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535" tabRatio="821"/>
  </bookViews>
  <sheets>
    <sheet name="GeneralSettings" sheetId="1" r:id="rId1"/>
    <sheet name="EURON" sheetId="14" r:id="rId2"/>
    <sheet name="EUR1M" sheetId="20" r:id="rId3"/>
    <sheet name="EUR3M" sheetId="19" r:id="rId4"/>
    <sheet name="EUR6M" sheetId="23" r:id="rId5"/>
    <sheet name="EUR1Y" sheetId="22" r:id="rId6"/>
    <sheet name="EURSTD" sheetId="24" r:id="rId7"/>
    <sheet name="Euribor" sheetId="16" r:id="rId8"/>
    <sheet name="PastedValue" sheetId="8" r:id="rId9"/>
    <sheet name="Quote" sheetId="17" r:id="rId10"/>
    <sheet name="Quote (26-08-2015)" sheetId="26" r:id="rId11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FutTenor" localSheetId="6">EURSTD!$I$1</definedName>
    <definedName name="IborIndex" localSheetId="2">EUR1M!$Z$16</definedName>
    <definedName name="IborIndex" localSheetId="5">EUR1Y!$Z$16</definedName>
    <definedName name="IborIndex" localSheetId="4">EUR6M!$Z$16</definedName>
    <definedName name="IborIndex" localSheetId="6">EURSTD!$Z$16</definedName>
    <definedName name="IborIndex">EUR3M!$Z$16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2">EUR1M!$K$21</definedName>
    <definedName name="RecalcTrigger" localSheetId="5">EUR1Y!$K$21</definedName>
    <definedName name="RecalcTrigger" localSheetId="4">EUR6M!$K$21</definedName>
    <definedName name="RecalcTrigger" localSheetId="6">EURSTD!#REF!</definedName>
    <definedName name="RecalcTrigger">EUR3M!$K$22</definedName>
    <definedName name="Settlementdate">GeneralSettings!$D$4</definedName>
    <definedName name="Stub" localSheetId="10">'Quote (26-08-2015)'!$AY$2</definedName>
    <definedName name="Stub">Quote!$AY$2</definedName>
    <definedName name="SwapTenor" localSheetId="6">EURSTD!$H$32</definedName>
    <definedName name="Tenor" localSheetId="2">EUR1M!$I$1</definedName>
    <definedName name="Tenor" localSheetId="5">EUR1Y!$I$1</definedName>
    <definedName name="Tenor" localSheetId="3">EUR3M!$I$1</definedName>
    <definedName name="Tenor" localSheetId="4">EUR6M!$I$1</definedName>
    <definedName name="Tenor" localSheetId="1">EURON!$I$1</definedName>
    <definedName name="Trigger">GeneralSettings!$D$5</definedName>
    <definedName name="Trigger12M" localSheetId="10">'Quote (26-08-2015)'!$AL$2</definedName>
    <definedName name="Trigger12M">Quote!$AL$2</definedName>
    <definedName name="Trigger1M" localSheetId="10">'Quote (26-08-2015)'!$M$2</definedName>
    <definedName name="Trigger1M">Quote!$M$2</definedName>
    <definedName name="Trigger3M" localSheetId="10">'Quote (26-08-2015)'!$V$2</definedName>
    <definedName name="Trigger3M">Quote!$V$2</definedName>
    <definedName name="Trigger6M" localSheetId="10">'Quote (26-08-2015)'!$AE$2</definedName>
    <definedName name="Trigger6M">Quote!$AE$2</definedName>
    <definedName name="TriggerON" localSheetId="10">'Quote (26-08-2015)'!$F$2</definedName>
    <definedName name="TriggerON">Quote!$F$2</definedName>
    <definedName name="TriggerSTD" localSheetId="10">'Quote (26-08-2015)'!$AS$2</definedName>
    <definedName name="TriggerSTD">Quote!$AS$2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AS1" i="14" l="1"/>
  <c r="AR1" i="14"/>
  <c r="AU1" i="20"/>
  <c r="O19" i="24"/>
  <c r="O20" i="24"/>
  <c r="K20" i="24"/>
  <c r="C3" i="24" a="1"/>
  <c r="I3" i="24" a="1"/>
  <c r="C10" i="24" l="1"/>
  <c r="C18" i="24"/>
  <c r="C3" i="24"/>
  <c r="C11" i="24"/>
  <c r="C19" i="24"/>
  <c r="C4" i="24"/>
  <c r="C12" i="24"/>
  <c r="C20" i="24"/>
  <c r="C5" i="24"/>
  <c r="C13" i="24"/>
  <c r="C6" i="24"/>
  <c r="C14" i="24"/>
  <c r="C7" i="24"/>
  <c r="C15" i="24"/>
  <c r="C8" i="24"/>
  <c r="C16" i="24"/>
  <c r="C9" i="24"/>
  <c r="C17" i="24"/>
  <c r="I10" i="24"/>
  <c r="I18" i="24"/>
  <c r="I3" i="24"/>
  <c r="I11" i="24"/>
  <c r="I19" i="24"/>
  <c r="I4" i="24"/>
  <c r="I12" i="24"/>
  <c r="I20" i="24"/>
  <c r="I5" i="24"/>
  <c r="I13" i="24"/>
  <c r="I6" i="24"/>
  <c r="I14" i="24"/>
  <c r="I7" i="24"/>
  <c r="I15" i="24"/>
  <c r="I8" i="24"/>
  <c r="I16" i="24"/>
  <c r="I9" i="24"/>
  <c r="I17" i="24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A42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1" i="17"/>
  <c r="AA38" i="17"/>
  <c r="AA35" i="17"/>
  <c r="AA32" i="17"/>
  <c r="R32" i="17"/>
  <c r="R35" i="17"/>
  <c r="R38" i="17"/>
  <c r="R41" i="17"/>
  <c r="R42" i="17"/>
  <c r="R80" i="17"/>
  <c r="R81" i="17"/>
  <c r="R82" i="17"/>
  <c r="R83" i="17"/>
  <c r="R84" i="17"/>
  <c r="R85" i="17"/>
  <c r="R86" i="17"/>
  <c r="R87" i="17"/>
  <c r="R88" i="17"/>
  <c r="R89" i="17"/>
  <c r="R90" i="17"/>
  <c r="R91" i="17"/>
  <c r="R92" i="17"/>
  <c r="R93" i="17"/>
  <c r="R94" i="17"/>
  <c r="R95" i="17"/>
  <c r="R96" i="17"/>
  <c r="R97" i="17"/>
  <c r="R98" i="17"/>
  <c r="R99" i="17"/>
  <c r="R100" i="17"/>
  <c r="R101" i="17"/>
  <c r="R43" i="17"/>
  <c r="R44" i="17"/>
  <c r="J77" i="24"/>
  <c r="J79" i="24"/>
  <c r="J87" i="24"/>
  <c r="J41" i="24"/>
  <c r="J36" i="24"/>
  <c r="J47" i="24"/>
  <c r="J99" i="24"/>
  <c r="J73" i="24"/>
  <c r="J59" i="24"/>
  <c r="J52" i="24"/>
  <c r="J85" i="24"/>
  <c r="J89" i="24"/>
  <c r="J74" i="24"/>
  <c r="J78" i="24"/>
  <c r="J88" i="24"/>
  <c r="J42" i="24"/>
  <c r="J53" i="24"/>
  <c r="J68" i="24"/>
  <c r="J91" i="24"/>
  <c r="J54" i="24"/>
  <c r="J60" i="24"/>
  <c r="J61" i="24"/>
  <c r="J69" i="24"/>
  <c r="J98" i="24"/>
  <c r="J65" i="24"/>
  <c r="J67" i="24"/>
  <c r="J43" i="24"/>
  <c r="J40" i="24"/>
  <c r="J94" i="24"/>
  <c r="J86" i="24"/>
  <c r="J72" i="24"/>
  <c r="J50" i="24"/>
  <c r="J35" i="24"/>
  <c r="J46" i="24"/>
  <c r="J56" i="24"/>
  <c r="J45" i="24"/>
  <c r="AT2" i="14"/>
  <c r="J55" i="24"/>
  <c r="J80" i="24"/>
  <c r="J49" i="24"/>
  <c r="J37" i="24"/>
  <c r="J63" i="24"/>
  <c r="J58" i="24"/>
  <c r="BF1" i="23"/>
  <c r="J97" i="24"/>
  <c r="J44" i="24"/>
  <c r="J93" i="24"/>
  <c r="J96" i="24"/>
  <c r="J75" i="24"/>
  <c r="BF1" i="22"/>
  <c r="J34" i="24"/>
  <c r="J84" i="24"/>
  <c r="J57" i="24"/>
  <c r="J51" i="24"/>
  <c r="J83" i="24"/>
  <c r="J66" i="24"/>
  <c r="J82" i="24"/>
  <c r="J92" i="24"/>
  <c r="J62" i="24"/>
  <c r="J76" i="24"/>
  <c r="BF1" i="19"/>
  <c r="J48" i="24"/>
  <c r="J71" i="24"/>
  <c r="J70" i="24"/>
  <c r="J90" i="24"/>
  <c r="J39" i="24"/>
  <c r="J95" i="24"/>
  <c r="AV1" i="20"/>
  <c r="J81" i="24"/>
  <c r="J38" i="24"/>
  <c r="J64" i="24"/>
  <c r="P20" i="24" l="1"/>
  <c r="P19" i="24"/>
  <c r="G31" i="22"/>
  <c r="G30" i="22"/>
  <c r="G29" i="22"/>
  <c r="G28" i="22"/>
  <c r="G27" i="22"/>
  <c r="G26" i="22"/>
  <c r="G25" i="22"/>
  <c r="G24" i="22"/>
  <c r="AB45" i="17"/>
  <c r="AK56" i="17"/>
  <c r="J16" i="24"/>
  <c r="AK70" i="17"/>
  <c r="AB49" i="17"/>
  <c r="AK54" i="17"/>
  <c r="AK76" i="17"/>
  <c r="AB77" i="17"/>
  <c r="AK55" i="17"/>
  <c r="AK73" i="17"/>
  <c r="J18" i="24"/>
  <c r="AB65" i="17"/>
  <c r="AB41" i="17"/>
  <c r="AB69" i="17"/>
  <c r="J10" i="24"/>
  <c r="J13" i="24"/>
  <c r="AK82" i="17"/>
  <c r="J19" i="24"/>
  <c r="AK102" i="17"/>
  <c r="AK59" i="17"/>
  <c r="S92" i="17"/>
  <c r="AB61" i="17"/>
  <c r="AK47" i="17"/>
  <c r="AK68" i="17"/>
  <c r="AK48" i="17"/>
  <c r="AB54" i="17"/>
  <c r="AK65" i="17"/>
  <c r="AB55" i="17"/>
  <c r="J8" i="24"/>
  <c r="AB67" i="17"/>
  <c r="AK75" i="17"/>
  <c r="AB58" i="17"/>
  <c r="AK67" i="17"/>
  <c r="AB68" i="17"/>
  <c r="AK50" i="17"/>
  <c r="J11" i="24"/>
  <c r="AB46" i="17"/>
  <c r="AB66" i="17"/>
  <c r="AB59" i="17"/>
  <c r="S80" i="17"/>
  <c r="AK51" i="17"/>
  <c r="AK92" i="17"/>
  <c r="AK71" i="17"/>
  <c r="AK66" i="17"/>
  <c r="AB71" i="17"/>
  <c r="J7" i="24"/>
  <c r="AK62" i="17"/>
  <c r="AK80" i="17"/>
  <c r="AK46" i="17"/>
  <c r="J20" i="24"/>
  <c r="AK53" i="17"/>
  <c r="AK52" i="17"/>
  <c r="AB50" i="17"/>
  <c r="AB76" i="17"/>
  <c r="AB78" i="17"/>
  <c r="S81" i="17"/>
  <c r="J14" i="24"/>
  <c r="AB60" i="17"/>
  <c r="AK72" i="17"/>
  <c r="AK61" i="17"/>
  <c r="AB73" i="17"/>
  <c r="AK60" i="17"/>
  <c r="AK69" i="17"/>
  <c r="AB57" i="17"/>
  <c r="J17" i="24"/>
  <c r="AB52" i="17"/>
  <c r="J15" i="24"/>
  <c r="AB75" i="17"/>
  <c r="J3" i="24"/>
  <c r="AK22" i="17"/>
  <c r="J12" i="24"/>
  <c r="AB64" i="17"/>
  <c r="AB70" i="17"/>
  <c r="AB22" i="17"/>
  <c r="AK45" i="17"/>
  <c r="AB102" i="17"/>
  <c r="AB80" i="17"/>
  <c r="AK57" i="17"/>
  <c r="AB92" i="17"/>
  <c r="AK58" i="17"/>
  <c r="J4" i="24"/>
  <c r="AB48" i="17"/>
  <c r="AK41" i="17"/>
  <c r="AB79" i="17"/>
  <c r="AB63" i="17"/>
  <c r="J9" i="24"/>
  <c r="AR22" i="17"/>
  <c r="AK79" i="17"/>
  <c r="S22" i="17"/>
  <c r="AB72" i="17"/>
  <c r="AB47" i="17"/>
  <c r="AK49" i="17"/>
  <c r="S41" i="17"/>
  <c r="AB82" i="17"/>
  <c r="AK78" i="17"/>
  <c r="AB53" i="17"/>
  <c r="AB51" i="17"/>
  <c r="AB62" i="17"/>
  <c r="S82" i="17"/>
  <c r="AK64" i="17"/>
  <c r="AK81" i="17"/>
  <c r="J6" i="24"/>
  <c r="AB74" i="17"/>
  <c r="AK74" i="17"/>
  <c r="AB81" i="17"/>
  <c r="AK77" i="17"/>
  <c r="J5" i="24"/>
  <c r="AK63" i="17"/>
  <c r="AB56" i="17"/>
  <c r="G31" i="23" l="1"/>
  <c r="G30" i="23"/>
  <c r="G29" i="23"/>
  <c r="G28" i="23"/>
  <c r="G27" i="23"/>
  <c r="G26" i="23"/>
  <c r="G25" i="23"/>
  <c r="G24" i="23"/>
  <c r="R95" i="23"/>
  <c r="R94" i="23"/>
  <c r="R93" i="23"/>
  <c r="R92" i="23"/>
  <c r="R91" i="23"/>
  <c r="R90" i="23"/>
  <c r="R89" i="23"/>
  <c r="R88" i="23"/>
  <c r="R87" i="23"/>
  <c r="R86" i="23"/>
  <c r="R85" i="23"/>
  <c r="R84" i="23"/>
  <c r="R83" i="23"/>
  <c r="R82" i="23"/>
  <c r="R81" i="23"/>
  <c r="R80" i="23"/>
  <c r="R79" i="23"/>
  <c r="R78" i="23"/>
  <c r="R77" i="23"/>
  <c r="R76" i="23"/>
  <c r="R75" i="23"/>
  <c r="R74" i="23"/>
  <c r="R73" i="23"/>
  <c r="R72" i="23"/>
  <c r="R71" i="23"/>
  <c r="R70" i="23"/>
  <c r="R69" i="23"/>
  <c r="R68" i="23"/>
  <c r="R67" i="23"/>
  <c r="R66" i="23"/>
  <c r="R65" i="23"/>
  <c r="R64" i="23"/>
  <c r="R63" i="23"/>
  <c r="R62" i="23"/>
  <c r="R61" i="23"/>
  <c r="R60" i="23"/>
  <c r="R59" i="23"/>
  <c r="R58" i="23"/>
  <c r="R57" i="23"/>
  <c r="R56" i="23"/>
  <c r="R55" i="23"/>
  <c r="R54" i="23"/>
  <c r="R53" i="23"/>
  <c r="R52" i="23"/>
  <c r="R51" i="23"/>
  <c r="R50" i="23"/>
  <c r="R49" i="23"/>
  <c r="R48" i="23"/>
  <c r="R47" i="23"/>
  <c r="R46" i="23"/>
  <c r="R45" i="23"/>
  <c r="R44" i="23"/>
  <c r="R43" i="23"/>
  <c r="R42" i="23"/>
  <c r="R41" i="23"/>
  <c r="R40" i="23"/>
  <c r="R39" i="23"/>
  <c r="R38" i="23"/>
  <c r="R37" i="23"/>
  <c r="R36" i="23"/>
  <c r="R35" i="23"/>
  <c r="R34" i="23"/>
  <c r="R33" i="23"/>
  <c r="R32" i="23"/>
  <c r="R31" i="23"/>
  <c r="R30" i="23"/>
  <c r="O20" i="22" l="1"/>
  <c r="O21" i="22"/>
  <c r="O21" i="23"/>
  <c r="O20" i="19"/>
  <c r="O21" i="19"/>
  <c r="O19" i="19"/>
  <c r="I21" i="22" a="1"/>
  <c r="C3" i="22" a="1"/>
  <c r="C3" i="22" l="1"/>
  <c r="C19" i="22"/>
  <c r="C4" i="22"/>
  <c r="C20" i="22"/>
  <c r="C5" i="22"/>
  <c r="C21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I21" i="22"/>
  <c r="C3" i="19" a="1"/>
  <c r="I21" i="19" a="1"/>
  <c r="J19" i="22"/>
  <c r="J20" i="22"/>
  <c r="J17" i="22"/>
  <c r="J21" i="22"/>
  <c r="J18" i="22"/>
  <c r="C3" i="19" l="1"/>
  <c r="C19" i="19"/>
  <c r="C4" i="19"/>
  <c r="C20" i="19"/>
  <c r="C5" i="19"/>
  <c r="C21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I21" i="19"/>
  <c r="J18" i="19"/>
  <c r="J21" i="19"/>
  <c r="J17" i="19"/>
  <c r="J20" i="19"/>
  <c r="J19" i="19"/>
  <c r="P21" i="19" l="1"/>
  <c r="P20" i="19"/>
  <c r="P19" i="19"/>
  <c r="R30" i="22"/>
  <c r="L33" i="22"/>
  <c r="AQ21" i="17" l="1"/>
  <c r="AQ20" i="17"/>
  <c r="AQ19" i="17"/>
  <c r="AQ18" i="17"/>
  <c r="AQ17" i="17"/>
  <c r="AQ16" i="17"/>
  <c r="AQ15" i="17"/>
  <c r="AQ14" i="17"/>
  <c r="AQ13" i="17"/>
  <c r="AQ12" i="17"/>
  <c r="AQ11" i="17"/>
  <c r="AQ10" i="17"/>
  <c r="AQ9" i="17"/>
  <c r="AQ8" i="17"/>
  <c r="AQ7" i="17"/>
  <c r="AQ6" i="17"/>
  <c r="AQ4" i="17"/>
  <c r="AQ5" i="17"/>
  <c r="AQ102" i="17"/>
  <c r="AO102" i="17"/>
  <c r="AQ92" i="17"/>
  <c r="AO92" i="17"/>
  <c r="AQ82" i="17"/>
  <c r="AO82" i="17"/>
  <c r="AQ81" i="17"/>
  <c r="AO81" i="17"/>
  <c r="AQ80" i="17"/>
  <c r="AO80" i="17"/>
  <c r="AQ79" i="17"/>
  <c r="AO79" i="17"/>
  <c r="AQ78" i="17"/>
  <c r="AO78" i="17"/>
  <c r="AQ77" i="17"/>
  <c r="AO77" i="17"/>
  <c r="AQ76" i="17"/>
  <c r="AO76" i="17"/>
  <c r="AQ75" i="17"/>
  <c r="AO75" i="17"/>
  <c r="AQ74" i="17"/>
  <c r="AO74" i="17"/>
  <c r="AQ73" i="17"/>
  <c r="AO73" i="17"/>
  <c r="AQ72" i="17"/>
  <c r="AO72" i="17"/>
  <c r="AQ71" i="17"/>
  <c r="AO71" i="17"/>
  <c r="AQ70" i="17"/>
  <c r="AO70" i="17"/>
  <c r="AQ69" i="17"/>
  <c r="AO69" i="17"/>
  <c r="AQ68" i="17"/>
  <c r="AO68" i="17"/>
  <c r="AQ67" i="17"/>
  <c r="AO67" i="17"/>
  <c r="AQ66" i="17"/>
  <c r="AO66" i="17"/>
  <c r="AQ65" i="17"/>
  <c r="AO65" i="17"/>
  <c r="AQ64" i="17"/>
  <c r="AO64" i="17"/>
  <c r="AQ63" i="17"/>
  <c r="AO63" i="17"/>
  <c r="AQ62" i="17"/>
  <c r="AO62" i="17"/>
  <c r="AQ61" i="17"/>
  <c r="AO61" i="17"/>
  <c r="AQ60" i="17"/>
  <c r="AO60" i="17"/>
  <c r="AQ59" i="17"/>
  <c r="AO59" i="17"/>
  <c r="AQ58" i="17"/>
  <c r="AO58" i="17"/>
  <c r="AQ57" i="17"/>
  <c r="AO57" i="17"/>
  <c r="AQ56" i="17"/>
  <c r="AO56" i="17"/>
  <c r="AQ55" i="17"/>
  <c r="AO55" i="17"/>
  <c r="AQ54" i="17"/>
  <c r="AO54" i="17"/>
  <c r="AQ53" i="17"/>
  <c r="AO53" i="17"/>
  <c r="AQ52" i="17"/>
  <c r="AO52" i="17"/>
  <c r="AQ51" i="17"/>
  <c r="AO51" i="17"/>
  <c r="AQ50" i="17"/>
  <c r="AO50" i="17"/>
  <c r="AQ49" i="17"/>
  <c r="AO49" i="17"/>
  <c r="AQ48" i="17"/>
  <c r="AO48" i="17"/>
  <c r="AQ47" i="17"/>
  <c r="AO47" i="17"/>
  <c r="AQ46" i="17"/>
  <c r="AO46" i="17"/>
  <c r="AQ45" i="17"/>
  <c r="AO45" i="17"/>
  <c r="AQ41" i="17"/>
  <c r="AO40" i="17"/>
  <c r="AO39" i="17"/>
  <c r="AQ38" i="17"/>
  <c r="AQ35" i="17"/>
  <c r="AQ32" i="17"/>
  <c r="AO30" i="17"/>
  <c r="AQ29" i="17"/>
  <c r="V1" i="24"/>
  <c r="G23" i="24"/>
  <c r="AT30" i="17"/>
  <c r="AS40" i="17"/>
  <c r="AS86" i="17"/>
  <c r="AT85" i="17"/>
  <c r="AS84" i="17"/>
  <c r="AS95" i="17"/>
  <c r="AT95" i="17"/>
  <c r="AT37" i="17"/>
  <c r="AT99" i="17"/>
  <c r="AT93" i="17"/>
  <c r="AS30" i="17"/>
  <c r="AS91" i="17"/>
  <c r="AS100" i="17"/>
  <c r="AS43" i="17"/>
  <c r="AT33" i="17"/>
  <c r="AT101" i="17"/>
  <c r="AT94" i="17"/>
  <c r="AT42" i="17"/>
  <c r="AT39" i="17"/>
  <c r="AT96" i="17"/>
  <c r="AS83" i="17"/>
  <c r="AT97" i="17"/>
  <c r="AT36" i="17"/>
  <c r="AS98" i="17"/>
  <c r="AS87" i="17"/>
  <c r="AT83" i="17"/>
  <c r="AT34" i="17"/>
  <c r="AS44" i="17"/>
  <c r="AS101" i="17"/>
  <c r="AS33" i="17"/>
  <c r="AS39" i="17"/>
  <c r="AS93" i="17"/>
  <c r="AS97" i="17"/>
  <c r="AT100" i="17"/>
  <c r="AT91" i="17"/>
  <c r="AT44" i="17"/>
  <c r="AS34" i="17"/>
  <c r="AS88" i="17"/>
  <c r="AS94" i="17"/>
  <c r="AT86" i="17"/>
  <c r="AS31" i="17"/>
  <c r="AT89" i="17"/>
  <c r="AS89" i="17"/>
  <c r="AT40" i="17"/>
  <c r="AS90" i="17"/>
  <c r="AT87" i="17"/>
  <c r="AT84" i="17"/>
  <c r="AS36" i="17"/>
  <c r="AS42" i="17"/>
  <c r="AS85" i="17"/>
  <c r="AT98" i="17"/>
  <c r="AS37" i="17"/>
  <c r="AT90" i="17"/>
  <c r="AT88" i="17"/>
  <c r="AT31" i="17"/>
  <c r="AS99" i="17"/>
  <c r="AT43" i="17"/>
  <c r="AS96" i="17"/>
  <c r="AR47" i="17"/>
  <c r="AR79" i="17"/>
  <c r="AR18" i="17"/>
  <c r="AR50" i="17"/>
  <c r="AR61" i="17"/>
  <c r="AR15" i="17"/>
  <c r="AR68" i="17"/>
  <c r="AR29" i="17"/>
  <c r="AR45" i="17"/>
  <c r="AR20" i="17"/>
  <c r="AR57" i="17"/>
  <c r="AR10" i="17"/>
  <c r="AR17" i="17"/>
  <c r="AR65" i="17"/>
  <c r="AR55" i="17"/>
  <c r="AR41" i="17"/>
  <c r="AR102" i="17"/>
  <c r="AR9" i="17"/>
  <c r="AR76" i="17"/>
  <c r="AR7" i="17"/>
  <c r="AR67" i="17"/>
  <c r="AR49" i="17"/>
  <c r="L32" i="24"/>
  <c r="AR66" i="17"/>
  <c r="AR58" i="17"/>
  <c r="AR6" i="17"/>
  <c r="AR21" i="17"/>
  <c r="AR70" i="17"/>
  <c r="AR54" i="17"/>
  <c r="AR8" i="17"/>
  <c r="AR5" i="17"/>
  <c r="AR4" i="17"/>
  <c r="AR60" i="17"/>
  <c r="AR77" i="17"/>
  <c r="AR16" i="17"/>
  <c r="AR13" i="17"/>
  <c r="AR78" i="17"/>
  <c r="AR64" i="17"/>
  <c r="AR62" i="17"/>
  <c r="AR52" i="17"/>
  <c r="AR80" i="17"/>
  <c r="AR75" i="17"/>
  <c r="L33" i="23"/>
  <c r="AR48" i="17"/>
  <c r="AR73" i="17"/>
  <c r="AR56" i="17"/>
  <c r="AR11" i="17"/>
  <c r="AR81" i="17"/>
  <c r="AR59" i="17"/>
  <c r="AR51" i="17"/>
  <c r="AR14" i="17"/>
  <c r="AR19" i="17"/>
  <c r="AR69" i="17"/>
  <c r="AR74" i="17"/>
  <c r="AR46" i="17"/>
  <c r="AR82" i="17"/>
  <c r="AR71" i="17"/>
  <c r="AR53" i="17"/>
  <c r="AR72" i="17"/>
  <c r="AR12" i="17"/>
  <c r="AR63" i="17"/>
  <c r="AR92" i="17"/>
  <c r="AT29" i="17"/>
  <c r="AS14" i="17"/>
  <c r="AT35" i="17"/>
  <c r="AT14" i="17"/>
  <c r="AS12" i="17"/>
  <c r="AS45" i="17"/>
  <c r="AT76" i="17"/>
  <c r="AS49" i="17"/>
  <c r="AT57" i="17"/>
  <c r="AT81" i="17"/>
  <c r="AS4" i="17"/>
  <c r="AS5" i="17"/>
  <c r="AS70" i="17"/>
  <c r="AS57" i="17"/>
  <c r="AS10" i="17"/>
  <c r="AT56" i="17"/>
  <c r="AT61" i="17"/>
  <c r="AT78" i="17"/>
  <c r="AT47" i="17"/>
  <c r="AS19" i="17"/>
  <c r="AS11" i="17"/>
  <c r="AS59" i="17"/>
  <c r="AS64" i="17"/>
  <c r="AT62" i="17"/>
  <c r="AT82" i="17"/>
  <c r="AS51" i="17"/>
  <c r="AT8" i="17"/>
  <c r="AT48" i="17"/>
  <c r="AT6" i="17"/>
  <c r="AT70" i="17"/>
  <c r="AS79" i="17"/>
  <c r="AT13" i="17"/>
  <c r="AS76" i="17"/>
  <c r="AS74" i="17"/>
  <c r="AS102" i="17"/>
  <c r="AS7" i="17"/>
  <c r="AT50" i="17"/>
  <c r="AT73" i="17"/>
  <c r="AT19" i="17"/>
  <c r="AT68" i="17"/>
  <c r="AS41" i="17"/>
  <c r="AS67" i="17"/>
  <c r="AS75" i="17"/>
  <c r="AS54" i="17"/>
  <c r="AS53" i="17"/>
  <c r="AS68" i="17"/>
  <c r="AS66" i="17"/>
  <c r="AT67" i="17"/>
  <c r="AT12" i="17"/>
  <c r="AT10" i="17"/>
  <c r="AT74" i="17"/>
  <c r="AT72" i="17"/>
  <c r="AT55" i="17"/>
  <c r="AS63" i="17"/>
  <c r="AT54" i="17"/>
  <c r="AS29" i="17"/>
  <c r="AT7" i="17"/>
  <c r="AS18" i="17"/>
  <c r="AS8" i="17"/>
  <c r="AS16" i="17"/>
  <c r="AT75" i="17"/>
  <c r="AS81" i="17"/>
  <c r="AT92" i="17"/>
  <c r="AT64" i="17"/>
  <c r="AT9" i="17"/>
  <c r="AT41" i="17"/>
  <c r="AS60" i="17"/>
  <c r="AT15" i="17"/>
  <c r="AS9" i="17"/>
  <c r="AT66" i="17"/>
  <c r="AT4" i="17"/>
  <c r="AT32" i="17"/>
  <c r="AS65" i="17"/>
  <c r="AT59" i="17"/>
  <c r="AS47" i="17"/>
  <c r="AT58" i="17"/>
  <c r="AT52" i="17"/>
  <c r="AS82" i="17"/>
  <c r="AT79" i="17"/>
  <c r="AS32" i="17"/>
  <c r="AT46" i="17"/>
  <c r="AS61" i="17"/>
  <c r="AT77" i="17"/>
  <c r="AS78" i="17"/>
  <c r="AT45" i="17"/>
  <c r="AT5" i="17"/>
  <c r="AS92" i="17"/>
  <c r="AS38" i="17"/>
  <c r="AS17" i="17"/>
  <c r="AT65" i="17"/>
  <c r="AS13" i="17"/>
  <c r="AS69" i="17"/>
  <c r="AT49" i="17"/>
  <c r="AS72" i="17"/>
  <c r="AT20" i="17"/>
  <c r="AT21" i="17"/>
  <c r="AS58" i="17"/>
  <c r="AS71" i="17"/>
  <c r="AT11" i="17"/>
  <c r="AT69" i="17"/>
  <c r="AT80" i="17"/>
  <c r="AS6" i="17"/>
  <c r="AT71" i="17"/>
  <c r="AS56" i="17"/>
  <c r="AT60" i="17"/>
  <c r="AS21" i="17"/>
  <c r="AT17" i="17"/>
  <c r="AS20" i="17"/>
  <c r="AS77" i="17"/>
  <c r="AS52" i="17"/>
  <c r="AS46" i="17"/>
  <c r="AS50" i="17"/>
  <c r="AS73" i="17"/>
  <c r="AS15" i="17"/>
  <c r="AS35" i="17"/>
  <c r="AT38" i="17"/>
  <c r="AS62" i="17"/>
  <c r="AT63" i="17"/>
  <c r="AT102" i="17"/>
  <c r="AT18" i="17"/>
  <c r="AT16" i="17"/>
  <c r="AT51" i="17"/>
  <c r="AS48" i="17"/>
  <c r="AS55" i="17"/>
  <c r="AS80" i="17"/>
  <c r="AT53" i="17"/>
  <c r="AU7" i="17" l="1"/>
  <c r="AU65" i="17"/>
  <c r="AU97" i="17"/>
  <c r="AU42" i="17"/>
  <c r="AU38" i="17"/>
  <c r="AU6" i="17"/>
  <c r="AU35" i="17"/>
  <c r="AU74" i="17"/>
  <c r="AU90" i="17"/>
  <c r="AU15" i="17"/>
  <c r="AU30" i="17"/>
  <c r="AU36" i="17"/>
  <c r="AU48" i="17"/>
  <c r="AU55" i="17"/>
  <c r="AU64" i="17"/>
  <c r="AU80" i="17"/>
  <c r="AU87" i="17"/>
  <c r="AU41" i="17"/>
  <c r="AU57" i="17"/>
  <c r="AU73" i="17"/>
  <c r="AU50" i="17"/>
  <c r="AU66" i="17"/>
  <c r="AU40" i="17"/>
  <c r="AU49" i="17"/>
  <c r="AU81" i="17"/>
  <c r="AU11" i="17"/>
  <c r="AU58" i="17"/>
  <c r="AU33" i="17"/>
  <c r="AU19" i="17"/>
  <c r="AU71" i="17"/>
  <c r="AU96" i="17"/>
  <c r="AU89" i="17"/>
  <c r="AU10" i="17"/>
  <c r="AU82" i="17"/>
  <c r="AU98" i="17"/>
  <c r="AU14" i="17"/>
  <c r="AU18" i="17"/>
  <c r="AU47" i="17"/>
  <c r="AU56" i="17"/>
  <c r="AU63" i="17"/>
  <c r="AU72" i="17"/>
  <c r="AU79" i="17"/>
  <c r="AU88" i="17"/>
  <c r="AU95" i="17"/>
  <c r="AU102" i="17"/>
  <c r="AU32" i="17"/>
  <c r="AU37" i="17"/>
  <c r="AU62" i="17"/>
  <c r="AU70" i="17"/>
  <c r="AU5" i="17"/>
  <c r="AU9" i="17"/>
  <c r="AU34" i="17"/>
  <c r="AU77" i="17"/>
  <c r="AU93" i="17"/>
  <c r="AU101" i="17"/>
  <c r="AU46" i="17"/>
  <c r="AU54" i="17"/>
  <c r="AU86" i="17"/>
  <c r="AU94" i="17"/>
  <c r="AU13" i="17"/>
  <c r="AU17" i="17"/>
  <c r="AU45" i="17"/>
  <c r="AU53" i="17"/>
  <c r="AU61" i="17"/>
  <c r="AU69" i="17"/>
  <c r="AU85" i="17"/>
  <c r="AU31" i="17"/>
  <c r="AU44" i="17"/>
  <c r="AU52" i="17"/>
  <c r="AU60" i="17"/>
  <c r="AU68" i="17"/>
  <c r="AU76" i="17"/>
  <c r="AU84" i="17"/>
  <c r="AU92" i="17"/>
  <c r="AU100" i="17"/>
  <c r="AU78" i="17"/>
  <c r="AU21" i="17"/>
  <c r="AU29" i="17"/>
  <c r="AU4" i="17"/>
  <c r="AU8" i="17"/>
  <c r="AU12" i="17"/>
  <c r="AU16" i="17"/>
  <c r="AU20" i="17"/>
  <c r="AU39" i="17"/>
  <c r="AU43" i="17"/>
  <c r="AU51" i="17"/>
  <c r="AU59" i="17"/>
  <c r="AU67" i="17"/>
  <c r="AU75" i="17"/>
  <c r="AU83" i="17"/>
  <c r="AU91" i="17"/>
  <c r="AU99" i="17"/>
  <c r="O94" i="24"/>
  <c r="O93" i="24"/>
  <c r="O92" i="24"/>
  <c r="O91" i="24"/>
  <c r="O90" i="24"/>
  <c r="O89" i="24"/>
  <c r="O88" i="24"/>
  <c r="O87" i="24"/>
  <c r="O86" i="24"/>
  <c r="O85" i="24"/>
  <c r="O84" i="24"/>
  <c r="O83" i="24"/>
  <c r="O82" i="24"/>
  <c r="O81" i="24"/>
  <c r="O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I30" i="24"/>
  <c r="G30" i="24"/>
  <c r="O30" i="24"/>
  <c r="I29" i="24"/>
  <c r="G29" i="24"/>
  <c r="O29" i="24"/>
  <c r="G28" i="24"/>
  <c r="O28" i="24"/>
  <c r="G27" i="24"/>
  <c r="O27" i="24"/>
  <c r="G26" i="24"/>
  <c r="O26" i="24"/>
  <c r="G25" i="24"/>
  <c r="O25" i="24"/>
  <c r="G24" i="24"/>
  <c r="O24" i="24"/>
  <c r="O23" i="24"/>
  <c r="O22" i="24"/>
  <c r="O21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O6" i="24"/>
  <c r="O5" i="24"/>
  <c r="O4" i="24"/>
  <c r="O3" i="24"/>
  <c r="AP13" i="22"/>
  <c r="AP12" i="22"/>
  <c r="AP11" i="22"/>
  <c r="AP10" i="22"/>
  <c r="AP9" i="22"/>
  <c r="AP8" i="22"/>
  <c r="AP7" i="22"/>
  <c r="AP6" i="22"/>
  <c r="AP5" i="22"/>
  <c r="AP4" i="22"/>
  <c r="AP3" i="22"/>
  <c r="AP2" i="22"/>
  <c r="AP13" i="23"/>
  <c r="AP12" i="23"/>
  <c r="AP11" i="23"/>
  <c r="AP10" i="23"/>
  <c r="AP9" i="23"/>
  <c r="AP8" i="23"/>
  <c r="AP7" i="23"/>
  <c r="AP6" i="23"/>
  <c r="AP5" i="23"/>
  <c r="AP4" i="23"/>
  <c r="AP3" i="23"/>
  <c r="AP2" i="23"/>
  <c r="I34" i="24" a="1"/>
  <c r="H23" i="24" a="1"/>
  <c r="C34" i="24" a="1"/>
  <c r="D23" i="24" a="1"/>
  <c r="AV6" i="17"/>
  <c r="AV13" i="17"/>
  <c r="AV20" i="17"/>
  <c r="AV17" i="17"/>
  <c r="AV19" i="17"/>
  <c r="AV7" i="17"/>
  <c r="AV8" i="17"/>
  <c r="AV10" i="17"/>
  <c r="AV15" i="17"/>
  <c r="AV14" i="17"/>
  <c r="AV11" i="17"/>
  <c r="AV4" i="17"/>
  <c r="AV12" i="17"/>
  <c r="AV9" i="17"/>
  <c r="AV18" i="17"/>
  <c r="AV21" i="17"/>
  <c r="AV5" i="17"/>
  <c r="AV16" i="17"/>
  <c r="I41" i="24" l="1"/>
  <c r="I49" i="24"/>
  <c r="I57" i="24"/>
  <c r="I65" i="24"/>
  <c r="I73" i="24"/>
  <c r="I81" i="24"/>
  <c r="I89" i="24"/>
  <c r="I97" i="24"/>
  <c r="I34" i="24"/>
  <c r="I42" i="24"/>
  <c r="I50" i="24"/>
  <c r="I58" i="24"/>
  <c r="I66" i="24"/>
  <c r="I74" i="24"/>
  <c r="I82" i="24"/>
  <c r="I90" i="24"/>
  <c r="I98" i="24"/>
  <c r="I35" i="24"/>
  <c r="I43" i="24"/>
  <c r="I51" i="24"/>
  <c r="I59" i="24"/>
  <c r="I67" i="24"/>
  <c r="I75" i="24"/>
  <c r="I83" i="24"/>
  <c r="I91" i="24"/>
  <c r="I99" i="24"/>
  <c r="I36" i="24"/>
  <c r="I44" i="24"/>
  <c r="I52" i="24"/>
  <c r="I60" i="24"/>
  <c r="I68" i="24"/>
  <c r="I76" i="24"/>
  <c r="I84" i="24"/>
  <c r="I92" i="24"/>
  <c r="I37" i="24"/>
  <c r="I45" i="24"/>
  <c r="I53" i="24"/>
  <c r="I61" i="24"/>
  <c r="I69" i="24"/>
  <c r="I77" i="24"/>
  <c r="I85" i="24"/>
  <c r="I93" i="24"/>
  <c r="I38" i="24"/>
  <c r="I46" i="24"/>
  <c r="I54" i="24"/>
  <c r="I62" i="24"/>
  <c r="I70" i="24"/>
  <c r="I78" i="24"/>
  <c r="I86" i="24"/>
  <c r="I94" i="24"/>
  <c r="I39" i="24"/>
  <c r="I47" i="24"/>
  <c r="I55" i="24"/>
  <c r="I63" i="24"/>
  <c r="I71" i="24"/>
  <c r="I79" i="24"/>
  <c r="I87" i="24"/>
  <c r="I95" i="24"/>
  <c r="I40" i="24"/>
  <c r="I48" i="24"/>
  <c r="I56" i="24"/>
  <c r="I64" i="24"/>
  <c r="I72" i="24"/>
  <c r="I80" i="24"/>
  <c r="I88" i="24"/>
  <c r="I96" i="24"/>
  <c r="H30" i="24"/>
  <c r="H23" i="24"/>
  <c r="H24" i="24"/>
  <c r="H25" i="24"/>
  <c r="H26" i="24"/>
  <c r="H27" i="24"/>
  <c r="H28" i="24"/>
  <c r="H29" i="24"/>
  <c r="D23" i="24"/>
  <c r="D24" i="24"/>
  <c r="D25" i="24"/>
  <c r="D26" i="24"/>
  <c r="D27" i="24"/>
  <c r="D28" i="24"/>
  <c r="D29" i="24"/>
  <c r="D30" i="24"/>
  <c r="C97" i="24"/>
  <c r="C89" i="24"/>
  <c r="C81" i="24"/>
  <c r="C73" i="24"/>
  <c r="C65" i="24"/>
  <c r="C57" i="24"/>
  <c r="C49" i="24"/>
  <c r="C41" i="24"/>
  <c r="C96" i="24"/>
  <c r="C88" i="24"/>
  <c r="C80" i="24"/>
  <c r="C72" i="24"/>
  <c r="C64" i="24"/>
  <c r="C56" i="24"/>
  <c r="C48" i="24"/>
  <c r="C40" i="24"/>
  <c r="C95" i="24"/>
  <c r="C87" i="24"/>
  <c r="C79" i="24"/>
  <c r="C71" i="24"/>
  <c r="C63" i="24"/>
  <c r="C55" i="24"/>
  <c r="C47" i="24"/>
  <c r="C39" i="24"/>
  <c r="C91" i="24"/>
  <c r="C77" i="24"/>
  <c r="C66" i="24"/>
  <c r="C52" i="24"/>
  <c r="C38" i="24"/>
  <c r="C85" i="24"/>
  <c r="C69" i="24"/>
  <c r="C54" i="24"/>
  <c r="C67" i="24"/>
  <c r="C42" i="24"/>
  <c r="C90" i="24"/>
  <c r="C76" i="24"/>
  <c r="C62" i="24"/>
  <c r="C51" i="24"/>
  <c r="C37" i="24"/>
  <c r="C86" i="24"/>
  <c r="C75" i="24"/>
  <c r="C61" i="24"/>
  <c r="C50" i="24"/>
  <c r="C36" i="24"/>
  <c r="C60" i="24"/>
  <c r="C94" i="24"/>
  <c r="C68" i="24"/>
  <c r="C78" i="24"/>
  <c r="C53" i="24"/>
  <c r="C99" i="24"/>
  <c r="C74" i="24"/>
  <c r="C46" i="24"/>
  <c r="C35" i="24"/>
  <c r="C98" i="24"/>
  <c r="C84" i="24"/>
  <c r="C70" i="24"/>
  <c r="C59" i="24"/>
  <c r="C45" i="24"/>
  <c r="C34" i="24"/>
  <c r="C83" i="24"/>
  <c r="C58" i="24"/>
  <c r="C92" i="24"/>
  <c r="C44" i="24"/>
  <c r="C82" i="24"/>
  <c r="C43" i="24"/>
  <c r="C93" i="24"/>
  <c r="O20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61" i="23"/>
  <c r="O60" i="23"/>
  <c r="O59" i="23"/>
  <c r="O58" i="23"/>
  <c r="O57" i="23"/>
  <c r="O56" i="23"/>
  <c r="O55" i="23"/>
  <c r="O54" i="23"/>
  <c r="O53" i="23"/>
  <c r="O52" i="23"/>
  <c r="O51" i="23"/>
  <c r="O50" i="23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I31" i="23"/>
  <c r="O31" i="23"/>
  <c r="I30" i="23"/>
  <c r="O30" i="23"/>
  <c r="O29" i="23"/>
  <c r="O28" i="23"/>
  <c r="O27" i="23"/>
  <c r="O26" i="23"/>
  <c r="O25" i="23"/>
  <c r="O24" i="23"/>
  <c r="O23" i="23"/>
  <c r="O22" i="23"/>
  <c r="O19" i="23"/>
  <c r="O18" i="23"/>
  <c r="O17" i="23"/>
  <c r="O16" i="23"/>
  <c r="O15" i="23"/>
  <c r="O14" i="23"/>
  <c r="AQ13" i="23"/>
  <c r="O13" i="23"/>
  <c r="AQ12" i="23"/>
  <c r="O12" i="23"/>
  <c r="AQ11" i="23"/>
  <c r="O11" i="23"/>
  <c r="AQ10" i="23"/>
  <c r="O10" i="23"/>
  <c r="AQ9" i="23"/>
  <c r="O9" i="23"/>
  <c r="AQ8" i="23"/>
  <c r="O8" i="23"/>
  <c r="AQ7" i="23"/>
  <c r="O7" i="23"/>
  <c r="AQ6" i="23"/>
  <c r="O6" i="23"/>
  <c r="AQ5" i="23"/>
  <c r="O5" i="23"/>
  <c r="AQ4" i="23"/>
  <c r="O4" i="23"/>
  <c r="AQ3" i="23"/>
  <c r="O3" i="23"/>
  <c r="AQ2" i="23"/>
  <c r="BE1" i="23"/>
  <c r="BD1" i="23"/>
  <c r="V1" i="23"/>
  <c r="BE1" i="19"/>
  <c r="BD1" i="19"/>
  <c r="BE1" i="22"/>
  <c r="BD1" i="22"/>
  <c r="AT1" i="20"/>
  <c r="C35" i="23" a="1"/>
  <c r="I3" i="23" a="1"/>
  <c r="C3" i="23" a="1"/>
  <c r="I35" i="23" a="1"/>
  <c r="H24" i="23" a="1"/>
  <c r="J24" i="24"/>
  <c r="J29" i="24"/>
  <c r="J23" i="24"/>
  <c r="D24" i="23" a="1"/>
  <c r="J30" i="24"/>
  <c r="J25" i="24"/>
  <c r="J26" i="24"/>
  <c r="J27" i="24"/>
  <c r="J28" i="24"/>
  <c r="AR8" i="23"/>
  <c r="AS4" i="23"/>
  <c r="AS11" i="23"/>
  <c r="AS8" i="23"/>
  <c r="AS7" i="23"/>
  <c r="AR5" i="23"/>
  <c r="AS3" i="23"/>
  <c r="AR13" i="23"/>
  <c r="AR11" i="23"/>
  <c r="AS9" i="23"/>
  <c r="AR10" i="23"/>
  <c r="AS5" i="23"/>
  <c r="AR12" i="23"/>
  <c r="AS6" i="23"/>
  <c r="AR4" i="23"/>
  <c r="AR2" i="23"/>
  <c r="AR7" i="23"/>
  <c r="AS13" i="23"/>
  <c r="AR9" i="23"/>
  <c r="AR3" i="23"/>
  <c r="AS10" i="23"/>
  <c r="AR6" i="23"/>
  <c r="AS2" i="23"/>
  <c r="AS12" i="23"/>
  <c r="P14" i="24" l="1"/>
  <c r="P7" i="24"/>
  <c r="P15" i="24"/>
  <c r="P11" i="24"/>
  <c r="P4" i="24"/>
  <c r="P8" i="24"/>
  <c r="P6" i="24"/>
  <c r="P17" i="24"/>
  <c r="P10" i="24"/>
  <c r="P12" i="24"/>
  <c r="P18" i="24"/>
  <c r="P5" i="24"/>
  <c r="P16" i="24"/>
  <c r="P9" i="24"/>
  <c r="P13" i="24"/>
  <c r="P3" i="24"/>
  <c r="I35" i="23"/>
  <c r="I43" i="23"/>
  <c r="I51" i="23"/>
  <c r="I59" i="23"/>
  <c r="I67" i="23"/>
  <c r="I75" i="23"/>
  <c r="I83" i="23"/>
  <c r="I91" i="23"/>
  <c r="I99" i="23"/>
  <c r="I36" i="23"/>
  <c r="I44" i="23"/>
  <c r="I52" i="23"/>
  <c r="I60" i="23"/>
  <c r="I68" i="23"/>
  <c r="I76" i="23"/>
  <c r="I84" i="23"/>
  <c r="I92" i="23"/>
  <c r="I100" i="23"/>
  <c r="I37" i="23"/>
  <c r="I45" i="23"/>
  <c r="I53" i="23"/>
  <c r="I61" i="23"/>
  <c r="I69" i="23"/>
  <c r="I77" i="23"/>
  <c r="I85" i="23"/>
  <c r="I93" i="23"/>
  <c r="I38" i="23"/>
  <c r="I46" i="23"/>
  <c r="I54" i="23"/>
  <c r="I62" i="23"/>
  <c r="I70" i="23"/>
  <c r="I78" i="23"/>
  <c r="I86" i="23"/>
  <c r="I94" i="23"/>
  <c r="I39" i="23"/>
  <c r="I47" i="23"/>
  <c r="I55" i="23"/>
  <c r="I63" i="23"/>
  <c r="I71" i="23"/>
  <c r="I79" i="23"/>
  <c r="I87" i="23"/>
  <c r="I95" i="23"/>
  <c r="I40" i="23"/>
  <c r="I48" i="23"/>
  <c r="I56" i="23"/>
  <c r="I64" i="23"/>
  <c r="I72" i="23"/>
  <c r="I80" i="23"/>
  <c r="I88" i="23"/>
  <c r="I96" i="23"/>
  <c r="I41" i="23"/>
  <c r="I49" i="23"/>
  <c r="I57" i="23"/>
  <c r="I65" i="23"/>
  <c r="I73" i="23"/>
  <c r="I81" i="23"/>
  <c r="I89" i="23"/>
  <c r="I97" i="23"/>
  <c r="I42" i="23"/>
  <c r="I50" i="23"/>
  <c r="I58" i="23"/>
  <c r="I66" i="23"/>
  <c r="I74" i="23"/>
  <c r="I82" i="23"/>
  <c r="I90" i="23"/>
  <c r="I98" i="23"/>
  <c r="I10" i="23"/>
  <c r="I18" i="23"/>
  <c r="I3" i="23"/>
  <c r="I11" i="23"/>
  <c r="I19" i="23"/>
  <c r="I4" i="23"/>
  <c r="I12" i="23"/>
  <c r="I20" i="23"/>
  <c r="I5" i="23"/>
  <c r="I13" i="23"/>
  <c r="I21" i="23"/>
  <c r="I6" i="23"/>
  <c r="I14" i="23"/>
  <c r="I7" i="23"/>
  <c r="I15" i="23"/>
  <c r="I8" i="23"/>
  <c r="I16" i="23"/>
  <c r="I9" i="23"/>
  <c r="I17" i="23"/>
  <c r="C10" i="23"/>
  <c r="C18" i="23"/>
  <c r="C3" i="23"/>
  <c r="C11" i="23"/>
  <c r="C19" i="23"/>
  <c r="C4" i="23"/>
  <c r="C12" i="23"/>
  <c r="C20" i="23"/>
  <c r="C5" i="23"/>
  <c r="C13" i="23"/>
  <c r="C21" i="23"/>
  <c r="C6" i="23"/>
  <c r="C14" i="23"/>
  <c r="C7" i="23"/>
  <c r="C15" i="23"/>
  <c r="C8" i="23"/>
  <c r="C16" i="23"/>
  <c r="C9" i="23"/>
  <c r="C17" i="23"/>
  <c r="C42" i="23"/>
  <c r="C50" i="23"/>
  <c r="C58" i="23"/>
  <c r="C66" i="23"/>
  <c r="C74" i="23"/>
  <c r="C82" i="23"/>
  <c r="C90" i="23"/>
  <c r="C98" i="23"/>
  <c r="C35" i="23"/>
  <c r="C43" i="23"/>
  <c r="C51" i="23"/>
  <c r="C59" i="23"/>
  <c r="C67" i="23"/>
  <c r="C75" i="23"/>
  <c r="C83" i="23"/>
  <c r="C91" i="23"/>
  <c r="C99" i="23"/>
  <c r="C36" i="23"/>
  <c r="C44" i="23"/>
  <c r="C52" i="23"/>
  <c r="C60" i="23"/>
  <c r="C68" i="23"/>
  <c r="C76" i="23"/>
  <c r="C84" i="23"/>
  <c r="C92" i="23"/>
  <c r="C100" i="23"/>
  <c r="C37" i="23"/>
  <c r="C45" i="23"/>
  <c r="C53" i="23"/>
  <c r="C61" i="23"/>
  <c r="C69" i="23"/>
  <c r="C77" i="23"/>
  <c r="C85" i="23"/>
  <c r="C93" i="23"/>
  <c r="C38" i="23"/>
  <c r="C46" i="23"/>
  <c r="C54" i="23"/>
  <c r="C62" i="23"/>
  <c r="C70" i="23"/>
  <c r="C78" i="23"/>
  <c r="C86" i="23"/>
  <c r="C94" i="23"/>
  <c r="C39" i="23"/>
  <c r="C47" i="23"/>
  <c r="C55" i="23"/>
  <c r="C63" i="23"/>
  <c r="C71" i="23"/>
  <c r="C79" i="23"/>
  <c r="C87" i="23"/>
  <c r="C95" i="23"/>
  <c r="C40" i="23"/>
  <c r="C48" i="23"/>
  <c r="C56" i="23"/>
  <c r="C64" i="23"/>
  <c r="C72" i="23"/>
  <c r="C80" i="23"/>
  <c r="C88" i="23"/>
  <c r="C96" i="23"/>
  <c r="C41" i="23"/>
  <c r="C49" i="23"/>
  <c r="C57" i="23"/>
  <c r="C65" i="23"/>
  <c r="C73" i="23"/>
  <c r="C81" i="23"/>
  <c r="C89" i="23"/>
  <c r="C97" i="23"/>
  <c r="H31" i="23"/>
  <c r="H24" i="23"/>
  <c r="H25" i="23"/>
  <c r="H26" i="23"/>
  <c r="H27" i="23"/>
  <c r="H28" i="23"/>
  <c r="H29" i="23"/>
  <c r="H30" i="23"/>
  <c r="D31" i="23"/>
  <c r="D24" i="23"/>
  <c r="D25" i="23"/>
  <c r="D26" i="23"/>
  <c r="D27" i="23"/>
  <c r="D28" i="23"/>
  <c r="D29" i="23"/>
  <c r="D30" i="23"/>
  <c r="AT3" i="23"/>
  <c r="AT12" i="23"/>
  <c r="AT2" i="23"/>
  <c r="AT6" i="23"/>
  <c r="AT4" i="23"/>
  <c r="AT8" i="23"/>
  <c r="AT10" i="23"/>
  <c r="AT7" i="23"/>
  <c r="AT9" i="23"/>
  <c r="AT13" i="23"/>
  <c r="AT5" i="23"/>
  <c r="AT11" i="23"/>
  <c r="O95" i="22"/>
  <c r="O94" i="22"/>
  <c r="O93" i="22"/>
  <c r="O92" i="22"/>
  <c r="O91" i="22"/>
  <c r="O90" i="22"/>
  <c r="O89" i="22"/>
  <c r="O88" i="22"/>
  <c r="O87" i="22"/>
  <c r="O86" i="22"/>
  <c r="O85" i="22"/>
  <c r="O84" i="22"/>
  <c r="O83" i="22"/>
  <c r="O82" i="22"/>
  <c r="O81" i="22"/>
  <c r="O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61" i="22"/>
  <c r="O60" i="22"/>
  <c r="O59" i="22"/>
  <c r="O58" i="22"/>
  <c r="O57" i="22"/>
  <c r="O56" i="22"/>
  <c r="O55" i="22"/>
  <c r="O54" i="22"/>
  <c r="O53" i="22"/>
  <c r="O52" i="22"/>
  <c r="O51" i="22"/>
  <c r="O50" i="22"/>
  <c r="O49" i="22"/>
  <c r="O48" i="22"/>
  <c r="O47" i="22"/>
  <c r="O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I31" i="22"/>
  <c r="O31" i="22"/>
  <c r="I30" i="22"/>
  <c r="O30" i="22"/>
  <c r="O29" i="22"/>
  <c r="O28" i="22"/>
  <c r="O27" i="22"/>
  <c r="O26" i="22"/>
  <c r="O25" i="22"/>
  <c r="O24" i="22"/>
  <c r="O23" i="22"/>
  <c r="O22" i="22"/>
  <c r="O19" i="22"/>
  <c r="O18" i="22"/>
  <c r="O17" i="22"/>
  <c r="O16" i="22"/>
  <c r="O15" i="22"/>
  <c r="O14" i="22"/>
  <c r="AQ13" i="22"/>
  <c r="O13" i="22"/>
  <c r="AQ12" i="22"/>
  <c r="O12" i="22"/>
  <c r="AQ11" i="22"/>
  <c r="O11" i="22"/>
  <c r="AQ10" i="22"/>
  <c r="O10" i="22"/>
  <c r="AQ9" i="22"/>
  <c r="O9" i="22"/>
  <c r="AQ8" i="22"/>
  <c r="O8" i="22"/>
  <c r="AQ7" i="22"/>
  <c r="O7" i="22"/>
  <c r="AQ6" i="22"/>
  <c r="O6" i="22"/>
  <c r="AQ5" i="22"/>
  <c r="O5" i="22"/>
  <c r="AQ4" i="22"/>
  <c r="O4" i="22"/>
  <c r="AQ3" i="22"/>
  <c r="O3" i="22"/>
  <c r="AQ2" i="22"/>
  <c r="V1" i="22"/>
  <c r="V1" i="19"/>
  <c r="V1" i="20"/>
  <c r="H24" i="22" a="1"/>
  <c r="I35" i="22" a="1"/>
  <c r="C35" i="22" a="1"/>
  <c r="I3" i="22" a="1"/>
  <c r="J63" i="23"/>
  <c r="J57" i="23"/>
  <c r="J43" i="23"/>
  <c r="J48" i="23"/>
  <c r="J75" i="23"/>
  <c r="J29" i="23"/>
  <c r="J73" i="23"/>
  <c r="J16" i="23"/>
  <c r="J53" i="23"/>
  <c r="J83" i="23"/>
  <c r="J95" i="23"/>
  <c r="J59" i="23"/>
  <c r="J9" i="23"/>
  <c r="J71" i="23"/>
  <c r="J78" i="23"/>
  <c r="J91" i="23"/>
  <c r="J72" i="23"/>
  <c r="J99" i="23"/>
  <c r="J19" i="23"/>
  <c r="J10" i="23"/>
  <c r="J30" i="23"/>
  <c r="J56" i="23"/>
  <c r="J98" i="23"/>
  <c r="J21" i="23"/>
  <c r="J90" i="23"/>
  <c r="J55" i="23"/>
  <c r="J77" i="23"/>
  <c r="J84" i="23"/>
  <c r="J85" i="23"/>
  <c r="J38" i="23"/>
  <c r="J17" i="23"/>
  <c r="J69" i="23"/>
  <c r="J87" i="23"/>
  <c r="J13" i="23"/>
  <c r="J45" i="23"/>
  <c r="J52" i="23"/>
  <c r="J68" i="23"/>
  <c r="J96" i="23"/>
  <c r="J18" i="23"/>
  <c r="J88" i="23"/>
  <c r="J80" i="23"/>
  <c r="J6" i="23"/>
  <c r="J93" i="23"/>
  <c r="J12" i="23"/>
  <c r="J67" i="23"/>
  <c r="J42" i="23"/>
  <c r="J74" i="23"/>
  <c r="J35" i="23"/>
  <c r="J79" i="23"/>
  <c r="D24" i="22" a="1"/>
  <c r="J76" i="23"/>
  <c r="J37" i="23"/>
  <c r="J81" i="23"/>
  <c r="J54" i="23"/>
  <c r="J47" i="23"/>
  <c r="J70" i="23"/>
  <c r="J7" i="23"/>
  <c r="J4" i="23"/>
  <c r="J82" i="23"/>
  <c r="J49" i="23"/>
  <c r="J15" i="23"/>
  <c r="J40" i="23"/>
  <c r="J3" i="23"/>
  <c r="J46" i="23"/>
  <c r="J61" i="23"/>
  <c r="J100" i="23"/>
  <c r="J65" i="23"/>
  <c r="J11" i="23"/>
  <c r="J62" i="23"/>
  <c r="J66" i="23"/>
  <c r="J94" i="23"/>
  <c r="J92" i="23"/>
  <c r="J97" i="23"/>
  <c r="J41" i="23"/>
  <c r="J86" i="23"/>
  <c r="J39" i="23"/>
  <c r="J31" i="23"/>
  <c r="J8" i="23"/>
  <c r="J44" i="23"/>
  <c r="J89" i="23"/>
  <c r="J5" i="23"/>
  <c r="J50" i="23"/>
  <c r="J58" i="23"/>
  <c r="J24" i="23"/>
  <c r="J25" i="23"/>
  <c r="J20" i="23"/>
  <c r="J64" i="23"/>
  <c r="J14" i="23"/>
  <c r="J51" i="23"/>
  <c r="J60" i="23"/>
  <c r="J36" i="23"/>
  <c r="J26" i="23"/>
  <c r="J28" i="23"/>
  <c r="J27" i="23"/>
  <c r="AS8" i="22"/>
  <c r="AS7" i="22"/>
  <c r="AR8" i="22"/>
  <c r="AR13" i="22"/>
  <c r="AR12" i="22"/>
  <c r="AS6" i="22"/>
  <c r="AS11" i="22"/>
  <c r="AS5" i="22"/>
  <c r="AR11" i="22"/>
  <c r="AR10" i="22"/>
  <c r="AR7" i="22"/>
  <c r="AS3" i="22"/>
  <c r="AS10" i="22"/>
  <c r="AR9" i="22"/>
  <c r="AS13" i="22"/>
  <c r="AS2" i="22"/>
  <c r="AR2" i="22"/>
  <c r="AR3" i="22"/>
  <c r="AR5" i="22"/>
  <c r="AS9" i="22"/>
  <c r="AS4" i="22"/>
  <c r="AR6" i="22"/>
  <c r="AS12" i="22"/>
  <c r="AR4" i="22"/>
  <c r="I42" i="22" l="1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100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I41" i="22"/>
  <c r="I49" i="22"/>
  <c r="I57" i="22"/>
  <c r="I65" i="22"/>
  <c r="I73" i="22"/>
  <c r="I81" i="22"/>
  <c r="I89" i="22"/>
  <c r="I97" i="22"/>
  <c r="C42" i="22"/>
  <c r="C50" i="22"/>
  <c r="C58" i="22"/>
  <c r="C66" i="22"/>
  <c r="C74" i="22"/>
  <c r="C82" i="22"/>
  <c r="C90" i="22"/>
  <c r="C98" i="22"/>
  <c r="C35" i="22"/>
  <c r="C43" i="22"/>
  <c r="C51" i="22"/>
  <c r="C59" i="22"/>
  <c r="C67" i="22"/>
  <c r="C75" i="22"/>
  <c r="C83" i="22"/>
  <c r="C91" i="22"/>
  <c r="C99" i="22"/>
  <c r="C36" i="22"/>
  <c r="C44" i="22"/>
  <c r="C52" i="22"/>
  <c r="C60" i="22"/>
  <c r="C68" i="22"/>
  <c r="C76" i="22"/>
  <c r="C84" i="22"/>
  <c r="C92" i="22"/>
  <c r="C100" i="22"/>
  <c r="C37" i="22"/>
  <c r="C45" i="22"/>
  <c r="C53" i="22"/>
  <c r="C61" i="22"/>
  <c r="C69" i="22"/>
  <c r="C77" i="22"/>
  <c r="C85" i="22"/>
  <c r="C93" i="22"/>
  <c r="C38" i="22"/>
  <c r="C46" i="22"/>
  <c r="C54" i="22"/>
  <c r="C62" i="22"/>
  <c r="C70" i="22"/>
  <c r="C78" i="22"/>
  <c r="C86" i="22"/>
  <c r="C94" i="22"/>
  <c r="C39" i="22"/>
  <c r="C47" i="22"/>
  <c r="C55" i="22"/>
  <c r="C63" i="22"/>
  <c r="C71" i="22"/>
  <c r="C79" i="22"/>
  <c r="C87" i="22"/>
  <c r="C95" i="22"/>
  <c r="C40" i="22"/>
  <c r="C48" i="22"/>
  <c r="C56" i="22"/>
  <c r="C64" i="22"/>
  <c r="C72" i="22"/>
  <c r="C80" i="22"/>
  <c r="C88" i="22"/>
  <c r="C96" i="22"/>
  <c r="C41" i="22"/>
  <c r="C49" i="22"/>
  <c r="C57" i="22"/>
  <c r="C65" i="22"/>
  <c r="C73" i="22"/>
  <c r="C81" i="22"/>
  <c r="C89" i="22"/>
  <c r="C97" i="22"/>
  <c r="H31" i="22"/>
  <c r="H24" i="22"/>
  <c r="H25" i="22"/>
  <c r="H26" i="22"/>
  <c r="H27" i="22"/>
  <c r="H28" i="22"/>
  <c r="H29" i="22"/>
  <c r="H30" i="22"/>
  <c r="D31" i="22"/>
  <c r="D24" i="22"/>
  <c r="D25" i="22"/>
  <c r="D26" i="22"/>
  <c r="D27" i="22"/>
  <c r="D28" i="22"/>
  <c r="D29" i="22"/>
  <c r="D30" i="22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AT6" i="22"/>
  <c r="AT12" i="22"/>
  <c r="AT13" i="22"/>
  <c r="AT9" i="22"/>
  <c r="AT3" i="22"/>
  <c r="AT10" i="22"/>
  <c r="AT7" i="22"/>
  <c r="AT2" i="22"/>
  <c r="AT8" i="22"/>
  <c r="AT11" i="22"/>
  <c r="AT5" i="22"/>
  <c r="AT4" i="22"/>
  <c r="J27" i="22"/>
  <c r="J89" i="22"/>
  <c r="J42" i="22"/>
  <c r="J13" i="22"/>
  <c r="J57" i="22"/>
  <c r="J14" i="22"/>
  <c r="J72" i="22"/>
  <c r="J78" i="22"/>
  <c r="J45" i="22"/>
  <c r="J66" i="22"/>
  <c r="J92" i="22"/>
  <c r="J6" i="22"/>
  <c r="J16" i="22"/>
  <c r="J73" i="22"/>
  <c r="J81" i="22"/>
  <c r="J97" i="22"/>
  <c r="J83" i="22"/>
  <c r="J12" i="22"/>
  <c r="J64" i="22"/>
  <c r="J65" i="22"/>
  <c r="J48" i="22"/>
  <c r="J10" i="22"/>
  <c r="J59" i="22"/>
  <c r="J69" i="22"/>
  <c r="J79" i="22"/>
  <c r="J8" i="22"/>
  <c r="J49" i="22"/>
  <c r="J51" i="22"/>
  <c r="J15" i="22"/>
  <c r="J70" i="22"/>
  <c r="J95" i="22"/>
  <c r="J39" i="22"/>
  <c r="J88" i="22"/>
  <c r="J63" i="22"/>
  <c r="J43" i="22"/>
  <c r="J86" i="22"/>
  <c r="J50" i="22"/>
  <c r="J55" i="22"/>
  <c r="J56" i="22"/>
  <c r="J76" i="22"/>
  <c r="J74" i="22"/>
  <c r="J84" i="22"/>
  <c r="J82" i="22"/>
  <c r="J52" i="22"/>
  <c r="J98" i="22"/>
  <c r="J5" i="22"/>
  <c r="J37" i="22"/>
  <c r="J94" i="22"/>
  <c r="J62" i="22"/>
  <c r="J46" i="22"/>
  <c r="J77" i="22"/>
  <c r="J68" i="22"/>
  <c r="J30" i="22"/>
  <c r="J11" i="22"/>
  <c r="J85" i="22"/>
  <c r="J44" i="22"/>
  <c r="J47" i="22"/>
  <c r="J38" i="22"/>
  <c r="J25" i="22"/>
  <c r="J99" i="22"/>
  <c r="J35" i="22"/>
  <c r="J54" i="22"/>
  <c r="J75" i="22"/>
  <c r="J61" i="22"/>
  <c r="J100" i="22"/>
  <c r="J4" i="22"/>
  <c r="J67" i="22"/>
  <c r="J53" i="22"/>
  <c r="J40" i="22"/>
  <c r="J3" i="22"/>
  <c r="J87" i="22"/>
  <c r="J71" i="22"/>
  <c r="J58" i="22"/>
  <c r="J9" i="22"/>
  <c r="J28" i="22"/>
  <c r="J41" i="22"/>
  <c r="J60" i="22"/>
  <c r="J93" i="22"/>
  <c r="J91" i="22"/>
  <c r="J96" i="22"/>
  <c r="J90" i="22"/>
  <c r="J7" i="22"/>
  <c r="J36" i="22"/>
  <c r="J80" i="22"/>
  <c r="J31" i="22"/>
  <c r="J29" i="22"/>
  <c r="J24" i="22"/>
  <c r="J26" i="22"/>
  <c r="O95" i="20" l="1"/>
  <c r="O96" i="20"/>
  <c r="O85" i="20"/>
  <c r="O86" i="20"/>
  <c r="O87" i="20"/>
  <c r="O88" i="20"/>
  <c r="O89" i="20"/>
  <c r="O90" i="20"/>
  <c r="O91" i="20"/>
  <c r="O92" i="20"/>
  <c r="O93" i="20"/>
  <c r="O94" i="20"/>
  <c r="O84" i="20"/>
  <c r="O83" i="20"/>
  <c r="O82" i="20"/>
  <c r="O81" i="20"/>
  <c r="O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61" i="20"/>
  <c r="O60" i="20"/>
  <c r="O59" i="20"/>
  <c r="O58" i="20"/>
  <c r="O57" i="20"/>
  <c r="O56" i="20"/>
  <c r="O55" i="20"/>
  <c r="O54" i="20"/>
  <c r="O53" i="20"/>
  <c r="O52" i="20"/>
  <c r="O51" i="20"/>
  <c r="O50" i="20"/>
  <c r="O49" i="20"/>
  <c r="O48" i="20"/>
  <c r="O47" i="20"/>
  <c r="O46" i="20"/>
  <c r="O45" i="20"/>
  <c r="O44" i="20"/>
  <c r="O43" i="20"/>
  <c r="O42" i="20"/>
  <c r="O41" i="20"/>
  <c r="O40" i="20"/>
  <c r="O39" i="20"/>
  <c r="O38" i="20"/>
  <c r="O37" i="20"/>
  <c r="O36" i="20"/>
  <c r="O35" i="20"/>
  <c r="O34" i="20"/>
  <c r="O33" i="20"/>
  <c r="O32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O6" i="20"/>
  <c r="O5" i="20"/>
  <c r="O4" i="20"/>
  <c r="O3" i="20"/>
  <c r="C3" i="20" a="1"/>
  <c r="I24" i="20" a="1"/>
  <c r="C24" i="20" a="1"/>
  <c r="I3" i="20" a="1"/>
  <c r="H24" i="19" a="1"/>
  <c r="L22" i="20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C32" i="20"/>
  <c r="C40" i="20"/>
  <c r="C48" i="20"/>
  <c r="C56" i="20"/>
  <c r="C64" i="20"/>
  <c r="C72" i="20"/>
  <c r="C80" i="20"/>
  <c r="C88" i="20"/>
  <c r="C96" i="20"/>
  <c r="C42" i="20"/>
  <c r="C58" i="20"/>
  <c r="C74" i="20"/>
  <c r="C82" i="20"/>
  <c r="C90" i="20"/>
  <c r="C98" i="20"/>
  <c r="C83" i="20"/>
  <c r="C99" i="20"/>
  <c r="C76" i="20"/>
  <c r="C79" i="20"/>
  <c r="C25" i="20"/>
  <c r="C33" i="20"/>
  <c r="C41" i="20"/>
  <c r="C49" i="20"/>
  <c r="C57" i="20"/>
  <c r="C65" i="20"/>
  <c r="C73" i="20"/>
  <c r="C81" i="20"/>
  <c r="C89" i="20"/>
  <c r="C97" i="20"/>
  <c r="C34" i="20"/>
  <c r="C66" i="20"/>
  <c r="C75" i="20"/>
  <c r="C91" i="20"/>
  <c r="C92" i="20"/>
  <c r="C63" i="20"/>
  <c r="C26" i="20"/>
  <c r="C50" i="20"/>
  <c r="C27" i="20"/>
  <c r="C35" i="20"/>
  <c r="C43" i="20"/>
  <c r="C51" i="20"/>
  <c r="C59" i="20"/>
  <c r="C67" i="20"/>
  <c r="C28" i="20"/>
  <c r="C36" i="20"/>
  <c r="C44" i="20"/>
  <c r="C52" i="20"/>
  <c r="C60" i="20"/>
  <c r="C68" i="20"/>
  <c r="C84" i="20"/>
  <c r="C100" i="20"/>
  <c r="C29" i="20"/>
  <c r="C37" i="20"/>
  <c r="C45" i="20"/>
  <c r="C53" i="20"/>
  <c r="C61" i="20"/>
  <c r="C69" i="20"/>
  <c r="C77" i="20"/>
  <c r="C85" i="20"/>
  <c r="C93" i="20"/>
  <c r="C30" i="20"/>
  <c r="C38" i="20"/>
  <c r="C46" i="20"/>
  <c r="C54" i="20"/>
  <c r="C62" i="20"/>
  <c r="C70" i="20"/>
  <c r="C78" i="20"/>
  <c r="C86" i="20"/>
  <c r="C94" i="20"/>
  <c r="C31" i="20"/>
  <c r="C39" i="20"/>
  <c r="C47" i="20"/>
  <c r="C55" i="20"/>
  <c r="C71" i="20"/>
  <c r="C87" i="20"/>
  <c r="C95" i="20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C5" i="20"/>
  <c r="C13" i="20"/>
  <c r="C6" i="20"/>
  <c r="C14" i="20"/>
  <c r="C7" i="20"/>
  <c r="C15" i="20"/>
  <c r="C8" i="20"/>
  <c r="C16" i="20"/>
  <c r="C9" i="20"/>
  <c r="C17" i="20"/>
  <c r="H31" i="19"/>
  <c r="H24" i="19"/>
  <c r="H25" i="19"/>
  <c r="H26" i="19"/>
  <c r="H27" i="19"/>
  <c r="H28" i="19"/>
  <c r="H29" i="19"/>
  <c r="H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G31" i="19"/>
  <c r="G30" i="19"/>
  <c r="G29" i="19"/>
  <c r="G28" i="19"/>
  <c r="G27" i="19"/>
  <c r="G26" i="19"/>
  <c r="G25" i="19"/>
  <c r="G24" i="19"/>
  <c r="I3" i="14" a="1"/>
  <c r="B3" i="14" a="1"/>
  <c r="C35" i="19" a="1"/>
  <c r="I35" i="19" a="1"/>
  <c r="J16" i="20"/>
  <c r="J34" i="20"/>
  <c r="J74" i="20"/>
  <c r="J15" i="20"/>
  <c r="J86" i="20"/>
  <c r="J89" i="20"/>
  <c r="J10" i="20"/>
  <c r="J88" i="20"/>
  <c r="J6" i="20"/>
  <c r="J96" i="20"/>
  <c r="J24" i="20"/>
  <c r="J9" i="20"/>
  <c r="J76" i="20"/>
  <c r="J40" i="20"/>
  <c r="J47" i="20"/>
  <c r="J12" i="20"/>
  <c r="J61" i="20"/>
  <c r="J20" i="20"/>
  <c r="J30" i="20"/>
  <c r="J48" i="20"/>
  <c r="J67" i="20"/>
  <c r="J82" i="20"/>
  <c r="J54" i="20"/>
  <c r="J38" i="20"/>
  <c r="J27" i="20"/>
  <c r="J73" i="20"/>
  <c r="J79" i="20"/>
  <c r="J87" i="20"/>
  <c r="J41" i="20"/>
  <c r="J31" i="20"/>
  <c r="D24" i="19" a="1"/>
  <c r="J68" i="20"/>
  <c r="J32" i="20"/>
  <c r="J49" i="20"/>
  <c r="J35" i="20"/>
  <c r="J90" i="20"/>
  <c r="J17" i="20"/>
  <c r="J8" i="20"/>
  <c r="J29" i="20"/>
  <c r="J62" i="20"/>
  <c r="J65" i="20"/>
  <c r="J53" i="20"/>
  <c r="J43" i="20"/>
  <c r="J36" i="20"/>
  <c r="J93" i="20"/>
  <c r="J19" i="20"/>
  <c r="J46" i="20"/>
  <c r="J69" i="20"/>
  <c r="J28" i="20"/>
  <c r="J72" i="20"/>
  <c r="J42" i="20"/>
  <c r="J99" i="20"/>
  <c r="J80" i="20"/>
  <c r="J85" i="20"/>
  <c r="J58" i="20"/>
  <c r="J70" i="20"/>
  <c r="J13" i="20"/>
  <c r="J45" i="20"/>
  <c r="J78" i="20"/>
  <c r="J52" i="20"/>
  <c r="J66" i="20"/>
  <c r="J18" i="20"/>
  <c r="J71" i="20"/>
  <c r="J60" i="20"/>
  <c r="J14" i="20"/>
  <c r="J59" i="20"/>
  <c r="L1" i="14"/>
  <c r="J95" i="20"/>
  <c r="J56" i="20"/>
  <c r="J64" i="20"/>
  <c r="J57" i="20"/>
  <c r="J3" i="20"/>
  <c r="D3" i="1"/>
  <c r="J4" i="20"/>
  <c r="J33" i="20"/>
  <c r="J91" i="20"/>
  <c r="J50" i="20"/>
  <c r="J77" i="20"/>
  <c r="J63" i="20"/>
  <c r="J5" i="20"/>
  <c r="L33" i="19"/>
  <c r="J55" i="20"/>
  <c r="J39" i="20"/>
  <c r="J26" i="20"/>
  <c r="J94" i="20"/>
  <c r="J83" i="20"/>
  <c r="J51" i="20"/>
  <c r="J81" i="20"/>
  <c r="J100" i="20"/>
  <c r="J44" i="20"/>
  <c r="J11" i="20"/>
  <c r="J98" i="20"/>
  <c r="J92" i="20"/>
  <c r="J75" i="20"/>
  <c r="J84" i="20"/>
  <c r="J7" i="20"/>
  <c r="J97" i="20"/>
  <c r="J37" i="20"/>
  <c r="J25" i="20"/>
  <c r="AO2" i="14" l="1"/>
  <c r="BA2" i="19"/>
  <c r="BA2" i="23"/>
  <c r="BA2" i="22"/>
  <c r="AQ2" i="20"/>
  <c r="P6" i="20"/>
  <c r="P13" i="20"/>
  <c r="P19" i="20"/>
  <c r="P7" i="20"/>
  <c r="P12" i="20"/>
  <c r="P15" i="20"/>
  <c r="P3" i="20"/>
  <c r="P4" i="20"/>
  <c r="P8" i="20"/>
  <c r="P17" i="20"/>
  <c r="P11" i="20"/>
  <c r="P18" i="20"/>
  <c r="P14" i="20"/>
  <c r="P10" i="20"/>
  <c r="P5" i="20"/>
  <c r="P9" i="20"/>
  <c r="P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B18" i="14"/>
  <c r="B26" i="14"/>
  <c r="B34" i="14"/>
  <c r="B42" i="14"/>
  <c r="B50" i="14"/>
  <c r="B58" i="14"/>
  <c r="B66" i="14"/>
  <c r="B3" i="14"/>
  <c r="B11" i="14"/>
  <c r="B19" i="14"/>
  <c r="B27" i="14"/>
  <c r="B35" i="14"/>
  <c r="B43" i="14"/>
  <c r="B51" i="14"/>
  <c r="B59" i="14"/>
  <c r="B67" i="14"/>
  <c r="B4" i="14"/>
  <c r="B12" i="14"/>
  <c r="B20" i="14"/>
  <c r="B28" i="14"/>
  <c r="B36" i="14"/>
  <c r="B44" i="14"/>
  <c r="B52" i="14"/>
  <c r="B60" i="14"/>
  <c r="B68" i="14"/>
  <c r="B5" i="14"/>
  <c r="B13" i="14"/>
  <c r="B21" i="14"/>
  <c r="B29" i="14"/>
  <c r="B37" i="14"/>
  <c r="B45" i="14"/>
  <c r="B53" i="14"/>
  <c r="B61" i="14"/>
  <c r="B69" i="14"/>
  <c r="B6" i="14"/>
  <c r="B14" i="14"/>
  <c r="B22" i="14"/>
  <c r="B30" i="14"/>
  <c r="B38" i="14"/>
  <c r="B46" i="14"/>
  <c r="B54" i="14"/>
  <c r="B62" i="14"/>
  <c r="B70" i="14"/>
  <c r="B7" i="14"/>
  <c r="B15" i="14"/>
  <c r="B23" i="14"/>
  <c r="B31" i="14"/>
  <c r="B39" i="14"/>
  <c r="B47" i="14"/>
  <c r="B55" i="14"/>
  <c r="B63" i="14"/>
  <c r="B71" i="14"/>
  <c r="B8" i="14"/>
  <c r="B16" i="14"/>
  <c r="B24" i="14"/>
  <c r="B32" i="14"/>
  <c r="B40" i="14"/>
  <c r="B48" i="14"/>
  <c r="B56" i="14"/>
  <c r="B64" i="14"/>
  <c r="B9" i="14"/>
  <c r="B17" i="14"/>
  <c r="B25" i="14"/>
  <c r="B33" i="14"/>
  <c r="B41" i="14"/>
  <c r="B49" i="14"/>
  <c r="B57" i="14"/>
  <c r="B65" i="14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100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I41" i="19"/>
  <c r="I49" i="19"/>
  <c r="I57" i="19"/>
  <c r="I65" i="19"/>
  <c r="I73" i="19"/>
  <c r="I81" i="19"/>
  <c r="I89" i="19"/>
  <c r="I97" i="19"/>
  <c r="C42" i="19"/>
  <c r="C50" i="19"/>
  <c r="C58" i="19"/>
  <c r="C66" i="19"/>
  <c r="C74" i="19"/>
  <c r="C82" i="19"/>
  <c r="C90" i="19"/>
  <c r="C98" i="19"/>
  <c r="C35" i="19"/>
  <c r="C43" i="19"/>
  <c r="C51" i="19"/>
  <c r="C59" i="19"/>
  <c r="C67" i="19"/>
  <c r="C75" i="19"/>
  <c r="C83" i="19"/>
  <c r="C91" i="19"/>
  <c r="C99" i="19"/>
  <c r="C36" i="19"/>
  <c r="C44" i="19"/>
  <c r="C52" i="19"/>
  <c r="C60" i="19"/>
  <c r="C68" i="19"/>
  <c r="C76" i="19"/>
  <c r="C84" i="19"/>
  <c r="C92" i="19"/>
  <c r="C100" i="19"/>
  <c r="C37" i="19"/>
  <c r="C45" i="19"/>
  <c r="C53" i="19"/>
  <c r="C61" i="19"/>
  <c r="C69" i="19"/>
  <c r="C77" i="19"/>
  <c r="C85" i="19"/>
  <c r="C93" i="19"/>
  <c r="C38" i="19"/>
  <c r="C46" i="19"/>
  <c r="C54" i="19"/>
  <c r="C62" i="19"/>
  <c r="C70" i="19"/>
  <c r="C78" i="19"/>
  <c r="C86" i="19"/>
  <c r="C94" i="19"/>
  <c r="C39" i="19"/>
  <c r="C47" i="19"/>
  <c r="C55" i="19"/>
  <c r="C63" i="19"/>
  <c r="C71" i="19"/>
  <c r="C79" i="19"/>
  <c r="C87" i="19"/>
  <c r="C95" i="19"/>
  <c r="C40" i="19"/>
  <c r="C48" i="19"/>
  <c r="C56" i="19"/>
  <c r="C64" i="19"/>
  <c r="C72" i="19"/>
  <c r="C80" i="19"/>
  <c r="C88" i="19"/>
  <c r="C96" i="19"/>
  <c r="C41" i="19"/>
  <c r="C49" i="19"/>
  <c r="C57" i="19"/>
  <c r="C65" i="19"/>
  <c r="C73" i="19"/>
  <c r="C81" i="19"/>
  <c r="C89" i="19"/>
  <c r="C97" i="19"/>
  <c r="D31" i="19"/>
  <c r="D24" i="19"/>
  <c r="D25" i="19"/>
  <c r="D26" i="19"/>
  <c r="D27" i="19"/>
  <c r="D28" i="19"/>
  <c r="D29" i="19"/>
  <c r="D30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AH102" i="17"/>
  <c r="AH92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Y102" i="17"/>
  <c r="Y92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0" i="17"/>
  <c r="Y31" i="17"/>
  <c r="Y30" i="17"/>
  <c r="P102" i="17"/>
  <c r="P92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31" i="17"/>
  <c r="P30" i="17"/>
  <c r="I3" i="19" a="1"/>
  <c r="J48" i="14"/>
  <c r="J70" i="14"/>
  <c r="J42" i="19"/>
  <c r="J9" i="14"/>
  <c r="J76" i="19"/>
  <c r="J79" i="19"/>
  <c r="J32" i="14"/>
  <c r="J41" i="19"/>
  <c r="J94" i="19"/>
  <c r="J77" i="19"/>
  <c r="J82" i="19"/>
  <c r="J69" i="19"/>
  <c r="J58" i="19"/>
  <c r="J13" i="14"/>
  <c r="J67" i="14"/>
  <c r="J64" i="19"/>
  <c r="J59" i="14"/>
  <c r="J95" i="19"/>
  <c r="J45" i="19"/>
  <c r="J70" i="19"/>
  <c r="J14" i="14"/>
  <c r="J93" i="19"/>
  <c r="J81" i="19"/>
  <c r="J22" i="14"/>
  <c r="J59" i="19"/>
  <c r="J29" i="19"/>
  <c r="J58" i="14"/>
  <c r="J16" i="14"/>
  <c r="J49" i="19"/>
  <c r="J50" i="14"/>
  <c r="J54" i="14"/>
  <c r="J18" i="14"/>
  <c r="J52" i="19"/>
  <c r="J8" i="14"/>
  <c r="J47" i="14"/>
  <c r="J100" i="19"/>
  <c r="J28" i="14"/>
  <c r="J67" i="19"/>
  <c r="J62" i="19"/>
  <c r="J65" i="19"/>
  <c r="J62" i="14"/>
  <c r="J43" i="14"/>
  <c r="J11" i="14"/>
  <c r="J53" i="19"/>
  <c r="J41" i="14"/>
  <c r="J96" i="19"/>
  <c r="J49" i="14"/>
  <c r="J19" i="14"/>
  <c r="J51" i="19"/>
  <c r="J44" i="19"/>
  <c r="J27" i="14"/>
  <c r="J63" i="19"/>
  <c r="J38" i="14"/>
  <c r="J40" i="19"/>
  <c r="J66" i="19"/>
  <c r="J6" i="14"/>
  <c r="J33" i="14"/>
  <c r="J52" i="14"/>
  <c r="J57" i="19"/>
  <c r="J45" i="14"/>
  <c r="J17" i="14"/>
  <c r="J12" i="14"/>
  <c r="J60" i="14"/>
  <c r="J29" i="14"/>
  <c r="J50" i="19"/>
  <c r="J46" i="19"/>
  <c r="J39" i="14"/>
  <c r="J75" i="19"/>
  <c r="J71" i="14"/>
  <c r="J85" i="19"/>
  <c r="J78" i="19"/>
  <c r="J61" i="14"/>
  <c r="J91" i="19"/>
  <c r="J72" i="19"/>
  <c r="J37" i="14"/>
  <c r="J89" i="19"/>
  <c r="J68" i="19"/>
  <c r="J60" i="19"/>
  <c r="J55" i="19"/>
  <c r="J73" i="19"/>
  <c r="J57" i="14"/>
  <c r="J87" i="19"/>
  <c r="J26" i="14"/>
  <c r="J88" i="19"/>
  <c r="J65" i="14"/>
  <c r="J15" i="14"/>
  <c r="J3" i="14"/>
  <c r="J98" i="19"/>
  <c r="J31" i="14"/>
  <c r="J55" i="14"/>
  <c r="J84" i="19"/>
  <c r="J69" i="14"/>
  <c r="AP16" i="19"/>
  <c r="J51" i="14"/>
  <c r="J90" i="19"/>
  <c r="J48" i="19"/>
  <c r="J66" i="14"/>
  <c r="J68" i="14"/>
  <c r="J38" i="19"/>
  <c r="J44" i="14"/>
  <c r="J47" i="19"/>
  <c r="J86" i="19"/>
  <c r="J56" i="19"/>
  <c r="J5" i="14"/>
  <c r="J97" i="19"/>
  <c r="J27" i="19"/>
  <c r="J61" i="19"/>
  <c r="J35" i="14"/>
  <c r="J35" i="19"/>
  <c r="J30" i="14"/>
  <c r="J54" i="19"/>
  <c r="J63" i="14"/>
  <c r="J36" i="14"/>
  <c r="J24" i="14"/>
  <c r="J53" i="14"/>
  <c r="J71" i="19"/>
  <c r="J99" i="19"/>
  <c r="J46" i="14"/>
  <c r="J4" i="14"/>
  <c r="J28" i="19"/>
  <c r="J20" i="14"/>
  <c r="J30" i="19"/>
  <c r="J23" i="14"/>
  <c r="J80" i="19"/>
  <c r="J42" i="14"/>
  <c r="J10" i="14"/>
  <c r="J74" i="19"/>
  <c r="J21" i="14"/>
  <c r="J83" i="19"/>
  <c r="J36" i="19"/>
  <c r="J56" i="14"/>
  <c r="J39" i="19"/>
  <c r="J34" i="14"/>
  <c r="J37" i="19"/>
  <c r="J7" i="14"/>
  <c r="J43" i="19"/>
  <c r="J64" i="14"/>
  <c r="J92" i="19"/>
  <c r="J40" i="14"/>
  <c r="J25" i="14"/>
  <c r="J25" i="19"/>
  <c r="J24" i="19"/>
  <c r="J31" i="19"/>
  <c r="J26" i="19"/>
  <c r="D64" i="14" l="1"/>
  <c r="D71" i="14"/>
  <c r="D7" i="14"/>
  <c r="Q7" i="14" s="1"/>
  <c r="D14" i="14"/>
  <c r="Q14" i="14" s="1"/>
  <c r="D28" i="14"/>
  <c r="D35" i="14"/>
  <c r="D42" i="14"/>
  <c r="D21" i="14"/>
  <c r="Q21" i="14" s="1"/>
  <c r="D57" i="14"/>
  <c r="D70" i="14"/>
  <c r="D20" i="14"/>
  <c r="D34" i="14"/>
  <c r="D49" i="14"/>
  <c r="Q49" i="14" s="1"/>
  <c r="D55" i="14"/>
  <c r="D69" i="14"/>
  <c r="D12" i="14"/>
  <c r="D19" i="14"/>
  <c r="D41" i="14"/>
  <c r="D40" i="14"/>
  <c r="Q40" i="14" s="1"/>
  <c r="D54" i="14"/>
  <c r="D61" i="14"/>
  <c r="Q61" i="14" s="1"/>
  <c r="D4" i="14"/>
  <c r="D11" i="14"/>
  <c r="D32" i="14"/>
  <c r="D46" i="14"/>
  <c r="D67" i="14"/>
  <c r="D10" i="14"/>
  <c r="Q10" i="14" s="1"/>
  <c r="D25" i="14"/>
  <c r="Q25" i="14" s="1"/>
  <c r="D24" i="14"/>
  <c r="Q24" i="14" s="1"/>
  <c r="D31" i="14"/>
  <c r="Q31" i="14" s="1"/>
  <c r="D38" i="14"/>
  <c r="D45" i="14"/>
  <c r="D52" i="14"/>
  <c r="D59" i="14"/>
  <c r="Q59" i="14" s="1"/>
  <c r="D66" i="14"/>
  <c r="Q66" i="14" s="1"/>
  <c r="D17" i="14"/>
  <c r="D16" i="14"/>
  <c r="D23" i="14"/>
  <c r="Q23" i="14" s="1"/>
  <c r="D30" i="14"/>
  <c r="D37" i="14"/>
  <c r="D44" i="14"/>
  <c r="D51" i="14"/>
  <c r="D58" i="14"/>
  <c r="D65" i="14"/>
  <c r="D56" i="14"/>
  <c r="D63" i="14"/>
  <c r="D6" i="14"/>
  <c r="Q6" i="14" s="1"/>
  <c r="D13" i="14"/>
  <c r="Q13" i="14" s="1"/>
  <c r="D27" i="14"/>
  <c r="D48" i="14"/>
  <c r="Q48" i="14" s="1"/>
  <c r="D62" i="14"/>
  <c r="Q62" i="14" s="1"/>
  <c r="D5" i="14"/>
  <c r="Q5" i="14" s="1"/>
  <c r="D26" i="14"/>
  <c r="Q26" i="14" s="1"/>
  <c r="D47" i="14"/>
  <c r="Q47" i="14" s="1"/>
  <c r="D68" i="14"/>
  <c r="D18" i="14"/>
  <c r="D33" i="14"/>
  <c r="D39" i="14"/>
  <c r="Q39" i="14" s="1"/>
  <c r="D53" i="14"/>
  <c r="Q53" i="14" s="1"/>
  <c r="D60" i="14"/>
  <c r="Q60" i="14" s="1"/>
  <c r="D3" i="14"/>
  <c r="Q3" i="14" s="1"/>
  <c r="D9" i="14"/>
  <c r="D8" i="14"/>
  <c r="D15" i="14"/>
  <c r="D22" i="14"/>
  <c r="D29" i="14"/>
  <c r="D36" i="14"/>
  <c r="D43" i="14"/>
  <c r="D50" i="14"/>
  <c r="Q50" i="14" s="1"/>
  <c r="AQ16" i="19"/>
  <c r="Q19" i="14"/>
  <c r="Q33" i="14"/>
  <c r="Q46" i="14"/>
  <c r="Q67" i="14"/>
  <c r="Q51" i="14"/>
  <c r="Q22" i="14"/>
  <c r="Q64" i="14"/>
  <c r="Q71" i="14"/>
  <c r="Q52" i="14"/>
  <c r="Q17" i="14"/>
  <c r="Q44" i="14"/>
  <c r="Q57" i="14"/>
  <c r="Q70" i="14"/>
  <c r="Q27" i="14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K5" i="14"/>
  <c r="K4" i="14"/>
  <c r="K3" i="14"/>
  <c r="J3" i="19"/>
  <c r="L67" i="14"/>
  <c r="J11" i="19"/>
  <c r="AV16" i="19"/>
  <c r="J13" i="19"/>
  <c r="J5" i="19"/>
  <c r="J8" i="19"/>
  <c r="J7" i="19"/>
  <c r="J14" i="19"/>
  <c r="AP17" i="19"/>
  <c r="L70" i="14"/>
  <c r="L71" i="14"/>
  <c r="L69" i="14"/>
  <c r="L68" i="14"/>
  <c r="L66" i="14"/>
  <c r="J10" i="19"/>
  <c r="J9" i="19"/>
  <c r="J15" i="19"/>
  <c r="L4" i="14"/>
  <c r="J12" i="19"/>
  <c r="L5" i="14"/>
  <c r="J4" i="19"/>
  <c r="L65" i="14"/>
  <c r="J6" i="19"/>
  <c r="J16" i="19"/>
  <c r="L3" i="14"/>
  <c r="AR16" i="19"/>
  <c r="AS16" i="19"/>
  <c r="Q37" i="14" l="1"/>
  <c r="Q15" i="14"/>
  <c r="Q12" i="14"/>
  <c r="Q8" i="14"/>
  <c r="Q63" i="14"/>
  <c r="Q9" i="14"/>
  <c r="Q56" i="14"/>
  <c r="Q55" i="14"/>
  <c r="Q11" i="14"/>
  <c r="Q32" i="14"/>
  <c r="Q34" i="14"/>
  <c r="Q42" i="14"/>
  <c r="Q65" i="14"/>
  <c r="Q30" i="14"/>
  <c r="Q68" i="14"/>
  <c r="Q18" i="14"/>
  <c r="Q36" i="14"/>
  <c r="Q35" i="14"/>
  <c r="Q43" i="14"/>
  <c r="Q16" i="14"/>
  <c r="Q54" i="14"/>
  <c r="Q20" i="14"/>
  <c r="Q58" i="14"/>
  <c r="Q38" i="14"/>
  <c r="Q4" i="14"/>
  <c r="Q28" i="14"/>
  <c r="Q29" i="14"/>
  <c r="Q45" i="14"/>
  <c r="Q41" i="14"/>
  <c r="Q69" i="14"/>
  <c r="AQ17" i="19"/>
  <c r="AX28" i="17"/>
  <c r="I29" i="22" s="1"/>
  <c r="AX27" i="17"/>
  <c r="I28" i="22" s="1"/>
  <c r="AX26" i="17"/>
  <c r="I27" i="22" s="1"/>
  <c r="AX25" i="17"/>
  <c r="I26" i="22" s="1"/>
  <c r="AX24" i="17"/>
  <c r="I25" i="22" s="1"/>
  <c r="AX23" i="17"/>
  <c r="I23" i="24" s="1"/>
  <c r="AV17" i="19"/>
  <c r="AP18" i="19"/>
  <c r="AP19" i="19" s="1"/>
  <c r="AP20" i="19" s="1"/>
  <c r="AV18" i="19"/>
  <c r="AS17" i="19"/>
  <c r="AR17" i="19"/>
  <c r="AV20" i="19"/>
  <c r="AP21" i="19"/>
  <c r="AV21" i="19"/>
  <c r="AP22" i="19"/>
  <c r="AV22" i="19"/>
  <c r="AP23" i="19"/>
  <c r="AQ19" i="19" l="1"/>
  <c r="AQ18" i="19"/>
  <c r="AQ23" i="19"/>
  <c r="AQ22" i="19"/>
  <c r="AQ21" i="19"/>
  <c r="AQ20" i="19"/>
  <c r="I24" i="24"/>
  <c r="I25" i="23"/>
  <c r="I25" i="24"/>
  <c r="I26" i="23"/>
  <c r="I26" i="24"/>
  <c r="I27" i="23"/>
  <c r="I27" i="24"/>
  <c r="I28" i="23"/>
  <c r="I28" i="24"/>
  <c r="I29" i="23"/>
  <c r="I24" i="23"/>
  <c r="I24" i="22"/>
  <c r="I31" i="19"/>
  <c r="I30" i="19"/>
  <c r="I29" i="19"/>
  <c r="I28" i="19"/>
  <c r="I27" i="19"/>
  <c r="I26" i="19"/>
  <c r="I25" i="19"/>
  <c r="I24" i="19"/>
  <c r="AP13" i="19"/>
  <c r="AQ13" i="19" s="1"/>
  <c r="AP12" i="19"/>
  <c r="AQ12" i="19" s="1"/>
  <c r="AP11" i="19"/>
  <c r="AQ11" i="19" s="1"/>
  <c r="AP10" i="19"/>
  <c r="AQ10" i="19" s="1"/>
  <c r="AP9" i="19"/>
  <c r="AQ9" i="19" s="1"/>
  <c r="AP8" i="19"/>
  <c r="AQ8" i="19" s="1"/>
  <c r="AP7" i="19"/>
  <c r="AQ7" i="19" s="1"/>
  <c r="AP6" i="19"/>
  <c r="AQ6" i="19" s="1"/>
  <c r="AP5" i="19"/>
  <c r="AQ5" i="19" s="1"/>
  <c r="AP4" i="19"/>
  <c r="AQ4" i="19" s="1"/>
  <c r="AP3" i="19"/>
  <c r="AQ3" i="19" s="1"/>
  <c r="AP2" i="19"/>
  <c r="AQ2" i="19" s="1"/>
  <c r="O30" i="19"/>
  <c r="O29" i="19"/>
  <c r="O28" i="19"/>
  <c r="O27" i="19"/>
  <c r="O26" i="19"/>
  <c r="O25" i="19"/>
  <c r="O24" i="19"/>
  <c r="O23" i="19"/>
  <c r="O22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P5" i="19"/>
  <c r="O5" i="19"/>
  <c r="P4" i="19"/>
  <c r="O4" i="19"/>
  <c r="P3" i="19"/>
  <c r="O3" i="19"/>
  <c r="T30" i="17"/>
  <c r="U30" i="17"/>
  <c r="T31" i="17"/>
  <c r="U31" i="17"/>
  <c r="AV19" i="19"/>
  <c r="AV23" i="19"/>
  <c r="AR12" i="19"/>
  <c r="AS23" i="19"/>
  <c r="AR23" i="19"/>
  <c r="AS18" i="19"/>
  <c r="AS12" i="19"/>
  <c r="AR10" i="19"/>
  <c r="AR13" i="19"/>
  <c r="AS4" i="19"/>
  <c r="AS22" i="19"/>
  <c r="AS11" i="19"/>
  <c r="AR7" i="19"/>
  <c r="AR20" i="19"/>
  <c r="AS3" i="19"/>
  <c r="AS5" i="19"/>
  <c r="AS8" i="19"/>
  <c r="AS13" i="19"/>
  <c r="AS21" i="19"/>
  <c r="AS10" i="19"/>
  <c r="AS2" i="19"/>
  <c r="AS7" i="19"/>
  <c r="AR21" i="19"/>
  <c r="AS6" i="19"/>
  <c r="AR11" i="19"/>
  <c r="AR22" i="19"/>
  <c r="AR5" i="19"/>
  <c r="AR8" i="19"/>
  <c r="AS19" i="19"/>
  <c r="AR18" i="19"/>
  <c r="AS20" i="19"/>
  <c r="AR19" i="19"/>
  <c r="AR3" i="19"/>
  <c r="AR4" i="19"/>
  <c r="AR2" i="19"/>
  <c r="AS9" i="19"/>
  <c r="AR9" i="19"/>
  <c r="AR6" i="19"/>
  <c r="AT6" i="19" l="1"/>
  <c r="AT12" i="19"/>
  <c r="AT7" i="19"/>
  <c r="AT8" i="19"/>
  <c r="AT11" i="19"/>
  <c r="AT10" i="19"/>
  <c r="AT4" i="19"/>
  <c r="AT3" i="19"/>
  <c r="AT5" i="19"/>
  <c r="AT2" i="19"/>
  <c r="V31" i="17"/>
  <c r="V30" i="17"/>
  <c r="AT9" i="19"/>
  <c r="AT13" i="19"/>
  <c r="AD34" i="17"/>
  <c r="AC33" i="17"/>
  <c r="AC30" i="17"/>
  <c r="AD31" i="17"/>
  <c r="AC37" i="17"/>
  <c r="AD33" i="17"/>
  <c r="AC39" i="17"/>
  <c r="AC40" i="17"/>
  <c r="AD37" i="17"/>
  <c r="AC34" i="17"/>
  <c r="AC31" i="17"/>
  <c r="AD40" i="17"/>
  <c r="AD39" i="17"/>
  <c r="AD36" i="17"/>
  <c r="AC36" i="17"/>
  <c r="AD30" i="17"/>
  <c r="AA6" i="17" l="1"/>
  <c r="E5" i="14"/>
  <c r="E4" i="14"/>
  <c r="E3" i="14"/>
  <c r="AB6" i="17"/>
  <c r="AD6" i="17"/>
  <c r="AC6" i="17"/>
  <c r="AE6" i="17" l="1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L85" i="17"/>
  <c r="L74" i="17"/>
  <c r="L91" i="17"/>
  <c r="L50" i="17"/>
  <c r="L81" i="17"/>
  <c r="L77" i="17"/>
  <c r="L17" i="17"/>
  <c r="L59" i="17"/>
  <c r="L89" i="17"/>
  <c r="L98" i="17"/>
  <c r="L6" i="17"/>
  <c r="L49" i="17"/>
  <c r="L92" i="17"/>
  <c r="L44" i="17"/>
  <c r="L41" i="17"/>
  <c r="L71" i="17"/>
  <c r="L75" i="17"/>
  <c r="L61" i="17"/>
  <c r="L4" i="17"/>
  <c r="L45" i="17"/>
  <c r="L20" i="17"/>
  <c r="L94" i="17"/>
  <c r="L56" i="17"/>
  <c r="L13" i="17"/>
  <c r="L97" i="17"/>
  <c r="L83" i="17"/>
  <c r="L64" i="17"/>
  <c r="L90" i="17"/>
  <c r="L18" i="17"/>
  <c r="L42" i="17"/>
  <c r="L87" i="17"/>
  <c r="L60" i="17"/>
  <c r="L82" i="17"/>
  <c r="L9" i="17"/>
  <c r="L99" i="17"/>
  <c r="L65" i="17"/>
  <c r="L63" i="17"/>
  <c r="L51" i="17"/>
  <c r="L88" i="17"/>
  <c r="L11" i="17"/>
  <c r="L67" i="17"/>
  <c r="L14" i="17"/>
  <c r="L101" i="17"/>
  <c r="L55" i="17"/>
  <c r="L80" i="17"/>
  <c r="L86" i="17"/>
  <c r="L68" i="17"/>
  <c r="L38" i="17"/>
  <c r="L96" i="17"/>
  <c r="L93" i="17"/>
  <c r="L29" i="17"/>
  <c r="L57" i="17"/>
  <c r="L95" i="17"/>
  <c r="L66" i="17"/>
  <c r="L69" i="17"/>
  <c r="L54" i="17"/>
  <c r="L5" i="17"/>
  <c r="L12" i="17"/>
  <c r="L52" i="17"/>
  <c r="L19" i="17"/>
  <c r="L100" i="17"/>
  <c r="L76" i="17"/>
  <c r="L70" i="17"/>
  <c r="L78" i="17"/>
  <c r="L46" i="17"/>
  <c r="L16" i="17"/>
  <c r="L62" i="17"/>
  <c r="L79" i="17"/>
  <c r="L8" i="17"/>
  <c r="AK29" i="17"/>
  <c r="L84" i="17"/>
  <c r="L47" i="17"/>
  <c r="L35" i="17"/>
  <c r="L53" i="17"/>
  <c r="L15" i="17"/>
  <c r="L73" i="17"/>
  <c r="L58" i="17"/>
  <c r="L10" i="17"/>
  <c r="L21" i="17"/>
  <c r="L48" i="17"/>
  <c r="L43" i="17"/>
  <c r="L32" i="17"/>
  <c r="L7" i="17"/>
  <c r="L72" i="17"/>
  <c r="L102" i="17"/>
  <c r="M74" i="17"/>
  <c r="AL43" i="17"/>
  <c r="M99" i="17"/>
  <c r="AL55" i="17"/>
  <c r="M85" i="17"/>
  <c r="AL48" i="17"/>
  <c r="M64" i="17"/>
  <c r="AL84" i="17"/>
  <c r="M38" i="17"/>
  <c r="AL88" i="17"/>
  <c r="M89" i="17"/>
  <c r="M68" i="17"/>
  <c r="AL95" i="17"/>
  <c r="AL98" i="17"/>
  <c r="AL94" i="17"/>
  <c r="AL44" i="17"/>
  <c r="M63" i="17"/>
  <c r="M66" i="17"/>
  <c r="M59" i="17"/>
  <c r="AL80" i="17"/>
  <c r="AL42" i="17"/>
  <c r="AL72" i="17"/>
  <c r="M57" i="17"/>
  <c r="AL97" i="17"/>
  <c r="AL73" i="17"/>
  <c r="M51" i="17"/>
  <c r="AL74" i="17"/>
  <c r="AL64" i="17"/>
  <c r="M46" i="17"/>
  <c r="M88" i="17"/>
  <c r="AL52" i="17"/>
  <c r="AL50" i="17"/>
  <c r="M86" i="17"/>
  <c r="M60" i="17"/>
  <c r="M58" i="17"/>
  <c r="AL63" i="17"/>
  <c r="AL53" i="17"/>
  <c r="AL58" i="17"/>
  <c r="AL82" i="17"/>
  <c r="M84" i="17"/>
  <c r="M78" i="17"/>
  <c r="M79" i="17"/>
  <c r="AL83" i="17"/>
  <c r="AL81" i="17"/>
  <c r="AL68" i="17"/>
  <c r="AL62" i="17"/>
  <c r="M71" i="17"/>
  <c r="AL41" i="17"/>
  <c r="AL85" i="17"/>
  <c r="AL96" i="17"/>
  <c r="AL66" i="17"/>
  <c r="AL91" i="17"/>
  <c r="AL101" i="17"/>
  <c r="M49" i="17"/>
  <c r="M96" i="17"/>
  <c r="M43" i="17"/>
  <c r="M35" i="17"/>
  <c r="AL51" i="17"/>
  <c r="M67" i="17"/>
  <c r="M41" i="17"/>
  <c r="AL49" i="17"/>
  <c r="M32" i="17"/>
  <c r="M98" i="17"/>
  <c r="M94" i="17"/>
  <c r="AL77" i="17"/>
  <c r="AL61" i="17"/>
  <c r="AL93" i="17"/>
  <c r="M97" i="17"/>
  <c r="M70" i="17"/>
  <c r="AL102" i="17"/>
  <c r="M102" i="17"/>
  <c r="AL65" i="17"/>
  <c r="M87" i="17"/>
  <c r="AL59" i="17"/>
  <c r="M93" i="17"/>
  <c r="AL70" i="17"/>
  <c r="AL45" i="17"/>
  <c r="M55" i="17"/>
  <c r="AL87" i="17"/>
  <c r="M75" i="17"/>
  <c r="AL54" i="17"/>
  <c r="AL69" i="17"/>
  <c r="M77" i="17"/>
  <c r="M101" i="17"/>
  <c r="M92" i="17"/>
  <c r="M42" i="17"/>
  <c r="AL56" i="17"/>
  <c r="M44" i="17"/>
  <c r="M90" i="17"/>
  <c r="M91" i="17"/>
  <c r="M47" i="17"/>
  <c r="M62" i="17"/>
  <c r="M53" i="17"/>
  <c r="M69" i="17"/>
  <c r="M81" i="17"/>
  <c r="AL79" i="17"/>
  <c r="M76" i="17"/>
  <c r="AL60" i="17"/>
  <c r="M82" i="17"/>
  <c r="M61" i="17"/>
  <c r="M52" i="17"/>
  <c r="AL89" i="17"/>
  <c r="AL100" i="17"/>
  <c r="M80" i="17"/>
  <c r="M72" i="17"/>
  <c r="M73" i="17"/>
  <c r="M54" i="17"/>
  <c r="M100" i="17"/>
  <c r="M83" i="17"/>
  <c r="AL57" i="17"/>
  <c r="M56" i="17"/>
  <c r="AL47" i="17"/>
  <c r="AL92" i="17"/>
  <c r="AL78" i="17"/>
  <c r="M29" i="17"/>
  <c r="M95" i="17"/>
  <c r="M48" i="17"/>
  <c r="AL76" i="17"/>
  <c r="AL29" i="17"/>
  <c r="M45" i="17"/>
  <c r="AL67" i="17"/>
  <c r="AL71" i="17"/>
  <c r="M65" i="17"/>
  <c r="AL46" i="17"/>
  <c r="AL90" i="17"/>
  <c r="AL99" i="17"/>
  <c r="M50" i="17"/>
  <c r="AL86" i="17"/>
  <c r="AL75" i="17"/>
  <c r="AJ21" i="17" l="1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29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29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S79" i="17"/>
  <c r="AK16" i="17"/>
  <c r="S57" i="17"/>
  <c r="AB10" i="17"/>
  <c r="S77" i="17"/>
  <c r="AK4" i="17"/>
  <c r="AK11" i="17"/>
  <c r="S7" i="17"/>
  <c r="S14" i="17"/>
  <c r="S5" i="17"/>
  <c r="AK9" i="17"/>
  <c r="AK10" i="17"/>
  <c r="AK21" i="17"/>
  <c r="AK20" i="17"/>
  <c r="S15" i="17"/>
  <c r="S16" i="17"/>
  <c r="S61" i="17"/>
  <c r="S102" i="17"/>
  <c r="S52" i="17"/>
  <c r="S64" i="17"/>
  <c r="S58" i="17"/>
  <c r="AB17" i="17"/>
  <c r="S47" i="17"/>
  <c r="S56" i="17"/>
  <c r="AK15" i="17"/>
  <c r="AK12" i="17"/>
  <c r="S13" i="17"/>
  <c r="S11" i="17"/>
  <c r="S10" i="17"/>
  <c r="S8" i="17"/>
  <c r="S54" i="17"/>
  <c r="S59" i="17"/>
  <c r="AB13" i="17"/>
  <c r="S18" i="17"/>
  <c r="S67" i="17"/>
  <c r="AB5" i="17"/>
  <c r="AB9" i="17"/>
  <c r="AB19" i="17"/>
  <c r="AB14" i="17"/>
  <c r="S65" i="17"/>
  <c r="S78" i="17"/>
  <c r="AB15" i="17"/>
  <c r="S49" i="17"/>
  <c r="AK14" i="17"/>
  <c r="S74" i="17"/>
  <c r="S48" i="17"/>
  <c r="AB16" i="17"/>
  <c r="S55" i="17"/>
  <c r="S21" i="17"/>
  <c r="S20" i="17"/>
  <c r="S19" i="17"/>
  <c r="AB8" i="17"/>
  <c r="S73" i="17"/>
  <c r="S75" i="17"/>
  <c r="S62" i="17"/>
  <c r="S17" i="17"/>
  <c r="S45" i="17"/>
  <c r="AB18" i="17"/>
  <c r="AK18" i="17"/>
  <c r="AK5" i="17"/>
  <c r="S46" i="17"/>
  <c r="S70" i="17"/>
  <c r="AB11" i="17"/>
  <c r="AK6" i="17"/>
  <c r="S60" i="17"/>
  <c r="S66" i="17"/>
  <c r="S69" i="17"/>
  <c r="AK19" i="17"/>
  <c r="S63" i="17"/>
  <c r="S51" i="17"/>
  <c r="AK7" i="17"/>
  <c r="S53" i="17"/>
  <c r="AB20" i="17"/>
  <c r="AB12" i="17"/>
  <c r="S50" i="17"/>
  <c r="S9" i="17"/>
  <c r="AK8" i="17"/>
  <c r="AB7" i="17"/>
  <c r="AB29" i="17"/>
  <c r="S72" i="17"/>
  <c r="S12" i="17"/>
  <c r="S4" i="17"/>
  <c r="S29" i="17"/>
  <c r="AB4" i="17"/>
  <c r="AK17" i="17"/>
  <c r="AK13" i="17"/>
  <c r="S68" i="17"/>
  <c r="S71" i="17"/>
  <c r="AB21" i="17"/>
  <c r="S6" i="17"/>
  <c r="S76" i="17"/>
  <c r="AC7" i="17"/>
  <c r="N32" i="17"/>
  <c r="N35" i="17"/>
  <c r="N29" i="17"/>
  <c r="AE37" i="17" l="1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41" i="17"/>
  <c r="E47" i="17"/>
  <c r="E56" i="17"/>
  <c r="E39" i="17"/>
  <c r="E45" i="17"/>
  <c r="E71" i="17"/>
  <c r="E4" i="17"/>
  <c r="E92" i="17"/>
  <c r="E60" i="17"/>
  <c r="E21" i="17"/>
  <c r="E82" i="17"/>
  <c r="E18" i="17"/>
  <c r="E8" i="17"/>
  <c r="E10" i="17"/>
  <c r="E69" i="17"/>
  <c r="E35" i="17"/>
  <c r="E70" i="17"/>
  <c r="E48" i="17"/>
  <c r="E51" i="17"/>
  <c r="E53" i="17"/>
  <c r="E29" i="17"/>
  <c r="E58" i="17"/>
  <c r="E37" i="17"/>
  <c r="E19" i="17"/>
  <c r="E7" i="17"/>
  <c r="E40" i="17"/>
  <c r="E32" i="17"/>
  <c r="E9" i="17"/>
  <c r="E72" i="17"/>
  <c r="E15" i="17"/>
  <c r="E20" i="17"/>
  <c r="E102" i="17"/>
  <c r="E54" i="17"/>
  <c r="E12" i="17"/>
  <c r="E38" i="17"/>
  <c r="E62" i="17"/>
  <c r="E59" i="17"/>
  <c r="E67" i="17"/>
  <c r="E64" i="17"/>
  <c r="E49" i="17"/>
  <c r="E33" i="17"/>
  <c r="E68" i="17"/>
  <c r="E65" i="17"/>
  <c r="E77" i="17"/>
  <c r="E6" i="17"/>
  <c r="E55" i="17"/>
  <c r="E66" i="17"/>
  <c r="E52" i="17"/>
  <c r="E13" i="17"/>
  <c r="E46" i="17"/>
  <c r="E11" i="17"/>
  <c r="E57" i="17"/>
  <c r="E14" i="17"/>
  <c r="E34" i="17"/>
  <c r="E17" i="17"/>
  <c r="E36" i="17"/>
  <c r="E63" i="17"/>
  <c r="E61" i="17"/>
  <c r="E31" i="17"/>
  <c r="E30" i="17"/>
  <c r="E16" i="17"/>
  <c r="E50" i="17"/>
  <c r="E5" i="17"/>
  <c r="E87" i="17"/>
  <c r="AD32" i="17"/>
  <c r="AC38" i="17"/>
  <c r="AC32" i="17"/>
  <c r="AD38" i="17"/>
  <c r="AD35" i="17"/>
  <c r="AC35" i="17"/>
  <c r="AE32" i="17" l="1"/>
  <c r="AE35" i="17"/>
  <c r="AE38" i="17"/>
  <c r="R4" i="16" l="1"/>
  <c r="K45" i="14" l="1"/>
  <c r="E45" i="14"/>
  <c r="K29" i="14"/>
  <c r="E29" i="14"/>
  <c r="K55" i="14"/>
  <c r="E55" i="14"/>
  <c r="K52" i="14"/>
  <c r="E52" i="14"/>
  <c r="K36" i="14"/>
  <c r="E36" i="14"/>
  <c r="K62" i="14"/>
  <c r="E62" i="14"/>
  <c r="K59" i="14"/>
  <c r="E59" i="14"/>
  <c r="K43" i="14"/>
  <c r="E43" i="14"/>
  <c r="K61" i="14"/>
  <c r="E61" i="14"/>
  <c r="K66" i="14"/>
  <c r="E66" i="14"/>
  <c r="K35" i="14"/>
  <c r="E35" i="14"/>
  <c r="K12" i="14"/>
  <c r="E12" i="14"/>
  <c r="K17" i="14"/>
  <c r="E17" i="14"/>
  <c r="K42" i="14"/>
  <c r="E42" i="14"/>
  <c r="K32" i="14"/>
  <c r="E32" i="14"/>
  <c r="K24" i="14"/>
  <c r="E24" i="14"/>
  <c r="K16" i="14"/>
  <c r="E16" i="14"/>
  <c r="K8" i="14"/>
  <c r="E8" i="14"/>
  <c r="K64" i="14"/>
  <c r="E64" i="14"/>
  <c r="K57" i="14"/>
  <c r="E57" i="14"/>
  <c r="K34" i="14"/>
  <c r="E34" i="14"/>
  <c r="K26" i="14"/>
  <c r="E26" i="14"/>
  <c r="K18" i="14"/>
  <c r="E18" i="14"/>
  <c r="K53" i="14"/>
  <c r="E53" i="14"/>
  <c r="K37" i="14"/>
  <c r="E37" i="14"/>
  <c r="K14" i="14"/>
  <c r="E14" i="14"/>
  <c r="K70" i="14"/>
  <c r="E70" i="14"/>
  <c r="K47" i="14"/>
  <c r="E47" i="14"/>
  <c r="K60" i="14"/>
  <c r="E60" i="14"/>
  <c r="K44" i="14"/>
  <c r="E44" i="14"/>
  <c r="K21" i="14"/>
  <c r="E21" i="14"/>
  <c r="K6" i="14"/>
  <c r="E6" i="14"/>
  <c r="K54" i="14"/>
  <c r="E54" i="14"/>
  <c r="K67" i="14"/>
  <c r="E67" i="14"/>
  <c r="K51" i="14"/>
  <c r="E51" i="14"/>
  <c r="K28" i="14"/>
  <c r="E28" i="14"/>
  <c r="K13" i="14"/>
  <c r="E13" i="14"/>
  <c r="K69" i="14"/>
  <c r="E69" i="14"/>
  <c r="K10" i="14"/>
  <c r="E10" i="14"/>
  <c r="K58" i="14"/>
  <c r="E58" i="14"/>
  <c r="K50" i="14"/>
  <c r="E50" i="14"/>
  <c r="K20" i="14"/>
  <c r="E20" i="14"/>
  <c r="K68" i="14"/>
  <c r="E68" i="14"/>
  <c r="K33" i="14"/>
  <c r="E33" i="14"/>
  <c r="K25" i="14"/>
  <c r="E25" i="14"/>
  <c r="K9" i="14"/>
  <c r="E9" i="14"/>
  <c r="K65" i="14"/>
  <c r="E65" i="14"/>
  <c r="K27" i="14"/>
  <c r="E27" i="14"/>
  <c r="K19" i="14"/>
  <c r="E19" i="14"/>
  <c r="K11" i="14"/>
  <c r="E11" i="14"/>
  <c r="K39" i="14"/>
  <c r="E39" i="14"/>
  <c r="K31" i="14"/>
  <c r="E31" i="14"/>
  <c r="K23" i="14"/>
  <c r="E23" i="14"/>
  <c r="K15" i="14"/>
  <c r="E15" i="14"/>
  <c r="K71" i="14"/>
  <c r="E71" i="14"/>
  <c r="K56" i="14"/>
  <c r="E56" i="14"/>
  <c r="K49" i="14"/>
  <c r="E49" i="14"/>
  <c r="K41" i="14"/>
  <c r="E41" i="14"/>
  <c r="K46" i="14"/>
  <c r="E46" i="14"/>
  <c r="K38" i="14"/>
  <c r="E38" i="14"/>
  <c r="K30" i="14"/>
  <c r="E30" i="14"/>
  <c r="K22" i="14"/>
  <c r="E22" i="14"/>
  <c r="K7" i="14"/>
  <c r="E7" i="14"/>
  <c r="K63" i="14"/>
  <c r="E63" i="14"/>
  <c r="K48" i="14"/>
  <c r="E48" i="14"/>
  <c r="K40" i="14"/>
  <c r="E40" i="14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L32" i="14"/>
  <c r="L23" i="14"/>
  <c r="L43" i="14"/>
  <c r="L15" i="14"/>
  <c r="L20" i="14"/>
  <c r="L60" i="14"/>
  <c r="L63" i="14"/>
  <c r="L18" i="14"/>
  <c r="L55" i="14"/>
  <c r="L24" i="14"/>
  <c r="L51" i="14"/>
  <c r="L9" i="14"/>
  <c r="L21" i="14"/>
  <c r="L57" i="14"/>
  <c r="L13" i="14"/>
  <c r="L52" i="14"/>
  <c r="L42" i="14"/>
  <c r="L36" i="14"/>
  <c r="L58" i="14"/>
  <c r="L19" i="14"/>
  <c r="L53" i="14"/>
  <c r="L22" i="14"/>
  <c r="L27" i="14"/>
  <c r="L37" i="14"/>
  <c r="L59" i="14"/>
  <c r="L25" i="14"/>
  <c r="L35" i="14"/>
  <c r="L16" i="14"/>
  <c r="L28" i="14"/>
  <c r="L44" i="14"/>
  <c r="L61" i="14"/>
  <c r="L62" i="14"/>
  <c r="L48" i="14"/>
  <c r="L10" i="14"/>
  <c r="L41" i="14"/>
  <c r="L11" i="14"/>
  <c r="L56" i="14"/>
  <c r="L49" i="14"/>
  <c r="L14" i="14"/>
  <c r="L64" i="14"/>
  <c r="L40" i="14"/>
  <c r="L46" i="14"/>
  <c r="L12" i="14"/>
  <c r="L33" i="14"/>
  <c r="L34" i="14"/>
  <c r="L17" i="14"/>
  <c r="L39" i="14"/>
  <c r="L26" i="14"/>
  <c r="L31" i="14"/>
  <c r="L47" i="14"/>
  <c r="L45" i="14"/>
  <c r="L54" i="14"/>
  <c r="L29" i="14"/>
  <c r="L6" i="14"/>
  <c r="L50" i="14"/>
  <c r="L38" i="14"/>
  <c r="L8" i="14"/>
  <c r="L30" i="14"/>
  <c r="L7" i="14"/>
  <c r="N66" i="17"/>
  <c r="AM70" i="17"/>
  <c r="AD65" i="17"/>
  <c r="N65" i="17"/>
  <c r="N52" i="17"/>
  <c r="U90" i="17"/>
  <c r="T83" i="17"/>
  <c r="T67" i="17"/>
  <c r="F64" i="17"/>
  <c r="AC29" i="17"/>
  <c r="AC53" i="17"/>
  <c r="U85" i="17"/>
  <c r="T97" i="17"/>
  <c r="T84" i="17"/>
  <c r="AM93" i="17"/>
  <c r="F100" i="17"/>
  <c r="F83" i="17"/>
  <c r="AL13" i="17"/>
  <c r="AC19" i="17"/>
  <c r="U97" i="17"/>
  <c r="T19" i="17"/>
  <c r="T12" i="17"/>
  <c r="AM76" i="17"/>
  <c r="AM55" i="17"/>
  <c r="AM44" i="17"/>
  <c r="F56" i="17"/>
  <c r="AC85" i="17"/>
  <c r="AC80" i="17"/>
  <c r="AD59" i="17"/>
  <c r="U75" i="17"/>
  <c r="N74" i="17"/>
  <c r="F50" i="17"/>
  <c r="AL21" i="17"/>
  <c r="AF6" i="17"/>
  <c r="U49" i="17"/>
  <c r="T14" i="17"/>
  <c r="U76" i="17"/>
  <c r="U83" i="17"/>
  <c r="N99" i="17"/>
  <c r="N84" i="17"/>
  <c r="AD94" i="17"/>
  <c r="F20" i="17"/>
  <c r="AL5" i="17"/>
  <c r="F40" i="17"/>
  <c r="AM61" i="17"/>
  <c r="U19" i="17"/>
  <c r="AM89" i="17"/>
  <c r="M7" i="17"/>
  <c r="F13" i="17"/>
  <c r="AC77" i="17"/>
  <c r="AD42" i="17"/>
  <c r="AD60" i="17"/>
  <c r="F69" i="17"/>
  <c r="AM91" i="17"/>
  <c r="U43" i="17"/>
  <c r="F75" i="17"/>
  <c r="AC82" i="17"/>
  <c r="AC76" i="17"/>
  <c r="T75" i="17"/>
  <c r="N47" i="17"/>
  <c r="AC64" i="17"/>
  <c r="F93" i="17"/>
  <c r="U63" i="17"/>
  <c r="AD57" i="17"/>
  <c r="AM64" i="17"/>
  <c r="AD89" i="17"/>
  <c r="F70" i="17"/>
  <c r="T56" i="17"/>
  <c r="U96" i="17"/>
  <c r="T5" i="17"/>
  <c r="AD79" i="17"/>
  <c r="U68" i="17"/>
  <c r="AC84" i="17"/>
  <c r="T85" i="17"/>
  <c r="N91" i="17"/>
  <c r="F7" i="17"/>
  <c r="T59" i="17"/>
  <c r="AM74" i="17"/>
  <c r="F81" i="17"/>
  <c r="F82" i="17"/>
  <c r="AC11" i="17"/>
  <c r="U71" i="17"/>
  <c r="AM57" i="17"/>
  <c r="U15" i="17"/>
  <c r="F95" i="17"/>
  <c r="U70" i="17"/>
  <c r="F18" i="17"/>
  <c r="AD75" i="17"/>
  <c r="AL7" i="17"/>
  <c r="U7" i="17"/>
  <c r="AD14" i="17"/>
  <c r="AC43" i="17"/>
  <c r="U82" i="17"/>
  <c r="N63" i="17"/>
  <c r="N48" i="17"/>
  <c r="F73" i="17"/>
  <c r="T91" i="17"/>
  <c r="AD72" i="17"/>
  <c r="N73" i="17"/>
  <c r="T62" i="17"/>
  <c r="U100" i="17"/>
  <c r="U57" i="17"/>
  <c r="F85" i="17"/>
  <c r="N89" i="17"/>
  <c r="U86" i="17"/>
  <c r="T76" i="17"/>
  <c r="AD55" i="17"/>
  <c r="T98" i="17"/>
  <c r="M11" i="17"/>
  <c r="N11" i="17" s="1"/>
  <c r="AC74" i="17"/>
  <c r="AC20" i="17"/>
  <c r="U18" i="17"/>
  <c r="U46" i="17"/>
  <c r="F31" i="17"/>
  <c r="U11" i="17"/>
  <c r="F48" i="17"/>
  <c r="AC99" i="17"/>
  <c r="T17" i="17"/>
  <c r="U88" i="17"/>
  <c r="AM79" i="17"/>
  <c r="N42" i="17"/>
  <c r="AD21" i="17"/>
  <c r="N70" i="17"/>
  <c r="AC50" i="17"/>
  <c r="T77" i="17"/>
  <c r="AM29" i="17"/>
  <c r="AC90" i="17"/>
  <c r="N64" i="17"/>
  <c r="AD47" i="17"/>
  <c r="N44" i="17"/>
  <c r="AL8" i="17"/>
  <c r="AM82" i="17"/>
  <c r="T4" i="17"/>
  <c r="AD29" i="17"/>
  <c r="AD97" i="17"/>
  <c r="AM92" i="17"/>
  <c r="T71" i="17"/>
  <c r="T96" i="17"/>
  <c r="N92" i="17"/>
  <c r="N102" i="17"/>
  <c r="AD17" i="17"/>
  <c r="U69" i="17"/>
  <c r="T42" i="17"/>
  <c r="AD19" i="17"/>
  <c r="AD7" i="17"/>
  <c r="AC46" i="17"/>
  <c r="AC91" i="17"/>
  <c r="AC95" i="17"/>
  <c r="AD48" i="17"/>
  <c r="N78" i="17"/>
  <c r="AD88" i="17"/>
  <c r="F86" i="17"/>
  <c r="N80" i="17"/>
  <c r="F94" i="17"/>
  <c r="AD81" i="17"/>
  <c r="AC56" i="17"/>
  <c r="AD73" i="17"/>
  <c r="AD46" i="17"/>
  <c r="T93" i="17"/>
  <c r="AM56" i="17"/>
  <c r="AM48" i="17"/>
  <c r="AM99" i="17"/>
  <c r="F45" i="17"/>
  <c r="AD98" i="17"/>
  <c r="AM46" i="17"/>
  <c r="AL16" i="17"/>
  <c r="F88" i="17"/>
  <c r="N51" i="17"/>
  <c r="F98" i="17"/>
  <c r="AM42" i="17"/>
  <c r="AD67" i="17"/>
  <c r="T9" i="17"/>
  <c r="AM45" i="17"/>
  <c r="AD15" i="17"/>
  <c r="G81" i="17"/>
  <c r="AM101" i="17"/>
  <c r="AD77" i="17"/>
  <c r="T60" i="17"/>
  <c r="N50" i="17"/>
  <c r="U64" i="17"/>
  <c r="U80" i="17"/>
  <c r="AD54" i="17"/>
  <c r="F47" i="17"/>
  <c r="N94" i="17"/>
  <c r="U14" i="17"/>
  <c r="T21" i="17"/>
  <c r="M5" i="17"/>
  <c r="AM96" i="17"/>
  <c r="U4" i="17"/>
  <c r="M17" i="17"/>
  <c r="AC98" i="17"/>
  <c r="N82" i="17"/>
  <c r="AC47" i="17"/>
  <c r="AC87" i="17"/>
  <c r="N85" i="17"/>
  <c r="T87" i="17"/>
  <c r="U81" i="17"/>
  <c r="T47" i="17"/>
  <c r="AD8" i="17"/>
  <c r="AL6" i="17"/>
  <c r="N43" i="17"/>
  <c r="AD56" i="17"/>
  <c r="AC67" i="17"/>
  <c r="AM41" i="17"/>
  <c r="AD90" i="17"/>
  <c r="T94" i="17"/>
  <c r="T88" i="17"/>
  <c r="U29" i="17"/>
  <c r="N69" i="17"/>
  <c r="M9" i="17"/>
  <c r="AL9" i="17"/>
  <c r="M20" i="17"/>
  <c r="AD68" i="17"/>
  <c r="N67" i="17"/>
  <c r="N93" i="17"/>
  <c r="AM72" i="17"/>
  <c r="T90" i="17"/>
  <c r="F90" i="17"/>
  <c r="U99" i="17"/>
  <c r="U98" i="17"/>
  <c r="U79" i="17"/>
  <c r="U66" i="17"/>
  <c r="F42" i="17"/>
  <c r="AD12" i="17"/>
  <c r="M13" i="17"/>
  <c r="AL10" i="17"/>
  <c r="F63" i="17"/>
  <c r="U5" i="17"/>
  <c r="AM49" i="17"/>
  <c r="AL17" i="17"/>
  <c r="U95" i="17"/>
  <c r="T13" i="17"/>
  <c r="AL19" i="17"/>
  <c r="AC97" i="17"/>
  <c r="F21" i="17"/>
  <c r="AD5" i="17"/>
  <c r="AD100" i="17"/>
  <c r="N5" i="17"/>
  <c r="T49" i="17"/>
  <c r="N83" i="17"/>
  <c r="F78" i="17"/>
  <c r="AC15" i="17"/>
  <c r="N79" i="17"/>
  <c r="N77" i="17"/>
  <c r="AC66" i="17"/>
  <c r="AM102" i="17"/>
  <c r="T61" i="17"/>
  <c r="AM52" i="17"/>
  <c r="F84" i="17"/>
  <c r="T8" i="17"/>
  <c r="F65" i="17"/>
  <c r="AC18" i="17"/>
  <c r="T55" i="17"/>
  <c r="AD13" i="17"/>
  <c r="AM66" i="17"/>
  <c r="T45" i="17"/>
  <c r="AD66" i="17"/>
  <c r="U10" i="17"/>
  <c r="AC86" i="17"/>
  <c r="T66" i="17"/>
  <c r="AC93" i="17"/>
  <c r="F35" i="17"/>
  <c r="F59" i="17"/>
  <c r="AM75" i="17"/>
  <c r="T99" i="17"/>
  <c r="AC96" i="17"/>
  <c r="T46" i="17"/>
  <c r="AC71" i="17"/>
  <c r="T86" i="17"/>
  <c r="T64" i="17"/>
  <c r="F74" i="17"/>
  <c r="T95" i="17"/>
  <c r="AM81" i="17"/>
  <c r="AM95" i="17"/>
  <c r="AM47" i="17"/>
  <c r="F38" i="17"/>
  <c r="F15" i="17"/>
  <c r="AD52" i="17"/>
  <c r="T48" i="17"/>
  <c r="AM86" i="17"/>
  <c r="AC42" i="17"/>
  <c r="AC10" i="17"/>
  <c r="F99" i="17"/>
  <c r="G99" i="17" s="1"/>
  <c r="F34" i="17"/>
  <c r="AM54" i="17"/>
  <c r="F51" i="17"/>
  <c r="AD64" i="17"/>
  <c r="AC5" i="17"/>
  <c r="AC4" i="17"/>
  <c r="U45" i="17"/>
  <c r="AL4" i="17"/>
  <c r="F49" i="17"/>
  <c r="AM85" i="17"/>
  <c r="U92" i="17"/>
  <c r="AC21" i="17"/>
  <c r="AL15" i="17"/>
  <c r="T70" i="17"/>
  <c r="AL11" i="17"/>
  <c r="AM97" i="17"/>
  <c r="AD95" i="17"/>
  <c r="N59" i="17"/>
  <c r="AM94" i="17"/>
  <c r="AL14" i="17"/>
  <c r="U17" i="17"/>
  <c r="AM80" i="17"/>
  <c r="F102" i="17"/>
  <c r="U6" i="17"/>
  <c r="AD78" i="17"/>
  <c r="U77" i="17"/>
  <c r="AC49" i="17"/>
  <c r="AM100" i="17"/>
  <c r="U59" i="17"/>
  <c r="AC89" i="17"/>
  <c r="AD74" i="17"/>
  <c r="AC60" i="17"/>
  <c r="AD101" i="17"/>
  <c r="AC14" i="17"/>
  <c r="T10" i="17"/>
  <c r="AD10" i="17"/>
  <c r="AD20" i="17"/>
  <c r="U72" i="17"/>
  <c r="AC65" i="17"/>
  <c r="AC55" i="17"/>
  <c r="U87" i="17"/>
  <c r="M12" i="17"/>
  <c r="AD18" i="17"/>
  <c r="T69" i="17"/>
  <c r="AD44" i="17"/>
  <c r="F96" i="17"/>
  <c r="AD96" i="17"/>
  <c r="AC101" i="17"/>
  <c r="T43" i="17"/>
  <c r="U91" i="17"/>
  <c r="N55" i="17"/>
  <c r="AD16" i="17"/>
  <c r="AL18" i="17"/>
  <c r="N45" i="17"/>
  <c r="AC57" i="17"/>
  <c r="F55" i="17"/>
  <c r="U44" i="17"/>
  <c r="U20" i="17"/>
  <c r="AM69" i="17"/>
  <c r="F91" i="17"/>
  <c r="AC63" i="17"/>
  <c r="AD76" i="17"/>
  <c r="AC92" i="17"/>
  <c r="U47" i="17"/>
  <c r="AC88" i="17"/>
  <c r="AD45" i="17"/>
  <c r="M16" i="17"/>
  <c r="AD85" i="17"/>
  <c r="AC12" i="17"/>
  <c r="F5" i="17"/>
  <c r="AD82" i="17"/>
  <c r="T78" i="17"/>
  <c r="AM84" i="17"/>
  <c r="AM58" i="17"/>
  <c r="AM43" i="17"/>
  <c r="F68" i="17"/>
  <c r="U12" i="17"/>
  <c r="N71" i="17"/>
  <c r="U48" i="17"/>
  <c r="M8" i="17"/>
  <c r="AC51" i="17"/>
  <c r="T68" i="17"/>
  <c r="AD43" i="17"/>
  <c r="T6" i="17"/>
  <c r="AD51" i="17"/>
  <c r="N58" i="17"/>
  <c r="N76" i="17"/>
  <c r="T15" i="17"/>
  <c r="AD80" i="17"/>
  <c r="N98" i="17"/>
  <c r="T41" i="17"/>
  <c r="AC48" i="17"/>
  <c r="AM59" i="17"/>
  <c r="U54" i="17"/>
  <c r="AC78" i="17"/>
  <c r="AC17" i="17"/>
  <c r="T58" i="17"/>
  <c r="F60" i="17"/>
  <c r="AD84" i="17"/>
  <c r="N38" i="17"/>
  <c r="AC70" i="17"/>
  <c r="F61" i="17"/>
  <c r="T102" i="17"/>
  <c r="F17" i="17"/>
  <c r="AM60" i="17"/>
  <c r="N87" i="17"/>
  <c r="AM73" i="17"/>
  <c r="AD69" i="17"/>
  <c r="N72" i="17"/>
  <c r="U58" i="17"/>
  <c r="AC75" i="17"/>
  <c r="AD99" i="17"/>
  <c r="AC52" i="17"/>
  <c r="AL20" i="17"/>
  <c r="U73" i="17"/>
  <c r="F92" i="17"/>
  <c r="N54" i="17"/>
  <c r="AC79" i="17"/>
  <c r="F67" i="17"/>
  <c r="F66" i="17"/>
  <c r="T51" i="17"/>
  <c r="AD91" i="17"/>
  <c r="AD63" i="17"/>
  <c r="M10" i="17"/>
  <c r="T89" i="17"/>
  <c r="U55" i="17"/>
  <c r="M15" i="17"/>
  <c r="U53" i="17"/>
  <c r="T16" i="17"/>
  <c r="F10" i="17"/>
  <c r="AD92" i="17"/>
  <c r="AC8" i="17"/>
  <c r="AC69" i="17"/>
  <c r="F12" i="17"/>
  <c r="U102" i="17"/>
  <c r="AC45" i="17"/>
  <c r="F4" i="17"/>
  <c r="T20" i="17"/>
  <c r="AD93" i="17"/>
  <c r="AD71" i="17"/>
  <c r="AC16" i="17"/>
  <c r="F6" i="17"/>
  <c r="AC61" i="17"/>
  <c r="N53" i="17"/>
  <c r="N57" i="17"/>
  <c r="T52" i="17"/>
  <c r="U16" i="17"/>
  <c r="U78" i="17"/>
  <c r="AD49" i="17"/>
  <c r="T101" i="17"/>
  <c r="N60" i="17"/>
  <c r="F52" i="17"/>
  <c r="AM77" i="17"/>
  <c r="F76" i="17"/>
  <c r="AC83" i="17"/>
  <c r="F11" i="17"/>
  <c r="T73" i="17"/>
  <c r="F39" i="17"/>
  <c r="AC94" i="17"/>
  <c r="F44" i="17"/>
  <c r="AC68" i="17"/>
  <c r="F77" i="17"/>
  <c r="AD83" i="17"/>
  <c r="AD4" i="17"/>
  <c r="AD41" i="17"/>
  <c r="U101" i="17"/>
  <c r="AD86" i="17"/>
  <c r="AC54" i="17"/>
  <c r="N101" i="17"/>
  <c r="F37" i="17"/>
  <c r="M18" i="17"/>
  <c r="N46" i="17"/>
  <c r="T79" i="17"/>
  <c r="T50" i="17"/>
  <c r="N100" i="17"/>
  <c r="AM63" i="17"/>
  <c r="AM51" i="17"/>
  <c r="F32" i="17"/>
  <c r="M4" i="17"/>
  <c r="N56" i="17"/>
  <c r="F19" i="17"/>
  <c r="F16" i="17"/>
  <c r="F41" i="17"/>
  <c r="F36" i="17"/>
  <c r="G36" i="17" s="1"/>
  <c r="F62" i="17"/>
  <c r="F58" i="17"/>
  <c r="AM78" i="17"/>
  <c r="U42" i="17"/>
  <c r="AM53" i="17"/>
  <c r="AM87" i="17"/>
  <c r="AC62" i="17"/>
  <c r="F8" i="17"/>
  <c r="AC72" i="17"/>
  <c r="F46" i="17"/>
  <c r="AM90" i="17"/>
  <c r="N41" i="17"/>
  <c r="N88" i="17"/>
  <c r="F54" i="17"/>
  <c r="G54" i="17" s="1"/>
  <c r="M14" i="17"/>
  <c r="AC44" i="17"/>
  <c r="T63" i="17"/>
  <c r="U67" i="17"/>
  <c r="AC13" i="17"/>
  <c r="U74" i="17"/>
  <c r="F101" i="17"/>
  <c r="AC100" i="17"/>
  <c r="AC81" i="17"/>
  <c r="AM83" i="17"/>
  <c r="F87" i="17"/>
  <c r="F9" i="17"/>
  <c r="AD87" i="17"/>
  <c r="U56" i="17"/>
  <c r="M21" i="17"/>
  <c r="T54" i="17"/>
  <c r="G101" i="17"/>
  <c r="M6" i="17"/>
  <c r="N6" i="17" s="1"/>
  <c r="T57" i="17"/>
  <c r="AM71" i="17"/>
  <c r="U89" i="17"/>
  <c r="AC73" i="17"/>
  <c r="N62" i="17"/>
  <c r="AC59" i="17"/>
  <c r="AD11" i="17"/>
  <c r="AM50" i="17"/>
  <c r="AC102" i="17"/>
  <c r="U51" i="17"/>
  <c r="T53" i="17"/>
  <c r="U62" i="17"/>
  <c r="N97" i="17"/>
  <c r="T65" i="17"/>
  <c r="F14" i="17"/>
  <c r="AD102" i="17"/>
  <c r="AC58" i="17"/>
  <c r="T7" i="17"/>
  <c r="N75" i="17"/>
  <c r="U65" i="17"/>
  <c r="N68" i="17"/>
  <c r="T11" i="17"/>
  <c r="F30" i="17"/>
  <c r="U9" i="17"/>
  <c r="F72" i="17"/>
  <c r="N90" i="17"/>
  <c r="F80" i="17"/>
  <c r="AD58" i="17"/>
  <c r="F79" i="17"/>
  <c r="U50" i="17"/>
  <c r="U13" i="17"/>
  <c r="F53" i="17"/>
  <c r="AM4" i="17"/>
  <c r="N96" i="17"/>
  <c r="U61" i="17"/>
  <c r="AM65" i="17"/>
  <c r="N4" i="17"/>
  <c r="U60" i="17"/>
  <c r="AL12" i="17"/>
  <c r="AD9" i="17"/>
  <c r="N95" i="17"/>
  <c r="F97" i="17"/>
  <c r="T81" i="17"/>
  <c r="AD50" i="17"/>
  <c r="F57" i="17"/>
  <c r="T80" i="17"/>
  <c r="F33" i="17"/>
  <c r="U41" i="17"/>
  <c r="AD62" i="17"/>
  <c r="AM67" i="17"/>
  <c r="M19" i="17"/>
  <c r="T18" i="17"/>
  <c r="T100" i="17"/>
  <c r="F71" i="17"/>
  <c r="F29" i="17"/>
  <c r="U8" i="17"/>
  <c r="T29" i="17"/>
  <c r="U52" i="17"/>
  <c r="U94" i="17"/>
  <c r="T92" i="17"/>
  <c r="AM88" i="17"/>
  <c r="AM98" i="17"/>
  <c r="U21" i="17"/>
  <c r="AM62" i="17"/>
  <c r="N49" i="17"/>
  <c r="AD61" i="17"/>
  <c r="AD70" i="17"/>
  <c r="N81" i="17"/>
  <c r="F43" i="17"/>
  <c r="F89" i="17"/>
  <c r="T74" i="17"/>
  <c r="U93" i="17"/>
  <c r="T82" i="17"/>
  <c r="AM68" i="17"/>
  <c r="N86" i="17"/>
  <c r="T72" i="17"/>
  <c r="N61" i="17"/>
  <c r="AC9" i="17"/>
  <c r="T44" i="17"/>
  <c r="AD53" i="17"/>
  <c r="U84" i="17"/>
  <c r="AC41" i="17"/>
  <c r="F2" i="17"/>
  <c r="B63" i="17" l="1"/>
  <c r="AE41" i="17"/>
  <c r="B38" i="17"/>
  <c r="V102" i="17"/>
  <c r="B74" i="17"/>
  <c r="V85" i="17"/>
  <c r="AE49" i="17"/>
  <c r="B94" i="17"/>
  <c r="B4" i="17"/>
  <c r="AE64" i="17"/>
  <c r="B81" i="17"/>
  <c r="V46" i="17"/>
  <c r="V47" i="17"/>
  <c r="AE43" i="17"/>
  <c r="V77" i="17"/>
  <c r="B84" i="17"/>
  <c r="V43" i="17"/>
  <c r="B34" i="17"/>
  <c r="V98" i="17"/>
  <c r="B16" i="17"/>
  <c r="AE21" i="17"/>
  <c r="AE29" i="17"/>
  <c r="V91" i="17"/>
  <c r="V63" i="17"/>
  <c r="AE55" i="17"/>
  <c r="B97" i="17"/>
  <c r="AE51" i="17"/>
  <c r="AE63" i="17"/>
  <c r="B44" i="17"/>
  <c r="B17" i="17"/>
  <c r="V17" i="17"/>
  <c r="AE62" i="17"/>
  <c r="B42" i="17"/>
  <c r="AE9" i="17"/>
  <c r="AE95" i="17"/>
  <c r="V41" i="17"/>
  <c r="V83" i="17"/>
  <c r="V86" i="17"/>
  <c r="AE58" i="17"/>
  <c r="AE14" i="17"/>
  <c r="B90" i="17"/>
  <c r="V99" i="17"/>
  <c r="AE15" i="17"/>
  <c r="AE87" i="17"/>
  <c r="B75" i="17"/>
  <c r="AE90" i="17"/>
  <c r="AE70" i="17"/>
  <c r="V101" i="17"/>
  <c r="B41" i="17"/>
  <c r="AE61" i="17"/>
  <c r="B45" i="17"/>
  <c r="B37" i="17"/>
  <c r="AE93" i="17"/>
  <c r="AE11" i="17"/>
  <c r="AE46" i="17"/>
  <c r="B9" i="17"/>
  <c r="V94" i="17"/>
  <c r="V81" i="17"/>
  <c r="B52" i="17"/>
  <c r="B30" i="17"/>
  <c r="AE48" i="17"/>
  <c r="B19" i="17"/>
  <c r="AE75" i="17"/>
  <c r="V87" i="17"/>
  <c r="AE82" i="17"/>
  <c r="B69" i="17"/>
  <c r="AE98" i="17"/>
  <c r="V53" i="17"/>
  <c r="V56" i="17"/>
  <c r="B43" i="17"/>
  <c r="AE60" i="17"/>
  <c r="B8" i="17"/>
  <c r="AE18" i="17"/>
  <c r="B54" i="17"/>
  <c r="V50" i="17"/>
  <c r="V16" i="17"/>
  <c r="V72" i="17"/>
  <c r="AE78" i="17"/>
  <c r="AE67" i="17"/>
  <c r="B64" i="17"/>
  <c r="B48" i="17"/>
  <c r="V58" i="17"/>
  <c r="V65" i="17"/>
  <c r="B61" i="17"/>
  <c r="AE50" i="17"/>
  <c r="B82" i="17"/>
  <c r="AE89" i="17"/>
  <c r="V4" i="17"/>
  <c r="B55" i="17"/>
  <c r="AE86" i="17"/>
  <c r="V62" i="17"/>
  <c r="AE16" i="17"/>
  <c r="AE53" i="17"/>
  <c r="B71" i="17"/>
  <c r="AE83" i="17"/>
  <c r="V42" i="17"/>
  <c r="B47" i="17"/>
  <c r="V95" i="17"/>
  <c r="AE96" i="17"/>
  <c r="B89" i="17"/>
  <c r="AE74" i="17"/>
  <c r="AE54" i="17"/>
  <c r="B98" i="17"/>
  <c r="V21" i="17"/>
  <c r="V8" i="17"/>
  <c r="B31" i="17"/>
  <c r="AE85" i="17"/>
  <c r="B36" i="17"/>
  <c r="V52" i="17"/>
  <c r="V68" i="17"/>
  <c r="V12" i="17"/>
  <c r="AE59" i="17"/>
  <c r="V5" i="17"/>
  <c r="V55" i="17"/>
  <c r="B6" i="17"/>
  <c r="V80" i="17"/>
  <c r="AE56" i="17"/>
  <c r="V44" i="17"/>
  <c r="AE4" i="17"/>
  <c r="B20" i="17"/>
  <c r="B5" i="17"/>
  <c r="B29" i="17"/>
  <c r="B58" i="17"/>
  <c r="B49" i="17"/>
  <c r="V57" i="17"/>
  <c r="V78" i="17"/>
  <c r="B32" i="17"/>
  <c r="AE80" i="17"/>
  <c r="V54" i="17"/>
  <c r="AE100" i="17"/>
  <c r="AE94" i="17"/>
  <c r="V61" i="17"/>
  <c r="AE76" i="17"/>
  <c r="B95" i="17"/>
  <c r="AE102" i="17"/>
  <c r="B13" i="17"/>
  <c r="V74" i="17"/>
  <c r="B70" i="17"/>
  <c r="V69" i="17"/>
  <c r="B92" i="17"/>
  <c r="B85" i="17"/>
  <c r="V6" i="17"/>
  <c r="B79" i="17"/>
  <c r="V84" i="17"/>
  <c r="V11" i="17"/>
  <c r="AE81" i="17"/>
  <c r="AE91" i="17"/>
  <c r="B65" i="17"/>
  <c r="V48" i="17"/>
  <c r="V96" i="17"/>
  <c r="B66" i="17"/>
  <c r="B96" i="17"/>
  <c r="B88" i="17"/>
  <c r="AE79" i="17"/>
  <c r="B100" i="17"/>
  <c r="V71" i="17"/>
  <c r="AE20" i="17"/>
  <c r="V49" i="17"/>
  <c r="AE97" i="17"/>
  <c r="V60" i="17"/>
  <c r="V70" i="17"/>
  <c r="AE10" i="17"/>
  <c r="AE92" i="17"/>
  <c r="V51" i="17"/>
  <c r="B40" i="17"/>
  <c r="B39" i="17"/>
  <c r="B68" i="17"/>
  <c r="V29" i="17"/>
  <c r="V93" i="17"/>
  <c r="B33" i="17"/>
  <c r="V20" i="17"/>
  <c r="V18" i="17"/>
  <c r="AE99" i="17"/>
  <c r="B83" i="17"/>
  <c r="AE68" i="17"/>
  <c r="B76" i="17"/>
  <c r="B51" i="17"/>
  <c r="B86" i="17"/>
  <c r="B72" i="17"/>
  <c r="V14" i="17"/>
  <c r="AE7" i="17"/>
  <c r="B35" i="17"/>
  <c r="V76" i="17"/>
  <c r="B12" i="17"/>
  <c r="B101" i="17"/>
  <c r="AE42" i="17"/>
  <c r="B7" i="17"/>
  <c r="AE72" i="17"/>
  <c r="AE101" i="17"/>
  <c r="AE66" i="17"/>
  <c r="AE77" i="17"/>
  <c r="B10" i="17"/>
  <c r="AE44" i="17"/>
  <c r="B80" i="17"/>
  <c r="B21" i="17"/>
  <c r="V15" i="17"/>
  <c r="B11" i="17"/>
  <c r="B18" i="17"/>
  <c r="V19" i="17"/>
  <c r="V45" i="17"/>
  <c r="AE73" i="17"/>
  <c r="B14" i="17"/>
  <c r="AE17" i="17"/>
  <c r="AE52" i="17"/>
  <c r="V100" i="17"/>
  <c r="B99" i="17"/>
  <c r="B93" i="17"/>
  <c r="V82" i="17"/>
  <c r="B53" i="17"/>
  <c r="AE47" i="17"/>
  <c r="V59" i="17"/>
  <c r="V73" i="17"/>
  <c r="AE71" i="17"/>
  <c r="V9" i="17"/>
  <c r="V79" i="17"/>
  <c r="B59" i="17"/>
  <c r="B57" i="17"/>
  <c r="V75" i="17"/>
  <c r="AE12" i="17"/>
  <c r="AE19" i="17"/>
  <c r="AE13" i="17"/>
  <c r="AE57" i="17"/>
  <c r="B67" i="17"/>
  <c r="B77" i="17"/>
  <c r="V10" i="17"/>
  <c r="AE69" i="17"/>
  <c r="V90" i="17"/>
  <c r="V7" i="17"/>
  <c r="V92" i="17"/>
  <c r="B56" i="17"/>
  <c r="B50" i="17"/>
  <c r="AE84" i="17"/>
  <c r="V97" i="17"/>
  <c r="V89" i="17"/>
  <c r="B15" i="17"/>
  <c r="AE45" i="17"/>
  <c r="V64" i="17"/>
  <c r="B73" i="17"/>
  <c r="B91" i="17"/>
  <c r="B102" i="17"/>
  <c r="B60" i="17"/>
  <c r="AE5" i="17"/>
  <c r="V13" i="17"/>
  <c r="AE88" i="17"/>
  <c r="B46" i="17"/>
  <c r="B78" i="17"/>
  <c r="V67" i="17"/>
  <c r="V88" i="17"/>
  <c r="AE8" i="17"/>
  <c r="B62" i="17"/>
  <c r="V66" i="17"/>
  <c r="AE65" i="17"/>
  <c r="R41" i="19"/>
  <c r="R44" i="19"/>
  <c r="R60" i="19"/>
  <c r="R58" i="19"/>
  <c r="R63" i="19"/>
  <c r="R64" i="19"/>
  <c r="R49" i="19"/>
  <c r="R40" i="19"/>
  <c r="R62" i="19"/>
  <c r="R25" i="19"/>
  <c r="R39" i="19"/>
  <c r="R42" i="19"/>
  <c r="R67" i="19"/>
  <c r="R69" i="19"/>
  <c r="R53" i="19"/>
  <c r="R46" i="19"/>
  <c r="R47" i="19"/>
  <c r="R55" i="19"/>
  <c r="R52" i="19"/>
  <c r="R27" i="19"/>
  <c r="R51" i="19"/>
  <c r="R35" i="19"/>
  <c r="R32" i="19"/>
  <c r="R28" i="19"/>
  <c r="R33" i="19"/>
  <c r="R48" i="19"/>
  <c r="R29" i="19"/>
  <c r="R45" i="19"/>
  <c r="R38" i="19"/>
  <c r="R68" i="19"/>
  <c r="R36" i="19"/>
  <c r="R61" i="19"/>
  <c r="R57" i="19"/>
  <c r="R65" i="19"/>
  <c r="R30" i="19"/>
  <c r="R56" i="19"/>
  <c r="R31" i="19"/>
  <c r="R37" i="19"/>
  <c r="R50" i="19"/>
  <c r="R34" i="19"/>
  <c r="R43" i="19"/>
  <c r="R54" i="19"/>
  <c r="R59" i="19"/>
  <c r="R66" i="19"/>
  <c r="R22" i="23"/>
  <c r="R28" i="23"/>
  <c r="R24" i="19"/>
  <c r="R22" i="19"/>
  <c r="R23" i="19"/>
  <c r="R26" i="19"/>
  <c r="D4" i="16"/>
  <c r="D5" i="16"/>
  <c r="D6" i="16"/>
  <c r="D7" i="16"/>
  <c r="D8" i="16"/>
  <c r="D3" i="16"/>
  <c r="G80" i="17"/>
  <c r="AF41" i="17"/>
  <c r="G11" i="17"/>
  <c r="W70" i="17"/>
  <c r="G85" i="17"/>
  <c r="W53" i="17"/>
  <c r="W11" i="17"/>
  <c r="W29" i="17"/>
  <c r="W46" i="17"/>
  <c r="N13" i="17"/>
  <c r="AF60" i="17"/>
  <c r="AM15" i="17"/>
  <c r="G98" i="17"/>
  <c r="G58" i="17"/>
  <c r="N20" i="17"/>
  <c r="G38" i="17"/>
  <c r="G44" i="17"/>
  <c r="AF59" i="17"/>
  <c r="G95" i="17"/>
  <c r="W78" i="17"/>
  <c r="G57" i="17"/>
  <c r="AF68" i="17"/>
  <c r="AF52" i="17"/>
  <c r="AM20" i="17"/>
  <c r="W93" i="17"/>
  <c r="W98" i="17"/>
  <c r="G21" i="17"/>
  <c r="AF4" i="17"/>
  <c r="G20" i="17"/>
  <c r="G72" i="17"/>
  <c r="W81" i="17"/>
  <c r="G12" i="17"/>
  <c r="W79" i="17"/>
  <c r="AF79" i="17"/>
  <c r="G65" i="17"/>
  <c r="AF11" i="17"/>
  <c r="W63" i="17"/>
  <c r="AM6" i="17"/>
  <c r="G30" i="17"/>
  <c r="G33" i="17"/>
  <c r="G6" i="17"/>
  <c r="AM10" i="17"/>
  <c r="AF13" i="17"/>
  <c r="G16" i="17"/>
  <c r="W84" i="17"/>
  <c r="G78" i="17"/>
  <c r="G48" i="17"/>
  <c r="G83" i="17"/>
  <c r="G71" i="17"/>
  <c r="W8" i="17"/>
  <c r="G70" i="17"/>
  <c r="W96" i="17"/>
  <c r="W15" i="17"/>
  <c r="AF45" i="17"/>
  <c r="G10" i="17"/>
  <c r="W10" i="17"/>
  <c r="G66" i="17"/>
  <c r="G77" i="17"/>
  <c r="W56" i="17"/>
  <c r="W73" i="17"/>
  <c r="W89" i="17"/>
  <c r="G59" i="17"/>
  <c r="AF12" i="17"/>
  <c r="AF76" i="17"/>
  <c r="W92" i="17"/>
  <c r="G29" i="17"/>
  <c r="W94" i="17"/>
  <c r="N17" i="17"/>
  <c r="G63" i="17"/>
  <c r="N12" i="17"/>
  <c r="AF21" i="17"/>
  <c r="M2" i="17"/>
  <c r="G50" i="17"/>
  <c r="W61" i="17"/>
  <c r="G45" i="17"/>
  <c r="W68" i="17"/>
  <c r="N14" i="17"/>
  <c r="G5" i="17"/>
  <c r="N7" i="17"/>
  <c r="G19" i="17"/>
  <c r="W45" i="17"/>
  <c r="G15" i="17"/>
  <c r="AM13" i="17"/>
  <c r="G9" i="17"/>
  <c r="W4" i="17"/>
  <c r="N16" i="17"/>
  <c r="G17" i="17"/>
  <c r="AF7" i="17"/>
  <c r="AM19" i="17"/>
  <c r="AF14" i="17"/>
  <c r="G64" i="17"/>
  <c r="N10" i="17"/>
  <c r="W14" i="17"/>
  <c r="W100" i="17"/>
  <c r="G43" i="17"/>
  <c r="G52" i="17"/>
  <c r="AF63" i="17"/>
  <c r="W18" i="17"/>
  <c r="W55" i="17"/>
  <c r="G87" i="17"/>
  <c r="AF49" i="17"/>
  <c r="AF5" i="17"/>
  <c r="G8" i="17"/>
  <c r="N8" i="17"/>
  <c r="W75" i="17"/>
  <c r="W49" i="17"/>
  <c r="AM14" i="17"/>
  <c r="W47" i="17"/>
  <c r="G39" i="17"/>
  <c r="AF67" i="17"/>
  <c r="G90" i="17"/>
  <c r="G82" i="17"/>
  <c r="AF48" i="17"/>
  <c r="W72" i="17"/>
  <c r="AF71" i="17"/>
  <c r="G18" i="17"/>
  <c r="AF18" i="17"/>
  <c r="G41" i="17"/>
  <c r="AF65" i="17"/>
  <c r="AF17" i="17"/>
  <c r="G76" i="17"/>
  <c r="W82" i="17"/>
  <c r="G100" i="17"/>
  <c r="W51" i="17"/>
  <c r="N19" i="17"/>
  <c r="W59" i="17"/>
  <c r="W99" i="17"/>
  <c r="G4" i="17"/>
  <c r="W21" i="17"/>
  <c r="AF57" i="17"/>
  <c r="W7" i="17"/>
  <c r="W48" i="17"/>
  <c r="W66" i="17"/>
  <c r="G75" i="17"/>
  <c r="W20" i="17"/>
  <c r="G51" i="17"/>
  <c r="AF102" i="17"/>
  <c r="AF51" i="17"/>
  <c r="W50" i="17"/>
  <c r="G32" i="17"/>
  <c r="G73" i="17"/>
  <c r="G88" i="17"/>
  <c r="W65" i="17"/>
  <c r="AF81" i="17"/>
  <c r="W5" i="17"/>
  <c r="AF19" i="17"/>
  <c r="W85" i="17"/>
  <c r="AF54" i="17"/>
  <c r="AM21" i="17"/>
  <c r="G62" i="17"/>
  <c r="W17" i="17"/>
  <c r="AF70" i="17"/>
  <c r="G74" i="17"/>
  <c r="G42" i="17"/>
  <c r="G79" i="17"/>
  <c r="W83" i="17"/>
  <c r="N9" i="17"/>
  <c r="G13" i="17"/>
  <c r="AF78" i="17"/>
  <c r="AF50" i="17"/>
  <c r="AF74" i="17"/>
  <c r="G86" i="17"/>
  <c r="W76" i="17"/>
  <c r="G7" i="17"/>
  <c r="G55" i="17"/>
  <c r="G92" i="17"/>
  <c r="AM18" i="17"/>
  <c r="G37" i="17"/>
  <c r="W77" i="17"/>
  <c r="G67" i="17"/>
  <c r="AM9" i="17"/>
  <c r="AF72" i="17"/>
  <c r="G31" i="17"/>
  <c r="G102" i="17"/>
  <c r="G89" i="17"/>
  <c r="AF8" i="17"/>
  <c r="W41" i="17"/>
  <c r="W102" i="17"/>
  <c r="AF16" i="17"/>
  <c r="N15" i="17"/>
  <c r="W62" i="17"/>
  <c r="AF66" i="17"/>
  <c r="AF9" i="17"/>
  <c r="AM12" i="17"/>
  <c r="G14" i="17"/>
  <c r="W54" i="17"/>
  <c r="W91" i="17"/>
  <c r="W101" i="17"/>
  <c r="AF61" i="17"/>
  <c r="AF77" i="17"/>
  <c r="AF62" i="17"/>
  <c r="G53" i="17"/>
  <c r="AM7" i="17"/>
  <c r="AF46" i="17"/>
  <c r="AF10" i="17"/>
  <c r="G49" i="17"/>
  <c r="AF80" i="17"/>
  <c r="W67" i="17"/>
  <c r="W13" i="17"/>
  <c r="G60" i="17"/>
  <c r="W69" i="17"/>
  <c r="G69" i="17"/>
  <c r="G68" i="17"/>
  <c r="AM8" i="17"/>
  <c r="W87" i="17"/>
  <c r="W9" i="17"/>
  <c r="AM16" i="17"/>
  <c r="W16" i="17"/>
  <c r="AF69" i="17"/>
  <c r="AF73" i="17"/>
  <c r="AF29" i="17"/>
  <c r="W88" i="17"/>
  <c r="AF55" i="17"/>
  <c r="W57" i="17"/>
  <c r="W52" i="17"/>
  <c r="AF15" i="17"/>
  <c r="AM17" i="17"/>
  <c r="AF47" i="17"/>
  <c r="G46" i="17"/>
  <c r="AF92" i="17"/>
  <c r="G97" i="17"/>
  <c r="W90" i="17"/>
  <c r="G93" i="17"/>
  <c r="G34" i="17"/>
  <c r="W86" i="17"/>
  <c r="AF53" i="17"/>
  <c r="G94" i="17"/>
  <c r="AF82" i="17"/>
  <c r="W71" i="17"/>
  <c r="G84" i="17"/>
  <c r="W80" i="17"/>
  <c r="G40" i="17"/>
  <c r="AF58" i="17"/>
  <c r="AM5" i="17"/>
  <c r="W12" i="17"/>
  <c r="W60" i="17"/>
  <c r="AF75" i="17"/>
  <c r="W64" i="17"/>
  <c r="AF64" i="17"/>
  <c r="W74" i="17"/>
  <c r="W58" i="17"/>
  <c r="AF20" i="17"/>
  <c r="G91" i="17"/>
  <c r="G96" i="17"/>
  <c r="W95" i="17"/>
  <c r="G56" i="17"/>
  <c r="AM11" i="17"/>
  <c r="G61" i="17"/>
  <c r="G35" i="17"/>
  <c r="W19" i="17"/>
  <c r="N18" i="17"/>
  <c r="W6" i="17"/>
  <c r="G47" i="17"/>
  <c r="AF56" i="17"/>
  <c r="N21" i="17"/>
  <c r="W97" i="17"/>
  <c r="AU2" i="20"/>
  <c r="AS2" i="14"/>
  <c r="R23" i="23" l="1"/>
  <c r="R92" i="22"/>
  <c r="R94" i="22"/>
  <c r="R34" i="22"/>
  <c r="R44" i="22"/>
  <c r="R69" i="22"/>
  <c r="R25" i="22"/>
  <c r="R79" i="22"/>
  <c r="R22" i="22"/>
  <c r="R65" i="22"/>
  <c r="R38" i="22"/>
  <c r="R72" i="22"/>
  <c r="R60" i="22"/>
  <c r="R47" i="22"/>
  <c r="R71" i="22"/>
  <c r="R36" i="22"/>
  <c r="R83" i="22"/>
  <c r="R87" i="22"/>
  <c r="R26" i="22"/>
  <c r="R86" i="22"/>
  <c r="R29" i="22"/>
  <c r="R39" i="22"/>
  <c r="R32" i="22"/>
  <c r="R62" i="22"/>
  <c r="R91" i="22"/>
  <c r="R66" i="22"/>
  <c r="R75" i="22"/>
  <c r="R24" i="22"/>
  <c r="R37" i="22"/>
  <c r="R78" i="22"/>
  <c r="R68" i="22"/>
  <c r="R53" i="22"/>
  <c r="R48" i="22"/>
  <c r="R61" i="22"/>
  <c r="R56" i="22"/>
  <c r="R63" i="22"/>
  <c r="R81" i="22"/>
  <c r="R35" i="22"/>
  <c r="R31" i="22"/>
  <c r="R82" i="22"/>
  <c r="R77" i="22"/>
  <c r="R50" i="22"/>
  <c r="R59" i="22"/>
  <c r="R55" i="22"/>
  <c r="R51" i="22"/>
  <c r="R33" i="22"/>
  <c r="R49" i="22"/>
  <c r="R67" i="22"/>
  <c r="R88" i="22"/>
  <c r="R73" i="22"/>
  <c r="R64" i="22"/>
  <c r="R52" i="22"/>
  <c r="R23" i="22"/>
  <c r="R95" i="22"/>
  <c r="R85" i="22"/>
  <c r="R54" i="22"/>
  <c r="R93" i="22"/>
  <c r="R74" i="22"/>
  <c r="R46" i="22"/>
  <c r="R80" i="22"/>
  <c r="R89" i="22"/>
  <c r="R84" i="22"/>
  <c r="R57" i="22"/>
  <c r="R43" i="22"/>
  <c r="R70" i="22"/>
  <c r="R41" i="22"/>
  <c r="R40" i="22"/>
  <c r="R76" i="22"/>
  <c r="R42" i="22"/>
  <c r="R90" i="22"/>
  <c r="R45" i="22"/>
  <c r="R58" i="22"/>
  <c r="R27" i="22"/>
  <c r="R28" i="22"/>
  <c r="R17" i="20"/>
  <c r="R11" i="20"/>
  <c r="R21" i="20"/>
  <c r="R25" i="20"/>
  <c r="R10" i="20"/>
  <c r="R26" i="20"/>
  <c r="R12" i="20"/>
  <c r="R18" i="20"/>
  <c r="R28" i="20"/>
  <c r="R27" i="20"/>
  <c r="R20" i="20"/>
  <c r="R15" i="20"/>
  <c r="R24" i="20"/>
  <c r="R16" i="20"/>
  <c r="R14" i="20"/>
  <c r="R13" i="20"/>
  <c r="R19" i="20"/>
  <c r="R30" i="20"/>
  <c r="R29" i="20"/>
  <c r="R22" i="20"/>
  <c r="R23" i="20"/>
  <c r="R24" i="23"/>
  <c r="R29" i="23"/>
  <c r="R26" i="23"/>
  <c r="R27" i="23"/>
  <c r="R25" i="23"/>
  <c r="P6" i="16"/>
  <c r="P7" i="16"/>
  <c r="P8" i="16"/>
  <c r="P5" i="16"/>
  <c r="Q4" i="16"/>
  <c r="Q6" i="16"/>
  <c r="Q7" i="16"/>
  <c r="Q8" i="16"/>
  <c r="Q5" i="16"/>
  <c r="S5" i="16"/>
  <c r="S4" i="16"/>
  <c r="S8" i="16"/>
  <c r="S6" i="16"/>
  <c r="S7" i="16"/>
  <c r="R8" i="20" l="1"/>
  <c r="R9" i="20"/>
  <c r="R5" i="20"/>
  <c r="R3" i="20"/>
  <c r="R6" i="20"/>
  <c r="R4" i="20"/>
  <c r="R7" i="20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5" i="16"/>
  <c r="E6" i="16"/>
  <c r="E4" i="16"/>
  <c r="E7" i="16"/>
  <c r="E8" i="16"/>
  <c r="D4" i="1"/>
  <c r="AV8" i="22"/>
  <c r="AV3" i="23"/>
  <c r="AV12" i="19"/>
  <c r="AV2" i="23"/>
  <c r="AV8" i="23"/>
  <c r="AV2" i="19"/>
  <c r="AV4" i="22"/>
  <c r="E3" i="16"/>
  <c r="AV10" i="22"/>
  <c r="AV11" i="23"/>
  <c r="AV13" i="19"/>
  <c r="AX3" i="17"/>
  <c r="AV13" i="23"/>
  <c r="AV5" i="23"/>
  <c r="AV6" i="23"/>
  <c r="AV11" i="22"/>
  <c r="AV12" i="22"/>
  <c r="AV10" i="23"/>
  <c r="AV4" i="23"/>
  <c r="AV2" i="22"/>
  <c r="AV6" i="22"/>
  <c r="AV3" i="22"/>
  <c r="AV7" i="22"/>
  <c r="AV6" i="19"/>
  <c r="AV7" i="19"/>
  <c r="AV5" i="22"/>
  <c r="AV9" i="23"/>
  <c r="AV8" i="19"/>
  <c r="AV13" i="22"/>
  <c r="AV9" i="19"/>
  <c r="AV11" i="19"/>
  <c r="AV4" i="19"/>
  <c r="AV12" i="23"/>
  <c r="AV7" i="23"/>
  <c r="AV9" i="22"/>
  <c r="AV5" i="19"/>
  <c r="AV3" i="19"/>
  <c r="AV10" i="19"/>
  <c r="AP2" i="14" l="1"/>
  <c r="BB2" i="23"/>
  <c r="BB2" i="22"/>
  <c r="AR2" i="20"/>
  <c r="P17" i="19"/>
  <c r="P11" i="19"/>
  <c r="P8" i="19"/>
  <c r="P7" i="19"/>
  <c r="P16" i="19"/>
  <c r="P15" i="19"/>
  <c r="P13" i="19"/>
  <c r="P12" i="19"/>
  <c r="P6" i="19"/>
  <c r="P14" i="19"/>
  <c r="P10" i="19"/>
  <c r="P9" i="19"/>
  <c r="BB2" i="19"/>
  <c r="D15" i="16"/>
  <c r="D13" i="16" s="1"/>
  <c r="BC2" i="22"/>
  <c r="BB3" i="22"/>
  <c r="AY3" i="17"/>
  <c r="I8" i="16"/>
  <c r="BB3" i="23"/>
  <c r="I6" i="16"/>
  <c r="BC2" i="19"/>
  <c r="I4" i="16"/>
  <c r="I5" i="16"/>
  <c r="AR3" i="20"/>
  <c r="AS3" i="20" s="1"/>
  <c r="BA3" i="23"/>
  <c r="AX4" i="17"/>
  <c r="AX5" i="17" s="1"/>
  <c r="AS2" i="20"/>
  <c r="I7" i="16"/>
  <c r="F7" i="16"/>
  <c r="BC2" i="23"/>
  <c r="F4" i="16"/>
  <c r="F8" i="16"/>
  <c r="AP3" i="14"/>
  <c r="AP4" i="14" s="1"/>
  <c r="F3" i="16"/>
  <c r="F5" i="16"/>
  <c r="F6" i="16"/>
  <c r="BB3" i="19"/>
  <c r="AR4" i="20"/>
  <c r="F12" i="16"/>
  <c r="P18" i="19" l="1"/>
  <c r="U4" i="16"/>
  <c r="U8" i="16"/>
  <c r="U6" i="16"/>
  <c r="U7" i="16"/>
  <c r="U5" i="16"/>
  <c r="P4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T7" i="16"/>
  <c r="T6" i="16"/>
  <c r="T8" i="16"/>
  <c r="BC3" i="23"/>
  <c r="J5" i="16"/>
  <c r="AS4" i="20"/>
  <c r="AR5" i="20"/>
  <c r="V4" i="16"/>
  <c r="J4" i="16"/>
  <c r="BC3" i="22"/>
  <c r="BA3" i="19"/>
  <c r="V5" i="16"/>
  <c r="J7" i="16"/>
  <c r="AQ4" i="20"/>
  <c r="AS5" i="20"/>
  <c r="K6" i="16"/>
  <c r="BB4" i="19"/>
  <c r="V8" i="16"/>
  <c r="BC4" i="19"/>
  <c r="V7" i="16"/>
  <c r="BA4" i="19"/>
  <c r="J8" i="16"/>
  <c r="BC3" i="19"/>
  <c r="V6" i="16"/>
  <c r="K8" i="16"/>
  <c r="BA3" i="22"/>
  <c r="J6" i="16"/>
  <c r="BB4" i="22"/>
  <c r="K5" i="16"/>
  <c r="AQ3" i="20"/>
  <c r="BB4" i="23"/>
  <c r="BA4" i="23" s="1"/>
  <c r="AY5" i="17"/>
  <c r="AP5" i="14"/>
  <c r="AY4" i="17"/>
  <c r="AU3" i="20"/>
  <c r="AU4" i="20"/>
  <c r="AY2" i="17" l="1"/>
  <c r="Q22" i="17" s="1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BB5" i="19"/>
  <c r="BC4" i="23"/>
  <c r="BA4" i="22"/>
  <c r="AP6" i="14"/>
  <c r="BC4" i="22"/>
  <c r="AQ5" i="20"/>
  <c r="AU5" i="20" s="1"/>
  <c r="BC5" i="19"/>
  <c r="Z22" i="17" l="1"/>
  <c r="AP22" i="17"/>
  <c r="C22" i="17"/>
  <c r="J22" i="17"/>
  <c r="AI22" i="17"/>
  <c r="AA22" i="17"/>
  <c r="AQ22" i="17"/>
  <c r="R22" i="17"/>
  <c r="X8" i="16"/>
  <c r="Z8" i="16" s="1"/>
  <c r="X6" i="16"/>
  <c r="Z6" i="16" s="1"/>
  <c r="X7" i="16"/>
  <c r="Z7" i="16" s="1"/>
  <c r="R67" i="14"/>
  <c r="R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S69" i="14"/>
  <c r="S67" i="14"/>
  <c r="P3" i="14"/>
  <c r="W5" i="16"/>
  <c r="W4" i="16"/>
  <c r="BB5" i="23"/>
  <c r="AR6" i="20"/>
  <c r="AP7" i="14"/>
  <c r="AR7" i="20"/>
  <c r="AP23" i="17"/>
  <c r="AQ6" i="20"/>
  <c r="BB5" i="22"/>
  <c r="AS6" i="20"/>
  <c r="BA5" i="19"/>
  <c r="BB6" i="19"/>
  <c r="BB6" i="23"/>
  <c r="Q23" i="17"/>
  <c r="BC5" i="22"/>
  <c r="AP24" i="17"/>
  <c r="AU6" i="20"/>
  <c r="AS22" i="17"/>
  <c r="AC22" i="17"/>
  <c r="U22" i="17"/>
  <c r="T22" i="17"/>
  <c r="AT22" i="17"/>
  <c r="AD22" i="17"/>
  <c r="BB6" i="22"/>
  <c r="BA6" i="19"/>
  <c r="Q24" i="17"/>
  <c r="Q25" i="17"/>
  <c r="Q26" i="17"/>
  <c r="Q27" i="17"/>
  <c r="Q28" i="17"/>
  <c r="B21" i="19" a="1"/>
  <c r="B35" i="19" a="1"/>
  <c r="C24" i="19" a="1"/>
  <c r="B3" i="19" a="1"/>
  <c r="B6" i="19" l="1"/>
  <c r="K6" i="19" s="1"/>
  <c r="B3" i="19"/>
  <c r="K3" i="19" s="1"/>
  <c r="B20" i="19"/>
  <c r="D20" i="19" s="1"/>
  <c r="B10" i="19"/>
  <c r="D10" i="19" s="1"/>
  <c r="B9" i="19"/>
  <c r="K9" i="19" s="1"/>
  <c r="B8" i="19"/>
  <c r="K8" i="19" s="1"/>
  <c r="B7" i="19"/>
  <c r="D7" i="19" s="1"/>
  <c r="B17" i="19"/>
  <c r="D17" i="19" s="1"/>
  <c r="B15" i="19"/>
  <c r="D15" i="19" s="1"/>
  <c r="B19" i="19"/>
  <c r="K19" i="19" s="1"/>
  <c r="B18" i="19"/>
  <c r="K18" i="19" s="1"/>
  <c r="B16" i="19"/>
  <c r="D16" i="19" s="1"/>
  <c r="B13" i="19"/>
  <c r="D13" i="19" s="1"/>
  <c r="B14" i="19"/>
  <c r="K14" i="19" s="1"/>
  <c r="B5" i="19"/>
  <c r="D5" i="19" s="1"/>
  <c r="B4" i="19"/>
  <c r="K4" i="19" s="1"/>
  <c r="B11" i="19"/>
  <c r="K11" i="19" s="1"/>
  <c r="B12" i="19"/>
  <c r="K12" i="19" s="1"/>
  <c r="B86" i="19"/>
  <c r="P81" i="19" s="1"/>
  <c r="B56" i="19"/>
  <c r="K56" i="19" s="1"/>
  <c r="B36" i="19"/>
  <c r="D36" i="19" s="1"/>
  <c r="B96" i="19"/>
  <c r="K96" i="19" s="1"/>
  <c r="B90" i="19"/>
  <c r="K90" i="19" s="1"/>
  <c r="B49" i="19"/>
  <c r="D49" i="19" s="1"/>
  <c r="B75" i="19"/>
  <c r="K75" i="19" s="1"/>
  <c r="B84" i="19"/>
  <c r="D84" i="19" s="1"/>
  <c r="B87" i="19"/>
  <c r="K87" i="19" s="1"/>
  <c r="B98" i="19"/>
  <c r="D98" i="19" s="1"/>
  <c r="B37" i="19"/>
  <c r="D37" i="19" s="1"/>
  <c r="B93" i="19"/>
  <c r="P88" i="19" s="1"/>
  <c r="B78" i="19"/>
  <c r="D78" i="19" s="1"/>
  <c r="B67" i="19"/>
  <c r="D67" i="19" s="1"/>
  <c r="B61" i="19"/>
  <c r="P56" i="19" s="1"/>
  <c r="B63" i="19"/>
  <c r="P58" i="19" s="1"/>
  <c r="B100" i="19"/>
  <c r="D100" i="19" s="1"/>
  <c r="B64" i="19"/>
  <c r="D64" i="19" s="1"/>
  <c r="B66" i="19"/>
  <c r="K66" i="19" s="1"/>
  <c r="B71" i="19"/>
  <c r="P66" i="19" s="1"/>
  <c r="B68" i="19"/>
  <c r="D68" i="19" s="1"/>
  <c r="B81" i="19"/>
  <c r="P76" i="19" s="1"/>
  <c r="B88" i="19"/>
  <c r="P83" i="19" s="1"/>
  <c r="B91" i="19"/>
  <c r="P86" i="19" s="1"/>
  <c r="B59" i="19"/>
  <c r="D59" i="19" s="1"/>
  <c r="B72" i="19"/>
  <c r="D72" i="19" s="1"/>
  <c r="B35" i="19"/>
  <c r="P30" i="19" s="1"/>
  <c r="B54" i="19"/>
  <c r="P49" i="19" s="1"/>
  <c r="B73" i="19"/>
  <c r="D73" i="19" s="1"/>
  <c r="B62" i="19"/>
  <c r="P57" i="19" s="1"/>
  <c r="B69" i="19"/>
  <c r="P64" i="19" s="1"/>
  <c r="B94" i="19"/>
  <c r="K94" i="19" s="1"/>
  <c r="B43" i="19"/>
  <c r="D43" i="19" s="1"/>
  <c r="B99" i="19"/>
  <c r="K99" i="19" s="1"/>
  <c r="B85" i="19"/>
  <c r="D85" i="19" s="1"/>
  <c r="B58" i="19"/>
  <c r="D58" i="19" s="1"/>
  <c r="B74" i="19"/>
  <c r="K74" i="19" s="1"/>
  <c r="B79" i="19"/>
  <c r="P74" i="19" s="1"/>
  <c r="B70" i="19"/>
  <c r="K70" i="19" s="1"/>
  <c r="B60" i="19"/>
  <c r="P55" i="19" s="1"/>
  <c r="B53" i="19"/>
  <c r="D53" i="19" s="1"/>
  <c r="B83" i="19"/>
  <c r="D83" i="19" s="1"/>
  <c r="B39" i="19"/>
  <c r="P34" i="19" s="1"/>
  <c r="B40" i="19"/>
  <c r="P35" i="19" s="1"/>
  <c r="B77" i="19"/>
  <c r="D77" i="19" s="1"/>
  <c r="B92" i="19"/>
  <c r="K92" i="19" s="1"/>
  <c r="B52" i="19"/>
  <c r="P47" i="19" s="1"/>
  <c r="B44" i="19"/>
  <c r="D44" i="19" s="1"/>
  <c r="B42" i="19"/>
  <c r="P37" i="19" s="1"/>
  <c r="B41" i="19"/>
  <c r="K41" i="19" s="1"/>
  <c r="B57" i="19"/>
  <c r="D57" i="19" s="1"/>
  <c r="B89" i="19"/>
  <c r="D89" i="19" s="1"/>
  <c r="B97" i="19"/>
  <c r="D97" i="19" s="1"/>
  <c r="B48" i="19"/>
  <c r="K48" i="19" s="1"/>
  <c r="B82" i="19"/>
  <c r="P77" i="19" s="1"/>
  <c r="B80" i="19"/>
  <c r="K80" i="19" s="1"/>
  <c r="B65" i="19"/>
  <c r="K65" i="19" s="1"/>
  <c r="B51" i="19"/>
  <c r="P46" i="19" s="1"/>
  <c r="B95" i="19"/>
  <c r="P90" i="19" s="1"/>
  <c r="B46" i="19"/>
  <c r="P41" i="19" s="1"/>
  <c r="B50" i="19"/>
  <c r="D50" i="19" s="1"/>
  <c r="B76" i="19"/>
  <c r="P71" i="19" s="1"/>
  <c r="B45" i="19"/>
  <c r="K45" i="19" s="1"/>
  <c r="B47" i="19"/>
  <c r="D47" i="19" s="1"/>
  <c r="B38" i="19"/>
  <c r="P33" i="19" s="1"/>
  <c r="B55" i="19"/>
  <c r="D55" i="19" s="1"/>
  <c r="C24" i="19"/>
  <c r="E24" i="19" s="1"/>
  <c r="C25" i="19"/>
  <c r="E25" i="19" s="1"/>
  <c r="C28" i="19"/>
  <c r="K28" i="19" s="1"/>
  <c r="C29" i="19"/>
  <c r="K29" i="19" s="1"/>
  <c r="C30" i="19"/>
  <c r="K30" i="19" s="1"/>
  <c r="C31" i="19"/>
  <c r="E31" i="19" s="1"/>
  <c r="C26" i="19"/>
  <c r="K26" i="19" s="1"/>
  <c r="C27" i="19"/>
  <c r="K27" i="19" s="1"/>
  <c r="B21" i="19"/>
  <c r="K21" i="19" s="1"/>
  <c r="C28" i="17"/>
  <c r="AI28" i="17"/>
  <c r="AJ28" i="17" s="1"/>
  <c r="R28" i="17"/>
  <c r="Z28" i="17"/>
  <c r="AA28" i="17" s="1"/>
  <c r="J28" i="17"/>
  <c r="C27" i="17"/>
  <c r="AI27" i="17"/>
  <c r="AJ27" i="17" s="1"/>
  <c r="Z27" i="17"/>
  <c r="AA27" i="17" s="1"/>
  <c r="J27" i="17"/>
  <c r="R27" i="17"/>
  <c r="J26" i="17"/>
  <c r="R26" i="17"/>
  <c r="C26" i="17"/>
  <c r="Z26" i="17"/>
  <c r="AA26" i="17" s="1"/>
  <c r="AI26" i="17"/>
  <c r="AJ26" i="17" s="1"/>
  <c r="J25" i="17"/>
  <c r="Z25" i="17"/>
  <c r="AA25" i="17" s="1"/>
  <c r="R25" i="17"/>
  <c r="AI25" i="17"/>
  <c r="AJ25" i="17" s="1"/>
  <c r="C25" i="17"/>
  <c r="AI24" i="17"/>
  <c r="AJ24" i="17" s="1"/>
  <c r="Z24" i="17"/>
  <c r="AA24" i="17" s="1"/>
  <c r="C24" i="17"/>
  <c r="R24" i="17"/>
  <c r="J24" i="17"/>
  <c r="AQ24" i="17"/>
  <c r="AI23" i="17"/>
  <c r="J23" i="17"/>
  <c r="Z23" i="17"/>
  <c r="C23" i="17"/>
  <c r="R23" i="17"/>
  <c r="AQ23" i="17"/>
  <c r="AJ22" i="17"/>
  <c r="AU22" i="17"/>
  <c r="AE22" i="17"/>
  <c r="V22" i="17"/>
  <c r="D45" i="19"/>
  <c r="D6" i="19"/>
  <c r="R65" i="14"/>
  <c r="S65" i="14"/>
  <c r="S71" i="14"/>
  <c r="R71" i="14"/>
  <c r="R70" i="14"/>
  <c r="S70" i="14"/>
  <c r="R68" i="14"/>
  <c r="S68" i="14"/>
  <c r="R66" i="14"/>
  <c r="S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BB7" i="19"/>
  <c r="B3" i="23" a="1"/>
  <c r="AB27" i="17"/>
  <c r="AQ7" i="20"/>
  <c r="S26" i="17"/>
  <c r="AB25" i="17"/>
  <c r="B3" i="22" a="1"/>
  <c r="S28" i="17"/>
  <c r="S23" i="17"/>
  <c r="B35" i="22" a="1"/>
  <c r="AP25" i="17"/>
  <c r="AB26" i="17"/>
  <c r="S27" i="17"/>
  <c r="F25" i="19"/>
  <c r="BC5" i="23"/>
  <c r="BA5" i="23"/>
  <c r="BA6" i="22"/>
  <c r="B3" i="20" a="1"/>
  <c r="AK24" i="17"/>
  <c r="BA6" i="23"/>
  <c r="BA5" i="22"/>
  <c r="AP8" i="14"/>
  <c r="C24" i="22" a="1"/>
  <c r="AB24" i="17"/>
  <c r="AK28" i="17"/>
  <c r="B21" i="23" a="1"/>
  <c r="C24" i="23" a="1"/>
  <c r="BC6" i="19"/>
  <c r="BB7" i="23"/>
  <c r="AK27" i="17"/>
  <c r="F31" i="19"/>
  <c r="AR8" i="20"/>
  <c r="AS7" i="20"/>
  <c r="L45" i="19"/>
  <c r="S25" i="17"/>
  <c r="AB28" i="17"/>
  <c r="BC6" i="23"/>
  <c r="BB8" i="23"/>
  <c r="AR23" i="17"/>
  <c r="S24" i="17"/>
  <c r="B24" i="20" a="1"/>
  <c r="B35" i="23" a="1"/>
  <c r="AK25" i="17"/>
  <c r="BB7" i="22"/>
  <c r="BC7" i="22" s="1"/>
  <c r="BB9" i="23"/>
  <c r="BC6" i="22"/>
  <c r="AK26" i="17"/>
  <c r="B21" i="22" a="1"/>
  <c r="AR24" i="17"/>
  <c r="BB8" i="22"/>
  <c r="BB9" i="22" s="1"/>
  <c r="BC8" i="22"/>
  <c r="F24" i="19"/>
  <c r="W22" i="17"/>
  <c r="AT24" i="17"/>
  <c r="AL25" i="17"/>
  <c r="U24" i="17"/>
  <c r="T27" i="17"/>
  <c r="AC26" i="17"/>
  <c r="AU7" i="20"/>
  <c r="AC27" i="17"/>
  <c r="AD26" i="17"/>
  <c r="U26" i="17"/>
  <c r="AL27" i="17"/>
  <c r="AL28" i="17"/>
  <c r="AD28" i="17"/>
  <c r="AC24" i="17"/>
  <c r="U23" i="17"/>
  <c r="T23" i="17"/>
  <c r="T26" i="17"/>
  <c r="T28" i="17"/>
  <c r="AL24" i="17"/>
  <c r="AS23" i="17"/>
  <c r="T24" i="17"/>
  <c r="AL22" i="17"/>
  <c r="AD27" i="17"/>
  <c r="AV22" i="17"/>
  <c r="AS24" i="17"/>
  <c r="T25" i="17"/>
  <c r="AC28" i="17"/>
  <c r="AT23" i="17"/>
  <c r="AD25" i="17"/>
  <c r="AC25" i="17"/>
  <c r="AF22" i="17"/>
  <c r="AL26" i="17"/>
  <c r="U25" i="17"/>
  <c r="U28" i="17"/>
  <c r="U27" i="17"/>
  <c r="AD24" i="17"/>
  <c r="BB8" i="19"/>
  <c r="BC7" i="19"/>
  <c r="BA7" i="19"/>
  <c r="BC7" i="23"/>
  <c r="BA7" i="23"/>
  <c r="BC8" i="23"/>
  <c r="BA8" i="23"/>
  <c r="BA9" i="23"/>
  <c r="BC9" i="23"/>
  <c r="BA8" i="19"/>
  <c r="BB9" i="19"/>
  <c r="BC8" i="19"/>
  <c r="BB10" i="19"/>
  <c r="BC9" i="19"/>
  <c r="BA9" i="19"/>
  <c r="BA10" i="19"/>
  <c r="BB11" i="19"/>
  <c r="BC10" i="19"/>
  <c r="BB12" i="19"/>
  <c r="BC11" i="19"/>
  <c r="BA11" i="19"/>
  <c r="BC12" i="19"/>
  <c r="BB13" i="19"/>
  <c r="BA12" i="19"/>
  <c r="BC13" i="19"/>
  <c r="BA13" i="19"/>
  <c r="BB14" i="19"/>
  <c r="BC14" i="19"/>
  <c r="BA14" i="19"/>
  <c r="BB15" i="19"/>
  <c r="BC15" i="19"/>
  <c r="BB16" i="19"/>
  <c r="BA15" i="19"/>
  <c r="BB17" i="19"/>
  <c r="BC16" i="19"/>
  <c r="BA16" i="19"/>
  <c r="BC17" i="19"/>
  <c r="BA17" i="19"/>
  <c r="BB18" i="19"/>
  <c r="BA18" i="19"/>
  <c r="BB19" i="19"/>
  <c r="BC18" i="19"/>
  <c r="BC19" i="19"/>
  <c r="BA19" i="19"/>
  <c r="BB20" i="19"/>
  <c r="BC20" i="19"/>
  <c r="BB21" i="19"/>
  <c r="BA20" i="19"/>
  <c r="BA21" i="19"/>
  <c r="BC21" i="19"/>
  <c r="BB22" i="19"/>
  <c r="BC22" i="19"/>
  <c r="BA22" i="19"/>
  <c r="BB23" i="19"/>
  <c r="BA23" i="19"/>
  <c r="BC23" i="19"/>
  <c r="BB24" i="19"/>
  <c r="BA24" i="19"/>
  <c r="BC24" i="19"/>
  <c r="BB25" i="19"/>
  <c r="BC25" i="19"/>
  <c r="BB26" i="19"/>
  <c r="BA25" i="19"/>
  <c r="BC26" i="19"/>
  <c r="BA26" i="19"/>
  <c r="BB27" i="19"/>
  <c r="BA27" i="19"/>
  <c r="BB28" i="19"/>
  <c r="BC27" i="19"/>
  <c r="BC28" i="19"/>
  <c r="BB29" i="19"/>
  <c r="BA28" i="19"/>
  <c r="BC29" i="19"/>
  <c r="BB30" i="19"/>
  <c r="BA29" i="19"/>
  <c r="BB31" i="19"/>
  <c r="BA30" i="19"/>
  <c r="BC30" i="19"/>
  <c r="BA31" i="19"/>
  <c r="BB32" i="19"/>
  <c r="BC31" i="19"/>
  <c r="BB33" i="19"/>
  <c r="BA32" i="19"/>
  <c r="BC32" i="19"/>
  <c r="BA33" i="19"/>
  <c r="BB34" i="19"/>
  <c r="BC33" i="19"/>
  <c r="BA34" i="19"/>
  <c r="BB35" i="19"/>
  <c r="BC34" i="19"/>
  <c r="BC35" i="19"/>
  <c r="BB36" i="19"/>
  <c r="BA35" i="19"/>
  <c r="BC36" i="19"/>
  <c r="BB37" i="19"/>
  <c r="BA36" i="19"/>
  <c r="BC37" i="19"/>
  <c r="BB38" i="19"/>
  <c r="BA37" i="19"/>
  <c r="BB39" i="19"/>
  <c r="BC38" i="19"/>
  <c r="BA38" i="19"/>
  <c r="BA39" i="19"/>
  <c r="BC39" i="19"/>
  <c r="BB40" i="19"/>
  <c r="BC40" i="19"/>
  <c r="BA40" i="19"/>
  <c r="BB41" i="19"/>
  <c r="BB42" i="19"/>
  <c r="BA41" i="19"/>
  <c r="BC41" i="19"/>
  <c r="BA42" i="19"/>
  <c r="BC42" i="19"/>
  <c r="BB43" i="19"/>
  <c r="BB44" i="19"/>
  <c r="BA43" i="19"/>
  <c r="BC43" i="19"/>
  <c r="BC44" i="19"/>
  <c r="BB45" i="19"/>
  <c r="BA44" i="19"/>
  <c r="BC45" i="19"/>
  <c r="BB46" i="19"/>
  <c r="BA45" i="19"/>
  <c r="BA46" i="19"/>
  <c r="BB47" i="19"/>
  <c r="BC46" i="19"/>
  <c r="BA47" i="19"/>
  <c r="BC47" i="19"/>
  <c r="BB48" i="19"/>
  <c r="BB49" i="19"/>
  <c r="BA48" i="19"/>
  <c r="BC48" i="19"/>
  <c r="BB50" i="19"/>
  <c r="BC49" i="19"/>
  <c r="BA49" i="19"/>
  <c r="BA50" i="19"/>
  <c r="BB51" i="19"/>
  <c r="BC50" i="19"/>
  <c r="BA51" i="19"/>
  <c r="BC51" i="19"/>
  <c r="BB52" i="19"/>
  <c r="BB53" i="19"/>
  <c r="BA52" i="19"/>
  <c r="BC52" i="19"/>
  <c r="BA53" i="19"/>
  <c r="BC53" i="19"/>
  <c r="BB54" i="19"/>
  <c r="BA54" i="19"/>
  <c r="BB55" i="19"/>
  <c r="BC54" i="19"/>
  <c r="BC55" i="19"/>
  <c r="BA55" i="19"/>
  <c r="BB56" i="19"/>
  <c r="BB57" i="19"/>
  <c r="BA56" i="19"/>
  <c r="BC56" i="19"/>
  <c r="BB58" i="19"/>
  <c r="BC57" i="19"/>
  <c r="BA57" i="19"/>
  <c r="BA58" i="19"/>
  <c r="BC58" i="19"/>
  <c r="BB59" i="19"/>
  <c r="BC59" i="19"/>
  <c r="BB60" i="19"/>
  <c r="BA59" i="19"/>
  <c r="BC60" i="19"/>
  <c r="BB61" i="19"/>
  <c r="BA60" i="19"/>
  <c r="BC61" i="19"/>
  <c r="BB62" i="19"/>
  <c r="BA61" i="19"/>
  <c r="BC62" i="19"/>
  <c r="BA62" i="19"/>
  <c r="BB63" i="19"/>
  <c r="BA63" i="19"/>
  <c r="BC63" i="19"/>
  <c r="BB64" i="19"/>
  <c r="BA64" i="19"/>
  <c r="BC64" i="19"/>
  <c r="BB65" i="19"/>
  <c r="BA65" i="19"/>
  <c r="BB66" i="19"/>
  <c r="BC65" i="19"/>
  <c r="BC66" i="19"/>
  <c r="BA66" i="19"/>
  <c r="BB67" i="19"/>
  <c r="BC67" i="19"/>
  <c r="BB68" i="19"/>
  <c r="BA67" i="19"/>
  <c r="BA68" i="19"/>
  <c r="BC68" i="19"/>
  <c r="BB69" i="19"/>
  <c r="BB70" i="19"/>
  <c r="BC69" i="19"/>
  <c r="BA69" i="19"/>
  <c r="BB71" i="19"/>
  <c r="BC70" i="19"/>
  <c r="BA70" i="19"/>
  <c r="BB72" i="19"/>
  <c r="BC71" i="19"/>
  <c r="BA71" i="19"/>
  <c r="BA72" i="19"/>
  <c r="BB73" i="19"/>
  <c r="BC72" i="19"/>
  <c r="BC73" i="19"/>
  <c r="BB74" i="19"/>
  <c r="BA73" i="19"/>
  <c r="BC74" i="19"/>
  <c r="BA74" i="19"/>
  <c r="BB75" i="19"/>
  <c r="BB76" i="19"/>
  <c r="BC75" i="19"/>
  <c r="BA75" i="19"/>
  <c r="BB77" i="19"/>
  <c r="BC76" i="19"/>
  <c r="BA76" i="19"/>
  <c r="BC77" i="19"/>
  <c r="BA77" i="19"/>
  <c r="BB78" i="19"/>
  <c r="BB79" i="19"/>
  <c r="BC78" i="19"/>
  <c r="BA78" i="19"/>
  <c r="BB80" i="19"/>
  <c r="BC79" i="19"/>
  <c r="BA79" i="19"/>
  <c r="BA80" i="19"/>
  <c r="BB81" i="19"/>
  <c r="BC80" i="19"/>
  <c r="BA81" i="19"/>
  <c r="BC81" i="19"/>
  <c r="BB82" i="19"/>
  <c r="BB83" i="19"/>
  <c r="BC82" i="19"/>
  <c r="BA82" i="19"/>
  <c r="BA83" i="19"/>
  <c r="BC83" i="19"/>
  <c r="BB84" i="19"/>
  <c r="BB85" i="19"/>
  <c r="BA84" i="19"/>
  <c r="BC84" i="19"/>
  <c r="BB86" i="19"/>
  <c r="BA85" i="19"/>
  <c r="BC85" i="19"/>
  <c r="BB87" i="19"/>
  <c r="BC86" i="19"/>
  <c r="BA86" i="19"/>
  <c r="BC87" i="19"/>
  <c r="BB88" i="19"/>
  <c r="BA87" i="19"/>
  <c r="BB89" i="19"/>
  <c r="BC88" i="19"/>
  <c r="BA88" i="19"/>
  <c r="BC89" i="19"/>
  <c r="BB90" i="19"/>
  <c r="BA89" i="19"/>
  <c r="BA90" i="19"/>
  <c r="BC90" i="19"/>
  <c r="BB91" i="19"/>
  <c r="BB92" i="19"/>
  <c r="BC91" i="19"/>
  <c r="BA91" i="19"/>
  <c r="BA92" i="19"/>
  <c r="BC92" i="19"/>
  <c r="BB93" i="19"/>
  <c r="BA93" i="19"/>
  <c r="BB94" i="19"/>
  <c r="BC93" i="19"/>
  <c r="BA94" i="19"/>
  <c r="BB95" i="19"/>
  <c r="BC94" i="19"/>
  <c r="BC95" i="19"/>
  <c r="BA95" i="19"/>
  <c r="BB96" i="19"/>
  <c r="BB97" i="19"/>
  <c r="BA96" i="19"/>
  <c r="BC96" i="19"/>
  <c r="BC97" i="19"/>
  <c r="BA97" i="19"/>
  <c r="BB98" i="19"/>
  <c r="BA98" i="19"/>
  <c r="BB99" i="19"/>
  <c r="BC98" i="19"/>
  <c r="BA99" i="19"/>
  <c r="BC99" i="19"/>
  <c r="BB100" i="19"/>
  <c r="BA100" i="19"/>
  <c r="BC100" i="19"/>
  <c r="BB101" i="19"/>
  <c r="BA101" i="19"/>
  <c r="BB102" i="19"/>
  <c r="BC101" i="19"/>
  <c r="BC102" i="19"/>
  <c r="BA102" i="19"/>
  <c r="BB103" i="19"/>
  <c r="BC103" i="19"/>
  <c r="BA103" i="19"/>
  <c r="BB104" i="19"/>
  <c r="BC104" i="19"/>
  <c r="BA104" i="19"/>
  <c r="BB105" i="19"/>
  <c r="BA105" i="19"/>
  <c r="BC105" i="19"/>
  <c r="BB106" i="19"/>
  <c r="BB107" i="19"/>
  <c r="BA106" i="19"/>
  <c r="BC106" i="19"/>
  <c r="BC107" i="19"/>
  <c r="BB108" i="19"/>
  <c r="BA107" i="19"/>
  <c r="BC108" i="19"/>
  <c r="BA108" i="19"/>
  <c r="BB109" i="19"/>
  <c r="BB110" i="19"/>
  <c r="BA109" i="19"/>
  <c r="BC109" i="19"/>
  <c r="BA110" i="19"/>
  <c r="BB111" i="19"/>
  <c r="BC110" i="19"/>
  <c r="BA111" i="19"/>
  <c r="BC111" i="19"/>
  <c r="BB112" i="19"/>
  <c r="BB113" i="19"/>
  <c r="BC112" i="19"/>
  <c r="BA112" i="19"/>
  <c r="BC113" i="19"/>
  <c r="BA113" i="19"/>
  <c r="BB114" i="19"/>
  <c r="BB115" i="19"/>
  <c r="BA114" i="19"/>
  <c r="BC114" i="19"/>
  <c r="BB116" i="19"/>
  <c r="BC115" i="19"/>
  <c r="BA115" i="19"/>
  <c r="BB117" i="19"/>
  <c r="BC116" i="19"/>
  <c r="BA116" i="19"/>
  <c r="BC117" i="19"/>
  <c r="BA117" i="19"/>
  <c r="BB118" i="19"/>
  <c r="BC118" i="19"/>
  <c r="BA118" i="19"/>
  <c r="BB119" i="19"/>
  <c r="BA119" i="19"/>
  <c r="BC119" i="19"/>
  <c r="BB120" i="19"/>
  <c r="BC120" i="19"/>
  <c r="BA120" i="19"/>
  <c r="BB121" i="19"/>
  <c r="BC121" i="19"/>
  <c r="BA121" i="19"/>
  <c r="BB122" i="19"/>
  <c r="BC122" i="19"/>
  <c r="BA122" i="19"/>
  <c r="BB123" i="19"/>
  <c r="BA123" i="19"/>
  <c r="BB124" i="19"/>
  <c r="BC123" i="19"/>
  <c r="BA124" i="19"/>
  <c r="BC124" i="19"/>
  <c r="BB125" i="19"/>
  <c r="BC125" i="19"/>
  <c r="BB126" i="19"/>
  <c r="BA125" i="19"/>
  <c r="BB127" i="19"/>
  <c r="BC126" i="19"/>
  <c r="BA126" i="19"/>
  <c r="BB128" i="19"/>
  <c r="BA127" i="19"/>
  <c r="BC127" i="19"/>
  <c r="BA128" i="19"/>
  <c r="BC128" i="19"/>
  <c r="BB129" i="19"/>
  <c r="BB130" i="19"/>
  <c r="BA129" i="19"/>
  <c r="BC129" i="19"/>
  <c r="BA130" i="19"/>
  <c r="BC130" i="19"/>
  <c r="BB131" i="19"/>
  <c r="BC131" i="19"/>
  <c r="BB132" i="19"/>
  <c r="BA131" i="19"/>
  <c r="BA132" i="19"/>
  <c r="BB133" i="19"/>
  <c r="BC132" i="19"/>
  <c r="BC133" i="19"/>
  <c r="BB134" i="19"/>
  <c r="BA133" i="19"/>
  <c r="BB135" i="19"/>
  <c r="BA134" i="19"/>
  <c r="BC134" i="19"/>
  <c r="BC135" i="19"/>
  <c r="BA135" i="19"/>
  <c r="BB136" i="19"/>
  <c r="BC136" i="19"/>
  <c r="BB137" i="19"/>
  <c r="BA136" i="19"/>
  <c r="BC137" i="19"/>
  <c r="BA137" i="19"/>
  <c r="BB138" i="19"/>
  <c r="BB139" i="19"/>
  <c r="BC138" i="19"/>
  <c r="BA138" i="19"/>
  <c r="BB140" i="19"/>
  <c r="BA139" i="19"/>
  <c r="BC139" i="19"/>
  <c r="BC140" i="19"/>
  <c r="BB141" i="19"/>
  <c r="BA140" i="19"/>
  <c r="BB142" i="19"/>
  <c r="BA141" i="19"/>
  <c r="BC141" i="19"/>
  <c r="BB143" i="19"/>
  <c r="BC142" i="19"/>
  <c r="BA142" i="19"/>
  <c r="BA143" i="19"/>
  <c r="BC143" i="19"/>
  <c r="BB144" i="19"/>
  <c r="BB145" i="19"/>
  <c r="BC144" i="19"/>
  <c r="BA144" i="19"/>
  <c r="BC145" i="19"/>
  <c r="BB146" i="19"/>
  <c r="BA145" i="19"/>
  <c r="BB147" i="19"/>
  <c r="BA146" i="19"/>
  <c r="BC146" i="19"/>
  <c r="BB148" i="19"/>
  <c r="BC147" i="19"/>
  <c r="BA147" i="19"/>
  <c r="BB149" i="19"/>
  <c r="BA148" i="19"/>
  <c r="BC148" i="19"/>
  <c r="BC149" i="19"/>
  <c r="BA149" i="19"/>
  <c r="BB150" i="19"/>
  <c r="BA150" i="19"/>
  <c r="BC150" i="19"/>
  <c r="BB151" i="19"/>
  <c r="BA151" i="19"/>
  <c r="BB152" i="19"/>
  <c r="BC151" i="19"/>
  <c r="BC152" i="19"/>
  <c r="BA152" i="19"/>
  <c r="BB153" i="19"/>
  <c r="BB154" i="19"/>
  <c r="BC153" i="19"/>
  <c r="BA153" i="19"/>
  <c r="BA154" i="19"/>
  <c r="BC154" i="19"/>
  <c r="BB155" i="19"/>
  <c r="BB156" i="19"/>
  <c r="BA155" i="19"/>
  <c r="BC155" i="19"/>
  <c r="BA156" i="19"/>
  <c r="BC156" i="19"/>
  <c r="BB157" i="19"/>
  <c r="BC157" i="19"/>
  <c r="BA157" i="19"/>
  <c r="BB158" i="19"/>
  <c r="BB159" i="19"/>
  <c r="BC158" i="19"/>
  <c r="BA158" i="19"/>
  <c r="BA159" i="19"/>
  <c r="BB160" i="19"/>
  <c r="BC159" i="19"/>
  <c r="BB161" i="19"/>
  <c r="BA160" i="19"/>
  <c r="BC160" i="19"/>
  <c r="BA161" i="19"/>
  <c r="BC161" i="19"/>
  <c r="BB162" i="19"/>
  <c r="BA162" i="19"/>
  <c r="BB163" i="19"/>
  <c r="BC162" i="19"/>
  <c r="BC163" i="19"/>
  <c r="BB164" i="19"/>
  <c r="BA163" i="19"/>
  <c r="BB165" i="19"/>
  <c r="BC164" i="19"/>
  <c r="BA164" i="19"/>
  <c r="BB166" i="19"/>
  <c r="BA165" i="19"/>
  <c r="BC165" i="19"/>
  <c r="BB167" i="19"/>
  <c r="BC166" i="19"/>
  <c r="BA166" i="19"/>
  <c r="BB168" i="19"/>
  <c r="BA167" i="19"/>
  <c r="BC167" i="19"/>
  <c r="BB169" i="19"/>
  <c r="BC168" i="19"/>
  <c r="BA168" i="19"/>
  <c r="BA169" i="19"/>
  <c r="BB170" i="19"/>
  <c r="BC169" i="19"/>
  <c r="BA170" i="19"/>
  <c r="BC170" i="19"/>
  <c r="BB171" i="19"/>
  <c r="BC171" i="19"/>
  <c r="BB172" i="19"/>
  <c r="BA171" i="19"/>
  <c r="BA172" i="19"/>
  <c r="BB173" i="19"/>
  <c r="BC172" i="19"/>
  <c r="BB174" i="19"/>
  <c r="BA173" i="19"/>
  <c r="BC173" i="19"/>
  <c r="BC174" i="19"/>
  <c r="BA174" i="19"/>
  <c r="BB175" i="19"/>
  <c r="BA175" i="19"/>
  <c r="BC175" i="19"/>
  <c r="BB176" i="19"/>
  <c r="BB177" i="19"/>
  <c r="BA176" i="19"/>
  <c r="BC176" i="19"/>
  <c r="BC177" i="19"/>
  <c r="BA177" i="19"/>
  <c r="BB178" i="19"/>
  <c r="BC178" i="19"/>
  <c r="BB179" i="19"/>
  <c r="BA178" i="19"/>
  <c r="BB180" i="19"/>
  <c r="BA179" i="19"/>
  <c r="BC179" i="19"/>
  <c r="BC180" i="19"/>
  <c r="BB181" i="19"/>
  <c r="BA180" i="19"/>
  <c r="BB182" i="19"/>
  <c r="BC181" i="19"/>
  <c r="BA181" i="19"/>
  <c r="BC182" i="19"/>
  <c r="BA182" i="19"/>
  <c r="BB183" i="19"/>
  <c r="BC183" i="19"/>
  <c r="BB184" i="19"/>
  <c r="BA183" i="19"/>
  <c r="BB185" i="19"/>
  <c r="BC184" i="19"/>
  <c r="BA184" i="19"/>
  <c r="BC185" i="19"/>
  <c r="BA185" i="19"/>
  <c r="BB186" i="19"/>
  <c r="BB187" i="19"/>
  <c r="BA186" i="19"/>
  <c r="BC186" i="19"/>
  <c r="BA187" i="19"/>
  <c r="BB188" i="19"/>
  <c r="BC187" i="19"/>
  <c r="BA188" i="19"/>
  <c r="BC188" i="19"/>
  <c r="BB189" i="19"/>
  <c r="BB190" i="19"/>
  <c r="BA189" i="19"/>
  <c r="BC189" i="19"/>
  <c r="BB191" i="19"/>
  <c r="BA190" i="19"/>
  <c r="BC190" i="19"/>
  <c r="BA191" i="19"/>
  <c r="BC191" i="19"/>
  <c r="BB192" i="19"/>
  <c r="BA192" i="19"/>
  <c r="BC192" i="19"/>
  <c r="BB193" i="19"/>
  <c r="BB194" i="19"/>
  <c r="BA193" i="19"/>
  <c r="BC193" i="19"/>
  <c r="BB195" i="19"/>
  <c r="BC194" i="19"/>
  <c r="BA194" i="19"/>
  <c r="BA195" i="19"/>
  <c r="BB196" i="19"/>
  <c r="BC195" i="19"/>
  <c r="BB197" i="19"/>
  <c r="BC196" i="19"/>
  <c r="BA196" i="19"/>
  <c r="BB198" i="19"/>
  <c r="BA197" i="19"/>
  <c r="BC197" i="19"/>
  <c r="BC198" i="19"/>
  <c r="BA198" i="19"/>
  <c r="BB199" i="19"/>
  <c r="BC199" i="19"/>
  <c r="BB200" i="19"/>
  <c r="BA199" i="19"/>
  <c r="BC200" i="19"/>
  <c r="BB201" i="19"/>
  <c r="BA200" i="19"/>
  <c r="BA201" i="19"/>
  <c r="BC201" i="19"/>
  <c r="BB202" i="19"/>
  <c r="BC202" i="19"/>
  <c r="BB203" i="19"/>
  <c r="BA202" i="19"/>
  <c r="BA203" i="19"/>
  <c r="BC203" i="19"/>
  <c r="BB204" i="19"/>
  <c r="BC204" i="19"/>
  <c r="BB205" i="19"/>
  <c r="BA204" i="19"/>
  <c r="BA205" i="19"/>
  <c r="BB206" i="19"/>
  <c r="BC205" i="19"/>
  <c r="BA206" i="19"/>
  <c r="BB207" i="19"/>
  <c r="BC206" i="19"/>
  <c r="BA207" i="19"/>
  <c r="BB208" i="19"/>
  <c r="BC207" i="19"/>
  <c r="BA208" i="19"/>
  <c r="BB209" i="19"/>
  <c r="BC208" i="19"/>
  <c r="BB210" i="19"/>
  <c r="BA209" i="19"/>
  <c r="BC209" i="19"/>
  <c r="BB211" i="19"/>
  <c r="BA210" i="19"/>
  <c r="BC210" i="19"/>
  <c r="BA211" i="19"/>
  <c r="BC211" i="19"/>
  <c r="BB212" i="19"/>
  <c r="BA212" i="19"/>
  <c r="BC212" i="19"/>
  <c r="BB213" i="19"/>
  <c r="BB214" i="19"/>
  <c r="BA213" i="19"/>
  <c r="BC213" i="19"/>
  <c r="BB215" i="19"/>
  <c r="BC214" i="19"/>
  <c r="BA214" i="19"/>
  <c r="BB216" i="19"/>
  <c r="BC215" i="19"/>
  <c r="BA215" i="19"/>
  <c r="BC216" i="19"/>
  <c r="BB217" i="19"/>
  <c r="BA216" i="19"/>
  <c r="BC217" i="19"/>
  <c r="BA217" i="19"/>
  <c r="BB218" i="19"/>
  <c r="BC218" i="19"/>
  <c r="BA218" i="19"/>
  <c r="BB219" i="19"/>
  <c r="BA219" i="19"/>
  <c r="BB220" i="19"/>
  <c r="BC219" i="19"/>
  <c r="BC220" i="19"/>
  <c r="BB221" i="19"/>
  <c r="BA220" i="19"/>
  <c r="BA221" i="19"/>
  <c r="BC221" i="19"/>
  <c r="BB222" i="19"/>
  <c r="BA222" i="19"/>
  <c r="BB223" i="19"/>
  <c r="BC222" i="19"/>
  <c r="BA223" i="19"/>
  <c r="BC223" i="19"/>
  <c r="BB224" i="19"/>
  <c r="BC224" i="19"/>
  <c r="BB225" i="19"/>
  <c r="BA224" i="19"/>
  <c r="BC225" i="19"/>
  <c r="BB226" i="19"/>
  <c r="BA225" i="19"/>
  <c r="BA226" i="19"/>
  <c r="BB227" i="19"/>
  <c r="BC226" i="19"/>
  <c r="BA227" i="19"/>
  <c r="BB228" i="19"/>
  <c r="BC227" i="19"/>
  <c r="BA228" i="19"/>
  <c r="BB229" i="19"/>
  <c r="BC228" i="19"/>
  <c r="BA229" i="19"/>
  <c r="BB230" i="19"/>
  <c r="BC229" i="19"/>
  <c r="BB231" i="19"/>
  <c r="BC230" i="19"/>
  <c r="BA230" i="19"/>
  <c r="BC231" i="19"/>
  <c r="BB232" i="19"/>
  <c r="BA231" i="19"/>
  <c r="BC232" i="19"/>
  <c r="BB233" i="19"/>
  <c r="BA232" i="19"/>
  <c r="BA233" i="19"/>
  <c r="BB234" i="19"/>
  <c r="BC233" i="19"/>
  <c r="BA234" i="19"/>
  <c r="BC234" i="19"/>
  <c r="BB235" i="19"/>
  <c r="BB236" i="19"/>
  <c r="BA235" i="19"/>
  <c r="BC235" i="19"/>
  <c r="BA236" i="19"/>
  <c r="BC236" i="19"/>
  <c r="BB237" i="19"/>
  <c r="BC237" i="19"/>
  <c r="BB238" i="19"/>
  <c r="BA237" i="19"/>
  <c r="BB239" i="19"/>
  <c r="BA238" i="19"/>
  <c r="BC238" i="19"/>
  <c r="BA239" i="19"/>
  <c r="BC239" i="19"/>
  <c r="BB240" i="19"/>
  <c r="BB241" i="19"/>
  <c r="BA240" i="19"/>
  <c r="BC240" i="19"/>
  <c r="BB242" i="19"/>
  <c r="BA241" i="19"/>
  <c r="BC241" i="19"/>
  <c r="BB243" i="19"/>
  <c r="BA242" i="19"/>
  <c r="BC242" i="19"/>
  <c r="BB244" i="19"/>
  <c r="BC243" i="19"/>
  <c r="BA243" i="19"/>
  <c r="BA244" i="19"/>
  <c r="BC244" i="19"/>
  <c r="BB245" i="19"/>
  <c r="BB246" i="19"/>
  <c r="BC245" i="19"/>
  <c r="BA245" i="19"/>
  <c r="BC246" i="19"/>
  <c r="BA246" i="19"/>
  <c r="BB247" i="19"/>
  <c r="BB248" i="19"/>
  <c r="BA247" i="19"/>
  <c r="BC247" i="19"/>
  <c r="BA248" i="19"/>
  <c r="BB249" i="19"/>
  <c r="BC248" i="19"/>
  <c r="BC249" i="19"/>
  <c r="BB250" i="19"/>
  <c r="BA249" i="19"/>
  <c r="BB251" i="19"/>
  <c r="BA250" i="19"/>
  <c r="BC250" i="19"/>
  <c r="BC251" i="19"/>
  <c r="BA251" i="19"/>
  <c r="BB252" i="19"/>
  <c r="BB253" i="19"/>
  <c r="BA252" i="19"/>
  <c r="BC252" i="19"/>
  <c r="BB254" i="19"/>
  <c r="BA253" i="19"/>
  <c r="BC253" i="19"/>
  <c r="BB255" i="19"/>
  <c r="BA254" i="19"/>
  <c r="BC254" i="19"/>
  <c r="BC255" i="19"/>
  <c r="BB256" i="19"/>
  <c r="BA255" i="19"/>
  <c r="BC256" i="19"/>
  <c r="BA256" i="19"/>
  <c r="BB257" i="19"/>
  <c r="BB258" i="19"/>
  <c r="BA257" i="19"/>
  <c r="BC257" i="19"/>
  <c r="BA258" i="19"/>
  <c r="BC258" i="19"/>
  <c r="BB259" i="19"/>
  <c r="BC259" i="19"/>
  <c r="BB260" i="19"/>
  <c r="BA259" i="19"/>
  <c r="BA260" i="19"/>
  <c r="BB261" i="19"/>
  <c r="BC260" i="19"/>
  <c r="BB262" i="19"/>
  <c r="BC261" i="19"/>
  <c r="BA261" i="19"/>
  <c r="BA262" i="19"/>
  <c r="BB263" i="19"/>
  <c r="BC262" i="19"/>
  <c r="BC263" i="19"/>
  <c r="BA263" i="19"/>
  <c r="BB264" i="19"/>
  <c r="BA264" i="19"/>
  <c r="BB265" i="19"/>
  <c r="BC264" i="19"/>
  <c r="BA265" i="19"/>
  <c r="BC265" i="19"/>
  <c r="BB266" i="19"/>
  <c r="BC266" i="19"/>
  <c r="BB267" i="19"/>
  <c r="BA266" i="19"/>
  <c r="BB268" i="19"/>
  <c r="BA267" i="19"/>
  <c r="BC267" i="19"/>
  <c r="BC268" i="19"/>
  <c r="BB269" i="19"/>
  <c r="BA268" i="19"/>
  <c r="BB270" i="19"/>
  <c r="BC269" i="19"/>
  <c r="BA269" i="19"/>
  <c r="BA270" i="19"/>
  <c r="BB271" i="19"/>
  <c r="BC270" i="19"/>
  <c r="BB272" i="19"/>
  <c r="BC271" i="19"/>
  <c r="BA271" i="19"/>
  <c r="BC272" i="19"/>
  <c r="BB273" i="19"/>
  <c r="BA272" i="19"/>
  <c r="BB274" i="19"/>
  <c r="BA273" i="19"/>
  <c r="BC273" i="19"/>
  <c r="BA274" i="19"/>
  <c r="BB275" i="19"/>
  <c r="BC274" i="19"/>
  <c r="BC275" i="19"/>
  <c r="BA275" i="19"/>
  <c r="BB276" i="19"/>
  <c r="BA276" i="19"/>
  <c r="BB277" i="19"/>
  <c r="BC276" i="19"/>
  <c r="BC277" i="19"/>
  <c r="BB278" i="19"/>
  <c r="BA277" i="19"/>
  <c r="BC278" i="19"/>
  <c r="BB279" i="19"/>
  <c r="BA278" i="19"/>
  <c r="BB280" i="19"/>
  <c r="BA279" i="19"/>
  <c r="BC279" i="19"/>
  <c r="BC280" i="19"/>
  <c r="BB281" i="19"/>
  <c r="BA280" i="19"/>
  <c r="BC281" i="19"/>
  <c r="BB282" i="19"/>
  <c r="BA281" i="19"/>
  <c r="BA282" i="19"/>
  <c r="BB283" i="19"/>
  <c r="BC282" i="19"/>
  <c r="BA283" i="19"/>
  <c r="BC283" i="19"/>
  <c r="BB284" i="19"/>
  <c r="BA284" i="19"/>
  <c r="BB285" i="19"/>
  <c r="BC284" i="19"/>
  <c r="BB286" i="19"/>
  <c r="BA285" i="19"/>
  <c r="BC285" i="19"/>
  <c r="BB287" i="19"/>
  <c r="BA286" i="19"/>
  <c r="BC286" i="19"/>
  <c r="BC287" i="19"/>
  <c r="BB288" i="19"/>
  <c r="BA287" i="19"/>
  <c r="BB289" i="19"/>
  <c r="BA288" i="19"/>
  <c r="BC288" i="19"/>
  <c r="BC289" i="19"/>
  <c r="BB290" i="19"/>
  <c r="BA289" i="19"/>
  <c r="BA290" i="19"/>
  <c r="BC290" i="19"/>
  <c r="BB291" i="19"/>
  <c r="BB292" i="19"/>
  <c r="BC291" i="19"/>
  <c r="BA291" i="19"/>
  <c r="BA292" i="19"/>
  <c r="BB293" i="19"/>
  <c r="BC292" i="19"/>
  <c r="BC293" i="19"/>
  <c r="BA293" i="19"/>
  <c r="BB294" i="19"/>
  <c r="BA294" i="19"/>
  <c r="BC294" i="19"/>
  <c r="BB295" i="19"/>
  <c r="BA295" i="19"/>
  <c r="BC295" i="19"/>
  <c r="BB296" i="19"/>
  <c r="BA296" i="19"/>
  <c r="BB297" i="19"/>
  <c r="BC296" i="19"/>
  <c r="BB298" i="19"/>
  <c r="BC297" i="19"/>
  <c r="BA297" i="19"/>
  <c r="BA298" i="19"/>
  <c r="BC298" i="19"/>
  <c r="BB299" i="19"/>
  <c r="BA299" i="19"/>
  <c r="BC299" i="19"/>
  <c r="BB300" i="19"/>
  <c r="BA300" i="19"/>
  <c r="BB301" i="19"/>
  <c r="BC300" i="19"/>
  <c r="BB302" i="19"/>
  <c r="BC301" i="19"/>
  <c r="BA301" i="19"/>
  <c r="BC302" i="19"/>
  <c r="BA302" i="19"/>
  <c r="BB303" i="19"/>
  <c r="BA303" i="19"/>
  <c r="BB304" i="19"/>
  <c r="BC303" i="19"/>
  <c r="BA304" i="19"/>
  <c r="BC304" i="19"/>
  <c r="BB305" i="19"/>
  <c r="BA305" i="19"/>
  <c r="BB306" i="19"/>
  <c r="BC305" i="19"/>
  <c r="BA306" i="19"/>
  <c r="BB307" i="19"/>
  <c r="BC306" i="19"/>
  <c r="BA307" i="19"/>
  <c r="BC307" i="19"/>
  <c r="BB308" i="19"/>
  <c r="BA308" i="19"/>
  <c r="BC308" i="19"/>
  <c r="BB309" i="19"/>
  <c r="BB310" i="19"/>
  <c r="BA309" i="19"/>
  <c r="BC309" i="19"/>
  <c r="BB311" i="19"/>
  <c r="BA310" i="19"/>
  <c r="BC310" i="19"/>
  <c r="BA311" i="19"/>
  <c r="BB312" i="19"/>
  <c r="BC311" i="19"/>
  <c r="BB313" i="19"/>
  <c r="BA312" i="19"/>
  <c r="BC312" i="19"/>
  <c r="BB314" i="19"/>
  <c r="BA313" i="19"/>
  <c r="BC313" i="19"/>
  <c r="BA314" i="19"/>
  <c r="BB315" i="19"/>
  <c r="BC314" i="19"/>
  <c r="BB316" i="19"/>
  <c r="BA315" i="19"/>
  <c r="BC315" i="19"/>
  <c r="BA316" i="19"/>
  <c r="BC316" i="19"/>
  <c r="BB317" i="19"/>
  <c r="BB318" i="19"/>
  <c r="BA317" i="19"/>
  <c r="BC317" i="19"/>
  <c r="BA318" i="19"/>
  <c r="BC318" i="19"/>
  <c r="BB319" i="19"/>
  <c r="BC319" i="19"/>
  <c r="BB320" i="19"/>
  <c r="BA319" i="19"/>
  <c r="BB321" i="19"/>
  <c r="BC320" i="19"/>
  <c r="BA320" i="19"/>
  <c r="BA321" i="19"/>
  <c r="BC321" i="19"/>
  <c r="BB322" i="19"/>
  <c r="BC322" i="19"/>
  <c r="BA322" i="19"/>
  <c r="BB323" i="19"/>
  <c r="BA323" i="19"/>
  <c r="BC323" i="19"/>
  <c r="BB324" i="19"/>
  <c r="BB325" i="19"/>
  <c r="BA324" i="19"/>
  <c r="BC324" i="19"/>
  <c r="BA325" i="19"/>
  <c r="BC325" i="19"/>
  <c r="BB326" i="19"/>
  <c r="BA326" i="19"/>
  <c r="BB327" i="19"/>
  <c r="BC326" i="19"/>
  <c r="BC327" i="19"/>
  <c r="BB328" i="19"/>
  <c r="BA327" i="19"/>
  <c r="BB329" i="19"/>
  <c r="BC328" i="19"/>
  <c r="BA328" i="19"/>
  <c r="BC329" i="19"/>
  <c r="BA329" i="19"/>
  <c r="BB330" i="19"/>
  <c r="BB331" i="19"/>
  <c r="BA330" i="19"/>
  <c r="BC330" i="19"/>
  <c r="BB332" i="19"/>
  <c r="BC331" i="19"/>
  <c r="BA331" i="19"/>
  <c r="BA332" i="19"/>
  <c r="BC332" i="19"/>
  <c r="BB333" i="19"/>
  <c r="BA333" i="19"/>
  <c r="BC333" i="19"/>
  <c r="BB334" i="19"/>
  <c r="BC334" i="19"/>
  <c r="BA334" i="19"/>
  <c r="BB335" i="19"/>
  <c r="BB336" i="19"/>
  <c r="BC335" i="19"/>
  <c r="BA335" i="19"/>
  <c r="BB337" i="19"/>
  <c r="BA336" i="19"/>
  <c r="BC336" i="19"/>
  <c r="BA337" i="19"/>
  <c r="BC337" i="19"/>
  <c r="BB338" i="19"/>
  <c r="BC338" i="19"/>
  <c r="BA338" i="19"/>
  <c r="BB339" i="19"/>
  <c r="BC339" i="19"/>
  <c r="BB340" i="19"/>
  <c r="BA339" i="19"/>
  <c r="BA340" i="19"/>
  <c r="BC340" i="19"/>
  <c r="BB341" i="19"/>
  <c r="BB342" i="19"/>
  <c r="BA341" i="19"/>
  <c r="BC341" i="19"/>
  <c r="BB343" i="19"/>
  <c r="BC342" i="19"/>
  <c r="BA342" i="19"/>
  <c r="BC343" i="19"/>
  <c r="BA343" i="19"/>
  <c r="BB344" i="19"/>
  <c r="BC344" i="19"/>
  <c r="BB345" i="19"/>
  <c r="BA344" i="19"/>
  <c r="BC345" i="19"/>
  <c r="BA345" i="19"/>
  <c r="BB346" i="19"/>
  <c r="BA346" i="19"/>
  <c r="BB347" i="19"/>
  <c r="BC346" i="19"/>
  <c r="BB348" i="19"/>
  <c r="BC347" i="19"/>
  <c r="BA347" i="19"/>
  <c r="BB349" i="19"/>
  <c r="BA348" i="19"/>
  <c r="BC348" i="19"/>
  <c r="BC349" i="19"/>
  <c r="BB350" i="19"/>
  <c r="BA349" i="19"/>
  <c r="BA350" i="19"/>
  <c r="BC350" i="19"/>
  <c r="BB351" i="19"/>
  <c r="BC351" i="19"/>
  <c r="BA351" i="19"/>
  <c r="BB352" i="19"/>
  <c r="BC352" i="19"/>
  <c r="BA352" i="19"/>
  <c r="BB353" i="19"/>
  <c r="BB354" i="19"/>
  <c r="BC353" i="19"/>
  <c r="BA353" i="19"/>
  <c r="BA354" i="19"/>
  <c r="BB355" i="19"/>
  <c r="BC354" i="19"/>
  <c r="BB356" i="19"/>
  <c r="BA355" i="19"/>
  <c r="BC355" i="19"/>
  <c r="BA356" i="19"/>
  <c r="BC356" i="19"/>
  <c r="BB357" i="19"/>
  <c r="BA357" i="19"/>
  <c r="BC357" i="19"/>
  <c r="BB358" i="19"/>
  <c r="BB359" i="19"/>
  <c r="BA358" i="19"/>
  <c r="BC358" i="19"/>
  <c r="BC359" i="19"/>
  <c r="BA359" i="19"/>
  <c r="BB360" i="19"/>
  <c r="BB361" i="19"/>
  <c r="BA360" i="19"/>
  <c r="BC360" i="19"/>
  <c r="BC361" i="19"/>
  <c r="BB362" i="19"/>
  <c r="BA361" i="19"/>
  <c r="BA362" i="19"/>
  <c r="BB363" i="19"/>
  <c r="BC362" i="19"/>
  <c r="BA363" i="19"/>
  <c r="BC363" i="19"/>
  <c r="BB364" i="19"/>
  <c r="BC364" i="19"/>
  <c r="BB365" i="19"/>
  <c r="BA364" i="19"/>
  <c r="BC365" i="19"/>
  <c r="BA365" i="19"/>
  <c r="BB366" i="19"/>
  <c r="BA366" i="19"/>
  <c r="BC366" i="19"/>
  <c r="BB367" i="19"/>
  <c r="BB368" i="19"/>
  <c r="BC367" i="19"/>
  <c r="BA367" i="19"/>
  <c r="BA368" i="19"/>
  <c r="BB369" i="19"/>
  <c r="BC368" i="19"/>
  <c r="BA369" i="19"/>
  <c r="BB370" i="19"/>
  <c r="BC369" i="19"/>
  <c r="BA370" i="19"/>
  <c r="BC370" i="19"/>
  <c r="BB371" i="19"/>
  <c r="BC371" i="19"/>
  <c r="BB372" i="19"/>
  <c r="BA371" i="19"/>
  <c r="BA372" i="19"/>
  <c r="BC372" i="19"/>
  <c r="BB373" i="19"/>
  <c r="BC373" i="19"/>
  <c r="BB374" i="19"/>
  <c r="BA373" i="19"/>
  <c r="BB375" i="19"/>
  <c r="BC374" i="19"/>
  <c r="BA374" i="19"/>
  <c r="BC375" i="19"/>
  <c r="BA375" i="19"/>
  <c r="BB376" i="19"/>
  <c r="BA376" i="19"/>
  <c r="BC376" i="19"/>
  <c r="BB377" i="19"/>
  <c r="BB378" i="19"/>
  <c r="BA377" i="19"/>
  <c r="BC377" i="19"/>
  <c r="BB379" i="19"/>
  <c r="BC378" i="19"/>
  <c r="BA378" i="19"/>
  <c r="BC379" i="19"/>
  <c r="BA379" i="19"/>
  <c r="BB380" i="19"/>
  <c r="BA380" i="19"/>
  <c r="BC380" i="19"/>
  <c r="BB381" i="19"/>
  <c r="BB382" i="19"/>
  <c r="BA381" i="19"/>
  <c r="BC381" i="19"/>
  <c r="BA382" i="19"/>
  <c r="BC382" i="19"/>
  <c r="BB383" i="19"/>
  <c r="BC383" i="19"/>
  <c r="BA383" i="19"/>
  <c r="BB384" i="19"/>
  <c r="BB385" i="19"/>
  <c r="BC384" i="19"/>
  <c r="BA384" i="19"/>
  <c r="BB386" i="19"/>
  <c r="BC385" i="19"/>
  <c r="BA385" i="19"/>
  <c r="BC386" i="19"/>
  <c r="BB387" i="19"/>
  <c r="BA386" i="19"/>
  <c r="BC387" i="19"/>
  <c r="BA387" i="19"/>
  <c r="BB388" i="19"/>
  <c r="BA388" i="19"/>
  <c r="BC388" i="19"/>
  <c r="BB389" i="19"/>
  <c r="BB390" i="19"/>
  <c r="BC389" i="19"/>
  <c r="BA389" i="19"/>
  <c r="BB391" i="19"/>
  <c r="BC390" i="19"/>
  <c r="BA390" i="19"/>
  <c r="BC391" i="19"/>
  <c r="BA391" i="19"/>
  <c r="BB392" i="19"/>
  <c r="BB393" i="19"/>
  <c r="BA392" i="19"/>
  <c r="BC392" i="19"/>
  <c r="BA393" i="19"/>
  <c r="BC393" i="19"/>
  <c r="BB394" i="19"/>
  <c r="BB395" i="19"/>
  <c r="BA394" i="19"/>
  <c r="BC394" i="19"/>
  <c r="BA395" i="19"/>
  <c r="BC395" i="19"/>
  <c r="BB396" i="19"/>
  <c r="BC396" i="19"/>
  <c r="BA396" i="19"/>
  <c r="BB397" i="19"/>
  <c r="BA397" i="19"/>
  <c r="BC397" i="19"/>
  <c r="BB398" i="19"/>
  <c r="BB399" i="19"/>
  <c r="BC398" i="19"/>
  <c r="BA398" i="19"/>
  <c r="BC399" i="19"/>
  <c r="BA399" i="19"/>
  <c r="BB400" i="19"/>
  <c r="BC400" i="19"/>
  <c r="BA400" i="19"/>
  <c r="BB401" i="19"/>
  <c r="BB402" i="19"/>
  <c r="BC401" i="19"/>
  <c r="BA401" i="19"/>
  <c r="BC402" i="19"/>
  <c r="BA402" i="19"/>
  <c r="BB403" i="19"/>
  <c r="BC403" i="19"/>
  <c r="BA403" i="19"/>
  <c r="BB404" i="19"/>
  <c r="BB405" i="19"/>
  <c r="BA404" i="19"/>
  <c r="BC404" i="19"/>
  <c r="BA405" i="19"/>
  <c r="BC405" i="19"/>
  <c r="BB406" i="19"/>
  <c r="BB407" i="19"/>
  <c r="BC406" i="19"/>
  <c r="BA406" i="19"/>
  <c r="BA407" i="19"/>
  <c r="BC407" i="19"/>
  <c r="BB408" i="19"/>
  <c r="BB409" i="19"/>
  <c r="BC408" i="19"/>
  <c r="BA408" i="19"/>
  <c r="BA409" i="19"/>
  <c r="BC409" i="19"/>
  <c r="BB410" i="19"/>
  <c r="BA410" i="19"/>
  <c r="BB411" i="19"/>
  <c r="BC410" i="19"/>
  <c r="BB412" i="19"/>
  <c r="BA411" i="19"/>
  <c r="BC411" i="19"/>
  <c r="BB413" i="19"/>
  <c r="BA412" i="19"/>
  <c r="BC412" i="19"/>
  <c r="BA413" i="19"/>
  <c r="BC413" i="19"/>
  <c r="BB414" i="19"/>
  <c r="BC414" i="19"/>
  <c r="BB415" i="19"/>
  <c r="BA414" i="19"/>
  <c r="BA415" i="19"/>
  <c r="BB416" i="19"/>
  <c r="BC415" i="19"/>
  <c r="BC416" i="19"/>
  <c r="BA416" i="19"/>
  <c r="BB417" i="19"/>
  <c r="BB418" i="19"/>
  <c r="BA417" i="19"/>
  <c r="BC417" i="19"/>
  <c r="BB419" i="19"/>
  <c r="BC418" i="19"/>
  <c r="BA418" i="19"/>
  <c r="BA419" i="19"/>
  <c r="BB420" i="19"/>
  <c r="BC419" i="19"/>
  <c r="BA420" i="19"/>
  <c r="BC420" i="19"/>
  <c r="BB421" i="19"/>
  <c r="BB422" i="19"/>
  <c r="BC421" i="19"/>
  <c r="BA421" i="19"/>
  <c r="BA422" i="19"/>
  <c r="BC422" i="19"/>
  <c r="BB423" i="19"/>
  <c r="BC423" i="19"/>
  <c r="BA423" i="19"/>
  <c r="BB424" i="19"/>
  <c r="BC424" i="19"/>
  <c r="BB425" i="19"/>
  <c r="BA424" i="19"/>
  <c r="BC425" i="19"/>
  <c r="BB426" i="19"/>
  <c r="BA425" i="19"/>
  <c r="BB427" i="19"/>
  <c r="BC426" i="19"/>
  <c r="BA426" i="19"/>
  <c r="BA427" i="19"/>
  <c r="BC427" i="19"/>
  <c r="BB428" i="19"/>
  <c r="BC428" i="19"/>
  <c r="BB429" i="19"/>
  <c r="BA428" i="19"/>
  <c r="BB430" i="19"/>
  <c r="BA429" i="19"/>
  <c r="BC429" i="19"/>
  <c r="BB431" i="19"/>
  <c r="BA430" i="19"/>
  <c r="BC430" i="19"/>
  <c r="BB432" i="19"/>
  <c r="BA431" i="19"/>
  <c r="BC431" i="19"/>
  <c r="BB433" i="19"/>
  <c r="BA432" i="19"/>
  <c r="BC432" i="19"/>
  <c r="BB434" i="19"/>
  <c r="BC433" i="19"/>
  <c r="BA433" i="19"/>
  <c r="BC434" i="19"/>
  <c r="BA434" i="19"/>
  <c r="BB435" i="19"/>
  <c r="BA435" i="19"/>
  <c r="BB436" i="19"/>
  <c r="BC435" i="19"/>
  <c r="BB437" i="19"/>
  <c r="BA436" i="19"/>
  <c r="BC436" i="19"/>
  <c r="BA437" i="19"/>
  <c r="BB438" i="19"/>
  <c r="BC437" i="19"/>
  <c r="BC438" i="19"/>
  <c r="BB439" i="19"/>
  <c r="BA438" i="19"/>
  <c r="BA439" i="19"/>
  <c r="BC439" i="19"/>
  <c r="BB440" i="19"/>
  <c r="BB441" i="19"/>
  <c r="BA440" i="19"/>
  <c r="BC440" i="19"/>
  <c r="BB442" i="19"/>
  <c r="BC441" i="19"/>
  <c r="BA441" i="19"/>
  <c r="BB443" i="19"/>
  <c r="BA442" i="19"/>
  <c r="BC442" i="19"/>
  <c r="BA443" i="19"/>
  <c r="BB444" i="19"/>
  <c r="BC443" i="19"/>
  <c r="BC444" i="19"/>
  <c r="BB445" i="19"/>
  <c r="BA444" i="19"/>
  <c r="BA445" i="19"/>
  <c r="BC445" i="19"/>
  <c r="BB446" i="19"/>
  <c r="BC446" i="19"/>
  <c r="BA446" i="19"/>
  <c r="BB447" i="19"/>
  <c r="BA447" i="19"/>
  <c r="BB448" i="19"/>
  <c r="BC447" i="19"/>
  <c r="BA448" i="19"/>
  <c r="BB449" i="19"/>
  <c r="BC448" i="19"/>
  <c r="BA449" i="19"/>
  <c r="BC449" i="19"/>
  <c r="BB450" i="19"/>
  <c r="BA450" i="19"/>
  <c r="BC450" i="19"/>
  <c r="BB451" i="19"/>
  <c r="BA451" i="19"/>
  <c r="BB452" i="19"/>
  <c r="BC451" i="19"/>
  <c r="BB453" i="19"/>
  <c r="BA452" i="19"/>
  <c r="BC452" i="19"/>
  <c r="BC453" i="19"/>
  <c r="BA453" i="19"/>
  <c r="BB454" i="19"/>
  <c r="BA454" i="19"/>
  <c r="BB455" i="19"/>
  <c r="BC454" i="19"/>
  <c r="BB456" i="19"/>
  <c r="BC455" i="19"/>
  <c r="BA455" i="19"/>
  <c r="BB457" i="19"/>
  <c r="BC456" i="19"/>
  <c r="BA456" i="19"/>
  <c r="BA457" i="19"/>
  <c r="BB458" i="19"/>
  <c r="BC457" i="19"/>
  <c r="BB459" i="19"/>
  <c r="BA458" i="19"/>
  <c r="BC458" i="19"/>
  <c r="BA459" i="19"/>
  <c r="BC459" i="19"/>
  <c r="BB460" i="19"/>
  <c r="BC460" i="19"/>
  <c r="BA460" i="19"/>
  <c r="BB461" i="19"/>
  <c r="BC461" i="19"/>
  <c r="BA461" i="19"/>
  <c r="BB462" i="19"/>
  <c r="BC462" i="19"/>
  <c r="BA462" i="19"/>
  <c r="BB463" i="19"/>
  <c r="BB464" i="19"/>
  <c r="BC463" i="19"/>
  <c r="BA463" i="19"/>
  <c r="BC464" i="19"/>
  <c r="BA464" i="19"/>
  <c r="BB465" i="19"/>
  <c r="BC465" i="19"/>
  <c r="BB466" i="19"/>
  <c r="BA465" i="19"/>
  <c r="BB467" i="19"/>
  <c r="BA466" i="19"/>
  <c r="BC466" i="19"/>
  <c r="BC467" i="19"/>
  <c r="BA467" i="19"/>
  <c r="BB468" i="19"/>
  <c r="BC468" i="19"/>
  <c r="BB469" i="19"/>
  <c r="BA468" i="19"/>
  <c r="BC469" i="19"/>
  <c r="BA469" i="19"/>
  <c r="BB470" i="19"/>
  <c r="BA470" i="19"/>
  <c r="BB471" i="19"/>
  <c r="BC470" i="19"/>
  <c r="BB472" i="19"/>
  <c r="BC471" i="19"/>
  <c r="BA471" i="19"/>
  <c r="BA472" i="19"/>
  <c r="BB473" i="19"/>
  <c r="BC472" i="19"/>
  <c r="BA473" i="19"/>
  <c r="BB474" i="19"/>
  <c r="BC473" i="19"/>
  <c r="BA474" i="19"/>
  <c r="BB475" i="19"/>
  <c r="BC474" i="19"/>
  <c r="BB476" i="19"/>
  <c r="BA475" i="19"/>
  <c r="BC475" i="19"/>
  <c r="BB477" i="19"/>
  <c r="BC476" i="19"/>
  <c r="BA476" i="19"/>
  <c r="BC477" i="19"/>
  <c r="BB478" i="19"/>
  <c r="BA477" i="19"/>
  <c r="BC478" i="19"/>
  <c r="BB479" i="19"/>
  <c r="BA478" i="19"/>
  <c r="BA479" i="19"/>
  <c r="BC479" i="19"/>
  <c r="BB480" i="19"/>
  <c r="BA480" i="19"/>
  <c r="BC480" i="19"/>
  <c r="BB481" i="19"/>
  <c r="BC481" i="19"/>
  <c r="BB482" i="19"/>
  <c r="BA481" i="19"/>
  <c r="BB483" i="19"/>
  <c r="BC482" i="19"/>
  <c r="BA482" i="19"/>
  <c r="BB484" i="19"/>
  <c r="BA483" i="19"/>
  <c r="BC483" i="19"/>
  <c r="BC484" i="19"/>
  <c r="BB485" i="19"/>
  <c r="BA484" i="19"/>
  <c r="BC485" i="19"/>
  <c r="BB486" i="19"/>
  <c r="BA485" i="19"/>
  <c r="BA486" i="19"/>
  <c r="BB487" i="19"/>
  <c r="BC486" i="19"/>
  <c r="BB488" i="19"/>
  <c r="BC487" i="19"/>
  <c r="BA487" i="19"/>
  <c r="BA488" i="19"/>
  <c r="BB489" i="19"/>
  <c r="BC488" i="19"/>
  <c r="BA489" i="19"/>
  <c r="BB490" i="19"/>
  <c r="BC489" i="19"/>
  <c r="BC490" i="19"/>
  <c r="BA490" i="19"/>
  <c r="BB491" i="19"/>
  <c r="BC491" i="19"/>
  <c r="BA491" i="19"/>
  <c r="BB492" i="19"/>
  <c r="BB493" i="19"/>
  <c r="BA492" i="19"/>
  <c r="BC492" i="19"/>
  <c r="BA493" i="19"/>
  <c r="BC493" i="19"/>
  <c r="BB494" i="19"/>
  <c r="BB495" i="19"/>
  <c r="BC494" i="19"/>
  <c r="BA494" i="19"/>
  <c r="BC495" i="19"/>
  <c r="BB496" i="19"/>
  <c r="BA495" i="19"/>
  <c r="BB497" i="19"/>
  <c r="BC496" i="19"/>
  <c r="BA496" i="19"/>
  <c r="BA497" i="19"/>
  <c r="BC497" i="19"/>
  <c r="BB498" i="19"/>
  <c r="BB499" i="19"/>
  <c r="BA498" i="19"/>
  <c r="BC498" i="19"/>
  <c r="BB500" i="19"/>
  <c r="BA499" i="19"/>
  <c r="BC499" i="19"/>
  <c r="BC500" i="19"/>
  <c r="BB501" i="19"/>
  <c r="BA500" i="19"/>
  <c r="BB502" i="19"/>
  <c r="BC501" i="19"/>
  <c r="BA501" i="19"/>
  <c r="BB503" i="19"/>
  <c r="BA502" i="19"/>
  <c r="BC502" i="19"/>
  <c r="BB504" i="19"/>
  <c r="BA503" i="19"/>
  <c r="BC503" i="19"/>
  <c r="BB505" i="19"/>
  <c r="BC504" i="19"/>
  <c r="BA504" i="19"/>
  <c r="BA505" i="19"/>
  <c r="BB506" i="19"/>
  <c r="BC505" i="19"/>
  <c r="BC506" i="19"/>
  <c r="BA506" i="19"/>
  <c r="BB507" i="19"/>
  <c r="BC507" i="19"/>
  <c r="BA507" i="19"/>
  <c r="BB508" i="19"/>
  <c r="BB509" i="19"/>
  <c r="BA508" i="19"/>
  <c r="BC508" i="19"/>
  <c r="BC509" i="19"/>
  <c r="BB510" i="19"/>
  <c r="BA509" i="19"/>
  <c r="BC510" i="19"/>
  <c r="BB511" i="19"/>
  <c r="BA510" i="19"/>
  <c r="BB512" i="19"/>
  <c r="BC511" i="19"/>
  <c r="BA511" i="19"/>
  <c r="BB513" i="19"/>
  <c r="BC512" i="19"/>
  <c r="BA512" i="19"/>
  <c r="BC513" i="19"/>
  <c r="BB514" i="19"/>
  <c r="BA513" i="19"/>
  <c r="BC514" i="19"/>
  <c r="BB515" i="19"/>
  <c r="BA514" i="19"/>
  <c r="BB516" i="19"/>
  <c r="BC515" i="19"/>
  <c r="BA515" i="19"/>
  <c r="BC516" i="19"/>
  <c r="BA516" i="19"/>
  <c r="BB517" i="19"/>
  <c r="BA517" i="19"/>
  <c r="BC517" i="19"/>
  <c r="BB518" i="19"/>
  <c r="BB519" i="19"/>
  <c r="BA518" i="19"/>
  <c r="BC518" i="19"/>
  <c r="BB520" i="19"/>
  <c r="BC519" i="19"/>
  <c r="BA519" i="19"/>
  <c r="BC520" i="19"/>
  <c r="BA520" i="19"/>
  <c r="BB521" i="19"/>
  <c r="BA521" i="19"/>
  <c r="BC521" i="19"/>
  <c r="BB522" i="19"/>
  <c r="BC522" i="19"/>
  <c r="BB523" i="19"/>
  <c r="BA522" i="19"/>
  <c r="BA523" i="19"/>
  <c r="BB524" i="19"/>
  <c r="BC523" i="19"/>
  <c r="BB525" i="19"/>
  <c r="BA524" i="19"/>
  <c r="BC524" i="19"/>
  <c r="BA525" i="19"/>
  <c r="BB526" i="19"/>
  <c r="BC525" i="19"/>
  <c r="BC526" i="19"/>
  <c r="BA526" i="19"/>
  <c r="BB527" i="19"/>
  <c r="BA527" i="19"/>
  <c r="BB528" i="19"/>
  <c r="BC527" i="19"/>
  <c r="BA528" i="19"/>
  <c r="BB529" i="19"/>
  <c r="BC528" i="19"/>
  <c r="BB530" i="19"/>
  <c r="BC529" i="19"/>
  <c r="BA529" i="19"/>
  <c r="BB531" i="19"/>
  <c r="BA530" i="19"/>
  <c r="BC530" i="19"/>
  <c r="BA531" i="19"/>
  <c r="BB532" i="19"/>
  <c r="BC531" i="19"/>
  <c r="BC532" i="19"/>
  <c r="BA532" i="19"/>
  <c r="BB533" i="19"/>
  <c r="BB534" i="19"/>
  <c r="BC533" i="19"/>
  <c r="BA533" i="19"/>
  <c r="BB535" i="19"/>
  <c r="BA534" i="19"/>
  <c r="BC534" i="19"/>
  <c r="BC535" i="19"/>
  <c r="BA535" i="19"/>
  <c r="BB536" i="19"/>
  <c r="BB537" i="19"/>
  <c r="BA536" i="19"/>
  <c r="BC536" i="19"/>
  <c r="BA537" i="19"/>
  <c r="BB538" i="19"/>
  <c r="BC537" i="19"/>
  <c r="BC538" i="19"/>
  <c r="BA538" i="19"/>
  <c r="BB539" i="19"/>
  <c r="BC539" i="19"/>
  <c r="BA539" i="19"/>
  <c r="BB540" i="19"/>
  <c r="BA540" i="19"/>
  <c r="BB541" i="19"/>
  <c r="BC540" i="19"/>
  <c r="BB542" i="19"/>
  <c r="BA541" i="19"/>
  <c r="BC541" i="19"/>
  <c r="BC542" i="19"/>
  <c r="BB543" i="19"/>
  <c r="BA542" i="19"/>
  <c r="BC543" i="19"/>
  <c r="BB544" i="19"/>
  <c r="BA543" i="19"/>
  <c r="BC544" i="19"/>
  <c r="BA544" i="19"/>
  <c r="BB545" i="19"/>
  <c r="BC545" i="19"/>
  <c r="BA545" i="19"/>
  <c r="BB546" i="19"/>
  <c r="BC546" i="19"/>
  <c r="BB547" i="19"/>
  <c r="BA546" i="19"/>
  <c r="BA547" i="19"/>
  <c r="BC547" i="19"/>
  <c r="BB548" i="19"/>
  <c r="BB549" i="19"/>
  <c r="BA548" i="19"/>
  <c r="BC548" i="19"/>
  <c r="BA549" i="19"/>
  <c r="BB550" i="19"/>
  <c r="BC549" i="19"/>
  <c r="BC550" i="19"/>
  <c r="BB551" i="19"/>
  <c r="BA550" i="19"/>
  <c r="BB552" i="19"/>
  <c r="BA551" i="19"/>
  <c r="BC551" i="19"/>
  <c r="BA552" i="19"/>
  <c r="BB553" i="19"/>
  <c r="BC552" i="19"/>
  <c r="BA553" i="19"/>
  <c r="BC553" i="19"/>
  <c r="BB554" i="19"/>
  <c r="BB555" i="19"/>
  <c r="BC554" i="19"/>
  <c r="BA554" i="19"/>
  <c r="BB556" i="19"/>
  <c r="BC555" i="19"/>
  <c r="BA555" i="19"/>
  <c r="BC556" i="19"/>
  <c r="BA556" i="19"/>
  <c r="BB557" i="19"/>
  <c r="BA557" i="19"/>
  <c r="BC557" i="19"/>
  <c r="BB558" i="19"/>
  <c r="BA558" i="19"/>
  <c r="BB559" i="19"/>
  <c r="BC558" i="19"/>
  <c r="BC559" i="19"/>
  <c r="BB560" i="19"/>
  <c r="BA559" i="19"/>
  <c r="BC560" i="19"/>
  <c r="BA560" i="19"/>
  <c r="BB561" i="19"/>
  <c r="BC561" i="19"/>
  <c r="BB562" i="19"/>
  <c r="BA561" i="19"/>
  <c r="BC562" i="19"/>
  <c r="BA562" i="19"/>
  <c r="BB563" i="19"/>
  <c r="BB564" i="19"/>
  <c r="BC563" i="19"/>
  <c r="BA563" i="19"/>
  <c r="BA564" i="19"/>
  <c r="BB565" i="19"/>
  <c r="BC564" i="19"/>
  <c r="BA565" i="19"/>
  <c r="BC565" i="19"/>
  <c r="BB566" i="19"/>
  <c r="BC566" i="19"/>
  <c r="BB567" i="19"/>
  <c r="BA566" i="19"/>
  <c r="BA567" i="19"/>
  <c r="BC567" i="19"/>
  <c r="BB568" i="19"/>
  <c r="BA568" i="19"/>
  <c r="BC568" i="19"/>
  <c r="BB569" i="19"/>
  <c r="BA569" i="19"/>
  <c r="BB570" i="19"/>
  <c r="BC569" i="19"/>
  <c r="BB571" i="19"/>
  <c r="BC570" i="19"/>
  <c r="BA570" i="19"/>
  <c r="BB572" i="19"/>
  <c r="BA571" i="19"/>
  <c r="BC571" i="19"/>
  <c r="BC572" i="19"/>
  <c r="BA572" i="19"/>
  <c r="BB573" i="19"/>
  <c r="BA573" i="19"/>
  <c r="BB574" i="19"/>
  <c r="BC573" i="19"/>
  <c r="BA574" i="19"/>
  <c r="BC574" i="19"/>
  <c r="BB575" i="19"/>
  <c r="BB576" i="19"/>
  <c r="BA575" i="19"/>
  <c r="BC575" i="19"/>
  <c r="BC576" i="19"/>
  <c r="BB577" i="19"/>
  <c r="BA576" i="19"/>
  <c r="BA577" i="19"/>
  <c r="BC577" i="19"/>
  <c r="BB578" i="19"/>
  <c r="BC578" i="19"/>
  <c r="BB579" i="19"/>
  <c r="BA578" i="19"/>
  <c r="BB580" i="19"/>
  <c r="BC579" i="19"/>
  <c r="BA579" i="19"/>
  <c r="BB581" i="19"/>
  <c r="BA580" i="19"/>
  <c r="BC580" i="19"/>
  <c r="BC581" i="19"/>
  <c r="BB582" i="19"/>
  <c r="BA581" i="19"/>
  <c r="BC582" i="19"/>
  <c r="BB583" i="19"/>
  <c r="BA582" i="19"/>
  <c r="BC583" i="19"/>
  <c r="BA583" i="19"/>
  <c r="BB584" i="19"/>
  <c r="BB585" i="19"/>
  <c r="BC584" i="19"/>
  <c r="BA584" i="19"/>
  <c r="BC585" i="19"/>
  <c r="BA585" i="19"/>
  <c r="BB586" i="19"/>
  <c r="BA586" i="19"/>
  <c r="BB587" i="19"/>
  <c r="BC586" i="19"/>
  <c r="BB588" i="19"/>
  <c r="BC587" i="19"/>
  <c r="BA587" i="19"/>
  <c r="BA588" i="19"/>
  <c r="BC588" i="19"/>
  <c r="BB589" i="19"/>
  <c r="BB590" i="19"/>
  <c r="BC589" i="19"/>
  <c r="BA589" i="19"/>
  <c r="BA590" i="19"/>
  <c r="BB591" i="19"/>
  <c r="BC590" i="19"/>
  <c r="BB592" i="19"/>
  <c r="BA591" i="19"/>
  <c r="BC591" i="19"/>
  <c r="BC592" i="19"/>
  <c r="BB593" i="19"/>
  <c r="BA592" i="19"/>
  <c r="BB594" i="19"/>
  <c r="BC593" i="19"/>
  <c r="BA593" i="19"/>
  <c r="BB595" i="19"/>
  <c r="BA594" i="19"/>
  <c r="BC594" i="19"/>
  <c r="BB596" i="19"/>
  <c r="BA595" i="19"/>
  <c r="BC595" i="19"/>
  <c r="BA596" i="19"/>
  <c r="BB597" i="19"/>
  <c r="BC596" i="19"/>
  <c r="BA597" i="19"/>
  <c r="BB598" i="19"/>
  <c r="BC597" i="19"/>
  <c r="BA598" i="19"/>
  <c r="BB599" i="19"/>
  <c r="BC598" i="19"/>
  <c r="BB600" i="19"/>
  <c r="BA599" i="19"/>
  <c r="BC599" i="19"/>
  <c r="BA600" i="19"/>
  <c r="BB601" i="19"/>
  <c r="BC600" i="19"/>
  <c r="BB602" i="19"/>
  <c r="BC601" i="19"/>
  <c r="BA601" i="19"/>
  <c r="BC602" i="19"/>
  <c r="BB603" i="19"/>
  <c r="BA602" i="19"/>
  <c r="BB604" i="19"/>
  <c r="BC603" i="19"/>
  <c r="BA603" i="19"/>
  <c r="BA604" i="19"/>
  <c r="BC604" i="19"/>
  <c r="BB605" i="19"/>
  <c r="BA605" i="19"/>
  <c r="BB606" i="19"/>
  <c r="BC605" i="19"/>
  <c r="BB607" i="19"/>
  <c r="BC606" i="19"/>
  <c r="BA606" i="19"/>
  <c r="BC607" i="19"/>
  <c r="BB608" i="19"/>
  <c r="BA607" i="19"/>
  <c r="BB609" i="19"/>
  <c r="BA608" i="19"/>
  <c r="BC608" i="19"/>
  <c r="BC609" i="19"/>
  <c r="BB610" i="19"/>
  <c r="BA609" i="19"/>
  <c r="BA610" i="19"/>
  <c r="BC610" i="19"/>
  <c r="BB611" i="19"/>
  <c r="BA611" i="19"/>
  <c r="BB612" i="19"/>
  <c r="BC611" i="19"/>
  <c r="BC612" i="19"/>
  <c r="BA612" i="19"/>
  <c r="BB613" i="19"/>
  <c r="BC613" i="19"/>
  <c r="BA613" i="19"/>
  <c r="BB614" i="19"/>
  <c r="BC614" i="19"/>
  <c r="BA614" i="19"/>
  <c r="BB615" i="19"/>
  <c r="BB616" i="19"/>
  <c r="BC615" i="19"/>
  <c r="BA615" i="19"/>
  <c r="BA616" i="19"/>
  <c r="BC616" i="19"/>
  <c r="BB617" i="19"/>
  <c r="BB618" i="19"/>
  <c r="BC617" i="19"/>
  <c r="BA617" i="19"/>
  <c r="BB619" i="19"/>
  <c r="BA618" i="19"/>
  <c r="BC618" i="19"/>
  <c r="BB620" i="19"/>
  <c r="BC619" i="19"/>
  <c r="BA619" i="19"/>
  <c r="BC620" i="19"/>
  <c r="BA620" i="19"/>
  <c r="BB621" i="19"/>
  <c r="BA621" i="19"/>
  <c r="BC621" i="19"/>
  <c r="BB622" i="19"/>
  <c r="BC622" i="19"/>
  <c r="BA622" i="19"/>
  <c r="BB623" i="19"/>
  <c r="BC623" i="19"/>
  <c r="BA623" i="19"/>
  <c r="BB624" i="19"/>
  <c r="BB625" i="19"/>
  <c r="BC624" i="19"/>
  <c r="BA624" i="19"/>
  <c r="BC625" i="19"/>
  <c r="BA625" i="19"/>
  <c r="BB626" i="19"/>
  <c r="BC626" i="19"/>
  <c r="BB627" i="19"/>
  <c r="BA626" i="19"/>
  <c r="BB628" i="19"/>
  <c r="BA627" i="19"/>
  <c r="BC627" i="19"/>
  <c r="BB629" i="19"/>
  <c r="BC628" i="19"/>
  <c r="BA628" i="19"/>
  <c r="BC629" i="19"/>
  <c r="BB630" i="19"/>
  <c r="BA629" i="19"/>
  <c r="BB631" i="19"/>
  <c r="BA630" i="19"/>
  <c r="BC630" i="19"/>
  <c r="BA631" i="19"/>
  <c r="BB632" i="19"/>
  <c r="BC631" i="19"/>
  <c r="BA632" i="19"/>
  <c r="BB633" i="19"/>
  <c r="BC632" i="19"/>
  <c r="BA633" i="19"/>
  <c r="BC633" i="19"/>
  <c r="BB634" i="19"/>
  <c r="BA634" i="19"/>
  <c r="BB635" i="19"/>
  <c r="BC634" i="19"/>
  <c r="BA635" i="19"/>
  <c r="BC635" i="19"/>
  <c r="BB636" i="19"/>
  <c r="BC636" i="19"/>
  <c r="BA636" i="19"/>
  <c r="BB637" i="19"/>
  <c r="BA637" i="19"/>
  <c r="BB638" i="19"/>
  <c r="BC637" i="19"/>
  <c r="BA638" i="19"/>
  <c r="BB639" i="19"/>
  <c r="BC638" i="19"/>
  <c r="BC639" i="19"/>
  <c r="BA639" i="19"/>
  <c r="BB640" i="19"/>
  <c r="BC640" i="19"/>
  <c r="BA640" i="19"/>
  <c r="BB641" i="19"/>
  <c r="BB642" i="19"/>
  <c r="BA641" i="19"/>
  <c r="BC641" i="19"/>
  <c r="BA642" i="19"/>
  <c r="BC642" i="19"/>
  <c r="BB643" i="19"/>
  <c r="BA643" i="19"/>
  <c r="BB644" i="19"/>
  <c r="BC643" i="19"/>
  <c r="BB645" i="19"/>
  <c r="BA644" i="19"/>
  <c r="BC644" i="19"/>
  <c r="BB646" i="19"/>
  <c r="BC645" i="19"/>
  <c r="BA645" i="19"/>
  <c r="BA646" i="19"/>
  <c r="BC646" i="19"/>
  <c r="BB647" i="19"/>
  <c r="BA647" i="19"/>
  <c r="BC647" i="19"/>
  <c r="BB648" i="19"/>
  <c r="BC648" i="19"/>
  <c r="BA648" i="19"/>
  <c r="BB649" i="19"/>
  <c r="BA649" i="19"/>
  <c r="BC649" i="19"/>
  <c r="BB650" i="19"/>
  <c r="BC650" i="19"/>
  <c r="BA650" i="19"/>
  <c r="BB651" i="19"/>
  <c r="BC651" i="19"/>
  <c r="BA651" i="19"/>
  <c r="BB652" i="19"/>
  <c r="BA652" i="19"/>
  <c r="BC652" i="19"/>
  <c r="BB653" i="19"/>
  <c r="BB654" i="19"/>
  <c r="BC653" i="19"/>
  <c r="BA653" i="19"/>
  <c r="BA654" i="19"/>
  <c r="BB655" i="19"/>
  <c r="BC654" i="19"/>
  <c r="BB656" i="19"/>
  <c r="BA655" i="19"/>
  <c r="BC655" i="19"/>
  <c r="BC656" i="19"/>
  <c r="BB657" i="19"/>
  <c r="BA656" i="19"/>
  <c r="BA657" i="19"/>
  <c r="BC657" i="19"/>
  <c r="BB658" i="19"/>
  <c r="BB659" i="19"/>
  <c r="BA658" i="19"/>
  <c r="BC658" i="19"/>
  <c r="BB660" i="19"/>
  <c r="BA659" i="19"/>
  <c r="BC659" i="19"/>
  <c r="BA660" i="19"/>
  <c r="BB661" i="19"/>
  <c r="BC660" i="19"/>
  <c r="BA661" i="19"/>
  <c r="BC661" i="19"/>
  <c r="BB662" i="19"/>
  <c r="BA662" i="19"/>
  <c r="BB663" i="19"/>
  <c r="BC662" i="19"/>
  <c r="BB664" i="19"/>
  <c r="BA663" i="19"/>
  <c r="BC663" i="19"/>
  <c r="BB665" i="19"/>
  <c r="BA664" i="19"/>
  <c r="BC664" i="19"/>
  <c r="BA665" i="19"/>
  <c r="BC665" i="19"/>
  <c r="BB666" i="19"/>
  <c r="BB667" i="19"/>
  <c r="BC666" i="19"/>
  <c r="BA666" i="19"/>
  <c r="BA667" i="19"/>
  <c r="BC667" i="19"/>
  <c r="BB668" i="19"/>
  <c r="BC668" i="19"/>
  <c r="BB669" i="19"/>
  <c r="BA668" i="19"/>
  <c r="BA669" i="19"/>
  <c r="BC669" i="19"/>
  <c r="BB670" i="19"/>
  <c r="BA670" i="19"/>
  <c r="BC670" i="19"/>
  <c r="BB671" i="19"/>
  <c r="BC671" i="19"/>
  <c r="BB672" i="19"/>
  <c r="BA671" i="19"/>
  <c r="BC672" i="19"/>
  <c r="BB673" i="19"/>
  <c r="BA672" i="19"/>
  <c r="BA673" i="19"/>
  <c r="BB674" i="19"/>
  <c r="BC673" i="19"/>
  <c r="BC674" i="19"/>
  <c r="BB675" i="19"/>
  <c r="BA674" i="19"/>
  <c r="BB676" i="19"/>
  <c r="BC675" i="19"/>
  <c r="BA675" i="19"/>
  <c r="BA676" i="19"/>
  <c r="BB677" i="19"/>
  <c r="BC676" i="19"/>
  <c r="BA677" i="19"/>
  <c r="BB678" i="19"/>
  <c r="BC677" i="19"/>
  <c r="BA678" i="19"/>
  <c r="BC678" i="19"/>
  <c r="BB679" i="19"/>
  <c r="BB680" i="19"/>
  <c r="BA679" i="19"/>
  <c r="BC679" i="19"/>
  <c r="BB681" i="19"/>
  <c r="BC680" i="19"/>
  <c r="BA680" i="19"/>
  <c r="BC681" i="19"/>
  <c r="BB682" i="19"/>
  <c r="BA681" i="19"/>
  <c r="BB683" i="19"/>
  <c r="BC682" i="19"/>
  <c r="BA682" i="19"/>
  <c r="BB684" i="19"/>
  <c r="BA683" i="19"/>
  <c r="BC683" i="19"/>
  <c r="BB685" i="19"/>
  <c r="BC684" i="19"/>
  <c r="BA684" i="19"/>
  <c r="BB686" i="19"/>
  <c r="BA685" i="19"/>
  <c r="BC685" i="19"/>
  <c r="BA686" i="19"/>
  <c r="BB687" i="19"/>
  <c r="BC686" i="19"/>
  <c r="BA687" i="19"/>
  <c r="BC687" i="19"/>
  <c r="BB688" i="19"/>
  <c r="BA688" i="19"/>
  <c r="BC688" i="19"/>
  <c r="BB689" i="19"/>
  <c r="BB690" i="19"/>
  <c r="BA689" i="19"/>
  <c r="BC689" i="19"/>
  <c r="BA690" i="19"/>
  <c r="BC690" i="19"/>
  <c r="BB691" i="19"/>
  <c r="BB692" i="19"/>
  <c r="BA691" i="19"/>
  <c r="BC691" i="19"/>
  <c r="BB693" i="19"/>
  <c r="BA692" i="19"/>
  <c r="BC692" i="19"/>
  <c r="BB694" i="19"/>
  <c r="BA693" i="19"/>
  <c r="BC693" i="19"/>
  <c r="BA694" i="19"/>
  <c r="BB695" i="19"/>
  <c r="BC694" i="19"/>
  <c r="BB696" i="19"/>
  <c r="BC695" i="19"/>
  <c r="BA695" i="19"/>
  <c r="BB697" i="19"/>
  <c r="BA696" i="19"/>
  <c r="BC696" i="19"/>
  <c r="BC697" i="19"/>
  <c r="BB698" i="19"/>
  <c r="BA697" i="19"/>
  <c r="BB699" i="19"/>
  <c r="BA698" i="19"/>
  <c r="BC698" i="19"/>
  <c r="BC699" i="19"/>
  <c r="BB700" i="19"/>
  <c r="BA699" i="19"/>
  <c r="BA700" i="19"/>
  <c r="BC700" i="19"/>
  <c r="BB701" i="19"/>
  <c r="BC701" i="19"/>
  <c r="BB702" i="19"/>
  <c r="BA701" i="19"/>
  <c r="BC702" i="19"/>
  <c r="BA702" i="19"/>
  <c r="BB703" i="19"/>
  <c r="BA703" i="19"/>
  <c r="BB704" i="19"/>
  <c r="BC703" i="19"/>
  <c r="BC704" i="19"/>
  <c r="BB705" i="19"/>
  <c r="BA704" i="19"/>
  <c r="BB706" i="19"/>
  <c r="BA705" i="19"/>
  <c r="BC705" i="19"/>
  <c r="BA706" i="19"/>
  <c r="BB707" i="19"/>
  <c r="BC706" i="19"/>
  <c r="BA707" i="19"/>
  <c r="BB708" i="19"/>
  <c r="BC707" i="19"/>
  <c r="BA708" i="19"/>
  <c r="BC708" i="19"/>
  <c r="BB709" i="19"/>
  <c r="BA709" i="19"/>
  <c r="BC709" i="19"/>
  <c r="BB710" i="19"/>
  <c r="BA710" i="19"/>
  <c r="BC710" i="19"/>
  <c r="BB711" i="19"/>
  <c r="BB712" i="19"/>
  <c r="BA711" i="19"/>
  <c r="BC711" i="19"/>
  <c r="BA712" i="19"/>
  <c r="BC712" i="19"/>
  <c r="BB713" i="19"/>
  <c r="BA713" i="19"/>
  <c r="BC713" i="19"/>
  <c r="BB714" i="19"/>
  <c r="BB715" i="19"/>
  <c r="BC714" i="19"/>
  <c r="BA714" i="19"/>
  <c r="BB716" i="19"/>
  <c r="BA715" i="19"/>
  <c r="BC715" i="19"/>
  <c r="BA716" i="19"/>
  <c r="BC716" i="19"/>
  <c r="BB717" i="19"/>
  <c r="BB718" i="19"/>
  <c r="BA717" i="19"/>
  <c r="BC717" i="19"/>
  <c r="BC718" i="19"/>
  <c r="BB719" i="19"/>
  <c r="BA718" i="19"/>
  <c r="BA719" i="19"/>
  <c r="BB720" i="19"/>
  <c r="BC719" i="19"/>
  <c r="BA720" i="19"/>
  <c r="BC720" i="19"/>
  <c r="BB721" i="19"/>
  <c r="BC721" i="19"/>
  <c r="BA721" i="19"/>
  <c r="BB722" i="19"/>
  <c r="BC722" i="19"/>
  <c r="BB723" i="19"/>
  <c r="BA722" i="19"/>
  <c r="BC723" i="19"/>
  <c r="BB724" i="19"/>
  <c r="BA723" i="19"/>
  <c r="BC724" i="19"/>
  <c r="BA724" i="19"/>
  <c r="BB725" i="19"/>
  <c r="BB726" i="19"/>
  <c r="BC725" i="19"/>
  <c r="BA725" i="19"/>
  <c r="BB727" i="19"/>
  <c r="BA726" i="19"/>
  <c r="BC726" i="19"/>
  <c r="BC727" i="19"/>
  <c r="BA727" i="19"/>
  <c r="BB728" i="19"/>
  <c r="BA728" i="19"/>
  <c r="BB729" i="19"/>
  <c r="BC728" i="19"/>
  <c r="BB730" i="19"/>
  <c r="BC729" i="19"/>
  <c r="BA729" i="19"/>
  <c r="BB731" i="19"/>
  <c r="BC730" i="19"/>
  <c r="BA730" i="19"/>
  <c r="BC731" i="19"/>
  <c r="BA731" i="19"/>
  <c r="BB732" i="19"/>
  <c r="BA732" i="19"/>
  <c r="BB733" i="19"/>
  <c r="BC732" i="19"/>
  <c r="BC733" i="19"/>
  <c r="BA733" i="19"/>
  <c r="BB734" i="19"/>
  <c r="BB735" i="19"/>
  <c r="BC734" i="19"/>
  <c r="BA734" i="19"/>
  <c r="BC735" i="19"/>
  <c r="BB736" i="19"/>
  <c r="BA735" i="19"/>
  <c r="BB737" i="19"/>
  <c r="BA736" i="19"/>
  <c r="BC736" i="19"/>
  <c r="BB738" i="19"/>
  <c r="BC737" i="19"/>
  <c r="BA737" i="19"/>
  <c r="BA738" i="19"/>
  <c r="BC738" i="19"/>
  <c r="BB739" i="19"/>
  <c r="BA739" i="19"/>
  <c r="BC739" i="19"/>
  <c r="BB740" i="19"/>
  <c r="BA740" i="19"/>
  <c r="BB741" i="19"/>
  <c r="BC740" i="19"/>
  <c r="BA741" i="19"/>
  <c r="BB742" i="19"/>
  <c r="BC741" i="19"/>
  <c r="BB743" i="19"/>
  <c r="BC742" i="19"/>
  <c r="BA742" i="19"/>
  <c r="BA743" i="19"/>
  <c r="BB744" i="19"/>
  <c r="BC743" i="19"/>
  <c r="BB745" i="19"/>
  <c r="BC744" i="19"/>
  <c r="BA744" i="19"/>
  <c r="BA745" i="19"/>
  <c r="BB746" i="19"/>
  <c r="BC745" i="19"/>
  <c r="BC746" i="19"/>
  <c r="BB747" i="19"/>
  <c r="BA746" i="19"/>
  <c r="BA747" i="19"/>
  <c r="BC747" i="19"/>
  <c r="BB748" i="19"/>
  <c r="BC748" i="19"/>
  <c r="BA748" i="19"/>
  <c r="BB749" i="19"/>
  <c r="BA749" i="19"/>
  <c r="BC749" i="19"/>
  <c r="BB750" i="19"/>
  <c r="BA750" i="19"/>
  <c r="BB751" i="19"/>
  <c r="BC750" i="19"/>
  <c r="BC751" i="19"/>
  <c r="BA751" i="19"/>
  <c r="BB752" i="19"/>
  <c r="BB753" i="19"/>
  <c r="BA752" i="19"/>
  <c r="BC752" i="19"/>
  <c r="BC753" i="19"/>
  <c r="BA753" i="19"/>
  <c r="BB754" i="19"/>
  <c r="BC754" i="19"/>
  <c r="BA754" i="19"/>
  <c r="BB755" i="19"/>
  <c r="BB756" i="19"/>
  <c r="BC755" i="19"/>
  <c r="BA755" i="19"/>
  <c r="BA756" i="19"/>
  <c r="BC756" i="19"/>
  <c r="BB757" i="19"/>
  <c r="BC757" i="19"/>
  <c r="BB758" i="19"/>
  <c r="BA757" i="19"/>
  <c r="BB759" i="19"/>
  <c r="BA758" i="19"/>
  <c r="BC758" i="19"/>
  <c r="BC759" i="19"/>
  <c r="BB760" i="19"/>
  <c r="BA759" i="19"/>
  <c r="BA760" i="19"/>
  <c r="BC760" i="19"/>
  <c r="BB761" i="19"/>
  <c r="BC761" i="19"/>
  <c r="BA761" i="19"/>
  <c r="BB762" i="19"/>
  <c r="BB763" i="19"/>
  <c r="BC762" i="19"/>
  <c r="BA762" i="19"/>
  <c r="BB764" i="19"/>
  <c r="BC763" i="19"/>
  <c r="BA763" i="19"/>
  <c r="BB765" i="19"/>
  <c r="BC764" i="19"/>
  <c r="BA764" i="19"/>
  <c r="BA765" i="19"/>
  <c r="BC765" i="19"/>
  <c r="BB766" i="19"/>
  <c r="BB767" i="19"/>
  <c r="BA766" i="19"/>
  <c r="BC766" i="19"/>
  <c r="BA767" i="19"/>
  <c r="BB768" i="19"/>
  <c r="BC767" i="19"/>
  <c r="BC768" i="19"/>
  <c r="BB769" i="19"/>
  <c r="BA768" i="19"/>
  <c r="BC769" i="19"/>
  <c r="BB770" i="19"/>
  <c r="BA769" i="19"/>
  <c r="BA770" i="19"/>
  <c r="BB771" i="19"/>
  <c r="BC770" i="19"/>
  <c r="BA771" i="19"/>
  <c r="BC771" i="19"/>
  <c r="BB772" i="19"/>
  <c r="BA772" i="19"/>
  <c r="BC772" i="19"/>
  <c r="BB773" i="19"/>
  <c r="BA773" i="19"/>
  <c r="BC773" i="19"/>
  <c r="BB774" i="19"/>
  <c r="BB775" i="19"/>
  <c r="BA774" i="19"/>
  <c r="BC774" i="19"/>
  <c r="BB776" i="19"/>
  <c r="BC775" i="19"/>
  <c r="BA775" i="19"/>
  <c r="BB777" i="19"/>
  <c r="BC776" i="19"/>
  <c r="BA776" i="19"/>
  <c r="BB778" i="19"/>
  <c r="BA777" i="19"/>
  <c r="BC777" i="19"/>
  <c r="BC778" i="19"/>
  <c r="BB779" i="19"/>
  <c r="BA778" i="19"/>
  <c r="BC779" i="19"/>
  <c r="BA779" i="19"/>
  <c r="BB780" i="19"/>
  <c r="BC780" i="19"/>
  <c r="BA780" i="19"/>
  <c r="BB781" i="19"/>
  <c r="BC781" i="19"/>
  <c r="BB782" i="19"/>
  <c r="BA781" i="19"/>
  <c r="BC782" i="19"/>
  <c r="BA782" i="19"/>
  <c r="BB783" i="19"/>
  <c r="BA783" i="19"/>
  <c r="BC783" i="19"/>
  <c r="BB784" i="19"/>
  <c r="BC784" i="19"/>
  <c r="BB785" i="19"/>
  <c r="BA784" i="19"/>
  <c r="BB786" i="19"/>
  <c r="BC785" i="19"/>
  <c r="BA785" i="19"/>
  <c r="BC786" i="19"/>
  <c r="BA786" i="19"/>
  <c r="BB787" i="19"/>
  <c r="BB788" i="19"/>
  <c r="BC787" i="19"/>
  <c r="BA787" i="19"/>
  <c r="BC788" i="19"/>
  <c r="BA788" i="19"/>
  <c r="BB789" i="19"/>
  <c r="BB790" i="19"/>
  <c r="BA789" i="19"/>
  <c r="BC789" i="19"/>
  <c r="BC790" i="19"/>
  <c r="BA790" i="19"/>
  <c r="BB791" i="19"/>
  <c r="BB792" i="19"/>
  <c r="BA791" i="19"/>
  <c r="BC791" i="19"/>
  <c r="BA792" i="19"/>
  <c r="BC792" i="19"/>
  <c r="BB793" i="19"/>
  <c r="BC793" i="19"/>
  <c r="BA793" i="19"/>
  <c r="BB794" i="19"/>
  <c r="BA794" i="19"/>
  <c r="BB795" i="19"/>
  <c r="BC794" i="19"/>
  <c r="BB796" i="19"/>
  <c r="BA795" i="19"/>
  <c r="BC795" i="19"/>
  <c r="BC796" i="19"/>
  <c r="BB797" i="19"/>
  <c r="BA796" i="19"/>
  <c r="BC797" i="19"/>
  <c r="BA797" i="19"/>
  <c r="BB798" i="19"/>
  <c r="BB799" i="19"/>
  <c r="BC798" i="19"/>
  <c r="BA798" i="19"/>
  <c r="BC799" i="19"/>
  <c r="BB800" i="19"/>
  <c r="BA799" i="19"/>
  <c r="BA800" i="19"/>
  <c r="BB801" i="19"/>
  <c r="BC800" i="19"/>
  <c r="BB802" i="19"/>
  <c r="BA801" i="19"/>
  <c r="BC801" i="19"/>
  <c r="BA802" i="19"/>
  <c r="BC802" i="19"/>
  <c r="BB803" i="19"/>
  <c r="BB804" i="19"/>
  <c r="BC803" i="19"/>
  <c r="BA803" i="19"/>
  <c r="BB805" i="19"/>
  <c r="BA804" i="19"/>
  <c r="BC804" i="19"/>
  <c r="BB806" i="19"/>
  <c r="BC805" i="19"/>
  <c r="BA805" i="19"/>
  <c r="BB807" i="19"/>
  <c r="BA806" i="19"/>
  <c r="BC806" i="19"/>
  <c r="BB808" i="19"/>
  <c r="BA807" i="19"/>
  <c r="BC807" i="19"/>
  <c r="BA808" i="19"/>
  <c r="BC808" i="19"/>
  <c r="BB809" i="19"/>
  <c r="BB810" i="19"/>
  <c r="BC809" i="19"/>
  <c r="BA809" i="19"/>
  <c r="BB811" i="19"/>
  <c r="BC810" i="19"/>
  <c r="BA810" i="19"/>
  <c r="BA811" i="19"/>
  <c r="BB812" i="19"/>
  <c r="BC811" i="19"/>
  <c r="BB813" i="19"/>
  <c r="BA812" i="19"/>
  <c r="BC812" i="19"/>
  <c r="BC813" i="19"/>
  <c r="BB814" i="19"/>
  <c r="BA813" i="19"/>
  <c r="BC814" i="19"/>
  <c r="BB815" i="19"/>
  <c r="BA814" i="19"/>
  <c r="BA815" i="19"/>
  <c r="BB816" i="19"/>
  <c r="BC815" i="19"/>
  <c r="BC816" i="19"/>
  <c r="BA816" i="19"/>
  <c r="BB817" i="19"/>
  <c r="BA817" i="19"/>
  <c r="BC817" i="19"/>
  <c r="BB818" i="19"/>
  <c r="BC818" i="19"/>
  <c r="BB819" i="19"/>
  <c r="BA818" i="19"/>
  <c r="BC819" i="19"/>
  <c r="BA819" i="19"/>
  <c r="BB820" i="19"/>
  <c r="BA820" i="19"/>
  <c r="BC820" i="19"/>
  <c r="BB821" i="19"/>
  <c r="BB822" i="19"/>
  <c r="BA821" i="19"/>
  <c r="BC821" i="19"/>
  <c r="BC822" i="19"/>
  <c r="BB823" i="19"/>
  <c r="BA822" i="19"/>
  <c r="BA823" i="19"/>
  <c r="BC823" i="19"/>
  <c r="BB824" i="19"/>
  <c r="BB825" i="19"/>
  <c r="BA824" i="19"/>
  <c r="BC824" i="19"/>
  <c r="BC825" i="19"/>
  <c r="BA825" i="19"/>
  <c r="BB826" i="19"/>
  <c r="BC826" i="19"/>
  <c r="BB827" i="19"/>
  <c r="BA826" i="19"/>
  <c r="BC827" i="19"/>
  <c r="BB828" i="19"/>
  <c r="BA827" i="19"/>
  <c r="BB829" i="19"/>
  <c r="BC828" i="19"/>
  <c r="BA828" i="19"/>
  <c r="BB830" i="19"/>
  <c r="BA829" i="19"/>
  <c r="BC829" i="19"/>
  <c r="BB831" i="19"/>
  <c r="BA830" i="19"/>
  <c r="BC830" i="19"/>
  <c r="BA831" i="19"/>
  <c r="BB832" i="19"/>
  <c r="BC831" i="19"/>
  <c r="BB833" i="19"/>
  <c r="BC832" i="19"/>
  <c r="BA832" i="19"/>
  <c r="BB834" i="19"/>
  <c r="BC833" i="19"/>
  <c r="BA833" i="19"/>
  <c r="BC834" i="19"/>
  <c r="BA834" i="19"/>
  <c r="BB835" i="19"/>
  <c r="BA835" i="19"/>
  <c r="BC835" i="19"/>
  <c r="BB836" i="19"/>
  <c r="BB837" i="19"/>
  <c r="BA836" i="19"/>
  <c r="BC836" i="19"/>
  <c r="BC837" i="19"/>
  <c r="BB838" i="19"/>
  <c r="BA837" i="19"/>
  <c r="BA838" i="19"/>
  <c r="BC838" i="19"/>
  <c r="BB839" i="19"/>
  <c r="BB840" i="19"/>
  <c r="BA839" i="19"/>
  <c r="BC839" i="19"/>
  <c r="BB841" i="19"/>
  <c r="BC840" i="19"/>
  <c r="BA840" i="19"/>
  <c r="BA841" i="19"/>
  <c r="BC841" i="19"/>
  <c r="BB842" i="19"/>
  <c r="BA842" i="19"/>
  <c r="BB843" i="19"/>
  <c r="BC842" i="19"/>
  <c r="BA843" i="19"/>
  <c r="BC843" i="19"/>
  <c r="BB844" i="19"/>
  <c r="BA844" i="19"/>
  <c r="BC844" i="19"/>
  <c r="BB845" i="19"/>
  <c r="BB846" i="19"/>
  <c r="BC845" i="19"/>
  <c r="BA845" i="19"/>
  <c r="BB847" i="19"/>
  <c r="BC846" i="19"/>
  <c r="BA846" i="19"/>
  <c r="BA847" i="19"/>
  <c r="BC847" i="19"/>
  <c r="BB848" i="19"/>
  <c r="BB849" i="19"/>
  <c r="BA848" i="19"/>
  <c r="BC848" i="19"/>
  <c r="BC849" i="19"/>
  <c r="BA849" i="19"/>
  <c r="BB850" i="19"/>
  <c r="BB851" i="19"/>
  <c r="BC850" i="19"/>
  <c r="BA850" i="19"/>
  <c r="BA851" i="19"/>
  <c r="BB852" i="19"/>
  <c r="BC851" i="19"/>
  <c r="BB853" i="19"/>
  <c r="BC852" i="19"/>
  <c r="BA852" i="19"/>
  <c r="BA853" i="19"/>
  <c r="BC853" i="19"/>
  <c r="BB854" i="19"/>
  <c r="BB855" i="19"/>
  <c r="BA854" i="19"/>
  <c r="BC854" i="19"/>
  <c r="BB856" i="19"/>
  <c r="BC855" i="19"/>
  <c r="BA855" i="19"/>
  <c r="BC856" i="19"/>
  <c r="BA856" i="19"/>
  <c r="BB857" i="19"/>
  <c r="BA857" i="19"/>
  <c r="BC857" i="19"/>
  <c r="BB858" i="19"/>
  <c r="BA858" i="19"/>
  <c r="BC858" i="19"/>
  <c r="BB859" i="19"/>
  <c r="BC859" i="19"/>
  <c r="BB860" i="19"/>
  <c r="BA859" i="19"/>
  <c r="BB861" i="19"/>
  <c r="BC860" i="19"/>
  <c r="BA860" i="19"/>
  <c r="BA861" i="19"/>
  <c r="BB862" i="19"/>
  <c r="BC861" i="19"/>
  <c r="BA862" i="19"/>
  <c r="BC862" i="19"/>
  <c r="BB863" i="19"/>
  <c r="BB864" i="19"/>
  <c r="BA863" i="19"/>
  <c r="BC863" i="19"/>
  <c r="BB865" i="19"/>
  <c r="BA864" i="19"/>
  <c r="BC864" i="19"/>
  <c r="BA865" i="19"/>
  <c r="BB866" i="19"/>
  <c r="BC865" i="19"/>
  <c r="BB867" i="19"/>
  <c r="BA866" i="19"/>
  <c r="BC866" i="19"/>
  <c r="BB868" i="19"/>
  <c r="BC867" i="19"/>
  <c r="BA867" i="19"/>
  <c r="BB869" i="19"/>
  <c r="BC868" i="19"/>
  <c r="BA868" i="19"/>
  <c r="BC869" i="19"/>
  <c r="BA869" i="19"/>
  <c r="BB870" i="19"/>
  <c r="BC870" i="19"/>
  <c r="BA870" i="19"/>
  <c r="BB871" i="19"/>
  <c r="BB872" i="19"/>
  <c r="BA871" i="19"/>
  <c r="BC871" i="19"/>
  <c r="BA872" i="19"/>
  <c r="BB873" i="19"/>
  <c r="BC872" i="19"/>
  <c r="BC873" i="19"/>
  <c r="BB874" i="19"/>
  <c r="BA873" i="19"/>
  <c r="BC874" i="19"/>
  <c r="BB875" i="19"/>
  <c r="BA874" i="19"/>
  <c r="BA875" i="19"/>
  <c r="BB876" i="19"/>
  <c r="BC875" i="19"/>
  <c r="BC876" i="19"/>
  <c r="BB877" i="19"/>
  <c r="BA876" i="19"/>
  <c r="BA877" i="19"/>
  <c r="BC877" i="19"/>
  <c r="BB878" i="19"/>
  <c r="BA878" i="19"/>
  <c r="BB879" i="19"/>
  <c r="BC878" i="19"/>
  <c r="BA879" i="19"/>
  <c r="BB880" i="19"/>
  <c r="BC879" i="19"/>
  <c r="BA880" i="19"/>
  <c r="BC880" i="19"/>
  <c r="BB881" i="19"/>
  <c r="BA881" i="19"/>
  <c r="BC881" i="19"/>
  <c r="BB882" i="19"/>
  <c r="BC882" i="19"/>
  <c r="BA882" i="19"/>
  <c r="BB883" i="19"/>
  <c r="BA883" i="19"/>
  <c r="BB884" i="19"/>
  <c r="BC883" i="19"/>
  <c r="BA884" i="19"/>
  <c r="BC884" i="19"/>
  <c r="BB885" i="19"/>
  <c r="BC885" i="19"/>
  <c r="BA885" i="19"/>
  <c r="BB886" i="19"/>
  <c r="BA886" i="19"/>
  <c r="BC886" i="19"/>
  <c r="BB887" i="19"/>
  <c r="BB888" i="19"/>
  <c r="BC887" i="19"/>
  <c r="BA887" i="19"/>
  <c r="BA888" i="19"/>
  <c r="BC888" i="19"/>
  <c r="BB889" i="19"/>
  <c r="BA889" i="19"/>
  <c r="BC889" i="19"/>
  <c r="BB890" i="19"/>
  <c r="BC890" i="19"/>
  <c r="BA890" i="19"/>
  <c r="BB891" i="19"/>
  <c r="BA891" i="19"/>
  <c r="BB892" i="19"/>
  <c r="BC891" i="19"/>
  <c r="BB893" i="19"/>
  <c r="BC892" i="19"/>
  <c r="BA892" i="19"/>
  <c r="BB894" i="19"/>
  <c r="BA893" i="19"/>
  <c r="BC893" i="19"/>
  <c r="BB895" i="19"/>
  <c r="BA894" i="19"/>
  <c r="BC894" i="19"/>
  <c r="BB896" i="19"/>
  <c r="BC895" i="19"/>
  <c r="BA895" i="19"/>
  <c r="BC896" i="19"/>
  <c r="BB897" i="19"/>
  <c r="BA896" i="19"/>
  <c r="BB898" i="19"/>
  <c r="BC897" i="19"/>
  <c r="BA897" i="19"/>
  <c r="BB899" i="19"/>
  <c r="BC898" i="19"/>
  <c r="BA898" i="19"/>
  <c r="BA899" i="19"/>
  <c r="BB900" i="19"/>
  <c r="BC899" i="19"/>
  <c r="BB901" i="19"/>
  <c r="BC900" i="19"/>
  <c r="BA900" i="19"/>
  <c r="BC901" i="19"/>
  <c r="BA901" i="19"/>
  <c r="BB902" i="19"/>
  <c r="BA902" i="19"/>
  <c r="BC902" i="19"/>
  <c r="BB903" i="19"/>
  <c r="BA903" i="19"/>
  <c r="BB904" i="19"/>
  <c r="BC903" i="19"/>
  <c r="BA904" i="19"/>
  <c r="BC904" i="19"/>
  <c r="BB905" i="19"/>
  <c r="BA905" i="19"/>
  <c r="BB906" i="19"/>
  <c r="BC905" i="19"/>
  <c r="BA906" i="19"/>
  <c r="BC906" i="19"/>
  <c r="BB907" i="19"/>
  <c r="BA907" i="19"/>
  <c r="BC907" i="19"/>
  <c r="BB908" i="19"/>
  <c r="BB909" i="19"/>
  <c r="BA908" i="19"/>
  <c r="BC908" i="19"/>
  <c r="BC909" i="19"/>
  <c r="BA909" i="19"/>
  <c r="BB910" i="19"/>
  <c r="BA910" i="19"/>
  <c r="BC910" i="19"/>
  <c r="BB911" i="19"/>
  <c r="BB912" i="19"/>
  <c r="BC911" i="19"/>
  <c r="BA911" i="19"/>
  <c r="BC912" i="19"/>
  <c r="BA912" i="19"/>
  <c r="BB913" i="19"/>
  <c r="BA913" i="19"/>
  <c r="BC913" i="19"/>
  <c r="BB914" i="19"/>
  <c r="BC914" i="19"/>
  <c r="BA914" i="19"/>
  <c r="BB915" i="19"/>
  <c r="BC915" i="19"/>
  <c r="BA915" i="19"/>
  <c r="BB916" i="19"/>
  <c r="BB917" i="19"/>
  <c r="BA916" i="19"/>
  <c r="BC916" i="19"/>
  <c r="BC917" i="19"/>
  <c r="BB918" i="19"/>
  <c r="BA917" i="19"/>
  <c r="BC918" i="19"/>
  <c r="BB919" i="19"/>
  <c r="BA918" i="19"/>
  <c r="BC919" i="19"/>
  <c r="BA919" i="19"/>
  <c r="BB920" i="19"/>
  <c r="BC920" i="19"/>
  <c r="BA920" i="19"/>
  <c r="BB921" i="19"/>
  <c r="BC921" i="19"/>
  <c r="BA921" i="19"/>
  <c r="BB922" i="19"/>
  <c r="BC922" i="19"/>
  <c r="BA922" i="19"/>
  <c r="BB923" i="19"/>
  <c r="BC923" i="19"/>
  <c r="BB924" i="19"/>
  <c r="BA923" i="19"/>
  <c r="BB925" i="19"/>
  <c r="BA924" i="19"/>
  <c r="BC924" i="19"/>
  <c r="BA925" i="19"/>
  <c r="BC925" i="19"/>
  <c r="BB926" i="19"/>
  <c r="BA926" i="19"/>
  <c r="BC926" i="19"/>
  <c r="BB927" i="19"/>
  <c r="BA927" i="19"/>
  <c r="BC927" i="19"/>
  <c r="BB928" i="19"/>
  <c r="BB929" i="19"/>
  <c r="BC928" i="19"/>
  <c r="BA928" i="19"/>
  <c r="BA929" i="19"/>
  <c r="BB930" i="19"/>
  <c r="BC929" i="19"/>
  <c r="BC930" i="19"/>
  <c r="BB931" i="19"/>
  <c r="BA930" i="19"/>
  <c r="BA931" i="19"/>
  <c r="BC931" i="19"/>
  <c r="BB932" i="19"/>
  <c r="BA932" i="19"/>
  <c r="BC932" i="19"/>
  <c r="BB933" i="19"/>
  <c r="BC933" i="19"/>
  <c r="BB934" i="19"/>
  <c r="BA933" i="19"/>
  <c r="BA934" i="19"/>
  <c r="BB935" i="19"/>
  <c r="BC934" i="19"/>
  <c r="BC935" i="19"/>
  <c r="BA935" i="19"/>
  <c r="BB936" i="19"/>
  <c r="BB937" i="19"/>
  <c r="BC936" i="19"/>
  <c r="BA936" i="19"/>
  <c r="BB938" i="19"/>
  <c r="BA937" i="19"/>
  <c r="BC937" i="19"/>
  <c r="BC938" i="19"/>
  <c r="BA938" i="19"/>
  <c r="BB939" i="19"/>
  <c r="BC939" i="19"/>
  <c r="BA939" i="19"/>
  <c r="BB940" i="19"/>
  <c r="BB941" i="19"/>
  <c r="BC940" i="19"/>
  <c r="BA940" i="19"/>
  <c r="BB942" i="19"/>
  <c r="BA941" i="19"/>
  <c r="BC941" i="19"/>
  <c r="BC942" i="19"/>
  <c r="BB943" i="19"/>
  <c r="BA942" i="19"/>
  <c r="BB944" i="19"/>
  <c r="BA943" i="19"/>
  <c r="BC943" i="19"/>
  <c r="BA944" i="19"/>
  <c r="BB945" i="19"/>
  <c r="BC944" i="19"/>
  <c r="BA945" i="19"/>
  <c r="BC945" i="19"/>
  <c r="BB946" i="19"/>
  <c r="BA946" i="19"/>
  <c r="BC946" i="19"/>
  <c r="BB947" i="19"/>
  <c r="BC947" i="19"/>
  <c r="BA947" i="19"/>
  <c r="BB948" i="19"/>
  <c r="BB949" i="19"/>
  <c r="BC948" i="19"/>
  <c r="BA948" i="19"/>
  <c r="BA949" i="19"/>
  <c r="BC949" i="19"/>
  <c r="BB950" i="19"/>
  <c r="BB951" i="19"/>
  <c r="BC950" i="19"/>
  <c r="BA950" i="19"/>
  <c r="BC951" i="19"/>
  <c r="BB952" i="19"/>
  <c r="BA951" i="19"/>
  <c r="BC952" i="19"/>
  <c r="BB953" i="19"/>
  <c r="BA952" i="19"/>
  <c r="BA953" i="19"/>
  <c r="BC953" i="19"/>
  <c r="BB954" i="19"/>
  <c r="BB955" i="19"/>
  <c r="BC954" i="19"/>
  <c r="BA954" i="19"/>
  <c r="BB956" i="19"/>
  <c r="BA955" i="19"/>
  <c r="BC955" i="19"/>
  <c r="BA956" i="19"/>
  <c r="BC956" i="19"/>
  <c r="BB957" i="19"/>
  <c r="BB958" i="19"/>
  <c r="BA957" i="19"/>
  <c r="BC957" i="19"/>
  <c r="BB959" i="19"/>
  <c r="BA958" i="19"/>
  <c r="BC958" i="19"/>
  <c r="BC959" i="19"/>
  <c r="BA959" i="19"/>
  <c r="BB960" i="19"/>
  <c r="BC960" i="19"/>
  <c r="BA960" i="19"/>
  <c r="BB961" i="19"/>
  <c r="BB962" i="19"/>
  <c r="BA961" i="19"/>
  <c r="BC961" i="19"/>
  <c r="BC962" i="19"/>
  <c r="BA962" i="19"/>
  <c r="BB963" i="19"/>
  <c r="BB964" i="19"/>
  <c r="BC963" i="19"/>
  <c r="BA963" i="19"/>
  <c r="BB965" i="19"/>
  <c r="BA964" i="19"/>
  <c r="BC964" i="19"/>
  <c r="BB966" i="19"/>
  <c r="BC965" i="19"/>
  <c r="BA965" i="19"/>
  <c r="BA966" i="19"/>
  <c r="BB967" i="19"/>
  <c r="BC966" i="19"/>
  <c r="BA967" i="19"/>
  <c r="BC967" i="19"/>
  <c r="BB968" i="19"/>
  <c r="BA968" i="19"/>
  <c r="BB969" i="19"/>
  <c r="BC968" i="19"/>
  <c r="BA969" i="19"/>
  <c r="BB970" i="19"/>
  <c r="BC969" i="19"/>
  <c r="BB971" i="19"/>
  <c r="BA970" i="19"/>
  <c r="BC970" i="19"/>
  <c r="BC971" i="19"/>
  <c r="BA971" i="19"/>
  <c r="BB972" i="19"/>
  <c r="BC972" i="19"/>
  <c r="BB973" i="19"/>
  <c r="BA972" i="19"/>
  <c r="BA973" i="19"/>
  <c r="BB974" i="19"/>
  <c r="BC973" i="19"/>
  <c r="BA974" i="19"/>
  <c r="BB975" i="19"/>
  <c r="BC974" i="19"/>
  <c r="BC975" i="19"/>
  <c r="BA975" i="19"/>
  <c r="BB976" i="19"/>
  <c r="BB977" i="19"/>
  <c r="BC976" i="19"/>
  <c r="BA976" i="19"/>
  <c r="BA977" i="19"/>
  <c r="BB978" i="19"/>
  <c r="BC977" i="19"/>
  <c r="BA978" i="19"/>
  <c r="BB979" i="19"/>
  <c r="BC978" i="19"/>
  <c r="BC979" i="19"/>
  <c r="BB980" i="19"/>
  <c r="BA979" i="19"/>
  <c r="BB981" i="19"/>
  <c r="BA980" i="19"/>
  <c r="BC980" i="19"/>
  <c r="BA981" i="19"/>
  <c r="BB982" i="19"/>
  <c r="BC981" i="19"/>
  <c r="BB983" i="19"/>
  <c r="BC982" i="19"/>
  <c r="BA982" i="19"/>
  <c r="BC983" i="19"/>
  <c r="BA983" i="19"/>
  <c r="BB984" i="19"/>
  <c r="BB985" i="19"/>
  <c r="BC984" i="19"/>
  <c r="BA984" i="19"/>
  <c r="BC985" i="19"/>
  <c r="BA985" i="19"/>
  <c r="BB986" i="19"/>
  <c r="BB987" i="19"/>
  <c r="BA986" i="19"/>
  <c r="BC986" i="19"/>
  <c r="BC987" i="19"/>
  <c r="BB988" i="19"/>
  <c r="BA987" i="19"/>
  <c r="BC988" i="19"/>
  <c r="BB989" i="19"/>
  <c r="BA988" i="19"/>
  <c r="BB990" i="19"/>
  <c r="BC989" i="19"/>
  <c r="BA989" i="19"/>
  <c r="BC990" i="19"/>
  <c r="BA990" i="19"/>
  <c r="BB991" i="19"/>
  <c r="BA991" i="19"/>
  <c r="BB992" i="19"/>
  <c r="BC991" i="19"/>
  <c r="BA992" i="19"/>
  <c r="BC992" i="19"/>
  <c r="BB993" i="19"/>
  <c r="BB994" i="19"/>
  <c r="BC993" i="19"/>
  <c r="BA993" i="19"/>
  <c r="BC994" i="19"/>
  <c r="BB995" i="19"/>
  <c r="BA994" i="19"/>
  <c r="BA995" i="19"/>
  <c r="BB996" i="19"/>
  <c r="BC995" i="19"/>
  <c r="BB997" i="19"/>
  <c r="BC996" i="19"/>
  <c r="BA996" i="19"/>
  <c r="BC997" i="19"/>
  <c r="BA997" i="19"/>
  <c r="BB998" i="19"/>
  <c r="BC998" i="19"/>
  <c r="BB999" i="19"/>
  <c r="BA998" i="19"/>
  <c r="BA999" i="19"/>
  <c r="BB1000" i="19"/>
  <c r="BC999" i="19"/>
  <c r="BA1000" i="19"/>
  <c r="BC1000" i="19"/>
  <c r="BB1001" i="19"/>
  <c r="BA1001" i="19"/>
  <c r="BC1001" i="19"/>
  <c r="BB1002" i="19"/>
  <c r="BA1002" i="19"/>
  <c r="BB1003" i="19"/>
  <c r="BC1002" i="19"/>
  <c r="BB1004" i="19"/>
  <c r="BC1003" i="19"/>
  <c r="BA1003" i="19"/>
  <c r="BB1005" i="19"/>
  <c r="BC1004" i="19"/>
  <c r="BA1004" i="19"/>
  <c r="BC1005" i="19"/>
  <c r="BB1006" i="19"/>
  <c r="BA1005" i="19"/>
  <c r="BC1006" i="19"/>
  <c r="BA1006" i="19"/>
  <c r="BB1007" i="19"/>
  <c r="BC1007" i="19"/>
  <c r="BB1008" i="19"/>
  <c r="BA1007" i="19"/>
  <c r="BC1008" i="19"/>
  <c r="BA1008" i="19"/>
  <c r="BB1009" i="19"/>
  <c r="BC1009" i="19"/>
  <c r="BB1010" i="19"/>
  <c r="BA1009" i="19"/>
  <c r="BB1011" i="19"/>
  <c r="BC1010" i="19"/>
  <c r="BA1010" i="19"/>
  <c r="BA1011" i="19"/>
  <c r="BB1012" i="19"/>
  <c r="BC1011" i="19"/>
  <c r="BB1013" i="19"/>
  <c r="BA1012" i="19"/>
  <c r="BC1012" i="19"/>
  <c r="BA1013" i="19"/>
  <c r="BB1014" i="19"/>
  <c r="BC1013" i="19"/>
  <c r="BC1014" i="19"/>
  <c r="BB1015" i="19"/>
  <c r="BA1014" i="19"/>
  <c r="BB1016" i="19"/>
  <c r="BA1015" i="19"/>
  <c r="BC1015" i="19"/>
  <c r="BA1016" i="19"/>
  <c r="BB1017" i="19"/>
  <c r="BC1016" i="19"/>
  <c r="BC1017" i="19"/>
  <c r="BB1018" i="19"/>
  <c r="BA1017" i="19"/>
  <c r="BB1019" i="19"/>
  <c r="BC1018" i="19"/>
  <c r="BA1018" i="19"/>
  <c r="BB1020" i="19"/>
  <c r="BA1019" i="19"/>
  <c r="BC1019" i="19"/>
  <c r="BA1020" i="19"/>
  <c r="BC1020" i="19"/>
  <c r="BB1021" i="19"/>
  <c r="BB1022" i="19"/>
  <c r="BC1021" i="19"/>
  <c r="BA1021" i="19"/>
  <c r="BA1022" i="19"/>
  <c r="BC1022" i="19"/>
  <c r="BB1023" i="19"/>
  <c r="BC1023" i="19"/>
  <c r="BB1024" i="19"/>
  <c r="BA1023" i="19"/>
  <c r="BA1024" i="19"/>
  <c r="BB1025" i="19"/>
  <c r="BC1024" i="19"/>
  <c r="BB1026" i="19"/>
  <c r="BC1025" i="19"/>
  <c r="BA1025" i="19"/>
  <c r="BA1026" i="19"/>
  <c r="BB1027" i="19"/>
  <c r="BC1026" i="19"/>
  <c r="BB1028" i="19"/>
  <c r="BC1027" i="19"/>
  <c r="BA1027" i="19"/>
  <c r="BA1028" i="19"/>
  <c r="BC1028" i="19"/>
  <c r="BB1029" i="19"/>
  <c r="BC1029" i="19"/>
  <c r="BA1029" i="19"/>
  <c r="BB1030" i="19"/>
  <c r="BB1031" i="19"/>
  <c r="BA1030" i="19"/>
  <c r="BC1030" i="19"/>
  <c r="BC1031" i="19"/>
  <c r="BA1031" i="19"/>
  <c r="BB1032" i="19"/>
  <c r="BB1033" i="19"/>
  <c r="BA1032" i="19"/>
  <c r="BC1032" i="19"/>
  <c r="BA1033" i="19"/>
  <c r="BB1034" i="19"/>
  <c r="BC1033" i="19"/>
  <c r="BC1034" i="19"/>
  <c r="BA1034" i="19"/>
  <c r="BB1035" i="19"/>
  <c r="BA1035" i="19"/>
  <c r="BC1035" i="19"/>
  <c r="BB1036" i="19"/>
  <c r="BC1036" i="19"/>
  <c r="BB1037" i="19"/>
  <c r="BA1036" i="19"/>
  <c r="BC1037" i="19"/>
  <c r="BA1037" i="19"/>
  <c r="BB1038" i="19"/>
  <c r="BC1038" i="19"/>
  <c r="BB1039" i="19"/>
  <c r="BA1038" i="19"/>
  <c r="BC1039" i="19"/>
  <c r="BA1039" i="19"/>
  <c r="BB1040" i="19"/>
  <c r="BC1040" i="19"/>
  <c r="BB1041" i="19"/>
  <c r="BA1040" i="19"/>
  <c r="BC1041" i="19"/>
  <c r="BB1042" i="19"/>
  <c r="BA1041" i="19"/>
  <c r="BC1042" i="19"/>
  <c r="BA1042" i="19"/>
  <c r="BB1043" i="19"/>
  <c r="BA1043" i="19"/>
  <c r="BB1044" i="19"/>
  <c r="BC1043" i="19"/>
  <c r="BC1044" i="19"/>
  <c r="BB1045" i="19"/>
  <c r="BA1044" i="19"/>
  <c r="BB1046" i="19"/>
  <c r="BC1045" i="19"/>
  <c r="BA1045" i="19"/>
  <c r="BC1046" i="19"/>
  <c r="BA1046" i="19"/>
  <c r="BB1047" i="19"/>
  <c r="BB1048" i="19"/>
  <c r="BC1047" i="19"/>
  <c r="BA1047" i="19"/>
  <c r="BB1049" i="19"/>
  <c r="BC1048" i="19"/>
  <c r="BA1048" i="19"/>
  <c r="BA1049" i="19"/>
  <c r="BC1049" i="19"/>
  <c r="BB1050" i="19"/>
  <c r="BB1051" i="19"/>
  <c r="BA1050" i="19"/>
  <c r="BC1050" i="19"/>
  <c r="BC1051" i="19"/>
  <c r="BB1052" i="19"/>
  <c r="BA1051" i="19"/>
  <c r="BA1052" i="19"/>
  <c r="BB1053" i="19"/>
  <c r="BC1052" i="19"/>
  <c r="BB1054" i="19"/>
  <c r="BC1053" i="19"/>
  <c r="BA1053" i="19"/>
  <c r="BC1054" i="19"/>
  <c r="BB1055" i="19"/>
  <c r="BA1054" i="19"/>
  <c r="BA1055" i="19"/>
  <c r="BC1055" i="19"/>
  <c r="BB1056" i="19"/>
  <c r="BB1057" i="19"/>
  <c r="BC1056" i="19"/>
  <c r="BA1056" i="19"/>
  <c r="BC1057" i="19"/>
  <c r="BB1058" i="19"/>
  <c r="BA1057" i="19"/>
  <c r="BA1058" i="19"/>
  <c r="BC1058" i="19"/>
  <c r="BB1059" i="19"/>
  <c r="BC1059" i="19"/>
  <c r="BA1059" i="19"/>
  <c r="BB1060" i="19"/>
  <c r="BA1060" i="19"/>
  <c r="BC1060" i="19"/>
  <c r="BB1061" i="19"/>
  <c r="BC1061" i="19"/>
  <c r="BA1061" i="19"/>
  <c r="BB1062" i="19"/>
  <c r="BC1062" i="19"/>
  <c r="BB1063" i="19"/>
  <c r="BA1062" i="19"/>
  <c r="BC1063" i="19"/>
  <c r="BA1063" i="19"/>
  <c r="BB1064" i="19"/>
  <c r="BA1064" i="19"/>
  <c r="BB1065" i="19"/>
  <c r="BC1064" i="19"/>
  <c r="BC1065" i="19"/>
  <c r="BB1066" i="19"/>
  <c r="BA1065" i="19"/>
  <c r="BC1066" i="19"/>
  <c r="BA1066" i="19"/>
  <c r="BB1067" i="19"/>
  <c r="BA1067" i="19"/>
  <c r="BB1068" i="19"/>
  <c r="BC1067" i="19"/>
  <c r="BC1068" i="19"/>
  <c r="BB1069" i="19"/>
  <c r="BA1068" i="19"/>
  <c r="BB1070" i="19"/>
  <c r="BA1069" i="19"/>
  <c r="BC1069" i="19"/>
  <c r="BA1070" i="19"/>
  <c r="BC1070" i="19"/>
  <c r="BB1071" i="19"/>
  <c r="BC1071" i="19"/>
  <c r="BA1071" i="19"/>
  <c r="BB1072" i="19"/>
  <c r="BC1072" i="19"/>
  <c r="BA1072" i="19"/>
  <c r="BB1073" i="19"/>
  <c r="BC1073" i="19"/>
  <c r="BA1073" i="19"/>
  <c r="BB1074" i="19"/>
  <c r="BC1074" i="19"/>
  <c r="BA1074" i="19"/>
  <c r="BB1075" i="19"/>
  <c r="BB1076" i="19"/>
  <c r="BA1075" i="19"/>
  <c r="BC1075" i="19"/>
  <c r="BB1077" i="19"/>
  <c r="BC1076" i="19"/>
  <c r="BA1076" i="19"/>
  <c r="BA1077" i="19"/>
  <c r="BB1078" i="19"/>
  <c r="BC1077" i="19"/>
  <c r="BC1078" i="19"/>
  <c r="BA1078" i="19"/>
  <c r="BB1079" i="19"/>
  <c r="BC1079" i="19"/>
  <c r="BB1080" i="19"/>
  <c r="BA1079" i="19"/>
  <c r="BB1081" i="19"/>
  <c r="BA1080" i="19"/>
  <c r="BC1080" i="19"/>
  <c r="BA1081" i="19"/>
  <c r="BC1081" i="19"/>
  <c r="BB1082" i="19"/>
  <c r="BC1082" i="19"/>
  <c r="BA1082" i="19"/>
  <c r="BB1083" i="19"/>
  <c r="BB1084" i="19"/>
  <c r="BC1083" i="19"/>
  <c r="BA1083" i="19"/>
  <c r="BA1084" i="19"/>
  <c r="BC1084" i="19"/>
  <c r="BB1085" i="19"/>
  <c r="BA1085" i="19"/>
  <c r="BB1086" i="19"/>
  <c r="BC1085" i="19"/>
  <c r="BC1086" i="19"/>
  <c r="BA1086" i="19"/>
  <c r="BB1087" i="19"/>
  <c r="BA1087" i="19"/>
  <c r="BC1087" i="19"/>
  <c r="BB1088" i="19"/>
  <c r="BA1088" i="19"/>
  <c r="BB1089" i="19"/>
  <c r="BC1088" i="19"/>
  <c r="BB1090" i="19"/>
  <c r="BA1089" i="19"/>
  <c r="BC1089" i="19"/>
  <c r="BA1090" i="19"/>
  <c r="BB1091" i="19"/>
  <c r="BC1090" i="19"/>
  <c r="BA1091" i="19"/>
  <c r="BC1091" i="19"/>
  <c r="BB1092" i="19"/>
  <c r="BB1093" i="19"/>
  <c r="BC1092" i="19"/>
  <c r="BA1092" i="19"/>
  <c r="BC1093" i="19"/>
  <c r="BB1094" i="19"/>
  <c r="BA1093" i="19"/>
  <c r="BC1094" i="19"/>
  <c r="BA1094" i="19"/>
  <c r="BB1095" i="19"/>
  <c r="BA1095" i="19"/>
  <c r="BB1096" i="19"/>
  <c r="BC1095" i="19"/>
  <c r="BA1096" i="19"/>
  <c r="BC1096" i="19"/>
  <c r="BB1097" i="19"/>
  <c r="BB1098" i="19"/>
  <c r="BA1097" i="19"/>
  <c r="BC1097" i="19"/>
  <c r="BB1099" i="19"/>
  <c r="BA1098" i="19"/>
  <c r="BC1098" i="19"/>
  <c r="BC1099" i="19"/>
  <c r="BA1099" i="19"/>
  <c r="BB1100" i="19"/>
  <c r="BC1100" i="19"/>
  <c r="BB1101" i="19"/>
  <c r="BA1100" i="19"/>
  <c r="BB1102" i="19"/>
  <c r="BC1101" i="19"/>
  <c r="BA1101" i="19"/>
  <c r="BB1103" i="19"/>
  <c r="BC1102" i="19"/>
  <c r="BA1102" i="19"/>
  <c r="BC1103" i="19"/>
  <c r="BB1104" i="19"/>
  <c r="BA1103" i="19"/>
  <c r="BB1105" i="19"/>
  <c r="BA1104" i="19"/>
  <c r="BC1104" i="19"/>
  <c r="BA1105" i="19"/>
  <c r="BC1105" i="19"/>
  <c r="BB1106" i="19"/>
  <c r="BA1106" i="19"/>
  <c r="BB1107" i="19"/>
  <c r="BC1106" i="19"/>
  <c r="BA1107" i="19"/>
  <c r="BB1108" i="19"/>
  <c r="BC1107" i="19"/>
  <c r="BA1108" i="19"/>
  <c r="BB1109" i="19"/>
  <c r="BC1108" i="19"/>
  <c r="BC1109" i="19"/>
  <c r="BA1109" i="19"/>
  <c r="BB1110" i="19"/>
  <c r="BA1110" i="19"/>
  <c r="BB1111" i="19"/>
  <c r="BC1110" i="19"/>
  <c r="BC1111" i="19"/>
  <c r="BB1112" i="19"/>
  <c r="BA1111" i="19"/>
  <c r="BB1113" i="19"/>
  <c r="BA1112" i="19"/>
  <c r="BC1112" i="19"/>
  <c r="BA1113" i="19"/>
  <c r="BB1114" i="19"/>
  <c r="BC1113" i="19"/>
  <c r="BC1114" i="19"/>
  <c r="BA1114" i="19"/>
  <c r="BB1115" i="19"/>
  <c r="BB1116" i="19"/>
  <c r="BC1115" i="19"/>
  <c r="BA1115" i="19"/>
  <c r="BA1116" i="19"/>
  <c r="BB1117" i="19"/>
  <c r="BC1116" i="19"/>
  <c r="BB1118" i="19"/>
  <c r="BC1117" i="19"/>
  <c r="BA1117" i="19"/>
  <c r="BC1118" i="19"/>
  <c r="BA1118" i="19"/>
  <c r="BB1119" i="19"/>
  <c r="BB1120" i="19"/>
  <c r="BC1119" i="19"/>
  <c r="BA1119" i="19"/>
  <c r="BA1120" i="19"/>
  <c r="BB1121" i="19"/>
  <c r="BC1120" i="19"/>
  <c r="BC1121" i="19"/>
  <c r="BB1122" i="19"/>
  <c r="BA1121" i="19"/>
  <c r="BA1122" i="19"/>
  <c r="BC1122" i="19"/>
  <c r="BB1123" i="19"/>
  <c r="BA1123" i="19"/>
  <c r="BC1123" i="19"/>
  <c r="BB1124" i="19"/>
  <c r="BB1125" i="19"/>
  <c r="BA1124" i="19"/>
  <c r="BC1124" i="19"/>
  <c r="BC1125" i="19"/>
  <c r="BA1125" i="19"/>
  <c r="BB1126" i="19"/>
  <c r="BB1127" i="19"/>
  <c r="BC1126" i="19"/>
  <c r="BA1126" i="19"/>
  <c r="BB1128" i="19"/>
  <c r="BA1127" i="19"/>
  <c r="BC1127" i="19"/>
  <c r="BA1128" i="19"/>
  <c r="BB1129" i="19"/>
  <c r="BC1128" i="19"/>
  <c r="BB1130" i="19"/>
  <c r="BA1129" i="19"/>
  <c r="BC1129" i="19"/>
  <c r="BA1130" i="19"/>
  <c r="BC1130" i="19"/>
  <c r="BB1131" i="19"/>
  <c r="BC1131" i="19"/>
  <c r="BA1131" i="19"/>
  <c r="BB1132" i="19"/>
  <c r="BA1132" i="19"/>
  <c r="BC1132" i="19"/>
  <c r="BB1133" i="19"/>
  <c r="BA1133" i="19"/>
  <c r="BB1134" i="19"/>
  <c r="BC1133" i="19"/>
  <c r="BA1134" i="19"/>
  <c r="BC1134" i="19"/>
  <c r="BB1135" i="19"/>
  <c r="BC1135" i="19"/>
  <c r="BB1136" i="19"/>
  <c r="BA1135" i="19"/>
  <c r="BC1136" i="19"/>
  <c r="BA1136" i="19"/>
  <c r="BB1137" i="19"/>
  <c r="BB1138" i="19"/>
  <c r="BA1137" i="19"/>
  <c r="BC1137" i="19"/>
  <c r="BC1138" i="19"/>
  <c r="BA1138" i="19"/>
  <c r="BB1139" i="19"/>
  <c r="BA1139" i="19"/>
  <c r="BB1140" i="19"/>
  <c r="BC1139" i="19"/>
  <c r="BC1140" i="19"/>
  <c r="BA1140" i="19"/>
  <c r="BB1141" i="19"/>
  <c r="BC1141" i="19"/>
  <c r="BA1141" i="19"/>
  <c r="BB1142" i="19"/>
  <c r="BB1143" i="19"/>
  <c r="BC1142" i="19"/>
  <c r="BA1142" i="19"/>
  <c r="BB1144" i="19"/>
  <c r="BA1143" i="19"/>
  <c r="BC1143" i="19"/>
  <c r="BB1145" i="19"/>
  <c r="BC1144" i="19"/>
  <c r="BA1144" i="19"/>
  <c r="BC1145" i="19"/>
  <c r="BA1145" i="19"/>
  <c r="BB1146" i="19"/>
  <c r="BC1146" i="19"/>
  <c r="BA1146" i="19"/>
  <c r="BB1147" i="19"/>
  <c r="BC1147" i="19"/>
  <c r="BA1147" i="19"/>
  <c r="BB1148" i="19"/>
  <c r="BA1148" i="19"/>
  <c r="BC1148" i="19"/>
  <c r="BB1149" i="19"/>
  <c r="BC1149" i="19"/>
  <c r="BA1149" i="19"/>
  <c r="BB1150" i="19"/>
  <c r="BB1151" i="19"/>
  <c r="BA1150" i="19"/>
  <c r="BC1150" i="19"/>
  <c r="BA1151" i="19"/>
  <c r="BC1151" i="19"/>
  <c r="BB1152" i="19"/>
  <c r="BB1153" i="19"/>
  <c r="BA1152" i="19"/>
  <c r="BC1152" i="19"/>
  <c r="BA1153" i="19"/>
  <c r="BC1153" i="19"/>
  <c r="BB1154" i="19"/>
  <c r="BC1154" i="19"/>
  <c r="BB1155" i="19"/>
  <c r="BA1154" i="19"/>
  <c r="BC1155" i="19"/>
  <c r="BB1156" i="19"/>
  <c r="BA1155" i="19"/>
  <c r="BC1156" i="19"/>
  <c r="BA1156" i="19"/>
  <c r="BB1157" i="19"/>
  <c r="BA1157" i="19"/>
  <c r="BC1157" i="19"/>
  <c r="BB1158" i="19"/>
  <c r="BA1158" i="19"/>
  <c r="BC1158" i="19"/>
  <c r="BB1159" i="19"/>
  <c r="BC1159" i="19"/>
  <c r="BA1159" i="19"/>
  <c r="BB1160" i="19"/>
  <c r="BB1161" i="19"/>
  <c r="BA1160" i="19"/>
  <c r="BC1160" i="19"/>
  <c r="BA1161" i="19"/>
  <c r="BB1162" i="19"/>
  <c r="BC1161" i="19"/>
  <c r="BB1163" i="19"/>
  <c r="BA1162" i="19"/>
  <c r="BC1162" i="19"/>
  <c r="BB1164" i="19"/>
  <c r="BA1163" i="19"/>
  <c r="BC1163" i="19"/>
  <c r="BA1164" i="19"/>
  <c r="BC1164" i="19"/>
  <c r="BB1165" i="19"/>
  <c r="BA1165" i="19"/>
  <c r="BB1166" i="19"/>
  <c r="BC1165" i="19"/>
  <c r="BC1166" i="19"/>
  <c r="BA1166" i="19"/>
  <c r="BB1167" i="19"/>
  <c r="BC1167" i="19"/>
  <c r="BA1167" i="19"/>
  <c r="BB1168" i="19"/>
  <c r="BC1168" i="19"/>
  <c r="BA1168" i="19"/>
  <c r="BB1169" i="19"/>
  <c r="BC1169" i="19"/>
  <c r="BA1169" i="19"/>
  <c r="BB1170" i="19"/>
  <c r="BB1171" i="19"/>
  <c r="BA1170" i="19"/>
  <c r="BC1170" i="19"/>
  <c r="BA1171" i="19"/>
  <c r="BC1171" i="19"/>
  <c r="BB1172" i="19"/>
  <c r="BB1173" i="19"/>
  <c r="BA1172" i="19"/>
  <c r="BC1172" i="19"/>
  <c r="BB1174" i="19"/>
  <c r="BA1173" i="19"/>
  <c r="BC1173" i="19"/>
  <c r="BB1175" i="19"/>
  <c r="BA1174" i="19"/>
  <c r="BC1174" i="19"/>
  <c r="BC1175" i="19"/>
  <c r="BB1176" i="19"/>
  <c r="BA1175" i="19"/>
  <c r="BC1176" i="19"/>
  <c r="BA1176" i="19"/>
  <c r="BB1177" i="19"/>
  <c r="BB1178" i="19"/>
  <c r="BA1177" i="19"/>
  <c r="BC1177" i="19"/>
  <c r="BA1178" i="19"/>
  <c r="BC1178" i="19"/>
  <c r="BB1179" i="19"/>
  <c r="BA1179" i="19"/>
  <c r="BB1180" i="19"/>
  <c r="BC1179" i="19"/>
  <c r="BA1180" i="19"/>
  <c r="BB1181" i="19"/>
  <c r="BC1180" i="19"/>
  <c r="BB1182" i="19"/>
  <c r="BC1181" i="19"/>
  <c r="BA1181" i="19"/>
  <c r="BA1182" i="19"/>
  <c r="BC1182" i="19"/>
  <c r="BB1183" i="19"/>
  <c r="BB1184" i="19"/>
  <c r="BC1183" i="19"/>
  <c r="BA1183" i="19"/>
  <c r="BA1184" i="19"/>
  <c r="BB1185" i="19"/>
  <c r="BC1184" i="19"/>
  <c r="BA1185" i="19"/>
  <c r="BC1185" i="19"/>
  <c r="BB1186" i="19"/>
  <c r="BC1186" i="19"/>
  <c r="BA1186" i="19"/>
  <c r="BB1187" i="19"/>
  <c r="BB1188" i="19"/>
  <c r="BC1187" i="19"/>
  <c r="BA1187" i="19"/>
  <c r="BC1188" i="19"/>
  <c r="BB1189" i="19"/>
  <c r="BA1188" i="19"/>
  <c r="BA1189" i="19"/>
  <c r="BC1189" i="19"/>
  <c r="BB1190" i="19"/>
  <c r="BB1191" i="19"/>
  <c r="BC1190" i="19"/>
  <c r="BA1190" i="19"/>
  <c r="BB1192" i="19"/>
  <c r="BC1191" i="19"/>
  <c r="BA1191" i="19"/>
  <c r="BC1192" i="19"/>
  <c r="BA1192" i="19"/>
  <c r="BB1193" i="19"/>
  <c r="BA1193" i="19"/>
  <c r="BC1193" i="19"/>
  <c r="BB1194" i="19"/>
  <c r="BA1194" i="19"/>
  <c r="BB1195" i="19"/>
  <c r="BC1194" i="19"/>
  <c r="BC1195" i="19"/>
  <c r="BA1195" i="19"/>
  <c r="BB1196" i="19"/>
  <c r="BC1196" i="19"/>
  <c r="BA1196" i="19"/>
  <c r="BB1197" i="19"/>
  <c r="BC1197" i="19"/>
  <c r="BA1197" i="19"/>
  <c r="BB1198" i="19"/>
  <c r="BC1198" i="19"/>
  <c r="BB1199" i="19"/>
  <c r="BA1198" i="19"/>
  <c r="BC1199" i="19"/>
  <c r="BA1199" i="19"/>
  <c r="BB1200" i="19"/>
  <c r="BC1200" i="19"/>
  <c r="BA1200" i="19"/>
  <c r="BB1201" i="19"/>
  <c r="BB1202" i="19"/>
  <c r="BC1201" i="19"/>
  <c r="BA1201" i="19"/>
  <c r="BA1202" i="19"/>
  <c r="BC1202" i="19"/>
  <c r="BB1203" i="19"/>
  <c r="BC1203" i="19"/>
  <c r="BB1204" i="19"/>
  <c r="BA1203" i="19"/>
  <c r="BB1205" i="19"/>
  <c r="BC1204" i="19"/>
  <c r="BA1204" i="19"/>
  <c r="BB1206" i="19"/>
  <c r="BC1205" i="19"/>
  <c r="BA1205" i="19"/>
  <c r="BB1207" i="19"/>
  <c r="BC1206" i="19"/>
  <c r="BA1206" i="19"/>
  <c r="BB1208" i="19"/>
  <c r="BA1207" i="19"/>
  <c r="BC1207" i="19"/>
  <c r="BC1208" i="19"/>
  <c r="BA1208" i="19"/>
  <c r="BB1209" i="19"/>
  <c r="BA1209" i="19"/>
  <c r="BC1209" i="19"/>
  <c r="BB1210" i="19"/>
  <c r="BB1211" i="19"/>
  <c r="BA1210" i="19"/>
  <c r="BC1210" i="19"/>
  <c r="BC1211" i="19"/>
  <c r="BB1212" i="19"/>
  <c r="BA1211" i="19"/>
  <c r="BA1212" i="19"/>
  <c r="BC1212" i="19"/>
  <c r="BB1213" i="19"/>
  <c r="BA1213" i="19"/>
  <c r="BB1214" i="19"/>
  <c r="BC1213" i="19"/>
  <c r="BB1215" i="19"/>
  <c r="BC1214" i="19"/>
  <c r="BA1214" i="19"/>
  <c r="BC1215" i="19"/>
  <c r="BA1215" i="19"/>
  <c r="BB1216" i="19"/>
  <c r="BB1217" i="19"/>
  <c r="BA1216" i="19"/>
  <c r="BC1216" i="19"/>
  <c r="BC1217" i="19"/>
  <c r="BB1218" i="19"/>
  <c r="BA1217" i="19"/>
  <c r="BC1218" i="19"/>
  <c r="BB1219" i="19"/>
  <c r="BA1218" i="19"/>
  <c r="BA1219" i="19"/>
  <c r="BB1220" i="19"/>
  <c r="BC1219" i="19"/>
  <c r="BC1220" i="19"/>
  <c r="BA1220" i="19"/>
  <c r="BB1221" i="19"/>
  <c r="BA1221" i="19"/>
  <c r="BC1221" i="19"/>
  <c r="BB1222" i="19"/>
  <c r="BA1222" i="19"/>
  <c r="BC1222" i="19"/>
  <c r="BB1223" i="19"/>
  <c r="BA1223" i="19"/>
  <c r="BB1224" i="19"/>
  <c r="BC1223" i="19"/>
  <c r="BC1224" i="19"/>
  <c r="BB1225" i="19"/>
  <c r="BA1224" i="19"/>
  <c r="BA1225" i="19"/>
  <c r="BC1225" i="19"/>
  <c r="BB1226" i="19"/>
  <c r="BA1226" i="19"/>
  <c r="BB1227" i="19"/>
  <c r="BC1226" i="19"/>
  <c r="BC1227" i="19"/>
  <c r="BB1228" i="19"/>
  <c r="BA1227" i="19"/>
  <c r="BA1228" i="19"/>
  <c r="BC1228" i="19"/>
  <c r="BB1229" i="19"/>
  <c r="BC1229" i="19"/>
  <c r="BA1229" i="19"/>
  <c r="BB1230" i="19"/>
  <c r="BA1230" i="19"/>
  <c r="BB1231" i="19"/>
  <c r="BC1230" i="19"/>
  <c r="BA1231" i="19"/>
  <c r="BC1231" i="19"/>
  <c r="BB1232" i="19"/>
  <c r="BA1232" i="19"/>
  <c r="BC1232" i="19"/>
  <c r="BB1233" i="19"/>
  <c r="BA1233" i="19"/>
  <c r="BB1234" i="19"/>
  <c r="BC1233" i="19"/>
  <c r="BC1234" i="19"/>
  <c r="BB1235" i="19"/>
  <c r="BA1234" i="19"/>
  <c r="BC1235" i="19"/>
  <c r="BA1235" i="19"/>
  <c r="BB1236" i="19"/>
  <c r="BB1237" i="19"/>
  <c r="BC1236" i="19"/>
  <c r="BA1236" i="19"/>
  <c r="BA1237" i="19"/>
  <c r="BC1237" i="19"/>
  <c r="BB1238" i="19"/>
  <c r="BB1239" i="19"/>
  <c r="BC1238" i="19"/>
  <c r="BA1238" i="19"/>
  <c r="BC1239" i="19"/>
  <c r="BA1239" i="19"/>
  <c r="BB1240" i="19"/>
  <c r="BC1240" i="19"/>
  <c r="BA1240" i="19"/>
  <c r="BB1241" i="19"/>
  <c r="BC1241" i="19"/>
  <c r="BB1242" i="19"/>
  <c r="BA1241" i="19"/>
  <c r="BB1243" i="19"/>
  <c r="BA1242" i="19"/>
  <c r="BC1242" i="19"/>
  <c r="BC1243" i="19"/>
  <c r="BA1243" i="19"/>
  <c r="BB1244" i="19"/>
  <c r="BB1245" i="19"/>
  <c r="BC1244" i="19"/>
  <c r="BA1244" i="19"/>
  <c r="BA1245" i="19"/>
  <c r="BC1245" i="19"/>
  <c r="BB1246" i="19"/>
  <c r="BB1247" i="19"/>
  <c r="BA1246" i="19"/>
  <c r="BC1246" i="19"/>
  <c r="BA1247" i="19"/>
  <c r="BC1247" i="19"/>
  <c r="BB1248" i="19"/>
  <c r="BA1248" i="19"/>
  <c r="BC1248" i="19"/>
  <c r="BB1249" i="19"/>
  <c r="BA1249" i="19"/>
  <c r="BC1249" i="19"/>
  <c r="BB1250" i="19"/>
  <c r="BA1250" i="19"/>
  <c r="BB1251" i="19"/>
  <c r="BC1250" i="19"/>
  <c r="BA1251" i="19"/>
  <c r="BC1251" i="19"/>
  <c r="BB1252" i="19"/>
  <c r="BB1253" i="19"/>
  <c r="BC1252" i="19"/>
  <c r="BA1252" i="19"/>
  <c r="BA1253" i="19"/>
  <c r="BC1253" i="19"/>
  <c r="BB1254" i="19"/>
  <c r="BC1254" i="19"/>
  <c r="BA1254" i="19"/>
  <c r="BB1255" i="19"/>
  <c r="BB1256" i="19"/>
  <c r="BC1255" i="19"/>
  <c r="BA1255" i="19"/>
  <c r="BB1257" i="19"/>
  <c r="BC1256" i="19"/>
  <c r="BA1256" i="19"/>
  <c r="BA1257" i="19"/>
  <c r="BB1258" i="19"/>
  <c r="BC1257" i="19"/>
  <c r="BC1258" i="19"/>
  <c r="BB1259" i="19"/>
  <c r="BA1258" i="19"/>
  <c r="BB1260" i="19"/>
  <c r="BC1259" i="19"/>
  <c r="BA1259" i="19"/>
  <c r="BC1260" i="19"/>
  <c r="BA1260" i="19"/>
  <c r="BB1261" i="19"/>
  <c r="BA1261" i="19"/>
  <c r="BC1261" i="19"/>
  <c r="BB1262" i="19"/>
  <c r="BA1262" i="19"/>
  <c r="BC1262" i="19"/>
  <c r="BB1263" i="19"/>
  <c r="BC1263" i="19"/>
  <c r="BA1263" i="19"/>
  <c r="BB1264" i="19"/>
  <c r="BA1264" i="19"/>
  <c r="BC1264" i="19"/>
  <c r="BB1265" i="19"/>
  <c r="BC1265" i="19"/>
  <c r="BA1265" i="19"/>
  <c r="BB1266" i="19"/>
  <c r="BA1266" i="19"/>
  <c r="BB1267" i="19"/>
  <c r="BC1266" i="19"/>
  <c r="BA1267" i="19"/>
  <c r="BB1268" i="19"/>
  <c r="BC1267" i="19"/>
  <c r="BB1269" i="19"/>
  <c r="BA1268" i="19"/>
  <c r="BC1268" i="19"/>
  <c r="BB1270" i="19"/>
  <c r="BC1269" i="19"/>
  <c r="BA1269" i="19"/>
  <c r="BA1270" i="19"/>
  <c r="BB1271" i="19"/>
  <c r="BC1270" i="19"/>
  <c r="BA1271" i="19"/>
  <c r="BC1271" i="19"/>
  <c r="BB1272" i="19"/>
  <c r="BB1273" i="19"/>
  <c r="BC1272" i="19"/>
  <c r="BA1272" i="19"/>
  <c r="BB1274" i="19"/>
  <c r="BC1273" i="19"/>
  <c r="BA1273" i="19"/>
  <c r="BB1275" i="19"/>
  <c r="BC1274" i="19"/>
  <c r="BA1274" i="19"/>
  <c r="BB1276" i="19"/>
  <c r="BC1275" i="19"/>
  <c r="BA1275" i="19"/>
  <c r="BB1277" i="19"/>
  <c r="BC1276" i="19"/>
  <c r="BA1276" i="19"/>
  <c r="BA1277" i="19"/>
  <c r="BC1277" i="19"/>
  <c r="BB1278" i="19"/>
  <c r="BA1278" i="19"/>
  <c r="BC1278" i="19"/>
  <c r="BB1279" i="19"/>
  <c r="BA1279" i="19"/>
  <c r="BC1279" i="19"/>
  <c r="BB1280" i="19"/>
  <c r="BB1281" i="19"/>
  <c r="BA1280" i="19"/>
  <c r="BC1280" i="19"/>
  <c r="BB1282" i="19"/>
  <c r="BC1281" i="19"/>
  <c r="BA1281" i="19"/>
  <c r="BB1283" i="19"/>
  <c r="BC1282" i="19"/>
  <c r="BA1282" i="19"/>
  <c r="BA1283" i="19"/>
  <c r="BB1284" i="19"/>
  <c r="BC1283" i="19"/>
  <c r="BA1284" i="19"/>
  <c r="BB1285" i="19"/>
  <c r="BC1284" i="19"/>
  <c r="BB1286" i="19"/>
  <c r="BC1285" i="19"/>
  <c r="BA1285" i="19"/>
  <c r="BC1286" i="19"/>
  <c r="BB1287" i="19"/>
  <c r="BA1286" i="19"/>
  <c r="BA1287" i="19"/>
  <c r="BB1288" i="19"/>
  <c r="BC1287" i="19"/>
  <c r="BC1288" i="19"/>
  <c r="BB1289" i="19"/>
  <c r="BA1288" i="19"/>
  <c r="BB1290" i="19"/>
  <c r="BA1289" i="19"/>
  <c r="BC1289" i="19"/>
  <c r="BA1290" i="19"/>
  <c r="BC1290" i="19"/>
  <c r="BB1291" i="19"/>
  <c r="BA1291" i="19"/>
  <c r="BB1292" i="19"/>
  <c r="BC1291" i="19"/>
  <c r="BA1292" i="19"/>
  <c r="BC1292" i="19"/>
  <c r="BB1293" i="19"/>
  <c r="BC1293" i="19"/>
  <c r="BA1293" i="19"/>
  <c r="BB1294" i="19"/>
  <c r="BC1294" i="19"/>
  <c r="BB1295" i="19"/>
  <c r="BA1294" i="19"/>
  <c r="BC1295" i="19"/>
  <c r="BA1295" i="19"/>
  <c r="BB1296" i="19"/>
  <c r="BB1297" i="19"/>
  <c r="BC1296" i="19"/>
  <c r="BA1296" i="19"/>
  <c r="BC1297" i="19"/>
  <c r="BB1298" i="19"/>
  <c r="BA1297" i="19"/>
  <c r="BA1298" i="19"/>
  <c r="BC1298" i="19"/>
  <c r="BB1299" i="19"/>
  <c r="BA1299" i="19"/>
  <c r="BB1300" i="19"/>
  <c r="BC1299" i="19"/>
  <c r="BC1300" i="19"/>
  <c r="BA1300" i="19"/>
  <c r="BB1301" i="19"/>
  <c r="BA1301" i="19"/>
  <c r="BB1302" i="19"/>
  <c r="BC1301" i="19"/>
  <c r="BC1302" i="19"/>
  <c r="BB1303" i="19"/>
  <c r="BA1302" i="19"/>
  <c r="BC1303" i="19"/>
  <c r="BB1304" i="19"/>
  <c r="BA1303" i="19"/>
  <c r="BC1304" i="19"/>
  <c r="BA1304" i="19"/>
  <c r="BB1305" i="19"/>
  <c r="BC1305" i="19"/>
  <c r="BA1305" i="19"/>
  <c r="BB1306" i="19"/>
  <c r="BA1306" i="19"/>
  <c r="BC1306" i="19"/>
  <c r="BB1307" i="19"/>
  <c r="BC1307" i="19"/>
  <c r="BA1307" i="19"/>
  <c r="BB1308" i="19"/>
  <c r="BC1308" i="19"/>
  <c r="BB1309" i="19"/>
  <c r="BA1308" i="19"/>
  <c r="BA1309" i="19"/>
  <c r="BC1309" i="19"/>
  <c r="BB1310" i="19"/>
  <c r="BC1310" i="19"/>
  <c r="BA1310" i="19"/>
  <c r="BB1311" i="19"/>
  <c r="BB1312" i="19"/>
  <c r="BC1311" i="19"/>
  <c r="BA1311" i="19"/>
  <c r="BC1312" i="19"/>
  <c r="BA1312" i="19"/>
  <c r="BB1313" i="19"/>
  <c r="BA1313" i="19"/>
  <c r="BC1313" i="19"/>
  <c r="BB1314" i="19"/>
  <c r="BC1314" i="19"/>
  <c r="BB1315" i="19"/>
  <c r="BA1314" i="19"/>
  <c r="BC1315" i="19"/>
  <c r="BB1316" i="19"/>
  <c r="BA1315" i="19"/>
  <c r="BB1317" i="19"/>
  <c r="BA1316" i="19"/>
  <c r="BC1316" i="19"/>
  <c r="BC1317" i="19"/>
  <c r="BA1317" i="19"/>
  <c r="BB1318" i="19"/>
  <c r="BB1319" i="19"/>
  <c r="BA1318" i="19"/>
  <c r="BC1318" i="19"/>
  <c r="BB1320" i="19"/>
  <c r="BC1319" i="19"/>
  <c r="BA1319" i="19"/>
  <c r="BB1321" i="19"/>
  <c r="BA1320" i="19"/>
  <c r="BC1320" i="19"/>
  <c r="BB1322" i="19"/>
  <c r="BC1321" i="19"/>
  <c r="BA1321" i="19"/>
  <c r="BA1322" i="19"/>
  <c r="BB1323" i="19"/>
  <c r="BC1322" i="19"/>
  <c r="BB1324" i="19"/>
  <c r="BC1323" i="19"/>
  <c r="BA1323" i="19"/>
  <c r="BC1324" i="19"/>
  <c r="BA1324" i="19"/>
  <c r="BB1325" i="19"/>
  <c r="BC1325" i="19"/>
  <c r="BA1325" i="19"/>
  <c r="BB1326" i="19"/>
  <c r="BA1326" i="19"/>
  <c r="BC1326" i="19"/>
  <c r="BB1327" i="19"/>
  <c r="BC1327" i="19"/>
  <c r="BA1327" i="19"/>
  <c r="BB1328" i="19"/>
  <c r="BA1328" i="19"/>
  <c r="BB1329" i="19"/>
  <c r="BC1328" i="19"/>
  <c r="BA1329" i="19"/>
  <c r="BB1330" i="19"/>
  <c r="BC1329" i="19"/>
  <c r="BC1330" i="19"/>
  <c r="BA1330" i="19"/>
  <c r="BB1331" i="19"/>
  <c r="BC1331" i="19"/>
  <c r="BB1332" i="19"/>
  <c r="BA1331" i="19"/>
  <c r="BB1333" i="19"/>
  <c r="BA1332" i="19"/>
  <c r="BC1332" i="19"/>
  <c r="BB1334" i="19"/>
  <c r="BA1333" i="19"/>
  <c r="BC1333" i="19"/>
  <c r="BB1335" i="19"/>
  <c r="BC1334" i="19"/>
  <c r="BA1334" i="19"/>
  <c r="BB1336" i="19"/>
  <c r="BC1335" i="19"/>
  <c r="BA1335" i="19"/>
  <c r="BA1336" i="19"/>
  <c r="BB1337" i="19"/>
  <c r="BC1336" i="19"/>
  <c r="BB1338" i="19"/>
  <c r="BC1337" i="19"/>
  <c r="BA1337" i="19"/>
  <c r="BC1338" i="19"/>
  <c r="BA1338" i="19"/>
  <c r="BB1339" i="19"/>
  <c r="BC1339" i="19"/>
  <c r="BB1340" i="19"/>
  <c r="BA1339" i="19"/>
  <c r="BB1341" i="19"/>
  <c r="BC1340" i="19"/>
  <c r="BA1340" i="19"/>
  <c r="BB1342" i="19"/>
  <c r="BA1341" i="19"/>
  <c r="BC1341" i="19"/>
  <c r="BB1343" i="19"/>
  <c r="BC1342" i="19"/>
  <c r="BA1342" i="19"/>
  <c r="BA1343" i="19"/>
  <c r="BB1344" i="19"/>
  <c r="BC1343" i="19"/>
  <c r="BA1344" i="19"/>
  <c r="BC1344" i="19"/>
  <c r="BB1345" i="19"/>
  <c r="BC1345" i="19"/>
  <c r="BA1345" i="19"/>
  <c r="BB1346" i="19"/>
  <c r="BB1347" i="19"/>
  <c r="BC1346" i="19"/>
  <c r="BA1346" i="19"/>
  <c r="BB1348" i="19"/>
  <c r="BA1347" i="19"/>
  <c r="BC1347" i="19"/>
  <c r="BA1348" i="19"/>
  <c r="BB1349" i="19"/>
  <c r="BC1348" i="19"/>
  <c r="BA1349" i="19"/>
  <c r="BC1349" i="19"/>
  <c r="BB1350" i="19"/>
  <c r="BB1351" i="19"/>
  <c r="BA1350" i="19"/>
  <c r="BC1350" i="19"/>
  <c r="BB1352" i="19"/>
  <c r="BA1351" i="19"/>
  <c r="BC1351" i="19"/>
  <c r="BA1352" i="19"/>
  <c r="BC1352" i="19"/>
  <c r="BB1353" i="19"/>
  <c r="BA1353" i="19"/>
  <c r="BC1353" i="19"/>
  <c r="BB1354" i="19"/>
  <c r="BC1354" i="19"/>
  <c r="BA1354" i="19"/>
  <c r="BB1355" i="19"/>
  <c r="BB1356" i="19"/>
  <c r="BA1355" i="19"/>
  <c r="BC1355" i="19"/>
  <c r="BB1357" i="19"/>
  <c r="BC1356" i="19"/>
  <c r="BA1356" i="19"/>
  <c r="BA1357" i="19"/>
  <c r="BC1357" i="19"/>
  <c r="BB1358" i="19"/>
  <c r="BA1358" i="19"/>
  <c r="BB1359" i="19"/>
  <c r="BC1358" i="19"/>
  <c r="BA1359" i="19"/>
  <c r="BB1360" i="19"/>
  <c r="BC1359" i="19"/>
  <c r="BB1361" i="19"/>
  <c r="BC1360" i="19"/>
  <c r="BA1360" i="19"/>
  <c r="BA1361" i="19"/>
  <c r="BB1362" i="19"/>
  <c r="BC1361" i="19"/>
  <c r="BB1363" i="19"/>
  <c r="BA1362" i="19"/>
  <c r="BC1362" i="19"/>
  <c r="BB1364" i="19"/>
  <c r="BA1363" i="19"/>
  <c r="BC1363" i="19"/>
  <c r="BA1364" i="19"/>
  <c r="BB1365" i="19"/>
  <c r="BC1364" i="19"/>
  <c r="BB1366" i="19"/>
  <c r="BA1365" i="19"/>
  <c r="BC1365" i="19"/>
  <c r="BB1367" i="19"/>
  <c r="BC1366" i="19"/>
  <c r="BA1366" i="19"/>
  <c r="BA1367" i="19"/>
  <c r="BC1367" i="19"/>
  <c r="BB1368" i="19"/>
  <c r="BB1369" i="19"/>
  <c r="BC1368" i="19"/>
  <c r="BA1368" i="19"/>
  <c r="BA1369" i="19"/>
  <c r="BC1369" i="19"/>
  <c r="BB1370" i="19"/>
  <c r="BA1370" i="19"/>
  <c r="BC1370" i="19"/>
  <c r="BB1371" i="19"/>
  <c r="BC1371" i="19"/>
  <c r="BA1371" i="19"/>
  <c r="BB1372" i="19"/>
  <c r="BC1372" i="19"/>
  <c r="BA1372" i="19"/>
  <c r="BB1373" i="19"/>
  <c r="BA1373" i="19"/>
  <c r="BB1374" i="19"/>
  <c r="BC1373" i="19"/>
  <c r="BB1375" i="19"/>
  <c r="BC1374" i="19"/>
  <c r="BA1374" i="19"/>
  <c r="BA1375" i="19"/>
  <c r="BB1376" i="19"/>
  <c r="BC1375" i="19"/>
  <c r="BA1376" i="19"/>
  <c r="BB1377" i="19"/>
  <c r="BC1376" i="19"/>
  <c r="BC1377" i="19"/>
  <c r="BB1378" i="19"/>
  <c r="BA1377" i="19"/>
  <c r="BC1378" i="19"/>
  <c r="BA1378" i="19"/>
  <c r="BB1379" i="19"/>
  <c r="BC1379" i="19"/>
  <c r="BA1379" i="19"/>
  <c r="BB1380" i="19"/>
  <c r="BC1380" i="19"/>
  <c r="BB1381" i="19"/>
  <c r="BA1380" i="19"/>
  <c r="BC1381" i="19"/>
  <c r="BB1382" i="19"/>
  <c r="BA1381" i="19"/>
  <c r="BB1383" i="19"/>
  <c r="BA1382" i="19"/>
  <c r="BC1382" i="19"/>
  <c r="BA1383" i="19"/>
  <c r="BB1384" i="19"/>
  <c r="BC1383" i="19"/>
  <c r="BB1385" i="19"/>
  <c r="BA1384" i="19"/>
  <c r="BC1384" i="19"/>
  <c r="BA1385" i="19"/>
  <c r="BC1385" i="19"/>
  <c r="BB1386" i="19"/>
  <c r="BC1386" i="19"/>
  <c r="BA1386" i="19"/>
  <c r="BB1387" i="19"/>
  <c r="BA1387" i="19"/>
  <c r="BC1387" i="19"/>
  <c r="BB1388" i="19"/>
  <c r="BB1389" i="19"/>
  <c r="BC1388" i="19"/>
  <c r="BA1388" i="19"/>
  <c r="BC1389" i="19"/>
  <c r="BA1389" i="19"/>
  <c r="BB1390" i="19"/>
  <c r="BB1391" i="19"/>
  <c r="BA1390" i="19"/>
  <c r="BC1390" i="19"/>
  <c r="BA1391" i="19"/>
  <c r="BB1392" i="19"/>
  <c r="BC1391" i="19"/>
  <c r="BA1392" i="19"/>
  <c r="BC1392" i="19"/>
  <c r="BB1393" i="19"/>
  <c r="BC1393" i="19"/>
  <c r="BA1393" i="19"/>
  <c r="BB1394" i="19"/>
  <c r="BB1395" i="19"/>
  <c r="BA1394" i="19"/>
  <c r="BC1394" i="19"/>
  <c r="BB1396" i="19"/>
  <c r="BA1395" i="19"/>
  <c r="BC1395" i="19"/>
  <c r="BC1396" i="19"/>
  <c r="BA1396" i="19"/>
  <c r="BB1397" i="19"/>
  <c r="BC1397" i="19"/>
  <c r="BA1397" i="19"/>
  <c r="BB1398" i="19"/>
  <c r="BB1399" i="19"/>
  <c r="BA1398" i="19"/>
  <c r="BC1398" i="19"/>
  <c r="BA1399" i="19"/>
  <c r="BC1399" i="19"/>
  <c r="BB1400" i="19"/>
  <c r="BB1401" i="19"/>
  <c r="BA1400" i="19"/>
  <c r="BC1400" i="19"/>
  <c r="BA1401" i="19"/>
  <c r="BB1402" i="19"/>
  <c r="BC1401" i="19"/>
  <c r="BC1402" i="19"/>
  <c r="BA1402" i="19"/>
  <c r="BB1403" i="19"/>
  <c r="BA1403" i="19"/>
  <c r="BB1404" i="19"/>
  <c r="BC1403" i="19"/>
  <c r="BB1405" i="19"/>
  <c r="BC1404" i="19"/>
  <c r="BA1404" i="19"/>
  <c r="BA1405" i="19"/>
  <c r="BB1406" i="19"/>
  <c r="BC1405" i="19"/>
  <c r="BB1407" i="19"/>
  <c r="BC1406" i="19"/>
  <c r="BA1406" i="19"/>
  <c r="BB1408" i="19"/>
  <c r="BC1407" i="19"/>
  <c r="BA1407" i="19"/>
  <c r="BC1408" i="19"/>
  <c r="BB1409" i="19"/>
  <c r="BA1408" i="19"/>
  <c r="BA1409" i="19"/>
  <c r="BB1410" i="19"/>
  <c r="BC1409" i="19"/>
  <c r="BC1410" i="19"/>
  <c r="BA1410" i="19"/>
  <c r="BB1411" i="19"/>
  <c r="BC1411" i="19"/>
  <c r="BA1411" i="19"/>
  <c r="BB1412" i="19"/>
  <c r="BC1412" i="19"/>
  <c r="BB1413" i="19"/>
  <c r="BA1412" i="19"/>
  <c r="BB1414" i="19"/>
  <c r="BA1413" i="19"/>
  <c r="BC1413" i="19"/>
  <c r="BC1414" i="19"/>
  <c r="BA1414" i="19"/>
  <c r="BB1415" i="19"/>
  <c r="BB1416" i="19"/>
  <c r="BA1415" i="19"/>
  <c r="BC1415" i="19"/>
  <c r="BB1417" i="19"/>
  <c r="BA1416" i="19"/>
  <c r="BC1416" i="19"/>
  <c r="BA1417" i="19"/>
  <c r="BB1418" i="19"/>
  <c r="BC1417" i="19"/>
  <c r="BC1418" i="19"/>
  <c r="BB1419" i="19"/>
  <c r="BA1418" i="19"/>
  <c r="BC1419" i="19"/>
  <c r="BA1419" i="19"/>
  <c r="BB1420" i="19"/>
  <c r="BB1421" i="19"/>
  <c r="BA1420" i="19"/>
  <c r="BC1420" i="19"/>
  <c r="BA1421" i="19"/>
  <c r="BC1421" i="19"/>
  <c r="BB1422" i="19"/>
  <c r="BB1423" i="19"/>
  <c r="BC1422" i="19"/>
  <c r="BA1422" i="19"/>
  <c r="BA1423" i="19"/>
  <c r="BB1424" i="19"/>
  <c r="BC1423" i="19"/>
  <c r="BA1424" i="19"/>
  <c r="BC1424" i="19"/>
  <c r="BB1425" i="19"/>
  <c r="BA1425" i="19"/>
  <c r="BC1425" i="19"/>
  <c r="BB1426" i="19"/>
  <c r="BC1426" i="19"/>
  <c r="BA1426" i="19"/>
  <c r="BB1427" i="19"/>
  <c r="BA1427" i="19"/>
  <c r="BC1427" i="19"/>
  <c r="BB1428" i="19"/>
  <c r="BC1428" i="19"/>
  <c r="BB1429" i="19"/>
  <c r="BA1428" i="19"/>
  <c r="BB1430" i="19"/>
  <c r="BC1429" i="19"/>
  <c r="BA1429" i="19"/>
  <c r="BC1430" i="19"/>
  <c r="BA1430" i="19"/>
  <c r="BB1431" i="19"/>
  <c r="BB1432" i="19"/>
  <c r="BC1431" i="19"/>
  <c r="BA1431" i="19"/>
  <c r="BA1432" i="19"/>
  <c r="BB1433" i="19"/>
  <c r="BC1432" i="19"/>
  <c r="BB1434" i="19"/>
  <c r="BA1433" i="19"/>
  <c r="BC1433" i="19"/>
  <c r="BA1434" i="19"/>
  <c r="BB1435" i="19"/>
  <c r="BC1434" i="19"/>
  <c r="BB1436" i="19"/>
  <c r="BA1435" i="19"/>
  <c r="BC1435" i="19"/>
  <c r="BA1436" i="19"/>
  <c r="BC1436" i="19"/>
  <c r="BB1437" i="19"/>
  <c r="BB1438" i="19"/>
  <c r="BC1437" i="19"/>
  <c r="BA1437" i="19"/>
  <c r="BC1438" i="19"/>
  <c r="BB1439" i="19"/>
  <c r="BA1438" i="19"/>
  <c r="BC1439" i="19"/>
  <c r="BA1439" i="19"/>
  <c r="BB1440" i="19"/>
  <c r="BA1440" i="19"/>
  <c r="BC1440" i="19"/>
  <c r="BB1441" i="19"/>
  <c r="BC1441" i="19"/>
  <c r="BB1442" i="19"/>
  <c r="BA1441" i="19"/>
  <c r="BB1443" i="19"/>
  <c r="BA1442" i="19"/>
  <c r="BC1442" i="19"/>
  <c r="BB1444" i="19"/>
  <c r="BC1443" i="19"/>
  <c r="BA1443" i="19"/>
  <c r="BC1444" i="19"/>
  <c r="BB1445" i="19"/>
  <c r="BA1444" i="19"/>
  <c r="BA1445" i="19"/>
  <c r="BB1446" i="19"/>
  <c r="BC1445" i="19"/>
  <c r="BC1446" i="19"/>
  <c r="BA1446" i="19"/>
  <c r="BB1447" i="19"/>
  <c r="BB1448" i="19"/>
  <c r="BC1447" i="19"/>
  <c r="BA1447" i="19"/>
  <c r="BB1449" i="19"/>
  <c r="BC1448" i="19"/>
  <c r="BA1448" i="19"/>
  <c r="BA1449" i="19"/>
  <c r="BB1450" i="19"/>
  <c r="BC1449" i="19"/>
  <c r="BA1450" i="19"/>
  <c r="BB1451" i="19"/>
  <c r="BC1450" i="19"/>
  <c r="BC1451" i="19"/>
  <c r="BA1451" i="19"/>
  <c r="BB1452" i="19"/>
  <c r="BC1452" i="19"/>
  <c r="BA1452" i="19"/>
  <c r="BB1453" i="19"/>
  <c r="BB1454" i="19"/>
  <c r="BC1453" i="19"/>
  <c r="BA1453" i="19"/>
  <c r="BA1454" i="19"/>
  <c r="BC1454" i="19"/>
  <c r="BB1455" i="19"/>
  <c r="BC1455" i="19"/>
  <c r="BB1456" i="19"/>
  <c r="BA1455" i="19"/>
  <c r="BC1456" i="19"/>
  <c r="BA1456" i="19"/>
  <c r="BB1457" i="19"/>
  <c r="BB1458" i="19"/>
  <c r="BA1457" i="19"/>
  <c r="BC1457" i="19"/>
  <c r="BA1458" i="19"/>
  <c r="BB1459" i="19"/>
  <c r="BC1458" i="19"/>
  <c r="BC1459" i="19"/>
  <c r="BA1459" i="19"/>
  <c r="BB1460" i="19"/>
  <c r="BA1460" i="19"/>
  <c r="BB1461" i="19"/>
  <c r="BC1460" i="19"/>
  <c r="BA1461" i="19"/>
  <c r="BB1462" i="19"/>
  <c r="BC1461" i="19"/>
  <c r="BA1462" i="19"/>
  <c r="BC1462" i="19"/>
  <c r="BB1463" i="19"/>
  <c r="BA1463" i="19"/>
  <c r="BB1464" i="19"/>
  <c r="BC1463" i="19"/>
  <c r="BC1464" i="19"/>
  <c r="BB1465" i="19"/>
  <c r="BA1464" i="19"/>
  <c r="BA1465" i="19"/>
  <c r="BC1465" i="19"/>
  <c r="BB1466" i="19"/>
  <c r="BC1466" i="19"/>
  <c r="BB1467" i="19"/>
  <c r="BA1466" i="19"/>
  <c r="BC1467" i="19"/>
  <c r="BA1467" i="19"/>
  <c r="BB1468" i="19"/>
  <c r="BC1468" i="19"/>
  <c r="BA1468" i="19"/>
  <c r="BB1469" i="19"/>
  <c r="BA1469" i="19"/>
  <c r="BB1470" i="19"/>
  <c r="BC1469" i="19"/>
  <c r="BC1470" i="19"/>
  <c r="BB1471" i="19"/>
  <c r="BA1470" i="19"/>
  <c r="BC1471" i="19"/>
  <c r="BB1472" i="19"/>
  <c r="BA1471" i="19"/>
  <c r="BC1472" i="19"/>
  <c r="BA1472" i="19"/>
  <c r="BB1473" i="19"/>
  <c r="BA1473" i="19"/>
  <c r="BC1473" i="19"/>
  <c r="BB1474" i="19"/>
  <c r="BB1475" i="19"/>
  <c r="BA1474" i="19"/>
  <c r="BC1474" i="19"/>
  <c r="BB1476" i="19"/>
  <c r="BC1475" i="19"/>
  <c r="BA1475" i="19"/>
  <c r="BC1476" i="19"/>
  <c r="BB1477" i="19"/>
  <c r="BA1476" i="19"/>
  <c r="BA1477" i="19"/>
  <c r="BB1478" i="19"/>
  <c r="BC1477" i="19"/>
  <c r="BB1479" i="19"/>
  <c r="BC1478" i="19"/>
  <c r="BA1478" i="19"/>
  <c r="BA1479" i="19"/>
  <c r="BC1479" i="19"/>
  <c r="BB1480" i="19"/>
  <c r="BA1480" i="19"/>
  <c r="BC1480" i="19"/>
  <c r="BB1481" i="19"/>
  <c r="BA1481" i="19"/>
  <c r="BC1481" i="19"/>
  <c r="BB1482" i="19"/>
  <c r="BC1482" i="19"/>
  <c r="BB1483" i="19"/>
  <c r="BA1482" i="19"/>
  <c r="BA1483" i="19"/>
  <c r="BB1484" i="19"/>
  <c r="BC1483" i="19"/>
  <c r="BC1484" i="19"/>
  <c r="BA1484" i="19"/>
  <c r="BB1485" i="19"/>
  <c r="BB1486" i="19"/>
  <c r="BC1485" i="19"/>
  <c r="BA1485" i="19"/>
  <c r="BC1486" i="19"/>
  <c r="BB1487" i="19"/>
  <c r="BA1486" i="19"/>
  <c r="BA1487" i="19"/>
  <c r="BB1488" i="19"/>
  <c r="BC1487" i="19"/>
  <c r="BB1489" i="19"/>
  <c r="BC1488" i="19"/>
  <c r="BA1488" i="19"/>
  <c r="BB1490" i="19"/>
  <c r="BA1489" i="19"/>
  <c r="BC1489" i="19"/>
  <c r="BA1490" i="19"/>
  <c r="BB1491" i="19"/>
  <c r="BC1490" i="19"/>
  <c r="BC1491" i="19"/>
  <c r="BB1492" i="19"/>
  <c r="BA1491" i="19"/>
  <c r="BC1492" i="19"/>
  <c r="BA1492" i="19"/>
  <c r="BB1493" i="19"/>
  <c r="BC1493" i="19"/>
  <c r="BA1493" i="19"/>
  <c r="BB1494" i="19"/>
  <c r="BB1495" i="19"/>
  <c r="BC1494" i="19"/>
  <c r="BA1494" i="19"/>
  <c r="BC1495" i="19"/>
  <c r="BA1495" i="19"/>
  <c r="BB1496" i="19"/>
  <c r="BA1496" i="19"/>
  <c r="BB1497" i="19"/>
  <c r="BC1496" i="19"/>
  <c r="BA1497" i="19"/>
  <c r="BB1498" i="19"/>
  <c r="BC1497" i="19"/>
  <c r="BA1498" i="19"/>
  <c r="BC1498" i="19"/>
  <c r="BB1499" i="19"/>
  <c r="BB1500" i="19"/>
  <c r="BC1499" i="19"/>
  <c r="BA1499" i="19"/>
  <c r="BB1501" i="19"/>
  <c r="BA1500" i="19"/>
  <c r="BC1500" i="19"/>
  <c r="BC1501" i="19"/>
  <c r="BA1501" i="19"/>
  <c r="BB1502" i="19"/>
  <c r="BC1502" i="19"/>
  <c r="BB1503" i="19"/>
  <c r="BA1502" i="19"/>
  <c r="BA1503" i="19"/>
  <c r="BB1504" i="19"/>
  <c r="BC1503" i="19"/>
  <c r="BB1505" i="19"/>
  <c r="BA1504" i="19"/>
  <c r="BC1504" i="19"/>
  <c r="BB1506" i="19"/>
  <c r="BA1505" i="19"/>
  <c r="BC1505" i="19"/>
  <c r="BB1507" i="19"/>
  <c r="BA1506" i="19"/>
  <c r="BC1506" i="19"/>
  <c r="BB1508" i="19"/>
  <c r="BC1507" i="19"/>
  <c r="BA1507" i="19"/>
  <c r="BA1508" i="19"/>
  <c r="BC1508" i="19"/>
  <c r="BB1509" i="19"/>
  <c r="BA1509" i="19"/>
  <c r="BC1509" i="19"/>
  <c r="BB1510" i="19"/>
  <c r="BC1510" i="19"/>
  <c r="BA1510" i="19"/>
  <c r="BB1511" i="19"/>
  <c r="BC1511" i="19"/>
  <c r="BB1512" i="19"/>
  <c r="BA1511" i="19"/>
  <c r="BA1512" i="19"/>
  <c r="BB1513" i="19"/>
  <c r="BC1512" i="19"/>
  <c r="BB1514" i="19"/>
  <c r="BC1513" i="19"/>
  <c r="BA1513" i="19"/>
  <c r="BA1514" i="19"/>
  <c r="BB1515" i="19"/>
  <c r="BC1514" i="19"/>
  <c r="BB1516" i="19"/>
  <c r="BA1515" i="19"/>
  <c r="BC1515" i="19"/>
  <c r="BA1516" i="19"/>
  <c r="BC1516" i="19"/>
  <c r="BB1517" i="19"/>
  <c r="BC1517" i="19"/>
  <c r="BB1518" i="19"/>
  <c r="BA1517" i="19"/>
  <c r="BA1518" i="19"/>
  <c r="BC1518" i="19"/>
  <c r="BB1519" i="19"/>
  <c r="BA1519" i="19"/>
  <c r="BC1519" i="19"/>
  <c r="BB1520" i="19"/>
  <c r="BA1520" i="19"/>
  <c r="BB1521" i="19"/>
  <c r="BC1520" i="19"/>
  <c r="BC1521" i="19"/>
  <c r="BB1522" i="19"/>
  <c r="BA1521" i="19"/>
  <c r="BB1523" i="19"/>
  <c r="BA1522" i="19"/>
  <c r="BC1522" i="19"/>
  <c r="BB1524" i="19"/>
  <c r="BC1523" i="19"/>
  <c r="BA1523" i="19"/>
  <c r="BA1524" i="19"/>
  <c r="BC1524" i="19"/>
  <c r="BB1525" i="19"/>
  <c r="BB1526" i="19"/>
  <c r="BC1525" i="19"/>
  <c r="BA1525" i="19"/>
  <c r="BC1526" i="19"/>
  <c r="BA1526" i="19"/>
  <c r="BB1527" i="19"/>
  <c r="BA1527" i="19"/>
  <c r="BC1527" i="19"/>
  <c r="BB1528" i="19"/>
  <c r="BC1528" i="19"/>
  <c r="BA1528" i="19"/>
  <c r="BB1529" i="19"/>
  <c r="BB1530" i="19"/>
  <c r="BC1529" i="19"/>
  <c r="BA1529" i="19"/>
  <c r="BC1530" i="19"/>
  <c r="BB1531" i="19"/>
  <c r="BA1530" i="19"/>
  <c r="BB1532" i="19"/>
  <c r="BC1531" i="19"/>
  <c r="BA1531" i="19"/>
  <c r="BB1533" i="19"/>
  <c r="BC1532" i="19"/>
  <c r="BA1532" i="19"/>
  <c r="BA1533" i="19"/>
  <c r="BB1534" i="19"/>
  <c r="BC1533" i="19"/>
  <c r="BC1534" i="19"/>
  <c r="BB1535" i="19"/>
  <c r="BA1534" i="19"/>
  <c r="BC1535" i="19"/>
  <c r="BA1535" i="19"/>
  <c r="BB1536" i="19"/>
  <c r="BC1536" i="19"/>
  <c r="BA1536" i="19"/>
  <c r="BB1537" i="19"/>
  <c r="BB1538" i="19"/>
  <c r="BA1537" i="19"/>
  <c r="BC1537" i="19"/>
  <c r="BC1538" i="19"/>
  <c r="BA1538" i="19"/>
  <c r="BB1539" i="19"/>
  <c r="BB1540" i="19"/>
  <c r="BA1539" i="19"/>
  <c r="BC1539" i="19"/>
  <c r="BA1540" i="19"/>
  <c r="BC1540" i="19"/>
  <c r="BB1541" i="19"/>
  <c r="BA1541" i="19"/>
  <c r="BB1542" i="19"/>
  <c r="BC1541" i="19"/>
  <c r="BC1542" i="19"/>
  <c r="BB1543" i="19"/>
  <c r="BA1542" i="19"/>
  <c r="BC1543" i="19"/>
  <c r="BB1544" i="19"/>
  <c r="BA1543" i="19"/>
  <c r="BB1545" i="19"/>
  <c r="BC1544" i="19"/>
  <c r="BA1544" i="19"/>
  <c r="BA1545" i="19"/>
  <c r="BB1546" i="19"/>
  <c r="BC1545" i="19"/>
  <c r="BC1546" i="19"/>
  <c r="BA1546" i="19"/>
  <c r="BB1547" i="19"/>
  <c r="BA1547" i="19"/>
  <c r="BB1548" i="19"/>
  <c r="BC1547" i="19"/>
  <c r="BC1548" i="19"/>
  <c r="BB1549" i="19"/>
  <c r="BA1548" i="19"/>
  <c r="BA1549" i="19"/>
  <c r="BC1549" i="19"/>
  <c r="BB1550" i="19"/>
  <c r="BC1550" i="19"/>
  <c r="BA1550" i="19"/>
  <c r="BB1551" i="19"/>
  <c r="BA1551" i="19"/>
  <c r="BB1552" i="19"/>
  <c r="BC1551" i="19"/>
  <c r="BC1552" i="19"/>
  <c r="BB1553" i="19"/>
  <c r="BA1552" i="19"/>
  <c r="BC1553" i="19"/>
  <c r="BA1553" i="19"/>
  <c r="BB1554" i="19"/>
  <c r="BC1554" i="19"/>
  <c r="BB1555" i="19"/>
  <c r="BA1554" i="19"/>
  <c r="BB1556" i="19"/>
  <c r="BA1555" i="19"/>
  <c r="BC1555" i="19"/>
  <c r="BB1557" i="19"/>
  <c r="BC1556" i="19"/>
  <c r="BA1556" i="19"/>
  <c r="BA1557" i="19"/>
  <c r="BB1558" i="19"/>
  <c r="BC1557" i="19"/>
  <c r="BA1558" i="19"/>
  <c r="BC1558" i="19"/>
  <c r="BB1559" i="19"/>
  <c r="BC1559" i="19"/>
  <c r="BB1560" i="19"/>
  <c r="BA1559" i="19"/>
  <c r="BC1560" i="19"/>
  <c r="BB1561" i="19"/>
  <c r="BA1560" i="19"/>
  <c r="BA1561" i="19"/>
  <c r="BC1561" i="19"/>
  <c r="BB1562" i="19"/>
  <c r="BB1563" i="19"/>
  <c r="BC1562" i="19"/>
  <c r="BA1562" i="19"/>
  <c r="BB1564" i="19"/>
  <c r="BC1563" i="19"/>
  <c r="BA1563" i="19"/>
  <c r="BC1564" i="19"/>
  <c r="BB1565" i="19"/>
  <c r="BA1564" i="19"/>
  <c r="BC1565" i="19"/>
  <c r="BA1565" i="19"/>
  <c r="BB1566" i="19"/>
  <c r="BB1567" i="19"/>
  <c r="BC1566" i="19"/>
  <c r="BA1566" i="19"/>
  <c r="BA1567" i="19"/>
  <c r="BB1568" i="19"/>
  <c r="BC1567" i="19"/>
  <c r="BC1568" i="19"/>
  <c r="BA1568" i="19"/>
  <c r="BB1569" i="19"/>
  <c r="BC1569" i="19"/>
  <c r="BA1569" i="19"/>
  <c r="BB1570" i="19"/>
  <c r="BC1570" i="19"/>
  <c r="BA1570" i="19"/>
  <c r="BB1571" i="19"/>
  <c r="BC1571" i="19"/>
  <c r="BB1572" i="19"/>
  <c r="BA1571" i="19"/>
  <c r="BB1573" i="19"/>
  <c r="BC1572" i="19"/>
  <c r="BA1572" i="19"/>
  <c r="BC1573" i="19"/>
  <c r="BA1573" i="19"/>
  <c r="BB1574" i="19"/>
  <c r="BB1575" i="19"/>
  <c r="BA1574" i="19"/>
  <c r="BC1574" i="19"/>
  <c r="BA1575" i="19"/>
  <c r="BB1576" i="19"/>
  <c r="BC1575" i="19"/>
  <c r="BC1576" i="19"/>
  <c r="BA1576" i="19"/>
  <c r="BB1577" i="19"/>
  <c r="BB1578" i="19"/>
  <c r="BC1577" i="19"/>
  <c r="BA1577" i="19"/>
  <c r="BC1578" i="19"/>
  <c r="BB1579" i="19"/>
  <c r="BA1578" i="19"/>
  <c r="BC1579" i="19"/>
  <c r="BB1580" i="19"/>
  <c r="BA1579" i="19"/>
  <c r="BA1580" i="19"/>
  <c r="BC1580" i="19"/>
  <c r="BB1581" i="19"/>
  <c r="BA1581" i="19"/>
  <c r="BB1582" i="19"/>
  <c r="BC1581" i="19"/>
  <c r="BB1583" i="19"/>
  <c r="BA1582" i="19"/>
  <c r="BC1582" i="19"/>
  <c r="BC1583" i="19"/>
  <c r="BA1583" i="19"/>
  <c r="BB1584" i="19"/>
  <c r="BC1584" i="19"/>
  <c r="BA1584" i="19"/>
  <c r="BB1585" i="19"/>
  <c r="BA1585" i="19"/>
  <c r="BB1586" i="19"/>
  <c r="BC1585" i="19"/>
  <c r="BC1586" i="19"/>
  <c r="BA1586" i="19"/>
  <c r="BB1587" i="19"/>
  <c r="BC1587" i="19"/>
  <c r="BA1587" i="19"/>
  <c r="BB1588" i="19"/>
  <c r="BC1588" i="19"/>
  <c r="BA1588" i="19"/>
  <c r="BB1589" i="19"/>
  <c r="BC1589" i="19"/>
  <c r="BB1590" i="19"/>
  <c r="BA1589" i="19"/>
  <c r="BB1591" i="19"/>
  <c r="BC1590" i="19"/>
  <c r="BA1590" i="19"/>
  <c r="BC1591" i="19"/>
  <c r="BB1592" i="19"/>
  <c r="BA1591" i="19"/>
  <c r="BC1592" i="19"/>
  <c r="BA1592" i="19"/>
  <c r="BB1593" i="19"/>
  <c r="BC1593" i="19"/>
  <c r="BA1593" i="19"/>
  <c r="BB1594" i="19"/>
  <c r="BB1595" i="19"/>
  <c r="BC1594" i="19"/>
  <c r="BA1594" i="19"/>
  <c r="BB1596" i="19"/>
  <c r="BC1595" i="19"/>
  <c r="BA1595" i="19"/>
  <c r="BA1596" i="19"/>
  <c r="BB1597" i="19"/>
  <c r="BC1596" i="19"/>
  <c r="BB1598" i="19"/>
  <c r="BC1597" i="19"/>
  <c r="BA1597" i="19"/>
  <c r="BA1598" i="19"/>
  <c r="BB1599" i="19"/>
  <c r="BC1598" i="19"/>
  <c r="BB1600" i="19"/>
  <c r="BC1599" i="19"/>
  <c r="BA1599" i="19"/>
  <c r="BC1600" i="19"/>
  <c r="BA1600" i="19"/>
  <c r="BB1601" i="19"/>
  <c r="BC1601" i="19"/>
  <c r="BA1601" i="19"/>
  <c r="BB1602" i="19"/>
  <c r="BB1603" i="19"/>
  <c r="BA1602" i="19"/>
  <c r="BC1602" i="19"/>
  <c r="BC1603" i="19"/>
  <c r="BA1603" i="19"/>
  <c r="BB1604" i="19"/>
  <c r="BA1604" i="19"/>
  <c r="BB1605" i="19"/>
  <c r="BC1604" i="19"/>
  <c r="BB1606" i="19"/>
  <c r="BC1605" i="19"/>
  <c r="BA1605" i="19"/>
  <c r="BC1606" i="19"/>
  <c r="BB1607" i="19"/>
  <c r="BA1606" i="19"/>
  <c r="BC1607" i="19"/>
  <c r="BB1608" i="19"/>
  <c r="BA1607" i="19"/>
  <c r="BA1608" i="19"/>
  <c r="BC1608" i="19"/>
  <c r="BB1609" i="19"/>
  <c r="BC1609" i="19"/>
  <c r="BA1609" i="19"/>
  <c r="BB1610" i="19"/>
  <c r="BC1610" i="19"/>
  <c r="BA1610" i="19"/>
  <c r="BB1611" i="19"/>
  <c r="BA1611" i="19"/>
  <c r="BC1611" i="19"/>
  <c r="BB1612" i="19"/>
  <c r="BB1613" i="19"/>
  <c r="BA1612" i="19"/>
  <c r="BC1612" i="19"/>
  <c r="BA1613" i="19"/>
  <c r="BB1614" i="19"/>
  <c r="BC1613" i="19"/>
  <c r="BA1614" i="19"/>
  <c r="BB1615" i="19"/>
  <c r="BC1614" i="19"/>
  <c r="BA1615" i="19"/>
  <c r="BC1615" i="19"/>
  <c r="BB1616" i="19"/>
  <c r="BC1616" i="19"/>
  <c r="BA1616" i="19"/>
  <c r="BB1617" i="19"/>
  <c r="BA1617" i="19"/>
  <c r="BC1617" i="19"/>
  <c r="BB1618" i="19"/>
  <c r="BA1618" i="19"/>
  <c r="BB1619" i="19"/>
  <c r="BC1618" i="19"/>
  <c r="BC1619" i="19"/>
  <c r="BB1620" i="19"/>
  <c r="BA1619" i="19"/>
  <c r="BA1620" i="19"/>
  <c r="BB1621" i="19"/>
  <c r="BC1620" i="19"/>
  <c r="BA1621" i="19"/>
  <c r="BC1621" i="19"/>
  <c r="BB1622" i="19"/>
  <c r="BA1622" i="19"/>
  <c r="BB1623" i="19"/>
  <c r="BC1622" i="19"/>
  <c r="BA1623" i="19"/>
  <c r="BC1623" i="19"/>
  <c r="BB1624" i="19"/>
  <c r="BB1625" i="19"/>
  <c r="BA1624" i="19"/>
  <c r="BC1624" i="19"/>
  <c r="BA1625" i="19"/>
  <c r="BB1626" i="19"/>
  <c r="BC1625" i="19"/>
  <c r="BB1627" i="19"/>
  <c r="BA1626" i="19"/>
  <c r="BC1626" i="19"/>
  <c r="BB1628" i="19"/>
  <c r="BA1627" i="19"/>
  <c r="BC1627" i="19"/>
  <c r="BB1629" i="19"/>
  <c r="BA1628" i="19"/>
  <c r="BC1628" i="19"/>
  <c r="BB1630" i="19"/>
  <c r="BA1629" i="19"/>
  <c r="BC1629" i="19"/>
  <c r="BC1630" i="19"/>
  <c r="BB1631" i="19"/>
  <c r="BA1630" i="19"/>
  <c r="BC1631" i="19"/>
  <c r="BB1632" i="19"/>
  <c r="BA1631" i="19"/>
  <c r="BA1632" i="19"/>
  <c r="BB1633" i="19"/>
  <c r="BC1632" i="19"/>
  <c r="BA1633" i="19"/>
  <c r="BB1634" i="19"/>
  <c r="BC1633" i="19"/>
  <c r="BC1634" i="19"/>
  <c r="BB1635" i="19"/>
  <c r="BA1634" i="19"/>
  <c r="BC1635" i="19"/>
  <c r="BB1636" i="19"/>
  <c r="BA1635" i="19"/>
  <c r="BA1636" i="19"/>
  <c r="BB1637" i="19"/>
  <c r="BC1636" i="19"/>
  <c r="BB1638" i="19"/>
  <c r="BC1637" i="19"/>
  <c r="BA1637" i="19"/>
  <c r="BC1638" i="19"/>
  <c r="BB1639" i="19"/>
  <c r="BA1638" i="19"/>
  <c r="BC1639" i="19"/>
  <c r="BB1640" i="19"/>
  <c r="BA1639" i="19"/>
  <c r="BB1641" i="19"/>
  <c r="BA1640" i="19"/>
  <c r="BC1640" i="19"/>
  <c r="BA1641" i="19"/>
  <c r="BB1642" i="19"/>
  <c r="BC1641" i="19"/>
  <c r="BA1642" i="19"/>
  <c r="BB1643" i="19"/>
  <c r="BC1642" i="19"/>
  <c r="BB1644" i="19"/>
  <c r="BC1643" i="19"/>
  <c r="BA1643" i="19"/>
  <c r="BB1645" i="19"/>
  <c r="BA1644" i="19"/>
  <c r="BC1644" i="19"/>
  <c r="BB1646" i="19"/>
  <c r="BC1645" i="19"/>
  <c r="BA1645" i="19"/>
  <c r="BC1646" i="19"/>
  <c r="BA1646" i="19"/>
  <c r="BB1647" i="19"/>
  <c r="BA1647" i="19"/>
  <c r="BB1648" i="19"/>
  <c r="BC1647" i="19"/>
  <c r="BC1648" i="19"/>
  <c r="BA1648" i="19"/>
  <c r="BB1649" i="19"/>
  <c r="BB1650" i="19"/>
  <c r="BA1649" i="19"/>
  <c r="BC1649" i="19"/>
  <c r="BB1651" i="19"/>
  <c r="BA1650" i="19"/>
  <c r="BC1650" i="19"/>
  <c r="BA1651" i="19"/>
  <c r="BC1651" i="19"/>
  <c r="BB1652" i="19"/>
  <c r="BB1653" i="19"/>
  <c r="BA1652" i="19"/>
  <c r="BC1652" i="19"/>
  <c r="BC1653" i="19"/>
  <c r="BB1654" i="19"/>
  <c r="BA1653" i="19"/>
  <c r="BC1654" i="19"/>
  <c r="BA1654" i="19"/>
  <c r="BB1655" i="19"/>
  <c r="BA1655" i="19"/>
  <c r="BB1656" i="19"/>
  <c r="BC1655" i="19"/>
  <c r="BB1657" i="19"/>
  <c r="BC1656" i="19"/>
  <c r="BA1656" i="19"/>
  <c r="BC1657" i="19"/>
  <c r="BB1658" i="19"/>
  <c r="BA1657" i="19"/>
  <c r="BA1658" i="19"/>
  <c r="BC1658" i="19"/>
  <c r="BB1659" i="19"/>
  <c r="BB1660" i="19"/>
  <c r="BA1659" i="19"/>
  <c r="BC1659" i="19"/>
  <c r="BC1660" i="19"/>
  <c r="BA1660" i="19"/>
  <c r="BB1661" i="19"/>
  <c r="BC1661" i="19"/>
  <c r="BB1662" i="19"/>
  <c r="BA1661" i="19"/>
  <c r="BB1663" i="19"/>
  <c r="BA1662" i="19"/>
  <c r="BC1662" i="19"/>
  <c r="BA1663" i="19"/>
  <c r="BC1663" i="19"/>
  <c r="BB1664" i="19"/>
  <c r="BC1664" i="19"/>
  <c r="BA1664" i="19"/>
  <c r="BB1665" i="19"/>
  <c r="BB1666" i="19"/>
  <c r="BA1665" i="19"/>
  <c r="BC1665" i="19"/>
  <c r="BB1667" i="19"/>
  <c r="BA1666" i="19"/>
  <c r="BC1666" i="19"/>
  <c r="BA1667" i="19"/>
  <c r="BB1668" i="19"/>
  <c r="BC1667" i="19"/>
  <c r="BA1668" i="19"/>
  <c r="BB1669" i="19"/>
  <c r="BC1668" i="19"/>
  <c r="BA1669" i="19"/>
  <c r="BC1669" i="19"/>
  <c r="BB1670" i="19"/>
  <c r="BB1671" i="19"/>
  <c r="BA1670" i="19"/>
  <c r="BC1670" i="19"/>
  <c r="BB1672" i="19"/>
  <c r="BC1671" i="19"/>
  <c r="BA1671" i="19"/>
  <c r="BB1673" i="19"/>
  <c r="BC1672" i="19"/>
  <c r="BA1672" i="19"/>
  <c r="BB1674" i="19"/>
  <c r="BC1673" i="19"/>
  <c r="BA1673" i="19"/>
  <c r="BC1674" i="19"/>
  <c r="BB1675" i="19"/>
  <c r="BA1674" i="19"/>
  <c r="BA1675" i="19"/>
  <c r="BB1676" i="19"/>
  <c r="BC1675" i="19"/>
  <c r="BA1676" i="19"/>
  <c r="BB1677" i="19"/>
  <c r="BC1676" i="19"/>
  <c r="BC1677" i="19"/>
  <c r="BB1678" i="19"/>
  <c r="BA1677" i="19"/>
  <c r="BB1679" i="19"/>
  <c r="BA1678" i="19"/>
  <c r="BC1678" i="19"/>
  <c r="BB1680" i="19"/>
  <c r="BC1679" i="19"/>
  <c r="BA1679" i="19"/>
  <c r="BA1680" i="19"/>
  <c r="BC1680" i="19"/>
  <c r="BB1681" i="19"/>
  <c r="BC1681" i="19"/>
  <c r="BB1682" i="19"/>
  <c r="BA1681" i="19"/>
  <c r="BA1682" i="19"/>
  <c r="BC1682" i="19"/>
  <c r="BB1683" i="19"/>
  <c r="BB1684" i="19"/>
  <c r="BC1683" i="19"/>
  <c r="BA1683" i="19"/>
  <c r="BA1684" i="19"/>
  <c r="BC1684" i="19"/>
  <c r="BB1685" i="19"/>
  <c r="BB1686" i="19"/>
  <c r="BA1685" i="19"/>
  <c r="BC1685" i="19"/>
  <c r="BB1687" i="19"/>
  <c r="BA1686" i="19"/>
  <c r="BC1686" i="19"/>
  <c r="BA1687" i="19"/>
  <c r="BB1688" i="19"/>
  <c r="BC1687" i="19"/>
  <c r="BA1688" i="19"/>
  <c r="BC1688" i="19"/>
  <c r="BB1689" i="19"/>
  <c r="BB1690" i="19"/>
  <c r="BC1689" i="19"/>
  <c r="BA1689" i="19"/>
  <c r="BA1690" i="19"/>
  <c r="BB1691" i="19"/>
  <c r="BC1690" i="19"/>
  <c r="BB1692" i="19"/>
  <c r="BC1691" i="19"/>
  <c r="BA1691" i="19"/>
  <c r="BC1692" i="19"/>
  <c r="BB1693" i="19"/>
  <c r="BA1692" i="19"/>
  <c r="BA1693" i="19"/>
  <c r="BC1693" i="19"/>
  <c r="BB1694" i="19"/>
  <c r="BC1694" i="19"/>
  <c r="BA1694" i="19"/>
  <c r="BB1695" i="19"/>
  <c r="BB1696" i="19"/>
  <c r="BC1695" i="19"/>
  <c r="BA1695" i="19"/>
  <c r="BB1697" i="19"/>
  <c r="BA1696" i="19"/>
  <c r="BC1696" i="19"/>
  <c r="BA1697" i="19"/>
  <c r="BB1698" i="19"/>
  <c r="BC1697" i="19"/>
  <c r="BB1699" i="19"/>
  <c r="BC1698" i="19"/>
  <c r="BA1698" i="19"/>
  <c r="BB1700" i="19"/>
  <c r="BA1699" i="19"/>
  <c r="BC1699" i="19"/>
  <c r="BA1700" i="19"/>
  <c r="BB1701" i="19"/>
  <c r="BC1700" i="19"/>
  <c r="BC1701" i="19"/>
  <c r="BA1701" i="19"/>
  <c r="BB1702" i="19"/>
  <c r="BA1702" i="19"/>
  <c r="BC1702" i="19"/>
  <c r="BB1703" i="19"/>
  <c r="BB1704" i="19"/>
  <c r="BC1703" i="19"/>
  <c r="BA1703" i="19"/>
  <c r="BA1704" i="19"/>
  <c r="BB1705" i="19"/>
  <c r="BC1704" i="19"/>
  <c r="BB1706" i="19"/>
  <c r="BC1705" i="19"/>
  <c r="BA1705" i="19"/>
  <c r="BB1707" i="19"/>
  <c r="BC1706" i="19"/>
  <c r="BA1706" i="19"/>
  <c r="BB1708" i="19"/>
  <c r="BC1707" i="19"/>
  <c r="BA1707" i="19"/>
  <c r="BB1709" i="19"/>
  <c r="BA1708" i="19"/>
  <c r="BC1708" i="19"/>
  <c r="BC1709" i="19"/>
  <c r="BA1709" i="19"/>
  <c r="BB1710" i="19"/>
  <c r="BC1710" i="19"/>
  <c r="BB1711" i="19"/>
  <c r="BA1710" i="19"/>
  <c r="BB1712" i="19"/>
  <c r="BA1711" i="19"/>
  <c r="BC1711" i="19"/>
  <c r="BA1712" i="19"/>
  <c r="BB1713" i="19"/>
  <c r="BC1712" i="19"/>
  <c r="BA1713" i="19"/>
  <c r="BC1713" i="19"/>
  <c r="BB1714" i="19"/>
  <c r="BA1714" i="19"/>
  <c r="BB1715" i="19"/>
  <c r="BC1714" i="19"/>
  <c r="BA1715" i="19"/>
  <c r="BB1716" i="19"/>
  <c r="BC1715" i="19"/>
  <c r="BC1716" i="19"/>
  <c r="BB1717" i="19"/>
  <c r="BA1716" i="19"/>
  <c r="BA1717" i="19"/>
  <c r="BB1718" i="19"/>
  <c r="BC1717" i="19"/>
  <c r="BB1719" i="19"/>
  <c r="BA1718" i="19"/>
  <c r="BC1718" i="19"/>
  <c r="BB1720" i="19"/>
  <c r="BC1719" i="19"/>
  <c r="BA1719" i="19"/>
  <c r="BC1720" i="19"/>
  <c r="BB1721" i="19"/>
  <c r="BA1720" i="19"/>
  <c r="BA1721" i="19"/>
  <c r="BB1722" i="19"/>
  <c r="BC1721" i="19"/>
  <c r="BA1722" i="19"/>
  <c r="BB1723" i="19"/>
  <c r="BC1722" i="19"/>
  <c r="BB1724" i="19"/>
  <c r="BC1723" i="19"/>
  <c r="BA1723" i="19"/>
  <c r="BC1724" i="19"/>
  <c r="BB1725" i="19"/>
  <c r="BA1724" i="19"/>
  <c r="BC1725" i="19"/>
  <c r="BB1726" i="19"/>
  <c r="BA1725" i="19"/>
  <c r="BC1726" i="19"/>
  <c r="BA1726" i="19"/>
  <c r="BB1727" i="19"/>
  <c r="BC1727" i="19"/>
  <c r="BB1728" i="19"/>
  <c r="BA1727" i="19"/>
  <c r="BC1728" i="19"/>
  <c r="BB1729" i="19"/>
  <c r="BA1728" i="19"/>
  <c r="BC1729" i="19"/>
  <c r="BA1729" i="19"/>
  <c r="BB1730" i="19"/>
  <c r="BC1730" i="19"/>
  <c r="BA1730" i="19"/>
  <c r="BB1731" i="19"/>
  <c r="BC1731" i="19"/>
  <c r="BA1731" i="19"/>
  <c r="BB1732" i="19"/>
  <c r="BA1732" i="19"/>
  <c r="BC1732" i="19"/>
  <c r="BB1733" i="19"/>
  <c r="BA1733" i="19"/>
  <c r="BB1734" i="19"/>
  <c r="BC1733" i="19"/>
  <c r="BC1734" i="19"/>
  <c r="BB1735" i="19"/>
  <c r="BA1734" i="19"/>
  <c r="BA1735" i="19"/>
  <c r="BC1735" i="19"/>
  <c r="BB1736" i="19"/>
  <c r="BB1737" i="19"/>
  <c r="BC1736" i="19"/>
  <c r="BA1736" i="19"/>
  <c r="BC1737" i="19"/>
  <c r="BA1737" i="19"/>
  <c r="BB1738" i="19"/>
  <c r="BB1739" i="19"/>
  <c r="BA1738" i="19"/>
  <c r="BC1738" i="19"/>
  <c r="BB1740" i="19"/>
  <c r="BA1739" i="19"/>
  <c r="BC1739" i="19"/>
  <c r="BA1740" i="19"/>
  <c r="BB1741" i="19"/>
  <c r="BC1740" i="19"/>
  <c r="BB1742" i="19"/>
  <c r="BA1741" i="19"/>
  <c r="BC1741" i="19"/>
  <c r="BC1742" i="19"/>
  <c r="BA1742" i="19"/>
  <c r="BB1743" i="19"/>
  <c r="BB1744" i="19"/>
  <c r="BA1743" i="19"/>
  <c r="BC1743" i="19"/>
  <c r="BC1744" i="19"/>
  <c r="BA1744" i="19"/>
  <c r="BB1745" i="19"/>
  <c r="BC1745" i="19"/>
  <c r="BB1746" i="19"/>
  <c r="BA1745" i="19"/>
  <c r="BA1746" i="19"/>
  <c r="BB1747" i="19"/>
  <c r="BC1746" i="19"/>
  <c r="BB1748" i="19"/>
  <c r="BC1747" i="19"/>
  <c r="BA1747" i="19"/>
  <c r="BC1748" i="19"/>
  <c r="BB1749" i="19"/>
  <c r="BA1748" i="19"/>
  <c r="BA1749" i="19"/>
  <c r="BC1749" i="19"/>
  <c r="BB1750" i="19"/>
  <c r="BC1750" i="19"/>
  <c r="BA1750" i="19"/>
  <c r="BB1751" i="19"/>
  <c r="BA1751" i="19"/>
  <c r="BB1752" i="19"/>
  <c r="BC1751" i="19"/>
  <c r="BA1752" i="19"/>
  <c r="BC1752" i="19"/>
  <c r="BB1753" i="19"/>
  <c r="BC1753" i="19"/>
  <c r="BB1754" i="19"/>
  <c r="BA1753" i="19"/>
  <c r="BA1754" i="19"/>
  <c r="BB1755" i="19"/>
  <c r="BC1754" i="19"/>
  <c r="BA1755" i="19"/>
  <c r="BC1755" i="19"/>
  <c r="BB1756" i="19"/>
  <c r="BA1756" i="19"/>
  <c r="BC1756" i="19"/>
  <c r="BB1757" i="19"/>
  <c r="BB1758" i="19"/>
  <c r="BC1757" i="19"/>
  <c r="BA1757" i="19"/>
  <c r="BA1758" i="19"/>
  <c r="BC1758" i="19"/>
  <c r="BB1759" i="19"/>
  <c r="BA1759" i="19"/>
  <c r="BB1760" i="19"/>
  <c r="BC1759" i="19"/>
  <c r="BC1760" i="19"/>
  <c r="BA1760" i="19"/>
  <c r="BB1761" i="19"/>
  <c r="BA1761" i="19"/>
  <c r="BC1761" i="19"/>
  <c r="BB1762" i="19"/>
  <c r="BC1762" i="19"/>
  <c r="BA1762" i="19"/>
  <c r="BB1763" i="19"/>
  <c r="BB1764" i="19"/>
  <c r="BC1763" i="19"/>
  <c r="BA1763" i="19"/>
  <c r="BC1764" i="19"/>
  <c r="BB1765" i="19"/>
  <c r="BA1764" i="19"/>
  <c r="BA1765" i="19"/>
  <c r="BC1765" i="19"/>
  <c r="BB1766" i="19"/>
  <c r="BA1766" i="19"/>
  <c r="BC1766" i="19"/>
  <c r="BB1767" i="19"/>
  <c r="BB1768" i="19"/>
  <c r="BA1767" i="19"/>
  <c r="BC1767" i="19"/>
  <c r="BA1768" i="19"/>
  <c r="BB1769" i="19"/>
  <c r="BC1768" i="19"/>
  <c r="BA1769" i="19"/>
  <c r="BC1769" i="19"/>
  <c r="BB1770" i="19"/>
  <c r="BB1771" i="19"/>
  <c r="BC1770" i="19"/>
  <c r="BA1770" i="19"/>
  <c r="BB1772" i="19"/>
  <c r="BC1771" i="19"/>
  <c r="BA1771" i="19"/>
  <c r="BB1773" i="19"/>
  <c r="BC1772" i="19"/>
  <c r="BA1772" i="19"/>
  <c r="BB1774" i="19"/>
  <c r="BA1773" i="19"/>
  <c r="BC1773" i="19"/>
  <c r="BB1775" i="19"/>
  <c r="BA1774" i="19"/>
  <c r="BC1774" i="19"/>
  <c r="BB1776" i="19"/>
  <c r="BC1775" i="19"/>
  <c r="BA1775" i="19"/>
  <c r="BB1777" i="19"/>
  <c r="BC1776" i="19"/>
  <c r="BA1776" i="19"/>
  <c r="BC1777" i="19"/>
  <c r="BA1777" i="19"/>
  <c r="BB1778" i="19"/>
  <c r="BA1778" i="19"/>
  <c r="BC1778" i="19"/>
  <c r="BB1779" i="19"/>
  <c r="BB1780" i="19"/>
  <c r="BA1779" i="19"/>
  <c r="BC1779" i="19"/>
  <c r="BA1780" i="19"/>
  <c r="BC1780" i="19"/>
  <c r="BB1781" i="19"/>
  <c r="BB1782" i="19"/>
  <c r="BC1781" i="19"/>
  <c r="BA1781" i="19"/>
  <c r="BA1782" i="19"/>
  <c r="BB1783" i="19"/>
  <c r="BC1782" i="19"/>
  <c r="BC1783" i="19"/>
  <c r="BA1783" i="19"/>
  <c r="BB1784" i="19"/>
  <c r="BA1784" i="19"/>
  <c r="BC1784" i="19"/>
  <c r="BB1785" i="19"/>
  <c r="BA1785" i="19"/>
  <c r="BB1786" i="19"/>
  <c r="BC1785" i="19"/>
  <c r="BC1786" i="19"/>
  <c r="BB1787" i="19"/>
  <c r="BA1786" i="19"/>
  <c r="BA1787" i="19"/>
  <c r="BC1787" i="19"/>
  <c r="BB1788" i="19"/>
  <c r="BC1788" i="19"/>
  <c r="BB1789" i="19"/>
  <c r="BA1788" i="19"/>
  <c r="BA1789" i="19"/>
  <c r="BB1790" i="19"/>
  <c r="BC1789" i="19"/>
  <c r="BA1790" i="19"/>
  <c r="BB1791" i="19"/>
  <c r="BC1790" i="19"/>
  <c r="BA1791" i="19"/>
  <c r="BC1791" i="19"/>
  <c r="BB1792" i="19"/>
  <c r="BA1792" i="19"/>
  <c r="BC1792" i="19"/>
  <c r="BB1793" i="19"/>
  <c r="BA1793" i="19"/>
  <c r="BB1794" i="19"/>
  <c r="BC1793" i="19"/>
  <c r="BB1795" i="19"/>
  <c r="BC1794" i="19"/>
  <c r="BA1794" i="19"/>
  <c r="BA1795" i="19"/>
  <c r="BB1796" i="19"/>
  <c r="BC1795" i="19"/>
  <c r="BA1796" i="19"/>
  <c r="BC1796" i="19"/>
  <c r="BB1797" i="19"/>
  <c r="BC1797" i="19"/>
  <c r="BB1798" i="19"/>
  <c r="BA1797" i="19"/>
  <c r="BA1798" i="19"/>
  <c r="BB1799" i="19"/>
  <c r="BC1798" i="19"/>
  <c r="BB1800" i="19"/>
  <c r="BA1799" i="19"/>
  <c r="BC1799" i="19"/>
  <c r="BC1800" i="19"/>
  <c r="BB1801" i="19"/>
  <c r="BA1800" i="19"/>
  <c r="BC1801" i="19"/>
  <c r="BB1802" i="19"/>
  <c r="BA1801" i="19"/>
  <c r="BA1802" i="19"/>
  <c r="BC1802" i="19"/>
  <c r="BB1803" i="19"/>
  <c r="BB1804" i="19"/>
  <c r="BC1803" i="19"/>
  <c r="BA1803" i="19"/>
  <c r="BB1805" i="19"/>
  <c r="BC1804" i="19"/>
  <c r="BA1804" i="19"/>
  <c r="BB1806" i="19"/>
  <c r="BA1805" i="19"/>
  <c r="BC1805" i="19"/>
  <c r="BC1806" i="19"/>
  <c r="BA1806" i="19"/>
  <c r="BB1807" i="19"/>
  <c r="BB1808" i="19"/>
  <c r="BC1807" i="19"/>
  <c r="BA1807" i="19"/>
  <c r="BB1809" i="19"/>
  <c r="BC1808" i="19"/>
  <c r="BA1808" i="19"/>
  <c r="BC1809" i="19"/>
  <c r="BA1809" i="19"/>
  <c r="BB1810" i="19"/>
  <c r="BA1810" i="19"/>
  <c r="BC1810" i="19"/>
  <c r="BB1811" i="19"/>
  <c r="BB1812" i="19"/>
  <c r="BA1811" i="19"/>
  <c r="BC1811" i="19"/>
  <c r="BB1813" i="19"/>
  <c r="BC1812" i="19"/>
  <c r="BA1812" i="19"/>
  <c r="BB1814" i="19"/>
  <c r="BA1813" i="19"/>
  <c r="BC1813" i="19"/>
  <c r="BC1814" i="19"/>
  <c r="BA1814" i="19"/>
  <c r="BB1815" i="19"/>
  <c r="BB1816" i="19"/>
  <c r="BA1815" i="19"/>
  <c r="BC1815" i="19"/>
  <c r="BC1816" i="19"/>
  <c r="BB1817" i="19"/>
  <c r="BA1816" i="19"/>
  <c r="BB1818" i="19"/>
  <c r="BC1817" i="19"/>
  <c r="BA1817" i="19"/>
  <c r="BA1818" i="19"/>
  <c r="BB1819" i="19"/>
  <c r="BC1818" i="19"/>
  <c r="BB1820" i="19"/>
  <c r="BC1819" i="19"/>
  <c r="BA1819" i="19"/>
  <c r="BA1820" i="19"/>
  <c r="BB1821" i="19"/>
  <c r="BC1820" i="19"/>
  <c r="BC1821" i="19"/>
  <c r="BA1821" i="19"/>
  <c r="BB1822" i="19"/>
  <c r="BC1822" i="19"/>
  <c r="BA1822" i="19"/>
  <c r="BB1823" i="19"/>
  <c r="BB1824" i="19"/>
  <c r="BC1823" i="19"/>
  <c r="BA1823" i="19"/>
  <c r="BA1824" i="19"/>
  <c r="BB1825" i="19"/>
  <c r="BC1824" i="19"/>
  <c r="BC1825" i="19"/>
  <c r="BA1825" i="19"/>
  <c r="BB1826" i="19"/>
  <c r="BB1827" i="19"/>
  <c r="BC1826" i="19"/>
  <c r="BA1826" i="19"/>
  <c r="BA1827" i="19"/>
  <c r="BB1828" i="19"/>
  <c r="BC1827" i="19"/>
  <c r="BA1828" i="19"/>
  <c r="BB1829" i="19"/>
  <c r="BC1828" i="19"/>
  <c r="BA1829" i="19"/>
  <c r="BB1830" i="19"/>
  <c r="BC1829" i="19"/>
  <c r="BA1830" i="19"/>
  <c r="BB1831" i="19"/>
  <c r="BC1830" i="19"/>
  <c r="BA1831" i="19"/>
  <c r="BB1832" i="19"/>
  <c r="BC1831" i="19"/>
  <c r="BC1832" i="19"/>
  <c r="BA1832" i="19"/>
  <c r="BB1833" i="19"/>
  <c r="BA1833" i="19"/>
  <c r="BC1833" i="19"/>
  <c r="BB1834" i="19"/>
  <c r="BB1835" i="19"/>
  <c r="BC1834" i="19"/>
  <c r="BA1834" i="19"/>
  <c r="BB1836" i="19"/>
  <c r="BA1835" i="19"/>
  <c r="BC1835" i="19"/>
  <c r="BB1837" i="19"/>
  <c r="BC1836" i="19"/>
  <c r="BA1836" i="19"/>
  <c r="BB1838" i="19"/>
  <c r="BC1837" i="19"/>
  <c r="BA1837" i="19"/>
  <c r="BC1838" i="19"/>
  <c r="BA1838" i="19"/>
  <c r="BB1839" i="19"/>
  <c r="BB1840" i="19"/>
  <c r="BC1839" i="19"/>
  <c r="BA1839" i="19"/>
  <c r="BC1840" i="19"/>
  <c r="BB1841" i="19"/>
  <c r="BA1840" i="19"/>
  <c r="BA1841" i="19"/>
  <c r="BB1842" i="19"/>
  <c r="BC1841" i="19"/>
  <c r="BC1842" i="19"/>
  <c r="BB1843" i="19"/>
  <c r="BA1842" i="19"/>
  <c r="BA1843" i="19"/>
  <c r="BB1844" i="19"/>
  <c r="BC1843" i="19"/>
  <c r="BA1844" i="19"/>
  <c r="BB1845" i="19"/>
  <c r="BC1844" i="19"/>
  <c r="BC1845" i="19"/>
  <c r="BB1846" i="19"/>
  <c r="BA1845" i="19"/>
  <c r="BB1847" i="19"/>
  <c r="BA1846" i="19"/>
  <c r="BC1846" i="19"/>
  <c r="BB1848" i="19"/>
  <c r="BA1847" i="19"/>
  <c r="BC1847" i="19"/>
  <c r="BA1848" i="19"/>
  <c r="BB1849" i="19"/>
  <c r="BC1848" i="19"/>
  <c r="BB1850" i="19"/>
  <c r="BA1849" i="19"/>
  <c r="BC1849" i="19"/>
  <c r="BB1851" i="19"/>
  <c r="BA1850" i="19"/>
  <c r="BC1850" i="19"/>
  <c r="BB1852" i="19"/>
  <c r="BA1851" i="19"/>
  <c r="BC1851" i="19"/>
  <c r="BB1853" i="19"/>
  <c r="BA1852" i="19"/>
  <c r="BC1852" i="19"/>
  <c r="BB1854" i="19"/>
  <c r="BC1853" i="19"/>
  <c r="BA1853" i="19"/>
  <c r="BB1855" i="19"/>
  <c r="BC1854" i="19"/>
  <c r="BA1854" i="19"/>
  <c r="BA1855" i="19"/>
  <c r="BB1856" i="19"/>
  <c r="BC1855" i="19"/>
  <c r="BA1856" i="19"/>
  <c r="BC1856" i="19"/>
  <c r="BB1857" i="19"/>
  <c r="BB1858" i="19"/>
  <c r="BA1857" i="19"/>
  <c r="BC1857" i="19"/>
  <c r="BA1858" i="19"/>
  <c r="BC1858" i="19"/>
  <c r="BB1859" i="19"/>
  <c r="BA1859" i="19"/>
  <c r="BC1859" i="19"/>
  <c r="BB1860" i="19"/>
  <c r="BC1860" i="19"/>
  <c r="BA1860" i="19"/>
  <c r="BB1861" i="19"/>
  <c r="BB1862" i="19"/>
  <c r="BA1861" i="19"/>
  <c r="BC1861" i="19"/>
  <c r="BA1862" i="19"/>
  <c r="BC1862" i="19"/>
  <c r="BB1863" i="19"/>
  <c r="BC1863" i="19"/>
  <c r="BB1864" i="19"/>
  <c r="BA1863" i="19"/>
  <c r="BC1864" i="19"/>
  <c r="BA1864" i="19"/>
  <c r="BB1865" i="19"/>
  <c r="BA1865" i="19"/>
  <c r="BB1866" i="19"/>
  <c r="BC1865" i="19"/>
  <c r="BB1867" i="19"/>
  <c r="BC1866" i="19"/>
  <c r="BA1866" i="19"/>
  <c r="BA1867" i="19"/>
  <c r="BC1867" i="19"/>
  <c r="BB1868" i="19"/>
  <c r="BB1869" i="19"/>
  <c r="BC1868" i="19"/>
  <c r="BA1868" i="19"/>
  <c r="BB1870" i="19"/>
  <c r="BC1869" i="19"/>
  <c r="BA1869" i="19"/>
  <c r="BB1871" i="19"/>
  <c r="BA1870" i="19"/>
  <c r="BC1870" i="19"/>
  <c r="BB1872" i="19"/>
  <c r="BC1871" i="19"/>
  <c r="BA1871" i="19"/>
  <c r="BA1872" i="19"/>
  <c r="BB1873" i="19"/>
  <c r="BC1872" i="19"/>
  <c r="BB1874" i="19"/>
  <c r="BC1873" i="19"/>
  <c r="BA1873" i="19"/>
  <c r="BC1874" i="19"/>
  <c r="BA1874" i="19"/>
  <c r="BB1875" i="19"/>
  <c r="BA1875" i="19"/>
  <c r="BB1876" i="19"/>
  <c r="BC1875" i="19"/>
  <c r="BA1876" i="19"/>
  <c r="BB1877" i="19"/>
  <c r="BC1876" i="19"/>
  <c r="BB1878" i="19"/>
  <c r="BC1877" i="19"/>
  <c r="BA1877" i="19"/>
  <c r="BC1878" i="19"/>
  <c r="BA1878" i="19"/>
  <c r="BB1879" i="19"/>
  <c r="BA1879" i="19"/>
  <c r="BB1880" i="19"/>
  <c r="BC1879" i="19"/>
  <c r="BC1880" i="19"/>
  <c r="BA1880" i="19"/>
  <c r="BB1881" i="19"/>
  <c r="BC1881" i="19"/>
  <c r="BB1882" i="19"/>
  <c r="BA1881" i="19"/>
  <c r="BA1882" i="19"/>
  <c r="BC1882" i="19"/>
  <c r="BB1883" i="19"/>
  <c r="BB1884" i="19"/>
  <c r="BC1883" i="19"/>
  <c r="BA1883" i="19"/>
  <c r="BC1884" i="19"/>
  <c r="BA1884" i="19"/>
  <c r="BB1885" i="19"/>
  <c r="BA1885" i="19"/>
  <c r="BB1886" i="19"/>
  <c r="BC1885" i="19"/>
  <c r="BC1886" i="19"/>
  <c r="BB1887" i="19"/>
  <c r="BA1886" i="19"/>
  <c r="BA1887" i="19"/>
  <c r="BC1887" i="19"/>
  <c r="BB1888" i="19"/>
  <c r="BB1889" i="19"/>
  <c r="BC1888" i="19"/>
  <c r="BA1888" i="19"/>
  <c r="BC1889" i="19"/>
  <c r="BB1890" i="19"/>
  <c r="BA1889" i="19"/>
  <c r="BB1891" i="19"/>
  <c r="BA1890" i="19"/>
  <c r="BC1890" i="19"/>
  <c r="BC1891" i="19"/>
  <c r="BA1891" i="19"/>
  <c r="BB1892" i="19"/>
  <c r="BC1892" i="19"/>
  <c r="BA1892" i="19"/>
  <c r="BB1893" i="19"/>
  <c r="BC1893" i="19"/>
  <c r="BB1894" i="19"/>
  <c r="BA1893" i="19"/>
  <c r="BB1895" i="19"/>
  <c r="BA1894" i="19"/>
  <c r="BC1894" i="19"/>
  <c r="BB1896" i="19"/>
  <c r="BC1895" i="19"/>
  <c r="BA1895" i="19"/>
  <c r="BC1896" i="19"/>
  <c r="BA1896" i="19"/>
  <c r="BB1897" i="19"/>
  <c r="BA1897" i="19"/>
  <c r="BB1898" i="19"/>
  <c r="BC1897" i="19"/>
  <c r="BC1898" i="19"/>
  <c r="BB1899" i="19"/>
  <c r="BA1898" i="19"/>
  <c r="BA1899" i="19"/>
  <c r="BB1900" i="19"/>
  <c r="BC1899" i="19"/>
  <c r="BB1901" i="19"/>
  <c r="BA1900" i="19"/>
  <c r="BC1900" i="19"/>
  <c r="BA1901" i="19"/>
  <c r="BB1902" i="19"/>
  <c r="BC1901" i="19"/>
  <c r="BC1902" i="19"/>
  <c r="BB1903" i="19"/>
  <c r="BA1902" i="19"/>
  <c r="BC1903" i="19"/>
  <c r="BB1904" i="19"/>
  <c r="BA1903" i="19"/>
  <c r="BA1904" i="19"/>
  <c r="BB1905" i="19"/>
  <c r="BC1904" i="19"/>
  <c r="BC1905" i="19"/>
  <c r="BA1905" i="19"/>
  <c r="BB1906" i="19"/>
  <c r="BC1906" i="19"/>
  <c r="BB1907" i="19"/>
  <c r="BA1906" i="19"/>
  <c r="BA1907" i="19"/>
  <c r="BB1908" i="19"/>
  <c r="BC1907" i="19"/>
  <c r="BB1909" i="19"/>
  <c r="BC1908" i="19"/>
  <c r="BA1908" i="19"/>
  <c r="BC1909" i="19"/>
  <c r="BB1910" i="19"/>
  <c r="BA1909" i="19"/>
  <c r="BB1911" i="19"/>
  <c r="BA1910" i="19"/>
  <c r="BC1910" i="19"/>
  <c r="BA1911" i="19"/>
  <c r="BB1912" i="19"/>
  <c r="BC1911" i="19"/>
  <c r="BA1912" i="19"/>
  <c r="BB1913" i="19"/>
  <c r="BC1912" i="19"/>
  <c r="BA1913" i="19"/>
  <c r="BB1914" i="19"/>
  <c r="BC1913" i="19"/>
  <c r="BA1914" i="19"/>
  <c r="BC1914" i="19"/>
  <c r="BB1915" i="19"/>
  <c r="BB1916" i="19"/>
  <c r="BC1915" i="19"/>
  <c r="BA1915" i="19"/>
  <c r="BB1917" i="19"/>
  <c r="BC1916" i="19"/>
  <c r="BA1916" i="19"/>
  <c r="BB1918" i="19"/>
  <c r="BA1917" i="19"/>
  <c r="BC1917" i="19"/>
  <c r="BB1919" i="19"/>
  <c r="BA1918" i="19"/>
  <c r="BC1918" i="19"/>
  <c r="BA1919" i="19"/>
  <c r="BB1920" i="19"/>
  <c r="BC1919" i="19"/>
  <c r="BC1920" i="19"/>
  <c r="BA1920" i="19"/>
  <c r="BB1921" i="19"/>
  <c r="BA1921" i="19"/>
  <c r="BC1921" i="19"/>
  <c r="BB1922" i="19"/>
  <c r="BA1922" i="19"/>
  <c r="BB1923" i="19"/>
  <c r="BC1922" i="19"/>
  <c r="BA1923" i="19"/>
  <c r="BB1924" i="19"/>
  <c r="BC1923" i="19"/>
  <c r="BC1924" i="19"/>
  <c r="BB1925" i="19"/>
  <c r="BA1924" i="19"/>
  <c r="BB1926" i="19"/>
  <c r="BA1925" i="19"/>
  <c r="BC1925" i="19"/>
  <c r="BB1927" i="19"/>
  <c r="BC1926" i="19"/>
  <c r="BA1926" i="19"/>
  <c r="BC1927" i="19"/>
  <c r="BB1928" i="19"/>
  <c r="BA1927" i="19"/>
  <c r="BC1928" i="19"/>
  <c r="BB1929" i="19"/>
  <c r="BA1928" i="19"/>
  <c r="BC1929" i="19"/>
  <c r="BB1930" i="19"/>
  <c r="BA1929" i="19"/>
  <c r="BA1930" i="19"/>
  <c r="BB1931" i="19"/>
  <c r="BC1930" i="19"/>
  <c r="BC1931" i="19"/>
  <c r="BA1931" i="19"/>
  <c r="BB1932" i="19"/>
  <c r="BB1933" i="19"/>
  <c r="BA1932" i="19"/>
  <c r="BC1932" i="19"/>
  <c r="BB1934" i="19"/>
  <c r="BA1933" i="19"/>
  <c r="BC1933" i="19"/>
  <c r="BC1934" i="19"/>
  <c r="BB1935" i="19"/>
  <c r="BA1934" i="19"/>
  <c r="BA1935" i="19"/>
  <c r="BB1936" i="19"/>
  <c r="BC1935" i="19"/>
  <c r="BA1936" i="19"/>
  <c r="BC1936" i="19"/>
  <c r="BB1937" i="19"/>
  <c r="BA1937" i="19"/>
  <c r="BB1938" i="19"/>
  <c r="BC1937" i="19"/>
  <c r="BA1938" i="19"/>
  <c r="BC1938" i="19"/>
  <c r="BB1939" i="19"/>
  <c r="BB1940" i="19"/>
  <c r="BC1939" i="19"/>
  <c r="BA1939" i="19"/>
  <c r="BA1940" i="19"/>
  <c r="BB1941" i="19"/>
  <c r="BC1940" i="19"/>
  <c r="BA1941" i="19"/>
  <c r="BC1941" i="19"/>
  <c r="BB1942" i="19"/>
  <c r="BB1943" i="19"/>
  <c r="BC1942" i="19"/>
  <c r="BA1942" i="19"/>
  <c r="BC1943" i="19"/>
  <c r="BB1944" i="19"/>
  <c r="BA1943" i="19"/>
  <c r="BB1945" i="19"/>
  <c r="BA1944" i="19"/>
  <c r="BC1944" i="19"/>
  <c r="BC1945" i="19"/>
  <c r="BA1945" i="19"/>
  <c r="BB1946" i="19"/>
  <c r="BC1946" i="19"/>
  <c r="BB1947" i="19"/>
  <c r="BA1946" i="19"/>
  <c r="BC1947" i="19"/>
  <c r="BA1947" i="19"/>
  <c r="BB1948" i="19"/>
  <c r="BA1948" i="19"/>
  <c r="BB1949" i="19"/>
  <c r="BC1948" i="19"/>
  <c r="BB1950" i="19"/>
  <c r="BA1949" i="19"/>
  <c r="BC1949" i="19"/>
  <c r="BB1951" i="19"/>
  <c r="BA1950" i="19"/>
  <c r="BC1950" i="19"/>
  <c r="BC1951" i="19"/>
  <c r="BA1951" i="19"/>
  <c r="BB1952" i="19"/>
  <c r="BB1953" i="19"/>
  <c r="BA1952" i="19"/>
  <c r="BC1952" i="19"/>
  <c r="BA1953" i="19"/>
  <c r="BB1954" i="19"/>
  <c r="BC1953" i="19"/>
  <c r="BC1954" i="19"/>
  <c r="BB1955" i="19"/>
  <c r="BA1954" i="19"/>
  <c r="BC1955" i="19"/>
  <c r="BA1955" i="19"/>
  <c r="BB1956" i="19"/>
  <c r="BB1957" i="19"/>
  <c r="BC1956" i="19"/>
  <c r="BA1956" i="19"/>
  <c r="BA1957" i="19"/>
  <c r="BB1958" i="19"/>
  <c r="BC1957" i="19"/>
  <c r="BA1958" i="19"/>
  <c r="BC1958" i="19"/>
  <c r="BB1959" i="19"/>
  <c r="BA1959" i="19"/>
  <c r="BC1959" i="19"/>
  <c r="BB1960" i="19"/>
  <c r="BC1960" i="19"/>
  <c r="BB1961" i="19"/>
  <c r="BA1960" i="19"/>
  <c r="BA1961" i="19"/>
  <c r="BB1962" i="19"/>
  <c r="BC1961" i="19"/>
  <c r="BA1962" i="19"/>
  <c r="BC1962" i="19"/>
  <c r="BB1963" i="19"/>
  <c r="BB1964" i="19"/>
  <c r="BC1963" i="19"/>
  <c r="BA1963" i="19"/>
  <c r="BC1964" i="19"/>
  <c r="BA1964" i="19"/>
  <c r="BB1965" i="19"/>
  <c r="BB1966" i="19"/>
  <c r="BC1965" i="19"/>
  <c r="BA1965" i="19"/>
  <c r="BC1966" i="19"/>
  <c r="BA1966" i="19"/>
  <c r="BB1967" i="19"/>
  <c r="BB1968" i="19"/>
  <c r="BA1967" i="19"/>
  <c r="BC1967" i="19"/>
  <c r="BB1969" i="19"/>
  <c r="BA1968" i="19"/>
  <c r="BC1968" i="19"/>
  <c r="BB1970" i="19"/>
  <c r="BA1969" i="19"/>
  <c r="BC1969" i="19"/>
  <c r="BA1970" i="19"/>
  <c r="BC1970" i="19"/>
  <c r="BB1971" i="19"/>
  <c r="BA1971" i="19"/>
  <c r="BC1971" i="19"/>
  <c r="BB1972" i="19"/>
  <c r="BC1972" i="19"/>
  <c r="BB1973" i="19"/>
  <c r="BA1972" i="19"/>
  <c r="BA1973" i="19"/>
  <c r="BB1974" i="19"/>
  <c r="BC1973" i="19"/>
  <c r="BB1975" i="19"/>
  <c r="BA1974" i="19"/>
  <c r="BC1974" i="19"/>
  <c r="BB1976" i="19"/>
  <c r="BA1975" i="19"/>
  <c r="BC1975" i="19"/>
  <c r="BB1977" i="19"/>
  <c r="BC1976" i="19"/>
  <c r="BA1976" i="19"/>
  <c r="BA1977" i="19"/>
  <c r="BB1978" i="19"/>
  <c r="BC1977" i="19"/>
  <c r="BA1978" i="19"/>
  <c r="BC1978" i="19"/>
  <c r="BB1979" i="19"/>
  <c r="BC1979" i="19"/>
  <c r="BB1980" i="19"/>
  <c r="BA1979" i="19"/>
  <c r="BC1980" i="19"/>
  <c r="BA1980" i="19"/>
  <c r="BB1981" i="19"/>
  <c r="BB1982" i="19"/>
  <c r="BC1981" i="19"/>
  <c r="BA1981" i="19"/>
  <c r="BC1982" i="19"/>
  <c r="BB1983" i="19"/>
  <c r="BA1982" i="19"/>
  <c r="BC1983" i="19"/>
  <c r="BA1983" i="19"/>
  <c r="BB1984" i="19"/>
  <c r="BC1984" i="19"/>
  <c r="BA1984" i="19"/>
  <c r="BB1985" i="19"/>
  <c r="BB1986" i="19"/>
  <c r="BC1985" i="19"/>
  <c r="BA1985" i="19"/>
  <c r="BB1987" i="19"/>
  <c r="BA1986" i="19"/>
  <c r="BC1986" i="19"/>
  <c r="BA1987" i="19"/>
  <c r="BC1987" i="19"/>
  <c r="BB1988" i="19"/>
  <c r="BB1989" i="19"/>
  <c r="BA1988" i="19"/>
  <c r="BC1988" i="19"/>
  <c r="BB1990" i="19"/>
  <c r="BC1989" i="19"/>
  <c r="BA1989" i="19"/>
  <c r="BC1990" i="19"/>
  <c r="BA1990" i="19"/>
  <c r="BB1991" i="19"/>
  <c r="BA1991" i="19"/>
  <c r="BC1991" i="19"/>
  <c r="BB1992" i="19"/>
  <c r="BB1993" i="19"/>
  <c r="BA1992" i="19"/>
  <c r="BC1992" i="19"/>
  <c r="BB1994" i="19"/>
  <c r="BA1993" i="19"/>
  <c r="BC1993" i="19"/>
  <c r="BB1995" i="19"/>
  <c r="BA1994" i="19"/>
  <c r="BC1994" i="19"/>
  <c r="BB1996" i="19"/>
  <c r="BA1995" i="19"/>
  <c r="BC1995" i="19"/>
  <c r="BA1996" i="19"/>
  <c r="BC1996" i="19"/>
  <c r="BB1997" i="19"/>
  <c r="BA1997" i="19"/>
  <c r="BB1998" i="19"/>
  <c r="BC1997" i="19"/>
  <c r="BB1999" i="19"/>
  <c r="BC1998" i="19"/>
  <c r="BA1998" i="19"/>
  <c r="BC1999" i="19"/>
  <c r="BB2000" i="19"/>
  <c r="BA1999" i="19"/>
  <c r="BA2000" i="19"/>
  <c r="BB2001" i="19"/>
  <c r="BC2000" i="19"/>
  <c r="BA2001" i="19"/>
  <c r="BC2001" i="19"/>
  <c r="BB2002" i="19"/>
  <c r="BC2002" i="19"/>
  <c r="BB2003" i="19"/>
  <c r="BA2002" i="19"/>
  <c r="BB2004" i="19"/>
  <c r="BC2003" i="19"/>
  <c r="BA2003" i="19"/>
  <c r="BC2004" i="19"/>
  <c r="BA2004" i="19"/>
  <c r="BB2005" i="19"/>
  <c r="BC2005" i="19"/>
  <c r="BA2005" i="19"/>
  <c r="BB2006" i="19"/>
  <c r="BC2006" i="19"/>
  <c r="BB2007" i="19"/>
  <c r="BA2006" i="19"/>
  <c r="BC2007" i="19"/>
  <c r="BB2008" i="19"/>
  <c r="BA2007" i="19"/>
  <c r="BC2008" i="19"/>
  <c r="BB2009" i="19"/>
  <c r="BA2008" i="19"/>
  <c r="BC2009" i="19"/>
  <c r="BB2010" i="19"/>
  <c r="BA2009" i="19"/>
  <c r="BA2010" i="19"/>
  <c r="BC2010" i="19"/>
  <c r="BB2011" i="19"/>
  <c r="BC2011" i="19"/>
  <c r="BB2012" i="19"/>
  <c r="BA2011" i="19"/>
  <c r="BC2012" i="19"/>
  <c r="BA2012" i="19"/>
  <c r="BB2013" i="19"/>
  <c r="BA2013" i="19"/>
  <c r="BC2013" i="19"/>
  <c r="BB2014" i="19"/>
  <c r="BA2014" i="19"/>
  <c r="BB2015" i="19"/>
  <c r="BC2014" i="19"/>
  <c r="BC2015" i="19"/>
  <c r="BA2015" i="19"/>
  <c r="BB2016" i="19"/>
  <c r="BC2016" i="19"/>
  <c r="BB2017" i="19"/>
  <c r="BA2016" i="19"/>
  <c r="BA2017" i="19"/>
  <c r="BB2018" i="19"/>
  <c r="BC2017" i="19"/>
  <c r="BA2018" i="19"/>
  <c r="BC2018" i="19"/>
  <c r="BB2019" i="19"/>
  <c r="BC2019" i="19"/>
  <c r="BB2020" i="19"/>
  <c r="BA2019" i="19"/>
  <c r="BA2020" i="19"/>
  <c r="BB2021" i="19"/>
  <c r="BC2020" i="19"/>
  <c r="BA2021" i="19"/>
  <c r="BB2022" i="19"/>
  <c r="BC2021" i="19"/>
  <c r="BC2022" i="19"/>
  <c r="BB2023" i="19"/>
  <c r="BA2022" i="19"/>
  <c r="BB2024" i="19"/>
  <c r="BC2023" i="19"/>
  <c r="BA2023" i="19"/>
  <c r="BC2024" i="19"/>
  <c r="BA2024" i="19"/>
  <c r="BB2025" i="19"/>
  <c r="BA2025" i="19"/>
  <c r="BB2026" i="19"/>
  <c r="BC2025" i="19"/>
  <c r="BB2027" i="19"/>
  <c r="BA2026" i="19"/>
  <c r="BC2026" i="19"/>
  <c r="BC2027" i="19"/>
  <c r="BB2028" i="19"/>
  <c r="BA2027" i="19"/>
  <c r="BC2028" i="19"/>
  <c r="BA2028" i="19"/>
  <c r="BB2029" i="19"/>
  <c r="BC2029" i="19"/>
  <c r="BB2030" i="19"/>
  <c r="BA2029" i="19"/>
  <c r="BA2030" i="19"/>
  <c r="BC2030" i="19"/>
  <c r="BB2031" i="19"/>
  <c r="BB2032" i="19"/>
  <c r="BA2031" i="19"/>
  <c r="BC2031" i="19"/>
  <c r="BA2032" i="19"/>
  <c r="BB2033" i="19"/>
  <c r="BC2032" i="19"/>
  <c r="BC2033" i="19"/>
  <c r="BB2034" i="19"/>
  <c r="BA2033" i="19"/>
  <c r="BA2034" i="19"/>
  <c r="BC2034" i="19"/>
  <c r="BB2035" i="19"/>
  <c r="BC2035" i="19"/>
  <c r="BA2035" i="19"/>
  <c r="BB2036" i="19"/>
  <c r="BC2036" i="19"/>
  <c r="BA2036" i="19"/>
  <c r="BB2037" i="19"/>
  <c r="BC2037" i="19"/>
  <c r="BB2038" i="19"/>
  <c r="BA2037" i="19"/>
  <c r="BB2039" i="19"/>
  <c r="BC2038" i="19"/>
  <c r="BA2038" i="19"/>
  <c r="BC2039" i="19"/>
  <c r="BB2040" i="19"/>
  <c r="BA2039" i="19"/>
  <c r="BC2040" i="19"/>
  <c r="BB2041" i="19"/>
  <c r="BA2040" i="19"/>
  <c r="BA2041" i="19"/>
  <c r="BB2042" i="19"/>
  <c r="BC2041" i="19"/>
  <c r="BB2043" i="19"/>
  <c r="BA2042" i="19"/>
  <c r="BC2042" i="19"/>
  <c r="BC2043" i="19"/>
  <c r="BB2044" i="19"/>
  <c r="BA2043" i="19"/>
  <c r="BA2044" i="19"/>
  <c r="BC2044" i="19"/>
  <c r="BB2045" i="19"/>
  <c r="BB2046" i="19"/>
  <c r="BA2045" i="19"/>
  <c r="BC2045" i="19"/>
  <c r="BC2046" i="19"/>
  <c r="BB2047" i="19"/>
  <c r="BA2046" i="19"/>
  <c r="BB2048" i="19"/>
  <c r="BA2047" i="19"/>
  <c r="BC2047" i="19"/>
  <c r="BB2049" i="19"/>
  <c r="BC2048" i="19"/>
  <c r="BA2048" i="19"/>
  <c r="BA2049" i="19"/>
  <c r="BC2049" i="19"/>
  <c r="BB2050" i="19"/>
  <c r="BC2050" i="19"/>
  <c r="BB2051" i="19"/>
  <c r="BA2050" i="19"/>
  <c r="BB2052" i="19"/>
  <c r="BC2051" i="19"/>
  <c r="BA2051" i="19"/>
  <c r="BA2052" i="19"/>
  <c r="BB2053" i="19"/>
  <c r="BC2052" i="19"/>
  <c r="BB2054" i="19"/>
  <c r="BC2053" i="19"/>
  <c r="BA2053" i="19"/>
  <c r="BB2055" i="19"/>
  <c r="BA2054" i="19"/>
  <c r="BC2054" i="19"/>
  <c r="BA2055" i="19"/>
  <c r="BC2055" i="19"/>
  <c r="BB2056" i="19"/>
  <c r="BA2056" i="19"/>
  <c r="BB2057" i="19"/>
  <c r="BC2056" i="19"/>
  <c r="BB2058" i="19"/>
  <c r="BA2057" i="19"/>
  <c r="BC2057" i="19"/>
  <c r="BB2059" i="19"/>
  <c r="BA2058" i="19"/>
  <c r="BC2058" i="19"/>
  <c r="BB2060" i="19"/>
  <c r="BC2059" i="19"/>
  <c r="BA2059" i="19"/>
  <c r="BA2060" i="19"/>
  <c r="BC2060" i="19"/>
  <c r="BB2061" i="19"/>
  <c r="BC2061" i="19"/>
  <c r="BB2062" i="19"/>
  <c r="BA2061" i="19"/>
  <c r="BB2063" i="19"/>
  <c r="BA2062" i="19"/>
  <c r="BC2062" i="19"/>
  <c r="BB2064" i="19"/>
  <c r="BA2063" i="19"/>
  <c r="BC2063" i="19"/>
  <c r="BC2064" i="19"/>
  <c r="BA2064" i="19"/>
  <c r="BB2065" i="19"/>
  <c r="BC2065" i="19"/>
  <c r="BA2065" i="19"/>
  <c r="BB2066" i="19"/>
  <c r="BA2066" i="19"/>
  <c r="BB2067" i="19"/>
  <c r="BC2066" i="19"/>
  <c r="BC2067" i="19"/>
  <c r="BA2067" i="19"/>
  <c r="BB2068" i="19"/>
  <c r="BC2068" i="19"/>
  <c r="BA2068" i="19"/>
  <c r="BB2069" i="19"/>
  <c r="BA2069" i="19"/>
  <c r="BC2069" i="19"/>
  <c r="BB2070" i="19"/>
  <c r="BA2070" i="19"/>
  <c r="BB2071" i="19"/>
  <c r="BC2070" i="19"/>
  <c r="BC2071" i="19"/>
  <c r="BB2072" i="19"/>
  <c r="BA2071" i="19"/>
  <c r="BC2072" i="19"/>
  <c r="BB2073" i="19"/>
  <c r="BA2072" i="19"/>
  <c r="BC2073" i="19"/>
  <c r="BB2074" i="19"/>
  <c r="BA2073" i="19"/>
  <c r="BC2074" i="19"/>
  <c r="BB2075" i="19"/>
  <c r="BA2074" i="19"/>
  <c r="BB2076" i="19"/>
  <c r="BC2075" i="19"/>
  <c r="BA2075" i="19"/>
  <c r="BB2077" i="19"/>
  <c r="BA2076" i="19"/>
  <c r="BC2076" i="19"/>
  <c r="BB2078" i="19"/>
  <c r="BA2077" i="19"/>
  <c r="BC2077" i="19"/>
  <c r="BB2079" i="19"/>
  <c r="BA2078" i="19"/>
  <c r="BC2078" i="19"/>
  <c r="BC2079" i="19"/>
  <c r="BB2080" i="19"/>
  <c r="BA2079" i="19"/>
  <c r="BB2081" i="19"/>
  <c r="BA2080" i="19"/>
  <c r="BC2080" i="19"/>
  <c r="BA2081" i="19"/>
  <c r="BB2082" i="19"/>
  <c r="BC2081" i="19"/>
  <c r="BB2083" i="19"/>
  <c r="BA2082" i="19"/>
  <c r="BC2082" i="19"/>
  <c r="BC2083" i="19"/>
  <c r="BA2083" i="19"/>
  <c r="BB2084" i="19"/>
  <c r="BB2085" i="19"/>
  <c r="BC2084" i="19"/>
  <c r="BA2084" i="19"/>
  <c r="BC2085" i="19"/>
  <c r="BA2085" i="19"/>
  <c r="BB2086" i="19"/>
  <c r="BC2086" i="19"/>
  <c r="BB2087" i="19"/>
  <c r="BA2086" i="19"/>
  <c r="BA2087" i="19"/>
  <c r="BB2088" i="19"/>
  <c r="BC2087" i="19"/>
  <c r="BA2088" i="19"/>
  <c r="BB2089" i="19"/>
  <c r="BC2088" i="19"/>
  <c r="BB2090" i="19"/>
  <c r="BA2089" i="19"/>
  <c r="BC2089" i="19"/>
  <c r="BA2090" i="19"/>
  <c r="BC2090" i="19"/>
  <c r="BB2091" i="19"/>
  <c r="BC2091" i="19"/>
  <c r="BB2092" i="19"/>
  <c r="BA2091" i="19"/>
  <c r="BC2092" i="19"/>
  <c r="BA2092" i="19"/>
  <c r="BB2093" i="19"/>
  <c r="BA2093" i="19"/>
  <c r="BC2093" i="19"/>
  <c r="BB2094" i="19"/>
  <c r="BC2094" i="19"/>
  <c r="BB2095" i="19"/>
  <c r="BA2094" i="19"/>
  <c r="BC2095" i="19"/>
  <c r="BB2096" i="19"/>
  <c r="BA2095" i="19"/>
  <c r="BC2096" i="19"/>
  <c r="BA2096" i="19"/>
  <c r="BB2097" i="19"/>
  <c r="BA2097" i="19"/>
  <c r="BC2097" i="19"/>
  <c r="BB2098" i="19"/>
  <c r="BB2099" i="19"/>
  <c r="BC2098" i="19"/>
  <c r="BA2098" i="19"/>
  <c r="BB2100" i="19"/>
  <c r="BC2099" i="19"/>
  <c r="BA2099" i="19"/>
  <c r="BB2101" i="19"/>
  <c r="BA2100" i="19"/>
  <c r="BC2100" i="19"/>
  <c r="BB2102" i="19"/>
  <c r="BC2101" i="19"/>
  <c r="BA2101" i="19"/>
  <c r="BC2102" i="19"/>
  <c r="BB2103" i="19"/>
  <c r="BA2102" i="19"/>
  <c r="BC2103" i="19"/>
  <c r="BB2104" i="19"/>
  <c r="BA2103" i="19"/>
  <c r="BA2104" i="19"/>
  <c r="BC2104" i="19"/>
  <c r="BB2105" i="19"/>
  <c r="BB2106" i="19"/>
  <c r="BC2105" i="19"/>
  <c r="BA2105" i="19"/>
  <c r="BA2106" i="19"/>
  <c r="BB2107" i="19"/>
  <c r="BC2106" i="19"/>
  <c r="BC2107" i="19"/>
  <c r="BA2107" i="19"/>
  <c r="BB2108" i="19"/>
  <c r="BB2109" i="19"/>
  <c r="BC2108" i="19"/>
  <c r="BA2108" i="19"/>
  <c r="BC2109" i="19"/>
  <c r="BA2109" i="19"/>
  <c r="BB2110" i="19"/>
  <c r="BC2110" i="19"/>
  <c r="BB2111" i="19"/>
  <c r="BA2110" i="19"/>
  <c r="BC2111" i="19"/>
  <c r="BA2111" i="19"/>
  <c r="BB2112" i="19"/>
  <c r="BA2112" i="19"/>
  <c r="BB2113" i="19"/>
  <c r="BC2112" i="19"/>
  <c r="BA2113" i="19"/>
  <c r="BB2114" i="19"/>
  <c r="BC2113" i="19"/>
  <c r="BA2114" i="19"/>
  <c r="BC2114" i="19"/>
  <c r="BB2115" i="19"/>
  <c r="BA2115" i="19"/>
  <c r="BB2116" i="19"/>
  <c r="BC2115" i="19"/>
  <c r="BB2117" i="19"/>
  <c r="BA2116" i="19"/>
  <c r="BC2116" i="19"/>
  <c r="BC2117" i="19"/>
  <c r="BA2117" i="19"/>
  <c r="BB2118" i="19"/>
  <c r="BA2118" i="19"/>
  <c r="BB2119" i="19"/>
  <c r="BC2118" i="19"/>
  <c r="BC2119" i="19"/>
  <c r="BA2119" i="19"/>
  <c r="BB2120" i="19"/>
  <c r="BB2121" i="19"/>
  <c r="BA2120" i="19"/>
  <c r="BC2120" i="19"/>
  <c r="BC2121" i="19"/>
  <c r="BB2122" i="19"/>
  <c r="BA2121" i="19"/>
  <c r="BB2123" i="19"/>
  <c r="BA2122" i="19"/>
  <c r="BC2122" i="19"/>
  <c r="BA2123" i="19"/>
  <c r="BB2124" i="19"/>
  <c r="BC2123" i="19"/>
  <c r="BB2125" i="19"/>
  <c r="BA2124" i="19"/>
  <c r="BC2124" i="19"/>
  <c r="BB2126" i="19"/>
  <c r="BA2125" i="19"/>
  <c r="BC2125" i="19"/>
  <c r="BC2126" i="19"/>
  <c r="BB2127" i="19"/>
  <c r="BA2126" i="19"/>
  <c r="BA2127" i="19"/>
  <c r="BB2128" i="19"/>
  <c r="BC2127" i="19"/>
  <c r="BC2128" i="19"/>
  <c r="BA2128" i="19"/>
  <c r="BB2129" i="19"/>
  <c r="BA2129" i="19"/>
  <c r="BB2130" i="19"/>
  <c r="BC2129" i="19"/>
  <c r="BA2130" i="19"/>
  <c r="BB2131" i="19"/>
  <c r="BC2130" i="19"/>
  <c r="BC2131" i="19"/>
  <c r="BB2132" i="19"/>
  <c r="BA2131" i="19"/>
  <c r="BB2133" i="19"/>
  <c r="BA2132" i="19"/>
  <c r="BC2132" i="19"/>
  <c r="BC2133" i="19"/>
  <c r="BB2134" i="19"/>
  <c r="BA2133" i="19"/>
  <c r="BC2134" i="19"/>
  <c r="BB2135" i="19"/>
  <c r="BA2134" i="19"/>
  <c r="BA2135" i="19"/>
  <c r="BC2135" i="19"/>
  <c r="BB2136" i="19"/>
  <c r="BB2137" i="19"/>
  <c r="BA2136" i="19"/>
  <c r="BC2136" i="19"/>
  <c r="BB2138" i="19"/>
  <c r="BC2137" i="19"/>
  <c r="BA2137" i="19"/>
  <c r="BB2139" i="19"/>
  <c r="BA2138" i="19"/>
  <c r="BC2138" i="19"/>
  <c r="BA2139" i="19"/>
  <c r="BB2140" i="19"/>
  <c r="BC2139" i="19"/>
  <c r="BC2140" i="19"/>
  <c r="BA2140" i="19"/>
  <c r="BB2141" i="19"/>
  <c r="BA2141" i="19"/>
  <c r="BB2142" i="19"/>
  <c r="BC2141" i="19"/>
  <c r="BC2142" i="19"/>
  <c r="BA2142" i="19"/>
  <c r="BB2143" i="19"/>
  <c r="BA2143" i="19"/>
  <c r="BB2144" i="19"/>
  <c r="BC2143" i="19"/>
  <c r="BC2144" i="19"/>
  <c r="BA2144" i="19"/>
  <c r="BB2145" i="19"/>
  <c r="BC2145" i="19"/>
  <c r="BA2145" i="19"/>
  <c r="BB2146" i="19"/>
  <c r="BA2146" i="19"/>
  <c r="BB2147" i="19"/>
  <c r="BC2146" i="19"/>
  <c r="BB2148" i="19"/>
  <c r="BA2147" i="19"/>
  <c r="BC2147" i="19"/>
  <c r="BA2148" i="19"/>
  <c r="BB2149" i="19"/>
  <c r="BC2148" i="19"/>
  <c r="BC2149" i="19"/>
  <c r="BA2149" i="19"/>
  <c r="BB2150" i="19"/>
  <c r="BC2150" i="19"/>
  <c r="BA2150" i="19"/>
  <c r="BB2151" i="19"/>
  <c r="BC2151" i="19"/>
  <c r="BB2152" i="19"/>
  <c r="BA2151" i="19"/>
  <c r="BB2153" i="19"/>
  <c r="BC2152" i="19"/>
  <c r="BA2152" i="19"/>
  <c r="BB2154" i="19"/>
  <c r="BA2153" i="19"/>
  <c r="BC2153" i="19"/>
  <c r="BC2154" i="19"/>
  <c r="BA2154" i="19"/>
  <c r="BB2155" i="19"/>
  <c r="BA2155" i="19"/>
  <c r="BC2155" i="19"/>
  <c r="BB2156" i="19"/>
  <c r="BC2156" i="19"/>
  <c r="BB2157" i="19"/>
  <c r="BA2156" i="19"/>
  <c r="BC2157" i="19"/>
  <c r="BA2157" i="19"/>
  <c r="BB2158" i="19"/>
  <c r="BB2159" i="19"/>
  <c r="BA2158" i="19"/>
  <c r="BC2158" i="19"/>
  <c r="BA2159" i="19"/>
  <c r="BB2160" i="19"/>
  <c r="BC2159" i="19"/>
  <c r="BB2161" i="19"/>
  <c r="BA2160" i="19"/>
  <c r="BC2160" i="19"/>
  <c r="BB2162" i="19"/>
  <c r="BA2161" i="19"/>
  <c r="BC2161" i="19"/>
  <c r="BC2162" i="19"/>
  <c r="BB2163" i="19"/>
  <c r="BA2162" i="19"/>
  <c r="BA2163" i="19"/>
  <c r="BC2163" i="19"/>
  <c r="BB2164" i="19"/>
  <c r="BA2164" i="19"/>
  <c r="BB2165" i="19"/>
  <c r="BC2164" i="19"/>
  <c r="BB2166" i="19"/>
  <c r="BC2165" i="19"/>
  <c r="BA2165" i="19"/>
  <c r="BA2166" i="19"/>
  <c r="BB2167" i="19"/>
  <c r="BC2166" i="19"/>
  <c r="BC2167" i="19"/>
  <c r="BA2167" i="19"/>
  <c r="BB2168" i="19"/>
  <c r="BA2168" i="19"/>
  <c r="BC2168" i="19"/>
  <c r="BB2169" i="19"/>
  <c r="BB2170" i="19"/>
  <c r="BA2169" i="19"/>
  <c r="BC2169" i="19"/>
  <c r="BB2171" i="19"/>
  <c r="BC2170" i="19"/>
  <c r="BA2170" i="19"/>
  <c r="BA2171" i="19"/>
  <c r="BB2172" i="19"/>
  <c r="BC2171" i="19"/>
  <c r="BB2173" i="19"/>
  <c r="BC2172" i="19"/>
  <c r="BA2172" i="19"/>
  <c r="BC2173" i="19"/>
  <c r="BA2173" i="19"/>
  <c r="BB2174" i="19"/>
  <c r="BC2174" i="19"/>
  <c r="BA2174" i="19"/>
  <c r="BB2175" i="19"/>
  <c r="BB2176" i="19"/>
  <c r="BA2175" i="19"/>
  <c r="BC2175" i="19"/>
  <c r="BB2177" i="19"/>
  <c r="BA2176" i="19"/>
  <c r="BC2176" i="19"/>
  <c r="BB2178" i="19"/>
  <c r="BA2177" i="19"/>
  <c r="BC2177" i="19"/>
  <c r="BC2178" i="19"/>
  <c r="BA2178" i="19"/>
  <c r="BB2179" i="19"/>
  <c r="BB2180" i="19"/>
  <c r="BC2179" i="19"/>
  <c r="BA2179" i="19"/>
  <c r="BA2180" i="19"/>
  <c r="BC2180" i="19"/>
  <c r="BB2181" i="19"/>
  <c r="BC2181" i="19"/>
  <c r="BB2182" i="19"/>
  <c r="BA2181" i="19"/>
  <c r="BA2182" i="19"/>
  <c r="BB2183" i="19"/>
  <c r="BC2182" i="19"/>
  <c r="BA2183" i="19"/>
  <c r="BC2183" i="19"/>
  <c r="BB2184" i="19"/>
  <c r="BB2185" i="19"/>
  <c r="BC2184" i="19"/>
  <c r="BA2184" i="19"/>
  <c r="BC2185" i="19"/>
  <c r="BA2185" i="19"/>
  <c r="BB2186" i="19"/>
  <c r="BB2187" i="19"/>
  <c r="BA2186" i="19"/>
  <c r="BC2186" i="19"/>
  <c r="BC2187" i="19"/>
  <c r="BA2187" i="19"/>
  <c r="BB2188" i="19"/>
  <c r="BA2188" i="19"/>
  <c r="BC2188" i="19"/>
  <c r="BB2189" i="19"/>
  <c r="BA2189" i="19"/>
  <c r="BB2190" i="19"/>
  <c r="BC2189" i="19"/>
  <c r="BA2190" i="19"/>
  <c r="BB2191" i="19"/>
  <c r="BC2190" i="19"/>
  <c r="BC2191" i="19"/>
  <c r="BA2191" i="19"/>
  <c r="BB2192" i="19"/>
  <c r="BA2192" i="19"/>
  <c r="BC2192" i="19"/>
  <c r="BB2193" i="19"/>
  <c r="BA2193" i="19"/>
  <c r="BC2193" i="19"/>
  <c r="BB2194" i="19"/>
  <c r="BC2194" i="19"/>
  <c r="BB2195" i="19"/>
  <c r="BA2194" i="19"/>
  <c r="BA2195" i="19"/>
  <c r="BB2196" i="19"/>
  <c r="BC2195" i="19"/>
  <c r="BB2197" i="19"/>
  <c r="BA2196" i="19"/>
  <c r="BC2196" i="19"/>
  <c r="BB2198" i="19"/>
  <c r="BC2197" i="19"/>
  <c r="BA2197" i="19"/>
  <c r="BA2198" i="19"/>
  <c r="BC2198" i="19"/>
  <c r="BB2199" i="19"/>
  <c r="BB2200" i="19"/>
  <c r="BA2199" i="19"/>
  <c r="BC2199" i="19"/>
  <c r="BB2201" i="19"/>
  <c r="BA2200" i="19"/>
  <c r="BC2200" i="19"/>
  <c r="BA2201" i="19"/>
  <c r="BC2201" i="19"/>
  <c r="BB2202" i="19"/>
  <c r="BB2203" i="19"/>
  <c r="BA2202" i="19"/>
  <c r="BC2202" i="19"/>
  <c r="BB2204" i="19"/>
  <c r="BA2203" i="19"/>
  <c r="BC2203" i="19"/>
  <c r="BC2204" i="19"/>
  <c r="BB2205" i="19"/>
  <c r="BA2204" i="19"/>
  <c r="BA2205" i="19"/>
  <c r="BC2205" i="19"/>
  <c r="BB2206" i="19"/>
  <c r="BC2206" i="19"/>
  <c r="BB2207" i="19"/>
  <c r="BA2206" i="19"/>
  <c r="BC2207" i="19"/>
  <c r="BA2207" i="19"/>
  <c r="BB2208" i="19"/>
  <c r="BC2208" i="19"/>
  <c r="BB2209" i="19"/>
  <c r="BA2208" i="19"/>
  <c r="BB2210" i="19"/>
  <c r="BA2209" i="19"/>
  <c r="BC2209" i="19"/>
  <c r="BB2211" i="19"/>
  <c r="BA2210" i="19"/>
  <c r="BC2210" i="19"/>
  <c r="BC2211" i="19"/>
  <c r="BA2211" i="19"/>
  <c r="BB2212" i="19"/>
  <c r="BB2213" i="19"/>
  <c r="BC2212" i="19"/>
  <c r="BA2212" i="19"/>
  <c r="BA2213" i="19"/>
  <c r="BB2214" i="19"/>
  <c r="BC2213" i="19"/>
  <c r="BA2214" i="19"/>
  <c r="BB2215" i="19"/>
  <c r="BC2214" i="19"/>
  <c r="BA2215" i="19"/>
  <c r="BC2215" i="19"/>
  <c r="BB2216" i="19"/>
  <c r="BC2216" i="19"/>
  <c r="BA2216" i="19"/>
  <c r="BB2217" i="19"/>
  <c r="BA2217" i="19"/>
  <c r="BC2217" i="19"/>
  <c r="BB2218" i="19"/>
  <c r="BC2218" i="19"/>
  <c r="BA2218" i="19"/>
  <c r="BB2219" i="19"/>
  <c r="BB2220" i="19"/>
  <c r="BA2219" i="19"/>
  <c r="BC2219" i="19"/>
  <c r="BB2221" i="19"/>
  <c r="BA2220" i="19"/>
  <c r="BC2220" i="19"/>
  <c r="BB2222" i="19"/>
  <c r="BC2221" i="19"/>
  <c r="BA2221" i="19"/>
  <c r="BB2223" i="19"/>
  <c r="BA2222" i="19"/>
  <c r="BC2222" i="19"/>
  <c r="BA2223" i="19"/>
  <c r="BC2223" i="19"/>
  <c r="BB2224" i="19"/>
  <c r="BC2224" i="19"/>
  <c r="BA2224" i="19"/>
  <c r="BB2225" i="19"/>
  <c r="BA2225" i="19"/>
  <c r="BB2226" i="19"/>
  <c r="BC2225" i="19"/>
  <c r="BB2227" i="19"/>
  <c r="BA2226" i="19"/>
  <c r="BC2226" i="19"/>
  <c r="BA2227" i="19"/>
  <c r="BB2228" i="19"/>
  <c r="BC2227" i="19"/>
  <c r="BC2228" i="19"/>
  <c r="BA2228" i="19"/>
  <c r="BB2229" i="19"/>
  <c r="BC2229" i="19"/>
  <c r="BA2229" i="19"/>
  <c r="BB2230" i="19"/>
  <c r="BB2231" i="19"/>
  <c r="BC2230" i="19"/>
  <c r="BA2230" i="19"/>
  <c r="BB2232" i="19"/>
  <c r="BA2231" i="19"/>
  <c r="BC2231" i="19"/>
  <c r="BC2232" i="19"/>
  <c r="BA2232" i="19"/>
  <c r="BB2233" i="19"/>
  <c r="BA2233" i="19"/>
  <c r="BB2234" i="19"/>
  <c r="BC2233" i="19"/>
  <c r="BA2234" i="19"/>
  <c r="BC2234" i="19"/>
  <c r="BB2235" i="19"/>
  <c r="BB2236" i="19"/>
  <c r="BA2235" i="19"/>
  <c r="BC2235" i="19"/>
  <c r="BC2236" i="19"/>
  <c r="BB2237" i="19"/>
  <c r="BA2236" i="19"/>
  <c r="BB2238" i="19"/>
  <c r="BC2237" i="19"/>
  <c r="BA2237" i="19"/>
  <c r="BB2239" i="19"/>
  <c r="BC2238" i="19"/>
  <c r="BA2238" i="19"/>
  <c r="BB2240" i="19"/>
  <c r="BC2239" i="19"/>
  <c r="BA2239" i="19"/>
  <c r="BA2240" i="19"/>
  <c r="BB2241" i="19"/>
  <c r="BC2240" i="19"/>
  <c r="BA2241" i="19"/>
  <c r="BB2242" i="19"/>
  <c r="BC2241" i="19"/>
  <c r="BB2243" i="19"/>
  <c r="BC2242" i="19"/>
  <c r="BA2242" i="19"/>
  <c r="BA2243" i="19"/>
  <c r="BC2243" i="19"/>
  <c r="BB2244" i="19"/>
  <c r="BC2244" i="19"/>
  <c r="BB2245" i="19"/>
  <c r="BA2244" i="19"/>
  <c r="BC2245" i="19"/>
  <c r="BB2246" i="19"/>
  <c r="BA2245" i="19"/>
  <c r="BC2246" i="19"/>
  <c r="BB2247" i="19"/>
  <c r="BA2246" i="19"/>
  <c r="BC2247" i="19"/>
  <c r="BA2247" i="19"/>
  <c r="BB2248" i="19"/>
  <c r="BA2248" i="19"/>
  <c r="BB2249" i="19"/>
  <c r="BC2248" i="19"/>
  <c r="BC2249" i="19"/>
  <c r="BB2250" i="19"/>
  <c r="BA2249" i="19"/>
  <c r="BB2251" i="19"/>
  <c r="BA2250" i="19"/>
  <c r="BC2250" i="19"/>
  <c r="BC2251" i="19"/>
  <c r="BB2252" i="19"/>
  <c r="BA2251" i="19"/>
  <c r="BC2252" i="19"/>
  <c r="BA2252" i="19"/>
  <c r="BB2253" i="19"/>
  <c r="BA2253" i="19"/>
  <c r="BB2254" i="19"/>
  <c r="BC2253" i="19"/>
  <c r="BB2255" i="19"/>
  <c r="BA2254" i="19"/>
  <c r="BC2254" i="19"/>
  <c r="BC2255" i="19"/>
  <c r="BB2256" i="19"/>
  <c r="BA2255" i="19"/>
  <c r="BC2256" i="19"/>
  <c r="BA2256" i="19"/>
  <c r="BB2257" i="19"/>
  <c r="BA2257" i="19"/>
  <c r="BC2257" i="19"/>
  <c r="BB2258" i="19"/>
  <c r="BC2258" i="19"/>
  <c r="BA2258" i="19"/>
  <c r="BB2259" i="19"/>
  <c r="BC2259" i="19"/>
  <c r="BB2260" i="19"/>
  <c r="BA2259" i="19"/>
  <c r="BB2261" i="19"/>
  <c r="BA2260" i="19"/>
  <c r="BC2260" i="19"/>
  <c r="BB2262" i="19"/>
  <c r="BC2261" i="19"/>
  <c r="BA2261" i="19"/>
  <c r="BC2262" i="19"/>
  <c r="BB2263" i="19"/>
  <c r="BA2262" i="19"/>
  <c r="BC2263" i="19"/>
  <c r="BA2263" i="19"/>
  <c r="BB2264" i="19"/>
  <c r="BC2264" i="19"/>
  <c r="BA2264" i="19"/>
  <c r="BB2265" i="19"/>
  <c r="BB2266" i="19"/>
  <c r="BA2265" i="19"/>
  <c r="BC2265" i="19"/>
  <c r="BB2267" i="19"/>
  <c r="BC2266" i="19"/>
  <c r="BA2266" i="19"/>
  <c r="BC2267" i="19"/>
  <c r="BB2268" i="19"/>
  <c r="BA2267" i="19"/>
  <c r="BC2268" i="19"/>
  <c r="BA2268" i="19"/>
  <c r="BB2269" i="19"/>
  <c r="BB2270" i="19"/>
  <c r="BA2269" i="19"/>
  <c r="BC2269" i="19"/>
  <c r="BC2270" i="19"/>
  <c r="BA2270" i="19"/>
  <c r="BB2271" i="19"/>
  <c r="BC2271" i="19"/>
  <c r="BB2272" i="19"/>
  <c r="BA2271" i="19"/>
  <c r="BA2272" i="19"/>
  <c r="BC2272" i="19"/>
  <c r="BB2273" i="19"/>
  <c r="BA2273" i="19"/>
  <c r="BB2274" i="19"/>
  <c r="BC2273" i="19"/>
  <c r="BB2275" i="19"/>
  <c r="BC2274" i="19"/>
  <c r="BA2274" i="19"/>
  <c r="BA2275" i="19"/>
  <c r="BC2275" i="19"/>
  <c r="BB2276" i="19"/>
  <c r="BA2276" i="19"/>
  <c r="BB2277" i="19"/>
  <c r="BC2276" i="19"/>
  <c r="BB2278" i="19"/>
  <c r="BA2277" i="19"/>
  <c r="BC2277" i="19"/>
  <c r="BB2279" i="19"/>
  <c r="BA2278" i="19"/>
  <c r="BC2278" i="19"/>
  <c r="BC2279" i="19"/>
  <c r="BB2280" i="19"/>
  <c r="BA2279" i="19"/>
  <c r="BB2281" i="19"/>
  <c r="BA2280" i="19"/>
  <c r="BC2280" i="19"/>
  <c r="BC2281" i="19"/>
  <c r="BA2281" i="19"/>
  <c r="BB2282" i="19"/>
  <c r="BC2282" i="19"/>
  <c r="BB2283" i="19"/>
  <c r="BA2282" i="19"/>
  <c r="BC2283" i="19"/>
  <c r="BB2284" i="19"/>
  <c r="BA2283" i="19"/>
  <c r="BC2284" i="19"/>
  <c r="BB2285" i="19"/>
  <c r="BA2284" i="19"/>
  <c r="BA2285" i="19"/>
  <c r="BC2285" i="19"/>
  <c r="BB2286" i="19"/>
  <c r="BA2286" i="19"/>
  <c r="BB2287" i="19"/>
  <c r="BC2286" i="19"/>
  <c r="BA2287" i="19"/>
  <c r="BB2288" i="19"/>
  <c r="BC2287" i="19"/>
  <c r="BB2289" i="19"/>
  <c r="BA2288" i="19"/>
  <c r="BC2288" i="19"/>
  <c r="BA2289" i="19"/>
  <c r="BB2290" i="19"/>
  <c r="BC2289" i="19"/>
  <c r="BB2291" i="19"/>
  <c r="BC2290" i="19"/>
  <c r="BA2290" i="19"/>
  <c r="BA2291" i="19"/>
  <c r="BC2291" i="19"/>
  <c r="BB2292" i="19"/>
  <c r="BC2292" i="19"/>
  <c r="BB2293" i="19"/>
  <c r="BA2292" i="19"/>
  <c r="BC2293" i="19"/>
  <c r="BA2293" i="19"/>
  <c r="BB2294" i="19"/>
  <c r="BB2295" i="19"/>
  <c r="BA2294" i="19"/>
  <c r="BC2294" i="19"/>
  <c r="BB2296" i="19"/>
  <c r="BA2295" i="19"/>
  <c r="BC2295" i="19"/>
  <c r="BA2296" i="19"/>
  <c r="BC2296" i="19"/>
  <c r="BB2297" i="19"/>
  <c r="BC2297" i="19"/>
  <c r="BA2297" i="19"/>
  <c r="BB2298" i="19"/>
  <c r="BC2298" i="19"/>
  <c r="BA2298" i="19"/>
  <c r="BB2299" i="19"/>
  <c r="BB2300" i="19"/>
  <c r="BC2299" i="19"/>
  <c r="BA2299" i="19"/>
  <c r="BA2300" i="19"/>
  <c r="BB2301" i="19"/>
  <c r="BC2300" i="19"/>
  <c r="BB2302" i="19"/>
  <c r="BA2301" i="19"/>
  <c r="BC2301" i="19"/>
  <c r="BA2302" i="19"/>
  <c r="BC2302" i="19"/>
  <c r="BB2303" i="19"/>
  <c r="BB2304" i="19"/>
  <c r="BC2303" i="19"/>
  <c r="BA2303" i="19"/>
  <c r="BA2304" i="19"/>
  <c r="BC2304" i="19"/>
  <c r="BB2305" i="19"/>
  <c r="BB2306" i="19"/>
  <c r="BC2305" i="19"/>
  <c r="BA2305" i="19"/>
  <c r="BC2306" i="19"/>
  <c r="BA2306" i="19"/>
  <c r="BB2307" i="19"/>
  <c r="BB2308" i="19"/>
  <c r="BA2307" i="19"/>
  <c r="BC2307" i="19"/>
  <c r="BB2309" i="19"/>
  <c r="BC2308" i="19"/>
  <c r="BA2308" i="19"/>
  <c r="BB2310" i="19"/>
  <c r="BC2309" i="19"/>
  <c r="BA2309" i="19"/>
  <c r="BB2311" i="19"/>
  <c r="BC2310" i="19"/>
  <c r="BA2310" i="19"/>
  <c r="BB2312" i="19"/>
  <c r="BC2311" i="19"/>
  <c r="BA2311" i="19"/>
  <c r="BA2312" i="19"/>
  <c r="BC2312" i="19"/>
  <c r="BB2313" i="19"/>
  <c r="BA2313" i="19"/>
  <c r="BB2314" i="19"/>
  <c r="BC2313" i="19"/>
  <c r="BC2314" i="19"/>
  <c r="BB2315" i="19"/>
  <c r="BA2314" i="19"/>
  <c r="BB2316" i="19"/>
  <c r="BA2315" i="19"/>
  <c r="BC2315" i="19"/>
  <c r="BB2317" i="19"/>
  <c r="BC2316" i="19"/>
  <c r="BA2316" i="19"/>
  <c r="BC2317" i="19"/>
  <c r="BB2318" i="19"/>
  <c r="BA2317" i="19"/>
  <c r="BC2318" i="19"/>
  <c r="BA2318" i="19"/>
  <c r="BB2319" i="19"/>
  <c r="BC2319" i="19"/>
  <c r="BB2320" i="19"/>
  <c r="BA2319" i="19"/>
  <c r="BC2320" i="19"/>
  <c r="BB2321" i="19"/>
  <c r="BA2320" i="19"/>
  <c r="BC2321" i="19"/>
  <c r="BB2322" i="19"/>
  <c r="BA2321" i="19"/>
  <c r="BC2322" i="19"/>
  <c r="BB2323" i="19"/>
  <c r="BA2322" i="19"/>
  <c r="BA2323" i="19"/>
  <c r="BC2323" i="19"/>
  <c r="BB2324" i="19"/>
  <c r="BC2324" i="19"/>
  <c r="BB2325" i="19"/>
  <c r="BA2324" i="19"/>
  <c r="BA2325" i="19"/>
  <c r="BC2325" i="19"/>
  <c r="BB2326" i="19"/>
  <c r="BB2327" i="19"/>
  <c r="BA2326" i="19"/>
  <c r="BC2326" i="19"/>
  <c r="BA2327" i="19"/>
  <c r="BB2328" i="19"/>
  <c r="BC2327" i="19"/>
  <c r="BA2328" i="19"/>
  <c r="BB2329" i="19"/>
  <c r="BC2328" i="19"/>
  <c r="BA2329" i="19"/>
  <c r="BB2330" i="19"/>
  <c r="BC2329" i="19"/>
  <c r="BC2330" i="19"/>
  <c r="BB2331" i="19"/>
  <c r="BA2330" i="19"/>
  <c r="BA2331" i="19"/>
  <c r="BC2331" i="19"/>
  <c r="BB2332" i="19"/>
  <c r="BA2332" i="19"/>
  <c r="BB2333" i="19"/>
  <c r="BC2332" i="19"/>
  <c r="BA2333" i="19"/>
  <c r="BC2333" i="19"/>
  <c r="BB2334" i="19"/>
  <c r="BA2334" i="19"/>
  <c r="BC2334" i="19"/>
  <c r="BB2335" i="19"/>
  <c r="BB2336" i="19"/>
  <c r="BC2335" i="19"/>
  <c r="BA2335" i="19"/>
  <c r="BC2336" i="19"/>
  <c r="BB2337" i="19"/>
  <c r="BA2336" i="19"/>
  <c r="BC2337" i="19"/>
  <c r="BB2338" i="19"/>
  <c r="BA2337" i="19"/>
  <c r="BA2338" i="19"/>
  <c r="BC2338" i="19"/>
  <c r="BB2339" i="19"/>
  <c r="BB2340" i="19"/>
  <c r="BC2339" i="19"/>
  <c r="BA2339" i="19"/>
  <c r="BA2340" i="19"/>
  <c r="BC2340" i="19"/>
  <c r="BB2341" i="19"/>
  <c r="BB2342" i="19"/>
  <c r="BC2341" i="19"/>
  <c r="BA2341" i="19"/>
  <c r="BB2343" i="19"/>
  <c r="BA2342" i="19"/>
  <c r="BC2342" i="19"/>
  <c r="BA2343" i="19"/>
  <c r="BB2344" i="19"/>
  <c r="BC2343" i="19"/>
  <c r="BB2345" i="19"/>
  <c r="BC2344" i="19"/>
  <c r="BA2344" i="19"/>
  <c r="BC2345" i="19"/>
  <c r="BB2346" i="19"/>
  <c r="BA2345" i="19"/>
  <c r="BC2346" i="19"/>
  <c r="BA2346" i="19"/>
  <c r="BB2347" i="19"/>
  <c r="BA2347" i="19"/>
  <c r="BC2347" i="19"/>
  <c r="BB2348" i="19"/>
  <c r="BC2348" i="19"/>
  <c r="BA2348" i="19"/>
  <c r="BB2349" i="19"/>
  <c r="BB2350" i="19"/>
  <c r="BA2349" i="19"/>
  <c r="BC2349" i="19"/>
  <c r="BA2350" i="19"/>
  <c r="BB2351" i="19"/>
  <c r="BC2350" i="19"/>
  <c r="BA2351" i="19"/>
  <c r="BC2351" i="19"/>
  <c r="BB2352" i="19"/>
  <c r="BA2352" i="19"/>
  <c r="BB2353" i="19"/>
  <c r="BC2352" i="19"/>
  <c r="BA2353" i="19"/>
  <c r="BB2354" i="19"/>
  <c r="BC2353" i="19"/>
  <c r="BC2354" i="19"/>
  <c r="BB2355" i="19"/>
  <c r="BA2354" i="19"/>
  <c r="BC2355" i="19"/>
  <c r="BB2356" i="19"/>
  <c r="BA2355" i="19"/>
  <c r="BB2357" i="19"/>
  <c r="BC2356" i="19"/>
  <c r="BA2356" i="19"/>
  <c r="BC2357" i="19"/>
  <c r="BB2358" i="19"/>
  <c r="BA2357" i="19"/>
  <c r="BA2358" i="19"/>
  <c r="BB2359" i="19"/>
  <c r="BC2358" i="19"/>
  <c r="BB2360" i="19"/>
  <c r="BC2359" i="19"/>
  <c r="BA2359" i="19"/>
  <c r="BC2360" i="19"/>
  <c r="BB2361" i="19"/>
  <c r="BA2360" i="19"/>
  <c r="BB2362" i="19"/>
  <c r="BC2361" i="19"/>
  <c r="BA2361" i="19"/>
  <c r="BC2362" i="19"/>
  <c r="BB2363" i="19"/>
  <c r="BA2362" i="19"/>
  <c r="BC2363" i="19"/>
  <c r="BB2364" i="19"/>
  <c r="BA2363" i="19"/>
  <c r="BA2364" i="19"/>
  <c r="BB2365" i="19"/>
  <c r="BC2364" i="19"/>
  <c r="BA2365" i="19"/>
  <c r="BC2365" i="19"/>
  <c r="BB2366" i="19"/>
  <c r="BC2366" i="19"/>
  <c r="BA2366" i="19"/>
  <c r="E30" i="19" l="1"/>
  <c r="D61" i="19"/>
  <c r="K63" i="19"/>
  <c r="D63" i="19"/>
  <c r="D91" i="19"/>
  <c r="D80" i="19"/>
  <c r="K15" i="19"/>
  <c r="E26" i="19"/>
  <c r="D11" i="19"/>
  <c r="E11" i="19" s="1"/>
  <c r="K60" i="19"/>
  <c r="K88" i="19"/>
  <c r="D88" i="19"/>
  <c r="AQ25" i="17"/>
  <c r="D87" i="19"/>
  <c r="K52" i="19"/>
  <c r="P65" i="19"/>
  <c r="D69" i="19"/>
  <c r="D70" i="19"/>
  <c r="D56" i="19"/>
  <c r="P89" i="19"/>
  <c r="D19" i="19"/>
  <c r="E19" i="19" s="1"/>
  <c r="D52" i="19"/>
  <c r="D75" i="19"/>
  <c r="D82" i="19"/>
  <c r="D66" i="19"/>
  <c r="D8" i="19"/>
  <c r="E8" i="19" s="1"/>
  <c r="D3" i="19"/>
  <c r="E3" i="19" s="1"/>
  <c r="D12" i="19"/>
  <c r="E12" i="19" s="1"/>
  <c r="P70" i="19"/>
  <c r="K69" i="19"/>
  <c r="P36" i="19"/>
  <c r="K31" i="19"/>
  <c r="K61" i="19"/>
  <c r="P40" i="19"/>
  <c r="K82" i="19"/>
  <c r="P61" i="19"/>
  <c r="K91" i="19"/>
  <c r="P75" i="19"/>
  <c r="K43" i="19"/>
  <c r="P38" i="19"/>
  <c r="P79" i="19"/>
  <c r="K47" i="19"/>
  <c r="P60" i="19"/>
  <c r="D60" i="19"/>
  <c r="D93" i="19"/>
  <c r="D39" i="19"/>
  <c r="P51" i="19"/>
  <c r="K72" i="19"/>
  <c r="D9" i="19"/>
  <c r="P93" i="19"/>
  <c r="K84" i="19"/>
  <c r="P42" i="19"/>
  <c r="K97" i="19"/>
  <c r="K44" i="19"/>
  <c r="K35" i="19"/>
  <c r="K95" i="19"/>
  <c r="D18" i="19"/>
  <c r="E18" i="19" s="1"/>
  <c r="K36" i="19"/>
  <c r="D65" i="19"/>
  <c r="K16" i="19"/>
  <c r="K100" i="19"/>
  <c r="K59" i="19"/>
  <c r="D94" i="19"/>
  <c r="P92" i="19"/>
  <c r="P39" i="19"/>
  <c r="P85" i="19"/>
  <c r="K40" i="19"/>
  <c r="D40" i="19"/>
  <c r="D35" i="19"/>
  <c r="D90" i="19"/>
  <c r="D95" i="19"/>
  <c r="K81" i="19"/>
  <c r="E27" i="19"/>
  <c r="D41" i="19"/>
  <c r="K50" i="19"/>
  <c r="P84" i="19"/>
  <c r="K98" i="19"/>
  <c r="P50" i="19"/>
  <c r="K89" i="19"/>
  <c r="K37" i="19"/>
  <c r="D42" i="19"/>
  <c r="P59" i="19"/>
  <c r="D14" i="19"/>
  <c r="K20" i="19"/>
  <c r="K93" i="19"/>
  <c r="K10" i="19"/>
  <c r="P78" i="19"/>
  <c r="P45" i="19"/>
  <c r="P73" i="19"/>
  <c r="K79" i="19"/>
  <c r="D79" i="19"/>
  <c r="P31" i="19"/>
  <c r="D81" i="19"/>
  <c r="E28" i="19"/>
  <c r="K78" i="19"/>
  <c r="K62" i="19"/>
  <c r="K7" i="19"/>
  <c r="P53" i="19"/>
  <c r="K85" i="19"/>
  <c r="D62" i="19"/>
  <c r="K58" i="19"/>
  <c r="P43" i="19"/>
  <c r="K83" i="19"/>
  <c r="K51" i="19"/>
  <c r="K67" i="19"/>
  <c r="P48" i="19"/>
  <c r="K64" i="19"/>
  <c r="D96" i="19"/>
  <c r="D48" i="19"/>
  <c r="D99" i="19"/>
  <c r="K46" i="19"/>
  <c r="D92" i="19"/>
  <c r="D74" i="19"/>
  <c r="D51" i="19"/>
  <c r="D71" i="19"/>
  <c r="P52" i="19"/>
  <c r="K76" i="19"/>
  <c r="P91" i="19"/>
  <c r="K57" i="19"/>
  <c r="P87" i="19"/>
  <c r="P67" i="19"/>
  <c r="K42" i="19"/>
  <c r="D76" i="19"/>
  <c r="P32" i="19"/>
  <c r="K53" i="19"/>
  <c r="P63" i="19"/>
  <c r="D38" i="19"/>
  <c r="D86" i="19"/>
  <c r="D54" i="19"/>
  <c r="D46" i="19"/>
  <c r="AU24" i="17"/>
  <c r="V25" i="17"/>
  <c r="V26" i="17"/>
  <c r="AU23" i="17"/>
  <c r="V24" i="17"/>
  <c r="AE25" i="17"/>
  <c r="AE28" i="17"/>
  <c r="V23" i="17"/>
  <c r="V27" i="17"/>
  <c r="V28" i="17"/>
  <c r="AE24" i="17"/>
  <c r="B21" i="23"/>
  <c r="B35" i="23"/>
  <c r="B38" i="23"/>
  <c r="B74" i="23"/>
  <c r="B82" i="23"/>
  <c r="B100" i="23"/>
  <c r="B99" i="23"/>
  <c r="B50" i="23"/>
  <c r="B61" i="23"/>
  <c r="B53" i="23"/>
  <c r="B39" i="23"/>
  <c r="B77" i="23"/>
  <c r="B36" i="23"/>
  <c r="B58" i="23"/>
  <c r="B67" i="23"/>
  <c r="B79" i="23"/>
  <c r="B63" i="23"/>
  <c r="B57" i="23"/>
  <c r="B42" i="23"/>
  <c r="B56" i="23"/>
  <c r="B84" i="23"/>
  <c r="B40" i="23"/>
  <c r="B75" i="23"/>
  <c r="B83" i="23"/>
  <c r="B70" i="23"/>
  <c r="B68" i="23"/>
  <c r="B55" i="23"/>
  <c r="B41" i="23"/>
  <c r="B65" i="23"/>
  <c r="B45" i="23"/>
  <c r="B85" i="23"/>
  <c r="B86" i="23"/>
  <c r="B95" i="23"/>
  <c r="B81" i="23"/>
  <c r="B44" i="23"/>
  <c r="B59" i="23"/>
  <c r="B76" i="23"/>
  <c r="B93" i="23"/>
  <c r="B37" i="23"/>
  <c r="B52" i="23"/>
  <c r="B48" i="23"/>
  <c r="B60" i="23"/>
  <c r="B47" i="23"/>
  <c r="B88" i="23"/>
  <c r="B92" i="23"/>
  <c r="B62" i="23"/>
  <c r="B80" i="23"/>
  <c r="B78" i="23"/>
  <c r="B94" i="23"/>
  <c r="B73" i="23"/>
  <c r="B97" i="23"/>
  <c r="B43" i="23"/>
  <c r="B54" i="23"/>
  <c r="B64" i="23"/>
  <c r="B46" i="23"/>
  <c r="B98" i="23"/>
  <c r="B66" i="23"/>
  <c r="B89" i="23"/>
  <c r="B91" i="23"/>
  <c r="B96" i="23"/>
  <c r="B90" i="23"/>
  <c r="B49" i="23"/>
  <c r="B69" i="23"/>
  <c r="B51" i="23"/>
  <c r="B72" i="23"/>
  <c r="B87" i="23"/>
  <c r="B71" i="23"/>
  <c r="C31" i="23"/>
  <c r="C29" i="23"/>
  <c r="C30" i="23"/>
  <c r="C28" i="23"/>
  <c r="C27" i="23"/>
  <c r="C24" i="23"/>
  <c r="C26" i="23"/>
  <c r="C25" i="23"/>
  <c r="B6" i="23"/>
  <c r="B20" i="23"/>
  <c r="B5" i="23"/>
  <c r="B8" i="23"/>
  <c r="B19" i="23"/>
  <c r="B9" i="23"/>
  <c r="B11" i="23"/>
  <c r="B4" i="23"/>
  <c r="B15" i="23"/>
  <c r="B18" i="23"/>
  <c r="B17" i="23"/>
  <c r="B16" i="23"/>
  <c r="B14" i="23"/>
  <c r="B12" i="23"/>
  <c r="B10" i="23"/>
  <c r="B3" i="23"/>
  <c r="B7" i="23"/>
  <c r="B13" i="23"/>
  <c r="AE27" i="17"/>
  <c r="B34" i="20"/>
  <c r="B65" i="20"/>
  <c r="B58" i="20"/>
  <c r="B95" i="20"/>
  <c r="B24" i="20"/>
  <c r="B68" i="20"/>
  <c r="B28" i="20"/>
  <c r="B39" i="20"/>
  <c r="B43" i="20"/>
  <c r="B60" i="20"/>
  <c r="B88" i="20"/>
  <c r="B83" i="20"/>
  <c r="B66" i="20"/>
  <c r="B50" i="20"/>
  <c r="B57" i="20"/>
  <c r="B71" i="20"/>
  <c r="B41" i="20"/>
  <c r="B36" i="20"/>
  <c r="B82" i="20"/>
  <c r="B31" i="20"/>
  <c r="B70" i="20"/>
  <c r="B55" i="20"/>
  <c r="B78" i="20"/>
  <c r="B67" i="20"/>
  <c r="B91" i="20"/>
  <c r="B89" i="20"/>
  <c r="B53" i="20"/>
  <c r="B98" i="20"/>
  <c r="B46" i="20"/>
  <c r="B86" i="20"/>
  <c r="B63" i="20"/>
  <c r="B29" i="20"/>
  <c r="B97" i="20"/>
  <c r="B96" i="20"/>
  <c r="B33" i="20"/>
  <c r="B62" i="20"/>
  <c r="B35" i="20"/>
  <c r="B59" i="20"/>
  <c r="B56" i="20"/>
  <c r="B81" i="20"/>
  <c r="B51" i="20"/>
  <c r="B45" i="20"/>
  <c r="B69" i="20"/>
  <c r="B84" i="20"/>
  <c r="B80" i="20"/>
  <c r="B38" i="20"/>
  <c r="B72" i="20"/>
  <c r="B44" i="20"/>
  <c r="B64" i="20"/>
  <c r="B73" i="20"/>
  <c r="B27" i="20"/>
  <c r="B25" i="20"/>
  <c r="B49" i="20"/>
  <c r="B93" i="20"/>
  <c r="B87" i="20"/>
  <c r="B42" i="20"/>
  <c r="B54" i="20"/>
  <c r="B40" i="20"/>
  <c r="B37" i="20"/>
  <c r="B76" i="20"/>
  <c r="B30" i="20"/>
  <c r="B85" i="20"/>
  <c r="B75" i="20"/>
  <c r="B74" i="20"/>
  <c r="B48" i="20"/>
  <c r="B79" i="20"/>
  <c r="B61" i="20"/>
  <c r="B100" i="20"/>
  <c r="B90" i="20"/>
  <c r="B77" i="20"/>
  <c r="B94" i="20"/>
  <c r="B26" i="20"/>
  <c r="B47" i="20"/>
  <c r="B52" i="20"/>
  <c r="B99" i="20"/>
  <c r="B32" i="20"/>
  <c r="B92" i="20"/>
  <c r="B3" i="20"/>
  <c r="B20" i="20"/>
  <c r="B9" i="20"/>
  <c r="B5" i="20"/>
  <c r="B8" i="20"/>
  <c r="B11" i="20"/>
  <c r="B12" i="20"/>
  <c r="B7" i="20"/>
  <c r="B14" i="20"/>
  <c r="B10" i="20"/>
  <c r="B15" i="20"/>
  <c r="B19" i="20"/>
  <c r="B6" i="20"/>
  <c r="B13" i="20"/>
  <c r="B4" i="20"/>
  <c r="B17" i="20"/>
  <c r="B16" i="20"/>
  <c r="B18" i="20"/>
  <c r="AE26" i="17"/>
  <c r="B21" i="22"/>
  <c r="C30" i="22"/>
  <c r="C26" i="22"/>
  <c r="C29" i="22"/>
  <c r="C28" i="22"/>
  <c r="C24" i="22"/>
  <c r="C25" i="22"/>
  <c r="C27" i="22"/>
  <c r="C31" i="22"/>
  <c r="B50" i="22"/>
  <c r="B89" i="22"/>
  <c r="B60" i="22"/>
  <c r="B45" i="22"/>
  <c r="B72" i="22"/>
  <c r="B54" i="22"/>
  <c r="B66" i="22"/>
  <c r="B51" i="22"/>
  <c r="B86" i="22"/>
  <c r="B47" i="22"/>
  <c r="B78" i="22"/>
  <c r="B42" i="22"/>
  <c r="B40" i="22"/>
  <c r="B100" i="22"/>
  <c r="B77" i="22"/>
  <c r="B57" i="22"/>
  <c r="B73" i="22"/>
  <c r="B91" i="22"/>
  <c r="B39" i="22"/>
  <c r="B85" i="22"/>
  <c r="B68" i="22"/>
  <c r="B67" i="22"/>
  <c r="B81" i="22"/>
  <c r="B63" i="22"/>
  <c r="B83" i="22"/>
  <c r="B82" i="22"/>
  <c r="B95" i="22"/>
  <c r="B80" i="22"/>
  <c r="B44" i="22"/>
  <c r="B62" i="22"/>
  <c r="B71" i="22"/>
  <c r="B38" i="22"/>
  <c r="B94" i="22"/>
  <c r="B61" i="22"/>
  <c r="B56" i="22"/>
  <c r="B84" i="22"/>
  <c r="B65" i="22"/>
  <c r="B87" i="22"/>
  <c r="B93" i="22"/>
  <c r="B96" i="22"/>
  <c r="B88" i="22"/>
  <c r="B64" i="22"/>
  <c r="B58" i="22"/>
  <c r="B36" i="22"/>
  <c r="B37" i="22"/>
  <c r="B52" i="22"/>
  <c r="B70" i="22"/>
  <c r="B41" i="22"/>
  <c r="B90" i="22"/>
  <c r="B97" i="22"/>
  <c r="B55" i="22"/>
  <c r="B99" i="22"/>
  <c r="B49" i="22"/>
  <c r="B43" i="22"/>
  <c r="B98" i="22"/>
  <c r="B48" i="22"/>
  <c r="B59" i="22"/>
  <c r="B69" i="22"/>
  <c r="B75" i="22"/>
  <c r="B76" i="22"/>
  <c r="B92" i="22"/>
  <c r="B74" i="22"/>
  <c r="B53" i="22"/>
  <c r="B46" i="22"/>
  <c r="B35" i="22"/>
  <c r="B79" i="22"/>
  <c r="B17" i="22"/>
  <c r="B15" i="22"/>
  <c r="B3" i="22"/>
  <c r="B16" i="22"/>
  <c r="B10" i="22"/>
  <c r="B18" i="22"/>
  <c r="B4" i="22"/>
  <c r="B13" i="22"/>
  <c r="B7" i="22"/>
  <c r="B6" i="22"/>
  <c r="B5" i="22"/>
  <c r="B8" i="22"/>
  <c r="B14" i="22"/>
  <c r="B12" i="22"/>
  <c r="B9" i="22"/>
  <c r="B11" i="22"/>
  <c r="B20" i="22"/>
  <c r="B19" i="22"/>
  <c r="K68" i="19"/>
  <c r="E29" i="19"/>
  <c r="P44" i="19"/>
  <c r="P72" i="19"/>
  <c r="P80" i="19"/>
  <c r="P68" i="19"/>
  <c r="AA23" i="17"/>
  <c r="P82" i="19"/>
  <c r="P62" i="19"/>
  <c r="K25" i="19"/>
  <c r="K55" i="19"/>
  <c r="P95" i="19"/>
  <c r="K71" i="19"/>
  <c r="K17" i="19"/>
  <c r="P54" i="19"/>
  <c r="K38" i="19"/>
  <c r="K86" i="19"/>
  <c r="K49" i="19"/>
  <c r="K24" i="19"/>
  <c r="K39" i="19"/>
  <c r="K13" i="19"/>
  <c r="P94" i="19"/>
  <c r="K77" i="19"/>
  <c r="K54" i="19"/>
  <c r="D4" i="19"/>
  <c r="K73" i="19"/>
  <c r="P69" i="19"/>
  <c r="K5" i="19"/>
  <c r="AJ23" i="17"/>
  <c r="Q40" i="19"/>
  <c r="E6" i="19"/>
  <c r="P24" i="19"/>
  <c r="P29" i="19"/>
  <c r="E15" i="19"/>
  <c r="E7" i="19"/>
  <c r="P28" i="19"/>
  <c r="E20" i="19"/>
  <c r="E16" i="19"/>
  <c r="E10" i="19"/>
  <c r="P23" i="19"/>
  <c r="E17" i="19"/>
  <c r="P22" i="19"/>
  <c r="E13" i="19"/>
  <c r="E5" i="19"/>
  <c r="S34" i="14"/>
  <c r="R34" i="14"/>
  <c r="R22" i="14"/>
  <c r="S22" i="14"/>
  <c r="R45" i="14"/>
  <c r="S45" i="14"/>
  <c r="S40" i="14"/>
  <c r="R40" i="14"/>
  <c r="R20" i="14"/>
  <c r="S20" i="14"/>
  <c r="R25" i="14"/>
  <c r="S25" i="14"/>
  <c r="S61" i="14"/>
  <c r="R61" i="14"/>
  <c r="S31" i="14"/>
  <c r="R31" i="14"/>
  <c r="S24" i="14"/>
  <c r="R24" i="14"/>
  <c r="R51" i="14"/>
  <c r="S51" i="14"/>
  <c r="R32" i="14"/>
  <c r="S32" i="14"/>
  <c r="R63" i="14"/>
  <c r="S63" i="14"/>
  <c r="R43" i="14"/>
  <c r="S43" i="14"/>
  <c r="R47" i="14"/>
  <c r="S47" i="14"/>
  <c r="S37" i="14"/>
  <c r="R37" i="14"/>
  <c r="R52" i="14"/>
  <c r="S52" i="14"/>
  <c r="S21" i="14"/>
  <c r="R21" i="14"/>
  <c r="R35" i="14"/>
  <c r="S35" i="14"/>
  <c r="S62" i="14"/>
  <c r="R62" i="14"/>
  <c r="R44" i="14"/>
  <c r="S44" i="14"/>
  <c r="R54" i="14"/>
  <c r="S54" i="14"/>
  <c r="R27" i="14"/>
  <c r="S27" i="14"/>
  <c r="R49" i="14"/>
  <c r="S49" i="14"/>
  <c r="S64" i="14"/>
  <c r="R64" i="14"/>
  <c r="R23" i="14"/>
  <c r="S23" i="14"/>
  <c r="R59" i="14"/>
  <c r="S59" i="14"/>
  <c r="S56" i="14"/>
  <c r="R56" i="14"/>
  <c r="S30" i="14"/>
  <c r="R30" i="14"/>
  <c r="R46" i="14"/>
  <c r="S46" i="14"/>
  <c r="S38" i="14"/>
  <c r="R38" i="14"/>
  <c r="S48" i="14"/>
  <c r="R48" i="14"/>
  <c r="R39" i="14"/>
  <c r="S39" i="14"/>
  <c r="S53" i="14"/>
  <c r="R53" i="14"/>
  <c r="S18" i="14"/>
  <c r="R18" i="14"/>
  <c r="S55" i="14"/>
  <c r="R55" i="14"/>
  <c r="S26" i="14"/>
  <c r="R26" i="14"/>
  <c r="R57" i="14"/>
  <c r="S57" i="14"/>
  <c r="R33" i="14"/>
  <c r="S33" i="14"/>
  <c r="R41" i="14"/>
  <c r="S41" i="14"/>
  <c r="R29" i="14"/>
  <c r="S29" i="14"/>
  <c r="R50" i="14"/>
  <c r="S50" i="14"/>
  <c r="R36" i="14"/>
  <c r="S36" i="14"/>
  <c r="S28" i="14"/>
  <c r="R28" i="14"/>
  <c r="S19" i="14"/>
  <c r="R19" i="14"/>
  <c r="S58" i="14"/>
  <c r="R58" i="14"/>
  <c r="S60" i="14"/>
  <c r="R60" i="14"/>
  <c r="S42" i="14"/>
  <c r="R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L15" i="19"/>
  <c r="L54" i="19"/>
  <c r="L82" i="19"/>
  <c r="L89" i="19"/>
  <c r="L95" i="19"/>
  <c r="L39" i="19"/>
  <c r="L56" i="19"/>
  <c r="AQ8" i="20"/>
  <c r="L85" i="19"/>
  <c r="L41" i="19"/>
  <c r="L49" i="19"/>
  <c r="L74" i="19"/>
  <c r="L80" i="19"/>
  <c r="L44" i="19"/>
  <c r="BA9" i="22"/>
  <c r="L91" i="19"/>
  <c r="L29" i="19"/>
  <c r="L98" i="19"/>
  <c r="L88" i="19"/>
  <c r="L19" i="19"/>
  <c r="L63" i="19"/>
  <c r="L79" i="19"/>
  <c r="L69" i="19"/>
  <c r="L62" i="19"/>
  <c r="L48" i="19"/>
  <c r="L58" i="19"/>
  <c r="L6" i="19"/>
  <c r="L7" i="19"/>
  <c r="L96" i="19"/>
  <c r="L51" i="19"/>
  <c r="AK23" i="17"/>
  <c r="L27" i="19"/>
  <c r="L67" i="19"/>
  <c r="L86" i="19"/>
  <c r="L97" i="19"/>
  <c r="BB10" i="22"/>
  <c r="L99" i="19"/>
  <c r="L13" i="19"/>
  <c r="L65" i="19"/>
  <c r="L36" i="19"/>
  <c r="L5" i="19"/>
  <c r="L100" i="19"/>
  <c r="L31" i="19"/>
  <c r="BB10" i="23"/>
  <c r="BA10" i="23" s="1"/>
  <c r="BA8" i="22"/>
  <c r="L10" i="19"/>
  <c r="L16" i="19"/>
  <c r="L83" i="19"/>
  <c r="L75" i="19"/>
  <c r="AB23" i="17"/>
  <c r="AP9" i="14"/>
  <c r="L70" i="19"/>
  <c r="L47" i="19"/>
  <c r="L40" i="19"/>
  <c r="F27" i="19"/>
  <c r="L90" i="19"/>
  <c r="D21" i="19"/>
  <c r="L66" i="19"/>
  <c r="L17" i="19"/>
  <c r="L28" i="19"/>
  <c r="L68" i="19"/>
  <c r="L61" i="19"/>
  <c r="AR9" i="20"/>
  <c r="L38" i="19"/>
  <c r="BA7" i="22"/>
  <c r="L81" i="19"/>
  <c r="L35" i="19"/>
  <c r="L64" i="19"/>
  <c r="L57" i="19"/>
  <c r="BC9" i="22"/>
  <c r="F28" i="19"/>
  <c r="L72" i="19"/>
  <c r="AS8" i="20"/>
  <c r="L93" i="19"/>
  <c r="L84" i="19"/>
  <c r="L59" i="19"/>
  <c r="L46" i="19"/>
  <c r="L26" i="19"/>
  <c r="L87" i="19"/>
  <c r="L71" i="19"/>
  <c r="BB11" i="23"/>
  <c r="L37" i="19"/>
  <c r="AQ9" i="20"/>
  <c r="L78" i="19"/>
  <c r="L50" i="19"/>
  <c r="L25" i="19"/>
  <c r="L30" i="19"/>
  <c r="L60" i="19"/>
  <c r="F29" i="19"/>
  <c r="L92" i="19"/>
  <c r="L52" i="19"/>
  <c r="BB12" i="23"/>
  <c r="AS9" i="20"/>
  <c r="F30" i="19"/>
  <c r="L42" i="19"/>
  <c r="L43" i="19"/>
  <c r="L55" i="19"/>
  <c r="AR25" i="17"/>
  <c r="BC10" i="23"/>
  <c r="F26" i="19"/>
  <c r="L77" i="19"/>
  <c r="L24" i="19"/>
  <c r="L76" i="19"/>
  <c r="L73" i="19"/>
  <c r="AP26" i="17"/>
  <c r="L94" i="19"/>
  <c r="L53" i="19"/>
  <c r="L20" i="19"/>
  <c r="AM25" i="17"/>
  <c r="AM26" i="17"/>
  <c r="AU8" i="20"/>
  <c r="AM24" i="17"/>
  <c r="AT25" i="17"/>
  <c r="AM28" i="17"/>
  <c r="AM22" i="17"/>
  <c r="AS25" i="17"/>
  <c r="AM27" i="17"/>
  <c r="BC11" i="23"/>
  <c r="BA11" i="23"/>
  <c r="Q28" i="19" l="1"/>
  <c r="E21" i="19"/>
  <c r="M80" i="19"/>
  <c r="R75" i="19" s="1"/>
  <c r="Q75" i="19"/>
  <c r="Q58" i="19"/>
  <c r="Q83" i="19"/>
  <c r="M88" i="19"/>
  <c r="R83" i="19" s="1"/>
  <c r="Q24" i="19"/>
  <c r="Q51" i="19"/>
  <c r="Q65" i="19"/>
  <c r="Q70" i="19"/>
  <c r="M75" i="19"/>
  <c r="R70" i="19" s="1"/>
  <c r="Q47" i="19"/>
  <c r="Q82" i="19"/>
  <c r="M87" i="19"/>
  <c r="R82" i="19" s="1"/>
  <c r="AU25" i="17"/>
  <c r="AQ26" i="17"/>
  <c r="M82" i="19"/>
  <c r="R77" i="19" s="1"/>
  <c r="Q77" i="19"/>
  <c r="Q38" i="19"/>
  <c r="Q56" i="19"/>
  <c r="M91" i="19"/>
  <c r="R86" i="19" s="1"/>
  <c r="Q86" i="19"/>
  <c r="Q29" i="19"/>
  <c r="Q64" i="19"/>
  <c r="Q61" i="19"/>
  <c r="E14" i="19"/>
  <c r="P26" i="19"/>
  <c r="E4" i="19"/>
  <c r="E9" i="19"/>
  <c r="P27" i="19"/>
  <c r="M16" i="19"/>
  <c r="R16" i="19" s="1"/>
  <c r="M10" i="19"/>
  <c r="R10" i="19" s="1"/>
  <c r="M6" i="19"/>
  <c r="R6" i="19" s="1"/>
  <c r="M17" i="19"/>
  <c r="R17" i="19" s="1"/>
  <c r="M13" i="19"/>
  <c r="R13" i="19" s="1"/>
  <c r="M15" i="19"/>
  <c r="R15" i="19" s="1"/>
  <c r="M7" i="19"/>
  <c r="R7" i="19" s="1"/>
  <c r="M20" i="19"/>
  <c r="R20" i="19" s="1"/>
  <c r="M5" i="19"/>
  <c r="R5" i="19" s="1"/>
  <c r="M19" i="19"/>
  <c r="R19" i="19" s="1"/>
  <c r="Q55" i="19"/>
  <c r="Q42" i="19"/>
  <c r="Q67" i="19"/>
  <c r="Q92" i="19"/>
  <c r="M97" i="19"/>
  <c r="R92" i="19" s="1"/>
  <c r="Q79" i="19"/>
  <c r="M84" i="19"/>
  <c r="R79" i="19" s="1"/>
  <c r="Q39" i="19"/>
  <c r="Q54" i="19"/>
  <c r="Q31" i="19"/>
  <c r="Q60" i="19"/>
  <c r="Q95" i="19"/>
  <c r="M100" i="19"/>
  <c r="R95" i="19" s="1"/>
  <c r="M94" i="19"/>
  <c r="R89" i="19" s="1"/>
  <c r="Q89" i="19"/>
  <c r="Q32" i="19"/>
  <c r="Q36" i="19"/>
  <c r="Q25" i="19"/>
  <c r="M89" i="19"/>
  <c r="R84" i="19" s="1"/>
  <c r="Q84" i="19"/>
  <c r="Q35" i="19"/>
  <c r="M98" i="19"/>
  <c r="R93" i="19" s="1"/>
  <c r="Q93" i="19"/>
  <c r="M95" i="19"/>
  <c r="R90" i="19" s="1"/>
  <c r="Q90" i="19"/>
  <c r="M90" i="19"/>
  <c r="R85" i="19" s="1"/>
  <c r="Q85" i="19"/>
  <c r="M93" i="19"/>
  <c r="R88" i="19" s="1"/>
  <c r="Q88" i="19"/>
  <c r="Q45" i="19"/>
  <c r="Q30" i="19"/>
  <c r="P25" i="19"/>
  <c r="Q37" i="19"/>
  <c r="Q41" i="19"/>
  <c r="M85" i="19"/>
  <c r="R80" i="19" s="1"/>
  <c r="Q80" i="19"/>
  <c r="Q57" i="19"/>
  <c r="Q71" i="19"/>
  <c r="M76" i="19"/>
  <c r="R71" i="19" s="1"/>
  <c r="Q59" i="19"/>
  <c r="Q53" i="19"/>
  <c r="M78" i="19"/>
  <c r="R73" i="19" s="1"/>
  <c r="Q73" i="19"/>
  <c r="M99" i="19"/>
  <c r="R94" i="19" s="1"/>
  <c r="Q94" i="19"/>
  <c r="Q43" i="19"/>
  <c r="Q62" i="19"/>
  <c r="Q26" i="19"/>
  <c r="Q74" i="19"/>
  <c r="M79" i="19"/>
  <c r="R74" i="19" s="1"/>
  <c r="Q52" i="19"/>
  <c r="Q69" i="19"/>
  <c r="Q46" i="19"/>
  <c r="Q78" i="19"/>
  <c r="M83" i="19"/>
  <c r="R78" i="19" s="1"/>
  <c r="Q48" i="19"/>
  <c r="M92" i="19"/>
  <c r="R87" i="19" s="1"/>
  <c r="Q87" i="19"/>
  <c r="Q91" i="19"/>
  <c r="M96" i="19"/>
  <c r="R91" i="19" s="1"/>
  <c r="Q76" i="19"/>
  <c r="M81" i="19"/>
  <c r="R76" i="19" s="1"/>
  <c r="Q23" i="19"/>
  <c r="Q63" i="19"/>
  <c r="Q33" i="19"/>
  <c r="Q22" i="19"/>
  <c r="Q34" i="19"/>
  <c r="Q44" i="19"/>
  <c r="Q50" i="19"/>
  <c r="M77" i="19"/>
  <c r="R72" i="19" s="1"/>
  <c r="Q72" i="19"/>
  <c r="M86" i="19"/>
  <c r="R81" i="19" s="1"/>
  <c r="Q81" i="19"/>
  <c r="Q66" i="19"/>
  <c r="Q49" i="19"/>
  <c r="Q27" i="19"/>
  <c r="Q68" i="19"/>
  <c r="D14" i="22"/>
  <c r="K14" i="22"/>
  <c r="D10" i="22"/>
  <c r="K10" i="22"/>
  <c r="K53" i="22"/>
  <c r="D53" i="22"/>
  <c r="K98" i="22"/>
  <c r="D98" i="22"/>
  <c r="K70" i="22"/>
  <c r="D70" i="22"/>
  <c r="K93" i="22"/>
  <c r="D93" i="22"/>
  <c r="K71" i="22"/>
  <c r="D71" i="22"/>
  <c r="K81" i="22"/>
  <c r="D81" i="22"/>
  <c r="K77" i="22"/>
  <c r="D77" i="22"/>
  <c r="K66" i="22"/>
  <c r="D66" i="22"/>
  <c r="K27" i="22"/>
  <c r="E27" i="22"/>
  <c r="K19" i="20"/>
  <c r="D19" i="20"/>
  <c r="K5" i="20"/>
  <c r="D5" i="20"/>
  <c r="D47" i="20"/>
  <c r="P43" i="20"/>
  <c r="K47" i="20"/>
  <c r="D48" i="20"/>
  <c r="P44" i="20"/>
  <c r="K48" i="20"/>
  <c r="D54" i="20"/>
  <c r="K54" i="20"/>
  <c r="P50" i="20"/>
  <c r="D64" i="20"/>
  <c r="K64" i="20"/>
  <c r="P60" i="20"/>
  <c r="P47" i="20"/>
  <c r="K51" i="20"/>
  <c r="D51" i="20"/>
  <c r="K97" i="20"/>
  <c r="P93" i="20"/>
  <c r="D97" i="20"/>
  <c r="D91" i="20"/>
  <c r="K91" i="20"/>
  <c r="P87" i="20"/>
  <c r="K41" i="20"/>
  <c r="D41" i="20"/>
  <c r="P37" i="20"/>
  <c r="K43" i="20"/>
  <c r="P39" i="20"/>
  <c r="D43" i="20"/>
  <c r="K34" i="20"/>
  <c r="D34" i="20"/>
  <c r="P30" i="20"/>
  <c r="K16" i="23"/>
  <c r="D8" i="23"/>
  <c r="K8" i="23"/>
  <c r="E28" i="23"/>
  <c r="K28" i="23"/>
  <c r="P64" i="23"/>
  <c r="K69" i="23"/>
  <c r="D69" i="23"/>
  <c r="K46" i="23"/>
  <c r="D46" i="23"/>
  <c r="P41" i="23"/>
  <c r="P75" i="23"/>
  <c r="K80" i="23"/>
  <c r="D80" i="23"/>
  <c r="D37" i="23"/>
  <c r="K37" i="23"/>
  <c r="P32" i="23"/>
  <c r="D85" i="23"/>
  <c r="P80" i="23"/>
  <c r="K85" i="23"/>
  <c r="P70" i="23"/>
  <c r="D75" i="23"/>
  <c r="K75" i="23"/>
  <c r="D67" i="23"/>
  <c r="K67" i="23"/>
  <c r="P62" i="23"/>
  <c r="P94" i="23"/>
  <c r="D99" i="23"/>
  <c r="K99" i="23"/>
  <c r="K44" i="20"/>
  <c r="D44" i="20"/>
  <c r="P40" i="20"/>
  <c r="D64" i="23"/>
  <c r="K64" i="23"/>
  <c r="P59" i="23"/>
  <c r="D62" i="23"/>
  <c r="P57" i="23"/>
  <c r="K62" i="23"/>
  <c r="K5" i="22"/>
  <c r="D5" i="22"/>
  <c r="D3" i="22"/>
  <c r="K3" i="22"/>
  <c r="K92" i="22"/>
  <c r="D92" i="22"/>
  <c r="K49" i="22"/>
  <c r="D49" i="22"/>
  <c r="K37" i="22"/>
  <c r="D37" i="22"/>
  <c r="K65" i="22"/>
  <c r="D65" i="22"/>
  <c r="K44" i="22"/>
  <c r="D44" i="22"/>
  <c r="K68" i="22"/>
  <c r="D68" i="22"/>
  <c r="K40" i="22"/>
  <c r="D40" i="22"/>
  <c r="K72" i="22"/>
  <c r="D72" i="22"/>
  <c r="E24" i="22"/>
  <c r="K24" i="22"/>
  <c r="D18" i="20"/>
  <c r="K18" i="20"/>
  <c r="K10" i="20"/>
  <c r="D10" i="20"/>
  <c r="K20" i="20"/>
  <c r="D20" i="20"/>
  <c r="D94" i="20"/>
  <c r="K94" i="20"/>
  <c r="P90" i="20"/>
  <c r="K75" i="20"/>
  <c r="P71" i="20"/>
  <c r="D75" i="20"/>
  <c r="P83" i="20"/>
  <c r="K87" i="20"/>
  <c r="D87" i="20"/>
  <c r="P68" i="20"/>
  <c r="K72" i="20"/>
  <c r="D72" i="20"/>
  <c r="K56" i="20"/>
  <c r="D56" i="20"/>
  <c r="P52" i="20"/>
  <c r="K63" i="20"/>
  <c r="D63" i="20"/>
  <c r="P59" i="20"/>
  <c r="D78" i="20"/>
  <c r="P74" i="20"/>
  <c r="K78" i="20"/>
  <c r="K57" i="20"/>
  <c r="D57" i="20"/>
  <c r="P53" i="20"/>
  <c r="P24" i="20"/>
  <c r="K28" i="20"/>
  <c r="D28" i="20"/>
  <c r="K13" i="23"/>
  <c r="D13" i="23"/>
  <c r="D20" i="23"/>
  <c r="K20" i="23"/>
  <c r="E29" i="23"/>
  <c r="K29" i="23"/>
  <c r="K90" i="23"/>
  <c r="D90" i="23"/>
  <c r="P85" i="23"/>
  <c r="P87" i="23"/>
  <c r="K92" i="23"/>
  <c r="D92" i="23"/>
  <c r="K76" i="23"/>
  <c r="D76" i="23"/>
  <c r="P71" i="23"/>
  <c r="D65" i="23"/>
  <c r="P60" i="23"/>
  <c r="K65" i="23"/>
  <c r="K36" i="23"/>
  <c r="D36" i="23"/>
  <c r="P31" i="23"/>
  <c r="K82" i="23"/>
  <c r="D82" i="23"/>
  <c r="P77" i="23"/>
  <c r="P95" i="23"/>
  <c r="D100" i="23"/>
  <c r="K100" i="23"/>
  <c r="K19" i="22"/>
  <c r="D19" i="22"/>
  <c r="D6" i="22"/>
  <c r="K6" i="22"/>
  <c r="D15" i="22"/>
  <c r="K15" i="22"/>
  <c r="D76" i="22"/>
  <c r="K76" i="22"/>
  <c r="D99" i="22"/>
  <c r="K99" i="22"/>
  <c r="K36" i="22"/>
  <c r="D36" i="22"/>
  <c r="D84" i="22"/>
  <c r="K84" i="22"/>
  <c r="K80" i="22"/>
  <c r="D80" i="22"/>
  <c r="K85" i="22"/>
  <c r="D85" i="22"/>
  <c r="D42" i="22"/>
  <c r="K42" i="22"/>
  <c r="K45" i="22"/>
  <c r="D45" i="22"/>
  <c r="K28" i="22"/>
  <c r="E28" i="22"/>
  <c r="D16" i="20"/>
  <c r="K16" i="20"/>
  <c r="K14" i="20"/>
  <c r="D14" i="20"/>
  <c r="K3" i="20"/>
  <c r="D3" i="20"/>
  <c r="D77" i="20"/>
  <c r="P73" i="20"/>
  <c r="K77" i="20"/>
  <c r="P81" i="20"/>
  <c r="D85" i="20"/>
  <c r="K85" i="20"/>
  <c r="K93" i="20"/>
  <c r="P89" i="20"/>
  <c r="D93" i="20"/>
  <c r="K38" i="20"/>
  <c r="D38" i="20"/>
  <c r="P34" i="20"/>
  <c r="D59" i="20"/>
  <c r="P55" i="20"/>
  <c r="K59" i="20"/>
  <c r="D86" i="20"/>
  <c r="K86" i="20"/>
  <c r="P82" i="20"/>
  <c r="K55" i="20"/>
  <c r="D55" i="20"/>
  <c r="P51" i="20"/>
  <c r="K50" i="20"/>
  <c r="D50" i="20"/>
  <c r="P46" i="20"/>
  <c r="P64" i="20"/>
  <c r="D68" i="20"/>
  <c r="K68" i="20"/>
  <c r="D7" i="23"/>
  <c r="K7" i="23"/>
  <c r="K15" i="23"/>
  <c r="D15" i="23"/>
  <c r="D6" i="23"/>
  <c r="K6" i="23"/>
  <c r="K31" i="23"/>
  <c r="E31" i="23"/>
  <c r="D96" i="23"/>
  <c r="P91" i="23"/>
  <c r="K96" i="23"/>
  <c r="P38" i="23"/>
  <c r="D43" i="23"/>
  <c r="K43" i="23"/>
  <c r="D88" i="23"/>
  <c r="K88" i="23"/>
  <c r="P83" i="23"/>
  <c r="K59" i="23"/>
  <c r="P54" i="23"/>
  <c r="D59" i="23"/>
  <c r="D41" i="23"/>
  <c r="P36" i="23"/>
  <c r="K41" i="23"/>
  <c r="D56" i="23"/>
  <c r="P51" i="23"/>
  <c r="K56" i="23"/>
  <c r="D77" i="23"/>
  <c r="P72" i="23"/>
  <c r="K77" i="23"/>
  <c r="D74" i="23"/>
  <c r="K74" i="23"/>
  <c r="P69" i="23"/>
  <c r="P88" i="23"/>
  <c r="K93" i="23"/>
  <c r="D93" i="23"/>
  <c r="K20" i="22"/>
  <c r="D20" i="22"/>
  <c r="D7" i="22"/>
  <c r="K7" i="22"/>
  <c r="K17" i="22"/>
  <c r="D17" i="22"/>
  <c r="K75" i="22"/>
  <c r="D75" i="22"/>
  <c r="D55" i="22"/>
  <c r="K55" i="22"/>
  <c r="K58" i="22"/>
  <c r="D58" i="22"/>
  <c r="K56" i="22"/>
  <c r="D56" i="22"/>
  <c r="K95" i="22"/>
  <c r="D95" i="22"/>
  <c r="K39" i="22"/>
  <c r="D39" i="22"/>
  <c r="K78" i="22"/>
  <c r="D78" i="22"/>
  <c r="D60" i="22"/>
  <c r="K60" i="22"/>
  <c r="K29" i="22"/>
  <c r="E29" i="22"/>
  <c r="D17" i="20"/>
  <c r="K17" i="20"/>
  <c r="K7" i="20"/>
  <c r="D7" i="20"/>
  <c r="D92" i="20"/>
  <c r="K92" i="20"/>
  <c r="P88" i="20"/>
  <c r="D90" i="20"/>
  <c r="P86" i="20"/>
  <c r="K90" i="20"/>
  <c r="K30" i="20"/>
  <c r="D30" i="20"/>
  <c r="P26" i="20"/>
  <c r="D49" i="20"/>
  <c r="P45" i="20"/>
  <c r="K49" i="20"/>
  <c r="D80" i="20"/>
  <c r="K80" i="20"/>
  <c r="P76" i="20"/>
  <c r="K35" i="20"/>
  <c r="D35" i="20"/>
  <c r="P31" i="20"/>
  <c r="P42" i="20"/>
  <c r="K46" i="20"/>
  <c r="D46" i="20"/>
  <c r="D70" i="20"/>
  <c r="P66" i="20"/>
  <c r="K70" i="20"/>
  <c r="D66" i="20"/>
  <c r="K66" i="20"/>
  <c r="P62" i="20"/>
  <c r="D24" i="20"/>
  <c r="K24" i="20"/>
  <c r="P20" i="20"/>
  <c r="D3" i="23"/>
  <c r="K3" i="23"/>
  <c r="D4" i="23"/>
  <c r="K4" i="23"/>
  <c r="E25" i="23"/>
  <c r="K25" i="23"/>
  <c r="D71" i="23"/>
  <c r="P66" i="23"/>
  <c r="K71" i="23"/>
  <c r="P86" i="23"/>
  <c r="K91" i="23"/>
  <c r="D91" i="23"/>
  <c r="P92" i="23"/>
  <c r="K97" i="23"/>
  <c r="D97" i="23"/>
  <c r="D47" i="23"/>
  <c r="K47" i="23"/>
  <c r="P42" i="23"/>
  <c r="K44" i="23"/>
  <c r="D44" i="23"/>
  <c r="P39" i="23"/>
  <c r="P50" i="23"/>
  <c r="D55" i="23"/>
  <c r="K55" i="23"/>
  <c r="K42" i="23"/>
  <c r="D42" i="23"/>
  <c r="P37" i="23"/>
  <c r="K39" i="23"/>
  <c r="P34" i="23"/>
  <c r="D39" i="23"/>
  <c r="K38" i="23"/>
  <c r="D38" i="23"/>
  <c r="P33" i="23"/>
  <c r="K16" i="22"/>
  <c r="D15" i="20"/>
  <c r="K15" i="20"/>
  <c r="D9" i="20"/>
  <c r="K9" i="20"/>
  <c r="D26" i="20"/>
  <c r="P22" i="20"/>
  <c r="K26" i="20"/>
  <c r="P38" i="20"/>
  <c r="K42" i="20"/>
  <c r="D42" i="20"/>
  <c r="P77" i="20"/>
  <c r="K81" i="20"/>
  <c r="D81" i="20"/>
  <c r="K67" i="20"/>
  <c r="D67" i="20"/>
  <c r="P63" i="20"/>
  <c r="P35" i="20"/>
  <c r="D39" i="20"/>
  <c r="K39" i="20"/>
  <c r="K17" i="23"/>
  <c r="D17" i="23"/>
  <c r="K49" i="23"/>
  <c r="D49" i="23"/>
  <c r="P44" i="23"/>
  <c r="P40" i="23"/>
  <c r="K45" i="23"/>
  <c r="D45" i="23"/>
  <c r="P79" i="23"/>
  <c r="K84" i="23"/>
  <c r="D84" i="23"/>
  <c r="D11" i="22"/>
  <c r="K11" i="22"/>
  <c r="D13" i="22"/>
  <c r="K13" i="22"/>
  <c r="D79" i="22"/>
  <c r="K79" i="22"/>
  <c r="K69" i="22"/>
  <c r="D69" i="22"/>
  <c r="K97" i="22"/>
  <c r="D97" i="22"/>
  <c r="D64" i="22"/>
  <c r="K64" i="22"/>
  <c r="K61" i="22"/>
  <c r="D61" i="22"/>
  <c r="K82" i="22"/>
  <c r="D82" i="22"/>
  <c r="K91" i="22"/>
  <c r="D91" i="22"/>
  <c r="K47" i="22"/>
  <c r="D47" i="22"/>
  <c r="K89" i="22"/>
  <c r="D89" i="22"/>
  <c r="K26" i="22"/>
  <c r="E26" i="22"/>
  <c r="D4" i="20"/>
  <c r="K4" i="20"/>
  <c r="D12" i="20"/>
  <c r="K12" i="20"/>
  <c r="P28" i="20"/>
  <c r="D32" i="20"/>
  <c r="K32" i="20"/>
  <c r="D100" i="20"/>
  <c r="K100" i="20"/>
  <c r="P96" i="20"/>
  <c r="K76" i="20"/>
  <c r="D76" i="20"/>
  <c r="P72" i="20"/>
  <c r="K25" i="20"/>
  <c r="D25" i="20"/>
  <c r="P21" i="20"/>
  <c r="P80" i="20"/>
  <c r="K84" i="20"/>
  <c r="D84" i="20"/>
  <c r="K62" i="20"/>
  <c r="D62" i="20"/>
  <c r="P58" i="20"/>
  <c r="P94" i="20"/>
  <c r="K98" i="20"/>
  <c r="D98" i="20"/>
  <c r="K31" i="20"/>
  <c r="D31" i="20"/>
  <c r="P27" i="20"/>
  <c r="D83" i="20"/>
  <c r="P79" i="20"/>
  <c r="K83" i="20"/>
  <c r="D95" i="20"/>
  <c r="K95" i="20"/>
  <c r="P91" i="20"/>
  <c r="K10" i="23"/>
  <c r="D10" i="23"/>
  <c r="D11" i="23"/>
  <c r="K11" i="23"/>
  <c r="E26" i="23"/>
  <c r="K26" i="23"/>
  <c r="K87" i="23"/>
  <c r="D87" i="23"/>
  <c r="P82" i="23"/>
  <c r="K89" i="23"/>
  <c r="P84" i="23"/>
  <c r="D89" i="23"/>
  <c r="D73" i="23"/>
  <c r="P68" i="23"/>
  <c r="K73" i="23"/>
  <c r="D60" i="23"/>
  <c r="P55" i="23"/>
  <c r="K60" i="23"/>
  <c r="P76" i="23"/>
  <c r="D81" i="23"/>
  <c r="K81" i="23"/>
  <c r="P63" i="23"/>
  <c r="K68" i="23"/>
  <c r="D68" i="23"/>
  <c r="D57" i="23"/>
  <c r="P52" i="23"/>
  <c r="K57" i="23"/>
  <c r="K53" i="23"/>
  <c r="D53" i="23"/>
  <c r="P48" i="23"/>
  <c r="P30" i="23"/>
  <c r="K35" i="23"/>
  <c r="D35" i="23"/>
  <c r="D8" i="22"/>
  <c r="K8" i="22"/>
  <c r="D43" i="22"/>
  <c r="K43" i="22"/>
  <c r="K52" i="22"/>
  <c r="D52" i="22"/>
  <c r="K62" i="22"/>
  <c r="D62" i="22"/>
  <c r="K67" i="22"/>
  <c r="D67" i="22"/>
  <c r="K100" i="22"/>
  <c r="D100" i="22"/>
  <c r="K54" i="22"/>
  <c r="D54" i="22"/>
  <c r="P70" i="20"/>
  <c r="D74" i="20"/>
  <c r="K74" i="20"/>
  <c r="P25" i="20"/>
  <c r="D29" i="20"/>
  <c r="K29" i="20"/>
  <c r="K71" i="20"/>
  <c r="D71" i="20"/>
  <c r="P67" i="20"/>
  <c r="E30" i="23"/>
  <c r="K30" i="23"/>
  <c r="K40" i="23"/>
  <c r="P35" i="23"/>
  <c r="D40" i="23"/>
  <c r="D18" i="23"/>
  <c r="K18" i="23"/>
  <c r="D9" i="22"/>
  <c r="K9" i="22"/>
  <c r="D4" i="22"/>
  <c r="K4" i="22"/>
  <c r="K35" i="22"/>
  <c r="D35" i="22"/>
  <c r="D59" i="22"/>
  <c r="K59" i="22"/>
  <c r="K90" i="22"/>
  <c r="D90" i="22"/>
  <c r="D88" i="22"/>
  <c r="K88" i="22"/>
  <c r="K94" i="22"/>
  <c r="D94" i="22"/>
  <c r="K83" i="22"/>
  <c r="D83" i="22"/>
  <c r="D73" i="22"/>
  <c r="K73" i="22"/>
  <c r="D86" i="22"/>
  <c r="K86" i="22"/>
  <c r="K50" i="22"/>
  <c r="D50" i="22"/>
  <c r="K30" i="22"/>
  <c r="E30" i="22"/>
  <c r="D13" i="20"/>
  <c r="K13" i="20"/>
  <c r="K11" i="20"/>
  <c r="D11" i="20"/>
  <c r="D99" i="20"/>
  <c r="P95" i="20"/>
  <c r="K99" i="20"/>
  <c r="K61" i="20"/>
  <c r="D61" i="20"/>
  <c r="P57" i="20"/>
  <c r="D37" i="20"/>
  <c r="P33" i="20"/>
  <c r="K37" i="20"/>
  <c r="D27" i="20"/>
  <c r="K27" i="20"/>
  <c r="P23" i="20"/>
  <c r="D69" i="20"/>
  <c r="P65" i="20"/>
  <c r="K69" i="20"/>
  <c r="P29" i="20"/>
  <c r="K33" i="20"/>
  <c r="D33" i="20"/>
  <c r="P49" i="20"/>
  <c r="K53" i="20"/>
  <c r="D53" i="20"/>
  <c r="P78" i="20"/>
  <c r="D82" i="20"/>
  <c r="K82" i="20"/>
  <c r="P84" i="20"/>
  <c r="K88" i="20"/>
  <c r="D88" i="20"/>
  <c r="D58" i="20"/>
  <c r="K58" i="20"/>
  <c r="P54" i="20"/>
  <c r="K12" i="23"/>
  <c r="D12" i="23"/>
  <c r="D9" i="23"/>
  <c r="K9" i="23"/>
  <c r="E24" i="23"/>
  <c r="K24" i="23"/>
  <c r="K72" i="23"/>
  <c r="D72" i="23"/>
  <c r="P67" i="23"/>
  <c r="D66" i="23"/>
  <c r="P61" i="23"/>
  <c r="K66" i="23"/>
  <c r="P89" i="23"/>
  <c r="K94" i="23"/>
  <c r="D94" i="23"/>
  <c r="K48" i="23"/>
  <c r="D48" i="23"/>
  <c r="P43" i="23"/>
  <c r="D95" i="23"/>
  <c r="P90" i="23"/>
  <c r="K95" i="23"/>
  <c r="K70" i="23"/>
  <c r="D70" i="23"/>
  <c r="P65" i="23"/>
  <c r="D63" i="23"/>
  <c r="P58" i="23"/>
  <c r="K63" i="23"/>
  <c r="P56" i="23"/>
  <c r="K61" i="23"/>
  <c r="D61" i="23"/>
  <c r="K21" i="23"/>
  <c r="D74" i="22"/>
  <c r="K74" i="22"/>
  <c r="K87" i="22"/>
  <c r="D87" i="22"/>
  <c r="K25" i="22"/>
  <c r="E25" i="22"/>
  <c r="K5" i="23"/>
  <c r="D5" i="23"/>
  <c r="K58" i="23"/>
  <c r="P53" i="23"/>
  <c r="D58" i="23"/>
  <c r="D54" i="23"/>
  <c r="P49" i="23"/>
  <c r="K54" i="23"/>
  <c r="D12" i="22"/>
  <c r="K12" i="22"/>
  <c r="D18" i="22"/>
  <c r="K18" i="22"/>
  <c r="K46" i="22"/>
  <c r="D46" i="22"/>
  <c r="K48" i="22"/>
  <c r="D48" i="22"/>
  <c r="K41" i="22"/>
  <c r="D41" i="22"/>
  <c r="K96" i="22"/>
  <c r="D96" i="22"/>
  <c r="K38" i="22"/>
  <c r="D38" i="22"/>
  <c r="K63" i="22"/>
  <c r="D63" i="22"/>
  <c r="K57" i="22"/>
  <c r="D57" i="22"/>
  <c r="K51" i="22"/>
  <c r="D51" i="22"/>
  <c r="E31" i="22"/>
  <c r="K31" i="22"/>
  <c r="K21" i="22"/>
  <c r="K6" i="20"/>
  <c r="D6" i="20"/>
  <c r="D8" i="20"/>
  <c r="K8" i="20"/>
  <c r="D52" i="20"/>
  <c r="K52" i="20"/>
  <c r="P48" i="20"/>
  <c r="K79" i="20"/>
  <c r="D79" i="20"/>
  <c r="P75" i="20"/>
  <c r="P36" i="20"/>
  <c r="D40" i="20"/>
  <c r="K40" i="20"/>
  <c r="D73" i="20"/>
  <c r="K73" i="20"/>
  <c r="P69" i="20"/>
  <c r="D45" i="20"/>
  <c r="P41" i="20"/>
  <c r="K45" i="20"/>
  <c r="D96" i="20"/>
  <c r="P92" i="20"/>
  <c r="K96" i="20"/>
  <c r="K89" i="20"/>
  <c r="D89" i="20"/>
  <c r="P85" i="20"/>
  <c r="K36" i="20"/>
  <c r="D36" i="20"/>
  <c r="P32" i="20"/>
  <c r="D60" i="20"/>
  <c r="P56" i="20"/>
  <c r="K60" i="20"/>
  <c r="P61" i="20"/>
  <c r="D65" i="20"/>
  <c r="K65" i="20"/>
  <c r="K14" i="23"/>
  <c r="D14" i="23"/>
  <c r="K19" i="23"/>
  <c r="D19" i="23"/>
  <c r="K27" i="23"/>
  <c r="E27" i="23"/>
  <c r="K51" i="23"/>
  <c r="D51" i="23"/>
  <c r="P46" i="23"/>
  <c r="K98" i="23"/>
  <c r="P93" i="23"/>
  <c r="D98" i="23"/>
  <c r="K78" i="23"/>
  <c r="D78" i="23"/>
  <c r="P73" i="23"/>
  <c r="P47" i="23"/>
  <c r="K52" i="23"/>
  <c r="D52" i="23"/>
  <c r="P81" i="23"/>
  <c r="K86" i="23"/>
  <c r="D86" i="23"/>
  <c r="P78" i="23"/>
  <c r="K83" i="23"/>
  <c r="D83" i="23"/>
  <c r="D79" i="23"/>
  <c r="P74" i="23"/>
  <c r="K79" i="23"/>
  <c r="D50" i="23"/>
  <c r="P45" i="23"/>
  <c r="K50" i="23"/>
  <c r="Q5" i="19"/>
  <c r="Q15" i="19"/>
  <c r="Q10" i="19"/>
  <c r="Q13" i="19"/>
  <c r="Q17" i="19"/>
  <c r="Q19" i="19"/>
  <c r="Q20" i="19"/>
  <c r="Q16" i="19"/>
  <c r="Q7" i="19"/>
  <c r="Q6" i="19"/>
  <c r="R15" i="14"/>
  <c r="R17" i="14"/>
  <c r="R16" i="14"/>
  <c r="R14" i="14"/>
  <c r="R12" i="14"/>
  <c r="R10" i="14"/>
  <c r="R9" i="14"/>
  <c r="R6" i="14"/>
  <c r="R8" i="14"/>
  <c r="R13" i="14"/>
  <c r="R7" i="14"/>
  <c r="R11" i="14"/>
  <c r="S15" i="14"/>
  <c r="S16" i="14"/>
  <c r="S17" i="14"/>
  <c r="S10" i="14"/>
  <c r="S13" i="14"/>
  <c r="S8" i="14"/>
  <c r="S11" i="14"/>
  <c r="S9" i="14"/>
  <c r="S6" i="14"/>
  <c r="S14" i="14"/>
  <c r="S12" i="14"/>
  <c r="S7" i="14"/>
  <c r="D16" i="22"/>
  <c r="D16" i="23"/>
  <c r="Y4" i="16"/>
  <c r="L61" i="22"/>
  <c r="L93" i="23"/>
  <c r="L69" i="23"/>
  <c r="L35" i="23"/>
  <c r="L28" i="20"/>
  <c r="L55" i="20"/>
  <c r="Y6" i="16"/>
  <c r="L17" i="20"/>
  <c r="L45" i="22"/>
  <c r="L97" i="20"/>
  <c r="L79" i="20"/>
  <c r="L77" i="23"/>
  <c r="L83" i="23"/>
  <c r="L82" i="22"/>
  <c r="F27" i="22"/>
  <c r="L14" i="19"/>
  <c r="L60" i="23"/>
  <c r="L73" i="20"/>
  <c r="L68" i="20"/>
  <c r="L51" i="20"/>
  <c r="L49" i="22"/>
  <c r="L46" i="20"/>
  <c r="L25" i="22"/>
  <c r="L55" i="22"/>
  <c r="L27" i="23"/>
  <c r="L94" i="23"/>
  <c r="L49" i="20"/>
  <c r="L81" i="22"/>
  <c r="L67" i="23"/>
  <c r="L76" i="22"/>
  <c r="L99" i="20"/>
  <c r="L30" i="20"/>
  <c r="BC12" i="23"/>
  <c r="L20" i="20"/>
  <c r="L50" i="22"/>
  <c r="L91" i="20"/>
  <c r="F31" i="22"/>
  <c r="L65" i="23"/>
  <c r="L69" i="20"/>
  <c r="L70" i="20"/>
  <c r="L52" i="23"/>
  <c r="F31" i="23"/>
  <c r="L92" i="20"/>
  <c r="L71" i="20"/>
  <c r="L47" i="23"/>
  <c r="F26" i="23"/>
  <c r="L77" i="22"/>
  <c r="L14" i="20"/>
  <c r="L76" i="23"/>
  <c r="L74" i="22"/>
  <c r="AR10" i="20"/>
  <c r="L25" i="23"/>
  <c r="L86" i="22"/>
  <c r="L74" i="20"/>
  <c r="L41" i="20"/>
  <c r="L30" i="22"/>
  <c r="L8" i="16"/>
  <c r="L9" i="19"/>
  <c r="L19" i="20"/>
  <c r="L78" i="22"/>
  <c r="L34" i="20"/>
  <c r="L30" i="23"/>
  <c r="L56" i="22"/>
  <c r="L81" i="20"/>
  <c r="L62" i="20"/>
  <c r="F25" i="22"/>
  <c r="L41" i="23"/>
  <c r="L96" i="22"/>
  <c r="L45" i="23"/>
  <c r="L49" i="23"/>
  <c r="L67" i="22"/>
  <c r="L54" i="23"/>
  <c r="L44" i="23"/>
  <c r="L84" i="20"/>
  <c r="L86" i="20"/>
  <c r="L42" i="22"/>
  <c r="L37" i="20"/>
  <c r="L51" i="23"/>
  <c r="Y8" i="16"/>
  <c r="L62" i="22"/>
  <c r="L85" i="23"/>
  <c r="L4" i="19"/>
  <c r="L36" i="22"/>
  <c r="L26" i="23"/>
  <c r="L45" i="20"/>
  <c r="L87" i="22"/>
  <c r="L50" i="20"/>
  <c r="L81" i="23"/>
  <c r="BC10" i="22"/>
  <c r="L83" i="20"/>
  <c r="L57" i="22"/>
  <c r="L38" i="22"/>
  <c r="L24" i="23"/>
  <c r="F30" i="22"/>
  <c r="L92" i="23"/>
  <c r="L7" i="16"/>
  <c r="L56" i="20"/>
  <c r="L58" i="22"/>
  <c r="L84" i="22"/>
  <c r="L99" i="22"/>
  <c r="L90" i="20"/>
  <c r="L64" i="22"/>
  <c r="L24" i="22"/>
  <c r="L12" i="19"/>
  <c r="L100" i="20"/>
  <c r="L27" i="22"/>
  <c r="L80" i="22"/>
  <c r="L93" i="20"/>
  <c r="L26" i="22"/>
  <c r="AR26" i="17"/>
  <c r="L79" i="23"/>
  <c r="L35" i="22"/>
  <c r="L85" i="20"/>
  <c r="Y5" i="16"/>
  <c r="D21" i="23"/>
  <c r="L79" i="22"/>
  <c r="L68" i="22"/>
  <c r="Y7" i="16"/>
  <c r="L42" i="23"/>
  <c r="AP10" i="14"/>
  <c r="L37" i="23"/>
  <c r="L39" i="22"/>
  <c r="L80" i="23"/>
  <c r="L62" i="23"/>
  <c r="L55" i="23"/>
  <c r="L89" i="22"/>
  <c r="L54" i="20"/>
  <c r="L8" i="19"/>
  <c r="BA10" i="22"/>
  <c r="L68" i="23"/>
  <c r="L97" i="23"/>
  <c r="L69" i="22"/>
  <c r="L96" i="23"/>
  <c r="L59" i="20"/>
  <c r="L89" i="23"/>
  <c r="L78" i="23"/>
  <c r="L66" i="22"/>
  <c r="L92" i="22"/>
  <c r="L99" i="23"/>
  <c r="L72" i="23"/>
  <c r="L83" i="22"/>
  <c r="L40" i="22"/>
  <c r="L91" i="22"/>
  <c r="L52" i="20"/>
  <c r="AP27" i="17"/>
  <c r="L98" i="22"/>
  <c r="L51" i="22"/>
  <c r="L42" i="20"/>
  <c r="L15" i="20"/>
  <c r="L54" i="22"/>
  <c r="L47" i="20"/>
  <c r="F27" i="23"/>
  <c r="F25" i="23"/>
  <c r="L24" i="20"/>
  <c r="L26" i="20"/>
  <c r="L66" i="23"/>
  <c r="L58" i="23"/>
  <c r="L88" i="20"/>
  <c r="L63" i="23"/>
  <c r="L75" i="22"/>
  <c r="F29" i="23"/>
  <c r="L37" i="22"/>
  <c r="L87" i="20"/>
  <c r="L93" i="22"/>
  <c r="L75" i="20"/>
  <c r="L56" i="23"/>
  <c r="L60" i="22"/>
  <c r="L48" i="23"/>
  <c r="L31" i="22"/>
  <c r="L100" i="22"/>
  <c r="L36" i="23"/>
  <c r="L60" i="20"/>
  <c r="F29" i="22"/>
  <c r="L65" i="22"/>
  <c r="L38" i="20"/>
  <c r="L63" i="22"/>
  <c r="L3" i="19"/>
  <c r="BA12" i="23"/>
  <c r="L44" i="22"/>
  <c r="L86" i="23"/>
  <c r="L59" i="23"/>
  <c r="L64" i="20"/>
  <c r="L52" i="22"/>
  <c r="L11" i="20"/>
  <c r="L74" i="23"/>
  <c r="L73" i="22"/>
  <c r="L31" i="20"/>
  <c r="L33" i="20"/>
  <c r="L61" i="23"/>
  <c r="L88" i="22"/>
  <c r="L46" i="22"/>
  <c r="F28" i="22"/>
  <c r="L64" i="23"/>
  <c r="L65" i="20"/>
  <c r="D21" i="22"/>
  <c r="L50" i="23"/>
  <c r="L47" i="22"/>
  <c r="L32" i="20"/>
  <c r="L59" i="22"/>
  <c r="L46" i="23"/>
  <c r="L94" i="20"/>
  <c r="L48" i="20"/>
  <c r="L71" i="23"/>
  <c r="L90" i="23"/>
  <c r="F30" i="23"/>
  <c r="L90" i="22"/>
  <c r="L53" i="22"/>
  <c r="L27" i="20"/>
  <c r="F28" i="23"/>
  <c r="L43" i="22"/>
  <c r="L95" i="20"/>
  <c r="L76" i="20"/>
  <c r="L10" i="20"/>
  <c r="L98" i="20"/>
  <c r="L95" i="23"/>
  <c r="L31" i="23"/>
  <c r="L100" i="23"/>
  <c r="F24" i="23"/>
  <c r="L95" i="22"/>
  <c r="L18" i="19"/>
  <c r="L43" i="23"/>
  <c r="L13" i="20"/>
  <c r="L6" i="16"/>
  <c r="L70" i="22"/>
  <c r="L85" i="22"/>
  <c r="F26" i="22"/>
  <c r="L77" i="20"/>
  <c r="L11" i="19"/>
  <c r="L40" i="20"/>
  <c r="L89" i="20"/>
  <c r="L70" i="23"/>
  <c r="L61" i="20"/>
  <c r="L72" i="20"/>
  <c r="L38" i="23"/>
  <c r="L84" i="23"/>
  <c r="L53" i="23"/>
  <c r="L28" i="22"/>
  <c r="BB11" i="22"/>
  <c r="L41" i="22"/>
  <c r="L29" i="20"/>
  <c r="L57" i="20"/>
  <c r="L66" i="20"/>
  <c r="L63" i="20"/>
  <c r="L98" i="23"/>
  <c r="L71" i="22"/>
  <c r="L35" i="20"/>
  <c r="L21" i="19"/>
  <c r="L40" i="23"/>
  <c r="L29" i="22"/>
  <c r="L29" i="23"/>
  <c r="L91" i="23"/>
  <c r="L73" i="23"/>
  <c r="L58" i="20"/>
  <c r="L25" i="20"/>
  <c r="L82" i="20"/>
  <c r="L87" i="23"/>
  <c r="L88" i="23"/>
  <c r="L97" i="22"/>
  <c r="L39" i="20"/>
  <c r="L72" i="22"/>
  <c r="L12" i="20"/>
  <c r="L28" i="23"/>
  <c r="L16" i="20"/>
  <c r="L18" i="20"/>
  <c r="L94" i="22"/>
  <c r="L96" i="20"/>
  <c r="L82" i="23"/>
  <c r="L80" i="20"/>
  <c r="L75" i="23"/>
  <c r="BB13" i="23"/>
  <c r="L78" i="20"/>
  <c r="L39" i="23"/>
  <c r="L53" i="20"/>
  <c r="L57" i="23"/>
  <c r="L36" i="20"/>
  <c r="L48" i="22"/>
  <c r="F24" i="22"/>
  <c r="L44" i="20"/>
  <c r="L67" i="20"/>
  <c r="L43" i="20"/>
  <c r="AS26" i="17"/>
  <c r="AT26" i="17"/>
  <c r="AP28" i="17"/>
  <c r="B34" i="24" a="1"/>
  <c r="BC11" i="22"/>
  <c r="BB12" i="22"/>
  <c r="BA11" i="22"/>
  <c r="B3" i="24" a="1"/>
  <c r="C23" i="24" a="1"/>
  <c r="BB13" i="22"/>
  <c r="BC12" i="22"/>
  <c r="BA12" i="22"/>
  <c r="M3" i="19" l="1"/>
  <c r="R3" i="19" s="1"/>
  <c r="Q3" i="19"/>
  <c r="Q8" i="19"/>
  <c r="M8" i="19"/>
  <c r="R8" i="19" s="1"/>
  <c r="Q11" i="19"/>
  <c r="M11" i="19"/>
  <c r="R11" i="19" s="1"/>
  <c r="Q12" i="19"/>
  <c r="M12" i="19"/>
  <c r="R12" i="19" s="1"/>
  <c r="Q18" i="19"/>
  <c r="M18" i="19"/>
  <c r="R18" i="19" s="1"/>
  <c r="Q21" i="19"/>
  <c r="M21" i="19"/>
  <c r="R21" i="19" s="1"/>
  <c r="B12" i="24"/>
  <c r="B14" i="24"/>
  <c r="B19" i="24"/>
  <c r="B6" i="24"/>
  <c r="B20" i="24"/>
  <c r="B5" i="24"/>
  <c r="B15" i="24"/>
  <c r="B16" i="24"/>
  <c r="B7" i="24"/>
  <c r="B17" i="24"/>
  <c r="B9" i="24"/>
  <c r="B10" i="24"/>
  <c r="B3" i="24"/>
  <c r="B11" i="24"/>
  <c r="B4" i="24"/>
  <c r="B8" i="24"/>
  <c r="B13" i="24"/>
  <c r="B18" i="24"/>
  <c r="B85" i="24"/>
  <c r="B80" i="24"/>
  <c r="B81" i="24"/>
  <c r="B90" i="24"/>
  <c r="B59" i="24"/>
  <c r="B58" i="24"/>
  <c r="B91" i="24"/>
  <c r="B94" i="24"/>
  <c r="B97" i="24"/>
  <c r="B76" i="24"/>
  <c r="B70" i="24"/>
  <c r="B84" i="24"/>
  <c r="B98" i="24"/>
  <c r="B61" i="24"/>
  <c r="B63" i="24"/>
  <c r="B68" i="24"/>
  <c r="B64" i="24"/>
  <c r="B34" i="24"/>
  <c r="B74" i="24"/>
  <c r="B95" i="24"/>
  <c r="B49" i="24"/>
  <c r="B87" i="24"/>
  <c r="B89" i="24"/>
  <c r="B86" i="24"/>
  <c r="B62" i="24"/>
  <c r="B53" i="24"/>
  <c r="B45" i="24"/>
  <c r="B67" i="24"/>
  <c r="B42" i="24"/>
  <c r="B54" i="24"/>
  <c r="B43" i="24"/>
  <c r="B71" i="24"/>
  <c r="B46" i="24"/>
  <c r="B88" i="24"/>
  <c r="B39" i="24"/>
  <c r="B96" i="24"/>
  <c r="B35" i="24"/>
  <c r="B36" i="24"/>
  <c r="B75" i="24"/>
  <c r="B48" i="24"/>
  <c r="B52" i="24"/>
  <c r="B51" i="24"/>
  <c r="B47" i="24"/>
  <c r="B40" i="24"/>
  <c r="B50" i="24"/>
  <c r="B41" i="24"/>
  <c r="B66" i="24"/>
  <c r="B38" i="24"/>
  <c r="B78" i="24"/>
  <c r="B92" i="24"/>
  <c r="B56" i="24"/>
  <c r="B77" i="24"/>
  <c r="B55" i="24"/>
  <c r="B65" i="24"/>
  <c r="B57" i="24"/>
  <c r="B83" i="24"/>
  <c r="B82" i="24"/>
  <c r="B44" i="24"/>
  <c r="B79" i="24"/>
  <c r="B72" i="24"/>
  <c r="B73" i="24"/>
  <c r="B60" i="24"/>
  <c r="B37" i="24"/>
  <c r="B99" i="24"/>
  <c r="B69" i="24"/>
  <c r="B93" i="24"/>
  <c r="C30" i="24"/>
  <c r="C27" i="24"/>
  <c r="C29" i="24"/>
  <c r="C24" i="24"/>
  <c r="C25" i="24"/>
  <c r="C26" i="24"/>
  <c r="C28" i="24"/>
  <c r="C23" i="24"/>
  <c r="AQ28" i="17"/>
  <c r="AU26" i="17"/>
  <c r="AQ27" i="17"/>
  <c r="M4" i="19"/>
  <c r="R4" i="19" s="1"/>
  <c r="Q4" i="19"/>
  <c r="M14" i="19"/>
  <c r="R14" i="19" s="1"/>
  <c r="Q14" i="19"/>
  <c r="M9" i="19"/>
  <c r="R9" i="19" s="1"/>
  <c r="Q9" i="19"/>
  <c r="P54" i="22"/>
  <c r="P77" i="22"/>
  <c r="P64" i="22"/>
  <c r="P34" i="22"/>
  <c r="P40" i="22"/>
  <c r="P63" i="22"/>
  <c r="P44" i="22"/>
  <c r="P66" i="22"/>
  <c r="P48" i="22"/>
  <c r="P33" i="22"/>
  <c r="P41" i="22"/>
  <c r="P45" i="22"/>
  <c r="P89" i="22"/>
  <c r="P30" i="22"/>
  <c r="P95" i="22"/>
  <c r="P50" i="22"/>
  <c r="P79" i="22"/>
  <c r="P38" i="22"/>
  <c r="P84" i="22"/>
  <c r="P56" i="22"/>
  <c r="P90" i="22"/>
  <c r="P70" i="22"/>
  <c r="P31" i="22"/>
  <c r="P39" i="22"/>
  <c r="P87" i="22"/>
  <c r="P61" i="22"/>
  <c r="P88" i="22"/>
  <c r="P91" i="22"/>
  <c r="P62" i="22"/>
  <c r="P74" i="22"/>
  <c r="P37" i="22"/>
  <c r="P46" i="22"/>
  <c r="P42" i="22"/>
  <c r="P51" i="22"/>
  <c r="P80" i="22"/>
  <c r="P67" i="22"/>
  <c r="P60" i="22"/>
  <c r="P72" i="22"/>
  <c r="P65" i="22"/>
  <c r="P82" i="22"/>
  <c r="P69" i="22"/>
  <c r="P94" i="22"/>
  <c r="P81" i="22"/>
  <c r="P36" i="22"/>
  <c r="P85" i="22"/>
  <c r="P57" i="22"/>
  <c r="P55" i="22"/>
  <c r="P68" i="22"/>
  <c r="P86" i="22"/>
  <c r="P92" i="22"/>
  <c r="P73" i="22"/>
  <c r="P53" i="22"/>
  <c r="P75" i="22"/>
  <c r="P35" i="22"/>
  <c r="P32" i="22"/>
  <c r="P76" i="22"/>
  <c r="P93" i="22"/>
  <c r="P83" i="22"/>
  <c r="P52" i="22"/>
  <c r="P59" i="22"/>
  <c r="P58" i="22"/>
  <c r="P43" i="22"/>
  <c r="P78" i="22"/>
  <c r="P49" i="22"/>
  <c r="P47" i="22"/>
  <c r="P71" i="22"/>
  <c r="Q45" i="23"/>
  <c r="P21" i="23"/>
  <c r="E21" i="23"/>
  <c r="Q30" i="23"/>
  <c r="Q80" i="20"/>
  <c r="M84" i="20"/>
  <c r="R80" i="20" s="1"/>
  <c r="Q39" i="23"/>
  <c r="Q51" i="22"/>
  <c r="Q64" i="20"/>
  <c r="M68" i="20"/>
  <c r="R64" i="20" s="1"/>
  <c r="P21" i="22"/>
  <c r="E21" i="22"/>
  <c r="Q43" i="22"/>
  <c r="Q89" i="23"/>
  <c r="Q22" i="23"/>
  <c r="Q49" i="20"/>
  <c r="M53" i="20"/>
  <c r="R49" i="20" s="1"/>
  <c r="Q57" i="20"/>
  <c r="M61" i="20"/>
  <c r="R57" i="20" s="1"/>
  <c r="Q54" i="22"/>
  <c r="Q63" i="23"/>
  <c r="Q68" i="23"/>
  <c r="Q82" i="23"/>
  <c r="M95" i="20"/>
  <c r="R91" i="20" s="1"/>
  <c r="Q91" i="20"/>
  <c r="M100" i="20"/>
  <c r="R96" i="20" s="1"/>
  <c r="Q96" i="20"/>
  <c r="Q86" i="22"/>
  <c r="Q92" i="22"/>
  <c r="Q22" i="20"/>
  <c r="Q66" i="20"/>
  <c r="M70" i="20"/>
  <c r="R66" i="20" s="1"/>
  <c r="Q31" i="20"/>
  <c r="M35" i="20"/>
  <c r="R31" i="20" s="1"/>
  <c r="Q69" i="23"/>
  <c r="Q36" i="23"/>
  <c r="Q29" i="23"/>
  <c r="M38" i="20"/>
  <c r="R34" i="20" s="1"/>
  <c r="Q34" i="20"/>
  <c r="Q71" i="22"/>
  <c r="Q95" i="23"/>
  <c r="Q31" i="23"/>
  <c r="Q87" i="23"/>
  <c r="M57" i="20"/>
  <c r="R53" i="20" s="1"/>
  <c r="Q53" i="20"/>
  <c r="Q32" i="23"/>
  <c r="Q72" i="22"/>
  <c r="Q65" i="22"/>
  <c r="Q75" i="20"/>
  <c r="M79" i="20"/>
  <c r="R75" i="20" s="1"/>
  <c r="Q67" i="23"/>
  <c r="Q57" i="22"/>
  <c r="Q27" i="20"/>
  <c r="Q86" i="23"/>
  <c r="Q83" i="23"/>
  <c r="M55" i="20"/>
  <c r="R51" i="20" s="1"/>
  <c r="Q51" i="20"/>
  <c r="M77" i="20"/>
  <c r="R73" i="20" s="1"/>
  <c r="Q73" i="20"/>
  <c r="Q80" i="22"/>
  <c r="Q67" i="22"/>
  <c r="Q60" i="22"/>
  <c r="Q62" i="23"/>
  <c r="Q41" i="23"/>
  <c r="Q93" i="20"/>
  <c r="M97" i="20"/>
  <c r="R93" i="20" s="1"/>
  <c r="Q50" i="20"/>
  <c r="M54" i="20"/>
  <c r="R50" i="20" s="1"/>
  <c r="Q73" i="23"/>
  <c r="Q25" i="23"/>
  <c r="M60" i="20"/>
  <c r="R56" i="20" s="1"/>
  <c r="Q56" i="20"/>
  <c r="Q85" i="20"/>
  <c r="M89" i="20"/>
  <c r="R85" i="20" s="1"/>
  <c r="Q69" i="20"/>
  <c r="M73" i="20"/>
  <c r="R69" i="20" s="1"/>
  <c r="Q58" i="22"/>
  <c r="Q49" i="23"/>
  <c r="Q65" i="23"/>
  <c r="Q81" i="23"/>
  <c r="Q92" i="20"/>
  <c r="M96" i="20"/>
  <c r="R92" i="20" s="1"/>
  <c r="Q48" i="20"/>
  <c r="M52" i="20"/>
  <c r="R48" i="20" s="1"/>
  <c r="Q29" i="22"/>
  <c r="Q23" i="22"/>
  <c r="Q56" i="23"/>
  <c r="Q90" i="23"/>
  <c r="Q23" i="20"/>
  <c r="Q95" i="20"/>
  <c r="M99" i="20"/>
  <c r="R95" i="20" s="1"/>
  <c r="Q28" i="22"/>
  <c r="Q78" i="22"/>
  <c r="Q67" i="20"/>
  <c r="M71" i="20"/>
  <c r="R67" i="20" s="1"/>
  <c r="Q49" i="22"/>
  <c r="Q47" i="22"/>
  <c r="Q24" i="23"/>
  <c r="M98" i="20"/>
  <c r="R94" i="20" s="1"/>
  <c r="Q94" i="20"/>
  <c r="Q44" i="23"/>
  <c r="Q63" i="20"/>
  <c r="M67" i="20"/>
  <c r="R63" i="20" s="1"/>
  <c r="Q37" i="23"/>
  <c r="Q42" i="23"/>
  <c r="Q66" i="23"/>
  <c r="Q26" i="20"/>
  <c r="Q73" i="22"/>
  <c r="Q53" i="22"/>
  <c r="Q38" i="23"/>
  <c r="Q82" i="20"/>
  <c r="M86" i="20"/>
  <c r="R82" i="20" s="1"/>
  <c r="Q26" i="22"/>
  <c r="Q75" i="22"/>
  <c r="Q60" i="23"/>
  <c r="M78" i="20"/>
  <c r="R74" i="20" s="1"/>
  <c r="Q74" i="20"/>
  <c r="M56" i="20"/>
  <c r="R52" i="20" s="1"/>
  <c r="Q52" i="20"/>
  <c r="Q35" i="22"/>
  <c r="Q32" i="22"/>
  <c r="Q70" i="23"/>
  <c r="Q64" i="23"/>
  <c r="M41" i="20"/>
  <c r="R37" i="20" s="1"/>
  <c r="Q37" i="20"/>
  <c r="M51" i="20"/>
  <c r="R47" i="20" s="1"/>
  <c r="Q47" i="20"/>
  <c r="Q44" i="20"/>
  <c r="M48" i="20"/>
  <c r="R44" i="20" s="1"/>
  <c r="M58" i="20"/>
  <c r="R54" i="20" s="1"/>
  <c r="Q54" i="20"/>
  <c r="Q85" i="22"/>
  <c r="Q74" i="23"/>
  <c r="M40" i="20"/>
  <c r="R36" i="20" s="1"/>
  <c r="Q36" i="20"/>
  <c r="Q33" i="22"/>
  <c r="Q41" i="22"/>
  <c r="Q61" i="23"/>
  <c r="Q84" i="20"/>
  <c r="M88" i="20"/>
  <c r="R84" i="20" s="1"/>
  <c r="Q25" i="20"/>
  <c r="Q38" i="22"/>
  <c r="Q76" i="23"/>
  <c r="M83" i="20"/>
  <c r="R79" i="20" s="1"/>
  <c r="Q79" i="20"/>
  <c r="Q28" i="20"/>
  <c r="Q24" i="22"/>
  <c r="Q77" i="22"/>
  <c r="Q64" i="22"/>
  <c r="Q79" i="23"/>
  <c r="Q50" i="23"/>
  <c r="Q76" i="20"/>
  <c r="M80" i="20"/>
  <c r="R76" i="20" s="1"/>
  <c r="M90" i="20"/>
  <c r="R86" i="20" s="1"/>
  <c r="Q86" i="20"/>
  <c r="Q50" i="22"/>
  <c r="Q72" i="23"/>
  <c r="Q79" i="22"/>
  <c r="M75" i="20"/>
  <c r="R71" i="20" s="1"/>
  <c r="Q71" i="20"/>
  <c r="Q57" i="23"/>
  <c r="M44" i="20"/>
  <c r="R40" i="20" s="1"/>
  <c r="Q40" i="20"/>
  <c r="Q76" i="22"/>
  <c r="Q93" i="22"/>
  <c r="Q82" i="22"/>
  <c r="Q58" i="23"/>
  <c r="Q29" i="20"/>
  <c r="Q45" i="22"/>
  <c r="Q20" i="20"/>
  <c r="Q34" i="22"/>
  <c r="M59" i="20"/>
  <c r="R55" i="20" s="1"/>
  <c r="Q55" i="20"/>
  <c r="M93" i="20"/>
  <c r="R89" i="20" s="1"/>
  <c r="Q89" i="20"/>
  <c r="Q89" i="22"/>
  <c r="Q95" i="22"/>
  <c r="Q21" i="20"/>
  <c r="Q40" i="22"/>
  <c r="M72" i="20"/>
  <c r="R68" i="20" s="1"/>
  <c r="Q68" i="20"/>
  <c r="Q63" i="22"/>
  <c r="Q44" i="22"/>
  <c r="Q94" i="23"/>
  <c r="Q75" i="23"/>
  <c r="Q26" i="23"/>
  <c r="Q30" i="20"/>
  <c r="M91" i="20"/>
  <c r="R87" i="20" s="1"/>
  <c r="Q87" i="20"/>
  <c r="Q47" i="23"/>
  <c r="M45" i="20"/>
  <c r="R41" i="20" s="1"/>
  <c r="Q41" i="20"/>
  <c r="Q46" i="22"/>
  <c r="Q91" i="22"/>
  <c r="Q69" i="22"/>
  <c r="Q78" i="20"/>
  <c r="M82" i="20"/>
  <c r="R78" i="20" s="1"/>
  <c r="Q81" i="22"/>
  <c r="Q83" i="22"/>
  <c r="Q35" i="23"/>
  <c r="Q52" i="23"/>
  <c r="Q84" i="22"/>
  <c r="Q56" i="22"/>
  <c r="Q35" i="20"/>
  <c r="M39" i="20"/>
  <c r="R35" i="20" s="1"/>
  <c r="Q92" i="23"/>
  <c r="Q23" i="23"/>
  <c r="Q42" i="20"/>
  <c r="M46" i="20"/>
  <c r="R42" i="20" s="1"/>
  <c r="M49" i="20"/>
  <c r="R45" i="20" s="1"/>
  <c r="Q45" i="20"/>
  <c r="Q91" i="23"/>
  <c r="Q46" i="20"/>
  <c r="M50" i="20"/>
  <c r="R46" i="20" s="1"/>
  <c r="Q81" i="20"/>
  <c r="M85" i="20"/>
  <c r="R81" i="20" s="1"/>
  <c r="Q37" i="22"/>
  <c r="Q85" i="23"/>
  <c r="Q24" i="20"/>
  <c r="Q90" i="20"/>
  <c r="M94" i="20"/>
  <c r="R90" i="20" s="1"/>
  <c r="Q22" i="22"/>
  <c r="Q80" i="23"/>
  <c r="Q60" i="20"/>
  <c r="M64" i="20"/>
  <c r="R60" i="20" s="1"/>
  <c r="Q43" i="20"/>
  <c r="M47" i="20"/>
  <c r="R43" i="20" s="1"/>
  <c r="Q25" i="22"/>
  <c r="Q66" i="22"/>
  <c r="Q48" i="22"/>
  <c r="Q93" i="23"/>
  <c r="Q33" i="20"/>
  <c r="M37" i="20"/>
  <c r="R33" i="20" s="1"/>
  <c r="Q30" i="22"/>
  <c r="Q48" i="23"/>
  <c r="Q74" i="22"/>
  <c r="M81" i="20"/>
  <c r="R77" i="20" s="1"/>
  <c r="Q77" i="20"/>
  <c r="Q33" i="23"/>
  <c r="M62" i="20"/>
  <c r="R58" i="20" s="1"/>
  <c r="Q58" i="20"/>
  <c r="Q59" i="22"/>
  <c r="Q40" i="23"/>
  <c r="Q27" i="22"/>
  <c r="Q90" i="22"/>
  <c r="Q70" i="22"/>
  <c r="Q88" i="23"/>
  <c r="Q51" i="23"/>
  <c r="Q54" i="23"/>
  <c r="Q31" i="22"/>
  <c r="Q77" i="23"/>
  <c r="Q27" i="23"/>
  <c r="Q39" i="22"/>
  <c r="Q87" i="22"/>
  <c r="Q61" i="20"/>
  <c r="M65" i="20"/>
  <c r="R61" i="20" s="1"/>
  <c r="Q32" i="20"/>
  <c r="M36" i="20"/>
  <c r="R32" i="20" s="1"/>
  <c r="Q53" i="23"/>
  <c r="Q65" i="20"/>
  <c r="M69" i="20"/>
  <c r="R65" i="20" s="1"/>
  <c r="Q28" i="23"/>
  <c r="Q70" i="20"/>
  <c r="M74" i="20"/>
  <c r="R70" i="20" s="1"/>
  <c r="Q62" i="22"/>
  <c r="Q55" i="23"/>
  <c r="Q84" i="23"/>
  <c r="Q78" i="23"/>
  <c r="Q46" i="23"/>
  <c r="Q52" i="22"/>
  <c r="Q36" i="22"/>
  <c r="Q43" i="23"/>
  <c r="Q68" i="22"/>
  <c r="M76" i="20"/>
  <c r="R72" i="20" s="1"/>
  <c r="Q72" i="20"/>
  <c r="Q42" i="22"/>
  <c r="M42" i="20"/>
  <c r="R38" i="20" s="1"/>
  <c r="Q38" i="20"/>
  <c r="Q34" i="23"/>
  <c r="Q62" i="20"/>
  <c r="M66" i="20"/>
  <c r="R62" i="20" s="1"/>
  <c r="Q88" i="20"/>
  <c r="M92" i="20"/>
  <c r="R88" i="20" s="1"/>
  <c r="Q55" i="22"/>
  <c r="Q94" i="22"/>
  <c r="Q71" i="23"/>
  <c r="Q59" i="20"/>
  <c r="M63" i="20"/>
  <c r="R59" i="20" s="1"/>
  <c r="Q83" i="20"/>
  <c r="M87" i="20"/>
  <c r="R83" i="20" s="1"/>
  <c r="Q59" i="23"/>
  <c r="M43" i="20"/>
  <c r="R39" i="20" s="1"/>
  <c r="Q39" i="20"/>
  <c r="Q61" i="22"/>
  <c r="Q88" i="22"/>
  <c r="P4" i="23"/>
  <c r="E4" i="23"/>
  <c r="E16" i="20"/>
  <c r="P23" i="22"/>
  <c r="P28" i="22"/>
  <c r="E4" i="20"/>
  <c r="E11" i="22"/>
  <c r="P11" i="22"/>
  <c r="E7" i="20"/>
  <c r="P26" i="22"/>
  <c r="P20" i="23"/>
  <c r="E20" i="23"/>
  <c r="E10" i="20"/>
  <c r="P5" i="22"/>
  <c r="E5" i="22"/>
  <c r="P14" i="22"/>
  <c r="E14" i="22"/>
  <c r="P9" i="22"/>
  <c r="E9" i="22"/>
  <c r="E16" i="22"/>
  <c r="P16" i="22"/>
  <c r="P29" i="23"/>
  <c r="P3" i="22"/>
  <c r="E3" i="22"/>
  <c r="P16" i="23"/>
  <c r="E16" i="23"/>
  <c r="E5" i="20"/>
  <c r="P19" i="23"/>
  <c r="E19" i="23"/>
  <c r="P22" i="23"/>
  <c r="P18" i="23"/>
  <c r="E18" i="23"/>
  <c r="P24" i="22"/>
  <c r="P3" i="23"/>
  <c r="E3" i="23"/>
  <c r="E7" i="22"/>
  <c r="P7" i="22"/>
  <c r="P13" i="23"/>
  <c r="E13" i="23"/>
  <c r="E19" i="20"/>
  <c r="P25" i="23"/>
  <c r="E13" i="20"/>
  <c r="P29" i="22"/>
  <c r="P24" i="23"/>
  <c r="E17" i="23"/>
  <c r="P17" i="23"/>
  <c r="E20" i="22"/>
  <c r="P20" i="22"/>
  <c r="E6" i="23"/>
  <c r="P6" i="23"/>
  <c r="E3" i="20"/>
  <c r="P14" i="23"/>
  <c r="E14" i="23"/>
  <c r="E17" i="20"/>
  <c r="E15" i="23"/>
  <c r="P15" i="23"/>
  <c r="E15" i="22"/>
  <c r="P15" i="22"/>
  <c r="E18" i="20"/>
  <c r="P25" i="22"/>
  <c r="E8" i="20"/>
  <c r="P18" i="22"/>
  <c r="E18" i="22"/>
  <c r="P12" i="23"/>
  <c r="E12" i="23"/>
  <c r="E11" i="20"/>
  <c r="P11" i="23"/>
  <c r="E11" i="23"/>
  <c r="E9" i="20"/>
  <c r="P27" i="22"/>
  <c r="E14" i="20"/>
  <c r="P26" i="23"/>
  <c r="E9" i="23"/>
  <c r="P9" i="23"/>
  <c r="P23" i="23"/>
  <c r="P6" i="22"/>
  <c r="E6" i="22"/>
  <c r="P22" i="22"/>
  <c r="E6" i="20"/>
  <c r="P4" i="22"/>
  <c r="E4" i="22"/>
  <c r="P8" i="22"/>
  <c r="E8" i="22"/>
  <c r="E10" i="23"/>
  <c r="P10" i="23"/>
  <c r="P12" i="22"/>
  <c r="E12" i="22"/>
  <c r="E5" i="23"/>
  <c r="P5" i="23"/>
  <c r="P28" i="23"/>
  <c r="E12" i="20"/>
  <c r="P13" i="22"/>
  <c r="E13" i="22"/>
  <c r="E15" i="20"/>
  <c r="P17" i="22"/>
  <c r="E17" i="22"/>
  <c r="E7" i="23"/>
  <c r="P7" i="23"/>
  <c r="P19" i="22"/>
  <c r="E19" i="22"/>
  <c r="P27" i="23"/>
  <c r="E20" i="20"/>
  <c r="P8" i="23"/>
  <c r="E8" i="23"/>
  <c r="P10" i="22"/>
  <c r="E10" i="22"/>
  <c r="R5" i="14"/>
  <c r="S5" i="14"/>
  <c r="S3" i="14"/>
  <c r="R3" i="14"/>
  <c r="R4" i="14"/>
  <c r="S4" i="14"/>
  <c r="BA13" i="22"/>
  <c r="L19" i="22"/>
  <c r="L19" i="23"/>
  <c r="L8" i="22"/>
  <c r="L9" i="22"/>
  <c r="L8" i="20"/>
  <c r="L14" i="22"/>
  <c r="AR11" i="20"/>
  <c r="L4" i="23"/>
  <c r="L7" i="23"/>
  <c r="L5" i="22"/>
  <c r="L6" i="23"/>
  <c r="L5" i="23"/>
  <c r="L18" i="23"/>
  <c r="L16" i="23"/>
  <c r="L12" i="23"/>
  <c r="BB14" i="22"/>
  <c r="AP11" i="14"/>
  <c r="BA13" i="23"/>
  <c r="AS10" i="20"/>
  <c r="L16" i="22"/>
  <c r="L6" i="20"/>
  <c r="BB14" i="23"/>
  <c r="L3" i="22"/>
  <c r="L21" i="23"/>
  <c r="L20" i="23"/>
  <c r="BC13" i="22"/>
  <c r="L10" i="23"/>
  <c r="L17" i="23"/>
  <c r="L3" i="23"/>
  <c r="L3" i="20"/>
  <c r="L20" i="22"/>
  <c r="L5" i="20"/>
  <c r="L8" i="23"/>
  <c r="L17" i="22"/>
  <c r="L13" i="22"/>
  <c r="L12" i="22"/>
  <c r="D20" i="24"/>
  <c r="BC13" i="23"/>
  <c r="AR28" i="17"/>
  <c r="L11" i="23"/>
  <c r="L4" i="22"/>
  <c r="L21" i="22"/>
  <c r="L9" i="20"/>
  <c r="L11" i="22"/>
  <c r="T3" i="14" a="1"/>
  <c r="L4" i="20"/>
  <c r="L6" i="22"/>
  <c r="L7" i="20"/>
  <c r="AR27" i="17"/>
  <c r="L9" i="23"/>
  <c r="L10" i="22"/>
  <c r="L18" i="22"/>
  <c r="L15" i="23"/>
  <c r="L13" i="23"/>
  <c r="L15" i="22"/>
  <c r="AQ10" i="20"/>
  <c r="L14" i="23"/>
  <c r="L7" i="22"/>
  <c r="V2" i="17"/>
  <c r="BE409" i="19"/>
  <c r="BE1444" i="19"/>
  <c r="BE982" i="19"/>
  <c r="BE1461" i="19"/>
  <c r="BE594" i="19"/>
  <c r="BE1541" i="19"/>
  <c r="BE1794" i="19"/>
  <c r="BE457" i="19"/>
  <c r="BE1638" i="19"/>
  <c r="BE374" i="19"/>
  <c r="BE1912" i="19"/>
  <c r="BE495" i="19"/>
  <c r="BE1459" i="19"/>
  <c r="BE1157" i="19"/>
  <c r="BE507" i="19"/>
  <c r="BE505" i="19"/>
  <c r="BE959" i="19"/>
  <c r="BE1776" i="19"/>
  <c r="BE1003" i="19"/>
  <c r="BE125" i="19"/>
  <c r="BE2189" i="19"/>
  <c r="BE649" i="19"/>
  <c r="BE581" i="19"/>
  <c r="BE787" i="19"/>
  <c r="BE599" i="19"/>
  <c r="BE478" i="19"/>
  <c r="BE358" i="19"/>
  <c r="BE1479" i="19"/>
  <c r="BE1896" i="19"/>
  <c r="BE1413" i="19"/>
  <c r="BE329" i="19"/>
  <c r="BE480" i="19"/>
  <c r="BE1337" i="19"/>
  <c r="BE2015" i="19"/>
  <c r="BE1614" i="19"/>
  <c r="BE2288" i="19"/>
  <c r="BE1201" i="19"/>
  <c r="BE2070" i="19"/>
  <c r="BE1446" i="19"/>
  <c r="BE394" i="19"/>
  <c r="BE1364" i="19"/>
  <c r="BE2134" i="19"/>
  <c r="BE1860" i="19"/>
  <c r="BE884" i="19"/>
  <c r="BE536" i="19"/>
  <c r="BE1463" i="19"/>
  <c r="BE1358" i="19"/>
  <c r="BE1847" i="19"/>
  <c r="BE1346" i="19"/>
  <c r="BE1812" i="19"/>
  <c r="BE1901" i="19"/>
  <c r="BE1371" i="19"/>
  <c r="BE1724" i="19"/>
  <c r="BE940" i="19"/>
  <c r="BE1895" i="19"/>
  <c r="BE1522" i="19"/>
  <c r="BE433" i="19"/>
  <c r="BE2229" i="19"/>
  <c r="BE974" i="19"/>
  <c r="BE717" i="19"/>
  <c r="BE286" i="19"/>
  <c r="BE334" i="19"/>
  <c r="BE637" i="19"/>
  <c r="BE261" i="19"/>
  <c r="BE2359" i="19"/>
  <c r="BE619" i="19"/>
  <c r="BE2171" i="19"/>
  <c r="BE1738" i="19"/>
  <c r="BE1770" i="19"/>
  <c r="BE2123" i="19"/>
  <c r="BE2014" i="19"/>
  <c r="BE1173" i="19"/>
  <c r="BE699" i="19"/>
  <c r="BE1366" i="19"/>
  <c r="BE1985" i="19"/>
  <c r="BE1731" i="19"/>
  <c r="BE1166" i="19"/>
  <c r="BE658" i="19"/>
  <c r="BE1069" i="19"/>
  <c r="BE1669" i="19"/>
  <c r="BE1381" i="19"/>
  <c r="BE171" i="19"/>
  <c r="BE1111" i="19"/>
  <c r="BE1464" i="19"/>
  <c r="BE611" i="19"/>
  <c r="BE1948" i="19"/>
  <c r="BE942" i="19"/>
  <c r="BE1278" i="19"/>
  <c r="BE1169" i="19"/>
  <c r="BE1085" i="19"/>
  <c r="BE1585" i="19"/>
  <c r="BE983" i="19"/>
  <c r="BE991" i="19"/>
  <c r="BE925" i="19"/>
  <c r="BE1863" i="19"/>
  <c r="BE569" i="19"/>
  <c r="BE1470" i="19"/>
  <c r="BE1095" i="19"/>
  <c r="BE494" i="19"/>
  <c r="BE37" i="19"/>
  <c r="BE1060" i="19"/>
  <c r="BE1793" i="19"/>
  <c r="BE345" i="19"/>
  <c r="BE732" i="19"/>
  <c r="BE779" i="19"/>
  <c r="BE1204" i="19"/>
  <c r="BE257" i="19"/>
  <c r="BE885" i="19"/>
  <c r="BE1677" i="19"/>
  <c r="BE929" i="19"/>
  <c r="BE2146" i="19"/>
  <c r="BE2019" i="19"/>
  <c r="BE2329" i="19"/>
  <c r="BE1971" i="19"/>
  <c r="BE609" i="19"/>
  <c r="BE850" i="19"/>
  <c r="BE23" i="19"/>
  <c r="BE342" i="19"/>
  <c r="BE883" i="19"/>
  <c r="BE898" i="19"/>
  <c r="BE736" i="19"/>
  <c r="BE1226" i="19"/>
  <c r="BE1531" i="19"/>
  <c r="BE939" i="19"/>
  <c r="BE1222" i="19"/>
  <c r="BE1292" i="19"/>
  <c r="BE1891" i="19"/>
  <c r="BE686" i="19"/>
  <c r="BE2113" i="19"/>
  <c r="BE160" i="19"/>
  <c r="BE1097" i="19"/>
  <c r="BE826" i="19"/>
  <c r="BE627" i="19"/>
  <c r="BE464" i="19"/>
  <c r="BE1567" i="19"/>
  <c r="BE314" i="19"/>
  <c r="BE2196" i="19"/>
  <c r="BE75" i="19"/>
  <c r="BE1666" i="19"/>
  <c r="BE78" i="19"/>
  <c r="BE856" i="19"/>
  <c r="BE402" i="19"/>
  <c r="BE2018" i="19"/>
  <c r="BE1831" i="19"/>
  <c r="BE113" i="19"/>
  <c r="BE1518" i="19"/>
  <c r="BE2300" i="19"/>
  <c r="BE930" i="19"/>
  <c r="BE585" i="19"/>
  <c r="BE993" i="19"/>
  <c r="BE1448" i="19"/>
  <c r="BE1554" i="19"/>
  <c r="BE1692" i="19"/>
  <c r="BE115" i="19"/>
  <c r="BE986" i="19"/>
  <c r="BE1021" i="19"/>
  <c r="BE1514" i="19"/>
  <c r="BE1383" i="19"/>
  <c r="BE80" i="19"/>
  <c r="BE1928" i="19"/>
  <c r="BE119" i="19"/>
  <c r="BE1228" i="19"/>
  <c r="BE292" i="19"/>
  <c r="BE156" i="19"/>
  <c r="BE288" i="19"/>
  <c r="BE2306" i="19"/>
  <c r="BE421" i="19"/>
  <c r="BE2111" i="19"/>
  <c r="BE1393" i="19"/>
  <c r="BE1012" i="19"/>
  <c r="BE1800" i="19"/>
  <c r="BE1402" i="19"/>
  <c r="BE484" i="19"/>
  <c r="BE906" i="19"/>
  <c r="BE1145" i="19"/>
  <c r="BE1359" i="19"/>
  <c r="BE294" i="19"/>
  <c r="BE1357" i="19"/>
  <c r="BE1632" i="19"/>
  <c r="BE1063" i="19"/>
  <c r="BE1503" i="19"/>
  <c r="BE1951" i="19"/>
  <c r="BE1788" i="19"/>
  <c r="BE1796" i="19"/>
  <c r="BE1036" i="19"/>
  <c r="BE227" i="19"/>
  <c r="BE1789" i="19"/>
  <c r="BE726" i="19"/>
  <c r="BE405" i="19"/>
  <c r="BE1245" i="19"/>
  <c r="BE299" i="19"/>
  <c r="BE191" i="19"/>
  <c r="BE220" i="19"/>
  <c r="BE546" i="19"/>
  <c r="BE568" i="19"/>
  <c r="BE2073" i="19"/>
  <c r="BE780" i="19"/>
  <c r="BE2166" i="19"/>
  <c r="BE695" i="19"/>
  <c r="BE815" i="19"/>
  <c r="BE228" i="19"/>
  <c r="BE690" i="19"/>
  <c r="BE1352" i="19"/>
  <c r="BE2112" i="19"/>
  <c r="BE377" i="19"/>
  <c r="BE203" i="19"/>
  <c r="BE868" i="19"/>
  <c r="BE1976" i="19"/>
  <c r="BE1966" i="19"/>
  <c r="BE2133" i="19"/>
  <c r="BE1221" i="19"/>
  <c r="BE1340" i="19"/>
  <c r="BE911" i="19"/>
  <c r="W27" i="17"/>
  <c r="BE1538" i="19"/>
  <c r="BE242" i="19"/>
  <c r="BE828" i="19"/>
  <c r="BE891" i="19"/>
  <c r="BE215" i="19"/>
  <c r="BE1146" i="19"/>
  <c r="BE91" i="19"/>
  <c r="BE2076" i="19"/>
  <c r="BE1018" i="19"/>
  <c r="BE213" i="19"/>
  <c r="BE1347" i="19"/>
  <c r="BE1493" i="19"/>
  <c r="BE2353" i="19"/>
  <c r="BE1890" i="19"/>
  <c r="BE211" i="19"/>
  <c r="BE1903" i="19"/>
  <c r="BE1748" i="19"/>
  <c r="BE141" i="19"/>
  <c r="BE13" i="19"/>
  <c r="BE1449" i="19"/>
  <c r="BE595" i="19"/>
  <c r="BE812" i="19"/>
  <c r="BE748" i="19"/>
  <c r="BE1027" i="19"/>
  <c r="BE1142" i="19"/>
  <c r="BE1718" i="19"/>
  <c r="BE476" i="19"/>
  <c r="BE511" i="19"/>
  <c r="BE1571" i="19"/>
  <c r="BE2103" i="19"/>
  <c r="BE1425" i="19"/>
  <c r="BE534" i="19"/>
  <c r="BE893" i="19"/>
  <c r="BE1061" i="19"/>
  <c r="BE1244" i="19"/>
  <c r="BE1858" i="19"/>
  <c r="BE150" i="19"/>
  <c r="BE661" i="19"/>
  <c r="BE584" i="19"/>
  <c r="BE2313" i="19"/>
  <c r="BE291" i="19"/>
  <c r="BE448" i="19"/>
  <c r="BE475" i="19"/>
  <c r="BE646" i="19"/>
  <c r="BE1820" i="19"/>
  <c r="BE65" i="19"/>
  <c r="BE1067" i="19"/>
  <c r="BE72" i="19"/>
  <c r="BE1151" i="19"/>
  <c r="BE1909" i="19"/>
  <c r="BE2001" i="19"/>
  <c r="BE306" i="19"/>
  <c r="BE878" i="19"/>
  <c r="BE481" i="19"/>
  <c r="BE441" i="19"/>
  <c r="BE1102" i="19"/>
  <c r="BE957" i="19"/>
  <c r="BE830" i="19"/>
  <c r="BE969" i="19"/>
  <c r="BE27" i="19"/>
  <c r="BE531" i="19"/>
  <c r="BE235" i="19"/>
  <c r="BE1230" i="19"/>
  <c r="BE1075" i="19"/>
  <c r="BE999" i="19"/>
  <c r="BE566" i="19"/>
  <c r="BE1379" i="19"/>
  <c r="BE2160" i="19"/>
  <c r="BE304" i="19"/>
  <c r="BE1303" i="19"/>
  <c r="BE2126" i="19"/>
  <c r="BE1333" i="19"/>
  <c r="BE2225" i="19"/>
  <c r="BE1172" i="19"/>
  <c r="BE1520" i="19"/>
  <c r="BE102" i="19"/>
  <c r="BE750" i="19"/>
  <c r="BE621" i="19"/>
  <c r="BE865" i="19"/>
  <c r="BE1673" i="19"/>
  <c r="BE2072" i="19"/>
  <c r="BE1816" i="19"/>
  <c r="BE1451" i="19"/>
  <c r="BE382" i="19"/>
  <c r="BE956" i="19"/>
  <c r="BE1380" i="19"/>
  <c r="BE424" i="19"/>
  <c r="BE962" i="19"/>
  <c r="BE53" i="19"/>
  <c r="BE1349" i="19"/>
  <c r="BE738" i="19"/>
  <c r="BE1830" i="19"/>
  <c r="BE1270" i="19"/>
  <c r="BE1189" i="19"/>
  <c r="BE618" i="19"/>
  <c r="BE2314" i="19"/>
  <c r="BE2163" i="19"/>
  <c r="BE460" i="19"/>
  <c r="BE384" i="19"/>
  <c r="BE10" i="19"/>
  <c r="BE403" i="19"/>
  <c r="BE2" i="19"/>
  <c r="BE1823" i="19"/>
  <c r="BE1575" i="19"/>
  <c r="BE1010" i="19"/>
  <c r="BE1728" i="19"/>
  <c r="BE1456" i="19"/>
  <c r="BE1362" i="19"/>
  <c r="BE2029" i="19"/>
  <c r="BE966" i="19"/>
  <c r="BE431" i="19"/>
  <c r="BE58" i="19"/>
  <c r="BE1218" i="19"/>
  <c r="BE7" i="19"/>
  <c r="BE90" i="19"/>
  <c r="BE1938" i="19"/>
  <c r="BE1672" i="19"/>
  <c r="BE1916" i="19"/>
  <c r="BE882" i="19"/>
  <c r="BE1080" i="19"/>
  <c r="BE1153" i="19"/>
  <c r="BE2252" i="19"/>
  <c r="BE976" i="19"/>
  <c r="BE2044" i="19"/>
  <c r="BE1114" i="19"/>
  <c r="BE2245" i="19"/>
  <c r="BE583" i="19"/>
  <c r="BE1550" i="19"/>
  <c r="BE814" i="19"/>
  <c r="BE348" i="19"/>
  <c r="BE1183" i="19"/>
  <c r="BE1014" i="19"/>
  <c r="BE2254" i="19"/>
  <c r="BE1952" i="19"/>
  <c r="BE449" i="19"/>
  <c r="BE1421" i="19"/>
  <c r="BE192" i="19"/>
  <c r="BE2259" i="19"/>
  <c r="BE1806" i="19"/>
  <c r="BE508" i="19"/>
  <c r="BE2204" i="19"/>
  <c r="BE1048" i="19"/>
  <c r="BE1829" i="19"/>
  <c r="BE73" i="19"/>
  <c r="BE858" i="19"/>
  <c r="BE1179" i="19"/>
  <c r="BE996" i="19"/>
  <c r="BE1817" i="19"/>
  <c r="BE2005" i="19"/>
  <c r="BE25" i="19"/>
  <c r="BE2199" i="19"/>
  <c r="BE512" i="19"/>
  <c r="BE216" i="19"/>
  <c r="BE540" i="19"/>
  <c r="BE1628" i="19"/>
  <c r="BE2242" i="19"/>
  <c r="BE602" i="19"/>
  <c r="BE719" i="19"/>
  <c r="BE1763" i="19"/>
  <c r="BE1247" i="19"/>
  <c r="BE1545" i="19"/>
  <c r="BE644" i="19"/>
  <c r="BE38" i="19"/>
  <c r="BE660" i="19"/>
  <c r="BE1441" i="19"/>
  <c r="BE1646" i="19"/>
  <c r="BE1434" i="19"/>
  <c r="BE2067" i="19"/>
  <c r="BE607" i="19"/>
  <c r="BE2027" i="19"/>
  <c r="BE2110" i="19"/>
  <c r="BE184" i="19"/>
  <c r="BE1989" i="19"/>
  <c r="BE625" i="19"/>
  <c r="BE1811" i="19"/>
  <c r="BE541" i="19"/>
  <c r="BE1259" i="19"/>
  <c r="BE667" i="19"/>
  <c r="BE1917" i="19"/>
  <c r="BE455" i="19"/>
  <c r="BE415" i="19"/>
  <c r="BE664" i="19"/>
  <c r="BE727" i="19"/>
  <c r="BE379" i="19"/>
  <c r="BE707" i="19"/>
  <c r="BE2144" i="19"/>
  <c r="BE124" i="19"/>
  <c r="BE711" i="19"/>
  <c r="BE2251" i="19"/>
  <c r="BE328" i="19"/>
  <c r="BE414" i="19"/>
  <c r="BE555" i="19"/>
  <c r="BE100" i="19"/>
  <c r="BE1236" i="19"/>
  <c r="BE1297" i="19"/>
  <c r="AU9" i="20"/>
  <c r="BE2092" i="19"/>
  <c r="BE430" i="19"/>
  <c r="BE896" i="19"/>
  <c r="BE2326" i="19"/>
  <c r="BE1318" i="19"/>
  <c r="BE1152" i="19"/>
  <c r="BE1435" i="19"/>
  <c r="BE1701" i="19"/>
  <c r="BE805" i="19"/>
  <c r="BE1798" i="19"/>
  <c r="BE428" i="19"/>
  <c r="BE350" i="19"/>
  <c r="BE1651" i="19"/>
  <c r="BE114" i="19"/>
  <c r="BE2319" i="19"/>
  <c r="BE2132" i="19"/>
  <c r="BE1688" i="19"/>
  <c r="BE496" i="19"/>
  <c r="BE1132" i="19"/>
  <c r="BE2244" i="19"/>
  <c r="BE112" i="19"/>
  <c r="BE204" i="19"/>
  <c r="BE2269" i="19"/>
  <c r="BE272" i="19"/>
  <c r="BE819" i="19"/>
  <c r="BE361" i="19"/>
  <c r="BE1623" i="19"/>
  <c r="BE1086" i="19"/>
  <c r="BE572" i="19"/>
  <c r="BE146" i="19"/>
  <c r="BE426" i="19"/>
  <c r="AT27" i="17"/>
  <c r="BE1106" i="19"/>
  <c r="BE14" i="19"/>
  <c r="BE848" i="19"/>
  <c r="BE456" i="19"/>
  <c r="BE1974" i="19"/>
  <c r="BE1597" i="19"/>
  <c r="BE1122" i="19"/>
  <c r="BE1772" i="19"/>
  <c r="BE326" i="19"/>
  <c r="BE1975" i="19"/>
  <c r="BE718" i="19"/>
  <c r="BE1302" i="19"/>
  <c r="BE1579" i="19"/>
  <c r="BE236" i="19"/>
  <c r="BE244" i="19"/>
  <c r="BE2207" i="19"/>
  <c r="BE167" i="19"/>
  <c r="BE532" i="19"/>
  <c r="BE1802" i="19"/>
  <c r="BE245" i="19"/>
  <c r="BE1853" i="19"/>
  <c r="BE684" i="19"/>
  <c r="BE1736" i="19"/>
  <c r="BE1317" i="19"/>
  <c r="BE2174" i="19"/>
  <c r="BE330" i="19"/>
  <c r="BE2342" i="19"/>
  <c r="BE2261" i="19"/>
  <c r="BE365" i="19"/>
  <c r="BE1945" i="19"/>
  <c r="BE669" i="19"/>
  <c r="BE2292" i="19"/>
  <c r="BE683" i="19"/>
  <c r="BE407" i="19"/>
  <c r="BE267" i="19"/>
  <c r="BE515" i="19"/>
  <c r="BE312" i="19"/>
  <c r="BE1760" i="19"/>
  <c r="BE472" i="19"/>
  <c r="BE473" i="19"/>
  <c r="BE1026" i="19"/>
  <c r="BE1024" i="19"/>
  <c r="BE1961" i="19"/>
  <c r="BE1436" i="19"/>
  <c r="BE968" i="19"/>
  <c r="BE2102" i="19"/>
  <c r="BE1594" i="19"/>
  <c r="BE517" i="19"/>
  <c r="BE439" i="19"/>
  <c r="BE1756" i="19"/>
  <c r="BE1005" i="19"/>
  <c r="BE980" i="19"/>
  <c r="BE266" i="19"/>
  <c r="BE2085" i="19"/>
  <c r="AF26" i="17"/>
  <c r="BE137" i="19"/>
  <c r="BE196" i="19"/>
  <c r="BE918" i="19"/>
  <c r="BE2343" i="19"/>
  <c r="BE1039" i="19"/>
  <c r="BE1833" i="19"/>
  <c r="BE500" i="19"/>
  <c r="BE219" i="19"/>
  <c r="BE133" i="19"/>
  <c r="BE1980" i="19"/>
  <c r="BE713" i="19"/>
  <c r="BE2105" i="19"/>
  <c r="BE1104" i="19"/>
  <c r="BE1119" i="19"/>
  <c r="BE614" i="19"/>
  <c r="BE269" i="19"/>
  <c r="BE1469" i="19"/>
  <c r="BE1997" i="19"/>
  <c r="BE1713" i="19"/>
  <c r="BE689" i="19"/>
  <c r="BE1910" i="19"/>
  <c r="BE1462" i="19"/>
  <c r="BE2007" i="19"/>
  <c r="BE1528" i="19"/>
  <c r="BE2115" i="19"/>
  <c r="BE1942" i="19"/>
  <c r="BE1519" i="19"/>
  <c r="BE8" i="19"/>
  <c r="BE1032" i="19"/>
  <c r="BE1837" i="19"/>
  <c r="BE659" i="19"/>
  <c r="BE1136" i="19"/>
  <c r="BE2150" i="19"/>
  <c r="BE701" i="19"/>
  <c r="BE949" i="19"/>
  <c r="BE1156" i="19"/>
  <c r="BE278" i="19"/>
  <c r="BE1652" i="19"/>
  <c r="BE2364" i="19"/>
  <c r="BE553" i="19"/>
  <c r="BE419" i="19"/>
  <c r="BE388" i="19"/>
  <c r="BE1087" i="19"/>
  <c r="BE954" i="19"/>
  <c r="BE877" i="19"/>
  <c r="BE2091" i="19"/>
  <c r="BE88" i="19"/>
  <c r="BE1784" i="19"/>
  <c r="BE1216" i="19"/>
  <c r="BE1708" i="19"/>
  <c r="BE29" i="19"/>
  <c r="BE338" i="19"/>
  <c r="BE2049" i="19"/>
  <c r="BE2333" i="19"/>
  <c r="BE1140" i="19"/>
  <c r="BE1668" i="19"/>
  <c r="BE548" i="19"/>
  <c r="BE984" i="19"/>
  <c r="BE1387" i="19"/>
  <c r="BE1647" i="19"/>
  <c r="BE2321" i="19"/>
  <c r="BE6" i="19"/>
  <c r="BE2052" i="19"/>
  <c r="BE104" i="19"/>
  <c r="AS27" i="17"/>
  <c r="BE180" i="19"/>
  <c r="BE2104" i="19"/>
  <c r="BE632" i="19"/>
  <c r="BE1023" i="19"/>
  <c r="BE1176" i="19"/>
  <c r="BE2239" i="19"/>
  <c r="BE869" i="19"/>
  <c r="BE1510" i="19"/>
  <c r="BE2217" i="19"/>
  <c r="BE2030" i="19"/>
  <c r="BE1852" i="19"/>
  <c r="BE155" i="19"/>
  <c r="BE704" i="19"/>
  <c r="BE1361" i="19"/>
  <c r="BE1636" i="19"/>
  <c r="BE1620" i="19"/>
  <c r="BE2077" i="19"/>
  <c r="BE820" i="19"/>
  <c r="BE721" i="19"/>
  <c r="BE482" i="19"/>
  <c r="BE1797" i="19"/>
  <c r="BE730" i="19"/>
  <c r="BE1887" i="19"/>
  <c r="BE1799" i="19"/>
  <c r="BE1076" i="19"/>
  <c r="BE290" i="19"/>
  <c r="BE1388" i="19"/>
  <c r="BE714" i="19"/>
  <c r="BE1596" i="19"/>
  <c r="BE1196" i="19"/>
  <c r="BE1611" i="19"/>
  <c r="BE1068" i="19"/>
  <c r="BE1403" i="19"/>
  <c r="BE182" i="19"/>
  <c r="BE1271" i="19"/>
  <c r="BE1042" i="19"/>
  <c r="BE1944" i="19"/>
  <c r="BE2188" i="19"/>
  <c r="BE420" i="19"/>
  <c r="BE1715" i="19"/>
  <c r="BE725" i="19"/>
  <c r="BE1836" i="19"/>
  <c r="BE1511" i="19"/>
  <c r="BE1491" i="19"/>
  <c r="BE1604" i="19"/>
  <c r="BE1751" i="19"/>
  <c r="BE1092" i="19"/>
  <c r="BE1813" i="19"/>
  <c r="BE679" i="19"/>
  <c r="BE2202" i="19"/>
  <c r="BE576" i="19"/>
  <c r="BE936" i="19"/>
  <c r="BE1267" i="19"/>
  <c r="BE1602" i="19"/>
  <c r="BE1405" i="19"/>
  <c r="BE239" i="19"/>
  <c r="BE1022" i="19"/>
  <c r="BE1983" i="19"/>
  <c r="BE1501" i="19"/>
  <c r="BE1911" i="19"/>
  <c r="BE32" i="19"/>
  <c r="BE57" i="19"/>
  <c r="BE1842" i="19"/>
  <c r="BE337" i="19"/>
  <c r="BE867" i="19"/>
  <c r="BE2322" i="19"/>
  <c r="BE5" i="19"/>
  <c r="BE692" i="19"/>
  <c r="BE2351" i="19"/>
  <c r="BE499" i="19"/>
  <c r="BE316" i="19"/>
  <c r="BE616" i="19"/>
  <c r="BE372" i="19"/>
  <c r="BE2138" i="19"/>
  <c r="BE574" i="19"/>
  <c r="BE4" i="19"/>
  <c r="BE1613" i="19"/>
  <c r="BE46" i="19"/>
  <c r="BE2028" i="19"/>
  <c r="BE2093" i="19"/>
  <c r="BE916" i="19"/>
  <c r="BE1193" i="19"/>
  <c r="BE1409" i="19"/>
  <c r="BE416" i="19"/>
  <c r="BE341" i="19"/>
  <c r="W28" i="17"/>
  <c r="BE1378" i="19"/>
  <c r="BE1486" i="19"/>
  <c r="BE1139" i="19"/>
  <c r="BE1103" i="19"/>
  <c r="BE1400" i="19"/>
  <c r="BE1355" i="19"/>
  <c r="BE483" i="19"/>
  <c r="BE1777" i="19"/>
  <c r="BE758" i="19"/>
  <c r="BE252" i="19"/>
  <c r="BE1121" i="19"/>
  <c r="BE2279" i="19"/>
  <c r="BE92" i="19"/>
  <c r="BE356" i="19"/>
  <c r="BE550" i="19"/>
  <c r="BE1609" i="19"/>
  <c r="BE552" i="19"/>
  <c r="BE2128" i="19"/>
  <c r="BE1696" i="19"/>
  <c r="BE2227" i="19"/>
  <c r="BE1768" i="19"/>
  <c r="BE1795" i="19"/>
  <c r="BE563" i="19"/>
  <c r="BE1588" i="19"/>
  <c r="BE2156" i="19"/>
  <c r="BE502" i="19"/>
  <c r="BE1336" i="19"/>
  <c r="BE1884" i="19"/>
  <c r="BE937" i="19"/>
  <c r="BE1301" i="19"/>
  <c r="BE1524" i="19"/>
  <c r="BE1904" i="19"/>
  <c r="BE1418" i="19"/>
  <c r="BE1213" i="19"/>
  <c r="BE2337" i="19"/>
  <c r="BE2218" i="19"/>
  <c r="BE1855" i="19"/>
  <c r="BE1055" i="19"/>
  <c r="BE79" i="19"/>
  <c r="BE1017" i="19"/>
  <c r="BE737" i="19"/>
  <c r="BE1192" i="19"/>
  <c r="BE1202" i="19"/>
  <c r="BE1458" i="19"/>
  <c r="BE1649" i="19"/>
  <c r="BE1150" i="19"/>
  <c r="BE140" i="19"/>
  <c r="BE447" i="19"/>
  <c r="BE784" i="19"/>
  <c r="BE971" i="19"/>
  <c r="BE1822" i="19"/>
  <c r="BE2203" i="19"/>
  <c r="BE2335" i="19"/>
  <c r="BE1198" i="19"/>
  <c r="BE1211" i="19"/>
  <c r="BE1573" i="19"/>
  <c r="BE1326" i="19"/>
  <c r="BE2260" i="19"/>
  <c r="BE1248" i="19"/>
  <c r="BE2124" i="19"/>
  <c r="BE1880" i="19"/>
  <c r="BE190" i="19"/>
  <c r="BE317" i="19"/>
  <c r="BE1472" i="19"/>
  <c r="BE1689" i="19"/>
  <c r="BE1256" i="19"/>
  <c r="BE592" i="19"/>
  <c r="BE1342" i="19"/>
  <c r="BE862" i="19"/>
  <c r="BE2116" i="19"/>
  <c r="BE1424" i="19"/>
  <c r="BE589" i="19"/>
  <c r="BE51" i="19"/>
  <c r="BE588" i="19"/>
  <c r="BE545" i="19"/>
  <c r="BE2045" i="19"/>
  <c r="BE15" i="19"/>
  <c r="BE777" i="19"/>
  <c r="BE1725" i="19"/>
  <c r="BE2363" i="19"/>
  <c r="BE437" i="19"/>
  <c r="BE1410" i="19"/>
  <c r="BE1633" i="19"/>
  <c r="BE1851" i="19"/>
  <c r="BE1494" i="19"/>
  <c r="BE2208" i="19"/>
  <c r="BE168" i="19"/>
  <c r="BE1254" i="19"/>
  <c r="BE720" i="19"/>
  <c r="BE1907" i="19"/>
  <c r="BE2158" i="19"/>
  <c r="BE849" i="19"/>
  <c r="BE1960" i="19"/>
  <c r="BE1508" i="19"/>
  <c r="BE521" i="19"/>
  <c r="BE1965" i="19"/>
  <c r="BE1428" i="19"/>
  <c r="BE302" i="19"/>
  <c r="BE1606" i="19"/>
  <c r="BE840" i="19"/>
  <c r="BE1774" i="19"/>
  <c r="AD23" i="17"/>
  <c r="BE2200" i="19"/>
  <c r="BE523" i="19"/>
  <c r="BE108" i="19"/>
  <c r="BE793" i="19"/>
  <c r="BE859" i="19"/>
  <c r="BE1998" i="19"/>
  <c r="BE1124" i="19"/>
  <c r="BE1662" i="19"/>
  <c r="BE1126" i="19"/>
  <c r="BE1160" i="19"/>
  <c r="BE1556" i="19"/>
  <c r="BE1429" i="19"/>
  <c r="BE1679" i="19"/>
  <c r="BE77" i="19"/>
  <c r="BE2345" i="19"/>
  <c r="BE1187" i="19"/>
  <c r="BE322" i="19"/>
  <c r="BE1705" i="19"/>
  <c r="BE1618" i="19"/>
  <c r="BE897" i="19"/>
  <c r="BE1949" i="19"/>
  <c r="BE597" i="19"/>
  <c r="BE161" i="19"/>
  <c r="BE2106" i="19"/>
  <c r="BE816" i="19"/>
  <c r="BE2365" i="19"/>
  <c r="BE1389" i="19"/>
  <c r="BE2295" i="19"/>
  <c r="BE56" i="19"/>
  <c r="BE289" i="19"/>
  <c r="BE888" i="19"/>
  <c r="BE1964" i="19"/>
  <c r="BE1370" i="19"/>
  <c r="BE624" i="19"/>
  <c r="BE778" i="19"/>
  <c r="BE1330" i="19"/>
  <c r="BE1622" i="19"/>
  <c r="BE1310" i="19"/>
  <c r="BE366" i="19"/>
  <c r="BE1237" i="19"/>
  <c r="BE1988" i="19"/>
  <c r="BE1327" i="19"/>
  <c r="BE765" i="19"/>
  <c r="BE633" i="19"/>
  <c r="BE1195" i="19"/>
  <c r="BE872" i="19"/>
  <c r="BE346" i="19"/>
  <c r="BE801" i="19"/>
  <c r="BE1915" i="19"/>
  <c r="BE985" i="19"/>
  <c r="BE1432" i="19"/>
  <c r="BE582" i="19"/>
  <c r="BE1401" i="19"/>
  <c r="BE52" i="19"/>
  <c r="BE2162" i="19"/>
  <c r="BE2032" i="19"/>
  <c r="BE1936" i="19"/>
  <c r="BE1251" i="19"/>
  <c r="BE760" i="19"/>
  <c r="BE1660" i="19"/>
  <c r="BE518" i="19"/>
  <c r="BE1329" i="19"/>
  <c r="BE670" i="19"/>
  <c r="BE1199" i="19"/>
  <c r="BE789" i="19"/>
  <c r="BE452" i="19"/>
  <c r="BE915" i="19"/>
  <c r="BE1129" i="19"/>
  <c r="BE1144" i="19"/>
  <c r="BE1562" i="19"/>
  <c r="BE1376" i="19"/>
  <c r="BE207" i="19"/>
  <c r="BE246" i="19"/>
  <c r="BE209" i="19"/>
  <c r="BE1821" i="19"/>
  <c r="BE1902" i="19"/>
  <c r="BE1886" i="19"/>
  <c r="BE526" i="19"/>
  <c r="BE802" i="19"/>
  <c r="BE612" i="19"/>
  <c r="BE70" i="19"/>
  <c r="BE963" i="19"/>
  <c r="BE1759" i="19"/>
  <c r="BE232" i="19"/>
  <c r="BE2135" i="19"/>
  <c r="BE55" i="19"/>
  <c r="BE1044" i="19"/>
  <c r="BE1727" i="19"/>
  <c r="BE1180" i="19"/>
  <c r="BE2284" i="19"/>
  <c r="BE1843" i="19"/>
  <c r="BE1549" i="19"/>
  <c r="BE87" i="19"/>
  <c r="AT20" i="19"/>
  <c r="BE493" i="19"/>
  <c r="BE1163" i="19"/>
  <c r="BE1262" i="19"/>
  <c r="BE497" i="19"/>
  <c r="BE199" i="19"/>
  <c r="BE2344" i="19"/>
  <c r="BE212" i="19"/>
  <c r="BE1667" i="19"/>
  <c r="BE1178" i="19"/>
  <c r="BE1658" i="19"/>
  <c r="BE410" i="19"/>
  <c r="BE369" i="19"/>
  <c r="BE1757" i="19"/>
  <c r="BE490" i="19"/>
  <c r="BE1252" i="19"/>
  <c r="BE1563" i="19"/>
  <c r="BE1533" i="19"/>
  <c r="AU10" i="20"/>
  <c r="BE539" i="19"/>
  <c r="BE657" i="19"/>
  <c r="BE1455" i="19"/>
  <c r="BE118" i="19"/>
  <c r="BE186" i="19"/>
  <c r="BE64" i="19"/>
  <c r="BE126" i="19"/>
  <c r="BE195" i="19"/>
  <c r="BE2362" i="19"/>
  <c r="BE1484" i="19"/>
  <c r="BE2304" i="19"/>
  <c r="BE1753" i="19"/>
  <c r="BE1888" i="19"/>
  <c r="BE17" i="19"/>
  <c r="BE2061" i="19"/>
  <c r="BE1072" i="19"/>
  <c r="BE1947" i="19"/>
  <c r="BE2281" i="19"/>
  <c r="BE319" i="19"/>
  <c r="BE1950" i="19"/>
  <c r="BE69" i="19"/>
  <c r="BE363" i="19"/>
  <c r="BE432" i="19"/>
  <c r="BE1343" i="19"/>
  <c r="BE1719" i="19"/>
  <c r="BE446" i="19"/>
  <c r="BE396" i="19"/>
  <c r="BE134" i="19"/>
  <c r="BE790" i="19"/>
  <c r="BE2262" i="19"/>
  <c r="BE1147" i="19"/>
  <c r="BE1094" i="19"/>
  <c r="BE626" i="19"/>
  <c r="BE855" i="19"/>
  <c r="BE2087" i="19"/>
  <c r="BE2021" i="19"/>
  <c r="BE1243" i="19"/>
  <c r="BE2264" i="19"/>
  <c r="BE1815" i="19"/>
  <c r="AF25" i="17"/>
  <c r="BE1682" i="19"/>
  <c r="BE615" i="19"/>
  <c r="BE130" i="19"/>
  <c r="BE443" i="19"/>
  <c r="BE800" i="19"/>
  <c r="BE587" i="19"/>
  <c r="BE807" i="19"/>
  <c r="BE450" i="19"/>
  <c r="BE170" i="19"/>
  <c r="BE662" i="19"/>
  <c r="BE1081" i="19"/>
  <c r="BE2075" i="19"/>
  <c r="BE1875" i="19"/>
  <c r="BE1848" i="19"/>
  <c r="BE2297" i="19"/>
  <c r="BE1149" i="19"/>
  <c r="BE759" i="19"/>
  <c r="BE2056" i="19"/>
  <c r="BE2356" i="19"/>
  <c r="BE463" i="19"/>
  <c r="BE1275" i="19"/>
  <c r="BE1004" i="19"/>
  <c r="BE2081" i="19"/>
  <c r="BE1665" i="19"/>
  <c r="BE251" i="19"/>
  <c r="BE1443" i="19"/>
  <c r="BE1732" i="19"/>
  <c r="BE1906" i="19"/>
  <c r="BE821" i="19"/>
  <c r="BE1231" i="19"/>
  <c r="BE1185" i="19"/>
  <c r="BE1035" i="19"/>
  <c r="BE2043" i="19"/>
  <c r="BE1615" i="19"/>
  <c r="BE955" i="19"/>
  <c r="BE1664" i="19"/>
  <c r="BE2023" i="19"/>
  <c r="BE579" i="19"/>
  <c r="BE1293" i="19"/>
  <c r="BE671" i="19"/>
  <c r="BE1883" i="19"/>
  <c r="BE2235" i="19"/>
  <c r="BE728" i="19"/>
  <c r="BE1300" i="19"/>
  <c r="BE24" i="19"/>
  <c r="BE1973" i="19"/>
  <c r="BE972" i="19"/>
  <c r="BE1643" i="19"/>
  <c r="BE2071" i="19"/>
  <c r="BE318" i="19"/>
  <c r="BE700" i="19"/>
  <c r="BE1224" i="19"/>
  <c r="BE1839" i="19"/>
  <c r="BE135" i="19"/>
  <c r="BE1227" i="19"/>
  <c r="BE412" i="19"/>
  <c r="BE2265" i="19"/>
  <c r="BE792" i="19"/>
  <c r="BE380" i="19"/>
  <c r="BE1956" i="19"/>
  <c r="BE1006" i="19"/>
  <c r="BE487" i="19"/>
  <c r="BE1404" i="19"/>
  <c r="BE2293" i="19"/>
  <c r="BE771" i="19"/>
  <c r="BE1683" i="19"/>
  <c r="BE1268" i="19"/>
  <c r="BE2016" i="19"/>
  <c r="BE2051" i="19"/>
  <c r="AC23" i="17"/>
  <c r="BE268" i="19"/>
  <c r="BE605" i="19"/>
  <c r="BE1047" i="19"/>
  <c r="BE2186" i="19"/>
  <c r="BE1687" i="19"/>
  <c r="BE1729" i="19"/>
  <c r="BE1476" i="19"/>
  <c r="BE2243" i="19"/>
  <c r="BE2210" i="19"/>
  <c r="BE1922" i="19"/>
  <c r="BE1935" i="19"/>
  <c r="BE953" i="19"/>
  <c r="BE240" i="19"/>
  <c r="BE741" i="19"/>
  <c r="BE1617" i="19"/>
  <c r="BE2332" i="19"/>
  <c r="BE2301" i="19"/>
  <c r="BE2246" i="19"/>
  <c r="BE1315" i="19"/>
  <c r="BE1283" i="19"/>
  <c r="BE2118" i="19"/>
  <c r="BE2277" i="19"/>
  <c r="BE554" i="19"/>
  <c r="BE1053" i="19"/>
  <c r="BE522" i="19"/>
  <c r="BE276" i="19"/>
  <c r="BE547" i="19"/>
  <c r="BE871" i="19"/>
  <c r="BE224" i="19"/>
  <c r="BE293" i="19"/>
  <c r="BE558" i="19"/>
  <c r="BE2178" i="19"/>
  <c r="BE2047" i="19"/>
  <c r="BE1415" i="19"/>
  <c r="BE1958" i="19"/>
  <c r="BE831" i="19"/>
  <c r="BE681" i="19"/>
  <c r="BE863" i="19"/>
  <c r="BE1223" i="19"/>
  <c r="BE2323" i="19"/>
  <c r="BE1031" i="19"/>
  <c r="BE461" i="19"/>
  <c r="BE2302" i="19"/>
  <c r="BE354" i="19"/>
  <c r="BE995" i="19"/>
  <c r="BE2031" i="19"/>
  <c r="BE93" i="19"/>
  <c r="BE1113" i="19"/>
  <c r="BE1291" i="19"/>
  <c r="BE1390" i="19"/>
  <c r="BE1350" i="19"/>
  <c r="BE313" i="19"/>
  <c r="BE1741" i="19"/>
  <c r="BE702" i="19"/>
  <c r="BE282" i="19"/>
  <c r="BE1309" i="19"/>
  <c r="BE2012" i="19"/>
  <c r="BE1529" i="19"/>
  <c r="BE900" i="19"/>
  <c r="BE466" i="19"/>
  <c r="BE50" i="19"/>
  <c r="BE1972" i="19"/>
  <c r="BE295" i="19"/>
  <c r="BE2263" i="19"/>
  <c r="BE604" i="19"/>
  <c r="BE1876" i="19"/>
  <c r="BE1496" i="19"/>
  <c r="BE280" i="19"/>
  <c r="BE1240" i="19"/>
  <c r="BE2139" i="19"/>
  <c r="BE1504" i="19"/>
  <c r="BE1769" i="19"/>
  <c r="BE876" i="19"/>
  <c r="BE1616" i="19"/>
  <c r="BE1492" i="19"/>
  <c r="BE1020" i="19"/>
  <c r="BE746" i="19"/>
  <c r="BE1450" i="19"/>
  <c r="BE2000" i="19"/>
  <c r="BE309" i="19"/>
  <c r="BE693" i="19"/>
  <c r="BE1001" i="19"/>
  <c r="BE1558" i="19"/>
  <c r="BE1386" i="19"/>
  <c r="BE685" i="19"/>
  <c r="BE1990" i="19"/>
  <c r="BE1871" i="19"/>
  <c r="BE1171" i="19"/>
  <c r="BE694" i="19"/>
  <c r="BE1931" i="19"/>
  <c r="BE36" i="19"/>
  <c r="BE1385" i="19"/>
  <c r="BE1536" i="19"/>
  <c r="BE1154" i="19"/>
  <c r="BE325" i="19"/>
  <c r="BE674" i="19"/>
  <c r="BE1233" i="19"/>
  <c r="BE798" i="19"/>
  <c r="BE788" i="19"/>
  <c r="BE1046" i="19"/>
  <c r="BE2324" i="19"/>
  <c r="BE1844" i="19"/>
  <c r="BE311" i="19"/>
  <c r="BE740" i="19"/>
  <c r="BE947" i="19"/>
  <c r="BE1559" i="19"/>
  <c r="BE491" i="19"/>
  <c r="BE2231" i="19"/>
  <c r="BE2020" i="19"/>
  <c r="BE1186" i="19"/>
  <c r="BE1365" i="19"/>
  <c r="BE1460" i="19"/>
  <c r="AL23" i="17"/>
  <c r="BE557" i="19"/>
  <c r="BE654" i="19"/>
  <c r="BE810" i="19"/>
  <c r="BE1308" i="19"/>
  <c r="BE99" i="19"/>
  <c r="BE1899" i="19"/>
  <c r="BE1521" i="19"/>
  <c r="BE1767" i="19"/>
  <c r="BE143" i="19"/>
  <c r="BE1590" i="19"/>
  <c r="BE166" i="19"/>
  <c r="BE1165" i="19"/>
  <c r="BE2190" i="19"/>
  <c r="BE2316" i="19"/>
  <c r="BE678" i="19"/>
  <c r="BE519" i="19"/>
  <c r="BE2233" i="19"/>
  <c r="BE389" i="19"/>
  <c r="BE277" i="19"/>
  <c r="BE397" i="19"/>
  <c r="BE606" i="19"/>
  <c r="BE2346" i="19"/>
  <c r="BE1766" i="19"/>
  <c r="BE395" i="19"/>
  <c r="BE1861" i="19"/>
  <c r="BE127" i="19"/>
  <c r="BE1630" i="19"/>
  <c r="BE2224" i="19"/>
  <c r="BE2318" i="19"/>
  <c r="BE1968" i="19"/>
  <c r="BE629" i="19"/>
  <c r="BE510" i="19"/>
  <c r="BE894" i="19"/>
  <c r="BE2352" i="19"/>
  <c r="BE1141" i="19"/>
  <c r="BE1030" i="19"/>
  <c r="BE761" i="19"/>
  <c r="BE373" i="19"/>
  <c r="BE1840" i="19"/>
  <c r="BE458" i="19"/>
  <c r="BE1266" i="19"/>
  <c r="BE591" i="19"/>
  <c r="BE997" i="19"/>
  <c r="BE253" i="19"/>
  <c r="BE2060" i="19"/>
  <c r="BE1200" i="19"/>
  <c r="BE1678" i="19"/>
  <c r="BE2340" i="19"/>
  <c r="BE19" i="19"/>
  <c r="BE2157" i="19"/>
  <c r="BE998" i="19"/>
  <c r="BE2267" i="19"/>
  <c r="BE745" i="19"/>
  <c r="BE735" i="19"/>
  <c r="BE1323" i="19"/>
  <c r="BE2090" i="19"/>
  <c r="BE1334" i="19"/>
  <c r="BE1396" i="19"/>
  <c r="BE834" i="19"/>
  <c r="BE1440" i="19"/>
  <c r="BE1612" i="19"/>
  <c r="BE339" i="19"/>
  <c r="BE817" i="19"/>
  <c r="BE262" i="19"/>
  <c r="BE1417" i="19"/>
  <c r="BE243" i="19"/>
  <c r="BE2330" i="19"/>
  <c r="BE399" i="19"/>
  <c r="BE1986" i="19"/>
  <c r="BE1351" i="19"/>
  <c r="BE2172" i="19"/>
  <c r="BE766" i="19"/>
  <c r="BE2069" i="19"/>
  <c r="BE98" i="19"/>
  <c r="BE371" i="19"/>
  <c r="BE970" i="19"/>
  <c r="BE1699" i="19"/>
  <c r="BE263" i="19"/>
  <c r="BE2048" i="19"/>
  <c r="BE1999" i="19"/>
  <c r="BE923" i="19"/>
  <c r="BE2153" i="19"/>
  <c r="AT22" i="19"/>
  <c r="BE20" i="19"/>
  <c r="BE622" i="19"/>
  <c r="BE796" i="19"/>
  <c r="BE1083" i="19"/>
  <c r="BE2082" i="19"/>
  <c r="BE2053" i="19"/>
  <c r="BE2358" i="19"/>
  <c r="BE1897" i="19"/>
  <c r="BE422" i="19"/>
  <c r="BE1680" i="19"/>
  <c r="BE1582" i="19"/>
  <c r="BE603" i="19"/>
  <c r="BE2278" i="19"/>
  <c r="BE147" i="19"/>
  <c r="BE1399" i="19"/>
  <c r="BE1653" i="19"/>
  <c r="BE756" i="19"/>
  <c r="BE2154" i="19"/>
  <c r="BE1217" i="19"/>
  <c r="BE1600" i="19"/>
  <c r="BE305" i="19"/>
  <c r="BE1704" i="19"/>
  <c r="BE106" i="19"/>
  <c r="BE298" i="19"/>
  <c r="BE1096" i="19"/>
  <c r="BE723" i="19"/>
  <c r="BE2298" i="19"/>
  <c r="BE1339" i="19"/>
  <c r="BE1209" i="19"/>
  <c r="BE1367" i="19"/>
  <c r="BE1994" i="19"/>
  <c r="BE2080" i="19"/>
  <c r="BE353" i="19"/>
  <c r="BE1869" i="19"/>
  <c r="BE86" i="19"/>
  <c r="BE1516" i="19"/>
  <c r="BE806" i="19"/>
  <c r="BE18" i="19"/>
  <c r="BE2236" i="19"/>
  <c r="BE1101" i="19"/>
  <c r="BE1991" i="19"/>
  <c r="BE1281" i="19"/>
  <c r="BE1208" i="19"/>
  <c r="BE1962" i="19"/>
  <c r="BE593" i="19"/>
  <c r="BE733" i="19"/>
  <c r="BE60" i="19"/>
  <c r="BE2226" i="19"/>
  <c r="BE1686" i="19"/>
  <c r="BE2338" i="19"/>
  <c r="BE1621" i="19"/>
  <c r="BE109" i="19"/>
  <c r="BE2011" i="19"/>
  <c r="BE1663" i="19"/>
  <c r="BE2050" i="19"/>
  <c r="BE1194" i="19"/>
  <c r="BE710" i="19"/>
  <c r="BE97" i="19"/>
  <c r="BE351" i="19"/>
  <c r="BE1372" i="19"/>
  <c r="BE1241" i="19"/>
  <c r="BE1191" i="19"/>
  <c r="BE1790" i="19"/>
  <c r="BE198" i="19"/>
  <c r="BE1038" i="19"/>
  <c r="BE590" i="19"/>
  <c r="BE1257" i="19"/>
  <c r="BE1671" i="19"/>
  <c r="BE608" i="19"/>
  <c r="BE362" i="19"/>
  <c r="BE764" i="19"/>
  <c r="BE743" i="19"/>
  <c r="BE1644" i="19"/>
  <c r="BE944" i="19"/>
  <c r="BE1870" i="19"/>
  <c r="BE2185" i="19"/>
  <c r="BE158" i="19"/>
  <c r="BE2059" i="19"/>
  <c r="W26" i="17"/>
  <c r="BE1749" i="19"/>
  <c r="BE1720" i="19"/>
  <c r="BE1712" i="19"/>
  <c r="BE1306" i="19"/>
  <c r="BE1835" i="19"/>
  <c r="BE739" i="19"/>
  <c r="BE1771" i="19"/>
  <c r="BE1128" i="19"/>
  <c r="BE1438" i="19"/>
  <c r="BE1287" i="19"/>
  <c r="BE2130" i="19"/>
  <c r="BE1941" i="19"/>
  <c r="BE875" i="19"/>
  <c r="BE177" i="19"/>
  <c r="AT23" i="19"/>
  <c r="BE398" i="19"/>
  <c r="BE2142" i="19"/>
  <c r="BE1716" i="19"/>
  <c r="BE226" i="19"/>
  <c r="BE2360" i="19"/>
  <c r="BE404" i="19"/>
  <c r="BE864" i="19"/>
  <c r="BE281" i="19"/>
  <c r="BE1439" i="19"/>
  <c r="BE1164" i="19"/>
  <c r="BE1049" i="19"/>
  <c r="BE836" i="19"/>
  <c r="BE907" i="19"/>
  <c r="BE1175" i="19"/>
  <c r="BE757" i="19"/>
  <c r="BE1019" i="19"/>
  <c r="BE845" i="19"/>
  <c r="BE903" i="19"/>
  <c r="BE370" i="19"/>
  <c r="BE927" i="19"/>
  <c r="BE175" i="19"/>
  <c r="BE680" i="19"/>
  <c r="BE2238" i="19"/>
  <c r="BE744" i="19"/>
  <c r="BE1892" i="19"/>
  <c r="BE138" i="19"/>
  <c r="AT19" i="19"/>
  <c r="BE2063" i="19"/>
  <c r="BE1073" i="19"/>
  <c r="BE1779" i="19"/>
  <c r="BE1407" i="19"/>
  <c r="BE1013" i="19"/>
  <c r="BE61" i="19"/>
  <c r="BE2184" i="19"/>
  <c r="BE1625" i="19"/>
  <c r="BE1307" i="19"/>
  <c r="BE492" i="19"/>
  <c r="BE1344" i="19"/>
  <c r="BE892" i="19"/>
  <c r="BE1253" i="19"/>
  <c r="BE513" i="19"/>
  <c r="BE323" i="19"/>
  <c r="BE2296" i="19"/>
  <c r="BE2155" i="19"/>
  <c r="BE1629" i="19"/>
  <c r="BE2068" i="19"/>
  <c r="BE107" i="19"/>
  <c r="BE1320" i="19"/>
  <c r="BE1512" i="19"/>
  <c r="BE2164" i="19"/>
  <c r="BE1338" i="19"/>
  <c r="BE525" i="19"/>
  <c r="BE1513" i="19"/>
  <c r="BE1918" i="19"/>
  <c r="BE634" i="19"/>
  <c r="BE2099" i="19"/>
  <c r="BE471" i="19"/>
  <c r="BE1685" i="19"/>
  <c r="BE42" i="19"/>
  <c r="BE1057" i="19"/>
  <c r="BE364" i="19"/>
  <c r="BE2004" i="19"/>
  <c r="BE651" i="19"/>
  <c r="BE271" i="19"/>
  <c r="BE1279" i="19"/>
  <c r="BE889" i="19"/>
  <c r="BE1737" i="19"/>
  <c r="BE813" i="19"/>
  <c r="BE549" i="19"/>
  <c r="BE2180" i="19"/>
  <c r="BE1560" i="19"/>
  <c r="BE895" i="19"/>
  <c r="BE881" i="19"/>
  <c r="BE2168" i="19"/>
  <c r="BE861" i="19"/>
  <c r="BE2008" i="19"/>
  <c r="BE1568" i="19"/>
  <c r="BE818" i="19"/>
  <c r="BE1967" i="19"/>
  <c r="BE641" i="19"/>
  <c r="BE210" i="19"/>
  <c r="BE386" i="19"/>
  <c r="BE2194" i="19"/>
  <c r="BE2041" i="19"/>
  <c r="BE1601" i="19"/>
  <c r="BE1029" i="19"/>
  <c r="BE1502" i="19"/>
  <c r="BE2357" i="19"/>
  <c r="BE444" i="19"/>
  <c r="BE1475" i="19"/>
  <c r="BE2009" i="19"/>
  <c r="BE533" i="19"/>
  <c r="BE367" i="19"/>
  <c r="BE1214" i="19"/>
  <c r="BE45" i="19"/>
  <c r="BE665" i="19"/>
  <c r="BE791" i="19"/>
  <c r="BE474" i="19"/>
  <c r="BE189" i="19"/>
  <c r="BE655" i="19"/>
  <c r="BE164" i="19"/>
  <c r="BE2054" i="19"/>
  <c r="BE347" i="19"/>
  <c r="BE890" i="19"/>
  <c r="BE418" i="19"/>
  <c r="BE201" i="19"/>
  <c r="BE2249" i="19"/>
  <c r="BE1919" i="19"/>
  <c r="BE1569" i="19"/>
  <c r="BE1467" i="19"/>
  <c r="BE85" i="19"/>
  <c r="BE247" i="19"/>
  <c r="BE1206" i="19"/>
  <c r="BE1865" i="19"/>
  <c r="BE1382" i="19"/>
  <c r="BE83" i="19"/>
  <c r="BE1368" i="19"/>
  <c r="BE841" i="19"/>
  <c r="BE1577" i="19"/>
  <c r="BE188" i="19"/>
  <c r="BE2084" i="19"/>
  <c r="BE1377" i="19"/>
  <c r="BE2167" i="19"/>
  <c r="BE1979" i="19"/>
  <c r="BE2366" i="19"/>
  <c r="BE287" i="19"/>
  <c r="BE1929" i="19"/>
  <c r="BE729" i="19"/>
  <c r="BE977" i="19"/>
  <c r="BE185" i="19"/>
  <c r="BE842" i="19"/>
  <c r="BE1115" i="19"/>
  <c r="BE1827" i="19"/>
  <c r="BE1566" i="19"/>
  <c r="BE1406" i="19"/>
  <c r="BE1804" i="19"/>
  <c r="BE1025" i="19"/>
  <c r="BE1970" i="19"/>
  <c r="BE408" i="19"/>
  <c r="BE1369" i="19"/>
  <c r="BE1091" i="19"/>
  <c r="BE1426" i="19"/>
  <c r="BE542" i="19"/>
  <c r="BE1276" i="19"/>
  <c r="BE179" i="19"/>
  <c r="BE157" i="19"/>
  <c r="BE516" i="19"/>
  <c r="BE2058" i="19"/>
  <c r="BE2237" i="19"/>
  <c r="BE2349" i="19"/>
  <c r="BE1877" i="19"/>
  <c r="BE1553" i="19"/>
  <c r="BE392" i="19"/>
  <c r="BE469" i="19"/>
  <c r="BE786" i="19"/>
  <c r="BE1328" i="19"/>
  <c r="BE687" i="19"/>
  <c r="BE250" i="19"/>
  <c r="BE1581" i="19"/>
  <c r="BE1506" i="19"/>
  <c r="BE987" i="19"/>
  <c r="BE920" i="19"/>
  <c r="BE1286" i="19"/>
  <c r="BE1130" i="19"/>
  <c r="BE1238" i="19"/>
  <c r="BE2064" i="19"/>
  <c r="BE238" i="19"/>
  <c r="BE1608" i="19"/>
  <c r="BE1488" i="19"/>
  <c r="BE1574" i="19"/>
  <c r="BE1138" i="19"/>
  <c r="BE1473" i="19"/>
  <c r="BE1269" i="19"/>
  <c r="BE1168" i="19"/>
  <c r="BE178" i="19"/>
  <c r="BE1654" i="19"/>
  <c r="BE1637" i="19"/>
  <c r="BE1056" i="19"/>
  <c r="BE1762" i="19"/>
  <c r="BE1071" i="19"/>
  <c r="BE43" i="19"/>
  <c r="BE1105" i="19"/>
  <c r="BE2169" i="19"/>
  <c r="BE1078" i="19"/>
  <c r="BE1693" i="19"/>
  <c r="BE2348" i="19"/>
  <c r="BE1878" i="19"/>
  <c r="BE333" i="19"/>
  <c r="BE682" i="19"/>
  <c r="BE1607" i="19"/>
  <c r="BE1182" i="19"/>
  <c r="BE1626" i="19"/>
  <c r="BE767" i="19"/>
  <c r="BE2290" i="19"/>
  <c r="BE310" i="19"/>
  <c r="BE645" i="19"/>
  <c r="BE2074" i="19"/>
  <c r="BE181" i="19"/>
  <c r="BE1009" i="19"/>
  <c r="BE2212" i="19"/>
  <c r="BE1710" i="19"/>
  <c r="BE2336" i="19"/>
  <c r="BE874" i="19"/>
  <c r="BE2272" i="19"/>
  <c r="BE1631" i="19"/>
  <c r="BE2161" i="19"/>
  <c r="BE2247" i="19"/>
  <c r="BE747" i="19"/>
  <c r="BE1764" i="19"/>
  <c r="BE2120" i="19"/>
  <c r="BE1854" i="19"/>
  <c r="BE231" i="19"/>
  <c r="W25" i="17"/>
  <c r="BE1946" i="19"/>
  <c r="BE677" i="19"/>
  <c r="BE565" i="19"/>
  <c r="BE103" i="19"/>
  <c r="BE1534" i="19"/>
  <c r="BE89" i="19"/>
  <c r="BE528" i="19"/>
  <c r="BE1065" i="19"/>
  <c r="BE931" i="19"/>
  <c r="BE794" i="19"/>
  <c r="BE270" i="19"/>
  <c r="BE2152" i="19"/>
  <c r="BE2201" i="19"/>
  <c r="BE1273" i="19"/>
  <c r="BE1412" i="19"/>
  <c r="BE1064" i="19"/>
  <c r="BE2354" i="19"/>
  <c r="BE1167" i="19"/>
  <c r="BE716" i="19"/>
  <c r="BE1089" i="19"/>
  <c r="BE839" i="19"/>
  <c r="BE1348" i="19"/>
  <c r="BE1834" i="19"/>
  <c r="BE1397" i="19"/>
  <c r="BE2216" i="19"/>
  <c r="BE16" i="19"/>
  <c r="BE303" i="19"/>
  <c r="BE1913" i="19"/>
  <c r="BE1697" i="19"/>
  <c r="BE770" i="19"/>
  <c r="BE1162" i="19"/>
  <c r="BE823" i="19"/>
  <c r="BE1717" i="19"/>
  <c r="BE332" i="19"/>
  <c r="BE1885" i="19"/>
  <c r="BE1427" i="19"/>
  <c r="BE1054" i="19"/>
  <c r="BE1694" i="19"/>
  <c r="BE355" i="19"/>
  <c r="BE1754" i="19"/>
  <c r="BE105" i="19"/>
  <c r="BE1868" i="19"/>
  <c r="BE691" i="19"/>
  <c r="BE144" i="19"/>
  <c r="BE2310" i="19"/>
  <c r="BE1923" i="19"/>
  <c r="BE459" i="19"/>
  <c r="BE1674" i="19"/>
  <c r="BE148" i="19"/>
  <c r="BE2055" i="19"/>
  <c r="BE1481" i="19"/>
  <c r="BE567" i="19"/>
  <c r="AT18" i="19"/>
  <c r="BE904" i="19"/>
  <c r="BE162" i="19"/>
  <c r="BE117" i="19"/>
  <c r="BE2219" i="19"/>
  <c r="BE1954" i="19"/>
  <c r="BE1016" i="19"/>
  <c r="BE2230" i="19"/>
  <c r="BE1229" i="19"/>
  <c r="BE453" i="19"/>
  <c r="BE468" i="19"/>
  <c r="BE1289" i="19"/>
  <c r="BE1542" i="19"/>
  <c r="BE753" i="19"/>
  <c r="BE1809" i="19"/>
  <c r="BE1921" i="19"/>
  <c r="BE964" i="19"/>
  <c r="BE136" i="19"/>
  <c r="BE1394" i="19"/>
  <c r="BE1882" i="19"/>
  <c r="BE2046" i="19"/>
  <c r="BE2315" i="19"/>
  <c r="BE509" i="19"/>
  <c r="BE2193" i="19"/>
  <c r="BE824" i="19"/>
  <c r="BE2137" i="19"/>
  <c r="BE1391" i="19"/>
  <c r="BE2121" i="19"/>
  <c r="BE1043" i="19"/>
  <c r="BE829" i="19"/>
  <c r="BE2088" i="19"/>
  <c r="BE2280" i="19"/>
  <c r="BE601" i="19"/>
  <c r="BE1702" i="19"/>
  <c r="BE2240" i="19"/>
  <c r="BE336" i="19"/>
  <c r="BE206" i="19"/>
  <c r="BE12" i="19"/>
  <c r="BE1037" i="19"/>
  <c r="BE866" i="19"/>
  <c r="BE1977" i="19"/>
  <c r="BE237" i="19"/>
  <c r="BE1148" i="19"/>
  <c r="BE2039" i="19"/>
  <c r="BE1137" i="19"/>
  <c r="BE465" i="19"/>
  <c r="BE324" i="19"/>
  <c r="BE697" i="19"/>
  <c r="BE1125" i="19"/>
  <c r="BE1033" i="19"/>
  <c r="BE234" i="19"/>
  <c r="BE501" i="19"/>
  <c r="BE1576" i="19"/>
  <c r="BE1483" i="19"/>
  <c r="BE2086" i="19"/>
  <c r="BE1090" i="19"/>
  <c r="BE981" i="19"/>
  <c r="BE2145" i="19"/>
  <c r="BE676" i="19"/>
  <c r="BE1551" i="19"/>
  <c r="BE1955" i="19"/>
  <c r="BE411" i="19"/>
  <c r="BE1807" i="19"/>
  <c r="BE2108" i="19"/>
  <c r="BE1495" i="19"/>
  <c r="BE172" i="19"/>
  <c r="BE912" i="19"/>
  <c r="BE934" i="19"/>
  <c r="BE1356" i="19"/>
  <c r="BE81" i="19"/>
  <c r="BE30" i="19"/>
  <c r="BE1709" i="19"/>
  <c r="BE1305" i="19"/>
  <c r="BE3" i="19"/>
  <c r="BE1648" i="19"/>
  <c r="BE1783" i="19"/>
  <c r="BE1414" i="19"/>
  <c r="BE47" i="19"/>
  <c r="BE1695" i="19"/>
  <c r="BE2232" i="19"/>
  <c r="BE1547" i="19"/>
  <c r="BE1872" i="19"/>
  <c r="BE1395" i="19"/>
  <c r="BE1058" i="19"/>
  <c r="BE1914" i="19"/>
  <c r="BE1507" i="19"/>
  <c r="BE1761" i="19"/>
  <c r="BE941" i="19"/>
  <c r="BE1734" i="19"/>
  <c r="BE1787" i="19"/>
  <c r="BE1589" i="19"/>
  <c r="AT21" i="19"/>
  <c r="BE1123" i="19"/>
  <c r="BE1255" i="19"/>
  <c r="BE154" i="19"/>
  <c r="BE1744" i="19"/>
  <c r="BE1879" i="19"/>
  <c r="BE1497" i="19"/>
  <c r="BE822" i="19"/>
  <c r="BE1543" i="19"/>
  <c r="BE797" i="19"/>
  <c r="BE672" i="19"/>
  <c r="BE440" i="19"/>
  <c r="BE122" i="19"/>
  <c r="BE1850" i="19"/>
  <c r="BE307" i="19"/>
  <c r="BE1624" i="19"/>
  <c r="BE169" i="19"/>
  <c r="BE1239" i="19"/>
  <c r="BE2223" i="19"/>
  <c r="BE2148" i="19"/>
  <c r="W24" i="17"/>
  <c r="BE919" i="19"/>
  <c r="BE1116" i="19"/>
  <c r="BE1509" i="19"/>
  <c r="BE2309" i="19"/>
  <c r="BE1969" i="19"/>
  <c r="BE1034" i="19"/>
  <c r="BE1170" i="19"/>
  <c r="BE163" i="19"/>
  <c r="BE640" i="19"/>
  <c r="BE1791" i="19"/>
  <c r="BE755" i="19"/>
  <c r="BE41" i="19"/>
  <c r="BE273" i="19"/>
  <c r="BE879" i="19"/>
  <c r="BE712" i="19"/>
  <c r="BE197" i="19"/>
  <c r="BE673" i="19"/>
  <c r="BE1819" i="19"/>
  <c r="BE2100" i="19"/>
  <c r="BE477" i="19"/>
  <c r="BE1657" i="19"/>
  <c r="BE1419" i="19"/>
  <c r="BE808" i="19"/>
  <c r="BE1354" i="19"/>
  <c r="BE2114" i="19"/>
  <c r="BE562" i="19"/>
  <c r="BE520" i="19"/>
  <c r="BE932" i="19"/>
  <c r="BE1953" i="19"/>
  <c r="BE375" i="19"/>
  <c r="BE734" i="19"/>
  <c r="BE827" i="19"/>
  <c r="BE1299" i="19"/>
  <c r="BE1810" i="19"/>
  <c r="BE1314" i="19"/>
  <c r="BE2066" i="19"/>
  <c r="BE1313" i="19"/>
  <c r="BE176" i="19"/>
  <c r="BE1482" i="19"/>
  <c r="BE265" i="19"/>
  <c r="BE1454" i="19"/>
  <c r="BE1398" i="19"/>
  <c r="BE1490" i="19"/>
  <c r="BE1824" i="19"/>
  <c r="BE873" i="19"/>
  <c r="BE1661" i="19"/>
  <c r="BE31" i="19"/>
  <c r="BE650" i="19"/>
  <c r="BE1605" i="19"/>
  <c r="BE2215" i="19"/>
  <c r="BE1586" i="19"/>
  <c r="BE110" i="19"/>
  <c r="BE2175" i="19"/>
  <c r="BE400" i="19"/>
  <c r="BE1331" i="19"/>
  <c r="BE1234" i="19"/>
  <c r="BE2325" i="19"/>
  <c r="BE360" i="19"/>
  <c r="BE1345" i="19"/>
  <c r="BE1580" i="19"/>
  <c r="BE1008" i="19"/>
  <c r="BE1546" i="19"/>
  <c r="BE708" i="19"/>
  <c r="BE67" i="19"/>
  <c r="BE2317" i="19"/>
  <c r="BE564" i="19"/>
  <c r="BE781" i="19"/>
  <c r="BE851" i="19"/>
  <c r="BE666" i="19"/>
  <c r="BE887" i="19"/>
  <c r="BE1131" i="19"/>
  <c r="BE2241" i="19"/>
  <c r="BE561" i="19"/>
  <c r="BE2350" i="19"/>
  <c r="BE84" i="19"/>
  <c r="BE1714" i="19"/>
  <c r="BE1933" i="19"/>
  <c r="BE742" i="19"/>
  <c r="BE1610" i="19"/>
  <c r="BE1867" i="19"/>
  <c r="BE1324" i="19"/>
  <c r="BE488" i="19"/>
  <c r="BE2170" i="19"/>
  <c r="BE535" i="19"/>
  <c r="BE2173" i="19"/>
  <c r="BE1353" i="19"/>
  <c r="BE2294" i="19"/>
  <c r="BE950" i="19"/>
  <c r="BE990" i="19"/>
  <c r="BE1539" i="19"/>
  <c r="BE1082" i="19"/>
  <c r="BE577" i="19"/>
  <c r="BE1296" i="19"/>
  <c r="BE902" i="19"/>
  <c r="BE1272" i="19"/>
  <c r="BE709" i="19"/>
  <c r="BE1112" i="19"/>
  <c r="BE111" i="19"/>
  <c r="BE1263" i="19"/>
  <c r="BE1311" i="19"/>
  <c r="BE652" i="19"/>
  <c r="BE159" i="19"/>
  <c r="BE1260" i="19"/>
  <c r="BE775" i="19"/>
  <c r="BE1599" i="19"/>
  <c r="BE2206" i="19"/>
  <c r="BE1335" i="19"/>
  <c r="BE1544" i="19"/>
  <c r="BE1466" i="19"/>
  <c r="BE1420" i="19"/>
  <c r="BE94" i="19"/>
  <c r="BE2303" i="19"/>
  <c r="BE1205" i="19"/>
  <c r="BE129" i="19"/>
  <c r="BE1722" i="19"/>
  <c r="BE578" i="19"/>
  <c r="BE2220" i="19"/>
  <c r="BE600" i="19"/>
  <c r="BE1471" i="19"/>
  <c r="BE297" i="19"/>
  <c r="BE1828" i="19"/>
  <c r="BE2355" i="19"/>
  <c r="BE96" i="19"/>
  <c r="BE275" i="19"/>
  <c r="BE933" i="19"/>
  <c r="BE498" i="19"/>
  <c r="BE908" i="19"/>
  <c r="BE260" i="19"/>
  <c r="BE1284" i="19"/>
  <c r="BE1135" i="19"/>
  <c r="BE1598" i="19"/>
  <c r="BE1627" i="19"/>
  <c r="BE489" i="19"/>
  <c r="BE2141" i="19"/>
  <c r="BE335" i="19"/>
  <c r="BE1765" i="19"/>
  <c r="BE1641" i="19"/>
  <c r="BE1655" i="19"/>
  <c r="BE2083" i="19"/>
  <c r="BE2149" i="19"/>
  <c r="BE1540" i="19"/>
  <c r="BE1098" i="19"/>
  <c r="BE580" i="19"/>
  <c r="BE1298" i="19"/>
  <c r="BE551" i="19"/>
  <c r="BE772" i="19"/>
  <c r="BE1730" i="19"/>
  <c r="BE1786" i="19"/>
  <c r="BE1517" i="19"/>
  <c r="BE843" i="19"/>
  <c r="BE2305" i="19"/>
  <c r="BE2040" i="19"/>
  <c r="BE1442" i="19"/>
  <c r="BE1535" i="19"/>
  <c r="BE1982" i="19"/>
  <c r="BE274" i="19"/>
  <c r="BE1781" i="19"/>
  <c r="AF27" i="17"/>
  <c r="BE922" i="19"/>
  <c r="BE811" i="19"/>
  <c r="BE992" i="19"/>
  <c r="BE1219" i="19"/>
  <c r="BE434" i="19"/>
  <c r="BE1188" i="19"/>
  <c r="BE537" i="19"/>
  <c r="BE1992" i="19"/>
  <c r="BE860" i="19"/>
  <c r="BE2177" i="19"/>
  <c r="BE751" i="19"/>
  <c r="BE2334" i="19"/>
  <c r="BE1099" i="19"/>
  <c r="BE2097" i="19"/>
  <c r="BE462" i="19"/>
  <c r="W23" i="17"/>
  <c r="BE321" i="19"/>
  <c r="BE1726" i="19"/>
  <c r="BE1107" i="19"/>
  <c r="BE2129" i="19"/>
  <c r="BE2037" i="19"/>
  <c r="BE1062" i="19"/>
  <c r="BE1584" i="19"/>
  <c r="BE2221" i="19"/>
  <c r="AT28" i="17"/>
  <c r="BE623" i="19"/>
  <c r="BE1041" i="19"/>
  <c r="BE1838" i="19"/>
  <c r="BE2283" i="19"/>
  <c r="BE132" i="19"/>
  <c r="BE1561" i="19"/>
  <c r="BE2183" i="19"/>
  <c r="BE1893" i="19"/>
  <c r="BE1676" i="19"/>
  <c r="BE961" i="19"/>
  <c r="BE1161" i="19"/>
  <c r="BE1758" i="19"/>
  <c r="BE613" i="19"/>
  <c r="BE1808" i="19"/>
  <c r="BE1778" i="19"/>
  <c r="BE809" i="19"/>
  <c r="BE393" i="19"/>
  <c r="BE1814" i="19"/>
  <c r="BE837" i="19"/>
  <c r="BE1015" i="19"/>
  <c r="BE1591" i="19"/>
  <c r="BE1752" i="19"/>
  <c r="BE1478" i="19"/>
  <c r="BE1691" i="19"/>
  <c r="BE1265" i="19"/>
  <c r="BE1250" i="19"/>
  <c r="BE1225" i="19"/>
  <c r="BE2274" i="19"/>
  <c r="BE390" i="19"/>
  <c r="BE2038" i="19"/>
  <c r="BE556" i="19"/>
  <c r="BE385" i="19"/>
  <c r="BE754" i="19"/>
  <c r="BE1593" i="19"/>
  <c r="BE782" i="19"/>
  <c r="BE960" i="19"/>
  <c r="BE2176" i="19"/>
  <c r="BE1603" i="19"/>
  <c r="BE248" i="19"/>
  <c r="BE121" i="19"/>
  <c r="BE48" i="19"/>
  <c r="BE217" i="19"/>
  <c r="BE1408" i="19"/>
  <c r="BE2122" i="19"/>
  <c r="BE1133" i="19"/>
  <c r="BE1785" i="19"/>
  <c r="AS28" i="17"/>
  <c r="BE1898" i="19"/>
  <c r="BE857" i="19"/>
  <c r="BE2228" i="19"/>
  <c r="BE731" i="19"/>
  <c r="BE315" i="19"/>
  <c r="BE1525" i="19"/>
  <c r="BE688" i="19"/>
  <c r="BE259" i="19"/>
  <c r="BE1498" i="19"/>
  <c r="BE2003" i="19"/>
  <c r="BE1474" i="19"/>
  <c r="BE1721" i="19"/>
  <c r="BE1642" i="19"/>
  <c r="BE2035" i="19"/>
  <c r="BE910" i="19"/>
  <c r="BE1453" i="19"/>
  <c r="BE1341" i="19"/>
  <c r="BE722" i="19"/>
  <c r="BE2287" i="19"/>
  <c r="BE2311" i="19"/>
  <c r="BE1801" i="19"/>
  <c r="BE2095" i="19"/>
  <c r="BE914" i="19"/>
  <c r="BE994" i="19"/>
  <c r="BE1564" i="19"/>
  <c r="BE2187" i="19"/>
  <c r="BE1447" i="19"/>
  <c r="BE635" i="19"/>
  <c r="BE1926" i="19"/>
  <c r="BE571" i="19"/>
  <c r="BE620" i="19"/>
  <c r="BE854" i="19"/>
  <c r="BE544" i="19"/>
  <c r="BE230" i="19"/>
  <c r="BE1635" i="19"/>
  <c r="BE1570" i="19"/>
  <c r="BE1220" i="19"/>
  <c r="BE413" i="19"/>
  <c r="BE832" i="19"/>
  <c r="BE49" i="19"/>
  <c r="BE1698" i="19"/>
  <c r="BE1818" i="19"/>
  <c r="BE1120" i="19"/>
  <c r="BE1431" i="19"/>
  <c r="BE387" i="19"/>
  <c r="BE116" i="19"/>
  <c r="BE1489" i="19"/>
  <c r="BE948" i="19"/>
  <c r="BE254" i="19"/>
  <c r="BE703" i="19"/>
  <c r="BE2214" i="19"/>
  <c r="AF24" i="17"/>
  <c r="BE560" i="19"/>
  <c r="BE1212" i="19"/>
  <c r="BE63" i="19"/>
  <c r="BE656" i="19"/>
  <c r="BE921" i="19"/>
  <c r="BE368" i="19"/>
  <c r="BE1987" i="19"/>
  <c r="BE2002" i="19"/>
  <c r="BE989" i="19"/>
  <c r="BE1619" i="19"/>
  <c r="BE1411" i="19"/>
  <c r="BE506" i="19"/>
  <c r="BE1659" i="19"/>
  <c r="BE570" i="19"/>
  <c r="BE1700" i="19"/>
  <c r="BE1557" i="19"/>
  <c r="BE1703" i="19"/>
  <c r="BE653" i="19"/>
  <c r="BE2195" i="19"/>
  <c r="BE193" i="19"/>
  <c r="BE1007" i="19"/>
  <c r="BE1052" i="19"/>
  <c r="BE174" i="19"/>
  <c r="BE2065" i="19"/>
  <c r="BE2017" i="19"/>
  <c r="BE101" i="19"/>
  <c r="BE21" i="19"/>
  <c r="BE1515" i="19"/>
  <c r="BE436" i="19"/>
  <c r="BE1578" i="19"/>
  <c r="BE1846" i="19"/>
  <c r="BE1051" i="19"/>
  <c r="BE1232" i="19"/>
  <c r="BE752" i="19"/>
  <c r="BE11" i="19"/>
  <c r="BE1485" i="19"/>
  <c r="BE427" i="19"/>
  <c r="BE139" i="19"/>
  <c r="BE1316" i="19"/>
  <c r="BE26" i="19"/>
  <c r="BE467" i="19"/>
  <c r="BE2256" i="19"/>
  <c r="BE1943" i="19"/>
  <c r="BE2255" i="19"/>
  <c r="BE1332" i="19"/>
  <c r="BE256" i="19"/>
  <c r="BE2101" i="19"/>
  <c r="BE2010" i="19"/>
  <c r="BE68" i="19"/>
  <c r="BE975" i="19"/>
  <c r="BE2151" i="19"/>
  <c r="BE208" i="19"/>
  <c r="BE1445" i="19"/>
  <c r="BE647" i="19"/>
  <c r="BE785" i="19"/>
  <c r="BE1374" i="19"/>
  <c r="BE795" i="19"/>
  <c r="BE945" i="19"/>
  <c r="BE668" i="19"/>
  <c r="BE598" i="19"/>
  <c r="BE905" i="19"/>
  <c r="BE938" i="19"/>
  <c r="BE2258" i="19"/>
  <c r="BE1117" i="19"/>
  <c r="BE1480" i="19"/>
  <c r="BE2286" i="19"/>
  <c r="BE804" i="19"/>
  <c r="BE145" i="19"/>
  <c r="BE776" i="19"/>
  <c r="BE1235" i="19"/>
  <c r="BE705" i="19"/>
  <c r="BE946" i="19"/>
  <c r="BE249" i="19"/>
  <c r="BE1000" i="19"/>
  <c r="BE530" i="19"/>
  <c r="BE1050" i="19"/>
  <c r="BE435" i="19"/>
  <c r="BE1735" i="19"/>
  <c r="BE1294" i="19"/>
  <c r="BE2234" i="19"/>
  <c r="BE2159" i="19"/>
  <c r="BE1572" i="19"/>
  <c r="BE152" i="19"/>
  <c r="BE1274" i="19"/>
  <c r="BE187" i="19"/>
  <c r="BE2276" i="19"/>
  <c r="BE34" i="19"/>
  <c r="BE773" i="19"/>
  <c r="BE749" i="19"/>
  <c r="BE383" i="19"/>
  <c r="BE1177" i="19"/>
  <c r="BE429" i="19"/>
  <c r="BE1197" i="19"/>
  <c r="BE1499" i="19"/>
  <c r="BE852" i="19"/>
  <c r="BE1290" i="19"/>
  <c r="BE1537" i="19"/>
  <c r="BE1108" i="19"/>
  <c r="BE2165" i="19"/>
  <c r="BE1261" i="19"/>
  <c r="BE2136" i="19"/>
  <c r="BE928" i="19"/>
  <c r="BE344" i="19"/>
  <c r="BE835" i="19"/>
  <c r="BE1650" i="19"/>
  <c r="BE1746" i="19"/>
  <c r="BE1392" i="19"/>
  <c r="BE470" i="19"/>
  <c r="BE1264" i="19"/>
  <c r="BE225" i="19"/>
  <c r="BE1155" i="19"/>
  <c r="BE1373" i="19"/>
  <c r="BE527" i="19"/>
  <c r="BE1849" i="19"/>
  <c r="BE2181" i="19"/>
  <c r="BE631" i="19"/>
  <c r="BE1959" i="19"/>
  <c r="BE376" i="19"/>
  <c r="BE327" i="19"/>
  <c r="BE479" i="19"/>
  <c r="BE1587" i="19"/>
  <c r="BE846" i="19"/>
  <c r="BE301" i="19"/>
  <c r="BE1084" i="19"/>
  <c r="BE1583" i="19"/>
  <c r="BE2182" i="19"/>
  <c r="BE1246" i="19"/>
  <c r="BE1325" i="19"/>
  <c r="BE1832" i="19"/>
  <c r="BE223" i="19"/>
  <c r="BE2109" i="19"/>
  <c r="BE1527" i="19"/>
  <c r="BE847" i="19"/>
  <c r="BE445" i="19"/>
  <c r="BE503" i="19"/>
  <c r="BE979" i="19"/>
  <c r="BE1670" i="19"/>
  <c r="BE638" i="19"/>
  <c r="BE1288" i="19"/>
  <c r="BE1280" i="19"/>
  <c r="BE1422" i="19"/>
  <c r="BE2094" i="19"/>
  <c r="BE1805" i="19"/>
  <c r="BE1775" i="19"/>
  <c r="BE1548" i="19"/>
  <c r="BE2312" i="19"/>
  <c r="BE1996" i="19"/>
  <c r="BE504" i="19"/>
  <c r="BE1143" i="19"/>
  <c r="BE1743" i="19"/>
  <c r="BE1500" i="19"/>
  <c r="BE320" i="19"/>
  <c r="BE1639" i="19"/>
  <c r="BE698" i="19"/>
  <c r="BE853" i="19"/>
  <c r="BE1277" i="19"/>
  <c r="BE454" i="19"/>
  <c r="BE2282" i="19"/>
  <c r="BE2098" i="19"/>
  <c r="BE1190" i="19"/>
  <c r="BE425" i="19"/>
  <c r="BE279" i="19"/>
  <c r="BE352" i="19"/>
  <c r="BE1118" i="19"/>
  <c r="BE22" i="19"/>
  <c r="BE1920" i="19"/>
  <c r="BE300" i="19"/>
  <c r="BE1312" i="19"/>
  <c r="BE1093" i="19"/>
  <c r="BE2331" i="19"/>
  <c r="BE340" i="19"/>
  <c r="BE1874" i="19"/>
  <c r="BE2125" i="19"/>
  <c r="BE1375" i="19"/>
  <c r="BE74" i="19"/>
  <c r="BE886" i="19"/>
  <c r="BE901" i="19"/>
  <c r="BE1304" i="19"/>
  <c r="BE2127" i="19"/>
  <c r="BE2213" i="19"/>
  <c r="BE913" i="19"/>
  <c r="BE1862" i="19"/>
  <c r="BE221" i="19"/>
  <c r="BE2119" i="19"/>
  <c r="BE1242" i="19"/>
  <c r="BE909" i="19"/>
  <c r="BE2266" i="19"/>
  <c r="BE880" i="19"/>
  <c r="BE1077" i="19"/>
  <c r="BE1873" i="19"/>
  <c r="BE538" i="19"/>
  <c r="BE636" i="19"/>
  <c r="BE1363" i="19"/>
  <c r="BE1993" i="19"/>
  <c r="BE2191" i="19"/>
  <c r="BE2006" i="19"/>
  <c r="AF28" i="17"/>
  <c r="BE610" i="19"/>
  <c r="BE1282" i="19"/>
  <c r="BE833" i="19"/>
  <c r="BE2089" i="19"/>
  <c r="BE1555" i="19"/>
  <c r="BE2253" i="19"/>
  <c r="BE1321" i="19"/>
  <c r="BE1866" i="19"/>
  <c r="BE2034" i="19"/>
  <c r="BE2143" i="19"/>
  <c r="BE586" i="19"/>
  <c r="BE774" i="19"/>
  <c r="BE1750" i="19"/>
  <c r="BE255" i="19"/>
  <c r="BE142" i="19"/>
  <c r="BE1505" i="19"/>
  <c r="BE1174" i="19"/>
  <c r="BE1028" i="19"/>
  <c r="BE2270" i="19"/>
  <c r="BE438" i="19"/>
  <c r="BE1773" i="19"/>
  <c r="BE284" i="19"/>
  <c r="BE331" i="19"/>
  <c r="BE2248" i="19"/>
  <c r="BE529" i="19"/>
  <c r="BE825" i="19"/>
  <c r="BE799" i="19"/>
  <c r="BE1109" i="19"/>
  <c r="BE1845" i="19"/>
  <c r="BE2273" i="19"/>
  <c r="BE2271" i="19"/>
  <c r="BE2022" i="19"/>
  <c r="BE762" i="19"/>
  <c r="BE1755" i="19"/>
  <c r="BE575" i="19"/>
  <c r="BE486" i="19"/>
  <c r="BE2209" i="19"/>
  <c r="BE1740" i="19"/>
  <c r="BE1437" i="19"/>
  <c r="BE2042" i="19"/>
  <c r="BE648" i="19"/>
  <c r="BE205" i="19"/>
  <c r="BE39" i="19"/>
  <c r="BE1526" i="19"/>
  <c r="BE769" i="19"/>
  <c r="BE1939" i="19"/>
  <c r="BE1159" i="19"/>
  <c r="BE1487" i="19"/>
  <c r="BE285" i="19"/>
  <c r="BE2140" i="19"/>
  <c r="BE1322" i="19"/>
  <c r="BE2131" i="19"/>
  <c r="BE2198" i="19"/>
  <c r="BE1656" i="19"/>
  <c r="BE423" i="19"/>
  <c r="BE1640" i="19"/>
  <c r="BE1981" i="19"/>
  <c r="BE33" i="19"/>
  <c r="BE1249" i="19"/>
  <c r="BE2291" i="19"/>
  <c r="BE1552" i="19"/>
  <c r="BE131" i="19"/>
  <c r="BE28" i="19"/>
  <c r="BE296" i="19"/>
  <c r="BE1088" i="19"/>
  <c r="BE870" i="19"/>
  <c r="BE229" i="19"/>
  <c r="BE1530" i="19"/>
  <c r="BE2205" i="19"/>
  <c r="BE173" i="19"/>
  <c r="BE1181" i="19"/>
  <c r="BE183" i="19"/>
  <c r="BE381" i="19"/>
  <c r="BE1745" i="19"/>
  <c r="BE401" i="19"/>
  <c r="BE2026" i="19"/>
  <c r="BE349" i="19"/>
  <c r="BE1565" i="19"/>
  <c r="BE218" i="19"/>
  <c r="BE1934" i="19"/>
  <c r="BE803" i="19"/>
  <c r="BE1859" i="19"/>
  <c r="BE1100" i="19"/>
  <c r="BE258" i="19"/>
  <c r="BE1645" i="19"/>
  <c r="BE2079" i="19"/>
  <c r="BE378" i="19"/>
  <c r="BE943" i="19"/>
  <c r="BE308" i="19"/>
  <c r="BE1792" i="19"/>
  <c r="BE899" i="19"/>
  <c r="BE2192" i="19"/>
  <c r="BE2341" i="19"/>
  <c r="BE715" i="19"/>
  <c r="BE128" i="19"/>
  <c r="BE194" i="19"/>
  <c r="BE1711" i="19"/>
  <c r="BE40" i="19"/>
  <c r="BE1782" i="19"/>
  <c r="BE1825" i="19"/>
  <c r="BE35" i="19"/>
  <c r="BE2033" i="19"/>
  <c r="BE151" i="19"/>
  <c r="BE967" i="19"/>
  <c r="BE514" i="19"/>
  <c r="BE442" i="19"/>
  <c r="BE1319" i="19"/>
  <c r="BE343" i="19"/>
  <c r="BE2147" i="19"/>
  <c r="BE1978" i="19"/>
  <c r="BE1723" i="19"/>
  <c r="BE1423" i="19"/>
  <c r="BE2222" i="19"/>
  <c r="BE1592" i="19"/>
  <c r="BE973" i="19"/>
  <c r="BE233" i="19"/>
  <c r="BE264" i="19"/>
  <c r="BE2117" i="19"/>
  <c r="BE2299" i="19"/>
  <c r="BE214" i="19"/>
  <c r="BE2275" i="19"/>
  <c r="BE663" i="19"/>
  <c r="BE1532" i="19"/>
  <c r="BE1747" i="19"/>
  <c r="BE838" i="19"/>
  <c r="BE1465" i="19"/>
  <c r="BE1203" i="19"/>
  <c r="BE1857" i="19"/>
  <c r="BE1937" i="19"/>
  <c r="BE768" i="19"/>
  <c r="BE1930" i="19"/>
  <c r="BE1215" i="19"/>
  <c r="BE2025" i="19"/>
  <c r="BE1457" i="19"/>
  <c r="BE283" i="19"/>
  <c r="BE9" i="19"/>
  <c r="BE1925" i="19"/>
  <c r="BE120" i="19"/>
  <c r="BE2327" i="19"/>
  <c r="BE123" i="19"/>
  <c r="BE1523" i="19"/>
  <c r="BE1889" i="19"/>
  <c r="BE1477" i="19"/>
  <c r="BE1780" i="19"/>
  <c r="BE1430" i="19"/>
  <c r="BE1210" i="19"/>
  <c r="BE485" i="19"/>
  <c r="BE153" i="19"/>
  <c r="BE1079" i="19"/>
  <c r="BE524" i="19"/>
  <c r="BE2078" i="19"/>
  <c r="BE1134" i="19"/>
  <c r="BE2057" i="19"/>
  <c r="BE1675" i="19"/>
  <c r="BE1384" i="19"/>
  <c r="BE724" i="19"/>
  <c r="BE1841" i="19"/>
  <c r="BE149" i="19"/>
  <c r="BE844" i="19"/>
  <c r="BE543" i="19"/>
  <c r="BE1074" i="19"/>
  <c r="BE2328" i="19"/>
  <c r="AT16" i="19"/>
  <c r="BE59" i="19"/>
  <c r="BE1433" i="19"/>
  <c r="BE2361" i="19"/>
  <c r="BE935" i="19"/>
  <c r="BE1452" i="19"/>
  <c r="BE917" i="19"/>
  <c r="BE573" i="19"/>
  <c r="BE1924" i="19"/>
  <c r="BE1360" i="19"/>
  <c r="BE417" i="19"/>
  <c r="BE1110" i="19"/>
  <c r="BE451" i="19"/>
  <c r="BE559" i="19"/>
  <c r="BE596" i="19"/>
  <c r="BE1826" i="19"/>
  <c r="BE1905" i="19"/>
  <c r="BE2024" i="19"/>
  <c r="BE359" i="19"/>
  <c r="BE1963" i="19"/>
  <c r="BE2307" i="19"/>
  <c r="BE1684" i="19"/>
  <c r="BE2347" i="19"/>
  <c r="BE1803" i="19"/>
  <c r="BE1002" i="19"/>
  <c r="BE1742" i="19"/>
  <c r="BE71" i="19"/>
  <c r="BE2308" i="19"/>
  <c r="BE391" i="19"/>
  <c r="BE2285" i="19"/>
  <c r="BE1733" i="19"/>
  <c r="BE2268" i="19"/>
  <c r="BE1295" i="19"/>
  <c r="BE82" i="19"/>
  <c r="BE1940" i="19"/>
  <c r="BE1066" i="19"/>
  <c r="BE1595" i="19"/>
  <c r="BE1040" i="19"/>
  <c r="BE1184" i="19"/>
  <c r="BE965" i="19"/>
  <c r="BE202" i="19"/>
  <c r="BE1881" i="19"/>
  <c r="BE1957" i="19"/>
  <c r="BE2289" i="19"/>
  <c r="BE1995" i="19"/>
  <c r="BE1285" i="19"/>
  <c r="BE617" i="19"/>
  <c r="BE62" i="19"/>
  <c r="BE2179" i="19"/>
  <c r="BE357" i="19"/>
  <c r="BE924" i="19"/>
  <c r="BE1011" i="19"/>
  <c r="BE66" i="19"/>
  <c r="BE2036" i="19"/>
  <c r="BE2062" i="19"/>
  <c r="BE54" i="19"/>
  <c r="BE1927" i="19"/>
  <c r="BE200" i="19"/>
  <c r="BE1984" i="19"/>
  <c r="BE978" i="19"/>
  <c r="BE1932" i="19"/>
  <c r="BE2257" i="19"/>
  <c r="BE952" i="19"/>
  <c r="BE95" i="19"/>
  <c r="BE2339" i="19"/>
  <c r="AT17" i="19"/>
  <c r="BE1258" i="19"/>
  <c r="BE1707" i="19"/>
  <c r="BE2107" i="19"/>
  <c r="BE926" i="19"/>
  <c r="BE406" i="19"/>
  <c r="BE763" i="19"/>
  <c r="BE1207" i="19"/>
  <c r="BE951" i="19"/>
  <c r="BE1468" i="19"/>
  <c r="BE783" i="19"/>
  <c r="BE706" i="19"/>
  <c r="BE1416" i="19"/>
  <c r="BE1045" i="19"/>
  <c r="BE642" i="19"/>
  <c r="BE628" i="19"/>
  <c r="BE2320" i="19"/>
  <c r="BE639" i="19"/>
  <c r="BE1059" i="19"/>
  <c r="BE222" i="19"/>
  <c r="BE76" i="19"/>
  <c r="BE1127" i="19"/>
  <c r="BE1864" i="19"/>
  <c r="BE2096" i="19"/>
  <c r="BE44" i="19"/>
  <c r="BE958" i="19"/>
  <c r="BE675" i="19"/>
  <c r="BE165" i="19"/>
  <c r="BE1900" i="19"/>
  <c r="BE1158" i="19"/>
  <c r="BE1681" i="19"/>
  <c r="BE1856" i="19"/>
  <c r="BE1690" i="19"/>
  <c r="BE1908" i="19"/>
  <c r="BE988" i="19"/>
  <c r="BE643" i="19"/>
  <c r="BE1070" i="19"/>
  <c r="BE2250" i="19"/>
  <c r="BE630" i="19"/>
  <c r="BE241" i="19"/>
  <c r="BE2211" i="19"/>
  <c r="BE2197" i="19"/>
  <c r="BE2013" i="19"/>
  <c r="BE696" i="19"/>
  <c r="BE1706" i="19"/>
  <c r="BE1894" i="19"/>
  <c r="BE1634" i="19"/>
  <c r="BE1739" i="19"/>
  <c r="AM23" i="17"/>
  <c r="AL2" i="17"/>
  <c r="BE5" i="22"/>
  <c r="BE2" i="22"/>
  <c r="BE8" i="22"/>
  <c r="BE9" i="22"/>
  <c r="BE11" i="22"/>
  <c r="BE6" i="22"/>
  <c r="BE10" i="22"/>
  <c r="BE13" i="22"/>
  <c r="BE12" i="22"/>
  <c r="BE3" i="22"/>
  <c r="BE7" i="22"/>
  <c r="BE4" i="22"/>
  <c r="E20" i="24" l="1"/>
  <c r="AU28" i="17"/>
  <c r="AU27" i="17"/>
  <c r="K24" i="24"/>
  <c r="E24" i="24"/>
  <c r="K60" i="24"/>
  <c r="P55" i="24"/>
  <c r="D60" i="24"/>
  <c r="K65" i="24"/>
  <c r="D65" i="24"/>
  <c r="P60" i="24"/>
  <c r="D41" i="24"/>
  <c r="K41" i="24"/>
  <c r="P36" i="24"/>
  <c r="K36" i="24"/>
  <c r="D36" i="24"/>
  <c r="P31" i="24"/>
  <c r="K54" i="24"/>
  <c r="D54" i="24"/>
  <c r="P49" i="24"/>
  <c r="K87" i="24"/>
  <c r="D87" i="24"/>
  <c r="P82" i="24"/>
  <c r="K61" i="24"/>
  <c r="D61" i="24"/>
  <c r="P56" i="24"/>
  <c r="K58" i="24"/>
  <c r="P53" i="24"/>
  <c r="D58" i="24"/>
  <c r="K8" i="24"/>
  <c r="D8" i="24"/>
  <c r="K16" i="24"/>
  <c r="D16" i="24"/>
  <c r="K59" i="24"/>
  <c r="D59" i="24"/>
  <c r="P54" i="24"/>
  <c r="E27" i="24"/>
  <c r="K27" i="24"/>
  <c r="K72" i="24"/>
  <c r="D72" i="24"/>
  <c r="P67" i="24"/>
  <c r="D77" i="24"/>
  <c r="K77" i="24"/>
  <c r="P72" i="24"/>
  <c r="D40" i="24"/>
  <c r="K40" i="24"/>
  <c r="P35" i="24"/>
  <c r="K96" i="24"/>
  <c r="D96" i="24"/>
  <c r="P91" i="24"/>
  <c r="K67" i="24"/>
  <c r="P62" i="24"/>
  <c r="D67" i="24"/>
  <c r="K95" i="24"/>
  <c r="D95" i="24"/>
  <c r="P90" i="24"/>
  <c r="D84" i="24"/>
  <c r="K84" i="24"/>
  <c r="P79" i="24"/>
  <c r="K90" i="24"/>
  <c r="D90" i="24"/>
  <c r="P85" i="24"/>
  <c r="D11" i="24"/>
  <c r="K11" i="24"/>
  <c r="K5" i="24"/>
  <c r="D5" i="24"/>
  <c r="K42" i="24"/>
  <c r="D42" i="24"/>
  <c r="P37" i="24"/>
  <c r="K49" i="24"/>
  <c r="D49" i="24"/>
  <c r="P44" i="24"/>
  <c r="K23" i="24"/>
  <c r="E23" i="24"/>
  <c r="K93" i="24"/>
  <c r="P88" i="24"/>
  <c r="D93" i="24"/>
  <c r="P39" i="24"/>
  <c r="D44" i="24"/>
  <c r="K44" i="24"/>
  <c r="K92" i="24"/>
  <c r="D92" i="24"/>
  <c r="P87" i="24"/>
  <c r="P46" i="24"/>
  <c r="D51" i="24"/>
  <c r="K51" i="24"/>
  <c r="K88" i="24"/>
  <c r="P83" i="24"/>
  <c r="D88" i="24"/>
  <c r="P48" i="24"/>
  <c r="D53" i="24"/>
  <c r="K53" i="24"/>
  <c r="K34" i="24"/>
  <c r="P29" i="24"/>
  <c r="D34" i="24"/>
  <c r="K76" i="24"/>
  <c r="D76" i="24"/>
  <c r="P71" i="24"/>
  <c r="P75" i="24"/>
  <c r="D80" i="24"/>
  <c r="K80" i="24"/>
  <c r="K10" i="24"/>
  <c r="D10" i="24"/>
  <c r="K6" i="24"/>
  <c r="D6" i="24"/>
  <c r="P68" i="24"/>
  <c r="K73" i="24"/>
  <c r="D73" i="24"/>
  <c r="K15" i="24"/>
  <c r="D15" i="24"/>
  <c r="D79" i="24"/>
  <c r="K79" i="24"/>
  <c r="P74" i="24"/>
  <c r="P34" i="24"/>
  <c r="D39" i="24"/>
  <c r="K39" i="24"/>
  <c r="K74" i="24"/>
  <c r="P69" i="24"/>
  <c r="D74" i="24"/>
  <c r="K70" i="24"/>
  <c r="P65" i="24"/>
  <c r="D70" i="24"/>
  <c r="K28" i="24"/>
  <c r="E28" i="24"/>
  <c r="K69" i="24"/>
  <c r="D69" i="24"/>
  <c r="P64" i="24"/>
  <c r="K82" i="24"/>
  <c r="P77" i="24"/>
  <c r="D82" i="24"/>
  <c r="K78" i="24"/>
  <c r="P73" i="24"/>
  <c r="D78" i="24"/>
  <c r="P47" i="24"/>
  <c r="D52" i="24"/>
  <c r="K52" i="24"/>
  <c r="D46" i="24"/>
  <c r="K46" i="24"/>
  <c r="P41" i="24"/>
  <c r="P57" i="24"/>
  <c r="D62" i="24"/>
  <c r="K62" i="24"/>
  <c r="K64" i="24"/>
  <c r="P59" i="24"/>
  <c r="D64" i="24"/>
  <c r="K97" i="24"/>
  <c r="P92" i="24"/>
  <c r="D97" i="24"/>
  <c r="K85" i="24"/>
  <c r="P80" i="24"/>
  <c r="D85" i="24"/>
  <c r="K9" i="24"/>
  <c r="D9" i="24"/>
  <c r="K19" i="24"/>
  <c r="D19" i="24"/>
  <c r="K50" i="24"/>
  <c r="D50" i="24"/>
  <c r="P45" i="24"/>
  <c r="K4" i="24"/>
  <c r="D4" i="24"/>
  <c r="P42" i="24"/>
  <c r="D47" i="24"/>
  <c r="K47" i="24"/>
  <c r="K3" i="24"/>
  <c r="D3" i="24"/>
  <c r="K26" i="24"/>
  <c r="E26" i="24"/>
  <c r="P94" i="24"/>
  <c r="D99" i="24"/>
  <c r="K99" i="24"/>
  <c r="D83" i="24"/>
  <c r="K83" i="24"/>
  <c r="P78" i="24"/>
  <c r="D38" i="24"/>
  <c r="K38" i="24"/>
  <c r="P33" i="24"/>
  <c r="P43" i="24"/>
  <c r="K48" i="24"/>
  <c r="D48" i="24"/>
  <c r="D71" i="24"/>
  <c r="K71" i="24"/>
  <c r="P66" i="24"/>
  <c r="K86" i="24"/>
  <c r="P81" i="24"/>
  <c r="D86" i="24"/>
  <c r="P63" i="24"/>
  <c r="K68" i="24"/>
  <c r="D68" i="24"/>
  <c r="K94" i="24"/>
  <c r="P89" i="24"/>
  <c r="D94" i="24"/>
  <c r="K18" i="24"/>
  <c r="D18" i="24"/>
  <c r="K17" i="24"/>
  <c r="D17" i="24"/>
  <c r="K14" i="24"/>
  <c r="D14" i="24"/>
  <c r="K29" i="24"/>
  <c r="E29" i="24"/>
  <c r="K55" i="24"/>
  <c r="D55" i="24"/>
  <c r="P50" i="24"/>
  <c r="D35" i="24"/>
  <c r="K35" i="24"/>
  <c r="P30" i="24"/>
  <c r="K98" i="24"/>
  <c r="D98" i="24"/>
  <c r="P93" i="24"/>
  <c r="K30" i="24"/>
  <c r="E30" i="24"/>
  <c r="P51" i="24"/>
  <c r="D56" i="24"/>
  <c r="K56" i="24"/>
  <c r="K45" i="24"/>
  <c r="D45" i="24"/>
  <c r="P40" i="24"/>
  <c r="K81" i="24"/>
  <c r="P76" i="24"/>
  <c r="D81" i="24"/>
  <c r="K25" i="24"/>
  <c r="E25" i="24"/>
  <c r="K37" i="24"/>
  <c r="P32" i="24"/>
  <c r="D37" i="24"/>
  <c r="D57" i="24"/>
  <c r="P52" i="24"/>
  <c r="K57" i="24"/>
  <c r="P61" i="24"/>
  <c r="K66" i="24"/>
  <c r="D66" i="24"/>
  <c r="D75" i="24"/>
  <c r="P70" i="24"/>
  <c r="K75" i="24"/>
  <c r="D43" i="24"/>
  <c r="P38" i="24"/>
  <c r="K43" i="24"/>
  <c r="K89" i="24"/>
  <c r="D89" i="24"/>
  <c r="P84" i="24"/>
  <c r="K63" i="24"/>
  <c r="D63" i="24"/>
  <c r="P58" i="24"/>
  <c r="K91" i="24"/>
  <c r="D91" i="24"/>
  <c r="P86" i="24"/>
  <c r="K13" i="24"/>
  <c r="D13" i="24"/>
  <c r="K7" i="24"/>
  <c r="D7" i="24"/>
  <c r="K12" i="24"/>
  <c r="D12" i="24"/>
  <c r="AE23" i="17"/>
  <c r="M17" i="23"/>
  <c r="R17" i="23" s="1"/>
  <c r="M19" i="23"/>
  <c r="R19" i="23" s="1"/>
  <c r="M19" i="22"/>
  <c r="R19" i="22" s="1"/>
  <c r="M20" i="23"/>
  <c r="R20" i="23" s="1"/>
  <c r="M17" i="22"/>
  <c r="R17" i="22" s="1"/>
  <c r="M18" i="23"/>
  <c r="R18" i="23" s="1"/>
  <c r="M18" i="22"/>
  <c r="R18" i="22" s="1"/>
  <c r="M20" i="22"/>
  <c r="R20" i="22" s="1"/>
  <c r="M13" i="22"/>
  <c r="R13" i="22" s="1"/>
  <c r="M14" i="23"/>
  <c r="R14" i="23" s="1"/>
  <c r="M11" i="23"/>
  <c r="R11" i="23" s="1"/>
  <c r="M21" i="23"/>
  <c r="R21" i="23" s="1"/>
  <c r="M10" i="23"/>
  <c r="R10" i="23" s="1"/>
  <c r="M4" i="23"/>
  <c r="R4" i="23" s="1"/>
  <c r="M21" i="22"/>
  <c r="R21" i="22" s="1"/>
  <c r="M6" i="22"/>
  <c r="R6" i="22" s="1"/>
  <c r="M7" i="22"/>
  <c r="R7" i="22" s="1"/>
  <c r="M7" i="23"/>
  <c r="R7" i="23" s="1"/>
  <c r="M4" i="22"/>
  <c r="R4" i="22" s="1"/>
  <c r="M9" i="23"/>
  <c r="R9" i="23" s="1"/>
  <c r="M12" i="23"/>
  <c r="R12" i="23" s="1"/>
  <c r="M15" i="22"/>
  <c r="R15" i="22" s="1"/>
  <c r="M6" i="23"/>
  <c r="R6" i="23" s="1"/>
  <c r="M14" i="22"/>
  <c r="R14" i="22" s="1"/>
  <c r="M16" i="23"/>
  <c r="R16" i="23" s="1"/>
  <c r="M3" i="23"/>
  <c r="R3" i="23" s="1"/>
  <c r="M10" i="22"/>
  <c r="R10" i="22" s="1"/>
  <c r="M8" i="23"/>
  <c r="R8" i="23" s="1"/>
  <c r="M5" i="23"/>
  <c r="R5" i="23" s="1"/>
  <c r="M3" i="22"/>
  <c r="R3" i="22" s="1"/>
  <c r="M16" i="22"/>
  <c r="R16" i="22" s="1"/>
  <c r="M8" i="22"/>
  <c r="R8" i="22" s="1"/>
  <c r="M9" i="22"/>
  <c r="R9" i="22" s="1"/>
  <c r="M12" i="22"/>
  <c r="R12" i="22" s="1"/>
  <c r="M15" i="23"/>
  <c r="R15" i="23" s="1"/>
  <c r="M13" i="23"/>
  <c r="R13" i="23" s="1"/>
  <c r="M5" i="22"/>
  <c r="R5" i="22" s="1"/>
  <c r="M11" i="22"/>
  <c r="R11" i="22" s="1"/>
  <c r="Q14" i="23"/>
  <c r="Q15" i="23"/>
  <c r="Q8" i="23"/>
  <c r="Q8" i="20"/>
  <c r="Q19" i="20"/>
  <c r="Q15" i="22"/>
  <c r="Q8" i="22"/>
  <c r="Q10" i="20"/>
  <c r="Q14" i="20"/>
  <c r="Q3" i="22"/>
  <c r="Q6" i="23"/>
  <c r="Q14" i="22"/>
  <c r="Q17" i="22"/>
  <c r="Q4" i="20"/>
  <c r="Q21" i="23"/>
  <c r="Q5" i="23"/>
  <c r="Q9" i="22"/>
  <c r="Q6" i="22"/>
  <c r="Q3" i="23"/>
  <c r="Q21" i="22"/>
  <c r="Q5" i="20"/>
  <c r="Q17" i="20"/>
  <c r="Q11" i="23"/>
  <c r="Q5" i="22"/>
  <c r="Q13" i="22"/>
  <c r="Q3" i="20"/>
  <c r="Q16" i="20"/>
  <c r="Q11" i="20"/>
  <c r="Q17" i="23"/>
  <c r="Q19" i="23"/>
  <c r="Q11" i="22"/>
  <c r="Q12" i="22"/>
  <c r="Q9" i="20"/>
  <c r="Q4" i="23"/>
  <c r="Q10" i="22"/>
  <c r="Q12" i="20"/>
  <c r="Q4" i="22"/>
  <c r="Q18" i="20"/>
  <c r="Q13" i="23"/>
  <c r="Q18" i="23"/>
  <c r="Q16" i="22"/>
  <c r="Q19" i="22"/>
  <c r="Q10" i="23"/>
  <c r="Q6" i="20"/>
  <c r="Q9" i="23"/>
  <c r="Q18" i="22"/>
  <c r="Q7" i="22"/>
  <c r="Q15" i="20"/>
  <c r="Q7" i="23"/>
  <c r="Q12" i="23"/>
  <c r="Q20" i="23"/>
  <c r="Q20" i="22"/>
  <c r="Q13" i="20"/>
  <c r="Q16" i="23"/>
  <c r="Q7" i="20"/>
  <c r="T5" i="14"/>
  <c r="T67" i="14"/>
  <c r="T47" i="14"/>
  <c r="T65" i="14"/>
  <c r="T18" i="14"/>
  <c r="T20" i="14"/>
  <c r="T27" i="14"/>
  <c r="T15" i="14"/>
  <c r="T13" i="14"/>
  <c r="T59" i="14"/>
  <c r="T8" i="14"/>
  <c r="T68" i="14"/>
  <c r="T62" i="14"/>
  <c r="T19" i="14"/>
  <c r="T45" i="14"/>
  <c r="T37" i="14"/>
  <c r="T32" i="14"/>
  <c r="T64" i="14"/>
  <c r="T70" i="14"/>
  <c r="T28" i="14"/>
  <c r="T55" i="14"/>
  <c r="T4" i="14"/>
  <c r="T66" i="14"/>
  <c r="T24" i="14"/>
  <c r="T52" i="14"/>
  <c r="T51" i="14"/>
  <c r="T40" i="14"/>
  <c r="T54" i="14"/>
  <c r="T34" i="14"/>
  <c r="T44" i="14"/>
  <c r="T12" i="14"/>
  <c r="T3" i="14"/>
  <c r="T57" i="14"/>
  <c r="T58" i="14"/>
  <c r="T41" i="14"/>
  <c r="T49" i="14"/>
  <c r="T48" i="14"/>
  <c r="T71" i="14"/>
  <c r="T16" i="14"/>
  <c r="T7" i="14"/>
  <c r="T42" i="14"/>
  <c r="T33" i="14"/>
  <c r="T31" i="14"/>
  <c r="T30" i="14"/>
  <c r="T21" i="14"/>
  <c r="T25" i="14"/>
  <c r="T53" i="14"/>
  <c r="T69" i="14"/>
  <c r="T26" i="14"/>
  <c r="T60" i="14"/>
  <c r="T61" i="14"/>
  <c r="T39" i="14"/>
  <c r="T63" i="14"/>
  <c r="T14" i="14"/>
  <c r="T38" i="14"/>
  <c r="T11" i="14"/>
  <c r="T35" i="14"/>
  <c r="T23" i="14"/>
  <c r="T29" i="14"/>
  <c r="T9" i="14"/>
  <c r="T43" i="14"/>
  <c r="T10" i="14"/>
  <c r="T6" i="14"/>
  <c r="T22" i="14"/>
  <c r="T56" i="14"/>
  <c r="T17" i="14"/>
  <c r="T50" i="14"/>
  <c r="T36" i="14"/>
  <c r="T46" i="14"/>
  <c r="W9" i="14"/>
  <c r="W27" i="14"/>
  <c r="W67" i="14"/>
  <c r="L81" i="24"/>
  <c r="U37" i="14"/>
  <c r="L52" i="24"/>
  <c r="X41" i="14"/>
  <c r="Y61" i="14"/>
  <c r="X60" i="14"/>
  <c r="Y29" i="14"/>
  <c r="W36" i="14"/>
  <c r="X10" i="14"/>
  <c r="U32" i="14"/>
  <c r="Y39" i="14"/>
  <c r="X24" i="14"/>
  <c r="U34" i="14"/>
  <c r="AS11" i="20"/>
  <c r="Y58" i="14"/>
  <c r="U13" i="14"/>
  <c r="Y24" i="14"/>
  <c r="Y22" i="14"/>
  <c r="Y7" i="14"/>
  <c r="X30" i="14"/>
  <c r="L42" i="24"/>
  <c r="L40" i="24"/>
  <c r="X34" i="14"/>
  <c r="U24" i="14"/>
  <c r="W52" i="14"/>
  <c r="U12" i="14"/>
  <c r="F30" i="24"/>
  <c r="U65" i="14"/>
  <c r="L35" i="24"/>
  <c r="L73" i="24"/>
  <c r="U41" i="14"/>
  <c r="W50" i="14"/>
  <c r="F26" i="24"/>
  <c r="L98" i="24"/>
  <c r="W4" i="14"/>
  <c r="W60" i="14"/>
  <c r="W57" i="14"/>
  <c r="L85" i="24"/>
  <c r="Y10" i="14"/>
  <c r="L41" i="24"/>
  <c r="L95" i="24"/>
  <c r="X18" i="14"/>
  <c r="U7" i="14"/>
  <c r="L89" i="24"/>
  <c r="U18" i="14"/>
  <c r="Y4" i="14"/>
  <c r="Y63" i="14"/>
  <c r="U3" i="22" a="1"/>
  <c r="X37" i="14"/>
  <c r="W47" i="14"/>
  <c r="L55" i="24"/>
  <c r="X36" i="14"/>
  <c r="X64" i="14"/>
  <c r="X43" i="14"/>
  <c r="Y41" i="14"/>
  <c r="X40" i="14"/>
  <c r="W69" i="14"/>
  <c r="X49" i="14"/>
  <c r="Y52" i="14"/>
  <c r="L71" i="24"/>
  <c r="L59" i="24"/>
  <c r="AQ11" i="20"/>
  <c r="F24" i="24"/>
  <c r="W58" i="14"/>
  <c r="Y36" i="14"/>
  <c r="U23" i="14"/>
  <c r="W71" i="14"/>
  <c r="Y54" i="14"/>
  <c r="X4" i="14"/>
  <c r="W34" i="14"/>
  <c r="U3" i="14"/>
  <c r="U22" i="14"/>
  <c r="Y44" i="14"/>
  <c r="Y9" i="14"/>
  <c r="F25" i="24"/>
  <c r="F28" i="24"/>
  <c r="Y70" i="14"/>
  <c r="X31" i="14"/>
  <c r="X57" i="14"/>
  <c r="Y57" i="14"/>
  <c r="L39" i="24"/>
  <c r="W17" i="14"/>
  <c r="U9" i="14"/>
  <c r="X7" i="14"/>
  <c r="X17" i="14"/>
  <c r="X9" i="14"/>
  <c r="U46" i="14"/>
  <c r="X8" i="14"/>
  <c r="X63" i="14"/>
  <c r="L58" i="24"/>
  <c r="X26" i="14"/>
  <c r="X22" i="14"/>
  <c r="X28" i="14"/>
  <c r="L75" i="24"/>
  <c r="W37" i="14"/>
  <c r="L90" i="24"/>
  <c r="L86" i="24"/>
  <c r="Y27" i="14"/>
  <c r="W42" i="14"/>
  <c r="L60" i="24"/>
  <c r="U20" i="14"/>
  <c r="Y69" i="14"/>
  <c r="W70" i="14"/>
  <c r="L62" i="24"/>
  <c r="U28" i="14"/>
  <c r="L50" i="24"/>
  <c r="X68" i="14"/>
  <c r="W33" i="14"/>
  <c r="L74" i="24"/>
  <c r="Y16" i="14"/>
  <c r="X44" i="14"/>
  <c r="U45" i="14"/>
  <c r="W32" i="14"/>
  <c r="U3" i="20" a="1"/>
  <c r="U51" i="14"/>
  <c r="L65" i="24"/>
  <c r="Y50" i="14"/>
  <c r="Y62" i="14"/>
  <c r="Y34" i="14"/>
  <c r="X56" i="14"/>
  <c r="U54" i="14"/>
  <c r="L57" i="24"/>
  <c r="L29" i="24"/>
  <c r="X13" i="14"/>
  <c r="W66" i="14"/>
  <c r="L27" i="24"/>
  <c r="W6" i="14"/>
  <c r="W46" i="14"/>
  <c r="U70" i="14"/>
  <c r="Y51" i="14"/>
  <c r="X55" i="14"/>
  <c r="Y59" i="14"/>
  <c r="U57" i="14"/>
  <c r="W21" i="14"/>
  <c r="U3" i="23" a="1"/>
  <c r="U64" i="14"/>
  <c r="U33" i="14"/>
  <c r="BA14" i="22"/>
  <c r="BA14" i="23"/>
  <c r="X20" i="14"/>
  <c r="L49" i="24"/>
  <c r="X70" i="14"/>
  <c r="L36" i="24"/>
  <c r="W43" i="14"/>
  <c r="X25" i="14"/>
  <c r="Y67" i="14"/>
  <c r="Y68" i="14"/>
  <c r="L68" i="24"/>
  <c r="W18" i="14"/>
  <c r="L54" i="24"/>
  <c r="L23" i="24"/>
  <c r="L48" i="24"/>
  <c r="X23" i="14"/>
  <c r="X71" i="14"/>
  <c r="Y32" i="14"/>
  <c r="L77" i="24"/>
  <c r="W54" i="14"/>
  <c r="U40" i="14"/>
  <c r="X65" i="14"/>
  <c r="BB15" i="23"/>
  <c r="U29" i="14"/>
  <c r="U60" i="14"/>
  <c r="U67" i="14"/>
  <c r="X14" i="14"/>
  <c r="W19" i="14"/>
  <c r="L92" i="24"/>
  <c r="W28" i="14"/>
  <c r="Y13" i="14"/>
  <c r="Y3" i="14"/>
  <c r="L87" i="24"/>
  <c r="W25" i="14"/>
  <c r="Y11" i="14"/>
  <c r="X52" i="14"/>
  <c r="Y56" i="14"/>
  <c r="U21" i="14"/>
  <c r="L63" i="24"/>
  <c r="Y37" i="14"/>
  <c r="U42" i="14"/>
  <c r="Y53" i="14"/>
  <c r="Y60" i="14"/>
  <c r="L25" i="24"/>
  <c r="Y26" i="14"/>
  <c r="X53" i="14"/>
  <c r="U47" i="14"/>
  <c r="U59" i="14"/>
  <c r="L88" i="24"/>
  <c r="W10" i="14"/>
  <c r="W7" i="14"/>
  <c r="U43" i="14"/>
  <c r="Y17" i="14"/>
  <c r="U69" i="14"/>
  <c r="X45" i="14"/>
  <c r="W55" i="14"/>
  <c r="W23" i="14"/>
  <c r="BB15" i="22"/>
  <c r="L30" i="24"/>
  <c r="Y38" i="14"/>
  <c r="U66" i="14"/>
  <c r="L72" i="24"/>
  <c r="L76" i="24"/>
  <c r="Y31" i="14"/>
  <c r="W41" i="14"/>
  <c r="W40" i="14"/>
  <c r="L84" i="24"/>
  <c r="W48" i="14"/>
  <c r="U30" i="14"/>
  <c r="W22" i="14"/>
  <c r="Y48" i="14"/>
  <c r="Y71" i="14"/>
  <c r="X62" i="14"/>
  <c r="AR12" i="20"/>
  <c r="L93" i="24"/>
  <c r="U10" i="14"/>
  <c r="X3" i="14"/>
  <c r="X48" i="14"/>
  <c r="X38" i="14"/>
  <c r="W68" i="14"/>
  <c r="U38" i="14"/>
  <c r="Y65" i="14"/>
  <c r="L79" i="24"/>
  <c r="W61" i="14"/>
  <c r="BC15" i="23"/>
  <c r="L44" i="24"/>
  <c r="Y40" i="14"/>
  <c r="L70" i="24"/>
  <c r="W20" i="14"/>
  <c r="X5" i="14"/>
  <c r="X32" i="14"/>
  <c r="Y33" i="14"/>
  <c r="Y8" i="14"/>
  <c r="W11" i="14"/>
  <c r="Y20" i="14"/>
  <c r="L53" i="24"/>
  <c r="W59" i="14"/>
  <c r="W53" i="14"/>
  <c r="Y23" i="14"/>
  <c r="F29" i="24"/>
  <c r="X33" i="14"/>
  <c r="Y55" i="14"/>
  <c r="W65" i="14"/>
  <c r="X67" i="14"/>
  <c r="W15" i="14"/>
  <c r="U52" i="14"/>
  <c r="Y45" i="14"/>
  <c r="X16" i="14"/>
  <c r="Y21" i="14"/>
  <c r="U5" i="14"/>
  <c r="U58" i="14"/>
  <c r="Y25" i="14"/>
  <c r="X61" i="14"/>
  <c r="Y19" i="14"/>
  <c r="I15" i="1"/>
  <c r="BC14" i="23"/>
  <c r="L61" i="24"/>
  <c r="U14" i="14"/>
  <c r="L37" i="24"/>
  <c r="L51" i="24"/>
  <c r="X59" i="14"/>
  <c r="U15" i="14"/>
  <c r="L97" i="24"/>
  <c r="U44" i="14"/>
  <c r="BC14" i="22"/>
  <c r="X21" i="14"/>
  <c r="X46" i="14"/>
  <c r="W62" i="14"/>
  <c r="L67" i="24"/>
  <c r="Y6" i="14"/>
  <c r="X47" i="14"/>
  <c r="W16" i="14"/>
  <c r="X6" i="14"/>
  <c r="W38" i="14"/>
  <c r="Y46" i="14"/>
  <c r="L69" i="24"/>
  <c r="W31" i="14"/>
  <c r="X11" i="14"/>
  <c r="Y42" i="14"/>
  <c r="U8" i="14"/>
  <c r="W8" i="14"/>
  <c r="L43" i="24"/>
  <c r="W24" i="14"/>
  <c r="Y66" i="14"/>
  <c r="U17" i="14"/>
  <c r="L96" i="24"/>
  <c r="Y49" i="14"/>
  <c r="U48" i="14"/>
  <c r="Y18" i="14"/>
  <c r="X42" i="14"/>
  <c r="L45" i="24"/>
  <c r="Y28" i="14"/>
  <c r="W35" i="14"/>
  <c r="F27" i="24"/>
  <c r="U36" i="14"/>
  <c r="F23" i="24"/>
  <c r="U68" i="14"/>
  <c r="Y64" i="14"/>
  <c r="W56" i="14"/>
  <c r="W51" i="14"/>
  <c r="X27" i="14"/>
  <c r="W45" i="14"/>
  <c r="L83" i="24"/>
  <c r="U25" i="14"/>
  <c r="W44" i="14"/>
  <c r="Y14" i="14"/>
  <c r="W3" i="14"/>
  <c r="L82" i="24"/>
  <c r="L38" i="24"/>
  <c r="W12" i="14"/>
  <c r="L46" i="24"/>
  <c r="U50" i="14"/>
  <c r="Y15" i="14"/>
  <c r="U4" i="14"/>
  <c r="L91" i="24"/>
  <c r="AP12" i="14"/>
  <c r="W29" i="14"/>
  <c r="X19" i="14"/>
  <c r="L20" i="24"/>
  <c r="X12" i="14"/>
  <c r="U31" i="14"/>
  <c r="L78" i="24"/>
  <c r="U62" i="14"/>
  <c r="Y30" i="14"/>
  <c r="U6" i="14"/>
  <c r="U16" i="14"/>
  <c r="W39" i="14"/>
  <c r="U61" i="14"/>
  <c r="L26" i="24"/>
  <c r="W30" i="14"/>
  <c r="Y35" i="14"/>
  <c r="U35" i="14"/>
  <c r="X51" i="14"/>
  <c r="U26" i="14"/>
  <c r="X15" i="14"/>
  <c r="L80" i="24"/>
  <c r="X54" i="14"/>
  <c r="W63" i="14"/>
  <c r="L56" i="24"/>
  <c r="U39" i="14"/>
  <c r="L94" i="24"/>
  <c r="U63" i="14"/>
  <c r="L66" i="24"/>
  <c r="X69" i="14"/>
  <c r="U55" i="14"/>
  <c r="L99" i="24"/>
  <c r="X35" i="14"/>
  <c r="U19" i="14"/>
  <c r="X29" i="14"/>
  <c r="U49" i="14"/>
  <c r="U11" i="14"/>
  <c r="Y43" i="14"/>
  <c r="W13" i="14"/>
  <c r="X50" i="14"/>
  <c r="W64" i="14"/>
  <c r="W5" i="14"/>
  <c r="Y5" i="14"/>
  <c r="L47" i="24"/>
  <c r="W14" i="14"/>
  <c r="X66" i="14"/>
  <c r="U27" i="14"/>
  <c r="Y47" i="14"/>
  <c r="L34" i="24"/>
  <c r="U53" i="14"/>
  <c r="L64" i="24"/>
  <c r="X39" i="14"/>
  <c r="W26" i="14"/>
  <c r="Y12" i="14"/>
  <c r="L28" i="24"/>
  <c r="U56" i="14"/>
  <c r="X58" i="14"/>
  <c r="W49" i="14"/>
  <c r="U71" i="14"/>
  <c r="L24" i="24"/>
  <c r="V31" i="14"/>
  <c r="V50" i="14"/>
  <c r="V3" i="14"/>
  <c r="V22" i="14"/>
  <c r="V10" i="14"/>
  <c r="V24" i="14"/>
  <c r="V59" i="14"/>
  <c r="V44" i="14"/>
  <c r="V25" i="14"/>
  <c r="V35" i="14"/>
  <c r="V30" i="14"/>
  <c r="V16" i="14"/>
  <c r="V40" i="14"/>
  <c r="V52" i="14"/>
  <c r="AF23" i="17"/>
  <c r="V15" i="14"/>
  <c r="V37" i="14"/>
  <c r="V18" i="14"/>
  <c r="V33" i="14"/>
  <c r="V39" i="14"/>
  <c r="V6" i="14"/>
  <c r="V66" i="14"/>
  <c r="V53" i="14"/>
  <c r="V48" i="14"/>
  <c r="V64" i="14"/>
  <c r="V12" i="14"/>
  <c r="V45" i="14"/>
  <c r="V21" i="14"/>
  <c r="V54" i="14"/>
  <c r="V34" i="14"/>
  <c r="V41" i="14"/>
  <c r="V68" i="14"/>
  <c r="V69" i="14"/>
  <c r="V36" i="14"/>
  <c r="V65" i="14"/>
  <c r="V23" i="14"/>
  <c r="V38" i="14"/>
  <c r="V63" i="14"/>
  <c r="AU11" i="20"/>
  <c r="AE2" i="17"/>
  <c r="V67" i="14"/>
  <c r="V51" i="14"/>
  <c r="BE14" i="22"/>
  <c r="BE5" i="23"/>
  <c r="V60" i="14"/>
  <c r="V8" i="14"/>
  <c r="V9" i="14"/>
  <c r="V55" i="14"/>
  <c r="V32" i="14"/>
  <c r="BE6" i="23"/>
  <c r="V5" i="14"/>
  <c r="BE3" i="23"/>
  <c r="V27" i="14"/>
  <c r="BE9" i="23"/>
  <c r="V58" i="14"/>
  <c r="BE12" i="23"/>
  <c r="AU2" i="17"/>
  <c r="V70" i="14"/>
  <c r="V4" i="14"/>
  <c r="BE11" i="23"/>
  <c r="V47" i="14"/>
  <c r="V57" i="14"/>
  <c r="V13" i="14"/>
  <c r="V56" i="14"/>
  <c r="V26" i="14"/>
  <c r="V20" i="14"/>
  <c r="V46" i="14"/>
  <c r="V17" i="14"/>
  <c r="V62" i="14"/>
  <c r="V19" i="14"/>
  <c r="V14" i="14"/>
  <c r="V71" i="14"/>
  <c r="V42" i="14"/>
  <c r="V7" i="14"/>
  <c r="V11" i="14"/>
  <c r="V43" i="14"/>
  <c r="V61" i="14"/>
  <c r="BE2" i="23"/>
  <c r="V29" i="14"/>
  <c r="V28" i="14"/>
  <c r="V49" i="14"/>
  <c r="BE7" i="23"/>
  <c r="BE13" i="23"/>
  <c r="BE10" i="23"/>
  <c r="BE8" i="23"/>
  <c r="BE4" i="23"/>
  <c r="BE14" i="23"/>
  <c r="AQ12" i="20"/>
  <c r="AU12" i="20" s="1"/>
  <c r="AR13" i="20"/>
  <c r="Z2" i="14" a="1"/>
  <c r="H24" i="1"/>
  <c r="AS13" i="20"/>
  <c r="AQ13" i="20"/>
  <c r="AU13" i="20" s="1"/>
  <c r="M89" i="24" l="1"/>
  <c r="R84" i="24" s="1"/>
  <c r="Q84" i="24"/>
  <c r="M66" i="24"/>
  <c r="R61" i="24" s="1"/>
  <c r="Q61" i="24"/>
  <c r="M56" i="24"/>
  <c r="R51" i="24" s="1"/>
  <c r="Q51" i="24"/>
  <c r="Q89" i="24"/>
  <c r="M94" i="24"/>
  <c r="R89" i="24" s="1"/>
  <c r="Q66" i="24"/>
  <c r="M71" i="24"/>
  <c r="R66" i="24" s="1"/>
  <c r="Q80" i="24"/>
  <c r="M85" i="24"/>
  <c r="R80" i="24" s="1"/>
  <c r="M69" i="24"/>
  <c r="R64" i="24" s="1"/>
  <c r="Q64" i="24"/>
  <c r="Q69" i="24"/>
  <c r="M74" i="24"/>
  <c r="R69" i="24" s="1"/>
  <c r="M80" i="24"/>
  <c r="R75" i="24" s="1"/>
  <c r="Q75" i="24"/>
  <c r="M34" i="24"/>
  <c r="R29" i="24" s="1"/>
  <c r="Q29" i="24"/>
  <c r="Q82" i="24"/>
  <c r="M87" i="24"/>
  <c r="R82" i="24" s="1"/>
  <c r="M41" i="24"/>
  <c r="R36" i="24" s="1"/>
  <c r="Q36" i="24"/>
  <c r="Q38" i="24"/>
  <c r="M43" i="24"/>
  <c r="R38" i="24" s="1"/>
  <c r="Q23" i="24"/>
  <c r="M25" i="24"/>
  <c r="R23" i="24" s="1"/>
  <c r="M35" i="24"/>
  <c r="R30" i="24" s="1"/>
  <c r="Q30" i="24"/>
  <c r="Q78" i="24"/>
  <c r="M83" i="24"/>
  <c r="R78" i="24" s="1"/>
  <c r="Q45" i="24"/>
  <c r="M50" i="24"/>
  <c r="R45" i="24" s="1"/>
  <c r="M39" i="24"/>
  <c r="R34" i="24" s="1"/>
  <c r="Q34" i="24"/>
  <c r="M53" i="24"/>
  <c r="R48" i="24" s="1"/>
  <c r="Q48" i="24"/>
  <c r="M90" i="24"/>
  <c r="R85" i="24" s="1"/>
  <c r="Q85" i="24"/>
  <c r="M24" i="24"/>
  <c r="R22" i="24" s="1"/>
  <c r="Q22" i="24"/>
  <c r="Q86" i="24"/>
  <c r="M91" i="24"/>
  <c r="R86" i="24" s="1"/>
  <c r="M57" i="24"/>
  <c r="R52" i="24" s="1"/>
  <c r="Q52" i="24"/>
  <c r="M68" i="24"/>
  <c r="R63" i="24" s="1"/>
  <c r="Q63" i="24"/>
  <c r="Q42" i="24"/>
  <c r="M47" i="24"/>
  <c r="R42" i="24" s="1"/>
  <c r="M78" i="24"/>
  <c r="R73" i="24" s="1"/>
  <c r="Q73" i="24"/>
  <c r="Q26" i="24"/>
  <c r="M28" i="24"/>
  <c r="R26" i="24" s="1"/>
  <c r="M73" i="24"/>
  <c r="R68" i="24" s="1"/>
  <c r="Q68" i="24"/>
  <c r="M93" i="24"/>
  <c r="R88" i="24" s="1"/>
  <c r="Q88" i="24"/>
  <c r="M42" i="24"/>
  <c r="R37" i="24" s="1"/>
  <c r="Q37" i="24"/>
  <c r="Q62" i="24"/>
  <c r="M67" i="24"/>
  <c r="R62" i="24" s="1"/>
  <c r="M77" i="24"/>
  <c r="R72" i="24" s="1"/>
  <c r="Q72" i="24"/>
  <c r="Q53" i="24"/>
  <c r="M58" i="24"/>
  <c r="R53" i="24" s="1"/>
  <c r="M48" i="24"/>
  <c r="R43" i="24" s="1"/>
  <c r="Q43" i="24"/>
  <c r="Q94" i="24"/>
  <c r="M99" i="24"/>
  <c r="R94" i="24" s="1"/>
  <c r="M97" i="24"/>
  <c r="R92" i="24" s="1"/>
  <c r="Q92" i="24"/>
  <c r="Q41" i="24"/>
  <c r="M46" i="24"/>
  <c r="R41" i="24" s="1"/>
  <c r="M84" i="24"/>
  <c r="R79" i="24" s="1"/>
  <c r="Q79" i="24"/>
  <c r="Q54" i="24"/>
  <c r="M59" i="24"/>
  <c r="R54" i="24" s="1"/>
  <c r="Q49" i="24"/>
  <c r="M54" i="24"/>
  <c r="R49" i="24" s="1"/>
  <c r="M75" i="24"/>
  <c r="R70" i="24" s="1"/>
  <c r="Q70" i="24"/>
  <c r="Q76" i="24"/>
  <c r="M81" i="24"/>
  <c r="R76" i="24" s="1"/>
  <c r="M30" i="24"/>
  <c r="R28" i="24" s="1"/>
  <c r="Q28" i="24"/>
  <c r="M92" i="24"/>
  <c r="R87" i="24" s="1"/>
  <c r="Q87" i="24"/>
  <c r="M23" i="24"/>
  <c r="R21" i="24" s="1"/>
  <c r="Q21" i="24"/>
  <c r="Q60" i="24"/>
  <c r="M65" i="24"/>
  <c r="R60" i="24" s="1"/>
  <c r="Q58" i="24"/>
  <c r="M63" i="24"/>
  <c r="R58" i="24" s="1"/>
  <c r="M55" i="24"/>
  <c r="R50" i="24" s="1"/>
  <c r="Q50" i="24"/>
  <c r="Q47" i="24"/>
  <c r="M52" i="24"/>
  <c r="R47" i="24" s="1"/>
  <c r="Q77" i="24"/>
  <c r="M82" i="24"/>
  <c r="R77" i="24" s="1"/>
  <c r="M70" i="24"/>
  <c r="R65" i="24" s="1"/>
  <c r="Q65" i="24"/>
  <c r="M79" i="24"/>
  <c r="R74" i="24" s="1"/>
  <c r="Q74" i="24"/>
  <c r="M76" i="24"/>
  <c r="R71" i="24" s="1"/>
  <c r="Q71" i="24"/>
  <c r="Q39" i="24"/>
  <c r="M44" i="24"/>
  <c r="R39" i="24" s="1"/>
  <c r="Q91" i="24"/>
  <c r="M96" i="24"/>
  <c r="R91" i="24" s="1"/>
  <c r="M61" i="24"/>
  <c r="R56" i="24" s="1"/>
  <c r="Q56" i="24"/>
  <c r="Q81" i="24"/>
  <c r="M86" i="24"/>
  <c r="R81" i="24" s="1"/>
  <c r="M38" i="24"/>
  <c r="R33" i="24" s="1"/>
  <c r="Q33" i="24"/>
  <c r="Q59" i="24"/>
  <c r="M64" i="24"/>
  <c r="R59" i="24" s="1"/>
  <c r="M88" i="24"/>
  <c r="R83" i="24" s="1"/>
  <c r="Q83" i="24"/>
  <c r="Q67" i="24"/>
  <c r="M72" i="24"/>
  <c r="R67" i="24" s="1"/>
  <c r="Q31" i="24"/>
  <c r="M36" i="24"/>
  <c r="R31" i="24" s="1"/>
  <c r="M20" i="24"/>
  <c r="R20" i="24" s="1"/>
  <c r="Q20" i="24"/>
  <c r="M37" i="24"/>
  <c r="R32" i="24" s="1"/>
  <c r="Q32" i="24"/>
  <c r="Q40" i="24"/>
  <c r="M45" i="24"/>
  <c r="R40" i="24" s="1"/>
  <c r="M98" i="24"/>
  <c r="R93" i="24" s="1"/>
  <c r="Q93" i="24"/>
  <c r="Q27" i="24"/>
  <c r="M29" i="24"/>
  <c r="R27" i="24" s="1"/>
  <c r="Q24" i="24"/>
  <c r="M26" i="24"/>
  <c r="R24" i="24" s="1"/>
  <c r="Q57" i="24"/>
  <c r="M62" i="24"/>
  <c r="R57" i="24" s="1"/>
  <c r="M51" i="24"/>
  <c r="R46" i="24" s="1"/>
  <c r="Q46" i="24"/>
  <c r="M49" i="24"/>
  <c r="R44" i="24" s="1"/>
  <c r="Q44" i="24"/>
  <c r="M95" i="24"/>
  <c r="R90" i="24" s="1"/>
  <c r="Q90" i="24"/>
  <c r="Q35" i="24"/>
  <c r="M40" i="24"/>
  <c r="R35" i="24" s="1"/>
  <c r="Q25" i="24"/>
  <c r="M27" i="24"/>
  <c r="R25" i="24" s="1"/>
  <c r="M60" i="24"/>
  <c r="R55" i="24" s="1"/>
  <c r="Q55" i="24"/>
  <c r="P23" i="24"/>
  <c r="E14" i="24"/>
  <c r="E3" i="24"/>
  <c r="P25" i="24"/>
  <c r="P22" i="24"/>
  <c r="P26" i="24"/>
  <c r="E12" i="24"/>
  <c r="E17" i="24"/>
  <c r="E19" i="24"/>
  <c r="P28" i="24"/>
  <c r="P21" i="24"/>
  <c r="E5" i="24"/>
  <c r="E7" i="24"/>
  <c r="E18" i="24"/>
  <c r="E9" i="24"/>
  <c r="E6" i="24"/>
  <c r="E16" i="24"/>
  <c r="E4" i="24"/>
  <c r="E13" i="24"/>
  <c r="P27" i="24"/>
  <c r="P24" i="24"/>
  <c r="E10" i="24"/>
  <c r="E11" i="24"/>
  <c r="E8" i="24"/>
  <c r="E15" i="24"/>
  <c r="U5" i="22"/>
  <c r="U78" i="22"/>
  <c r="U31" i="22"/>
  <c r="U93" i="22"/>
  <c r="U83" i="22"/>
  <c r="U90" i="22"/>
  <c r="U18" i="22"/>
  <c r="U38" i="22"/>
  <c r="U86" i="22"/>
  <c r="U26" i="22"/>
  <c r="U33" i="22"/>
  <c r="U61" i="22"/>
  <c r="U22" i="22"/>
  <c r="U68" i="22"/>
  <c r="U95" i="22"/>
  <c r="U91" i="22"/>
  <c r="U64" i="22"/>
  <c r="U57" i="22"/>
  <c r="U89" i="22"/>
  <c r="U12" i="22"/>
  <c r="U47" i="22"/>
  <c r="U13" i="22"/>
  <c r="U41" i="22"/>
  <c r="U66" i="22"/>
  <c r="U72" i="22"/>
  <c r="U74" i="22"/>
  <c r="U88" i="22"/>
  <c r="U87" i="22"/>
  <c r="U50" i="22"/>
  <c r="U48" i="22"/>
  <c r="U77" i="22"/>
  <c r="U10" i="22"/>
  <c r="U52" i="22"/>
  <c r="U24" i="22"/>
  <c r="U34" i="22"/>
  <c r="U54" i="22"/>
  <c r="U4" i="22"/>
  <c r="U35" i="22"/>
  <c r="U46" i="22"/>
  <c r="U69" i="22"/>
  <c r="U19" i="22"/>
  <c r="U81" i="22"/>
  <c r="U36" i="22"/>
  <c r="U40" i="22"/>
  <c r="U43" i="22"/>
  <c r="U63" i="22"/>
  <c r="U6" i="22"/>
  <c r="U17" i="22"/>
  <c r="U3" i="22"/>
  <c r="U82" i="22"/>
  <c r="U28" i="22"/>
  <c r="U49" i="22"/>
  <c r="U32" i="22"/>
  <c r="U53" i="22"/>
  <c r="U59" i="22"/>
  <c r="U75" i="22"/>
  <c r="U16" i="22"/>
  <c r="U27" i="22"/>
  <c r="U29" i="22"/>
  <c r="U73" i="22"/>
  <c r="U37" i="22"/>
  <c r="U56" i="22"/>
  <c r="U76" i="22"/>
  <c r="U55" i="22"/>
  <c r="U7" i="22"/>
  <c r="U85" i="22"/>
  <c r="U60" i="22"/>
  <c r="U44" i="22"/>
  <c r="U80" i="22"/>
  <c r="U23" i="22"/>
  <c r="U30" i="22"/>
  <c r="U70" i="22"/>
  <c r="U14" i="22"/>
  <c r="U21" i="22"/>
  <c r="U79" i="22"/>
  <c r="U71" i="22"/>
  <c r="U94" i="22"/>
  <c r="U25" i="22"/>
  <c r="U58" i="22"/>
  <c r="U62" i="22"/>
  <c r="U15" i="22"/>
  <c r="U39" i="22"/>
  <c r="U9" i="22"/>
  <c r="U20" i="22"/>
  <c r="U42" i="22"/>
  <c r="U11" i="22"/>
  <c r="U67" i="22"/>
  <c r="U51" i="22"/>
  <c r="U45" i="22"/>
  <c r="U84" i="22"/>
  <c r="U65" i="22"/>
  <c r="U8" i="22"/>
  <c r="U92" i="22"/>
  <c r="U22" i="23"/>
  <c r="U67" i="23"/>
  <c r="U13" i="23"/>
  <c r="U92" i="23"/>
  <c r="U36" i="23"/>
  <c r="U33" i="23"/>
  <c r="U83" i="23"/>
  <c r="U62" i="23"/>
  <c r="U74" i="23"/>
  <c r="U31" i="23"/>
  <c r="U23" i="23"/>
  <c r="U86" i="23"/>
  <c r="U5" i="23"/>
  <c r="U46" i="23"/>
  <c r="U61" i="23"/>
  <c r="U48" i="23"/>
  <c r="U10" i="23"/>
  <c r="U21" i="23"/>
  <c r="U8" i="23"/>
  <c r="U45" i="23"/>
  <c r="U35" i="23"/>
  <c r="U60" i="23"/>
  <c r="U18" i="23"/>
  <c r="U55" i="23"/>
  <c r="U38" i="23"/>
  <c r="U79" i="23"/>
  <c r="U30" i="23"/>
  <c r="U42" i="23"/>
  <c r="U43" i="23"/>
  <c r="U54" i="23"/>
  <c r="U49" i="23"/>
  <c r="U78" i="23"/>
  <c r="U6" i="23"/>
  <c r="U72" i="23"/>
  <c r="U82" i="23"/>
  <c r="U32" i="23"/>
  <c r="U7" i="23"/>
  <c r="U56" i="23"/>
  <c r="U94" i="23"/>
  <c r="U77" i="23"/>
  <c r="U76" i="23"/>
  <c r="U87" i="23"/>
  <c r="U66" i="23"/>
  <c r="U24" i="23"/>
  <c r="U80" i="23"/>
  <c r="U68" i="23"/>
  <c r="U51" i="23"/>
  <c r="U9" i="23"/>
  <c r="U71" i="23"/>
  <c r="U26" i="23"/>
  <c r="U63" i="23"/>
  <c r="U69" i="23"/>
  <c r="U14" i="23"/>
  <c r="U41" i="23"/>
  <c r="U4" i="23"/>
  <c r="U65" i="23"/>
  <c r="U37" i="23"/>
  <c r="U93" i="23"/>
  <c r="U20" i="23"/>
  <c r="U73" i="23"/>
  <c r="U25" i="23"/>
  <c r="U90" i="23"/>
  <c r="U40" i="23"/>
  <c r="U11" i="23"/>
  <c r="U47" i="23"/>
  <c r="U58" i="23"/>
  <c r="U70" i="23"/>
  <c r="U85" i="23"/>
  <c r="U12" i="23"/>
  <c r="U39" i="23"/>
  <c r="U84" i="23"/>
  <c r="U34" i="23"/>
  <c r="U89" i="23"/>
  <c r="U59" i="23"/>
  <c r="U17" i="23"/>
  <c r="U44" i="23"/>
  <c r="U88" i="23"/>
  <c r="U91" i="23"/>
  <c r="U16" i="23"/>
  <c r="U64" i="23"/>
  <c r="U19" i="23"/>
  <c r="U53" i="23"/>
  <c r="U3" i="23"/>
  <c r="U75" i="23"/>
  <c r="U28" i="23"/>
  <c r="U81" i="23"/>
  <c r="U15" i="23"/>
  <c r="U50" i="23"/>
  <c r="U29" i="23"/>
  <c r="U57" i="23"/>
  <c r="U27" i="23"/>
  <c r="U52" i="23"/>
  <c r="U41" i="20"/>
  <c r="U15" i="20"/>
  <c r="U42" i="20"/>
  <c r="U16" i="20"/>
  <c r="U85" i="20"/>
  <c r="U96" i="20"/>
  <c r="U3" i="20"/>
  <c r="U46" i="20"/>
  <c r="U76" i="20"/>
  <c r="U87" i="20"/>
  <c r="U68" i="20"/>
  <c r="U93" i="20"/>
  <c r="U36" i="20"/>
  <c r="U10" i="20"/>
  <c r="U50" i="20"/>
  <c r="U90" i="20"/>
  <c r="U73" i="20"/>
  <c r="U13" i="20"/>
  <c r="U12" i="20"/>
  <c r="U54" i="20"/>
  <c r="U55" i="20"/>
  <c r="U25" i="20"/>
  <c r="U51" i="20"/>
  <c r="U39" i="20"/>
  <c r="U57" i="20"/>
  <c r="U47" i="20"/>
  <c r="U65" i="20"/>
  <c r="U32" i="20"/>
  <c r="U61" i="20"/>
  <c r="U77" i="20"/>
  <c r="U33" i="20"/>
  <c r="U27" i="20"/>
  <c r="U92" i="20"/>
  <c r="U6" i="20"/>
  <c r="U88" i="20"/>
  <c r="U44" i="20"/>
  <c r="U84" i="20"/>
  <c r="U91" i="20"/>
  <c r="U43" i="20"/>
  <c r="U86" i="20"/>
  <c r="U34" i="20"/>
  <c r="U30" i="20"/>
  <c r="U35" i="20"/>
  <c r="U19" i="20"/>
  <c r="U23" i="20"/>
  <c r="U31" i="20"/>
  <c r="U17" i="20"/>
  <c r="U78" i="20"/>
  <c r="U63" i="20"/>
  <c r="U89" i="20"/>
  <c r="U62" i="20"/>
  <c r="U24" i="20"/>
  <c r="U9" i="20"/>
  <c r="U94" i="20"/>
  <c r="U82" i="20"/>
  <c r="U8" i="20"/>
  <c r="U53" i="20"/>
  <c r="U29" i="20"/>
  <c r="U38" i="20"/>
  <c r="U37" i="20"/>
  <c r="U48" i="20"/>
  <c r="U18" i="20"/>
  <c r="U64" i="20"/>
  <c r="U14" i="20"/>
  <c r="U4" i="20"/>
  <c r="U70" i="20"/>
  <c r="U69" i="20"/>
  <c r="U21" i="20"/>
  <c r="U95" i="20"/>
  <c r="U40" i="20"/>
  <c r="U26" i="20"/>
  <c r="U75" i="20"/>
  <c r="U28" i="20"/>
  <c r="U71" i="20"/>
  <c r="U67" i="20"/>
  <c r="U11" i="20"/>
  <c r="U45" i="20"/>
  <c r="U22" i="20"/>
  <c r="U49" i="20"/>
  <c r="U79" i="20"/>
  <c r="U56" i="20"/>
  <c r="U20" i="20"/>
  <c r="U58" i="20"/>
  <c r="U5" i="20"/>
  <c r="U74" i="20"/>
  <c r="U83" i="20"/>
  <c r="U59" i="20"/>
  <c r="U60" i="20"/>
  <c r="U7" i="20"/>
  <c r="U72" i="20"/>
  <c r="U52" i="20"/>
  <c r="U81" i="20"/>
  <c r="U66" i="20"/>
  <c r="U80" i="20"/>
  <c r="Z31" i="14"/>
  <c r="Z68" i="14"/>
  <c r="Z32" i="14"/>
  <c r="Z3" i="14"/>
  <c r="Z70" i="14"/>
  <c r="Z29" i="14"/>
  <c r="Z54" i="14"/>
  <c r="Z21" i="14"/>
  <c r="Z16" i="14"/>
  <c r="Z51" i="14"/>
  <c r="Z17" i="14"/>
  <c r="Z59" i="14"/>
  <c r="Z57" i="14"/>
  <c r="Z26" i="14"/>
  <c r="Z56" i="14"/>
  <c r="Z47" i="14"/>
  <c r="Z52" i="14"/>
  <c r="Z55" i="14"/>
  <c r="Z36" i="14"/>
  <c r="Z66" i="14"/>
  <c r="Z30" i="14"/>
  <c r="Z62" i="14"/>
  <c r="Z4" i="14"/>
  <c r="Z34" i="14"/>
  <c r="Z35" i="14"/>
  <c r="Z8" i="14"/>
  <c r="Z60" i="14"/>
  <c r="Z37" i="14"/>
  <c r="Z15" i="14"/>
  <c r="Z46" i="14"/>
  <c r="Z45" i="14"/>
  <c r="Z43" i="14"/>
  <c r="Z71" i="14"/>
  <c r="Z11" i="14"/>
  <c r="Z39" i="14"/>
  <c r="Z40" i="14"/>
  <c r="Z41" i="14"/>
  <c r="Z20" i="14"/>
  <c r="Z2" i="14"/>
  <c r="Z50" i="14"/>
  <c r="Z9" i="14"/>
  <c r="Z61" i="14"/>
  <c r="Z10" i="14"/>
  <c r="Z23" i="14"/>
  <c r="Z48" i="14"/>
  <c r="Z7" i="14"/>
  <c r="Z42" i="14"/>
  <c r="Z69" i="14"/>
  <c r="Z6" i="14"/>
  <c r="Z14" i="14"/>
  <c r="Z28" i="14"/>
  <c r="Z12" i="14"/>
  <c r="Z13" i="14"/>
  <c r="Z63" i="14"/>
  <c r="Z64" i="14"/>
  <c r="Z24" i="14"/>
  <c r="Z65" i="14"/>
  <c r="Z53" i="14"/>
  <c r="Z49" i="14"/>
  <c r="Z38" i="14"/>
  <c r="Z22" i="14"/>
  <c r="Z18" i="14"/>
  <c r="Z19" i="14"/>
  <c r="Z5" i="14"/>
  <c r="Z25" i="14"/>
  <c r="Z58" i="14"/>
  <c r="Z44" i="14"/>
  <c r="Z27" i="14"/>
  <c r="Z33" i="14"/>
  <c r="Z67" i="14"/>
  <c r="H25" i="1"/>
  <c r="L14" i="24"/>
  <c r="X71" i="20"/>
  <c r="X58" i="22"/>
  <c r="V93" i="22"/>
  <c r="Y88" i="22"/>
  <c r="X94" i="23"/>
  <c r="Z51" i="23"/>
  <c r="Y70" i="23"/>
  <c r="V49" i="20"/>
  <c r="BB16" i="22"/>
  <c r="Z67" i="20"/>
  <c r="Z8" i="20"/>
  <c r="Z17" i="23"/>
  <c r="X10" i="22"/>
  <c r="X66" i="20"/>
  <c r="V70" i="22"/>
  <c r="Y79" i="23"/>
  <c r="V94" i="22"/>
  <c r="X92" i="20"/>
  <c r="X8" i="20"/>
  <c r="X33" i="23"/>
  <c r="V92" i="23"/>
  <c r="Z29" i="20"/>
  <c r="Z7" i="22"/>
  <c r="V84" i="23"/>
  <c r="Z48" i="23"/>
  <c r="V52" i="20"/>
  <c r="Y87" i="23"/>
  <c r="Y63" i="23"/>
  <c r="V82" i="23"/>
  <c r="V25" i="20"/>
  <c r="Y67" i="23"/>
  <c r="X57" i="23"/>
  <c r="Z49" i="20"/>
  <c r="V9" i="20"/>
  <c r="X37" i="20"/>
  <c r="Z19" i="22"/>
  <c r="V93" i="23"/>
  <c r="X37" i="23"/>
  <c r="Z24" i="20"/>
  <c r="X10" i="20"/>
  <c r="Z39" i="23"/>
  <c r="Z21" i="23"/>
  <c r="Y56" i="20"/>
  <c r="X80" i="22"/>
  <c r="X24" i="20"/>
  <c r="Y78" i="22"/>
  <c r="Z69" i="23"/>
  <c r="Y49" i="23"/>
  <c r="X22" i="23"/>
  <c r="Y75" i="22"/>
  <c r="X16" i="22"/>
  <c r="V29" i="22"/>
  <c r="X14" i="23"/>
  <c r="Y51" i="20"/>
  <c r="Z43" i="23"/>
  <c r="Y43" i="20"/>
  <c r="Y35" i="20"/>
  <c r="L16" i="24"/>
  <c r="Y94" i="23"/>
  <c r="Y42" i="23"/>
  <c r="Y87" i="22"/>
  <c r="X38" i="20"/>
  <c r="Z72" i="22"/>
  <c r="V68" i="23"/>
  <c r="V28" i="23"/>
  <c r="Y62" i="20"/>
  <c r="Y17" i="20"/>
  <c r="Y12" i="22"/>
  <c r="Y90" i="23"/>
  <c r="V59" i="23"/>
  <c r="X61" i="23"/>
  <c r="Y33" i="22"/>
  <c r="Y25" i="22"/>
  <c r="X56" i="22"/>
  <c r="V6" i="23"/>
  <c r="X7" i="22"/>
  <c r="Y59" i="22"/>
  <c r="X54" i="22"/>
  <c r="Y26" i="23"/>
  <c r="X74" i="22"/>
  <c r="Y50" i="22"/>
  <c r="Z93" i="23"/>
  <c r="X86" i="22"/>
  <c r="X21" i="20"/>
  <c r="Y7" i="22"/>
  <c r="Z27" i="22"/>
  <c r="X49" i="23"/>
  <c r="X10" i="23"/>
  <c r="V41" i="22"/>
  <c r="V14" i="20"/>
  <c r="Z71" i="22"/>
  <c r="V87" i="20"/>
  <c r="Y27" i="20"/>
  <c r="V53" i="23"/>
  <c r="Z89" i="23"/>
  <c r="Z73" i="20"/>
  <c r="V22" i="20"/>
  <c r="Y36" i="23"/>
  <c r="Y86" i="22"/>
  <c r="Y70" i="22"/>
  <c r="Y60" i="23"/>
  <c r="Z38" i="20"/>
  <c r="Z60" i="22"/>
  <c r="V44" i="23"/>
  <c r="V62" i="22"/>
  <c r="Y4" i="22"/>
  <c r="X40" i="20"/>
  <c r="X53" i="22"/>
  <c r="X88" i="20"/>
  <c r="Z76" i="22"/>
  <c r="V14" i="23"/>
  <c r="X81" i="22"/>
  <c r="Y69" i="20"/>
  <c r="Y66" i="23"/>
  <c r="V25" i="23"/>
  <c r="Y44" i="22"/>
  <c r="X13" i="23"/>
  <c r="X32" i="23"/>
  <c r="V12" i="22"/>
  <c r="V36" i="20"/>
  <c r="V96" i="20"/>
  <c r="V18" i="22"/>
  <c r="X64" i="23"/>
  <c r="Z41" i="23"/>
  <c r="Y58" i="22"/>
  <c r="X68" i="23"/>
  <c r="V29" i="23"/>
  <c r="Y6" i="22"/>
  <c r="Z35" i="20"/>
  <c r="X68" i="20"/>
  <c r="X13" i="20"/>
  <c r="V55" i="22"/>
  <c r="X78" i="23"/>
  <c r="Y90" i="22"/>
  <c r="X46" i="20"/>
  <c r="V9" i="23"/>
  <c r="Z4" i="23"/>
  <c r="V60" i="22"/>
  <c r="Z35" i="23"/>
  <c r="X43" i="22"/>
  <c r="Z37" i="22"/>
  <c r="AS12" i="20"/>
  <c r="Y44" i="23"/>
  <c r="Y40" i="20"/>
  <c r="V57" i="22"/>
  <c r="X77" i="23"/>
  <c r="X50" i="23"/>
  <c r="Z49" i="23"/>
  <c r="Z17" i="20"/>
  <c r="Y23" i="20"/>
  <c r="X52" i="22"/>
  <c r="V85" i="23"/>
  <c r="Y64" i="22"/>
  <c r="X20" i="22"/>
  <c r="Y13" i="20"/>
  <c r="Z85" i="22"/>
  <c r="Y43" i="23"/>
  <c r="X70" i="20"/>
  <c r="V90" i="22"/>
  <c r="Y89" i="20"/>
  <c r="V70" i="20"/>
  <c r="V32" i="22"/>
  <c r="Y28" i="20"/>
  <c r="Z52" i="23"/>
  <c r="V15" i="20"/>
  <c r="X22" i="22"/>
  <c r="V29" i="20"/>
  <c r="Z56" i="22"/>
  <c r="X83" i="20"/>
  <c r="X74" i="20"/>
  <c r="V80" i="20"/>
  <c r="V67" i="20"/>
  <c r="Z65" i="22"/>
  <c r="Z26" i="23"/>
  <c r="V84" i="20"/>
  <c r="V26" i="22"/>
  <c r="L6" i="24"/>
  <c r="Y14" i="23"/>
  <c r="Y29" i="23"/>
  <c r="Z86" i="22"/>
  <c r="Y74" i="23"/>
  <c r="X26" i="20"/>
  <c r="V33" i="20"/>
  <c r="Y21" i="23"/>
  <c r="X11" i="20"/>
  <c r="Y9" i="22"/>
  <c r="Y37" i="22"/>
  <c r="V37" i="23"/>
  <c r="Z91" i="22"/>
  <c r="V13" i="23"/>
  <c r="V70" i="23"/>
  <c r="Y27" i="23"/>
  <c r="V8" i="23"/>
  <c r="V37" i="20"/>
  <c r="X72" i="20"/>
  <c r="X91" i="20"/>
  <c r="Y40" i="23"/>
  <c r="X15" i="20"/>
  <c r="Z55" i="20"/>
  <c r="V27" i="20"/>
  <c r="V86" i="23"/>
  <c r="I25" i="1"/>
  <c r="V88" i="20"/>
  <c r="Y55" i="20"/>
  <c r="X44" i="22"/>
  <c r="V66" i="22"/>
  <c r="Y77" i="23"/>
  <c r="Y83" i="20"/>
  <c r="Z77" i="23"/>
  <c r="Z11" i="22"/>
  <c r="V16" i="20"/>
  <c r="Y4" i="20"/>
  <c r="V77" i="22"/>
  <c r="X51" i="23"/>
  <c r="X87" i="23"/>
  <c r="Y29" i="22"/>
  <c r="X29" i="22"/>
  <c r="X57" i="22"/>
  <c r="X87" i="22"/>
  <c r="Z27" i="20"/>
  <c r="L13" i="24"/>
  <c r="Y35" i="23"/>
  <c r="Z70" i="22"/>
  <c r="V74" i="23"/>
  <c r="X59" i="22"/>
  <c r="AT1" i="14"/>
  <c r="X4" i="20"/>
  <c r="Z45" i="22"/>
  <c r="V79" i="20"/>
  <c r="Y35" i="22"/>
  <c r="Z73" i="23"/>
  <c r="Y12" i="23"/>
  <c r="Z24" i="22"/>
  <c r="V46" i="23"/>
  <c r="V44" i="20"/>
  <c r="Z95" i="22"/>
  <c r="X93" i="22"/>
  <c r="Y15" i="22"/>
  <c r="Z44" i="23"/>
  <c r="Y95" i="22"/>
  <c r="Z55" i="23"/>
  <c r="V65" i="22"/>
  <c r="AQ5" i="14"/>
  <c r="X29" i="23"/>
  <c r="V11" i="22"/>
  <c r="Y68" i="20"/>
  <c r="Z69" i="22"/>
  <c r="X70" i="22"/>
  <c r="V49" i="22"/>
  <c r="V65" i="23"/>
  <c r="L12" i="24"/>
  <c r="X55" i="22"/>
  <c r="L8" i="24"/>
  <c r="V12" i="20"/>
  <c r="V94" i="20"/>
  <c r="Y82" i="22"/>
  <c r="V32" i="23"/>
  <c r="Z91" i="20"/>
  <c r="Y78" i="20"/>
  <c r="X86" i="20"/>
  <c r="X76" i="20"/>
  <c r="Z94" i="23"/>
  <c r="V19" i="23"/>
  <c r="AQ12" i="14"/>
  <c r="X78" i="20"/>
  <c r="Y8" i="23"/>
  <c r="X32" i="20"/>
  <c r="V84" i="22"/>
  <c r="V26" i="20"/>
  <c r="Y10" i="20"/>
  <c r="Z47" i="20"/>
  <c r="Z38" i="22"/>
  <c r="Y48" i="20"/>
  <c r="Y5" i="20"/>
  <c r="Z39" i="22"/>
  <c r="Y47" i="20"/>
  <c r="Z43" i="20"/>
  <c r="Z61" i="22"/>
  <c r="Y47" i="23"/>
  <c r="AQ3" i="14"/>
  <c r="X65" i="23"/>
  <c r="V71" i="22"/>
  <c r="V10" i="20"/>
  <c r="V35" i="22"/>
  <c r="Z79" i="22"/>
  <c r="Z70" i="20"/>
  <c r="V17" i="22"/>
  <c r="Z9" i="23"/>
  <c r="AO12" i="14"/>
  <c r="Y10" i="23"/>
  <c r="Z11" i="20"/>
  <c r="X12" i="22"/>
  <c r="Y16" i="22"/>
  <c r="Y82" i="23"/>
  <c r="X58" i="23"/>
  <c r="X40" i="23"/>
  <c r="Z17" i="22"/>
  <c r="V17" i="23"/>
  <c r="Z84" i="23"/>
  <c r="X63" i="20"/>
  <c r="Y84" i="23"/>
  <c r="V34" i="22"/>
  <c r="X5" i="23"/>
  <c r="Z23" i="23"/>
  <c r="Z15" i="23"/>
  <c r="Z23" i="20"/>
  <c r="X23" i="23"/>
  <c r="V41" i="20"/>
  <c r="V18" i="20"/>
  <c r="X18" i="22"/>
  <c r="L5" i="24"/>
  <c r="X38" i="23"/>
  <c r="BA16" i="22"/>
  <c r="Z28" i="20"/>
  <c r="Z26" i="22"/>
  <c r="Y92" i="20"/>
  <c r="Z19" i="20"/>
  <c r="V42" i="20"/>
  <c r="Y86" i="23"/>
  <c r="V18" i="23"/>
  <c r="Z21" i="22"/>
  <c r="X80" i="23"/>
  <c r="X83" i="23"/>
  <c r="X25" i="20"/>
  <c r="Y91" i="22"/>
  <c r="Y60" i="20"/>
  <c r="Y13" i="23"/>
  <c r="X35" i="20"/>
  <c r="V88" i="23"/>
  <c r="Z75" i="20"/>
  <c r="X33" i="20"/>
  <c r="Z90" i="23"/>
  <c r="Y59" i="23"/>
  <c r="V82" i="20"/>
  <c r="V51" i="23"/>
  <c r="V46" i="22"/>
  <c r="Y9" i="23"/>
  <c r="V61" i="20"/>
  <c r="I27" i="1"/>
  <c r="Y81" i="22"/>
  <c r="Y29" i="20"/>
  <c r="X62" i="22"/>
  <c r="X96" i="20"/>
  <c r="Z5" i="23"/>
  <c r="V36" i="22"/>
  <c r="Y44" i="20"/>
  <c r="Y72" i="22"/>
  <c r="X18" i="20"/>
  <c r="V48" i="23"/>
  <c r="Y18" i="20"/>
  <c r="Y49" i="20"/>
  <c r="X55" i="23"/>
  <c r="V89" i="20"/>
  <c r="V43" i="22"/>
  <c r="X81" i="23"/>
  <c r="V47" i="22"/>
  <c r="V66" i="20"/>
  <c r="Z50" i="23"/>
  <c r="Z93" i="20"/>
  <c r="V77" i="23"/>
  <c r="Y18" i="23"/>
  <c r="Z57" i="20"/>
  <c r="X5" i="22"/>
  <c r="X78" i="22"/>
  <c r="Z78" i="20"/>
  <c r="X19" i="23"/>
  <c r="X27" i="23"/>
  <c r="V89" i="22"/>
  <c r="X84" i="22"/>
  <c r="Y85" i="22"/>
  <c r="V17" i="20"/>
  <c r="Y46" i="22"/>
  <c r="Y93" i="23"/>
  <c r="Y34" i="20"/>
  <c r="Z68" i="22"/>
  <c r="X40" i="22"/>
  <c r="V25" i="22"/>
  <c r="V63" i="23"/>
  <c r="V49" i="23"/>
  <c r="X20" i="20"/>
  <c r="V7" i="22"/>
  <c r="X9" i="23"/>
  <c r="Z86" i="20"/>
  <c r="V59" i="22"/>
  <c r="Y78" i="23"/>
  <c r="X62" i="20"/>
  <c r="X47" i="23"/>
  <c r="V57" i="23"/>
  <c r="V45" i="20"/>
  <c r="V13" i="20"/>
  <c r="V30" i="23"/>
  <c r="AQ9" i="14"/>
  <c r="Z10" i="23"/>
  <c r="Z52" i="20"/>
  <c r="Y80" i="20"/>
  <c r="X12" i="23"/>
  <c r="X6" i="23"/>
  <c r="Z88" i="22"/>
  <c r="V54" i="22"/>
  <c r="V56" i="20"/>
  <c r="X52" i="20"/>
  <c r="Y85" i="23"/>
  <c r="V56" i="23"/>
  <c r="V68" i="22"/>
  <c r="Z72" i="20"/>
  <c r="Z71" i="20"/>
  <c r="X79" i="20"/>
  <c r="X60" i="22"/>
  <c r="Y20" i="20"/>
  <c r="X77" i="22"/>
  <c r="Z63" i="23"/>
  <c r="X25" i="23"/>
  <c r="Z22" i="20"/>
  <c r="X69" i="22"/>
  <c r="X23" i="22"/>
  <c r="Z20" i="23"/>
  <c r="V85" i="20"/>
  <c r="I24" i="1"/>
  <c r="Z5" i="22"/>
  <c r="L19" i="24"/>
  <c r="X48" i="23"/>
  <c r="V40" i="22"/>
  <c r="Z39" i="20"/>
  <c r="X36" i="23"/>
  <c r="X28" i="23"/>
  <c r="V5" i="22"/>
  <c r="V7" i="23"/>
  <c r="X54" i="20"/>
  <c r="Y21" i="22"/>
  <c r="Z20" i="22"/>
  <c r="Z25" i="22"/>
  <c r="AQ13" i="14"/>
  <c r="Y30" i="20"/>
  <c r="Z51" i="22"/>
  <c r="X8" i="23"/>
  <c r="V87" i="23"/>
  <c r="X28" i="20"/>
  <c r="Z31" i="22"/>
  <c r="Z27" i="23"/>
  <c r="X6" i="20"/>
  <c r="Y18" i="22"/>
  <c r="X58" i="20"/>
  <c r="Z14" i="20"/>
  <c r="X47" i="22"/>
  <c r="Y56" i="22"/>
  <c r="Y55" i="23"/>
  <c r="X86" i="23"/>
  <c r="V11" i="20"/>
  <c r="Z13" i="22"/>
  <c r="X17" i="20"/>
  <c r="Y54" i="22"/>
  <c r="X5" i="20"/>
  <c r="V80" i="23"/>
  <c r="V6" i="22"/>
  <c r="X76" i="23"/>
  <c r="Y36" i="20"/>
  <c r="Y47" i="22"/>
  <c r="Y65" i="20"/>
  <c r="Z40" i="22"/>
  <c r="X51" i="22"/>
  <c r="Z56" i="20"/>
  <c r="Y32" i="23"/>
  <c r="Z32" i="23"/>
  <c r="Z10" i="20"/>
  <c r="Z44" i="22"/>
  <c r="Y34" i="23"/>
  <c r="Y66" i="22"/>
  <c r="Z45" i="20"/>
  <c r="V85" i="22"/>
  <c r="X92" i="22"/>
  <c r="Y42" i="22"/>
  <c r="Z89" i="20"/>
  <c r="X43" i="23"/>
  <c r="Y23" i="23"/>
  <c r="L18" i="24"/>
  <c r="V28" i="22"/>
  <c r="X92" i="23"/>
  <c r="Y49" i="22"/>
  <c r="Z60" i="20"/>
  <c r="Y46" i="20"/>
  <c r="Z25" i="20"/>
  <c r="BA15" i="22"/>
  <c r="X82" i="20"/>
  <c r="X37" i="22"/>
  <c r="Z44" i="20"/>
  <c r="V10" i="23"/>
  <c r="V23" i="20"/>
  <c r="V47" i="23"/>
  <c r="Y33" i="20"/>
  <c r="Z8" i="22"/>
  <c r="V55" i="23"/>
  <c r="Z73" i="22"/>
  <c r="X88" i="23"/>
  <c r="V66" i="23"/>
  <c r="Y48" i="23"/>
  <c r="Z83" i="22"/>
  <c r="Z6" i="20"/>
  <c r="V92" i="20"/>
  <c r="X3" i="20"/>
  <c r="V30" i="22"/>
  <c r="Z81" i="22"/>
  <c r="Y77" i="22"/>
  <c r="X91" i="22"/>
  <c r="Z3" i="23"/>
  <c r="Y17" i="23"/>
  <c r="Y75" i="20"/>
  <c r="Y53" i="22"/>
  <c r="Z57" i="22"/>
  <c r="Y38" i="22"/>
  <c r="Y77" i="20"/>
  <c r="Y96" i="20"/>
  <c r="X33" i="22"/>
  <c r="Y76" i="23"/>
  <c r="Y39" i="20"/>
  <c r="Z4" i="20"/>
  <c r="Y52" i="22"/>
  <c r="Y15" i="20"/>
  <c r="L17" i="24"/>
  <c r="Z96" i="20"/>
  <c r="Z15" i="20"/>
  <c r="X71" i="23"/>
  <c r="Y14" i="22"/>
  <c r="V44" i="22"/>
  <c r="Z9" i="20"/>
  <c r="V76" i="23"/>
  <c r="Z70" i="23"/>
  <c r="V20" i="23"/>
  <c r="Z59" i="20"/>
  <c r="V23" i="23"/>
  <c r="Y84" i="22"/>
  <c r="V72" i="23"/>
  <c r="X18" i="23"/>
  <c r="X45" i="20"/>
  <c r="Z83" i="23"/>
  <c r="Z7" i="20"/>
  <c r="V93" i="20"/>
  <c r="Z25" i="23"/>
  <c r="BB16" i="23"/>
  <c r="Z54" i="22"/>
  <c r="Y52" i="23"/>
  <c r="V90" i="23"/>
  <c r="Y20" i="22"/>
  <c r="V79" i="23"/>
  <c r="Y7" i="23"/>
  <c r="X87" i="20"/>
  <c r="Y83" i="22"/>
  <c r="Y31" i="23"/>
  <c r="Y27" i="22"/>
  <c r="Z41" i="20"/>
  <c r="Y85" i="20"/>
  <c r="Y19" i="20"/>
  <c r="V38" i="22"/>
  <c r="V56" i="22"/>
  <c r="X62" i="23"/>
  <c r="Y11" i="22"/>
  <c r="X7" i="23"/>
  <c r="V60" i="23"/>
  <c r="Y32" i="20"/>
  <c r="X39" i="23"/>
  <c r="Y73" i="23"/>
  <c r="Z67" i="23"/>
  <c r="Z82" i="22"/>
  <c r="Y67" i="22"/>
  <c r="Y22" i="20"/>
  <c r="Y39" i="23"/>
  <c r="X31" i="23"/>
  <c r="X53" i="23"/>
  <c r="X91" i="23"/>
  <c r="Z80" i="20"/>
  <c r="Y28" i="23"/>
  <c r="V50" i="22"/>
  <c r="Y58" i="20"/>
  <c r="Y86" i="20"/>
  <c r="Y17" i="22"/>
  <c r="Z87" i="23"/>
  <c r="Y41" i="20"/>
  <c r="V78" i="23"/>
  <c r="V95" i="20"/>
  <c r="Z63" i="22"/>
  <c r="V19" i="22"/>
  <c r="Y83" i="23"/>
  <c r="X27" i="20"/>
  <c r="V35" i="23"/>
  <c r="Z29" i="23"/>
  <c r="X42" i="22"/>
  <c r="Z42" i="23"/>
  <c r="V50" i="20"/>
  <c r="V75" i="22"/>
  <c r="Y81" i="23"/>
  <c r="X9" i="20"/>
  <c r="V63" i="20"/>
  <c r="Z15" i="22"/>
  <c r="Y75" i="23"/>
  <c r="X34" i="23"/>
  <c r="Y3" i="23"/>
  <c r="X90" i="22"/>
  <c r="Z78" i="22"/>
  <c r="Y91" i="23"/>
  <c r="V10" i="22"/>
  <c r="V81" i="22"/>
  <c r="X50" i="20"/>
  <c r="X55" i="20"/>
  <c r="Z45" i="23"/>
  <c r="V3" i="22"/>
  <c r="V30" i="20"/>
  <c r="Z41" i="22"/>
  <c r="V21" i="20"/>
  <c r="Z62" i="22"/>
  <c r="X24" i="23"/>
  <c r="V33" i="23"/>
  <c r="Z3" i="20"/>
  <c r="V78" i="20"/>
  <c r="Y67" i="20"/>
  <c r="Y79" i="20"/>
  <c r="V13" i="22"/>
  <c r="Y11" i="23"/>
  <c r="X17" i="23"/>
  <c r="V75" i="23"/>
  <c r="V24" i="20"/>
  <c r="Y65" i="22"/>
  <c r="Z64" i="20"/>
  <c r="X63" i="22"/>
  <c r="X43" i="20"/>
  <c r="Z34" i="22"/>
  <c r="Z76" i="20"/>
  <c r="V26" i="23"/>
  <c r="X21" i="23"/>
  <c r="Y89" i="22"/>
  <c r="Z46" i="22"/>
  <c r="X29" i="20"/>
  <c r="Z26" i="20"/>
  <c r="V21" i="22"/>
  <c r="V37" i="22"/>
  <c r="Z85" i="20"/>
  <c r="X42" i="20"/>
  <c r="V12" i="23"/>
  <c r="V43" i="20"/>
  <c r="Z54" i="20"/>
  <c r="V36" i="23"/>
  <c r="Z79" i="23"/>
  <c r="Y53" i="20"/>
  <c r="Y26" i="22"/>
  <c r="X39" i="22"/>
  <c r="Z9" i="22"/>
  <c r="Y12" i="20"/>
  <c r="Z80" i="23"/>
  <c r="V67" i="22"/>
  <c r="V75" i="20"/>
  <c r="Z64" i="22"/>
  <c r="V73" i="23"/>
  <c r="V39" i="20"/>
  <c r="V45" i="23"/>
  <c r="Z30" i="22"/>
  <c r="X32" i="22"/>
  <c r="Y62" i="23"/>
  <c r="X94" i="20"/>
  <c r="V91" i="22"/>
  <c r="Y5" i="23"/>
  <c r="Z88" i="20"/>
  <c r="V64" i="23"/>
  <c r="Y48" i="22"/>
  <c r="V9" i="22"/>
  <c r="V92" i="22"/>
  <c r="Y3" i="20"/>
  <c r="X51" i="20"/>
  <c r="Z36" i="23"/>
  <c r="Z51" i="20"/>
  <c r="Z40" i="20"/>
  <c r="Y65" i="23"/>
  <c r="V79" i="22"/>
  <c r="Y31" i="22"/>
  <c r="I16" i="1"/>
  <c r="V15" i="22"/>
  <c r="Z94" i="22"/>
  <c r="Y76" i="20"/>
  <c r="X66" i="23"/>
  <c r="X67" i="22"/>
  <c r="X45" i="23"/>
  <c r="V21" i="23"/>
  <c r="Z90" i="20"/>
  <c r="Y80" i="23"/>
  <c r="V8" i="20"/>
  <c r="V46" i="20"/>
  <c r="Z46" i="20"/>
  <c r="Y81" i="20"/>
  <c r="X34" i="20"/>
  <c r="X90" i="23"/>
  <c r="Z36" i="22"/>
  <c r="V45" i="22"/>
  <c r="Z61" i="20"/>
  <c r="Z20" i="20"/>
  <c r="Y54" i="20"/>
  <c r="BC15" i="22"/>
  <c r="Z77" i="22"/>
  <c r="X76" i="22"/>
  <c r="V16" i="23"/>
  <c r="Y8" i="20"/>
  <c r="Y95" i="20"/>
  <c r="X22" i="20"/>
  <c r="X34" i="22"/>
  <c r="Y69" i="22"/>
  <c r="D47" i="1"/>
  <c r="L3" i="24"/>
  <c r="L7" i="24"/>
  <c r="V41" i="23"/>
  <c r="X12" i="20"/>
  <c r="Y63" i="20"/>
  <c r="Y30" i="23"/>
  <c r="V35" i="20"/>
  <c r="V28" i="20"/>
  <c r="X4" i="23"/>
  <c r="Z18" i="22"/>
  <c r="Z46" i="23"/>
  <c r="Z18" i="20"/>
  <c r="V27" i="23"/>
  <c r="X6" i="22"/>
  <c r="V5" i="20"/>
  <c r="Y45" i="22"/>
  <c r="Z68" i="20"/>
  <c r="Z77" i="20"/>
  <c r="V82" i="22"/>
  <c r="Y39" i="22"/>
  <c r="Y59" i="20"/>
  <c r="Z33" i="20"/>
  <c r="Y57" i="22"/>
  <c r="V74" i="20"/>
  <c r="X30" i="20"/>
  <c r="X65" i="22"/>
  <c r="V59" i="20"/>
  <c r="X4" i="22"/>
  <c r="Y36" i="22"/>
  <c r="X64" i="22"/>
  <c r="V90" i="20"/>
  <c r="Y40" i="22"/>
  <c r="V58" i="22"/>
  <c r="V63" i="22"/>
  <c r="Y62" i="22"/>
  <c r="X81" i="20"/>
  <c r="V94" i="23"/>
  <c r="V33" i="22"/>
  <c r="Z16" i="23"/>
  <c r="V38" i="20"/>
  <c r="V86" i="20"/>
  <c r="Z71" i="23"/>
  <c r="V38" i="23"/>
  <c r="Z21" i="20"/>
  <c r="Z82" i="20"/>
  <c r="X60" i="20"/>
  <c r="V51" i="22"/>
  <c r="Y92" i="23"/>
  <c r="Z16" i="20"/>
  <c r="Z13" i="23"/>
  <c r="Z53" i="23"/>
  <c r="Y9" i="20"/>
  <c r="Z30" i="23"/>
  <c r="Y68" i="22"/>
  <c r="Y88" i="20"/>
  <c r="Y16" i="20"/>
  <c r="Z83" i="20"/>
  <c r="X44" i="23"/>
  <c r="V32" i="20"/>
  <c r="V42" i="22"/>
  <c r="X48" i="22"/>
  <c r="Y51" i="23"/>
  <c r="Y91" i="20"/>
  <c r="V73" i="22"/>
  <c r="V83" i="20"/>
  <c r="X59" i="20"/>
  <c r="Y23" i="22"/>
  <c r="Y73" i="22"/>
  <c r="X74" i="23"/>
  <c r="Z37" i="20"/>
  <c r="Y8" i="22"/>
  <c r="L15" i="24"/>
  <c r="V11" i="23"/>
  <c r="Z56" i="23"/>
  <c r="V53" i="22"/>
  <c r="V78" i="22"/>
  <c r="Z50" i="22"/>
  <c r="Y73" i="20"/>
  <c r="V88" i="22"/>
  <c r="X67" i="20"/>
  <c r="Y58" i="23"/>
  <c r="X82" i="22"/>
  <c r="V34" i="23"/>
  <c r="Y45" i="23"/>
  <c r="X60" i="23"/>
  <c r="V47" i="20"/>
  <c r="X90" i="20"/>
  <c r="X84" i="20"/>
  <c r="X26" i="23"/>
  <c r="Y87" i="20"/>
  <c r="X80" i="20"/>
  <c r="AR14" i="20"/>
  <c r="X35" i="22"/>
  <c r="X15" i="23"/>
  <c r="V4" i="23"/>
  <c r="Z8" i="23"/>
  <c r="Y13" i="22"/>
  <c r="D31" i="1"/>
  <c r="V89" i="23"/>
  <c r="Z87" i="20"/>
  <c r="Z68" i="23"/>
  <c r="X73" i="22"/>
  <c r="Y25" i="20"/>
  <c r="X13" i="22"/>
  <c r="V91" i="23"/>
  <c r="V23" i="22"/>
  <c r="Y25" i="23"/>
  <c r="Z61" i="23"/>
  <c r="V52" i="22"/>
  <c r="V69" i="20"/>
  <c r="X30" i="23"/>
  <c r="Y71" i="20"/>
  <c r="Y14" i="20"/>
  <c r="Y37" i="20"/>
  <c r="Z92" i="20"/>
  <c r="Y50" i="20"/>
  <c r="X94" i="22"/>
  <c r="Y82" i="20"/>
  <c r="Y20" i="23"/>
  <c r="V5" i="23"/>
  <c r="Z33" i="22"/>
  <c r="L10" i="24"/>
  <c r="Y56" i="23"/>
  <c r="X63" i="23"/>
  <c r="Z28" i="23"/>
  <c r="V83" i="23"/>
  <c r="Y21" i="20"/>
  <c r="V77" i="20"/>
  <c r="Z4" i="22"/>
  <c r="V43" i="23"/>
  <c r="Y11" i="20"/>
  <c r="X3" i="23"/>
  <c r="L9" i="24"/>
  <c r="X66" i="22"/>
  <c r="Z89" i="22"/>
  <c r="Z67" i="22"/>
  <c r="V91" i="20"/>
  <c r="V8" i="22"/>
  <c r="V27" i="22"/>
  <c r="Z38" i="23"/>
  <c r="Z59" i="22"/>
  <c r="Z85" i="23"/>
  <c r="X8" i="22"/>
  <c r="Y94" i="20"/>
  <c r="X38" i="22"/>
  <c r="X64" i="20"/>
  <c r="Y6" i="23"/>
  <c r="Z18" i="23"/>
  <c r="X17" i="22"/>
  <c r="X88" i="22"/>
  <c r="V61" i="22"/>
  <c r="X85" i="23"/>
  <c r="Z16" i="22"/>
  <c r="Z66" i="20"/>
  <c r="Y69" i="23"/>
  <c r="Z5" i="20"/>
  <c r="Y84" i="20"/>
  <c r="V76" i="22"/>
  <c r="X16" i="23"/>
  <c r="V24" i="23"/>
  <c r="V73" i="20"/>
  <c r="Y70" i="20"/>
  <c r="Y72" i="20"/>
  <c r="Y4" i="23"/>
  <c r="X95" i="20"/>
  <c r="V50" i="23"/>
  <c r="X77" i="20"/>
  <c r="Y55" i="22"/>
  <c r="Z30" i="20"/>
  <c r="Y43" i="22"/>
  <c r="X83" i="22"/>
  <c r="X73" i="23"/>
  <c r="Z81" i="23"/>
  <c r="X19" i="20"/>
  <c r="X79" i="22"/>
  <c r="V3" i="23"/>
  <c r="Y3" i="22"/>
  <c r="X57" i="20"/>
  <c r="Z74" i="20"/>
  <c r="Z57" i="23"/>
  <c r="V87" i="22"/>
  <c r="Y76" i="22"/>
  <c r="Y22" i="22"/>
  <c r="X35" i="23"/>
  <c r="Y54" i="23"/>
  <c r="Y92" i="22"/>
  <c r="Z58" i="22"/>
  <c r="V20" i="22"/>
  <c r="Z88" i="23"/>
  <c r="Y32" i="22"/>
  <c r="V20" i="20"/>
  <c r="Z94" i="20"/>
  <c r="X21" i="22"/>
  <c r="Z82" i="23"/>
  <c r="Y52" i="20"/>
  <c r="Z14" i="22"/>
  <c r="X72" i="22"/>
  <c r="Y71" i="22"/>
  <c r="Y57" i="23"/>
  <c r="V95" i="22"/>
  <c r="V39" i="23"/>
  <c r="Z58" i="23"/>
  <c r="Z34" i="23"/>
  <c r="Z74" i="23"/>
  <c r="X52" i="23"/>
  <c r="L4" i="24"/>
  <c r="V34" i="20"/>
  <c r="V58" i="23"/>
  <c r="Y93" i="22"/>
  <c r="X41" i="22"/>
  <c r="Z31" i="20"/>
  <c r="X93" i="23"/>
  <c r="X56" i="23"/>
  <c r="Y72" i="23"/>
  <c r="X61" i="22"/>
  <c r="X79" i="23"/>
  <c r="X69" i="23"/>
  <c r="V40" i="23"/>
  <c r="D32" i="1"/>
  <c r="X75" i="22"/>
  <c r="Y26" i="20"/>
  <c r="Z78" i="23"/>
  <c r="X24" i="22"/>
  <c r="X20" i="23"/>
  <c r="X67" i="23"/>
  <c r="Z29" i="22"/>
  <c r="V64" i="22"/>
  <c r="Z86" i="23"/>
  <c r="Y34" i="22"/>
  <c r="Z69" i="20"/>
  <c r="X25" i="22"/>
  <c r="Y68" i="23"/>
  <c r="X46" i="22"/>
  <c r="Z6" i="23"/>
  <c r="X61" i="20"/>
  <c r="Z66" i="23"/>
  <c r="X53" i="20"/>
  <c r="X73" i="20"/>
  <c r="Z28" i="22"/>
  <c r="V69" i="22"/>
  <c r="X56" i="20"/>
  <c r="Z36" i="20"/>
  <c r="Y60" i="22"/>
  <c r="X50" i="22"/>
  <c r="X72" i="23"/>
  <c r="Y89" i="23"/>
  <c r="X41" i="20"/>
  <c r="AO3" i="14"/>
  <c r="Z66" i="22"/>
  <c r="Z13" i="20"/>
  <c r="Y15" i="23"/>
  <c r="Z34" i="20"/>
  <c r="Z65" i="20"/>
  <c r="Z32" i="20"/>
  <c r="Y64" i="20"/>
  <c r="Z72" i="23"/>
  <c r="Z75" i="22"/>
  <c r="X47" i="20"/>
  <c r="X11" i="22"/>
  <c r="Z12" i="22"/>
  <c r="Z37" i="23"/>
  <c r="AO11" i="14"/>
  <c r="V76" i="20"/>
  <c r="Z84" i="22"/>
  <c r="X27" i="22"/>
  <c r="Z62" i="20"/>
  <c r="Z64" i="23"/>
  <c r="Y37" i="23"/>
  <c r="Z48" i="20"/>
  <c r="Z93" i="22"/>
  <c r="X89" i="20"/>
  <c r="Z74" i="22"/>
  <c r="V40" i="20"/>
  <c r="Z24" i="23"/>
  <c r="Z50" i="20"/>
  <c r="X41" i="23"/>
  <c r="V60" i="20"/>
  <c r="Z81" i="20"/>
  <c r="Y6" i="20"/>
  <c r="X54" i="23"/>
  <c r="Y79" i="22"/>
  <c r="X59" i="23"/>
  <c r="Y42" i="20"/>
  <c r="V19" i="20"/>
  <c r="V51" i="20"/>
  <c r="Y61" i="23"/>
  <c r="Y19" i="23"/>
  <c r="Y80" i="22"/>
  <c r="X85" i="20"/>
  <c r="X16" i="20"/>
  <c r="Y41" i="22"/>
  <c r="AQ11" i="14"/>
  <c r="Z92" i="22"/>
  <c r="X95" i="22"/>
  <c r="V39" i="22"/>
  <c r="V86" i="22"/>
  <c r="V48" i="22"/>
  <c r="Y66" i="20"/>
  <c r="Z53" i="22"/>
  <c r="Z22" i="22"/>
  <c r="Y94" i="22"/>
  <c r="Y38" i="20"/>
  <c r="Y90" i="20"/>
  <c r="V81" i="23"/>
  <c r="X31" i="22"/>
  <c r="Z23" i="22"/>
  <c r="V65" i="20"/>
  <c r="Z58" i="20"/>
  <c r="X65" i="20"/>
  <c r="V80" i="22"/>
  <c r="AD5" i="23"/>
  <c r="Z33" i="23"/>
  <c r="V53" i="20"/>
  <c r="X49" i="22"/>
  <c r="X14" i="22"/>
  <c r="V48" i="20"/>
  <c r="Y24" i="22"/>
  <c r="Z92" i="23"/>
  <c r="X89" i="23"/>
  <c r="V22" i="23"/>
  <c r="BB17" i="22"/>
  <c r="BB18" i="22"/>
  <c r="BC18" i="22" s="1"/>
  <c r="Y63" i="22"/>
  <c r="Z19" i="23"/>
  <c r="V31" i="22"/>
  <c r="Z79" i="20"/>
  <c r="X19" i="22"/>
  <c r="V71" i="23"/>
  <c r="Z49" i="22"/>
  <c r="V16" i="22"/>
  <c r="Z54" i="23"/>
  <c r="Y71" i="23"/>
  <c r="X9" i="22"/>
  <c r="X30" i="22"/>
  <c r="AO6" i="14"/>
  <c r="Z43" i="22"/>
  <c r="X69" i="20"/>
  <c r="V67" i="23"/>
  <c r="V4" i="20"/>
  <c r="Y61" i="22"/>
  <c r="Y28" i="22"/>
  <c r="Z87" i="22"/>
  <c r="Z32" i="22"/>
  <c r="V81" i="20"/>
  <c r="X7" i="20"/>
  <c r="Z22" i="23"/>
  <c r="V68" i="20"/>
  <c r="X44" i="20"/>
  <c r="Z7" i="23"/>
  <c r="Y24" i="23"/>
  <c r="Y7" i="20"/>
  <c r="BC16" i="22"/>
  <c r="Z65" i="23"/>
  <c r="X39" i="20"/>
  <c r="Y5" i="22"/>
  <c r="Z63" i="20"/>
  <c r="Z3" i="22"/>
  <c r="Y16" i="23"/>
  <c r="L11" i="24"/>
  <c r="Z47" i="23"/>
  <c r="X31" i="20"/>
  <c r="V42" i="23"/>
  <c r="Y30" i="22"/>
  <c r="X23" i="20"/>
  <c r="Y33" i="23"/>
  <c r="V7" i="20"/>
  <c r="V58" i="20"/>
  <c r="X93" i="20"/>
  <c r="X42" i="23"/>
  <c r="V74" i="22"/>
  <c r="Z60" i="23"/>
  <c r="V15" i="23"/>
  <c r="X49" i="20"/>
  <c r="V57" i="20"/>
  <c r="Z48" i="22"/>
  <c r="X89" i="22"/>
  <c r="Y41" i="23"/>
  <c r="Y93" i="20"/>
  <c r="Z80" i="22"/>
  <c r="Z95" i="20"/>
  <c r="X36" i="22"/>
  <c r="AO13" i="14"/>
  <c r="X84" i="23"/>
  <c r="V62" i="23"/>
  <c r="Y74" i="20"/>
  <c r="Z12" i="23"/>
  <c r="Z40" i="23"/>
  <c r="X71" i="22"/>
  <c r="X46" i="23"/>
  <c r="Z35" i="22"/>
  <c r="Z75" i="23"/>
  <c r="X26" i="22"/>
  <c r="AO7" i="14"/>
  <c r="Z55" i="22"/>
  <c r="V69" i="23"/>
  <c r="X45" i="22"/>
  <c r="V54" i="23"/>
  <c r="X85" i="22"/>
  <c r="V4" i="22"/>
  <c r="Z84" i="20"/>
  <c r="X11" i="23"/>
  <c r="Y46" i="23"/>
  <c r="Z42" i="20"/>
  <c r="V71" i="20"/>
  <c r="V6" i="20"/>
  <c r="V55" i="20"/>
  <c r="D48" i="1"/>
  <c r="X75" i="20"/>
  <c r="Z52" i="22"/>
  <c r="V61" i="23"/>
  <c r="AQ10" i="14"/>
  <c r="AU9" i="23"/>
  <c r="Y24" i="20"/>
  <c r="Y74" i="22"/>
  <c r="AP13" i="14"/>
  <c r="X14" i="20"/>
  <c r="V64" i="20"/>
  <c r="V62" i="20"/>
  <c r="Z90" i="22"/>
  <c r="X48" i="20"/>
  <c r="X15" i="22"/>
  <c r="V31" i="23"/>
  <c r="Y61" i="20"/>
  <c r="Y88" i="23"/>
  <c r="Z42" i="22"/>
  <c r="V83" i="22"/>
  <c r="AO5" i="14"/>
  <c r="X75" i="23"/>
  <c r="BA15" i="23"/>
  <c r="Z91" i="23"/>
  <c r="V22" i="22"/>
  <c r="Y45" i="20"/>
  <c r="V54" i="20"/>
  <c r="Y31" i="20"/>
  <c r="AQ8" i="14"/>
  <c r="Z14" i="23"/>
  <c r="Z31" i="23"/>
  <c r="Z11" i="23"/>
  <c r="X28" i="22"/>
  <c r="V24" i="22"/>
  <c r="Z76" i="23"/>
  <c r="AO4" i="14"/>
  <c r="AU4" i="23"/>
  <c r="BB19" i="22"/>
  <c r="X82" i="23"/>
  <c r="X36" i="20"/>
  <c r="V52" i="23"/>
  <c r="Y64" i="23"/>
  <c r="Y10" i="22"/>
  <c r="Z53" i="20"/>
  <c r="Z10" i="22"/>
  <c r="Z12" i="20"/>
  <c r="V72" i="22"/>
  <c r="Z62" i="23"/>
  <c r="X3" i="22"/>
  <c r="V72" i="20"/>
  <c r="Y50" i="23"/>
  <c r="X68" i="22"/>
  <c r="Y57" i="20"/>
  <c r="X70" i="23"/>
  <c r="Y19" i="22"/>
  <c r="V3" i="20"/>
  <c r="V31" i="20"/>
  <c r="V14" i="22"/>
  <c r="Z47" i="22"/>
  <c r="Y22" i="23"/>
  <c r="AQ7" i="14"/>
  <c r="Y51" i="22"/>
  <c r="Y53" i="23"/>
  <c r="Z59" i="23"/>
  <c r="Y38" i="23"/>
  <c r="Z6" i="22"/>
  <c r="AQ6" i="14"/>
  <c r="AU11" i="23"/>
  <c r="BA18" i="22"/>
  <c r="W85" i="20"/>
  <c r="W92" i="23"/>
  <c r="W29" i="22"/>
  <c r="W14" i="20"/>
  <c r="W9" i="23"/>
  <c r="W72" i="20"/>
  <c r="W30" i="20"/>
  <c r="W90" i="20"/>
  <c r="W53" i="20"/>
  <c r="W86" i="20"/>
  <c r="W22" i="22"/>
  <c r="W89" i="22"/>
  <c r="W3" i="23"/>
  <c r="W48" i="22"/>
  <c r="W50" i="22"/>
  <c r="W48" i="20"/>
  <c r="W34" i="23"/>
  <c r="W87" i="23"/>
  <c r="W57" i="23"/>
  <c r="W15" i="23"/>
  <c r="W88" i="23"/>
  <c r="W10" i="22"/>
  <c r="W40" i="20"/>
  <c r="W11" i="23"/>
  <c r="W8" i="20"/>
  <c r="W54" i="22"/>
  <c r="W17" i="20"/>
  <c r="W52" i="20"/>
  <c r="W95" i="20"/>
  <c r="W43" i="20"/>
  <c r="W17" i="23"/>
  <c r="W55" i="20"/>
  <c r="W12" i="22"/>
  <c r="W77" i="23"/>
  <c r="W5" i="22"/>
  <c r="W4" i="23"/>
  <c r="W8" i="23"/>
  <c r="AR6" i="14"/>
  <c r="W78" i="20"/>
  <c r="BE15" i="23"/>
  <c r="W49" i="23"/>
  <c r="W37" i="23"/>
  <c r="W44" i="22"/>
  <c r="W59" i="22"/>
  <c r="W75" i="23"/>
  <c r="W81" i="20"/>
  <c r="W69" i="22"/>
  <c r="W23" i="20"/>
  <c r="W20" i="20"/>
  <c r="W11" i="20"/>
  <c r="W4" i="22"/>
  <c r="W18" i="20"/>
  <c r="W89" i="23"/>
  <c r="W19" i="23"/>
  <c r="W76" i="22"/>
  <c r="W93" i="20"/>
  <c r="W82" i="20"/>
  <c r="W90" i="22"/>
  <c r="W62" i="20"/>
  <c r="W28" i="20"/>
  <c r="W24" i="22"/>
  <c r="W92" i="22"/>
  <c r="W71" i="22"/>
  <c r="W32" i="20"/>
  <c r="W78" i="23"/>
  <c r="W45" i="20"/>
  <c r="W74" i="23"/>
  <c r="W88" i="20"/>
  <c r="W50" i="23"/>
  <c r="W72" i="22"/>
  <c r="W67" i="23"/>
  <c r="W71" i="20"/>
  <c r="W55" i="23"/>
  <c r="W42" i="20"/>
  <c r="W71" i="23"/>
  <c r="W17" i="22"/>
  <c r="W34" i="22"/>
  <c r="W59" i="20"/>
  <c r="W20" i="23"/>
  <c r="W67" i="20"/>
  <c r="W47" i="20"/>
  <c r="W84" i="23"/>
  <c r="W16" i="23"/>
  <c r="W84" i="22"/>
  <c r="W68" i="23"/>
  <c r="W54" i="20"/>
  <c r="W66" i="20"/>
  <c r="BE15" i="22"/>
  <c r="W3" i="22"/>
  <c r="W22" i="20"/>
  <c r="W51" i="20"/>
  <c r="W10" i="23"/>
  <c r="W29" i="20"/>
  <c r="W85" i="22"/>
  <c r="W69" i="23"/>
  <c r="W66" i="22"/>
  <c r="W44" i="20"/>
  <c r="BD15" i="23"/>
  <c r="W36" i="22"/>
  <c r="W36" i="20"/>
  <c r="W88" i="22"/>
  <c r="W86" i="22"/>
  <c r="W43" i="22"/>
  <c r="W86" i="23"/>
  <c r="W64" i="22"/>
  <c r="BD11" i="23"/>
  <c r="W91" i="22"/>
  <c r="W91" i="20"/>
  <c r="W45" i="22"/>
  <c r="AR5" i="14"/>
  <c r="W74" i="20"/>
  <c r="W6" i="20"/>
  <c r="W21" i="22"/>
  <c r="W19" i="20"/>
  <c r="W95" i="22"/>
  <c r="W81" i="22"/>
  <c r="W39" i="23"/>
  <c r="W61" i="23"/>
  <c r="W7" i="22"/>
  <c r="W57" i="20"/>
  <c r="W80" i="20"/>
  <c r="W18" i="22"/>
  <c r="W58" i="23"/>
  <c r="W58" i="20"/>
  <c r="W31" i="23"/>
  <c r="W14" i="22"/>
  <c r="W96" i="20"/>
  <c r="W63" i="22"/>
  <c r="W27" i="20"/>
  <c r="W66" i="23"/>
  <c r="W35" i="20"/>
  <c r="W47" i="23"/>
  <c r="W31" i="20"/>
  <c r="W5" i="20"/>
  <c r="W87" i="20"/>
  <c r="W58" i="22"/>
  <c r="W63" i="20"/>
  <c r="W85" i="23"/>
  <c r="W32" i="22"/>
  <c r="W94" i="20"/>
  <c r="W46" i="20"/>
  <c r="W12" i="23"/>
  <c r="W46" i="23"/>
  <c r="W43" i="23"/>
  <c r="W80" i="22"/>
  <c r="AS5" i="14"/>
  <c r="AW9" i="23"/>
  <c r="BE18" i="22"/>
  <c r="W38" i="22"/>
  <c r="W81" i="23"/>
  <c r="W49" i="22"/>
  <c r="W94" i="22"/>
  <c r="W59" i="23"/>
  <c r="W15" i="22"/>
  <c r="BD2" i="23"/>
  <c r="W64" i="23"/>
  <c r="W38" i="20"/>
  <c r="W34" i="20"/>
  <c r="W83" i="23"/>
  <c r="W46" i="22"/>
  <c r="W64" i="20"/>
  <c r="W42" i="22"/>
  <c r="W9" i="22"/>
  <c r="W31" i="22"/>
  <c r="W87" i="22"/>
  <c r="W65" i="23"/>
  <c r="W83" i="22"/>
  <c r="W73" i="22"/>
  <c r="W76" i="20"/>
  <c r="W3" i="20"/>
  <c r="W25" i="22"/>
  <c r="W92" i="20"/>
  <c r="W83" i="20"/>
  <c r="W33" i="22"/>
  <c r="W11" i="22"/>
  <c r="W52" i="22"/>
  <c r="W75" i="22"/>
  <c r="W65" i="20"/>
  <c r="W61" i="20"/>
  <c r="W70" i="23"/>
  <c r="W5" i="23"/>
  <c r="W45" i="23"/>
  <c r="W13" i="20"/>
  <c r="W25" i="23"/>
  <c r="W41" i="20"/>
  <c r="AR3" i="14"/>
  <c r="AW4" i="23"/>
  <c r="W51" i="23"/>
  <c r="W61" i="22"/>
  <c r="W70" i="20"/>
  <c r="W37" i="20"/>
  <c r="W79" i="22"/>
  <c r="W26" i="23"/>
  <c r="W23" i="23"/>
  <c r="W60" i="20"/>
  <c r="W20" i="22"/>
  <c r="W40" i="23"/>
  <c r="W41" i="23"/>
  <c r="W60" i="22"/>
  <c r="W78" i="22"/>
  <c r="W40" i="22"/>
  <c r="W91" i="23"/>
  <c r="W93" i="22"/>
  <c r="W56" i="23"/>
  <c r="W75" i="20"/>
  <c r="W60" i="23"/>
  <c r="W16" i="22"/>
  <c r="W63" i="23"/>
  <c r="W52" i="23"/>
  <c r="W77" i="22"/>
  <c r="W27" i="22"/>
  <c r="W4" i="20"/>
  <c r="W84" i="20"/>
  <c r="W90" i="23"/>
  <c r="BE16" i="22"/>
  <c r="W19" i="22"/>
  <c r="W50" i="20"/>
  <c r="AR2" i="14"/>
  <c r="W39" i="22"/>
  <c r="W9" i="20"/>
  <c r="W94" i="23"/>
  <c r="W35" i="22"/>
  <c r="AR8" i="14"/>
  <c r="AS6" i="14"/>
  <c r="W32" i="23"/>
  <c r="W21" i="23"/>
  <c r="W72" i="23"/>
  <c r="W48" i="23"/>
  <c r="W27" i="23"/>
  <c r="W65" i="22"/>
  <c r="W28" i="22"/>
  <c r="W82" i="22"/>
  <c r="W25" i="20"/>
  <c r="W42" i="23"/>
  <c r="W51" i="22"/>
  <c r="W69" i="20"/>
  <c r="W28" i="23"/>
  <c r="W93" i="23"/>
  <c r="W16" i="20"/>
  <c r="W74" i="22"/>
  <c r="W73" i="20"/>
  <c r="W33" i="20"/>
  <c r="W24" i="23"/>
  <c r="W80" i="23"/>
  <c r="W23" i="22"/>
  <c r="W37" i="22"/>
  <c r="W41" i="22"/>
  <c r="W7" i="23"/>
  <c r="W26" i="20"/>
  <c r="W56" i="22"/>
  <c r="W15" i="20"/>
  <c r="W30" i="22"/>
  <c r="W68" i="22"/>
  <c r="W8" i="22"/>
  <c r="W79" i="23"/>
  <c r="W24" i="20"/>
  <c r="W56" i="20"/>
  <c r="W10" i="20"/>
  <c r="W62" i="23"/>
  <c r="W12" i="20"/>
  <c r="W21" i="20"/>
  <c r="W57" i="22"/>
  <c r="W79" i="20"/>
  <c r="W13" i="22"/>
  <c r="W39" i="20"/>
  <c r="W55" i="22"/>
  <c r="W35" i="23"/>
  <c r="W77" i="20"/>
  <c r="W30" i="23"/>
  <c r="W26" i="22"/>
  <c r="W70" i="22"/>
  <c r="W29" i="23"/>
  <c r="W73" i="23"/>
  <c r="W67" i="22"/>
  <c r="W62" i="22"/>
  <c r="W53" i="23"/>
  <c r="W76" i="23"/>
  <c r="W49" i="20"/>
  <c r="BD14" i="23"/>
  <c r="W54" i="23"/>
  <c r="W14" i="23"/>
  <c r="W68" i="20"/>
  <c r="W38" i="23"/>
  <c r="W6" i="23"/>
  <c r="W7" i="20"/>
  <c r="W33" i="23"/>
  <c r="W53" i="22"/>
  <c r="W82" i="23"/>
  <c r="W6" i="22"/>
  <c r="BD6" i="23"/>
  <c r="W44" i="23"/>
  <c r="W18" i="23"/>
  <c r="W22" i="23"/>
  <c r="AS7" i="14"/>
  <c r="W47" i="22"/>
  <c r="W13" i="23"/>
  <c r="W89" i="20"/>
  <c r="W36" i="23"/>
  <c r="AS3" i="14"/>
  <c r="AR7" i="14"/>
  <c r="AR13" i="14"/>
  <c r="AR11" i="14"/>
  <c r="AS11" i="14"/>
  <c r="AR10" i="14"/>
  <c r="AS13" i="14"/>
  <c r="AR9" i="14"/>
  <c r="AR12" i="14"/>
  <c r="AS12" i="14"/>
  <c r="AR4" i="14"/>
  <c r="AS4" i="14"/>
  <c r="AO9" i="14"/>
  <c r="AS9" i="14" s="1"/>
  <c r="AO10" i="14"/>
  <c r="AS10" i="14" s="1"/>
  <c r="AQ2" i="14"/>
  <c r="AO8" i="14"/>
  <c r="AS8" i="14" s="1"/>
  <c r="AQ4" i="14"/>
  <c r="BB17" i="23"/>
  <c r="BA16" i="23"/>
  <c r="BE16" i="23" s="1"/>
  <c r="BC16" i="23"/>
  <c r="D59" i="1"/>
  <c r="C56" i="1"/>
  <c r="C57" i="1"/>
  <c r="AS14" i="20"/>
  <c r="AR15" i="20"/>
  <c r="AA2" i="20" a="1"/>
  <c r="C40" i="1"/>
  <c r="C41" i="1"/>
  <c r="D43" i="1"/>
  <c r="AU2" i="23"/>
  <c r="AU8" i="23"/>
  <c r="AU10" i="23"/>
  <c r="BA17" i="22"/>
  <c r="BE17" i="22" s="1"/>
  <c r="BC17" i="22"/>
  <c r="BB20" i="22"/>
  <c r="BC19" i="22"/>
  <c r="BA19" i="22"/>
  <c r="BE19" i="22" s="1"/>
  <c r="BB18" i="23"/>
  <c r="BA17" i="23"/>
  <c r="BE17" i="23" s="1"/>
  <c r="BC17" i="23"/>
  <c r="AQ15" i="20"/>
  <c r="AU15" i="20" s="1"/>
  <c r="AR16" i="20"/>
  <c r="AS15" i="20"/>
  <c r="BB21" i="22"/>
  <c r="BC20" i="22"/>
  <c r="BA20" i="22"/>
  <c r="BE20" i="22" s="1"/>
  <c r="BA18" i="23"/>
  <c r="BE18" i="23" s="1"/>
  <c r="BB19" i="23"/>
  <c r="BC18" i="23"/>
  <c r="AS16" i="20"/>
  <c r="AQ16" i="20"/>
  <c r="AU16" i="20" s="1"/>
  <c r="BA21" i="22"/>
  <c r="BE21" i="22" s="1"/>
  <c r="BB22" i="22"/>
  <c r="BC21" i="22"/>
  <c r="BC19" i="23"/>
  <c r="BB20" i="23"/>
  <c r="BA19" i="23"/>
  <c r="BE19" i="23" s="1"/>
  <c r="BA22" i="22"/>
  <c r="BE22" i="22" s="1"/>
  <c r="BB23" i="22"/>
  <c r="BC22" i="22"/>
  <c r="BC20" i="23"/>
  <c r="BB21" i="23"/>
  <c r="BA20" i="23"/>
  <c r="BE20" i="23" s="1"/>
  <c r="BA23" i="22"/>
  <c r="BE23" i="22" s="1"/>
  <c r="BB24" i="22"/>
  <c r="BC23" i="22"/>
  <c r="BB22" i="23"/>
  <c r="BC21" i="23"/>
  <c r="BA21" i="23"/>
  <c r="BE21" i="23" s="1"/>
  <c r="BB25" i="22"/>
  <c r="BC24" i="22"/>
  <c r="BA24" i="22"/>
  <c r="BE24" i="22" s="1"/>
  <c r="BA22" i="23"/>
  <c r="BE22" i="23" s="1"/>
  <c r="BC22" i="23"/>
  <c r="BB23" i="23"/>
  <c r="BC25" i="22"/>
  <c r="BA25" i="22"/>
  <c r="BE25" i="22" s="1"/>
  <c r="BB26" i="22"/>
  <c r="BB24" i="23"/>
  <c r="BC23" i="23"/>
  <c r="BA23" i="23"/>
  <c r="BE23" i="23" s="1"/>
  <c r="BC26" i="22"/>
  <c r="BB27" i="22"/>
  <c r="BA26" i="22"/>
  <c r="BE26" i="22" s="1"/>
  <c r="BC24" i="23"/>
  <c r="BA24" i="23"/>
  <c r="BE24" i="23" s="1"/>
  <c r="BB25" i="23"/>
  <c r="BC27" i="22"/>
  <c r="BA27" i="22"/>
  <c r="BE27" i="22" s="1"/>
  <c r="BB28" i="22"/>
  <c r="BA25" i="23"/>
  <c r="BE25" i="23" s="1"/>
  <c r="BB26" i="23"/>
  <c r="BC25" i="23"/>
  <c r="BB29" i="22"/>
  <c r="BA28" i="22"/>
  <c r="BE28" i="22" s="1"/>
  <c r="BC28" i="22"/>
  <c r="BB27" i="23"/>
  <c r="BC26" i="23"/>
  <c r="BA26" i="23"/>
  <c r="BE26" i="23" s="1"/>
  <c r="BA29" i="22"/>
  <c r="BE29" i="22" s="1"/>
  <c r="BC29" i="22"/>
  <c r="BB30" i="22"/>
  <c r="BC27" i="23"/>
  <c r="BA27" i="23"/>
  <c r="BE27" i="23" s="1"/>
  <c r="BB28" i="23"/>
  <c r="BB31" i="22"/>
  <c r="BC30" i="22"/>
  <c r="BA30" i="22"/>
  <c r="BE30" i="22" s="1"/>
  <c r="BA28" i="23"/>
  <c r="BE28" i="23" s="1"/>
  <c r="BC28" i="23"/>
  <c r="BB29" i="23"/>
  <c r="BA31" i="22"/>
  <c r="BE31" i="22" s="1"/>
  <c r="BB32" i="22"/>
  <c r="BC31" i="22"/>
  <c r="BB30" i="23"/>
  <c r="BC29" i="23"/>
  <c r="BA29" i="23"/>
  <c r="BE29" i="23" s="1"/>
  <c r="BC32" i="22"/>
  <c r="BB33" i="22"/>
  <c r="BA32" i="22"/>
  <c r="BE32" i="22" s="1"/>
  <c r="BA30" i="23"/>
  <c r="BE30" i="23" s="1"/>
  <c r="BC30" i="23"/>
  <c r="BB31" i="23"/>
  <c r="BB34" i="22"/>
  <c r="BA33" i="22"/>
  <c r="BE33" i="22" s="1"/>
  <c r="BC33" i="22"/>
  <c r="BA31" i="23"/>
  <c r="BE31" i="23" s="1"/>
  <c r="BB32" i="23"/>
  <c r="BC31" i="23"/>
  <c r="BA34" i="22"/>
  <c r="BE34" i="22" s="1"/>
  <c r="BB35" i="22"/>
  <c r="BC34" i="22"/>
  <c r="BB33" i="23"/>
  <c r="BC32" i="23"/>
  <c r="BA32" i="23"/>
  <c r="BE32" i="23" s="1"/>
  <c r="BB36" i="22"/>
  <c r="BC35" i="22"/>
  <c r="BA35" i="22"/>
  <c r="BE35" i="22" s="1"/>
  <c r="BA33" i="23"/>
  <c r="BE33" i="23" s="1"/>
  <c r="BB34" i="23"/>
  <c r="BC33" i="23"/>
  <c r="BC36" i="22"/>
  <c r="BA36" i="22"/>
  <c r="BE36" i="22" s="1"/>
  <c r="BB37" i="22"/>
  <c r="BC34" i="23"/>
  <c r="BB35" i="23"/>
  <c r="BA34" i="23"/>
  <c r="BE34" i="23" s="1"/>
  <c r="BC37" i="22"/>
  <c r="BA37" i="22"/>
  <c r="BE37" i="22" s="1"/>
  <c r="BB38" i="22"/>
  <c r="BA35" i="23"/>
  <c r="BE35" i="23" s="1"/>
  <c r="BC35" i="23"/>
  <c r="BB36" i="23"/>
  <c r="BB39" i="22"/>
  <c r="BC38" i="22"/>
  <c r="BA38" i="22"/>
  <c r="BE38" i="22" s="1"/>
  <c r="BA36" i="23"/>
  <c r="BE36" i="23" s="1"/>
  <c r="BC36" i="23"/>
  <c r="BB37" i="23"/>
  <c r="BC39" i="22"/>
  <c r="BB40" i="22"/>
  <c r="BA39" i="22"/>
  <c r="BE39" i="22" s="1"/>
  <c r="BC37" i="23"/>
  <c r="BB38" i="23"/>
  <c r="BA37" i="23"/>
  <c r="BE37" i="23" s="1"/>
  <c r="BC40" i="22"/>
  <c r="BB41" i="22"/>
  <c r="BA40" i="22"/>
  <c r="BE40" i="22" s="1"/>
  <c r="BC38" i="23"/>
  <c r="BB39" i="23"/>
  <c r="BA38" i="23"/>
  <c r="BE38" i="23" s="1"/>
  <c r="BA41" i="22"/>
  <c r="BE41" i="22" s="1"/>
  <c r="BC41" i="22"/>
  <c r="BB42" i="22"/>
  <c r="BC39" i="23"/>
  <c r="BA39" i="23"/>
  <c r="BE39" i="23" s="1"/>
  <c r="BB40" i="23"/>
  <c r="BC42" i="22"/>
  <c r="BB43" i="22"/>
  <c r="BA42" i="22"/>
  <c r="BE42" i="22" s="1"/>
  <c r="BC40" i="23"/>
  <c r="BB41" i="23"/>
  <c r="BA40" i="23"/>
  <c r="BE40" i="23" s="1"/>
  <c r="BA43" i="22"/>
  <c r="BE43" i="22" s="1"/>
  <c r="BC43" i="22"/>
  <c r="BB44" i="22"/>
  <c r="BA41" i="23"/>
  <c r="BE41" i="23" s="1"/>
  <c r="BC41" i="23"/>
  <c r="BB42" i="23"/>
  <c r="BC44" i="22"/>
  <c r="BA44" i="22"/>
  <c r="BE44" i="22" s="1"/>
  <c r="BB45" i="22"/>
  <c r="BC42" i="23"/>
  <c r="BA42" i="23"/>
  <c r="BE42" i="23" s="1"/>
  <c r="BB43" i="23"/>
  <c r="BC45" i="22"/>
  <c r="BA45" i="22"/>
  <c r="BE45" i="22" s="1"/>
  <c r="BB46" i="22"/>
  <c r="BA43" i="23"/>
  <c r="BE43" i="23" s="1"/>
  <c r="BC43" i="23"/>
  <c r="BB44" i="23"/>
  <c r="BA46" i="22"/>
  <c r="BE46" i="22" s="1"/>
  <c r="BC46" i="22"/>
  <c r="BB47" i="22"/>
  <c r="BA44" i="23"/>
  <c r="BE44" i="23" s="1"/>
  <c r="BB45" i="23"/>
  <c r="BC44" i="23"/>
  <c r="BC47" i="22"/>
  <c r="BA47" i="22"/>
  <c r="BE47" i="22" s="1"/>
  <c r="BB48" i="22"/>
  <c r="BA45" i="23"/>
  <c r="BE45" i="23" s="1"/>
  <c r="BC45" i="23"/>
  <c r="BB46" i="23"/>
  <c r="BC48" i="22"/>
  <c r="BA48" i="22"/>
  <c r="BE48" i="22" s="1"/>
  <c r="BB49" i="22"/>
  <c r="BC46" i="23"/>
  <c r="BA46" i="23"/>
  <c r="BE46" i="23" s="1"/>
  <c r="BB47" i="23"/>
  <c r="BC49" i="22"/>
  <c r="BB50" i="22"/>
  <c r="BA49" i="22"/>
  <c r="BE49" i="22" s="1"/>
  <c r="BA47" i="23"/>
  <c r="BE47" i="23" s="1"/>
  <c r="BB48" i="23"/>
  <c r="BC47" i="23"/>
  <c r="BC50" i="22"/>
  <c r="BB51" i="22"/>
  <c r="BA50" i="22"/>
  <c r="BE50" i="22" s="1"/>
  <c r="BB49" i="23"/>
  <c r="BC48" i="23"/>
  <c r="BA48" i="23"/>
  <c r="BE48" i="23" s="1"/>
  <c r="BC51" i="22"/>
  <c r="BB52" i="22"/>
  <c r="BA51" i="22"/>
  <c r="BE51" i="22" s="1"/>
  <c r="BC49" i="23"/>
  <c r="BB50" i="23"/>
  <c r="BA49" i="23"/>
  <c r="BE49" i="23" s="1"/>
  <c r="BA52" i="22"/>
  <c r="BE52" i="22" s="1"/>
  <c r="BC52" i="22"/>
  <c r="BB53" i="22"/>
  <c r="BC50" i="23"/>
  <c r="BB51" i="23"/>
  <c r="BA50" i="23"/>
  <c r="BE50" i="23" s="1"/>
  <c r="BB54" i="22"/>
  <c r="BA53" i="22"/>
  <c r="BE53" i="22" s="1"/>
  <c r="BC53" i="22"/>
  <c r="BB52" i="23"/>
  <c r="BC51" i="23"/>
  <c r="BA51" i="23"/>
  <c r="BE51" i="23" s="1"/>
  <c r="BA54" i="22"/>
  <c r="BE54" i="22" s="1"/>
  <c r="BC54" i="22"/>
  <c r="BB55" i="22"/>
  <c r="BA52" i="23"/>
  <c r="BE52" i="23" s="1"/>
  <c r="BB53" i="23"/>
  <c r="BC52" i="23"/>
  <c r="BC55" i="22"/>
  <c r="BB56" i="22"/>
  <c r="BA55" i="22"/>
  <c r="BE55" i="22" s="1"/>
  <c r="BC53" i="23"/>
  <c r="BB54" i="23"/>
  <c r="BA53" i="23"/>
  <c r="BE53" i="23" s="1"/>
  <c r="BA56" i="22"/>
  <c r="BE56" i="22" s="1"/>
  <c r="BB57" i="22"/>
  <c r="BC56" i="22"/>
  <c r="BB55" i="23"/>
  <c r="BA54" i="23"/>
  <c r="BE54" i="23" s="1"/>
  <c r="BC54" i="23"/>
  <c r="BA57" i="22"/>
  <c r="BE57" i="22" s="1"/>
  <c r="BC57" i="22"/>
  <c r="BB58" i="22"/>
  <c r="BC55" i="23"/>
  <c r="BA55" i="23"/>
  <c r="BE55" i="23" s="1"/>
  <c r="BB56" i="23"/>
  <c r="BC58" i="22"/>
  <c r="BA58" i="22"/>
  <c r="BE58" i="22" s="1"/>
  <c r="BB59" i="22"/>
  <c r="BC56" i="23"/>
  <c r="BA56" i="23"/>
  <c r="BE56" i="23" s="1"/>
  <c r="BB57" i="23"/>
  <c r="BA59" i="22"/>
  <c r="BE59" i="22" s="1"/>
  <c r="BB60" i="22"/>
  <c r="BC59" i="22"/>
  <c r="BC57" i="23"/>
  <c r="BB58" i="23"/>
  <c r="BA57" i="23"/>
  <c r="BE57" i="23" s="1"/>
  <c r="BC60" i="22"/>
  <c r="BB61" i="22"/>
  <c r="BA60" i="22"/>
  <c r="BE60" i="22" s="1"/>
  <c r="BB59" i="23"/>
  <c r="BA58" i="23"/>
  <c r="BE58" i="23" s="1"/>
  <c r="BC58" i="23"/>
  <c r="BB62" i="22"/>
  <c r="BA61" i="22"/>
  <c r="BE61" i="22" s="1"/>
  <c r="BC61" i="22"/>
  <c r="BC59" i="23"/>
  <c r="BA59" i="23"/>
  <c r="BE59" i="23" s="1"/>
  <c r="BB60" i="23"/>
  <c r="BA62" i="22"/>
  <c r="BE62" i="22" s="1"/>
  <c r="BC62" i="22"/>
  <c r="BB63" i="22"/>
  <c r="BA60" i="23"/>
  <c r="BE60" i="23" s="1"/>
  <c r="BC60" i="23"/>
  <c r="BB61" i="23"/>
  <c r="BC63" i="22"/>
  <c r="BB64" i="22"/>
  <c r="BA63" i="22"/>
  <c r="BE63" i="22" s="1"/>
  <c r="BB62" i="23"/>
  <c r="BC61" i="23"/>
  <c r="BA61" i="23"/>
  <c r="BE61" i="23" s="1"/>
  <c r="BA64" i="22"/>
  <c r="BE64" i="22" s="1"/>
  <c r="BB65" i="22"/>
  <c r="BC64" i="22"/>
  <c r="BA62" i="23"/>
  <c r="BE62" i="23" s="1"/>
  <c r="BB63" i="23"/>
  <c r="BC62" i="23"/>
  <c r="BC65" i="22"/>
  <c r="BB66" i="22"/>
  <c r="BA65" i="22"/>
  <c r="BE65" i="22" s="1"/>
  <c r="BA63" i="23"/>
  <c r="BE63" i="23" s="1"/>
  <c r="BB64" i="23"/>
  <c r="BC63" i="23"/>
  <c r="BC66" i="22"/>
  <c r="BB67" i="22"/>
  <c r="BA66" i="22"/>
  <c r="BE66" i="22" s="1"/>
  <c r="BA64" i="23"/>
  <c r="BE64" i="23" s="1"/>
  <c r="BC64" i="23"/>
  <c r="BB65" i="23"/>
  <c r="BC67" i="22"/>
  <c r="BA67" i="22"/>
  <c r="BE67" i="22" s="1"/>
  <c r="BB68" i="22"/>
  <c r="BB66" i="23"/>
  <c r="BC65" i="23"/>
  <c r="BA65" i="23"/>
  <c r="BE65" i="23" s="1"/>
  <c r="BB69" i="22"/>
  <c r="BC68" i="22"/>
  <c r="BA68" i="22"/>
  <c r="BE68" i="22" s="1"/>
  <c r="BA66" i="23"/>
  <c r="BE66" i="23" s="1"/>
  <c r="BB67" i="23"/>
  <c r="BC66" i="23"/>
  <c r="BB70" i="22"/>
  <c r="BA69" i="22"/>
  <c r="BE69" i="22" s="1"/>
  <c r="BC69" i="22"/>
  <c r="BA67" i="23"/>
  <c r="BE67" i="23" s="1"/>
  <c r="BC67" i="23"/>
  <c r="BB68" i="23"/>
  <c r="BB71" i="22"/>
  <c r="BA70" i="22"/>
  <c r="BE70" i="22" s="1"/>
  <c r="BC70" i="22"/>
  <c r="BA68" i="23"/>
  <c r="BE68" i="23" s="1"/>
  <c r="BB69" i="23"/>
  <c r="BC68" i="23"/>
  <c r="BA71" i="22"/>
  <c r="BE71" i="22" s="1"/>
  <c r="BB72" i="22"/>
  <c r="BC71" i="22"/>
  <c r="BC69" i="23"/>
  <c r="BB70" i="23"/>
  <c r="BA69" i="23"/>
  <c r="BE69" i="23" s="1"/>
  <c r="BC72" i="22"/>
  <c r="BB73" i="22"/>
  <c r="BA72" i="22"/>
  <c r="BE72" i="22" s="1"/>
  <c r="BC70" i="23"/>
  <c r="BB71" i="23"/>
  <c r="BA70" i="23"/>
  <c r="BE70" i="23" s="1"/>
  <c r="BC73" i="22"/>
  <c r="BB74" i="22"/>
  <c r="BA73" i="22"/>
  <c r="BE73" i="22" s="1"/>
  <c r="BB72" i="23"/>
  <c r="BA71" i="23"/>
  <c r="BE71" i="23" s="1"/>
  <c r="BC71" i="23"/>
  <c r="BB75" i="22"/>
  <c r="BC74" i="22"/>
  <c r="BA74" i="22"/>
  <c r="BE74" i="22" s="1"/>
  <c r="BC72" i="23"/>
  <c r="BB73" i="23"/>
  <c r="BA72" i="23"/>
  <c r="BE72" i="23" s="1"/>
  <c r="BB76" i="22"/>
  <c r="BA75" i="22"/>
  <c r="BE75" i="22" s="1"/>
  <c r="BC75" i="22"/>
  <c r="BC73" i="23"/>
  <c r="BB74" i="23"/>
  <c r="BA73" i="23"/>
  <c r="BE73" i="23" s="1"/>
  <c r="BB77" i="22"/>
  <c r="BA76" i="22"/>
  <c r="BE76" i="22" s="1"/>
  <c r="BC76" i="22"/>
  <c r="BB75" i="23"/>
  <c r="BA74" i="23"/>
  <c r="BE74" i="23" s="1"/>
  <c r="BC74" i="23"/>
  <c r="BA77" i="22"/>
  <c r="BE77" i="22" s="1"/>
  <c r="BC77" i="22"/>
  <c r="BB78" i="22"/>
  <c r="BC75" i="23"/>
  <c r="BA75" i="23"/>
  <c r="BE75" i="23" s="1"/>
  <c r="BB76" i="23"/>
  <c r="BA78" i="22"/>
  <c r="BE78" i="22" s="1"/>
  <c r="BC78" i="22"/>
  <c r="BB79" i="22"/>
  <c r="BA76" i="23"/>
  <c r="BE76" i="23" s="1"/>
  <c r="BC76" i="23"/>
  <c r="BB77" i="23"/>
  <c r="BB80" i="22"/>
  <c r="BA79" i="22"/>
  <c r="BE79" i="22" s="1"/>
  <c r="BC79" i="22"/>
  <c r="BA77" i="23"/>
  <c r="BE77" i="23" s="1"/>
  <c r="BB78" i="23"/>
  <c r="BC77" i="23"/>
  <c r="BC80" i="22"/>
  <c r="BA80" i="22"/>
  <c r="BE80" i="22" s="1"/>
  <c r="BB81" i="22"/>
  <c r="BB79" i="23"/>
  <c r="BA78" i="23"/>
  <c r="BE78" i="23" s="1"/>
  <c r="BC78" i="23"/>
  <c r="BA81" i="22"/>
  <c r="BE81" i="22" s="1"/>
  <c r="BB82" i="22"/>
  <c r="BC81" i="22"/>
  <c r="BC79" i="23"/>
  <c r="BA79" i="23"/>
  <c r="BE79" i="23" s="1"/>
  <c r="BB80" i="23"/>
  <c r="BB83" i="22"/>
  <c r="BC82" i="22"/>
  <c r="BA82" i="22"/>
  <c r="BE82" i="22" s="1"/>
  <c r="BA80" i="23"/>
  <c r="BE80" i="23" s="1"/>
  <c r="BC80" i="23"/>
  <c r="BB81" i="23"/>
  <c r="BC83" i="22"/>
  <c r="BB84" i="22"/>
  <c r="BA83" i="22"/>
  <c r="BE83" i="22" s="1"/>
  <c r="BC81" i="23"/>
  <c r="BB82" i="23"/>
  <c r="BA81" i="23"/>
  <c r="BE81" i="23" s="1"/>
  <c r="BB85" i="22"/>
  <c r="BA84" i="22"/>
  <c r="BE84" i="22" s="1"/>
  <c r="BC84" i="22"/>
  <c r="BC82" i="23"/>
  <c r="BB83" i="23"/>
  <c r="BA82" i="23"/>
  <c r="BE82" i="23" s="1"/>
  <c r="BA85" i="22"/>
  <c r="BE85" i="22" s="1"/>
  <c r="BC85" i="22"/>
  <c r="BB86" i="22"/>
  <c r="BC83" i="23"/>
  <c r="BA83" i="23"/>
  <c r="BE83" i="23" s="1"/>
  <c r="BB84" i="23"/>
  <c r="BC86" i="22"/>
  <c r="BB87" i="22"/>
  <c r="BA86" i="22"/>
  <c r="BE86" i="22" s="1"/>
  <c r="BA84" i="23"/>
  <c r="BE84" i="23" s="1"/>
  <c r="BB85" i="23"/>
  <c r="BC84" i="23"/>
  <c r="BC87" i="22"/>
  <c r="BB88" i="22"/>
  <c r="BA87" i="22"/>
  <c r="BE87" i="22" s="1"/>
  <c r="BB86" i="23"/>
  <c r="BA85" i="23"/>
  <c r="BE85" i="23" s="1"/>
  <c r="BC85" i="23"/>
  <c r="BA88" i="22"/>
  <c r="BE88" i="22" s="1"/>
  <c r="BB89" i="22"/>
  <c r="BC88" i="22"/>
  <c r="BC86" i="23"/>
  <c r="BA86" i="23"/>
  <c r="BE86" i="23" s="1"/>
  <c r="BB87" i="23"/>
  <c r="BB90" i="22"/>
  <c r="BC89" i="22"/>
  <c r="BA89" i="22"/>
  <c r="BE89" i="22" s="1"/>
  <c r="BB88" i="23"/>
  <c r="BC87" i="23"/>
  <c r="BA87" i="23"/>
  <c r="BE87" i="23" s="1"/>
  <c r="BB91" i="22"/>
  <c r="BA90" i="22"/>
  <c r="BE90" i="22" s="1"/>
  <c r="BC90" i="22"/>
  <c r="BB89" i="23"/>
  <c r="BC88" i="23"/>
  <c r="BA88" i="23"/>
  <c r="BE88" i="23" s="1"/>
  <c r="BC91" i="22"/>
  <c r="BB92" i="22"/>
  <c r="BA91" i="22"/>
  <c r="BE91" i="22" s="1"/>
  <c r="BB90" i="23"/>
  <c r="BA89" i="23"/>
  <c r="BE89" i="23" s="1"/>
  <c r="BC89" i="23"/>
  <c r="BA92" i="22"/>
  <c r="BE92" i="22" s="1"/>
  <c r="BB93" i="22"/>
  <c r="BC92" i="22"/>
  <c r="BA90" i="23"/>
  <c r="BE90" i="23" s="1"/>
  <c r="BB91" i="23"/>
  <c r="BC90" i="23"/>
  <c r="BB94" i="22"/>
  <c r="BC93" i="22"/>
  <c r="BA93" i="22"/>
  <c r="BE93" i="22" s="1"/>
  <c r="BA91" i="23"/>
  <c r="BE91" i="23" s="1"/>
  <c r="BB92" i="23"/>
  <c r="BC91" i="23"/>
  <c r="BB95" i="22"/>
  <c r="BC94" i="22"/>
  <c r="BA94" i="22"/>
  <c r="BE94" i="22" s="1"/>
  <c r="BC92" i="23"/>
  <c r="BA92" i="23"/>
  <c r="BE92" i="23" s="1"/>
  <c r="BB93" i="23"/>
  <c r="BA95" i="22"/>
  <c r="BE95" i="22" s="1"/>
  <c r="BC95" i="22"/>
  <c r="BB96" i="22"/>
  <c r="BB94" i="23"/>
  <c r="BA93" i="23"/>
  <c r="BE93" i="23" s="1"/>
  <c r="BC93" i="23"/>
  <c r="BC96" i="22"/>
  <c r="BB97" i="22"/>
  <c r="BA96" i="22"/>
  <c r="BE96" i="22" s="1"/>
  <c r="BA94" i="23"/>
  <c r="BE94" i="23" s="1"/>
  <c r="BC94" i="23"/>
  <c r="BB95" i="23"/>
  <c r="BA97" i="22"/>
  <c r="BE97" i="22" s="1"/>
  <c r="BC97" i="22"/>
  <c r="BB98" i="22"/>
  <c r="BC95" i="23"/>
  <c r="BB96" i="23"/>
  <c r="BA95" i="23"/>
  <c r="BE95" i="23" s="1"/>
  <c r="BC98" i="22"/>
  <c r="BB99" i="22"/>
  <c r="BA98" i="22"/>
  <c r="BE98" i="22" s="1"/>
  <c r="BC96" i="23"/>
  <c r="BA96" i="23"/>
  <c r="BE96" i="23" s="1"/>
  <c r="BB97" i="23"/>
  <c r="BC99" i="22"/>
  <c r="BB100" i="22"/>
  <c r="BA99" i="22"/>
  <c r="BE99" i="22" s="1"/>
  <c r="BC97" i="23"/>
  <c r="BB98" i="23"/>
  <c r="BA97" i="23"/>
  <c r="BE97" i="23" s="1"/>
  <c r="BA100" i="22"/>
  <c r="BE100" i="22" s="1"/>
  <c r="BC100" i="22"/>
  <c r="BB101" i="22"/>
  <c r="BC98" i="23"/>
  <c r="BB99" i="23"/>
  <c r="BA98" i="23"/>
  <c r="BE98" i="23" s="1"/>
  <c r="BB102" i="22"/>
  <c r="BA101" i="22"/>
  <c r="BE101" i="22" s="1"/>
  <c r="BC101" i="22"/>
  <c r="BB100" i="23"/>
  <c r="BA99" i="23"/>
  <c r="BE99" i="23" s="1"/>
  <c r="BC99" i="23"/>
  <c r="BA102" i="22"/>
  <c r="BE102" i="22" s="1"/>
  <c r="BB103" i="22"/>
  <c r="BC102" i="22"/>
  <c r="BC100" i="23"/>
  <c r="BB101" i="23"/>
  <c r="BA100" i="23"/>
  <c r="BE100" i="23" s="1"/>
  <c r="BB104" i="22"/>
  <c r="BC103" i="22"/>
  <c r="BA103" i="22"/>
  <c r="BE103" i="22" s="1"/>
  <c r="BC101" i="23"/>
  <c r="BB102" i="23"/>
  <c r="BA101" i="23"/>
  <c r="BE101" i="23" s="1"/>
  <c r="BB105" i="22"/>
  <c r="BC104" i="22"/>
  <c r="BA104" i="22"/>
  <c r="BE104" i="22" s="1"/>
  <c r="BA102" i="23"/>
  <c r="BE102" i="23" s="1"/>
  <c r="BB103" i="23"/>
  <c r="BC102" i="23"/>
  <c r="BB106" i="22"/>
  <c r="BA105" i="22"/>
  <c r="BE105" i="22" s="1"/>
  <c r="BC105" i="22"/>
  <c r="BC103" i="23"/>
  <c r="BB104" i="23"/>
  <c r="BA103" i="23"/>
  <c r="BE103" i="23" s="1"/>
  <c r="BC106" i="22"/>
  <c r="BA106" i="22"/>
  <c r="BE106" i="22" s="1"/>
  <c r="BB107" i="22"/>
  <c r="BC104" i="23"/>
  <c r="BA104" i="23"/>
  <c r="BE104" i="23" s="1"/>
  <c r="BB105" i="23"/>
  <c r="BB108" i="22"/>
  <c r="BA107" i="22"/>
  <c r="BE107" i="22" s="1"/>
  <c r="BC107" i="22"/>
  <c r="BB106" i="23"/>
  <c r="BA105" i="23"/>
  <c r="BE105" i="23" s="1"/>
  <c r="BC105" i="23"/>
  <c r="BC108" i="22"/>
  <c r="BA108" i="22"/>
  <c r="BE108" i="22" s="1"/>
  <c r="BB109" i="22"/>
  <c r="BA106" i="23"/>
  <c r="BE106" i="23" s="1"/>
  <c r="BB107" i="23"/>
  <c r="BC106" i="23"/>
  <c r="BB110" i="22"/>
  <c r="BA109" i="22"/>
  <c r="BE109" i="22" s="1"/>
  <c r="BC109" i="22"/>
  <c r="BB108" i="23"/>
  <c r="BA107" i="23"/>
  <c r="BE107" i="23" s="1"/>
  <c r="BC107" i="23"/>
  <c r="BB111" i="22"/>
  <c r="BC110" i="22"/>
  <c r="BA110" i="22"/>
  <c r="BE110" i="22" s="1"/>
  <c r="BB109" i="23"/>
  <c r="BA108" i="23"/>
  <c r="BE108" i="23" s="1"/>
  <c r="BC108" i="23"/>
  <c r="BB112" i="22"/>
  <c r="BC111" i="22"/>
  <c r="BA111" i="22"/>
  <c r="BE111" i="22" s="1"/>
  <c r="BA109" i="23"/>
  <c r="BE109" i="23" s="1"/>
  <c r="BB110" i="23"/>
  <c r="BC109" i="23"/>
  <c r="BB113" i="22"/>
  <c r="BC112" i="22"/>
  <c r="BA112" i="22"/>
  <c r="BE112" i="22" s="1"/>
  <c r="BB111" i="23"/>
  <c r="BC110" i="23"/>
  <c r="BA110" i="23"/>
  <c r="BE110" i="23" s="1"/>
  <c r="BB114" i="22"/>
  <c r="BA113" i="22"/>
  <c r="BE113" i="22" s="1"/>
  <c r="BC113" i="22"/>
  <c r="BA111" i="23"/>
  <c r="BE111" i="23" s="1"/>
  <c r="BB112" i="23"/>
  <c r="BC111" i="23"/>
  <c r="BB115" i="22"/>
  <c r="BA114" i="22"/>
  <c r="BE114" i="22" s="1"/>
  <c r="BC114" i="22"/>
  <c r="BC112" i="23"/>
  <c r="BB113" i="23"/>
  <c r="BA112" i="23"/>
  <c r="BE112" i="23" s="1"/>
  <c r="BB116" i="22"/>
  <c r="BA115" i="22"/>
  <c r="BE115" i="22" s="1"/>
  <c r="BC115" i="22"/>
  <c r="BB114" i="23"/>
  <c r="BC113" i="23"/>
  <c r="BA113" i="23"/>
  <c r="BE113" i="23" s="1"/>
  <c r="BB117" i="22"/>
  <c r="BC116" i="22"/>
  <c r="BA116" i="22"/>
  <c r="BE116" i="22" s="1"/>
  <c r="BC114" i="23"/>
  <c r="BA114" i="23"/>
  <c r="BE114" i="23" s="1"/>
  <c r="BB115" i="23"/>
  <c r="BA117" i="22"/>
  <c r="BE117" i="22" s="1"/>
  <c r="BC117" i="22"/>
  <c r="BB118" i="22"/>
  <c r="BA115" i="23"/>
  <c r="BE115" i="23" s="1"/>
  <c r="BB116" i="23"/>
  <c r="BC115" i="23"/>
  <c r="BA118" i="22"/>
  <c r="BE118" i="22" s="1"/>
  <c r="BC118" i="22"/>
  <c r="BB119" i="22"/>
  <c r="BA116" i="23"/>
  <c r="BE116" i="23" s="1"/>
  <c r="BB117" i="23"/>
  <c r="BC116" i="23"/>
  <c r="BA119" i="22"/>
  <c r="BE119" i="22" s="1"/>
  <c r="BB120" i="22"/>
  <c r="BC119" i="22"/>
  <c r="BA117" i="23"/>
  <c r="BE117" i="23" s="1"/>
  <c r="BC117" i="23"/>
  <c r="BB118" i="23"/>
  <c r="BA120" i="22"/>
  <c r="BE120" i="22" s="1"/>
  <c r="BB121" i="22"/>
  <c r="BC120" i="22"/>
  <c r="BB119" i="23"/>
  <c r="BC118" i="23"/>
  <c r="BA118" i="23"/>
  <c r="BE118" i="23" s="1"/>
  <c r="BB122" i="22"/>
  <c r="BC121" i="22"/>
  <c r="BA121" i="22"/>
  <c r="BE121" i="22" s="1"/>
  <c r="BC119" i="23"/>
  <c r="BB120" i="23"/>
  <c r="BA119" i="23"/>
  <c r="BE119" i="23" s="1"/>
  <c r="BB123" i="22"/>
  <c r="BA122" i="22"/>
  <c r="BE122" i="22" s="1"/>
  <c r="BC122" i="22"/>
  <c r="BA120" i="23"/>
  <c r="BE120" i="23" s="1"/>
  <c r="BC120" i="23"/>
  <c r="BB121" i="23"/>
  <c r="BA123" i="22"/>
  <c r="BE123" i="22" s="1"/>
  <c r="BB124" i="22"/>
  <c r="BC123" i="22"/>
  <c r="BA121" i="23"/>
  <c r="BE121" i="23" s="1"/>
  <c r="BC121" i="23"/>
  <c r="BB122" i="23"/>
  <c r="BB125" i="22"/>
  <c r="BA124" i="22"/>
  <c r="BE124" i="22" s="1"/>
  <c r="BC124" i="22"/>
  <c r="BB123" i="23"/>
  <c r="BC122" i="23"/>
  <c r="BA122" i="23"/>
  <c r="BE122" i="23" s="1"/>
  <c r="BB126" i="22"/>
  <c r="BA125" i="22"/>
  <c r="BE125" i="22" s="1"/>
  <c r="BC125" i="22"/>
  <c r="BA123" i="23"/>
  <c r="BE123" i="23" s="1"/>
  <c r="BB124" i="23"/>
  <c r="BC123" i="23"/>
  <c r="BC126" i="22"/>
  <c r="BB127" i="22"/>
  <c r="BA126" i="22"/>
  <c r="BE126" i="22" s="1"/>
  <c r="BB125" i="23"/>
  <c r="BA124" i="23"/>
  <c r="BE124" i="23" s="1"/>
  <c r="BC124" i="23"/>
  <c r="BA127" i="22"/>
  <c r="BE127" i="22" s="1"/>
  <c r="BC127" i="22"/>
  <c r="BB128" i="22"/>
  <c r="BC125" i="23"/>
  <c r="BA125" i="23"/>
  <c r="BE125" i="23" s="1"/>
  <c r="BB126" i="23"/>
  <c r="BC128" i="22"/>
  <c r="BA128" i="22"/>
  <c r="BE128" i="22" s="1"/>
  <c r="BB129" i="22"/>
  <c r="BA126" i="23"/>
  <c r="BE126" i="23" s="1"/>
  <c r="BB127" i="23"/>
  <c r="BC126" i="23"/>
  <c r="BA129" i="22"/>
  <c r="BE129" i="22" s="1"/>
  <c r="BC129" i="22"/>
  <c r="BB130" i="22"/>
  <c r="BB128" i="23"/>
  <c r="BC127" i="23"/>
  <c r="BA127" i="23"/>
  <c r="BE127" i="23" s="1"/>
  <c r="BB131" i="22"/>
  <c r="BC130" i="22"/>
  <c r="BA130" i="22"/>
  <c r="BE130" i="22" s="1"/>
  <c r="BB129" i="23"/>
  <c r="BA128" i="23"/>
  <c r="BE128" i="23" s="1"/>
  <c r="BC128" i="23"/>
  <c r="BC131" i="22"/>
  <c r="BA131" i="22"/>
  <c r="BE131" i="22" s="1"/>
  <c r="BB132" i="22"/>
  <c r="BC129" i="23"/>
  <c r="BA129" i="23"/>
  <c r="BE129" i="23" s="1"/>
  <c r="BB130" i="23"/>
  <c r="BB133" i="22"/>
  <c r="BC132" i="22"/>
  <c r="BA132" i="22"/>
  <c r="BE132" i="22" s="1"/>
  <c r="BC130" i="23"/>
  <c r="BA130" i="23"/>
  <c r="BE130" i="23" s="1"/>
  <c r="BB131" i="23"/>
  <c r="BB134" i="22"/>
  <c r="BC133" i="22"/>
  <c r="BA133" i="22"/>
  <c r="BE133" i="22" s="1"/>
  <c r="BC131" i="23"/>
  <c r="BB132" i="23"/>
  <c r="BA131" i="23"/>
  <c r="BE131" i="23" s="1"/>
  <c r="BA134" i="22"/>
  <c r="BE134" i="22" s="1"/>
  <c r="BC134" i="22"/>
  <c r="BB135" i="22"/>
  <c r="BA132" i="23"/>
  <c r="BE132" i="23" s="1"/>
  <c r="BC132" i="23"/>
  <c r="BB133" i="23"/>
  <c r="BC135" i="22"/>
  <c r="BA135" i="22"/>
  <c r="BE135" i="22" s="1"/>
  <c r="BB136" i="22"/>
  <c r="BB134" i="23"/>
  <c r="BA133" i="23"/>
  <c r="BE133" i="23" s="1"/>
  <c r="BC133" i="23"/>
  <c r="BA136" i="22"/>
  <c r="BE136" i="22" s="1"/>
  <c r="BC136" i="22"/>
  <c r="BB137" i="22"/>
  <c r="BB135" i="23"/>
  <c r="BA134" i="23"/>
  <c r="BE134" i="23" s="1"/>
  <c r="BC134" i="23"/>
  <c r="BB138" i="22"/>
  <c r="BA137" i="22"/>
  <c r="BE137" i="22" s="1"/>
  <c r="BC137" i="22"/>
  <c r="BB136" i="23"/>
  <c r="BA135" i="23"/>
  <c r="BE135" i="23" s="1"/>
  <c r="BC135" i="23"/>
  <c r="BC138" i="22"/>
  <c r="BA138" i="22"/>
  <c r="BE138" i="22" s="1"/>
  <c r="BB139" i="22"/>
  <c r="BC136" i="23"/>
  <c r="BA136" i="23"/>
  <c r="BE136" i="23" s="1"/>
  <c r="BB137" i="23"/>
  <c r="BB140" i="22"/>
  <c r="BC139" i="22"/>
  <c r="BA139" i="22"/>
  <c r="BE139" i="22" s="1"/>
  <c r="BA137" i="23"/>
  <c r="BE137" i="23" s="1"/>
  <c r="BC137" i="23"/>
  <c r="BB138" i="23"/>
  <c r="BA140" i="22"/>
  <c r="BE140" i="22" s="1"/>
  <c r="BB141" i="22"/>
  <c r="BC140" i="22"/>
  <c r="BA138" i="23"/>
  <c r="BE138" i="23" s="1"/>
  <c r="BB139" i="23"/>
  <c r="BC138" i="23"/>
  <c r="BB142" i="22"/>
  <c r="BC141" i="22"/>
  <c r="BA141" i="22"/>
  <c r="BE141" i="22" s="1"/>
  <c r="BC139" i="23"/>
  <c r="BA139" i="23"/>
  <c r="BE139" i="23" s="1"/>
  <c r="BB140" i="23"/>
  <c r="BB143" i="22"/>
  <c r="BC142" i="22"/>
  <c r="BA142" i="22"/>
  <c r="BE142" i="22" s="1"/>
  <c r="BC140" i="23"/>
  <c r="BA140" i="23"/>
  <c r="BE140" i="23" s="1"/>
  <c r="BB141" i="23"/>
  <c r="BC143" i="22"/>
  <c r="BB144" i="22"/>
  <c r="BA143" i="22"/>
  <c r="BE143" i="22" s="1"/>
  <c r="BA141" i="23"/>
  <c r="BE141" i="23" s="1"/>
  <c r="BB142" i="23"/>
  <c r="BC141" i="23"/>
  <c r="BA144" i="22"/>
  <c r="BE144" i="22" s="1"/>
  <c r="BC144" i="22"/>
  <c r="BB145" i="22"/>
  <c r="BB143" i="23"/>
  <c r="BC142" i="23"/>
  <c r="BA142" i="23"/>
  <c r="BE142" i="23" s="1"/>
  <c r="BC145" i="22"/>
  <c r="BA145" i="22"/>
  <c r="BE145" i="22" s="1"/>
  <c r="BB146" i="22"/>
  <c r="BB144" i="23"/>
  <c r="BC143" i="23"/>
  <c r="BA143" i="23"/>
  <c r="BE143" i="23" s="1"/>
  <c r="BC146" i="22"/>
  <c r="BA146" i="22"/>
  <c r="BE146" i="22" s="1"/>
  <c r="BB147" i="22"/>
  <c r="BC144" i="23"/>
  <c r="BB145" i="23"/>
  <c r="BA144" i="23"/>
  <c r="BE144" i="23" s="1"/>
  <c r="BB148" i="22"/>
  <c r="BC147" i="22"/>
  <c r="BA147" i="22"/>
  <c r="BE147" i="22" s="1"/>
  <c r="BB146" i="23"/>
  <c r="BC145" i="23"/>
  <c r="BA145" i="23"/>
  <c r="BE145" i="23" s="1"/>
  <c r="BB149" i="22"/>
  <c r="BA148" i="22"/>
  <c r="BE148" i="22" s="1"/>
  <c r="BC148" i="22"/>
  <c r="BC146" i="23"/>
  <c r="BB147" i="23"/>
  <c r="BA146" i="23"/>
  <c r="BE146" i="23" s="1"/>
  <c r="BC149" i="22"/>
  <c r="BB150" i="22"/>
  <c r="BA149" i="22"/>
  <c r="BE149" i="22" s="1"/>
  <c r="BA147" i="23"/>
  <c r="BE147" i="23" s="1"/>
  <c r="BB148" i="23"/>
  <c r="BC147" i="23"/>
  <c r="BA150" i="22"/>
  <c r="BE150" i="22" s="1"/>
  <c r="BC150" i="22"/>
  <c r="BB151" i="22"/>
  <c r="BA148" i="23"/>
  <c r="BE148" i="23" s="1"/>
  <c r="BB149" i="23"/>
  <c r="BC148" i="23"/>
  <c r="BB152" i="22"/>
  <c r="BA151" i="22"/>
  <c r="BE151" i="22" s="1"/>
  <c r="BC151" i="22"/>
  <c r="BB150" i="23"/>
  <c r="BA149" i="23"/>
  <c r="BE149" i="23" s="1"/>
  <c r="BC149" i="23"/>
  <c r="BC152" i="22"/>
  <c r="BB153" i="22"/>
  <c r="BA152" i="22"/>
  <c r="BE152" i="22" s="1"/>
  <c r="BA150" i="23"/>
  <c r="BE150" i="23" s="1"/>
  <c r="BB151" i="23"/>
  <c r="BC150" i="23"/>
  <c r="BB154" i="22"/>
  <c r="BC153" i="22"/>
  <c r="BA153" i="22"/>
  <c r="BE153" i="22" s="1"/>
  <c r="BB152" i="23"/>
  <c r="BA151" i="23"/>
  <c r="BE151" i="23" s="1"/>
  <c r="BC151" i="23"/>
  <c r="BB155" i="22"/>
  <c r="BC154" i="22"/>
  <c r="BA154" i="22"/>
  <c r="BE154" i="22" s="1"/>
  <c r="BC152" i="23"/>
  <c r="BA152" i="23"/>
  <c r="BE152" i="23" s="1"/>
  <c r="BB153" i="23"/>
  <c r="BA155" i="22"/>
  <c r="BE155" i="22" s="1"/>
  <c r="BC155" i="22"/>
  <c r="BB156" i="22"/>
  <c r="BB154" i="23"/>
  <c r="BC153" i="23"/>
  <c r="BA153" i="23"/>
  <c r="BE153" i="23" s="1"/>
  <c r="BB157" i="22"/>
  <c r="BC156" i="22"/>
  <c r="BA156" i="22"/>
  <c r="BE156" i="22" s="1"/>
  <c r="BC154" i="23"/>
  <c r="BB155" i="23"/>
  <c r="BA154" i="23"/>
  <c r="BE154" i="23" s="1"/>
  <c r="BC157" i="22"/>
  <c r="BA157" i="22"/>
  <c r="BE157" i="22" s="1"/>
  <c r="BB158" i="22"/>
  <c r="BA155" i="23"/>
  <c r="BE155" i="23" s="1"/>
  <c r="BC155" i="23"/>
  <c r="BB156" i="23"/>
  <c r="BC158" i="22"/>
  <c r="BA158" i="22"/>
  <c r="BE158" i="22" s="1"/>
  <c r="BB159" i="22"/>
  <c r="BA156" i="23"/>
  <c r="BE156" i="23" s="1"/>
  <c r="BB157" i="23"/>
  <c r="BC156" i="23"/>
  <c r="BB160" i="22"/>
  <c r="BA159" i="22"/>
  <c r="BE159" i="22" s="1"/>
  <c r="BC159" i="22"/>
  <c r="BC157" i="23"/>
  <c r="BA157" i="23"/>
  <c r="BE157" i="23" s="1"/>
  <c r="BB158" i="23"/>
  <c r="BB161" i="22"/>
  <c r="BC160" i="22"/>
  <c r="BA160" i="22"/>
  <c r="BE160" i="22" s="1"/>
  <c r="BB159" i="23"/>
  <c r="BA158" i="23"/>
  <c r="BE158" i="23" s="1"/>
  <c r="BC158" i="23"/>
  <c r="BB162" i="22"/>
  <c r="BC161" i="22"/>
  <c r="BA161" i="22"/>
  <c r="BE161" i="22" s="1"/>
  <c r="BA159" i="23"/>
  <c r="BE159" i="23" s="1"/>
  <c r="BC159" i="23"/>
  <c r="BB160" i="23"/>
  <c r="BC162" i="22"/>
  <c r="BA162" i="22"/>
  <c r="BE162" i="22" s="1"/>
  <c r="BB163" i="22"/>
  <c r="BC160" i="23"/>
  <c r="BB161" i="23"/>
  <c r="BA160" i="23"/>
  <c r="BE160" i="23" s="1"/>
  <c r="BC163" i="22"/>
  <c r="BB164" i="22"/>
  <c r="BA163" i="22"/>
  <c r="BE163" i="22" s="1"/>
  <c r="BA161" i="23"/>
  <c r="BE161" i="23" s="1"/>
  <c r="BB162" i="23"/>
  <c r="BC161" i="23"/>
  <c r="BB165" i="22"/>
  <c r="BA164" i="22"/>
  <c r="BE164" i="22" s="1"/>
  <c r="BC164" i="22"/>
  <c r="BC162" i="23"/>
  <c r="BA162" i="23"/>
  <c r="BE162" i="23" s="1"/>
  <c r="BB163" i="23"/>
  <c r="BB166" i="22"/>
  <c r="BC165" i="22"/>
  <c r="BA165" i="22"/>
  <c r="BE165" i="22" s="1"/>
  <c r="BB164" i="23"/>
  <c r="BA163" i="23"/>
  <c r="BE163" i="23" s="1"/>
  <c r="BC163" i="23"/>
  <c r="BC166" i="22"/>
  <c r="BA166" i="22"/>
  <c r="BE166" i="22" s="1"/>
  <c r="BB167" i="22"/>
  <c r="BB165" i="23"/>
  <c r="BC164" i="23"/>
  <c r="BA164" i="23"/>
  <c r="BE164" i="23" s="1"/>
  <c r="BB168" i="22"/>
  <c r="BC167" i="22"/>
  <c r="BA167" i="22"/>
  <c r="BE167" i="22" s="1"/>
  <c r="BA165" i="23"/>
  <c r="BE165" i="23" s="1"/>
  <c r="BC165" i="23"/>
  <c r="BB166" i="23"/>
  <c r="BA168" i="22"/>
  <c r="BE168" i="22" s="1"/>
  <c r="BC168" i="22"/>
  <c r="BB169" i="22"/>
  <c r="BA166" i="23"/>
  <c r="BE166" i="23" s="1"/>
  <c r="BB167" i="23"/>
  <c r="BC166" i="23"/>
  <c r="BA169" i="22"/>
  <c r="BE169" i="22" s="1"/>
  <c r="BC169" i="22"/>
  <c r="BB170" i="22"/>
  <c r="BB168" i="23"/>
  <c r="BC167" i="23"/>
  <c r="BA167" i="23"/>
  <c r="BE167" i="23" s="1"/>
  <c r="BA170" i="22"/>
  <c r="BE170" i="22" s="1"/>
  <c r="BB171" i="22"/>
  <c r="BC170" i="22"/>
  <c r="BB169" i="23"/>
  <c r="BA168" i="23"/>
  <c r="BE168" i="23" s="1"/>
  <c r="BC168" i="23"/>
  <c r="BC171" i="22"/>
  <c r="BB172" i="22"/>
  <c r="BA171" i="22"/>
  <c r="BE171" i="22" s="1"/>
  <c r="BB170" i="23"/>
  <c r="BC169" i="23"/>
  <c r="BA169" i="23"/>
  <c r="BE169" i="23" s="1"/>
  <c r="BA172" i="22"/>
  <c r="BE172" i="22" s="1"/>
  <c r="BB173" i="22"/>
  <c r="BC172" i="22"/>
  <c r="BC170" i="23"/>
  <c r="BB171" i="23"/>
  <c r="BA170" i="23"/>
  <c r="BE170" i="23" s="1"/>
  <c r="BC173" i="22"/>
  <c r="BB174" i="22"/>
  <c r="BA173" i="22"/>
  <c r="BE173" i="22" s="1"/>
  <c r="BA171" i="23"/>
  <c r="BE171" i="23" s="1"/>
  <c r="BB172" i="23"/>
  <c r="BC171" i="23"/>
  <c r="BC174" i="22"/>
  <c r="BB175" i="22"/>
  <c r="BA174" i="22"/>
  <c r="BE174" i="22" s="1"/>
  <c r="BB173" i="23"/>
  <c r="BC172" i="23"/>
  <c r="BA172" i="23"/>
  <c r="BE172" i="23" s="1"/>
  <c r="BA175" i="22"/>
  <c r="BE175" i="22" s="1"/>
  <c r="BC175" i="22"/>
  <c r="BB176" i="22"/>
  <c r="BA173" i="23"/>
  <c r="BE173" i="23" s="1"/>
  <c r="BB174" i="23"/>
  <c r="BC173" i="23"/>
  <c r="BB177" i="22"/>
  <c r="BA176" i="22"/>
  <c r="BE176" i="22" s="1"/>
  <c r="BC176" i="22"/>
  <c r="BB175" i="23"/>
  <c r="BC174" i="23"/>
  <c r="BA174" i="23"/>
  <c r="BE174" i="23" s="1"/>
  <c r="BC177" i="22"/>
  <c r="BB178" i="22"/>
  <c r="BA177" i="22"/>
  <c r="BE177" i="22" s="1"/>
  <c r="BA175" i="23"/>
  <c r="BE175" i="23" s="1"/>
  <c r="BC175" i="23"/>
  <c r="BB176" i="23"/>
  <c r="BA178" i="22"/>
  <c r="BE178" i="22" s="1"/>
  <c r="BB179" i="22"/>
  <c r="BC178" i="22"/>
  <c r="BC176" i="23"/>
  <c r="BA176" i="23"/>
  <c r="BE176" i="23" s="1"/>
  <c r="BB177" i="23"/>
  <c r="BB180" i="22"/>
  <c r="BC179" i="22"/>
  <c r="BA179" i="22"/>
  <c r="BE179" i="22" s="1"/>
  <c r="BA177" i="23"/>
  <c r="BE177" i="23" s="1"/>
  <c r="BB178" i="23"/>
  <c r="BC177" i="23"/>
  <c r="BC180" i="22"/>
  <c r="BA180" i="22"/>
  <c r="BE180" i="22" s="1"/>
  <c r="BB181" i="22"/>
  <c r="BB179" i="23"/>
  <c r="BC178" i="23"/>
  <c r="BA178" i="23"/>
  <c r="BE178" i="23" s="1"/>
  <c r="BA181" i="22"/>
  <c r="BE181" i="22" s="1"/>
  <c r="BC181" i="22"/>
  <c r="BB182" i="22"/>
  <c r="BC179" i="23"/>
  <c r="BB180" i="23"/>
  <c r="BA179" i="23"/>
  <c r="BE179" i="23" s="1"/>
  <c r="BA182" i="22"/>
  <c r="BE182" i="22" s="1"/>
  <c r="BC182" i="22"/>
  <c r="BB183" i="22"/>
  <c r="BA180" i="23"/>
  <c r="BE180" i="23" s="1"/>
  <c r="BC180" i="23"/>
  <c r="BB181" i="23"/>
  <c r="BA183" i="22"/>
  <c r="BE183" i="22" s="1"/>
  <c r="BB184" i="22"/>
  <c r="BC183" i="22"/>
  <c r="BC181" i="23"/>
  <c r="BA181" i="23"/>
  <c r="BE181" i="23" s="1"/>
  <c r="BB182" i="23"/>
  <c r="BB185" i="22"/>
  <c r="BC184" i="22"/>
  <c r="BA184" i="22"/>
  <c r="BE184" i="22" s="1"/>
  <c r="BB183" i="23"/>
  <c r="BC182" i="23"/>
  <c r="BA182" i="23"/>
  <c r="BE182" i="23" s="1"/>
  <c r="BC185" i="22"/>
  <c r="BB186" i="22"/>
  <c r="BA185" i="22"/>
  <c r="BE185" i="22" s="1"/>
  <c r="BA183" i="23"/>
  <c r="BE183" i="23" s="1"/>
  <c r="BB184" i="23"/>
  <c r="BC183" i="23"/>
  <c r="BA186" i="22"/>
  <c r="BE186" i="22" s="1"/>
  <c r="BC186" i="22"/>
  <c r="BB187" i="22"/>
  <c r="BB185" i="23"/>
  <c r="BC184" i="23"/>
  <c r="BA184" i="23"/>
  <c r="BE184" i="23" s="1"/>
  <c r="BC187" i="22"/>
  <c r="BA187" i="22"/>
  <c r="BE187" i="22" s="1"/>
  <c r="BB188" i="22"/>
  <c r="BC185" i="23"/>
  <c r="BB186" i="23"/>
  <c r="BA185" i="23"/>
  <c r="BE185" i="23" s="1"/>
  <c r="BA188" i="22"/>
  <c r="BE188" i="22" s="1"/>
  <c r="BC188" i="22"/>
  <c r="BB189" i="22"/>
  <c r="BC186" i="23"/>
  <c r="BA186" i="23"/>
  <c r="BE186" i="23" s="1"/>
  <c r="BB187" i="23"/>
  <c r="BA189" i="22"/>
  <c r="BE189" i="22" s="1"/>
  <c r="BC189" i="22"/>
  <c r="BB190" i="22"/>
  <c r="BA187" i="23"/>
  <c r="BE187" i="23" s="1"/>
  <c r="BB188" i="23"/>
  <c r="BC187" i="23"/>
  <c r="BB191" i="22"/>
  <c r="BC190" i="22"/>
  <c r="BA190" i="22"/>
  <c r="BE190" i="22" s="1"/>
  <c r="BA188" i="23"/>
  <c r="BE188" i="23" s="1"/>
  <c r="BB189" i="23"/>
  <c r="BC188" i="23"/>
  <c r="BA191" i="22"/>
  <c r="BE191" i="22" s="1"/>
  <c r="BC191" i="22"/>
  <c r="BB192" i="22"/>
  <c r="BB190" i="23"/>
  <c r="BC189" i="23"/>
  <c r="BA189" i="23"/>
  <c r="BE189" i="23" s="1"/>
  <c r="BA192" i="22"/>
  <c r="BE192" i="22" s="1"/>
  <c r="BB193" i="22"/>
  <c r="BC192" i="22"/>
  <c r="BC190" i="23"/>
  <c r="BB191" i="23"/>
  <c r="BA190" i="23"/>
  <c r="BE190" i="23" s="1"/>
  <c r="BA193" i="22"/>
  <c r="BE193" i="22" s="1"/>
  <c r="BB194" i="22"/>
  <c r="BC193" i="22"/>
  <c r="BA191" i="23"/>
  <c r="BE191" i="23" s="1"/>
  <c r="BC191" i="23"/>
  <c r="BB192" i="23"/>
  <c r="BA194" i="22"/>
  <c r="BE194" i="22" s="1"/>
  <c r="BC194" i="22"/>
  <c r="BB195" i="22"/>
  <c r="BA192" i="23"/>
  <c r="BE192" i="23" s="1"/>
  <c r="BC192" i="23"/>
  <c r="BB193" i="23"/>
  <c r="BC195" i="22"/>
  <c r="BB196" i="22"/>
  <c r="BA195" i="22"/>
  <c r="BE195" i="22" s="1"/>
  <c r="BA193" i="23"/>
  <c r="BE193" i="23" s="1"/>
  <c r="BB194" i="23"/>
  <c r="BC193" i="23"/>
  <c r="BC196" i="22"/>
  <c r="BA196" i="22"/>
  <c r="BE196" i="22" s="1"/>
  <c r="BB197" i="22"/>
  <c r="BC194" i="23"/>
  <c r="BB195" i="23"/>
  <c r="BA194" i="23"/>
  <c r="BE194" i="23" s="1"/>
  <c r="BC197" i="22"/>
  <c r="BB198" i="22"/>
  <c r="BA197" i="22"/>
  <c r="BE197" i="22" s="1"/>
  <c r="BA195" i="23"/>
  <c r="BE195" i="23" s="1"/>
  <c r="BC195" i="23"/>
  <c r="BB196" i="23"/>
  <c r="BA198" i="22"/>
  <c r="BE198" i="22" s="1"/>
  <c r="BB199" i="22"/>
  <c r="BC198" i="22"/>
  <c r="BC196" i="23"/>
  <c r="BA196" i="23"/>
  <c r="BE196" i="23" s="1"/>
  <c r="BB197" i="23"/>
  <c r="BC199" i="22"/>
  <c r="BB200" i="22"/>
  <c r="BA199" i="22"/>
  <c r="BE199" i="22" s="1"/>
  <c r="BC197" i="23"/>
  <c r="BB198" i="23"/>
  <c r="BA197" i="23"/>
  <c r="BE197" i="23" s="1"/>
  <c r="BB201" i="22"/>
  <c r="BC200" i="22"/>
  <c r="BA200" i="22"/>
  <c r="BE200" i="22" s="1"/>
  <c r="BC198" i="23"/>
  <c r="BB199" i="23"/>
  <c r="BA198" i="23"/>
  <c r="BE198" i="23" s="1"/>
  <c r="BB202" i="22"/>
  <c r="BA201" i="22"/>
  <c r="BE201" i="22" s="1"/>
  <c r="BC201" i="22"/>
  <c r="BC199" i="23"/>
  <c r="BB200" i="23"/>
  <c r="BA199" i="23"/>
  <c r="BE199" i="23" s="1"/>
  <c r="BB203" i="22"/>
  <c r="BA202" i="22"/>
  <c r="BE202" i="22" s="1"/>
  <c r="BC202" i="22"/>
  <c r="BC200" i="23"/>
  <c r="BA200" i="23"/>
  <c r="BE200" i="23" s="1"/>
  <c r="BB201" i="23"/>
  <c r="BA203" i="22"/>
  <c r="BE203" i="22" s="1"/>
  <c r="BC203" i="22"/>
  <c r="BB204" i="22"/>
  <c r="BC201" i="23"/>
  <c r="BA201" i="23"/>
  <c r="BE201" i="23" s="1"/>
  <c r="BB202" i="23"/>
  <c r="BC204" i="22"/>
  <c r="BB205" i="22"/>
  <c r="BA204" i="22"/>
  <c r="BE204" i="22" s="1"/>
  <c r="BA202" i="23"/>
  <c r="BE202" i="23" s="1"/>
  <c r="BB203" i="23"/>
  <c r="BC202" i="23"/>
  <c r="BC205" i="22"/>
  <c r="BB206" i="22"/>
  <c r="BA205" i="22"/>
  <c r="BE205" i="22" s="1"/>
  <c r="BC203" i="23"/>
  <c r="BB204" i="23"/>
  <c r="BA203" i="23"/>
  <c r="BE203" i="23" s="1"/>
  <c r="BA206" i="22"/>
  <c r="BE206" i="22" s="1"/>
  <c r="BC206" i="22"/>
  <c r="BB207" i="22"/>
  <c r="BB205" i="23"/>
  <c r="BA204" i="23"/>
  <c r="BE204" i="23" s="1"/>
  <c r="BC204" i="23"/>
  <c r="BC207" i="22"/>
  <c r="BB208" i="22"/>
  <c r="BA207" i="22"/>
  <c r="BE207" i="22" s="1"/>
  <c r="BC205" i="23"/>
  <c r="BB206" i="23"/>
  <c r="BA205" i="23"/>
  <c r="BE205" i="23" s="1"/>
  <c r="BB209" i="22"/>
  <c r="BA208" i="22"/>
  <c r="BE208" i="22" s="1"/>
  <c r="BC208" i="22"/>
  <c r="BA206" i="23"/>
  <c r="BE206" i="23" s="1"/>
  <c r="BC206" i="23"/>
  <c r="BB207" i="23"/>
  <c r="BC209" i="22"/>
  <c r="BA209" i="22"/>
  <c r="BE209" i="22" s="1"/>
  <c r="BB210" i="22"/>
  <c r="BA207" i="23"/>
  <c r="BE207" i="23" s="1"/>
  <c r="BB208" i="23"/>
  <c r="BC207" i="23"/>
  <c r="BB211" i="22"/>
  <c r="BA210" i="22"/>
  <c r="BE210" i="22" s="1"/>
  <c r="BC210" i="22"/>
  <c r="BC208" i="23"/>
  <c r="BA208" i="23"/>
  <c r="BE208" i="23" s="1"/>
  <c r="BB209" i="23"/>
  <c r="BA211" i="22"/>
  <c r="BE211" i="22" s="1"/>
  <c r="BC211" i="22"/>
  <c r="BB212" i="22"/>
  <c r="BC209" i="23"/>
  <c r="BA209" i="23"/>
  <c r="BE209" i="23" s="1"/>
  <c r="BB210" i="23"/>
  <c r="BA212" i="22"/>
  <c r="BE212" i="22" s="1"/>
  <c r="BC212" i="22"/>
  <c r="BB213" i="22"/>
  <c r="BC210" i="23"/>
  <c r="BB211" i="23"/>
  <c r="BA210" i="23"/>
  <c r="BE210" i="23" s="1"/>
  <c r="BB214" i="22"/>
  <c r="BC213" i="22"/>
  <c r="BA213" i="22"/>
  <c r="BE213" i="22" s="1"/>
  <c r="BC211" i="23"/>
  <c r="BB212" i="23"/>
  <c r="BA211" i="23"/>
  <c r="BE211" i="23" s="1"/>
  <c r="BA214" i="22"/>
  <c r="BE214" i="22" s="1"/>
  <c r="BC214" i="22"/>
  <c r="BB215" i="22"/>
  <c r="BC212" i="23"/>
  <c r="BA212" i="23"/>
  <c r="BE212" i="23" s="1"/>
  <c r="BB213" i="23"/>
  <c r="BB216" i="22"/>
  <c r="BA215" i="22"/>
  <c r="BE215" i="22" s="1"/>
  <c r="BC215" i="22"/>
  <c r="BA213" i="23"/>
  <c r="BE213" i="23" s="1"/>
  <c r="BC213" i="23"/>
  <c r="BB214" i="23"/>
  <c r="BA216" i="22"/>
  <c r="BE216" i="22" s="1"/>
  <c r="BB217" i="22"/>
  <c r="BC216" i="22"/>
  <c r="BA214" i="23"/>
  <c r="BE214" i="23" s="1"/>
  <c r="BC214" i="23"/>
  <c r="BB215" i="23"/>
  <c r="BA217" i="22"/>
  <c r="BE217" i="22" s="1"/>
  <c r="BC217" i="22"/>
  <c r="BB218" i="22"/>
  <c r="BC215" i="23"/>
  <c r="BA215" i="23"/>
  <c r="BE215" i="23" s="1"/>
  <c r="BB216" i="23"/>
  <c r="BA218" i="22"/>
  <c r="BE218" i="22" s="1"/>
  <c r="BC218" i="22"/>
  <c r="BB219" i="22"/>
  <c r="BA216" i="23"/>
  <c r="BE216" i="23" s="1"/>
  <c r="BC216" i="23"/>
  <c r="BB217" i="23"/>
  <c r="BA219" i="22"/>
  <c r="BE219" i="22" s="1"/>
  <c r="BC219" i="22"/>
  <c r="BB220" i="22"/>
  <c r="BC217" i="23"/>
  <c r="BA217" i="23"/>
  <c r="BE217" i="23" s="1"/>
  <c r="BB218" i="23"/>
  <c r="BB221" i="22"/>
  <c r="BC220" i="22"/>
  <c r="BA220" i="22"/>
  <c r="BE220" i="22" s="1"/>
  <c r="BA218" i="23"/>
  <c r="BE218" i="23" s="1"/>
  <c r="BC218" i="23"/>
  <c r="BB219" i="23"/>
  <c r="BB222" i="22"/>
  <c r="BC221" i="22"/>
  <c r="BA221" i="22"/>
  <c r="BE221" i="22" s="1"/>
  <c r="BB220" i="23"/>
  <c r="BC219" i="23"/>
  <c r="BA219" i="23"/>
  <c r="BE219" i="23" s="1"/>
  <c r="BA222" i="22"/>
  <c r="BE222" i="22" s="1"/>
  <c r="BC222" i="22"/>
  <c r="BB223" i="22"/>
  <c r="BA220" i="23"/>
  <c r="BE220" i="23" s="1"/>
  <c r="BB221" i="23"/>
  <c r="BC220" i="23"/>
  <c r="BC223" i="22"/>
  <c r="BB224" i="22"/>
  <c r="BA223" i="22"/>
  <c r="BE223" i="22" s="1"/>
  <c r="BA221" i="23"/>
  <c r="BE221" i="23" s="1"/>
  <c r="BC221" i="23"/>
  <c r="BB222" i="23"/>
  <c r="BA224" i="22"/>
  <c r="BE224" i="22" s="1"/>
  <c r="BC224" i="22"/>
  <c r="BB225" i="22"/>
  <c r="BB223" i="23"/>
  <c r="BA222" i="23"/>
  <c r="BE222" i="23" s="1"/>
  <c r="BC222" i="23"/>
  <c r="BA225" i="22"/>
  <c r="BE225" i="22" s="1"/>
  <c r="BB226" i="22"/>
  <c r="BC225" i="22"/>
  <c r="BB224" i="23"/>
  <c r="BA223" i="23"/>
  <c r="BE223" i="23" s="1"/>
  <c r="BC223" i="23"/>
  <c r="BB227" i="22"/>
  <c r="BA226" i="22"/>
  <c r="BE226" i="22" s="1"/>
  <c r="BC226" i="22"/>
  <c r="BC224" i="23"/>
  <c r="BA224" i="23"/>
  <c r="BE224" i="23" s="1"/>
  <c r="BB225" i="23"/>
  <c r="BA227" i="22"/>
  <c r="BE227" i="22" s="1"/>
  <c r="BC227" i="22"/>
  <c r="BB228" i="22"/>
  <c r="BB226" i="23"/>
  <c r="BC225" i="23"/>
  <c r="BA225" i="23"/>
  <c r="BE225" i="23" s="1"/>
  <c r="BC228" i="22"/>
  <c r="BA228" i="22"/>
  <c r="BE228" i="22" s="1"/>
  <c r="BB229" i="22"/>
  <c r="BA226" i="23"/>
  <c r="BE226" i="23" s="1"/>
  <c r="BC226" i="23"/>
  <c r="BB227" i="23"/>
  <c r="BA229" i="22"/>
  <c r="BE229" i="22" s="1"/>
  <c r="BC229" i="22"/>
  <c r="BB230" i="22"/>
  <c r="BA227" i="23"/>
  <c r="BE227" i="23" s="1"/>
  <c r="BB228" i="23"/>
  <c r="BC227" i="23"/>
  <c r="BC230" i="22"/>
  <c r="BB231" i="22"/>
  <c r="BA230" i="22"/>
  <c r="BE230" i="22" s="1"/>
  <c r="BC228" i="23"/>
  <c r="BB229" i="23"/>
  <c r="BA228" i="23"/>
  <c r="BE228" i="23" s="1"/>
  <c r="BB232" i="22"/>
  <c r="BC231" i="22"/>
  <c r="BA231" i="22"/>
  <c r="BE231" i="22" s="1"/>
  <c r="BA229" i="23"/>
  <c r="BE229" i="23" s="1"/>
  <c r="BB230" i="23"/>
  <c r="BC229" i="23"/>
  <c r="BC232" i="22"/>
  <c r="BB233" i="22"/>
  <c r="BA232" i="22"/>
  <c r="BE232" i="22" s="1"/>
  <c r="BC230" i="23"/>
  <c r="BA230" i="23"/>
  <c r="BE230" i="23" s="1"/>
  <c r="BB231" i="23"/>
  <c r="BA233" i="22"/>
  <c r="BE233" i="22" s="1"/>
  <c r="BB234" i="22"/>
  <c r="BC233" i="22"/>
  <c r="BA231" i="23"/>
  <c r="BE231" i="23" s="1"/>
  <c r="BC231" i="23"/>
  <c r="BB232" i="23"/>
  <c r="BB235" i="22"/>
  <c r="BC234" i="22"/>
  <c r="BA234" i="22"/>
  <c r="BE234" i="22" s="1"/>
  <c r="BB233" i="23"/>
  <c r="BC232" i="23"/>
  <c r="BA232" i="23"/>
  <c r="BE232" i="23" s="1"/>
  <c r="BB236" i="22"/>
  <c r="BC235" i="22"/>
  <c r="BA235" i="22"/>
  <c r="BE235" i="22" s="1"/>
  <c r="BC233" i="23"/>
  <c r="BB234" i="23"/>
  <c r="BA233" i="23"/>
  <c r="BE233" i="23" s="1"/>
  <c r="BC236" i="22"/>
  <c r="BB237" i="22"/>
  <c r="BA236" i="22"/>
  <c r="BE236" i="22" s="1"/>
  <c r="BB235" i="23"/>
  <c r="BA234" i="23"/>
  <c r="BE234" i="23" s="1"/>
  <c r="BC234" i="23"/>
  <c r="BC237" i="22"/>
  <c r="BA237" i="22"/>
  <c r="BE237" i="22" s="1"/>
  <c r="BB238" i="22"/>
  <c r="BB236" i="23"/>
  <c r="BA235" i="23"/>
  <c r="BE235" i="23" s="1"/>
  <c r="BC235" i="23"/>
  <c r="BA238" i="22"/>
  <c r="BE238" i="22" s="1"/>
  <c r="BC238" i="22"/>
  <c r="BB239" i="22"/>
  <c r="BA236" i="23"/>
  <c r="BE236" i="23" s="1"/>
  <c r="BC236" i="23"/>
  <c r="BB237" i="23"/>
  <c r="BC239" i="22"/>
  <c r="BA239" i="22"/>
  <c r="BE239" i="22" s="1"/>
  <c r="BB240" i="22"/>
  <c r="BC237" i="23"/>
  <c r="BB238" i="23"/>
  <c r="BA237" i="23"/>
  <c r="BE237" i="23" s="1"/>
  <c r="BC240" i="22"/>
  <c r="BB241" i="22"/>
  <c r="BA240" i="22"/>
  <c r="BE240" i="22" s="1"/>
  <c r="BB239" i="23"/>
  <c r="BC238" i="23"/>
  <c r="BA238" i="23"/>
  <c r="BE238" i="23" s="1"/>
  <c r="BB242" i="22"/>
  <c r="BA241" i="22"/>
  <c r="BE241" i="22" s="1"/>
  <c r="BC241" i="22"/>
  <c r="BB240" i="23"/>
  <c r="BC239" i="23"/>
  <c r="BA239" i="23"/>
  <c r="BE239" i="23" s="1"/>
  <c r="BA242" i="22"/>
  <c r="BE242" i="22" s="1"/>
  <c r="BB243" i="22"/>
  <c r="BC242" i="22"/>
  <c r="BA240" i="23"/>
  <c r="BE240" i="23" s="1"/>
  <c r="BC240" i="23"/>
  <c r="BB241" i="23"/>
  <c r="BC243" i="22"/>
  <c r="BA243" i="22"/>
  <c r="BE243" i="22" s="1"/>
  <c r="BB244" i="22"/>
  <c r="BC241" i="23"/>
  <c r="BA241" i="23"/>
  <c r="BE241" i="23" s="1"/>
  <c r="BB242" i="23"/>
  <c r="BC244" i="22"/>
  <c r="BA244" i="22"/>
  <c r="BE244" i="22" s="1"/>
  <c r="BB245" i="22"/>
  <c r="BC242" i="23"/>
  <c r="BB243" i="23"/>
  <c r="BA242" i="23"/>
  <c r="BE242" i="23" s="1"/>
  <c r="BC245" i="22"/>
  <c r="BB246" i="22"/>
  <c r="BA245" i="22"/>
  <c r="BE245" i="22" s="1"/>
  <c r="BA243" i="23"/>
  <c r="BE243" i="23" s="1"/>
  <c r="BB244" i="23"/>
  <c r="BC243" i="23"/>
  <c r="BB247" i="22"/>
  <c r="BC246" i="22"/>
  <c r="BA246" i="22"/>
  <c r="BE246" i="22" s="1"/>
  <c r="BB245" i="23"/>
  <c r="BA244" i="23"/>
  <c r="BE244" i="23" s="1"/>
  <c r="BC244" i="23"/>
  <c r="BB248" i="22"/>
  <c r="BA247" i="22"/>
  <c r="BE247" i="22" s="1"/>
  <c r="BC247" i="22"/>
  <c r="BC245" i="23"/>
  <c r="BA245" i="23"/>
  <c r="BE245" i="23" s="1"/>
  <c r="BB246" i="23"/>
  <c r="BA248" i="22"/>
  <c r="BE248" i="22" s="1"/>
  <c r="BC248" i="22"/>
  <c r="BB249" i="22"/>
  <c r="BA246" i="23"/>
  <c r="BE246" i="23" s="1"/>
  <c r="BB247" i="23"/>
  <c r="BC246" i="23"/>
  <c r="BC249" i="22"/>
  <c r="BB250" i="22"/>
  <c r="BA249" i="22"/>
  <c r="BE249" i="22" s="1"/>
  <c r="BC247" i="23"/>
  <c r="BA247" i="23"/>
  <c r="BE247" i="23" s="1"/>
  <c r="BB248" i="23"/>
  <c r="BC250" i="22"/>
  <c r="BB251" i="22"/>
  <c r="BA250" i="22"/>
  <c r="BE250" i="22" s="1"/>
  <c r="BA248" i="23"/>
  <c r="BE248" i="23" s="1"/>
  <c r="BB249" i="23"/>
  <c r="BC248" i="23"/>
  <c r="BB252" i="22"/>
  <c r="BA251" i="22"/>
  <c r="BE251" i="22" s="1"/>
  <c r="BC251" i="22"/>
  <c r="BC249" i="23"/>
  <c r="BB250" i="23"/>
  <c r="BA249" i="23"/>
  <c r="BE249" i="23" s="1"/>
  <c r="BB253" i="22"/>
  <c r="BC252" i="22"/>
  <c r="BA252" i="22"/>
  <c r="BE252" i="22" s="1"/>
  <c r="BB251" i="23"/>
  <c r="BA250" i="23"/>
  <c r="BE250" i="23" s="1"/>
  <c r="BC250" i="23"/>
  <c r="BB254" i="22"/>
  <c r="BA253" i="22"/>
  <c r="BE253" i="22" s="1"/>
  <c r="BC253" i="22"/>
  <c r="BB252" i="23"/>
  <c r="BC251" i="23"/>
  <c r="BA251" i="23"/>
  <c r="BE251" i="23" s="1"/>
  <c r="BB255" i="22"/>
  <c r="BC254" i="22"/>
  <c r="BA254" i="22"/>
  <c r="BE254" i="22" s="1"/>
  <c r="BB253" i="23"/>
  <c r="BC252" i="23"/>
  <c r="BA252" i="23"/>
  <c r="BE252" i="23" s="1"/>
  <c r="BB256" i="22"/>
  <c r="BC255" i="22"/>
  <c r="BA255" i="22"/>
  <c r="BE255" i="22" s="1"/>
  <c r="BB254" i="23"/>
  <c r="BC253" i="23"/>
  <c r="BA253" i="23"/>
  <c r="BE253" i="23" s="1"/>
  <c r="BA256" i="22"/>
  <c r="BE256" i="22" s="1"/>
  <c r="BB257" i="22"/>
  <c r="BC256" i="22"/>
  <c r="BA254" i="23"/>
  <c r="BE254" i="23" s="1"/>
  <c r="BB255" i="23"/>
  <c r="BC254" i="23"/>
  <c r="BC257" i="22"/>
  <c r="BB258" i="22"/>
  <c r="BA257" i="22"/>
  <c r="BE257" i="22" s="1"/>
  <c r="BA255" i="23"/>
  <c r="BE255" i="23" s="1"/>
  <c r="BB256" i="23"/>
  <c r="BC255" i="23"/>
  <c r="BB259" i="22"/>
  <c r="BC258" i="22"/>
  <c r="BA258" i="22"/>
  <c r="BE258" i="22" s="1"/>
  <c r="BA256" i="23"/>
  <c r="BE256" i="23" s="1"/>
  <c r="BB257" i="23"/>
  <c r="BC256" i="23"/>
  <c r="BA259" i="22"/>
  <c r="BE259" i="22" s="1"/>
  <c r="BB260" i="22"/>
  <c r="BC259" i="22"/>
  <c r="BA257" i="23"/>
  <c r="BE257" i="23" s="1"/>
  <c r="BC257" i="23"/>
  <c r="BB258" i="23"/>
  <c r="BB261" i="22"/>
  <c r="BA260" i="22"/>
  <c r="BE260" i="22" s="1"/>
  <c r="BC260" i="22"/>
  <c r="BA258" i="23"/>
  <c r="BE258" i="23" s="1"/>
  <c r="BB259" i="23"/>
  <c r="BC258" i="23"/>
  <c r="BB262" i="22"/>
  <c r="BA261" i="22"/>
  <c r="BE261" i="22" s="1"/>
  <c r="BC261" i="22"/>
  <c r="BA259" i="23"/>
  <c r="BE259" i="23" s="1"/>
  <c r="BC259" i="23"/>
  <c r="BB260" i="23"/>
  <c r="BC262" i="22"/>
  <c r="BB263" i="22"/>
  <c r="BA262" i="22"/>
  <c r="BE262" i="22" s="1"/>
  <c r="BB261" i="23"/>
  <c r="BC260" i="23"/>
  <c r="BA260" i="23"/>
  <c r="BE260" i="23" s="1"/>
  <c r="BC263" i="22"/>
  <c r="BB264" i="22"/>
  <c r="BA263" i="22"/>
  <c r="BE263" i="22" s="1"/>
  <c r="BB262" i="23"/>
  <c r="BA261" i="23"/>
  <c r="BE261" i="23" s="1"/>
  <c r="BC261" i="23"/>
  <c r="BB265" i="22"/>
  <c r="BA264" i="22"/>
  <c r="BE264" i="22" s="1"/>
  <c r="BC264" i="22"/>
  <c r="BB263" i="23"/>
  <c r="BC262" i="23"/>
  <c r="BA262" i="23"/>
  <c r="BE262" i="23" s="1"/>
  <c r="BC265" i="22"/>
  <c r="BA265" i="22"/>
  <c r="BE265" i="22" s="1"/>
  <c r="BB266" i="22"/>
  <c r="BB264" i="23"/>
  <c r="BA263" i="23"/>
  <c r="BE263" i="23" s="1"/>
  <c r="BC263" i="23"/>
  <c r="BB267" i="22"/>
  <c r="BA266" i="22"/>
  <c r="BE266" i="22" s="1"/>
  <c r="BC266" i="22"/>
  <c r="BC264" i="23"/>
  <c r="BA264" i="23"/>
  <c r="BE264" i="23" s="1"/>
  <c r="BB265" i="23"/>
  <c r="BB268" i="22"/>
  <c r="BA267" i="22"/>
  <c r="BE267" i="22" s="1"/>
  <c r="BC267" i="22"/>
  <c r="BA265" i="23"/>
  <c r="BE265" i="23" s="1"/>
  <c r="BC265" i="23"/>
  <c r="BB266" i="23"/>
  <c r="BB269" i="22"/>
  <c r="BA268" i="22"/>
  <c r="BE268" i="22" s="1"/>
  <c r="BC268" i="22"/>
  <c r="BC266" i="23"/>
  <c r="BA266" i="23"/>
  <c r="BE266" i="23" s="1"/>
  <c r="BB267" i="23"/>
  <c r="BA269" i="22"/>
  <c r="BE269" i="22" s="1"/>
  <c r="BB270" i="22"/>
  <c r="BC269" i="22"/>
  <c r="BA267" i="23"/>
  <c r="BE267" i="23" s="1"/>
  <c r="BC267" i="23"/>
  <c r="BB268" i="23"/>
  <c r="BA270" i="22"/>
  <c r="BE270" i="22" s="1"/>
  <c r="BB271" i="22"/>
  <c r="BC270" i="22"/>
  <c r="BB269" i="23"/>
  <c r="BC268" i="23"/>
  <c r="BA268" i="23"/>
  <c r="BE268" i="23" s="1"/>
  <c r="BA271" i="22"/>
  <c r="BE271" i="22" s="1"/>
  <c r="BC271" i="22"/>
  <c r="BB272" i="22"/>
  <c r="BA269" i="23"/>
  <c r="BE269" i="23" s="1"/>
  <c r="BC269" i="23"/>
  <c r="BB270" i="23"/>
  <c r="BA272" i="22"/>
  <c r="BE272" i="22" s="1"/>
  <c r="BB273" i="22"/>
  <c r="BC272" i="22"/>
  <c r="BC270" i="23"/>
  <c r="BB271" i="23"/>
  <c r="BA270" i="23"/>
  <c r="BE270" i="23" s="1"/>
  <c r="BA273" i="22"/>
  <c r="BE273" i="22" s="1"/>
  <c r="BC273" i="22"/>
  <c r="BB274" i="22"/>
  <c r="BB272" i="23"/>
  <c r="BC271" i="23"/>
  <c r="BA271" i="23"/>
  <c r="BE271" i="23" s="1"/>
  <c r="BC274" i="22"/>
  <c r="BA274" i="22"/>
  <c r="BE274" i="22" s="1"/>
  <c r="BB275" i="22"/>
  <c r="BA272" i="23"/>
  <c r="BE272" i="23" s="1"/>
  <c r="BC272" i="23"/>
  <c r="BB273" i="23"/>
  <c r="BC275" i="22"/>
  <c r="BB276" i="22"/>
  <c r="BA275" i="22"/>
  <c r="BE275" i="22" s="1"/>
  <c r="BA273" i="23"/>
  <c r="BE273" i="23" s="1"/>
  <c r="BC273" i="23"/>
  <c r="BB274" i="23"/>
  <c r="BA276" i="22"/>
  <c r="BE276" i="22" s="1"/>
  <c r="BC276" i="22"/>
  <c r="BB277" i="22"/>
  <c r="BB275" i="23"/>
  <c r="BC274" i="23"/>
  <c r="BA274" i="23"/>
  <c r="BE274" i="23" s="1"/>
  <c r="BC277" i="22"/>
  <c r="BB278" i="22"/>
  <c r="BA277" i="22"/>
  <c r="BE277" i="22" s="1"/>
  <c r="BC275" i="23"/>
  <c r="BA275" i="23"/>
  <c r="BE275" i="23" s="1"/>
  <c r="BB276" i="23"/>
  <c r="BB279" i="22"/>
  <c r="BC278" i="22"/>
  <c r="BA278" i="22"/>
  <c r="BE278" i="22" s="1"/>
  <c r="BA276" i="23"/>
  <c r="BE276" i="23" s="1"/>
  <c r="BB277" i="23"/>
  <c r="BC276" i="23"/>
  <c r="BA279" i="22"/>
  <c r="BE279" i="22" s="1"/>
  <c r="BB280" i="22"/>
  <c r="BC279" i="22"/>
  <c r="BA277" i="23"/>
  <c r="BE277" i="23" s="1"/>
  <c r="BB278" i="23"/>
  <c r="BC277" i="23"/>
  <c r="BA280" i="22"/>
  <c r="BE280" i="22" s="1"/>
  <c r="BB281" i="22"/>
  <c r="BC280" i="22"/>
  <c r="BA278" i="23"/>
  <c r="BE278" i="23" s="1"/>
  <c r="BB279" i="23"/>
  <c r="BC278" i="23"/>
  <c r="BA281" i="22"/>
  <c r="BE281" i="22" s="1"/>
  <c r="BC281" i="22"/>
  <c r="BB282" i="22"/>
  <c r="BA279" i="23"/>
  <c r="BE279" i="23" s="1"/>
  <c r="BC279" i="23"/>
  <c r="BB280" i="23"/>
  <c r="BA282" i="22"/>
  <c r="BE282" i="22" s="1"/>
  <c r="BC282" i="22"/>
  <c r="BB283" i="22"/>
  <c r="BB281" i="23"/>
  <c r="BA280" i="23"/>
  <c r="BE280" i="23" s="1"/>
  <c r="BC280" i="23"/>
  <c r="BC283" i="22"/>
  <c r="BA283" i="22"/>
  <c r="BE283" i="22" s="1"/>
  <c r="BB284" i="22"/>
  <c r="BC281" i="23"/>
  <c r="BB282" i="23"/>
  <c r="BA281" i="23"/>
  <c r="BE281" i="23" s="1"/>
  <c r="BA284" i="22"/>
  <c r="BE284" i="22" s="1"/>
  <c r="BB285" i="22"/>
  <c r="BC284" i="22"/>
  <c r="BC282" i="23"/>
  <c r="BB283" i="23"/>
  <c r="BA282" i="23"/>
  <c r="BE282" i="23" s="1"/>
  <c r="BB286" i="22"/>
  <c r="BA285" i="22"/>
  <c r="BE285" i="22" s="1"/>
  <c r="BC285" i="22"/>
  <c r="BA283" i="23"/>
  <c r="BE283" i="23" s="1"/>
  <c r="BB284" i="23"/>
  <c r="BC283" i="23"/>
  <c r="BB287" i="22"/>
  <c r="BA286" i="22"/>
  <c r="BE286" i="22" s="1"/>
  <c r="BC286" i="22"/>
  <c r="BC284" i="23"/>
  <c r="BB285" i="23"/>
  <c r="BA284" i="23"/>
  <c r="BE284" i="23" s="1"/>
  <c r="BA287" i="22"/>
  <c r="BE287" i="22" s="1"/>
  <c r="BC287" i="22"/>
  <c r="BB288" i="22"/>
  <c r="BB286" i="23"/>
  <c r="BC285" i="23"/>
  <c r="BA285" i="23"/>
  <c r="BE285" i="23" s="1"/>
  <c r="BB289" i="22"/>
  <c r="BC288" i="22"/>
  <c r="BA288" i="22"/>
  <c r="BE288" i="22" s="1"/>
  <c r="BB287" i="23"/>
  <c r="BA286" i="23"/>
  <c r="BE286" i="23" s="1"/>
  <c r="BC286" i="23"/>
  <c r="BC289" i="22"/>
  <c r="BB290" i="22"/>
  <c r="BA289" i="22"/>
  <c r="BE289" i="22" s="1"/>
  <c r="BB288" i="23"/>
  <c r="BC287" i="23"/>
  <c r="BA287" i="23"/>
  <c r="BE287" i="23" s="1"/>
  <c r="BC290" i="22"/>
  <c r="BB291" i="22"/>
  <c r="BA290" i="22"/>
  <c r="BE290" i="22" s="1"/>
  <c r="BB289" i="23"/>
  <c r="BC288" i="23"/>
  <c r="BA288" i="23"/>
  <c r="BE288" i="23" s="1"/>
  <c r="BC291" i="22"/>
  <c r="BB292" i="22"/>
  <c r="BA291" i="22"/>
  <c r="BE291" i="22" s="1"/>
  <c r="BA289" i="23"/>
  <c r="BE289" i="23" s="1"/>
  <c r="BB290" i="23"/>
  <c r="BC289" i="23"/>
  <c r="BA292" i="22"/>
  <c r="BE292" i="22" s="1"/>
  <c r="BB293" i="22"/>
  <c r="BC292" i="22"/>
  <c r="BA290" i="23"/>
  <c r="BE290" i="23" s="1"/>
  <c r="BB291" i="23"/>
  <c r="BC290" i="23"/>
  <c r="BA293" i="22"/>
  <c r="BE293" i="22" s="1"/>
  <c r="BC293" i="22"/>
  <c r="BB294" i="22"/>
  <c r="BB292" i="23"/>
  <c r="BC291" i="23"/>
  <c r="BA291" i="23"/>
  <c r="BE291" i="23" s="1"/>
  <c r="BB295" i="22"/>
  <c r="BA294" i="22"/>
  <c r="BE294" i="22" s="1"/>
  <c r="BC294" i="22"/>
  <c r="BA292" i="23"/>
  <c r="BE292" i="23" s="1"/>
  <c r="BB293" i="23"/>
  <c r="BC292" i="23"/>
  <c r="BB296" i="22"/>
  <c r="BC295" i="22"/>
  <c r="BA295" i="22"/>
  <c r="BE295" i="22" s="1"/>
  <c r="BB294" i="23"/>
  <c r="BC293" i="23"/>
  <c r="BA293" i="23"/>
  <c r="BE293" i="23" s="1"/>
  <c r="BA296" i="22"/>
  <c r="BE296" i="22" s="1"/>
  <c r="BC296" i="22"/>
  <c r="BB297" i="22"/>
  <c r="BC294" i="23"/>
  <c r="BB295" i="23"/>
  <c r="BA294" i="23"/>
  <c r="BE294" i="23" s="1"/>
  <c r="BC297" i="22"/>
  <c r="BB298" i="22"/>
  <c r="BA297" i="22"/>
  <c r="BE297" i="22" s="1"/>
  <c r="BA295" i="23"/>
  <c r="BE295" i="23" s="1"/>
  <c r="BB296" i="23"/>
  <c r="BC295" i="23"/>
  <c r="BA298" i="22"/>
  <c r="BE298" i="22" s="1"/>
  <c r="BB299" i="22"/>
  <c r="BC298" i="22"/>
  <c r="BC296" i="23"/>
  <c r="BB297" i="23"/>
  <c r="BA296" i="23"/>
  <c r="BE296" i="23" s="1"/>
  <c r="BB300" i="22"/>
  <c r="BA299" i="22"/>
  <c r="BE299" i="22" s="1"/>
  <c r="BC299" i="22"/>
  <c r="BC297" i="23"/>
  <c r="BA297" i="23"/>
  <c r="BE297" i="23" s="1"/>
  <c r="BB298" i="23"/>
  <c r="BC300" i="22"/>
  <c r="BA300" i="22"/>
  <c r="BE300" i="22" s="1"/>
  <c r="BB301" i="22"/>
  <c r="BB299" i="23"/>
  <c r="BC298" i="23"/>
  <c r="BA298" i="23"/>
  <c r="BE298" i="23" s="1"/>
  <c r="BC301" i="22"/>
  <c r="BA301" i="22"/>
  <c r="BE301" i="22" s="1"/>
  <c r="BB302" i="22"/>
  <c r="BB300" i="23"/>
  <c r="BA299" i="23"/>
  <c r="BE299" i="23" s="1"/>
  <c r="BC299" i="23"/>
  <c r="BA302" i="22"/>
  <c r="BE302" i="22" s="1"/>
  <c r="BB303" i="22"/>
  <c r="BC302" i="22"/>
  <c r="BB301" i="23"/>
  <c r="BA300" i="23"/>
  <c r="BE300" i="23" s="1"/>
  <c r="BC300" i="23"/>
  <c r="BC303" i="22"/>
  <c r="BB304" i="22"/>
  <c r="BA303" i="22"/>
  <c r="BE303" i="22" s="1"/>
  <c r="BA301" i="23"/>
  <c r="BE301" i="23" s="1"/>
  <c r="BB302" i="23"/>
  <c r="BC301" i="23"/>
  <c r="BC304" i="22"/>
  <c r="BB305" i="22"/>
  <c r="BA304" i="22"/>
  <c r="BE304" i="22" s="1"/>
  <c r="BC302" i="23"/>
  <c r="BA302" i="23"/>
  <c r="BE302" i="23" s="1"/>
  <c r="BB303" i="23"/>
  <c r="BC305" i="22"/>
  <c r="BA305" i="22"/>
  <c r="BE305" i="22" s="1"/>
  <c r="BB306" i="22"/>
  <c r="BB304" i="23"/>
  <c r="BC303" i="23"/>
  <c r="BA303" i="23"/>
  <c r="BE303" i="23" s="1"/>
  <c r="BC306" i="22"/>
  <c r="BB307" i="22"/>
  <c r="BA306" i="22"/>
  <c r="BE306" i="22" s="1"/>
  <c r="BA304" i="23"/>
  <c r="BE304" i="23" s="1"/>
  <c r="BB305" i="23"/>
  <c r="BC304" i="23"/>
  <c r="BC307" i="22"/>
  <c r="BB308" i="22"/>
  <c r="BA307" i="22"/>
  <c r="BE307" i="22" s="1"/>
  <c r="BA305" i="23"/>
  <c r="BE305" i="23" s="1"/>
  <c r="BC305" i="23"/>
  <c r="BB306" i="23"/>
  <c r="BC308" i="22"/>
  <c r="BA308" i="22"/>
  <c r="BE308" i="22" s="1"/>
  <c r="BB309" i="22"/>
  <c r="BB307" i="23"/>
  <c r="BC306" i="23"/>
  <c r="BA306" i="23"/>
  <c r="BE306" i="23" s="1"/>
  <c r="BA309" i="22"/>
  <c r="BE309" i="22" s="1"/>
  <c r="BC309" i="22"/>
  <c r="BB310" i="22"/>
  <c r="BC307" i="23"/>
  <c r="BB308" i="23"/>
  <c r="BA307" i="23"/>
  <c r="BE307" i="23" s="1"/>
  <c r="BB311" i="22"/>
  <c r="BA310" i="22"/>
  <c r="BE310" i="22" s="1"/>
  <c r="BC310" i="22"/>
  <c r="BC308" i="23"/>
  <c r="BA308" i="23"/>
  <c r="BE308" i="23" s="1"/>
  <c r="BB309" i="23"/>
  <c r="BA311" i="22"/>
  <c r="BE311" i="22" s="1"/>
  <c r="BB312" i="22"/>
  <c r="BC311" i="22"/>
  <c r="BA309" i="23"/>
  <c r="BE309" i="23" s="1"/>
  <c r="BB310" i="23"/>
  <c r="BC309" i="23"/>
  <c r="BB313" i="22"/>
  <c r="BA312" i="22"/>
  <c r="BE312" i="22" s="1"/>
  <c r="BC312" i="22"/>
  <c r="BB311" i="23"/>
  <c r="BA310" i="23"/>
  <c r="BE310" i="23" s="1"/>
  <c r="BC310" i="23"/>
  <c r="BA313" i="22"/>
  <c r="BE313" i="22" s="1"/>
  <c r="BC313" i="22"/>
  <c r="BB314" i="22"/>
  <c r="BC311" i="23"/>
  <c r="BB312" i="23"/>
  <c r="BA311" i="23"/>
  <c r="BE311" i="23" s="1"/>
  <c r="BB315" i="22"/>
  <c r="BA314" i="22"/>
  <c r="BE314" i="22" s="1"/>
  <c r="BC314" i="22"/>
  <c r="BA312" i="23"/>
  <c r="BE312" i="23" s="1"/>
  <c r="BC312" i="23"/>
  <c r="BB313" i="23"/>
  <c r="BB316" i="22"/>
  <c r="BC315" i="22"/>
  <c r="BA315" i="22"/>
  <c r="BE315" i="22" s="1"/>
  <c r="BA313" i="23"/>
  <c r="BE313" i="23" s="1"/>
  <c r="BC313" i="23"/>
  <c r="BB314" i="23"/>
  <c r="BA316" i="22"/>
  <c r="BE316" i="22" s="1"/>
  <c r="BC316" i="22"/>
  <c r="BB317" i="22"/>
  <c r="BA314" i="23"/>
  <c r="BE314" i="23" s="1"/>
  <c r="BB315" i="23"/>
  <c r="BC314" i="23"/>
  <c r="BB318" i="22"/>
  <c r="BC317" i="22"/>
  <c r="BA317" i="22"/>
  <c r="BE317" i="22" s="1"/>
  <c r="BC315" i="23"/>
  <c r="BB316" i="23"/>
  <c r="BA315" i="23"/>
  <c r="BE315" i="23" s="1"/>
  <c r="BC318" i="22"/>
  <c r="BA318" i="22"/>
  <c r="BE318" i="22" s="1"/>
  <c r="BB319" i="22"/>
  <c r="BA316" i="23"/>
  <c r="BE316" i="23" s="1"/>
  <c r="BC316" i="23"/>
  <c r="BB317" i="23"/>
  <c r="BC319" i="22"/>
  <c r="BA319" i="22"/>
  <c r="BE319" i="22" s="1"/>
  <c r="BB320" i="22"/>
  <c r="BC317" i="23"/>
  <c r="BA317" i="23"/>
  <c r="BE317" i="23" s="1"/>
  <c r="BB318" i="23"/>
  <c r="BB321" i="22"/>
  <c r="BC320" i="22"/>
  <c r="BA320" i="22"/>
  <c r="BE320" i="22" s="1"/>
  <c r="BC318" i="23"/>
  <c r="BA318" i="23"/>
  <c r="BE318" i="23" s="1"/>
  <c r="BB319" i="23"/>
  <c r="BA321" i="22"/>
  <c r="BE321" i="22" s="1"/>
  <c r="BC321" i="22"/>
  <c r="BB322" i="22"/>
  <c r="BB320" i="23"/>
  <c r="BC319" i="23"/>
  <c r="BA319" i="23"/>
  <c r="BE319" i="23" s="1"/>
  <c r="BA322" i="22"/>
  <c r="BE322" i="22" s="1"/>
  <c r="BB323" i="22"/>
  <c r="BC322" i="22"/>
  <c r="BC320" i="23"/>
  <c r="BA320" i="23"/>
  <c r="BE320" i="23" s="1"/>
  <c r="BB321" i="23"/>
  <c r="BC323" i="22"/>
  <c r="BB324" i="22"/>
  <c r="BA323" i="22"/>
  <c r="BE323" i="22" s="1"/>
  <c r="BC321" i="23"/>
  <c r="BA321" i="23"/>
  <c r="BE321" i="23" s="1"/>
  <c r="BB322" i="23"/>
  <c r="BC324" i="22"/>
  <c r="BA324" i="22"/>
  <c r="BE324" i="22" s="1"/>
  <c r="BB325" i="22"/>
  <c r="BB323" i="23"/>
  <c r="BA322" i="23"/>
  <c r="BE322" i="23" s="1"/>
  <c r="BC322" i="23"/>
  <c r="BA325" i="22"/>
  <c r="BE325" i="22" s="1"/>
  <c r="BB326" i="22"/>
  <c r="BC325" i="22"/>
  <c r="BA323" i="23"/>
  <c r="BE323" i="23" s="1"/>
  <c r="BB324" i="23"/>
  <c r="BC323" i="23"/>
  <c r="BB327" i="22"/>
  <c r="BA326" i="22"/>
  <c r="BE326" i="22" s="1"/>
  <c r="BC326" i="22"/>
  <c r="BB325" i="23"/>
  <c r="BC324" i="23"/>
  <c r="BA324" i="23"/>
  <c r="BE324" i="23" s="1"/>
  <c r="BB328" i="22"/>
  <c r="BC327" i="22"/>
  <c r="BA327" i="22"/>
  <c r="BE327" i="22" s="1"/>
  <c r="BA325" i="23"/>
  <c r="BE325" i="23" s="1"/>
  <c r="BC325" i="23"/>
  <c r="BB326" i="23"/>
  <c r="BA328" i="22"/>
  <c r="BE328" i="22" s="1"/>
  <c r="BB329" i="22"/>
  <c r="BC328" i="22"/>
  <c r="BC326" i="23"/>
  <c r="BA326" i="23"/>
  <c r="BE326" i="23" s="1"/>
  <c r="BB327" i="23"/>
  <c r="BB330" i="22"/>
  <c r="BC329" i="22"/>
  <c r="BA329" i="22"/>
  <c r="BE329" i="22" s="1"/>
  <c r="BB328" i="23"/>
  <c r="BC327" i="23"/>
  <c r="BA327" i="23"/>
  <c r="BE327" i="23" s="1"/>
  <c r="BA330" i="22"/>
  <c r="BE330" i="22" s="1"/>
  <c r="BB331" i="22"/>
  <c r="BC330" i="22"/>
  <c r="BA328" i="23"/>
  <c r="BE328" i="23" s="1"/>
  <c r="BC328" i="23"/>
  <c r="BB329" i="23"/>
  <c r="BC331" i="22"/>
  <c r="BB332" i="22"/>
  <c r="BA331" i="22"/>
  <c r="BE331" i="22" s="1"/>
  <c r="BA329" i="23"/>
  <c r="BE329" i="23" s="1"/>
  <c r="BB330" i="23"/>
  <c r="BC329" i="23"/>
  <c r="BB333" i="22"/>
  <c r="BC332" i="22"/>
  <c r="BA332" i="22"/>
  <c r="BE332" i="22" s="1"/>
  <c r="BB331" i="23"/>
  <c r="BA330" i="23"/>
  <c r="BE330" i="23" s="1"/>
  <c r="BC330" i="23"/>
  <c r="BA333" i="22"/>
  <c r="BE333" i="22" s="1"/>
  <c r="BB334" i="22"/>
  <c r="BC333" i="22"/>
  <c r="BA331" i="23"/>
  <c r="BE331" i="23" s="1"/>
  <c r="BB332" i="23"/>
  <c r="BC331" i="23"/>
  <c r="BB335" i="22"/>
  <c r="BC334" i="22"/>
  <c r="BA334" i="22"/>
  <c r="BE334" i="22" s="1"/>
  <c r="BC332" i="23"/>
  <c r="BB333" i="23"/>
  <c r="BA332" i="23"/>
  <c r="BE332" i="23" s="1"/>
  <c r="BC335" i="22"/>
  <c r="BB336" i="22"/>
  <c r="BA335" i="22"/>
  <c r="BE335" i="22" s="1"/>
  <c r="BC333" i="23"/>
  <c r="BB334" i="23"/>
  <c r="BA333" i="23"/>
  <c r="BE333" i="23" s="1"/>
  <c r="BC336" i="22"/>
  <c r="BA336" i="22"/>
  <c r="BE336" i="22" s="1"/>
  <c r="BB337" i="22"/>
  <c r="BC334" i="23"/>
  <c r="BA334" i="23"/>
  <c r="BE334" i="23" s="1"/>
  <c r="BB335" i="23"/>
  <c r="BC337" i="22"/>
  <c r="BA337" i="22"/>
  <c r="BE337" i="22" s="1"/>
  <c r="BB338" i="22"/>
  <c r="BB336" i="23"/>
  <c r="BC335" i="23"/>
  <c r="BA335" i="23"/>
  <c r="BE335" i="23" s="1"/>
  <c r="BB339" i="22"/>
  <c r="BC338" i="22"/>
  <c r="BA338" i="22"/>
  <c r="BE338" i="22" s="1"/>
  <c r="BC336" i="23"/>
  <c r="BA336" i="23"/>
  <c r="BE336" i="23" s="1"/>
  <c r="BB337" i="23"/>
  <c r="BA339" i="22"/>
  <c r="BE339" i="22" s="1"/>
  <c r="BC339" i="22"/>
  <c r="BB340" i="22"/>
  <c r="BB338" i="23"/>
  <c r="BC337" i="23"/>
  <c r="BA337" i="23"/>
  <c r="BE337" i="23" s="1"/>
  <c r="BC340" i="22"/>
  <c r="BA340" i="22"/>
  <c r="BE340" i="22" s="1"/>
  <c r="BB341" i="22"/>
  <c r="BA338" i="23"/>
  <c r="BE338" i="23" s="1"/>
  <c r="BC338" i="23"/>
  <c r="BB339" i="23"/>
  <c r="BB342" i="22"/>
  <c r="BC341" i="22"/>
  <c r="BA341" i="22"/>
  <c r="BE341" i="22" s="1"/>
  <c r="BB340" i="23"/>
  <c r="BC339" i="23"/>
  <c r="BA339" i="23"/>
  <c r="BE339" i="23" s="1"/>
  <c r="BA342" i="22"/>
  <c r="BE342" i="22" s="1"/>
  <c r="BB343" i="22"/>
  <c r="BC342" i="22"/>
  <c r="BC340" i="23"/>
  <c r="BB341" i="23"/>
  <c r="BA340" i="23"/>
  <c r="BE340" i="23" s="1"/>
  <c r="BA343" i="22"/>
  <c r="BE343" i="22" s="1"/>
  <c r="BB344" i="22"/>
  <c r="BC343" i="22"/>
  <c r="BA341" i="23"/>
  <c r="BE341" i="23" s="1"/>
  <c r="BC341" i="23"/>
  <c r="BB342" i="23"/>
  <c r="BC344" i="22"/>
  <c r="BB345" i="22"/>
  <c r="BA344" i="22"/>
  <c r="BE344" i="22" s="1"/>
  <c r="BC342" i="23"/>
  <c r="BA342" i="23"/>
  <c r="BE342" i="23" s="1"/>
  <c r="BB343" i="23"/>
  <c r="BB346" i="22"/>
  <c r="BC345" i="22"/>
  <c r="BA345" i="22"/>
  <c r="BE345" i="22" s="1"/>
  <c r="BA343" i="23"/>
  <c r="BE343" i="23" s="1"/>
  <c r="BC343" i="23"/>
  <c r="BB344" i="23"/>
  <c r="BC346" i="22"/>
  <c r="BA346" i="22"/>
  <c r="BE346" i="22" s="1"/>
  <c r="BB347" i="22"/>
  <c r="BC344" i="23"/>
  <c r="BA344" i="23"/>
  <c r="BE344" i="23" s="1"/>
  <c r="BB345" i="23"/>
  <c r="BB348" i="22"/>
  <c r="BC347" i="22"/>
  <c r="BA347" i="22"/>
  <c r="BE347" i="22" s="1"/>
  <c r="BA345" i="23"/>
  <c r="BE345" i="23" s="1"/>
  <c r="BB346" i="23"/>
  <c r="BC345" i="23"/>
  <c r="BC348" i="22"/>
  <c r="BB349" i="22"/>
  <c r="BA348" i="22"/>
  <c r="BE348" i="22" s="1"/>
  <c r="BB347" i="23"/>
  <c r="BC346" i="23"/>
  <c r="BA346" i="23"/>
  <c r="BE346" i="23" s="1"/>
  <c r="BC349" i="22"/>
  <c r="BB350" i="22"/>
  <c r="BA349" i="22"/>
  <c r="BE349" i="22" s="1"/>
  <c r="BA347" i="23"/>
  <c r="BE347" i="23" s="1"/>
  <c r="BB348" i="23"/>
  <c r="BC347" i="23"/>
  <c r="BB351" i="22"/>
  <c r="BC350" i="22"/>
  <c r="BA350" i="22"/>
  <c r="BE350" i="22" s="1"/>
  <c r="BB349" i="23"/>
  <c r="BC348" i="23"/>
  <c r="BA348" i="23"/>
  <c r="BE348" i="23" s="1"/>
  <c r="BB352" i="22"/>
  <c r="BA351" i="22"/>
  <c r="BE351" i="22" s="1"/>
  <c r="BC351" i="22"/>
  <c r="BC349" i="23"/>
  <c r="BA349" i="23"/>
  <c r="BE349" i="23" s="1"/>
  <c r="BB350" i="23"/>
  <c r="BA352" i="22"/>
  <c r="BE352" i="22" s="1"/>
  <c r="BC352" i="22"/>
  <c r="BB353" i="22"/>
  <c r="BC350" i="23"/>
  <c r="BA350" i="23"/>
  <c r="BE350" i="23" s="1"/>
  <c r="BB351" i="23"/>
  <c r="BA353" i="22"/>
  <c r="BE353" i="22" s="1"/>
  <c r="BB354" i="22"/>
  <c r="BC353" i="22"/>
  <c r="BB352" i="23"/>
  <c r="BC351" i="23"/>
  <c r="BA351" i="23"/>
  <c r="BE351" i="23" s="1"/>
  <c r="BA354" i="22"/>
  <c r="BE354" i="22" s="1"/>
  <c r="BC354" i="22"/>
  <c r="BB355" i="22"/>
  <c r="BC352" i="23"/>
  <c r="BB353" i="23"/>
  <c r="BA352" i="23"/>
  <c r="BE352" i="23" s="1"/>
  <c r="BB356" i="22"/>
  <c r="BA355" i="22"/>
  <c r="BE355" i="22" s="1"/>
  <c r="BC355" i="22"/>
  <c r="BC353" i="23"/>
  <c r="BB354" i="23"/>
  <c r="BA353" i="23"/>
  <c r="BE353" i="23" s="1"/>
  <c r="BA356" i="22"/>
  <c r="BE356" i="22" s="1"/>
  <c r="BB357" i="22"/>
  <c r="BC356" i="22"/>
  <c r="BC354" i="23"/>
  <c r="BB355" i="23"/>
  <c r="BA354" i="23"/>
  <c r="BE354" i="23" s="1"/>
  <c r="BA357" i="22"/>
  <c r="BE357" i="22" s="1"/>
  <c r="BB358" i="22"/>
  <c r="BC357" i="22"/>
  <c r="BB356" i="23"/>
  <c r="BC355" i="23"/>
  <c r="BA355" i="23"/>
  <c r="BE355" i="23" s="1"/>
  <c r="BC358" i="22"/>
  <c r="BA358" i="22"/>
  <c r="BE358" i="22" s="1"/>
  <c r="BB359" i="22"/>
  <c r="BA356" i="23"/>
  <c r="BE356" i="23" s="1"/>
  <c r="BB357" i="23"/>
  <c r="BC356" i="23"/>
  <c r="BC359" i="22"/>
  <c r="BA359" i="22"/>
  <c r="BE359" i="22" s="1"/>
  <c r="BB360" i="22"/>
  <c r="BB358" i="23"/>
  <c r="BA357" i="23"/>
  <c r="BE357" i="23" s="1"/>
  <c r="BC357" i="23"/>
  <c r="BA360" i="22"/>
  <c r="BE360" i="22" s="1"/>
  <c r="BB361" i="22"/>
  <c r="BC360" i="22"/>
  <c r="BC358" i="23"/>
  <c r="BA358" i="23"/>
  <c r="BE358" i="23" s="1"/>
  <c r="BB359" i="23"/>
  <c r="BC361" i="22"/>
  <c r="BA361" i="22"/>
  <c r="BE361" i="22" s="1"/>
  <c r="BB362" i="22"/>
  <c r="BB360" i="23"/>
  <c r="BA359" i="23"/>
  <c r="BE359" i="23" s="1"/>
  <c r="BC359" i="23"/>
  <c r="BC362" i="22"/>
  <c r="BA362" i="22"/>
  <c r="BE362" i="22" s="1"/>
  <c r="BB363" i="22"/>
  <c r="BC360" i="23"/>
  <c r="BB361" i="23"/>
  <c r="BA360" i="23"/>
  <c r="BE360" i="23" s="1"/>
  <c r="BC363" i="22"/>
  <c r="BB364" i="22"/>
  <c r="BA363" i="22"/>
  <c r="BE363" i="22" s="1"/>
  <c r="BB362" i="23"/>
  <c r="BC361" i="23"/>
  <c r="BA361" i="23"/>
  <c r="BE361" i="23" s="1"/>
  <c r="BB365" i="22"/>
  <c r="BA364" i="22"/>
  <c r="BE364" i="22" s="1"/>
  <c r="BC364" i="22"/>
  <c r="BC362" i="23"/>
  <c r="BB363" i="23"/>
  <c r="BA362" i="23"/>
  <c r="BE362" i="23" s="1"/>
  <c r="BA365" i="22"/>
  <c r="BE365" i="22" s="1"/>
  <c r="BB366" i="22"/>
  <c r="BC365" i="22"/>
  <c r="BA363" i="23"/>
  <c r="BE363" i="23" s="1"/>
  <c r="BC363" i="23"/>
  <c r="BB364" i="23"/>
  <c r="BC366" i="22"/>
  <c r="BA366" i="22"/>
  <c r="BE366" i="22" s="1"/>
  <c r="BB367" i="22"/>
  <c r="BA364" i="23"/>
  <c r="BE364" i="23" s="1"/>
  <c r="BC364" i="23"/>
  <c r="BB365" i="23"/>
  <c r="BC367" i="22"/>
  <c r="BB368" i="22"/>
  <c r="BA367" i="22"/>
  <c r="BE367" i="22" s="1"/>
  <c r="BC365" i="23"/>
  <c r="BB366" i="23"/>
  <c r="BA365" i="23"/>
  <c r="BE365" i="23" s="1"/>
  <c r="BB369" i="22"/>
  <c r="BC368" i="22"/>
  <c r="BA368" i="22"/>
  <c r="BE368" i="22" s="1"/>
  <c r="BB367" i="23"/>
  <c r="BA366" i="23"/>
  <c r="BE366" i="23" s="1"/>
  <c r="BC366" i="23"/>
  <c r="BC369" i="22"/>
  <c r="BB370" i="22"/>
  <c r="BA369" i="22"/>
  <c r="BE369" i="22" s="1"/>
  <c r="BA367" i="23"/>
  <c r="BE367" i="23" s="1"/>
  <c r="BB368" i="23"/>
  <c r="BC367" i="23"/>
  <c r="BC370" i="22"/>
  <c r="BA370" i="22"/>
  <c r="BE370" i="22" s="1"/>
  <c r="BB371" i="22"/>
  <c r="BA368" i="23"/>
  <c r="BE368" i="23" s="1"/>
  <c r="BB369" i="23"/>
  <c r="BC368" i="23"/>
  <c r="BC371" i="22"/>
  <c r="BB372" i="22"/>
  <c r="BA371" i="22"/>
  <c r="BE371" i="22" s="1"/>
  <c r="BB370" i="23"/>
  <c r="BA369" i="23"/>
  <c r="BE369" i="23" s="1"/>
  <c r="BC369" i="23"/>
  <c r="BC372" i="22"/>
  <c r="BA372" i="22"/>
  <c r="BE372" i="22" s="1"/>
  <c r="BB373" i="22"/>
  <c r="BC370" i="23"/>
  <c r="BB371" i="23"/>
  <c r="BA370" i="23"/>
  <c r="BE370" i="23" s="1"/>
  <c r="BB374" i="22"/>
  <c r="BC373" i="22"/>
  <c r="BA373" i="22"/>
  <c r="BE373" i="22" s="1"/>
  <c r="BC371" i="23"/>
  <c r="BA371" i="23"/>
  <c r="BE371" i="23" s="1"/>
  <c r="BB372" i="23"/>
  <c r="BB375" i="22"/>
  <c r="BC374" i="22"/>
  <c r="BA374" i="22"/>
  <c r="BE374" i="22" s="1"/>
  <c r="BA372" i="23"/>
  <c r="BE372" i="23" s="1"/>
  <c r="BC372" i="23"/>
  <c r="BB373" i="23"/>
  <c r="BB376" i="22"/>
  <c r="BA375" i="22"/>
  <c r="BE375" i="22" s="1"/>
  <c r="BC375" i="22"/>
  <c r="BA373" i="23"/>
  <c r="BE373" i="23" s="1"/>
  <c r="BC373" i="23"/>
  <c r="BB374" i="23"/>
  <c r="BB377" i="22"/>
  <c r="BA376" i="22"/>
  <c r="BE376" i="22" s="1"/>
  <c r="BC376" i="22"/>
  <c r="BA374" i="23"/>
  <c r="BE374" i="23" s="1"/>
  <c r="BC374" i="23"/>
  <c r="BB375" i="23"/>
  <c r="BB378" i="22"/>
  <c r="BA377" i="22"/>
  <c r="BE377" i="22" s="1"/>
  <c r="BC377" i="22"/>
  <c r="BB376" i="23"/>
  <c r="BC375" i="23"/>
  <c r="BA375" i="23"/>
  <c r="BE375" i="23" s="1"/>
  <c r="BA378" i="22"/>
  <c r="BE378" i="22" s="1"/>
  <c r="BC378" i="22"/>
  <c r="BB379" i="22"/>
  <c r="BC376" i="23"/>
  <c r="BA376" i="23"/>
  <c r="BE376" i="23" s="1"/>
  <c r="BB377" i="23"/>
  <c r="BA379" i="22"/>
  <c r="BE379" i="22" s="1"/>
  <c r="BC379" i="22"/>
  <c r="BB380" i="22"/>
  <c r="BB378" i="23"/>
  <c r="BA377" i="23"/>
  <c r="BE377" i="23" s="1"/>
  <c r="BC377" i="23"/>
  <c r="BB381" i="22"/>
  <c r="BC380" i="22"/>
  <c r="BA380" i="22"/>
  <c r="BE380" i="22" s="1"/>
  <c r="BC378" i="23"/>
  <c r="BA378" i="23"/>
  <c r="BE378" i="23" s="1"/>
  <c r="BB379" i="23"/>
  <c r="BB382" i="22"/>
  <c r="BC381" i="22"/>
  <c r="BA381" i="22"/>
  <c r="BE381" i="22" s="1"/>
  <c r="BC379" i="23"/>
  <c r="BB380" i="23"/>
  <c r="BA379" i="23"/>
  <c r="BE379" i="23" s="1"/>
  <c r="BC382" i="22"/>
  <c r="BB383" i="22"/>
  <c r="BA382" i="22"/>
  <c r="BE382" i="22" s="1"/>
  <c r="BC380" i="23"/>
  <c r="BB381" i="23"/>
  <c r="BA380" i="23"/>
  <c r="BE380" i="23" s="1"/>
  <c r="BC383" i="22"/>
  <c r="BB384" i="22"/>
  <c r="BA383" i="22"/>
  <c r="BE383" i="22" s="1"/>
  <c r="BB382" i="23"/>
  <c r="BC381" i="23"/>
  <c r="BA381" i="23"/>
  <c r="BE381" i="23" s="1"/>
  <c r="BB385" i="22"/>
  <c r="BA384" i="22"/>
  <c r="BE384" i="22" s="1"/>
  <c r="BC384" i="22"/>
  <c r="BB383" i="23"/>
  <c r="BC382" i="23"/>
  <c r="BA382" i="23"/>
  <c r="BE382" i="23" s="1"/>
  <c r="BC385" i="22"/>
  <c r="BA385" i="22"/>
  <c r="BE385" i="22" s="1"/>
  <c r="BB386" i="22"/>
  <c r="BB384" i="23"/>
  <c r="BC383" i="23"/>
  <c r="BA383" i="23"/>
  <c r="BE383" i="23" s="1"/>
  <c r="BB387" i="22"/>
  <c r="BA386" i="22"/>
  <c r="BE386" i="22" s="1"/>
  <c r="BC386" i="22"/>
  <c r="BC384" i="23"/>
  <c r="BA384" i="23"/>
  <c r="BE384" i="23" s="1"/>
  <c r="BB385" i="23"/>
  <c r="BC387" i="22"/>
  <c r="BB388" i="22"/>
  <c r="BA387" i="22"/>
  <c r="BE387" i="22" s="1"/>
  <c r="BB386" i="23"/>
  <c r="BA385" i="23"/>
  <c r="BE385" i="23" s="1"/>
  <c r="BC385" i="23"/>
  <c r="BC388" i="22"/>
  <c r="BB389" i="22"/>
  <c r="BA388" i="22"/>
  <c r="BE388" i="22" s="1"/>
  <c r="BA386" i="23"/>
  <c r="BE386" i="23" s="1"/>
  <c r="BB387" i="23"/>
  <c r="BC386" i="23"/>
  <c r="BA389" i="22"/>
  <c r="BE389" i="22" s="1"/>
  <c r="BB390" i="22"/>
  <c r="BC389" i="22"/>
  <c r="BA387" i="23"/>
  <c r="BE387" i="23" s="1"/>
  <c r="BC387" i="23"/>
  <c r="BB388" i="23"/>
  <c r="BB391" i="22"/>
  <c r="BA390" i="22"/>
  <c r="BE390" i="22" s="1"/>
  <c r="BC390" i="22"/>
  <c r="BA388" i="23"/>
  <c r="BE388" i="23" s="1"/>
  <c r="BB389" i="23"/>
  <c r="BC388" i="23"/>
  <c r="BC391" i="22"/>
  <c r="BB392" i="22"/>
  <c r="BA391" i="22"/>
  <c r="BE391" i="22" s="1"/>
  <c r="BA389" i="23"/>
  <c r="BE389" i="23" s="1"/>
  <c r="BC389" i="23"/>
  <c r="BB390" i="23"/>
  <c r="BC392" i="22"/>
  <c r="BB393" i="22"/>
  <c r="BA392" i="22"/>
  <c r="BE392" i="22" s="1"/>
  <c r="BB391" i="23"/>
  <c r="BA390" i="23"/>
  <c r="BE390" i="23" s="1"/>
  <c r="BC390" i="23"/>
  <c r="BC393" i="22"/>
  <c r="BB394" i="22"/>
  <c r="BA393" i="22"/>
  <c r="BE393" i="22" s="1"/>
  <c r="BB392" i="23"/>
  <c r="BA391" i="23"/>
  <c r="BE391" i="23" s="1"/>
  <c r="BC391" i="23"/>
  <c r="BA394" i="22"/>
  <c r="BE394" i="22" s="1"/>
  <c r="BB395" i="22"/>
  <c r="BC394" i="22"/>
  <c r="BB393" i="23"/>
  <c r="BA392" i="23"/>
  <c r="BE392" i="23" s="1"/>
  <c r="BC392" i="23"/>
  <c r="BC395" i="22"/>
  <c r="BB396" i="22"/>
  <c r="BA395" i="22"/>
  <c r="BE395" i="22" s="1"/>
  <c r="BA393" i="23"/>
  <c r="BE393" i="23" s="1"/>
  <c r="BB394" i="23"/>
  <c r="BC393" i="23"/>
  <c r="BA396" i="22"/>
  <c r="BE396" i="22" s="1"/>
  <c r="BB397" i="22"/>
  <c r="BC396" i="22"/>
  <c r="BC394" i="23"/>
  <c r="BA394" i="23"/>
  <c r="BE394" i="23" s="1"/>
  <c r="BB395" i="23"/>
  <c r="BC397" i="22"/>
  <c r="BB398" i="22"/>
  <c r="BA397" i="22"/>
  <c r="BE397" i="22" s="1"/>
  <c r="BC395" i="23"/>
  <c r="BB396" i="23"/>
  <c r="BA395" i="23"/>
  <c r="BE395" i="23" s="1"/>
  <c r="BA398" i="22"/>
  <c r="BE398" i="22" s="1"/>
  <c r="BC398" i="22"/>
  <c r="BB399" i="22"/>
  <c r="BB397" i="23"/>
  <c r="BC396" i="23"/>
  <c r="BA396" i="23"/>
  <c r="BE396" i="23" s="1"/>
  <c r="BC399" i="22"/>
  <c r="BA399" i="22"/>
  <c r="BE399" i="22" s="1"/>
  <c r="BB400" i="22"/>
  <c r="BA397" i="23"/>
  <c r="BE397" i="23" s="1"/>
  <c r="BC397" i="23"/>
  <c r="BB398" i="23"/>
  <c r="BA400" i="22"/>
  <c r="BE400" i="22" s="1"/>
  <c r="BC400" i="22"/>
  <c r="BB401" i="22"/>
  <c r="BB399" i="23"/>
  <c r="BA398" i="23"/>
  <c r="BE398" i="23" s="1"/>
  <c r="BC398" i="23"/>
  <c r="BA401" i="22"/>
  <c r="BE401" i="22" s="1"/>
  <c r="BC401" i="22"/>
  <c r="BB402" i="22"/>
  <c r="BA399" i="23"/>
  <c r="BE399" i="23" s="1"/>
  <c r="BB400" i="23"/>
  <c r="BC399" i="23"/>
  <c r="BB403" i="22"/>
  <c r="BA402" i="22"/>
  <c r="BE402" i="22" s="1"/>
  <c r="BC402" i="22"/>
  <c r="BA400" i="23"/>
  <c r="BE400" i="23" s="1"/>
  <c r="BB401" i="23"/>
  <c r="BC400" i="23"/>
  <c r="BA403" i="22"/>
  <c r="BE403" i="22" s="1"/>
  <c r="BC403" i="22"/>
  <c r="BB404" i="22"/>
  <c r="BC401" i="23"/>
  <c r="BA401" i="23"/>
  <c r="BE401" i="23" s="1"/>
  <c r="BB402" i="23"/>
  <c r="BB405" i="22"/>
  <c r="BC404" i="22"/>
  <c r="BA404" i="22"/>
  <c r="BE404" i="22" s="1"/>
  <c r="BA402" i="23"/>
  <c r="BE402" i="23" s="1"/>
  <c r="BC402" i="23"/>
  <c r="BB403" i="23"/>
  <c r="BB406" i="22"/>
  <c r="BC405" i="22"/>
  <c r="BA405" i="22"/>
  <c r="BE405" i="22" s="1"/>
  <c r="BB404" i="23"/>
  <c r="BC403" i="23"/>
  <c r="BA403" i="23"/>
  <c r="BE403" i="23" s="1"/>
  <c r="BA406" i="22"/>
  <c r="BE406" i="22" s="1"/>
  <c r="BC406" i="22"/>
  <c r="BB407" i="22"/>
  <c r="BB405" i="23"/>
  <c r="BA404" i="23"/>
  <c r="BE404" i="23" s="1"/>
  <c r="BC404" i="23"/>
  <c r="BA407" i="22"/>
  <c r="BE407" i="22" s="1"/>
  <c r="BB408" i="22"/>
  <c r="BC407" i="22"/>
  <c r="BA405" i="23"/>
  <c r="BE405" i="23" s="1"/>
  <c r="BC405" i="23"/>
  <c r="BB406" i="23"/>
  <c r="BC408" i="22"/>
  <c r="BA408" i="22"/>
  <c r="BE408" i="22" s="1"/>
  <c r="BB409" i="22"/>
  <c r="BC406" i="23"/>
  <c r="BA406" i="23"/>
  <c r="BE406" i="23" s="1"/>
  <c r="BB407" i="23"/>
  <c r="BA409" i="22"/>
  <c r="BE409" i="22" s="1"/>
  <c r="BB410" i="22"/>
  <c r="BC409" i="22"/>
  <c r="BB408" i="23"/>
  <c r="BC407" i="23"/>
  <c r="BA407" i="23"/>
  <c r="BE407" i="23" s="1"/>
  <c r="BC410" i="22"/>
  <c r="BA410" i="22"/>
  <c r="BE410" i="22" s="1"/>
  <c r="BB411" i="22"/>
  <c r="BA408" i="23"/>
  <c r="BE408" i="23" s="1"/>
  <c r="BB409" i="23"/>
  <c r="BC408" i="23"/>
  <c r="BA411" i="22"/>
  <c r="BE411" i="22" s="1"/>
  <c r="BB412" i="22"/>
  <c r="BC411" i="22"/>
  <c r="BA409" i="23"/>
  <c r="BE409" i="23" s="1"/>
  <c r="BC409" i="23"/>
  <c r="BB410" i="23"/>
  <c r="BB413" i="22"/>
  <c r="BC412" i="22"/>
  <c r="BA412" i="22"/>
  <c r="BE412" i="22" s="1"/>
  <c r="BA410" i="23"/>
  <c r="BE410" i="23" s="1"/>
  <c r="BB411" i="23"/>
  <c r="BC410" i="23"/>
  <c r="BC413" i="22"/>
  <c r="BB414" i="22"/>
  <c r="BA413" i="22"/>
  <c r="BE413" i="22" s="1"/>
  <c r="BB412" i="23"/>
  <c r="BA411" i="23"/>
  <c r="BE411" i="23" s="1"/>
  <c r="BC411" i="23"/>
  <c r="BA414" i="22"/>
  <c r="BE414" i="22" s="1"/>
  <c r="BC414" i="22"/>
  <c r="BB415" i="22"/>
  <c r="BC412" i="23"/>
  <c r="BB413" i="23"/>
  <c r="BA412" i="23"/>
  <c r="BE412" i="23" s="1"/>
  <c r="BB416" i="22"/>
  <c r="BC415" i="22"/>
  <c r="BA415" i="22"/>
  <c r="BE415" i="22" s="1"/>
  <c r="BA413" i="23"/>
  <c r="BE413" i="23" s="1"/>
  <c r="BC413" i="23"/>
  <c r="BB414" i="23"/>
  <c r="BA416" i="22"/>
  <c r="BE416" i="22" s="1"/>
  <c r="BC416" i="22"/>
  <c r="BB417" i="22"/>
  <c r="BB415" i="23"/>
  <c r="BA414" i="23"/>
  <c r="BE414" i="23" s="1"/>
  <c r="BC414" i="23"/>
  <c r="BC417" i="22"/>
  <c r="BA417" i="22"/>
  <c r="BE417" i="22" s="1"/>
  <c r="BB418" i="22"/>
  <c r="BC415" i="23"/>
  <c r="BA415" i="23"/>
  <c r="BE415" i="23" s="1"/>
  <c r="BB416" i="23"/>
  <c r="BB419" i="22"/>
  <c r="BA418" i="22"/>
  <c r="BE418" i="22" s="1"/>
  <c r="BC418" i="22"/>
  <c r="BC416" i="23"/>
  <c r="BA416" i="23"/>
  <c r="BE416" i="23" s="1"/>
  <c r="BB417" i="23"/>
  <c r="BA419" i="22"/>
  <c r="BE419" i="22" s="1"/>
  <c r="BC419" i="22"/>
  <c r="BB420" i="22"/>
  <c r="BA417" i="23"/>
  <c r="BE417" i="23" s="1"/>
  <c r="BC417" i="23"/>
  <c r="BB418" i="23"/>
  <c r="BB421" i="22"/>
  <c r="BA420" i="22"/>
  <c r="BE420" i="22" s="1"/>
  <c r="BC420" i="22"/>
  <c r="BB419" i="23"/>
  <c r="BC418" i="23"/>
  <c r="BA418" i="23"/>
  <c r="BE418" i="23" s="1"/>
  <c r="BC421" i="22"/>
  <c r="BB422" i="22"/>
  <c r="BA421" i="22"/>
  <c r="BE421" i="22" s="1"/>
  <c r="BC419" i="23"/>
  <c r="BB420" i="23"/>
  <c r="BA419" i="23"/>
  <c r="BE419" i="23" s="1"/>
  <c r="BB423" i="22"/>
  <c r="BA422" i="22"/>
  <c r="BE422" i="22" s="1"/>
  <c r="BC422" i="22"/>
  <c r="BB421" i="23"/>
  <c r="BA420" i="23"/>
  <c r="BE420" i="23" s="1"/>
  <c r="BC420" i="23"/>
  <c r="BC423" i="22"/>
  <c r="BA423" i="22"/>
  <c r="BE423" i="22" s="1"/>
  <c r="BB424" i="22"/>
  <c r="BA421" i="23"/>
  <c r="BE421" i="23" s="1"/>
  <c r="BC421" i="23"/>
  <c r="BB422" i="23"/>
  <c r="BB425" i="22"/>
  <c r="BA424" i="22"/>
  <c r="BE424" i="22" s="1"/>
  <c r="BC424" i="22"/>
  <c r="BC422" i="23"/>
  <c r="BB423" i="23"/>
  <c r="BA422" i="23"/>
  <c r="BE422" i="23" s="1"/>
  <c r="BB426" i="22"/>
  <c r="BA425" i="22"/>
  <c r="BE425" i="22" s="1"/>
  <c r="BC425" i="22"/>
  <c r="BA423" i="23"/>
  <c r="BE423" i="23" s="1"/>
  <c r="BC423" i="23"/>
  <c r="BB424" i="23"/>
  <c r="BA426" i="22"/>
  <c r="BE426" i="22" s="1"/>
  <c r="BC426" i="22"/>
  <c r="BB427" i="22"/>
  <c r="BC424" i="23"/>
  <c r="BB425" i="23"/>
  <c r="BA424" i="23"/>
  <c r="BE424" i="23" s="1"/>
  <c r="BA427" i="22"/>
  <c r="BE427" i="22" s="1"/>
  <c r="BC427" i="22"/>
  <c r="BB428" i="22"/>
  <c r="BB426" i="23"/>
  <c r="BA425" i="23"/>
  <c r="BE425" i="23" s="1"/>
  <c r="BC425" i="23"/>
  <c r="BB429" i="22"/>
  <c r="BA428" i="22"/>
  <c r="BE428" i="22" s="1"/>
  <c r="BC428" i="22"/>
  <c r="BC426" i="23"/>
  <c r="BB427" i="23"/>
  <c r="BA426" i="23"/>
  <c r="BE426" i="23" s="1"/>
  <c r="BA429" i="22"/>
  <c r="BE429" i="22" s="1"/>
  <c r="BB430" i="22"/>
  <c r="BC429" i="22"/>
  <c r="BB428" i="23"/>
  <c r="BA427" i="23"/>
  <c r="BE427" i="23" s="1"/>
  <c r="BC427" i="23"/>
  <c r="BA430" i="22"/>
  <c r="BE430" i="22" s="1"/>
  <c r="BB431" i="22"/>
  <c r="BC430" i="22"/>
  <c r="BB429" i="23"/>
  <c r="BA428" i="23"/>
  <c r="BE428" i="23" s="1"/>
  <c r="BC428" i="23"/>
  <c r="BB432" i="22"/>
  <c r="BA431" i="22"/>
  <c r="BE431" i="22" s="1"/>
  <c r="BC431" i="22"/>
  <c r="BA429" i="23"/>
  <c r="BE429" i="23" s="1"/>
  <c r="BC429" i="23"/>
  <c r="BB430" i="23"/>
  <c r="BC432" i="22"/>
  <c r="BB433" i="22"/>
  <c r="BA432" i="22"/>
  <c r="BE432" i="22" s="1"/>
  <c r="BC430" i="23"/>
  <c r="BB431" i="23"/>
  <c r="BA430" i="23"/>
  <c r="BE430" i="23" s="1"/>
  <c r="BC433" i="22"/>
  <c r="BB434" i="22"/>
  <c r="BA433" i="22"/>
  <c r="BE433" i="22" s="1"/>
  <c r="BB432" i="23"/>
  <c r="BC431" i="23"/>
  <c r="BA431" i="23"/>
  <c r="BE431" i="23" s="1"/>
  <c r="BB435" i="22"/>
  <c r="BA434" i="22"/>
  <c r="BE434" i="22" s="1"/>
  <c r="BC434" i="22"/>
  <c r="BC432" i="23"/>
  <c r="BA432" i="23"/>
  <c r="BE432" i="23" s="1"/>
  <c r="BB433" i="23"/>
  <c r="BB436" i="22"/>
  <c r="BC435" i="22"/>
  <c r="BA435" i="22"/>
  <c r="BE435" i="22" s="1"/>
  <c r="BC433" i="23"/>
  <c r="BA433" i="23"/>
  <c r="BE433" i="23" s="1"/>
  <c r="BB434" i="23"/>
  <c r="BC436" i="22"/>
  <c r="BB437" i="22"/>
  <c r="BA436" i="22"/>
  <c r="BE436" i="22" s="1"/>
  <c r="BC434" i="23"/>
  <c r="BA434" i="23"/>
  <c r="BE434" i="23" s="1"/>
  <c r="BB435" i="23"/>
  <c r="BB438" i="22"/>
  <c r="BA437" i="22"/>
  <c r="BE437" i="22" s="1"/>
  <c r="BC437" i="22"/>
  <c r="BB436" i="23"/>
  <c r="BA435" i="23"/>
  <c r="BE435" i="23" s="1"/>
  <c r="BC435" i="23"/>
  <c r="BB439" i="22"/>
  <c r="BC438" i="22"/>
  <c r="BA438" i="22"/>
  <c r="BE438" i="22" s="1"/>
  <c r="BA436" i="23"/>
  <c r="BE436" i="23" s="1"/>
  <c r="BB437" i="23"/>
  <c r="BC436" i="23"/>
  <c r="BA439" i="22"/>
  <c r="BE439" i="22" s="1"/>
  <c r="BB440" i="22"/>
  <c r="BC439" i="22"/>
  <c r="BC437" i="23"/>
  <c r="BA437" i="23"/>
  <c r="BE437" i="23" s="1"/>
  <c r="BB438" i="23"/>
  <c r="BA440" i="22"/>
  <c r="BE440" i="22" s="1"/>
  <c r="BB441" i="22"/>
  <c r="BC440" i="22"/>
  <c r="BB439" i="23"/>
  <c r="BA438" i="23"/>
  <c r="BE438" i="23" s="1"/>
  <c r="BC438" i="23"/>
  <c r="BC441" i="22"/>
  <c r="BA441" i="22"/>
  <c r="BE441" i="22" s="1"/>
  <c r="BB442" i="22"/>
  <c r="BB440" i="23"/>
  <c r="BC439" i="23"/>
  <c r="BA439" i="23"/>
  <c r="BE439" i="23" s="1"/>
  <c r="BB443" i="22"/>
  <c r="BA442" i="22"/>
  <c r="BE442" i="22" s="1"/>
  <c r="BC442" i="22"/>
  <c r="BC440" i="23"/>
  <c r="BB441" i="23"/>
  <c r="BA440" i="23"/>
  <c r="BE440" i="23" s="1"/>
  <c r="BA443" i="22"/>
  <c r="BE443" i="22" s="1"/>
  <c r="BC443" i="22"/>
  <c r="BB444" i="22"/>
  <c r="BB442" i="23"/>
  <c r="BC441" i="23"/>
  <c r="BA441" i="23"/>
  <c r="BE441" i="23" s="1"/>
  <c r="BA444" i="22"/>
  <c r="BE444" i="22" s="1"/>
  <c r="BB445" i="22"/>
  <c r="BC444" i="22"/>
  <c r="BA442" i="23"/>
  <c r="BE442" i="23" s="1"/>
  <c r="BB443" i="23"/>
  <c r="BC442" i="23"/>
  <c r="BB446" i="22"/>
  <c r="BC445" i="22"/>
  <c r="BA445" i="22"/>
  <c r="BE445" i="22" s="1"/>
  <c r="BA443" i="23"/>
  <c r="BE443" i="23" s="1"/>
  <c r="BB444" i="23"/>
  <c r="BC443" i="23"/>
  <c r="BA446" i="22"/>
  <c r="BE446" i="22" s="1"/>
  <c r="BC446" i="22"/>
  <c r="BB447" i="22"/>
  <c r="BA444" i="23"/>
  <c r="BE444" i="23" s="1"/>
  <c r="BC444" i="23"/>
  <c r="BB445" i="23"/>
  <c r="BA447" i="22"/>
  <c r="BE447" i="22" s="1"/>
  <c r="BC447" i="22"/>
  <c r="BB448" i="22"/>
  <c r="BC445" i="23"/>
  <c r="BA445" i="23"/>
  <c r="BE445" i="23" s="1"/>
  <c r="BB446" i="23"/>
  <c r="BA448" i="22"/>
  <c r="BE448" i="22" s="1"/>
  <c r="BC448" i="22"/>
  <c r="BB449" i="22"/>
  <c r="BC446" i="23"/>
  <c r="BB447" i="23"/>
  <c r="BA446" i="23"/>
  <c r="BE446" i="23" s="1"/>
  <c r="BA449" i="22"/>
  <c r="BE449" i="22" s="1"/>
  <c r="BC449" i="22"/>
  <c r="BB450" i="22"/>
  <c r="BB448" i="23"/>
  <c r="BA447" i="23"/>
  <c r="BE447" i="23" s="1"/>
  <c r="BC447" i="23"/>
  <c r="BA450" i="22"/>
  <c r="BE450" i="22" s="1"/>
  <c r="BB451" i="22"/>
  <c r="BC450" i="22"/>
  <c r="BA448" i="23"/>
  <c r="BE448" i="23" s="1"/>
  <c r="BB449" i="23"/>
  <c r="BC448" i="23"/>
  <c r="BA451" i="22"/>
  <c r="BE451" i="22" s="1"/>
  <c r="BC451" i="22"/>
  <c r="BB452" i="22"/>
  <c r="BB450" i="23"/>
  <c r="BC449" i="23"/>
  <c r="BA449" i="23"/>
  <c r="BE449" i="23" s="1"/>
  <c r="BC452" i="22"/>
  <c r="BB453" i="22"/>
  <c r="BA452" i="22"/>
  <c r="BE452" i="22" s="1"/>
  <c r="BA450" i="23"/>
  <c r="BE450" i="23" s="1"/>
  <c r="BB451" i="23"/>
  <c r="BC450" i="23"/>
  <c r="BC453" i="22"/>
  <c r="BB454" i="22"/>
  <c r="BA453" i="22"/>
  <c r="BE453" i="22" s="1"/>
  <c r="BC451" i="23"/>
  <c r="BA451" i="23"/>
  <c r="BE451" i="23" s="1"/>
  <c r="BB452" i="23"/>
  <c r="BA454" i="22"/>
  <c r="BE454" i="22" s="1"/>
  <c r="BB455" i="22"/>
  <c r="BC454" i="22"/>
  <c r="BA452" i="23"/>
  <c r="BE452" i="23" s="1"/>
  <c r="BB453" i="23"/>
  <c r="BC452" i="23"/>
  <c r="BA455" i="22"/>
  <c r="BE455" i="22" s="1"/>
  <c r="BB456" i="22"/>
  <c r="BC455" i="22"/>
  <c r="BC453" i="23"/>
  <c r="BB454" i="23"/>
  <c r="BA453" i="23"/>
  <c r="BE453" i="23" s="1"/>
  <c r="BA456" i="22"/>
  <c r="BE456" i="22" s="1"/>
  <c r="BC456" i="22"/>
  <c r="BB457" i="22"/>
  <c r="BB455" i="23"/>
  <c r="BA454" i="23"/>
  <c r="BE454" i="23" s="1"/>
  <c r="BC454" i="23"/>
  <c r="BA457" i="22"/>
  <c r="BE457" i="22" s="1"/>
  <c r="BC457" i="22"/>
  <c r="BB458" i="22"/>
  <c r="BB456" i="23"/>
  <c r="BA455" i="23"/>
  <c r="BE455" i="23" s="1"/>
  <c r="BC455" i="23"/>
  <c r="BA458" i="22"/>
  <c r="BE458" i="22" s="1"/>
  <c r="BC458" i="22"/>
  <c r="BB459" i="22"/>
  <c r="BC456" i="23"/>
  <c r="BB457" i="23"/>
  <c r="BA456" i="23"/>
  <c r="BE456" i="23" s="1"/>
  <c r="BA459" i="22"/>
  <c r="BE459" i="22" s="1"/>
  <c r="BB460" i="22"/>
  <c r="BC459" i="22"/>
  <c r="BB458" i="23"/>
  <c r="BC457" i="23"/>
  <c r="BA457" i="23"/>
  <c r="BE457" i="23" s="1"/>
  <c r="BB461" i="22"/>
  <c r="BC460" i="22"/>
  <c r="BA460" i="22"/>
  <c r="BE460" i="22" s="1"/>
  <c r="BB459" i="23"/>
  <c r="BC458" i="23"/>
  <c r="BA458" i="23"/>
  <c r="BE458" i="23" s="1"/>
  <c r="BA461" i="22"/>
  <c r="BE461" i="22" s="1"/>
  <c r="BC461" i="22"/>
  <c r="BB462" i="22"/>
  <c r="BB460" i="23"/>
  <c r="BA459" i="23"/>
  <c r="BE459" i="23" s="1"/>
  <c r="BC459" i="23"/>
  <c r="BA462" i="22"/>
  <c r="BE462" i="22" s="1"/>
  <c r="BB463" i="22"/>
  <c r="BC462" i="22"/>
  <c r="BC460" i="23"/>
  <c r="BB461" i="23"/>
  <c r="BA460" i="23"/>
  <c r="BE460" i="23" s="1"/>
  <c r="BA463" i="22"/>
  <c r="BE463" i="22" s="1"/>
  <c r="BC463" i="22"/>
  <c r="BB464" i="22"/>
  <c r="BC461" i="23"/>
  <c r="BB462" i="23"/>
  <c r="BA461" i="23"/>
  <c r="BE461" i="23" s="1"/>
  <c r="BC464" i="22"/>
  <c r="BA464" i="22"/>
  <c r="BE464" i="22" s="1"/>
  <c r="BB465" i="22"/>
  <c r="BB463" i="23"/>
  <c r="BC462" i="23"/>
  <c r="BA462" i="23"/>
  <c r="BE462" i="23" s="1"/>
  <c r="BB466" i="22"/>
  <c r="BA465" i="22"/>
  <c r="BE465" i="22" s="1"/>
  <c r="BC465" i="22"/>
  <c r="BB464" i="23"/>
  <c r="BC463" i="23"/>
  <c r="BA463" i="23"/>
  <c r="BE463" i="23" s="1"/>
  <c r="BC466" i="22"/>
  <c r="BB467" i="22"/>
  <c r="BA466" i="22"/>
  <c r="BE466" i="22" s="1"/>
  <c r="BB465" i="23"/>
  <c r="BC464" i="23"/>
  <c r="BA464" i="23"/>
  <c r="BE464" i="23" s="1"/>
  <c r="BB468" i="22"/>
  <c r="BA467" i="22"/>
  <c r="BE467" i="22" s="1"/>
  <c r="BC467" i="22"/>
  <c r="BC465" i="23"/>
  <c r="BB466" i="23"/>
  <c r="BA465" i="23"/>
  <c r="BE465" i="23" s="1"/>
  <c r="BA468" i="22"/>
  <c r="BE468" i="22" s="1"/>
  <c r="BC468" i="22"/>
  <c r="BB469" i="22"/>
  <c r="BC466" i="23"/>
  <c r="BB467" i="23"/>
  <c r="BA466" i="23"/>
  <c r="BE466" i="23" s="1"/>
  <c r="BA469" i="22"/>
  <c r="BE469" i="22" s="1"/>
  <c r="BB470" i="22"/>
  <c r="BC469" i="22"/>
  <c r="BA467" i="23"/>
  <c r="BE467" i="23" s="1"/>
  <c r="BB468" i="23"/>
  <c r="BC467" i="23"/>
  <c r="BC470" i="22"/>
  <c r="BB471" i="22"/>
  <c r="BA470" i="22"/>
  <c r="BE470" i="22" s="1"/>
  <c r="BC468" i="23"/>
  <c r="BB469" i="23"/>
  <c r="BA468" i="23"/>
  <c r="BE468" i="23" s="1"/>
  <c r="BC471" i="22"/>
  <c r="BA471" i="22"/>
  <c r="BE471" i="22" s="1"/>
  <c r="BB472" i="22"/>
  <c r="BB470" i="23"/>
  <c r="BC469" i="23"/>
  <c r="BA469" i="23"/>
  <c r="BE469" i="23" s="1"/>
  <c r="BC472" i="22"/>
  <c r="BA472" i="22"/>
  <c r="BE472" i="22" s="1"/>
  <c r="BB473" i="22"/>
  <c r="BC470" i="23"/>
  <c r="BA470" i="23"/>
  <c r="BE470" i="23" s="1"/>
  <c r="BB471" i="23"/>
  <c r="BB474" i="22"/>
  <c r="BA473" i="22"/>
  <c r="BE473" i="22" s="1"/>
  <c r="BC473" i="22"/>
  <c r="BC471" i="23"/>
  <c r="BA471" i="23"/>
  <c r="BE471" i="23" s="1"/>
  <c r="BB472" i="23"/>
  <c r="BC474" i="22"/>
  <c r="BB475" i="22"/>
  <c r="BA474" i="22"/>
  <c r="BE474" i="22" s="1"/>
  <c r="BB473" i="23"/>
  <c r="BA472" i="23"/>
  <c r="BE472" i="23" s="1"/>
  <c r="BC472" i="23"/>
  <c r="BB476" i="22"/>
  <c r="BA475" i="22"/>
  <c r="BE475" i="22" s="1"/>
  <c r="BC475" i="22"/>
  <c r="BC473" i="23"/>
  <c r="BB474" i="23"/>
  <c r="BA473" i="23"/>
  <c r="BE473" i="23" s="1"/>
  <c r="BB477" i="22"/>
  <c r="BC476" i="22"/>
  <c r="BA476" i="22"/>
  <c r="BE476" i="22" s="1"/>
  <c r="BA474" i="23"/>
  <c r="BE474" i="23" s="1"/>
  <c r="BC474" i="23"/>
  <c r="BB475" i="23"/>
  <c r="BA477" i="22"/>
  <c r="BE477" i="22" s="1"/>
  <c r="BC477" i="22"/>
  <c r="BB478" i="22"/>
  <c r="BB476" i="23"/>
  <c r="BC475" i="23"/>
  <c r="BA475" i="23"/>
  <c r="BE475" i="23" s="1"/>
  <c r="BA478" i="22"/>
  <c r="BE478" i="22" s="1"/>
  <c r="BB479" i="22"/>
  <c r="BC478" i="22"/>
  <c r="BB477" i="23"/>
  <c r="BA476" i="23"/>
  <c r="BE476" i="23" s="1"/>
  <c r="BC476" i="23"/>
  <c r="BC479" i="22"/>
  <c r="BA479" i="22"/>
  <c r="BE479" i="22" s="1"/>
  <c r="BB480" i="22"/>
  <c r="BB478" i="23"/>
  <c r="BC477" i="23"/>
  <c r="BA477" i="23"/>
  <c r="BE477" i="23" s="1"/>
  <c r="BA480" i="22"/>
  <c r="BE480" i="22" s="1"/>
  <c r="BB481" i="22"/>
  <c r="BC480" i="22"/>
  <c r="BC478" i="23"/>
  <c r="BB479" i="23"/>
  <c r="BA478" i="23"/>
  <c r="BE478" i="23" s="1"/>
  <c r="BC481" i="22"/>
  <c r="BB482" i="22"/>
  <c r="BA481" i="22"/>
  <c r="BE481" i="22" s="1"/>
  <c r="BA479" i="23"/>
  <c r="BE479" i="23" s="1"/>
  <c r="BB480" i="23"/>
  <c r="BC479" i="23"/>
  <c r="BB483" i="22"/>
  <c r="BC482" i="22"/>
  <c r="BA482" i="22"/>
  <c r="BE482" i="22" s="1"/>
  <c r="BB481" i="23"/>
  <c r="BC480" i="23"/>
  <c r="BA480" i="23"/>
  <c r="BE480" i="23" s="1"/>
  <c r="BC483" i="22"/>
  <c r="BB484" i="22"/>
  <c r="BA483" i="22"/>
  <c r="BE483" i="22" s="1"/>
  <c r="BC481" i="23"/>
  <c r="BA481" i="23"/>
  <c r="BE481" i="23" s="1"/>
  <c r="BB482" i="23"/>
  <c r="BB485" i="22"/>
  <c r="BC484" i="22"/>
  <c r="BA484" i="22"/>
  <c r="BE484" i="22" s="1"/>
  <c r="BC482" i="23"/>
  <c r="BB483" i="23"/>
  <c r="BA482" i="23"/>
  <c r="BE482" i="23" s="1"/>
  <c r="BC485" i="22"/>
  <c r="BA485" i="22"/>
  <c r="BE485" i="22" s="1"/>
  <c r="BB486" i="22"/>
  <c r="BA483" i="23"/>
  <c r="BE483" i="23" s="1"/>
  <c r="BC483" i="23"/>
  <c r="BB484" i="23"/>
  <c r="BA486" i="22"/>
  <c r="BE486" i="22" s="1"/>
  <c r="BB487" i="22"/>
  <c r="BC486" i="22"/>
  <c r="BB485" i="23"/>
  <c r="BC484" i="23"/>
  <c r="BA484" i="23"/>
  <c r="BE484" i="23" s="1"/>
  <c r="BA487" i="22"/>
  <c r="BE487" i="22" s="1"/>
  <c r="BB488" i="22"/>
  <c r="BC487" i="22"/>
  <c r="BB486" i="23"/>
  <c r="BC485" i="23"/>
  <c r="BA485" i="23"/>
  <c r="BE485" i="23" s="1"/>
  <c r="BA488" i="22"/>
  <c r="BE488" i="22" s="1"/>
  <c r="BC488" i="22"/>
  <c r="BB489" i="22"/>
  <c r="BB487" i="23"/>
  <c r="BA486" i="23"/>
  <c r="BE486" i="23" s="1"/>
  <c r="BC486" i="23"/>
  <c r="BA489" i="22"/>
  <c r="BE489" i="22" s="1"/>
  <c r="BB490" i="22"/>
  <c r="BC489" i="22"/>
  <c r="BA487" i="23"/>
  <c r="BE487" i="23" s="1"/>
  <c r="BC487" i="23"/>
  <c r="BB488" i="23"/>
  <c r="BA490" i="22"/>
  <c r="BE490" i="22" s="1"/>
  <c r="BC490" i="22"/>
  <c r="BB491" i="22"/>
  <c r="BC488" i="23"/>
  <c r="BB489" i="23"/>
  <c r="BA488" i="23"/>
  <c r="BE488" i="23" s="1"/>
  <c r="BB492" i="22"/>
  <c r="BA491" i="22"/>
  <c r="BE491" i="22" s="1"/>
  <c r="BC491" i="22"/>
  <c r="BA489" i="23"/>
  <c r="BE489" i="23" s="1"/>
  <c r="BB490" i="23"/>
  <c r="BC489" i="23"/>
  <c r="BB493" i="22"/>
  <c r="BA492" i="22"/>
  <c r="BE492" i="22" s="1"/>
  <c r="BC492" i="22"/>
  <c r="BA490" i="23"/>
  <c r="BE490" i="23" s="1"/>
  <c r="BC490" i="23"/>
  <c r="BB491" i="23"/>
  <c r="BC493" i="22"/>
  <c r="BB494" i="22"/>
  <c r="BA493" i="22"/>
  <c r="BE493" i="22" s="1"/>
  <c r="BA491" i="23"/>
  <c r="BE491" i="23" s="1"/>
  <c r="BB492" i="23"/>
  <c r="BC491" i="23"/>
  <c r="BB495" i="22"/>
  <c r="BA494" i="22"/>
  <c r="BE494" i="22" s="1"/>
  <c r="BC494" i="22"/>
  <c r="BB493" i="23"/>
  <c r="BC492" i="23"/>
  <c r="BA492" i="23"/>
  <c r="BE492" i="23" s="1"/>
  <c r="BC495" i="22"/>
  <c r="BA495" i="22"/>
  <c r="BE495" i="22" s="1"/>
  <c r="BB496" i="22"/>
  <c r="BB494" i="23"/>
  <c r="BC493" i="23"/>
  <c r="BA493" i="23"/>
  <c r="BE493" i="23" s="1"/>
  <c r="BB497" i="22"/>
  <c r="BA496" i="22"/>
  <c r="BE496" i="22" s="1"/>
  <c r="BC496" i="22"/>
  <c r="BC494" i="23"/>
  <c r="BA494" i="23"/>
  <c r="BE494" i="23" s="1"/>
  <c r="BB495" i="23"/>
  <c r="BA497" i="22"/>
  <c r="BE497" i="22" s="1"/>
  <c r="BB498" i="22"/>
  <c r="BC497" i="22"/>
  <c r="BB496" i="23"/>
  <c r="BC495" i="23"/>
  <c r="BA495" i="23"/>
  <c r="BE495" i="23" s="1"/>
  <c r="BC498" i="22"/>
  <c r="BB499" i="22"/>
  <c r="BA498" i="22"/>
  <c r="BE498" i="22" s="1"/>
  <c r="BA496" i="23"/>
  <c r="BE496" i="23" s="1"/>
  <c r="BC496" i="23"/>
  <c r="BB497" i="23"/>
  <c r="BB500" i="22"/>
  <c r="BC499" i="22"/>
  <c r="BA499" i="22"/>
  <c r="BE499" i="22" s="1"/>
  <c r="BA497" i="23"/>
  <c r="BE497" i="23" s="1"/>
  <c r="BB498" i="23"/>
  <c r="BC497" i="23"/>
  <c r="BB501" i="22"/>
  <c r="BC500" i="22"/>
  <c r="BA500" i="22"/>
  <c r="BE500" i="22" s="1"/>
  <c r="BA498" i="23"/>
  <c r="BE498" i="23" s="1"/>
  <c r="BC498" i="23"/>
  <c r="BB499" i="23"/>
  <c r="BB502" i="22"/>
  <c r="BC501" i="22"/>
  <c r="BA501" i="22"/>
  <c r="BE501" i="22" s="1"/>
  <c r="BB500" i="23"/>
  <c r="BC499" i="23"/>
  <c r="BA499" i="23"/>
  <c r="BE499" i="23" s="1"/>
  <c r="BC502" i="22"/>
  <c r="BB503" i="22"/>
  <c r="BA502" i="22"/>
  <c r="BE502" i="22" s="1"/>
  <c r="BC500" i="23"/>
  <c r="BA500" i="23"/>
  <c r="BE500" i="23" s="1"/>
  <c r="BB501" i="23"/>
  <c r="BB504" i="22"/>
  <c r="BA503" i="22"/>
  <c r="BE503" i="22" s="1"/>
  <c r="BC503" i="22"/>
  <c r="BA501" i="23"/>
  <c r="BE501" i="23" s="1"/>
  <c r="BC501" i="23"/>
  <c r="BB502" i="23"/>
  <c r="BC504" i="22"/>
  <c r="BA504" i="22"/>
  <c r="BE504" i="22" s="1"/>
  <c r="BB505" i="22"/>
  <c r="BC502" i="23"/>
  <c r="BA502" i="23"/>
  <c r="BE502" i="23" s="1"/>
  <c r="BB503" i="23"/>
  <c r="BA505" i="22"/>
  <c r="BE505" i="22" s="1"/>
  <c r="BB506" i="22"/>
  <c r="BC505" i="22"/>
  <c r="BC503" i="23"/>
  <c r="BB504" i="23"/>
  <c r="BA503" i="23"/>
  <c r="BE503" i="23" s="1"/>
  <c r="BC506" i="22"/>
  <c r="BB507" i="22"/>
  <c r="BA506" i="22"/>
  <c r="BE506" i="22" s="1"/>
  <c r="BB505" i="23"/>
  <c r="BC504" i="23"/>
  <c r="BA504" i="23"/>
  <c r="BE504" i="23" s="1"/>
  <c r="BB508" i="22"/>
  <c r="BA507" i="22"/>
  <c r="BE507" i="22" s="1"/>
  <c r="BC507" i="22"/>
  <c r="BC505" i="23"/>
  <c r="BA505" i="23"/>
  <c r="BE505" i="23" s="1"/>
  <c r="BB506" i="23"/>
  <c r="BC508" i="22"/>
  <c r="BA508" i="22"/>
  <c r="BE508" i="22" s="1"/>
  <c r="BB509" i="22"/>
  <c r="BA506" i="23"/>
  <c r="BE506" i="23" s="1"/>
  <c r="BC506" i="23"/>
  <c r="BB507" i="23"/>
  <c r="BC509" i="22"/>
  <c r="BB510" i="22"/>
  <c r="BA509" i="22"/>
  <c r="BE509" i="22" s="1"/>
  <c r="BB508" i="23"/>
  <c r="BA507" i="23"/>
  <c r="BE507" i="23" s="1"/>
  <c r="BC507" i="23"/>
  <c r="BB511" i="22"/>
  <c r="BA510" i="22"/>
  <c r="BE510" i="22" s="1"/>
  <c r="BC510" i="22"/>
  <c r="BB509" i="23"/>
  <c r="BA508" i="23"/>
  <c r="BE508" i="23" s="1"/>
  <c r="BC508" i="23"/>
  <c r="BA511" i="22"/>
  <c r="BE511" i="22" s="1"/>
  <c r="BC511" i="22"/>
  <c r="BB512" i="22"/>
  <c r="BC509" i="23"/>
  <c r="BA509" i="23"/>
  <c r="BE509" i="23" s="1"/>
  <c r="BB510" i="23"/>
  <c r="BB513" i="22"/>
  <c r="BA512" i="22"/>
  <c r="BE512" i="22" s="1"/>
  <c r="BC512" i="22"/>
  <c r="BC510" i="23"/>
  <c r="BB511" i="23"/>
  <c r="BA510" i="23"/>
  <c r="BE510" i="23" s="1"/>
  <c r="BB514" i="22"/>
  <c r="BA513" i="22"/>
  <c r="BE513" i="22" s="1"/>
  <c r="BC513" i="22"/>
  <c r="BA511" i="23"/>
  <c r="BE511" i="23" s="1"/>
  <c r="BB512" i="23"/>
  <c r="BC511" i="23"/>
  <c r="BC514" i="22"/>
  <c r="BB515" i="22"/>
  <c r="BA514" i="22"/>
  <c r="BE514" i="22" s="1"/>
  <c r="BB513" i="23"/>
  <c r="BC512" i="23"/>
  <c r="BA512" i="23"/>
  <c r="BE512" i="23" s="1"/>
  <c r="BC515" i="22"/>
  <c r="BA515" i="22"/>
  <c r="BE515" i="22" s="1"/>
  <c r="BB516" i="22"/>
  <c r="BC513" i="23"/>
  <c r="BB514" i="23"/>
  <c r="BA513" i="23"/>
  <c r="BE513" i="23" s="1"/>
  <c r="BB517" i="22"/>
  <c r="BA516" i="22"/>
  <c r="BE516" i="22" s="1"/>
  <c r="BC516" i="22"/>
  <c r="BB515" i="23"/>
  <c r="BA514" i="23"/>
  <c r="BE514" i="23" s="1"/>
  <c r="BC514" i="23"/>
  <c r="BB518" i="22"/>
  <c r="BC517" i="22"/>
  <c r="BA517" i="22"/>
  <c r="BE517" i="22" s="1"/>
  <c r="BC515" i="23"/>
  <c r="BA515" i="23"/>
  <c r="BE515" i="23" s="1"/>
  <c r="BB516" i="23"/>
  <c r="BB519" i="22"/>
  <c r="BC518" i="22"/>
  <c r="BA518" i="22"/>
  <c r="BE518" i="22" s="1"/>
  <c r="BA516" i="23"/>
  <c r="BE516" i="23" s="1"/>
  <c r="BB517" i="23"/>
  <c r="BC516" i="23"/>
  <c r="BC519" i="22"/>
  <c r="BA519" i="22"/>
  <c r="BE519" i="22" s="1"/>
  <c r="BB520" i="22"/>
  <c r="BA517" i="23"/>
  <c r="BE517" i="23" s="1"/>
  <c r="BC517" i="23"/>
  <c r="BB518" i="23"/>
  <c r="BB521" i="22"/>
  <c r="BA520" i="22"/>
  <c r="BE520" i="22" s="1"/>
  <c r="BC520" i="22"/>
  <c r="BB519" i="23"/>
  <c r="BC518" i="23"/>
  <c r="BA518" i="23"/>
  <c r="BE518" i="23" s="1"/>
  <c r="BB522" i="22"/>
  <c r="BA521" i="22"/>
  <c r="BE521" i="22" s="1"/>
  <c r="BC521" i="22"/>
  <c r="BC519" i="23"/>
  <c r="BA519" i="23"/>
  <c r="BE519" i="23" s="1"/>
  <c r="BB520" i="23"/>
  <c r="BA522" i="22"/>
  <c r="BE522" i="22" s="1"/>
  <c r="BC522" i="22"/>
  <c r="BB523" i="22"/>
  <c r="BA520" i="23"/>
  <c r="BE520" i="23" s="1"/>
  <c r="BB521" i="23"/>
  <c r="BC520" i="23"/>
  <c r="BA523" i="22"/>
  <c r="BE523" i="22" s="1"/>
  <c r="BB524" i="22"/>
  <c r="BC523" i="22"/>
  <c r="BC521" i="23"/>
  <c r="BB522" i="23"/>
  <c r="BA521" i="23"/>
  <c r="BE521" i="23" s="1"/>
  <c r="BC524" i="22"/>
  <c r="BA524" i="22"/>
  <c r="BE524" i="22" s="1"/>
  <c r="BB525" i="22"/>
  <c r="BA522" i="23"/>
  <c r="BE522" i="23" s="1"/>
  <c r="BB523" i="23"/>
  <c r="BC522" i="23"/>
  <c r="BC525" i="22"/>
  <c r="BB526" i="22"/>
  <c r="BA525" i="22"/>
  <c r="BE525" i="22" s="1"/>
  <c r="BC523" i="23"/>
  <c r="BA523" i="23"/>
  <c r="BE523" i="23" s="1"/>
  <c r="BB524" i="23"/>
  <c r="BA526" i="22"/>
  <c r="BE526" i="22" s="1"/>
  <c r="BB527" i="22"/>
  <c r="BC526" i="22"/>
  <c r="BA524" i="23"/>
  <c r="BE524" i="23" s="1"/>
  <c r="BC524" i="23"/>
  <c r="BB525" i="23"/>
  <c r="BB528" i="22"/>
  <c r="BC527" i="22"/>
  <c r="BA527" i="22"/>
  <c r="BE527" i="22" s="1"/>
  <c r="BA525" i="23"/>
  <c r="BE525" i="23" s="1"/>
  <c r="BC525" i="23"/>
  <c r="BB526" i="23"/>
  <c r="BB529" i="22"/>
  <c r="BC528" i="22"/>
  <c r="BA528" i="22"/>
  <c r="BE528" i="22" s="1"/>
  <c r="BC526" i="23"/>
  <c r="BA526" i="23"/>
  <c r="BE526" i="23" s="1"/>
  <c r="BB527" i="23"/>
  <c r="BB530" i="22"/>
  <c r="BA529" i="22"/>
  <c r="BE529" i="22" s="1"/>
  <c r="BC529" i="22"/>
  <c r="BC527" i="23"/>
  <c r="BA527" i="23"/>
  <c r="BE527" i="23" s="1"/>
  <c r="BB528" i="23"/>
  <c r="BC530" i="22"/>
  <c r="BB531" i="22"/>
  <c r="BA530" i="22"/>
  <c r="BE530" i="22" s="1"/>
  <c r="BB529" i="23"/>
  <c r="BA528" i="23"/>
  <c r="BE528" i="23" s="1"/>
  <c r="BC528" i="23"/>
  <c r="BA531" i="22"/>
  <c r="BE531" i="22" s="1"/>
  <c r="BC531" i="22"/>
  <c r="BB532" i="22"/>
  <c r="BB530" i="23"/>
  <c r="BA529" i="23"/>
  <c r="BE529" i="23" s="1"/>
  <c r="BC529" i="23"/>
  <c r="BC532" i="22"/>
  <c r="BB533" i="22"/>
  <c r="BA532" i="22"/>
  <c r="BE532" i="22" s="1"/>
  <c r="BB531" i="23"/>
  <c r="BC530" i="23"/>
  <c r="BA530" i="23"/>
  <c r="BE530" i="23" s="1"/>
  <c r="BC533" i="22"/>
  <c r="BB534" i="22"/>
  <c r="BA533" i="22"/>
  <c r="BE533" i="22" s="1"/>
  <c r="BC531" i="23"/>
  <c r="BA531" i="23"/>
  <c r="BE531" i="23" s="1"/>
  <c r="BB532" i="23"/>
  <c r="BC534" i="22"/>
  <c r="BB535" i="22"/>
  <c r="BA534" i="22"/>
  <c r="BE534" i="22" s="1"/>
  <c r="BC532" i="23"/>
  <c r="BB533" i="23"/>
  <c r="BA532" i="23"/>
  <c r="BE532" i="23" s="1"/>
  <c r="BC535" i="22"/>
  <c r="BB536" i="22"/>
  <c r="BA535" i="22"/>
  <c r="BE535" i="22" s="1"/>
  <c r="BC533" i="23"/>
  <c r="BA533" i="23"/>
  <c r="BE533" i="23" s="1"/>
  <c r="BB534" i="23"/>
  <c r="BB537" i="22"/>
  <c r="BC536" i="22"/>
  <c r="BA536" i="22"/>
  <c r="BE536" i="22" s="1"/>
  <c r="BC534" i="23"/>
  <c r="BA534" i="23"/>
  <c r="BE534" i="23" s="1"/>
  <c r="BB535" i="23"/>
  <c r="BA537" i="22"/>
  <c r="BE537" i="22" s="1"/>
  <c r="BB538" i="22"/>
  <c r="BC537" i="22"/>
  <c r="BC535" i="23"/>
  <c r="BB536" i="23"/>
  <c r="BA535" i="23"/>
  <c r="BE535" i="23" s="1"/>
  <c r="BB539" i="22"/>
  <c r="BC538" i="22"/>
  <c r="BA538" i="22"/>
  <c r="BE538" i="22" s="1"/>
  <c r="BA536" i="23"/>
  <c r="BE536" i="23" s="1"/>
  <c r="BC536" i="23"/>
  <c r="BB537" i="23"/>
  <c r="BC539" i="22"/>
  <c r="BB540" i="22"/>
  <c r="BA539" i="22"/>
  <c r="BE539" i="22" s="1"/>
  <c r="BB538" i="23"/>
  <c r="BA537" i="23"/>
  <c r="BE537" i="23" s="1"/>
  <c r="BC537" i="23"/>
  <c r="BA540" i="22"/>
  <c r="BE540" i="22" s="1"/>
  <c r="BB541" i="22"/>
  <c r="BC540" i="22"/>
  <c r="BA538" i="23"/>
  <c r="BE538" i="23" s="1"/>
  <c r="BC538" i="23"/>
  <c r="BB539" i="23"/>
  <c r="BA541" i="22"/>
  <c r="BE541" i="22" s="1"/>
  <c r="BC541" i="22"/>
  <c r="BB542" i="22"/>
  <c r="BA539" i="23"/>
  <c r="BE539" i="23" s="1"/>
  <c r="BC539" i="23"/>
  <c r="BB540" i="23"/>
  <c r="BB543" i="22"/>
  <c r="BC542" i="22"/>
  <c r="BA542" i="22"/>
  <c r="BE542" i="22" s="1"/>
  <c r="BC540" i="23"/>
  <c r="BA540" i="23"/>
  <c r="BE540" i="23" s="1"/>
  <c r="BB541" i="23"/>
  <c r="BA543" i="22"/>
  <c r="BE543" i="22" s="1"/>
  <c r="BB544" i="22"/>
  <c r="BC543" i="22"/>
  <c r="BC541" i="23"/>
  <c r="BA541" i="23"/>
  <c r="BE541" i="23" s="1"/>
  <c r="BB542" i="23"/>
  <c r="BB545" i="22"/>
  <c r="BA544" i="22"/>
  <c r="BE544" i="22" s="1"/>
  <c r="BC544" i="22"/>
  <c r="BC542" i="23"/>
  <c r="BA542" i="23"/>
  <c r="BE542" i="23" s="1"/>
  <c r="BB543" i="23"/>
  <c r="BA545" i="22"/>
  <c r="BE545" i="22" s="1"/>
  <c r="BB546" i="22"/>
  <c r="BC545" i="22"/>
  <c r="BC543" i="23"/>
  <c r="BA543" i="23"/>
  <c r="BE543" i="23" s="1"/>
  <c r="BB544" i="23"/>
  <c r="BC546" i="22"/>
  <c r="BB547" i="22"/>
  <c r="BA546" i="22"/>
  <c r="BE546" i="22" s="1"/>
  <c r="BA544" i="23"/>
  <c r="BE544" i="23" s="1"/>
  <c r="BC544" i="23"/>
  <c r="BB545" i="23"/>
  <c r="BA547" i="22"/>
  <c r="BE547" i="22" s="1"/>
  <c r="BC547" i="22"/>
  <c r="BB548" i="22"/>
  <c r="BA545" i="23"/>
  <c r="BE545" i="23" s="1"/>
  <c r="BC545" i="23"/>
  <c r="BB546" i="23"/>
  <c r="BC548" i="22"/>
  <c r="BB549" i="22"/>
  <c r="BA548" i="22"/>
  <c r="BE548" i="22" s="1"/>
  <c r="BA546" i="23"/>
  <c r="BE546" i="23" s="1"/>
  <c r="BB547" i="23"/>
  <c r="BC546" i="23"/>
  <c r="BA549" i="22"/>
  <c r="BE549" i="22" s="1"/>
  <c r="BC549" i="22"/>
  <c r="BB550" i="22"/>
  <c r="BA547" i="23"/>
  <c r="BE547" i="23" s="1"/>
  <c r="BC547" i="23"/>
  <c r="BB548" i="23"/>
  <c r="BC550" i="22"/>
  <c r="BB551" i="22"/>
  <c r="BA550" i="22"/>
  <c r="BE550" i="22" s="1"/>
  <c r="BC548" i="23"/>
  <c r="BA548" i="23"/>
  <c r="BE548" i="23" s="1"/>
  <c r="BB549" i="23"/>
  <c r="BB552" i="22"/>
  <c r="BA551" i="22"/>
  <c r="BE551" i="22" s="1"/>
  <c r="BC551" i="22"/>
  <c r="BB550" i="23"/>
  <c r="BA549" i="23"/>
  <c r="BE549" i="23" s="1"/>
  <c r="BC549" i="23"/>
  <c r="BA552" i="22"/>
  <c r="BE552" i="22" s="1"/>
  <c r="BB553" i="22"/>
  <c r="BC552" i="22"/>
  <c r="BA550" i="23"/>
  <c r="BE550" i="23" s="1"/>
  <c r="BB551" i="23"/>
  <c r="BC550" i="23"/>
  <c r="BA553" i="22"/>
  <c r="BE553" i="22" s="1"/>
  <c r="BC553" i="22"/>
  <c r="BB554" i="22"/>
  <c r="BA551" i="23"/>
  <c r="BE551" i="23" s="1"/>
  <c r="BB552" i="23"/>
  <c r="BC551" i="23"/>
  <c r="BA554" i="22"/>
  <c r="BE554" i="22" s="1"/>
  <c r="BB555" i="22"/>
  <c r="BC554" i="22"/>
  <c r="BA552" i="23"/>
  <c r="BE552" i="23" s="1"/>
  <c r="BB553" i="23"/>
  <c r="BC552" i="23"/>
  <c r="BA555" i="22"/>
  <c r="BE555" i="22" s="1"/>
  <c r="BC555" i="22"/>
  <c r="BB556" i="22"/>
  <c r="BC553" i="23"/>
  <c r="BA553" i="23"/>
  <c r="BE553" i="23" s="1"/>
  <c r="BB554" i="23"/>
  <c r="BC556" i="22"/>
  <c r="BA556" i="22"/>
  <c r="BE556" i="22" s="1"/>
  <c r="BB557" i="22"/>
  <c r="BA554" i="23"/>
  <c r="BE554" i="23" s="1"/>
  <c r="BB555" i="23"/>
  <c r="BC554" i="23"/>
  <c r="BC557" i="22"/>
  <c r="BA557" i="22"/>
  <c r="BE557" i="22" s="1"/>
  <c r="BB558" i="22"/>
  <c r="BA555" i="23"/>
  <c r="BE555" i="23" s="1"/>
  <c r="BC555" i="23"/>
  <c r="BB556" i="23"/>
  <c r="BC558" i="22"/>
  <c r="BA558" i="22"/>
  <c r="BE558" i="22" s="1"/>
  <c r="BB559" i="22"/>
  <c r="BA556" i="23"/>
  <c r="BE556" i="23" s="1"/>
  <c r="BC556" i="23"/>
  <c r="BB557" i="23"/>
  <c r="BA559" i="22"/>
  <c r="BE559" i="22" s="1"/>
  <c r="BC559" i="22"/>
  <c r="BB560" i="22"/>
  <c r="BA557" i="23"/>
  <c r="BE557" i="23" s="1"/>
  <c r="BB558" i="23"/>
  <c r="BC557" i="23"/>
  <c r="BC560" i="22"/>
  <c r="BB561" i="22"/>
  <c r="BA560" i="22"/>
  <c r="BE560" i="22" s="1"/>
  <c r="BC558" i="23"/>
  <c r="BA558" i="23"/>
  <c r="BE558" i="23" s="1"/>
  <c r="BB559" i="23"/>
  <c r="BC561" i="22"/>
  <c r="BA561" i="22"/>
  <c r="BE561" i="22" s="1"/>
  <c r="BB562" i="22"/>
  <c r="BC559" i="23"/>
  <c r="BB560" i="23"/>
  <c r="BA559" i="23"/>
  <c r="BE559" i="23" s="1"/>
  <c r="BC562" i="22"/>
  <c r="BB563" i="22"/>
  <c r="BA562" i="22"/>
  <c r="BE562" i="22" s="1"/>
  <c r="BA560" i="23"/>
  <c r="BE560" i="23" s="1"/>
  <c r="BB561" i="23"/>
  <c r="BC560" i="23"/>
  <c r="BA563" i="22"/>
  <c r="BE563" i="22" s="1"/>
  <c r="BC563" i="22"/>
  <c r="BB564" i="22"/>
  <c r="BC561" i="23"/>
  <c r="BB562" i="23"/>
  <c r="BA561" i="23"/>
  <c r="BE561" i="23" s="1"/>
  <c r="BC564" i="22"/>
  <c r="BA564" i="22"/>
  <c r="BE564" i="22" s="1"/>
  <c r="BB565" i="22"/>
  <c r="BB563" i="23"/>
  <c r="BA562" i="23"/>
  <c r="BE562" i="23" s="1"/>
  <c r="BC562" i="23"/>
  <c r="BC565" i="22"/>
  <c r="BA565" i="22"/>
  <c r="BE565" i="22" s="1"/>
  <c r="BB566" i="22"/>
  <c r="BC563" i="23"/>
  <c r="BA563" i="23"/>
  <c r="BE563" i="23" s="1"/>
  <c r="BB564" i="23"/>
  <c r="BA566" i="22"/>
  <c r="BE566" i="22" s="1"/>
  <c r="BB567" i="22"/>
  <c r="BC566" i="22"/>
  <c r="BB565" i="23"/>
  <c r="BA564" i="23"/>
  <c r="BE564" i="23" s="1"/>
  <c r="BC564" i="23"/>
  <c r="BC567" i="22"/>
  <c r="BA567" i="22"/>
  <c r="BE567" i="22" s="1"/>
  <c r="BB568" i="22"/>
  <c r="BC565" i="23"/>
  <c r="BB566" i="23"/>
  <c r="BA565" i="23"/>
  <c r="BE565" i="23" s="1"/>
  <c r="BB569" i="22"/>
  <c r="BA568" i="22"/>
  <c r="BE568" i="22" s="1"/>
  <c r="BC568" i="22"/>
  <c r="BA566" i="23"/>
  <c r="BE566" i="23" s="1"/>
  <c r="BB567" i="23"/>
  <c r="BC566" i="23"/>
  <c r="BA569" i="22"/>
  <c r="BE569" i="22" s="1"/>
  <c r="BB570" i="22"/>
  <c r="BC569" i="22"/>
  <c r="BB568" i="23"/>
  <c r="BA567" i="23"/>
  <c r="BE567" i="23" s="1"/>
  <c r="BC567" i="23"/>
  <c r="BA570" i="22"/>
  <c r="BE570" i="22" s="1"/>
  <c r="BB571" i="22"/>
  <c r="BC570" i="22"/>
  <c r="BC568" i="23"/>
  <c r="BA568" i="23"/>
  <c r="BE568" i="23" s="1"/>
  <c r="BB569" i="23"/>
  <c r="BC571" i="22"/>
  <c r="BB572" i="22"/>
  <c r="BA571" i="22"/>
  <c r="BE571" i="22" s="1"/>
  <c r="BA569" i="23"/>
  <c r="BE569" i="23" s="1"/>
  <c r="BC569" i="23"/>
  <c r="BB570" i="23"/>
  <c r="BB573" i="22"/>
  <c r="BA572" i="22"/>
  <c r="BE572" i="22" s="1"/>
  <c r="BC572" i="22"/>
  <c r="BC570" i="23"/>
  <c r="BA570" i="23"/>
  <c r="BE570" i="23" s="1"/>
  <c r="BB571" i="23"/>
  <c r="BB574" i="22"/>
  <c r="BC573" i="22"/>
  <c r="BA573" i="22"/>
  <c r="BE573" i="22" s="1"/>
  <c r="BC571" i="23"/>
  <c r="BA571" i="23"/>
  <c r="BE571" i="23" s="1"/>
  <c r="BB572" i="23"/>
  <c r="BC574" i="22"/>
  <c r="BB575" i="22"/>
  <c r="BA574" i="22"/>
  <c r="BE574" i="22" s="1"/>
  <c r="BC572" i="23"/>
  <c r="BB573" i="23"/>
  <c r="BA572" i="23"/>
  <c r="BE572" i="23" s="1"/>
  <c r="BB576" i="22"/>
  <c r="BC575" i="22"/>
  <c r="BA575" i="22"/>
  <c r="BE575" i="22" s="1"/>
  <c r="BA573" i="23"/>
  <c r="BE573" i="23" s="1"/>
  <c r="BB574" i="23"/>
  <c r="BC573" i="23"/>
  <c r="BA576" i="22"/>
  <c r="BE576" i="22" s="1"/>
  <c r="BC576" i="22"/>
  <c r="BB577" i="22"/>
  <c r="BA574" i="23"/>
  <c r="BE574" i="23" s="1"/>
  <c r="BC574" i="23"/>
  <c r="BB575" i="23"/>
  <c r="BC577" i="22"/>
  <c r="BA577" i="22"/>
  <c r="BE577" i="22" s="1"/>
  <c r="BB578" i="22"/>
  <c r="BA575" i="23"/>
  <c r="BE575" i="23" s="1"/>
  <c r="BB576" i="23"/>
  <c r="BC575" i="23"/>
  <c r="BC578" i="22"/>
  <c r="BA578" i="22"/>
  <c r="BE578" i="22" s="1"/>
  <c r="BB579" i="22"/>
  <c r="BB577" i="23"/>
  <c r="BA576" i="23"/>
  <c r="BE576" i="23" s="1"/>
  <c r="BC576" i="23"/>
  <c r="BC579" i="22"/>
  <c r="BA579" i="22"/>
  <c r="BE579" i="22" s="1"/>
  <c r="BB580" i="22"/>
  <c r="BA577" i="23"/>
  <c r="BE577" i="23" s="1"/>
  <c r="BB578" i="23"/>
  <c r="BC577" i="23"/>
  <c r="BC580" i="22"/>
  <c r="BA580" i="22"/>
  <c r="BE580" i="22" s="1"/>
  <c r="BB581" i="22"/>
  <c r="BB579" i="23"/>
  <c r="BA578" i="23"/>
  <c r="BE578" i="23" s="1"/>
  <c r="BC578" i="23"/>
  <c r="BA581" i="22"/>
  <c r="BE581" i="22" s="1"/>
  <c r="BB582" i="22"/>
  <c r="BC581" i="22"/>
  <c r="BB580" i="23"/>
  <c r="BC579" i="23"/>
  <c r="BA579" i="23"/>
  <c r="BE579" i="23" s="1"/>
  <c r="BA582" i="22"/>
  <c r="BE582" i="22" s="1"/>
  <c r="BB583" i="22"/>
  <c r="BC582" i="22"/>
  <c r="BB581" i="23"/>
  <c r="BA580" i="23"/>
  <c r="BE580" i="23" s="1"/>
  <c r="BC580" i="23"/>
  <c r="BB584" i="22"/>
  <c r="BC583" i="22"/>
  <c r="BA583" i="22"/>
  <c r="BE583" i="22" s="1"/>
  <c r="BB582" i="23"/>
  <c r="BC581" i="23"/>
  <c r="BA581" i="23"/>
  <c r="BE581" i="23" s="1"/>
  <c r="BA584" i="22"/>
  <c r="BE584" i="22" s="1"/>
  <c r="BB585" i="22"/>
  <c r="BC584" i="22"/>
  <c r="BC582" i="23"/>
  <c r="BA582" i="23"/>
  <c r="BE582" i="23" s="1"/>
  <c r="BB583" i="23"/>
  <c r="BB586" i="22"/>
  <c r="BC585" i="22"/>
  <c r="BA585" i="22"/>
  <c r="BE585" i="22" s="1"/>
  <c r="BA583" i="23"/>
  <c r="BE583" i="23" s="1"/>
  <c r="BC583" i="23"/>
  <c r="BB584" i="23"/>
  <c r="BC586" i="22"/>
  <c r="BB587" i="22"/>
  <c r="BA586" i="22"/>
  <c r="BE586" i="22" s="1"/>
  <c r="BB585" i="23"/>
  <c r="BC584" i="23"/>
  <c r="BA584" i="23"/>
  <c r="BE584" i="23" s="1"/>
  <c r="BB588" i="22"/>
  <c r="BA587" i="22"/>
  <c r="BE587" i="22" s="1"/>
  <c r="BC587" i="22"/>
  <c r="BC585" i="23"/>
  <c r="BB586" i="23"/>
  <c r="BA585" i="23"/>
  <c r="BE585" i="23" s="1"/>
  <c r="BC588" i="22"/>
  <c r="BB589" i="22"/>
  <c r="BA588" i="22"/>
  <c r="BE588" i="22" s="1"/>
  <c r="BC586" i="23"/>
  <c r="BA586" i="23"/>
  <c r="BE586" i="23" s="1"/>
  <c r="BB587" i="23"/>
  <c r="BB590" i="22"/>
  <c r="BC589" i="22"/>
  <c r="BA589" i="22"/>
  <c r="BE589" i="22" s="1"/>
  <c r="BC587" i="23"/>
  <c r="BB588" i="23"/>
  <c r="BA587" i="23"/>
  <c r="BE587" i="23" s="1"/>
  <c r="BA590" i="22"/>
  <c r="BE590" i="22" s="1"/>
  <c r="BC590" i="22"/>
  <c r="BB591" i="22"/>
  <c r="BC588" i="23"/>
  <c r="BB589" i="23"/>
  <c r="BA588" i="23"/>
  <c r="BE588" i="23" s="1"/>
  <c r="BA591" i="22"/>
  <c r="BE591" i="22" s="1"/>
  <c r="BC591" i="22"/>
  <c r="BB592" i="22"/>
  <c r="BC589" i="23"/>
  <c r="BB590" i="23"/>
  <c r="BA589" i="23"/>
  <c r="BE589" i="23" s="1"/>
  <c r="BA592" i="22"/>
  <c r="BE592" i="22" s="1"/>
  <c r="BC592" i="22"/>
  <c r="BB593" i="22"/>
  <c r="BC590" i="23"/>
  <c r="BB591" i="23"/>
  <c r="BA590" i="23"/>
  <c r="BE590" i="23" s="1"/>
  <c r="BC593" i="22"/>
  <c r="BA593" i="22"/>
  <c r="BE593" i="22" s="1"/>
  <c r="BB594" i="22"/>
  <c r="BC591" i="23"/>
  <c r="BA591" i="23"/>
  <c r="BE591" i="23" s="1"/>
  <c r="BB592" i="23"/>
  <c r="BB595" i="22"/>
  <c r="BA594" i="22"/>
  <c r="BE594" i="22" s="1"/>
  <c r="BC594" i="22"/>
  <c r="BB593" i="23"/>
  <c r="BC592" i="23"/>
  <c r="BA592" i="23"/>
  <c r="BE592" i="23" s="1"/>
  <c r="BB596" i="22"/>
  <c r="BC595" i="22"/>
  <c r="BA595" i="22"/>
  <c r="BE595" i="22" s="1"/>
  <c r="BA593" i="23"/>
  <c r="BE593" i="23" s="1"/>
  <c r="BC593" i="23"/>
  <c r="BB594" i="23"/>
  <c r="BB597" i="22"/>
  <c r="BC596" i="22"/>
  <c r="BA596" i="22"/>
  <c r="BE596" i="22" s="1"/>
  <c r="BC594" i="23"/>
  <c r="BA594" i="23"/>
  <c r="BE594" i="23" s="1"/>
  <c r="BB595" i="23"/>
  <c r="BB598" i="22"/>
  <c r="BC597" i="22"/>
  <c r="BA597" i="22"/>
  <c r="BE597" i="22" s="1"/>
  <c r="BB596" i="23"/>
  <c r="BA595" i="23"/>
  <c r="BE595" i="23" s="1"/>
  <c r="BC595" i="23"/>
  <c r="BC598" i="22"/>
  <c r="BA598" i="22"/>
  <c r="BE598" i="22" s="1"/>
  <c r="BB599" i="22"/>
  <c r="BC596" i="23"/>
  <c r="BB597" i="23"/>
  <c r="BA596" i="23"/>
  <c r="BE596" i="23" s="1"/>
  <c r="BC599" i="22"/>
  <c r="BB600" i="22"/>
  <c r="BA599" i="22"/>
  <c r="BE599" i="22" s="1"/>
  <c r="BB598" i="23"/>
  <c r="BA597" i="23"/>
  <c r="BE597" i="23" s="1"/>
  <c r="BC597" i="23"/>
  <c r="BB601" i="22"/>
  <c r="BC600" i="22"/>
  <c r="BA600" i="22"/>
  <c r="BE600" i="22" s="1"/>
  <c r="BC598" i="23"/>
  <c r="BB599" i="23"/>
  <c r="BA598" i="23"/>
  <c r="BE598" i="23" s="1"/>
  <c r="BA601" i="22"/>
  <c r="BE601" i="22" s="1"/>
  <c r="BB602" i="22"/>
  <c r="BC601" i="22"/>
  <c r="BB600" i="23"/>
  <c r="BC599" i="23"/>
  <c r="BA599" i="23"/>
  <c r="BE599" i="23" s="1"/>
  <c r="BB603" i="22"/>
  <c r="BA602" i="22"/>
  <c r="BE602" i="22" s="1"/>
  <c r="BC602" i="22"/>
  <c r="BC600" i="23"/>
  <c r="BA600" i="23"/>
  <c r="BE600" i="23" s="1"/>
  <c r="BB601" i="23"/>
  <c r="BB604" i="22"/>
  <c r="BA603" i="22"/>
  <c r="BE603" i="22" s="1"/>
  <c r="BC603" i="22"/>
  <c r="BC601" i="23"/>
  <c r="BB602" i="23"/>
  <c r="BA601" i="23"/>
  <c r="BE601" i="23" s="1"/>
  <c r="BC604" i="22"/>
  <c r="BB605" i="22"/>
  <c r="BA604" i="22"/>
  <c r="BE604" i="22" s="1"/>
  <c r="BC602" i="23"/>
  <c r="BA602" i="23"/>
  <c r="BE602" i="23" s="1"/>
  <c r="BB603" i="23"/>
  <c r="BA605" i="22"/>
  <c r="BE605" i="22" s="1"/>
  <c r="BB606" i="22"/>
  <c r="BC605" i="22"/>
  <c r="BC603" i="23"/>
  <c r="BA603" i="23"/>
  <c r="BE603" i="23" s="1"/>
  <c r="BB604" i="23"/>
  <c r="BA606" i="22"/>
  <c r="BE606" i="22" s="1"/>
  <c r="BB607" i="22"/>
  <c r="BC606" i="22"/>
  <c r="BB605" i="23"/>
  <c r="BC604" i="23"/>
  <c r="BA604" i="23"/>
  <c r="BE604" i="23" s="1"/>
  <c r="BA607" i="22"/>
  <c r="BE607" i="22" s="1"/>
  <c r="BB608" i="22"/>
  <c r="BC607" i="22"/>
  <c r="BB606" i="23"/>
  <c r="BC605" i="23"/>
  <c r="BA605" i="23"/>
  <c r="BE605" i="23" s="1"/>
  <c r="BB609" i="22"/>
  <c r="BA608" i="22"/>
  <c r="BE608" i="22" s="1"/>
  <c r="BC608" i="22"/>
  <c r="BA606" i="23"/>
  <c r="BE606" i="23" s="1"/>
  <c r="BB607" i="23"/>
  <c r="BC606" i="23"/>
  <c r="BA609" i="22"/>
  <c r="BE609" i="22" s="1"/>
  <c r="BC609" i="22"/>
  <c r="BB610" i="22"/>
  <c r="BB608" i="23"/>
  <c r="BA607" i="23"/>
  <c r="BE607" i="23" s="1"/>
  <c r="BC607" i="23"/>
  <c r="BA610" i="22"/>
  <c r="BE610" i="22" s="1"/>
  <c r="BB611" i="22"/>
  <c r="BC610" i="22"/>
  <c r="BB609" i="23"/>
  <c r="BA608" i="23"/>
  <c r="BE608" i="23" s="1"/>
  <c r="BC608" i="23"/>
  <c r="BA611" i="22"/>
  <c r="BE611" i="22" s="1"/>
  <c r="BC611" i="22"/>
  <c r="BB612" i="22"/>
  <c r="BC609" i="23"/>
  <c r="BA609" i="23"/>
  <c r="BE609" i="23" s="1"/>
  <c r="BB610" i="23"/>
  <c r="BB613" i="22"/>
  <c r="BC612" i="22"/>
  <c r="BA612" i="22"/>
  <c r="BE612" i="22" s="1"/>
  <c r="BC610" i="23"/>
  <c r="BB611" i="23"/>
  <c r="BA610" i="23"/>
  <c r="BE610" i="23" s="1"/>
  <c r="BC613" i="22"/>
  <c r="BB614" i="22"/>
  <c r="BA613" i="22"/>
  <c r="BE613" i="22" s="1"/>
  <c r="BC611" i="23"/>
  <c r="BA611" i="23"/>
  <c r="BE611" i="23" s="1"/>
  <c r="BB612" i="23"/>
  <c r="BA614" i="22"/>
  <c r="BE614" i="22" s="1"/>
  <c r="BB615" i="22"/>
  <c r="BC614" i="22"/>
  <c r="BB613" i="23"/>
  <c r="BC612" i="23"/>
  <c r="BA612" i="23"/>
  <c r="BE612" i="23" s="1"/>
  <c r="BB616" i="22"/>
  <c r="BA615" i="22"/>
  <c r="BE615" i="22" s="1"/>
  <c r="BC615" i="22"/>
  <c r="BC613" i="23"/>
  <c r="BB614" i="23"/>
  <c r="BA613" i="23"/>
  <c r="BE613" i="23" s="1"/>
  <c r="BC616" i="22"/>
  <c r="BA616" i="22"/>
  <c r="BE616" i="22" s="1"/>
  <c r="BB617" i="22"/>
  <c r="BB615" i="23"/>
  <c r="BA614" i="23"/>
  <c r="BE614" i="23" s="1"/>
  <c r="BC614" i="23"/>
  <c r="BB618" i="22"/>
  <c r="BC617" i="22"/>
  <c r="BA617" i="22"/>
  <c r="BE617" i="22" s="1"/>
  <c r="BB616" i="23"/>
  <c r="BA615" i="23"/>
  <c r="BE615" i="23" s="1"/>
  <c r="BC615" i="23"/>
  <c r="BB619" i="22"/>
  <c r="BC618" i="22"/>
  <c r="BA618" i="22"/>
  <c r="BE618" i="22" s="1"/>
  <c r="BB617" i="23"/>
  <c r="BA616" i="23"/>
  <c r="BE616" i="23" s="1"/>
  <c r="BC616" i="23"/>
  <c r="BB620" i="22"/>
  <c r="BC619" i="22"/>
  <c r="BA619" i="22"/>
  <c r="BE619" i="22" s="1"/>
  <c r="BC617" i="23"/>
  <c r="BB618" i="23"/>
  <c r="BA617" i="23"/>
  <c r="BE617" i="23" s="1"/>
  <c r="BB621" i="22"/>
  <c r="BA620" i="22"/>
  <c r="BE620" i="22" s="1"/>
  <c r="BC620" i="22"/>
  <c r="BC618" i="23"/>
  <c r="BA618" i="23"/>
  <c r="BE618" i="23" s="1"/>
  <c r="BB619" i="23"/>
  <c r="BC621" i="22"/>
  <c r="BA621" i="22"/>
  <c r="BE621" i="22" s="1"/>
  <c r="BB622" i="22"/>
  <c r="BC619" i="23"/>
  <c r="BB620" i="23"/>
  <c r="BA619" i="23"/>
  <c r="BE619" i="23" s="1"/>
  <c r="BC622" i="22"/>
  <c r="BA622" i="22"/>
  <c r="BE622" i="22" s="1"/>
  <c r="BB623" i="22"/>
  <c r="BC620" i="23"/>
  <c r="BB621" i="23"/>
  <c r="BA620" i="23"/>
  <c r="BE620" i="23" s="1"/>
  <c r="BA623" i="22"/>
  <c r="BE623" i="22" s="1"/>
  <c r="BC623" i="22"/>
  <c r="BB624" i="22"/>
  <c r="BB622" i="23"/>
  <c r="BA621" i="23"/>
  <c r="BE621" i="23" s="1"/>
  <c r="BC621" i="23"/>
  <c r="BA624" i="22"/>
  <c r="BE624" i="22" s="1"/>
  <c r="BB625" i="22"/>
  <c r="BC624" i="22"/>
  <c r="BC622" i="23"/>
  <c r="BB623" i="23"/>
  <c r="BA622" i="23"/>
  <c r="BE622" i="23" s="1"/>
  <c r="BC625" i="22"/>
  <c r="BA625" i="22"/>
  <c r="BE625" i="22" s="1"/>
  <c r="BB626" i="22"/>
  <c r="BC623" i="23"/>
  <c r="BA623" i="23"/>
  <c r="BE623" i="23" s="1"/>
  <c r="BB624" i="23"/>
  <c r="BC626" i="22"/>
  <c r="BA626" i="22"/>
  <c r="BE626" i="22" s="1"/>
  <c r="BB627" i="22"/>
  <c r="BC624" i="23"/>
  <c r="BB625" i="23"/>
  <c r="BA624" i="23"/>
  <c r="BE624" i="23" s="1"/>
  <c r="BC627" i="22"/>
  <c r="BB628" i="22"/>
  <c r="BA627" i="22"/>
  <c r="BE627" i="22" s="1"/>
  <c r="BB626" i="23"/>
  <c r="BA625" i="23"/>
  <c r="BE625" i="23" s="1"/>
  <c r="BC625" i="23"/>
  <c r="BA628" i="22"/>
  <c r="BE628" i="22" s="1"/>
  <c r="BB629" i="22"/>
  <c r="BC628" i="22"/>
  <c r="BC626" i="23"/>
  <c r="BB627" i="23"/>
  <c r="BA626" i="23"/>
  <c r="BE626" i="23" s="1"/>
  <c r="BA629" i="22"/>
  <c r="BE629" i="22" s="1"/>
  <c r="BB630" i="22"/>
  <c r="BC629" i="22"/>
  <c r="BA627" i="23"/>
  <c r="BE627" i="23" s="1"/>
  <c r="BB628" i="23"/>
  <c r="BC627" i="23"/>
  <c r="BC630" i="22"/>
  <c r="BB631" i="22"/>
  <c r="BA630" i="22"/>
  <c r="BE630" i="22" s="1"/>
  <c r="BB629" i="23"/>
  <c r="BA628" i="23"/>
  <c r="BE628" i="23" s="1"/>
  <c r="BC628" i="23"/>
  <c r="BB632" i="22"/>
  <c r="BC631" i="22"/>
  <c r="BA631" i="22"/>
  <c r="BE631" i="22" s="1"/>
  <c r="BA629" i="23"/>
  <c r="BE629" i="23" s="1"/>
  <c r="BC629" i="23"/>
  <c r="BB630" i="23"/>
  <c r="BB633" i="22"/>
  <c r="BC632" i="22"/>
  <c r="BA632" i="22"/>
  <c r="BE632" i="22" s="1"/>
  <c r="BC630" i="23"/>
  <c r="BB631" i="23"/>
  <c r="BA630" i="23"/>
  <c r="BE630" i="23" s="1"/>
  <c r="BB634" i="22"/>
  <c r="BC633" i="22"/>
  <c r="BA633" i="22"/>
  <c r="BE633" i="22" s="1"/>
  <c r="BC631" i="23"/>
  <c r="BB632" i="23"/>
  <c r="BA631" i="23"/>
  <c r="BE631" i="23" s="1"/>
  <c r="BB635" i="22"/>
  <c r="BA634" i="22"/>
  <c r="BE634" i="22" s="1"/>
  <c r="BC634" i="22"/>
  <c r="BB633" i="23"/>
  <c r="BA632" i="23"/>
  <c r="BE632" i="23" s="1"/>
  <c r="BC632" i="23"/>
  <c r="BA635" i="22"/>
  <c r="BE635" i="22" s="1"/>
  <c r="BB636" i="22"/>
  <c r="BC635" i="22"/>
  <c r="BA633" i="23"/>
  <c r="BE633" i="23" s="1"/>
  <c r="BB634" i="23"/>
  <c r="BC633" i="23"/>
  <c r="BA636" i="22"/>
  <c r="BE636" i="22" s="1"/>
  <c r="BC636" i="22"/>
  <c r="BB637" i="22"/>
  <c r="BC634" i="23"/>
  <c r="BA634" i="23"/>
  <c r="BE634" i="23" s="1"/>
  <c r="BB635" i="23"/>
  <c r="BA637" i="22"/>
  <c r="BE637" i="22" s="1"/>
  <c r="BC637" i="22"/>
  <c r="BB638" i="22"/>
  <c r="BA635" i="23"/>
  <c r="BE635" i="23" s="1"/>
  <c r="BB636" i="23"/>
  <c r="BC635" i="23"/>
  <c r="BC638" i="22"/>
  <c r="BA638" i="22"/>
  <c r="BE638" i="22" s="1"/>
  <c r="BB639" i="22"/>
  <c r="BA636" i="23"/>
  <c r="BE636" i="23" s="1"/>
  <c r="BC636" i="23"/>
  <c r="BB637" i="23"/>
  <c r="BA639" i="22"/>
  <c r="BE639" i="22" s="1"/>
  <c r="BC639" i="22"/>
  <c r="BB640" i="22"/>
  <c r="BA637" i="23"/>
  <c r="BE637" i="23" s="1"/>
  <c r="BB638" i="23"/>
  <c r="BC637" i="23"/>
  <c r="BA640" i="22"/>
  <c r="BE640" i="22" s="1"/>
  <c r="BC640" i="22"/>
  <c r="BB641" i="22"/>
  <c r="BB639" i="23"/>
  <c r="BC638" i="23"/>
  <c r="BA638" i="23"/>
  <c r="BE638" i="23" s="1"/>
  <c r="BB642" i="22"/>
  <c r="BC641" i="22"/>
  <c r="BA641" i="22"/>
  <c r="BE641" i="22" s="1"/>
  <c r="BB640" i="23"/>
  <c r="BA639" i="23"/>
  <c r="BE639" i="23" s="1"/>
  <c r="BC639" i="23"/>
  <c r="BA642" i="22"/>
  <c r="BE642" i="22" s="1"/>
  <c r="BC642" i="22"/>
  <c r="BB643" i="22"/>
  <c r="BA640" i="23"/>
  <c r="BE640" i="23" s="1"/>
  <c r="BC640" i="23"/>
  <c r="BB641" i="23"/>
  <c r="BA643" i="22"/>
  <c r="BE643" i="22" s="1"/>
  <c r="BB644" i="22"/>
  <c r="BC643" i="22"/>
  <c r="BB642" i="23"/>
  <c r="BC641" i="23"/>
  <c r="BA641" i="23"/>
  <c r="BE641" i="23" s="1"/>
  <c r="BC644" i="22"/>
  <c r="BB645" i="22"/>
  <c r="BA644" i="22"/>
  <c r="BE644" i="22" s="1"/>
  <c r="BA642" i="23"/>
  <c r="BE642" i="23" s="1"/>
  <c r="BB643" i="23"/>
  <c r="BC642" i="23"/>
  <c r="BB646" i="22"/>
  <c r="BC645" i="22"/>
  <c r="BA645" i="22"/>
  <c r="BE645" i="22" s="1"/>
  <c r="BB644" i="23"/>
  <c r="BC643" i="23"/>
  <c r="BA643" i="23"/>
  <c r="BE643" i="23" s="1"/>
  <c r="BA646" i="22"/>
  <c r="BE646" i="22" s="1"/>
  <c r="BC646" i="22"/>
  <c r="BB647" i="22"/>
  <c r="BC644" i="23"/>
  <c r="BA644" i="23"/>
  <c r="BE644" i="23" s="1"/>
  <c r="BB645" i="23"/>
  <c r="BC647" i="22"/>
  <c r="BB648" i="22"/>
  <c r="BA647" i="22"/>
  <c r="BE647" i="22" s="1"/>
  <c r="BC645" i="23"/>
  <c r="BB646" i="23"/>
  <c r="BA645" i="23"/>
  <c r="BE645" i="23" s="1"/>
  <c r="BC648" i="22"/>
  <c r="BA648" i="22"/>
  <c r="BE648" i="22" s="1"/>
  <c r="BB649" i="22"/>
  <c r="BA646" i="23"/>
  <c r="BE646" i="23" s="1"/>
  <c r="BB647" i="23"/>
  <c r="BC646" i="23"/>
  <c r="BA649" i="22"/>
  <c r="BE649" i="22" s="1"/>
  <c r="BC649" i="22"/>
  <c r="BB650" i="22"/>
  <c r="BC647" i="23"/>
  <c r="BA647" i="23"/>
  <c r="BE647" i="23" s="1"/>
  <c r="BB648" i="23"/>
  <c r="BB651" i="22"/>
  <c r="BC650" i="22"/>
  <c r="BA650" i="22"/>
  <c r="BE650" i="22" s="1"/>
  <c r="BA648" i="23"/>
  <c r="BE648" i="23" s="1"/>
  <c r="BB649" i="23"/>
  <c r="BC648" i="23"/>
  <c r="BA651" i="22"/>
  <c r="BE651" i="22" s="1"/>
  <c r="BC651" i="22"/>
  <c r="BB652" i="22"/>
  <c r="BA649" i="23"/>
  <c r="BE649" i="23" s="1"/>
  <c r="BC649" i="23"/>
  <c r="BB650" i="23"/>
  <c r="BB653" i="22"/>
  <c r="BA652" i="22"/>
  <c r="BE652" i="22" s="1"/>
  <c r="BC652" i="22"/>
  <c r="BC650" i="23"/>
  <c r="BA650" i="23"/>
  <c r="BE650" i="23" s="1"/>
  <c r="BB651" i="23"/>
  <c r="BC653" i="22"/>
  <c r="BB654" i="22"/>
  <c r="BA653" i="22"/>
  <c r="BE653" i="22" s="1"/>
  <c r="BA651" i="23"/>
  <c r="BE651" i="23" s="1"/>
  <c r="BC651" i="23"/>
  <c r="BB652" i="23"/>
  <c r="BA654" i="22"/>
  <c r="BE654" i="22" s="1"/>
  <c r="BC654" i="22"/>
  <c r="BB655" i="22"/>
  <c r="BB653" i="23"/>
  <c r="BC652" i="23"/>
  <c r="BA652" i="23"/>
  <c r="BE652" i="23" s="1"/>
  <c r="BB656" i="22"/>
  <c r="BA655" i="22"/>
  <c r="BE655" i="22" s="1"/>
  <c r="BC655" i="22"/>
  <c r="BA653" i="23"/>
  <c r="BE653" i="23" s="1"/>
  <c r="BB654" i="23"/>
  <c r="BC653" i="23"/>
  <c r="BA656" i="22"/>
  <c r="BE656" i="22" s="1"/>
  <c r="BC656" i="22"/>
  <c r="BB657" i="22"/>
  <c r="BB655" i="23"/>
  <c r="BC654" i="23"/>
  <c r="BA654" i="23"/>
  <c r="BE654" i="23" s="1"/>
  <c r="BA657" i="22"/>
  <c r="BE657" i="22" s="1"/>
  <c r="BC657" i="22"/>
  <c r="BB658" i="22"/>
  <c r="BA655" i="23"/>
  <c r="BE655" i="23" s="1"/>
  <c r="BB656" i="23"/>
  <c r="BC655" i="23"/>
  <c r="BA658" i="22"/>
  <c r="BE658" i="22" s="1"/>
  <c r="BC658" i="22"/>
  <c r="BB659" i="22"/>
  <c r="BB657" i="23"/>
  <c r="BC656" i="23"/>
  <c r="BA656" i="23"/>
  <c r="BE656" i="23" s="1"/>
  <c r="BB660" i="22"/>
  <c r="BA659" i="22"/>
  <c r="BE659" i="22" s="1"/>
  <c r="BC659" i="22"/>
  <c r="BB658" i="23"/>
  <c r="BA657" i="23"/>
  <c r="BE657" i="23" s="1"/>
  <c r="BC657" i="23"/>
  <c r="BC660" i="22"/>
  <c r="BB661" i="22"/>
  <c r="BA660" i="22"/>
  <c r="BE660" i="22" s="1"/>
  <c r="BA658" i="23"/>
  <c r="BE658" i="23" s="1"/>
  <c r="BC658" i="23"/>
  <c r="BB659" i="23"/>
  <c r="BC661" i="22"/>
  <c r="BA661" i="22"/>
  <c r="BE661" i="22" s="1"/>
  <c r="BB662" i="22"/>
  <c r="BA659" i="23"/>
  <c r="BE659" i="23" s="1"/>
  <c r="BC659" i="23"/>
  <c r="BB660" i="23"/>
  <c r="BC662" i="22"/>
  <c r="BA662" i="22"/>
  <c r="BE662" i="22" s="1"/>
  <c r="BB663" i="22"/>
  <c r="BB661" i="23"/>
  <c r="BA660" i="23"/>
  <c r="BE660" i="23" s="1"/>
  <c r="BC660" i="23"/>
  <c r="BA663" i="22"/>
  <c r="BE663" i="22" s="1"/>
  <c r="BB664" i="22"/>
  <c r="BC663" i="22"/>
  <c r="BC661" i="23"/>
  <c r="BA661" i="23"/>
  <c r="BE661" i="23" s="1"/>
  <c r="BB662" i="23"/>
  <c r="BC664" i="22"/>
  <c r="BB665" i="22"/>
  <c r="BA664" i="22"/>
  <c r="BE664" i="22" s="1"/>
  <c r="BA662" i="23"/>
  <c r="BE662" i="23" s="1"/>
  <c r="BB663" i="23"/>
  <c r="BC662" i="23"/>
  <c r="BA665" i="22"/>
  <c r="BE665" i="22" s="1"/>
  <c r="BB666" i="22"/>
  <c r="BC665" i="22"/>
  <c r="BB664" i="23"/>
  <c r="BC663" i="23"/>
  <c r="BA663" i="23"/>
  <c r="BE663" i="23" s="1"/>
  <c r="BC666" i="22"/>
  <c r="BA666" i="22"/>
  <c r="BE666" i="22" s="1"/>
  <c r="BB667" i="22"/>
  <c r="BA664" i="23"/>
  <c r="BE664" i="23" s="1"/>
  <c r="BC664" i="23"/>
  <c r="BB665" i="23"/>
  <c r="BB668" i="22"/>
  <c r="BC667" i="22"/>
  <c r="BA667" i="22"/>
  <c r="BE667" i="22" s="1"/>
  <c r="BB666" i="23"/>
  <c r="BA665" i="23"/>
  <c r="BE665" i="23" s="1"/>
  <c r="BC665" i="23"/>
  <c r="BC668" i="22"/>
  <c r="BA668" i="22"/>
  <c r="BE668" i="22" s="1"/>
  <c r="BB669" i="22"/>
  <c r="BC666" i="23"/>
  <c r="BB667" i="23"/>
  <c r="BA666" i="23"/>
  <c r="BE666" i="23" s="1"/>
  <c r="BC669" i="22"/>
  <c r="BB670" i="22"/>
  <c r="BA669" i="22"/>
  <c r="BE669" i="22" s="1"/>
  <c r="BC667" i="23"/>
  <c r="BA667" i="23"/>
  <c r="BE667" i="23" s="1"/>
  <c r="BB668" i="23"/>
  <c r="BC670" i="22"/>
  <c r="BA670" i="22"/>
  <c r="BE670" i="22" s="1"/>
  <c r="BB671" i="22"/>
  <c r="BB669" i="23"/>
  <c r="BA668" i="23"/>
  <c r="BE668" i="23" s="1"/>
  <c r="BC668" i="23"/>
  <c r="BC671" i="22"/>
  <c r="BB672" i="22"/>
  <c r="BA671" i="22"/>
  <c r="BE671" i="22" s="1"/>
  <c r="BA669" i="23"/>
  <c r="BE669" i="23" s="1"/>
  <c r="BC669" i="23"/>
  <c r="BB670" i="23"/>
  <c r="BB673" i="22"/>
  <c r="BA672" i="22"/>
  <c r="BE672" i="22" s="1"/>
  <c r="BC672" i="22"/>
  <c r="BA670" i="23"/>
  <c r="BE670" i="23" s="1"/>
  <c r="BB671" i="23"/>
  <c r="BC670" i="23"/>
  <c r="BA673" i="22"/>
  <c r="BE673" i="22" s="1"/>
  <c r="BB674" i="22"/>
  <c r="BC673" i="22"/>
  <c r="BC671" i="23"/>
  <c r="BB672" i="23"/>
  <c r="BA671" i="23"/>
  <c r="BE671" i="23" s="1"/>
  <c r="BA674" i="22"/>
  <c r="BE674" i="22" s="1"/>
  <c r="BC674" i="22"/>
  <c r="BB675" i="22"/>
  <c r="BB673" i="23"/>
  <c r="BC672" i="23"/>
  <c r="BA672" i="23"/>
  <c r="BE672" i="23" s="1"/>
  <c r="BB676" i="22"/>
  <c r="BC675" i="22"/>
  <c r="BA675" i="22"/>
  <c r="BE675" i="22" s="1"/>
  <c r="BC673" i="23"/>
  <c r="BA673" i="23"/>
  <c r="BE673" i="23" s="1"/>
  <c r="BB674" i="23"/>
  <c r="BC676" i="22"/>
  <c r="BB677" i="22"/>
  <c r="BA676" i="22"/>
  <c r="BE676" i="22" s="1"/>
  <c r="BB675" i="23"/>
  <c r="BC674" i="23"/>
  <c r="BA674" i="23"/>
  <c r="BE674" i="23" s="1"/>
  <c r="BC677" i="22"/>
  <c r="BB678" i="22"/>
  <c r="BA677" i="22"/>
  <c r="BE677" i="22" s="1"/>
  <c r="BC675" i="23"/>
  <c r="BB676" i="23"/>
  <c r="BA675" i="23"/>
  <c r="BE675" i="23" s="1"/>
  <c r="BA678" i="22"/>
  <c r="BE678" i="22" s="1"/>
  <c r="BC678" i="22"/>
  <c r="BB679" i="22"/>
  <c r="BC676" i="23"/>
  <c r="BA676" i="23"/>
  <c r="BE676" i="23" s="1"/>
  <c r="BB677" i="23"/>
  <c r="BA679" i="22"/>
  <c r="BE679" i="22" s="1"/>
  <c r="BB680" i="22"/>
  <c r="BC679" i="22"/>
  <c r="BC677" i="23"/>
  <c r="BB678" i="23"/>
  <c r="BA677" i="23"/>
  <c r="BE677" i="23" s="1"/>
  <c r="BC680" i="22"/>
  <c r="BA680" i="22"/>
  <c r="BE680" i="22" s="1"/>
  <c r="BB681" i="22"/>
  <c r="BC678" i="23"/>
  <c r="BB679" i="23"/>
  <c r="BA678" i="23"/>
  <c r="BE678" i="23" s="1"/>
  <c r="BA681" i="22"/>
  <c r="BE681" i="22" s="1"/>
  <c r="BB682" i="22"/>
  <c r="BC681" i="22"/>
  <c r="BC679" i="23"/>
  <c r="BA679" i="23"/>
  <c r="BE679" i="23" s="1"/>
  <c r="BB680" i="23"/>
  <c r="BA682" i="22"/>
  <c r="BE682" i="22" s="1"/>
  <c r="BC682" i="22"/>
  <c r="BB683" i="22"/>
  <c r="BC680" i="23"/>
  <c r="BB681" i="23"/>
  <c r="BA680" i="23"/>
  <c r="BE680" i="23" s="1"/>
  <c r="BB684" i="22"/>
  <c r="BA683" i="22"/>
  <c r="BE683" i="22" s="1"/>
  <c r="BC683" i="22"/>
  <c r="BB682" i="23"/>
  <c r="BC681" i="23"/>
  <c r="BA681" i="23"/>
  <c r="BE681" i="23" s="1"/>
  <c r="BB685" i="22"/>
  <c r="BA684" i="22"/>
  <c r="BE684" i="22" s="1"/>
  <c r="BC684" i="22"/>
  <c r="BA682" i="23"/>
  <c r="BE682" i="23" s="1"/>
  <c r="BC682" i="23"/>
  <c r="BB683" i="23"/>
  <c r="BC685" i="22"/>
  <c r="BB686" i="22"/>
  <c r="BA685" i="22"/>
  <c r="BE685" i="22" s="1"/>
  <c r="BA683" i="23"/>
  <c r="BE683" i="23" s="1"/>
  <c r="BB684" i="23"/>
  <c r="BC683" i="23"/>
  <c r="BB687" i="22"/>
  <c r="BA686" i="22"/>
  <c r="BE686" i="22" s="1"/>
  <c r="BC686" i="22"/>
  <c r="BC684" i="23"/>
  <c r="BA684" i="23"/>
  <c r="BE684" i="23" s="1"/>
  <c r="BB685" i="23"/>
  <c r="BC687" i="22"/>
  <c r="BA687" i="22"/>
  <c r="BE687" i="22" s="1"/>
  <c r="BB688" i="22"/>
  <c r="BA685" i="23"/>
  <c r="BE685" i="23" s="1"/>
  <c r="BC685" i="23"/>
  <c r="BB686" i="23"/>
  <c r="BC688" i="22"/>
  <c r="BB689" i="22"/>
  <c r="BA688" i="22"/>
  <c r="BE688" i="22" s="1"/>
  <c r="BB687" i="23"/>
  <c r="BA686" i="23"/>
  <c r="BE686" i="23" s="1"/>
  <c r="BC686" i="23"/>
  <c r="BA689" i="22"/>
  <c r="BE689" i="22" s="1"/>
  <c r="BB690" i="22"/>
  <c r="BC689" i="22"/>
  <c r="BB688" i="23"/>
  <c r="BA687" i="23"/>
  <c r="BE687" i="23" s="1"/>
  <c r="BC687" i="23"/>
  <c r="BC690" i="22"/>
  <c r="BB691" i="22"/>
  <c r="BA690" i="22"/>
  <c r="BE690" i="22" s="1"/>
  <c r="BC688" i="23"/>
  <c r="BB689" i="23"/>
  <c r="BA688" i="23"/>
  <c r="BE688" i="23" s="1"/>
  <c r="BB692" i="22"/>
  <c r="BC691" i="22"/>
  <c r="BA691" i="22"/>
  <c r="BE691" i="22" s="1"/>
  <c r="BA689" i="23"/>
  <c r="BE689" i="23" s="1"/>
  <c r="BC689" i="23"/>
  <c r="BB690" i="23"/>
  <c r="BB693" i="22"/>
  <c r="BA692" i="22"/>
  <c r="BE692" i="22" s="1"/>
  <c r="BC692" i="22"/>
  <c r="BC690" i="23"/>
  <c r="BA690" i="23"/>
  <c r="BE690" i="23" s="1"/>
  <c r="BB691" i="23"/>
  <c r="BB694" i="22"/>
  <c r="BA693" i="22"/>
  <c r="BE693" i="22" s="1"/>
  <c r="BC693" i="22"/>
  <c r="BA691" i="23"/>
  <c r="BE691" i="23" s="1"/>
  <c r="BB692" i="23"/>
  <c r="BC691" i="23"/>
  <c r="BA694" i="22"/>
  <c r="BE694" i="22" s="1"/>
  <c r="BB695" i="22"/>
  <c r="BC694" i="22"/>
  <c r="BC692" i="23"/>
  <c r="BB693" i="23"/>
  <c r="BA692" i="23"/>
  <c r="BE692" i="23" s="1"/>
  <c r="BA695" i="22"/>
  <c r="BE695" i="22" s="1"/>
  <c r="BB696" i="22"/>
  <c r="BC695" i="22"/>
  <c r="BA693" i="23"/>
  <c r="BE693" i="23" s="1"/>
  <c r="BC693" i="23"/>
  <c r="BB694" i="23"/>
  <c r="BA696" i="22"/>
  <c r="BE696" i="22" s="1"/>
  <c r="BC696" i="22"/>
  <c r="BB697" i="22"/>
  <c r="BA694" i="23"/>
  <c r="BE694" i="23" s="1"/>
  <c r="BC694" i="23"/>
  <c r="BB695" i="23"/>
  <c r="BA697" i="22"/>
  <c r="BE697" i="22" s="1"/>
  <c r="BC697" i="22"/>
  <c r="BB698" i="22"/>
  <c r="BA695" i="23"/>
  <c r="BE695" i="23" s="1"/>
  <c r="BB696" i="23"/>
  <c r="BC695" i="23"/>
  <c r="BB699" i="22"/>
  <c r="BC698" i="22"/>
  <c r="BA698" i="22"/>
  <c r="BE698" i="22" s="1"/>
  <c r="BB697" i="23"/>
  <c r="BA696" i="23"/>
  <c r="BE696" i="23" s="1"/>
  <c r="BC696" i="23"/>
  <c r="BA699" i="22"/>
  <c r="BE699" i="22" s="1"/>
  <c r="BC699" i="22"/>
  <c r="BB700" i="22"/>
  <c r="BA697" i="23"/>
  <c r="BE697" i="23" s="1"/>
  <c r="BB698" i="23"/>
  <c r="BC697" i="23"/>
  <c r="BA700" i="22"/>
  <c r="BE700" i="22" s="1"/>
  <c r="BB701" i="22"/>
  <c r="BC700" i="22"/>
  <c r="BB699" i="23"/>
  <c r="BA698" i="23"/>
  <c r="BE698" i="23" s="1"/>
  <c r="BC698" i="23"/>
  <c r="BA701" i="22"/>
  <c r="BE701" i="22" s="1"/>
  <c r="BC701" i="22"/>
  <c r="BB702" i="22"/>
  <c r="BA699" i="23"/>
  <c r="BE699" i="23" s="1"/>
  <c r="BC699" i="23"/>
  <c r="BB700" i="23"/>
  <c r="BC702" i="22"/>
  <c r="BA702" i="22"/>
  <c r="BE702" i="22" s="1"/>
  <c r="BB703" i="22"/>
  <c r="BA700" i="23"/>
  <c r="BE700" i="23" s="1"/>
  <c r="BC700" i="23"/>
  <c r="BB701" i="23"/>
  <c r="BC703" i="22"/>
  <c r="BA703" i="22"/>
  <c r="BE703" i="22" s="1"/>
  <c r="BB704" i="22"/>
  <c r="BB702" i="23"/>
  <c r="BA701" i="23"/>
  <c r="BE701" i="23" s="1"/>
  <c r="BC701" i="23"/>
  <c r="BB705" i="22"/>
  <c r="BC704" i="22"/>
  <c r="BA704" i="22"/>
  <c r="BE704" i="22" s="1"/>
  <c r="BB703" i="23"/>
  <c r="BC702" i="23"/>
  <c r="BA702" i="23"/>
  <c r="BE702" i="23" s="1"/>
  <c r="BB706" i="22"/>
  <c r="BC705" i="22"/>
  <c r="BA705" i="22"/>
  <c r="BE705" i="22" s="1"/>
  <c r="BB704" i="23"/>
  <c r="BA703" i="23"/>
  <c r="BE703" i="23" s="1"/>
  <c r="BC703" i="23"/>
  <c r="BA706" i="22"/>
  <c r="BE706" i="22" s="1"/>
  <c r="BB707" i="22"/>
  <c r="BC706" i="22"/>
  <c r="BB705" i="23"/>
  <c r="BA704" i="23"/>
  <c r="BE704" i="23" s="1"/>
  <c r="BC704" i="23"/>
  <c r="BC707" i="22"/>
  <c r="BA707" i="22"/>
  <c r="BE707" i="22" s="1"/>
  <c r="BB708" i="22"/>
  <c r="BA705" i="23"/>
  <c r="BE705" i="23" s="1"/>
  <c r="BB706" i="23"/>
  <c r="BC705" i="23"/>
  <c r="BA708" i="22"/>
  <c r="BE708" i="22" s="1"/>
  <c r="BC708" i="22"/>
  <c r="BB709" i="22"/>
  <c r="BA706" i="23"/>
  <c r="BE706" i="23" s="1"/>
  <c r="BB707" i="23"/>
  <c r="BC706" i="23"/>
  <c r="BC709" i="22"/>
  <c r="BB710" i="22"/>
  <c r="BA709" i="22"/>
  <c r="BE709" i="22" s="1"/>
  <c r="BA707" i="23"/>
  <c r="BE707" i="23" s="1"/>
  <c r="BB708" i="23"/>
  <c r="BC707" i="23"/>
  <c r="BC710" i="22"/>
  <c r="BB711" i="22"/>
  <c r="BA710" i="22"/>
  <c r="BE710" i="22" s="1"/>
  <c r="BB709" i="23"/>
  <c r="BA708" i="23"/>
  <c r="BE708" i="23" s="1"/>
  <c r="BC708" i="23"/>
  <c r="BB712" i="22"/>
  <c r="BC711" i="22"/>
  <c r="BA711" i="22"/>
  <c r="BE711" i="22" s="1"/>
  <c r="BA709" i="23"/>
  <c r="BE709" i="23" s="1"/>
  <c r="BB710" i="23"/>
  <c r="BC709" i="23"/>
  <c r="BB713" i="22"/>
  <c r="BA712" i="22"/>
  <c r="BE712" i="22" s="1"/>
  <c r="BC712" i="22"/>
  <c r="BC710" i="23"/>
  <c r="BB711" i="23"/>
  <c r="BA710" i="23"/>
  <c r="BE710" i="23" s="1"/>
  <c r="BB714" i="22"/>
  <c r="BA713" i="22"/>
  <c r="BE713" i="22" s="1"/>
  <c r="BC713" i="22"/>
  <c r="BB712" i="23"/>
  <c r="BA711" i="23"/>
  <c r="BE711" i="23" s="1"/>
  <c r="BC711" i="23"/>
  <c r="BB715" i="22"/>
  <c r="BA714" i="22"/>
  <c r="BE714" i="22" s="1"/>
  <c r="BC714" i="22"/>
  <c r="BB713" i="23"/>
  <c r="BC712" i="23"/>
  <c r="BA712" i="23"/>
  <c r="BE712" i="23" s="1"/>
  <c r="BA715" i="22"/>
  <c r="BE715" i="22" s="1"/>
  <c r="BB716" i="22"/>
  <c r="BC715" i="22"/>
  <c r="BB714" i="23"/>
  <c r="BA713" i="23"/>
  <c r="BE713" i="23" s="1"/>
  <c r="BC713" i="23"/>
  <c r="BA716" i="22"/>
  <c r="BE716" i="22" s="1"/>
  <c r="BB717" i="22"/>
  <c r="BC716" i="22"/>
  <c r="BC714" i="23"/>
  <c r="BA714" i="23"/>
  <c r="BE714" i="23" s="1"/>
  <c r="BB715" i="23"/>
  <c r="BC717" i="22"/>
  <c r="BA717" i="22"/>
  <c r="BE717" i="22" s="1"/>
  <c r="BB718" i="22"/>
  <c r="BC715" i="23"/>
  <c r="BB716" i="23"/>
  <c r="BA715" i="23"/>
  <c r="BE715" i="23" s="1"/>
  <c r="BB719" i="22"/>
  <c r="BC718" i="22"/>
  <c r="BA718" i="22"/>
  <c r="BE718" i="22" s="1"/>
  <c r="BB717" i="23"/>
  <c r="BA716" i="23"/>
  <c r="BE716" i="23" s="1"/>
  <c r="BC716" i="23"/>
  <c r="BA719" i="22"/>
  <c r="BE719" i="22" s="1"/>
  <c r="BB720" i="22"/>
  <c r="BC719" i="22"/>
  <c r="BB718" i="23"/>
  <c r="BA717" i="23"/>
  <c r="BE717" i="23" s="1"/>
  <c r="BC717" i="23"/>
  <c r="BA720" i="22"/>
  <c r="BE720" i="22" s="1"/>
  <c r="BB721" i="22"/>
  <c r="BC720" i="22"/>
  <c r="BA718" i="23"/>
  <c r="BE718" i="23" s="1"/>
  <c r="BB719" i="23"/>
  <c r="BC718" i="23"/>
  <c r="BC721" i="22"/>
  <c r="BA721" i="22"/>
  <c r="BE721" i="22" s="1"/>
  <c r="BB722" i="22"/>
  <c r="BC719" i="23"/>
  <c r="BA719" i="23"/>
  <c r="BE719" i="23" s="1"/>
  <c r="BB720" i="23"/>
  <c r="BB723" i="22"/>
  <c r="BC722" i="22"/>
  <c r="BA722" i="22"/>
  <c r="BE722" i="22" s="1"/>
  <c r="BA720" i="23"/>
  <c r="BE720" i="23" s="1"/>
  <c r="BC720" i="23"/>
  <c r="BB721" i="23"/>
  <c r="BA723" i="22"/>
  <c r="BE723" i="22" s="1"/>
  <c r="BB724" i="22"/>
  <c r="BC723" i="22"/>
  <c r="BA721" i="23"/>
  <c r="BE721" i="23" s="1"/>
  <c r="BC721" i="23"/>
  <c r="BB722" i="23"/>
  <c r="BB725" i="22"/>
  <c r="BC724" i="22"/>
  <c r="BA724" i="22"/>
  <c r="BE724" i="22" s="1"/>
  <c r="BA722" i="23"/>
  <c r="BE722" i="23" s="1"/>
  <c r="BB723" i="23"/>
  <c r="BC722" i="23"/>
  <c r="BC725" i="22"/>
  <c r="BB726" i="22"/>
  <c r="BA725" i="22"/>
  <c r="BE725" i="22" s="1"/>
  <c r="BB724" i="23"/>
  <c r="BA723" i="23"/>
  <c r="BE723" i="23" s="1"/>
  <c r="BC723" i="23"/>
  <c r="BB727" i="22"/>
  <c r="BA726" i="22"/>
  <c r="BE726" i="22" s="1"/>
  <c r="BC726" i="22"/>
  <c r="BB725" i="23"/>
  <c r="BC724" i="23"/>
  <c r="BA724" i="23"/>
  <c r="BE724" i="23" s="1"/>
  <c r="BA727" i="22"/>
  <c r="BE727" i="22" s="1"/>
  <c r="BB728" i="22"/>
  <c r="BC727" i="22"/>
  <c r="BA725" i="23"/>
  <c r="BE725" i="23" s="1"/>
  <c r="BB726" i="23"/>
  <c r="BC725" i="23"/>
  <c r="BC728" i="22"/>
  <c r="BB729" i="22"/>
  <c r="BA728" i="22"/>
  <c r="BE728" i="22" s="1"/>
  <c r="BC726" i="23"/>
  <c r="BA726" i="23"/>
  <c r="BE726" i="23" s="1"/>
  <c r="BB727" i="23"/>
  <c r="BA729" i="22"/>
  <c r="BE729" i="22" s="1"/>
  <c r="BB730" i="22"/>
  <c r="BC729" i="22"/>
  <c r="BC727" i="23"/>
  <c r="BA727" i="23"/>
  <c r="BE727" i="23" s="1"/>
  <c r="BB728" i="23"/>
  <c r="BC730" i="22"/>
  <c r="BA730" i="22"/>
  <c r="BE730" i="22" s="1"/>
  <c r="BB731" i="22"/>
  <c r="BC728" i="23"/>
  <c r="BA728" i="23"/>
  <c r="BE728" i="23" s="1"/>
  <c r="BB729" i="23"/>
  <c r="BA731" i="22"/>
  <c r="BE731" i="22" s="1"/>
  <c r="BB732" i="22"/>
  <c r="BC731" i="22"/>
  <c r="BA729" i="23"/>
  <c r="BE729" i="23" s="1"/>
  <c r="BC729" i="23"/>
  <c r="BB730" i="23"/>
  <c r="BB733" i="22"/>
  <c r="BC732" i="22"/>
  <c r="BA732" i="22"/>
  <c r="BE732" i="22" s="1"/>
  <c r="BB731" i="23"/>
  <c r="BA730" i="23"/>
  <c r="BE730" i="23" s="1"/>
  <c r="BC730" i="23"/>
  <c r="BA733" i="22"/>
  <c r="BE733" i="22" s="1"/>
  <c r="BC733" i="22"/>
  <c r="BB734" i="22"/>
  <c r="BA731" i="23"/>
  <c r="BE731" i="23" s="1"/>
  <c r="BB732" i="23"/>
  <c r="BC731" i="23"/>
  <c r="BC734" i="22"/>
  <c r="BA734" i="22"/>
  <c r="BE734" i="22" s="1"/>
  <c r="BB735" i="22"/>
  <c r="BC732" i="23"/>
  <c r="BB733" i="23"/>
  <c r="BA732" i="23"/>
  <c r="BE732" i="23" s="1"/>
  <c r="BC735" i="22"/>
  <c r="BB736" i="22"/>
  <c r="BA735" i="22"/>
  <c r="BE735" i="22" s="1"/>
  <c r="BA733" i="23"/>
  <c r="BE733" i="23" s="1"/>
  <c r="BC733" i="23"/>
  <c r="BB734" i="23"/>
  <c r="BA736" i="22"/>
  <c r="BE736" i="22" s="1"/>
  <c r="BC736" i="22"/>
  <c r="BB737" i="22"/>
  <c r="BB735" i="23"/>
  <c r="BC734" i="23"/>
  <c r="BA734" i="23"/>
  <c r="BE734" i="23" s="1"/>
  <c r="BC737" i="22"/>
  <c r="BA737" i="22"/>
  <c r="BE737" i="22" s="1"/>
  <c r="BB738" i="22"/>
  <c r="BB736" i="23"/>
  <c r="BA735" i="23"/>
  <c r="BE735" i="23" s="1"/>
  <c r="BC735" i="23"/>
  <c r="BC738" i="22"/>
  <c r="BA738" i="22"/>
  <c r="BE738" i="22" s="1"/>
  <c r="BB739" i="22"/>
  <c r="BA736" i="23"/>
  <c r="BE736" i="23" s="1"/>
  <c r="BB737" i="23"/>
  <c r="BC736" i="23"/>
  <c r="BA739" i="22"/>
  <c r="BE739" i="22" s="1"/>
  <c r="BC739" i="22"/>
  <c r="BB740" i="22"/>
  <c r="BB738" i="23"/>
  <c r="BA737" i="23"/>
  <c r="BE737" i="23" s="1"/>
  <c r="BC737" i="23"/>
  <c r="BB741" i="22"/>
  <c r="BA740" i="22"/>
  <c r="BE740" i="22" s="1"/>
  <c r="BC740" i="22"/>
  <c r="BC738" i="23"/>
  <c r="BB739" i="23"/>
  <c r="BA738" i="23"/>
  <c r="BE738" i="23" s="1"/>
  <c r="BC741" i="22"/>
  <c r="BB742" i="22"/>
  <c r="BA741" i="22"/>
  <c r="BE741" i="22" s="1"/>
  <c r="BA739" i="23"/>
  <c r="BE739" i="23" s="1"/>
  <c r="BC739" i="23"/>
  <c r="BB740" i="23"/>
  <c r="BC742" i="22"/>
  <c r="BA742" i="22"/>
  <c r="BE742" i="22" s="1"/>
  <c r="BB743" i="22"/>
  <c r="BC740" i="23"/>
  <c r="BA740" i="23"/>
  <c r="BE740" i="23" s="1"/>
  <c r="BB741" i="23"/>
  <c r="BC743" i="22"/>
  <c r="BA743" i="22"/>
  <c r="BE743" i="22" s="1"/>
  <c r="BB744" i="22"/>
  <c r="BB742" i="23"/>
  <c r="BA741" i="23"/>
  <c r="BE741" i="23" s="1"/>
  <c r="BC741" i="23"/>
  <c r="BA744" i="22"/>
  <c r="BE744" i="22" s="1"/>
  <c r="BC744" i="22"/>
  <c r="BB745" i="22"/>
  <c r="BB743" i="23"/>
  <c r="BC742" i="23"/>
  <c r="BA742" i="23"/>
  <c r="BE742" i="23" s="1"/>
  <c r="BB746" i="22"/>
  <c r="BC745" i="22"/>
  <c r="BA745" i="22"/>
  <c r="BE745" i="22" s="1"/>
  <c r="BA743" i="23"/>
  <c r="BE743" i="23" s="1"/>
  <c r="BB744" i="23"/>
  <c r="BC743" i="23"/>
  <c r="BC746" i="22"/>
  <c r="BA746" i="22"/>
  <c r="BE746" i="22" s="1"/>
  <c r="BB747" i="22"/>
  <c r="BB745" i="23"/>
  <c r="BC744" i="23"/>
  <c r="BA744" i="23"/>
  <c r="BE744" i="23" s="1"/>
  <c r="BA747" i="22"/>
  <c r="BE747" i="22" s="1"/>
  <c r="BC747" i="22"/>
  <c r="BB748" i="22"/>
  <c r="BA745" i="23"/>
  <c r="BE745" i="23" s="1"/>
  <c r="BB746" i="23"/>
  <c r="BC745" i="23"/>
  <c r="BB749" i="22"/>
  <c r="BA748" i="22"/>
  <c r="BE748" i="22" s="1"/>
  <c r="BC748" i="22"/>
  <c r="BA746" i="23"/>
  <c r="BE746" i="23" s="1"/>
  <c r="BB747" i="23"/>
  <c r="BC746" i="23"/>
  <c r="BC749" i="22"/>
  <c r="BA749" i="22"/>
  <c r="BE749" i="22" s="1"/>
  <c r="BB750" i="22"/>
  <c r="BB748" i="23"/>
  <c r="BA747" i="23"/>
  <c r="BE747" i="23" s="1"/>
  <c r="BC747" i="23"/>
  <c r="BC750" i="22"/>
  <c r="BA750" i="22"/>
  <c r="BE750" i="22" s="1"/>
  <c r="BB751" i="22"/>
  <c r="BB749" i="23"/>
  <c r="BC748" i="23"/>
  <c r="BA748" i="23"/>
  <c r="BE748" i="23" s="1"/>
  <c r="BC751" i="22"/>
  <c r="BB752" i="22"/>
  <c r="BA751" i="22"/>
  <c r="BE751" i="22" s="1"/>
  <c r="BA749" i="23"/>
  <c r="BE749" i="23" s="1"/>
  <c r="BB750" i="23"/>
  <c r="BC749" i="23"/>
  <c r="BA752" i="22"/>
  <c r="BE752" i="22" s="1"/>
  <c r="BB753" i="22"/>
  <c r="BC752" i="22"/>
  <c r="BB751" i="23"/>
  <c r="BC750" i="23"/>
  <c r="BA750" i="23"/>
  <c r="BE750" i="23" s="1"/>
  <c r="BA753" i="22"/>
  <c r="BE753" i="22" s="1"/>
  <c r="BC753" i="22"/>
  <c r="BB754" i="22"/>
  <c r="BB752" i="23"/>
  <c r="BA751" i="23"/>
  <c r="BE751" i="23" s="1"/>
  <c r="BC751" i="23"/>
  <c r="BA754" i="22"/>
  <c r="BE754" i="22" s="1"/>
  <c r="BB755" i="22"/>
  <c r="BC754" i="22"/>
  <c r="BB753" i="23"/>
  <c r="BA752" i="23"/>
  <c r="BE752" i="23" s="1"/>
  <c r="BC752" i="23"/>
  <c r="BC755" i="22"/>
  <c r="BB756" i="22"/>
  <c r="BA755" i="22"/>
  <c r="BE755" i="22" s="1"/>
  <c r="BC753" i="23"/>
  <c r="BA753" i="23"/>
  <c r="BE753" i="23" s="1"/>
  <c r="BB754" i="23"/>
  <c r="BB757" i="22"/>
  <c r="BC756" i="22"/>
  <c r="BA756" i="22"/>
  <c r="BE756" i="22" s="1"/>
  <c r="BC754" i="23"/>
  <c r="BA754" i="23"/>
  <c r="BE754" i="23" s="1"/>
  <c r="BB755" i="23"/>
  <c r="BC757" i="22"/>
  <c r="BA757" i="22"/>
  <c r="BE757" i="22" s="1"/>
  <c r="BB758" i="22"/>
  <c r="BC755" i="23"/>
  <c r="BB756" i="23"/>
  <c r="BA755" i="23"/>
  <c r="BE755" i="23" s="1"/>
  <c r="BC758" i="22"/>
  <c r="BB759" i="22"/>
  <c r="BA758" i="22"/>
  <c r="BE758" i="22" s="1"/>
  <c r="BC756" i="23"/>
  <c r="BA756" i="23"/>
  <c r="BE756" i="23" s="1"/>
  <c r="BB757" i="23"/>
  <c r="BB760" i="22"/>
  <c r="BA759" i="22"/>
  <c r="BE759" i="22" s="1"/>
  <c r="BC759" i="22"/>
  <c r="BB758" i="23"/>
  <c r="BA757" i="23"/>
  <c r="BE757" i="23" s="1"/>
  <c r="BC757" i="23"/>
  <c r="BB761" i="22"/>
  <c r="BC760" i="22"/>
  <c r="BA760" i="22"/>
  <c r="BE760" i="22" s="1"/>
  <c r="BB759" i="23"/>
  <c r="BC758" i="23"/>
  <c r="BA758" i="23"/>
  <c r="BE758" i="23" s="1"/>
  <c r="BC761" i="22"/>
  <c r="BA761" i="22"/>
  <c r="BE761" i="22" s="1"/>
  <c r="BB762" i="22"/>
  <c r="BA759" i="23"/>
  <c r="BE759" i="23" s="1"/>
  <c r="BB760" i="23"/>
  <c r="BC759" i="23"/>
  <c r="BA762" i="22"/>
  <c r="BE762" i="22" s="1"/>
  <c r="BC762" i="22"/>
  <c r="BB763" i="22"/>
  <c r="BC760" i="23"/>
  <c r="BA760" i="23"/>
  <c r="BE760" i="23" s="1"/>
  <c r="BB761" i="23"/>
  <c r="BB764" i="22"/>
  <c r="BC763" i="22"/>
  <c r="BA763" i="22"/>
  <c r="BE763" i="22" s="1"/>
  <c r="BC761" i="23"/>
  <c r="BA761" i="23"/>
  <c r="BE761" i="23" s="1"/>
  <c r="BB762" i="23"/>
  <c r="BC764" i="22"/>
  <c r="BA764" i="22"/>
  <c r="BE764" i="22" s="1"/>
  <c r="BB765" i="22"/>
  <c r="BB763" i="23"/>
  <c r="BC762" i="23"/>
  <c r="BA762" i="23"/>
  <c r="BE762" i="23" s="1"/>
  <c r="BC765" i="22"/>
  <c r="BB766" i="22"/>
  <c r="BA765" i="22"/>
  <c r="BE765" i="22" s="1"/>
  <c r="BC763" i="23"/>
  <c r="BB764" i="23"/>
  <c r="BA763" i="23"/>
  <c r="BE763" i="23" s="1"/>
  <c r="BA766" i="22"/>
  <c r="BE766" i="22" s="1"/>
  <c r="BB767" i="22"/>
  <c r="BC766" i="22"/>
  <c r="BB765" i="23"/>
  <c r="BC764" i="23"/>
  <c r="BA764" i="23"/>
  <c r="BE764" i="23" s="1"/>
  <c r="BB768" i="22"/>
  <c r="BA767" i="22"/>
  <c r="BE767" i="22" s="1"/>
  <c r="BC767" i="22"/>
  <c r="BA765" i="23"/>
  <c r="BE765" i="23" s="1"/>
  <c r="BB766" i="23"/>
  <c r="BC765" i="23"/>
  <c r="BB769" i="22"/>
  <c r="BA768" i="22"/>
  <c r="BE768" i="22" s="1"/>
  <c r="BC768" i="22"/>
  <c r="BA766" i="23"/>
  <c r="BE766" i="23" s="1"/>
  <c r="BC766" i="23"/>
  <c r="BB767" i="23"/>
  <c r="BB770" i="22"/>
  <c r="BA769" i="22"/>
  <c r="BE769" i="22" s="1"/>
  <c r="BC769" i="22"/>
  <c r="BC767" i="23"/>
  <c r="BB768" i="23"/>
  <c r="BA767" i="23"/>
  <c r="BE767" i="23" s="1"/>
  <c r="BB771" i="22"/>
  <c r="BC770" i="22"/>
  <c r="BA770" i="22"/>
  <c r="BE770" i="22" s="1"/>
  <c r="BA768" i="23"/>
  <c r="BE768" i="23" s="1"/>
  <c r="BB769" i="23"/>
  <c r="BC768" i="23"/>
  <c r="BB772" i="22"/>
  <c r="BC771" i="22"/>
  <c r="BA771" i="22"/>
  <c r="BE771" i="22" s="1"/>
  <c r="BB770" i="23"/>
  <c r="BA769" i="23"/>
  <c r="BE769" i="23" s="1"/>
  <c r="BC769" i="23"/>
  <c r="BA772" i="22"/>
  <c r="BE772" i="22" s="1"/>
  <c r="BC772" i="22"/>
  <c r="BB773" i="22"/>
  <c r="BB771" i="23"/>
  <c r="BC770" i="23"/>
  <c r="BA770" i="23"/>
  <c r="BE770" i="23" s="1"/>
  <c r="BC773" i="22"/>
  <c r="BA773" i="22"/>
  <c r="BE773" i="22" s="1"/>
  <c r="BB774" i="22"/>
  <c r="BA771" i="23"/>
  <c r="BE771" i="23" s="1"/>
  <c r="BC771" i="23"/>
  <c r="BB772" i="23"/>
  <c r="BC774" i="22"/>
  <c r="BA774" i="22"/>
  <c r="BE774" i="22" s="1"/>
  <c r="BB775" i="22"/>
  <c r="BA772" i="23"/>
  <c r="BE772" i="23" s="1"/>
  <c r="BC772" i="23"/>
  <c r="BB773" i="23"/>
  <c r="BA775" i="22"/>
  <c r="BE775" i="22" s="1"/>
  <c r="BB776" i="22"/>
  <c r="BC775" i="22"/>
  <c r="BC773" i="23"/>
  <c r="BA773" i="23"/>
  <c r="BE773" i="23" s="1"/>
  <c r="BB774" i="23"/>
  <c r="BC776" i="22"/>
  <c r="BA776" i="22"/>
  <c r="BE776" i="22" s="1"/>
  <c r="BB777" i="22"/>
  <c r="BA774" i="23"/>
  <c r="BE774" i="23" s="1"/>
  <c r="BC774" i="23"/>
  <c r="BB775" i="23"/>
  <c r="BA777" i="22"/>
  <c r="BE777" i="22" s="1"/>
  <c r="BC777" i="22"/>
  <c r="BB778" i="22"/>
  <c r="BC775" i="23"/>
  <c r="BA775" i="23"/>
  <c r="BE775" i="23" s="1"/>
  <c r="BB776" i="23"/>
  <c r="BA778" i="22"/>
  <c r="BE778" i="22" s="1"/>
  <c r="BB779" i="22"/>
  <c r="BC778" i="22"/>
  <c r="BA776" i="23"/>
  <c r="BE776" i="23" s="1"/>
  <c r="BC776" i="23"/>
  <c r="BB777" i="23"/>
  <c r="BC779" i="22"/>
  <c r="BB780" i="22"/>
  <c r="BA779" i="22"/>
  <c r="BE779" i="22" s="1"/>
  <c r="BC777" i="23"/>
  <c r="BA777" i="23"/>
  <c r="BE777" i="23" s="1"/>
  <c r="BB778" i="23"/>
  <c r="BB781" i="22"/>
  <c r="BC780" i="22"/>
  <c r="BA780" i="22"/>
  <c r="BE780" i="22" s="1"/>
  <c r="BA778" i="23"/>
  <c r="BE778" i="23" s="1"/>
  <c r="BB779" i="23"/>
  <c r="BC778" i="23"/>
  <c r="BC781" i="22"/>
  <c r="BA781" i="22"/>
  <c r="BE781" i="22" s="1"/>
  <c r="BB782" i="22"/>
  <c r="BA779" i="23"/>
  <c r="BE779" i="23" s="1"/>
  <c r="BB780" i="23"/>
  <c r="BC779" i="23"/>
  <c r="BC782" i="22"/>
  <c r="BB783" i="22"/>
  <c r="BA782" i="22"/>
  <c r="BE782" i="22" s="1"/>
  <c r="BC780" i="23"/>
  <c r="BA780" i="23"/>
  <c r="BE780" i="23" s="1"/>
  <c r="BB781" i="23"/>
  <c r="BA783" i="22"/>
  <c r="BE783" i="22" s="1"/>
  <c r="BC783" i="22"/>
  <c r="BB784" i="22"/>
  <c r="BB782" i="23"/>
  <c r="BC781" i="23"/>
  <c r="BA781" i="23"/>
  <c r="BE781" i="23" s="1"/>
  <c r="BA784" i="22"/>
  <c r="BE784" i="22" s="1"/>
  <c r="BC784" i="22"/>
  <c r="BB785" i="22"/>
  <c r="BC782" i="23"/>
  <c r="BB783" i="23"/>
  <c r="BA782" i="23"/>
  <c r="BE782" i="23" s="1"/>
  <c r="BB786" i="22"/>
  <c r="BC785" i="22"/>
  <c r="BA785" i="22"/>
  <c r="BE785" i="22" s="1"/>
  <c r="BA783" i="23"/>
  <c r="BE783" i="23" s="1"/>
  <c r="BB784" i="23"/>
  <c r="BC783" i="23"/>
  <c r="BA786" i="22"/>
  <c r="BE786" i="22" s="1"/>
  <c r="BB787" i="22"/>
  <c r="BC786" i="22"/>
  <c r="BB785" i="23"/>
  <c r="BA784" i="23"/>
  <c r="BE784" i="23" s="1"/>
  <c r="BC784" i="23"/>
  <c r="BB788" i="22"/>
  <c r="BC787" i="22"/>
  <c r="BA787" i="22"/>
  <c r="BE787" i="22" s="1"/>
  <c r="BC785" i="23"/>
  <c r="BB786" i="23"/>
  <c r="BA785" i="23"/>
  <c r="BE785" i="23" s="1"/>
  <c r="BA788" i="22"/>
  <c r="BE788" i="22" s="1"/>
  <c r="BB789" i="22"/>
  <c r="BC788" i="22"/>
  <c r="BB787" i="23"/>
  <c r="BA786" i="23"/>
  <c r="BE786" i="23" s="1"/>
  <c r="BC786" i="23"/>
  <c r="BA789" i="22"/>
  <c r="BE789" i="22" s="1"/>
  <c r="BB790" i="22"/>
  <c r="BC789" i="22"/>
  <c r="BC787" i="23"/>
  <c r="BA787" i="23"/>
  <c r="BE787" i="23" s="1"/>
  <c r="BB788" i="23"/>
  <c r="BA790" i="22"/>
  <c r="BE790" i="22" s="1"/>
  <c r="BB791" i="22"/>
  <c r="BC790" i="22"/>
  <c r="BC788" i="23"/>
  <c r="BA788" i="23"/>
  <c r="BE788" i="23" s="1"/>
  <c r="BB789" i="23"/>
  <c r="BC791" i="22"/>
  <c r="BB792" i="22"/>
  <c r="BA791" i="22"/>
  <c r="BE791" i="22" s="1"/>
  <c r="BA789" i="23"/>
  <c r="BE789" i="23" s="1"/>
  <c r="BC789" i="23"/>
  <c r="BB790" i="23"/>
  <c r="BC792" i="22"/>
  <c r="BB793" i="22"/>
  <c r="BA792" i="22"/>
  <c r="BE792" i="22" s="1"/>
  <c r="BC790" i="23"/>
  <c r="BB791" i="23"/>
  <c r="BA790" i="23"/>
  <c r="BE790" i="23" s="1"/>
  <c r="BC793" i="22"/>
  <c r="BB794" i="22"/>
  <c r="BA793" i="22"/>
  <c r="BE793" i="22" s="1"/>
  <c r="BC791" i="23"/>
  <c r="BA791" i="23"/>
  <c r="BE791" i="23" s="1"/>
  <c r="BB792" i="23"/>
  <c r="BA794" i="22"/>
  <c r="BE794" i="22" s="1"/>
  <c r="BB795" i="22"/>
  <c r="BC794" i="22"/>
  <c r="BC792" i="23"/>
  <c r="BB793" i="23"/>
  <c r="BA792" i="23"/>
  <c r="BE792" i="23" s="1"/>
  <c r="BA795" i="22"/>
  <c r="BE795" i="22" s="1"/>
  <c r="BC795" i="22"/>
  <c r="BB796" i="22"/>
  <c r="BC793" i="23"/>
  <c r="BB794" i="23"/>
  <c r="BA793" i="23"/>
  <c r="BE793" i="23" s="1"/>
  <c r="BA796" i="22"/>
  <c r="BE796" i="22" s="1"/>
  <c r="BB797" i="22"/>
  <c r="BC796" i="22"/>
  <c r="BB795" i="23"/>
  <c r="BC794" i="23"/>
  <c r="BA794" i="23"/>
  <c r="BE794" i="23" s="1"/>
  <c r="BA797" i="22"/>
  <c r="BE797" i="22" s="1"/>
  <c r="BC797" i="22"/>
  <c r="BB798" i="22"/>
  <c r="BB796" i="23"/>
  <c r="BA795" i="23"/>
  <c r="BE795" i="23" s="1"/>
  <c r="BC795" i="23"/>
  <c r="BB799" i="22"/>
  <c r="BC798" i="22"/>
  <c r="BA798" i="22"/>
  <c r="BE798" i="22" s="1"/>
  <c r="BC796" i="23"/>
  <c r="BA796" i="23"/>
  <c r="BE796" i="23" s="1"/>
  <c r="BB797" i="23"/>
  <c r="BA799" i="22"/>
  <c r="BE799" i="22" s="1"/>
  <c r="BB800" i="22"/>
  <c r="BC799" i="22"/>
  <c r="BB798" i="23"/>
  <c r="BA797" i="23"/>
  <c r="BE797" i="23" s="1"/>
  <c r="BC797" i="23"/>
  <c r="BA800" i="22"/>
  <c r="BE800" i="22" s="1"/>
  <c r="BB801" i="22"/>
  <c r="BC800" i="22"/>
  <c r="BA798" i="23"/>
  <c r="BE798" i="23" s="1"/>
  <c r="BC798" i="23"/>
  <c r="BB799" i="23"/>
  <c r="BC801" i="22"/>
  <c r="BA801" i="22"/>
  <c r="BE801" i="22" s="1"/>
  <c r="BB802" i="22"/>
  <c r="BB800" i="23"/>
  <c r="BC799" i="23"/>
  <c r="BA799" i="23"/>
  <c r="BE799" i="23" s="1"/>
  <c r="BB803" i="22"/>
  <c r="BC802" i="22"/>
  <c r="BA802" i="22"/>
  <c r="BE802" i="22" s="1"/>
  <c r="BA800" i="23"/>
  <c r="BE800" i="23" s="1"/>
  <c r="BB801" i="23"/>
  <c r="BC800" i="23"/>
  <c r="BB804" i="22"/>
  <c r="BC803" i="22"/>
  <c r="BA803" i="22"/>
  <c r="BE803" i="22" s="1"/>
  <c r="BB802" i="23"/>
  <c r="BA801" i="23"/>
  <c r="BE801" i="23" s="1"/>
  <c r="BC801" i="23"/>
  <c r="BB805" i="22"/>
  <c r="BC804" i="22"/>
  <c r="BA804" i="22"/>
  <c r="BE804" i="22" s="1"/>
  <c r="BB803" i="23"/>
  <c r="BC802" i="23"/>
  <c r="BA802" i="23"/>
  <c r="BE802" i="23" s="1"/>
  <c r="BA805" i="22"/>
  <c r="BE805" i="22" s="1"/>
  <c r="BC805" i="22"/>
  <c r="BB806" i="22"/>
  <c r="BA803" i="23"/>
  <c r="BE803" i="23" s="1"/>
  <c r="BB804" i="23"/>
  <c r="BC803" i="23"/>
  <c r="BC806" i="22"/>
  <c r="BA806" i="22"/>
  <c r="BE806" i="22" s="1"/>
  <c r="BB807" i="22"/>
  <c r="BC804" i="23"/>
  <c r="BB805" i="23"/>
  <c r="BA804" i="23"/>
  <c r="BE804" i="23" s="1"/>
  <c r="BA807" i="22"/>
  <c r="BE807" i="22" s="1"/>
  <c r="BB808" i="22"/>
  <c r="BC807" i="22"/>
  <c r="BA805" i="23"/>
  <c r="BE805" i="23" s="1"/>
  <c r="BC805" i="23"/>
  <c r="BB806" i="23"/>
  <c r="BA808" i="22"/>
  <c r="BE808" i="22" s="1"/>
  <c r="BC808" i="22"/>
  <c r="BB809" i="22"/>
  <c r="BC806" i="23"/>
  <c r="BA806" i="23"/>
  <c r="BE806" i="23" s="1"/>
  <c r="BB807" i="23"/>
  <c r="BA809" i="22"/>
  <c r="BE809" i="22" s="1"/>
  <c r="BC809" i="22"/>
  <c r="BB810" i="22"/>
  <c r="BC807" i="23"/>
  <c r="BA807" i="23"/>
  <c r="BE807" i="23" s="1"/>
  <c r="BB808" i="23"/>
  <c r="BA810" i="22"/>
  <c r="BE810" i="22" s="1"/>
  <c r="BC810" i="22"/>
  <c r="BB811" i="22"/>
  <c r="BA808" i="23"/>
  <c r="BE808" i="23" s="1"/>
  <c r="BB809" i="23"/>
  <c r="BC808" i="23"/>
  <c r="BA811" i="22"/>
  <c r="BE811" i="22" s="1"/>
  <c r="BC811" i="22"/>
  <c r="BB812" i="22"/>
  <c r="BA809" i="23"/>
  <c r="BE809" i="23" s="1"/>
  <c r="BB810" i="23"/>
  <c r="BC809" i="23"/>
  <c r="BA812" i="22"/>
  <c r="BE812" i="22" s="1"/>
  <c r="BC812" i="22"/>
  <c r="BB813" i="22"/>
  <c r="BC810" i="23"/>
  <c r="BA810" i="23"/>
  <c r="BE810" i="23" s="1"/>
  <c r="BB811" i="23"/>
  <c r="BB814" i="22"/>
  <c r="BA813" i="22"/>
  <c r="BE813" i="22" s="1"/>
  <c r="BC813" i="22"/>
  <c r="BB812" i="23"/>
  <c r="BC811" i="23"/>
  <c r="BA811" i="23"/>
  <c r="BE811" i="23" s="1"/>
  <c r="BA814" i="22"/>
  <c r="BE814" i="22" s="1"/>
  <c r="BC814" i="22"/>
  <c r="BB815" i="22"/>
  <c r="BA812" i="23"/>
  <c r="BE812" i="23" s="1"/>
  <c r="BB813" i="23"/>
  <c r="BC812" i="23"/>
  <c r="BB816" i="22"/>
  <c r="BA815" i="22"/>
  <c r="BE815" i="22" s="1"/>
  <c r="BC815" i="22"/>
  <c r="BB814" i="23"/>
  <c r="BA813" i="23"/>
  <c r="BE813" i="23" s="1"/>
  <c r="BC813" i="23"/>
  <c r="BB817" i="22"/>
  <c r="BA816" i="22"/>
  <c r="BE816" i="22" s="1"/>
  <c r="BC816" i="22"/>
  <c r="BC814" i="23"/>
  <c r="BB815" i="23"/>
  <c r="BA814" i="23"/>
  <c r="BE814" i="23" s="1"/>
  <c r="BC817" i="22"/>
  <c r="BA817" i="22"/>
  <c r="BE817" i="22" s="1"/>
  <c r="BB818" i="22"/>
  <c r="BC815" i="23"/>
  <c r="BA815" i="23"/>
  <c r="BE815" i="23" s="1"/>
  <c r="BB816" i="23"/>
  <c r="BB819" i="22"/>
  <c r="BC818" i="22"/>
  <c r="BA818" i="22"/>
  <c r="BE818" i="22" s="1"/>
  <c r="BA816" i="23"/>
  <c r="BE816" i="23" s="1"/>
  <c r="BC816" i="23"/>
  <c r="BB817" i="23"/>
  <c r="BC819" i="22"/>
  <c r="BA819" i="22"/>
  <c r="BE819" i="22" s="1"/>
  <c r="BB820" i="22"/>
  <c r="BA817" i="23"/>
  <c r="BE817" i="23" s="1"/>
  <c r="BC817" i="23"/>
  <c r="BB818" i="23"/>
  <c r="BC820" i="22"/>
  <c r="BB821" i="22"/>
  <c r="BA820" i="22"/>
  <c r="BE820" i="22" s="1"/>
  <c r="BC818" i="23"/>
  <c r="BB819" i="23"/>
  <c r="BA818" i="23"/>
  <c r="BE818" i="23" s="1"/>
  <c r="BC821" i="22"/>
  <c r="BA821" i="22"/>
  <c r="BE821" i="22" s="1"/>
  <c r="BB822" i="22"/>
  <c r="BC819" i="23"/>
  <c r="BB820" i="23"/>
  <c r="BA819" i="23"/>
  <c r="BE819" i="23" s="1"/>
  <c r="BA822" i="22"/>
  <c r="BE822" i="22" s="1"/>
  <c r="BC822" i="22"/>
  <c r="BB823" i="22"/>
  <c r="BA820" i="23"/>
  <c r="BE820" i="23" s="1"/>
  <c r="BC820" i="23"/>
  <c r="BB821" i="23"/>
  <c r="BB824" i="22"/>
  <c r="BA823" i="22"/>
  <c r="BE823" i="22" s="1"/>
  <c r="BC823" i="22"/>
  <c r="BB822" i="23"/>
  <c r="BC821" i="23"/>
  <c r="BA821" i="23"/>
  <c r="BE821" i="23" s="1"/>
  <c r="BB825" i="22"/>
  <c r="BC824" i="22"/>
  <c r="BA824" i="22"/>
  <c r="BE824" i="22" s="1"/>
  <c r="BC822" i="23"/>
  <c r="BA822" i="23"/>
  <c r="BE822" i="23" s="1"/>
  <c r="BB823" i="23"/>
  <c r="BC825" i="22"/>
  <c r="BB826" i="22"/>
  <c r="BA825" i="22"/>
  <c r="BE825" i="22" s="1"/>
  <c r="BC823" i="23"/>
  <c r="BA823" i="23"/>
  <c r="BE823" i="23" s="1"/>
  <c r="BB824" i="23"/>
  <c r="BB827" i="22"/>
  <c r="BC826" i="22"/>
  <c r="BA826" i="22"/>
  <c r="BE826" i="22" s="1"/>
  <c r="BC824" i="23"/>
  <c r="BB825" i="23"/>
  <c r="BA824" i="23"/>
  <c r="BE824" i="23" s="1"/>
  <c r="BB828" i="22"/>
  <c r="BA827" i="22"/>
  <c r="BE827" i="22" s="1"/>
  <c r="BC827" i="22"/>
  <c r="BC825" i="23"/>
  <c r="BA825" i="23"/>
  <c r="BE825" i="23" s="1"/>
  <c r="BB826" i="23"/>
  <c r="BA828" i="22"/>
  <c r="BE828" i="22" s="1"/>
  <c r="BB829" i="22"/>
  <c r="BC828" i="22"/>
  <c r="BC826" i="23"/>
  <c r="BA826" i="23"/>
  <c r="BE826" i="23" s="1"/>
  <c r="BB827" i="23"/>
  <c r="BC829" i="22"/>
  <c r="BB830" i="22"/>
  <c r="BA829" i="22"/>
  <c r="BE829" i="22" s="1"/>
  <c r="BC827" i="23"/>
  <c r="BA827" i="23"/>
  <c r="BE827" i="23" s="1"/>
  <c r="BB828" i="23"/>
  <c r="BA830" i="22"/>
  <c r="BE830" i="22" s="1"/>
  <c r="BB831" i="22"/>
  <c r="BC830" i="22"/>
  <c r="BB829" i="23"/>
  <c r="BA828" i="23"/>
  <c r="BE828" i="23" s="1"/>
  <c r="BC828" i="23"/>
  <c r="BB832" i="22"/>
  <c r="BA831" i="22"/>
  <c r="BE831" i="22" s="1"/>
  <c r="BC831" i="22"/>
  <c r="BB830" i="23"/>
  <c r="BA829" i="23"/>
  <c r="BE829" i="23" s="1"/>
  <c r="BC829" i="23"/>
  <c r="BB833" i="22"/>
  <c r="BA832" i="22"/>
  <c r="BE832" i="22" s="1"/>
  <c r="BC832" i="22"/>
  <c r="BA830" i="23"/>
  <c r="BE830" i="23" s="1"/>
  <c r="BC830" i="23"/>
  <c r="BB831" i="23"/>
  <c r="BB834" i="22"/>
  <c r="BA833" i="22"/>
  <c r="BE833" i="22" s="1"/>
  <c r="BC833" i="22"/>
  <c r="BB832" i="23"/>
  <c r="BC831" i="23"/>
  <c r="BA831" i="23"/>
  <c r="BE831" i="23" s="1"/>
  <c r="BB835" i="22"/>
  <c r="BC834" i="22"/>
  <c r="BA834" i="22"/>
  <c r="BE834" i="22" s="1"/>
  <c r="BA832" i="23"/>
  <c r="BE832" i="23" s="1"/>
  <c r="BB833" i="23"/>
  <c r="BC832" i="23"/>
  <c r="BA835" i="22"/>
  <c r="BE835" i="22" s="1"/>
  <c r="BB836" i="22"/>
  <c r="BC835" i="22"/>
  <c r="BA833" i="23"/>
  <c r="BE833" i="23" s="1"/>
  <c r="BB834" i="23"/>
  <c r="BC833" i="23"/>
  <c r="BC836" i="22"/>
  <c r="BA836" i="22"/>
  <c r="BE836" i="22" s="1"/>
  <c r="BB837" i="22"/>
  <c r="BC834" i="23"/>
  <c r="BB835" i="23"/>
  <c r="BA834" i="23"/>
  <c r="BE834" i="23" s="1"/>
  <c r="BB838" i="22"/>
  <c r="BC837" i="22"/>
  <c r="BA837" i="22"/>
  <c r="BE837" i="22" s="1"/>
  <c r="BC835" i="23"/>
  <c r="BB836" i="23"/>
  <c r="BA835" i="23"/>
  <c r="BE835" i="23" s="1"/>
  <c r="BB839" i="22"/>
  <c r="BA838" i="22"/>
  <c r="BE838" i="22" s="1"/>
  <c r="BC838" i="22"/>
  <c r="BC836" i="23"/>
  <c r="BB837" i="23"/>
  <c r="BA836" i="23"/>
  <c r="BE836" i="23" s="1"/>
  <c r="BC839" i="22"/>
  <c r="BA839" i="22"/>
  <c r="BE839" i="22" s="1"/>
  <c r="BB840" i="22"/>
  <c r="BC837" i="23"/>
  <c r="BA837" i="23"/>
  <c r="BE837" i="23" s="1"/>
  <c r="BB838" i="23"/>
  <c r="BC840" i="22"/>
  <c r="BB841" i="22"/>
  <c r="BA840" i="22"/>
  <c r="BE840" i="22" s="1"/>
  <c r="BB839" i="23"/>
  <c r="BC838" i="23"/>
  <c r="BA838" i="23"/>
  <c r="BE838" i="23" s="1"/>
  <c r="BB842" i="22"/>
  <c r="BA841" i="22"/>
  <c r="BE841" i="22" s="1"/>
  <c r="BC841" i="22"/>
  <c r="BC839" i="23"/>
  <c r="BA839" i="23"/>
  <c r="BE839" i="23" s="1"/>
  <c r="BB840" i="23"/>
  <c r="BA842" i="22"/>
  <c r="BE842" i="22" s="1"/>
  <c r="BC842" i="22"/>
  <c r="BB843" i="22"/>
  <c r="BA840" i="23"/>
  <c r="BE840" i="23" s="1"/>
  <c r="BB841" i="23"/>
  <c r="BC840" i="23"/>
  <c r="BC843" i="22"/>
  <c r="BB844" i="22"/>
  <c r="BA843" i="22"/>
  <c r="BE843" i="22" s="1"/>
  <c r="BC841" i="23"/>
  <c r="BA841" i="23"/>
  <c r="BE841" i="23" s="1"/>
  <c r="BB842" i="23"/>
  <c r="BA844" i="22"/>
  <c r="BE844" i="22" s="1"/>
  <c r="BC844" i="22"/>
  <c r="BB845" i="22"/>
  <c r="BA842" i="23"/>
  <c r="BE842" i="23" s="1"/>
  <c r="BC842" i="23"/>
  <c r="BB843" i="23"/>
  <c r="BB846" i="22"/>
  <c r="BC845" i="22"/>
  <c r="BA845" i="22"/>
  <c r="BE845" i="22" s="1"/>
  <c r="BA843" i="23"/>
  <c r="BE843" i="23" s="1"/>
  <c r="BC843" i="23"/>
  <c r="BB844" i="23"/>
  <c r="BA846" i="22"/>
  <c r="BE846" i="22" s="1"/>
  <c r="BC846" i="22"/>
  <c r="BB847" i="22"/>
  <c r="BC844" i="23"/>
  <c r="BB845" i="23"/>
  <c r="BA844" i="23"/>
  <c r="BE844" i="23" s="1"/>
  <c r="BA847" i="22"/>
  <c r="BE847" i="22" s="1"/>
  <c r="BB848" i="22"/>
  <c r="BC847" i="22"/>
  <c r="BC845" i="23"/>
  <c r="BB846" i="23"/>
  <c r="BA845" i="23"/>
  <c r="BE845" i="23" s="1"/>
  <c r="BA848" i="22"/>
  <c r="BE848" i="22" s="1"/>
  <c r="BB849" i="22"/>
  <c r="BC848" i="22"/>
  <c r="BA846" i="23"/>
  <c r="BE846" i="23" s="1"/>
  <c r="BC846" i="23"/>
  <c r="BB847" i="23"/>
  <c r="BA849" i="22"/>
  <c r="BE849" i="22" s="1"/>
  <c r="BB850" i="22"/>
  <c r="BC849" i="22"/>
  <c r="BB848" i="23"/>
  <c r="BC847" i="23"/>
  <c r="BA847" i="23"/>
  <c r="BE847" i="23" s="1"/>
  <c r="BB851" i="22"/>
  <c r="BA850" i="22"/>
  <c r="BE850" i="22" s="1"/>
  <c r="BC850" i="22"/>
  <c r="BA848" i="23"/>
  <c r="BE848" i="23" s="1"/>
  <c r="BC848" i="23"/>
  <c r="BB849" i="23"/>
  <c r="BC851" i="22"/>
  <c r="BB852" i="22"/>
  <c r="BA851" i="22"/>
  <c r="BE851" i="22" s="1"/>
  <c r="BB850" i="23"/>
  <c r="BA849" i="23"/>
  <c r="BE849" i="23" s="1"/>
  <c r="BC849" i="23"/>
  <c r="BB853" i="22"/>
  <c r="BA852" i="22"/>
  <c r="BE852" i="22" s="1"/>
  <c r="BC852" i="22"/>
  <c r="BB851" i="23"/>
  <c r="BA850" i="23"/>
  <c r="BE850" i="23" s="1"/>
  <c r="BC850" i="23"/>
  <c r="BC853" i="22"/>
  <c r="BA853" i="22"/>
  <c r="BE853" i="22" s="1"/>
  <c r="BB854" i="22"/>
  <c r="BA851" i="23"/>
  <c r="BE851" i="23" s="1"/>
  <c r="BC851" i="23"/>
  <c r="BB852" i="23"/>
  <c r="BC854" i="22"/>
  <c r="BB855" i="22"/>
  <c r="BA854" i="22"/>
  <c r="BE854" i="22" s="1"/>
  <c r="BB853" i="23"/>
  <c r="BC852" i="23"/>
  <c r="BA852" i="23"/>
  <c r="BE852" i="23" s="1"/>
  <c r="BA855" i="22"/>
  <c r="BE855" i="22" s="1"/>
  <c r="BB856" i="22"/>
  <c r="BC855" i="22"/>
  <c r="BC853" i="23"/>
  <c r="BA853" i="23"/>
  <c r="BE853" i="23" s="1"/>
  <c r="BB854" i="23"/>
  <c r="BC856" i="22"/>
  <c r="BA856" i="22"/>
  <c r="BE856" i="22" s="1"/>
  <c r="BB857" i="22"/>
  <c r="BB855" i="23"/>
  <c r="BA854" i="23"/>
  <c r="BE854" i="23" s="1"/>
  <c r="BC854" i="23"/>
  <c r="BB858" i="22"/>
  <c r="BA857" i="22"/>
  <c r="BE857" i="22" s="1"/>
  <c r="BC857" i="22"/>
  <c r="BB856" i="23"/>
  <c r="BC855" i="23"/>
  <c r="BA855" i="23"/>
  <c r="BE855" i="23" s="1"/>
  <c r="BA858" i="22"/>
  <c r="BE858" i="22" s="1"/>
  <c r="BB859" i="22"/>
  <c r="BC858" i="22"/>
  <c r="BC856" i="23"/>
  <c r="BA856" i="23"/>
  <c r="BE856" i="23" s="1"/>
  <c r="BB857" i="23"/>
  <c r="BA859" i="22"/>
  <c r="BE859" i="22" s="1"/>
  <c r="BC859" i="22"/>
  <c r="BB860" i="22"/>
  <c r="BB858" i="23"/>
  <c r="BA857" i="23"/>
  <c r="BE857" i="23" s="1"/>
  <c r="BC857" i="23"/>
  <c r="BA860" i="22"/>
  <c r="BE860" i="22" s="1"/>
  <c r="BC860" i="22"/>
  <c r="BB861" i="22"/>
  <c r="BB859" i="23"/>
  <c r="BC858" i="23"/>
  <c r="BA858" i="23"/>
  <c r="BE858" i="23" s="1"/>
  <c r="BB862" i="22"/>
  <c r="BC861" i="22"/>
  <c r="BA861" i="22"/>
  <c r="BE861" i="22" s="1"/>
  <c r="BC859" i="23"/>
  <c r="BA859" i="23"/>
  <c r="BE859" i="23" s="1"/>
  <c r="BB860" i="23"/>
  <c r="BA862" i="22"/>
  <c r="BE862" i="22" s="1"/>
  <c r="BB863" i="22"/>
  <c r="BC862" i="22"/>
  <c r="BB861" i="23"/>
  <c r="BC860" i="23"/>
  <c r="BA860" i="23"/>
  <c r="BE860" i="23" s="1"/>
  <c r="BA863" i="22"/>
  <c r="BE863" i="22" s="1"/>
  <c r="BC863" i="22"/>
  <c r="BB864" i="22"/>
  <c r="BC861" i="23"/>
  <c r="BB862" i="23"/>
  <c r="BA861" i="23"/>
  <c r="BE861" i="23" s="1"/>
  <c r="BB865" i="22"/>
  <c r="BC864" i="22"/>
  <c r="BA864" i="22"/>
  <c r="BE864" i="22" s="1"/>
  <c r="BA862" i="23"/>
  <c r="BE862" i="23" s="1"/>
  <c r="BB863" i="23"/>
  <c r="BC862" i="23"/>
  <c r="BB866" i="22"/>
  <c r="BA865" i="22"/>
  <c r="BE865" i="22" s="1"/>
  <c r="BC865" i="22"/>
  <c r="BC863" i="23"/>
  <c r="BA863" i="23"/>
  <c r="BE863" i="23" s="1"/>
  <c r="BB864" i="23"/>
  <c r="BC866" i="22"/>
  <c r="BB867" i="22"/>
  <c r="BA866" i="22"/>
  <c r="BE866" i="22" s="1"/>
  <c r="BB865" i="23"/>
  <c r="BA864" i="23"/>
  <c r="BE864" i="23" s="1"/>
  <c r="BC864" i="23"/>
  <c r="BA867" i="22"/>
  <c r="BE867" i="22" s="1"/>
  <c r="BC867" i="22"/>
  <c r="BB868" i="22"/>
  <c r="BC865" i="23"/>
  <c r="BB866" i="23"/>
  <c r="BA865" i="23"/>
  <c r="BE865" i="23" s="1"/>
  <c r="BC868" i="22"/>
  <c r="BB869" i="22"/>
  <c r="BA868" i="22"/>
  <c r="BE868" i="22" s="1"/>
  <c r="BA866" i="23"/>
  <c r="BE866" i="23" s="1"/>
  <c r="BC866" i="23"/>
  <c r="BB867" i="23"/>
  <c r="BB870" i="22"/>
  <c r="BA869" i="22"/>
  <c r="BE869" i="22" s="1"/>
  <c r="BC869" i="22"/>
  <c r="BC867" i="23"/>
  <c r="BB868" i="23"/>
  <c r="BA867" i="23"/>
  <c r="BE867" i="23" s="1"/>
  <c r="BB871" i="22"/>
  <c r="BA870" i="22"/>
  <c r="BE870" i="22" s="1"/>
  <c r="BC870" i="22"/>
  <c r="BC868" i="23"/>
  <c r="BB869" i="23"/>
  <c r="BA868" i="23"/>
  <c r="BE868" i="23" s="1"/>
  <c r="BC871" i="22"/>
  <c r="BB872" i="22"/>
  <c r="BA871" i="22"/>
  <c r="BE871" i="22" s="1"/>
  <c r="BA869" i="23"/>
  <c r="BE869" i="23" s="1"/>
  <c r="BC869" i="23"/>
  <c r="BB870" i="23"/>
  <c r="BA872" i="22"/>
  <c r="BE872" i="22" s="1"/>
  <c r="BC872" i="22"/>
  <c r="BB873" i="22"/>
  <c r="BC870" i="23"/>
  <c r="BA870" i="23"/>
  <c r="BE870" i="23" s="1"/>
  <c r="BB871" i="23"/>
  <c r="BB874" i="22"/>
  <c r="BC873" i="22"/>
  <c r="BA873" i="22"/>
  <c r="BE873" i="22" s="1"/>
  <c r="BC871" i="23"/>
  <c r="BA871" i="23"/>
  <c r="BE871" i="23" s="1"/>
  <c r="BB872" i="23"/>
  <c r="BA874" i="22"/>
  <c r="BE874" i="22" s="1"/>
  <c r="BB875" i="22"/>
  <c r="BC874" i="22"/>
  <c r="BB873" i="23"/>
  <c r="BA872" i="23"/>
  <c r="BE872" i="23" s="1"/>
  <c r="BC872" i="23"/>
  <c r="BA875" i="22"/>
  <c r="BE875" i="22" s="1"/>
  <c r="BB876" i="22"/>
  <c r="BC875" i="22"/>
  <c r="BB874" i="23"/>
  <c r="BC873" i="23"/>
  <c r="BA873" i="23"/>
  <c r="BE873" i="23" s="1"/>
  <c r="BC876" i="22"/>
  <c r="BA876" i="22"/>
  <c r="BE876" i="22" s="1"/>
  <c r="BB877" i="22"/>
  <c r="BC874" i="23"/>
  <c r="BA874" i="23"/>
  <c r="BE874" i="23" s="1"/>
  <c r="BB875" i="23"/>
  <c r="BA877" i="22"/>
  <c r="BE877" i="22" s="1"/>
  <c r="BB878" i="22"/>
  <c r="BC877" i="22"/>
  <c r="BC875" i="23"/>
  <c r="BB876" i="23"/>
  <c r="BA875" i="23"/>
  <c r="BE875" i="23" s="1"/>
  <c r="BA878" i="22"/>
  <c r="BE878" i="22" s="1"/>
  <c r="BB879" i="22"/>
  <c r="BC878" i="22"/>
  <c r="BA876" i="23"/>
  <c r="BE876" i="23" s="1"/>
  <c r="BB877" i="23"/>
  <c r="BC876" i="23"/>
  <c r="BC879" i="22"/>
  <c r="BB880" i="22"/>
  <c r="BA879" i="22"/>
  <c r="BE879" i="22" s="1"/>
  <c r="BA877" i="23"/>
  <c r="BE877" i="23" s="1"/>
  <c r="BC877" i="23"/>
  <c r="BB878" i="23"/>
  <c r="BA880" i="22"/>
  <c r="BE880" i="22" s="1"/>
  <c r="BB881" i="22"/>
  <c r="BC880" i="22"/>
  <c r="BB879" i="23"/>
  <c r="BC878" i="23"/>
  <c r="BA878" i="23"/>
  <c r="BE878" i="23" s="1"/>
  <c r="BB882" i="22"/>
  <c r="BA881" i="22"/>
  <c r="BE881" i="22" s="1"/>
  <c r="BC881" i="22"/>
  <c r="BA879" i="23"/>
  <c r="BE879" i="23" s="1"/>
  <c r="BC879" i="23"/>
  <c r="BB880" i="23"/>
  <c r="BB883" i="22"/>
  <c r="BA882" i="22"/>
  <c r="BE882" i="22" s="1"/>
  <c r="BC882" i="22"/>
  <c r="BA880" i="23"/>
  <c r="BE880" i="23" s="1"/>
  <c r="BB881" i="23"/>
  <c r="BC880" i="23"/>
  <c r="BC883" i="22"/>
  <c r="BB884" i="22"/>
  <c r="BA883" i="22"/>
  <c r="BE883" i="22" s="1"/>
  <c r="BC881" i="23"/>
  <c r="BA881" i="23"/>
  <c r="BE881" i="23" s="1"/>
  <c r="BB882" i="23"/>
  <c r="BB885" i="22"/>
  <c r="BA884" i="22"/>
  <c r="BE884" i="22" s="1"/>
  <c r="BC884" i="22"/>
  <c r="BB883" i="23"/>
  <c r="BC882" i="23"/>
  <c r="BA882" i="23"/>
  <c r="BE882" i="23" s="1"/>
  <c r="BB886" i="22"/>
  <c r="BC885" i="22"/>
  <c r="BA885" i="22"/>
  <c r="BE885" i="22" s="1"/>
  <c r="BA883" i="23"/>
  <c r="BE883" i="23" s="1"/>
  <c r="BC883" i="23"/>
  <c r="BB884" i="23"/>
  <c r="BC886" i="22"/>
  <c r="BB887" i="22"/>
  <c r="BA886" i="22"/>
  <c r="BE886" i="22" s="1"/>
  <c r="BC884" i="23"/>
  <c r="BA884" i="23"/>
  <c r="BE884" i="23" s="1"/>
  <c r="BB885" i="23"/>
  <c r="BA887" i="22"/>
  <c r="BE887" i="22" s="1"/>
  <c r="BB888" i="22"/>
  <c r="BC887" i="22"/>
  <c r="BC885" i="23"/>
  <c r="BB886" i="23"/>
  <c r="BA885" i="23"/>
  <c r="BE885" i="23" s="1"/>
  <c r="BB889" i="22"/>
  <c r="BC888" i="22"/>
  <c r="BA888" i="22"/>
  <c r="BE888" i="22" s="1"/>
  <c r="BA886" i="23"/>
  <c r="BE886" i="23" s="1"/>
  <c r="BB887" i="23"/>
  <c r="BC886" i="23"/>
  <c r="BB890" i="22"/>
  <c r="BC889" i="22"/>
  <c r="BA889" i="22"/>
  <c r="BE889" i="22" s="1"/>
  <c r="BA887" i="23"/>
  <c r="BE887" i="23" s="1"/>
  <c r="BB888" i="23"/>
  <c r="BC887" i="23"/>
  <c r="BA890" i="22"/>
  <c r="BE890" i="22" s="1"/>
  <c r="BC890" i="22"/>
  <c r="BB891" i="22"/>
  <c r="BC888" i="23"/>
  <c r="BB889" i="23"/>
  <c r="BA888" i="23"/>
  <c r="BE888" i="23" s="1"/>
  <c r="BC891" i="22"/>
  <c r="BA891" i="22"/>
  <c r="BE891" i="22" s="1"/>
  <c r="BB892" i="22"/>
  <c r="BA889" i="23"/>
  <c r="BE889" i="23" s="1"/>
  <c r="BB890" i="23"/>
  <c r="BC889" i="23"/>
  <c r="BA892" i="22"/>
  <c r="BE892" i="22" s="1"/>
  <c r="BC892" i="22"/>
  <c r="BB893" i="22"/>
  <c r="BA890" i="23"/>
  <c r="BE890" i="23" s="1"/>
  <c r="BC890" i="23"/>
  <c r="BB891" i="23"/>
  <c r="BA893" i="22"/>
  <c r="BE893" i="22" s="1"/>
  <c r="BC893" i="22"/>
  <c r="BB894" i="22"/>
  <c r="BC891" i="23"/>
  <c r="BB892" i="23"/>
  <c r="BA891" i="23"/>
  <c r="BE891" i="23" s="1"/>
  <c r="BA894" i="22"/>
  <c r="BE894" i="22" s="1"/>
  <c r="BC894" i="22"/>
  <c r="BB895" i="22"/>
  <c r="BC892" i="23"/>
  <c r="BB893" i="23"/>
  <c r="BA892" i="23"/>
  <c r="BE892" i="23" s="1"/>
  <c r="BC895" i="22"/>
  <c r="BA895" i="22"/>
  <c r="BE895" i="22" s="1"/>
  <c r="BB896" i="22"/>
  <c r="BC893" i="23"/>
  <c r="BA893" i="23"/>
  <c r="BE893" i="23" s="1"/>
  <c r="BB894" i="23"/>
  <c r="BB897" i="22"/>
  <c r="BC896" i="22"/>
  <c r="BA896" i="22"/>
  <c r="BE896" i="22" s="1"/>
  <c r="BB895" i="23"/>
  <c r="BA894" i="23"/>
  <c r="BE894" i="23" s="1"/>
  <c r="BC894" i="23"/>
  <c r="BB898" i="22"/>
  <c r="BC897" i="22"/>
  <c r="BA897" i="22"/>
  <c r="BE897" i="22" s="1"/>
  <c r="BB896" i="23"/>
  <c r="BA895" i="23"/>
  <c r="BE895" i="23" s="1"/>
  <c r="BC895" i="23"/>
  <c r="BA898" i="22"/>
  <c r="BE898" i="22" s="1"/>
  <c r="BB899" i="22"/>
  <c r="BC898" i="22"/>
  <c r="BC896" i="23"/>
  <c r="BA896" i="23"/>
  <c r="BE896" i="23" s="1"/>
  <c r="BB897" i="23"/>
  <c r="BA899" i="22"/>
  <c r="BE899" i="22" s="1"/>
  <c r="BB900" i="22"/>
  <c r="BC899" i="22"/>
  <c r="BB898" i="23"/>
  <c r="BC897" i="23"/>
  <c r="BA897" i="23"/>
  <c r="BE897" i="23" s="1"/>
  <c r="BA900" i="22"/>
  <c r="BE900" i="22" s="1"/>
  <c r="BC900" i="22"/>
  <c r="BB901" i="22"/>
  <c r="BC898" i="23"/>
  <c r="BB899" i="23"/>
  <c r="BA898" i="23"/>
  <c r="BE898" i="23" s="1"/>
  <c r="BC901" i="22"/>
  <c r="BB902" i="22"/>
  <c r="BA901" i="22"/>
  <c r="BE901" i="22" s="1"/>
  <c r="BA899" i="23"/>
  <c r="BE899" i="23" s="1"/>
  <c r="BC899" i="23"/>
  <c r="BB900" i="23"/>
  <c r="BA902" i="22"/>
  <c r="BE902" i="22" s="1"/>
  <c r="BC902" i="22"/>
  <c r="BB903" i="22"/>
  <c r="BB901" i="23"/>
  <c r="BA900" i="23"/>
  <c r="BE900" i="23" s="1"/>
  <c r="BC900" i="23"/>
  <c r="BA903" i="22"/>
  <c r="BE903" i="22" s="1"/>
  <c r="BB904" i="22"/>
  <c r="BC903" i="22"/>
  <c r="BA901" i="23"/>
  <c r="BE901" i="23" s="1"/>
  <c r="BC901" i="23"/>
  <c r="BB902" i="23"/>
  <c r="BA904" i="22"/>
  <c r="BE904" i="22" s="1"/>
  <c r="BB905" i="22"/>
  <c r="BC904" i="22"/>
  <c r="BA902" i="23"/>
  <c r="BE902" i="23" s="1"/>
  <c r="BC902" i="23"/>
  <c r="BB903" i="23"/>
  <c r="BC905" i="22"/>
  <c r="BB906" i="22"/>
  <c r="BA905" i="22"/>
  <c r="BE905" i="22" s="1"/>
  <c r="BA903" i="23"/>
  <c r="BE903" i="23" s="1"/>
  <c r="BB904" i="23"/>
  <c r="BC903" i="23"/>
  <c r="BA906" i="22"/>
  <c r="BE906" i="22" s="1"/>
  <c r="BC906" i="22"/>
  <c r="BB907" i="22"/>
  <c r="BB905" i="23"/>
  <c r="BC904" i="23"/>
  <c r="BA904" i="23"/>
  <c r="BE904" i="23" s="1"/>
  <c r="BA907" i="22"/>
  <c r="BE907" i="22" s="1"/>
  <c r="BC907" i="22"/>
  <c r="BB908" i="22"/>
  <c r="BA905" i="23"/>
  <c r="BE905" i="23" s="1"/>
  <c r="BC905" i="23"/>
  <c r="BB906" i="23"/>
  <c r="BB909" i="22"/>
  <c r="BA908" i="22"/>
  <c r="BE908" i="22" s="1"/>
  <c r="BC908" i="22"/>
  <c r="BC906" i="23"/>
  <c r="BB907" i="23"/>
  <c r="BA906" i="23"/>
  <c r="BE906" i="23" s="1"/>
  <c r="BB910" i="22"/>
  <c r="BA909" i="22"/>
  <c r="BE909" i="22" s="1"/>
  <c r="BC909" i="22"/>
  <c r="BC907" i="23"/>
  <c r="BB908" i="23"/>
  <c r="BA907" i="23"/>
  <c r="BE907" i="23" s="1"/>
  <c r="BA910" i="22"/>
  <c r="BE910" i="22" s="1"/>
  <c r="BC910" i="22"/>
  <c r="BB911" i="22"/>
  <c r="BB909" i="23"/>
  <c r="BA908" i="23"/>
  <c r="BE908" i="23" s="1"/>
  <c r="BC908" i="23"/>
  <c r="BA911" i="22"/>
  <c r="BE911" i="22" s="1"/>
  <c r="BB912" i="22"/>
  <c r="BC911" i="22"/>
  <c r="BB910" i="23"/>
  <c r="BC909" i="23"/>
  <c r="BA909" i="23"/>
  <c r="BE909" i="23" s="1"/>
  <c r="BC912" i="22"/>
  <c r="BB913" i="22"/>
  <c r="BA912" i="22"/>
  <c r="BE912" i="22" s="1"/>
  <c r="BA910" i="23"/>
  <c r="BE910" i="23" s="1"/>
  <c r="BB911" i="23"/>
  <c r="BC910" i="23"/>
  <c r="BA913" i="22"/>
  <c r="BE913" i="22" s="1"/>
  <c r="BB914" i="22"/>
  <c r="BC913" i="22"/>
  <c r="BA911" i="23"/>
  <c r="BE911" i="23" s="1"/>
  <c r="BB912" i="23"/>
  <c r="BC911" i="23"/>
  <c r="BB915" i="22"/>
  <c r="BC914" i="22"/>
  <c r="BA914" i="22"/>
  <c r="BE914" i="22" s="1"/>
  <c r="BB913" i="23"/>
  <c r="BA912" i="23"/>
  <c r="BE912" i="23" s="1"/>
  <c r="BC912" i="23"/>
  <c r="BB916" i="22"/>
  <c r="BC915" i="22"/>
  <c r="BA915" i="22"/>
  <c r="BE915" i="22" s="1"/>
  <c r="BC913" i="23"/>
  <c r="BA913" i="23"/>
  <c r="BE913" i="23" s="1"/>
  <c r="BB914" i="23"/>
  <c r="BA916" i="22"/>
  <c r="BE916" i="22" s="1"/>
  <c r="BC916" i="22"/>
  <c r="BB917" i="22"/>
  <c r="BC914" i="23"/>
  <c r="BA914" i="23"/>
  <c r="BE914" i="23" s="1"/>
  <c r="BB915" i="23"/>
  <c r="BB918" i="22"/>
  <c r="BA917" i="22"/>
  <c r="BE917" i="22" s="1"/>
  <c r="BC917" i="22"/>
  <c r="BA915" i="23"/>
  <c r="BE915" i="23" s="1"/>
  <c r="BC915" i="23"/>
  <c r="BB916" i="23"/>
  <c r="BA918" i="22"/>
  <c r="BE918" i="22" s="1"/>
  <c r="BB919" i="22"/>
  <c r="BC918" i="22"/>
  <c r="BA916" i="23"/>
  <c r="BE916" i="23" s="1"/>
  <c r="BB917" i="23"/>
  <c r="BC916" i="23"/>
  <c r="BA919" i="22"/>
  <c r="BE919" i="22" s="1"/>
  <c r="BC919" i="22"/>
  <c r="BB920" i="22"/>
  <c r="BC917" i="23"/>
  <c r="BA917" i="23"/>
  <c r="BE917" i="23" s="1"/>
  <c r="BB918" i="23"/>
  <c r="BA920" i="22"/>
  <c r="BE920" i="22" s="1"/>
  <c r="BB921" i="22"/>
  <c r="BC920" i="22"/>
  <c r="BB919" i="23"/>
  <c r="BC918" i="23"/>
  <c r="BA918" i="23"/>
  <c r="BE918" i="23" s="1"/>
  <c r="BC921" i="22"/>
  <c r="BB922" i="22"/>
  <c r="BA921" i="22"/>
  <c r="BE921" i="22" s="1"/>
  <c r="BA919" i="23"/>
  <c r="BE919" i="23" s="1"/>
  <c r="BC919" i="23"/>
  <c r="BB920" i="23"/>
  <c r="BC922" i="22"/>
  <c r="BA922" i="22"/>
  <c r="BE922" i="22" s="1"/>
  <c r="BB923" i="22"/>
  <c r="BB921" i="23"/>
  <c r="BC920" i="23"/>
  <c r="BA920" i="23"/>
  <c r="BE920" i="23" s="1"/>
  <c r="BC923" i="22"/>
  <c r="BA923" i="22"/>
  <c r="BE923" i="22" s="1"/>
  <c r="BB924" i="22"/>
  <c r="BC921" i="23"/>
  <c r="BB922" i="23"/>
  <c r="BA921" i="23"/>
  <c r="BE921" i="23" s="1"/>
  <c r="BB925" i="22"/>
  <c r="BC924" i="22"/>
  <c r="BA924" i="22"/>
  <c r="BE924" i="22" s="1"/>
  <c r="BC922" i="23"/>
  <c r="BB923" i="23"/>
  <c r="BA922" i="23"/>
  <c r="BE922" i="23" s="1"/>
  <c r="BB926" i="22"/>
  <c r="BA925" i="22"/>
  <c r="BE925" i="22" s="1"/>
  <c r="BC925" i="22"/>
  <c r="BA923" i="23"/>
  <c r="BE923" i="23" s="1"/>
  <c r="BB924" i="23"/>
  <c r="BC923" i="23"/>
  <c r="BB927" i="22"/>
  <c r="BA926" i="22"/>
  <c r="BE926" i="22" s="1"/>
  <c r="BC926" i="22"/>
  <c r="BA924" i="23"/>
  <c r="BE924" i="23" s="1"/>
  <c r="BB925" i="23"/>
  <c r="BC924" i="23"/>
  <c r="BC927" i="22"/>
  <c r="BA927" i="22"/>
  <c r="BE927" i="22" s="1"/>
  <c r="BB928" i="22"/>
  <c r="BC925" i="23"/>
  <c r="BA925" i="23"/>
  <c r="BE925" i="23" s="1"/>
  <c r="BB926" i="23"/>
  <c r="BA928" i="22"/>
  <c r="BE928" i="22" s="1"/>
  <c r="BB929" i="22"/>
  <c r="BC928" i="22"/>
  <c r="BA926" i="23"/>
  <c r="BE926" i="23" s="1"/>
  <c r="BC926" i="23"/>
  <c r="BB927" i="23"/>
  <c r="BB930" i="22"/>
  <c r="BC929" i="22"/>
  <c r="BA929" i="22"/>
  <c r="BE929" i="22" s="1"/>
  <c r="BC927" i="23"/>
  <c r="BA927" i="23"/>
  <c r="BE927" i="23" s="1"/>
  <c r="BB928" i="23"/>
  <c r="BB931" i="22"/>
  <c r="BA930" i="22"/>
  <c r="BE930" i="22" s="1"/>
  <c r="BC930" i="22"/>
  <c r="BA928" i="23"/>
  <c r="BE928" i="23" s="1"/>
  <c r="BB929" i="23"/>
  <c r="BC928" i="23"/>
  <c r="BB932" i="22"/>
  <c r="BA931" i="22"/>
  <c r="BE931" i="22" s="1"/>
  <c r="BC931" i="22"/>
  <c r="BB930" i="23"/>
  <c r="BC929" i="23"/>
  <c r="BA929" i="23"/>
  <c r="BE929" i="23" s="1"/>
  <c r="BB933" i="22"/>
  <c r="BA932" i="22"/>
  <c r="BE932" i="22" s="1"/>
  <c r="BC932" i="22"/>
  <c r="BA930" i="23"/>
  <c r="BE930" i="23" s="1"/>
  <c r="BC930" i="23"/>
  <c r="BB931" i="23"/>
  <c r="BC933" i="22"/>
  <c r="BB934" i="22"/>
  <c r="BA933" i="22"/>
  <c r="BE933" i="22" s="1"/>
  <c r="BC931" i="23"/>
  <c r="BA931" i="23"/>
  <c r="BE931" i="23" s="1"/>
  <c r="BB932" i="23"/>
  <c r="BC934" i="22"/>
  <c r="BB935" i="22"/>
  <c r="BA934" i="22"/>
  <c r="BE934" i="22" s="1"/>
  <c r="BC932" i="23"/>
  <c r="BB933" i="23"/>
  <c r="BA932" i="23"/>
  <c r="BE932" i="23" s="1"/>
  <c r="BB936" i="22"/>
  <c r="BA935" i="22"/>
  <c r="BE935" i="22" s="1"/>
  <c r="BC935" i="22"/>
  <c r="BB934" i="23"/>
  <c r="BC933" i="23"/>
  <c r="BA933" i="23"/>
  <c r="BE933" i="23" s="1"/>
  <c r="BB937" i="22"/>
  <c r="BC936" i="22"/>
  <c r="BA936" i="22"/>
  <c r="BE936" i="22" s="1"/>
  <c r="BA934" i="23"/>
  <c r="BE934" i="23" s="1"/>
  <c r="BC934" i="23"/>
  <c r="BB935" i="23"/>
  <c r="BC937" i="22"/>
  <c r="BB938" i="22"/>
  <c r="BA937" i="22"/>
  <c r="BE937" i="22" s="1"/>
  <c r="BC935" i="23"/>
  <c r="BA935" i="23"/>
  <c r="BE935" i="23" s="1"/>
  <c r="BB936" i="23"/>
  <c r="BA938" i="22"/>
  <c r="BE938" i="22" s="1"/>
  <c r="BB939" i="22"/>
  <c r="BC938" i="22"/>
  <c r="BB937" i="23"/>
  <c r="BC936" i="23"/>
  <c r="BA936" i="23"/>
  <c r="BE936" i="23" s="1"/>
  <c r="BC939" i="22"/>
  <c r="BB940" i="22"/>
  <c r="BA939" i="22"/>
  <c r="BE939" i="22" s="1"/>
  <c r="BA937" i="23"/>
  <c r="BE937" i="23" s="1"/>
  <c r="BC937" i="23"/>
  <c r="BB938" i="23"/>
  <c r="BC940" i="22"/>
  <c r="BA940" i="22"/>
  <c r="BE940" i="22" s="1"/>
  <c r="BB941" i="22"/>
  <c r="BC938" i="23"/>
  <c r="BB939" i="23"/>
  <c r="BA938" i="23"/>
  <c r="BE938" i="23" s="1"/>
  <c r="BC941" i="22"/>
  <c r="BA941" i="22"/>
  <c r="BE941" i="22" s="1"/>
  <c r="BB942" i="22"/>
  <c r="BB940" i="23"/>
  <c r="BC939" i="23"/>
  <c r="BA939" i="23"/>
  <c r="BE939" i="23" s="1"/>
  <c r="BC942" i="22"/>
  <c r="BB943" i="22"/>
  <c r="BA942" i="22"/>
  <c r="BE942" i="22" s="1"/>
  <c r="BA940" i="23"/>
  <c r="BE940" i="23" s="1"/>
  <c r="BB941" i="23"/>
  <c r="BC940" i="23"/>
  <c r="BB944" i="22"/>
  <c r="BC943" i="22"/>
  <c r="BA943" i="22"/>
  <c r="BE943" i="22" s="1"/>
  <c r="BB942" i="23"/>
  <c r="BC941" i="23"/>
  <c r="BA941" i="23"/>
  <c r="BE941" i="23" s="1"/>
  <c r="BC944" i="22"/>
  <c r="BA944" i="22"/>
  <c r="BE944" i="22" s="1"/>
  <c r="BB945" i="22"/>
  <c r="BC942" i="23"/>
  <c r="BB943" i="23"/>
  <c r="BA942" i="23"/>
  <c r="BE942" i="23" s="1"/>
  <c r="BA945" i="22"/>
  <c r="BE945" i="22" s="1"/>
  <c r="BB946" i="22"/>
  <c r="BC945" i="22"/>
  <c r="BC943" i="23"/>
  <c r="BA943" i="23"/>
  <c r="BE943" i="23" s="1"/>
  <c r="BB944" i="23"/>
  <c r="BC946" i="22"/>
  <c r="BA946" i="22"/>
  <c r="BE946" i="22" s="1"/>
  <c r="BB947" i="22"/>
  <c r="BC944" i="23"/>
  <c r="BB945" i="23"/>
  <c r="BA944" i="23"/>
  <c r="BE944" i="23" s="1"/>
  <c r="BA947" i="22"/>
  <c r="BE947" i="22" s="1"/>
  <c r="BC947" i="22"/>
  <c r="BB948" i="22"/>
  <c r="BC945" i="23"/>
  <c r="BA945" i="23"/>
  <c r="BE945" i="23" s="1"/>
  <c r="BB946" i="23"/>
  <c r="BA948" i="22"/>
  <c r="BE948" i="22" s="1"/>
  <c r="BC948" i="22"/>
  <c r="BB949" i="22"/>
  <c r="BA946" i="23"/>
  <c r="BE946" i="23" s="1"/>
  <c r="BB947" i="23"/>
  <c r="BC946" i="23"/>
  <c r="BA949" i="22"/>
  <c r="BE949" i="22" s="1"/>
  <c r="BB950" i="22"/>
  <c r="BC949" i="22"/>
  <c r="BB948" i="23"/>
  <c r="BA947" i="23"/>
  <c r="BE947" i="23" s="1"/>
  <c r="BC947" i="23"/>
  <c r="BC950" i="22"/>
  <c r="BA950" i="22"/>
  <c r="BE950" i="22" s="1"/>
  <c r="BB951" i="22"/>
  <c r="BA948" i="23"/>
  <c r="BE948" i="23" s="1"/>
  <c r="BC948" i="23"/>
  <c r="BB949" i="23"/>
  <c r="BB952" i="22"/>
  <c r="BC951" i="22"/>
  <c r="BA951" i="22"/>
  <c r="BE951" i="22" s="1"/>
  <c r="BA949" i="23"/>
  <c r="BE949" i="23" s="1"/>
  <c r="BB950" i="23"/>
  <c r="BC949" i="23"/>
  <c r="BA952" i="22"/>
  <c r="BE952" i="22" s="1"/>
  <c r="BC952" i="22"/>
  <c r="BB953" i="22"/>
  <c r="BB951" i="23"/>
  <c r="BA950" i="23"/>
  <c r="BE950" i="23" s="1"/>
  <c r="BC950" i="23"/>
  <c r="BB954" i="22"/>
  <c r="BA953" i="22"/>
  <c r="BE953" i="22" s="1"/>
  <c r="BC953" i="22"/>
  <c r="BB952" i="23"/>
  <c r="BC951" i="23"/>
  <c r="BA951" i="23"/>
  <c r="BE951" i="23" s="1"/>
  <c r="BA954" i="22"/>
  <c r="BE954" i="22" s="1"/>
  <c r="BC954" i="22"/>
  <c r="BB955" i="22"/>
  <c r="BB953" i="23"/>
  <c r="BA952" i="23"/>
  <c r="BE952" i="23" s="1"/>
  <c r="BC952" i="23"/>
  <c r="BB956" i="22"/>
  <c r="BA955" i="22"/>
  <c r="BE955" i="22" s="1"/>
  <c r="BC955" i="22"/>
  <c r="BC953" i="23"/>
  <c r="BB954" i="23"/>
  <c r="BA953" i="23"/>
  <c r="BE953" i="23" s="1"/>
  <c r="BC956" i="22"/>
  <c r="BA956" i="22"/>
  <c r="BE956" i="22" s="1"/>
  <c r="BB957" i="22"/>
  <c r="BB955" i="23"/>
  <c r="BA954" i="23"/>
  <c r="BE954" i="23" s="1"/>
  <c r="BC954" i="23"/>
  <c r="BC957" i="22"/>
  <c r="BB958" i="22"/>
  <c r="BA957" i="22"/>
  <c r="BE957" i="22" s="1"/>
  <c r="BA955" i="23"/>
  <c r="BE955" i="23" s="1"/>
  <c r="BB956" i="23"/>
  <c r="BC955" i="23"/>
  <c r="BB959" i="22"/>
  <c r="BC958" i="22"/>
  <c r="BA958" i="22"/>
  <c r="BE958" i="22" s="1"/>
  <c r="BC956" i="23"/>
  <c r="BA956" i="23"/>
  <c r="BE956" i="23" s="1"/>
  <c r="BB957" i="23"/>
  <c r="BB960" i="22"/>
  <c r="BC959" i="22"/>
  <c r="BA959" i="22"/>
  <c r="BE959" i="22" s="1"/>
  <c r="BC957" i="23"/>
  <c r="BB958" i="23"/>
  <c r="BA957" i="23"/>
  <c r="BE957" i="23" s="1"/>
  <c r="BC960" i="22"/>
  <c r="BB961" i="22"/>
  <c r="BA960" i="22"/>
  <c r="BE960" i="22" s="1"/>
  <c r="BA958" i="23"/>
  <c r="BE958" i="23" s="1"/>
  <c r="BB959" i="23"/>
  <c r="BC958" i="23"/>
  <c r="BB962" i="22"/>
  <c r="BA961" i="22"/>
  <c r="BE961" i="22" s="1"/>
  <c r="BC961" i="22"/>
  <c r="BB960" i="23"/>
  <c r="BA959" i="23"/>
  <c r="BE959" i="23" s="1"/>
  <c r="BC959" i="23"/>
  <c r="BA962" i="22"/>
  <c r="BE962" i="22" s="1"/>
  <c r="BB963" i="22"/>
  <c r="BC962" i="22"/>
  <c r="BA960" i="23"/>
  <c r="BE960" i="23" s="1"/>
  <c r="BB961" i="23"/>
  <c r="BC960" i="23"/>
  <c r="BB964" i="22"/>
  <c r="BC963" i="22"/>
  <c r="BA963" i="22"/>
  <c r="BE963" i="22" s="1"/>
  <c r="BC961" i="23"/>
  <c r="BA961" i="23"/>
  <c r="BE961" i="23" s="1"/>
  <c r="BB962" i="23"/>
  <c r="BB965" i="22"/>
  <c r="BC964" i="22"/>
  <c r="BA964" i="22"/>
  <c r="BE964" i="22" s="1"/>
  <c r="BB963" i="23"/>
  <c r="BA962" i="23"/>
  <c r="BE962" i="23" s="1"/>
  <c r="BC962" i="23"/>
  <c r="BB966" i="22"/>
  <c r="BC965" i="22"/>
  <c r="BA965" i="22"/>
  <c r="BE965" i="22" s="1"/>
  <c r="BC963" i="23"/>
  <c r="BB964" i="23"/>
  <c r="BA963" i="23"/>
  <c r="BE963" i="23" s="1"/>
  <c r="BC966" i="22"/>
  <c r="BA966" i="22"/>
  <c r="BE966" i="22" s="1"/>
  <c r="BB967" i="22"/>
  <c r="BB965" i="23"/>
  <c r="BC964" i="23"/>
  <c r="BA964" i="23"/>
  <c r="BE964" i="23" s="1"/>
  <c r="BB968" i="22"/>
  <c r="BA967" i="22"/>
  <c r="BE967" i="22" s="1"/>
  <c r="BC967" i="22"/>
  <c r="BC965" i="23"/>
  <c r="BA965" i="23"/>
  <c r="BE965" i="23" s="1"/>
  <c r="BB966" i="23"/>
  <c r="BC968" i="22"/>
  <c r="BB969" i="22"/>
  <c r="BA968" i="22"/>
  <c r="BE968" i="22" s="1"/>
  <c r="BA966" i="23"/>
  <c r="BE966" i="23" s="1"/>
  <c r="BC966" i="23"/>
  <c r="BB967" i="23"/>
  <c r="BA969" i="22"/>
  <c r="BE969" i="22" s="1"/>
  <c r="BC969" i="22"/>
  <c r="BB970" i="22"/>
  <c r="BB968" i="23"/>
  <c r="BC967" i="23"/>
  <c r="BA967" i="23"/>
  <c r="BE967" i="23" s="1"/>
  <c r="BB971" i="22"/>
  <c r="BA970" i="22"/>
  <c r="BE970" i="22" s="1"/>
  <c r="BC970" i="22"/>
  <c r="BB969" i="23"/>
  <c r="BA968" i="23"/>
  <c r="BE968" i="23" s="1"/>
  <c r="BC968" i="23"/>
  <c r="BA971" i="22"/>
  <c r="BE971" i="22" s="1"/>
  <c r="BB972" i="22"/>
  <c r="BC971" i="22"/>
  <c r="BB970" i="23"/>
  <c r="BC969" i="23"/>
  <c r="BA969" i="23"/>
  <c r="BE969" i="23" s="1"/>
  <c r="BA972" i="22"/>
  <c r="BE972" i="22" s="1"/>
  <c r="BB973" i="22"/>
  <c r="BC972" i="22"/>
  <c r="BC970" i="23"/>
  <c r="BB971" i="23"/>
  <c r="BA970" i="23"/>
  <c r="BE970" i="23" s="1"/>
  <c r="BA973" i="22"/>
  <c r="BE973" i="22" s="1"/>
  <c r="BB974" i="22"/>
  <c r="BC973" i="22"/>
  <c r="BB972" i="23"/>
  <c r="BA971" i="23"/>
  <c r="BE971" i="23" s="1"/>
  <c r="BC971" i="23"/>
  <c r="BC974" i="22"/>
  <c r="BB975" i="22"/>
  <c r="BA974" i="22"/>
  <c r="BE974" i="22" s="1"/>
  <c r="BC972" i="23"/>
  <c r="BA972" i="23"/>
  <c r="BE972" i="23" s="1"/>
  <c r="BB973" i="23"/>
  <c r="BB976" i="22"/>
  <c r="BA975" i="22"/>
  <c r="BE975" i="22" s="1"/>
  <c r="BC975" i="22"/>
  <c r="BA973" i="23"/>
  <c r="BE973" i="23" s="1"/>
  <c r="BC973" i="23"/>
  <c r="BB974" i="23"/>
  <c r="BC976" i="22"/>
  <c r="BB977" i="22"/>
  <c r="BA976" i="22"/>
  <c r="BE976" i="22" s="1"/>
  <c r="BA974" i="23"/>
  <c r="BE974" i="23" s="1"/>
  <c r="BC974" i="23"/>
  <c r="BB975" i="23"/>
  <c r="BC977" i="22"/>
  <c r="BB978" i="22"/>
  <c r="BA977" i="22"/>
  <c r="BE977" i="22" s="1"/>
  <c r="BC975" i="23"/>
  <c r="BA975" i="23"/>
  <c r="BE975" i="23" s="1"/>
  <c r="BB976" i="23"/>
  <c r="BC978" i="22"/>
  <c r="BB979" i="22"/>
  <c r="BA978" i="22"/>
  <c r="BE978" i="22" s="1"/>
  <c r="BB977" i="23"/>
  <c r="BA976" i="23"/>
  <c r="BE976" i="23" s="1"/>
  <c r="BC976" i="23"/>
  <c r="BA979" i="22"/>
  <c r="BE979" i="22" s="1"/>
  <c r="BB980" i="22"/>
  <c r="BC979" i="22"/>
  <c r="BB978" i="23"/>
  <c r="BA977" i="23"/>
  <c r="BE977" i="23" s="1"/>
  <c r="BC977" i="23"/>
  <c r="BB981" i="22"/>
  <c r="BA980" i="22"/>
  <c r="BE980" i="22" s="1"/>
  <c r="BC980" i="22"/>
  <c r="BB979" i="23"/>
  <c r="BC978" i="23"/>
  <c r="BA978" i="23"/>
  <c r="BE978" i="23" s="1"/>
  <c r="BB982" i="22"/>
  <c r="BA981" i="22"/>
  <c r="BE981" i="22" s="1"/>
  <c r="BC981" i="22"/>
  <c r="BC979" i="23"/>
  <c r="BB980" i="23"/>
  <c r="BA979" i="23"/>
  <c r="BE979" i="23" s="1"/>
  <c r="BA982" i="22"/>
  <c r="BE982" i="22" s="1"/>
  <c r="BB983" i="22"/>
  <c r="BC982" i="22"/>
  <c r="BB981" i="23"/>
  <c r="BA980" i="23"/>
  <c r="BE980" i="23" s="1"/>
  <c r="BC980" i="23"/>
  <c r="BA983" i="22"/>
  <c r="BE983" i="22" s="1"/>
  <c r="BB984" i="22"/>
  <c r="BC983" i="22"/>
  <c r="BC981" i="23"/>
  <c r="BB982" i="23"/>
  <c r="BA981" i="23"/>
  <c r="BE981" i="23" s="1"/>
  <c r="BA984" i="22"/>
  <c r="BE984" i="22" s="1"/>
  <c r="BC984" i="22"/>
  <c r="BB985" i="22"/>
  <c r="BB983" i="23"/>
  <c r="BA982" i="23"/>
  <c r="BE982" i="23" s="1"/>
  <c r="BC982" i="23"/>
  <c r="BA985" i="22"/>
  <c r="BE985" i="22" s="1"/>
  <c r="BB986" i="22"/>
  <c r="BC985" i="22"/>
  <c r="BC983" i="23"/>
  <c r="BA983" i="23"/>
  <c r="BE983" i="23" s="1"/>
  <c r="BB984" i="23"/>
  <c r="BC986" i="22"/>
  <c r="BB987" i="22"/>
  <c r="BA986" i="22"/>
  <c r="BE986" i="22" s="1"/>
  <c r="BC984" i="23"/>
  <c r="BB985" i="23"/>
  <c r="BA984" i="23"/>
  <c r="BE984" i="23" s="1"/>
  <c r="BA987" i="22"/>
  <c r="BE987" i="22" s="1"/>
  <c r="BB988" i="22"/>
  <c r="BC987" i="22"/>
  <c r="BB986" i="23"/>
  <c r="BC985" i="23"/>
  <c r="BA985" i="23"/>
  <c r="BE985" i="23" s="1"/>
  <c r="BC988" i="22"/>
  <c r="BA988" i="22"/>
  <c r="BE988" i="22" s="1"/>
  <c r="BB989" i="22"/>
  <c r="BA986" i="23"/>
  <c r="BE986" i="23" s="1"/>
  <c r="BC986" i="23"/>
  <c r="BB987" i="23"/>
  <c r="BA989" i="22"/>
  <c r="BE989" i="22" s="1"/>
  <c r="BC989" i="22"/>
  <c r="BB990" i="22"/>
  <c r="BA987" i="23"/>
  <c r="BE987" i="23" s="1"/>
  <c r="BB988" i="23"/>
  <c r="BC987" i="23"/>
  <c r="BB991" i="22"/>
  <c r="BA990" i="22"/>
  <c r="BE990" i="22" s="1"/>
  <c r="BC990" i="22"/>
  <c r="BB989" i="23"/>
  <c r="BA988" i="23"/>
  <c r="BE988" i="23" s="1"/>
  <c r="BC988" i="23"/>
  <c r="BB992" i="22"/>
  <c r="BA991" i="22"/>
  <c r="BE991" i="22" s="1"/>
  <c r="BC991" i="22"/>
  <c r="BC989" i="23"/>
  <c r="BB990" i="23"/>
  <c r="BA989" i="23"/>
  <c r="BE989" i="23" s="1"/>
  <c r="BC992" i="22"/>
  <c r="BA992" i="22"/>
  <c r="BE992" i="22" s="1"/>
  <c r="BB993" i="22"/>
  <c r="BA990" i="23"/>
  <c r="BE990" i="23" s="1"/>
  <c r="BC990" i="23"/>
  <c r="BB991" i="23"/>
  <c r="BA993" i="22"/>
  <c r="BE993" i="22" s="1"/>
  <c r="BC993" i="22"/>
  <c r="BB994" i="22"/>
  <c r="BB992" i="23"/>
  <c r="BA991" i="23"/>
  <c r="BE991" i="23" s="1"/>
  <c r="BC991" i="23"/>
  <c r="BC994" i="22"/>
  <c r="BB995" i="22"/>
  <c r="BA994" i="22"/>
  <c r="BE994" i="22" s="1"/>
  <c r="BA992" i="23"/>
  <c r="BE992" i="23" s="1"/>
  <c r="BB993" i="23"/>
  <c r="BC992" i="23"/>
  <c r="BB996" i="22"/>
  <c r="BC995" i="22"/>
  <c r="BA995" i="22"/>
  <c r="BE995" i="22" s="1"/>
  <c r="BA993" i="23"/>
  <c r="BE993" i="23" s="1"/>
  <c r="BB994" i="23"/>
  <c r="BC993" i="23"/>
  <c r="BC996" i="22"/>
  <c r="BB997" i="22"/>
  <c r="BA996" i="22"/>
  <c r="BE996" i="22" s="1"/>
  <c r="BA994" i="23"/>
  <c r="BE994" i="23" s="1"/>
  <c r="BB995" i="23"/>
  <c r="BC994" i="23"/>
  <c r="BA997" i="22"/>
  <c r="BE997" i="22" s="1"/>
  <c r="BC997" i="22"/>
  <c r="BB998" i="22"/>
  <c r="BA995" i="23"/>
  <c r="BE995" i="23" s="1"/>
  <c r="BB996" i="23"/>
  <c r="BC995" i="23"/>
  <c r="BC998" i="22"/>
  <c r="BB999" i="22"/>
  <c r="BA998" i="22"/>
  <c r="BE998" i="22" s="1"/>
  <c r="BA996" i="23"/>
  <c r="BE996" i="23" s="1"/>
  <c r="BB997" i="23"/>
  <c r="BC996" i="23"/>
  <c r="BC999" i="22"/>
  <c r="BA999" i="22"/>
  <c r="BE999" i="22" s="1"/>
  <c r="BB1000" i="22"/>
  <c r="BC997" i="23"/>
  <c r="BA997" i="23"/>
  <c r="BE997" i="23" s="1"/>
  <c r="BB998" i="23"/>
  <c r="BA1000" i="22"/>
  <c r="BE1000" i="22" s="1"/>
  <c r="BC1000" i="22"/>
  <c r="BB1001" i="22"/>
  <c r="BB999" i="23"/>
  <c r="BC998" i="23"/>
  <c r="BA998" i="23"/>
  <c r="BE998" i="23" s="1"/>
  <c r="BC1001" i="22"/>
  <c r="BB1002" i="22"/>
  <c r="BA1001" i="22"/>
  <c r="BE1001" i="22" s="1"/>
  <c r="BB1000" i="23"/>
  <c r="BA999" i="23"/>
  <c r="BE999" i="23" s="1"/>
  <c r="BC999" i="23"/>
  <c r="BC1002" i="22"/>
  <c r="BA1002" i="22"/>
  <c r="BE1002" i="22" s="1"/>
  <c r="BB1003" i="22"/>
  <c r="BB1001" i="23"/>
  <c r="BA1000" i="23"/>
  <c r="BE1000" i="23" s="1"/>
  <c r="BC1000" i="23"/>
  <c r="BB1004" i="22"/>
  <c r="BC1003" i="22"/>
  <c r="BA1003" i="22"/>
  <c r="BE1003" i="22" s="1"/>
  <c r="BA1001" i="23"/>
  <c r="BE1001" i="23" s="1"/>
  <c r="BC1001" i="23"/>
  <c r="BB1002" i="23"/>
  <c r="BA1004" i="22"/>
  <c r="BE1004" i="22" s="1"/>
  <c r="BB1005" i="22"/>
  <c r="BC1004" i="22"/>
  <c r="BA1002" i="23"/>
  <c r="BE1002" i="23" s="1"/>
  <c r="BC1002" i="23"/>
  <c r="BB1003" i="23"/>
  <c r="BB1006" i="22"/>
  <c r="BC1005" i="22"/>
  <c r="BA1005" i="22"/>
  <c r="BE1005" i="22" s="1"/>
  <c r="BC1003" i="23"/>
  <c r="BB1004" i="23"/>
  <c r="BA1003" i="23"/>
  <c r="BE1003" i="23" s="1"/>
  <c r="BA1006" i="22"/>
  <c r="BE1006" i="22" s="1"/>
  <c r="BB1007" i="22"/>
  <c r="BC1006" i="22"/>
  <c r="BC1004" i="23"/>
  <c r="BA1004" i="23"/>
  <c r="BE1004" i="23" s="1"/>
  <c r="BB1005" i="23"/>
  <c r="BA1007" i="22"/>
  <c r="BE1007" i="22" s="1"/>
  <c r="BB1008" i="22"/>
  <c r="BC1007" i="22"/>
  <c r="BA1005" i="23"/>
  <c r="BE1005" i="23" s="1"/>
  <c r="BB1006" i="23"/>
  <c r="BC1005" i="23"/>
  <c r="BA1008" i="22"/>
  <c r="BE1008" i="22" s="1"/>
  <c r="BC1008" i="22"/>
  <c r="BB1009" i="22"/>
  <c r="BA1006" i="23"/>
  <c r="BE1006" i="23" s="1"/>
  <c r="BC1006" i="23"/>
  <c r="BB1007" i="23"/>
  <c r="BA1009" i="22"/>
  <c r="BE1009" i="22" s="1"/>
  <c r="BC1009" i="22"/>
  <c r="BB1010" i="22"/>
  <c r="BA1007" i="23"/>
  <c r="BE1007" i="23" s="1"/>
  <c r="BB1008" i="23"/>
  <c r="BC1007" i="23"/>
  <c r="BC1010" i="22"/>
  <c r="BB1011" i="22"/>
  <c r="BA1010" i="22"/>
  <c r="BE1010" i="22" s="1"/>
  <c r="BB1009" i="23"/>
  <c r="BC1008" i="23"/>
  <c r="BA1008" i="23"/>
  <c r="BE1008" i="23" s="1"/>
  <c r="BC1011" i="22"/>
  <c r="BB1012" i="22"/>
  <c r="BA1011" i="22"/>
  <c r="BE1011" i="22" s="1"/>
  <c r="BB1010" i="23"/>
  <c r="BA1009" i="23"/>
  <c r="BE1009" i="23" s="1"/>
  <c r="BC1009" i="23"/>
  <c r="BA1012" i="22"/>
  <c r="BE1012" i="22" s="1"/>
  <c r="BC1012" i="22"/>
  <c r="BB1013" i="22"/>
  <c r="BB1011" i="23"/>
  <c r="BC1010" i="23"/>
  <c r="BA1010" i="23"/>
  <c r="BE1010" i="23" s="1"/>
  <c r="BB1014" i="22"/>
  <c r="BA1013" i="22"/>
  <c r="BE1013" i="22" s="1"/>
  <c r="BC1013" i="22"/>
  <c r="BB1012" i="23"/>
  <c r="BC1011" i="23"/>
  <c r="BA1011" i="23"/>
  <c r="BE1011" i="23" s="1"/>
  <c r="BB1015" i="22"/>
  <c r="BC1014" i="22"/>
  <c r="BA1014" i="22"/>
  <c r="BE1014" i="22" s="1"/>
  <c r="BA1012" i="23"/>
  <c r="BE1012" i="23" s="1"/>
  <c r="BC1012" i="23"/>
  <c r="BB1013" i="23"/>
  <c r="BC1015" i="22"/>
  <c r="BB1016" i="22"/>
  <c r="BA1015" i="22"/>
  <c r="BE1015" i="22" s="1"/>
  <c r="BC1013" i="23"/>
  <c r="BA1013" i="23"/>
  <c r="BE1013" i="23" s="1"/>
  <c r="BB1014" i="23"/>
  <c r="BC1016" i="22"/>
  <c r="BA1016" i="22"/>
  <c r="BE1016" i="22" s="1"/>
  <c r="BB1017" i="22"/>
  <c r="BB1015" i="23"/>
  <c r="BA1014" i="23"/>
  <c r="BE1014" i="23" s="1"/>
  <c r="BC1014" i="23"/>
  <c r="BA1017" i="22"/>
  <c r="BE1017" i="22" s="1"/>
  <c r="BB1018" i="22"/>
  <c r="BC1017" i="22"/>
  <c r="BB1016" i="23"/>
  <c r="BA1015" i="23"/>
  <c r="BE1015" i="23" s="1"/>
  <c r="BC1015" i="23"/>
  <c r="BC1018" i="22"/>
  <c r="BA1018" i="22"/>
  <c r="BE1018" i="22" s="1"/>
  <c r="BB1019" i="22"/>
  <c r="BC1016" i="23"/>
  <c r="BB1017" i="23"/>
  <c r="BA1016" i="23"/>
  <c r="BE1016" i="23" s="1"/>
  <c r="BA1019" i="22"/>
  <c r="BE1019" i="22" s="1"/>
  <c r="BC1019" i="22"/>
  <c r="BB1020" i="22"/>
  <c r="BB1018" i="23"/>
  <c r="BA1017" i="23"/>
  <c r="BE1017" i="23" s="1"/>
  <c r="BC1017" i="23"/>
  <c r="BC1020" i="22"/>
  <c r="BB1021" i="22"/>
  <c r="BA1020" i="22"/>
  <c r="BE1020" i="22" s="1"/>
  <c r="BC1018" i="23"/>
  <c r="BA1018" i="23"/>
  <c r="BE1018" i="23" s="1"/>
  <c r="BB1019" i="23"/>
  <c r="BC1021" i="22"/>
  <c r="BA1021" i="22"/>
  <c r="BE1021" i="22" s="1"/>
  <c r="BB1022" i="22"/>
  <c r="BA1019" i="23"/>
  <c r="BE1019" i="23" s="1"/>
  <c r="BC1019" i="23"/>
  <c r="BB1020" i="23"/>
  <c r="BA1022" i="22"/>
  <c r="BE1022" i="22" s="1"/>
  <c r="BC1022" i="22"/>
  <c r="BB1023" i="22"/>
  <c r="BB1021" i="23"/>
  <c r="BA1020" i="23"/>
  <c r="BE1020" i="23" s="1"/>
  <c r="BC1020" i="23"/>
  <c r="BA1023" i="22"/>
  <c r="BE1023" i="22" s="1"/>
  <c r="BB1024" i="22"/>
  <c r="BC1023" i="22"/>
  <c r="BA1021" i="23"/>
  <c r="BE1021" i="23" s="1"/>
  <c r="BC1021" i="23"/>
  <c r="BB1022" i="23"/>
  <c r="BA1024" i="22"/>
  <c r="BE1024" i="22" s="1"/>
  <c r="BC1024" i="22"/>
  <c r="BB1025" i="22"/>
  <c r="BA1022" i="23"/>
  <c r="BE1022" i="23" s="1"/>
  <c r="BB1023" i="23"/>
  <c r="BC1022" i="23"/>
  <c r="BC1025" i="22"/>
  <c r="BA1025" i="22"/>
  <c r="BE1025" i="22" s="1"/>
  <c r="BB1026" i="22"/>
  <c r="BB1024" i="23"/>
  <c r="BA1023" i="23"/>
  <c r="BE1023" i="23" s="1"/>
  <c r="BC1023" i="23"/>
  <c r="BA1026" i="22"/>
  <c r="BE1026" i="22" s="1"/>
  <c r="BC1026" i="22"/>
  <c r="BB1027" i="22"/>
  <c r="BC1024" i="23"/>
  <c r="BA1024" i="23"/>
  <c r="BE1024" i="23" s="1"/>
  <c r="BB1025" i="23"/>
  <c r="BA1027" i="22"/>
  <c r="BE1027" i="22" s="1"/>
  <c r="BB1028" i="22"/>
  <c r="BC1027" i="22"/>
  <c r="BC1025" i="23"/>
  <c r="BA1025" i="23"/>
  <c r="BE1025" i="23" s="1"/>
  <c r="BB1026" i="23"/>
  <c r="BC1028" i="22"/>
  <c r="BA1028" i="22"/>
  <c r="BE1028" i="22" s="1"/>
  <c r="BB1029" i="22"/>
  <c r="BC1026" i="23"/>
  <c r="BA1026" i="23"/>
  <c r="BE1026" i="23" s="1"/>
  <c r="BB1027" i="23"/>
  <c r="BC1029" i="22"/>
  <c r="BB1030" i="22"/>
  <c r="BA1029" i="22"/>
  <c r="BE1029" i="22" s="1"/>
  <c r="BB1028" i="23"/>
  <c r="BC1027" i="23"/>
  <c r="BA1027" i="23"/>
  <c r="BE1027" i="23" s="1"/>
  <c r="BB1031" i="22"/>
  <c r="BA1030" i="22"/>
  <c r="BE1030" i="22" s="1"/>
  <c r="BC1030" i="22"/>
  <c r="BB1029" i="23"/>
  <c r="BA1028" i="23"/>
  <c r="BE1028" i="23" s="1"/>
  <c r="BC1028" i="23"/>
  <c r="BC1031" i="22"/>
  <c r="BB1032" i="22"/>
  <c r="BA1031" i="22"/>
  <c r="BE1031" i="22" s="1"/>
  <c r="BA1029" i="23"/>
  <c r="BE1029" i="23" s="1"/>
  <c r="BB1030" i="23"/>
  <c r="BC1029" i="23"/>
  <c r="BA1032" i="22"/>
  <c r="BE1032" i="22" s="1"/>
  <c r="BB1033" i="22"/>
  <c r="BC1032" i="22"/>
  <c r="BA1030" i="23"/>
  <c r="BE1030" i="23" s="1"/>
  <c r="BB1031" i="23"/>
  <c r="BC1030" i="23"/>
  <c r="BC1033" i="22"/>
  <c r="BB1034" i="22"/>
  <c r="BA1033" i="22"/>
  <c r="BE1033" i="22" s="1"/>
  <c r="BB1032" i="23"/>
  <c r="BA1031" i="23"/>
  <c r="BE1031" i="23" s="1"/>
  <c r="BC1031" i="23"/>
  <c r="BB1035" i="22"/>
  <c r="BC1034" i="22"/>
  <c r="BA1034" i="22"/>
  <c r="BE1034" i="22" s="1"/>
  <c r="BB1033" i="23"/>
  <c r="BC1032" i="23"/>
  <c r="BA1032" i="23"/>
  <c r="BE1032" i="23" s="1"/>
  <c r="BB1036" i="22"/>
  <c r="BA1035" i="22"/>
  <c r="BE1035" i="22" s="1"/>
  <c r="BC1035" i="22"/>
  <c r="BB1034" i="23"/>
  <c r="BA1033" i="23"/>
  <c r="BE1033" i="23" s="1"/>
  <c r="BC1033" i="23"/>
  <c r="BA1036" i="22"/>
  <c r="BE1036" i="22" s="1"/>
  <c r="BB1037" i="22"/>
  <c r="BC1036" i="22"/>
  <c r="BA1034" i="23"/>
  <c r="BE1034" i="23" s="1"/>
  <c r="BC1034" i="23"/>
  <c r="BB1035" i="23"/>
  <c r="BB1038" i="22"/>
  <c r="BC1037" i="22"/>
  <c r="BA1037" i="22"/>
  <c r="BE1037" i="22" s="1"/>
  <c r="BC1035" i="23"/>
  <c r="BA1035" i="23"/>
  <c r="BE1035" i="23" s="1"/>
  <c r="BB1036" i="23"/>
  <c r="BC1038" i="22"/>
  <c r="BA1038" i="22"/>
  <c r="BE1038" i="22" s="1"/>
  <c r="BB1039" i="22"/>
  <c r="BB1037" i="23"/>
  <c r="BA1036" i="23"/>
  <c r="BE1036" i="23" s="1"/>
  <c r="BC1036" i="23"/>
  <c r="BB1040" i="22"/>
  <c r="BA1039" i="22"/>
  <c r="BE1039" i="22" s="1"/>
  <c r="BC1039" i="22"/>
  <c r="BA1037" i="23"/>
  <c r="BE1037" i="23" s="1"/>
  <c r="BB1038" i="23"/>
  <c r="BC1037" i="23"/>
  <c r="BC1040" i="22"/>
  <c r="BA1040" i="22"/>
  <c r="BE1040" i="22" s="1"/>
  <c r="BB1041" i="22"/>
  <c r="BA1038" i="23"/>
  <c r="BE1038" i="23" s="1"/>
  <c r="BB1039" i="23"/>
  <c r="BC1038" i="23"/>
  <c r="BC1041" i="22"/>
  <c r="BB1042" i="22"/>
  <c r="BA1041" i="22"/>
  <c r="BE1041" i="22" s="1"/>
  <c r="BB1040" i="23"/>
  <c r="BC1039" i="23"/>
  <c r="BA1039" i="23"/>
  <c r="BE1039" i="23" s="1"/>
  <c r="BC1042" i="22"/>
  <c r="BB1043" i="22"/>
  <c r="BA1042" i="22"/>
  <c r="BE1042" i="22" s="1"/>
  <c r="BB1041" i="23"/>
  <c r="BC1040" i="23"/>
  <c r="BA1040" i="23"/>
  <c r="BE1040" i="23" s="1"/>
  <c r="BB1044" i="22"/>
  <c r="BA1043" i="22"/>
  <c r="BE1043" i="22" s="1"/>
  <c r="BC1043" i="22"/>
  <c r="BA1041" i="23"/>
  <c r="BE1041" i="23" s="1"/>
  <c r="BB1042" i="23"/>
  <c r="BC1041" i="23"/>
  <c r="BA1044" i="22"/>
  <c r="BE1044" i="22" s="1"/>
  <c r="BB1045" i="22"/>
  <c r="BC1044" i="22"/>
  <c r="BA1042" i="23"/>
  <c r="BE1042" i="23" s="1"/>
  <c r="BC1042" i="23"/>
  <c r="BB1043" i="23"/>
  <c r="BB1046" i="22"/>
  <c r="BC1045" i="22"/>
  <c r="BA1045" i="22"/>
  <c r="BE1045" i="22" s="1"/>
  <c r="BC1043" i="23"/>
  <c r="BB1044" i="23"/>
  <c r="BA1043" i="23"/>
  <c r="BE1043" i="23" s="1"/>
  <c r="BA1046" i="22"/>
  <c r="BE1046" i="22" s="1"/>
  <c r="BC1046" i="22"/>
  <c r="BB1047" i="22"/>
  <c r="BC1044" i="23"/>
  <c r="BB1045" i="23"/>
  <c r="BA1044" i="23"/>
  <c r="BE1044" i="23" s="1"/>
  <c r="BC1047" i="22"/>
  <c r="BB1048" i="22"/>
  <c r="BA1047" i="22"/>
  <c r="BE1047" i="22" s="1"/>
  <c r="BB1046" i="23"/>
  <c r="BC1045" i="23"/>
  <c r="BA1045" i="23"/>
  <c r="BE1045" i="23" s="1"/>
  <c r="BB1049" i="22"/>
  <c r="BA1048" i="22"/>
  <c r="BE1048" i="22" s="1"/>
  <c r="BC1048" i="22"/>
  <c r="BB1047" i="23"/>
  <c r="BC1046" i="23"/>
  <c r="BA1046" i="23"/>
  <c r="BE1046" i="23" s="1"/>
  <c r="BA1049" i="22"/>
  <c r="BE1049" i="22" s="1"/>
  <c r="BC1049" i="22"/>
  <c r="BB1050" i="22"/>
  <c r="BB1048" i="23"/>
  <c r="BC1047" i="23"/>
  <c r="BA1047" i="23"/>
  <c r="BE1047" i="23" s="1"/>
  <c r="BB1051" i="22"/>
  <c r="BA1050" i="22"/>
  <c r="BE1050" i="22" s="1"/>
  <c r="BC1050" i="22"/>
  <c r="BC1048" i="23"/>
  <c r="BA1048" i="23"/>
  <c r="BE1048" i="23" s="1"/>
  <c r="BB1049" i="23"/>
  <c r="BA1051" i="22"/>
  <c r="BE1051" i="22" s="1"/>
  <c r="BC1051" i="22"/>
  <c r="BB1052" i="22"/>
  <c r="BB1050" i="23"/>
  <c r="BC1049" i="23"/>
  <c r="BA1049" i="23"/>
  <c r="BE1049" i="23" s="1"/>
  <c r="BC1052" i="22"/>
  <c r="BA1052" i="22"/>
  <c r="BE1052" i="22" s="1"/>
  <c r="BB1053" i="22"/>
  <c r="BB1051" i="23"/>
  <c r="BA1050" i="23"/>
  <c r="BE1050" i="23" s="1"/>
  <c r="BC1050" i="23"/>
  <c r="BC1053" i="22"/>
  <c r="BB1054" i="22"/>
  <c r="BA1053" i="22"/>
  <c r="BE1053" i="22" s="1"/>
  <c r="BB1052" i="23"/>
  <c r="BA1051" i="23"/>
  <c r="BE1051" i="23" s="1"/>
  <c r="BC1051" i="23"/>
  <c r="BC1054" i="22"/>
  <c r="BA1054" i="22"/>
  <c r="BE1054" i="22" s="1"/>
  <c r="BB1055" i="22"/>
  <c r="BB1053" i="23"/>
  <c r="BA1052" i="23"/>
  <c r="BE1052" i="23" s="1"/>
  <c r="BC1052" i="23"/>
  <c r="BA1055" i="22"/>
  <c r="BE1055" i="22" s="1"/>
  <c r="BB1056" i="22"/>
  <c r="BC1055" i="22"/>
  <c r="BC1053" i="23"/>
  <c r="BB1054" i="23"/>
  <c r="BA1053" i="23"/>
  <c r="BE1053" i="23" s="1"/>
  <c r="BA1056" i="22"/>
  <c r="BE1056" i="22" s="1"/>
  <c r="BC1056" i="22"/>
  <c r="BB1057" i="22"/>
  <c r="BB1055" i="23"/>
  <c r="BA1054" i="23"/>
  <c r="BE1054" i="23" s="1"/>
  <c r="BC1054" i="23"/>
  <c r="BA1057" i="22"/>
  <c r="BE1057" i="22" s="1"/>
  <c r="BC1057" i="22"/>
  <c r="BB1058" i="22"/>
  <c r="BB1056" i="23"/>
  <c r="BC1055" i="23"/>
  <c r="BA1055" i="23"/>
  <c r="BE1055" i="23" s="1"/>
  <c r="BA1058" i="22"/>
  <c r="BE1058" i="22" s="1"/>
  <c r="BC1058" i="22"/>
  <c r="BB1059" i="22"/>
  <c r="BC1056" i="23"/>
  <c r="BB1057" i="23"/>
  <c r="BA1056" i="23"/>
  <c r="BE1056" i="23" s="1"/>
  <c r="BC1059" i="22"/>
  <c r="BA1059" i="22"/>
  <c r="BE1059" i="22" s="1"/>
  <c r="BB1060" i="22"/>
  <c r="BC1057" i="23"/>
  <c r="BB1058" i="23"/>
  <c r="BA1057" i="23"/>
  <c r="BE1057" i="23" s="1"/>
  <c r="BA1060" i="22"/>
  <c r="BE1060" i="22" s="1"/>
  <c r="BC1060" i="22"/>
  <c r="BB1061" i="22"/>
  <c r="BA1058" i="23"/>
  <c r="BE1058" i="23" s="1"/>
  <c r="BC1058" i="23"/>
  <c r="BB1059" i="23"/>
  <c r="BC1061" i="22"/>
  <c r="BA1061" i="22"/>
  <c r="BE1061" i="22" s="1"/>
  <c r="BB1062" i="22"/>
  <c r="BA1059" i="23"/>
  <c r="BE1059" i="23" s="1"/>
  <c r="BB1060" i="23"/>
  <c r="BC1059" i="23"/>
  <c r="BA1062" i="22"/>
  <c r="BE1062" i="22" s="1"/>
  <c r="BB1063" i="22"/>
  <c r="BC1062" i="22"/>
  <c r="BC1060" i="23"/>
  <c r="BA1060" i="23"/>
  <c r="BE1060" i="23" s="1"/>
  <c r="BB1061" i="23"/>
  <c r="BC1063" i="22"/>
  <c r="BB1064" i="22"/>
  <c r="BA1063" i="22"/>
  <c r="BE1063" i="22" s="1"/>
  <c r="BB1062" i="23"/>
  <c r="BC1061" i="23"/>
  <c r="BA1061" i="23"/>
  <c r="BE1061" i="23" s="1"/>
  <c r="BB1065" i="22"/>
  <c r="BC1064" i="22"/>
  <c r="BA1064" i="22"/>
  <c r="BE1064" i="22" s="1"/>
  <c r="BA1062" i="23"/>
  <c r="BE1062" i="23" s="1"/>
  <c r="BB1063" i="23"/>
  <c r="BC1062" i="23"/>
  <c r="BA1065" i="22"/>
  <c r="BE1065" i="22" s="1"/>
  <c r="BC1065" i="22"/>
  <c r="BB1066" i="22"/>
  <c r="BA1063" i="23"/>
  <c r="BE1063" i="23" s="1"/>
  <c r="BB1064" i="23"/>
  <c r="BC1063" i="23"/>
  <c r="BA1066" i="22"/>
  <c r="BE1066" i="22" s="1"/>
  <c r="BB1067" i="22"/>
  <c r="BC1066" i="22"/>
  <c r="BA1064" i="23"/>
  <c r="BE1064" i="23" s="1"/>
  <c r="BC1064" i="23"/>
  <c r="BB1065" i="23"/>
  <c r="BC1067" i="22"/>
  <c r="BB1068" i="22"/>
  <c r="BA1067" i="22"/>
  <c r="BE1067" i="22" s="1"/>
  <c r="BC1065" i="23"/>
  <c r="BB1066" i="23"/>
  <c r="BA1065" i="23"/>
  <c r="BE1065" i="23" s="1"/>
  <c r="BC1068" i="22"/>
  <c r="BB1069" i="22"/>
  <c r="BA1068" i="22"/>
  <c r="BE1068" i="22" s="1"/>
  <c r="BB1067" i="23"/>
  <c r="BC1066" i="23"/>
  <c r="BA1066" i="23"/>
  <c r="BE1066" i="23" s="1"/>
  <c r="BC1069" i="22"/>
  <c r="BB1070" i="22"/>
  <c r="BA1069" i="22"/>
  <c r="BE1069" i="22" s="1"/>
  <c r="BC1067" i="23"/>
  <c r="BA1067" i="23"/>
  <c r="BE1067" i="23" s="1"/>
  <c r="BB1068" i="23"/>
  <c r="BA1070" i="22"/>
  <c r="BE1070" i="22" s="1"/>
  <c r="BB1071" i="22"/>
  <c r="BC1070" i="22"/>
  <c r="BB1069" i="23"/>
  <c r="BA1068" i="23"/>
  <c r="BE1068" i="23" s="1"/>
  <c r="BC1068" i="23"/>
  <c r="BB1072" i="22"/>
  <c r="BA1071" i="22"/>
  <c r="BE1071" i="22" s="1"/>
  <c r="BC1071" i="22"/>
  <c r="BA1069" i="23"/>
  <c r="BE1069" i="23" s="1"/>
  <c r="BB1070" i="23"/>
  <c r="BC1069" i="23"/>
  <c r="BB1073" i="22"/>
  <c r="BC1072" i="22"/>
  <c r="BA1072" i="22"/>
  <c r="BE1072" i="22" s="1"/>
  <c r="BA1070" i="23"/>
  <c r="BE1070" i="23" s="1"/>
  <c r="BC1070" i="23"/>
  <c r="BB1071" i="23"/>
  <c r="BB1074" i="22"/>
  <c r="BA1073" i="22"/>
  <c r="BE1073" i="22" s="1"/>
  <c r="BC1073" i="22"/>
  <c r="BA1071" i="23"/>
  <c r="BE1071" i="23" s="1"/>
  <c r="BB1072" i="23"/>
  <c r="BC1071" i="23"/>
  <c r="BA1074" i="22"/>
  <c r="BE1074" i="22" s="1"/>
  <c r="BC1074" i="22"/>
  <c r="BB1075" i="22"/>
  <c r="BB1073" i="23"/>
  <c r="BA1072" i="23"/>
  <c r="BE1072" i="23" s="1"/>
  <c r="BC1072" i="23"/>
  <c r="BA1075" i="22"/>
  <c r="BE1075" i="22" s="1"/>
  <c r="BB1076" i="22"/>
  <c r="BC1075" i="22"/>
  <c r="BC1073" i="23"/>
  <c r="BB1074" i="23"/>
  <c r="BA1073" i="23"/>
  <c r="BE1073" i="23" s="1"/>
  <c r="BB1077" i="22"/>
  <c r="BC1076" i="22"/>
  <c r="BA1076" i="22"/>
  <c r="BE1076" i="22" s="1"/>
  <c r="BB1075" i="23"/>
  <c r="BC1074" i="23"/>
  <c r="BA1074" i="23"/>
  <c r="BE1074" i="23" s="1"/>
  <c r="BB1078" i="22"/>
  <c r="BC1077" i="22"/>
  <c r="BA1077" i="22"/>
  <c r="BE1077" i="22" s="1"/>
  <c r="BC1075" i="23"/>
  <c r="BB1076" i="23"/>
  <c r="BA1075" i="23"/>
  <c r="BE1075" i="23" s="1"/>
  <c r="BA1078" i="22"/>
  <c r="BE1078" i="22" s="1"/>
  <c r="BC1078" i="22"/>
  <c r="BB1079" i="22"/>
  <c r="BB1077" i="23"/>
  <c r="BC1076" i="23"/>
  <c r="BA1076" i="23"/>
  <c r="BE1076" i="23" s="1"/>
  <c r="BA1079" i="22"/>
  <c r="BE1079" i="22" s="1"/>
  <c r="BB1080" i="22"/>
  <c r="BC1079" i="22"/>
  <c r="BA1077" i="23"/>
  <c r="BE1077" i="23" s="1"/>
  <c r="BB1078" i="23"/>
  <c r="BC1077" i="23"/>
  <c r="BA1080" i="22"/>
  <c r="BE1080" i="22" s="1"/>
  <c r="BB1081" i="22"/>
  <c r="BC1080" i="22"/>
  <c r="BC1078" i="23"/>
  <c r="BA1078" i="23"/>
  <c r="BE1078" i="23" s="1"/>
  <c r="BB1079" i="23"/>
  <c r="BC1081" i="22"/>
  <c r="BB1082" i="22"/>
  <c r="BA1081" i="22"/>
  <c r="BE1081" i="22" s="1"/>
  <c r="BC1079" i="23"/>
  <c r="BA1079" i="23"/>
  <c r="BE1079" i="23" s="1"/>
  <c r="BB1080" i="23"/>
  <c r="BA1082" i="22"/>
  <c r="BE1082" i="22" s="1"/>
  <c r="BC1082" i="22"/>
  <c r="BB1083" i="22"/>
  <c r="BB1081" i="23"/>
  <c r="BC1080" i="23"/>
  <c r="BA1080" i="23"/>
  <c r="BE1080" i="23" s="1"/>
  <c r="BA1083" i="22"/>
  <c r="BE1083" i="22" s="1"/>
  <c r="BC1083" i="22"/>
  <c r="BB1084" i="22"/>
  <c r="BC1081" i="23"/>
  <c r="BA1081" i="23"/>
  <c r="BE1081" i="23" s="1"/>
  <c r="BB1082" i="23"/>
  <c r="BC1084" i="22"/>
  <c r="BA1084" i="22"/>
  <c r="BE1084" i="22" s="1"/>
  <c r="BB1085" i="22"/>
  <c r="BC1082" i="23"/>
  <c r="BA1082" i="23"/>
  <c r="BE1082" i="23" s="1"/>
  <c r="BB1083" i="23"/>
  <c r="BB1086" i="22"/>
  <c r="BA1085" i="22"/>
  <c r="BE1085" i="22" s="1"/>
  <c r="BC1085" i="22"/>
  <c r="BC1083" i="23"/>
  <c r="BB1084" i="23"/>
  <c r="BA1083" i="23"/>
  <c r="BE1083" i="23" s="1"/>
  <c r="BB1087" i="22"/>
  <c r="BA1086" i="22"/>
  <c r="BE1086" i="22" s="1"/>
  <c r="BC1086" i="22"/>
  <c r="BA1084" i="23"/>
  <c r="BE1084" i="23" s="1"/>
  <c r="BB1085" i="23"/>
  <c r="BC1084" i="23"/>
  <c r="BA1087" i="22"/>
  <c r="BE1087" i="22" s="1"/>
  <c r="BC1087" i="22"/>
  <c r="BB1088" i="22"/>
  <c r="BA1085" i="23"/>
  <c r="BE1085" i="23" s="1"/>
  <c r="BB1086" i="23"/>
  <c r="BC1085" i="23"/>
  <c r="BB1089" i="22"/>
  <c r="BC1088" i="22"/>
  <c r="BA1088" i="22"/>
  <c r="BE1088" i="22" s="1"/>
  <c r="BA1086" i="23"/>
  <c r="BE1086" i="23" s="1"/>
  <c r="BB1087" i="23"/>
  <c r="BC1086" i="23"/>
  <c r="BB1090" i="22"/>
  <c r="BC1089" i="22"/>
  <c r="BA1089" i="22"/>
  <c r="BE1089" i="22" s="1"/>
  <c r="BA1087" i="23"/>
  <c r="BE1087" i="23" s="1"/>
  <c r="BC1087" i="23"/>
  <c r="BB1088" i="23"/>
  <c r="BA1090" i="22"/>
  <c r="BE1090" i="22" s="1"/>
  <c r="BB1091" i="22"/>
  <c r="BC1090" i="22"/>
  <c r="BA1088" i="23"/>
  <c r="BE1088" i="23" s="1"/>
  <c r="BB1089" i="23"/>
  <c r="BC1088" i="23"/>
  <c r="BB1092" i="22"/>
  <c r="BC1091" i="22"/>
  <c r="BA1091" i="22"/>
  <c r="BE1091" i="22" s="1"/>
  <c r="BA1089" i="23"/>
  <c r="BE1089" i="23" s="1"/>
  <c r="BB1090" i="23"/>
  <c r="BC1089" i="23"/>
  <c r="BB1093" i="22"/>
  <c r="BA1092" i="22"/>
  <c r="BE1092" i="22" s="1"/>
  <c r="BC1092" i="22"/>
  <c r="BC1090" i="23"/>
  <c r="BA1090" i="23"/>
  <c r="BE1090" i="23" s="1"/>
  <c r="BB1091" i="23"/>
  <c r="BB1094" i="22"/>
  <c r="BC1093" i="22"/>
  <c r="BA1093" i="22"/>
  <c r="BE1093" i="22" s="1"/>
  <c r="BB1092" i="23"/>
  <c r="BA1091" i="23"/>
  <c r="BE1091" i="23" s="1"/>
  <c r="BC1091" i="23"/>
  <c r="BA1094" i="22"/>
  <c r="BE1094" i="22" s="1"/>
  <c r="BC1094" i="22"/>
  <c r="BB1095" i="22"/>
  <c r="BA1092" i="23"/>
  <c r="BE1092" i="23" s="1"/>
  <c r="BB1093" i="23"/>
  <c r="BC1092" i="23"/>
  <c r="BB1096" i="22"/>
  <c r="BA1095" i="22"/>
  <c r="BE1095" i="22" s="1"/>
  <c r="BC1095" i="22"/>
  <c r="BB1094" i="23"/>
  <c r="BC1093" i="23"/>
  <c r="BA1093" i="23"/>
  <c r="BE1093" i="23" s="1"/>
  <c r="BA1096" i="22"/>
  <c r="BE1096" i="22" s="1"/>
  <c r="BC1096" i="22"/>
  <c r="BB1097" i="22"/>
  <c r="BB1095" i="23"/>
  <c r="BC1094" i="23"/>
  <c r="BA1094" i="23"/>
  <c r="BE1094" i="23" s="1"/>
  <c r="BB1098" i="22"/>
  <c r="BC1097" i="22"/>
  <c r="BA1097" i="22"/>
  <c r="BE1097" i="22" s="1"/>
  <c r="BC1095" i="23"/>
  <c r="BA1095" i="23"/>
  <c r="BE1095" i="23" s="1"/>
  <c r="BB1096" i="23"/>
  <c r="BB1099" i="22"/>
  <c r="BC1098" i="22"/>
  <c r="BA1098" i="22"/>
  <c r="BE1098" i="22" s="1"/>
  <c r="BA1096" i="23"/>
  <c r="BE1096" i="23" s="1"/>
  <c r="BC1096" i="23"/>
  <c r="BB1097" i="23"/>
  <c r="BC1099" i="22"/>
  <c r="BB1100" i="22"/>
  <c r="BA1099" i="22"/>
  <c r="BE1099" i="22" s="1"/>
  <c r="BA1097" i="23"/>
  <c r="BE1097" i="23" s="1"/>
  <c r="BC1097" i="23"/>
  <c r="BB1098" i="23"/>
  <c r="BB1101" i="22"/>
  <c r="BC1100" i="22"/>
  <c r="BA1100" i="22"/>
  <c r="BE1100" i="22" s="1"/>
  <c r="BA1098" i="23"/>
  <c r="BE1098" i="23" s="1"/>
  <c r="BC1098" i="23"/>
  <c r="BB1099" i="23"/>
  <c r="BA1101" i="22"/>
  <c r="BE1101" i="22" s="1"/>
  <c r="BB1102" i="22"/>
  <c r="BC1101" i="22"/>
  <c r="BA1099" i="23"/>
  <c r="BE1099" i="23" s="1"/>
  <c r="BB1100" i="23"/>
  <c r="BC1099" i="23"/>
  <c r="BA1102" i="22"/>
  <c r="BE1102" i="22" s="1"/>
  <c r="BB1103" i="22"/>
  <c r="BC1102" i="22"/>
  <c r="BB1101" i="23"/>
  <c r="BA1100" i="23"/>
  <c r="BE1100" i="23" s="1"/>
  <c r="BC1100" i="23"/>
  <c r="BB1104" i="22"/>
  <c r="BA1103" i="22"/>
  <c r="BE1103" i="22" s="1"/>
  <c r="BC1103" i="22"/>
  <c r="BB1102" i="23"/>
  <c r="BA1101" i="23"/>
  <c r="BE1101" i="23" s="1"/>
  <c r="BC1101" i="23"/>
  <c r="BA1104" i="22"/>
  <c r="BE1104" i="22" s="1"/>
  <c r="BC1104" i="22"/>
  <c r="BB1105" i="22"/>
  <c r="BA1102" i="23"/>
  <c r="BE1102" i="23" s="1"/>
  <c r="BC1102" i="23"/>
  <c r="BB1103" i="23"/>
  <c r="BA1105" i="22"/>
  <c r="BE1105" i="22" s="1"/>
  <c r="BB1106" i="22"/>
  <c r="BC1105" i="22"/>
  <c r="BB1104" i="23"/>
  <c r="BC1103" i="23"/>
  <c r="BA1103" i="23"/>
  <c r="BE1103" i="23" s="1"/>
  <c r="BB1107" i="22"/>
  <c r="BA1106" i="22"/>
  <c r="BE1106" i="22" s="1"/>
  <c r="BC1106" i="22"/>
  <c r="BB1105" i="23"/>
  <c r="BC1104" i="23"/>
  <c r="BA1104" i="23"/>
  <c r="BE1104" i="23" s="1"/>
  <c r="BC1107" i="22"/>
  <c r="BB1108" i="22"/>
  <c r="BA1107" i="22"/>
  <c r="BE1107" i="22" s="1"/>
  <c r="BA1105" i="23"/>
  <c r="BE1105" i="23" s="1"/>
  <c r="BC1105" i="23"/>
  <c r="BB1106" i="23"/>
  <c r="BC1108" i="22"/>
  <c r="BB1109" i="22"/>
  <c r="BA1108" i="22"/>
  <c r="BE1108" i="22" s="1"/>
  <c r="BB1107" i="23"/>
  <c r="BA1106" i="23"/>
  <c r="BE1106" i="23" s="1"/>
  <c r="BC1106" i="23"/>
  <c r="BC1109" i="22"/>
  <c r="BA1109" i="22"/>
  <c r="BE1109" i="22" s="1"/>
  <c r="BB1110" i="22"/>
  <c r="BA1107" i="23"/>
  <c r="BE1107" i="23" s="1"/>
  <c r="BB1108" i="23"/>
  <c r="BC1107" i="23"/>
  <c r="BB1111" i="22"/>
  <c r="BA1110" i="22"/>
  <c r="BE1110" i="22" s="1"/>
  <c r="BC1110" i="22"/>
  <c r="BB1109" i="23"/>
  <c r="BA1108" i="23"/>
  <c r="BE1108" i="23" s="1"/>
  <c r="BC1108" i="23"/>
  <c r="BB1112" i="22"/>
  <c r="BC1111" i="22"/>
  <c r="BA1111" i="22"/>
  <c r="BE1111" i="22" s="1"/>
  <c r="BB1110" i="23"/>
  <c r="BA1109" i="23"/>
  <c r="BE1109" i="23" s="1"/>
  <c r="BC1109" i="23"/>
  <c r="BB1113" i="22"/>
  <c r="BC1112" i="22"/>
  <c r="BA1112" i="22"/>
  <c r="BE1112" i="22" s="1"/>
  <c r="BC1110" i="23"/>
  <c r="BA1110" i="23"/>
  <c r="BE1110" i="23" s="1"/>
  <c r="BB1111" i="23"/>
  <c r="BC1113" i="22"/>
  <c r="BA1113" i="22"/>
  <c r="BE1113" i="22" s="1"/>
  <c r="BB1114" i="22"/>
  <c r="BA1111" i="23"/>
  <c r="BE1111" i="23" s="1"/>
  <c r="BB1112" i="23"/>
  <c r="BC1111" i="23"/>
  <c r="BA1114" i="22"/>
  <c r="BE1114" i="22" s="1"/>
  <c r="BC1114" i="22"/>
  <c r="BB1115" i="22"/>
  <c r="BA1112" i="23"/>
  <c r="BE1112" i="23" s="1"/>
  <c r="BB1113" i="23"/>
  <c r="BC1112" i="23"/>
  <c r="BA1115" i="22"/>
  <c r="BE1115" i="22" s="1"/>
  <c r="BB1116" i="22"/>
  <c r="BC1115" i="22"/>
  <c r="BC1113" i="23"/>
  <c r="BA1113" i="23"/>
  <c r="BE1113" i="23" s="1"/>
  <c r="BB1114" i="23"/>
  <c r="BA1116" i="22"/>
  <c r="BE1116" i="22" s="1"/>
  <c r="BB1117" i="22"/>
  <c r="BC1116" i="22"/>
  <c r="BC1114" i="23"/>
  <c r="BA1114" i="23"/>
  <c r="BE1114" i="23" s="1"/>
  <c r="BB1115" i="23"/>
  <c r="BC1117" i="22"/>
  <c r="BB1118" i="22"/>
  <c r="BA1117" i="22"/>
  <c r="BE1117" i="22" s="1"/>
  <c r="BA1115" i="23"/>
  <c r="BE1115" i="23" s="1"/>
  <c r="BB1116" i="23"/>
  <c r="BC1115" i="23"/>
  <c r="BC1118" i="22"/>
  <c r="BB1119" i="22"/>
  <c r="BA1118" i="22"/>
  <c r="BE1118" i="22" s="1"/>
  <c r="BA1116" i="23"/>
  <c r="BE1116" i="23" s="1"/>
  <c r="BB1117" i="23"/>
  <c r="BC1116" i="23"/>
  <c r="BB1120" i="22"/>
  <c r="BA1119" i="22"/>
  <c r="BE1119" i="22" s="1"/>
  <c r="BC1119" i="22"/>
  <c r="BA1117" i="23"/>
  <c r="BE1117" i="23" s="1"/>
  <c r="BC1117" i="23"/>
  <c r="BB1118" i="23"/>
  <c r="BC1120" i="22"/>
  <c r="BB1121" i="22"/>
  <c r="BA1120" i="22"/>
  <c r="BE1120" i="22" s="1"/>
  <c r="BB1119" i="23"/>
  <c r="BC1118" i="23"/>
  <c r="BA1118" i="23"/>
  <c r="BE1118" i="23" s="1"/>
  <c r="BC1121" i="22"/>
  <c r="BB1122" i="22"/>
  <c r="BA1121" i="22"/>
  <c r="BE1121" i="22" s="1"/>
  <c r="BB1120" i="23"/>
  <c r="BC1119" i="23"/>
  <c r="BA1119" i="23"/>
  <c r="BE1119" i="23" s="1"/>
  <c r="BC1122" i="22"/>
  <c r="BB1123" i="22"/>
  <c r="BA1122" i="22"/>
  <c r="BE1122" i="22" s="1"/>
  <c r="BA1120" i="23"/>
  <c r="BE1120" i="23" s="1"/>
  <c r="BB1121" i="23"/>
  <c r="BC1120" i="23"/>
  <c r="BB1124" i="22"/>
  <c r="BC1123" i="22"/>
  <c r="BA1123" i="22"/>
  <c r="BE1123" i="22" s="1"/>
  <c r="BB1122" i="23"/>
  <c r="BA1121" i="23"/>
  <c r="BE1121" i="23" s="1"/>
  <c r="BC1121" i="23"/>
  <c r="BB1125" i="22"/>
  <c r="BC1124" i="22"/>
  <c r="BA1124" i="22"/>
  <c r="BE1124" i="22" s="1"/>
  <c r="BA1122" i="23"/>
  <c r="BE1122" i="23" s="1"/>
  <c r="BC1122" i="23"/>
  <c r="BB1123" i="23"/>
  <c r="BA1125" i="22"/>
  <c r="BE1125" i="22" s="1"/>
  <c r="BB1126" i="22"/>
  <c r="BC1125" i="22"/>
  <c r="BB1124" i="23"/>
  <c r="BA1123" i="23"/>
  <c r="BE1123" i="23" s="1"/>
  <c r="BC1123" i="23"/>
  <c r="BB1127" i="22"/>
  <c r="BA1126" i="22"/>
  <c r="BE1126" i="22" s="1"/>
  <c r="BC1126" i="22"/>
  <c r="BC1124" i="23"/>
  <c r="BB1125" i="23"/>
  <c r="BA1124" i="23"/>
  <c r="BE1124" i="23" s="1"/>
  <c r="BA1127" i="22"/>
  <c r="BE1127" i="22" s="1"/>
  <c r="BC1127" i="22"/>
  <c r="BB1128" i="22"/>
  <c r="BB1126" i="23"/>
  <c r="BA1125" i="23"/>
  <c r="BE1125" i="23" s="1"/>
  <c r="BC1125" i="23"/>
  <c r="BA1128" i="22"/>
  <c r="BE1128" i="22" s="1"/>
  <c r="BB1129" i="22"/>
  <c r="BC1128" i="22"/>
  <c r="BA1126" i="23"/>
  <c r="BE1126" i="23" s="1"/>
  <c r="BC1126" i="23"/>
  <c r="BB1127" i="23"/>
  <c r="BA1129" i="22"/>
  <c r="BE1129" i="22" s="1"/>
  <c r="BB1130" i="22"/>
  <c r="BC1129" i="22"/>
  <c r="BC1127" i="23"/>
  <c r="BA1127" i="23"/>
  <c r="BE1127" i="23" s="1"/>
  <c r="BB1128" i="23"/>
  <c r="BB1131" i="22"/>
  <c r="BA1130" i="22"/>
  <c r="BE1130" i="22" s="1"/>
  <c r="BC1130" i="22"/>
  <c r="BC1128" i="23"/>
  <c r="BA1128" i="23"/>
  <c r="BE1128" i="23" s="1"/>
  <c r="BB1129" i="23"/>
  <c r="BB1132" i="22"/>
  <c r="BA1131" i="22"/>
  <c r="BE1131" i="22" s="1"/>
  <c r="BC1131" i="22"/>
  <c r="BC1129" i="23"/>
  <c r="BB1130" i="23"/>
  <c r="BA1129" i="23"/>
  <c r="BE1129" i="23" s="1"/>
  <c r="BA1132" i="22"/>
  <c r="BE1132" i="22" s="1"/>
  <c r="BB1133" i="22"/>
  <c r="BC1132" i="22"/>
  <c r="BA1130" i="23"/>
  <c r="BE1130" i="23" s="1"/>
  <c r="BB1131" i="23"/>
  <c r="BC1130" i="23"/>
  <c r="BA1133" i="22"/>
  <c r="BE1133" i="22" s="1"/>
  <c r="BB1134" i="22"/>
  <c r="BC1133" i="22"/>
  <c r="BA1131" i="23"/>
  <c r="BE1131" i="23" s="1"/>
  <c r="BC1131" i="23"/>
  <c r="BB1132" i="23"/>
  <c r="BB1135" i="22"/>
  <c r="BA1134" i="22"/>
  <c r="BE1134" i="22" s="1"/>
  <c r="BC1134" i="22"/>
  <c r="BA1132" i="23"/>
  <c r="BE1132" i="23" s="1"/>
  <c r="BB1133" i="23"/>
  <c r="BC1132" i="23"/>
  <c r="BC1135" i="22"/>
  <c r="BA1135" i="22"/>
  <c r="BE1135" i="22" s="1"/>
  <c r="BB1136" i="22"/>
  <c r="BA1133" i="23"/>
  <c r="BE1133" i="23" s="1"/>
  <c r="BC1133" i="23"/>
  <c r="BB1134" i="23"/>
  <c r="BA1136" i="22"/>
  <c r="BE1136" i="22" s="1"/>
  <c r="BB1137" i="22"/>
  <c r="BC1136" i="22"/>
  <c r="BA1134" i="23"/>
  <c r="BE1134" i="23" s="1"/>
  <c r="BC1134" i="23"/>
  <c r="BB1135" i="23"/>
  <c r="BA1137" i="22"/>
  <c r="BE1137" i="22" s="1"/>
  <c r="BB1138" i="22"/>
  <c r="BC1137" i="22"/>
  <c r="BA1135" i="23"/>
  <c r="BE1135" i="23" s="1"/>
  <c r="BB1136" i="23"/>
  <c r="BC1135" i="23"/>
  <c r="BA1138" i="22"/>
  <c r="BE1138" i="22" s="1"/>
  <c r="BB1139" i="22"/>
  <c r="BC1138" i="22"/>
  <c r="BC1136" i="23"/>
  <c r="BA1136" i="23"/>
  <c r="BE1136" i="23" s="1"/>
  <c r="BB1137" i="23"/>
  <c r="BB1140" i="22"/>
  <c r="BC1139" i="22"/>
  <c r="BA1139" i="22"/>
  <c r="BE1139" i="22" s="1"/>
  <c r="BC1137" i="23"/>
  <c r="BA1137" i="23"/>
  <c r="BE1137" i="23" s="1"/>
  <c r="BB1138" i="23"/>
  <c r="BA1140" i="22"/>
  <c r="BE1140" i="22" s="1"/>
  <c r="BC1140" i="22"/>
  <c r="BB1141" i="22"/>
  <c r="BA1138" i="23"/>
  <c r="BE1138" i="23" s="1"/>
  <c r="BB1139" i="23"/>
  <c r="BC1138" i="23"/>
  <c r="BC1141" i="22"/>
  <c r="BA1141" i="22"/>
  <c r="BE1141" i="22" s="1"/>
  <c r="BB1142" i="22"/>
  <c r="BB1140" i="23"/>
  <c r="BC1139" i="23"/>
  <c r="BA1139" i="23"/>
  <c r="BE1139" i="23" s="1"/>
  <c r="BA1142" i="22"/>
  <c r="BE1142" i="22" s="1"/>
  <c r="BC1142" i="22"/>
  <c r="BB1143" i="22"/>
  <c r="BC1140" i="23"/>
  <c r="BA1140" i="23"/>
  <c r="BE1140" i="23" s="1"/>
  <c r="BB1141" i="23"/>
  <c r="BB1144" i="22"/>
  <c r="BA1143" i="22"/>
  <c r="BE1143" i="22" s="1"/>
  <c r="BC1143" i="22"/>
  <c r="BC1141" i="23"/>
  <c r="BA1141" i="23"/>
  <c r="BE1141" i="23" s="1"/>
  <c r="BB1142" i="23"/>
  <c r="BB1145" i="22"/>
  <c r="BA1144" i="22"/>
  <c r="BE1144" i="22" s="1"/>
  <c r="BC1144" i="22"/>
  <c r="BB1143" i="23"/>
  <c r="BC1142" i="23"/>
  <c r="BA1142" i="23"/>
  <c r="BE1142" i="23" s="1"/>
  <c r="BA1145" i="22"/>
  <c r="BE1145" i="22" s="1"/>
  <c r="BC1145" i="22"/>
  <c r="BB1146" i="22"/>
  <c r="BB1144" i="23"/>
  <c r="BC1143" i="23"/>
  <c r="BA1143" i="23"/>
  <c r="BE1143" i="23" s="1"/>
  <c r="BC1146" i="22"/>
  <c r="BA1146" i="22"/>
  <c r="BE1146" i="22" s="1"/>
  <c r="BB1147" i="22"/>
  <c r="BB1145" i="23"/>
  <c r="BC1144" i="23"/>
  <c r="BA1144" i="23"/>
  <c r="BE1144" i="23" s="1"/>
  <c r="BA1147" i="22"/>
  <c r="BE1147" i="22" s="1"/>
  <c r="BB1148" i="22"/>
  <c r="BC1147" i="22"/>
  <c r="BB1146" i="23"/>
  <c r="BC1145" i="23"/>
  <c r="BA1145" i="23"/>
  <c r="BE1145" i="23" s="1"/>
  <c r="BA1148" i="22"/>
  <c r="BE1148" i="22" s="1"/>
  <c r="BB1149" i="22"/>
  <c r="BC1148" i="22"/>
  <c r="BB1147" i="23"/>
  <c r="BC1146" i="23"/>
  <c r="BA1146" i="23"/>
  <c r="BE1146" i="23" s="1"/>
  <c r="BC1149" i="22"/>
  <c r="BA1149" i="22"/>
  <c r="BE1149" i="22" s="1"/>
  <c r="BB1150" i="22"/>
  <c r="BB1148" i="23"/>
  <c r="BA1147" i="23"/>
  <c r="BE1147" i="23" s="1"/>
  <c r="BC1147" i="23"/>
  <c r="BA1150" i="22"/>
  <c r="BE1150" i="22" s="1"/>
  <c r="BC1150" i="22"/>
  <c r="BB1151" i="22"/>
  <c r="BC1148" i="23"/>
  <c r="BB1149" i="23"/>
  <c r="BA1148" i="23"/>
  <c r="BE1148" i="23" s="1"/>
  <c r="BB1152" i="22"/>
  <c r="BC1151" i="22"/>
  <c r="BA1151" i="22"/>
  <c r="BE1151" i="22" s="1"/>
  <c r="BA1149" i="23"/>
  <c r="BE1149" i="23" s="1"/>
  <c r="BC1149" i="23"/>
  <c r="BB1150" i="23"/>
  <c r="BB1153" i="22"/>
  <c r="BC1152" i="22"/>
  <c r="BA1152" i="22"/>
  <c r="BE1152" i="22" s="1"/>
  <c r="BB1151" i="23"/>
  <c r="BC1150" i="23"/>
  <c r="BA1150" i="23"/>
  <c r="BE1150" i="23" s="1"/>
  <c r="BC1153" i="22"/>
  <c r="BB1154" i="22"/>
  <c r="BA1153" i="22"/>
  <c r="BE1153" i="22" s="1"/>
  <c r="BA1151" i="23"/>
  <c r="BE1151" i="23" s="1"/>
  <c r="BB1152" i="23"/>
  <c r="BC1151" i="23"/>
  <c r="BA1154" i="22"/>
  <c r="BE1154" i="22" s="1"/>
  <c r="BC1154" i="22"/>
  <c r="BB1155" i="22"/>
  <c r="BC1152" i="23"/>
  <c r="BA1152" i="23"/>
  <c r="BE1152" i="23" s="1"/>
  <c r="BB1153" i="23"/>
  <c r="BA1155" i="22"/>
  <c r="BE1155" i="22" s="1"/>
  <c r="BB1156" i="22"/>
  <c r="BC1155" i="22"/>
  <c r="BC1153" i="23"/>
  <c r="BB1154" i="23"/>
  <c r="BA1153" i="23"/>
  <c r="BE1153" i="23" s="1"/>
  <c r="BA1156" i="22"/>
  <c r="BE1156" i="22" s="1"/>
  <c r="BC1156" i="22"/>
  <c r="BB1157" i="22"/>
  <c r="BB1155" i="23"/>
  <c r="BA1154" i="23"/>
  <c r="BE1154" i="23" s="1"/>
  <c r="BC1154" i="23"/>
  <c r="BB1158" i="22"/>
  <c r="BA1157" i="22"/>
  <c r="BE1157" i="22" s="1"/>
  <c r="BC1157" i="22"/>
  <c r="BC1155" i="23"/>
  <c r="BB1156" i="23"/>
  <c r="BA1155" i="23"/>
  <c r="BE1155" i="23" s="1"/>
  <c r="BC1158" i="22"/>
  <c r="BB1159" i="22"/>
  <c r="BA1158" i="22"/>
  <c r="BE1158" i="22" s="1"/>
  <c r="BA1156" i="23"/>
  <c r="BE1156" i="23" s="1"/>
  <c r="BB1157" i="23"/>
  <c r="BC1156" i="23"/>
  <c r="BB1160" i="22"/>
  <c r="BC1159" i="22"/>
  <c r="BA1159" i="22"/>
  <c r="BE1159" i="22" s="1"/>
  <c r="BB1158" i="23"/>
  <c r="BC1157" i="23"/>
  <c r="BA1157" i="23"/>
  <c r="BE1157" i="23" s="1"/>
  <c r="BB1161" i="22"/>
  <c r="BC1160" i="22"/>
  <c r="BA1160" i="22"/>
  <c r="BE1160" i="22" s="1"/>
  <c r="BC1158" i="23"/>
  <c r="BB1159" i="23"/>
  <c r="BA1158" i="23"/>
  <c r="BE1158" i="23" s="1"/>
  <c r="BC1161" i="22"/>
  <c r="BB1162" i="22"/>
  <c r="BA1161" i="22"/>
  <c r="BE1161" i="22" s="1"/>
  <c r="BB1160" i="23"/>
  <c r="BA1159" i="23"/>
  <c r="BE1159" i="23" s="1"/>
  <c r="BC1159" i="23"/>
  <c r="BB1163" i="22"/>
  <c r="BC1162" i="22"/>
  <c r="BA1162" i="22"/>
  <c r="BE1162" i="22" s="1"/>
  <c r="BC1160" i="23"/>
  <c r="BA1160" i="23"/>
  <c r="BE1160" i="23" s="1"/>
  <c r="BB1161" i="23"/>
  <c r="BC1163" i="22"/>
  <c r="BB1164" i="22"/>
  <c r="BA1163" i="22"/>
  <c r="BE1163" i="22" s="1"/>
  <c r="BA1161" i="23"/>
  <c r="BE1161" i="23" s="1"/>
  <c r="BB1162" i="23"/>
  <c r="BC1161" i="23"/>
  <c r="BA1164" i="22"/>
  <c r="BE1164" i="22" s="1"/>
  <c r="BB1165" i="22"/>
  <c r="BC1164" i="22"/>
  <c r="BA1162" i="23"/>
  <c r="BE1162" i="23" s="1"/>
  <c r="BC1162" i="23"/>
  <c r="BB1163" i="23"/>
  <c r="BA1165" i="22"/>
  <c r="BE1165" i="22" s="1"/>
  <c r="BB1166" i="22"/>
  <c r="BC1165" i="22"/>
  <c r="BB1164" i="23"/>
  <c r="BA1163" i="23"/>
  <c r="BE1163" i="23" s="1"/>
  <c r="BC1163" i="23"/>
  <c r="BB1167" i="22"/>
  <c r="BC1166" i="22"/>
  <c r="BA1166" i="22"/>
  <c r="BE1166" i="22" s="1"/>
  <c r="BB1165" i="23"/>
  <c r="BA1164" i="23"/>
  <c r="BE1164" i="23" s="1"/>
  <c r="BC1164" i="23"/>
  <c r="BA1167" i="22"/>
  <c r="BE1167" i="22" s="1"/>
  <c r="BC1167" i="22"/>
  <c r="BB1168" i="22"/>
  <c r="BB1166" i="23"/>
  <c r="BC1165" i="23"/>
  <c r="BA1165" i="23"/>
  <c r="BE1165" i="23" s="1"/>
  <c r="BB1169" i="22"/>
  <c r="BC1168" i="22"/>
  <c r="BA1168" i="22"/>
  <c r="BE1168" i="22" s="1"/>
  <c r="BA1166" i="23"/>
  <c r="BE1166" i="23" s="1"/>
  <c r="BB1167" i="23"/>
  <c r="BC1166" i="23"/>
  <c r="BC1169" i="22"/>
  <c r="BB1170" i="22"/>
  <c r="BA1169" i="22"/>
  <c r="BE1169" i="22" s="1"/>
  <c r="BB1168" i="23"/>
  <c r="BC1167" i="23"/>
  <c r="BA1167" i="23"/>
  <c r="BE1167" i="23" s="1"/>
  <c r="BC1170" i="22"/>
  <c r="BB1171" i="22"/>
  <c r="BA1170" i="22"/>
  <c r="BE1170" i="22" s="1"/>
  <c r="BB1169" i="23"/>
  <c r="BC1168" i="23"/>
  <c r="BA1168" i="23"/>
  <c r="BE1168" i="23" s="1"/>
  <c r="BC1171" i="22"/>
  <c r="BA1171" i="22"/>
  <c r="BE1171" i="22" s="1"/>
  <c r="BB1172" i="22"/>
  <c r="BB1170" i="23"/>
  <c r="BA1169" i="23"/>
  <c r="BE1169" i="23" s="1"/>
  <c r="BC1169" i="23"/>
  <c r="BA1172" i="22"/>
  <c r="BE1172" i="22" s="1"/>
  <c r="BB1173" i="22"/>
  <c r="BC1172" i="22"/>
  <c r="BB1171" i="23"/>
  <c r="BC1170" i="23"/>
  <c r="BA1170" i="23"/>
  <c r="BE1170" i="23" s="1"/>
  <c r="BB1174" i="22"/>
  <c r="BA1173" i="22"/>
  <c r="BE1173" i="22" s="1"/>
  <c r="BC1173" i="22"/>
  <c r="BC1171" i="23"/>
  <c r="BB1172" i="23"/>
  <c r="BA1171" i="23"/>
  <c r="BE1171" i="23" s="1"/>
  <c r="BC1174" i="22"/>
  <c r="BA1174" i="22"/>
  <c r="BE1174" i="22" s="1"/>
  <c r="BB1175" i="22"/>
  <c r="BC1172" i="23"/>
  <c r="BA1172" i="23"/>
  <c r="BE1172" i="23" s="1"/>
  <c r="BB1173" i="23"/>
  <c r="BB1176" i="22"/>
  <c r="BC1175" i="22"/>
  <c r="BA1175" i="22"/>
  <c r="BE1175" i="22" s="1"/>
  <c r="BB1174" i="23"/>
  <c r="BA1173" i="23"/>
  <c r="BE1173" i="23" s="1"/>
  <c r="BC1173" i="23"/>
  <c r="BB1177" i="22"/>
  <c r="BC1176" i="22"/>
  <c r="BA1176" i="22"/>
  <c r="BE1176" i="22" s="1"/>
  <c r="BA1174" i="23"/>
  <c r="BE1174" i="23" s="1"/>
  <c r="BC1174" i="23"/>
  <c r="BB1175" i="23"/>
  <c r="BB1178" i="22"/>
  <c r="BA1177" i="22"/>
  <c r="BE1177" i="22" s="1"/>
  <c r="BC1177" i="22"/>
  <c r="BA1175" i="23"/>
  <c r="BE1175" i="23" s="1"/>
  <c r="BB1176" i="23"/>
  <c r="BC1175" i="23"/>
  <c r="BB1179" i="22"/>
  <c r="BC1178" i="22"/>
  <c r="BA1178" i="22"/>
  <c r="BE1178" i="22" s="1"/>
  <c r="BB1177" i="23"/>
  <c r="BA1176" i="23"/>
  <c r="BE1176" i="23" s="1"/>
  <c r="BC1176" i="23"/>
  <c r="BB1180" i="22"/>
  <c r="BA1179" i="22"/>
  <c r="BE1179" i="22" s="1"/>
  <c r="BC1179" i="22"/>
  <c r="BB1178" i="23"/>
  <c r="BC1177" i="23"/>
  <c r="BA1177" i="23"/>
  <c r="BE1177" i="23" s="1"/>
  <c r="BB1181" i="22"/>
  <c r="BA1180" i="22"/>
  <c r="BE1180" i="22" s="1"/>
  <c r="BC1180" i="22"/>
  <c r="BC1178" i="23"/>
  <c r="BB1179" i="23"/>
  <c r="BA1178" i="23"/>
  <c r="BE1178" i="23" s="1"/>
  <c r="BA1181" i="22"/>
  <c r="BE1181" i="22" s="1"/>
  <c r="BC1181" i="22"/>
  <c r="BB1182" i="22"/>
  <c r="BC1179" i="23"/>
  <c r="BB1180" i="23"/>
  <c r="BA1179" i="23"/>
  <c r="BE1179" i="23" s="1"/>
  <c r="BA1182" i="22"/>
  <c r="BE1182" i="22" s="1"/>
  <c r="BB1183" i="22"/>
  <c r="BC1182" i="22"/>
  <c r="BC1180" i="23"/>
  <c r="BB1181" i="23"/>
  <c r="BA1180" i="23"/>
  <c r="BE1180" i="23" s="1"/>
  <c r="BA1183" i="22"/>
  <c r="BE1183" i="22" s="1"/>
  <c r="BB1184" i="22"/>
  <c r="BC1183" i="22"/>
  <c r="BB1182" i="23"/>
  <c r="BA1181" i="23"/>
  <c r="BE1181" i="23" s="1"/>
  <c r="BC1181" i="23"/>
  <c r="BC1184" i="22"/>
  <c r="BA1184" i="22"/>
  <c r="BE1184" i="22" s="1"/>
  <c r="BB1185" i="22"/>
  <c r="BA1182" i="23"/>
  <c r="BE1182" i="23" s="1"/>
  <c r="BC1182" i="23"/>
  <c r="BB1183" i="23"/>
  <c r="BB1186" i="22"/>
  <c r="BA1185" i="22"/>
  <c r="BE1185" i="22" s="1"/>
  <c r="BC1185" i="22"/>
  <c r="BB1184" i="23"/>
  <c r="BC1183" i="23"/>
  <c r="BA1183" i="23"/>
  <c r="BE1183" i="23" s="1"/>
  <c r="BC1186" i="22"/>
  <c r="BA1186" i="22"/>
  <c r="BE1186" i="22" s="1"/>
  <c r="BB1187" i="22"/>
  <c r="BA1184" i="23"/>
  <c r="BE1184" i="23" s="1"/>
  <c r="BC1184" i="23"/>
  <c r="BB1185" i="23"/>
  <c r="BB1188" i="22"/>
  <c r="BC1187" i="22"/>
  <c r="BA1187" i="22"/>
  <c r="BE1187" i="22" s="1"/>
  <c r="BA1185" i="23"/>
  <c r="BE1185" i="23" s="1"/>
  <c r="BB1186" i="23"/>
  <c r="BC1185" i="23"/>
  <c r="BB1189" i="22"/>
  <c r="BC1188" i="22"/>
  <c r="BA1188" i="22"/>
  <c r="BE1188" i="22" s="1"/>
  <c r="BB1187" i="23"/>
  <c r="BA1186" i="23"/>
  <c r="BE1186" i="23" s="1"/>
  <c r="BC1186" i="23"/>
  <c r="BC1189" i="22"/>
  <c r="BB1190" i="22"/>
  <c r="BA1189" i="22"/>
  <c r="BE1189" i="22" s="1"/>
  <c r="BA1187" i="23"/>
  <c r="BE1187" i="23" s="1"/>
  <c r="BB1188" i="23"/>
  <c r="BC1187" i="23"/>
  <c r="BB1191" i="22"/>
  <c r="BA1190" i="22"/>
  <c r="BE1190" i="22" s="1"/>
  <c r="BC1190" i="22"/>
  <c r="BA1188" i="23"/>
  <c r="BE1188" i="23" s="1"/>
  <c r="BB1189" i="23"/>
  <c r="BC1188" i="23"/>
  <c r="BA1191" i="22"/>
  <c r="BE1191" i="22" s="1"/>
  <c r="BB1192" i="22"/>
  <c r="BC1191" i="22"/>
  <c r="BA1189" i="23"/>
  <c r="BE1189" i="23" s="1"/>
  <c r="BC1189" i="23"/>
  <c r="BB1190" i="23"/>
  <c r="BA1192" i="22"/>
  <c r="BE1192" i="22" s="1"/>
  <c r="BC1192" i="22"/>
  <c r="BB1193" i="22"/>
  <c r="BC1190" i="23"/>
  <c r="BA1190" i="23"/>
  <c r="BE1190" i="23" s="1"/>
  <c r="BB1191" i="23"/>
  <c r="BA1193" i="22"/>
  <c r="BE1193" i="22" s="1"/>
  <c r="BB1194" i="22"/>
  <c r="BC1193" i="22"/>
  <c r="BB1192" i="23"/>
  <c r="BA1191" i="23"/>
  <c r="BE1191" i="23" s="1"/>
  <c r="BC1191" i="23"/>
  <c r="BA1194" i="22"/>
  <c r="BE1194" i="22" s="1"/>
  <c r="BB1195" i="22"/>
  <c r="BC1194" i="22"/>
  <c r="BB1193" i="23"/>
  <c r="BC1192" i="23"/>
  <c r="BA1192" i="23"/>
  <c r="BE1192" i="23" s="1"/>
  <c r="BC1195" i="22"/>
  <c r="BB1196" i="22"/>
  <c r="BA1195" i="22"/>
  <c r="BE1195" i="22" s="1"/>
  <c r="BA1193" i="23"/>
  <c r="BE1193" i="23" s="1"/>
  <c r="BC1193" i="23"/>
  <c r="BB1194" i="23"/>
  <c r="BC1196" i="22"/>
  <c r="BA1196" i="22"/>
  <c r="BE1196" i="22" s="1"/>
  <c r="BB1197" i="22"/>
  <c r="BB1195" i="23"/>
  <c r="BA1194" i="23"/>
  <c r="BE1194" i="23" s="1"/>
  <c r="BC1194" i="23"/>
  <c r="BC1197" i="22"/>
  <c r="BA1197" i="22"/>
  <c r="BE1197" i="22" s="1"/>
  <c r="BB1198" i="22"/>
  <c r="BC1195" i="23"/>
  <c r="BB1196" i="23"/>
  <c r="BA1195" i="23"/>
  <c r="BE1195" i="23" s="1"/>
  <c r="BA1198" i="22"/>
  <c r="BE1198" i="22" s="1"/>
  <c r="BB1199" i="22"/>
  <c r="BC1198" i="22"/>
  <c r="BA1196" i="23"/>
  <c r="BE1196" i="23" s="1"/>
  <c r="BB1197" i="23"/>
  <c r="BC1196" i="23"/>
  <c r="BB1200" i="22"/>
  <c r="BC1199" i="22"/>
  <c r="BA1199" i="22"/>
  <c r="BE1199" i="22" s="1"/>
  <c r="BB1198" i="23"/>
  <c r="BC1197" i="23"/>
  <c r="BA1197" i="23"/>
  <c r="BE1197" i="23" s="1"/>
  <c r="BA1200" i="22"/>
  <c r="BE1200" i="22" s="1"/>
  <c r="BC1200" i="22"/>
  <c r="BB1201" i="22"/>
  <c r="BB1199" i="23"/>
  <c r="BC1198" i="23"/>
  <c r="BA1198" i="23"/>
  <c r="BE1198" i="23" s="1"/>
  <c r="BC1201" i="22"/>
  <c r="BA1201" i="22"/>
  <c r="BE1201" i="22" s="1"/>
  <c r="BB1202" i="22"/>
  <c r="BC1199" i="23"/>
  <c r="BA1199" i="23"/>
  <c r="BE1199" i="23" s="1"/>
  <c r="BB1200" i="23"/>
  <c r="BA1202" i="22"/>
  <c r="BE1202" i="22" s="1"/>
  <c r="BC1202" i="22"/>
  <c r="BB1203" i="22"/>
  <c r="BB1201" i="23"/>
  <c r="BC1200" i="23"/>
  <c r="BA1200" i="23"/>
  <c r="BE1200" i="23" s="1"/>
  <c r="BB1204" i="22"/>
  <c r="BA1203" i="22"/>
  <c r="BE1203" i="22" s="1"/>
  <c r="BC1203" i="22"/>
  <c r="BA1201" i="23"/>
  <c r="BE1201" i="23" s="1"/>
  <c r="BC1201" i="23"/>
  <c r="BB1202" i="23"/>
  <c r="BC1204" i="22"/>
  <c r="BB1205" i="22"/>
  <c r="BA1204" i="22"/>
  <c r="BE1204" i="22" s="1"/>
  <c r="BC1202" i="23"/>
  <c r="BA1202" i="23"/>
  <c r="BE1202" i="23" s="1"/>
  <c r="BB1203" i="23"/>
  <c r="BC1205" i="22"/>
  <c r="BB1206" i="22"/>
  <c r="BA1205" i="22"/>
  <c r="BE1205" i="22" s="1"/>
  <c r="BA1203" i="23"/>
  <c r="BE1203" i="23" s="1"/>
  <c r="BB1204" i="23"/>
  <c r="BC1203" i="23"/>
  <c r="BA1206" i="22"/>
  <c r="BE1206" i="22" s="1"/>
  <c r="BC1206" i="22"/>
  <c r="BB1207" i="22"/>
  <c r="BB1205" i="23"/>
  <c r="BC1204" i="23"/>
  <c r="BA1204" i="23"/>
  <c r="BE1204" i="23" s="1"/>
  <c r="BA1207" i="22"/>
  <c r="BE1207" i="22" s="1"/>
  <c r="BC1207" i="22"/>
  <c r="BB1208" i="22"/>
  <c r="BC1205" i="23"/>
  <c r="BA1205" i="23"/>
  <c r="BE1205" i="23" s="1"/>
  <c r="BB1206" i="23"/>
  <c r="BC1208" i="22"/>
  <c r="BA1208" i="22"/>
  <c r="BE1208" i="22" s="1"/>
  <c r="BB1209" i="22"/>
  <c r="BA1206" i="23"/>
  <c r="BE1206" i="23" s="1"/>
  <c r="BC1206" i="23"/>
  <c r="BB1207" i="23"/>
  <c r="BC1209" i="22"/>
  <c r="BA1209" i="22"/>
  <c r="BE1209" i="22" s="1"/>
  <c r="BB1210" i="22"/>
  <c r="BB1208" i="23"/>
  <c r="BC1207" i="23"/>
  <c r="BA1207" i="23"/>
  <c r="BE1207" i="23" s="1"/>
  <c r="BA1210" i="22"/>
  <c r="BE1210" i="22" s="1"/>
  <c r="BC1210" i="22"/>
  <c r="BB1211" i="22"/>
  <c r="BB1209" i="23"/>
  <c r="BC1208" i="23"/>
  <c r="BA1208" i="23"/>
  <c r="BE1208" i="23" s="1"/>
  <c r="BA1211" i="22"/>
  <c r="BE1211" i="22" s="1"/>
  <c r="BB1212" i="22"/>
  <c r="BC1211" i="22"/>
  <c r="BC1209" i="23"/>
  <c r="BB1210" i="23"/>
  <c r="BA1209" i="23"/>
  <c r="BE1209" i="23" s="1"/>
  <c r="BA1212" i="22"/>
  <c r="BE1212" i="22" s="1"/>
  <c r="BC1212" i="22"/>
  <c r="BB1213" i="22"/>
  <c r="BB1211" i="23"/>
  <c r="BC1210" i="23"/>
  <c r="BA1210" i="23"/>
  <c r="BE1210" i="23" s="1"/>
  <c r="BB1214" i="22"/>
  <c r="BA1213" i="22"/>
  <c r="BE1213" i="22" s="1"/>
  <c r="BC1213" i="22"/>
  <c r="BC1211" i="23"/>
  <c r="BB1212" i="23"/>
  <c r="BA1211" i="23"/>
  <c r="BE1211" i="23" s="1"/>
  <c r="BA1214" i="22"/>
  <c r="BE1214" i="22" s="1"/>
  <c r="BC1214" i="22"/>
  <c r="BB1215" i="22"/>
  <c r="BC1212" i="23"/>
  <c r="BB1213" i="23"/>
  <c r="BA1212" i="23"/>
  <c r="BE1212" i="23" s="1"/>
  <c r="BA1215" i="22"/>
  <c r="BE1215" i="22" s="1"/>
  <c r="BB1216" i="22"/>
  <c r="BC1215" i="22"/>
  <c r="BA1213" i="23"/>
  <c r="BE1213" i="23" s="1"/>
  <c r="BB1214" i="23"/>
  <c r="BC1213" i="23"/>
  <c r="BC1216" i="22"/>
  <c r="BA1216" i="22"/>
  <c r="BE1216" i="22" s="1"/>
  <c r="BB1217" i="22"/>
  <c r="BA1214" i="23"/>
  <c r="BE1214" i="23" s="1"/>
  <c r="BC1214" i="23"/>
  <c r="BB1215" i="23"/>
  <c r="BC1217" i="22"/>
  <c r="BA1217" i="22"/>
  <c r="BE1217" i="22" s="1"/>
  <c r="BB1218" i="22"/>
  <c r="BB1216" i="23"/>
  <c r="BC1215" i="23"/>
  <c r="BA1215" i="23"/>
  <c r="BE1215" i="23" s="1"/>
  <c r="BC1218" i="22"/>
  <c r="BA1218" i="22"/>
  <c r="BE1218" i="22" s="1"/>
  <c r="BB1219" i="22"/>
  <c r="BA1216" i="23"/>
  <c r="BE1216" i="23" s="1"/>
  <c r="BC1216" i="23"/>
  <c r="BB1217" i="23"/>
  <c r="BA1219" i="22"/>
  <c r="BE1219" i="22" s="1"/>
  <c r="BB1220" i="22"/>
  <c r="BC1219" i="22"/>
  <c r="BC1217" i="23"/>
  <c r="BB1218" i="23"/>
  <c r="BA1217" i="23"/>
  <c r="BE1217" i="23" s="1"/>
  <c r="BB1221" i="22"/>
  <c r="BC1220" i="22"/>
  <c r="BA1220" i="22"/>
  <c r="BE1220" i="22" s="1"/>
  <c r="BB1219" i="23"/>
  <c r="BC1218" i="23"/>
  <c r="BA1218" i="23"/>
  <c r="BE1218" i="23" s="1"/>
  <c r="BC1221" i="22"/>
  <c r="BA1221" i="22"/>
  <c r="BE1221" i="22" s="1"/>
  <c r="BB1222" i="22"/>
  <c r="BC1219" i="23"/>
  <c r="BA1219" i="23"/>
  <c r="BE1219" i="23" s="1"/>
  <c r="BB1220" i="23"/>
  <c r="BC1222" i="22"/>
  <c r="BB1223" i="22"/>
  <c r="BA1222" i="22"/>
  <c r="BE1222" i="22" s="1"/>
  <c r="BB1221" i="23"/>
  <c r="BA1220" i="23"/>
  <c r="BE1220" i="23" s="1"/>
  <c r="BC1220" i="23"/>
  <c r="BC1223" i="22"/>
  <c r="BA1223" i="22"/>
  <c r="BE1223" i="22" s="1"/>
  <c r="BB1224" i="22"/>
  <c r="BB1222" i="23"/>
  <c r="BC1221" i="23"/>
  <c r="BA1221" i="23"/>
  <c r="BE1221" i="23" s="1"/>
  <c r="BA1224" i="22"/>
  <c r="BE1224" i="22" s="1"/>
  <c r="BB1225" i="22"/>
  <c r="BC1224" i="22"/>
  <c r="BB1223" i="23"/>
  <c r="BC1222" i="23"/>
  <c r="BA1222" i="23"/>
  <c r="BE1222" i="23" s="1"/>
  <c r="BA1225" i="22"/>
  <c r="BE1225" i="22" s="1"/>
  <c r="BC1225" i="22"/>
  <c r="BB1226" i="22"/>
  <c r="BC1223" i="23"/>
  <c r="BB1224" i="23"/>
  <c r="BA1223" i="23"/>
  <c r="BE1223" i="23" s="1"/>
  <c r="BC1226" i="22"/>
  <c r="BB1227" i="22"/>
  <c r="BA1226" i="22"/>
  <c r="BE1226" i="22" s="1"/>
  <c r="BC1224" i="23"/>
  <c r="BA1224" i="23"/>
  <c r="BE1224" i="23" s="1"/>
  <c r="BB1225" i="23"/>
  <c r="BB1228" i="22"/>
  <c r="BA1227" i="22"/>
  <c r="BE1227" i="22" s="1"/>
  <c r="BC1227" i="22"/>
  <c r="BA1225" i="23"/>
  <c r="BE1225" i="23" s="1"/>
  <c r="BB1226" i="23"/>
  <c r="BC1225" i="23"/>
  <c r="BA1228" i="22"/>
  <c r="BE1228" i="22" s="1"/>
  <c r="BB1229" i="22"/>
  <c r="BC1228" i="22"/>
  <c r="BC1226" i="23"/>
  <c r="BB1227" i="23"/>
  <c r="BA1226" i="23"/>
  <c r="BE1226" i="23" s="1"/>
  <c r="BA1229" i="22"/>
  <c r="BE1229" i="22" s="1"/>
  <c r="BC1229" i="22"/>
  <c r="BB1230" i="22"/>
  <c r="BB1228" i="23"/>
  <c r="BC1227" i="23"/>
  <c r="BA1227" i="23"/>
  <c r="BE1227" i="23" s="1"/>
  <c r="BC1230" i="22"/>
  <c r="BA1230" i="22"/>
  <c r="BE1230" i="22" s="1"/>
  <c r="BB1231" i="22"/>
  <c r="BC1228" i="23"/>
  <c r="BA1228" i="23"/>
  <c r="BE1228" i="23" s="1"/>
  <c r="BB1229" i="23"/>
  <c r="BC1231" i="22"/>
  <c r="BB1232" i="22"/>
  <c r="BA1231" i="22"/>
  <c r="BE1231" i="22" s="1"/>
  <c r="BB1230" i="23"/>
  <c r="BC1229" i="23"/>
  <c r="BA1229" i="23"/>
  <c r="BE1229" i="23" s="1"/>
  <c r="BC1232" i="22"/>
  <c r="BA1232" i="22"/>
  <c r="BE1232" i="22" s="1"/>
  <c r="BB1233" i="22"/>
  <c r="BC1230" i="23"/>
  <c r="BA1230" i="23"/>
  <c r="BE1230" i="23" s="1"/>
  <c r="BB1231" i="23"/>
  <c r="BB1234" i="22"/>
  <c r="BA1233" i="22"/>
  <c r="BE1233" i="22" s="1"/>
  <c r="BC1233" i="22"/>
  <c r="BC1231" i="23"/>
  <c r="BA1231" i="23"/>
  <c r="BE1231" i="23" s="1"/>
  <c r="BB1232" i="23"/>
  <c r="BA1234" i="22"/>
  <c r="BE1234" i="22" s="1"/>
  <c r="BC1234" i="22"/>
  <c r="BB1235" i="22"/>
  <c r="BA1232" i="23"/>
  <c r="BE1232" i="23" s="1"/>
  <c r="BC1232" i="23"/>
  <c r="BB1233" i="23"/>
  <c r="BB1236" i="22"/>
  <c r="BC1235" i="22"/>
  <c r="BA1235" i="22"/>
  <c r="BE1235" i="22" s="1"/>
  <c r="BA1233" i="23"/>
  <c r="BE1233" i="23" s="1"/>
  <c r="BB1234" i="23"/>
  <c r="BC1233" i="23"/>
  <c r="BB1237" i="22"/>
  <c r="BA1236" i="22"/>
  <c r="BE1236" i="22" s="1"/>
  <c r="BC1236" i="22"/>
  <c r="BC1234" i="23"/>
  <c r="BB1235" i="23"/>
  <c r="BA1234" i="23"/>
  <c r="BE1234" i="23" s="1"/>
  <c r="BC1237" i="22"/>
  <c r="BA1237" i="22"/>
  <c r="BE1237" i="22" s="1"/>
  <c r="BB1238" i="22"/>
  <c r="BB1236" i="23"/>
  <c r="BC1235" i="23"/>
  <c r="BA1235" i="23"/>
  <c r="BE1235" i="23" s="1"/>
  <c r="BA1238" i="22"/>
  <c r="BE1238" i="22" s="1"/>
  <c r="BB1239" i="22"/>
  <c r="BC1238" i="22"/>
  <c r="BB1237" i="23"/>
  <c r="BC1236" i="23"/>
  <c r="BA1236" i="23"/>
  <c r="BE1236" i="23" s="1"/>
  <c r="BA1239" i="22"/>
  <c r="BE1239" i="22" s="1"/>
  <c r="BB1240" i="22"/>
  <c r="BC1239" i="22"/>
  <c r="BB1238" i="23"/>
  <c r="BC1237" i="23"/>
  <c r="BA1237" i="23"/>
  <c r="BE1237" i="23" s="1"/>
  <c r="BA1240" i="22"/>
  <c r="BE1240" i="22" s="1"/>
  <c r="BB1241" i="22"/>
  <c r="BC1240" i="22"/>
  <c r="BB1239" i="23"/>
  <c r="BA1238" i="23"/>
  <c r="BE1238" i="23" s="1"/>
  <c r="BC1238" i="23"/>
  <c r="BA1241" i="22"/>
  <c r="BE1241" i="22" s="1"/>
  <c r="BC1241" i="22"/>
  <c r="BB1242" i="22"/>
  <c r="BC1239" i="23"/>
  <c r="BB1240" i="23"/>
  <c r="BA1239" i="23"/>
  <c r="BE1239" i="23" s="1"/>
  <c r="BB1243" i="22"/>
  <c r="BA1242" i="22"/>
  <c r="BE1242" i="22" s="1"/>
  <c r="BC1242" i="22"/>
  <c r="BC1240" i="23"/>
  <c r="BB1241" i="23"/>
  <c r="BA1240" i="23"/>
  <c r="BE1240" i="23" s="1"/>
  <c r="BA1243" i="22"/>
  <c r="BE1243" i="22" s="1"/>
  <c r="BC1243" i="22"/>
  <c r="BB1244" i="22"/>
  <c r="BB1242" i="23"/>
  <c r="BA1241" i="23"/>
  <c r="BE1241" i="23" s="1"/>
  <c r="BC1241" i="23"/>
  <c r="BA1244" i="22"/>
  <c r="BE1244" i="22" s="1"/>
  <c r="BC1244" i="22"/>
  <c r="BB1245" i="22"/>
  <c r="BB1243" i="23"/>
  <c r="BC1242" i="23"/>
  <c r="BA1242" i="23"/>
  <c r="BE1242" i="23" s="1"/>
  <c r="BC1245" i="22"/>
  <c r="BA1245" i="22"/>
  <c r="BE1245" i="22" s="1"/>
  <c r="BB1246" i="22"/>
  <c r="BA1243" i="23"/>
  <c r="BE1243" i="23" s="1"/>
  <c r="BB1244" i="23"/>
  <c r="BC1243" i="23"/>
  <c r="BA1246" i="22"/>
  <c r="BE1246" i="22" s="1"/>
  <c r="BB1247" i="22"/>
  <c r="BC1246" i="22"/>
  <c r="BC1244" i="23"/>
  <c r="BA1244" i="23"/>
  <c r="BE1244" i="23" s="1"/>
  <c r="BB1245" i="23"/>
  <c r="BB1248" i="22"/>
  <c r="BC1247" i="22"/>
  <c r="BA1247" i="22"/>
  <c r="BE1247" i="22" s="1"/>
  <c r="BC1245" i="23"/>
  <c r="BA1245" i="23"/>
  <c r="BE1245" i="23" s="1"/>
  <c r="BB1246" i="23"/>
  <c r="BB1249" i="22"/>
  <c r="BC1248" i="22"/>
  <c r="BA1248" i="22"/>
  <c r="BE1248" i="22" s="1"/>
  <c r="BC1246" i="23"/>
  <c r="BA1246" i="23"/>
  <c r="BE1246" i="23" s="1"/>
  <c r="BB1247" i="23"/>
  <c r="BC1249" i="22"/>
  <c r="BB1250" i="22"/>
  <c r="BA1249" i="22"/>
  <c r="BE1249" i="22" s="1"/>
  <c r="BC1247" i="23"/>
  <c r="BA1247" i="23"/>
  <c r="BE1247" i="23" s="1"/>
  <c r="BB1248" i="23"/>
  <c r="BA1250" i="22"/>
  <c r="BE1250" i="22" s="1"/>
  <c r="BC1250" i="22"/>
  <c r="BB1251" i="22"/>
  <c r="BB1249" i="23"/>
  <c r="BA1248" i="23"/>
  <c r="BE1248" i="23" s="1"/>
  <c r="BC1248" i="23"/>
  <c r="BC1251" i="22"/>
  <c r="BB1252" i="22"/>
  <c r="BA1251" i="22"/>
  <c r="BE1251" i="22" s="1"/>
  <c r="BA1249" i="23"/>
  <c r="BE1249" i="23" s="1"/>
  <c r="BC1249" i="23"/>
  <c r="BB1250" i="23"/>
  <c r="BC1252" i="22"/>
  <c r="BA1252" i="22"/>
  <c r="BE1252" i="22" s="1"/>
  <c r="BB1253" i="22"/>
  <c r="BB1251" i="23"/>
  <c r="BC1250" i="23"/>
  <c r="BA1250" i="23"/>
  <c r="BE1250" i="23" s="1"/>
  <c r="BB1254" i="22"/>
  <c r="BA1253" i="22"/>
  <c r="BE1253" i="22" s="1"/>
  <c r="BC1253" i="22"/>
  <c r="BC1251" i="23"/>
  <c r="BA1251" i="23"/>
  <c r="BE1251" i="23" s="1"/>
  <c r="BB1252" i="23"/>
  <c r="BA1254" i="22"/>
  <c r="BE1254" i="22" s="1"/>
  <c r="BB1255" i="22"/>
  <c r="BC1254" i="22"/>
  <c r="BC1252" i="23"/>
  <c r="BB1253" i="23"/>
  <c r="BA1252" i="23"/>
  <c r="BE1252" i="23" s="1"/>
  <c r="BA1255" i="22"/>
  <c r="BE1255" i="22" s="1"/>
  <c r="BB1256" i="22"/>
  <c r="BC1255" i="22"/>
  <c r="BB1254" i="23"/>
  <c r="BC1253" i="23"/>
  <c r="BA1253" i="23"/>
  <c r="BE1253" i="23" s="1"/>
  <c r="BB1257" i="22"/>
  <c r="BA1256" i="22"/>
  <c r="BE1256" i="22" s="1"/>
  <c r="BC1256" i="22"/>
  <c r="BA1254" i="23"/>
  <c r="BE1254" i="23" s="1"/>
  <c r="BC1254" i="23"/>
  <c r="BB1255" i="23"/>
  <c r="BB1258" i="22"/>
  <c r="BA1257" i="22"/>
  <c r="BE1257" i="22" s="1"/>
  <c r="BC1257" i="22"/>
  <c r="BB1256" i="23"/>
  <c r="BC1255" i="23"/>
  <c r="BA1255" i="23"/>
  <c r="BE1255" i="23" s="1"/>
  <c r="BC1258" i="22"/>
  <c r="BA1258" i="22"/>
  <c r="BE1258" i="22" s="1"/>
  <c r="BB1259" i="22"/>
  <c r="BB1257" i="23"/>
  <c r="BC1256" i="23"/>
  <c r="BA1256" i="23"/>
  <c r="BE1256" i="23" s="1"/>
  <c r="BC1259" i="22"/>
  <c r="BB1260" i="22"/>
  <c r="BA1259" i="22"/>
  <c r="BE1259" i="22" s="1"/>
  <c r="BB1258" i="23"/>
  <c r="BC1257" i="23"/>
  <c r="BA1257" i="23"/>
  <c r="BE1257" i="23" s="1"/>
  <c r="BC1260" i="22"/>
  <c r="BB1261" i="22"/>
  <c r="BA1260" i="22"/>
  <c r="BE1260" i="22" s="1"/>
  <c r="BC1258" i="23"/>
  <c r="BA1258" i="23"/>
  <c r="BE1258" i="23" s="1"/>
  <c r="BB1259" i="23"/>
  <c r="BC1261" i="22"/>
  <c r="BA1261" i="22"/>
  <c r="BE1261" i="22" s="1"/>
  <c r="BB1262" i="22"/>
  <c r="BC1259" i="23"/>
  <c r="BB1260" i="23"/>
  <c r="BA1259" i="23"/>
  <c r="BE1259" i="23" s="1"/>
  <c r="BA1262" i="22"/>
  <c r="BE1262" i="22" s="1"/>
  <c r="BC1262" i="22"/>
  <c r="BB1263" i="22"/>
  <c r="BB1261" i="23"/>
  <c r="BC1260" i="23"/>
  <c r="BA1260" i="23"/>
  <c r="BE1260" i="23" s="1"/>
  <c r="BB1264" i="22"/>
  <c r="BA1263" i="22"/>
  <c r="BE1263" i="22" s="1"/>
  <c r="BC1263" i="22"/>
  <c r="BC1261" i="23"/>
  <c r="BB1262" i="23"/>
  <c r="BA1261" i="23"/>
  <c r="BE1261" i="23" s="1"/>
  <c r="BA1264" i="22"/>
  <c r="BE1264" i="22" s="1"/>
  <c r="BB1265" i="22"/>
  <c r="BC1264" i="22"/>
  <c r="BA1262" i="23"/>
  <c r="BE1262" i="23" s="1"/>
  <c r="BC1262" i="23"/>
  <c r="BB1263" i="23"/>
  <c r="BB1266" i="22"/>
  <c r="BA1265" i="22"/>
  <c r="BE1265" i="22" s="1"/>
  <c r="BC1265" i="22"/>
  <c r="BC1263" i="23"/>
  <c r="BA1263" i="23"/>
  <c r="BE1263" i="23" s="1"/>
  <c r="BB1264" i="23"/>
  <c r="BB1267" i="22"/>
  <c r="BA1266" i="22"/>
  <c r="BE1266" i="22" s="1"/>
  <c r="BC1266" i="22"/>
  <c r="BA1264" i="23"/>
  <c r="BE1264" i="23" s="1"/>
  <c r="BC1264" i="23"/>
  <c r="BB1265" i="23"/>
  <c r="BC1267" i="22"/>
  <c r="BA1267" i="22"/>
  <c r="BE1267" i="22" s="1"/>
  <c r="BB1268" i="22"/>
  <c r="BB1266" i="23"/>
  <c r="BC1265" i="23"/>
  <c r="BA1265" i="23"/>
  <c r="BE1265" i="23" s="1"/>
  <c r="BA1268" i="22"/>
  <c r="BE1268" i="22" s="1"/>
  <c r="BB1269" i="22"/>
  <c r="BC1268" i="22"/>
  <c r="BA1266" i="23"/>
  <c r="BE1266" i="23" s="1"/>
  <c r="BB1267" i="23"/>
  <c r="BC1266" i="23"/>
  <c r="BA1269" i="22"/>
  <c r="BE1269" i="22" s="1"/>
  <c r="BB1270" i="22"/>
  <c r="BC1269" i="22"/>
  <c r="BB1268" i="23"/>
  <c r="BC1267" i="23"/>
  <c r="BA1267" i="23"/>
  <c r="BE1267" i="23" s="1"/>
  <c r="BB1271" i="22"/>
  <c r="BA1270" i="22"/>
  <c r="BE1270" i="22" s="1"/>
  <c r="BC1270" i="22"/>
  <c r="BA1268" i="23"/>
  <c r="BE1268" i="23" s="1"/>
  <c r="BC1268" i="23"/>
  <c r="BB1269" i="23"/>
  <c r="BC1271" i="22"/>
  <c r="BA1271" i="22"/>
  <c r="BE1271" i="22" s="1"/>
  <c r="BB1272" i="22"/>
  <c r="BB1270" i="23"/>
  <c r="BA1269" i="23"/>
  <c r="BE1269" i="23" s="1"/>
  <c r="BC1269" i="23"/>
  <c r="BC1272" i="22"/>
  <c r="BA1272" i="22"/>
  <c r="BE1272" i="22" s="1"/>
  <c r="BB1273" i="22"/>
  <c r="BA1270" i="23"/>
  <c r="BE1270" i="23" s="1"/>
  <c r="BB1271" i="23"/>
  <c r="BC1270" i="23"/>
  <c r="BA1273" i="22"/>
  <c r="BE1273" i="22" s="1"/>
  <c r="BB1274" i="22"/>
  <c r="BC1273" i="22"/>
  <c r="BB1272" i="23"/>
  <c r="BC1271" i="23"/>
  <c r="BA1271" i="23"/>
  <c r="BE1271" i="23" s="1"/>
  <c r="BA1274" i="22"/>
  <c r="BE1274" i="22" s="1"/>
  <c r="BB1275" i="22"/>
  <c r="BC1274" i="22"/>
  <c r="BA1272" i="23"/>
  <c r="BE1272" i="23" s="1"/>
  <c r="BC1272" i="23"/>
  <c r="BB1273" i="23"/>
  <c r="BB1276" i="22"/>
  <c r="BA1275" i="22"/>
  <c r="BE1275" i="22" s="1"/>
  <c r="BC1275" i="22"/>
  <c r="BA1273" i="23"/>
  <c r="BE1273" i="23" s="1"/>
  <c r="BC1273" i="23"/>
  <c r="BB1274" i="23"/>
  <c r="BB1277" i="22"/>
  <c r="BC1276" i="22"/>
  <c r="BA1276" i="22"/>
  <c r="BE1276" i="22" s="1"/>
  <c r="BA1274" i="23"/>
  <c r="BE1274" i="23" s="1"/>
  <c r="BB1275" i="23"/>
  <c r="BC1274" i="23"/>
  <c r="BB1278" i="22"/>
  <c r="BA1277" i="22"/>
  <c r="BE1277" i="22" s="1"/>
  <c r="BC1277" i="22"/>
  <c r="BA1275" i="23"/>
  <c r="BE1275" i="23" s="1"/>
  <c r="BB1276" i="23"/>
  <c r="BC1275" i="23"/>
  <c r="BC1278" i="22"/>
  <c r="BB1279" i="22"/>
  <c r="BA1278" i="22"/>
  <c r="BE1278" i="22" s="1"/>
  <c r="BA1276" i="23"/>
  <c r="BE1276" i="23" s="1"/>
  <c r="BC1276" i="23"/>
  <c r="BB1277" i="23"/>
  <c r="BB1280" i="22"/>
  <c r="BC1279" i="22"/>
  <c r="BA1279" i="22"/>
  <c r="BE1279" i="22" s="1"/>
  <c r="BB1278" i="23"/>
  <c r="BC1277" i="23"/>
  <c r="BA1277" i="23"/>
  <c r="BE1277" i="23" s="1"/>
  <c r="BC1280" i="22"/>
  <c r="BB1281" i="22"/>
  <c r="BA1280" i="22"/>
  <c r="BE1280" i="22" s="1"/>
  <c r="BC1278" i="23"/>
  <c r="BA1278" i="23"/>
  <c r="BE1278" i="23" s="1"/>
  <c r="BB1279" i="23"/>
  <c r="BA1281" i="22"/>
  <c r="BE1281" i="22" s="1"/>
  <c r="BB1282" i="22"/>
  <c r="BC1281" i="22"/>
  <c r="BB1280" i="23"/>
  <c r="BC1279" i="23"/>
  <c r="BA1279" i="23"/>
  <c r="BE1279" i="23" s="1"/>
  <c r="BC1282" i="22"/>
  <c r="BA1282" i="22"/>
  <c r="BE1282" i="22" s="1"/>
  <c r="BB1283" i="22"/>
  <c r="BB1281" i="23"/>
  <c r="BC1280" i="23"/>
  <c r="BA1280" i="23"/>
  <c r="BE1280" i="23" s="1"/>
  <c r="BA1283" i="22"/>
  <c r="BE1283" i="22" s="1"/>
  <c r="BB1284" i="22"/>
  <c r="BC1283" i="22"/>
  <c r="BB1282" i="23"/>
  <c r="BC1281" i="23"/>
  <c r="BA1281" i="23"/>
  <c r="BE1281" i="23" s="1"/>
  <c r="BC1284" i="22"/>
  <c r="BA1284" i="22"/>
  <c r="BE1284" i="22" s="1"/>
  <c r="BB1285" i="22"/>
  <c r="BC1282" i="23"/>
  <c r="BA1282" i="23"/>
  <c r="BE1282" i="23" s="1"/>
  <c r="BB1283" i="23"/>
  <c r="BB1286" i="22"/>
  <c r="BA1285" i="22"/>
  <c r="BE1285" i="22" s="1"/>
  <c r="BC1285" i="22"/>
  <c r="BC1283" i="23"/>
  <c r="BB1284" i="23"/>
  <c r="BA1283" i="23"/>
  <c r="BE1283" i="23" s="1"/>
  <c r="BB1287" i="22"/>
  <c r="BC1286" i="22"/>
  <c r="BA1286" i="22"/>
  <c r="BE1286" i="22" s="1"/>
  <c r="BC1284" i="23"/>
  <c r="BB1285" i="23"/>
  <c r="BA1284" i="23"/>
  <c r="BE1284" i="23" s="1"/>
  <c r="BB1288" i="22"/>
  <c r="BA1287" i="22"/>
  <c r="BE1287" i="22" s="1"/>
  <c r="BC1287" i="22"/>
  <c r="BB1286" i="23"/>
  <c r="BC1285" i="23"/>
  <c r="BA1285" i="23"/>
  <c r="BE1285" i="23" s="1"/>
  <c r="BC1288" i="22"/>
  <c r="BB1289" i="22"/>
  <c r="BA1288" i="22"/>
  <c r="BE1288" i="22" s="1"/>
  <c r="BA1286" i="23"/>
  <c r="BE1286" i="23" s="1"/>
  <c r="BB1287" i="23"/>
  <c r="BC1286" i="23"/>
  <c r="BC1289" i="22"/>
  <c r="BB1290" i="22"/>
  <c r="BA1289" i="22"/>
  <c r="BE1289" i="22" s="1"/>
  <c r="BC1287" i="23"/>
  <c r="BA1287" i="23"/>
  <c r="BE1287" i="23" s="1"/>
  <c r="BB1288" i="23"/>
  <c r="BB1291" i="22"/>
  <c r="BC1290" i="22"/>
  <c r="BA1290" i="22"/>
  <c r="BE1290" i="22" s="1"/>
  <c r="BC1288" i="23"/>
  <c r="BA1288" i="23"/>
  <c r="BE1288" i="23" s="1"/>
  <c r="BB1289" i="23"/>
  <c r="BA1291" i="22"/>
  <c r="BE1291" i="22" s="1"/>
  <c r="BC1291" i="22"/>
  <c r="BB1292" i="22"/>
  <c r="BC1289" i="23"/>
  <c r="BB1290" i="23"/>
  <c r="BA1289" i="23"/>
  <c r="BE1289" i="23" s="1"/>
  <c r="BA1292" i="22"/>
  <c r="BE1292" i="22" s="1"/>
  <c r="BC1292" i="22"/>
  <c r="BB1293" i="22"/>
  <c r="BB1291" i="23"/>
  <c r="BC1290" i="23"/>
  <c r="BA1290" i="23"/>
  <c r="BE1290" i="23" s="1"/>
  <c r="BA1293" i="22"/>
  <c r="BE1293" i="22" s="1"/>
  <c r="BB1294" i="22"/>
  <c r="BC1293" i="22"/>
  <c r="BC1291" i="23"/>
  <c r="BB1292" i="23"/>
  <c r="BA1291" i="23"/>
  <c r="BE1291" i="23" s="1"/>
  <c r="BA1294" i="22"/>
  <c r="BE1294" i="22" s="1"/>
  <c r="BC1294" i="22"/>
  <c r="BB1295" i="22"/>
  <c r="BB1293" i="23"/>
  <c r="BA1292" i="23"/>
  <c r="BE1292" i="23" s="1"/>
  <c r="BC1292" i="23"/>
  <c r="BC1295" i="22"/>
  <c r="BB1296" i="22"/>
  <c r="BA1295" i="22"/>
  <c r="BE1295" i="22" s="1"/>
  <c r="BA1293" i="23"/>
  <c r="BE1293" i="23" s="1"/>
  <c r="BB1294" i="23"/>
  <c r="BC1293" i="23"/>
  <c r="BC1296" i="22"/>
  <c r="BB1297" i="22"/>
  <c r="BA1296" i="22"/>
  <c r="BE1296" i="22" s="1"/>
  <c r="BC1294" i="23"/>
  <c r="BB1295" i="23"/>
  <c r="BA1294" i="23"/>
  <c r="BE1294" i="23" s="1"/>
  <c r="BB1298" i="22"/>
  <c r="BA1297" i="22"/>
  <c r="BE1297" i="22" s="1"/>
  <c r="BC1297" i="22"/>
  <c r="BC1295" i="23"/>
  <c r="BA1295" i="23"/>
  <c r="BE1295" i="23" s="1"/>
  <c r="BB1296" i="23"/>
  <c r="BB1299" i="22"/>
  <c r="BC1298" i="22"/>
  <c r="BA1298" i="22"/>
  <c r="BE1298" i="22" s="1"/>
  <c r="BA1296" i="23"/>
  <c r="BE1296" i="23" s="1"/>
  <c r="BB1297" i="23"/>
  <c r="BC1296" i="23"/>
  <c r="BB1300" i="22"/>
  <c r="BA1299" i="22"/>
  <c r="BE1299" i="22" s="1"/>
  <c r="BC1299" i="22"/>
  <c r="BC1297" i="23"/>
  <c r="BA1297" i="23"/>
  <c r="BE1297" i="23" s="1"/>
  <c r="BB1298" i="23"/>
  <c r="BA1300" i="22"/>
  <c r="BE1300" i="22" s="1"/>
  <c r="BC1300" i="22"/>
  <c r="BB1301" i="22"/>
  <c r="BB1299" i="23"/>
  <c r="BA1298" i="23"/>
  <c r="BE1298" i="23" s="1"/>
  <c r="BC1298" i="23"/>
  <c r="BC1301" i="22"/>
  <c r="BA1301" i="22"/>
  <c r="BE1301" i="22" s="1"/>
  <c r="BB1302" i="22"/>
  <c r="BB1300" i="23"/>
  <c r="BA1299" i="23"/>
  <c r="BE1299" i="23" s="1"/>
  <c r="BC1299" i="23"/>
  <c r="BB1303" i="22"/>
  <c r="BC1302" i="22"/>
  <c r="BA1302" i="22"/>
  <c r="BE1302" i="22" s="1"/>
  <c r="BC1300" i="23"/>
  <c r="BB1301" i="23"/>
  <c r="BA1300" i="23"/>
  <c r="BE1300" i="23" s="1"/>
  <c r="BA1303" i="22"/>
  <c r="BE1303" i="22" s="1"/>
  <c r="BC1303" i="22"/>
  <c r="BB1304" i="22"/>
  <c r="BA1301" i="23"/>
  <c r="BE1301" i="23" s="1"/>
  <c r="BC1301" i="23"/>
  <c r="BB1302" i="23"/>
  <c r="BB1305" i="22"/>
  <c r="BC1304" i="22"/>
  <c r="BA1304" i="22"/>
  <c r="BE1304" i="22" s="1"/>
  <c r="BC1302" i="23"/>
  <c r="BA1302" i="23"/>
  <c r="BE1302" i="23" s="1"/>
  <c r="BB1303" i="23"/>
  <c r="BB1306" i="22"/>
  <c r="BA1305" i="22"/>
  <c r="BE1305" i="22" s="1"/>
  <c r="BC1305" i="22"/>
  <c r="BC1303" i="23"/>
  <c r="BA1303" i="23"/>
  <c r="BE1303" i="23" s="1"/>
  <c r="BB1304" i="23"/>
  <c r="BA1306" i="22"/>
  <c r="BE1306" i="22" s="1"/>
  <c r="BB1307" i="22"/>
  <c r="BC1306" i="22"/>
  <c r="BB1305" i="23"/>
  <c r="BA1304" i="23"/>
  <c r="BE1304" i="23" s="1"/>
  <c r="BC1304" i="23"/>
  <c r="BA1307" i="22"/>
  <c r="BE1307" i="22" s="1"/>
  <c r="BC1307" i="22"/>
  <c r="BB1308" i="22"/>
  <c r="BA1305" i="23"/>
  <c r="BE1305" i="23" s="1"/>
  <c r="BB1306" i="23"/>
  <c r="BC1305" i="23"/>
  <c r="BC1308" i="22"/>
  <c r="BB1309" i="22"/>
  <c r="BA1308" i="22"/>
  <c r="BE1308" i="22" s="1"/>
  <c r="BB1307" i="23"/>
  <c r="BC1306" i="23"/>
  <c r="BA1306" i="23"/>
  <c r="BE1306" i="23" s="1"/>
  <c r="BA1309" i="22"/>
  <c r="BE1309" i="22" s="1"/>
  <c r="BC1309" i="22"/>
  <c r="BB1310" i="22"/>
  <c r="BA1307" i="23"/>
  <c r="BE1307" i="23" s="1"/>
  <c r="BB1308" i="23"/>
  <c r="BC1307" i="23"/>
  <c r="BA1310" i="22"/>
  <c r="BE1310" i="22" s="1"/>
  <c r="BC1310" i="22"/>
  <c r="BB1311" i="22"/>
  <c r="BC1308" i="23"/>
  <c r="BB1309" i="23"/>
  <c r="BA1308" i="23"/>
  <c r="BE1308" i="23" s="1"/>
  <c r="BC1311" i="22"/>
  <c r="BA1311" i="22"/>
  <c r="BE1311" i="22" s="1"/>
  <c r="BB1312" i="22"/>
  <c r="BA1309" i="23"/>
  <c r="BE1309" i="23" s="1"/>
  <c r="BB1310" i="23"/>
  <c r="BC1309" i="23"/>
  <c r="BB1313" i="22"/>
  <c r="BA1312" i="22"/>
  <c r="BE1312" i="22" s="1"/>
  <c r="BC1312" i="22"/>
  <c r="BC1310" i="23"/>
  <c r="BA1310" i="23"/>
  <c r="BE1310" i="23" s="1"/>
  <c r="BB1311" i="23"/>
  <c r="BC1313" i="22"/>
  <c r="BA1313" i="22"/>
  <c r="BE1313" i="22" s="1"/>
  <c r="BB1314" i="22"/>
  <c r="BB1312" i="23"/>
  <c r="BC1311" i="23"/>
  <c r="BA1311" i="23"/>
  <c r="BE1311" i="23" s="1"/>
  <c r="BA1314" i="22"/>
  <c r="BE1314" i="22" s="1"/>
  <c r="BB1315" i="22"/>
  <c r="BC1314" i="22"/>
  <c r="BA1312" i="23"/>
  <c r="BE1312" i="23" s="1"/>
  <c r="BC1312" i="23"/>
  <c r="BB1313" i="23"/>
  <c r="BB1316" i="22"/>
  <c r="BC1315" i="22"/>
  <c r="BA1315" i="22"/>
  <c r="BE1315" i="22" s="1"/>
  <c r="BB1314" i="23"/>
  <c r="BA1313" i="23"/>
  <c r="BE1313" i="23" s="1"/>
  <c r="BC1313" i="23"/>
  <c r="BB1317" i="22"/>
  <c r="BA1316" i="22"/>
  <c r="BE1316" i="22" s="1"/>
  <c r="BC1316" i="22"/>
  <c r="BA1314" i="23"/>
  <c r="BE1314" i="23" s="1"/>
  <c r="BB1315" i="23"/>
  <c r="BC1314" i="23"/>
  <c r="BC1317" i="22"/>
  <c r="BA1317" i="22"/>
  <c r="BE1317" i="22" s="1"/>
  <c r="BB1318" i="22"/>
  <c r="BB1316" i="23"/>
  <c r="BA1315" i="23"/>
  <c r="BE1315" i="23" s="1"/>
  <c r="BC1315" i="23"/>
  <c r="BA1318" i="22"/>
  <c r="BE1318" i="22" s="1"/>
  <c r="BC1318" i="22"/>
  <c r="BB1319" i="22"/>
  <c r="BB1317" i="23"/>
  <c r="BA1316" i="23"/>
  <c r="BE1316" i="23" s="1"/>
  <c r="BC1316" i="23"/>
  <c r="BC1319" i="22"/>
  <c r="BA1319" i="22"/>
  <c r="BE1319" i="22" s="1"/>
  <c r="BB1320" i="22"/>
  <c r="BB1318" i="23"/>
  <c r="BA1317" i="23"/>
  <c r="BE1317" i="23" s="1"/>
  <c r="BC1317" i="23"/>
  <c r="BA1320" i="22"/>
  <c r="BE1320" i="22" s="1"/>
  <c r="BB1321" i="22"/>
  <c r="BC1320" i="22"/>
  <c r="BA1318" i="23"/>
  <c r="BE1318" i="23" s="1"/>
  <c r="BB1319" i="23"/>
  <c r="BC1318" i="23"/>
  <c r="BB1322" i="22"/>
  <c r="BA1321" i="22"/>
  <c r="BE1321" i="22" s="1"/>
  <c r="BC1321" i="22"/>
  <c r="BB1320" i="23"/>
  <c r="BC1319" i="23"/>
  <c r="BA1319" i="23"/>
  <c r="BE1319" i="23" s="1"/>
  <c r="BB1323" i="22"/>
  <c r="BC1322" i="22"/>
  <c r="BA1322" i="22"/>
  <c r="BE1322" i="22" s="1"/>
  <c r="BC1320" i="23"/>
  <c r="BB1321" i="23"/>
  <c r="BA1320" i="23"/>
  <c r="BE1320" i="23" s="1"/>
  <c r="BB1324" i="22"/>
  <c r="BA1323" i="22"/>
  <c r="BE1323" i="22" s="1"/>
  <c r="BC1323" i="22"/>
  <c r="BC1321" i="23"/>
  <c r="BA1321" i="23"/>
  <c r="BE1321" i="23" s="1"/>
  <c r="BB1322" i="23"/>
  <c r="BB1325" i="22"/>
  <c r="BC1324" i="22"/>
  <c r="BA1324" i="22"/>
  <c r="BE1324" i="22" s="1"/>
  <c r="BB1323" i="23"/>
  <c r="BA1322" i="23"/>
  <c r="BE1322" i="23" s="1"/>
  <c r="BC1322" i="23"/>
  <c r="BC1325" i="22"/>
  <c r="BA1325" i="22"/>
  <c r="BE1325" i="22" s="1"/>
  <c r="BB1326" i="22"/>
  <c r="BB1324" i="23"/>
  <c r="BC1323" i="23"/>
  <c r="BA1323" i="23"/>
  <c r="BE1323" i="23" s="1"/>
  <c r="BC1326" i="22"/>
  <c r="BB1327" i="22"/>
  <c r="BA1326" i="22"/>
  <c r="BE1326" i="22" s="1"/>
  <c r="BA1324" i="23"/>
  <c r="BE1324" i="23" s="1"/>
  <c r="BC1324" i="23"/>
  <c r="BB1325" i="23"/>
  <c r="BC1327" i="22"/>
  <c r="BB1328" i="22"/>
  <c r="BA1327" i="22"/>
  <c r="BE1327" i="22" s="1"/>
  <c r="BC1325" i="23"/>
  <c r="BA1325" i="23"/>
  <c r="BE1325" i="23" s="1"/>
  <c r="BB1326" i="23"/>
  <c r="BA1328" i="22"/>
  <c r="BE1328" i="22" s="1"/>
  <c r="BB1329" i="22"/>
  <c r="BC1328" i="22"/>
  <c r="BB1327" i="23"/>
  <c r="BA1326" i="23"/>
  <c r="BE1326" i="23" s="1"/>
  <c r="BC1326" i="23"/>
  <c r="BC1329" i="22"/>
  <c r="BB1330" i="22"/>
  <c r="BA1329" i="22"/>
  <c r="BE1329" i="22" s="1"/>
  <c r="BC1327" i="23"/>
  <c r="BB1328" i="23"/>
  <c r="BA1327" i="23"/>
  <c r="BE1327" i="23" s="1"/>
  <c r="BB1331" i="22"/>
  <c r="BA1330" i="22"/>
  <c r="BE1330" i="22" s="1"/>
  <c r="BC1330" i="22"/>
  <c r="BA1328" i="23"/>
  <c r="BE1328" i="23" s="1"/>
  <c r="BB1329" i="23"/>
  <c r="BC1328" i="23"/>
  <c r="BC1331" i="22"/>
  <c r="BB1332" i="22"/>
  <c r="BA1331" i="22"/>
  <c r="BE1331" i="22" s="1"/>
  <c r="BA1329" i="23"/>
  <c r="BE1329" i="23" s="1"/>
  <c r="BB1330" i="23"/>
  <c r="BC1329" i="23"/>
  <c r="BC1332" i="22"/>
  <c r="BA1332" i="22"/>
  <c r="BE1332" i="22" s="1"/>
  <c r="BB1333" i="22"/>
  <c r="BB1331" i="23"/>
  <c r="BC1330" i="23"/>
  <c r="BA1330" i="23"/>
  <c r="BE1330" i="23" s="1"/>
  <c r="BA1333" i="22"/>
  <c r="BE1333" i="22" s="1"/>
  <c r="BC1333" i="22"/>
  <c r="BB1334" i="22"/>
  <c r="BC1331" i="23"/>
  <c r="BA1331" i="23"/>
  <c r="BE1331" i="23" s="1"/>
  <c r="BB1332" i="23"/>
  <c r="BA1334" i="22"/>
  <c r="BE1334" i="22" s="1"/>
  <c r="BB1335" i="22"/>
  <c r="BC1334" i="22"/>
  <c r="BA1332" i="23"/>
  <c r="BE1332" i="23" s="1"/>
  <c r="BB1333" i="23"/>
  <c r="BC1332" i="23"/>
  <c r="BB1336" i="22"/>
  <c r="BA1335" i="22"/>
  <c r="BE1335" i="22" s="1"/>
  <c r="BC1335" i="22"/>
  <c r="BB1334" i="23"/>
  <c r="BC1333" i="23"/>
  <c r="BA1333" i="23"/>
  <c r="BE1333" i="23" s="1"/>
  <c r="BB1337" i="22"/>
  <c r="BC1336" i="22"/>
  <c r="BA1336" i="22"/>
  <c r="BE1336" i="22" s="1"/>
  <c r="BA1334" i="23"/>
  <c r="BE1334" i="23" s="1"/>
  <c r="BC1334" i="23"/>
  <c r="BB1335" i="23"/>
  <c r="BC1337" i="22"/>
  <c r="BB1338" i="22"/>
  <c r="BA1337" i="22"/>
  <c r="BE1337" i="22" s="1"/>
  <c r="BC1335" i="23"/>
  <c r="BA1335" i="23"/>
  <c r="BE1335" i="23" s="1"/>
  <c r="BB1336" i="23"/>
  <c r="BB1339" i="22"/>
  <c r="BA1338" i="22"/>
  <c r="BE1338" i="22" s="1"/>
  <c r="BC1338" i="22"/>
  <c r="BB1337" i="23"/>
  <c r="BA1336" i="23"/>
  <c r="BE1336" i="23" s="1"/>
  <c r="BC1336" i="23"/>
  <c r="BB1340" i="22"/>
  <c r="BC1339" i="22"/>
  <c r="BA1339" i="22"/>
  <c r="BE1339" i="22" s="1"/>
  <c r="BA1337" i="23"/>
  <c r="BE1337" i="23" s="1"/>
  <c r="BB1338" i="23"/>
  <c r="BC1337" i="23"/>
  <c r="BB1341" i="22"/>
  <c r="BA1340" i="22"/>
  <c r="BE1340" i="22" s="1"/>
  <c r="BC1340" i="22"/>
  <c r="BB1339" i="23"/>
  <c r="BA1338" i="23"/>
  <c r="BE1338" i="23" s="1"/>
  <c r="BC1338" i="23"/>
  <c r="BC1341" i="22"/>
  <c r="BB1342" i="22"/>
  <c r="BA1341" i="22"/>
  <c r="BE1341" i="22" s="1"/>
  <c r="BB1340" i="23"/>
  <c r="BA1339" i="23"/>
  <c r="BE1339" i="23" s="1"/>
  <c r="BC1339" i="23"/>
  <c r="BB1343" i="22"/>
  <c r="BA1342" i="22"/>
  <c r="BE1342" i="22" s="1"/>
  <c r="BC1342" i="22"/>
  <c r="BB1341" i="23"/>
  <c r="BC1340" i="23"/>
  <c r="BA1340" i="23"/>
  <c r="BE1340" i="23" s="1"/>
  <c r="BB1344" i="22"/>
  <c r="BA1343" i="22"/>
  <c r="BE1343" i="22" s="1"/>
  <c r="BC1343" i="22"/>
  <c r="BC1341" i="23"/>
  <c r="BB1342" i="23"/>
  <c r="BA1341" i="23"/>
  <c r="BE1341" i="23" s="1"/>
  <c r="BB1345" i="22"/>
  <c r="BA1344" i="22"/>
  <c r="BE1344" i="22" s="1"/>
  <c r="BC1344" i="22"/>
  <c r="BB1343" i="23"/>
  <c r="BC1342" i="23"/>
  <c r="BA1342" i="23"/>
  <c r="BE1342" i="23" s="1"/>
  <c r="BC1345" i="22"/>
  <c r="BA1345" i="22"/>
  <c r="BE1345" i="22" s="1"/>
  <c r="BB1346" i="22"/>
  <c r="BA1343" i="23"/>
  <c r="BE1343" i="23" s="1"/>
  <c r="BC1343" i="23"/>
  <c r="BB1344" i="23"/>
  <c r="BC1346" i="22"/>
  <c r="BA1346" i="22"/>
  <c r="BE1346" i="22" s="1"/>
  <c r="BB1347" i="22"/>
  <c r="BA1344" i="23"/>
  <c r="BE1344" i="23" s="1"/>
  <c r="BB1345" i="23"/>
  <c r="BC1344" i="23"/>
  <c r="BC1347" i="22"/>
  <c r="BA1347" i="22"/>
  <c r="BE1347" i="22" s="1"/>
  <c r="BB1348" i="22"/>
  <c r="BC1345" i="23"/>
  <c r="BA1345" i="23"/>
  <c r="BE1345" i="23" s="1"/>
  <c r="BB1346" i="23"/>
  <c r="BC1348" i="22"/>
  <c r="BB1349" i="22"/>
  <c r="BA1348" i="22"/>
  <c r="BE1348" i="22" s="1"/>
  <c r="BB1347" i="23"/>
  <c r="BC1346" i="23"/>
  <c r="BA1346" i="23"/>
  <c r="BE1346" i="23" s="1"/>
  <c r="BA1349" i="22"/>
  <c r="BE1349" i="22" s="1"/>
  <c r="BC1349" i="22"/>
  <c r="BB1350" i="22"/>
  <c r="BC1347" i="23"/>
  <c r="BA1347" i="23"/>
  <c r="BE1347" i="23" s="1"/>
  <c r="BB1348" i="23"/>
  <c r="BA1350" i="22"/>
  <c r="BE1350" i="22" s="1"/>
  <c r="BB1351" i="22"/>
  <c r="BC1350" i="22"/>
  <c r="BA1348" i="23"/>
  <c r="BE1348" i="23" s="1"/>
  <c r="BB1349" i="23"/>
  <c r="BC1348" i="23"/>
  <c r="BA1351" i="22"/>
  <c r="BE1351" i="22" s="1"/>
  <c r="BB1352" i="22"/>
  <c r="BC1351" i="22"/>
  <c r="BA1349" i="23"/>
  <c r="BE1349" i="23" s="1"/>
  <c r="BC1349" i="23"/>
  <c r="BB1350" i="23"/>
  <c r="BB1353" i="22"/>
  <c r="BA1352" i="22"/>
  <c r="BE1352" i="22" s="1"/>
  <c r="BC1352" i="22"/>
  <c r="BB1351" i="23"/>
  <c r="BC1350" i="23"/>
  <c r="BA1350" i="23"/>
  <c r="BE1350" i="23" s="1"/>
  <c r="BA1353" i="22"/>
  <c r="BE1353" i="22" s="1"/>
  <c r="BB1354" i="22"/>
  <c r="BC1353" i="22"/>
  <c r="BA1351" i="23"/>
  <c r="BE1351" i="23" s="1"/>
  <c r="BB1352" i="23"/>
  <c r="BC1351" i="23"/>
  <c r="BA1354" i="22"/>
  <c r="BE1354" i="22" s="1"/>
  <c r="BC1354" i="22"/>
  <c r="BB1355" i="22"/>
  <c r="BA1352" i="23"/>
  <c r="BE1352" i="23" s="1"/>
  <c r="BB1353" i="23"/>
  <c r="BC1352" i="23"/>
  <c r="BA1355" i="22"/>
  <c r="BE1355" i="22" s="1"/>
  <c r="BC1355" i="22"/>
  <c r="BB1356" i="22"/>
  <c r="BA1353" i="23"/>
  <c r="BE1353" i="23" s="1"/>
  <c r="BB1354" i="23"/>
  <c r="BC1353" i="23"/>
  <c r="BC1356" i="22"/>
  <c r="BA1356" i="22"/>
  <c r="BE1356" i="22" s="1"/>
  <c r="BB1357" i="22"/>
  <c r="BB1355" i="23"/>
  <c r="BA1354" i="23"/>
  <c r="BE1354" i="23" s="1"/>
  <c r="BC1354" i="23"/>
  <c r="BA1357" i="22"/>
  <c r="BE1357" i="22" s="1"/>
  <c r="BB1358" i="22"/>
  <c r="BC1357" i="22"/>
  <c r="BC1355" i="23"/>
  <c r="BB1356" i="23"/>
  <c r="BA1355" i="23"/>
  <c r="BE1355" i="23" s="1"/>
  <c r="BC1358" i="22"/>
  <c r="BA1358" i="22"/>
  <c r="BE1358" i="22" s="1"/>
  <c r="BB1359" i="22"/>
  <c r="BB1357" i="23"/>
  <c r="BC1356" i="23"/>
  <c r="BA1356" i="23"/>
  <c r="BE1356" i="23" s="1"/>
  <c r="BB1360" i="22"/>
  <c r="BA1359" i="22"/>
  <c r="BE1359" i="22" s="1"/>
  <c r="BC1359" i="22"/>
  <c r="BB1358" i="23"/>
  <c r="BA1357" i="23"/>
  <c r="BE1357" i="23" s="1"/>
  <c r="BC1357" i="23"/>
  <c r="BB1361" i="22"/>
  <c r="BA1360" i="22"/>
  <c r="BE1360" i="22" s="1"/>
  <c r="BC1360" i="22"/>
  <c r="BC1358" i="23"/>
  <c r="BA1358" i="23"/>
  <c r="BE1358" i="23" s="1"/>
  <c r="BB1359" i="23"/>
  <c r="BC1361" i="22"/>
  <c r="BB1362" i="22"/>
  <c r="BA1361" i="22"/>
  <c r="BE1361" i="22" s="1"/>
  <c r="BA1359" i="23"/>
  <c r="BE1359" i="23" s="1"/>
  <c r="BC1359" i="23"/>
  <c r="BB1360" i="23"/>
  <c r="BA1362" i="22"/>
  <c r="BE1362" i="22" s="1"/>
  <c r="BC1362" i="22"/>
  <c r="BB1363" i="22"/>
  <c r="BB1361" i="23"/>
  <c r="BC1360" i="23"/>
  <c r="BA1360" i="23"/>
  <c r="BE1360" i="23" s="1"/>
  <c r="BB1364" i="22"/>
  <c r="BC1363" i="22"/>
  <c r="BA1363" i="22"/>
  <c r="BE1363" i="22" s="1"/>
  <c r="BA1361" i="23"/>
  <c r="BE1361" i="23" s="1"/>
  <c r="BB1362" i="23"/>
  <c r="BC1361" i="23"/>
  <c r="BC1364" i="22"/>
  <c r="BA1364" i="22"/>
  <c r="BE1364" i="22" s="1"/>
  <c r="BB1365" i="22"/>
  <c r="BA1362" i="23"/>
  <c r="BE1362" i="23" s="1"/>
  <c r="BB1363" i="23"/>
  <c r="BC1362" i="23"/>
  <c r="BB1366" i="22"/>
  <c r="BC1365" i="22"/>
  <c r="BA1365" i="22"/>
  <c r="BE1365" i="22" s="1"/>
  <c r="BA1363" i="23"/>
  <c r="BE1363" i="23" s="1"/>
  <c r="BB1364" i="23"/>
  <c r="BC1363" i="23"/>
  <c r="BA1366" i="22"/>
  <c r="BE1366" i="22" s="1"/>
  <c r="BC1366" i="22"/>
  <c r="BB1367" i="22"/>
  <c r="BA1364" i="23"/>
  <c r="BE1364" i="23" s="1"/>
  <c r="BC1364" i="23"/>
  <c r="BB1365" i="23"/>
  <c r="BC1367" i="22"/>
  <c r="BA1367" i="22"/>
  <c r="BE1367" i="22" s="1"/>
  <c r="BB1368" i="22"/>
  <c r="BB1366" i="23"/>
  <c r="BC1365" i="23"/>
  <c r="BA1365" i="23"/>
  <c r="BE1365" i="23" s="1"/>
  <c r="BB1369" i="22"/>
  <c r="BC1368" i="22"/>
  <c r="BA1368" i="22"/>
  <c r="BE1368" i="22" s="1"/>
  <c r="BC1366" i="23"/>
  <c r="BB1367" i="23"/>
  <c r="BA1366" i="23"/>
  <c r="BE1366" i="23" s="1"/>
  <c r="BC1369" i="22"/>
  <c r="BA1369" i="22"/>
  <c r="BE1369" i="22" s="1"/>
  <c r="BB1370" i="22"/>
  <c r="BA1367" i="23"/>
  <c r="BE1367" i="23" s="1"/>
  <c r="BB1368" i="23"/>
  <c r="BC1367" i="23"/>
  <c r="BB1371" i="22"/>
  <c r="BC1370" i="22"/>
  <c r="BA1370" i="22"/>
  <c r="BE1370" i="22" s="1"/>
  <c r="BC1368" i="23"/>
  <c r="BB1369" i="23"/>
  <c r="BA1368" i="23"/>
  <c r="BE1368" i="23" s="1"/>
  <c r="BA1371" i="22"/>
  <c r="BE1371" i="22" s="1"/>
  <c r="BB1372" i="22"/>
  <c r="BC1371" i="22"/>
  <c r="BC1369" i="23"/>
  <c r="BA1369" i="23"/>
  <c r="BE1369" i="23" s="1"/>
  <c r="BB1370" i="23"/>
  <c r="BC1372" i="22"/>
  <c r="BA1372" i="22"/>
  <c r="BE1372" i="22" s="1"/>
  <c r="BB1373" i="22"/>
  <c r="BA1370" i="23"/>
  <c r="BE1370" i="23" s="1"/>
  <c r="BB1371" i="23"/>
  <c r="BC1370" i="23"/>
  <c r="BA1373" i="22"/>
  <c r="BE1373" i="22" s="1"/>
  <c r="BB1374" i="22"/>
  <c r="BC1373" i="22"/>
  <c r="BA1371" i="23"/>
  <c r="BE1371" i="23" s="1"/>
  <c r="BC1371" i="23"/>
  <c r="BB1372" i="23"/>
  <c r="BB1375" i="22"/>
  <c r="BC1374" i="22"/>
  <c r="BA1374" i="22"/>
  <c r="BE1374" i="22" s="1"/>
  <c r="BC1372" i="23"/>
  <c r="BB1373" i="23"/>
  <c r="BA1372" i="23"/>
  <c r="BE1372" i="23" s="1"/>
  <c r="BC1375" i="22"/>
  <c r="BA1375" i="22"/>
  <c r="BE1375" i="22" s="1"/>
  <c r="BB1376" i="22"/>
  <c r="BB1374" i="23"/>
  <c r="BA1373" i="23"/>
  <c r="BE1373" i="23" s="1"/>
  <c r="BC1373" i="23"/>
  <c r="BA1376" i="22"/>
  <c r="BE1376" i="22" s="1"/>
  <c r="BB1377" i="22"/>
  <c r="BC1376" i="22"/>
  <c r="BB1375" i="23"/>
  <c r="BA1374" i="23"/>
  <c r="BE1374" i="23" s="1"/>
  <c r="BC1374" i="23"/>
  <c r="BA1377" i="22"/>
  <c r="BE1377" i="22" s="1"/>
  <c r="BB1378" i="22"/>
  <c r="BC1377" i="22"/>
  <c r="BC1375" i="23"/>
  <c r="BB1376" i="23"/>
  <c r="BA1375" i="23"/>
  <c r="BE1375" i="23" s="1"/>
  <c r="BC1378" i="22"/>
  <c r="BB1379" i="22"/>
  <c r="BA1378" i="22"/>
  <c r="BE1378" i="22" s="1"/>
  <c r="BA1376" i="23"/>
  <c r="BE1376" i="23" s="1"/>
  <c r="BB1377" i="23"/>
  <c r="BC1376" i="23"/>
  <c r="BC1379" i="22"/>
  <c r="BA1379" i="22"/>
  <c r="BE1379" i="22" s="1"/>
  <c r="BB1380" i="22"/>
  <c r="BB1378" i="23"/>
  <c r="BC1377" i="23"/>
  <c r="BA1377" i="23"/>
  <c r="BE1377" i="23" s="1"/>
  <c r="BB1381" i="22"/>
  <c r="BC1380" i="22"/>
  <c r="BA1380" i="22"/>
  <c r="BE1380" i="22" s="1"/>
  <c r="BA1378" i="23"/>
  <c r="BE1378" i="23" s="1"/>
  <c r="BC1378" i="23"/>
  <c r="BB1379" i="23"/>
  <c r="BB1382" i="22"/>
  <c r="BA1381" i="22"/>
  <c r="BE1381" i="22" s="1"/>
  <c r="BC1381" i="22"/>
  <c r="BA1379" i="23"/>
  <c r="BE1379" i="23" s="1"/>
  <c r="BC1379" i="23"/>
  <c r="BB1380" i="23"/>
  <c r="BC1382" i="22"/>
  <c r="BA1382" i="22"/>
  <c r="BE1382" i="22" s="1"/>
  <c r="BB1383" i="22"/>
  <c r="BA1380" i="23"/>
  <c r="BE1380" i="23" s="1"/>
  <c r="BC1380" i="23"/>
  <c r="BB1381" i="23"/>
  <c r="BB1384" i="22"/>
  <c r="BA1383" i="22"/>
  <c r="BE1383" i="22" s="1"/>
  <c r="BC1383" i="22"/>
  <c r="BB1382" i="23"/>
  <c r="BC1381" i="23"/>
  <c r="BA1381" i="23"/>
  <c r="BE1381" i="23" s="1"/>
  <c r="BB1385" i="22"/>
  <c r="BC1384" i="22"/>
  <c r="BA1384" i="22"/>
  <c r="BE1384" i="22" s="1"/>
  <c r="BC1382" i="23"/>
  <c r="BB1383" i="23"/>
  <c r="BA1382" i="23"/>
  <c r="BE1382" i="23" s="1"/>
  <c r="BB1386" i="22"/>
  <c r="BA1385" i="22"/>
  <c r="BE1385" i="22" s="1"/>
  <c r="BC1385" i="22"/>
  <c r="BA1383" i="23"/>
  <c r="BE1383" i="23" s="1"/>
  <c r="BB1384" i="23"/>
  <c r="BC1383" i="23"/>
  <c r="BA1386" i="22"/>
  <c r="BE1386" i="22" s="1"/>
  <c r="BB1387" i="22"/>
  <c r="BC1386" i="22"/>
  <c r="BC1384" i="23"/>
  <c r="BB1385" i="23"/>
  <c r="BA1384" i="23"/>
  <c r="BE1384" i="23" s="1"/>
  <c r="BC1387" i="22"/>
  <c r="BA1387" i="22"/>
  <c r="BE1387" i="22" s="1"/>
  <c r="BB1388" i="22"/>
  <c r="BB1386" i="23"/>
  <c r="BA1385" i="23"/>
  <c r="BE1385" i="23" s="1"/>
  <c r="BC1385" i="23"/>
  <c r="BA1388" i="22"/>
  <c r="BE1388" i="22" s="1"/>
  <c r="BC1388" i="22"/>
  <c r="BB1389" i="22"/>
  <c r="BB1387" i="23"/>
  <c r="BC1386" i="23"/>
  <c r="BA1386" i="23"/>
  <c r="BE1386" i="23" s="1"/>
  <c r="BA1389" i="22"/>
  <c r="BE1389" i="22" s="1"/>
  <c r="BB1390" i="22"/>
  <c r="BC1389" i="22"/>
  <c r="BB1388" i="23"/>
  <c r="BC1387" i="23"/>
  <c r="BA1387" i="23"/>
  <c r="BE1387" i="23" s="1"/>
  <c r="BA1390" i="22"/>
  <c r="BE1390" i="22" s="1"/>
  <c r="BC1390" i="22"/>
  <c r="BB1391" i="22"/>
  <c r="BB1389" i="23"/>
  <c r="BC1388" i="23"/>
  <c r="BA1388" i="23"/>
  <c r="BE1388" i="23" s="1"/>
  <c r="BA1391" i="22"/>
  <c r="BE1391" i="22" s="1"/>
  <c r="BB1392" i="22"/>
  <c r="BC1391" i="22"/>
  <c r="BC1389" i="23"/>
  <c r="BA1389" i="23"/>
  <c r="BE1389" i="23" s="1"/>
  <c r="BB1390" i="23"/>
  <c r="BA1392" i="22"/>
  <c r="BE1392" i="22" s="1"/>
  <c r="BC1392" i="22"/>
  <c r="BB1393" i="22"/>
  <c r="BC1390" i="23"/>
  <c r="BA1390" i="23"/>
  <c r="BE1390" i="23" s="1"/>
  <c r="BB1391" i="23"/>
  <c r="BC1393" i="22"/>
  <c r="BB1394" i="22"/>
  <c r="BA1393" i="22"/>
  <c r="BE1393" i="22" s="1"/>
  <c r="BA1391" i="23"/>
  <c r="BE1391" i="23" s="1"/>
  <c r="BC1391" i="23"/>
  <c r="BB1392" i="23"/>
  <c r="BA1394" i="22"/>
  <c r="BE1394" i="22" s="1"/>
  <c r="BC1394" i="22"/>
  <c r="BB1395" i="22"/>
  <c r="BB1393" i="23"/>
  <c r="BC1392" i="23"/>
  <c r="BA1392" i="23"/>
  <c r="BE1392" i="23" s="1"/>
  <c r="BC1395" i="22"/>
  <c r="BA1395" i="22"/>
  <c r="BE1395" i="22" s="1"/>
  <c r="BB1396" i="22"/>
  <c r="BA1393" i="23"/>
  <c r="BE1393" i="23" s="1"/>
  <c r="BC1393" i="23"/>
  <c r="BB1394" i="23"/>
  <c r="BA1396" i="22"/>
  <c r="BE1396" i="22" s="1"/>
  <c r="BB1397" i="22"/>
  <c r="BC1396" i="22"/>
  <c r="BB1395" i="23"/>
  <c r="BA1394" i="23"/>
  <c r="BE1394" i="23" s="1"/>
  <c r="BC1394" i="23"/>
  <c r="BA1397" i="22"/>
  <c r="BE1397" i="22" s="1"/>
  <c r="BB1398" i="22"/>
  <c r="BC1397" i="22"/>
  <c r="BB1396" i="23"/>
  <c r="BA1395" i="23"/>
  <c r="BE1395" i="23" s="1"/>
  <c r="BC1395" i="23"/>
  <c r="BB1399" i="22"/>
  <c r="BC1398" i="22"/>
  <c r="BA1398" i="22"/>
  <c r="BE1398" i="22" s="1"/>
  <c r="BA1396" i="23"/>
  <c r="BE1396" i="23" s="1"/>
  <c r="BC1396" i="23"/>
  <c r="BB1397" i="23"/>
  <c r="BC1399" i="22"/>
  <c r="BB1400" i="22"/>
  <c r="BA1399" i="22"/>
  <c r="BE1399" i="22" s="1"/>
  <c r="BA1397" i="23"/>
  <c r="BE1397" i="23" s="1"/>
  <c r="BC1397" i="23"/>
  <c r="BB1398" i="23"/>
  <c r="BA1400" i="22"/>
  <c r="BE1400" i="22" s="1"/>
  <c r="BC1400" i="22"/>
  <c r="BB1401" i="22"/>
  <c r="BC1398" i="23"/>
  <c r="BA1398" i="23"/>
  <c r="BE1398" i="23" s="1"/>
  <c r="BB1399" i="23"/>
  <c r="BA1401" i="22"/>
  <c r="BE1401" i="22" s="1"/>
  <c r="BC1401" i="22"/>
  <c r="BB1402" i="22"/>
  <c r="BA1399" i="23"/>
  <c r="BE1399" i="23" s="1"/>
  <c r="BC1399" i="23"/>
  <c r="BB1400" i="23"/>
  <c r="BC1402" i="22"/>
  <c r="BA1402" i="22"/>
  <c r="BE1402" i="22" s="1"/>
  <c r="BB1403" i="22"/>
  <c r="BA1400" i="23"/>
  <c r="BE1400" i="23" s="1"/>
  <c r="BC1400" i="23"/>
  <c r="BB1401" i="23"/>
  <c r="BA1403" i="22"/>
  <c r="BE1403" i="22" s="1"/>
  <c r="BB1404" i="22"/>
  <c r="BC1403" i="22"/>
  <c r="BC1401" i="23"/>
  <c r="BB1402" i="23"/>
  <c r="BA1401" i="23"/>
  <c r="BE1401" i="23" s="1"/>
  <c r="BC1404" i="22"/>
  <c r="BA1404" i="22"/>
  <c r="BE1404" i="22" s="1"/>
  <c r="BB1405" i="22"/>
  <c r="BA1402" i="23"/>
  <c r="BE1402" i="23" s="1"/>
  <c r="BB1403" i="23"/>
  <c r="BC1402" i="23"/>
  <c r="BC1405" i="22"/>
  <c r="BB1406" i="22"/>
  <c r="BA1405" i="22"/>
  <c r="BE1405" i="22" s="1"/>
  <c r="BA1403" i="23"/>
  <c r="BE1403" i="23" s="1"/>
  <c r="BC1403" i="23"/>
  <c r="BB1404" i="23"/>
  <c r="BB1407" i="22"/>
  <c r="BC1406" i="22"/>
  <c r="BA1406" i="22"/>
  <c r="BE1406" i="22" s="1"/>
  <c r="BA1404" i="23"/>
  <c r="BE1404" i="23" s="1"/>
  <c r="BB1405" i="23"/>
  <c r="BC1404" i="23"/>
  <c r="BB1408" i="22"/>
  <c r="BA1407" i="22"/>
  <c r="BE1407" i="22" s="1"/>
  <c r="BC1407" i="22"/>
  <c r="BB1406" i="23"/>
  <c r="BC1405" i="23"/>
  <c r="BA1405" i="23"/>
  <c r="BE1405" i="23" s="1"/>
  <c r="BA1408" i="22"/>
  <c r="BE1408" i="22" s="1"/>
  <c r="BC1408" i="22"/>
  <c r="BB1409" i="22"/>
  <c r="BB1407" i="23"/>
  <c r="BA1406" i="23"/>
  <c r="BE1406" i="23" s="1"/>
  <c r="BC1406" i="23"/>
  <c r="BA1409" i="22"/>
  <c r="BE1409" i="22" s="1"/>
  <c r="BC1409" i="22"/>
  <c r="BB1410" i="22"/>
  <c r="BA1407" i="23"/>
  <c r="BE1407" i="23" s="1"/>
  <c r="BB1408" i="23"/>
  <c r="BC1407" i="23"/>
  <c r="BC1410" i="22"/>
  <c r="BB1411" i="22"/>
  <c r="BA1410" i="22"/>
  <c r="BE1410" i="22" s="1"/>
  <c r="BB1409" i="23"/>
  <c r="BC1408" i="23"/>
  <c r="BA1408" i="23"/>
  <c r="BE1408" i="23" s="1"/>
  <c r="BC1411" i="22"/>
  <c r="BA1411" i="22"/>
  <c r="BE1411" i="22" s="1"/>
  <c r="BB1412" i="22"/>
  <c r="BC1409" i="23"/>
  <c r="BB1410" i="23"/>
  <c r="BA1409" i="23"/>
  <c r="BE1409" i="23" s="1"/>
  <c r="BB1413" i="22"/>
  <c r="BA1412" i="22"/>
  <c r="BE1412" i="22" s="1"/>
  <c r="BC1412" i="22"/>
  <c r="BC1410" i="23"/>
  <c r="BB1411" i="23"/>
  <c r="BA1410" i="23"/>
  <c r="BE1410" i="23" s="1"/>
  <c r="BA1413" i="22"/>
  <c r="BE1413" i="22" s="1"/>
  <c r="BC1413" i="22"/>
  <c r="BB1414" i="22"/>
  <c r="BA1411" i="23"/>
  <c r="BE1411" i="23" s="1"/>
  <c r="BB1412" i="23"/>
  <c r="BC1411" i="23"/>
  <c r="BB1415" i="22"/>
  <c r="BA1414" i="22"/>
  <c r="BE1414" i="22" s="1"/>
  <c r="BC1414" i="22"/>
  <c r="BB1413" i="23"/>
  <c r="BA1412" i="23"/>
  <c r="BE1412" i="23" s="1"/>
  <c r="BC1412" i="23"/>
  <c r="BC1415" i="22"/>
  <c r="BB1416" i="22"/>
  <c r="BA1415" i="22"/>
  <c r="BE1415" i="22" s="1"/>
  <c r="BB1414" i="23"/>
  <c r="BA1413" i="23"/>
  <c r="BE1413" i="23" s="1"/>
  <c r="BC1413" i="23"/>
  <c r="BC1416" i="22"/>
  <c r="BA1416" i="22"/>
  <c r="BE1416" i="22" s="1"/>
  <c r="BB1417" i="22"/>
  <c r="BB1415" i="23"/>
  <c r="BC1414" i="23"/>
  <c r="BA1414" i="23"/>
  <c r="BE1414" i="23" s="1"/>
  <c r="BA1417" i="22"/>
  <c r="BE1417" i="22" s="1"/>
  <c r="BB1418" i="22"/>
  <c r="BC1417" i="22"/>
  <c r="BC1415" i="23"/>
  <c r="BA1415" i="23"/>
  <c r="BE1415" i="23" s="1"/>
  <c r="BB1416" i="23"/>
  <c r="BB1419" i="22"/>
  <c r="BA1418" i="22"/>
  <c r="BE1418" i="22" s="1"/>
  <c r="BC1418" i="22"/>
  <c r="BB1417" i="23"/>
  <c r="BC1416" i="23"/>
  <c r="BA1416" i="23"/>
  <c r="BE1416" i="23" s="1"/>
  <c r="BA1419" i="22"/>
  <c r="BE1419" i="22" s="1"/>
  <c r="BC1419" i="22"/>
  <c r="BB1420" i="22"/>
  <c r="BA1417" i="23"/>
  <c r="BE1417" i="23" s="1"/>
  <c r="BB1418" i="23"/>
  <c r="BC1417" i="23"/>
  <c r="BA1420" i="22"/>
  <c r="BE1420" i="22" s="1"/>
  <c r="BB1421" i="22"/>
  <c r="BC1420" i="22"/>
  <c r="BC1418" i="23"/>
  <c r="BB1419" i="23"/>
  <c r="BA1418" i="23"/>
  <c r="BE1418" i="23" s="1"/>
  <c r="BC1421" i="22"/>
  <c r="BA1421" i="22"/>
  <c r="BE1421" i="22" s="1"/>
  <c r="BB1422" i="22"/>
  <c r="BC1419" i="23"/>
  <c r="BA1419" i="23"/>
  <c r="BE1419" i="23" s="1"/>
  <c r="BB1420" i="23"/>
  <c r="BB1423" i="22"/>
  <c r="BC1422" i="22"/>
  <c r="BA1422" i="22"/>
  <c r="BE1422" i="22" s="1"/>
  <c r="BA1420" i="23"/>
  <c r="BE1420" i="23" s="1"/>
  <c r="BC1420" i="23"/>
  <c r="BB1421" i="23"/>
  <c r="BA1423" i="22"/>
  <c r="BE1423" i="22" s="1"/>
  <c r="BB1424" i="22"/>
  <c r="BC1423" i="22"/>
  <c r="BB1422" i="23"/>
  <c r="BA1421" i="23"/>
  <c r="BE1421" i="23" s="1"/>
  <c r="BC1421" i="23"/>
  <c r="BB1425" i="22"/>
  <c r="BC1424" i="22"/>
  <c r="BA1424" i="22"/>
  <c r="BE1424" i="22" s="1"/>
  <c r="BB1423" i="23"/>
  <c r="BA1422" i="23"/>
  <c r="BE1422" i="23" s="1"/>
  <c r="BC1422" i="23"/>
  <c r="BC1425" i="22"/>
  <c r="BA1425" i="22"/>
  <c r="BE1425" i="22" s="1"/>
  <c r="BB1426" i="22"/>
  <c r="BB1424" i="23"/>
  <c r="BA1423" i="23"/>
  <c r="BE1423" i="23" s="1"/>
  <c r="BC1423" i="23"/>
  <c r="BB1427" i="22"/>
  <c r="BC1426" i="22"/>
  <c r="BA1426" i="22"/>
  <c r="BE1426" i="22" s="1"/>
  <c r="BA1424" i="23"/>
  <c r="BE1424" i="23" s="1"/>
  <c r="BC1424" i="23"/>
  <c r="BB1425" i="23"/>
  <c r="BA1427" i="22"/>
  <c r="BE1427" i="22" s="1"/>
  <c r="BC1427" i="22"/>
  <c r="BB1428" i="22"/>
  <c r="BA1425" i="23"/>
  <c r="BE1425" i="23" s="1"/>
  <c r="BC1425" i="23"/>
  <c r="BB1426" i="23"/>
  <c r="BC1428" i="22"/>
  <c r="BA1428" i="22"/>
  <c r="BE1428" i="22" s="1"/>
  <c r="BB1429" i="22"/>
  <c r="BA1426" i="23"/>
  <c r="BE1426" i="23" s="1"/>
  <c r="BC1426" i="23"/>
  <c r="BB1427" i="23"/>
  <c r="BB1430" i="22"/>
  <c r="BA1429" i="22"/>
  <c r="BE1429" i="22" s="1"/>
  <c r="BC1429" i="22"/>
  <c r="BB1428" i="23"/>
  <c r="BC1427" i="23"/>
  <c r="BA1427" i="23"/>
  <c r="BE1427" i="23" s="1"/>
  <c r="BC1430" i="22"/>
  <c r="BA1430" i="22"/>
  <c r="BE1430" i="22" s="1"/>
  <c r="BB1431" i="22"/>
  <c r="BA1428" i="23"/>
  <c r="BE1428" i="23" s="1"/>
  <c r="BC1428" i="23"/>
  <c r="BB1429" i="23"/>
  <c r="BC1431" i="22"/>
  <c r="BA1431" i="22"/>
  <c r="BE1431" i="22" s="1"/>
  <c r="BB1432" i="22"/>
  <c r="BC1429" i="23"/>
  <c r="BB1430" i="23"/>
  <c r="BA1429" i="23"/>
  <c r="BE1429" i="23" s="1"/>
  <c r="BC1432" i="22"/>
  <c r="BB1433" i="22"/>
  <c r="BA1432" i="22"/>
  <c r="BE1432" i="22" s="1"/>
  <c r="BC1430" i="23"/>
  <c r="BB1431" i="23"/>
  <c r="BA1430" i="23"/>
  <c r="BE1430" i="23" s="1"/>
  <c r="BA1433" i="22"/>
  <c r="BE1433" i="22" s="1"/>
  <c r="BB1434" i="22"/>
  <c r="BC1433" i="22"/>
  <c r="BC1431" i="23"/>
  <c r="BA1431" i="23"/>
  <c r="BE1431" i="23" s="1"/>
  <c r="BB1432" i="23"/>
  <c r="BC1434" i="22"/>
  <c r="BA1434" i="22"/>
  <c r="BE1434" i="22" s="1"/>
  <c r="BB1435" i="22"/>
  <c r="BC1432" i="23"/>
  <c r="BB1433" i="23"/>
  <c r="BA1432" i="23"/>
  <c r="BE1432" i="23" s="1"/>
  <c r="BC1435" i="22"/>
  <c r="BA1435" i="22"/>
  <c r="BE1435" i="22" s="1"/>
  <c r="BB1436" i="22"/>
  <c r="BC1433" i="23"/>
  <c r="BA1433" i="23"/>
  <c r="BE1433" i="23" s="1"/>
  <c r="BB1434" i="23"/>
  <c r="BC1436" i="22"/>
  <c r="BB1437" i="22"/>
  <c r="BA1436" i="22"/>
  <c r="BE1436" i="22" s="1"/>
  <c r="BC1434" i="23"/>
  <c r="BB1435" i="23"/>
  <c r="BA1434" i="23"/>
  <c r="BE1434" i="23" s="1"/>
  <c r="BA1437" i="22"/>
  <c r="BE1437" i="22" s="1"/>
  <c r="BC1437" i="22"/>
  <c r="BB1438" i="22"/>
  <c r="BA1435" i="23"/>
  <c r="BE1435" i="23" s="1"/>
  <c r="BC1435" i="23"/>
  <c r="BB1436" i="23"/>
  <c r="BA1438" i="22"/>
  <c r="BE1438" i="22" s="1"/>
  <c r="BC1438" i="22"/>
  <c r="BB1439" i="22"/>
  <c r="BB1437" i="23"/>
  <c r="BC1436" i="23"/>
  <c r="BA1436" i="23"/>
  <c r="BE1436" i="23" s="1"/>
  <c r="BC1439" i="22"/>
  <c r="BB1440" i="22"/>
  <c r="BA1439" i="22"/>
  <c r="BE1439" i="22" s="1"/>
  <c r="BB1438" i="23"/>
  <c r="BA1437" i="23"/>
  <c r="BE1437" i="23" s="1"/>
  <c r="BC1437" i="23"/>
  <c r="BA1440" i="22"/>
  <c r="BE1440" i="22" s="1"/>
  <c r="BC1440" i="22"/>
  <c r="BB1441" i="22"/>
  <c r="BB1439" i="23"/>
  <c r="BA1438" i="23"/>
  <c r="BE1438" i="23" s="1"/>
  <c r="BC1438" i="23"/>
  <c r="BB1442" i="22"/>
  <c r="BC1441" i="22"/>
  <c r="BA1441" i="22"/>
  <c r="BE1441" i="22" s="1"/>
  <c r="BA1439" i="23"/>
  <c r="BE1439" i="23" s="1"/>
  <c r="BC1439" i="23"/>
  <c r="BB1440" i="23"/>
  <c r="BB1443" i="22"/>
  <c r="BC1442" i="22"/>
  <c r="BA1442" i="22"/>
  <c r="BE1442" i="22" s="1"/>
  <c r="BA1440" i="23"/>
  <c r="BE1440" i="23" s="1"/>
  <c r="BC1440" i="23"/>
  <c r="BB1441" i="23"/>
  <c r="BC1443" i="22"/>
  <c r="BB1444" i="22"/>
  <c r="BA1443" i="22"/>
  <c r="BE1443" i="22" s="1"/>
  <c r="BA1441" i="23"/>
  <c r="BE1441" i="23" s="1"/>
  <c r="BB1442" i="23"/>
  <c r="BC1441" i="23"/>
  <c r="BB1445" i="22"/>
  <c r="BC1444" i="22"/>
  <c r="BA1444" i="22"/>
  <c r="BE1444" i="22" s="1"/>
  <c r="BB1443" i="23"/>
  <c r="BA1442" i="23"/>
  <c r="BE1442" i="23" s="1"/>
  <c r="BC1442" i="23"/>
  <c r="BB1446" i="22"/>
  <c r="BA1445" i="22"/>
  <c r="BE1445" i="22" s="1"/>
  <c r="BC1445" i="22"/>
  <c r="BB1444" i="23"/>
  <c r="BA1443" i="23"/>
  <c r="BE1443" i="23" s="1"/>
  <c r="BC1443" i="23"/>
  <c r="BB1447" i="22"/>
  <c r="BC1446" i="22"/>
  <c r="BA1446" i="22"/>
  <c r="BE1446" i="22" s="1"/>
  <c r="BA1444" i="23"/>
  <c r="BE1444" i="23" s="1"/>
  <c r="BC1444" i="23"/>
  <c r="BB1445" i="23"/>
  <c r="BA1447" i="22"/>
  <c r="BE1447" i="22" s="1"/>
  <c r="BC1447" i="22"/>
  <c r="BB1448" i="22"/>
  <c r="BC1445" i="23"/>
  <c r="BA1445" i="23"/>
  <c r="BE1445" i="23" s="1"/>
  <c r="BB1446" i="23"/>
  <c r="BB1449" i="22"/>
  <c r="BC1448" i="22"/>
  <c r="BA1448" i="22"/>
  <c r="BE1448" i="22" s="1"/>
  <c r="BA1446" i="23"/>
  <c r="BE1446" i="23" s="1"/>
  <c r="BC1446" i="23"/>
  <c r="BB1447" i="23"/>
  <c r="BC1449" i="22"/>
  <c r="BB1450" i="22"/>
  <c r="BA1449" i="22"/>
  <c r="BE1449" i="22" s="1"/>
  <c r="BC1447" i="23"/>
  <c r="BA1447" i="23"/>
  <c r="BE1447" i="23" s="1"/>
  <c r="BB1448" i="23"/>
  <c r="BB1451" i="22"/>
  <c r="BC1450" i="22"/>
  <c r="BA1450" i="22"/>
  <c r="BE1450" i="22" s="1"/>
  <c r="BA1448" i="23"/>
  <c r="BE1448" i="23" s="1"/>
  <c r="BB1449" i="23"/>
  <c r="BC1448" i="23"/>
  <c r="BB1452" i="22"/>
  <c r="BA1451" i="22"/>
  <c r="BE1451" i="22" s="1"/>
  <c r="BC1451" i="22"/>
  <c r="BB1450" i="23"/>
  <c r="BC1449" i="23"/>
  <c r="BA1449" i="23"/>
  <c r="BE1449" i="23" s="1"/>
  <c r="BC1452" i="22"/>
  <c r="BA1452" i="22"/>
  <c r="BE1452" i="22" s="1"/>
  <c r="BB1453" i="22"/>
  <c r="BC1450" i="23"/>
  <c r="BA1450" i="23"/>
  <c r="BE1450" i="23" s="1"/>
  <c r="BB1451" i="23"/>
  <c r="BB1454" i="22"/>
  <c r="BA1453" i="22"/>
  <c r="BE1453" i="22" s="1"/>
  <c r="BC1453" i="22"/>
  <c r="BC1451" i="23"/>
  <c r="BB1452" i="23"/>
  <c r="BA1451" i="23"/>
  <c r="BE1451" i="23" s="1"/>
  <c r="BB1455" i="22"/>
  <c r="BA1454" i="22"/>
  <c r="BE1454" i="22" s="1"/>
  <c r="BC1454" i="22"/>
  <c r="BA1452" i="23"/>
  <c r="BE1452" i="23" s="1"/>
  <c r="BC1452" i="23"/>
  <c r="BB1453" i="23"/>
  <c r="BB1456" i="22"/>
  <c r="BA1455" i="22"/>
  <c r="BE1455" i="22" s="1"/>
  <c r="BC1455" i="22"/>
  <c r="BB1454" i="23"/>
  <c r="BA1453" i="23"/>
  <c r="BE1453" i="23" s="1"/>
  <c r="BC1453" i="23"/>
  <c r="BC1456" i="22"/>
  <c r="BB1457" i="22"/>
  <c r="BA1456" i="22"/>
  <c r="BE1456" i="22" s="1"/>
  <c r="BC1454" i="23"/>
  <c r="BA1454" i="23"/>
  <c r="BE1454" i="23" s="1"/>
  <c r="BB1455" i="23"/>
  <c r="BC1457" i="22"/>
  <c r="BB1458" i="22"/>
  <c r="BA1457" i="22"/>
  <c r="BE1457" i="22" s="1"/>
  <c r="BC1455" i="23"/>
  <c r="BB1456" i="23"/>
  <c r="BA1455" i="23"/>
  <c r="BE1455" i="23" s="1"/>
  <c r="BA1458" i="22"/>
  <c r="BE1458" i="22" s="1"/>
  <c r="BC1458" i="22"/>
  <c r="BB1459" i="22"/>
  <c r="BC1456" i="23"/>
  <c r="BB1457" i="23"/>
  <c r="BA1456" i="23"/>
  <c r="BE1456" i="23" s="1"/>
  <c r="BC1459" i="22"/>
  <c r="BA1459" i="22"/>
  <c r="BE1459" i="22" s="1"/>
  <c r="BB1460" i="22"/>
  <c r="BC1457" i="23"/>
  <c r="BA1457" i="23"/>
  <c r="BE1457" i="23" s="1"/>
  <c r="BB1458" i="23"/>
  <c r="BB1461" i="22"/>
  <c r="BA1460" i="22"/>
  <c r="BE1460" i="22" s="1"/>
  <c r="BC1460" i="22"/>
  <c r="BC1458" i="23"/>
  <c r="BB1459" i="23"/>
  <c r="BA1458" i="23"/>
  <c r="BE1458" i="23" s="1"/>
  <c r="BB1462" i="22"/>
  <c r="BC1461" i="22"/>
  <c r="BA1461" i="22"/>
  <c r="BE1461" i="22" s="1"/>
  <c r="BC1459" i="23"/>
  <c r="BB1460" i="23"/>
  <c r="BA1459" i="23"/>
  <c r="BE1459" i="23" s="1"/>
  <c r="BA1462" i="22"/>
  <c r="BE1462" i="22" s="1"/>
  <c r="BB1463" i="22"/>
  <c r="BC1462" i="22"/>
  <c r="BB1461" i="23"/>
  <c r="BA1460" i="23"/>
  <c r="BE1460" i="23" s="1"/>
  <c r="BC1460" i="23"/>
  <c r="BB1464" i="22"/>
  <c r="BC1463" i="22"/>
  <c r="BA1463" i="22"/>
  <c r="BE1463" i="22" s="1"/>
  <c r="BC1461" i="23"/>
  <c r="BA1461" i="23"/>
  <c r="BE1461" i="23" s="1"/>
  <c r="BB1462" i="23"/>
  <c r="BB1465" i="22"/>
  <c r="BA1464" i="22"/>
  <c r="BE1464" i="22" s="1"/>
  <c r="BC1464" i="22"/>
  <c r="BB1463" i="23"/>
  <c r="BA1462" i="23"/>
  <c r="BE1462" i="23" s="1"/>
  <c r="BC1462" i="23"/>
  <c r="BB1466" i="22"/>
  <c r="BC1465" i="22"/>
  <c r="BA1465" i="22"/>
  <c r="BE1465" i="22" s="1"/>
  <c r="BA1463" i="23"/>
  <c r="BE1463" i="23" s="1"/>
  <c r="BC1463" i="23"/>
  <c r="BB1464" i="23"/>
  <c r="BC1466" i="22"/>
  <c r="BB1467" i="22"/>
  <c r="BA1466" i="22"/>
  <c r="BE1466" i="22" s="1"/>
  <c r="BB1465" i="23"/>
  <c r="BC1464" i="23"/>
  <c r="BA1464" i="23"/>
  <c r="BE1464" i="23" s="1"/>
  <c r="BC1467" i="22"/>
  <c r="BA1467" i="22"/>
  <c r="BE1467" i="22" s="1"/>
  <c r="BB1468" i="22"/>
  <c r="BB1466" i="23"/>
  <c r="BC1465" i="23"/>
  <c r="BA1465" i="23"/>
  <c r="BE1465" i="23" s="1"/>
  <c r="BB1469" i="22"/>
  <c r="BC1468" i="22"/>
  <c r="BA1468" i="22"/>
  <c r="BE1468" i="22" s="1"/>
  <c r="BA1466" i="23"/>
  <c r="BE1466" i="23" s="1"/>
  <c r="BC1466" i="23"/>
  <c r="BB1467" i="23"/>
  <c r="BC1469" i="22"/>
  <c r="BA1469" i="22"/>
  <c r="BE1469" i="22" s="1"/>
  <c r="BB1470" i="22"/>
  <c r="BC1467" i="23"/>
  <c r="BA1467" i="23"/>
  <c r="BE1467" i="23" s="1"/>
  <c r="BB1468" i="23"/>
  <c r="BA1470" i="22"/>
  <c r="BE1470" i="22" s="1"/>
  <c r="BC1470" i="22"/>
  <c r="BB1471" i="22"/>
  <c r="BB1469" i="23"/>
  <c r="BA1468" i="23"/>
  <c r="BE1468" i="23" s="1"/>
  <c r="BC1468" i="23"/>
  <c r="BC1471" i="22"/>
  <c r="BA1471" i="22"/>
  <c r="BE1471" i="22" s="1"/>
  <c r="BB1472" i="22"/>
  <c r="BB1470" i="23"/>
  <c r="BA1469" i="23"/>
  <c r="BE1469" i="23" s="1"/>
  <c r="BC1469" i="23"/>
  <c r="BB1473" i="22"/>
  <c r="BA1472" i="22"/>
  <c r="BE1472" i="22" s="1"/>
  <c r="BC1472" i="22"/>
  <c r="BB1471" i="23"/>
  <c r="BA1470" i="23"/>
  <c r="BE1470" i="23" s="1"/>
  <c r="BC1470" i="23"/>
  <c r="BB1474" i="22"/>
  <c r="BC1473" i="22"/>
  <c r="BA1473" i="22"/>
  <c r="BE1473" i="22" s="1"/>
  <c r="BC1471" i="23"/>
  <c r="BB1472" i="23"/>
  <c r="BA1471" i="23"/>
  <c r="BE1471" i="23" s="1"/>
  <c r="BC1474" i="22"/>
  <c r="BA1474" i="22"/>
  <c r="BE1474" i="22" s="1"/>
  <c r="BB1475" i="22"/>
  <c r="BC1472" i="23"/>
  <c r="BA1472" i="23"/>
  <c r="BE1472" i="23" s="1"/>
  <c r="BB1473" i="23"/>
  <c r="BB1476" i="22"/>
  <c r="BC1475" i="22"/>
  <c r="BA1475" i="22"/>
  <c r="BE1475" i="22" s="1"/>
  <c r="BC1473" i="23"/>
  <c r="BA1473" i="23"/>
  <c r="BE1473" i="23" s="1"/>
  <c r="BB1474" i="23"/>
  <c r="BC1476" i="22"/>
  <c r="BA1476" i="22"/>
  <c r="BE1476" i="22" s="1"/>
  <c r="BB1477" i="22"/>
  <c r="BB1475" i="23"/>
  <c r="BA1474" i="23"/>
  <c r="BE1474" i="23" s="1"/>
  <c r="BC1474" i="23"/>
  <c r="BC1477" i="22"/>
  <c r="BB1478" i="22"/>
  <c r="BA1477" i="22"/>
  <c r="BE1477" i="22" s="1"/>
  <c r="BB1476" i="23"/>
  <c r="BA1475" i="23"/>
  <c r="BE1475" i="23" s="1"/>
  <c r="BC1475" i="23"/>
  <c r="BA1478" i="22"/>
  <c r="BE1478" i="22" s="1"/>
  <c r="BB1479" i="22"/>
  <c r="BC1478" i="22"/>
  <c r="BC1476" i="23"/>
  <c r="BB1477" i="23"/>
  <c r="BA1476" i="23"/>
  <c r="BE1476" i="23" s="1"/>
  <c r="BC1479" i="22"/>
  <c r="BA1479" i="22"/>
  <c r="BE1479" i="22" s="1"/>
  <c r="BB1480" i="22"/>
  <c r="BC1477" i="23"/>
  <c r="BA1477" i="23"/>
  <c r="BE1477" i="23" s="1"/>
  <c r="BB1478" i="23"/>
  <c r="BC1480" i="22"/>
  <c r="BB1481" i="22"/>
  <c r="BA1480" i="22"/>
  <c r="BE1480" i="22" s="1"/>
  <c r="BA1478" i="23"/>
  <c r="BE1478" i="23" s="1"/>
  <c r="BC1478" i="23"/>
  <c r="BB1479" i="23"/>
  <c r="BB1482" i="22"/>
  <c r="BA1481" i="22"/>
  <c r="BE1481" i="22" s="1"/>
  <c r="BC1481" i="22"/>
  <c r="BB1480" i="23"/>
  <c r="BA1479" i="23"/>
  <c r="BE1479" i="23" s="1"/>
  <c r="BC1479" i="23"/>
  <c r="BC1482" i="22"/>
  <c r="BA1482" i="22"/>
  <c r="BE1482" i="22" s="1"/>
  <c r="BB1483" i="22"/>
  <c r="BC1480" i="23"/>
  <c r="BB1481" i="23"/>
  <c r="BA1480" i="23"/>
  <c r="BE1480" i="23" s="1"/>
  <c r="BA1483" i="22"/>
  <c r="BE1483" i="22" s="1"/>
  <c r="BC1483" i="22"/>
  <c r="BB1484" i="22"/>
  <c r="BC1481" i="23"/>
  <c r="BA1481" i="23"/>
  <c r="BE1481" i="23" s="1"/>
  <c r="BB1482" i="23"/>
  <c r="BB1485" i="22"/>
  <c r="BC1484" i="22"/>
  <c r="BA1484" i="22"/>
  <c r="BE1484" i="22" s="1"/>
  <c r="BC1482" i="23"/>
  <c r="BA1482" i="23"/>
  <c r="BE1482" i="23" s="1"/>
  <c r="BB1483" i="23"/>
  <c r="BA1485" i="22"/>
  <c r="BE1485" i="22" s="1"/>
  <c r="BC1485" i="22"/>
  <c r="BB1486" i="22"/>
  <c r="BA1483" i="23"/>
  <c r="BE1483" i="23" s="1"/>
  <c r="BC1483" i="23"/>
  <c r="BB1484" i="23"/>
  <c r="BC1486" i="22"/>
  <c r="BA1486" i="22"/>
  <c r="BE1486" i="22" s="1"/>
  <c r="BB1487" i="22"/>
  <c r="BB1485" i="23"/>
  <c r="BC1484" i="23"/>
  <c r="BA1484" i="23"/>
  <c r="BE1484" i="23" s="1"/>
  <c r="BB1488" i="22"/>
  <c r="BA1487" i="22"/>
  <c r="BE1487" i="22" s="1"/>
  <c r="BC1487" i="22"/>
  <c r="BC1485" i="23"/>
  <c r="BA1485" i="23"/>
  <c r="BE1485" i="23" s="1"/>
  <c r="BB1486" i="23"/>
  <c r="BA1488" i="22"/>
  <c r="BE1488" i="22" s="1"/>
  <c r="BC1488" i="22"/>
  <c r="BB1489" i="22"/>
  <c r="BC1486" i="23"/>
  <c r="BB1487" i="23"/>
  <c r="BA1486" i="23"/>
  <c r="BE1486" i="23" s="1"/>
  <c r="BA1489" i="22"/>
  <c r="BE1489" i="22" s="1"/>
  <c r="BB1490" i="22"/>
  <c r="BC1489" i="22"/>
  <c r="BA1487" i="23"/>
  <c r="BE1487" i="23" s="1"/>
  <c r="BC1487" i="23"/>
  <c r="BB1488" i="23"/>
  <c r="BA1490" i="22"/>
  <c r="BE1490" i="22" s="1"/>
  <c r="BB1491" i="22"/>
  <c r="BC1490" i="22"/>
  <c r="BA1488" i="23"/>
  <c r="BE1488" i="23" s="1"/>
  <c r="BC1488" i="23"/>
  <c r="BB1489" i="23"/>
  <c r="BA1491" i="22"/>
  <c r="BE1491" i="22" s="1"/>
  <c r="BB1492" i="22"/>
  <c r="BC1491" i="22"/>
  <c r="BA1489" i="23"/>
  <c r="BE1489" i="23" s="1"/>
  <c r="BC1489" i="23"/>
  <c r="BB1490" i="23"/>
  <c r="BA1492" i="22"/>
  <c r="BE1492" i="22" s="1"/>
  <c r="BC1492" i="22"/>
  <c r="BB1493" i="22"/>
  <c r="BA1490" i="23"/>
  <c r="BE1490" i="23" s="1"/>
  <c r="BC1490" i="23"/>
  <c r="BB1491" i="23"/>
  <c r="BA1493" i="22"/>
  <c r="BE1493" i="22" s="1"/>
  <c r="BB1494" i="22"/>
  <c r="BC1493" i="22"/>
  <c r="BA1491" i="23"/>
  <c r="BE1491" i="23" s="1"/>
  <c r="BC1491" i="23"/>
  <c r="BB1492" i="23"/>
  <c r="BB1495" i="22"/>
  <c r="BC1494" i="22"/>
  <c r="BA1494" i="22"/>
  <c r="BE1494" i="22" s="1"/>
  <c r="BA1492" i="23"/>
  <c r="BE1492" i="23" s="1"/>
  <c r="BC1492" i="23"/>
  <c r="BB1493" i="23"/>
  <c r="BC1495" i="22"/>
  <c r="BA1495" i="22"/>
  <c r="BE1495" i="22" s="1"/>
  <c r="BB1496" i="22"/>
  <c r="BB1494" i="23"/>
  <c r="BA1493" i="23"/>
  <c r="BE1493" i="23" s="1"/>
  <c r="BC1493" i="23"/>
  <c r="BB1497" i="22"/>
  <c r="BA1496" i="22"/>
  <c r="BE1496" i="22" s="1"/>
  <c r="BC1496" i="22"/>
  <c r="BA1494" i="23"/>
  <c r="BE1494" i="23" s="1"/>
  <c r="BC1494" i="23"/>
  <c r="BB1495" i="23"/>
  <c r="BA1497" i="22"/>
  <c r="BE1497" i="22" s="1"/>
  <c r="BB1498" i="22"/>
  <c r="BC1497" i="22"/>
  <c r="BC1495" i="23"/>
  <c r="BB1496" i="23"/>
  <c r="BA1495" i="23"/>
  <c r="BE1495" i="23" s="1"/>
  <c r="BB1499" i="22"/>
  <c r="BC1498" i="22"/>
  <c r="BA1498" i="22"/>
  <c r="BE1498" i="22" s="1"/>
  <c r="BB1497" i="23"/>
  <c r="BA1496" i="23"/>
  <c r="BE1496" i="23" s="1"/>
  <c r="BC1496" i="23"/>
  <c r="BC1499" i="22"/>
  <c r="BB1500" i="22"/>
  <c r="BA1499" i="22"/>
  <c r="BE1499" i="22" s="1"/>
  <c r="BA1497" i="23"/>
  <c r="BE1497" i="23" s="1"/>
  <c r="BB1498" i="23"/>
  <c r="BC1497" i="23"/>
  <c r="BC1500" i="22"/>
  <c r="BB1501" i="22"/>
  <c r="BA1500" i="22"/>
  <c r="BE1500" i="22" s="1"/>
  <c r="BA1498" i="23"/>
  <c r="BE1498" i="23" s="1"/>
  <c r="BB1499" i="23"/>
  <c r="BC1498" i="23"/>
  <c r="BA1501" i="22"/>
  <c r="BE1501" i="22" s="1"/>
  <c r="BB1502" i="22"/>
  <c r="BC1501" i="22"/>
  <c r="BC1499" i="23"/>
  <c r="BB1500" i="23"/>
  <c r="BA1499" i="23"/>
  <c r="BE1499" i="23" s="1"/>
  <c r="BC1502" i="22"/>
  <c r="BB1503" i="22"/>
  <c r="BA1502" i="22"/>
  <c r="BE1502" i="22" s="1"/>
  <c r="BA1500" i="23"/>
  <c r="BE1500" i="23" s="1"/>
  <c r="BC1500" i="23"/>
  <c r="BB1501" i="23"/>
  <c r="BA1503" i="22"/>
  <c r="BE1503" i="22" s="1"/>
  <c r="BB1504" i="22"/>
  <c r="BC1503" i="22"/>
  <c r="BC1501" i="23"/>
  <c r="BB1502" i="23"/>
  <c r="BA1501" i="23"/>
  <c r="BE1501" i="23" s="1"/>
  <c r="BB1505" i="22"/>
  <c r="BC1504" i="22"/>
  <c r="BA1504" i="22"/>
  <c r="BE1504" i="22" s="1"/>
  <c r="BB1503" i="23"/>
  <c r="BA1502" i="23"/>
  <c r="BE1502" i="23" s="1"/>
  <c r="BC1502" i="23"/>
  <c r="BA1505" i="22"/>
  <c r="BE1505" i="22" s="1"/>
  <c r="BC1505" i="22"/>
  <c r="BB1506" i="22"/>
  <c r="BC1503" i="23"/>
  <c r="BB1504" i="23"/>
  <c r="BA1503" i="23"/>
  <c r="BE1503" i="23" s="1"/>
  <c r="BA1506" i="22"/>
  <c r="BE1506" i="22" s="1"/>
  <c r="BB1507" i="22"/>
  <c r="BC1506" i="22"/>
  <c r="BA1504" i="23"/>
  <c r="BE1504" i="23" s="1"/>
  <c r="BB1505" i="23"/>
  <c r="BC1504" i="23"/>
  <c r="BC1507" i="22"/>
  <c r="BA1507" i="22"/>
  <c r="BE1507" i="22" s="1"/>
  <c r="BB1508" i="22"/>
  <c r="BA1505" i="23"/>
  <c r="BE1505" i="23" s="1"/>
  <c r="BB1506" i="23"/>
  <c r="BC1505" i="23"/>
  <c r="BC1508" i="22"/>
  <c r="BA1508" i="22"/>
  <c r="BE1508" i="22" s="1"/>
  <c r="BB1509" i="22"/>
  <c r="BC1506" i="23"/>
  <c r="BB1507" i="23"/>
  <c r="BA1506" i="23"/>
  <c r="BE1506" i="23" s="1"/>
  <c r="BA1509" i="22"/>
  <c r="BE1509" i="22" s="1"/>
  <c r="BC1509" i="22"/>
  <c r="BB1510" i="22"/>
  <c r="BB1508" i="23"/>
  <c r="BA1507" i="23"/>
  <c r="BE1507" i="23" s="1"/>
  <c r="BC1507" i="23"/>
  <c r="BA1510" i="22"/>
  <c r="BE1510" i="22" s="1"/>
  <c r="BB1511" i="22"/>
  <c r="BC1510" i="22"/>
  <c r="BB1509" i="23"/>
  <c r="BC1508" i="23"/>
  <c r="BA1508" i="23"/>
  <c r="BE1508" i="23" s="1"/>
  <c r="BC1511" i="22"/>
  <c r="BB1512" i="22"/>
  <c r="BA1511" i="22"/>
  <c r="BE1511" i="22" s="1"/>
  <c r="BB1510" i="23"/>
  <c r="BA1509" i="23"/>
  <c r="BE1509" i="23" s="1"/>
  <c r="BC1509" i="23"/>
  <c r="BC1512" i="22"/>
  <c r="BA1512" i="22"/>
  <c r="BE1512" i="22" s="1"/>
  <c r="BB1513" i="22"/>
  <c r="BC1510" i="23"/>
  <c r="BB1511" i="23"/>
  <c r="BA1510" i="23"/>
  <c r="BE1510" i="23" s="1"/>
  <c r="BA1513" i="22"/>
  <c r="BE1513" i="22" s="1"/>
  <c r="BB1514" i="22"/>
  <c r="BC1513" i="22"/>
  <c r="BA1511" i="23"/>
  <c r="BE1511" i="23" s="1"/>
  <c r="BC1511" i="23"/>
  <c r="BB1512" i="23"/>
  <c r="BC1514" i="22"/>
  <c r="BA1514" i="22"/>
  <c r="BE1514" i="22" s="1"/>
  <c r="BB1515" i="22"/>
  <c r="BA1512" i="23"/>
  <c r="BE1512" i="23" s="1"/>
  <c r="BC1512" i="23"/>
  <c r="BB1513" i="23"/>
  <c r="BB1516" i="22"/>
  <c r="BA1515" i="22"/>
  <c r="BE1515" i="22" s="1"/>
  <c r="BC1515" i="22"/>
  <c r="BC1513" i="23"/>
  <c r="BA1513" i="23"/>
  <c r="BE1513" i="23" s="1"/>
  <c r="BB1514" i="23"/>
  <c r="BC1516" i="22"/>
  <c r="BB1517" i="22"/>
  <c r="BA1516" i="22"/>
  <c r="BE1516" i="22" s="1"/>
  <c r="BC1514" i="23"/>
  <c r="BA1514" i="23"/>
  <c r="BE1514" i="23" s="1"/>
  <c r="BB1515" i="23"/>
  <c r="BA1517" i="22"/>
  <c r="BE1517" i="22" s="1"/>
  <c r="BB1518" i="22"/>
  <c r="BC1517" i="22"/>
  <c r="BB1516" i="23"/>
  <c r="BA1515" i="23"/>
  <c r="BE1515" i="23" s="1"/>
  <c r="BC1515" i="23"/>
  <c r="BC1518" i="22"/>
  <c r="BB1519" i="22"/>
  <c r="BA1518" i="22"/>
  <c r="BE1518" i="22" s="1"/>
  <c r="BC1516" i="23"/>
  <c r="BA1516" i="23"/>
  <c r="BE1516" i="23" s="1"/>
  <c r="BB1517" i="23"/>
  <c r="BB1520" i="22"/>
  <c r="BC1519" i="22"/>
  <c r="BA1519" i="22"/>
  <c r="BE1519" i="22" s="1"/>
  <c r="BB1518" i="23"/>
  <c r="BA1517" i="23"/>
  <c r="BE1517" i="23" s="1"/>
  <c r="BC1517" i="23"/>
  <c r="BA1520" i="22"/>
  <c r="BE1520" i="22" s="1"/>
  <c r="BB1521" i="22"/>
  <c r="BC1520" i="22"/>
  <c r="BA1518" i="23"/>
  <c r="BE1518" i="23" s="1"/>
  <c r="BC1518" i="23"/>
  <c r="BB1519" i="23"/>
  <c r="BC1521" i="22"/>
  <c r="BA1521" i="22"/>
  <c r="BE1521" i="22" s="1"/>
  <c r="BB1522" i="22"/>
  <c r="BC1519" i="23"/>
  <c r="BA1519" i="23"/>
  <c r="BE1519" i="23" s="1"/>
  <c r="BB1520" i="23"/>
  <c r="BC1522" i="22"/>
  <c r="BB1523" i="22"/>
  <c r="BA1522" i="22"/>
  <c r="BE1522" i="22" s="1"/>
  <c r="BA1520" i="23"/>
  <c r="BE1520" i="23" s="1"/>
  <c r="BC1520" i="23"/>
  <c r="BB1521" i="23"/>
  <c r="BC1523" i="22"/>
  <c r="BB1524" i="22"/>
  <c r="BA1523" i="22"/>
  <c r="BE1523" i="22" s="1"/>
  <c r="BC1521" i="23"/>
  <c r="BB1522" i="23"/>
  <c r="BA1521" i="23"/>
  <c r="BE1521" i="23" s="1"/>
  <c r="BB1525" i="22"/>
  <c r="BA1524" i="22"/>
  <c r="BE1524" i="22" s="1"/>
  <c r="BC1524" i="22"/>
  <c r="BC1522" i="23"/>
  <c r="BB1523" i="23"/>
  <c r="BA1522" i="23"/>
  <c r="BE1522" i="23" s="1"/>
  <c r="BC1525" i="22"/>
  <c r="BA1525" i="22"/>
  <c r="BE1525" i="22" s="1"/>
  <c r="BB1526" i="22"/>
  <c r="BB1524" i="23"/>
  <c r="BC1523" i="23"/>
  <c r="BA1523" i="23"/>
  <c r="BE1523" i="23" s="1"/>
  <c r="BB1527" i="22"/>
  <c r="BA1526" i="22"/>
  <c r="BE1526" i="22" s="1"/>
  <c r="BC1526" i="22"/>
  <c r="BB1525" i="23"/>
  <c r="BC1524" i="23"/>
  <c r="BA1524" i="23"/>
  <c r="BE1524" i="23" s="1"/>
  <c r="BB1528" i="22"/>
  <c r="BA1527" i="22"/>
  <c r="BE1527" i="22" s="1"/>
  <c r="BC1527" i="22"/>
  <c r="BB1526" i="23"/>
  <c r="BA1525" i="23"/>
  <c r="BE1525" i="23" s="1"/>
  <c r="BC1525" i="23"/>
  <c r="BB1529" i="22"/>
  <c r="BA1528" i="22"/>
  <c r="BE1528" i="22" s="1"/>
  <c r="BC1528" i="22"/>
  <c r="BA1526" i="23"/>
  <c r="BE1526" i="23" s="1"/>
  <c r="BC1526" i="23"/>
  <c r="BB1527" i="23"/>
  <c r="BB1530" i="22"/>
  <c r="BC1529" i="22"/>
  <c r="BA1529" i="22"/>
  <c r="BE1529" i="22" s="1"/>
  <c r="BC1527" i="23"/>
  <c r="BB1528" i="23"/>
  <c r="BA1527" i="23"/>
  <c r="BE1527" i="23" s="1"/>
  <c r="BA1530" i="22"/>
  <c r="BE1530" i="22" s="1"/>
  <c r="BB1531" i="22"/>
  <c r="BC1530" i="22"/>
  <c r="BB1529" i="23"/>
  <c r="BC1528" i="23"/>
  <c r="BA1528" i="23"/>
  <c r="BE1528" i="23" s="1"/>
  <c r="BA1531" i="22"/>
  <c r="BE1531" i="22" s="1"/>
  <c r="BB1532" i="22"/>
  <c r="BC1531" i="22"/>
  <c r="BA1529" i="23"/>
  <c r="BE1529" i="23" s="1"/>
  <c r="BB1530" i="23"/>
  <c r="BC1529" i="23"/>
  <c r="BB1533" i="22"/>
  <c r="BC1532" i="22"/>
  <c r="BA1532" i="22"/>
  <c r="BE1532" i="22" s="1"/>
  <c r="BA1530" i="23"/>
  <c r="BE1530" i="23" s="1"/>
  <c r="BC1530" i="23"/>
  <c r="BB1531" i="23"/>
  <c r="BB1534" i="22"/>
  <c r="BA1533" i="22"/>
  <c r="BE1533" i="22" s="1"/>
  <c r="BC1533" i="22"/>
  <c r="BB1532" i="23"/>
  <c r="BC1531" i="23"/>
  <c r="BA1531" i="23"/>
  <c r="BE1531" i="23" s="1"/>
  <c r="BB1535" i="22"/>
  <c r="BA1534" i="22"/>
  <c r="BE1534" i="22" s="1"/>
  <c r="BC1534" i="22"/>
  <c r="BA1532" i="23"/>
  <c r="BE1532" i="23" s="1"/>
  <c r="BB1533" i="23"/>
  <c r="BC1532" i="23"/>
  <c r="BB1536" i="22"/>
  <c r="BC1535" i="22"/>
  <c r="BA1535" i="22"/>
  <c r="BE1535" i="22" s="1"/>
  <c r="BC1533" i="23"/>
  <c r="BB1534" i="23"/>
  <c r="BA1533" i="23"/>
  <c r="BE1533" i="23" s="1"/>
  <c r="BB1537" i="22"/>
  <c r="BC1536" i="22"/>
  <c r="BA1536" i="22"/>
  <c r="BE1536" i="22" s="1"/>
  <c r="BC1534" i="23"/>
  <c r="BA1534" i="23"/>
  <c r="BE1534" i="23" s="1"/>
  <c r="BB1535" i="23"/>
  <c r="BB1538" i="22"/>
  <c r="BA1537" i="22"/>
  <c r="BE1537" i="22" s="1"/>
  <c r="BC1537" i="22"/>
  <c r="BA1535" i="23"/>
  <c r="BE1535" i="23" s="1"/>
  <c r="BB1536" i="23"/>
  <c r="BC1535" i="23"/>
  <c r="BC1538" i="22"/>
  <c r="BA1538" i="22"/>
  <c r="BE1538" i="22" s="1"/>
  <c r="BB1539" i="22"/>
  <c r="BB1537" i="23"/>
  <c r="BA1536" i="23"/>
  <c r="BE1536" i="23" s="1"/>
  <c r="BC1536" i="23"/>
  <c r="BB1540" i="22"/>
  <c r="BA1539" i="22"/>
  <c r="BE1539" i="22" s="1"/>
  <c r="BC1539" i="22"/>
  <c r="BA1537" i="23"/>
  <c r="BE1537" i="23" s="1"/>
  <c r="BC1537" i="23"/>
  <c r="BB1538" i="23"/>
  <c r="BA1540" i="22"/>
  <c r="BE1540" i="22" s="1"/>
  <c r="BB1541" i="22"/>
  <c r="BC1540" i="22"/>
  <c r="BC1538" i="23"/>
  <c r="BA1538" i="23"/>
  <c r="BE1538" i="23" s="1"/>
  <c r="BB1539" i="23"/>
  <c r="BC1541" i="22"/>
  <c r="BA1541" i="22"/>
  <c r="BE1541" i="22" s="1"/>
  <c r="BB1542" i="22"/>
  <c r="BC1539" i="23"/>
  <c r="BA1539" i="23"/>
  <c r="BE1539" i="23" s="1"/>
  <c r="BB1540" i="23"/>
  <c r="BC1542" i="22"/>
  <c r="BA1542" i="22"/>
  <c r="BE1542" i="22" s="1"/>
  <c r="BB1543" i="22"/>
  <c r="BB1541" i="23"/>
  <c r="BC1540" i="23"/>
  <c r="BA1540" i="23"/>
  <c r="BE1540" i="23" s="1"/>
  <c r="BC1543" i="22"/>
  <c r="BB1544" i="22"/>
  <c r="BA1543" i="22"/>
  <c r="BE1543" i="22" s="1"/>
  <c r="BA1541" i="23"/>
  <c r="BE1541" i="23" s="1"/>
  <c r="BB1542" i="23"/>
  <c r="BC1541" i="23"/>
  <c r="BC1544" i="22"/>
  <c r="BA1544" i="22"/>
  <c r="BE1544" i="22" s="1"/>
  <c r="BB1545" i="22"/>
  <c r="BA1542" i="23"/>
  <c r="BE1542" i="23" s="1"/>
  <c r="BB1543" i="23"/>
  <c r="BC1542" i="23"/>
  <c r="BA1545" i="22"/>
  <c r="BE1545" i="22" s="1"/>
  <c r="BB1546" i="22"/>
  <c r="BC1545" i="22"/>
  <c r="BB1544" i="23"/>
  <c r="BA1543" i="23"/>
  <c r="BE1543" i="23" s="1"/>
  <c r="BC1543" i="23"/>
  <c r="BC1546" i="22"/>
  <c r="BB1547" i="22"/>
  <c r="BA1546" i="22"/>
  <c r="BE1546" i="22" s="1"/>
  <c r="BB1545" i="23"/>
  <c r="BC1544" i="23"/>
  <c r="BA1544" i="23"/>
  <c r="BE1544" i="23" s="1"/>
  <c r="BB1548" i="22"/>
  <c r="BA1547" i="22"/>
  <c r="BE1547" i="22" s="1"/>
  <c r="BC1547" i="22"/>
  <c r="BA1545" i="23"/>
  <c r="BE1545" i="23" s="1"/>
  <c r="BB1546" i="23"/>
  <c r="BC1545" i="23"/>
  <c r="BB1549" i="22"/>
  <c r="BC1548" i="22"/>
  <c r="BA1548" i="22"/>
  <c r="BE1548" i="22" s="1"/>
  <c r="BA1546" i="23"/>
  <c r="BE1546" i="23" s="1"/>
  <c r="BB1547" i="23"/>
  <c r="BC1546" i="23"/>
  <c r="BB1550" i="22"/>
  <c r="BA1549" i="22"/>
  <c r="BE1549" i="22" s="1"/>
  <c r="BC1549" i="22"/>
  <c r="BC1547" i="23"/>
  <c r="BA1547" i="23"/>
  <c r="BE1547" i="23" s="1"/>
  <c r="BB1548" i="23"/>
  <c r="BB1551" i="22"/>
  <c r="BA1550" i="22"/>
  <c r="BE1550" i="22" s="1"/>
  <c r="BC1550" i="22"/>
  <c r="BC1548" i="23"/>
  <c r="BB1549" i="23"/>
  <c r="BA1548" i="23"/>
  <c r="BE1548" i="23" s="1"/>
  <c r="BB1552" i="22"/>
  <c r="BC1551" i="22"/>
  <c r="BA1551" i="22"/>
  <c r="BE1551" i="22" s="1"/>
  <c r="BA1549" i="23"/>
  <c r="BE1549" i="23" s="1"/>
  <c r="BC1549" i="23"/>
  <c r="BB1550" i="23"/>
  <c r="BB1553" i="22"/>
  <c r="BA1552" i="22"/>
  <c r="BE1552" i="22" s="1"/>
  <c r="BC1552" i="22"/>
  <c r="BC1550" i="23"/>
  <c r="BB1551" i="23"/>
  <c r="BA1550" i="23"/>
  <c r="BE1550" i="23" s="1"/>
  <c r="BA1553" i="22"/>
  <c r="BE1553" i="22" s="1"/>
  <c r="BB1554" i="22"/>
  <c r="BC1553" i="22"/>
  <c r="BC1551" i="23"/>
  <c r="BB1552" i="23"/>
  <c r="BA1551" i="23"/>
  <c r="BE1551" i="23" s="1"/>
  <c r="BA1554" i="22"/>
  <c r="BE1554" i="22" s="1"/>
  <c r="BB1555" i="22"/>
  <c r="BC1554" i="22"/>
  <c r="BA1552" i="23"/>
  <c r="BE1552" i="23" s="1"/>
  <c r="BB1553" i="23"/>
  <c r="BC1552" i="23"/>
  <c r="BA1555" i="22"/>
  <c r="BE1555" i="22" s="1"/>
  <c r="BC1555" i="22"/>
  <c r="BB1556" i="22"/>
  <c r="BC1553" i="23"/>
  <c r="BA1553" i="23"/>
  <c r="BE1553" i="23" s="1"/>
  <c r="BB1554" i="23"/>
  <c r="BB1557" i="22"/>
  <c r="BC1556" i="22"/>
  <c r="BA1556" i="22"/>
  <c r="BE1556" i="22" s="1"/>
  <c r="BC1554" i="23"/>
  <c r="BA1554" i="23"/>
  <c r="BE1554" i="23" s="1"/>
  <c r="BB1555" i="23"/>
  <c r="BC1557" i="22"/>
  <c r="BA1557" i="22"/>
  <c r="BE1557" i="22" s="1"/>
  <c r="BB1558" i="22"/>
  <c r="BB1556" i="23"/>
  <c r="BC1555" i="23"/>
  <c r="BA1555" i="23"/>
  <c r="BE1555" i="23" s="1"/>
  <c r="BB1559" i="22"/>
  <c r="BA1558" i="22"/>
  <c r="BE1558" i="22" s="1"/>
  <c r="BC1558" i="22"/>
  <c r="BA1556" i="23"/>
  <c r="BE1556" i="23" s="1"/>
  <c r="BC1556" i="23"/>
  <c r="BB1557" i="23"/>
  <c r="BB1560" i="22"/>
  <c r="BC1559" i="22"/>
  <c r="BA1559" i="22"/>
  <c r="BE1559" i="22" s="1"/>
  <c r="BB1558" i="23"/>
  <c r="BA1557" i="23"/>
  <c r="BE1557" i="23" s="1"/>
  <c r="BC1557" i="23"/>
  <c r="BA1560" i="22"/>
  <c r="BE1560" i="22" s="1"/>
  <c r="BB1561" i="22"/>
  <c r="BC1560" i="22"/>
  <c r="BC1558" i="23"/>
  <c r="BB1559" i="23"/>
  <c r="BA1558" i="23"/>
  <c r="BE1558" i="23" s="1"/>
  <c r="BC1561" i="22"/>
  <c r="BA1561" i="22"/>
  <c r="BE1561" i="22" s="1"/>
  <c r="BB1562" i="22"/>
  <c r="BA1559" i="23"/>
  <c r="BE1559" i="23" s="1"/>
  <c r="BB1560" i="23"/>
  <c r="BC1559" i="23"/>
  <c r="BC1562" i="22"/>
  <c r="BB1563" i="22"/>
  <c r="BA1562" i="22"/>
  <c r="BE1562" i="22" s="1"/>
  <c r="BC1560" i="23"/>
  <c r="BA1560" i="23"/>
  <c r="BE1560" i="23" s="1"/>
  <c r="BB1561" i="23"/>
  <c r="BC1563" i="22"/>
  <c r="BA1563" i="22"/>
  <c r="BE1563" i="22" s="1"/>
  <c r="BB1564" i="22"/>
  <c r="BC1561" i="23"/>
  <c r="BB1562" i="23"/>
  <c r="BA1561" i="23"/>
  <c r="BE1561" i="23" s="1"/>
  <c r="BB1565" i="22"/>
  <c r="BC1564" i="22"/>
  <c r="BA1564" i="22"/>
  <c r="BE1564" i="22" s="1"/>
  <c r="BA1562" i="23"/>
  <c r="BE1562" i="23" s="1"/>
  <c r="BC1562" i="23"/>
  <c r="BB1563" i="23"/>
  <c r="BC1565" i="22"/>
  <c r="BA1565" i="22"/>
  <c r="BE1565" i="22" s="1"/>
  <c r="BB1566" i="22"/>
  <c r="BC1563" i="23"/>
  <c r="BB1564" i="23"/>
  <c r="BA1563" i="23"/>
  <c r="BE1563" i="23" s="1"/>
  <c r="BB1567" i="22"/>
  <c r="BA1566" i="22"/>
  <c r="BE1566" i="22" s="1"/>
  <c r="BC1566" i="22"/>
  <c r="BB1565" i="23"/>
  <c r="BA1564" i="23"/>
  <c r="BE1564" i="23" s="1"/>
  <c r="BC1564" i="23"/>
  <c r="BC1567" i="22"/>
  <c r="BA1567" i="22"/>
  <c r="BE1567" i="22" s="1"/>
  <c r="BB1568" i="22"/>
  <c r="BC1565" i="23"/>
  <c r="BA1565" i="23"/>
  <c r="BE1565" i="23" s="1"/>
  <c r="BB1566" i="23"/>
  <c r="BC1568" i="22"/>
  <c r="BB1569" i="22"/>
  <c r="BA1568" i="22"/>
  <c r="BE1568" i="22" s="1"/>
  <c r="BA1566" i="23"/>
  <c r="BE1566" i="23" s="1"/>
  <c r="BC1566" i="23"/>
  <c r="BB1567" i="23"/>
  <c r="BA1569" i="22"/>
  <c r="BE1569" i="22" s="1"/>
  <c r="BB1570" i="22"/>
  <c r="BC1569" i="22"/>
  <c r="BB1568" i="23"/>
  <c r="BA1567" i="23"/>
  <c r="BE1567" i="23" s="1"/>
  <c r="BC1567" i="23"/>
  <c r="BB1571" i="22"/>
  <c r="BA1570" i="22"/>
  <c r="BE1570" i="22" s="1"/>
  <c r="BC1570" i="22"/>
  <c r="BA1568" i="23"/>
  <c r="BE1568" i="23" s="1"/>
  <c r="BB1569" i="23"/>
  <c r="BC1568" i="23"/>
  <c r="BA1571" i="22"/>
  <c r="BE1571" i="22" s="1"/>
  <c r="BC1571" i="22"/>
  <c r="BB1572" i="22"/>
  <c r="BC1569" i="23"/>
  <c r="BA1569" i="23"/>
  <c r="BE1569" i="23" s="1"/>
  <c r="BB1570" i="23"/>
  <c r="BC1572" i="22"/>
  <c r="BA1572" i="22"/>
  <c r="BE1572" i="22" s="1"/>
  <c r="BB1573" i="22"/>
  <c r="BB1571" i="23"/>
  <c r="BA1570" i="23"/>
  <c r="BE1570" i="23" s="1"/>
  <c r="BC1570" i="23"/>
  <c r="BC1573" i="22"/>
  <c r="BA1573" i="22"/>
  <c r="BE1573" i="22" s="1"/>
  <c r="BB1574" i="22"/>
  <c r="BA1571" i="23"/>
  <c r="BE1571" i="23" s="1"/>
  <c r="BB1572" i="23"/>
  <c r="BC1571" i="23"/>
  <c r="BA1574" i="22"/>
  <c r="BE1574" i="22" s="1"/>
  <c r="BC1574" i="22"/>
  <c r="BB1575" i="22"/>
  <c r="BB1573" i="23"/>
  <c r="BC1572" i="23"/>
  <c r="BA1572" i="23"/>
  <c r="BE1572" i="23" s="1"/>
  <c r="BB1576" i="22"/>
  <c r="BA1575" i="22"/>
  <c r="BE1575" i="22" s="1"/>
  <c r="BC1575" i="22"/>
  <c r="BB1574" i="23"/>
  <c r="BA1573" i="23"/>
  <c r="BE1573" i="23" s="1"/>
  <c r="BC1573" i="23"/>
  <c r="BC1576" i="22"/>
  <c r="BA1576" i="22"/>
  <c r="BE1576" i="22" s="1"/>
  <c r="BB1577" i="22"/>
  <c r="BA1574" i="23"/>
  <c r="BE1574" i="23" s="1"/>
  <c r="BC1574" i="23"/>
  <c r="BB1575" i="23"/>
  <c r="BA1577" i="22"/>
  <c r="BE1577" i="22" s="1"/>
  <c r="BB1578" i="22"/>
  <c r="BC1577" i="22"/>
  <c r="BC1575" i="23"/>
  <c r="BA1575" i="23"/>
  <c r="BE1575" i="23" s="1"/>
  <c r="BB1576" i="23"/>
  <c r="BC1578" i="22"/>
  <c r="BA1578" i="22"/>
  <c r="BE1578" i="22" s="1"/>
  <c r="BB1579" i="22"/>
  <c r="BB1577" i="23"/>
  <c r="BA1576" i="23"/>
  <c r="BE1576" i="23" s="1"/>
  <c r="BC1576" i="23"/>
  <c r="BA1579" i="22"/>
  <c r="BE1579" i="22" s="1"/>
  <c r="BC1579" i="22"/>
  <c r="BB1580" i="22"/>
  <c r="BC1577" i="23"/>
  <c r="BA1577" i="23"/>
  <c r="BE1577" i="23" s="1"/>
  <c r="BB1578" i="23"/>
  <c r="BA1580" i="22"/>
  <c r="BE1580" i="22" s="1"/>
  <c r="BB1581" i="22"/>
  <c r="BC1580" i="22"/>
  <c r="BB1579" i="23"/>
  <c r="BC1578" i="23"/>
  <c r="BA1578" i="23"/>
  <c r="BE1578" i="23" s="1"/>
  <c r="BA1581" i="22"/>
  <c r="BE1581" i="22" s="1"/>
  <c r="BB1582" i="22"/>
  <c r="BC1581" i="22"/>
  <c r="BB1580" i="23"/>
  <c r="BC1579" i="23"/>
  <c r="BA1579" i="23"/>
  <c r="BE1579" i="23" s="1"/>
  <c r="BB1583" i="22"/>
  <c r="BA1582" i="22"/>
  <c r="BE1582" i="22" s="1"/>
  <c r="BC1582" i="22"/>
  <c r="BB1581" i="23"/>
  <c r="BC1580" i="23"/>
  <c r="BA1580" i="23"/>
  <c r="BE1580" i="23" s="1"/>
  <c r="BA1583" i="22"/>
  <c r="BE1583" i="22" s="1"/>
  <c r="BC1583" i="22"/>
  <c r="BB1584" i="22"/>
  <c r="BB1582" i="23"/>
  <c r="BA1581" i="23"/>
  <c r="BE1581" i="23" s="1"/>
  <c r="BC1581" i="23"/>
  <c r="BC1584" i="22"/>
  <c r="BA1584" i="22"/>
  <c r="BE1584" i="22" s="1"/>
  <c r="BB1585" i="22"/>
  <c r="BA1582" i="23"/>
  <c r="BE1582" i="23" s="1"/>
  <c r="BB1583" i="23"/>
  <c r="BC1582" i="23"/>
  <c r="BC1585" i="22"/>
  <c r="BA1585" i="22"/>
  <c r="BE1585" i="22" s="1"/>
  <c r="BB1586" i="22"/>
  <c r="BB1584" i="23"/>
  <c r="BC1583" i="23"/>
  <c r="BA1583" i="23"/>
  <c r="BE1583" i="23" s="1"/>
  <c r="BB1587" i="22"/>
  <c r="BA1586" i="22"/>
  <c r="BE1586" i="22" s="1"/>
  <c r="BC1586" i="22"/>
  <c r="BB1585" i="23"/>
  <c r="BC1584" i="23"/>
  <c r="BA1584" i="23"/>
  <c r="BE1584" i="23" s="1"/>
  <c r="BB1588" i="22"/>
  <c r="BA1587" i="22"/>
  <c r="BE1587" i="22" s="1"/>
  <c r="BC1587" i="22"/>
  <c r="BC1585" i="23"/>
  <c r="BA1585" i="23"/>
  <c r="BE1585" i="23" s="1"/>
  <c r="BB1586" i="23"/>
  <c r="BC1588" i="22"/>
  <c r="BA1588" i="22"/>
  <c r="BE1588" i="22" s="1"/>
  <c r="BB1589" i="22"/>
  <c r="BC1586" i="23"/>
  <c r="BA1586" i="23"/>
  <c r="BE1586" i="23" s="1"/>
  <c r="BB1587" i="23"/>
  <c r="BA1589" i="22"/>
  <c r="BE1589" i="22" s="1"/>
  <c r="BB1590" i="22"/>
  <c r="BC1589" i="22"/>
  <c r="BA1587" i="23"/>
  <c r="BE1587" i="23" s="1"/>
  <c r="BC1587" i="23"/>
  <c r="BB1588" i="23"/>
  <c r="BB1591" i="22"/>
  <c r="BC1590" i="22"/>
  <c r="BA1590" i="22"/>
  <c r="BE1590" i="22" s="1"/>
  <c r="BC1588" i="23"/>
  <c r="BB1589" i="23"/>
  <c r="BA1588" i="23"/>
  <c r="BE1588" i="23" s="1"/>
  <c r="BA1591" i="22"/>
  <c r="BE1591" i="22" s="1"/>
  <c r="BB1592" i="22"/>
  <c r="BC1591" i="22"/>
  <c r="BC1589" i="23"/>
  <c r="BA1589" i="23"/>
  <c r="BE1589" i="23" s="1"/>
  <c r="BB1590" i="23"/>
  <c r="BC1592" i="22"/>
  <c r="BB1593" i="22"/>
  <c r="BA1592" i="22"/>
  <c r="BE1592" i="22" s="1"/>
  <c r="BA1590" i="23"/>
  <c r="BE1590" i="23" s="1"/>
  <c r="BB1591" i="23"/>
  <c r="BC1590" i="23"/>
  <c r="BB1594" i="22"/>
  <c r="BC1593" i="22"/>
  <c r="BA1593" i="22"/>
  <c r="BE1593" i="22" s="1"/>
  <c r="BA1591" i="23"/>
  <c r="BE1591" i="23" s="1"/>
  <c r="BC1591" i="23"/>
  <c r="BB1592" i="23"/>
  <c r="BB1595" i="22"/>
  <c r="BC1594" i="22"/>
  <c r="BA1594" i="22"/>
  <c r="BE1594" i="22" s="1"/>
  <c r="BB1593" i="23"/>
  <c r="BA1592" i="23"/>
  <c r="BE1592" i="23" s="1"/>
  <c r="BC1592" i="23"/>
  <c r="BA1595" i="22"/>
  <c r="BE1595" i="22" s="1"/>
  <c r="BC1595" i="22"/>
  <c r="BB1596" i="22"/>
  <c r="BA1593" i="23"/>
  <c r="BE1593" i="23" s="1"/>
  <c r="BC1593" i="23"/>
  <c r="BB1594" i="23"/>
  <c r="BC1596" i="22"/>
  <c r="BB1597" i="22"/>
  <c r="BA1596" i="22"/>
  <c r="BE1596" i="22" s="1"/>
  <c r="BC1594" i="23"/>
  <c r="BB1595" i="23"/>
  <c r="BA1594" i="23"/>
  <c r="BE1594" i="23" s="1"/>
  <c r="BB1598" i="22"/>
  <c r="BA1597" i="22"/>
  <c r="BE1597" i="22" s="1"/>
  <c r="BC1597" i="22"/>
  <c r="BB1596" i="23"/>
  <c r="BC1595" i="23"/>
  <c r="BA1595" i="23"/>
  <c r="BE1595" i="23" s="1"/>
  <c r="BB1599" i="22"/>
  <c r="BA1598" i="22"/>
  <c r="BE1598" i="22" s="1"/>
  <c r="BC1598" i="22"/>
  <c r="BC1596" i="23"/>
  <c r="BA1596" i="23"/>
  <c r="BE1596" i="23" s="1"/>
  <c r="BB1597" i="23"/>
  <c r="BA1599" i="22"/>
  <c r="BE1599" i="22" s="1"/>
  <c r="BB1600" i="22"/>
  <c r="BC1599" i="22"/>
  <c r="BC1597" i="23"/>
  <c r="BA1597" i="23"/>
  <c r="BE1597" i="23" s="1"/>
  <c r="BB1598" i="23"/>
  <c r="BC1600" i="22"/>
  <c r="BA1600" i="22"/>
  <c r="BE1600" i="22" s="1"/>
  <c r="BB1601" i="22"/>
  <c r="BB1599" i="23"/>
  <c r="BA1598" i="23"/>
  <c r="BE1598" i="23" s="1"/>
  <c r="BC1598" i="23"/>
  <c r="BC1601" i="22"/>
  <c r="BB1602" i="22"/>
  <c r="BA1601" i="22"/>
  <c r="BE1601" i="22" s="1"/>
  <c r="BB1600" i="23"/>
  <c r="BA1599" i="23"/>
  <c r="BE1599" i="23" s="1"/>
  <c r="BC1599" i="23"/>
  <c r="BB1603" i="22"/>
  <c r="BC1602" i="22"/>
  <c r="BA1602" i="22"/>
  <c r="BE1602" i="22" s="1"/>
  <c r="BB1601" i="23"/>
  <c r="BA1600" i="23"/>
  <c r="BE1600" i="23" s="1"/>
  <c r="BC1600" i="23"/>
  <c r="BC1603" i="22"/>
  <c r="BB1604" i="22"/>
  <c r="BA1603" i="22"/>
  <c r="BE1603" i="22" s="1"/>
  <c r="BB1602" i="23"/>
  <c r="BC1601" i="23"/>
  <c r="BA1601" i="23"/>
  <c r="BE1601" i="23" s="1"/>
  <c r="BB1605" i="22"/>
  <c r="BA1604" i="22"/>
  <c r="BE1604" i="22" s="1"/>
  <c r="BC1604" i="22"/>
  <c r="BB1603" i="23"/>
  <c r="BA1602" i="23"/>
  <c r="BE1602" i="23" s="1"/>
  <c r="BC1602" i="23"/>
  <c r="BB1606" i="22"/>
  <c r="BA1605" i="22"/>
  <c r="BE1605" i="22" s="1"/>
  <c r="BC1605" i="22"/>
  <c r="BB1604" i="23"/>
  <c r="BA1603" i="23"/>
  <c r="BE1603" i="23" s="1"/>
  <c r="BC1603" i="23"/>
  <c r="BC1606" i="22"/>
  <c r="BB1607" i="22"/>
  <c r="BA1606" i="22"/>
  <c r="BE1606" i="22" s="1"/>
  <c r="BA1604" i="23"/>
  <c r="BE1604" i="23" s="1"/>
  <c r="BC1604" i="23"/>
  <c r="BB1605" i="23"/>
  <c r="BA1607" i="22"/>
  <c r="BE1607" i="22" s="1"/>
  <c r="BB1608" i="22"/>
  <c r="BC1607" i="22"/>
  <c r="BA1605" i="23"/>
  <c r="BE1605" i="23" s="1"/>
  <c r="BC1605" i="23"/>
  <c r="BB1606" i="23"/>
  <c r="BC1608" i="22"/>
  <c r="BA1608" i="22"/>
  <c r="BE1608" i="22" s="1"/>
  <c r="BB1609" i="22"/>
  <c r="BB1607" i="23"/>
  <c r="BC1606" i="23"/>
  <c r="BA1606" i="23"/>
  <c r="BE1606" i="23" s="1"/>
  <c r="BC1609" i="22"/>
  <c r="BA1609" i="22"/>
  <c r="BE1609" i="22" s="1"/>
  <c r="BB1610" i="22"/>
  <c r="BC1607" i="23"/>
  <c r="BB1608" i="23"/>
  <c r="BA1607" i="23"/>
  <c r="BE1607" i="23" s="1"/>
  <c r="BB1611" i="22"/>
  <c r="BC1610" i="22"/>
  <c r="BA1610" i="22"/>
  <c r="BE1610" i="22" s="1"/>
  <c r="BA1608" i="23"/>
  <c r="BE1608" i="23" s="1"/>
  <c r="BC1608" i="23"/>
  <c r="BB1609" i="23"/>
  <c r="BA1611" i="22"/>
  <c r="BE1611" i="22" s="1"/>
  <c r="BB1612" i="22"/>
  <c r="BC1611" i="22"/>
  <c r="BA1609" i="23"/>
  <c r="BE1609" i="23" s="1"/>
  <c r="BC1609" i="23"/>
  <c r="BB1610" i="23"/>
  <c r="BA1612" i="22"/>
  <c r="BE1612" i="22" s="1"/>
  <c r="BC1612" i="22"/>
  <c r="BB1613" i="22"/>
  <c r="BA1610" i="23"/>
  <c r="BE1610" i="23" s="1"/>
  <c r="BC1610" i="23"/>
  <c r="BB1611" i="23"/>
  <c r="BA1613" i="22"/>
  <c r="BE1613" i="22" s="1"/>
  <c r="BB1614" i="22"/>
  <c r="BC1613" i="22"/>
  <c r="BA1611" i="23"/>
  <c r="BE1611" i="23" s="1"/>
  <c r="BB1612" i="23"/>
  <c r="BC1611" i="23"/>
  <c r="BB1615" i="22"/>
  <c r="BA1614" i="22"/>
  <c r="BE1614" i="22" s="1"/>
  <c r="BC1614" i="22"/>
  <c r="BC1612" i="23"/>
  <c r="BB1613" i="23"/>
  <c r="BA1612" i="23"/>
  <c r="BE1612" i="23" s="1"/>
  <c r="BA1615" i="22"/>
  <c r="BE1615" i="22" s="1"/>
  <c r="BB1616" i="22"/>
  <c r="BC1615" i="22"/>
  <c r="BB1614" i="23"/>
  <c r="BC1613" i="23"/>
  <c r="BA1613" i="23"/>
  <c r="BE1613" i="23" s="1"/>
  <c r="BC1616" i="22"/>
  <c r="BA1616" i="22"/>
  <c r="BE1616" i="22" s="1"/>
  <c r="BB1617" i="22"/>
  <c r="BB1615" i="23"/>
  <c r="BC1614" i="23"/>
  <c r="BA1614" i="23"/>
  <c r="BE1614" i="23" s="1"/>
  <c r="BB1618" i="22"/>
  <c r="BA1617" i="22"/>
  <c r="BE1617" i="22" s="1"/>
  <c r="BC1617" i="22"/>
  <c r="BA1615" i="23"/>
  <c r="BE1615" i="23" s="1"/>
  <c r="BB1616" i="23"/>
  <c r="BC1615" i="23"/>
  <c r="BB1619" i="22"/>
  <c r="BA1618" i="22"/>
  <c r="BE1618" i="22" s="1"/>
  <c r="BC1618" i="22"/>
  <c r="BA1616" i="23"/>
  <c r="BE1616" i="23" s="1"/>
  <c r="BC1616" i="23"/>
  <c r="BB1617" i="23"/>
  <c r="BC1619" i="22"/>
  <c r="BA1619" i="22"/>
  <c r="BE1619" i="22" s="1"/>
  <c r="BB1620" i="22"/>
  <c r="BA1617" i="23"/>
  <c r="BE1617" i="23" s="1"/>
  <c r="BB1618" i="23"/>
  <c r="BC1617" i="23"/>
  <c r="BA1620" i="22"/>
  <c r="BE1620" i="22" s="1"/>
  <c r="BB1621" i="22"/>
  <c r="BC1620" i="22"/>
  <c r="BC1618" i="23"/>
  <c r="BA1618" i="23"/>
  <c r="BE1618" i="23" s="1"/>
  <c r="BB1619" i="23"/>
  <c r="BC1621" i="22"/>
  <c r="BB1622" i="22"/>
  <c r="BA1621" i="22"/>
  <c r="BE1621" i="22" s="1"/>
  <c r="BA1619" i="23"/>
  <c r="BE1619" i="23" s="1"/>
  <c r="BB1620" i="23"/>
  <c r="BC1619" i="23"/>
  <c r="BA1622" i="22"/>
  <c r="BE1622" i="22" s="1"/>
  <c r="BB1623" i="22"/>
  <c r="BC1622" i="22"/>
  <c r="BB1621" i="23"/>
  <c r="BA1620" i="23"/>
  <c r="BE1620" i="23" s="1"/>
  <c r="BC1620" i="23"/>
  <c r="BB1624" i="22"/>
  <c r="BC1623" i="22"/>
  <c r="BA1623" i="22"/>
  <c r="BE1623" i="22" s="1"/>
  <c r="BA1621" i="23"/>
  <c r="BE1621" i="23" s="1"/>
  <c r="BB1622" i="23"/>
  <c r="BC1621" i="23"/>
  <c r="BB1625" i="22"/>
  <c r="BA1624" i="22"/>
  <c r="BE1624" i="22" s="1"/>
  <c r="BC1624" i="22"/>
  <c r="BB1623" i="23"/>
  <c r="BA1622" i="23"/>
  <c r="BE1622" i="23" s="1"/>
  <c r="BC1622" i="23"/>
  <c r="BB1626" i="22"/>
  <c r="BC1625" i="22"/>
  <c r="BA1625" i="22"/>
  <c r="BE1625" i="22" s="1"/>
  <c r="BA1623" i="23"/>
  <c r="BE1623" i="23" s="1"/>
  <c r="BC1623" i="23"/>
  <c r="BB1624" i="23"/>
  <c r="BA1626" i="22"/>
  <c r="BE1626" i="22" s="1"/>
  <c r="BC1626" i="22"/>
  <c r="BB1627" i="22"/>
  <c r="BC1624" i="23"/>
  <c r="BB1625" i="23"/>
  <c r="BA1624" i="23"/>
  <c r="BE1624" i="23" s="1"/>
  <c r="BA1627" i="22"/>
  <c r="BE1627" i="22" s="1"/>
  <c r="BC1627" i="22"/>
  <c r="BB1628" i="22"/>
  <c r="BC1625" i="23"/>
  <c r="BB1626" i="23"/>
  <c r="BA1625" i="23"/>
  <c r="BE1625" i="23" s="1"/>
  <c r="BB1629" i="22"/>
  <c r="BC1628" i="22"/>
  <c r="BA1628" i="22"/>
  <c r="BE1628" i="22" s="1"/>
  <c r="BA1626" i="23"/>
  <c r="BE1626" i="23" s="1"/>
  <c r="BB1627" i="23"/>
  <c r="BC1626" i="23"/>
  <c r="BA1629" i="22"/>
  <c r="BE1629" i="22" s="1"/>
  <c r="BB1630" i="22"/>
  <c r="BC1629" i="22"/>
  <c r="BB1628" i="23"/>
  <c r="BA1627" i="23"/>
  <c r="BE1627" i="23" s="1"/>
  <c r="BC1627" i="23"/>
  <c r="BB1631" i="22"/>
  <c r="BA1630" i="22"/>
  <c r="BE1630" i="22" s="1"/>
  <c r="BC1630" i="22"/>
  <c r="BA1628" i="23"/>
  <c r="BE1628" i="23" s="1"/>
  <c r="BC1628" i="23"/>
  <c r="BB1629" i="23"/>
  <c r="BC1631" i="22"/>
  <c r="BB1632" i="22"/>
  <c r="BA1631" i="22"/>
  <c r="BE1631" i="22" s="1"/>
  <c r="BB1630" i="23"/>
  <c r="BA1629" i="23"/>
  <c r="BE1629" i="23" s="1"/>
  <c r="BC1629" i="23"/>
  <c r="BC1632" i="22"/>
  <c r="BB1633" i="22"/>
  <c r="BA1632" i="22"/>
  <c r="BE1632" i="22" s="1"/>
  <c r="BC1630" i="23"/>
  <c r="BB1631" i="23"/>
  <c r="BA1630" i="23"/>
  <c r="BE1630" i="23" s="1"/>
  <c r="BC1633" i="22"/>
  <c r="BB1634" i="22"/>
  <c r="BA1633" i="22"/>
  <c r="BE1633" i="22" s="1"/>
  <c r="BB1632" i="23"/>
  <c r="BA1631" i="23"/>
  <c r="BE1631" i="23" s="1"/>
  <c r="BC1631" i="23"/>
  <c r="BA1634" i="22"/>
  <c r="BE1634" i="22" s="1"/>
  <c r="BB1635" i="22"/>
  <c r="BC1634" i="22"/>
  <c r="BA1632" i="23"/>
  <c r="BE1632" i="23" s="1"/>
  <c r="BC1632" i="23"/>
  <c r="BB1633" i="23"/>
  <c r="BA1635" i="22"/>
  <c r="BE1635" i="22" s="1"/>
  <c r="BB1636" i="22"/>
  <c r="BC1635" i="22"/>
  <c r="BB1634" i="23"/>
  <c r="BA1633" i="23"/>
  <c r="BE1633" i="23" s="1"/>
  <c r="BC1633" i="23"/>
  <c r="BB1637" i="22"/>
  <c r="BA1636" i="22"/>
  <c r="BE1636" i="22" s="1"/>
  <c r="BC1636" i="22"/>
  <c r="BC1634" i="23"/>
  <c r="BB1635" i="23"/>
  <c r="BA1634" i="23"/>
  <c r="BE1634" i="23" s="1"/>
  <c r="BC1637" i="22"/>
  <c r="BB1638" i="22"/>
  <c r="BA1637" i="22"/>
  <c r="BE1637" i="22" s="1"/>
  <c r="BC1635" i="23"/>
  <c r="BA1635" i="23"/>
  <c r="BE1635" i="23" s="1"/>
  <c r="BB1636" i="23"/>
  <c r="BB1639" i="22"/>
  <c r="BA1638" i="22"/>
  <c r="BE1638" i="22" s="1"/>
  <c r="BC1638" i="22"/>
  <c r="BA1636" i="23"/>
  <c r="BE1636" i="23" s="1"/>
  <c r="BB1637" i="23"/>
  <c r="BC1636" i="23"/>
  <c r="BC1639" i="22"/>
  <c r="BB1640" i="22"/>
  <c r="BA1639" i="22"/>
  <c r="BE1639" i="22" s="1"/>
  <c r="BA1637" i="23"/>
  <c r="BE1637" i="23" s="1"/>
  <c r="BC1637" i="23"/>
  <c r="BB1638" i="23"/>
  <c r="BA1640" i="22"/>
  <c r="BE1640" i="22" s="1"/>
  <c r="BB1641" i="22"/>
  <c r="BC1640" i="22"/>
  <c r="BA1638" i="23"/>
  <c r="BE1638" i="23" s="1"/>
  <c r="BB1639" i="23"/>
  <c r="BC1638" i="23"/>
  <c r="BB1642" i="22"/>
  <c r="BC1641" i="22"/>
  <c r="BA1641" i="22"/>
  <c r="BE1641" i="22" s="1"/>
  <c r="BA1639" i="23"/>
  <c r="BE1639" i="23" s="1"/>
  <c r="BC1639" i="23"/>
  <c r="BB1640" i="23"/>
  <c r="BC1642" i="22"/>
  <c r="BA1642" i="22"/>
  <c r="BE1642" i="22" s="1"/>
  <c r="BB1643" i="22"/>
  <c r="BC1640" i="23"/>
  <c r="BB1641" i="23"/>
  <c r="BA1640" i="23"/>
  <c r="BE1640" i="23" s="1"/>
  <c r="BC1643" i="22"/>
  <c r="BA1643" i="22"/>
  <c r="BE1643" i="22" s="1"/>
  <c r="BB1644" i="22"/>
  <c r="BA1641" i="23"/>
  <c r="BE1641" i="23" s="1"/>
  <c r="BB1642" i="23"/>
  <c r="BC1641" i="23"/>
  <c r="BA1644" i="22"/>
  <c r="BE1644" i="22" s="1"/>
  <c r="BB1645" i="22"/>
  <c r="BC1644" i="22"/>
  <c r="BC1642" i="23"/>
  <c r="BA1642" i="23"/>
  <c r="BE1642" i="23" s="1"/>
  <c r="BB1643" i="23"/>
  <c r="BC1645" i="22"/>
  <c r="BA1645" i="22"/>
  <c r="BE1645" i="22" s="1"/>
  <c r="BB1646" i="22"/>
  <c r="BC1643" i="23"/>
  <c r="BA1643" i="23"/>
  <c r="BE1643" i="23" s="1"/>
  <c r="BB1644" i="23"/>
  <c r="BA1646" i="22"/>
  <c r="BE1646" i="22" s="1"/>
  <c r="BB1647" i="22"/>
  <c r="BC1646" i="22"/>
  <c r="BA1644" i="23"/>
  <c r="BE1644" i="23" s="1"/>
  <c r="BB1645" i="23"/>
  <c r="BC1644" i="23"/>
  <c r="BC1647" i="22"/>
  <c r="BA1647" i="22"/>
  <c r="BE1647" i="22" s="1"/>
  <c r="BB1648" i="22"/>
  <c r="BA1645" i="23"/>
  <c r="BE1645" i="23" s="1"/>
  <c r="BB1646" i="23"/>
  <c r="BC1645" i="23"/>
  <c r="BB1649" i="22"/>
  <c r="BA1648" i="22"/>
  <c r="BE1648" i="22" s="1"/>
  <c r="BC1648" i="22"/>
  <c r="BC1646" i="23"/>
  <c r="BB1647" i="23"/>
  <c r="BA1646" i="23"/>
  <c r="BE1646" i="23" s="1"/>
  <c r="BB1650" i="22"/>
  <c r="BA1649" i="22"/>
  <c r="BE1649" i="22" s="1"/>
  <c r="BC1649" i="22"/>
  <c r="BB1648" i="23"/>
  <c r="BC1647" i="23"/>
  <c r="BA1647" i="23"/>
  <c r="BE1647" i="23" s="1"/>
  <c r="BB1651" i="22"/>
  <c r="BA1650" i="22"/>
  <c r="BE1650" i="22" s="1"/>
  <c r="BC1650" i="22"/>
  <c r="BA1648" i="23"/>
  <c r="BE1648" i="23" s="1"/>
  <c r="BC1648" i="23"/>
  <c r="BB1649" i="23"/>
  <c r="BB1652" i="22"/>
  <c r="BC1651" i="22"/>
  <c r="BA1651" i="22"/>
  <c r="BE1651" i="22" s="1"/>
  <c r="BB1650" i="23"/>
  <c r="BA1649" i="23"/>
  <c r="BE1649" i="23" s="1"/>
  <c r="BC1649" i="23"/>
  <c r="BB1653" i="22"/>
  <c r="BC1652" i="22"/>
  <c r="BA1652" i="22"/>
  <c r="BE1652" i="22" s="1"/>
  <c r="BB1651" i="23"/>
  <c r="BA1650" i="23"/>
  <c r="BE1650" i="23" s="1"/>
  <c r="BC1650" i="23"/>
  <c r="BB1654" i="22"/>
  <c r="BA1653" i="22"/>
  <c r="BE1653" i="22" s="1"/>
  <c r="BC1653" i="22"/>
  <c r="BB1652" i="23"/>
  <c r="BC1651" i="23"/>
  <c r="BA1651" i="23"/>
  <c r="BE1651" i="23" s="1"/>
  <c r="BA1654" i="22"/>
  <c r="BE1654" i="22" s="1"/>
  <c r="BB1655" i="22"/>
  <c r="BC1654" i="22"/>
  <c r="BC1652" i="23"/>
  <c r="BB1653" i="23"/>
  <c r="BA1652" i="23"/>
  <c r="BE1652" i="23" s="1"/>
  <c r="BB1656" i="22"/>
  <c r="BA1655" i="22"/>
  <c r="BE1655" i="22" s="1"/>
  <c r="BC1655" i="22"/>
  <c r="BA1653" i="23"/>
  <c r="BE1653" i="23" s="1"/>
  <c r="BC1653" i="23"/>
  <c r="BB1654" i="23"/>
  <c r="BB1657" i="22"/>
  <c r="BC1656" i="22"/>
  <c r="BA1656" i="22"/>
  <c r="BE1656" i="22" s="1"/>
  <c r="BC1654" i="23"/>
  <c r="BA1654" i="23"/>
  <c r="BE1654" i="23" s="1"/>
  <c r="BB1655" i="23"/>
  <c r="BC1657" i="22"/>
  <c r="BB1658" i="22"/>
  <c r="BA1657" i="22"/>
  <c r="BE1657" i="22" s="1"/>
  <c r="BA1655" i="23"/>
  <c r="BE1655" i="23" s="1"/>
  <c r="BB1656" i="23"/>
  <c r="BC1655" i="23"/>
  <c r="BA1658" i="22"/>
  <c r="BE1658" i="22" s="1"/>
  <c r="BC1658" i="22"/>
  <c r="BB1659" i="22"/>
  <c r="BA1656" i="23"/>
  <c r="BE1656" i="23" s="1"/>
  <c r="BC1656" i="23"/>
  <c r="BB1657" i="23"/>
  <c r="BC1659" i="22"/>
  <c r="BA1659" i="22"/>
  <c r="BE1659" i="22" s="1"/>
  <c r="BB1660" i="22"/>
  <c r="BC1657" i="23"/>
  <c r="BB1658" i="23"/>
  <c r="BA1657" i="23"/>
  <c r="BE1657" i="23" s="1"/>
  <c r="BB1661" i="22"/>
  <c r="BA1660" i="22"/>
  <c r="BE1660" i="22" s="1"/>
  <c r="BC1660" i="22"/>
  <c r="BA1658" i="23"/>
  <c r="BE1658" i="23" s="1"/>
  <c r="BC1658" i="23"/>
  <c r="BB1659" i="23"/>
  <c r="BB1662" i="22"/>
  <c r="BC1661" i="22"/>
  <c r="BA1661" i="22"/>
  <c r="BE1661" i="22" s="1"/>
  <c r="BC1659" i="23"/>
  <c r="BA1659" i="23"/>
  <c r="BE1659" i="23" s="1"/>
  <c r="BB1660" i="23"/>
  <c r="BC1662" i="22"/>
  <c r="BB1663" i="22"/>
  <c r="BA1662" i="22"/>
  <c r="BE1662" i="22" s="1"/>
  <c r="BA1660" i="23"/>
  <c r="BE1660" i="23" s="1"/>
  <c r="BB1661" i="23"/>
  <c r="BC1660" i="23"/>
  <c r="BC1663" i="22"/>
  <c r="BB1664" i="22"/>
  <c r="BA1663" i="22"/>
  <c r="BE1663" i="22" s="1"/>
  <c r="BB1662" i="23"/>
  <c r="BA1661" i="23"/>
  <c r="BE1661" i="23" s="1"/>
  <c r="BC1661" i="23"/>
  <c r="BA1664" i="22"/>
  <c r="BE1664" i="22" s="1"/>
  <c r="BB1665" i="22"/>
  <c r="BC1664" i="22"/>
  <c r="BB1663" i="23"/>
  <c r="BC1662" i="23"/>
  <c r="BA1662" i="23"/>
  <c r="BE1662" i="23" s="1"/>
  <c r="BB1666" i="22"/>
  <c r="BA1665" i="22"/>
  <c r="BE1665" i="22" s="1"/>
  <c r="BC1665" i="22"/>
  <c r="BA1663" i="23"/>
  <c r="BE1663" i="23" s="1"/>
  <c r="BB1664" i="23"/>
  <c r="BC1663" i="23"/>
  <c r="BB1667" i="22"/>
  <c r="BC1666" i="22"/>
  <c r="BA1666" i="22"/>
  <c r="BE1666" i="22" s="1"/>
  <c r="BC1664" i="23"/>
  <c r="BA1664" i="23"/>
  <c r="BE1664" i="23" s="1"/>
  <c r="BB1665" i="23"/>
  <c r="BB1668" i="22"/>
  <c r="BA1667" i="22"/>
  <c r="BE1667" i="22" s="1"/>
  <c r="BC1667" i="22"/>
  <c r="BA1665" i="23"/>
  <c r="BE1665" i="23" s="1"/>
  <c r="BC1665" i="23"/>
  <c r="BB1666" i="23"/>
  <c r="BC1668" i="22"/>
  <c r="BA1668" i="22"/>
  <c r="BE1668" i="22" s="1"/>
  <c r="BB1669" i="22"/>
  <c r="BC1666" i="23"/>
  <c r="BB1667" i="23"/>
  <c r="BA1666" i="23"/>
  <c r="BE1666" i="23" s="1"/>
  <c r="BC1669" i="22"/>
  <c r="BA1669" i="22"/>
  <c r="BE1669" i="22" s="1"/>
  <c r="BB1670" i="22"/>
  <c r="BB1668" i="23"/>
  <c r="BA1667" i="23"/>
  <c r="BE1667" i="23" s="1"/>
  <c r="BC1667" i="23"/>
  <c r="BA1670" i="22"/>
  <c r="BE1670" i="22" s="1"/>
  <c r="BC1670" i="22"/>
  <c r="BB1671" i="22"/>
  <c r="BB1669" i="23"/>
  <c r="BA1668" i="23"/>
  <c r="BE1668" i="23" s="1"/>
  <c r="BC1668" i="23"/>
  <c r="BB1672" i="22"/>
  <c r="BA1671" i="22"/>
  <c r="BE1671" i="22" s="1"/>
  <c r="BC1671" i="22"/>
  <c r="BB1670" i="23"/>
  <c r="BA1669" i="23"/>
  <c r="BE1669" i="23" s="1"/>
  <c r="BC1669" i="23"/>
  <c r="BC1672" i="22"/>
  <c r="BB1673" i="22"/>
  <c r="BA1672" i="22"/>
  <c r="BE1672" i="22" s="1"/>
  <c r="BB1671" i="23"/>
  <c r="BC1670" i="23"/>
  <c r="BA1670" i="23"/>
  <c r="BE1670" i="23" s="1"/>
  <c r="BB1674" i="22"/>
  <c r="BA1673" i="22"/>
  <c r="BE1673" i="22" s="1"/>
  <c r="BC1673" i="22"/>
  <c r="BA1671" i="23"/>
  <c r="BE1671" i="23" s="1"/>
  <c r="BB1672" i="23"/>
  <c r="BC1671" i="23"/>
  <c r="BA1674" i="22"/>
  <c r="BE1674" i="22" s="1"/>
  <c r="BC1674" i="22"/>
  <c r="BB1675" i="22"/>
  <c r="BB1673" i="23"/>
  <c r="BA1672" i="23"/>
  <c r="BE1672" i="23" s="1"/>
  <c r="BC1672" i="23"/>
  <c r="BC1675" i="22"/>
  <c r="BB1676" i="22"/>
  <c r="BA1675" i="22"/>
  <c r="BE1675" i="22" s="1"/>
  <c r="BC1673" i="23"/>
  <c r="BB1674" i="23"/>
  <c r="BA1673" i="23"/>
  <c r="BE1673" i="23" s="1"/>
  <c r="BA1676" i="22"/>
  <c r="BE1676" i="22" s="1"/>
  <c r="BB1677" i="22"/>
  <c r="BC1676" i="22"/>
  <c r="BB1675" i="23"/>
  <c r="BA1674" i="23"/>
  <c r="BE1674" i="23" s="1"/>
  <c r="BC1674" i="23"/>
  <c r="BB1678" i="22"/>
  <c r="BA1677" i="22"/>
  <c r="BE1677" i="22" s="1"/>
  <c r="BC1677" i="22"/>
  <c r="BB1676" i="23"/>
  <c r="BA1675" i="23"/>
  <c r="BE1675" i="23" s="1"/>
  <c r="BC1675" i="23"/>
  <c r="BC1678" i="22"/>
  <c r="BA1678" i="22"/>
  <c r="BE1678" i="22" s="1"/>
  <c r="BB1679" i="22"/>
  <c r="BC1676" i="23"/>
  <c r="BA1676" i="23"/>
  <c r="BE1676" i="23" s="1"/>
  <c r="BB1677" i="23"/>
  <c r="BA1679" i="22"/>
  <c r="BE1679" i="22" s="1"/>
  <c r="BC1679" i="22"/>
  <c r="BB1680" i="22"/>
  <c r="BC1677" i="23"/>
  <c r="BA1677" i="23"/>
  <c r="BE1677" i="23" s="1"/>
  <c r="BB1678" i="23"/>
  <c r="BC1680" i="22"/>
  <c r="BB1681" i="22"/>
  <c r="BA1680" i="22"/>
  <c r="BE1680" i="22" s="1"/>
  <c r="BB1679" i="23"/>
  <c r="BC1678" i="23"/>
  <c r="BA1678" i="23"/>
  <c r="BE1678" i="23" s="1"/>
  <c r="BB1682" i="22"/>
  <c r="BA1681" i="22"/>
  <c r="BE1681" i="22" s="1"/>
  <c r="BC1681" i="22"/>
  <c r="BA1679" i="23"/>
  <c r="BE1679" i="23" s="1"/>
  <c r="BC1679" i="23"/>
  <c r="BB1680" i="23"/>
  <c r="BC1682" i="22"/>
  <c r="BA1682" i="22"/>
  <c r="BE1682" i="22" s="1"/>
  <c r="BB1683" i="22"/>
  <c r="BB1681" i="23"/>
  <c r="BC1680" i="23"/>
  <c r="BA1680" i="23"/>
  <c r="BE1680" i="23" s="1"/>
  <c r="BA1683" i="22"/>
  <c r="BE1683" i="22" s="1"/>
  <c r="BC1683" i="22"/>
  <c r="BB1684" i="22"/>
  <c r="BA1681" i="23"/>
  <c r="BE1681" i="23" s="1"/>
  <c r="BB1682" i="23"/>
  <c r="BC1681" i="23"/>
  <c r="BA1684" i="22"/>
  <c r="BE1684" i="22" s="1"/>
  <c r="BB1685" i="22"/>
  <c r="BC1684" i="22"/>
  <c r="BC1682" i="23"/>
  <c r="BA1682" i="23"/>
  <c r="BE1682" i="23" s="1"/>
  <c r="BB1683" i="23"/>
  <c r="BA1685" i="22"/>
  <c r="BE1685" i="22" s="1"/>
  <c r="BC1685" i="22"/>
  <c r="BB1686" i="22"/>
  <c r="BA1683" i="23"/>
  <c r="BE1683" i="23" s="1"/>
  <c r="BB1684" i="23"/>
  <c r="BC1683" i="23"/>
  <c r="BC1686" i="22"/>
  <c r="BB1687" i="22"/>
  <c r="BA1686" i="22"/>
  <c r="BE1686" i="22" s="1"/>
  <c r="BC1684" i="23"/>
  <c r="BA1684" i="23"/>
  <c r="BE1684" i="23" s="1"/>
  <c r="BB1685" i="23"/>
  <c r="BB1688" i="22"/>
  <c r="BC1687" i="22"/>
  <c r="BA1687" i="22"/>
  <c r="BE1687" i="22" s="1"/>
  <c r="BA1685" i="23"/>
  <c r="BE1685" i="23" s="1"/>
  <c r="BC1685" i="23"/>
  <c r="BB1686" i="23"/>
  <c r="BA1688" i="22"/>
  <c r="BE1688" i="22" s="1"/>
  <c r="BB1689" i="22"/>
  <c r="BC1688" i="22"/>
  <c r="BC1686" i="23"/>
  <c r="BA1686" i="23"/>
  <c r="BE1686" i="23" s="1"/>
  <c r="BB1687" i="23"/>
  <c r="BB1690" i="22"/>
  <c r="BA1689" i="22"/>
  <c r="BE1689" i="22" s="1"/>
  <c r="BC1689" i="22"/>
  <c r="BA1687" i="23"/>
  <c r="BE1687" i="23" s="1"/>
  <c r="BC1687" i="23"/>
  <c r="BB1688" i="23"/>
  <c r="BA1690" i="22"/>
  <c r="BE1690" i="22" s="1"/>
  <c r="BC1690" i="22"/>
  <c r="BB1691" i="22"/>
  <c r="BC1688" i="23"/>
  <c r="BA1688" i="23"/>
  <c r="BE1688" i="23" s="1"/>
  <c r="BB1689" i="23"/>
  <c r="BB1692" i="22"/>
  <c r="BC1691" i="22"/>
  <c r="BA1691" i="22"/>
  <c r="BE1691" i="22" s="1"/>
  <c r="BC1689" i="23"/>
  <c r="BA1689" i="23"/>
  <c r="BE1689" i="23" s="1"/>
  <c r="BB1690" i="23"/>
  <c r="BA1692" i="22"/>
  <c r="BE1692" i="22" s="1"/>
  <c r="BC1692" i="22"/>
  <c r="BB1693" i="22"/>
  <c r="BC1690" i="23"/>
  <c r="BB1691" i="23"/>
  <c r="BA1690" i="23"/>
  <c r="BE1690" i="23" s="1"/>
  <c r="BB1694" i="22"/>
  <c r="BC1693" i="22"/>
  <c r="BA1693" i="22"/>
  <c r="BE1693" i="22" s="1"/>
  <c r="BC1691" i="23"/>
  <c r="BB1692" i="23"/>
  <c r="BA1691" i="23"/>
  <c r="BE1691" i="23" s="1"/>
  <c r="BA1694" i="22"/>
  <c r="BE1694" i="22" s="1"/>
  <c r="BC1694" i="22"/>
  <c r="BB1695" i="22"/>
  <c r="BA1692" i="23"/>
  <c r="BE1692" i="23" s="1"/>
  <c r="BB1693" i="23"/>
  <c r="BC1692" i="23"/>
  <c r="BC1695" i="22"/>
  <c r="BA1695" i="22"/>
  <c r="BE1695" i="22" s="1"/>
  <c r="BB1696" i="22"/>
  <c r="BA1693" i="23"/>
  <c r="BE1693" i="23" s="1"/>
  <c r="BB1694" i="23"/>
  <c r="BC1693" i="23"/>
  <c r="BA1696" i="22"/>
  <c r="BE1696" i="22" s="1"/>
  <c r="BC1696" i="22"/>
  <c r="BB1697" i="22"/>
  <c r="BC1694" i="23"/>
  <c r="BB1695" i="23"/>
  <c r="BA1694" i="23"/>
  <c r="BE1694" i="23" s="1"/>
  <c r="BB1698" i="22"/>
  <c r="BA1697" i="22"/>
  <c r="BE1697" i="22" s="1"/>
  <c r="BC1697" i="22"/>
  <c r="BC1695" i="23"/>
  <c r="BA1695" i="23"/>
  <c r="BE1695" i="23" s="1"/>
  <c r="BB1696" i="23"/>
  <c r="BB1699" i="22"/>
  <c r="BC1698" i="22"/>
  <c r="BA1698" i="22"/>
  <c r="BE1698" i="22" s="1"/>
  <c r="BB1697" i="23"/>
  <c r="BA1696" i="23"/>
  <c r="BE1696" i="23" s="1"/>
  <c r="BC1696" i="23"/>
  <c r="BA1699" i="22"/>
  <c r="BE1699" i="22" s="1"/>
  <c r="BC1699" i="22"/>
  <c r="BB1700" i="22"/>
  <c r="BA1697" i="23"/>
  <c r="BE1697" i="23" s="1"/>
  <c r="BB1698" i="23"/>
  <c r="BC1697" i="23"/>
  <c r="BC1700" i="22"/>
  <c r="BB1701" i="22"/>
  <c r="BA1700" i="22"/>
  <c r="BE1700" i="22" s="1"/>
  <c r="BA1698" i="23"/>
  <c r="BE1698" i="23" s="1"/>
  <c r="BC1698" i="23"/>
  <c r="BB1699" i="23"/>
  <c r="BB1702" i="22"/>
  <c r="BA1701" i="22"/>
  <c r="BE1701" i="22" s="1"/>
  <c r="BC1701" i="22"/>
  <c r="BA1699" i="23"/>
  <c r="BE1699" i="23" s="1"/>
  <c r="BB1700" i="23"/>
  <c r="BC1699" i="23"/>
  <c r="BC1702" i="22"/>
  <c r="BA1702" i="22"/>
  <c r="BE1702" i="22" s="1"/>
  <c r="BB1703" i="22"/>
  <c r="BB1701" i="23"/>
  <c r="BA1700" i="23"/>
  <c r="BE1700" i="23" s="1"/>
  <c r="BC1700" i="23"/>
  <c r="BC1703" i="22"/>
  <c r="BB1704" i="22"/>
  <c r="BA1703" i="22"/>
  <c r="BE1703" i="22" s="1"/>
  <c r="BA1701" i="23"/>
  <c r="BE1701" i="23" s="1"/>
  <c r="BC1701" i="23"/>
  <c r="BB1702" i="23"/>
  <c r="BB1705" i="22"/>
  <c r="BC1704" i="22"/>
  <c r="BA1704" i="22"/>
  <c r="BE1704" i="22" s="1"/>
  <c r="BC1702" i="23"/>
  <c r="BB1703" i="23"/>
  <c r="BA1702" i="23"/>
  <c r="BE1702" i="23" s="1"/>
  <c r="BB1706" i="22"/>
  <c r="BA1705" i="22"/>
  <c r="BE1705" i="22" s="1"/>
  <c r="BC1705" i="22"/>
  <c r="BB1704" i="23"/>
  <c r="BA1703" i="23"/>
  <c r="BE1703" i="23" s="1"/>
  <c r="BC1703" i="23"/>
  <c r="BC1706" i="22"/>
  <c r="BA1706" i="22"/>
  <c r="BE1706" i="22" s="1"/>
  <c r="BB1707" i="22"/>
  <c r="BA1704" i="23"/>
  <c r="BE1704" i="23" s="1"/>
  <c r="BB1705" i="23"/>
  <c r="BC1704" i="23"/>
  <c r="BC1707" i="22"/>
  <c r="BB1708" i="22"/>
  <c r="BA1707" i="22"/>
  <c r="BE1707" i="22" s="1"/>
  <c r="BB1706" i="23"/>
  <c r="BA1705" i="23"/>
  <c r="BE1705" i="23" s="1"/>
  <c r="BC1705" i="23"/>
  <c r="BA1708" i="22"/>
  <c r="BE1708" i="22" s="1"/>
  <c r="BB1709" i="22"/>
  <c r="BC1708" i="22"/>
  <c r="BA1706" i="23"/>
  <c r="BE1706" i="23" s="1"/>
  <c r="BC1706" i="23"/>
  <c r="BB1707" i="23"/>
  <c r="BB1710" i="22"/>
  <c r="BC1709" i="22"/>
  <c r="BA1709" i="22"/>
  <c r="BE1709" i="22" s="1"/>
  <c r="BA1707" i="23"/>
  <c r="BE1707" i="23" s="1"/>
  <c r="BC1707" i="23"/>
  <c r="BB1708" i="23"/>
  <c r="BB1711" i="22"/>
  <c r="BA1710" i="22"/>
  <c r="BE1710" i="22" s="1"/>
  <c r="BC1710" i="22"/>
  <c r="BC1708" i="23"/>
  <c r="BB1709" i="23"/>
  <c r="BA1708" i="23"/>
  <c r="BE1708" i="23" s="1"/>
  <c r="BB1712" i="22"/>
  <c r="BC1711" i="22"/>
  <c r="BA1711" i="22"/>
  <c r="BE1711" i="22" s="1"/>
  <c r="BB1710" i="23"/>
  <c r="BA1709" i="23"/>
  <c r="BE1709" i="23" s="1"/>
  <c r="BC1709" i="23"/>
  <c r="BA1712" i="22"/>
  <c r="BE1712" i="22" s="1"/>
  <c r="BB1713" i="22"/>
  <c r="BC1712" i="22"/>
  <c r="BA1710" i="23"/>
  <c r="BE1710" i="23" s="1"/>
  <c r="BC1710" i="23"/>
  <c r="BB1711" i="23"/>
  <c r="BC1713" i="22"/>
  <c r="BA1713" i="22"/>
  <c r="BE1713" i="22" s="1"/>
  <c r="BB1714" i="22"/>
  <c r="BB1712" i="23"/>
  <c r="BC1711" i="23"/>
  <c r="BA1711" i="23"/>
  <c r="BE1711" i="23" s="1"/>
  <c r="BC1714" i="22"/>
  <c r="BA1714" i="22"/>
  <c r="BE1714" i="22" s="1"/>
  <c r="BB1715" i="22"/>
  <c r="BC1712" i="23"/>
  <c r="BB1713" i="23"/>
  <c r="BA1712" i="23"/>
  <c r="BE1712" i="23" s="1"/>
  <c r="BA1715" i="22"/>
  <c r="BE1715" i="22" s="1"/>
  <c r="BB1716" i="22"/>
  <c r="BC1715" i="22"/>
  <c r="BA1713" i="23"/>
  <c r="BE1713" i="23" s="1"/>
  <c r="BB1714" i="23"/>
  <c r="BC1713" i="23"/>
  <c r="BA1716" i="22"/>
  <c r="BE1716" i="22" s="1"/>
  <c r="BB1717" i="22"/>
  <c r="BC1716" i="22"/>
  <c r="BA1714" i="23"/>
  <c r="BE1714" i="23" s="1"/>
  <c r="BC1714" i="23"/>
  <c r="BB1715" i="23"/>
  <c r="BA1717" i="22"/>
  <c r="BE1717" i="22" s="1"/>
  <c r="BB1718" i="22"/>
  <c r="BC1717" i="22"/>
  <c r="BC1715" i="23"/>
  <c r="BA1715" i="23"/>
  <c r="BE1715" i="23" s="1"/>
  <c r="BB1716" i="23"/>
  <c r="BB1719" i="22"/>
  <c r="BC1718" i="22"/>
  <c r="BA1718" i="22"/>
  <c r="BE1718" i="22" s="1"/>
  <c r="BA1716" i="23"/>
  <c r="BE1716" i="23" s="1"/>
  <c r="BB1717" i="23"/>
  <c r="BC1716" i="23"/>
  <c r="BB1720" i="22"/>
  <c r="BC1719" i="22"/>
  <c r="BA1719" i="22"/>
  <c r="BE1719" i="22" s="1"/>
  <c r="BA1717" i="23"/>
  <c r="BE1717" i="23" s="1"/>
  <c r="BB1718" i="23"/>
  <c r="BC1717" i="23"/>
  <c r="BA1720" i="22"/>
  <c r="BE1720" i="22" s="1"/>
  <c r="BB1721" i="22"/>
  <c r="BC1720" i="22"/>
  <c r="BC1718" i="23"/>
  <c r="BB1719" i="23"/>
  <c r="BA1718" i="23"/>
  <c r="BE1718" i="23" s="1"/>
  <c r="BC1721" i="22"/>
  <c r="BB1722" i="22"/>
  <c r="BA1721" i="22"/>
  <c r="BE1721" i="22" s="1"/>
  <c r="BA1719" i="23"/>
  <c r="BE1719" i="23" s="1"/>
  <c r="BB1720" i="23"/>
  <c r="BC1719" i="23"/>
  <c r="BA1722" i="22"/>
  <c r="BE1722" i="22" s="1"/>
  <c r="BB1723" i="22"/>
  <c r="BC1722" i="22"/>
  <c r="BC1720" i="23"/>
  <c r="BB1721" i="23"/>
  <c r="BA1720" i="23"/>
  <c r="BE1720" i="23" s="1"/>
  <c r="BA1723" i="22"/>
  <c r="BE1723" i="22" s="1"/>
  <c r="BC1723" i="22"/>
  <c r="BB1724" i="22"/>
  <c r="BA1721" i="23"/>
  <c r="BE1721" i="23" s="1"/>
  <c r="BB1722" i="23"/>
  <c r="BC1721" i="23"/>
  <c r="BC1724" i="22"/>
  <c r="BB1725" i="22"/>
  <c r="BA1724" i="22"/>
  <c r="BE1724" i="22" s="1"/>
  <c r="BA1722" i="23"/>
  <c r="BE1722" i="23" s="1"/>
  <c r="BB1723" i="23"/>
  <c r="BC1722" i="23"/>
  <c r="BA1725" i="22"/>
  <c r="BE1725" i="22" s="1"/>
  <c r="BB1726" i="22"/>
  <c r="BC1725" i="22"/>
  <c r="BB1724" i="23"/>
  <c r="BA1723" i="23"/>
  <c r="BE1723" i="23" s="1"/>
  <c r="BC1723" i="23"/>
  <c r="BB1727" i="22"/>
  <c r="BC1726" i="22"/>
  <c r="BA1726" i="22"/>
  <c r="BE1726" i="22" s="1"/>
  <c r="BB1725" i="23"/>
  <c r="BA1724" i="23"/>
  <c r="BE1724" i="23" s="1"/>
  <c r="BC1724" i="23"/>
  <c r="BB1728" i="22"/>
  <c r="BA1727" i="22"/>
  <c r="BE1727" i="22" s="1"/>
  <c r="BC1727" i="22"/>
  <c r="BA1725" i="23"/>
  <c r="BE1725" i="23" s="1"/>
  <c r="BC1725" i="23"/>
  <c r="BB1726" i="23"/>
  <c r="BA1728" i="22"/>
  <c r="BE1728" i="22" s="1"/>
  <c r="BB1729" i="22"/>
  <c r="BC1728" i="22"/>
  <c r="BC1726" i="23"/>
  <c r="BB1727" i="23"/>
  <c r="BA1726" i="23"/>
  <c r="BE1726" i="23" s="1"/>
  <c r="BA1729" i="22"/>
  <c r="BE1729" i="22" s="1"/>
  <c r="BB1730" i="22"/>
  <c r="BC1729" i="22"/>
  <c r="BC1727" i="23"/>
  <c r="BB1728" i="23"/>
  <c r="BA1727" i="23"/>
  <c r="BE1727" i="23" s="1"/>
  <c r="BB1731" i="22"/>
  <c r="BA1730" i="22"/>
  <c r="BE1730" i="22" s="1"/>
  <c r="BC1730" i="22"/>
  <c r="BA1728" i="23"/>
  <c r="BE1728" i="23" s="1"/>
  <c r="BC1728" i="23"/>
  <c r="BB1729" i="23"/>
  <c r="BC1731" i="22"/>
  <c r="BB1732" i="22"/>
  <c r="BA1731" i="22"/>
  <c r="BE1731" i="22" s="1"/>
  <c r="BC1729" i="23"/>
  <c r="BB1730" i="23"/>
  <c r="BA1729" i="23"/>
  <c r="BE1729" i="23" s="1"/>
  <c r="BC1732" i="22"/>
  <c r="BA1732" i="22"/>
  <c r="BE1732" i="22" s="1"/>
  <c r="BB1733" i="22"/>
  <c r="BC1730" i="23"/>
  <c r="BA1730" i="23"/>
  <c r="BE1730" i="23" s="1"/>
  <c r="BB1731" i="23"/>
  <c r="BB1734" i="22"/>
  <c r="BC1733" i="22"/>
  <c r="BA1733" i="22"/>
  <c r="BE1733" i="22" s="1"/>
  <c r="BB1732" i="23"/>
  <c r="BC1731" i="23"/>
  <c r="BA1731" i="23"/>
  <c r="BE1731" i="23" s="1"/>
  <c r="BC1734" i="22"/>
  <c r="BA1734" i="22"/>
  <c r="BE1734" i="22" s="1"/>
  <c r="BB1735" i="22"/>
  <c r="BC1732" i="23"/>
  <c r="BA1732" i="23"/>
  <c r="BE1732" i="23" s="1"/>
  <c r="BB1733" i="23"/>
  <c r="BB1736" i="22"/>
  <c r="BC1735" i="22"/>
  <c r="BA1735" i="22"/>
  <c r="BE1735" i="22" s="1"/>
  <c r="BB1734" i="23"/>
  <c r="BA1733" i="23"/>
  <c r="BE1733" i="23" s="1"/>
  <c r="BC1733" i="23"/>
  <c r="BC1736" i="22"/>
  <c r="BA1736" i="22"/>
  <c r="BE1736" i="22" s="1"/>
  <c r="BB1737" i="22"/>
  <c r="BA1734" i="23"/>
  <c r="BE1734" i="23" s="1"/>
  <c r="BC1734" i="23"/>
  <c r="BB1735" i="23"/>
  <c r="BC1737" i="22"/>
  <c r="BA1737" i="22"/>
  <c r="BE1737" i="22" s="1"/>
  <c r="BB1738" i="22"/>
  <c r="BC1735" i="23"/>
  <c r="BA1735" i="23"/>
  <c r="BE1735" i="23" s="1"/>
  <c r="BB1736" i="23"/>
  <c r="BA1738" i="22"/>
  <c r="BE1738" i="22" s="1"/>
  <c r="BC1738" i="22"/>
  <c r="BB1739" i="22"/>
  <c r="BA1736" i="23"/>
  <c r="BE1736" i="23" s="1"/>
  <c r="BB1737" i="23"/>
  <c r="BC1736" i="23"/>
  <c r="BC1739" i="22"/>
  <c r="BB1740" i="22"/>
  <c r="BA1739" i="22"/>
  <c r="BE1739" i="22" s="1"/>
  <c r="BB1738" i="23"/>
  <c r="BA1737" i="23"/>
  <c r="BE1737" i="23" s="1"/>
  <c r="BC1737" i="23"/>
  <c r="BB1741" i="22"/>
  <c r="BC1740" i="22"/>
  <c r="BA1740" i="22"/>
  <c r="BE1740" i="22" s="1"/>
  <c r="BA1738" i="23"/>
  <c r="BE1738" i="23" s="1"/>
  <c r="BB1739" i="23"/>
  <c r="BC1738" i="23"/>
  <c r="BB1742" i="22"/>
  <c r="BC1741" i="22"/>
  <c r="BA1741" i="22"/>
  <c r="BE1741" i="22" s="1"/>
  <c r="BB1740" i="23"/>
  <c r="BC1739" i="23"/>
  <c r="BA1739" i="23"/>
  <c r="BE1739" i="23" s="1"/>
  <c r="BC1742" i="22"/>
  <c r="BB1743" i="22"/>
  <c r="BA1742" i="22"/>
  <c r="BE1742" i="22" s="1"/>
  <c r="BB1741" i="23"/>
  <c r="BA1740" i="23"/>
  <c r="BE1740" i="23" s="1"/>
  <c r="BC1740" i="23"/>
  <c r="BA1743" i="22"/>
  <c r="BE1743" i="22" s="1"/>
  <c r="BB1744" i="22"/>
  <c r="BC1743" i="22"/>
  <c r="BA1741" i="23"/>
  <c r="BE1741" i="23" s="1"/>
  <c r="BB1742" i="23"/>
  <c r="BC1741" i="23"/>
  <c r="BC1744" i="22"/>
  <c r="BB1745" i="22"/>
  <c r="BA1744" i="22"/>
  <c r="BE1744" i="22" s="1"/>
  <c r="BA1742" i="23"/>
  <c r="BE1742" i="23" s="1"/>
  <c r="BB1743" i="23"/>
  <c r="BC1742" i="23"/>
  <c r="BB1746" i="22"/>
  <c r="BC1745" i="22"/>
  <c r="BA1745" i="22"/>
  <c r="BE1745" i="22" s="1"/>
  <c r="BA1743" i="23"/>
  <c r="BE1743" i="23" s="1"/>
  <c r="BB1744" i="23"/>
  <c r="BC1743" i="23"/>
  <c r="BB1747" i="22"/>
  <c r="BC1746" i="22"/>
  <c r="BA1746" i="22"/>
  <c r="BE1746" i="22" s="1"/>
  <c r="BC1744" i="23"/>
  <c r="BB1745" i="23"/>
  <c r="BA1744" i="23"/>
  <c r="BE1744" i="23" s="1"/>
  <c r="BB1748" i="22"/>
  <c r="BA1747" i="22"/>
  <c r="BE1747" i="22" s="1"/>
  <c r="BC1747" i="22"/>
  <c r="BC1745" i="23"/>
  <c r="BB1746" i="23"/>
  <c r="BA1745" i="23"/>
  <c r="BE1745" i="23" s="1"/>
  <c r="BC1748" i="22"/>
  <c r="BB1749" i="22"/>
  <c r="BA1748" i="22"/>
  <c r="BE1748" i="22" s="1"/>
  <c r="BB1747" i="23"/>
  <c r="BC1746" i="23"/>
  <c r="BA1746" i="23"/>
  <c r="BE1746" i="23" s="1"/>
  <c r="BA1749" i="22"/>
  <c r="BE1749" i="22" s="1"/>
  <c r="BC1749" i="22"/>
  <c r="BB1750" i="22"/>
  <c r="BC1747" i="23"/>
  <c r="BA1747" i="23"/>
  <c r="BE1747" i="23" s="1"/>
  <c r="BB1748" i="23"/>
  <c r="BB1751" i="22"/>
  <c r="BC1750" i="22"/>
  <c r="BA1750" i="22"/>
  <c r="BE1750" i="22" s="1"/>
  <c r="BC1748" i="23"/>
  <c r="BB1749" i="23"/>
  <c r="BA1748" i="23"/>
  <c r="BE1748" i="23" s="1"/>
  <c r="BA1751" i="22"/>
  <c r="BE1751" i="22" s="1"/>
  <c r="BC1751" i="22"/>
  <c r="BB1752" i="22"/>
  <c r="BC1749" i="23"/>
  <c r="BA1749" i="23"/>
  <c r="BE1749" i="23" s="1"/>
  <c r="BB1750" i="23"/>
  <c r="BB1753" i="22"/>
  <c r="BA1752" i="22"/>
  <c r="BE1752" i="22" s="1"/>
  <c r="BC1752" i="22"/>
  <c r="BC1750" i="23"/>
  <c r="BB1751" i="23"/>
  <c r="BA1750" i="23"/>
  <c r="BE1750" i="23" s="1"/>
  <c r="BB1754" i="22"/>
  <c r="BC1753" i="22"/>
  <c r="BA1753" i="22"/>
  <c r="BE1753" i="22" s="1"/>
  <c r="BC1751" i="23"/>
  <c r="BA1751" i="23"/>
  <c r="BE1751" i="23" s="1"/>
  <c r="BB1752" i="23"/>
  <c r="BB1755" i="22"/>
  <c r="BA1754" i="22"/>
  <c r="BE1754" i="22" s="1"/>
  <c r="BC1754" i="22"/>
  <c r="BB1753" i="23"/>
  <c r="BC1752" i="23"/>
  <c r="BA1752" i="23"/>
  <c r="BE1752" i="23" s="1"/>
  <c r="BC1755" i="22"/>
  <c r="BA1755" i="22"/>
  <c r="BE1755" i="22" s="1"/>
  <c r="BB1756" i="22"/>
  <c r="BB1754" i="23"/>
  <c r="BA1753" i="23"/>
  <c r="BE1753" i="23" s="1"/>
  <c r="BC1753" i="23"/>
  <c r="BC1756" i="22"/>
  <c r="BA1756" i="22"/>
  <c r="BE1756" i="22" s="1"/>
  <c r="BB1757" i="22"/>
  <c r="BB1755" i="23"/>
  <c r="BC1754" i="23"/>
  <c r="BA1754" i="23"/>
  <c r="BE1754" i="23" s="1"/>
  <c r="BA1757" i="22"/>
  <c r="BE1757" i="22" s="1"/>
  <c r="BB1758" i="22"/>
  <c r="BC1757" i="22"/>
  <c r="BC1755" i="23"/>
  <c r="BA1755" i="23"/>
  <c r="BE1755" i="23" s="1"/>
  <c r="BB1756" i="23"/>
  <c r="BA1758" i="22"/>
  <c r="BE1758" i="22" s="1"/>
  <c r="BB1759" i="22"/>
  <c r="BC1758" i="22"/>
  <c r="BB1757" i="23"/>
  <c r="BA1756" i="23"/>
  <c r="BE1756" i="23" s="1"/>
  <c r="BC1756" i="23"/>
  <c r="BB1760" i="22"/>
  <c r="BA1759" i="22"/>
  <c r="BE1759" i="22" s="1"/>
  <c r="BC1759" i="22"/>
  <c r="BA1757" i="23"/>
  <c r="BE1757" i="23" s="1"/>
  <c r="BC1757" i="23"/>
  <c r="BB1758" i="23"/>
  <c r="BB1761" i="22"/>
  <c r="BC1760" i="22"/>
  <c r="BA1760" i="22"/>
  <c r="BE1760" i="22" s="1"/>
  <c r="BC1758" i="23"/>
  <c r="BB1759" i="23"/>
  <c r="BA1758" i="23"/>
  <c r="BE1758" i="23" s="1"/>
  <c r="BC1761" i="22"/>
  <c r="BA1761" i="22"/>
  <c r="BE1761" i="22" s="1"/>
  <c r="BB1762" i="22"/>
  <c r="BB1760" i="23"/>
  <c r="BC1759" i="23"/>
  <c r="BA1759" i="23"/>
  <c r="BE1759" i="23" s="1"/>
  <c r="BB1763" i="22"/>
  <c r="BC1762" i="22"/>
  <c r="BA1762" i="22"/>
  <c r="BE1762" i="22" s="1"/>
  <c r="BC1760" i="23"/>
  <c r="BB1761" i="23"/>
  <c r="BA1760" i="23"/>
  <c r="BE1760" i="23" s="1"/>
  <c r="BB1764" i="22"/>
  <c r="BA1763" i="22"/>
  <c r="BE1763" i="22" s="1"/>
  <c r="BC1763" i="22"/>
  <c r="BA1761" i="23"/>
  <c r="BE1761" i="23" s="1"/>
  <c r="BB1762" i="23"/>
  <c r="BC1761" i="23"/>
  <c r="BC1764" i="22"/>
  <c r="BB1765" i="22"/>
  <c r="BA1764" i="22"/>
  <c r="BE1764" i="22" s="1"/>
  <c r="BC1762" i="23"/>
  <c r="BB1763" i="23"/>
  <c r="BA1762" i="23"/>
  <c r="BE1762" i="23" s="1"/>
  <c r="BC1765" i="22"/>
  <c r="BA1765" i="22"/>
  <c r="BE1765" i="22" s="1"/>
  <c r="BB1766" i="22"/>
  <c r="BB1764" i="23"/>
  <c r="BA1763" i="23"/>
  <c r="BE1763" i="23" s="1"/>
  <c r="BC1763" i="23"/>
  <c r="BB1767" i="22"/>
  <c r="BA1766" i="22"/>
  <c r="BE1766" i="22" s="1"/>
  <c r="BC1766" i="22"/>
  <c r="BA1764" i="23"/>
  <c r="BE1764" i="23" s="1"/>
  <c r="BB1765" i="23"/>
  <c r="BC1764" i="23"/>
  <c r="BC1767" i="22"/>
  <c r="BA1767" i="22"/>
  <c r="BE1767" i="22" s="1"/>
  <c r="BB1768" i="22"/>
  <c r="BC1765" i="23"/>
  <c r="BB1766" i="23"/>
  <c r="BA1765" i="23"/>
  <c r="BE1765" i="23" s="1"/>
  <c r="BB1769" i="22"/>
  <c r="BC1768" i="22"/>
  <c r="BA1768" i="22"/>
  <c r="BE1768" i="22" s="1"/>
  <c r="BB1767" i="23"/>
  <c r="BA1766" i="23"/>
  <c r="BE1766" i="23" s="1"/>
  <c r="BC1766" i="23"/>
  <c r="BA1769" i="22"/>
  <c r="BE1769" i="22" s="1"/>
  <c r="BB1770" i="22"/>
  <c r="BC1769" i="22"/>
  <c r="BB1768" i="23"/>
  <c r="BC1767" i="23"/>
  <c r="BA1767" i="23"/>
  <c r="BE1767" i="23" s="1"/>
  <c r="BC1770" i="22"/>
  <c r="BA1770" i="22"/>
  <c r="BE1770" i="22" s="1"/>
  <c r="BB1771" i="22"/>
  <c r="BB1769" i="23"/>
  <c r="BA1768" i="23"/>
  <c r="BE1768" i="23" s="1"/>
  <c r="BC1768" i="23"/>
  <c r="BB1772" i="22"/>
  <c r="BA1771" i="22"/>
  <c r="BE1771" i="22" s="1"/>
  <c r="BC1771" i="22"/>
  <c r="BA1769" i="23"/>
  <c r="BE1769" i="23" s="1"/>
  <c r="BB1770" i="23"/>
  <c r="BC1769" i="23"/>
  <c r="BA1772" i="22"/>
  <c r="BE1772" i="22" s="1"/>
  <c r="BC1772" i="22"/>
  <c r="BB1773" i="22"/>
  <c r="BB1771" i="23"/>
  <c r="BC1770" i="23"/>
  <c r="BA1770" i="23"/>
  <c r="BE1770" i="23" s="1"/>
  <c r="BB1774" i="22"/>
  <c r="BC1773" i="22"/>
  <c r="BA1773" i="22"/>
  <c r="BE1773" i="22" s="1"/>
  <c r="BC1771" i="23"/>
  <c r="BB1772" i="23"/>
  <c r="BA1771" i="23"/>
  <c r="BE1771" i="23" s="1"/>
  <c r="BB1775" i="22"/>
  <c r="BC1774" i="22"/>
  <c r="BA1774" i="22"/>
  <c r="BE1774" i="22" s="1"/>
  <c r="BA1772" i="23"/>
  <c r="BE1772" i="23" s="1"/>
  <c r="BC1772" i="23"/>
  <c r="BB1773" i="23"/>
  <c r="BA1775" i="22"/>
  <c r="BE1775" i="22" s="1"/>
  <c r="BB1776" i="22"/>
  <c r="BC1775" i="22"/>
  <c r="BC1773" i="23"/>
  <c r="BA1773" i="23"/>
  <c r="BE1773" i="23" s="1"/>
  <c r="BB1774" i="23"/>
  <c r="BB1777" i="22"/>
  <c r="BC1776" i="22"/>
  <c r="BA1776" i="22"/>
  <c r="BE1776" i="22" s="1"/>
  <c r="BB1775" i="23"/>
  <c r="BC1774" i="23"/>
  <c r="BA1774" i="23"/>
  <c r="BE1774" i="23" s="1"/>
  <c r="BB1778" i="22"/>
  <c r="BC1777" i="22"/>
  <c r="BA1777" i="22"/>
  <c r="BE1777" i="22" s="1"/>
  <c r="BB1776" i="23"/>
  <c r="BA1775" i="23"/>
  <c r="BE1775" i="23" s="1"/>
  <c r="BC1775" i="23"/>
  <c r="BB1779" i="22"/>
  <c r="BA1778" i="22"/>
  <c r="BE1778" i="22" s="1"/>
  <c r="BC1778" i="22"/>
  <c r="BC1776" i="23"/>
  <c r="BB1777" i="23"/>
  <c r="BA1776" i="23"/>
  <c r="BE1776" i="23" s="1"/>
  <c r="BC1779" i="22"/>
  <c r="BA1779" i="22"/>
  <c r="BE1779" i="22" s="1"/>
  <c r="BB1780" i="22"/>
  <c r="BB1778" i="23"/>
  <c r="BA1777" i="23"/>
  <c r="BE1777" i="23" s="1"/>
  <c r="BC1777" i="23"/>
  <c r="BC1780" i="22"/>
  <c r="BB1781" i="22"/>
  <c r="BA1780" i="22"/>
  <c r="BE1780" i="22" s="1"/>
  <c r="BA1778" i="23"/>
  <c r="BE1778" i="23" s="1"/>
  <c r="BB1779" i="23"/>
  <c r="BC1778" i="23"/>
  <c r="BA1781" i="22"/>
  <c r="BE1781" i="22" s="1"/>
  <c r="BB1782" i="22"/>
  <c r="BC1781" i="22"/>
  <c r="BC1779" i="23"/>
  <c r="BA1779" i="23"/>
  <c r="BE1779" i="23" s="1"/>
  <c r="BB1780" i="23"/>
  <c r="BC1782" i="22"/>
  <c r="BB1783" i="22"/>
  <c r="BA1782" i="22"/>
  <c r="BE1782" i="22" s="1"/>
  <c r="BC1780" i="23"/>
  <c r="BB1781" i="23"/>
  <c r="BA1780" i="23"/>
  <c r="BE1780" i="23" s="1"/>
  <c r="BA1783" i="22"/>
  <c r="BE1783" i="22" s="1"/>
  <c r="BC1783" i="22"/>
  <c r="BB1784" i="22"/>
  <c r="BC1781" i="23"/>
  <c r="BA1781" i="23"/>
  <c r="BE1781" i="23" s="1"/>
  <c r="BB1782" i="23"/>
  <c r="BA1784" i="22"/>
  <c r="BE1784" i="22" s="1"/>
  <c r="BB1785" i="22"/>
  <c r="BC1784" i="22"/>
  <c r="BA1782" i="23"/>
  <c r="BE1782" i="23" s="1"/>
  <c r="BB1783" i="23"/>
  <c r="BC1782" i="23"/>
  <c r="BB1786" i="22"/>
  <c r="BA1785" i="22"/>
  <c r="BE1785" i="22" s="1"/>
  <c r="BC1785" i="22"/>
  <c r="BB1784" i="23"/>
  <c r="BC1783" i="23"/>
  <c r="BA1783" i="23"/>
  <c r="BE1783" i="23" s="1"/>
  <c r="BC1786" i="22"/>
  <c r="BA1786" i="22"/>
  <c r="BE1786" i="22" s="1"/>
  <c r="BB1787" i="22"/>
  <c r="BB1785" i="23"/>
  <c r="BC1784" i="23"/>
  <c r="BA1784" i="23"/>
  <c r="BE1784" i="23" s="1"/>
  <c r="BA1787" i="22"/>
  <c r="BE1787" i="22" s="1"/>
  <c r="BB1788" i="22"/>
  <c r="BC1787" i="22"/>
  <c r="BA1785" i="23"/>
  <c r="BE1785" i="23" s="1"/>
  <c r="BB1786" i="23"/>
  <c r="BC1785" i="23"/>
  <c r="BA1788" i="22"/>
  <c r="BE1788" i="22" s="1"/>
  <c r="BB1789" i="22"/>
  <c r="BC1788" i="22"/>
  <c r="BC1786" i="23"/>
  <c r="BB1787" i="23"/>
  <c r="BA1786" i="23"/>
  <c r="BE1786" i="23" s="1"/>
  <c r="BB1790" i="22"/>
  <c r="BA1789" i="22"/>
  <c r="BE1789" i="22" s="1"/>
  <c r="BC1789" i="22"/>
  <c r="BA1787" i="23"/>
  <c r="BE1787" i="23" s="1"/>
  <c r="BB1788" i="23"/>
  <c r="BC1787" i="23"/>
  <c r="BB1791" i="22"/>
  <c r="BA1790" i="22"/>
  <c r="BE1790" i="22" s="1"/>
  <c r="BC1790" i="22"/>
  <c r="BB1789" i="23"/>
  <c r="BA1788" i="23"/>
  <c r="BE1788" i="23" s="1"/>
  <c r="BC1788" i="23"/>
  <c r="BC1791" i="22"/>
  <c r="BB1792" i="22"/>
  <c r="BA1791" i="22"/>
  <c r="BE1791" i="22" s="1"/>
  <c r="BC1789" i="23"/>
  <c r="BB1790" i="23"/>
  <c r="BA1789" i="23"/>
  <c r="BE1789" i="23" s="1"/>
  <c r="BB1793" i="22"/>
  <c r="BC1792" i="22"/>
  <c r="BA1792" i="22"/>
  <c r="BE1792" i="22" s="1"/>
  <c r="BC1790" i="23"/>
  <c r="BA1790" i="23"/>
  <c r="BE1790" i="23" s="1"/>
  <c r="BB1791" i="23"/>
  <c r="BB1794" i="22"/>
  <c r="BC1793" i="22"/>
  <c r="BA1793" i="22"/>
  <c r="BE1793" i="22" s="1"/>
  <c r="BA1791" i="23"/>
  <c r="BE1791" i="23" s="1"/>
  <c r="BC1791" i="23"/>
  <c r="BB1792" i="23"/>
  <c r="BA1794" i="22"/>
  <c r="BE1794" i="22" s="1"/>
  <c r="BB1795" i="22"/>
  <c r="BC1794" i="22"/>
  <c r="BA1792" i="23"/>
  <c r="BE1792" i="23" s="1"/>
  <c r="BC1792" i="23"/>
  <c r="BB1793" i="23"/>
  <c r="BB1796" i="22"/>
  <c r="BA1795" i="22"/>
  <c r="BE1795" i="22" s="1"/>
  <c r="BC1795" i="22"/>
  <c r="BA1793" i="23"/>
  <c r="BE1793" i="23" s="1"/>
  <c r="BB1794" i="23"/>
  <c r="BC1793" i="23"/>
  <c r="BA1796" i="22"/>
  <c r="BE1796" i="22" s="1"/>
  <c r="BC1796" i="22"/>
  <c r="BB1797" i="22"/>
  <c r="BC1794" i="23"/>
  <c r="BB1795" i="23"/>
  <c r="BA1794" i="23"/>
  <c r="BE1794" i="23" s="1"/>
  <c r="BA1797" i="22"/>
  <c r="BE1797" i="22" s="1"/>
  <c r="BB1798" i="22"/>
  <c r="BC1797" i="22"/>
  <c r="BB1796" i="23"/>
  <c r="BA1795" i="23"/>
  <c r="BE1795" i="23" s="1"/>
  <c r="BC1795" i="23"/>
  <c r="BA1798" i="22"/>
  <c r="BE1798" i="22" s="1"/>
  <c r="BC1798" i="22"/>
  <c r="BB1799" i="22"/>
  <c r="BA1796" i="23"/>
  <c r="BE1796" i="23" s="1"/>
  <c r="BC1796" i="23"/>
  <c r="BB1797" i="23"/>
  <c r="BA1799" i="22"/>
  <c r="BE1799" i="22" s="1"/>
  <c r="BC1799" i="22"/>
  <c r="BB1800" i="22"/>
  <c r="BB1798" i="23"/>
  <c r="BA1797" i="23"/>
  <c r="BE1797" i="23" s="1"/>
  <c r="BC1797" i="23"/>
  <c r="BB1801" i="22"/>
  <c r="BC1800" i="22"/>
  <c r="BA1800" i="22"/>
  <c r="BE1800" i="22" s="1"/>
  <c r="BB1799" i="23"/>
  <c r="BA1798" i="23"/>
  <c r="BE1798" i="23" s="1"/>
  <c r="BC1798" i="23"/>
  <c r="BB1802" i="22"/>
  <c r="BA1801" i="22"/>
  <c r="BE1801" i="22" s="1"/>
  <c r="BC1801" i="22"/>
  <c r="BB1800" i="23"/>
  <c r="BA1799" i="23"/>
  <c r="BE1799" i="23" s="1"/>
  <c r="BC1799" i="23"/>
  <c r="BA1802" i="22"/>
  <c r="BE1802" i="22" s="1"/>
  <c r="BC1802" i="22"/>
  <c r="BB1803" i="22"/>
  <c r="BA1800" i="23"/>
  <c r="BE1800" i="23" s="1"/>
  <c r="BC1800" i="23"/>
  <c r="BB1801" i="23"/>
  <c r="BA1803" i="22"/>
  <c r="BE1803" i="22" s="1"/>
  <c r="BC1803" i="22"/>
  <c r="BB1804" i="22"/>
  <c r="BC1801" i="23"/>
  <c r="BA1801" i="23"/>
  <c r="BE1801" i="23" s="1"/>
  <c r="BB1802" i="23"/>
  <c r="BB1805" i="22"/>
  <c r="BA1804" i="22"/>
  <c r="BE1804" i="22" s="1"/>
  <c r="BC1804" i="22"/>
  <c r="BB1803" i="23"/>
  <c r="BC1802" i="23"/>
  <c r="BA1802" i="23"/>
  <c r="BE1802" i="23" s="1"/>
  <c r="BA1805" i="22"/>
  <c r="BE1805" i="22" s="1"/>
  <c r="BB1806" i="22"/>
  <c r="BC1805" i="22"/>
  <c r="BA1803" i="23"/>
  <c r="BE1803" i="23" s="1"/>
  <c r="BB1804" i="23"/>
  <c r="BC1803" i="23"/>
  <c r="BA1806" i="22"/>
  <c r="BE1806" i="22" s="1"/>
  <c r="BB1807" i="22"/>
  <c r="BC1806" i="22"/>
  <c r="BB1805" i="23"/>
  <c r="BC1804" i="23"/>
  <c r="BA1804" i="23"/>
  <c r="BE1804" i="23" s="1"/>
  <c r="BB1808" i="22"/>
  <c r="BC1807" i="22"/>
  <c r="BA1807" i="22"/>
  <c r="BE1807" i="22" s="1"/>
  <c r="BB1806" i="23"/>
  <c r="BC1805" i="23"/>
  <c r="BA1805" i="23"/>
  <c r="BE1805" i="23" s="1"/>
  <c r="BC1808" i="22"/>
  <c r="BB1809" i="22"/>
  <c r="BA1808" i="22"/>
  <c r="BE1808" i="22" s="1"/>
  <c r="BC1806" i="23"/>
  <c r="BA1806" i="23"/>
  <c r="BE1806" i="23" s="1"/>
  <c r="BB1807" i="23"/>
  <c r="BA1809" i="22"/>
  <c r="BE1809" i="22" s="1"/>
  <c r="BC1809" i="22"/>
  <c r="BB1810" i="22"/>
  <c r="BA1807" i="23"/>
  <c r="BE1807" i="23" s="1"/>
  <c r="BC1807" i="23"/>
  <c r="BB1808" i="23"/>
  <c r="BC1810" i="22"/>
  <c r="BB1811" i="22"/>
  <c r="BA1810" i="22"/>
  <c r="BE1810" i="22" s="1"/>
  <c r="BB1809" i="23"/>
  <c r="BA1808" i="23"/>
  <c r="BE1808" i="23" s="1"/>
  <c r="BC1808" i="23"/>
  <c r="BB1812" i="22"/>
  <c r="BC1811" i="22"/>
  <c r="BA1811" i="22"/>
  <c r="BE1811" i="22" s="1"/>
  <c r="BB1810" i="23"/>
  <c r="BA1809" i="23"/>
  <c r="BE1809" i="23" s="1"/>
  <c r="BC1809" i="23"/>
  <c r="BB1813" i="22"/>
  <c r="BA1812" i="22"/>
  <c r="BE1812" i="22" s="1"/>
  <c r="BC1812" i="22"/>
  <c r="BB1811" i="23"/>
  <c r="BA1810" i="23"/>
  <c r="BE1810" i="23" s="1"/>
  <c r="BC1810" i="23"/>
  <c r="BB1814" i="22"/>
  <c r="BC1813" i="22"/>
  <c r="BA1813" i="22"/>
  <c r="BE1813" i="22" s="1"/>
  <c r="BB1812" i="23"/>
  <c r="BA1811" i="23"/>
  <c r="BE1811" i="23" s="1"/>
  <c r="BC1811" i="23"/>
  <c r="BB1815" i="22"/>
  <c r="BC1814" i="22"/>
  <c r="BA1814" i="22"/>
  <c r="BE1814" i="22" s="1"/>
  <c r="BB1813" i="23"/>
  <c r="BA1812" i="23"/>
  <c r="BE1812" i="23" s="1"/>
  <c r="BC1812" i="23"/>
  <c r="BC1815" i="22"/>
  <c r="BA1815" i="22"/>
  <c r="BE1815" i="22" s="1"/>
  <c r="BB1816" i="22"/>
  <c r="BA1813" i="23"/>
  <c r="BE1813" i="23" s="1"/>
  <c r="BC1813" i="23"/>
  <c r="BB1814" i="23"/>
  <c r="BB1817" i="22"/>
  <c r="BC1816" i="22"/>
  <c r="BA1816" i="22"/>
  <c r="BE1816" i="22" s="1"/>
  <c r="BB1815" i="23"/>
  <c r="BC1814" i="23"/>
  <c r="BA1814" i="23"/>
  <c r="BE1814" i="23" s="1"/>
  <c r="BC1817" i="22"/>
  <c r="BB1818" i="22"/>
  <c r="BA1817" i="22"/>
  <c r="BE1817" i="22" s="1"/>
  <c r="BB1816" i="23"/>
  <c r="BC1815" i="23"/>
  <c r="BA1815" i="23"/>
  <c r="BE1815" i="23" s="1"/>
  <c r="BA1818" i="22"/>
  <c r="BE1818" i="22" s="1"/>
  <c r="BB1819" i="22"/>
  <c r="BC1818" i="22"/>
  <c r="BA1816" i="23"/>
  <c r="BE1816" i="23" s="1"/>
  <c r="BB1817" i="23"/>
  <c r="BC1816" i="23"/>
  <c r="BC1819" i="22"/>
  <c r="BB1820" i="22"/>
  <c r="BA1819" i="22"/>
  <c r="BE1819" i="22" s="1"/>
  <c r="BB1818" i="23"/>
  <c r="BA1817" i="23"/>
  <c r="BE1817" i="23" s="1"/>
  <c r="BC1817" i="23"/>
  <c r="BC1820" i="22"/>
  <c r="BB1821" i="22"/>
  <c r="BA1820" i="22"/>
  <c r="BE1820" i="22" s="1"/>
  <c r="BA1818" i="23"/>
  <c r="BE1818" i="23" s="1"/>
  <c r="BB1819" i="23"/>
  <c r="BC1818" i="23"/>
  <c r="BA1821" i="22"/>
  <c r="BE1821" i="22" s="1"/>
  <c r="BB1822" i="22"/>
  <c r="BC1821" i="22"/>
  <c r="BC1819" i="23"/>
  <c r="BB1820" i="23"/>
  <c r="BA1819" i="23"/>
  <c r="BE1819" i="23" s="1"/>
  <c r="BB1823" i="22"/>
  <c r="BC1822" i="22"/>
  <c r="BA1822" i="22"/>
  <c r="BE1822" i="22" s="1"/>
  <c r="BB1821" i="23"/>
  <c r="BC1820" i="23"/>
  <c r="BA1820" i="23"/>
  <c r="BE1820" i="23" s="1"/>
  <c r="BC1823" i="22"/>
  <c r="BA1823" i="22"/>
  <c r="BE1823" i="22" s="1"/>
  <c r="BB1824" i="22"/>
  <c r="BB1822" i="23"/>
  <c r="BA1821" i="23"/>
  <c r="BE1821" i="23" s="1"/>
  <c r="BC1821" i="23"/>
  <c r="BB1825" i="22"/>
  <c r="BA1824" i="22"/>
  <c r="BE1824" i="22" s="1"/>
  <c r="BC1824" i="22"/>
  <c r="BB1823" i="23"/>
  <c r="BC1822" i="23"/>
  <c r="BA1822" i="23"/>
  <c r="BE1822" i="23" s="1"/>
  <c r="BB1826" i="22"/>
  <c r="BA1825" i="22"/>
  <c r="BE1825" i="22" s="1"/>
  <c r="BC1825" i="22"/>
  <c r="BC1823" i="23"/>
  <c r="BB1824" i="23"/>
  <c r="BA1823" i="23"/>
  <c r="BE1823" i="23" s="1"/>
  <c r="BB1827" i="22"/>
  <c r="BA1826" i="22"/>
  <c r="BE1826" i="22" s="1"/>
  <c r="BC1826" i="22"/>
  <c r="BB1825" i="23"/>
  <c r="BA1824" i="23"/>
  <c r="BE1824" i="23" s="1"/>
  <c r="BC1824" i="23"/>
  <c r="BA1827" i="22"/>
  <c r="BE1827" i="22" s="1"/>
  <c r="BB1828" i="22"/>
  <c r="BC1827" i="22"/>
  <c r="BB1826" i="23"/>
  <c r="BC1825" i="23"/>
  <c r="BA1825" i="23"/>
  <c r="BE1825" i="23" s="1"/>
  <c r="BA1828" i="22"/>
  <c r="BE1828" i="22" s="1"/>
  <c r="BB1829" i="22"/>
  <c r="BC1828" i="22"/>
  <c r="BB1827" i="23"/>
  <c r="BC1826" i="23"/>
  <c r="BA1826" i="23"/>
  <c r="BE1826" i="23" s="1"/>
  <c r="BA1829" i="22"/>
  <c r="BE1829" i="22" s="1"/>
  <c r="BC1829" i="22"/>
  <c r="BB1830" i="22"/>
  <c r="BC1827" i="23"/>
  <c r="BB1828" i="23"/>
  <c r="BA1827" i="23"/>
  <c r="BE1827" i="23" s="1"/>
  <c r="BA1830" i="22"/>
  <c r="BE1830" i="22" s="1"/>
  <c r="BB1831" i="22"/>
  <c r="BC1830" i="22"/>
  <c r="BC1828" i="23"/>
  <c r="BB1829" i="23"/>
  <c r="BA1828" i="23"/>
  <c r="BE1828" i="23" s="1"/>
  <c r="BC1831" i="22"/>
  <c r="BB1832" i="22"/>
  <c r="BA1831" i="22"/>
  <c r="BE1831" i="22" s="1"/>
  <c r="BC1829" i="23"/>
  <c r="BB1830" i="23"/>
  <c r="BA1829" i="23"/>
  <c r="BE1829" i="23" s="1"/>
  <c r="BC1832" i="22"/>
  <c r="BA1832" i="22"/>
  <c r="BE1832" i="22" s="1"/>
  <c r="BB1833" i="22"/>
  <c r="BA1830" i="23"/>
  <c r="BE1830" i="23" s="1"/>
  <c r="BC1830" i="23"/>
  <c r="BB1831" i="23"/>
  <c r="BA1833" i="22"/>
  <c r="BE1833" i="22" s="1"/>
  <c r="BB1834" i="22"/>
  <c r="BC1833" i="22"/>
  <c r="BC1831" i="23"/>
  <c r="BB1832" i="23"/>
  <c r="BA1831" i="23"/>
  <c r="BE1831" i="23" s="1"/>
  <c r="BA1834" i="22"/>
  <c r="BE1834" i="22" s="1"/>
  <c r="BC1834" i="22"/>
  <c r="BB1835" i="22"/>
  <c r="BC1832" i="23"/>
  <c r="BA1832" i="23"/>
  <c r="BE1832" i="23" s="1"/>
  <c r="BB1833" i="23"/>
  <c r="BB1836" i="22"/>
  <c r="BA1835" i="22"/>
  <c r="BE1835" i="22" s="1"/>
  <c r="BC1835" i="22"/>
  <c r="BA1833" i="23"/>
  <c r="BE1833" i="23" s="1"/>
  <c r="BB1834" i="23"/>
  <c r="BC1833" i="23"/>
  <c r="BC1836" i="22"/>
  <c r="BA1836" i="22"/>
  <c r="BE1836" i="22" s="1"/>
  <c r="BB1837" i="22"/>
  <c r="BA1834" i="23"/>
  <c r="BE1834" i="23" s="1"/>
  <c r="BB1835" i="23"/>
  <c r="BC1834" i="23"/>
  <c r="BA1837" i="22"/>
  <c r="BE1837" i="22" s="1"/>
  <c r="BC1837" i="22"/>
  <c r="BB1838" i="22"/>
  <c r="BA1835" i="23"/>
  <c r="BE1835" i="23" s="1"/>
  <c r="BC1835" i="23"/>
  <c r="BB1836" i="23"/>
  <c r="BC1838" i="22"/>
  <c r="BA1838" i="22"/>
  <c r="BE1838" i="22" s="1"/>
  <c r="BB1839" i="22"/>
  <c r="BC1836" i="23"/>
  <c r="BB1837" i="23"/>
  <c r="BA1836" i="23"/>
  <c r="BE1836" i="23" s="1"/>
  <c r="BC1839" i="22"/>
  <c r="BA1839" i="22"/>
  <c r="BE1839" i="22" s="1"/>
  <c r="BB1840" i="22"/>
  <c r="BB1838" i="23"/>
  <c r="BA1837" i="23"/>
  <c r="BE1837" i="23" s="1"/>
  <c r="BC1837" i="23"/>
  <c r="BA1840" i="22"/>
  <c r="BE1840" i="22" s="1"/>
  <c r="BC1840" i="22"/>
  <c r="BB1841" i="22"/>
  <c r="BC1838" i="23"/>
  <c r="BA1838" i="23"/>
  <c r="BE1838" i="23" s="1"/>
  <c r="BB1839" i="23"/>
  <c r="BC1841" i="22"/>
  <c r="BA1841" i="22"/>
  <c r="BE1841" i="22" s="1"/>
  <c r="BB1842" i="22"/>
  <c r="BC1839" i="23"/>
  <c r="BA1839" i="23"/>
  <c r="BE1839" i="23" s="1"/>
  <c r="BB1840" i="23"/>
  <c r="BB1843" i="22"/>
  <c r="BC1842" i="22"/>
  <c r="BA1842" i="22"/>
  <c r="BE1842" i="22" s="1"/>
  <c r="BB1841" i="23"/>
  <c r="BA1840" i="23"/>
  <c r="BE1840" i="23" s="1"/>
  <c r="BC1840" i="23"/>
  <c r="BA1843" i="22"/>
  <c r="BE1843" i="22" s="1"/>
  <c r="BB1844" i="22"/>
  <c r="BC1843" i="22"/>
  <c r="BC1841" i="23"/>
  <c r="BB1842" i="23"/>
  <c r="BA1841" i="23"/>
  <c r="BE1841" i="23" s="1"/>
  <c r="BC1844" i="22"/>
  <c r="BB1845" i="22"/>
  <c r="BA1844" i="22"/>
  <c r="BE1844" i="22" s="1"/>
  <c r="BB1843" i="23"/>
  <c r="BA1842" i="23"/>
  <c r="BE1842" i="23" s="1"/>
  <c r="BC1842" i="23"/>
  <c r="BB1846" i="22"/>
  <c r="BC1845" i="22"/>
  <c r="BA1845" i="22"/>
  <c r="BE1845" i="22" s="1"/>
  <c r="BA1843" i="23"/>
  <c r="BE1843" i="23" s="1"/>
  <c r="BB1844" i="23"/>
  <c r="BC1843" i="23"/>
  <c r="BA1846" i="22"/>
  <c r="BE1846" i="22" s="1"/>
  <c r="BB1847" i="22"/>
  <c r="BC1846" i="22"/>
  <c r="BB1845" i="23"/>
  <c r="BA1844" i="23"/>
  <c r="BE1844" i="23" s="1"/>
  <c r="BC1844" i="23"/>
  <c r="BB1848" i="22"/>
  <c r="BC1847" i="22"/>
  <c r="BA1847" i="22"/>
  <c r="BE1847" i="22" s="1"/>
  <c r="BB1846" i="23"/>
  <c r="BC1845" i="23"/>
  <c r="BA1845" i="23"/>
  <c r="BE1845" i="23" s="1"/>
  <c r="BA1848" i="22"/>
  <c r="BE1848" i="22" s="1"/>
  <c r="BB1849" i="22"/>
  <c r="BC1848" i="22"/>
  <c r="BB1847" i="23"/>
  <c r="BC1846" i="23"/>
  <c r="BA1846" i="23"/>
  <c r="BE1846" i="23" s="1"/>
  <c r="BA1849" i="22"/>
  <c r="BE1849" i="22" s="1"/>
  <c r="BC1849" i="22"/>
  <c r="BB1850" i="22"/>
  <c r="BB1848" i="23"/>
  <c r="BA1847" i="23"/>
  <c r="BE1847" i="23" s="1"/>
  <c r="BC1847" i="23"/>
  <c r="BA1850" i="22"/>
  <c r="BE1850" i="22" s="1"/>
  <c r="BB1851" i="22"/>
  <c r="BC1850" i="22"/>
  <c r="BC1848" i="23"/>
  <c r="BA1848" i="23"/>
  <c r="BE1848" i="23" s="1"/>
  <c r="BB1849" i="23"/>
  <c r="BA1851" i="22"/>
  <c r="BE1851" i="22" s="1"/>
  <c r="BB1852" i="22"/>
  <c r="BC1851" i="22"/>
  <c r="BA1849" i="23"/>
  <c r="BE1849" i="23" s="1"/>
  <c r="BB1850" i="23"/>
  <c r="BC1849" i="23"/>
  <c r="BB1853" i="22"/>
  <c r="BC1852" i="22"/>
  <c r="BA1852" i="22"/>
  <c r="BE1852" i="22" s="1"/>
  <c r="BC1850" i="23"/>
  <c r="BB1851" i="23"/>
  <c r="BA1850" i="23"/>
  <c r="BE1850" i="23" s="1"/>
  <c r="BA1853" i="22"/>
  <c r="BE1853" i="22" s="1"/>
  <c r="BC1853" i="22"/>
  <c r="BB1854" i="22"/>
  <c r="BC1851" i="23"/>
  <c r="BA1851" i="23"/>
  <c r="BE1851" i="23" s="1"/>
  <c r="BB1852" i="23"/>
  <c r="BB1855" i="22"/>
  <c r="BA1854" i="22"/>
  <c r="BE1854" i="22" s="1"/>
  <c r="BC1854" i="22"/>
  <c r="BC1852" i="23"/>
  <c r="BB1853" i="23"/>
  <c r="BA1852" i="23"/>
  <c r="BE1852" i="23" s="1"/>
  <c r="BA1855" i="22"/>
  <c r="BE1855" i="22" s="1"/>
  <c r="BC1855" i="22"/>
  <c r="BB1856" i="22"/>
  <c r="BA1853" i="23"/>
  <c r="BE1853" i="23" s="1"/>
  <c r="BC1853" i="23"/>
  <c r="BB1854" i="23"/>
  <c r="BA1856" i="22"/>
  <c r="BE1856" i="22" s="1"/>
  <c r="BC1856" i="22"/>
  <c r="BB1857" i="22"/>
  <c r="BB1855" i="23"/>
  <c r="BA1854" i="23"/>
  <c r="BE1854" i="23" s="1"/>
  <c r="BC1854" i="23"/>
  <c r="BB1858" i="22"/>
  <c r="BA1857" i="22"/>
  <c r="BE1857" i="22" s="1"/>
  <c r="BC1857" i="22"/>
  <c r="BB1856" i="23"/>
  <c r="BC1855" i="23"/>
  <c r="BA1855" i="23"/>
  <c r="BE1855" i="23" s="1"/>
  <c r="BA1858" i="22"/>
  <c r="BE1858" i="22" s="1"/>
  <c r="BB1859" i="22"/>
  <c r="BC1858" i="22"/>
  <c r="BC1856" i="23"/>
  <c r="BA1856" i="23"/>
  <c r="BE1856" i="23" s="1"/>
  <c r="BB1857" i="23"/>
  <c r="BC1859" i="22"/>
  <c r="BB1860" i="22"/>
  <c r="BA1859" i="22"/>
  <c r="BE1859" i="22" s="1"/>
  <c r="BB1858" i="23"/>
  <c r="BA1857" i="23"/>
  <c r="BE1857" i="23" s="1"/>
  <c r="BC1857" i="23"/>
  <c r="BC1860" i="22"/>
  <c r="BA1860" i="22"/>
  <c r="BE1860" i="22" s="1"/>
  <c r="BB1861" i="22"/>
  <c r="BC1858" i="23"/>
  <c r="BA1858" i="23"/>
  <c r="BE1858" i="23" s="1"/>
  <c r="BB1859" i="23"/>
  <c r="BA1861" i="22"/>
  <c r="BE1861" i="22" s="1"/>
  <c r="BC1861" i="22"/>
  <c r="BB1862" i="22"/>
  <c r="BC1859" i="23"/>
  <c r="BA1859" i="23"/>
  <c r="BE1859" i="23" s="1"/>
  <c r="BB1860" i="23"/>
  <c r="BC1862" i="22"/>
  <c r="BA1862" i="22"/>
  <c r="BE1862" i="22" s="1"/>
  <c r="BB1863" i="22"/>
  <c r="BB1861" i="23"/>
  <c r="BC1860" i="23"/>
  <c r="BA1860" i="23"/>
  <c r="BE1860" i="23" s="1"/>
  <c r="BA1863" i="22"/>
  <c r="BE1863" i="22" s="1"/>
  <c r="BB1864" i="22"/>
  <c r="BC1863" i="22"/>
  <c r="BA1861" i="23"/>
  <c r="BE1861" i="23" s="1"/>
  <c r="BC1861" i="23"/>
  <c r="BB1862" i="23"/>
  <c r="BB1865" i="22"/>
  <c r="BC1864" i="22"/>
  <c r="BA1864" i="22"/>
  <c r="BE1864" i="22" s="1"/>
  <c r="BC1862" i="23"/>
  <c r="BA1862" i="23"/>
  <c r="BE1862" i="23" s="1"/>
  <c r="BB1863" i="23"/>
  <c r="BC1865" i="22"/>
  <c r="BA1865" i="22"/>
  <c r="BE1865" i="22" s="1"/>
  <c r="BB1866" i="22"/>
  <c r="BA1863" i="23"/>
  <c r="BE1863" i="23" s="1"/>
  <c r="BC1863" i="23"/>
  <c r="BB1864" i="23"/>
  <c r="BC1866" i="22"/>
  <c r="BB1867" i="22"/>
  <c r="BA1866" i="22"/>
  <c r="BE1866" i="22" s="1"/>
  <c r="BC1864" i="23"/>
  <c r="BB1865" i="23"/>
  <c r="BA1864" i="23"/>
  <c r="BE1864" i="23" s="1"/>
  <c r="BA1867" i="22"/>
  <c r="BE1867" i="22" s="1"/>
  <c r="BB1868" i="22"/>
  <c r="BC1867" i="22"/>
  <c r="BA1865" i="23"/>
  <c r="BE1865" i="23" s="1"/>
  <c r="BC1865" i="23"/>
  <c r="BB1866" i="23"/>
  <c r="BB1869" i="22"/>
  <c r="BC1868" i="22"/>
  <c r="BA1868" i="22"/>
  <c r="BE1868" i="22" s="1"/>
  <c r="BC1866" i="23"/>
  <c r="BB1867" i="23"/>
  <c r="BA1866" i="23"/>
  <c r="BE1866" i="23" s="1"/>
  <c r="BC1869" i="22"/>
  <c r="BA1869" i="22"/>
  <c r="BE1869" i="22" s="1"/>
  <c r="BB1870" i="22"/>
  <c r="BA1867" i="23"/>
  <c r="BE1867" i="23" s="1"/>
  <c r="BB1868" i="23"/>
  <c r="BC1867" i="23"/>
  <c r="BB1871" i="22"/>
  <c r="BC1870" i="22"/>
  <c r="BA1870" i="22"/>
  <c r="BE1870" i="22" s="1"/>
  <c r="BB1869" i="23"/>
  <c r="BA1868" i="23"/>
  <c r="BE1868" i="23" s="1"/>
  <c r="BC1868" i="23"/>
  <c r="BB1872" i="22"/>
  <c r="BA1871" i="22"/>
  <c r="BE1871" i="22" s="1"/>
  <c r="BC1871" i="22"/>
  <c r="BB1870" i="23"/>
  <c r="BA1869" i="23"/>
  <c r="BE1869" i="23" s="1"/>
  <c r="BC1869" i="23"/>
  <c r="BC1872" i="22"/>
  <c r="BB1873" i="22"/>
  <c r="BA1872" i="22"/>
  <c r="BE1872" i="22" s="1"/>
  <c r="BB1871" i="23"/>
  <c r="BC1870" i="23"/>
  <c r="BA1870" i="23"/>
  <c r="BE1870" i="23" s="1"/>
  <c r="BA1873" i="22"/>
  <c r="BE1873" i="22" s="1"/>
  <c r="BC1873" i="22"/>
  <c r="BB1874" i="22"/>
  <c r="BA1871" i="23"/>
  <c r="BE1871" i="23" s="1"/>
  <c r="BC1871" i="23"/>
  <c r="BB1872" i="23"/>
  <c r="BA1874" i="22"/>
  <c r="BE1874" i="22" s="1"/>
  <c r="BB1875" i="22"/>
  <c r="BC1874" i="22"/>
  <c r="BC1872" i="23"/>
  <c r="BA1872" i="23"/>
  <c r="BE1872" i="23" s="1"/>
  <c r="BB1873" i="23"/>
  <c r="BB1876" i="22"/>
  <c r="BC1875" i="22"/>
  <c r="BA1875" i="22"/>
  <c r="BE1875" i="22" s="1"/>
  <c r="BA1873" i="23"/>
  <c r="BE1873" i="23" s="1"/>
  <c r="BC1873" i="23"/>
  <c r="BB1874" i="23"/>
  <c r="BB1877" i="22"/>
  <c r="BC1876" i="22"/>
  <c r="BA1876" i="22"/>
  <c r="BE1876" i="22" s="1"/>
  <c r="BA1874" i="23"/>
  <c r="BE1874" i="23" s="1"/>
  <c r="BC1874" i="23"/>
  <c r="BB1875" i="23"/>
  <c r="BC1877" i="22"/>
  <c r="BA1877" i="22"/>
  <c r="BE1877" i="22" s="1"/>
  <c r="BB1878" i="22"/>
  <c r="BC1875" i="23"/>
  <c r="BA1875" i="23"/>
  <c r="BE1875" i="23" s="1"/>
  <c r="BB1876" i="23"/>
  <c r="BA1878" i="22"/>
  <c r="BE1878" i="22" s="1"/>
  <c r="BB1879" i="22"/>
  <c r="BC1878" i="22"/>
  <c r="BA1876" i="23"/>
  <c r="BE1876" i="23" s="1"/>
  <c r="BB1877" i="23"/>
  <c r="BC1876" i="23"/>
  <c r="BA1879" i="22"/>
  <c r="BE1879" i="22" s="1"/>
  <c r="BC1879" i="22"/>
  <c r="BB1880" i="22"/>
  <c r="BC1877" i="23"/>
  <c r="BB1878" i="23"/>
  <c r="BA1877" i="23"/>
  <c r="BE1877" i="23" s="1"/>
  <c r="BA1880" i="22"/>
  <c r="BE1880" i="22" s="1"/>
  <c r="BB1881" i="22"/>
  <c r="BC1880" i="22"/>
  <c r="BC1878" i="23"/>
  <c r="BB1879" i="23"/>
  <c r="BA1878" i="23"/>
  <c r="BE1878" i="23" s="1"/>
  <c r="BB1882" i="22"/>
  <c r="BA1881" i="22"/>
  <c r="BE1881" i="22" s="1"/>
  <c r="BC1881" i="22"/>
  <c r="BA1879" i="23"/>
  <c r="BE1879" i="23" s="1"/>
  <c r="BC1879" i="23"/>
  <c r="BB1880" i="23"/>
  <c r="BC1882" i="22"/>
  <c r="BB1883" i="22"/>
  <c r="BA1882" i="22"/>
  <c r="BE1882" i="22" s="1"/>
  <c r="BA1880" i="23"/>
  <c r="BE1880" i="23" s="1"/>
  <c r="BC1880" i="23"/>
  <c r="BB1881" i="23"/>
  <c r="BA1883" i="22"/>
  <c r="BE1883" i="22" s="1"/>
  <c r="BC1883" i="22"/>
  <c r="BB1884" i="22"/>
  <c r="BA1881" i="23"/>
  <c r="BE1881" i="23" s="1"/>
  <c r="BB1882" i="23"/>
  <c r="BC1881" i="23"/>
  <c r="BC1884" i="22"/>
  <c r="BA1884" i="22"/>
  <c r="BE1884" i="22" s="1"/>
  <c r="BB1885" i="22"/>
  <c r="BB1883" i="23"/>
  <c r="BC1882" i="23"/>
  <c r="BA1882" i="23"/>
  <c r="BE1882" i="23" s="1"/>
  <c r="BC1885" i="22"/>
  <c r="BB1886" i="22"/>
  <c r="BA1885" i="22"/>
  <c r="BE1885" i="22" s="1"/>
  <c r="BA1883" i="23"/>
  <c r="BE1883" i="23" s="1"/>
  <c r="BC1883" i="23"/>
  <c r="BB1884" i="23"/>
  <c r="BB1887" i="22"/>
  <c r="BC1886" i="22"/>
  <c r="BA1886" i="22"/>
  <c r="BE1886" i="22" s="1"/>
  <c r="BB1885" i="23"/>
  <c r="BC1884" i="23"/>
  <c r="BA1884" i="23"/>
  <c r="BE1884" i="23" s="1"/>
  <c r="BC1887" i="22"/>
  <c r="BA1887" i="22"/>
  <c r="BE1887" i="22" s="1"/>
  <c r="BB1888" i="22"/>
  <c r="BC1885" i="23"/>
  <c r="BB1886" i="23"/>
  <c r="BA1885" i="23"/>
  <c r="BE1885" i="23" s="1"/>
  <c r="BB1889" i="22"/>
  <c r="BA1888" i="22"/>
  <c r="BE1888" i="22" s="1"/>
  <c r="BC1888" i="22"/>
  <c r="BB1887" i="23"/>
  <c r="BC1886" i="23"/>
  <c r="BA1886" i="23"/>
  <c r="BE1886" i="23" s="1"/>
  <c r="BC1889" i="22"/>
  <c r="BB1890" i="22"/>
  <c r="BA1889" i="22"/>
  <c r="BE1889" i="22" s="1"/>
  <c r="BA1887" i="23"/>
  <c r="BE1887" i="23" s="1"/>
  <c r="BC1887" i="23"/>
  <c r="BB1888" i="23"/>
  <c r="BA1890" i="22"/>
  <c r="BE1890" i="22" s="1"/>
  <c r="BC1890" i="22"/>
  <c r="BB1891" i="22"/>
  <c r="BA1888" i="23"/>
  <c r="BE1888" i="23" s="1"/>
  <c r="BB1889" i="23"/>
  <c r="BC1888" i="23"/>
  <c r="BC1891" i="22"/>
  <c r="BB1892" i="22"/>
  <c r="BA1891" i="22"/>
  <c r="BE1891" i="22" s="1"/>
  <c r="BC1889" i="23"/>
  <c r="BB1890" i="23"/>
  <c r="BA1889" i="23"/>
  <c r="BE1889" i="23" s="1"/>
  <c r="BA1892" i="22"/>
  <c r="BE1892" i="22" s="1"/>
  <c r="BB1893" i="22"/>
  <c r="BC1892" i="22"/>
  <c r="BC1890" i="23"/>
  <c r="BB1891" i="23"/>
  <c r="BA1890" i="23"/>
  <c r="BE1890" i="23" s="1"/>
  <c r="BB1894" i="22"/>
  <c r="BA1893" i="22"/>
  <c r="BE1893" i="22" s="1"/>
  <c r="BC1893" i="22"/>
  <c r="BA1891" i="23"/>
  <c r="BE1891" i="23" s="1"/>
  <c r="BB1892" i="23"/>
  <c r="BC1891" i="23"/>
  <c r="BB1895" i="22"/>
  <c r="BA1894" i="22"/>
  <c r="BE1894" i="22" s="1"/>
  <c r="BC1894" i="22"/>
  <c r="BC1892" i="23"/>
  <c r="BA1892" i="23"/>
  <c r="BE1892" i="23" s="1"/>
  <c r="BB1893" i="23"/>
  <c r="BA1895" i="22"/>
  <c r="BE1895" i="22" s="1"/>
  <c r="BC1895" i="22"/>
  <c r="BB1896" i="22"/>
  <c r="BB1894" i="23"/>
  <c r="BA1893" i="23"/>
  <c r="BE1893" i="23" s="1"/>
  <c r="BC1893" i="23"/>
  <c r="BA1896" i="22"/>
  <c r="BE1896" i="22" s="1"/>
  <c r="BC1896" i="22"/>
  <c r="BB1897" i="22"/>
  <c r="BC1894" i="23"/>
  <c r="BB1895" i="23"/>
  <c r="BA1894" i="23"/>
  <c r="BE1894" i="23" s="1"/>
  <c r="BA1897" i="22"/>
  <c r="BE1897" i="22" s="1"/>
  <c r="BB1898" i="22"/>
  <c r="BC1897" i="22"/>
  <c r="BB1896" i="23"/>
  <c r="BA1895" i="23"/>
  <c r="BE1895" i="23" s="1"/>
  <c r="BC1895" i="23"/>
  <c r="BB1899" i="22"/>
  <c r="BC1898" i="22"/>
  <c r="BA1898" i="22"/>
  <c r="BE1898" i="22" s="1"/>
  <c r="BC1896" i="23"/>
  <c r="BB1897" i="23"/>
  <c r="BA1896" i="23"/>
  <c r="BE1896" i="23" s="1"/>
  <c r="BB1900" i="22"/>
  <c r="BA1899" i="22"/>
  <c r="BE1899" i="22" s="1"/>
  <c r="BC1899" i="22"/>
  <c r="BC1897" i="23"/>
  <c r="BB1898" i="23"/>
  <c r="BA1897" i="23"/>
  <c r="BE1897" i="23" s="1"/>
  <c r="BA1900" i="22"/>
  <c r="BE1900" i="22" s="1"/>
  <c r="BC1900" i="22"/>
  <c r="BB1901" i="22"/>
  <c r="BA1898" i="23"/>
  <c r="BE1898" i="23" s="1"/>
  <c r="BB1899" i="23"/>
  <c r="BC1898" i="23"/>
  <c r="BC1901" i="22"/>
  <c r="BB1902" i="22"/>
  <c r="BA1901" i="22"/>
  <c r="BE1901" i="22" s="1"/>
  <c r="BA1899" i="23"/>
  <c r="BE1899" i="23" s="1"/>
  <c r="BB1900" i="23"/>
  <c r="BC1899" i="23"/>
  <c r="BC1902" i="22"/>
  <c r="BA1902" i="22"/>
  <c r="BE1902" i="22" s="1"/>
  <c r="BB1903" i="22"/>
  <c r="BA1900" i="23"/>
  <c r="BE1900" i="23" s="1"/>
  <c r="BC1900" i="23"/>
  <c r="BB1901" i="23"/>
  <c r="BC1903" i="22"/>
  <c r="BB1904" i="22"/>
  <c r="BA1903" i="22"/>
  <c r="BE1903" i="22" s="1"/>
  <c r="BB1902" i="23"/>
  <c r="BA1901" i="23"/>
  <c r="BE1901" i="23" s="1"/>
  <c r="BC1901" i="23"/>
  <c r="BA1904" i="22"/>
  <c r="BE1904" i="22" s="1"/>
  <c r="BC1904" i="22"/>
  <c r="BB1905" i="22"/>
  <c r="BA1902" i="23"/>
  <c r="BE1902" i="23" s="1"/>
  <c r="BB1903" i="23"/>
  <c r="BC1902" i="23"/>
  <c r="BA1905" i="22"/>
  <c r="BE1905" i="22" s="1"/>
  <c r="BC1905" i="22"/>
  <c r="BB1906" i="22"/>
  <c r="BA1903" i="23"/>
  <c r="BE1903" i="23" s="1"/>
  <c r="BB1904" i="23"/>
  <c r="BC1903" i="23"/>
  <c r="BB1907" i="22"/>
  <c r="BC1906" i="22"/>
  <c r="BA1906" i="22"/>
  <c r="BE1906" i="22" s="1"/>
  <c r="BA1904" i="23"/>
  <c r="BE1904" i="23" s="1"/>
  <c r="BC1904" i="23"/>
  <c r="BB1905" i="23"/>
  <c r="BB1908" i="22"/>
  <c r="BA1907" i="22"/>
  <c r="BE1907" i="22" s="1"/>
  <c r="BC1907" i="22"/>
  <c r="BC1905" i="23"/>
  <c r="BA1905" i="23"/>
  <c r="BE1905" i="23" s="1"/>
  <c r="BB1906" i="23"/>
  <c r="BA1908" i="22"/>
  <c r="BE1908" i="22" s="1"/>
  <c r="BB1909" i="22"/>
  <c r="BC1908" i="22"/>
  <c r="BA1906" i="23"/>
  <c r="BE1906" i="23" s="1"/>
  <c r="BC1906" i="23"/>
  <c r="BB1907" i="23"/>
  <c r="BC1909" i="22"/>
  <c r="BA1909" i="22"/>
  <c r="BE1909" i="22" s="1"/>
  <c r="BB1910" i="22"/>
  <c r="BC1907" i="23"/>
  <c r="BB1908" i="23"/>
  <c r="BA1907" i="23"/>
  <c r="BE1907" i="23" s="1"/>
  <c r="BA1910" i="22"/>
  <c r="BE1910" i="22" s="1"/>
  <c r="BC1910" i="22"/>
  <c r="BB1911" i="22"/>
  <c r="BA1908" i="23"/>
  <c r="BE1908" i="23" s="1"/>
  <c r="BB1909" i="23"/>
  <c r="BC1908" i="23"/>
  <c r="BC1911" i="22"/>
  <c r="BB1912" i="22"/>
  <c r="BA1911" i="22"/>
  <c r="BE1911" i="22" s="1"/>
  <c r="BA1909" i="23"/>
  <c r="BE1909" i="23" s="1"/>
  <c r="BB1910" i="23"/>
  <c r="BC1909" i="23"/>
  <c r="BB1913" i="22"/>
  <c r="BA1912" i="22"/>
  <c r="BE1912" i="22" s="1"/>
  <c r="BC1912" i="22"/>
  <c r="BA1910" i="23"/>
  <c r="BE1910" i="23" s="1"/>
  <c r="BC1910" i="23"/>
  <c r="BB1911" i="23"/>
  <c r="BC1913" i="22"/>
  <c r="BA1913" i="22"/>
  <c r="BE1913" i="22" s="1"/>
  <c r="BB1914" i="22"/>
  <c r="BB1912" i="23"/>
  <c r="BC1911" i="23"/>
  <c r="BA1911" i="23"/>
  <c r="BE1911" i="23" s="1"/>
  <c r="BC1914" i="22"/>
  <c r="BB1915" i="22"/>
  <c r="BA1914" i="22"/>
  <c r="BE1914" i="22" s="1"/>
  <c r="BC1912" i="23"/>
  <c r="BA1912" i="23"/>
  <c r="BE1912" i="23" s="1"/>
  <c r="BB1913" i="23"/>
  <c r="BC1915" i="22"/>
  <c r="BA1915" i="22"/>
  <c r="BE1915" i="22" s="1"/>
  <c r="BB1916" i="22"/>
  <c r="BC1913" i="23"/>
  <c r="BB1914" i="23"/>
  <c r="BA1913" i="23"/>
  <c r="BE1913" i="23" s="1"/>
  <c r="BC1916" i="22"/>
  <c r="BA1916" i="22"/>
  <c r="BE1916" i="22" s="1"/>
  <c r="BB1917" i="22"/>
  <c r="BC1914" i="23"/>
  <c r="BA1914" i="23"/>
  <c r="BE1914" i="23" s="1"/>
  <c r="BB1915" i="23"/>
  <c r="BC1917" i="22"/>
  <c r="BA1917" i="22"/>
  <c r="BE1917" i="22" s="1"/>
  <c r="BB1918" i="22"/>
  <c r="BB1916" i="23"/>
  <c r="BA1915" i="23"/>
  <c r="BE1915" i="23" s="1"/>
  <c r="BC1915" i="23"/>
  <c r="BA1918" i="22"/>
  <c r="BE1918" i="22" s="1"/>
  <c r="BB1919" i="22"/>
  <c r="BC1918" i="22"/>
  <c r="BB1917" i="23"/>
  <c r="BA1916" i="23"/>
  <c r="BE1916" i="23" s="1"/>
  <c r="BC1916" i="23"/>
  <c r="BB1920" i="22"/>
  <c r="BA1919" i="22"/>
  <c r="BE1919" i="22" s="1"/>
  <c r="BC1919" i="22"/>
  <c r="BC1917" i="23"/>
  <c r="BA1917" i="23"/>
  <c r="BE1917" i="23" s="1"/>
  <c r="BB1918" i="23"/>
  <c r="BA1920" i="22"/>
  <c r="BE1920" i="22" s="1"/>
  <c r="BB1921" i="22"/>
  <c r="BC1920" i="22"/>
  <c r="BC1918" i="23"/>
  <c r="BB1919" i="23"/>
  <c r="BA1918" i="23"/>
  <c r="BE1918" i="23" s="1"/>
  <c r="BC1921" i="22"/>
  <c r="BA1921" i="22"/>
  <c r="BE1921" i="22" s="1"/>
  <c r="BB1922" i="22"/>
  <c r="BA1919" i="23"/>
  <c r="BE1919" i="23" s="1"/>
  <c r="BC1919" i="23"/>
  <c r="BB1920" i="23"/>
  <c r="BB1923" i="22"/>
  <c r="BC1922" i="22"/>
  <c r="BA1922" i="22"/>
  <c r="BE1922" i="22" s="1"/>
  <c r="BA1920" i="23"/>
  <c r="BE1920" i="23" s="1"/>
  <c r="BC1920" i="23"/>
  <c r="BB1921" i="23"/>
  <c r="BC1923" i="22"/>
  <c r="BB1924" i="22"/>
  <c r="BA1923" i="22"/>
  <c r="BE1923" i="22" s="1"/>
  <c r="BC1921" i="23"/>
  <c r="BB1922" i="23"/>
  <c r="BA1921" i="23"/>
  <c r="BE1921" i="23" s="1"/>
  <c r="BC1924" i="22"/>
  <c r="BB1925" i="22"/>
  <c r="BA1924" i="22"/>
  <c r="BE1924" i="22" s="1"/>
  <c r="BC1922" i="23"/>
  <c r="BB1923" i="23"/>
  <c r="BA1922" i="23"/>
  <c r="BE1922" i="23" s="1"/>
  <c r="BC1925" i="22"/>
  <c r="BA1925" i="22"/>
  <c r="BE1925" i="22" s="1"/>
  <c r="BB1926" i="22"/>
  <c r="BB1924" i="23"/>
  <c r="BA1923" i="23"/>
  <c r="BE1923" i="23" s="1"/>
  <c r="BC1923" i="23"/>
  <c r="BC1926" i="22"/>
  <c r="BB1927" i="22"/>
  <c r="BA1926" i="22"/>
  <c r="BE1926" i="22" s="1"/>
  <c r="BA1924" i="23"/>
  <c r="BE1924" i="23" s="1"/>
  <c r="BC1924" i="23"/>
  <c r="BB1925" i="23"/>
  <c r="BA1927" i="22"/>
  <c r="BE1927" i="22" s="1"/>
  <c r="BB1928" i="22"/>
  <c r="BC1927" i="22"/>
  <c r="BA1925" i="23"/>
  <c r="BE1925" i="23" s="1"/>
  <c r="BB1926" i="23"/>
  <c r="BC1925" i="23"/>
  <c r="BB1929" i="22"/>
  <c r="BA1928" i="22"/>
  <c r="BE1928" i="22" s="1"/>
  <c r="BC1928" i="22"/>
  <c r="BA1926" i="23"/>
  <c r="BE1926" i="23" s="1"/>
  <c r="BC1926" i="23"/>
  <c r="BB1927" i="23"/>
  <c r="BA1929" i="22"/>
  <c r="BE1929" i="22" s="1"/>
  <c r="BC1929" i="22"/>
  <c r="BB1930" i="22"/>
  <c r="BC1927" i="23"/>
  <c r="BB1928" i="23"/>
  <c r="BA1927" i="23"/>
  <c r="BE1927" i="23" s="1"/>
  <c r="BA1930" i="22"/>
  <c r="BE1930" i="22" s="1"/>
  <c r="BB1931" i="22"/>
  <c r="BC1930" i="22"/>
  <c r="BC1928" i="23"/>
  <c r="BB1929" i="23"/>
  <c r="BA1928" i="23"/>
  <c r="BE1928" i="23" s="1"/>
  <c r="BB1932" i="22"/>
  <c r="BA1931" i="22"/>
  <c r="BE1931" i="22" s="1"/>
  <c r="BC1931" i="22"/>
  <c r="BA1929" i="23"/>
  <c r="BE1929" i="23" s="1"/>
  <c r="BC1929" i="23"/>
  <c r="BB1930" i="23"/>
  <c r="BA1932" i="22"/>
  <c r="BE1932" i="22" s="1"/>
  <c r="BC1932" i="22"/>
  <c r="BB1933" i="22"/>
  <c r="BA1930" i="23"/>
  <c r="BE1930" i="23" s="1"/>
  <c r="BB1931" i="23"/>
  <c r="BC1930" i="23"/>
  <c r="BC1933" i="22"/>
  <c r="BA1933" i="22"/>
  <c r="BE1933" i="22" s="1"/>
  <c r="BB1934" i="22"/>
  <c r="BA1931" i="23"/>
  <c r="BE1931" i="23" s="1"/>
  <c r="BC1931" i="23"/>
  <c r="BB1932" i="23"/>
  <c r="BB1935" i="22"/>
  <c r="BC1934" i="22"/>
  <c r="BA1934" i="22"/>
  <c r="BE1934" i="22" s="1"/>
  <c r="BA1932" i="23"/>
  <c r="BE1932" i="23" s="1"/>
  <c r="BB1933" i="23"/>
  <c r="BC1932" i="23"/>
  <c r="BC1935" i="22"/>
  <c r="BA1935" i="22"/>
  <c r="BE1935" i="22" s="1"/>
  <c r="BB1936" i="22"/>
  <c r="BC1933" i="23"/>
  <c r="BB1934" i="23"/>
  <c r="BA1933" i="23"/>
  <c r="BE1933" i="23" s="1"/>
  <c r="BA1936" i="22"/>
  <c r="BE1936" i="22" s="1"/>
  <c r="BC1936" i="22"/>
  <c r="BB1937" i="22"/>
  <c r="BA1934" i="23"/>
  <c r="BE1934" i="23" s="1"/>
  <c r="BC1934" i="23"/>
  <c r="BB1935" i="23"/>
  <c r="BC1937" i="22"/>
  <c r="BB1938" i="22"/>
  <c r="BA1937" i="22"/>
  <c r="BE1937" i="22" s="1"/>
  <c r="BA1935" i="23"/>
  <c r="BE1935" i="23" s="1"/>
  <c r="BB1936" i="23"/>
  <c r="BC1935" i="23"/>
  <c r="BA1938" i="22"/>
  <c r="BE1938" i="22" s="1"/>
  <c r="BC1938" i="22"/>
  <c r="BB1939" i="22"/>
  <c r="BC1936" i="23"/>
  <c r="BB1937" i="23"/>
  <c r="BA1936" i="23"/>
  <c r="BE1936" i="23" s="1"/>
  <c r="BA1939" i="22"/>
  <c r="BE1939" i="22" s="1"/>
  <c r="BC1939" i="22"/>
  <c r="BB1940" i="22"/>
  <c r="BA1937" i="23"/>
  <c r="BE1937" i="23" s="1"/>
  <c r="BB1938" i="23"/>
  <c r="BC1937" i="23"/>
  <c r="BC1940" i="22"/>
  <c r="BA1940" i="22"/>
  <c r="BE1940" i="22" s="1"/>
  <c r="BB1941" i="22"/>
  <c r="BA1938" i="23"/>
  <c r="BE1938" i="23" s="1"/>
  <c r="BC1938" i="23"/>
  <c r="BB1939" i="23"/>
  <c r="BB1942" i="22"/>
  <c r="BC1941" i="22"/>
  <c r="BA1941" i="22"/>
  <c r="BE1941" i="22" s="1"/>
  <c r="BB1940" i="23"/>
  <c r="BA1939" i="23"/>
  <c r="BE1939" i="23" s="1"/>
  <c r="BC1939" i="23"/>
  <c r="BC1942" i="22"/>
  <c r="BA1942" i="22"/>
  <c r="BE1942" i="22" s="1"/>
  <c r="BB1943" i="22"/>
  <c r="BB1941" i="23"/>
  <c r="BC1940" i="23"/>
  <c r="BA1940" i="23"/>
  <c r="BE1940" i="23" s="1"/>
  <c r="BB1944" i="22"/>
  <c r="BC1943" i="22"/>
  <c r="BA1943" i="22"/>
  <c r="BE1943" i="22" s="1"/>
  <c r="BB1942" i="23"/>
  <c r="BA1941" i="23"/>
  <c r="BE1941" i="23" s="1"/>
  <c r="BC1941" i="23"/>
  <c r="BC1944" i="22"/>
  <c r="BA1944" i="22"/>
  <c r="BE1944" i="22" s="1"/>
  <c r="BB1945" i="22"/>
  <c r="BC1942" i="23"/>
  <c r="BB1943" i="23"/>
  <c r="BA1942" i="23"/>
  <c r="BE1942" i="23" s="1"/>
  <c r="BB1946" i="22"/>
  <c r="BC1945" i="22"/>
  <c r="BA1945" i="22"/>
  <c r="BE1945" i="22" s="1"/>
  <c r="BB1944" i="23"/>
  <c r="BA1943" i="23"/>
  <c r="BE1943" i="23" s="1"/>
  <c r="BC1943" i="23"/>
  <c r="BC1946" i="22"/>
  <c r="BB1947" i="22"/>
  <c r="BA1946" i="22"/>
  <c r="BE1946" i="22" s="1"/>
  <c r="BC1944" i="23"/>
  <c r="BA1944" i="23"/>
  <c r="BE1944" i="23" s="1"/>
  <c r="BB1945" i="23"/>
  <c r="BB1948" i="22"/>
  <c r="BA1947" i="22"/>
  <c r="BE1947" i="22" s="1"/>
  <c r="BC1947" i="22"/>
  <c r="BA1945" i="23"/>
  <c r="BE1945" i="23" s="1"/>
  <c r="BC1945" i="23"/>
  <c r="BB1946" i="23"/>
  <c r="BC1948" i="22"/>
  <c r="BA1948" i="22"/>
  <c r="BE1948" i="22" s="1"/>
  <c r="BB1949" i="22"/>
  <c r="BA1946" i="23"/>
  <c r="BE1946" i="23" s="1"/>
  <c r="BC1946" i="23"/>
  <c r="BB1947" i="23"/>
  <c r="BC1949" i="22"/>
  <c r="BB1950" i="22"/>
  <c r="BA1949" i="22"/>
  <c r="BE1949" i="22" s="1"/>
  <c r="BC1947" i="23"/>
  <c r="BA1947" i="23"/>
  <c r="BE1947" i="23" s="1"/>
  <c r="BB1948" i="23"/>
  <c r="BC1950" i="22"/>
  <c r="BA1950" i="22"/>
  <c r="BE1950" i="22" s="1"/>
  <c r="BB1951" i="22"/>
  <c r="BA1948" i="23"/>
  <c r="BE1948" i="23" s="1"/>
  <c r="BC1948" i="23"/>
  <c r="BB1949" i="23"/>
  <c r="BC1951" i="22"/>
  <c r="BA1951" i="22"/>
  <c r="BE1951" i="22" s="1"/>
  <c r="BB1952" i="22"/>
  <c r="BC1949" i="23"/>
  <c r="BB1950" i="23"/>
  <c r="BA1949" i="23"/>
  <c r="BE1949" i="23" s="1"/>
  <c r="BC1952" i="22"/>
  <c r="BA1952" i="22"/>
  <c r="BE1952" i="22" s="1"/>
  <c r="BB1953" i="22"/>
  <c r="BA1950" i="23"/>
  <c r="BE1950" i="23" s="1"/>
  <c r="BB1951" i="23"/>
  <c r="BC1950" i="23"/>
  <c r="BB1954" i="22"/>
  <c r="BA1953" i="22"/>
  <c r="BE1953" i="22" s="1"/>
  <c r="BC1953" i="22"/>
  <c r="BA1951" i="23"/>
  <c r="BE1951" i="23" s="1"/>
  <c r="BB1952" i="23"/>
  <c r="BC1951" i="23"/>
  <c r="BC1954" i="22"/>
  <c r="BA1954" i="22"/>
  <c r="BE1954" i="22" s="1"/>
  <c r="BB1955" i="22"/>
  <c r="BA1952" i="23"/>
  <c r="BE1952" i="23" s="1"/>
  <c r="BC1952" i="23"/>
  <c r="BB1953" i="23"/>
  <c r="BC1955" i="22"/>
  <c r="BB1956" i="22"/>
  <c r="BA1955" i="22"/>
  <c r="BE1955" i="22" s="1"/>
  <c r="BC1953" i="23"/>
  <c r="BA1953" i="23"/>
  <c r="BE1953" i="23" s="1"/>
  <c r="BB1954" i="23"/>
  <c r="BB1957" i="22"/>
  <c r="BA1956" i="22"/>
  <c r="BE1956" i="22" s="1"/>
  <c r="BC1956" i="22"/>
  <c r="BA1954" i="23"/>
  <c r="BE1954" i="23" s="1"/>
  <c r="BC1954" i="23"/>
  <c r="BB1955" i="23"/>
  <c r="BA1957" i="22"/>
  <c r="BE1957" i="22" s="1"/>
  <c r="BB1958" i="22"/>
  <c r="BC1957" i="22"/>
  <c r="BB1956" i="23"/>
  <c r="BC1955" i="23"/>
  <c r="BA1955" i="23"/>
  <c r="BE1955" i="23" s="1"/>
  <c r="BB1959" i="22"/>
  <c r="BC1958" i="22"/>
  <c r="BA1958" i="22"/>
  <c r="BE1958" i="22" s="1"/>
  <c r="BA1956" i="23"/>
  <c r="BE1956" i="23" s="1"/>
  <c r="BC1956" i="23"/>
  <c r="BB1957" i="23"/>
  <c r="BA1959" i="22"/>
  <c r="BE1959" i="22" s="1"/>
  <c r="BB1960" i="22"/>
  <c r="BC1959" i="22"/>
  <c r="BC1957" i="23"/>
  <c r="BB1958" i="23"/>
  <c r="BA1957" i="23"/>
  <c r="BE1957" i="23" s="1"/>
  <c r="BC1960" i="22"/>
  <c r="BB1961" i="22"/>
  <c r="BA1960" i="22"/>
  <c r="BE1960" i="22" s="1"/>
  <c r="BA1958" i="23"/>
  <c r="BE1958" i="23" s="1"/>
  <c r="BB1959" i="23"/>
  <c r="BC1958" i="23"/>
  <c r="BA1961" i="22"/>
  <c r="BE1961" i="22" s="1"/>
  <c r="BB1962" i="22"/>
  <c r="BC1961" i="22"/>
  <c r="BA1959" i="23"/>
  <c r="BE1959" i="23" s="1"/>
  <c r="BB1960" i="23"/>
  <c r="BC1959" i="23"/>
  <c r="BC1962" i="22"/>
  <c r="BB1963" i="22"/>
  <c r="BA1962" i="22"/>
  <c r="BE1962" i="22" s="1"/>
  <c r="BC1960" i="23"/>
  <c r="BA1960" i="23"/>
  <c r="BE1960" i="23" s="1"/>
  <c r="BB1961" i="23"/>
  <c r="BA1963" i="22"/>
  <c r="BE1963" i="22" s="1"/>
  <c r="BC1963" i="22"/>
  <c r="BB1964" i="22"/>
  <c r="BB1962" i="23"/>
  <c r="BA1961" i="23"/>
  <c r="BE1961" i="23" s="1"/>
  <c r="BC1961" i="23"/>
  <c r="BC1964" i="22"/>
  <c r="BB1965" i="22"/>
  <c r="BA1964" i="22"/>
  <c r="BE1964" i="22" s="1"/>
  <c r="BA1962" i="23"/>
  <c r="BE1962" i="23" s="1"/>
  <c r="BB1963" i="23"/>
  <c r="BC1962" i="23"/>
  <c r="BB1966" i="22"/>
  <c r="BA1965" i="22"/>
  <c r="BE1965" i="22" s="1"/>
  <c r="BC1965" i="22"/>
  <c r="BB1964" i="23"/>
  <c r="BC1963" i="23"/>
  <c r="BA1963" i="23"/>
  <c r="BE1963" i="23" s="1"/>
  <c r="BA1966" i="22"/>
  <c r="BE1966" i="22" s="1"/>
  <c r="BB1967" i="22"/>
  <c r="BC1966" i="22"/>
  <c r="BA1964" i="23"/>
  <c r="BE1964" i="23" s="1"/>
  <c r="BB1965" i="23"/>
  <c r="BC1964" i="23"/>
  <c r="BC1967" i="22"/>
  <c r="BA1967" i="22"/>
  <c r="BE1967" i="22" s="1"/>
  <c r="BB1968" i="22"/>
  <c r="BA1965" i="23"/>
  <c r="BE1965" i="23" s="1"/>
  <c r="BB1966" i="23"/>
  <c r="BC1965" i="23"/>
  <c r="BB1969" i="22"/>
  <c r="BC1968" i="22"/>
  <c r="BA1968" i="22"/>
  <c r="BE1968" i="22" s="1"/>
  <c r="BA1966" i="23"/>
  <c r="BE1966" i="23" s="1"/>
  <c r="BB1967" i="23"/>
  <c r="BC1966" i="23"/>
  <c r="BB1970" i="22"/>
  <c r="BC1969" i="22"/>
  <c r="BA1969" i="22"/>
  <c r="BE1969" i="22" s="1"/>
  <c r="BB1968" i="23"/>
  <c r="BC1967" i="23"/>
  <c r="BA1967" i="23"/>
  <c r="BE1967" i="23" s="1"/>
  <c r="BB1971" i="22"/>
  <c r="BC1970" i="22"/>
  <c r="BA1970" i="22"/>
  <c r="BE1970" i="22" s="1"/>
  <c r="BA1968" i="23"/>
  <c r="BE1968" i="23" s="1"/>
  <c r="BC1968" i="23"/>
  <c r="BB1969" i="23"/>
  <c r="BC1971" i="22"/>
  <c r="BB1972" i="22"/>
  <c r="BA1971" i="22"/>
  <c r="BE1971" i="22" s="1"/>
  <c r="BC1969" i="23"/>
  <c r="BB1970" i="23"/>
  <c r="BA1969" i="23"/>
  <c r="BE1969" i="23" s="1"/>
  <c r="BA1972" i="22"/>
  <c r="BE1972" i="22" s="1"/>
  <c r="BB1973" i="22"/>
  <c r="BC1972" i="22"/>
  <c r="BA1970" i="23"/>
  <c r="BE1970" i="23" s="1"/>
  <c r="BC1970" i="23"/>
  <c r="BB1971" i="23"/>
  <c r="BA1973" i="22"/>
  <c r="BE1973" i="22" s="1"/>
  <c r="BC1973" i="22"/>
  <c r="BB1974" i="22"/>
  <c r="BA1971" i="23"/>
  <c r="BE1971" i="23" s="1"/>
  <c r="BB1972" i="23"/>
  <c r="BC1971" i="23"/>
  <c r="BC1974" i="22"/>
  <c r="BB1975" i="22"/>
  <c r="BA1974" i="22"/>
  <c r="BE1974" i="22" s="1"/>
  <c r="BC1972" i="23"/>
  <c r="BA1972" i="23"/>
  <c r="BE1972" i="23" s="1"/>
  <c r="BB1973" i="23"/>
  <c r="BB1976" i="22"/>
  <c r="BC1975" i="22"/>
  <c r="BA1975" i="22"/>
  <c r="BE1975" i="22" s="1"/>
  <c r="BC1973" i="23"/>
  <c r="BB1974" i="23"/>
  <c r="BA1973" i="23"/>
  <c r="BE1973" i="23" s="1"/>
  <c r="BA1976" i="22"/>
  <c r="BE1976" i="22" s="1"/>
  <c r="BC1976" i="22"/>
  <c r="BB1977" i="22"/>
  <c r="BA1974" i="23"/>
  <c r="BE1974" i="23" s="1"/>
  <c r="BC1974" i="23"/>
  <c r="BB1975" i="23"/>
  <c r="BA1977" i="22"/>
  <c r="BE1977" i="22" s="1"/>
  <c r="BB1978" i="22"/>
  <c r="BC1977" i="22"/>
  <c r="BC1975" i="23"/>
  <c r="BA1975" i="23"/>
  <c r="BE1975" i="23" s="1"/>
  <c r="BB1976" i="23"/>
  <c r="BC1978" i="22"/>
  <c r="BA1978" i="22"/>
  <c r="BE1978" i="22" s="1"/>
  <c r="BB1979" i="22"/>
  <c r="BB1977" i="23"/>
  <c r="BA1976" i="23"/>
  <c r="BE1976" i="23" s="1"/>
  <c r="BC1976" i="23"/>
  <c r="BB1980" i="22"/>
  <c r="BC1979" i="22"/>
  <c r="BA1979" i="22"/>
  <c r="BE1979" i="22" s="1"/>
  <c r="BB1978" i="23"/>
  <c r="BC1977" i="23"/>
  <c r="BA1977" i="23"/>
  <c r="BE1977" i="23" s="1"/>
  <c r="BA1980" i="22"/>
  <c r="BE1980" i="22" s="1"/>
  <c r="BC1980" i="22"/>
  <c r="BB1981" i="22"/>
  <c r="BC1978" i="23"/>
  <c r="BA1978" i="23"/>
  <c r="BE1978" i="23" s="1"/>
  <c r="BB1979" i="23"/>
  <c r="BB1982" i="22"/>
  <c r="BA1981" i="22"/>
  <c r="BE1981" i="22" s="1"/>
  <c r="BC1981" i="22"/>
  <c r="BB1980" i="23"/>
  <c r="BA1979" i="23"/>
  <c r="BE1979" i="23" s="1"/>
  <c r="BC1979" i="23"/>
  <c r="BB1983" i="22"/>
  <c r="BC1982" i="22"/>
  <c r="BA1982" i="22"/>
  <c r="BE1982" i="22" s="1"/>
  <c r="BA1980" i="23"/>
  <c r="BE1980" i="23" s="1"/>
  <c r="BB1981" i="23"/>
  <c r="BC1980" i="23"/>
  <c r="BA1983" i="22"/>
  <c r="BE1983" i="22" s="1"/>
  <c r="BB1984" i="22"/>
  <c r="BC1983" i="22"/>
  <c r="BA1981" i="23"/>
  <c r="BE1981" i="23" s="1"/>
  <c r="BB1982" i="23"/>
  <c r="BC1981" i="23"/>
  <c r="BA1984" i="22"/>
  <c r="BE1984" i="22" s="1"/>
  <c r="BC1984" i="22"/>
  <c r="BB1985" i="22"/>
  <c r="BA1982" i="23"/>
  <c r="BE1982" i="23" s="1"/>
  <c r="BB1983" i="23"/>
  <c r="BC1982" i="23"/>
  <c r="BB1986" i="22"/>
  <c r="BC1985" i="22"/>
  <c r="BA1985" i="22"/>
  <c r="BE1985" i="22" s="1"/>
  <c r="BA1983" i="23"/>
  <c r="BE1983" i="23" s="1"/>
  <c r="BC1983" i="23"/>
  <c r="BB1984" i="23"/>
  <c r="BA1986" i="22"/>
  <c r="BE1986" i="22" s="1"/>
  <c r="BB1987" i="22"/>
  <c r="BC1986" i="22"/>
  <c r="BC1984" i="23"/>
  <c r="BA1984" i="23"/>
  <c r="BE1984" i="23" s="1"/>
  <c r="BB1985" i="23"/>
  <c r="BC1987" i="22"/>
  <c r="BA1987" i="22"/>
  <c r="BE1987" i="22" s="1"/>
  <c r="BB1988" i="22"/>
  <c r="BC1985" i="23"/>
  <c r="BA1985" i="23"/>
  <c r="BE1985" i="23" s="1"/>
  <c r="BB1986" i="23"/>
  <c r="BB1989" i="22"/>
  <c r="BC1988" i="22"/>
  <c r="BA1988" i="22"/>
  <c r="BE1988" i="22" s="1"/>
  <c r="BC1986" i="23"/>
  <c r="BB1987" i="23"/>
  <c r="BA1986" i="23"/>
  <c r="BE1986" i="23" s="1"/>
  <c r="BB1990" i="22"/>
  <c r="BC1989" i="22"/>
  <c r="BA1989" i="22"/>
  <c r="BE1989" i="22" s="1"/>
  <c r="BC1987" i="23"/>
  <c r="BA1987" i="23"/>
  <c r="BE1987" i="23" s="1"/>
  <c r="BB1988" i="23"/>
  <c r="BA1990" i="22"/>
  <c r="BE1990" i="22" s="1"/>
  <c r="BC1990" i="22"/>
  <c r="BB1991" i="22"/>
  <c r="BC1988" i="23"/>
  <c r="BA1988" i="23"/>
  <c r="BE1988" i="23" s="1"/>
  <c r="BB1989" i="23"/>
  <c r="BC1991" i="22"/>
  <c r="BB1992" i="22"/>
  <c r="BA1991" i="22"/>
  <c r="BE1991" i="22" s="1"/>
  <c r="BB1990" i="23"/>
  <c r="BC1989" i="23"/>
  <c r="BA1989" i="23"/>
  <c r="BE1989" i="23" s="1"/>
  <c r="BB1993" i="22"/>
  <c r="BC1992" i="22"/>
  <c r="BA1992" i="22"/>
  <c r="BE1992" i="22" s="1"/>
  <c r="BA1990" i="23"/>
  <c r="BE1990" i="23" s="1"/>
  <c r="BC1990" i="23"/>
  <c r="BB1991" i="23"/>
  <c r="BA1993" i="22"/>
  <c r="BE1993" i="22" s="1"/>
  <c r="BC1993" i="22"/>
  <c r="BB1994" i="22"/>
  <c r="BB1992" i="23"/>
  <c r="BA1991" i="23"/>
  <c r="BE1991" i="23" s="1"/>
  <c r="BC1991" i="23"/>
  <c r="BA1994" i="22"/>
  <c r="BE1994" i="22" s="1"/>
  <c r="BC1994" i="22"/>
  <c r="BB1995" i="22"/>
  <c r="BB1993" i="23"/>
  <c r="BC1992" i="23"/>
  <c r="BA1992" i="23"/>
  <c r="BE1992" i="23" s="1"/>
  <c r="BA1995" i="22"/>
  <c r="BE1995" i="22" s="1"/>
  <c r="BB1996" i="22"/>
  <c r="BC1995" i="22"/>
  <c r="BA1993" i="23"/>
  <c r="BE1993" i="23" s="1"/>
  <c r="BC1993" i="23"/>
  <c r="BB1994" i="23"/>
  <c r="BA1996" i="22"/>
  <c r="BE1996" i="22" s="1"/>
  <c r="BC1996" i="22"/>
  <c r="BB1997" i="22"/>
  <c r="BC1994" i="23"/>
  <c r="BA1994" i="23"/>
  <c r="BE1994" i="23" s="1"/>
  <c r="BB1995" i="23"/>
  <c r="BA1997" i="22"/>
  <c r="BE1997" i="22" s="1"/>
  <c r="BB1998" i="22"/>
  <c r="BC1997" i="22"/>
  <c r="BA1995" i="23"/>
  <c r="BE1995" i="23" s="1"/>
  <c r="BB1996" i="23"/>
  <c r="BC1995" i="23"/>
  <c r="BC1998" i="22"/>
  <c r="BB1999" i="22"/>
  <c r="BA1998" i="22"/>
  <c r="BE1998" i="22" s="1"/>
  <c r="BC1996" i="23"/>
  <c r="BA1996" i="23"/>
  <c r="BE1996" i="23" s="1"/>
  <c r="BB1997" i="23"/>
  <c r="BB2000" i="22"/>
  <c r="BA1999" i="22"/>
  <c r="BE1999" i="22" s="1"/>
  <c r="BC1999" i="22"/>
  <c r="BC1997" i="23"/>
  <c r="BA1997" i="23"/>
  <c r="BE1997" i="23" s="1"/>
  <c r="BB1998" i="23"/>
  <c r="BC2000" i="22"/>
  <c r="BB2001" i="22"/>
  <c r="BA2000" i="22"/>
  <c r="BE2000" i="22" s="1"/>
  <c r="BA1998" i="23"/>
  <c r="BE1998" i="23" s="1"/>
  <c r="BB1999" i="23"/>
  <c r="BC1998" i="23"/>
  <c r="BB2002" i="22"/>
  <c r="BA2001" i="22"/>
  <c r="BE2001" i="22" s="1"/>
  <c r="BC2001" i="22"/>
  <c r="BB2000" i="23"/>
  <c r="BA1999" i="23"/>
  <c r="BE1999" i="23" s="1"/>
  <c r="BC1999" i="23"/>
  <c r="BA2002" i="22"/>
  <c r="BE2002" i="22" s="1"/>
  <c r="BB2003" i="22"/>
  <c r="BC2002" i="22"/>
  <c r="BC2000" i="23"/>
  <c r="BB2001" i="23"/>
  <c r="BA2000" i="23"/>
  <c r="BE2000" i="23" s="1"/>
  <c r="BC2003" i="22"/>
  <c r="BA2003" i="22"/>
  <c r="BE2003" i="22" s="1"/>
  <c r="BB2004" i="22"/>
  <c r="BB2002" i="23"/>
  <c r="BC2001" i="23"/>
  <c r="BA2001" i="23"/>
  <c r="BE2001" i="23" s="1"/>
  <c r="BC2004" i="22"/>
  <c r="BA2004" i="22"/>
  <c r="BE2004" i="22" s="1"/>
  <c r="BB2005" i="22"/>
  <c r="BA2002" i="23"/>
  <c r="BE2002" i="23" s="1"/>
  <c r="BB2003" i="23"/>
  <c r="BC2002" i="23"/>
  <c r="BB2006" i="22"/>
  <c r="BA2005" i="22"/>
  <c r="BE2005" i="22" s="1"/>
  <c r="BC2005" i="22"/>
  <c r="BA2003" i="23"/>
  <c r="BE2003" i="23" s="1"/>
  <c r="BC2003" i="23"/>
  <c r="BB2004" i="23"/>
  <c r="BA2006" i="22"/>
  <c r="BE2006" i="22" s="1"/>
  <c r="BC2006" i="22"/>
  <c r="BB2007" i="22"/>
  <c r="BB2005" i="23"/>
  <c r="BC2004" i="23"/>
  <c r="BA2004" i="23"/>
  <c r="BE2004" i="23" s="1"/>
  <c r="BC2007" i="22"/>
  <c r="BB2008" i="22"/>
  <c r="BA2007" i="22"/>
  <c r="BE2007" i="22" s="1"/>
  <c r="BA2005" i="23"/>
  <c r="BE2005" i="23" s="1"/>
  <c r="BB2006" i="23"/>
  <c r="BC2005" i="23"/>
  <c r="BB2009" i="22"/>
  <c r="BC2008" i="22"/>
  <c r="BA2008" i="22"/>
  <c r="BE2008" i="22" s="1"/>
  <c r="BA2006" i="23"/>
  <c r="BE2006" i="23" s="1"/>
  <c r="BC2006" i="23"/>
  <c r="BB2007" i="23"/>
  <c r="BC2009" i="22"/>
  <c r="BB2010" i="22"/>
  <c r="BA2009" i="22"/>
  <c r="BE2009" i="22" s="1"/>
  <c r="BC2007" i="23"/>
  <c r="BB2008" i="23"/>
  <c r="BA2007" i="23"/>
  <c r="BE2007" i="23" s="1"/>
  <c r="BB2011" i="22"/>
  <c r="BC2010" i="22"/>
  <c r="BA2010" i="22"/>
  <c r="BE2010" i="22" s="1"/>
  <c r="BB2009" i="23"/>
  <c r="BC2008" i="23"/>
  <c r="BA2008" i="23"/>
  <c r="BE2008" i="23" s="1"/>
  <c r="BA2011" i="22"/>
  <c r="BE2011" i="22" s="1"/>
  <c r="BC2011" i="22"/>
  <c r="BB2012" i="22"/>
  <c r="BA2009" i="23"/>
  <c r="BE2009" i="23" s="1"/>
  <c r="BC2009" i="23"/>
  <c r="BB2010" i="23"/>
  <c r="BB2013" i="22"/>
  <c r="BC2012" i="22"/>
  <c r="BA2012" i="22"/>
  <c r="BE2012" i="22" s="1"/>
  <c r="BA2010" i="23"/>
  <c r="BE2010" i="23" s="1"/>
  <c r="BC2010" i="23"/>
  <c r="BB2011" i="23"/>
  <c r="BC2013" i="22"/>
  <c r="BA2013" i="22"/>
  <c r="BE2013" i="22" s="1"/>
  <c r="BB2014" i="22"/>
  <c r="BB2012" i="23"/>
  <c r="BA2011" i="23"/>
  <c r="BE2011" i="23" s="1"/>
  <c r="BC2011" i="23"/>
  <c r="BB2015" i="22"/>
  <c r="BC2014" i="22"/>
  <c r="BA2014" i="22"/>
  <c r="BE2014" i="22" s="1"/>
  <c r="BC2012" i="23"/>
  <c r="BB2013" i="23"/>
  <c r="BA2012" i="23"/>
  <c r="BE2012" i="23" s="1"/>
  <c r="BC2015" i="22"/>
  <c r="BA2015" i="22"/>
  <c r="BE2015" i="22" s="1"/>
  <c r="BB2016" i="22"/>
  <c r="BA2013" i="23"/>
  <c r="BE2013" i="23" s="1"/>
  <c r="BB2014" i="23"/>
  <c r="BC2013" i="23"/>
  <c r="BB2017" i="22"/>
  <c r="BA2016" i="22"/>
  <c r="BE2016" i="22" s="1"/>
  <c r="BC2016" i="22"/>
  <c r="BB2015" i="23"/>
  <c r="BC2014" i="23"/>
  <c r="BA2014" i="23"/>
  <c r="BE2014" i="23" s="1"/>
  <c r="BA2017" i="22"/>
  <c r="BE2017" i="22" s="1"/>
  <c r="BB2018" i="22"/>
  <c r="BC2017" i="22"/>
  <c r="BA2015" i="23"/>
  <c r="BE2015" i="23" s="1"/>
  <c r="BB2016" i="23"/>
  <c r="BC2015" i="23"/>
  <c r="BC2018" i="22"/>
  <c r="BB2019" i="22"/>
  <c r="BA2018" i="22"/>
  <c r="BE2018" i="22" s="1"/>
  <c r="BC2016" i="23"/>
  <c r="BA2016" i="23"/>
  <c r="BE2016" i="23" s="1"/>
  <c r="BB2017" i="23"/>
  <c r="BB2020" i="22"/>
  <c r="BA2019" i="22"/>
  <c r="BE2019" i="22" s="1"/>
  <c r="BC2019" i="22"/>
  <c r="BA2017" i="23"/>
  <c r="BE2017" i="23" s="1"/>
  <c r="BB2018" i="23"/>
  <c r="BC2017" i="23"/>
  <c r="BC2020" i="22"/>
  <c r="BA2020" i="22"/>
  <c r="BE2020" i="22" s="1"/>
  <c r="BB2021" i="22"/>
  <c r="BA2018" i="23"/>
  <c r="BE2018" i="23" s="1"/>
  <c r="BB2019" i="23"/>
  <c r="BC2018" i="23"/>
  <c r="BA2021" i="22"/>
  <c r="BE2021" i="22" s="1"/>
  <c r="BB2022" i="22"/>
  <c r="BC2021" i="22"/>
  <c r="BC2019" i="23"/>
  <c r="BA2019" i="23"/>
  <c r="BE2019" i="23" s="1"/>
  <c r="BB2020" i="23"/>
  <c r="BC2022" i="22"/>
  <c r="BB2023" i="22"/>
  <c r="BA2022" i="22"/>
  <c r="BE2022" i="22" s="1"/>
  <c r="BC2020" i="23"/>
  <c r="BB2021" i="23"/>
  <c r="BA2020" i="23"/>
  <c r="BE2020" i="23" s="1"/>
  <c r="BB2024" i="22"/>
  <c r="BC2023" i="22"/>
  <c r="BA2023" i="22"/>
  <c r="BE2023" i="22" s="1"/>
  <c r="BB2022" i="23"/>
  <c r="BC2021" i="23"/>
  <c r="BA2021" i="23"/>
  <c r="BE2021" i="23" s="1"/>
  <c r="BC2024" i="22"/>
  <c r="BA2024" i="22"/>
  <c r="BE2024" i="22" s="1"/>
  <c r="BB2025" i="22"/>
  <c r="BA2022" i="23"/>
  <c r="BE2022" i="23" s="1"/>
  <c r="BB2023" i="23"/>
  <c r="BC2022" i="23"/>
  <c r="BA2025" i="22"/>
  <c r="BE2025" i="22" s="1"/>
  <c r="BC2025" i="22"/>
  <c r="BB2026" i="22"/>
  <c r="BA2023" i="23"/>
  <c r="BE2023" i="23" s="1"/>
  <c r="BC2023" i="23"/>
  <c r="BB2024" i="23"/>
  <c r="BC2026" i="22"/>
  <c r="BA2026" i="22"/>
  <c r="BE2026" i="22" s="1"/>
  <c r="BB2027" i="22"/>
  <c r="BB2025" i="23"/>
  <c r="BC2024" i="23"/>
  <c r="BA2024" i="23"/>
  <c r="BE2024" i="23" s="1"/>
  <c r="BB2028" i="22"/>
  <c r="BC2027" i="22"/>
  <c r="BA2027" i="22"/>
  <c r="BE2027" i="22" s="1"/>
  <c r="BC2025" i="23"/>
  <c r="BB2026" i="23"/>
  <c r="BA2025" i="23"/>
  <c r="BE2025" i="23" s="1"/>
  <c r="BA2028" i="22"/>
  <c r="BE2028" i="22" s="1"/>
  <c r="BB2029" i="22"/>
  <c r="BC2028" i="22"/>
  <c r="BC2026" i="23"/>
  <c r="BB2027" i="23"/>
  <c r="BA2026" i="23"/>
  <c r="BE2026" i="23" s="1"/>
  <c r="BB2030" i="22"/>
  <c r="BC2029" i="22"/>
  <c r="BA2029" i="22"/>
  <c r="BE2029" i="22" s="1"/>
  <c r="BC2027" i="23"/>
  <c r="BA2027" i="23"/>
  <c r="BE2027" i="23" s="1"/>
  <c r="BB2028" i="23"/>
  <c r="BA2030" i="22"/>
  <c r="BE2030" i="22" s="1"/>
  <c r="BC2030" i="22"/>
  <c r="BB2031" i="22"/>
  <c r="BA2028" i="23"/>
  <c r="BE2028" i="23" s="1"/>
  <c r="BC2028" i="23"/>
  <c r="BB2029" i="23"/>
  <c r="BB2032" i="22"/>
  <c r="BC2031" i="22"/>
  <c r="BA2031" i="22"/>
  <c r="BE2031" i="22" s="1"/>
  <c r="BB2030" i="23"/>
  <c r="BA2029" i="23"/>
  <c r="BE2029" i="23" s="1"/>
  <c r="BC2029" i="23"/>
  <c r="BC2032" i="22"/>
  <c r="BA2032" i="22"/>
  <c r="BE2032" i="22" s="1"/>
  <c r="BB2033" i="22"/>
  <c r="BB2031" i="23"/>
  <c r="BC2030" i="23"/>
  <c r="BA2030" i="23"/>
  <c r="BE2030" i="23" s="1"/>
  <c r="BB2034" i="22"/>
  <c r="BC2033" i="22"/>
  <c r="BA2033" i="22"/>
  <c r="BE2033" i="22" s="1"/>
  <c r="BA2031" i="23"/>
  <c r="BE2031" i="23" s="1"/>
  <c r="BC2031" i="23"/>
  <c r="BB2032" i="23"/>
  <c r="BA2034" i="22"/>
  <c r="BE2034" i="22" s="1"/>
  <c r="BC2034" i="22"/>
  <c r="BB2035" i="22"/>
  <c r="BC2032" i="23"/>
  <c r="BB2033" i="23"/>
  <c r="BA2032" i="23"/>
  <c r="BE2032" i="23" s="1"/>
  <c r="BA2035" i="22"/>
  <c r="BE2035" i="22" s="1"/>
  <c r="BC2035" i="22"/>
  <c r="BB2036" i="22"/>
  <c r="BA2033" i="23"/>
  <c r="BE2033" i="23" s="1"/>
  <c r="BC2033" i="23"/>
  <c r="BB2034" i="23"/>
  <c r="BB2037" i="22"/>
  <c r="BC2036" i="22"/>
  <c r="BA2036" i="22"/>
  <c r="BE2036" i="22" s="1"/>
  <c r="BB2035" i="23"/>
  <c r="BC2034" i="23"/>
  <c r="BA2034" i="23"/>
  <c r="BE2034" i="23" s="1"/>
  <c r="BB2038" i="22"/>
  <c r="BC2037" i="22"/>
  <c r="BA2037" i="22"/>
  <c r="BE2037" i="22" s="1"/>
  <c r="BB2036" i="23"/>
  <c r="BA2035" i="23"/>
  <c r="BE2035" i="23" s="1"/>
  <c r="BC2035" i="23"/>
  <c r="BC2038" i="22"/>
  <c r="BA2038" i="22"/>
  <c r="BE2038" i="22" s="1"/>
  <c r="BB2039" i="22"/>
  <c r="BC2036" i="23"/>
  <c r="BA2036" i="23"/>
  <c r="BE2036" i="23" s="1"/>
  <c r="BB2037" i="23"/>
  <c r="BA2039" i="22"/>
  <c r="BE2039" i="22" s="1"/>
  <c r="BB2040" i="22"/>
  <c r="BC2039" i="22"/>
  <c r="BB2038" i="23"/>
  <c r="BC2037" i="23"/>
  <c r="BA2037" i="23"/>
  <c r="BE2037" i="23" s="1"/>
  <c r="BB2041" i="22"/>
  <c r="BC2040" i="22"/>
  <c r="BA2040" i="22"/>
  <c r="BE2040" i="22" s="1"/>
  <c r="BA2038" i="23"/>
  <c r="BE2038" i="23" s="1"/>
  <c r="BB2039" i="23"/>
  <c r="BC2038" i="23"/>
  <c r="BC2041" i="22"/>
  <c r="BA2041" i="22"/>
  <c r="BE2041" i="22" s="1"/>
  <c r="BB2042" i="22"/>
  <c r="BB2040" i="23"/>
  <c r="BC2039" i="23"/>
  <c r="BA2039" i="23"/>
  <c r="BE2039" i="23" s="1"/>
  <c r="BA2042" i="22"/>
  <c r="BE2042" i="22" s="1"/>
  <c r="BB2043" i="22"/>
  <c r="BC2042" i="22"/>
  <c r="BA2040" i="23"/>
  <c r="BE2040" i="23" s="1"/>
  <c r="BC2040" i="23"/>
  <c r="BB2041" i="23"/>
  <c r="BC2043" i="22"/>
  <c r="BA2043" i="22"/>
  <c r="BE2043" i="22" s="1"/>
  <c r="BB2044" i="22"/>
  <c r="BC2041" i="23"/>
  <c r="BB2042" i="23"/>
  <c r="BA2041" i="23"/>
  <c r="BE2041" i="23" s="1"/>
  <c r="BA2044" i="22"/>
  <c r="BE2044" i="22" s="1"/>
  <c r="BB2045" i="22"/>
  <c r="BC2044" i="22"/>
  <c r="BC2042" i="23"/>
  <c r="BA2042" i="23"/>
  <c r="BE2042" i="23" s="1"/>
  <c r="BB2043" i="23"/>
  <c r="BB2046" i="22"/>
  <c r="BA2045" i="22"/>
  <c r="BE2045" i="22" s="1"/>
  <c r="BC2045" i="22"/>
  <c r="BC2043" i="23"/>
  <c r="BA2043" i="23"/>
  <c r="BE2043" i="23" s="1"/>
  <c r="BB2044" i="23"/>
  <c r="BC2046" i="22"/>
  <c r="BA2046" i="22"/>
  <c r="BE2046" i="22" s="1"/>
  <c r="BB2047" i="22"/>
  <c r="BC2044" i="23"/>
  <c r="BA2044" i="23"/>
  <c r="BE2044" i="23" s="1"/>
  <c r="BB2045" i="23"/>
  <c r="BB2048" i="22"/>
  <c r="BA2047" i="22"/>
  <c r="BE2047" i="22" s="1"/>
  <c r="BC2047" i="22"/>
  <c r="BC2045" i="23"/>
  <c r="BB2046" i="23"/>
  <c r="BA2045" i="23"/>
  <c r="BE2045" i="23" s="1"/>
  <c r="BB2049" i="22"/>
  <c r="BA2048" i="22"/>
  <c r="BE2048" i="22" s="1"/>
  <c r="BC2048" i="22"/>
  <c r="BB2047" i="23"/>
  <c r="BC2046" i="23"/>
  <c r="BA2046" i="23"/>
  <c r="BE2046" i="23" s="1"/>
  <c r="BC2049" i="22"/>
  <c r="BB2050" i="22"/>
  <c r="BA2049" i="22"/>
  <c r="BE2049" i="22" s="1"/>
  <c r="BA2047" i="23"/>
  <c r="BE2047" i="23" s="1"/>
  <c r="BB2048" i="23"/>
  <c r="BC2047" i="23"/>
  <c r="BA2050" i="22"/>
  <c r="BE2050" i="22" s="1"/>
  <c r="BB2051" i="22"/>
  <c r="BC2050" i="22"/>
  <c r="BA2048" i="23"/>
  <c r="BE2048" i="23" s="1"/>
  <c r="BB2049" i="23"/>
  <c r="BC2048" i="23"/>
  <c r="BB2052" i="22"/>
  <c r="BC2051" i="22"/>
  <c r="BA2051" i="22"/>
  <c r="BE2051" i="22" s="1"/>
  <c r="BC2049" i="23"/>
  <c r="BB2050" i="23"/>
  <c r="BA2049" i="23"/>
  <c r="BE2049" i="23" s="1"/>
  <c r="BC2052" i="22"/>
  <c r="BB2053" i="22"/>
  <c r="BA2052" i="22"/>
  <c r="BE2052" i="22" s="1"/>
  <c r="BC2050" i="23"/>
  <c r="BB2051" i="23"/>
  <c r="BA2050" i="23"/>
  <c r="BE2050" i="23" s="1"/>
  <c r="BB2054" i="22"/>
  <c r="BC2053" i="22"/>
  <c r="BA2053" i="22"/>
  <c r="BE2053" i="22" s="1"/>
  <c r="BB2052" i="23"/>
  <c r="BA2051" i="23"/>
  <c r="BE2051" i="23" s="1"/>
  <c r="BC2051" i="23"/>
  <c r="BC2054" i="22"/>
  <c r="BA2054" i="22"/>
  <c r="BE2054" i="22" s="1"/>
  <c r="BB2055" i="22"/>
  <c r="BB2053" i="23"/>
  <c r="BA2052" i="23"/>
  <c r="BE2052" i="23" s="1"/>
  <c r="BC2052" i="23"/>
  <c r="BB2056" i="22"/>
  <c r="BA2055" i="22"/>
  <c r="BE2055" i="22" s="1"/>
  <c r="BC2055" i="22"/>
  <c r="BC2053" i="23"/>
  <c r="BA2053" i="23"/>
  <c r="BE2053" i="23" s="1"/>
  <c r="BB2054" i="23"/>
  <c r="BB2057" i="22"/>
  <c r="BA2056" i="22"/>
  <c r="BE2056" i="22" s="1"/>
  <c r="BC2056" i="22"/>
  <c r="BC2054" i="23"/>
  <c r="BB2055" i="23"/>
  <c r="BA2054" i="23"/>
  <c r="BE2054" i="23" s="1"/>
  <c r="BA2057" i="22"/>
  <c r="BE2057" i="22" s="1"/>
  <c r="BB2058" i="22"/>
  <c r="BC2057" i="22"/>
  <c r="BC2055" i="23"/>
  <c r="BA2055" i="23"/>
  <c r="BE2055" i="23" s="1"/>
  <c r="BB2056" i="23"/>
  <c r="BC2058" i="22"/>
  <c r="BB2059" i="22"/>
  <c r="BA2058" i="22"/>
  <c r="BE2058" i="22" s="1"/>
  <c r="BA2056" i="23"/>
  <c r="BE2056" i="23" s="1"/>
  <c r="BC2056" i="23"/>
  <c r="BB2057" i="23"/>
  <c r="BC2059" i="22"/>
  <c r="BB2060" i="22"/>
  <c r="BA2059" i="22"/>
  <c r="BE2059" i="22" s="1"/>
  <c r="BC2057" i="23"/>
  <c r="BB2058" i="23"/>
  <c r="BA2057" i="23"/>
  <c r="BE2057" i="23" s="1"/>
  <c r="BB2061" i="22"/>
  <c r="BC2060" i="22"/>
  <c r="BA2060" i="22"/>
  <c r="BE2060" i="22" s="1"/>
  <c r="BC2058" i="23"/>
  <c r="BA2058" i="23"/>
  <c r="BE2058" i="23" s="1"/>
  <c r="BB2059" i="23"/>
  <c r="BA2061" i="22"/>
  <c r="BE2061" i="22" s="1"/>
  <c r="BB2062" i="22"/>
  <c r="BC2061" i="22"/>
  <c r="BB2060" i="23"/>
  <c r="BA2059" i="23"/>
  <c r="BE2059" i="23" s="1"/>
  <c r="BC2059" i="23"/>
  <c r="BA2062" i="22"/>
  <c r="BE2062" i="22" s="1"/>
  <c r="BB2063" i="22"/>
  <c r="BC2062" i="22"/>
  <c r="BA2060" i="23"/>
  <c r="BE2060" i="23" s="1"/>
  <c r="BB2061" i="23"/>
  <c r="BC2060" i="23"/>
  <c r="BA2063" i="22"/>
  <c r="BE2063" i="22" s="1"/>
  <c r="BB2064" i="22"/>
  <c r="BC2063" i="22"/>
  <c r="BA2061" i="23"/>
  <c r="BE2061" i="23" s="1"/>
  <c r="BB2062" i="23"/>
  <c r="BC2061" i="23"/>
  <c r="BC2064" i="22"/>
  <c r="BB2065" i="22"/>
  <c r="BA2064" i="22"/>
  <c r="BE2064" i="22" s="1"/>
  <c r="BB2063" i="23"/>
  <c r="BC2062" i="23"/>
  <c r="BA2062" i="23"/>
  <c r="BE2062" i="23" s="1"/>
  <c r="BB2066" i="22"/>
  <c r="BA2065" i="22"/>
  <c r="BE2065" i="22" s="1"/>
  <c r="BC2065" i="22"/>
  <c r="BB2064" i="23"/>
  <c r="BC2063" i="23"/>
  <c r="BA2063" i="23"/>
  <c r="BE2063" i="23" s="1"/>
  <c r="BA2066" i="22"/>
  <c r="BE2066" i="22" s="1"/>
  <c r="BB2067" i="22"/>
  <c r="BC2066" i="22"/>
  <c r="BB2065" i="23"/>
  <c r="BC2064" i="23"/>
  <c r="BA2064" i="23"/>
  <c r="BE2064" i="23" s="1"/>
  <c r="BB2068" i="22"/>
  <c r="BA2067" i="22"/>
  <c r="BE2067" i="22" s="1"/>
  <c r="BC2067" i="22"/>
  <c r="BC2065" i="23"/>
  <c r="BB2066" i="23"/>
  <c r="BA2065" i="23"/>
  <c r="BE2065" i="23" s="1"/>
  <c r="BC2068" i="22"/>
  <c r="BA2068" i="22"/>
  <c r="BE2068" i="22" s="1"/>
  <c r="BB2069" i="22"/>
  <c r="BA2066" i="23"/>
  <c r="BE2066" i="23" s="1"/>
  <c r="BC2066" i="23"/>
  <c r="BB2067" i="23"/>
  <c r="BC2069" i="22"/>
  <c r="BA2069" i="22"/>
  <c r="BE2069" i="22" s="1"/>
  <c r="BB2070" i="22"/>
  <c r="BA2067" i="23"/>
  <c r="BE2067" i="23" s="1"/>
  <c r="BC2067" i="23"/>
  <c r="BB2068" i="23"/>
  <c r="BA2070" i="22"/>
  <c r="BE2070" i="22" s="1"/>
  <c r="BB2071" i="22"/>
  <c r="BC2070" i="22"/>
  <c r="BA2068" i="23"/>
  <c r="BE2068" i="23" s="1"/>
  <c r="BB2069" i="23"/>
  <c r="BC2068" i="23"/>
  <c r="BB2072" i="22"/>
  <c r="BC2071" i="22"/>
  <c r="BA2071" i="22"/>
  <c r="BE2071" i="22" s="1"/>
  <c r="BB2070" i="23"/>
  <c r="BC2069" i="23"/>
  <c r="BA2069" i="23"/>
  <c r="BE2069" i="23" s="1"/>
  <c r="BC2072" i="22"/>
  <c r="BA2072" i="22"/>
  <c r="BE2072" i="22" s="1"/>
  <c r="BB2073" i="22"/>
  <c r="BA2070" i="23"/>
  <c r="BE2070" i="23" s="1"/>
  <c r="BC2070" i="23"/>
  <c r="BB2071" i="23"/>
  <c r="BA2073" i="22"/>
  <c r="BE2073" i="22" s="1"/>
  <c r="BC2073" i="22"/>
  <c r="BB2074" i="22"/>
  <c r="BA2071" i="23"/>
  <c r="BE2071" i="23" s="1"/>
  <c r="BC2071" i="23"/>
  <c r="BB2072" i="23"/>
  <c r="BB2075" i="22"/>
  <c r="BA2074" i="22"/>
  <c r="BE2074" i="22" s="1"/>
  <c r="BC2074" i="22"/>
  <c r="BC2072" i="23"/>
  <c r="BB2073" i="23"/>
  <c r="BA2072" i="23"/>
  <c r="BE2072" i="23" s="1"/>
  <c r="BB2076" i="22"/>
  <c r="BC2075" i="22"/>
  <c r="BA2075" i="22"/>
  <c r="BE2075" i="22" s="1"/>
  <c r="BA2073" i="23"/>
  <c r="BE2073" i="23" s="1"/>
  <c r="BC2073" i="23"/>
  <c r="BB2074" i="23"/>
  <c r="BC2076" i="22"/>
  <c r="BA2076" i="22"/>
  <c r="BE2076" i="22" s="1"/>
  <c r="BB2077" i="22"/>
  <c r="BB2075" i="23"/>
  <c r="BC2074" i="23"/>
  <c r="BA2074" i="23"/>
  <c r="BE2074" i="23" s="1"/>
  <c r="BA2077" i="22"/>
  <c r="BE2077" i="22" s="1"/>
  <c r="BC2077" i="22"/>
  <c r="BB2078" i="22"/>
  <c r="BB2076" i="23"/>
  <c r="BC2075" i="23"/>
  <c r="BA2075" i="23"/>
  <c r="BE2075" i="23" s="1"/>
  <c r="BB2079" i="22"/>
  <c r="BA2078" i="22"/>
  <c r="BE2078" i="22" s="1"/>
  <c r="BC2078" i="22"/>
  <c r="BC2076" i="23"/>
  <c r="BA2076" i="23"/>
  <c r="BE2076" i="23" s="1"/>
  <c r="BB2077" i="23"/>
  <c r="BA2079" i="22"/>
  <c r="BE2079" i="22" s="1"/>
  <c r="BB2080" i="22"/>
  <c r="BC2079" i="22"/>
  <c r="BB2078" i="23"/>
  <c r="BC2077" i="23"/>
  <c r="BA2077" i="23"/>
  <c r="BE2077" i="23" s="1"/>
  <c r="BB2081" i="22"/>
  <c r="BC2080" i="22"/>
  <c r="BA2080" i="22"/>
  <c r="BE2080" i="22" s="1"/>
  <c r="BA2078" i="23"/>
  <c r="BE2078" i="23" s="1"/>
  <c r="BC2078" i="23"/>
  <c r="BB2079" i="23"/>
  <c r="BC2081" i="22"/>
  <c r="BB2082" i="22"/>
  <c r="BA2081" i="22"/>
  <c r="BE2081" i="22" s="1"/>
  <c r="BC2079" i="23"/>
  <c r="BA2079" i="23"/>
  <c r="BE2079" i="23" s="1"/>
  <c r="BB2080" i="23"/>
  <c r="BB2083" i="22"/>
  <c r="BC2082" i="22"/>
  <c r="BA2082" i="22"/>
  <c r="BE2082" i="22" s="1"/>
  <c r="BC2080" i="23"/>
  <c r="BB2081" i="23"/>
  <c r="BA2080" i="23"/>
  <c r="BE2080" i="23" s="1"/>
  <c r="BA2083" i="22"/>
  <c r="BE2083" i="22" s="1"/>
  <c r="BB2084" i="22"/>
  <c r="BC2083" i="22"/>
  <c r="BB2082" i="23"/>
  <c r="BC2081" i="23"/>
  <c r="BA2081" i="23"/>
  <c r="BE2081" i="23" s="1"/>
  <c r="BC2084" i="22"/>
  <c r="BA2084" i="22"/>
  <c r="BE2084" i="22" s="1"/>
  <c r="BB2085" i="22"/>
  <c r="BA2082" i="23"/>
  <c r="BE2082" i="23" s="1"/>
  <c r="BC2082" i="23"/>
  <c r="BB2083" i="23"/>
  <c r="BB2086" i="22"/>
  <c r="BC2085" i="22"/>
  <c r="BA2085" i="22"/>
  <c r="BE2085" i="22" s="1"/>
  <c r="BB2084" i="23"/>
  <c r="BC2083" i="23"/>
  <c r="BA2083" i="23"/>
  <c r="BE2083" i="23" s="1"/>
  <c r="BC2086" i="22"/>
  <c r="BA2086" i="22"/>
  <c r="BE2086" i="22" s="1"/>
  <c r="BB2087" i="22"/>
  <c r="BB2085" i="23"/>
  <c r="BC2084" i="23"/>
  <c r="BA2084" i="23"/>
  <c r="BE2084" i="23" s="1"/>
  <c r="BB2088" i="22"/>
  <c r="BC2087" i="22"/>
  <c r="BA2087" i="22"/>
  <c r="BE2087" i="22" s="1"/>
  <c r="BB2086" i="23"/>
  <c r="BC2085" i="23"/>
  <c r="BA2085" i="23"/>
  <c r="BE2085" i="23" s="1"/>
  <c r="BC2088" i="22"/>
  <c r="BB2089" i="22"/>
  <c r="BA2088" i="22"/>
  <c r="BE2088" i="22" s="1"/>
  <c r="BA2086" i="23"/>
  <c r="BE2086" i="23" s="1"/>
  <c r="BB2087" i="23"/>
  <c r="BC2086" i="23"/>
  <c r="BA2089" i="22"/>
  <c r="BE2089" i="22" s="1"/>
  <c r="BB2090" i="22"/>
  <c r="BC2089" i="22"/>
  <c r="BB2088" i="23"/>
  <c r="BC2087" i="23"/>
  <c r="BA2087" i="23"/>
  <c r="BE2087" i="23" s="1"/>
  <c r="BA2090" i="22"/>
  <c r="BE2090" i="22" s="1"/>
  <c r="BC2090" i="22"/>
  <c r="BB2091" i="22"/>
  <c r="BB2089" i="23"/>
  <c r="BA2088" i="23"/>
  <c r="BE2088" i="23" s="1"/>
  <c r="BC2088" i="23"/>
  <c r="BB2092" i="22"/>
  <c r="BA2091" i="22"/>
  <c r="BE2091" i="22" s="1"/>
  <c r="BC2091" i="22"/>
  <c r="BA2089" i="23"/>
  <c r="BE2089" i="23" s="1"/>
  <c r="BC2089" i="23"/>
  <c r="BB2090" i="23"/>
  <c r="BA2092" i="22"/>
  <c r="BE2092" i="22" s="1"/>
  <c r="BB2093" i="22"/>
  <c r="BC2092" i="22"/>
  <c r="BA2090" i="23"/>
  <c r="BE2090" i="23" s="1"/>
  <c r="BB2091" i="23"/>
  <c r="BC2090" i="23"/>
  <c r="BB2094" i="22"/>
  <c r="BA2093" i="22"/>
  <c r="BE2093" i="22" s="1"/>
  <c r="BC2093" i="22"/>
  <c r="BC2091" i="23"/>
  <c r="BA2091" i="23"/>
  <c r="BE2091" i="23" s="1"/>
  <c r="BB2092" i="23"/>
  <c r="BA2094" i="22"/>
  <c r="BE2094" i="22" s="1"/>
  <c r="BC2094" i="22"/>
  <c r="BB2095" i="22"/>
  <c r="BC2092" i="23"/>
  <c r="BB2093" i="23"/>
  <c r="BA2092" i="23"/>
  <c r="BE2092" i="23" s="1"/>
  <c r="BC2095" i="22"/>
  <c r="BA2095" i="22"/>
  <c r="BE2095" i="22" s="1"/>
  <c r="BB2096" i="22"/>
  <c r="BB2094" i="23"/>
  <c r="BA2093" i="23"/>
  <c r="BE2093" i="23" s="1"/>
  <c r="BC2093" i="23"/>
  <c r="BC2096" i="22"/>
  <c r="BA2096" i="22"/>
  <c r="BE2096" i="22" s="1"/>
  <c r="BB2097" i="22"/>
  <c r="BC2094" i="23"/>
  <c r="BA2094" i="23"/>
  <c r="BE2094" i="23" s="1"/>
  <c r="BB2095" i="23"/>
  <c r="BB2098" i="22"/>
  <c r="BC2097" i="22"/>
  <c r="BA2097" i="22"/>
  <c r="BE2097" i="22" s="1"/>
  <c r="BC2095" i="23"/>
  <c r="BA2095" i="23"/>
  <c r="BE2095" i="23" s="1"/>
  <c r="BB2096" i="23"/>
  <c r="BC2098" i="22"/>
  <c r="BB2099" i="22"/>
  <c r="BA2098" i="22"/>
  <c r="BE2098" i="22" s="1"/>
  <c r="BA2096" i="23"/>
  <c r="BE2096" i="23" s="1"/>
  <c r="BB2097" i="23"/>
  <c r="BC2096" i="23"/>
  <c r="BC2099" i="22"/>
  <c r="BA2099" i="22"/>
  <c r="BE2099" i="22" s="1"/>
  <c r="BB2100" i="22"/>
  <c r="BC2097" i="23"/>
  <c r="BB2098" i="23"/>
  <c r="BA2097" i="23"/>
  <c r="BE2097" i="23" s="1"/>
  <c r="BC2100" i="22"/>
  <c r="BA2100" i="22"/>
  <c r="BE2100" i="22" s="1"/>
  <c r="BB2101" i="22"/>
  <c r="BB2099" i="23"/>
  <c r="BA2098" i="23"/>
  <c r="BE2098" i="23" s="1"/>
  <c r="BC2098" i="23"/>
  <c r="BC2101" i="22"/>
  <c r="BA2101" i="22"/>
  <c r="BE2101" i="22" s="1"/>
  <c r="BB2102" i="22"/>
  <c r="BC2099" i="23"/>
  <c r="BA2099" i="23"/>
  <c r="BE2099" i="23" s="1"/>
  <c r="BB2100" i="23"/>
  <c r="BC2102" i="22"/>
  <c r="BB2103" i="22"/>
  <c r="BA2102" i="22"/>
  <c r="BE2102" i="22" s="1"/>
  <c r="BC2100" i="23"/>
  <c r="BA2100" i="23"/>
  <c r="BE2100" i="23" s="1"/>
  <c r="BB2101" i="23"/>
  <c r="BB2104" i="22"/>
  <c r="BA2103" i="22"/>
  <c r="BE2103" i="22" s="1"/>
  <c r="BC2103" i="22"/>
  <c r="BA2101" i="23"/>
  <c r="BE2101" i="23" s="1"/>
  <c r="BB2102" i="23"/>
  <c r="BC2101" i="23"/>
  <c r="BA2104" i="22"/>
  <c r="BE2104" i="22" s="1"/>
  <c r="BB2105" i="22"/>
  <c r="BC2104" i="22"/>
  <c r="BB2103" i="23"/>
  <c r="BA2102" i="23"/>
  <c r="BE2102" i="23" s="1"/>
  <c r="BC2102" i="23"/>
  <c r="BC2105" i="22"/>
  <c r="BB2106" i="22"/>
  <c r="BA2105" i="22"/>
  <c r="BE2105" i="22" s="1"/>
  <c r="BA2103" i="23"/>
  <c r="BE2103" i="23" s="1"/>
  <c r="BB2104" i="23"/>
  <c r="BC2103" i="23"/>
  <c r="BA2106" i="22"/>
  <c r="BE2106" i="22" s="1"/>
  <c r="BC2106" i="22"/>
  <c r="BB2107" i="22"/>
  <c r="BC2104" i="23"/>
  <c r="BB2105" i="23"/>
  <c r="BA2104" i="23"/>
  <c r="BE2104" i="23" s="1"/>
  <c r="BC2107" i="22"/>
  <c r="BB2108" i="22"/>
  <c r="BA2107" i="22"/>
  <c r="BE2107" i="22" s="1"/>
  <c r="BB2106" i="23"/>
  <c r="BA2105" i="23"/>
  <c r="BE2105" i="23" s="1"/>
  <c r="BC2105" i="23"/>
  <c r="BB2109" i="22"/>
  <c r="BA2108" i="22"/>
  <c r="BE2108" i="22" s="1"/>
  <c r="BC2108" i="22"/>
  <c r="BC2106" i="23"/>
  <c r="BA2106" i="23"/>
  <c r="BE2106" i="23" s="1"/>
  <c r="BB2107" i="23"/>
  <c r="BA2109" i="22"/>
  <c r="BE2109" i="22" s="1"/>
  <c r="BB2110" i="22"/>
  <c r="BC2109" i="22"/>
  <c r="BB2108" i="23"/>
  <c r="BA2107" i="23"/>
  <c r="BE2107" i="23" s="1"/>
  <c r="BC2107" i="23"/>
  <c r="BC2110" i="22"/>
  <c r="BA2110" i="22"/>
  <c r="BE2110" i="22" s="1"/>
  <c r="BB2111" i="22"/>
  <c r="BA2108" i="23"/>
  <c r="BE2108" i="23" s="1"/>
  <c r="BB2109" i="23"/>
  <c r="BC2108" i="23"/>
  <c r="BB2112" i="22"/>
  <c r="BA2111" i="22"/>
  <c r="BE2111" i="22" s="1"/>
  <c r="BC2111" i="22"/>
  <c r="BC2109" i="23"/>
  <c r="BA2109" i="23"/>
  <c r="BE2109" i="23" s="1"/>
  <c r="BB2110" i="23"/>
  <c r="BB2113" i="22"/>
  <c r="BC2112" i="22"/>
  <c r="BA2112" i="22"/>
  <c r="BE2112" i="22" s="1"/>
  <c r="BB2111" i="23"/>
  <c r="BA2110" i="23"/>
  <c r="BE2110" i="23" s="1"/>
  <c r="BC2110" i="23"/>
  <c r="BB2114" i="22"/>
  <c r="BA2113" i="22"/>
  <c r="BE2113" i="22" s="1"/>
  <c r="BC2113" i="22"/>
  <c r="BA2111" i="23"/>
  <c r="BE2111" i="23" s="1"/>
  <c r="BC2111" i="23"/>
  <c r="BB2112" i="23"/>
  <c r="BB2115" i="22"/>
  <c r="BA2114" i="22"/>
  <c r="BE2114" i="22" s="1"/>
  <c r="BC2114" i="22"/>
  <c r="BA2112" i="23"/>
  <c r="BE2112" i="23" s="1"/>
  <c r="BB2113" i="23"/>
  <c r="BC2112" i="23"/>
  <c r="BC2115" i="22"/>
  <c r="BB2116" i="22"/>
  <c r="BA2115" i="22"/>
  <c r="BE2115" i="22" s="1"/>
  <c r="BC2113" i="23"/>
  <c r="BA2113" i="23"/>
  <c r="BE2113" i="23" s="1"/>
  <c r="BB2114" i="23"/>
  <c r="BA2116" i="22"/>
  <c r="BE2116" i="22" s="1"/>
  <c r="BC2116" i="22"/>
  <c r="BB2117" i="22"/>
  <c r="BB2115" i="23"/>
  <c r="BA2114" i="23"/>
  <c r="BE2114" i="23" s="1"/>
  <c r="BC2114" i="23"/>
  <c r="BA2117" i="22"/>
  <c r="BE2117" i="22" s="1"/>
  <c r="BC2117" i="22"/>
  <c r="BB2118" i="22"/>
  <c r="BB2116" i="23"/>
  <c r="BA2115" i="23"/>
  <c r="BE2115" i="23" s="1"/>
  <c r="BC2115" i="23"/>
  <c r="BC2118" i="22"/>
  <c r="BA2118" i="22"/>
  <c r="BE2118" i="22" s="1"/>
  <c r="BB2119" i="22"/>
  <c r="BB2117" i="23"/>
  <c r="BA2116" i="23"/>
  <c r="BE2116" i="23" s="1"/>
  <c r="BC2116" i="23"/>
  <c r="BB2120" i="22"/>
  <c r="BA2119" i="22"/>
  <c r="BE2119" i="22" s="1"/>
  <c r="BC2119" i="22"/>
  <c r="BC2117" i="23"/>
  <c r="BA2117" i="23"/>
  <c r="BE2117" i="23" s="1"/>
  <c r="BB2118" i="23"/>
  <c r="BA2120" i="22"/>
  <c r="BE2120" i="22" s="1"/>
  <c r="BC2120" i="22"/>
  <c r="BB2121" i="22"/>
  <c r="BC2118" i="23"/>
  <c r="BA2118" i="23"/>
  <c r="BE2118" i="23" s="1"/>
  <c r="BB2119" i="23"/>
  <c r="BA2121" i="22"/>
  <c r="BE2121" i="22" s="1"/>
  <c r="BB2122" i="22"/>
  <c r="BC2121" i="22"/>
  <c r="BA2119" i="23"/>
  <c r="BE2119" i="23" s="1"/>
  <c r="BB2120" i="23"/>
  <c r="BC2119" i="23"/>
  <c r="BB2123" i="22"/>
  <c r="BC2122" i="22"/>
  <c r="BA2122" i="22"/>
  <c r="BE2122" i="22" s="1"/>
  <c r="BB2121" i="23"/>
  <c r="BC2120" i="23"/>
  <c r="BA2120" i="23"/>
  <c r="BE2120" i="23" s="1"/>
  <c r="BA2123" i="22"/>
  <c r="BE2123" i="22" s="1"/>
  <c r="BC2123" i="22"/>
  <c r="BB2124" i="22"/>
  <c r="BB2122" i="23"/>
  <c r="BC2121" i="23"/>
  <c r="BA2121" i="23"/>
  <c r="BE2121" i="23" s="1"/>
  <c r="BC2124" i="22"/>
  <c r="BB2125" i="22"/>
  <c r="BA2124" i="22"/>
  <c r="BE2124" i="22" s="1"/>
  <c r="BA2122" i="23"/>
  <c r="BE2122" i="23" s="1"/>
  <c r="BB2123" i="23"/>
  <c r="BC2122" i="23"/>
  <c r="BB2126" i="22"/>
  <c r="BC2125" i="22"/>
  <c r="BA2125" i="22"/>
  <c r="BE2125" i="22" s="1"/>
  <c r="BC2123" i="23"/>
  <c r="BA2123" i="23"/>
  <c r="BE2123" i="23" s="1"/>
  <c r="BB2124" i="23"/>
  <c r="BC2126" i="22"/>
  <c r="BB2127" i="22"/>
  <c r="BA2126" i="22"/>
  <c r="BE2126" i="22" s="1"/>
  <c r="BB2125" i="23"/>
  <c r="BA2124" i="23"/>
  <c r="BE2124" i="23" s="1"/>
  <c r="BC2124" i="23"/>
  <c r="BA2127" i="22"/>
  <c r="BE2127" i="22" s="1"/>
  <c r="BB2128" i="22"/>
  <c r="BC2127" i="22"/>
  <c r="BC2125" i="23"/>
  <c r="BA2125" i="23"/>
  <c r="BE2125" i="23" s="1"/>
  <c r="BB2126" i="23"/>
  <c r="BA2128" i="22"/>
  <c r="BE2128" i="22" s="1"/>
  <c r="BC2128" i="22"/>
  <c r="BB2129" i="22"/>
  <c r="BC2126" i="23"/>
  <c r="BB2127" i="23"/>
  <c r="BA2126" i="23"/>
  <c r="BE2126" i="23" s="1"/>
  <c r="BA2129" i="22"/>
  <c r="BE2129" i="22" s="1"/>
  <c r="BB2130" i="22"/>
  <c r="BC2129" i="22"/>
  <c r="BA2127" i="23"/>
  <c r="BE2127" i="23" s="1"/>
  <c r="BB2128" i="23"/>
  <c r="BC2127" i="23"/>
  <c r="BA2130" i="22"/>
  <c r="BE2130" i="22" s="1"/>
  <c r="BB2131" i="22"/>
  <c r="BC2130" i="22"/>
  <c r="BC2128" i="23"/>
  <c r="BA2128" i="23"/>
  <c r="BE2128" i="23" s="1"/>
  <c r="BB2129" i="23"/>
  <c r="BB2132" i="22"/>
  <c r="BC2131" i="22"/>
  <c r="BA2131" i="22"/>
  <c r="BE2131" i="22" s="1"/>
  <c r="BC2129" i="23"/>
  <c r="BA2129" i="23"/>
  <c r="BE2129" i="23" s="1"/>
  <c r="BB2130" i="23"/>
  <c r="BC2132" i="22"/>
  <c r="BB2133" i="22"/>
  <c r="BA2132" i="22"/>
  <c r="BE2132" i="22" s="1"/>
  <c r="BA2130" i="23"/>
  <c r="BE2130" i="23" s="1"/>
  <c r="BB2131" i="23"/>
  <c r="BC2130" i="23"/>
  <c r="BA2133" i="22"/>
  <c r="BE2133" i="22" s="1"/>
  <c r="BC2133" i="22"/>
  <c r="BB2134" i="22"/>
  <c r="BA2131" i="23"/>
  <c r="BE2131" i="23" s="1"/>
  <c r="BC2131" i="23"/>
  <c r="BB2132" i="23"/>
  <c r="BB2135" i="22"/>
  <c r="BC2134" i="22"/>
  <c r="BA2134" i="22"/>
  <c r="BE2134" i="22" s="1"/>
  <c r="BC2132" i="23"/>
  <c r="BA2132" i="23"/>
  <c r="BE2132" i="23" s="1"/>
  <c r="BB2133" i="23"/>
  <c r="BA2135" i="22"/>
  <c r="BE2135" i="22" s="1"/>
  <c r="BB2136" i="22"/>
  <c r="BC2135" i="22"/>
  <c r="BA2133" i="23"/>
  <c r="BE2133" i="23" s="1"/>
  <c r="BB2134" i="23"/>
  <c r="BC2133" i="23"/>
  <c r="BC2136" i="22"/>
  <c r="BB2137" i="22"/>
  <c r="BA2136" i="22"/>
  <c r="BE2136" i="22" s="1"/>
  <c r="BA2134" i="23"/>
  <c r="BE2134" i="23" s="1"/>
  <c r="BC2134" i="23"/>
  <c r="BB2135" i="23"/>
  <c r="BA2137" i="22"/>
  <c r="BE2137" i="22" s="1"/>
  <c r="BC2137" i="22"/>
  <c r="BB2138" i="22"/>
  <c r="BB2136" i="23"/>
  <c r="BA2135" i="23"/>
  <c r="BE2135" i="23" s="1"/>
  <c r="BC2135" i="23"/>
  <c r="BA2138" i="22"/>
  <c r="BE2138" i="22" s="1"/>
  <c r="BB2139" i="22"/>
  <c r="BC2138" i="22"/>
  <c r="BB2137" i="23"/>
  <c r="BA2136" i="23"/>
  <c r="BE2136" i="23" s="1"/>
  <c r="BC2136" i="23"/>
  <c r="BA2139" i="22"/>
  <c r="BE2139" i="22" s="1"/>
  <c r="BB2140" i="22"/>
  <c r="BC2139" i="22"/>
  <c r="BC2137" i="23"/>
  <c r="BA2137" i="23"/>
  <c r="BE2137" i="23" s="1"/>
  <c r="BB2138" i="23"/>
  <c r="BA2140" i="22"/>
  <c r="BE2140" i="22" s="1"/>
  <c r="BC2140" i="22"/>
  <c r="BB2141" i="22"/>
  <c r="BA2138" i="23"/>
  <c r="BE2138" i="23" s="1"/>
  <c r="BB2139" i="23"/>
  <c r="BC2138" i="23"/>
  <c r="BC2141" i="22"/>
  <c r="BB2142" i="22"/>
  <c r="BA2141" i="22"/>
  <c r="BE2141" i="22" s="1"/>
  <c r="BA2139" i="23"/>
  <c r="BE2139" i="23" s="1"/>
  <c r="BB2140" i="23"/>
  <c r="BC2139" i="23"/>
  <c r="BA2142" i="22"/>
  <c r="BE2142" i="22" s="1"/>
  <c r="BB2143" i="22"/>
  <c r="BC2142" i="22"/>
  <c r="BB2141" i="23"/>
  <c r="BC2140" i="23"/>
  <c r="BA2140" i="23"/>
  <c r="BE2140" i="23" s="1"/>
  <c r="BA2143" i="22"/>
  <c r="BE2143" i="22" s="1"/>
  <c r="BC2143" i="22"/>
  <c r="BB2144" i="22"/>
  <c r="BB2142" i="23"/>
  <c r="BA2141" i="23"/>
  <c r="BE2141" i="23" s="1"/>
  <c r="BC2141" i="23"/>
  <c r="BA2144" i="22"/>
  <c r="BE2144" i="22" s="1"/>
  <c r="BB2145" i="22"/>
  <c r="BC2144" i="22"/>
  <c r="BC2142" i="23"/>
  <c r="BA2142" i="23"/>
  <c r="BE2142" i="23" s="1"/>
  <c r="BB2143" i="23"/>
  <c r="BC2145" i="22"/>
  <c r="BB2146" i="22"/>
  <c r="BA2145" i="22"/>
  <c r="BE2145" i="22" s="1"/>
  <c r="BB2144" i="23"/>
  <c r="BC2143" i="23"/>
  <c r="BA2143" i="23"/>
  <c r="BE2143" i="23" s="1"/>
  <c r="BA2146" i="22"/>
  <c r="BE2146" i="22" s="1"/>
  <c r="BC2146" i="22"/>
  <c r="BB2147" i="22"/>
  <c r="BA2144" i="23"/>
  <c r="BE2144" i="23" s="1"/>
  <c r="BC2144" i="23"/>
  <c r="BB2145" i="23"/>
  <c r="BB2148" i="22"/>
  <c r="BA2147" i="22"/>
  <c r="BE2147" i="22" s="1"/>
  <c r="BC2147" i="22"/>
  <c r="BC2145" i="23"/>
  <c r="BB2146" i="23"/>
  <c r="BA2145" i="23"/>
  <c r="BE2145" i="23" s="1"/>
  <c r="BB2149" i="22"/>
  <c r="BC2148" i="22"/>
  <c r="BA2148" i="22"/>
  <c r="BE2148" i="22" s="1"/>
  <c r="BA2146" i="23"/>
  <c r="BE2146" i="23" s="1"/>
  <c r="BB2147" i="23"/>
  <c r="BC2146" i="23"/>
  <c r="BB2150" i="22"/>
  <c r="BC2149" i="22"/>
  <c r="BA2149" i="22"/>
  <c r="BE2149" i="22" s="1"/>
  <c r="BC2147" i="23"/>
  <c r="BB2148" i="23"/>
  <c r="BA2147" i="23"/>
  <c r="BE2147" i="23" s="1"/>
  <c r="BC2150" i="22"/>
  <c r="BA2150" i="22"/>
  <c r="BE2150" i="22" s="1"/>
  <c r="BB2151" i="22"/>
  <c r="BC2148" i="23"/>
  <c r="BB2149" i="23"/>
  <c r="BA2148" i="23"/>
  <c r="BE2148" i="23" s="1"/>
  <c r="BA2151" i="22"/>
  <c r="BE2151" i="22" s="1"/>
  <c r="BC2151" i="22"/>
  <c r="BB2152" i="22"/>
  <c r="BB2150" i="23"/>
  <c r="BA2149" i="23"/>
  <c r="BE2149" i="23" s="1"/>
  <c r="BC2149" i="23"/>
  <c r="BB2153" i="22"/>
  <c r="BA2152" i="22"/>
  <c r="BE2152" i="22" s="1"/>
  <c r="BC2152" i="22"/>
  <c r="BB2151" i="23"/>
  <c r="BA2150" i="23"/>
  <c r="BE2150" i="23" s="1"/>
  <c r="BC2150" i="23"/>
  <c r="BC2153" i="22"/>
  <c r="BB2154" i="22"/>
  <c r="BA2153" i="22"/>
  <c r="BE2153" i="22" s="1"/>
  <c r="BB2152" i="23"/>
  <c r="BC2151" i="23"/>
  <c r="BA2151" i="23"/>
  <c r="BE2151" i="23" s="1"/>
  <c r="BA2154" i="22"/>
  <c r="BE2154" i="22" s="1"/>
  <c r="BC2154" i="22"/>
  <c r="BB2155" i="22"/>
  <c r="BB2153" i="23"/>
  <c r="BC2152" i="23"/>
  <c r="BA2152" i="23"/>
  <c r="BE2152" i="23" s="1"/>
  <c r="BB2156" i="22"/>
  <c r="BA2155" i="22"/>
  <c r="BE2155" i="22" s="1"/>
  <c r="BC2155" i="22"/>
  <c r="BA2153" i="23"/>
  <c r="BE2153" i="23" s="1"/>
  <c r="BC2153" i="23"/>
  <c r="BB2154" i="23"/>
  <c r="BA2156" i="22"/>
  <c r="BE2156" i="22" s="1"/>
  <c r="BC2156" i="22"/>
  <c r="BB2157" i="22"/>
  <c r="BA2154" i="23"/>
  <c r="BE2154" i="23" s="1"/>
  <c r="BC2154" i="23"/>
  <c r="BB2155" i="23"/>
  <c r="BC2157" i="22"/>
  <c r="BA2157" i="22"/>
  <c r="BE2157" i="22" s="1"/>
  <c r="BB2158" i="22"/>
  <c r="BA2155" i="23"/>
  <c r="BE2155" i="23" s="1"/>
  <c r="BB2156" i="23"/>
  <c r="BC2155" i="23"/>
  <c r="BC2158" i="22"/>
  <c r="BA2158" i="22"/>
  <c r="BE2158" i="22" s="1"/>
  <c r="BB2159" i="22"/>
  <c r="BA2156" i="23"/>
  <c r="BE2156" i="23" s="1"/>
  <c r="BB2157" i="23"/>
  <c r="BC2156" i="23"/>
  <c r="BC2159" i="22"/>
  <c r="BA2159" i="22"/>
  <c r="BE2159" i="22" s="1"/>
  <c r="BB2160" i="22"/>
  <c r="BB2158" i="23"/>
  <c r="BA2157" i="23"/>
  <c r="BE2157" i="23" s="1"/>
  <c r="BC2157" i="23"/>
  <c r="BA2160" i="22"/>
  <c r="BE2160" i="22" s="1"/>
  <c r="BB2161" i="22"/>
  <c r="BC2160" i="22"/>
  <c r="BC2158" i="23"/>
  <c r="BB2159" i="23"/>
  <c r="BA2158" i="23"/>
  <c r="BE2158" i="23" s="1"/>
  <c r="BA2161" i="22"/>
  <c r="BE2161" i="22" s="1"/>
  <c r="BC2161" i="22"/>
  <c r="BB2162" i="22"/>
  <c r="BB2160" i="23"/>
  <c r="BA2159" i="23"/>
  <c r="BE2159" i="23" s="1"/>
  <c r="BC2159" i="23"/>
  <c r="BB2163" i="22"/>
  <c r="BC2162" i="22"/>
  <c r="BA2162" i="22"/>
  <c r="BE2162" i="22" s="1"/>
  <c r="BC2160" i="23"/>
  <c r="BB2161" i="23"/>
  <c r="BA2160" i="23"/>
  <c r="BE2160" i="23" s="1"/>
  <c r="BA2163" i="22"/>
  <c r="BE2163" i="22" s="1"/>
  <c r="BB2164" i="22"/>
  <c r="BC2163" i="22"/>
  <c r="BC2161" i="23"/>
  <c r="BB2162" i="23"/>
  <c r="BA2161" i="23"/>
  <c r="BE2161" i="23" s="1"/>
  <c r="BA2164" i="22"/>
  <c r="BE2164" i="22" s="1"/>
  <c r="BC2164" i="22"/>
  <c r="BB2165" i="22"/>
  <c r="BC2162" i="23"/>
  <c r="BA2162" i="23"/>
  <c r="BE2162" i="23" s="1"/>
  <c r="BB2163" i="23"/>
  <c r="BB2166" i="22"/>
  <c r="BC2165" i="22"/>
  <c r="BA2165" i="22"/>
  <c r="BE2165" i="22" s="1"/>
  <c r="BC2163" i="23"/>
  <c r="BA2163" i="23"/>
  <c r="BE2163" i="23" s="1"/>
  <c r="BB2164" i="23"/>
  <c r="BC2166" i="22"/>
  <c r="BA2166" i="22"/>
  <c r="BE2166" i="22" s="1"/>
  <c r="BB2167" i="22"/>
  <c r="BC2164" i="23"/>
  <c r="BA2164" i="23"/>
  <c r="BE2164" i="23" s="1"/>
  <c r="BB2165" i="23"/>
  <c r="BB2168" i="22"/>
  <c r="BA2167" i="22"/>
  <c r="BE2167" i="22" s="1"/>
  <c r="BC2167" i="22"/>
  <c r="BC2165" i="23"/>
  <c r="BB2166" i="23"/>
  <c r="BA2165" i="23"/>
  <c r="BE2165" i="23" s="1"/>
  <c r="BC2168" i="22"/>
  <c r="BA2168" i="22"/>
  <c r="BE2168" i="22" s="1"/>
  <c r="BB2169" i="22"/>
  <c r="BB2167" i="23"/>
  <c r="BC2166" i="23"/>
  <c r="BA2166" i="23"/>
  <c r="BE2166" i="23" s="1"/>
  <c r="BA2169" i="22"/>
  <c r="BE2169" i="22" s="1"/>
  <c r="BC2169" i="22"/>
  <c r="BB2170" i="22"/>
  <c r="BA2167" i="23"/>
  <c r="BE2167" i="23" s="1"/>
  <c r="BB2168" i="23"/>
  <c r="BC2167" i="23"/>
  <c r="BB2171" i="22"/>
  <c r="BC2170" i="22"/>
  <c r="BA2170" i="22"/>
  <c r="BE2170" i="22" s="1"/>
  <c r="BC2168" i="23"/>
  <c r="BA2168" i="23"/>
  <c r="BE2168" i="23" s="1"/>
  <c r="BB2169" i="23"/>
  <c r="BA2171" i="22"/>
  <c r="BE2171" i="22" s="1"/>
  <c r="BB2172" i="22"/>
  <c r="BC2171" i="22"/>
  <c r="BC2169" i="23"/>
  <c r="BB2170" i="23"/>
  <c r="BA2169" i="23"/>
  <c r="BE2169" i="23" s="1"/>
  <c r="BB2173" i="22"/>
  <c r="BC2172" i="22"/>
  <c r="BA2172" i="22"/>
  <c r="BE2172" i="22" s="1"/>
  <c r="BA2170" i="23"/>
  <c r="BE2170" i="23" s="1"/>
  <c r="BB2171" i="23"/>
  <c r="BC2170" i="23"/>
  <c r="BA2173" i="22"/>
  <c r="BE2173" i="22" s="1"/>
  <c r="BC2173" i="22"/>
  <c r="BB2174" i="22"/>
  <c r="BB2172" i="23"/>
  <c r="BA2171" i="23"/>
  <c r="BE2171" i="23" s="1"/>
  <c r="BC2171" i="23"/>
  <c r="BB2175" i="22"/>
  <c r="BA2174" i="22"/>
  <c r="BE2174" i="22" s="1"/>
  <c r="BC2174" i="22"/>
  <c r="BB2173" i="23"/>
  <c r="BC2172" i="23"/>
  <c r="BA2172" i="23"/>
  <c r="BE2172" i="23" s="1"/>
  <c r="BA2175" i="22"/>
  <c r="BE2175" i="22" s="1"/>
  <c r="BB2176" i="22"/>
  <c r="BC2175" i="22"/>
  <c r="BA2173" i="23"/>
  <c r="BE2173" i="23" s="1"/>
  <c r="BB2174" i="23"/>
  <c r="BC2173" i="23"/>
  <c r="BC2176" i="22"/>
  <c r="BB2177" i="22"/>
  <c r="BA2176" i="22"/>
  <c r="BE2176" i="22" s="1"/>
  <c r="BC2174" i="23"/>
  <c r="BB2175" i="23"/>
  <c r="BA2174" i="23"/>
  <c r="BE2174" i="23" s="1"/>
  <c r="BA2177" i="22"/>
  <c r="BE2177" i="22" s="1"/>
  <c r="BC2177" i="22"/>
  <c r="BB2178" i="22"/>
  <c r="BC2175" i="23"/>
  <c r="BA2175" i="23"/>
  <c r="BE2175" i="23" s="1"/>
  <c r="BB2176" i="23"/>
  <c r="BC2178" i="22"/>
  <c r="BB2179" i="22"/>
  <c r="BA2178" i="22"/>
  <c r="BE2178" i="22" s="1"/>
  <c r="BC2176" i="23"/>
  <c r="BB2177" i="23"/>
  <c r="BA2176" i="23"/>
  <c r="BE2176" i="23" s="1"/>
  <c r="BB2180" i="22"/>
  <c r="BA2179" i="22"/>
  <c r="BE2179" i="22" s="1"/>
  <c r="BC2179" i="22"/>
  <c r="BC2177" i="23"/>
  <c r="BA2177" i="23"/>
  <c r="BE2177" i="23" s="1"/>
  <c r="BB2178" i="23"/>
  <c r="BB2181" i="22"/>
  <c r="BA2180" i="22"/>
  <c r="BE2180" i="22" s="1"/>
  <c r="BC2180" i="22"/>
  <c r="BA2178" i="23"/>
  <c r="BE2178" i="23" s="1"/>
  <c r="BC2178" i="23"/>
  <c r="BB2179" i="23"/>
  <c r="BB2182" i="22"/>
  <c r="BC2181" i="22"/>
  <c r="BA2181" i="22"/>
  <c r="BE2181" i="22" s="1"/>
  <c r="BA2179" i="23"/>
  <c r="BE2179" i="23" s="1"/>
  <c r="BC2179" i="23"/>
  <c r="BB2180" i="23"/>
  <c r="BC2182" i="22"/>
  <c r="BA2182" i="22"/>
  <c r="BE2182" i="22" s="1"/>
  <c r="BB2183" i="22"/>
  <c r="BA2180" i="23"/>
  <c r="BE2180" i="23" s="1"/>
  <c r="BC2180" i="23"/>
  <c r="BB2181" i="23"/>
  <c r="BB2184" i="22"/>
  <c r="BA2183" i="22"/>
  <c r="BE2183" i="22" s="1"/>
  <c r="BC2183" i="22"/>
  <c r="BC2181" i="23"/>
  <c r="BB2182" i="23"/>
  <c r="BA2181" i="23"/>
  <c r="BE2181" i="23" s="1"/>
  <c r="BB2185" i="22"/>
  <c r="BA2184" i="22"/>
  <c r="BE2184" i="22" s="1"/>
  <c r="BC2184" i="22"/>
  <c r="BC2182" i="23"/>
  <c r="BA2182" i="23"/>
  <c r="BE2182" i="23" s="1"/>
  <c r="BB2183" i="23"/>
  <c r="BC2185" i="22"/>
  <c r="BA2185" i="22"/>
  <c r="BE2185" i="22" s="1"/>
  <c r="BB2186" i="22"/>
  <c r="BB2184" i="23"/>
  <c r="BC2183" i="23"/>
  <c r="BA2183" i="23"/>
  <c r="BE2183" i="23" s="1"/>
  <c r="BC2186" i="22"/>
  <c r="BA2186" i="22"/>
  <c r="BE2186" i="22" s="1"/>
  <c r="BB2187" i="22"/>
  <c r="BC2184" i="23"/>
  <c r="BA2184" i="23"/>
  <c r="BE2184" i="23" s="1"/>
  <c r="BB2185" i="23"/>
  <c r="BB2188" i="22"/>
  <c r="BC2187" i="22"/>
  <c r="BA2187" i="22"/>
  <c r="BE2187" i="22" s="1"/>
  <c r="BC2185" i="23"/>
  <c r="BB2186" i="23"/>
  <c r="BA2185" i="23"/>
  <c r="BE2185" i="23" s="1"/>
  <c r="BA2188" i="22"/>
  <c r="BE2188" i="22" s="1"/>
  <c r="BC2188" i="22"/>
  <c r="BB2189" i="22"/>
  <c r="BB2187" i="23"/>
  <c r="BA2186" i="23"/>
  <c r="BE2186" i="23" s="1"/>
  <c r="BC2186" i="23"/>
  <c r="BA2189" i="22"/>
  <c r="BE2189" i="22" s="1"/>
  <c r="BB2190" i="22"/>
  <c r="BC2189" i="22"/>
  <c r="BA2187" i="23"/>
  <c r="BE2187" i="23" s="1"/>
  <c r="BC2187" i="23"/>
  <c r="BB2188" i="23"/>
  <c r="BB2191" i="22"/>
  <c r="BA2190" i="22"/>
  <c r="BE2190" i="22" s="1"/>
  <c r="BC2190" i="22"/>
  <c r="BA2188" i="23"/>
  <c r="BE2188" i="23" s="1"/>
  <c r="BB2189" i="23"/>
  <c r="BC2188" i="23"/>
  <c r="BC2191" i="22"/>
  <c r="BA2191" i="22"/>
  <c r="BE2191" i="22" s="1"/>
  <c r="BB2192" i="22"/>
  <c r="BA2189" i="23"/>
  <c r="BE2189" i="23" s="1"/>
  <c r="BB2190" i="23"/>
  <c r="BC2189" i="23"/>
  <c r="BA2192" i="22"/>
  <c r="BE2192" i="22" s="1"/>
  <c r="BC2192" i="22"/>
  <c r="BB2193" i="22"/>
  <c r="BB2191" i="23"/>
  <c r="BC2190" i="23"/>
  <c r="BA2190" i="23"/>
  <c r="BE2190" i="23" s="1"/>
  <c r="BA2193" i="22"/>
  <c r="BE2193" i="22" s="1"/>
  <c r="BB2194" i="22"/>
  <c r="BC2193" i="22"/>
  <c r="BC2191" i="23"/>
  <c r="BB2192" i="23"/>
  <c r="BA2191" i="23"/>
  <c r="BE2191" i="23" s="1"/>
  <c r="BA2194" i="22"/>
  <c r="BE2194" i="22" s="1"/>
  <c r="BB2195" i="22"/>
  <c r="BC2194" i="22"/>
  <c r="BC2192" i="23"/>
  <c r="BB2193" i="23"/>
  <c r="BA2192" i="23"/>
  <c r="BE2192" i="23" s="1"/>
  <c r="BC2195" i="22"/>
  <c r="BA2195" i="22"/>
  <c r="BE2195" i="22" s="1"/>
  <c r="BB2196" i="22"/>
  <c r="BB2194" i="23"/>
  <c r="BA2193" i="23"/>
  <c r="BE2193" i="23" s="1"/>
  <c r="BC2193" i="23"/>
  <c r="BA2196" i="22"/>
  <c r="BE2196" i="22" s="1"/>
  <c r="BB2197" i="22"/>
  <c r="BC2196" i="22"/>
  <c r="BC2194" i="23"/>
  <c r="BA2194" i="23"/>
  <c r="BE2194" i="23" s="1"/>
  <c r="BB2195" i="23"/>
  <c r="BA2197" i="22"/>
  <c r="BE2197" i="22" s="1"/>
  <c r="BC2197" i="22"/>
  <c r="BB2198" i="22"/>
  <c r="BC2195" i="23"/>
  <c r="BA2195" i="23"/>
  <c r="BE2195" i="23" s="1"/>
  <c r="BB2196" i="23"/>
  <c r="BC2198" i="22"/>
  <c r="BB2199" i="22"/>
  <c r="BA2198" i="22"/>
  <c r="BE2198" i="22" s="1"/>
  <c r="BA2196" i="23"/>
  <c r="BE2196" i="23" s="1"/>
  <c r="BB2197" i="23"/>
  <c r="BC2196" i="23"/>
  <c r="BA2199" i="22"/>
  <c r="BE2199" i="22" s="1"/>
  <c r="BC2199" i="22"/>
  <c r="BB2200" i="22"/>
  <c r="BA2197" i="23"/>
  <c r="BE2197" i="23" s="1"/>
  <c r="BC2197" i="23"/>
  <c r="BB2198" i="23"/>
  <c r="BA2200" i="22"/>
  <c r="BE2200" i="22" s="1"/>
  <c r="BB2201" i="22"/>
  <c r="BC2200" i="22"/>
  <c r="BC2198" i="23"/>
  <c r="BB2199" i="23"/>
  <c r="BA2198" i="23"/>
  <c r="BE2198" i="23" s="1"/>
  <c r="BA2201" i="22"/>
  <c r="BE2201" i="22" s="1"/>
  <c r="BC2201" i="22"/>
  <c r="BB2202" i="22"/>
  <c r="BA2199" i="23"/>
  <c r="BE2199" i="23" s="1"/>
  <c r="BC2199" i="23"/>
  <c r="BB2200" i="23"/>
  <c r="BC2202" i="22"/>
  <c r="BB2203" i="22"/>
  <c r="BA2202" i="22"/>
  <c r="BE2202" i="22" s="1"/>
  <c r="BA2200" i="23"/>
  <c r="BE2200" i="23" s="1"/>
  <c r="BB2201" i="23"/>
  <c r="BC2200" i="23"/>
  <c r="BA2203" i="22"/>
  <c r="BE2203" i="22" s="1"/>
  <c r="BB2204" i="22"/>
  <c r="BC2203" i="22"/>
  <c r="BC2201" i="23"/>
  <c r="BA2201" i="23"/>
  <c r="BE2201" i="23" s="1"/>
  <c r="BB2202" i="23"/>
  <c r="BA2204" i="22"/>
  <c r="BE2204" i="22" s="1"/>
  <c r="BC2204" i="22"/>
  <c r="BB2205" i="22"/>
  <c r="BB2203" i="23"/>
  <c r="BA2202" i="23"/>
  <c r="BE2202" i="23" s="1"/>
  <c r="BC2202" i="23"/>
  <c r="BA2205" i="22"/>
  <c r="BE2205" i="22" s="1"/>
  <c r="BC2205" i="22"/>
  <c r="BB2206" i="22"/>
  <c r="BC2203" i="23"/>
  <c r="BB2204" i="23"/>
  <c r="BA2203" i="23"/>
  <c r="BE2203" i="23" s="1"/>
  <c r="BC2206" i="22"/>
  <c r="BB2207" i="22"/>
  <c r="BA2206" i="22"/>
  <c r="BE2206" i="22" s="1"/>
  <c r="BB2205" i="23"/>
  <c r="BA2204" i="23"/>
  <c r="BE2204" i="23" s="1"/>
  <c r="BC2204" i="23"/>
  <c r="BC2207" i="22"/>
  <c r="BA2207" i="22"/>
  <c r="BE2207" i="22" s="1"/>
  <c r="BB2208" i="22"/>
  <c r="BA2205" i="23"/>
  <c r="BE2205" i="23" s="1"/>
  <c r="BC2205" i="23"/>
  <c r="BB2206" i="23"/>
  <c r="BC2208" i="22"/>
  <c r="BB2209" i="22"/>
  <c r="BA2208" i="22"/>
  <c r="BE2208" i="22" s="1"/>
  <c r="BB2207" i="23"/>
  <c r="BA2206" i="23"/>
  <c r="BE2206" i="23" s="1"/>
  <c r="BC2206" i="23"/>
  <c r="BB2210" i="22"/>
  <c r="BC2209" i="22"/>
  <c r="BA2209" i="22"/>
  <c r="BE2209" i="22" s="1"/>
  <c r="BA2207" i="23"/>
  <c r="BE2207" i="23" s="1"/>
  <c r="BB2208" i="23"/>
  <c r="BC2207" i="23"/>
  <c r="BC2210" i="22"/>
  <c r="BB2211" i="22"/>
  <c r="BA2210" i="22"/>
  <c r="BE2210" i="22" s="1"/>
  <c r="BB2209" i="23"/>
  <c r="BC2208" i="23"/>
  <c r="BA2208" i="23"/>
  <c r="BE2208" i="23" s="1"/>
  <c r="BA2211" i="22"/>
  <c r="BE2211" i="22" s="1"/>
  <c r="BB2212" i="22"/>
  <c r="BC2211" i="22"/>
  <c r="BB2210" i="23"/>
  <c r="BC2209" i="23"/>
  <c r="BA2209" i="23"/>
  <c r="BE2209" i="23" s="1"/>
  <c r="BA2212" i="22"/>
  <c r="BE2212" i="22" s="1"/>
  <c r="BC2212" i="22"/>
  <c r="BB2213" i="22"/>
  <c r="BC2210" i="23"/>
  <c r="BA2210" i="23"/>
  <c r="BE2210" i="23" s="1"/>
  <c r="BB2211" i="23"/>
  <c r="BB2214" i="22"/>
  <c r="BA2213" i="22"/>
  <c r="BE2213" i="22" s="1"/>
  <c r="BC2213" i="22"/>
  <c r="BB2212" i="23"/>
  <c r="BC2211" i="23"/>
  <c r="BA2211" i="23"/>
  <c r="BE2211" i="23" s="1"/>
  <c r="BB2215" i="22"/>
  <c r="BC2214" i="22"/>
  <c r="BA2214" i="22"/>
  <c r="BE2214" i="22" s="1"/>
  <c r="BB2213" i="23"/>
  <c r="BC2212" i="23"/>
  <c r="BA2212" i="23"/>
  <c r="BE2212" i="23" s="1"/>
  <c r="BB2216" i="22"/>
  <c r="BC2215" i="22"/>
  <c r="BA2215" i="22"/>
  <c r="BE2215" i="22" s="1"/>
  <c r="BA2213" i="23"/>
  <c r="BE2213" i="23" s="1"/>
  <c r="BC2213" i="23"/>
  <c r="BB2214" i="23"/>
  <c r="BC2216" i="22"/>
  <c r="BA2216" i="22"/>
  <c r="BE2216" i="22" s="1"/>
  <c r="BB2217" i="22"/>
  <c r="BB2215" i="23"/>
  <c r="BA2214" i="23"/>
  <c r="BE2214" i="23" s="1"/>
  <c r="BC2214" i="23"/>
  <c r="BC2217" i="22"/>
  <c r="BA2217" i="22"/>
  <c r="BE2217" i="22" s="1"/>
  <c r="BB2218" i="22"/>
  <c r="BB2216" i="23"/>
  <c r="BA2215" i="23"/>
  <c r="BE2215" i="23" s="1"/>
  <c r="BC2215" i="23"/>
  <c r="BC2218" i="22"/>
  <c r="BA2218" i="22"/>
  <c r="BE2218" i="22" s="1"/>
  <c r="BB2219" i="22"/>
  <c r="BC2216" i="23"/>
  <c r="BA2216" i="23"/>
  <c r="BE2216" i="23" s="1"/>
  <c r="BB2217" i="23"/>
  <c r="BB2220" i="22"/>
  <c r="BC2219" i="22"/>
  <c r="BA2219" i="22"/>
  <c r="BE2219" i="22" s="1"/>
  <c r="BA2217" i="23"/>
  <c r="BE2217" i="23" s="1"/>
  <c r="BB2218" i="23"/>
  <c r="BC2217" i="23"/>
  <c r="BA2220" i="22"/>
  <c r="BE2220" i="22" s="1"/>
  <c r="BC2220" i="22"/>
  <c r="BB2221" i="22"/>
  <c r="BB2219" i="23"/>
  <c r="BC2218" i="23"/>
  <c r="BA2218" i="23"/>
  <c r="BE2218" i="23" s="1"/>
  <c r="BC2221" i="22"/>
  <c r="BB2222" i="22"/>
  <c r="BA2221" i="22"/>
  <c r="BE2221" i="22" s="1"/>
  <c r="BA2219" i="23"/>
  <c r="BE2219" i="23" s="1"/>
  <c r="BC2219" i="23"/>
  <c r="BB2220" i="23"/>
  <c r="BB2223" i="22"/>
  <c r="BC2222" i="22"/>
  <c r="BA2222" i="22"/>
  <c r="BE2222" i="22" s="1"/>
  <c r="BA2220" i="23"/>
  <c r="BE2220" i="23" s="1"/>
  <c r="BB2221" i="23"/>
  <c r="BC2220" i="23"/>
  <c r="BB2224" i="22"/>
  <c r="BC2223" i="22"/>
  <c r="BA2223" i="22"/>
  <c r="BE2223" i="22" s="1"/>
  <c r="BA2221" i="23"/>
  <c r="BE2221" i="23" s="1"/>
  <c r="BC2221" i="23"/>
  <c r="BB2222" i="23"/>
  <c r="BC2224" i="22"/>
  <c r="BA2224" i="22"/>
  <c r="BE2224" i="22" s="1"/>
  <c r="BB2225" i="22"/>
  <c r="BC2222" i="23"/>
  <c r="BB2223" i="23"/>
  <c r="BA2222" i="23"/>
  <c r="BE2222" i="23" s="1"/>
  <c r="BC2225" i="22"/>
  <c r="BA2225" i="22"/>
  <c r="BE2225" i="22" s="1"/>
  <c r="BB2226" i="22"/>
  <c r="BB2224" i="23"/>
  <c r="BA2223" i="23"/>
  <c r="BE2223" i="23" s="1"/>
  <c r="BC2223" i="23"/>
  <c r="BA2226" i="22"/>
  <c r="BE2226" i="22" s="1"/>
  <c r="BC2226" i="22"/>
  <c r="BB2227" i="22"/>
  <c r="BC2224" i="23"/>
  <c r="BB2225" i="23"/>
  <c r="BA2224" i="23"/>
  <c r="BE2224" i="23" s="1"/>
  <c r="BB2228" i="22"/>
  <c r="BC2227" i="22"/>
  <c r="BA2227" i="22"/>
  <c r="BE2227" i="22" s="1"/>
  <c r="BA2225" i="23"/>
  <c r="BE2225" i="23" s="1"/>
  <c r="BB2226" i="23"/>
  <c r="BC2225" i="23"/>
  <c r="BB2229" i="22"/>
  <c r="BC2228" i="22"/>
  <c r="BA2228" i="22"/>
  <c r="BE2228" i="22" s="1"/>
  <c r="BA2226" i="23"/>
  <c r="BE2226" i="23" s="1"/>
  <c r="BB2227" i="23"/>
  <c r="BC2226" i="23"/>
  <c r="BC2229" i="22"/>
  <c r="BB2230" i="22"/>
  <c r="BA2229" i="22"/>
  <c r="BE2229" i="22" s="1"/>
  <c r="BB2228" i="23"/>
  <c r="BA2227" i="23"/>
  <c r="BE2227" i="23" s="1"/>
  <c r="BC2227" i="23"/>
  <c r="BB2231" i="22"/>
  <c r="BA2230" i="22"/>
  <c r="BE2230" i="22" s="1"/>
  <c r="BC2230" i="22"/>
  <c r="BA2228" i="23"/>
  <c r="BE2228" i="23" s="1"/>
  <c r="BB2229" i="23"/>
  <c r="BC2228" i="23"/>
  <c r="BC2231" i="22"/>
  <c r="BA2231" i="22"/>
  <c r="BE2231" i="22" s="1"/>
  <c r="BB2232" i="22"/>
  <c r="BC2229" i="23"/>
  <c r="BB2230" i="23"/>
  <c r="BA2229" i="23"/>
  <c r="BE2229" i="23" s="1"/>
  <c r="BC2232" i="22"/>
  <c r="BA2232" i="22"/>
  <c r="BE2232" i="22" s="1"/>
  <c r="BB2233" i="22"/>
  <c r="BA2230" i="23"/>
  <c r="BE2230" i="23" s="1"/>
  <c r="BC2230" i="23"/>
  <c r="BB2231" i="23"/>
  <c r="BA2233" i="22"/>
  <c r="BE2233" i="22" s="1"/>
  <c r="BB2234" i="22"/>
  <c r="BC2233" i="22"/>
  <c r="BA2231" i="23"/>
  <c r="BE2231" i="23" s="1"/>
  <c r="BB2232" i="23"/>
  <c r="BC2231" i="23"/>
  <c r="BC2234" i="22"/>
  <c r="BA2234" i="22"/>
  <c r="BE2234" i="22" s="1"/>
  <c r="BB2235" i="22"/>
  <c r="BA2232" i="23"/>
  <c r="BE2232" i="23" s="1"/>
  <c r="BB2233" i="23"/>
  <c r="BC2232" i="23"/>
  <c r="BA2235" i="22"/>
  <c r="BE2235" i="22" s="1"/>
  <c r="BB2236" i="22"/>
  <c r="BC2235" i="22"/>
  <c r="BC2233" i="23"/>
  <c r="BA2233" i="23"/>
  <c r="BE2233" i="23" s="1"/>
  <c r="BB2234" i="23"/>
  <c r="BB2237" i="22"/>
  <c r="BA2236" i="22"/>
  <c r="BE2236" i="22" s="1"/>
  <c r="BC2236" i="22"/>
  <c r="BA2234" i="23"/>
  <c r="BE2234" i="23" s="1"/>
  <c r="BC2234" i="23"/>
  <c r="BB2235" i="23"/>
  <c r="BA2237" i="22"/>
  <c r="BE2237" i="22" s="1"/>
  <c r="BC2237" i="22"/>
  <c r="BB2238" i="22"/>
  <c r="BA2235" i="23"/>
  <c r="BE2235" i="23" s="1"/>
  <c r="BB2236" i="23"/>
  <c r="BC2235" i="23"/>
  <c r="BA2238" i="22"/>
  <c r="BE2238" i="22" s="1"/>
  <c r="BC2238" i="22"/>
  <c r="BB2239" i="22"/>
  <c r="BC2236" i="23"/>
  <c r="BA2236" i="23"/>
  <c r="BE2236" i="23" s="1"/>
  <c r="BB2237" i="23"/>
  <c r="BB2240" i="22"/>
  <c r="BC2239" i="22"/>
  <c r="BA2239" i="22"/>
  <c r="BE2239" i="22" s="1"/>
  <c r="BB2238" i="23"/>
  <c r="BA2237" i="23"/>
  <c r="BE2237" i="23" s="1"/>
  <c r="BC2237" i="23"/>
  <c r="BB2241" i="22"/>
  <c r="BA2240" i="22"/>
  <c r="BE2240" i="22" s="1"/>
  <c r="BC2240" i="22"/>
  <c r="BB2239" i="23"/>
  <c r="BA2238" i="23"/>
  <c r="BE2238" i="23" s="1"/>
  <c r="BC2238" i="23"/>
  <c r="BB2242" i="22"/>
  <c r="BC2241" i="22"/>
  <c r="BA2241" i="22"/>
  <c r="BE2241" i="22" s="1"/>
  <c r="BB2240" i="23"/>
  <c r="BC2239" i="23"/>
  <c r="BA2239" i="23"/>
  <c r="BE2239" i="23" s="1"/>
  <c r="BA2242" i="22"/>
  <c r="BE2242" i="22" s="1"/>
  <c r="BC2242" i="22"/>
  <c r="BB2243" i="22"/>
  <c r="BC2240" i="23"/>
  <c r="BB2241" i="23"/>
  <c r="BA2240" i="23"/>
  <c r="BE2240" i="23" s="1"/>
  <c r="BB2244" i="22"/>
  <c r="BC2243" i="22"/>
  <c r="BA2243" i="22"/>
  <c r="BE2243" i="22" s="1"/>
  <c r="BC2241" i="23"/>
  <c r="BA2241" i="23"/>
  <c r="BE2241" i="23" s="1"/>
  <c r="BB2242" i="23"/>
  <c r="BB2245" i="22"/>
  <c r="BC2244" i="22"/>
  <c r="BA2244" i="22"/>
  <c r="BE2244" i="22" s="1"/>
  <c r="BB2243" i="23"/>
  <c r="BC2242" i="23"/>
  <c r="BA2242" i="23"/>
  <c r="BE2242" i="23" s="1"/>
  <c r="BA2245" i="22"/>
  <c r="BE2245" i="22" s="1"/>
  <c r="BB2246" i="22"/>
  <c r="BC2245" i="22"/>
  <c r="BB2244" i="23"/>
  <c r="BC2243" i="23"/>
  <c r="BA2243" i="23"/>
  <c r="BE2243" i="23" s="1"/>
  <c r="BA2246" i="22"/>
  <c r="BE2246" i="22" s="1"/>
  <c r="BB2247" i="22"/>
  <c r="BC2246" i="22"/>
  <c r="BA2244" i="23"/>
  <c r="BE2244" i="23" s="1"/>
  <c r="BB2245" i="23"/>
  <c r="BC2244" i="23"/>
  <c r="BC2247" i="22"/>
  <c r="BA2247" i="22"/>
  <c r="BE2247" i="22" s="1"/>
  <c r="BB2248" i="22"/>
  <c r="BC2245" i="23"/>
  <c r="BB2246" i="23"/>
  <c r="BA2245" i="23"/>
  <c r="BE2245" i="23" s="1"/>
  <c r="BB2249" i="22"/>
  <c r="BC2248" i="22"/>
  <c r="BA2248" i="22"/>
  <c r="BE2248" i="22" s="1"/>
  <c r="BA2246" i="23"/>
  <c r="BE2246" i="23" s="1"/>
  <c r="BB2247" i="23"/>
  <c r="BC2246" i="23"/>
  <c r="BB2250" i="22"/>
  <c r="BA2249" i="22"/>
  <c r="BE2249" i="22" s="1"/>
  <c r="BC2249" i="22"/>
  <c r="BC2247" i="23"/>
  <c r="BA2247" i="23"/>
  <c r="BE2247" i="23" s="1"/>
  <c r="BB2248" i="23"/>
  <c r="BC2250" i="22"/>
  <c r="BA2250" i="22"/>
  <c r="BE2250" i="22" s="1"/>
  <c r="BB2251" i="22"/>
  <c r="BB2249" i="23"/>
  <c r="BC2248" i="23"/>
  <c r="BA2248" i="23"/>
  <c r="BE2248" i="23" s="1"/>
  <c r="BA2251" i="22"/>
  <c r="BE2251" i="22" s="1"/>
  <c r="BC2251" i="22"/>
  <c r="BB2252" i="22"/>
  <c r="BA2249" i="23"/>
  <c r="BE2249" i="23" s="1"/>
  <c r="BB2250" i="23"/>
  <c r="BC2249" i="23"/>
  <c r="BB2253" i="22"/>
  <c r="BA2252" i="22"/>
  <c r="BE2252" i="22" s="1"/>
  <c r="BC2252" i="22"/>
  <c r="BA2250" i="23"/>
  <c r="BE2250" i="23" s="1"/>
  <c r="BC2250" i="23"/>
  <c r="BB2251" i="23"/>
  <c r="BC2253" i="22"/>
  <c r="BB2254" i="22"/>
  <c r="BA2253" i="22"/>
  <c r="BE2253" i="22" s="1"/>
  <c r="BC2251" i="23"/>
  <c r="BA2251" i="23"/>
  <c r="BE2251" i="23" s="1"/>
  <c r="BB2252" i="23"/>
  <c r="BC2254" i="22"/>
  <c r="BA2254" i="22"/>
  <c r="BE2254" i="22" s="1"/>
  <c r="BB2255" i="22"/>
  <c r="BC2252" i="23"/>
  <c r="BB2253" i="23"/>
  <c r="BA2252" i="23"/>
  <c r="BE2252" i="23" s="1"/>
  <c r="BC2255" i="22"/>
  <c r="BA2255" i="22"/>
  <c r="BE2255" i="22" s="1"/>
  <c r="BB2256" i="22"/>
  <c r="BB2254" i="23"/>
  <c r="BA2253" i="23"/>
  <c r="BE2253" i="23" s="1"/>
  <c r="BC2253" i="23"/>
  <c r="BA2256" i="22"/>
  <c r="BE2256" i="22" s="1"/>
  <c r="BC2256" i="22"/>
  <c r="BB2257" i="22"/>
  <c r="BB2255" i="23"/>
  <c r="BC2254" i="23"/>
  <c r="BA2254" i="23"/>
  <c r="BE2254" i="23" s="1"/>
  <c r="BC2257" i="22"/>
  <c r="BA2257" i="22"/>
  <c r="BE2257" i="22" s="1"/>
  <c r="BB2258" i="22"/>
  <c r="BA2255" i="23"/>
  <c r="BE2255" i="23" s="1"/>
  <c r="BC2255" i="23"/>
  <c r="BB2256" i="23"/>
  <c r="BB2259" i="22"/>
  <c r="BA2258" i="22"/>
  <c r="BE2258" i="22" s="1"/>
  <c r="BC2258" i="22"/>
  <c r="BA2256" i="23"/>
  <c r="BE2256" i="23" s="1"/>
  <c r="BC2256" i="23"/>
  <c r="BB2257" i="23"/>
  <c r="BB2260" i="22"/>
  <c r="BA2259" i="22"/>
  <c r="BE2259" i="22" s="1"/>
  <c r="BC2259" i="22"/>
  <c r="BA2257" i="23"/>
  <c r="BE2257" i="23" s="1"/>
  <c r="BC2257" i="23"/>
  <c r="BB2258" i="23"/>
  <c r="BC2260" i="22"/>
  <c r="BB2261" i="22"/>
  <c r="BA2260" i="22"/>
  <c r="BE2260" i="22" s="1"/>
  <c r="BC2258" i="23"/>
  <c r="BA2258" i="23"/>
  <c r="BE2258" i="23" s="1"/>
  <c r="BB2259" i="23"/>
  <c r="BB2262" i="22"/>
  <c r="BC2261" i="22"/>
  <c r="BA2261" i="22"/>
  <c r="BE2261" i="22" s="1"/>
  <c r="BA2259" i="23"/>
  <c r="BE2259" i="23" s="1"/>
  <c r="BB2260" i="23"/>
  <c r="BC2259" i="23"/>
  <c r="BC2262" i="22"/>
  <c r="BB2263" i="22"/>
  <c r="BA2262" i="22"/>
  <c r="BE2262" i="22" s="1"/>
  <c r="BC2260" i="23"/>
  <c r="BB2261" i="23"/>
  <c r="BA2260" i="23"/>
  <c r="BE2260" i="23" s="1"/>
  <c r="BC2263" i="22"/>
  <c r="BA2263" i="22"/>
  <c r="BE2263" i="22" s="1"/>
  <c r="BB2264" i="22"/>
  <c r="BB2262" i="23"/>
  <c r="BA2261" i="23"/>
  <c r="BE2261" i="23" s="1"/>
  <c r="BC2261" i="23"/>
  <c r="BC2264" i="22"/>
  <c r="BA2264" i="22"/>
  <c r="BE2264" i="22" s="1"/>
  <c r="BB2265" i="22"/>
  <c r="BB2263" i="23"/>
  <c r="BC2262" i="23"/>
  <c r="BA2262" i="23"/>
  <c r="BE2262" i="23" s="1"/>
  <c r="BB2266" i="22"/>
  <c r="BA2265" i="22"/>
  <c r="BE2265" i="22" s="1"/>
  <c r="BC2265" i="22"/>
  <c r="BC2263" i="23"/>
  <c r="BA2263" i="23"/>
  <c r="BE2263" i="23" s="1"/>
  <c r="BB2264" i="23"/>
  <c r="BC2266" i="22"/>
  <c r="BB2267" i="22"/>
  <c r="BA2266" i="22"/>
  <c r="BE2266" i="22" s="1"/>
  <c r="BC2264" i="23"/>
  <c r="BB2265" i="23"/>
  <c r="BA2264" i="23"/>
  <c r="BE2264" i="23" s="1"/>
  <c r="BC2267" i="22"/>
  <c r="BA2267" i="22"/>
  <c r="BE2267" i="22" s="1"/>
  <c r="BB2268" i="22"/>
  <c r="BC2265" i="23"/>
  <c r="BB2266" i="23"/>
  <c r="BA2265" i="23"/>
  <c r="BE2265" i="23" s="1"/>
  <c r="BB2269" i="22"/>
  <c r="BA2268" i="22"/>
  <c r="BE2268" i="22" s="1"/>
  <c r="BC2268" i="22"/>
  <c r="BB2267" i="23"/>
  <c r="BC2266" i="23"/>
  <c r="BA2266" i="23"/>
  <c r="BE2266" i="23" s="1"/>
  <c r="BB2270" i="22"/>
  <c r="BC2269" i="22"/>
  <c r="BA2269" i="22"/>
  <c r="BE2269" i="22" s="1"/>
  <c r="BA2267" i="23"/>
  <c r="BE2267" i="23" s="1"/>
  <c r="BC2267" i="23"/>
  <c r="BB2268" i="23"/>
  <c r="BC2270" i="22"/>
  <c r="BA2270" i="22"/>
  <c r="BE2270" i="22" s="1"/>
  <c r="BB2271" i="22"/>
  <c r="BC2268" i="23"/>
  <c r="BB2269" i="23"/>
  <c r="BA2268" i="23"/>
  <c r="BE2268" i="23" s="1"/>
  <c r="BC2271" i="22"/>
  <c r="BB2272" i="22"/>
  <c r="BA2271" i="22"/>
  <c r="BE2271" i="22" s="1"/>
  <c r="BA2269" i="23"/>
  <c r="BE2269" i="23" s="1"/>
  <c r="BB2270" i="23"/>
  <c r="BC2269" i="23"/>
  <c r="BC2272" i="22"/>
  <c r="BB2273" i="22"/>
  <c r="BA2272" i="22"/>
  <c r="BE2272" i="22" s="1"/>
  <c r="BC2270" i="23"/>
  <c r="BB2271" i="23"/>
  <c r="BA2270" i="23"/>
  <c r="BE2270" i="23" s="1"/>
  <c r="BB2274" i="22"/>
  <c r="BA2273" i="22"/>
  <c r="BE2273" i="22" s="1"/>
  <c r="BC2273" i="22"/>
  <c r="BC2271" i="23"/>
  <c r="BA2271" i="23"/>
  <c r="BE2271" i="23" s="1"/>
  <c r="BB2272" i="23"/>
  <c r="BA2274" i="22"/>
  <c r="BE2274" i="22" s="1"/>
  <c r="BB2275" i="22"/>
  <c r="BC2274" i="22"/>
  <c r="BB2273" i="23"/>
  <c r="BC2272" i="23"/>
  <c r="BA2272" i="23"/>
  <c r="BE2272" i="23" s="1"/>
  <c r="BA2275" i="22"/>
  <c r="BE2275" i="22" s="1"/>
  <c r="BB2276" i="22"/>
  <c r="BC2275" i="22"/>
  <c r="BB2274" i="23"/>
  <c r="BC2273" i="23"/>
  <c r="BA2273" i="23"/>
  <c r="BE2273" i="23" s="1"/>
  <c r="BA2276" i="22"/>
  <c r="BE2276" i="22" s="1"/>
  <c r="BC2276" i="22"/>
  <c r="BB2277" i="22"/>
  <c r="BB2275" i="23"/>
  <c r="BA2274" i="23"/>
  <c r="BE2274" i="23" s="1"/>
  <c r="BC2274" i="23"/>
  <c r="BC2277" i="22"/>
  <c r="BA2277" i="22"/>
  <c r="BE2277" i="22" s="1"/>
  <c r="BB2278" i="22"/>
  <c r="BC2275" i="23"/>
  <c r="BB2276" i="23"/>
  <c r="BA2275" i="23"/>
  <c r="BE2275" i="23" s="1"/>
  <c r="BC2278" i="22"/>
  <c r="BA2278" i="22"/>
  <c r="BE2278" i="22" s="1"/>
  <c r="BB2279" i="22"/>
  <c r="BA2276" i="23"/>
  <c r="BE2276" i="23" s="1"/>
  <c r="BB2277" i="23"/>
  <c r="BC2276" i="23"/>
  <c r="BA2279" i="22"/>
  <c r="BE2279" i="22" s="1"/>
  <c r="BB2280" i="22"/>
  <c r="BC2279" i="22"/>
  <c r="BB2278" i="23"/>
  <c r="BC2277" i="23"/>
  <c r="BA2277" i="23"/>
  <c r="BE2277" i="23" s="1"/>
  <c r="BA2280" i="22"/>
  <c r="BE2280" i="22" s="1"/>
  <c r="BC2280" i="22"/>
  <c r="BB2281" i="22"/>
  <c r="BC2278" i="23"/>
  <c r="BB2279" i="23"/>
  <c r="BA2278" i="23"/>
  <c r="BE2278" i="23" s="1"/>
  <c r="BB2282" i="22"/>
  <c r="BC2281" i="22"/>
  <c r="BA2281" i="22"/>
  <c r="BE2281" i="22" s="1"/>
  <c r="BA2279" i="23"/>
  <c r="BE2279" i="23" s="1"/>
  <c r="BC2279" i="23"/>
  <c r="BB2280" i="23"/>
  <c r="BB2283" i="22"/>
  <c r="BC2282" i="22"/>
  <c r="BA2282" i="22"/>
  <c r="BE2282" i="22" s="1"/>
  <c r="BA2280" i="23"/>
  <c r="BE2280" i="23" s="1"/>
  <c r="BC2280" i="23"/>
  <c r="BB2281" i="23"/>
  <c r="BC2283" i="22"/>
  <c r="BB2284" i="22"/>
  <c r="BA2283" i="22"/>
  <c r="BE2283" i="22" s="1"/>
  <c r="BB2282" i="23"/>
  <c r="BA2281" i="23"/>
  <c r="BE2281" i="23" s="1"/>
  <c r="BC2281" i="23"/>
  <c r="BC2284" i="22"/>
  <c r="BB2285" i="22"/>
  <c r="BA2284" i="22"/>
  <c r="BE2284" i="22" s="1"/>
  <c r="BA2282" i="23"/>
  <c r="BE2282" i="23" s="1"/>
  <c r="BC2282" i="23"/>
  <c r="BB2283" i="23"/>
  <c r="BB2286" i="22"/>
  <c r="BA2285" i="22"/>
  <c r="BE2285" i="22" s="1"/>
  <c r="BC2285" i="22"/>
  <c r="BB2284" i="23"/>
  <c r="BA2283" i="23"/>
  <c r="BE2283" i="23" s="1"/>
  <c r="BC2283" i="23"/>
  <c r="BB2287" i="22"/>
  <c r="BA2286" i="22"/>
  <c r="BE2286" i="22" s="1"/>
  <c r="BC2286" i="22"/>
  <c r="BC2284" i="23"/>
  <c r="BA2284" i="23"/>
  <c r="BE2284" i="23" s="1"/>
  <c r="BB2285" i="23"/>
  <c r="BC2287" i="22"/>
  <c r="BB2288" i="22"/>
  <c r="BA2287" i="22"/>
  <c r="BE2287" i="22" s="1"/>
  <c r="BC2285" i="23"/>
  <c r="BB2286" i="23"/>
  <c r="BA2285" i="23"/>
  <c r="BE2285" i="23" s="1"/>
  <c r="BA2288" i="22"/>
  <c r="BE2288" i="22" s="1"/>
  <c r="BC2288" i="22"/>
  <c r="BB2289" i="22"/>
  <c r="BB2287" i="23"/>
  <c r="BC2286" i="23"/>
  <c r="BA2286" i="23"/>
  <c r="BE2286" i="23" s="1"/>
  <c r="BC2289" i="22"/>
  <c r="BA2289" i="22"/>
  <c r="BE2289" i="22" s="1"/>
  <c r="BB2290" i="22"/>
  <c r="BC2287" i="23"/>
  <c r="BB2288" i="23"/>
  <c r="BA2287" i="23"/>
  <c r="BE2287" i="23" s="1"/>
  <c r="BB2291" i="22"/>
  <c r="BC2290" i="22"/>
  <c r="BA2290" i="22"/>
  <c r="BE2290" i="22" s="1"/>
  <c r="BB2289" i="23"/>
  <c r="BC2288" i="23"/>
  <c r="BA2288" i="23"/>
  <c r="BE2288" i="23" s="1"/>
  <c r="BA2291" i="22"/>
  <c r="BE2291" i="22" s="1"/>
  <c r="BC2291" i="22"/>
  <c r="BB2292" i="22"/>
  <c r="BC2289" i="23"/>
  <c r="BB2290" i="23"/>
  <c r="BA2289" i="23"/>
  <c r="BE2289" i="23" s="1"/>
  <c r="BA2292" i="22"/>
  <c r="BE2292" i="22" s="1"/>
  <c r="BB2293" i="22"/>
  <c r="BC2292" i="22"/>
  <c r="BB2291" i="23"/>
  <c r="BA2290" i="23"/>
  <c r="BE2290" i="23" s="1"/>
  <c r="BC2290" i="23"/>
  <c r="BB2294" i="22"/>
  <c r="BA2293" i="22"/>
  <c r="BE2293" i="22" s="1"/>
  <c r="BC2293" i="22"/>
  <c r="BA2291" i="23"/>
  <c r="BE2291" i="23" s="1"/>
  <c r="BB2292" i="23"/>
  <c r="BC2291" i="23"/>
  <c r="BB2295" i="22"/>
  <c r="BC2294" i="22"/>
  <c r="BA2294" i="22"/>
  <c r="BE2294" i="22" s="1"/>
  <c r="BC2292" i="23"/>
  <c r="BA2292" i="23"/>
  <c r="BE2292" i="23" s="1"/>
  <c r="BB2293" i="23"/>
  <c r="BB2296" i="22"/>
  <c r="BA2295" i="22"/>
  <c r="BE2295" i="22" s="1"/>
  <c r="BC2295" i="22"/>
  <c r="BA2293" i="23"/>
  <c r="BE2293" i="23" s="1"/>
  <c r="BC2293" i="23"/>
  <c r="BB2294" i="23"/>
  <c r="BC2296" i="22"/>
  <c r="BB2297" i="22"/>
  <c r="BA2296" i="22"/>
  <c r="BE2296" i="22" s="1"/>
  <c r="BB2295" i="23"/>
  <c r="BC2294" i="23"/>
  <c r="BA2294" i="23"/>
  <c r="BE2294" i="23" s="1"/>
  <c r="BB2298" i="22"/>
  <c r="BC2297" i="22"/>
  <c r="BA2297" i="22"/>
  <c r="BE2297" i="22" s="1"/>
  <c r="BB2296" i="23"/>
  <c r="BA2295" i="23"/>
  <c r="BE2295" i="23" s="1"/>
  <c r="BC2295" i="23"/>
  <c r="BC2298" i="22"/>
  <c r="BB2299" i="22"/>
  <c r="BA2298" i="22"/>
  <c r="BE2298" i="22" s="1"/>
  <c r="BC2296" i="23"/>
  <c r="BA2296" i="23"/>
  <c r="BE2296" i="23" s="1"/>
  <c r="BB2297" i="23"/>
  <c r="BA2299" i="22"/>
  <c r="BE2299" i="22" s="1"/>
  <c r="BB2300" i="22"/>
  <c r="BC2299" i="22"/>
  <c r="BC2297" i="23"/>
  <c r="BA2297" i="23"/>
  <c r="BE2297" i="23" s="1"/>
  <c r="BB2298" i="23"/>
  <c r="BC2300" i="22"/>
  <c r="BA2300" i="22"/>
  <c r="BE2300" i="22" s="1"/>
  <c r="BB2301" i="22"/>
  <c r="BA2298" i="23"/>
  <c r="BE2298" i="23" s="1"/>
  <c r="BB2299" i="23"/>
  <c r="BC2298" i="23"/>
  <c r="BA2301" i="22"/>
  <c r="BE2301" i="22" s="1"/>
  <c r="BB2302" i="22"/>
  <c r="BC2301" i="22"/>
  <c r="BB2300" i="23"/>
  <c r="BC2299" i="23"/>
  <c r="BA2299" i="23"/>
  <c r="BE2299" i="23" s="1"/>
  <c r="BA2302" i="22"/>
  <c r="BE2302" i="22" s="1"/>
  <c r="BB2303" i="22"/>
  <c r="BC2302" i="22"/>
  <c r="BB2301" i="23"/>
  <c r="BC2300" i="23"/>
  <c r="BA2300" i="23"/>
  <c r="BE2300" i="23" s="1"/>
  <c r="BC2303" i="22"/>
  <c r="BB2304" i="22"/>
  <c r="BA2303" i="22"/>
  <c r="BE2303" i="22" s="1"/>
  <c r="BA2301" i="23"/>
  <c r="BE2301" i="23" s="1"/>
  <c r="BC2301" i="23"/>
  <c r="BB2302" i="23"/>
  <c r="BC2304" i="22"/>
  <c r="BB2305" i="22"/>
  <c r="BA2304" i="22"/>
  <c r="BE2304" i="22" s="1"/>
  <c r="BC2302" i="23"/>
  <c r="BA2302" i="23"/>
  <c r="BE2302" i="23" s="1"/>
  <c r="BB2303" i="23"/>
  <c r="BB2306" i="22"/>
  <c r="BA2305" i="22"/>
  <c r="BE2305" i="22" s="1"/>
  <c r="BC2305" i="22"/>
  <c r="BA2303" i="23"/>
  <c r="BE2303" i="23" s="1"/>
  <c r="BC2303" i="23"/>
  <c r="BB2304" i="23"/>
  <c r="BB2307" i="22"/>
  <c r="BC2306" i="22"/>
  <c r="BA2306" i="22"/>
  <c r="BE2306" i="22" s="1"/>
  <c r="BC2304" i="23"/>
  <c r="BA2304" i="23"/>
  <c r="BE2304" i="23" s="1"/>
  <c r="BB2305" i="23"/>
  <c r="BA2307" i="22"/>
  <c r="BE2307" i="22" s="1"/>
  <c r="BB2308" i="22"/>
  <c r="BC2307" i="22"/>
  <c r="BA2305" i="23"/>
  <c r="BE2305" i="23" s="1"/>
  <c r="BB2306" i="23"/>
  <c r="BC2305" i="23"/>
  <c r="BA2308" i="22"/>
  <c r="BE2308" i="22" s="1"/>
  <c r="BB2309" i="22"/>
  <c r="BC2308" i="22"/>
  <c r="BC2306" i="23"/>
  <c r="BB2307" i="23"/>
  <c r="BA2306" i="23"/>
  <c r="BE2306" i="23" s="1"/>
  <c r="BA2309" i="22"/>
  <c r="BE2309" i="22" s="1"/>
  <c r="BB2310" i="22"/>
  <c r="BC2309" i="22"/>
  <c r="BC2307" i="23"/>
  <c r="BB2308" i="23"/>
  <c r="BA2307" i="23"/>
  <c r="BE2307" i="23" s="1"/>
  <c r="BA2310" i="22"/>
  <c r="BE2310" i="22" s="1"/>
  <c r="BB2311" i="22"/>
  <c r="BC2310" i="22"/>
  <c r="BC2308" i="23"/>
  <c r="BB2309" i="23"/>
  <c r="BA2308" i="23"/>
  <c r="BE2308" i="23" s="1"/>
  <c r="BB2312" i="22"/>
  <c r="BA2311" i="22"/>
  <c r="BE2311" i="22" s="1"/>
  <c r="BC2311" i="22"/>
  <c r="BC2309" i="23"/>
  <c r="BB2310" i="23"/>
  <c r="BA2309" i="23"/>
  <c r="BE2309" i="23" s="1"/>
  <c r="BB2313" i="22"/>
  <c r="BA2312" i="22"/>
  <c r="BE2312" i="22" s="1"/>
  <c r="BC2312" i="22"/>
  <c r="BB2311" i="23"/>
  <c r="BC2310" i="23"/>
  <c r="BA2310" i="23"/>
  <c r="BE2310" i="23" s="1"/>
  <c r="BC2313" i="22"/>
  <c r="BB2314" i="22"/>
  <c r="BA2313" i="22"/>
  <c r="BE2313" i="22" s="1"/>
  <c r="BA2311" i="23"/>
  <c r="BE2311" i="23" s="1"/>
  <c r="BB2312" i="23"/>
  <c r="BC2311" i="23"/>
  <c r="BB2315" i="22"/>
  <c r="BA2314" i="22"/>
  <c r="BE2314" i="22" s="1"/>
  <c r="BC2314" i="22"/>
  <c r="BB2313" i="23"/>
  <c r="BA2312" i="23"/>
  <c r="BE2312" i="23" s="1"/>
  <c r="BC2312" i="23"/>
  <c r="BC2315" i="22"/>
  <c r="BB2316" i="22"/>
  <c r="BA2315" i="22"/>
  <c r="BE2315" i="22" s="1"/>
  <c r="BC2313" i="23"/>
  <c r="BA2313" i="23"/>
  <c r="BE2313" i="23" s="1"/>
  <c r="BB2314" i="23"/>
  <c r="BC2316" i="22"/>
  <c r="BA2316" i="22"/>
  <c r="BE2316" i="22" s="1"/>
  <c r="BB2317" i="22"/>
  <c r="BA2314" i="23"/>
  <c r="BE2314" i="23" s="1"/>
  <c r="BC2314" i="23"/>
  <c r="BB2315" i="23"/>
  <c r="BB2318" i="22"/>
  <c r="BC2317" i="22"/>
  <c r="BA2317" i="22"/>
  <c r="BE2317" i="22" s="1"/>
  <c r="BC2315" i="23"/>
  <c r="BA2315" i="23"/>
  <c r="BE2315" i="23" s="1"/>
  <c r="BB2316" i="23"/>
  <c r="BA2318" i="22"/>
  <c r="BE2318" i="22" s="1"/>
  <c r="BC2318" i="22"/>
  <c r="BB2319" i="22"/>
  <c r="BA2316" i="23"/>
  <c r="BE2316" i="23" s="1"/>
  <c r="BC2316" i="23"/>
  <c r="BB2317" i="23"/>
  <c r="BB2320" i="22"/>
  <c r="BC2319" i="22"/>
  <c r="BA2319" i="22"/>
  <c r="BE2319" i="22" s="1"/>
  <c r="BC2317" i="23"/>
  <c r="BA2317" i="23"/>
  <c r="BE2317" i="23" s="1"/>
  <c r="BB2318" i="23"/>
  <c r="BA2320" i="22"/>
  <c r="BE2320" i="22" s="1"/>
  <c r="BC2320" i="22"/>
  <c r="BB2321" i="22"/>
  <c r="BC2318" i="23"/>
  <c r="BA2318" i="23"/>
  <c r="BE2318" i="23" s="1"/>
  <c r="BB2319" i="23"/>
  <c r="BC2321" i="22"/>
  <c r="BB2322" i="22"/>
  <c r="BA2321" i="22"/>
  <c r="BE2321" i="22" s="1"/>
  <c r="BA2319" i="23"/>
  <c r="BE2319" i="23" s="1"/>
  <c r="BB2320" i="23"/>
  <c r="BC2319" i="23"/>
  <c r="BA2322" i="22"/>
  <c r="BE2322" i="22" s="1"/>
  <c r="BC2322" i="22"/>
  <c r="BB2323" i="22"/>
  <c r="BC2320" i="23"/>
  <c r="BB2321" i="23"/>
  <c r="BA2320" i="23"/>
  <c r="BE2320" i="23" s="1"/>
  <c r="BB2324" i="22"/>
  <c r="BA2323" i="22"/>
  <c r="BE2323" i="22" s="1"/>
  <c r="BC2323" i="22"/>
  <c r="BA2321" i="23"/>
  <c r="BE2321" i="23" s="1"/>
  <c r="BC2321" i="23"/>
  <c r="BB2322" i="23"/>
  <c r="BC2324" i="22"/>
  <c r="BB2325" i="22"/>
  <c r="BA2324" i="22"/>
  <c r="BE2324" i="22" s="1"/>
  <c r="BA2322" i="23"/>
  <c r="BE2322" i="23" s="1"/>
  <c r="BC2322" i="23"/>
  <c r="BB2323" i="23"/>
  <c r="BC2325" i="22"/>
  <c r="BB2326" i="22"/>
  <c r="BA2325" i="22"/>
  <c r="BE2325" i="22" s="1"/>
  <c r="BA2323" i="23"/>
  <c r="BE2323" i="23" s="1"/>
  <c r="BB2324" i="23"/>
  <c r="BC2323" i="23"/>
  <c r="BB2327" i="22"/>
  <c r="BC2326" i="22"/>
  <c r="BA2326" i="22"/>
  <c r="BE2326" i="22" s="1"/>
  <c r="BA2324" i="23"/>
  <c r="BE2324" i="23" s="1"/>
  <c r="BC2324" i="23"/>
  <c r="BB2325" i="23"/>
  <c r="BA2327" i="22"/>
  <c r="BE2327" i="22" s="1"/>
  <c r="BB2328" i="22"/>
  <c r="BC2327" i="22"/>
  <c r="BB2326" i="23"/>
  <c r="BA2325" i="23"/>
  <c r="BE2325" i="23" s="1"/>
  <c r="BC2325" i="23"/>
  <c r="BB2329" i="22"/>
  <c r="BC2328" i="22"/>
  <c r="BA2328" i="22"/>
  <c r="BE2328" i="22" s="1"/>
  <c r="BC2326" i="23"/>
  <c r="BA2326" i="23"/>
  <c r="BE2326" i="23" s="1"/>
  <c r="BB2327" i="23"/>
  <c r="BB2330" i="22"/>
  <c r="BA2329" i="22"/>
  <c r="BE2329" i="22" s="1"/>
  <c r="BC2329" i="22"/>
  <c r="BC2327" i="23"/>
  <c r="BB2328" i="23"/>
  <c r="BA2327" i="23"/>
  <c r="BE2327" i="23" s="1"/>
  <c r="BA2330" i="22"/>
  <c r="BE2330" i="22" s="1"/>
  <c r="BC2330" i="22"/>
  <c r="BB2331" i="22"/>
  <c r="BA2328" i="23"/>
  <c r="BE2328" i="23" s="1"/>
  <c r="BC2328" i="23"/>
  <c r="BB2329" i="23"/>
  <c r="BB2332" i="22"/>
  <c r="BA2331" i="22"/>
  <c r="BE2331" i="22" s="1"/>
  <c r="BC2331" i="22"/>
  <c r="BA2329" i="23"/>
  <c r="BE2329" i="23" s="1"/>
  <c r="BB2330" i="23"/>
  <c r="BC2329" i="23"/>
  <c r="BB2333" i="22"/>
  <c r="BA2332" i="22"/>
  <c r="BE2332" i="22" s="1"/>
  <c r="BC2332" i="22"/>
  <c r="BC2330" i="23"/>
  <c r="BA2330" i="23"/>
  <c r="BE2330" i="23" s="1"/>
  <c r="BB2331" i="23"/>
  <c r="BA2333" i="22"/>
  <c r="BE2333" i="22" s="1"/>
  <c r="BC2333" i="22"/>
  <c r="BB2334" i="22"/>
  <c r="BA2331" i="23"/>
  <c r="BE2331" i="23" s="1"/>
  <c r="BC2331" i="23"/>
  <c r="BB2332" i="23"/>
  <c r="BA2334" i="22"/>
  <c r="BE2334" i="22" s="1"/>
  <c r="BC2334" i="22"/>
  <c r="BB2335" i="22"/>
  <c r="BC2332" i="23"/>
  <c r="BA2332" i="23"/>
  <c r="BE2332" i="23" s="1"/>
  <c r="BB2333" i="23"/>
  <c r="BB2336" i="22"/>
  <c r="BC2335" i="22"/>
  <c r="BA2335" i="22"/>
  <c r="BE2335" i="22" s="1"/>
  <c r="BB2334" i="23"/>
  <c r="BA2333" i="23"/>
  <c r="BE2333" i="23" s="1"/>
  <c r="BC2333" i="23"/>
  <c r="BB2337" i="22"/>
  <c r="BA2336" i="22"/>
  <c r="BE2336" i="22" s="1"/>
  <c r="BC2336" i="22"/>
  <c r="BB2335" i="23"/>
  <c r="BC2334" i="23"/>
  <c r="BA2334" i="23"/>
  <c r="BE2334" i="23" s="1"/>
  <c r="BA2337" i="22"/>
  <c r="BE2337" i="22" s="1"/>
  <c r="BB2338" i="22"/>
  <c r="BC2337" i="22"/>
  <c r="BC2335" i="23"/>
  <c r="BB2336" i="23"/>
  <c r="BA2335" i="23"/>
  <c r="BE2335" i="23" s="1"/>
  <c r="BB2339" i="22"/>
  <c r="BA2338" i="22"/>
  <c r="BE2338" i="22" s="1"/>
  <c r="BC2338" i="22"/>
  <c r="BB2337" i="23"/>
  <c r="BA2336" i="23"/>
  <c r="BE2336" i="23" s="1"/>
  <c r="BC2336" i="23"/>
  <c r="BB2340" i="22"/>
  <c r="BA2339" i="22"/>
  <c r="BE2339" i="22" s="1"/>
  <c r="BC2339" i="22"/>
  <c r="BA2337" i="23"/>
  <c r="BE2337" i="23" s="1"/>
  <c r="BC2337" i="23"/>
  <c r="BB2338" i="23"/>
  <c r="BA2340" i="22"/>
  <c r="BE2340" i="22" s="1"/>
  <c r="BC2340" i="22"/>
  <c r="BB2341" i="22"/>
  <c r="BB2339" i="23"/>
  <c r="BC2338" i="23"/>
  <c r="BA2338" i="23"/>
  <c r="BE2338" i="23" s="1"/>
  <c r="BB2342" i="22"/>
  <c r="BC2341" i="22"/>
  <c r="BA2341" i="22"/>
  <c r="BE2341" i="22" s="1"/>
  <c r="BA2339" i="23"/>
  <c r="BE2339" i="23" s="1"/>
  <c r="BB2340" i="23"/>
  <c r="BC2339" i="23"/>
  <c r="BC2342" i="22"/>
  <c r="BA2342" i="22"/>
  <c r="BE2342" i="22" s="1"/>
  <c r="BB2343" i="22"/>
  <c r="BB2341" i="23"/>
  <c r="BA2340" i="23"/>
  <c r="BE2340" i="23" s="1"/>
  <c r="BC2340" i="23"/>
  <c r="BA2343" i="22"/>
  <c r="BE2343" i="22" s="1"/>
  <c r="BB2344" i="22"/>
  <c r="BC2343" i="22"/>
  <c r="BC2341" i="23"/>
  <c r="BA2341" i="23"/>
  <c r="BE2341" i="23" s="1"/>
  <c r="BB2342" i="23"/>
  <c r="BA2344" i="22"/>
  <c r="BE2344" i="22" s="1"/>
  <c r="BC2344" i="22"/>
  <c r="BB2345" i="22"/>
  <c r="BC2342" i="23"/>
  <c r="BB2343" i="23"/>
  <c r="BA2342" i="23"/>
  <c r="BE2342" i="23" s="1"/>
  <c r="BC2345" i="22"/>
  <c r="BA2345" i="22"/>
  <c r="BE2345" i="22" s="1"/>
  <c r="BB2346" i="22"/>
  <c r="BC2343" i="23"/>
  <c r="BA2343" i="23"/>
  <c r="BE2343" i="23" s="1"/>
  <c r="BB2344" i="23"/>
  <c r="BA2346" i="22"/>
  <c r="BE2346" i="22" s="1"/>
  <c r="BB2347" i="22"/>
  <c r="BC2346" i="22"/>
  <c r="BA2344" i="23"/>
  <c r="BE2344" i="23" s="1"/>
  <c r="BB2345" i="23"/>
  <c r="BC2344" i="23"/>
  <c r="BC2347" i="22"/>
  <c r="BA2347" i="22"/>
  <c r="BE2347" i="22" s="1"/>
  <c r="BB2348" i="22"/>
  <c r="BB2346" i="23"/>
  <c r="BC2345" i="23"/>
  <c r="BA2345" i="23"/>
  <c r="BE2345" i="23" s="1"/>
  <c r="BB2349" i="22"/>
  <c r="BC2348" i="22"/>
  <c r="BA2348" i="22"/>
  <c r="BE2348" i="22" s="1"/>
  <c r="BC2346" i="23"/>
  <c r="BA2346" i="23"/>
  <c r="BE2346" i="23" s="1"/>
  <c r="BB2347" i="23"/>
  <c r="BB2350" i="22"/>
  <c r="BC2349" i="22"/>
  <c r="BA2349" i="22"/>
  <c r="BE2349" i="22" s="1"/>
  <c r="BC2347" i="23"/>
  <c r="BB2348" i="23"/>
  <c r="BA2347" i="23"/>
  <c r="BE2347" i="23" s="1"/>
  <c r="BA2350" i="22"/>
  <c r="BE2350" i="22" s="1"/>
  <c r="BC2350" i="22"/>
  <c r="BB2351" i="22"/>
  <c r="BB2349" i="23"/>
  <c r="BA2348" i="23"/>
  <c r="BE2348" i="23" s="1"/>
  <c r="BC2348" i="23"/>
  <c r="BA2351" i="22"/>
  <c r="BE2351" i="22" s="1"/>
  <c r="BC2351" i="22"/>
  <c r="BB2352" i="22"/>
  <c r="BA2349" i="23"/>
  <c r="BE2349" i="23" s="1"/>
  <c r="BC2349" i="23"/>
  <c r="BB2350" i="23"/>
  <c r="BA2352" i="22"/>
  <c r="BE2352" i="22" s="1"/>
  <c r="BB2353" i="22"/>
  <c r="BC2352" i="22"/>
  <c r="BB2351" i="23"/>
  <c r="BC2350" i="23"/>
  <c r="BA2350" i="23"/>
  <c r="BE2350" i="23" s="1"/>
  <c r="BB2354" i="22"/>
  <c r="BC2353" i="22"/>
  <c r="BA2353" i="22"/>
  <c r="BE2353" i="22" s="1"/>
  <c r="BB2352" i="23"/>
  <c r="BA2351" i="23"/>
  <c r="BE2351" i="23" s="1"/>
  <c r="BC2351" i="23"/>
  <c r="BB2355" i="22"/>
  <c r="BA2354" i="22"/>
  <c r="BE2354" i="22" s="1"/>
  <c r="BC2354" i="22"/>
  <c r="BA2352" i="23"/>
  <c r="BE2352" i="23" s="1"/>
  <c r="BC2352" i="23"/>
  <c r="BB2353" i="23"/>
  <c r="BC2355" i="22"/>
  <c r="BB2356" i="22"/>
  <c r="BA2355" i="22"/>
  <c r="BE2355" i="22" s="1"/>
  <c r="BB2354" i="23"/>
  <c r="BA2353" i="23"/>
  <c r="BE2353" i="23" s="1"/>
  <c r="BC2353" i="23"/>
  <c r="BA2356" i="22"/>
  <c r="BE2356" i="22" s="1"/>
  <c r="BC2356" i="22"/>
  <c r="BB2357" i="22"/>
  <c r="BA2354" i="23"/>
  <c r="BE2354" i="23" s="1"/>
  <c r="BC2354" i="23"/>
  <c r="BB2355" i="23"/>
  <c r="BC2357" i="22"/>
  <c r="BA2357" i="22"/>
  <c r="BE2357" i="22" s="1"/>
  <c r="BB2358" i="22"/>
  <c r="BB2356" i="23"/>
  <c r="BA2355" i="23"/>
  <c r="BE2355" i="23" s="1"/>
  <c r="BC2355" i="23"/>
  <c r="BC2358" i="22"/>
  <c r="BB2359" i="22"/>
  <c r="BA2358" i="22"/>
  <c r="BE2358" i="22" s="1"/>
  <c r="BA2356" i="23"/>
  <c r="BE2356" i="23" s="1"/>
  <c r="BB2357" i="23"/>
  <c r="BC2356" i="23"/>
  <c r="BB2360" i="22"/>
  <c r="BC2359" i="22"/>
  <c r="BA2359" i="22"/>
  <c r="BE2359" i="22" s="1"/>
  <c r="BA2357" i="23"/>
  <c r="BE2357" i="23" s="1"/>
  <c r="BC2357" i="23"/>
  <c r="BB2358" i="23"/>
  <c r="BC2360" i="22"/>
  <c r="BB2361" i="22"/>
  <c r="BA2360" i="22"/>
  <c r="BE2360" i="22" s="1"/>
  <c r="BA2358" i="23"/>
  <c r="BE2358" i="23" s="1"/>
  <c r="BB2359" i="23"/>
  <c r="BC2358" i="23"/>
  <c r="BC2361" i="22"/>
  <c r="BB2362" i="22"/>
  <c r="BA2361" i="22"/>
  <c r="BE2361" i="22" s="1"/>
  <c r="BA2359" i="23"/>
  <c r="BE2359" i="23" s="1"/>
  <c r="BB2360" i="23"/>
  <c r="BC2359" i="23"/>
  <c r="BB2363" i="22"/>
  <c r="BC2362" i="22"/>
  <c r="BA2362" i="22"/>
  <c r="BE2362" i="22" s="1"/>
  <c r="BC2360" i="23"/>
  <c r="BA2360" i="23"/>
  <c r="BE2360" i="23" s="1"/>
  <c r="BB2361" i="23"/>
  <c r="BC2363" i="22"/>
  <c r="BA2363" i="22"/>
  <c r="BE2363" i="22" s="1"/>
  <c r="BB2364" i="22"/>
  <c r="BA2361" i="23"/>
  <c r="BE2361" i="23" s="1"/>
  <c r="BB2362" i="23"/>
  <c r="BC2361" i="23"/>
  <c r="BB2365" i="22"/>
  <c r="BA2364" i="22"/>
  <c r="BE2364" i="22" s="1"/>
  <c r="BC2364" i="22"/>
  <c r="BB2363" i="23"/>
  <c r="BA2362" i="23"/>
  <c r="BE2362" i="23" s="1"/>
  <c r="BC2362" i="23"/>
  <c r="BB2366" i="22"/>
  <c r="BA2365" i="22"/>
  <c r="BE2365" i="22" s="1"/>
  <c r="BC2365" i="22"/>
  <c r="BC2363" i="23"/>
  <c r="BB2364" i="23"/>
  <c r="BA2363" i="23"/>
  <c r="BE2363" i="23" s="1"/>
  <c r="BA2366" i="22"/>
  <c r="BE2366" i="22" s="1"/>
  <c r="BC2366" i="22"/>
  <c r="BC2364" i="23"/>
  <c r="BB2365" i="23"/>
  <c r="BA2364" i="23"/>
  <c r="BE2364" i="23" s="1"/>
  <c r="BA2365" i="23"/>
  <c r="BE2365" i="23" s="1"/>
  <c r="BB2366" i="23"/>
  <c r="BC2365" i="23"/>
  <c r="BC2366" i="23"/>
  <c r="BA2366" i="23"/>
  <c r="BE2366" i="23" s="1"/>
  <c r="M13" i="24" l="1"/>
  <c r="R13" i="24" s="1"/>
  <c r="Q13" i="24"/>
  <c r="M9" i="24"/>
  <c r="R9" i="24" s="1"/>
  <c r="Q9" i="24"/>
  <c r="M8" i="24"/>
  <c r="R8" i="24" s="1"/>
  <c r="Q8" i="24"/>
  <c r="Q11" i="24"/>
  <c r="M11" i="24"/>
  <c r="R11" i="24" s="1"/>
  <c r="Q18" i="24"/>
  <c r="M18" i="24"/>
  <c r="R18" i="24" s="1"/>
  <c r="M4" i="24"/>
  <c r="R4" i="24" s="1"/>
  <c r="Q4" i="24"/>
  <c r="M19" i="24"/>
  <c r="R19" i="24" s="1"/>
  <c r="Q19" i="24"/>
  <c r="M3" i="24"/>
  <c r="R3" i="24" s="1"/>
  <c r="Q3" i="24"/>
  <c r="M10" i="24"/>
  <c r="R10" i="24" s="1"/>
  <c r="Q10" i="24"/>
  <c r="Q16" i="24"/>
  <c r="M16" i="24"/>
  <c r="R16" i="24" s="1"/>
  <c r="M7" i="24"/>
  <c r="R7" i="24" s="1"/>
  <c r="Q7" i="24"/>
  <c r="Q17" i="24"/>
  <c r="M17" i="24"/>
  <c r="R17" i="24" s="1"/>
  <c r="Q14" i="24"/>
  <c r="M14" i="24"/>
  <c r="R14" i="24" s="1"/>
  <c r="M6" i="24"/>
  <c r="R6" i="24" s="1"/>
  <c r="Q6" i="24"/>
  <c r="Q5" i="24"/>
  <c r="M5" i="24"/>
  <c r="R5" i="24" s="1"/>
  <c r="Q15" i="24"/>
  <c r="M15" i="24"/>
  <c r="R15" i="24" s="1"/>
  <c r="M12" i="24"/>
  <c r="R12" i="24" s="1"/>
  <c r="Q12" i="24"/>
  <c r="AA46" i="20"/>
  <c r="AA13" i="20"/>
  <c r="AA80" i="20"/>
  <c r="AA40" i="20"/>
  <c r="AA90" i="20"/>
  <c r="AA54" i="20"/>
  <c r="AA61" i="20"/>
  <c r="AA19" i="20"/>
  <c r="AA31" i="20"/>
  <c r="AA88" i="20"/>
  <c r="AA59" i="20"/>
  <c r="AA23" i="20"/>
  <c r="AA49" i="20"/>
  <c r="AA57" i="20"/>
  <c r="AA18" i="20"/>
  <c r="AA43" i="20"/>
  <c r="AA17" i="20"/>
  <c r="AA11" i="20"/>
  <c r="AA83" i="20"/>
  <c r="AA50" i="20"/>
  <c r="AA94" i="20"/>
  <c r="AA28" i="20"/>
  <c r="AA47" i="20"/>
  <c r="AA39" i="20"/>
  <c r="AA2" i="20"/>
  <c r="AA96" i="20"/>
  <c r="AA24" i="20"/>
  <c r="AA73" i="20"/>
  <c r="AA34" i="20"/>
  <c r="AA60" i="20"/>
  <c r="AA33" i="20"/>
  <c r="AA63" i="20"/>
  <c r="AA30" i="20"/>
  <c r="AA22" i="20"/>
  <c r="AA79" i="20"/>
  <c r="AA85" i="20"/>
  <c r="AA25" i="20"/>
  <c r="AA87" i="20"/>
  <c r="AA76" i="20"/>
  <c r="AA55" i="20"/>
  <c r="AA67" i="20"/>
  <c r="AA69" i="20"/>
  <c r="AA51" i="20"/>
  <c r="AA93" i="20"/>
  <c r="AA95" i="20"/>
  <c r="AA15" i="20"/>
  <c r="AA5" i="20"/>
  <c r="AA66" i="20"/>
  <c r="AA92" i="20"/>
  <c r="AA14" i="20"/>
  <c r="AA41" i="20"/>
  <c r="AA42" i="20"/>
  <c r="AA75" i="20"/>
  <c r="AA27" i="20"/>
  <c r="AA62" i="20"/>
  <c r="AA29" i="20"/>
  <c r="AA84" i="20"/>
  <c r="AA91" i="20"/>
  <c r="AA21" i="20"/>
  <c r="AA7" i="20"/>
  <c r="AA26" i="20"/>
  <c r="AA4" i="20"/>
  <c r="AA56" i="20"/>
  <c r="AA52" i="20"/>
  <c r="AA70" i="20"/>
  <c r="AA8" i="20"/>
  <c r="AA64" i="20"/>
  <c r="AA53" i="20"/>
  <c r="AA20" i="20"/>
  <c r="AA58" i="20"/>
  <c r="AA44" i="20"/>
  <c r="AA45" i="20"/>
  <c r="AA68" i="20"/>
  <c r="AA35" i="20"/>
  <c r="AA65" i="20"/>
  <c r="AA78" i="20"/>
  <c r="AA12" i="20"/>
  <c r="AA9" i="20"/>
  <c r="AA71" i="20"/>
  <c r="AA10" i="20"/>
  <c r="AA32" i="20"/>
  <c r="AA37" i="20"/>
  <c r="AA38" i="20"/>
  <c r="AA16" i="20"/>
  <c r="AA77" i="20"/>
  <c r="AA3" i="20"/>
  <c r="AA72" i="20"/>
  <c r="AA6" i="20"/>
  <c r="AA81" i="20"/>
  <c r="AA36" i="20"/>
  <c r="AA74" i="20"/>
  <c r="AA48" i="20"/>
  <c r="AA89" i="20"/>
  <c r="AA82" i="20"/>
  <c r="AA86" i="20"/>
  <c r="AX4" i="23"/>
  <c r="AX9" i="23"/>
  <c r="AR17" i="20"/>
  <c r="D41" i="1"/>
  <c r="AQ14" i="20"/>
  <c r="AU14" i="20" s="1"/>
  <c r="AO14" i="14"/>
  <c r="AQ14" i="14"/>
  <c r="AD5" i="20"/>
  <c r="AP14" i="14"/>
  <c r="AU6" i="23"/>
  <c r="D40" i="1"/>
  <c r="AT10" i="20"/>
  <c r="AT11" i="20"/>
  <c r="AT5" i="20"/>
  <c r="AT14" i="20"/>
  <c r="AW11" i="23"/>
  <c r="AT4" i="20"/>
  <c r="AT13" i="20"/>
  <c r="AT7" i="20"/>
  <c r="AR14" i="14"/>
  <c r="AT16" i="20"/>
  <c r="AS14" i="14"/>
  <c r="AT8" i="20"/>
  <c r="AT9" i="20"/>
  <c r="AT15" i="20"/>
  <c r="AT6" i="20"/>
  <c r="AT2" i="20"/>
  <c r="AT12" i="20"/>
  <c r="AT3" i="20"/>
  <c r="AQ17" i="20"/>
  <c r="AU17" i="20" s="1"/>
  <c r="AS17" i="20"/>
  <c r="AX11" i="23" l="1"/>
  <c r="AR18" i="20"/>
  <c r="AP15" i="14"/>
  <c r="AU7" i="23"/>
  <c r="AO15" i="14"/>
  <c r="AQ15" i="14"/>
  <c r="AW6" i="23"/>
  <c r="BD17" i="23"/>
  <c r="AR15" i="14"/>
  <c r="AS15" i="14"/>
  <c r="AR19" i="20"/>
  <c r="AS18" i="20"/>
  <c r="AQ19" i="20"/>
  <c r="AU19" i="20" s="1"/>
  <c r="AS19" i="20"/>
  <c r="AR20" i="20"/>
  <c r="AR21" i="20"/>
  <c r="AS20" i="20"/>
  <c r="AQ20" i="20"/>
  <c r="AU20" i="20" s="1"/>
  <c r="AQ21" i="20"/>
  <c r="AU21" i="20" s="1"/>
  <c r="AS21" i="20"/>
  <c r="AR22" i="20"/>
  <c r="AQ22" i="20"/>
  <c r="AU22" i="20" s="1"/>
  <c r="AS22" i="20"/>
  <c r="AR23" i="20"/>
  <c r="AQ23" i="20"/>
  <c r="AU23" i="20" s="1"/>
  <c r="AR24" i="20"/>
  <c r="AS23" i="20"/>
  <c r="AR25" i="20"/>
  <c r="AQ24" i="20"/>
  <c r="AU24" i="20" s="1"/>
  <c r="AS24" i="20"/>
  <c r="AS25" i="20"/>
  <c r="AR26" i="20"/>
  <c r="AQ25" i="20"/>
  <c r="AU25" i="20" s="1"/>
  <c r="AR27" i="20"/>
  <c r="AS26" i="20"/>
  <c r="AQ26" i="20"/>
  <c r="AU26" i="20" s="1"/>
  <c r="AQ27" i="20"/>
  <c r="AU27" i="20" s="1"/>
  <c r="AS27" i="20"/>
  <c r="AR28" i="20"/>
  <c r="AS28" i="20"/>
  <c r="AR29" i="20"/>
  <c r="AQ28" i="20"/>
  <c r="AU28" i="20" s="1"/>
  <c r="AR30" i="20"/>
  <c r="AS29" i="20"/>
  <c r="AQ29" i="20"/>
  <c r="AU29" i="20" s="1"/>
  <c r="AS30" i="20"/>
  <c r="AR31" i="20"/>
  <c r="AQ30" i="20"/>
  <c r="AU30" i="20" s="1"/>
  <c r="AS31" i="20"/>
  <c r="AQ31" i="20"/>
  <c r="AU31" i="20" s="1"/>
  <c r="AR32" i="20"/>
  <c r="AS32" i="20"/>
  <c r="AR33" i="20"/>
  <c r="AQ32" i="20"/>
  <c r="AU32" i="20" s="1"/>
  <c r="AS33" i="20"/>
  <c r="AQ33" i="20"/>
  <c r="AU33" i="20" s="1"/>
  <c r="AR34" i="20"/>
  <c r="AQ34" i="20"/>
  <c r="AU34" i="20" s="1"/>
  <c r="AS34" i="20"/>
  <c r="AR35" i="20"/>
  <c r="AR36" i="20"/>
  <c r="AS35" i="20"/>
  <c r="AQ35" i="20"/>
  <c r="AU35" i="20" s="1"/>
  <c r="AQ36" i="20"/>
  <c r="AU36" i="20" s="1"/>
  <c r="AR37" i="20"/>
  <c r="AS36" i="20"/>
  <c r="AS37" i="20"/>
  <c r="AQ37" i="20"/>
  <c r="AU37" i="20" s="1"/>
  <c r="AR38" i="20"/>
  <c r="AS38" i="20"/>
  <c r="AR39" i="20"/>
  <c r="AQ38" i="20"/>
  <c r="AU38" i="20" s="1"/>
  <c r="AQ39" i="20"/>
  <c r="AU39" i="20" s="1"/>
  <c r="AR40" i="20"/>
  <c r="AS39" i="20"/>
  <c r="AR41" i="20"/>
  <c r="AS40" i="20"/>
  <c r="AQ40" i="20"/>
  <c r="AU40" i="20" s="1"/>
  <c r="AQ41" i="20"/>
  <c r="AU41" i="20" s="1"/>
  <c r="AS41" i="20"/>
  <c r="AR42" i="20"/>
  <c r="AR43" i="20"/>
  <c r="AQ42" i="20"/>
  <c r="AU42" i="20" s="1"/>
  <c r="AS42" i="20"/>
  <c r="AQ43" i="20"/>
  <c r="AU43" i="20" s="1"/>
  <c r="AS43" i="20"/>
  <c r="AR44" i="20"/>
  <c r="AS44" i="20"/>
  <c r="AQ44" i="20"/>
  <c r="AU44" i="20" s="1"/>
  <c r="AR45" i="20"/>
  <c r="AQ45" i="20"/>
  <c r="AU45" i="20" s="1"/>
  <c r="AS45" i="20"/>
  <c r="AR46" i="20"/>
  <c r="AS46" i="20"/>
  <c r="AR47" i="20"/>
  <c r="AQ46" i="20"/>
  <c r="AU46" i="20" s="1"/>
  <c r="AR48" i="20"/>
  <c r="AQ47" i="20"/>
  <c r="AU47" i="20" s="1"/>
  <c r="AS47" i="20"/>
  <c r="AR49" i="20"/>
  <c r="AQ48" i="20"/>
  <c r="AU48" i="20" s="1"/>
  <c r="AS48" i="20"/>
  <c r="AR50" i="20"/>
  <c r="AQ49" i="20"/>
  <c r="AU49" i="20" s="1"/>
  <c r="AS49" i="20"/>
  <c r="AS50" i="20"/>
  <c r="AR51" i="20"/>
  <c r="AQ50" i="20"/>
  <c r="AU50" i="20" s="1"/>
  <c r="AQ51" i="20"/>
  <c r="AU51" i="20" s="1"/>
  <c r="AS51" i="20"/>
  <c r="AR52" i="20"/>
  <c r="AR53" i="20"/>
  <c r="AS52" i="20"/>
  <c r="AQ52" i="20"/>
  <c r="AU52" i="20" s="1"/>
  <c r="AS53" i="20"/>
  <c r="AR54" i="20"/>
  <c r="AQ53" i="20"/>
  <c r="AU53" i="20" s="1"/>
  <c r="AS54" i="20"/>
  <c r="AR55" i="20"/>
  <c r="AQ54" i="20"/>
  <c r="AU54" i="20" s="1"/>
  <c r="AS55" i="20"/>
  <c r="AR56" i="20"/>
  <c r="AQ55" i="20"/>
  <c r="AU55" i="20" s="1"/>
  <c r="AQ56" i="20"/>
  <c r="AU56" i="20" s="1"/>
  <c r="AS56" i="20"/>
  <c r="AR57" i="20"/>
  <c r="AS57" i="20"/>
  <c r="AR58" i="20"/>
  <c r="AQ57" i="20"/>
  <c r="AU57" i="20" s="1"/>
  <c r="AS58" i="20"/>
  <c r="AQ58" i="20"/>
  <c r="AU58" i="20" s="1"/>
  <c r="AR59" i="20"/>
  <c r="AQ59" i="20"/>
  <c r="AU59" i="20" s="1"/>
  <c r="AS59" i="20"/>
  <c r="AR60" i="20"/>
  <c r="AR61" i="20"/>
  <c r="AQ60" i="20"/>
  <c r="AU60" i="20" s="1"/>
  <c r="AS60" i="20"/>
  <c r="AQ61" i="20"/>
  <c r="AU61" i="20" s="1"/>
  <c r="AS61" i="20"/>
  <c r="AR62" i="20"/>
  <c r="AS62" i="20"/>
  <c r="AQ62" i="20"/>
  <c r="AU62" i="20" s="1"/>
  <c r="AR63" i="20"/>
  <c r="AQ63" i="20"/>
  <c r="AU63" i="20" s="1"/>
  <c r="AS63" i="20"/>
  <c r="AR64" i="20"/>
  <c r="AR65" i="20"/>
  <c r="AQ64" i="20"/>
  <c r="AU64" i="20" s="1"/>
  <c r="AS64" i="20"/>
  <c r="AR66" i="20"/>
  <c r="AS65" i="20"/>
  <c r="AQ65" i="20"/>
  <c r="AU65" i="20" s="1"/>
  <c r="AR67" i="20"/>
  <c r="AS66" i="20"/>
  <c r="AQ66" i="20"/>
  <c r="AU66" i="20" s="1"/>
  <c r="AQ67" i="20"/>
  <c r="AU67" i="20" s="1"/>
  <c r="AR68" i="20"/>
  <c r="AS67" i="20"/>
  <c r="AQ68" i="20"/>
  <c r="AU68" i="20" s="1"/>
  <c r="AS68" i="20"/>
  <c r="AR69" i="20"/>
  <c r="AQ69" i="20"/>
  <c r="AU69" i="20" s="1"/>
  <c r="AS69" i="20"/>
  <c r="AR70" i="20"/>
  <c r="AR71" i="20"/>
  <c r="AS70" i="20"/>
  <c r="AQ70" i="20"/>
  <c r="AU70" i="20" s="1"/>
  <c r="AS71" i="20"/>
  <c r="AQ71" i="20"/>
  <c r="AU71" i="20" s="1"/>
  <c r="AR72" i="20"/>
  <c r="AQ72" i="20"/>
  <c r="AU72" i="20" s="1"/>
  <c r="AS72" i="20"/>
  <c r="AR73" i="20"/>
  <c r="AR74" i="20"/>
  <c r="AQ73" i="20"/>
  <c r="AU73" i="20" s="1"/>
  <c r="AS73" i="20"/>
  <c r="AS74" i="20"/>
  <c r="AQ74" i="20"/>
  <c r="AU74" i="20" s="1"/>
  <c r="AR75" i="20"/>
  <c r="AQ75" i="20"/>
  <c r="AU75" i="20" s="1"/>
  <c r="AS75" i="20"/>
  <c r="AR76" i="20"/>
  <c r="AQ76" i="20"/>
  <c r="AU76" i="20" s="1"/>
  <c r="AS76" i="20"/>
  <c r="AR77" i="20"/>
  <c r="AQ77" i="20"/>
  <c r="AU77" i="20" s="1"/>
  <c r="AR78" i="20"/>
  <c r="AS77" i="20"/>
  <c r="AR79" i="20"/>
  <c r="AS78" i="20"/>
  <c r="AQ78" i="20"/>
  <c r="AU78" i="20" s="1"/>
  <c r="AQ79" i="20"/>
  <c r="AU79" i="20" s="1"/>
  <c r="AR80" i="20"/>
  <c r="AS79" i="20"/>
  <c r="AQ80" i="20"/>
  <c r="AU80" i="20" s="1"/>
  <c r="AS80" i="20"/>
  <c r="AR81" i="20"/>
  <c r="AR82" i="20"/>
  <c r="AQ81" i="20"/>
  <c r="AU81" i="20" s="1"/>
  <c r="AS81" i="20"/>
  <c r="AR83" i="20"/>
  <c r="AQ82" i="20"/>
  <c r="AU82" i="20" s="1"/>
  <c r="AS82" i="20"/>
  <c r="AQ83" i="20"/>
  <c r="AU83" i="20" s="1"/>
  <c r="AS83" i="20"/>
  <c r="AR84" i="20"/>
  <c r="AR85" i="20"/>
  <c r="AS84" i="20"/>
  <c r="AQ84" i="20"/>
  <c r="AU84" i="20" s="1"/>
  <c r="AR86" i="20"/>
  <c r="AQ85" i="20"/>
  <c r="AU85" i="20" s="1"/>
  <c r="AS85" i="20"/>
  <c r="AS86" i="20"/>
  <c r="AQ86" i="20"/>
  <c r="AU86" i="20" s="1"/>
  <c r="AR87" i="20"/>
  <c r="AS87" i="20"/>
  <c r="AR88" i="20"/>
  <c r="AQ87" i="20"/>
  <c r="AU87" i="20" s="1"/>
  <c r="AQ88" i="20"/>
  <c r="AU88" i="20" s="1"/>
  <c r="AR89" i="20"/>
  <c r="AS88" i="20"/>
  <c r="AQ89" i="20"/>
  <c r="AU89" i="20" s="1"/>
  <c r="AS89" i="20"/>
  <c r="AR90" i="20"/>
  <c r="AR91" i="20"/>
  <c r="AQ90" i="20"/>
  <c r="AU90" i="20" s="1"/>
  <c r="AS90" i="20"/>
  <c r="AS91" i="20"/>
  <c r="AR92" i="20"/>
  <c r="AQ91" i="20"/>
  <c r="AU91" i="20" s="1"/>
  <c r="AR93" i="20"/>
  <c r="AS92" i="20"/>
  <c r="AQ92" i="20"/>
  <c r="AU92" i="20" s="1"/>
  <c r="AR94" i="20"/>
  <c r="AS93" i="20"/>
  <c r="AQ93" i="20"/>
  <c r="AU93" i="20" s="1"/>
  <c r="AR95" i="20"/>
  <c r="AS94" i="20"/>
  <c r="AQ94" i="20"/>
  <c r="AU94" i="20" s="1"/>
  <c r="AR96" i="20"/>
  <c r="AS95" i="20"/>
  <c r="AQ95" i="20"/>
  <c r="AU95" i="20" s="1"/>
  <c r="AR97" i="20"/>
  <c r="AQ96" i="20"/>
  <c r="AU96" i="20" s="1"/>
  <c r="AS96" i="20"/>
  <c r="AQ97" i="20"/>
  <c r="AU97" i="20" s="1"/>
  <c r="AS97" i="20"/>
  <c r="AR98" i="20"/>
  <c r="AQ98" i="20"/>
  <c r="AU98" i="20" s="1"/>
  <c r="AR99" i="20"/>
  <c r="AS98" i="20"/>
  <c r="AR100" i="20"/>
  <c r="AS99" i="20"/>
  <c r="AQ99" i="20"/>
  <c r="AU99" i="20" s="1"/>
  <c r="AQ100" i="20"/>
  <c r="AU100" i="20" s="1"/>
  <c r="AS100" i="20"/>
  <c r="AR101" i="20"/>
  <c r="AS101" i="20"/>
  <c r="AR102" i="20"/>
  <c r="AQ101" i="20"/>
  <c r="AU101" i="20" s="1"/>
  <c r="AS102" i="20"/>
  <c r="AR103" i="20"/>
  <c r="AQ102" i="20"/>
  <c r="AU102" i="20" s="1"/>
  <c r="AR104" i="20"/>
  <c r="AS103" i="20"/>
  <c r="AQ103" i="20"/>
  <c r="AU103" i="20" s="1"/>
  <c r="AQ104" i="20"/>
  <c r="AU104" i="20" s="1"/>
  <c r="AS104" i="20"/>
  <c r="AR105" i="20"/>
  <c r="AS105" i="20"/>
  <c r="AQ105" i="20"/>
  <c r="AU105" i="20" s="1"/>
  <c r="AR106" i="20"/>
  <c r="AQ106" i="20"/>
  <c r="AU106" i="20" s="1"/>
  <c r="AS106" i="20"/>
  <c r="AR107" i="20"/>
  <c r="AR108" i="20"/>
  <c r="AS107" i="20"/>
  <c r="AQ107" i="20"/>
  <c r="AU107" i="20" s="1"/>
  <c r="AR109" i="20"/>
  <c r="AS108" i="20"/>
  <c r="AQ108" i="20"/>
  <c r="AU108" i="20" s="1"/>
  <c r="AR110" i="20"/>
  <c r="AS109" i="20"/>
  <c r="AQ109" i="20"/>
  <c r="AU109" i="20" s="1"/>
  <c r="AS110" i="20"/>
  <c r="AQ110" i="20"/>
  <c r="AU110" i="20" s="1"/>
  <c r="AR111" i="20"/>
  <c r="AR112" i="20"/>
  <c r="AS111" i="20"/>
  <c r="AQ111" i="20"/>
  <c r="AU111" i="20" s="1"/>
  <c r="AQ112" i="20"/>
  <c r="AU112" i="20" s="1"/>
  <c r="AR113" i="20"/>
  <c r="AS112" i="20"/>
  <c r="AS113" i="20"/>
  <c r="AQ113" i="20"/>
  <c r="AU113" i="20" s="1"/>
  <c r="AR114" i="20"/>
  <c r="AQ114" i="20"/>
  <c r="AU114" i="20" s="1"/>
  <c r="AS114" i="20"/>
  <c r="AR115" i="20"/>
  <c r="AS115" i="20"/>
  <c r="AR116" i="20"/>
  <c r="AQ115" i="20"/>
  <c r="AU115" i="20" s="1"/>
  <c r="AR117" i="20"/>
  <c r="AQ116" i="20"/>
  <c r="AU116" i="20" s="1"/>
  <c r="AS116" i="20"/>
  <c r="AR118" i="20"/>
  <c r="AS117" i="20"/>
  <c r="AQ117" i="20"/>
  <c r="AU117" i="20" s="1"/>
  <c r="AR119" i="20"/>
  <c r="AS118" i="20"/>
  <c r="AQ118" i="20"/>
  <c r="AU118" i="20" s="1"/>
  <c r="AR120" i="20"/>
  <c r="AS119" i="20"/>
  <c r="AQ119" i="20"/>
  <c r="AU119" i="20" s="1"/>
  <c r="AR121" i="20"/>
  <c r="AQ120" i="20"/>
  <c r="AU120" i="20" s="1"/>
  <c r="AS120" i="20"/>
  <c r="AS121" i="20"/>
  <c r="AQ121" i="20"/>
  <c r="AU121" i="20" s="1"/>
  <c r="AR122" i="20"/>
  <c r="AQ122" i="20"/>
  <c r="AU122" i="20" s="1"/>
  <c r="AS122" i="20"/>
  <c r="AR123" i="20"/>
  <c r="AS123" i="20"/>
  <c r="AR124" i="20"/>
  <c r="AQ123" i="20"/>
  <c r="AU123" i="20" s="1"/>
  <c r="AS124" i="20"/>
  <c r="AQ124" i="20"/>
  <c r="AU124" i="20" s="1"/>
  <c r="AR125" i="20"/>
  <c r="AR126" i="20"/>
  <c r="AS125" i="20"/>
  <c r="AQ125" i="20"/>
  <c r="AU125" i="20" s="1"/>
  <c r="AQ126" i="20"/>
  <c r="AU126" i="20" s="1"/>
  <c r="AR127" i="20"/>
  <c r="AS126" i="20"/>
  <c r="AS127" i="20"/>
  <c r="AQ127" i="20"/>
  <c r="AU127" i="20" s="1"/>
  <c r="AR128" i="20"/>
  <c r="AQ128" i="20"/>
  <c r="AU128" i="20" s="1"/>
  <c r="AR129" i="20"/>
  <c r="AS128" i="20"/>
  <c r="AR130" i="20"/>
  <c r="AS129" i="20"/>
  <c r="AQ129" i="20"/>
  <c r="AU129" i="20" s="1"/>
  <c r="AQ130" i="20"/>
  <c r="AU130" i="20" s="1"/>
  <c r="AS130" i="20"/>
  <c r="AR131" i="20"/>
  <c r="AQ131" i="20"/>
  <c r="AU131" i="20" s="1"/>
  <c r="AS131" i="20"/>
  <c r="AR132" i="20"/>
  <c r="AS132" i="20"/>
  <c r="AQ132" i="20"/>
  <c r="AU132" i="20" s="1"/>
  <c r="AR133" i="20"/>
  <c r="AR134" i="20"/>
  <c r="AQ133" i="20"/>
  <c r="AU133" i="20" s="1"/>
  <c r="AS133" i="20"/>
  <c r="AR135" i="20"/>
  <c r="AQ134" i="20"/>
  <c r="AU134" i="20" s="1"/>
  <c r="AS134" i="20"/>
  <c r="AR136" i="20"/>
  <c r="AQ135" i="20"/>
  <c r="AU135" i="20" s="1"/>
  <c r="AS135" i="20"/>
  <c r="AR137" i="20"/>
  <c r="AS136" i="20"/>
  <c r="AQ136" i="20"/>
  <c r="AU136" i="20" s="1"/>
  <c r="AQ137" i="20"/>
  <c r="AU137" i="20" s="1"/>
  <c r="AS137" i="20"/>
  <c r="AR138" i="20"/>
  <c r="AS138" i="20"/>
  <c r="AQ138" i="20"/>
  <c r="AU138" i="20" s="1"/>
  <c r="AR139" i="20"/>
  <c r="AR140" i="20"/>
  <c r="AS139" i="20"/>
  <c r="AQ139" i="20"/>
  <c r="AU139" i="20" s="1"/>
  <c r="AR141" i="20"/>
  <c r="AQ140" i="20"/>
  <c r="AU140" i="20" s="1"/>
  <c r="AS140" i="20"/>
  <c r="AQ141" i="20"/>
  <c r="AU141" i="20" s="1"/>
  <c r="AS141" i="20"/>
  <c r="AR142" i="20"/>
  <c r="AS142" i="20"/>
  <c r="AQ142" i="20"/>
  <c r="AU142" i="20" s="1"/>
  <c r="AR143" i="20"/>
  <c r="AS143" i="20"/>
  <c r="AR144" i="20"/>
  <c r="AQ143" i="20"/>
  <c r="AU143" i="20" s="1"/>
  <c r="AQ144" i="20"/>
  <c r="AU144" i="20" s="1"/>
  <c r="AS144" i="20"/>
  <c r="AR145" i="20"/>
  <c r="AR146" i="20"/>
  <c r="AS145" i="20"/>
  <c r="AQ145" i="20"/>
  <c r="AU145" i="20" s="1"/>
  <c r="AR147" i="20"/>
  <c r="AQ146" i="20"/>
  <c r="AU146" i="20" s="1"/>
  <c r="AS146" i="20"/>
  <c r="AQ147" i="20"/>
  <c r="AU147" i="20" s="1"/>
  <c r="AS147" i="20"/>
  <c r="AR148" i="20"/>
  <c r="AS148" i="20"/>
  <c r="AQ148" i="20"/>
  <c r="AU148" i="20" s="1"/>
  <c r="AR149" i="20"/>
  <c r="AQ149" i="20"/>
  <c r="AU149" i="20" s="1"/>
  <c r="AR150" i="20"/>
  <c r="AS149" i="20"/>
  <c r="AS150" i="20"/>
  <c r="AR151" i="20"/>
  <c r="AQ150" i="20"/>
  <c r="AU150" i="20" s="1"/>
  <c r="AS151" i="20"/>
  <c r="AR152" i="20"/>
  <c r="AQ151" i="20"/>
  <c r="AU151" i="20" s="1"/>
  <c r="AQ152" i="20"/>
  <c r="AU152" i="20" s="1"/>
  <c r="AR153" i="20"/>
  <c r="AS152" i="20"/>
  <c r="AQ153" i="20"/>
  <c r="AU153" i="20" s="1"/>
  <c r="AS153" i="20"/>
  <c r="AR154" i="20"/>
  <c r="AS154" i="20"/>
  <c r="AR155" i="20"/>
  <c r="AQ154" i="20"/>
  <c r="AU154" i="20" s="1"/>
  <c r="AS155" i="20"/>
  <c r="AQ155" i="20"/>
  <c r="AU155" i="20" s="1"/>
  <c r="AR156" i="20"/>
  <c r="AQ156" i="20"/>
  <c r="AU156" i="20" s="1"/>
  <c r="AS156" i="20"/>
  <c r="AR157" i="20"/>
  <c r="AR158" i="20"/>
  <c r="AS157" i="20"/>
  <c r="AQ157" i="20"/>
  <c r="AU157" i="20" s="1"/>
  <c r="AQ158" i="20"/>
  <c r="AU158" i="20" s="1"/>
  <c r="AR159" i="20"/>
  <c r="AS158" i="20"/>
  <c r="AR160" i="20"/>
  <c r="AS159" i="20"/>
  <c r="AQ159" i="20"/>
  <c r="AU159" i="20" s="1"/>
  <c r="AR161" i="20"/>
  <c r="AS160" i="20"/>
  <c r="AQ160" i="20"/>
  <c r="AU160" i="20" s="1"/>
  <c r="AR162" i="20"/>
  <c r="AS161" i="20"/>
  <c r="AQ161" i="20"/>
  <c r="AU161" i="20" s="1"/>
  <c r="AS162" i="20"/>
  <c r="AR163" i="20"/>
  <c r="AQ162" i="20"/>
  <c r="AU162" i="20" s="1"/>
  <c r="AS163" i="20"/>
  <c r="AR164" i="20"/>
  <c r="AQ163" i="20"/>
  <c r="AU163" i="20" s="1"/>
  <c r="AR165" i="20"/>
  <c r="AS164" i="20"/>
  <c r="AQ164" i="20"/>
  <c r="AU164" i="20" s="1"/>
  <c r="AS165" i="20"/>
  <c r="AR166" i="20"/>
  <c r="AQ165" i="20"/>
  <c r="AU165" i="20" s="1"/>
  <c r="AR167" i="20"/>
  <c r="AS166" i="20"/>
  <c r="AQ166" i="20"/>
  <c r="AU166" i="20" s="1"/>
  <c r="AR168" i="20"/>
  <c r="AS167" i="20"/>
  <c r="AQ167" i="20"/>
  <c r="AU167" i="20" s="1"/>
  <c r="AS168" i="20"/>
  <c r="AR169" i="20"/>
  <c r="AQ168" i="20"/>
  <c r="AU168" i="20" s="1"/>
  <c r="AR170" i="20"/>
  <c r="AS169" i="20"/>
  <c r="AQ169" i="20"/>
  <c r="AU169" i="20" s="1"/>
  <c r="AS170" i="20"/>
  <c r="AR171" i="20"/>
  <c r="AQ170" i="20"/>
  <c r="AU170" i="20" s="1"/>
  <c r="AS171" i="20"/>
  <c r="AR172" i="20"/>
  <c r="AQ171" i="20"/>
  <c r="AU171" i="20" s="1"/>
  <c r="AR173" i="20"/>
  <c r="AS172" i="20"/>
  <c r="AQ172" i="20"/>
  <c r="AU172" i="20" s="1"/>
  <c r="AS173" i="20"/>
  <c r="AQ173" i="20"/>
  <c r="AU173" i="20" s="1"/>
  <c r="AR174" i="20"/>
  <c r="AS174" i="20"/>
  <c r="AQ174" i="20"/>
  <c r="AU174" i="20" s="1"/>
  <c r="AR175" i="20"/>
  <c r="AS175" i="20"/>
  <c r="AQ175" i="20"/>
  <c r="AU175" i="20" s="1"/>
  <c r="AR176" i="20"/>
  <c r="AR177" i="20"/>
  <c r="AS176" i="20"/>
  <c r="AQ176" i="20"/>
  <c r="AU176" i="20" s="1"/>
  <c r="AR178" i="20"/>
  <c r="AS177" i="20"/>
  <c r="AQ177" i="20"/>
  <c r="AU177" i="20" s="1"/>
  <c r="AR179" i="20"/>
  <c r="AQ178" i="20"/>
  <c r="AU178" i="20" s="1"/>
  <c r="AS178" i="20"/>
  <c r="AS179" i="20"/>
  <c r="AQ179" i="20"/>
  <c r="AU179" i="20" s="1"/>
  <c r="AR180" i="20"/>
  <c r="AS180" i="20"/>
  <c r="AQ180" i="20"/>
  <c r="AU180" i="20" s="1"/>
  <c r="AR181" i="20"/>
  <c r="AQ181" i="20"/>
  <c r="AU181" i="20" s="1"/>
  <c r="AR182" i="20"/>
  <c r="AS181" i="20"/>
  <c r="AQ182" i="20"/>
  <c r="AU182" i="20" s="1"/>
  <c r="AR183" i="20"/>
  <c r="AS182" i="20"/>
  <c r="AQ183" i="20"/>
  <c r="AU183" i="20" s="1"/>
  <c r="AR184" i="20"/>
  <c r="AS183" i="20"/>
  <c r="AS184" i="20"/>
  <c r="AR185" i="20"/>
  <c r="AQ184" i="20"/>
  <c r="AU184" i="20" s="1"/>
  <c r="AQ185" i="20"/>
  <c r="AU185" i="20" s="1"/>
  <c r="AR186" i="20"/>
  <c r="AS185" i="20"/>
  <c r="AS186" i="20"/>
  <c r="AQ186" i="20"/>
  <c r="AU186" i="20" s="1"/>
  <c r="AR187" i="20"/>
  <c r="AR188" i="20"/>
  <c r="AS187" i="20"/>
  <c r="AQ187" i="20"/>
  <c r="AU187" i="20" s="1"/>
  <c r="AQ188" i="20"/>
  <c r="AU188" i="20" s="1"/>
  <c r="AR189" i="20"/>
  <c r="AS188" i="20"/>
  <c r="AR190" i="20"/>
  <c r="AS189" i="20"/>
  <c r="AQ189" i="20"/>
  <c r="AU189" i="20" s="1"/>
  <c r="AS190" i="20"/>
  <c r="AR191" i="20"/>
  <c r="AQ190" i="20"/>
  <c r="AU190" i="20" s="1"/>
  <c r="AQ191" i="20"/>
  <c r="AU191" i="20" s="1"/>
  <c r="AS191" i="20"/>
  <c r="AR192" i="20"/>
  <c r="AS192" i="20"/>
  <c r="AQ192" i="20"/>
  <c r="AU192" i="20" s="1"/>
  <c r="AR193" i="20"/>
  <c r="AR194" i="20"/>
  <c r="AS193" i="20"/>
  <c r="AQ193" i="20"/>
  <c r="AU193" i="20" s="1"/>
  <c r="AR195" i="20"/>
  <c r="AS194" i="20"/>
  <c r="AQ194" i="20"/>
  <c r="AU194" i="20" s="1"/>
  <c r="AS195" i="20"/>
  <c r="AQ195" i="20"/>
  <c r="AU195" i="20" s="1"/>
  <c r="AR196" i="20"/>
  <c r="AQ196" i="20"/>
  <c r="AU196" i="20" s="1"/>
  <c r="AS196" i="20"/>
  <c r="AR197" i="20"/>
  <c r="AR198" i="20"/>
  <c r="AS197" i="20"/>
  <c r="AQ197" i="20"/>
  <c r="AU197" i="20" s="1"/>
  <c r="AR199" i="20"/>
  <c r="AS198" i="20"/>
  <c r="AQ198" i="20"/>
  <c r="AU198" i="20" s="1"/>
  <c r="AQ199" i="20"/>
  <c r="AU199" i="20" s="1"/>
  <c r="AS199" i="20"/>
  <c r="AR200" i="20"/>
  <c r="AR201" i="20"/>
  <c r="AS200" i="20"/>
  <c r="AQ200" i="20"/>
  <c r="AU200" i="20" s="1"/>
  <c r="AS201" i="20"/>
  <c r="AR202" i="20"/>
  <c r="AQ201" i="20"/>
  <c r="AU201" i="20" s="1"/>
  <c r="AR203" i="20"/>
  <c r="AS202" i="20"/>
  <c r="AQ202" i="20"/>
  <c r="AU202" i="20" s="1"/>
  <c r="AQ203" i="20"/>
  <c r="AU203" i="20" s="1"/>
  <c r="AS203" i="20"/>
  <c r="AR204" i="20"/>
  <c r="AR205" i="20"/>
  <c r="AS204" i="20"/>
  <c r="AQ204" i="20"/>
  <c r="AU204" i="20" s="1"/>
  <c r="AQ205" i="20"/>
  <c r="AU205" i="20" s="1"/>
  <c r="AS205" i="20"/>
  <c r="AR206" i="20"/>
  <c r="AR207" i="20"/>
  <c r="AS206" i="20"/>
  <c r="AQ206" i="20"/>
  <c r="AU206" i="20" s="1"/>
  <c r="AQ207" i="20"/>
  <c r="AU207" i="20" s="1"/>
  <c r="AR208" i="20"/>
  <c r="AS207" i="20"/>
  <c r="AS208" i="20"/>
  <c r="AR209" i="20"/>
  <c r="AQ208" i="20"/>
  <c r="AU208" i="20" s="1"/>
  <c r="AS209" i="20"/>
  <c r="AQ209" i="20"/>
  <c r="AU209" i="20" s="1"/>
  <c r="AR210" i="20"/>
  <c r="AS210" i="20"/>
  <c r="AQ210" i="20"/>
  <c r="AU210" i="20" s="1"/>
  <c r="AR211" i="20"/>
  <c r="AQ211" i="20"/>
  <c r="AU211" i="20" s="1"/>
  <c r="AS211" i="20"/>
  <c r="AR212" i="20"/>
  <c r="AS212" i="20"/>
  <c r="AR213" i="20"/>
  <c r="AQ212" i="20"/>
  <c r="AU212" i="20" s="1"/>
  <c r="AQ213" i="20"/>
  <c r="AU213" i="20" s="1"/>
  <c r="AS213" i="20"/>
  <c r="AR214" i="20"/>
  <c r="AS214" i="20"/>
  <c r="AQ214" i="20"/>
  <c r="AU214" i="20" s="1"/>
  <c r="AR215" i="20"/>
  <c r="AQ215" i="20"/>
  <c r="AU215" i="20" s="1"/>
  <c r="AS215" i="20"/>
  <c r="AR216" i="20"/>
  <c r="AQ216" i="20"/>
  <c r="AU216" i="20" s="1"/>
  <c r="AR217" i="20"/>
  <c r="AS216" i="20"/>
  <c r="AQ217" i="20"/>
  <c r="AU217" i="20" s="1"/>
  <c r="AS217" i="20"/>
  <c r="AR218" i="20"/>
  <c r="AQ218" i="20"/>
  <c r="AU218" i="20" s="1"/>
  <c r="AS218" i="20"/>
  <c r="AR219" i="20"/>
  <c r="AS219" i="20"/>
  <c r="AR220" i="20"/>
  <c r="AQ219" i="20"/>
  <c r="AU219" i="20" s="1"/>
  <c r="AS220" i="20"/>
  <c r="AQ220" i="20"/>
  <c r="AU220" i="20" s="1"/>
  <c r="AR221" i="20"/>
  <c r="AR222" i="20"/>
  <c r="AS221" i="20"/>
  <c r="AQ221" i="20"/>
  <c r="AU221" i="20" s="1"/>
  <c r="AQ222" i="20"/>
  <c r="AU222" i="20" s="1"/>
  <c r="AS222" i="20"/>
  <c r="AR223" i="20"/>
  <c r="AQ223" i="20"/>
  <c r="AU223" i="20" s="1"/>
  <c r="AR224" i="20"/>
  <c r="AS223" i="20"/>
  <c r="AR225" i="20"/>
  <c r="AS224" i="20"/>
  <c r="AQ224" i="20"/>
  <c r="AU224" i="20" s="1"/>
  <c r="AR226" i="20"/>
  <c r="AS225" i="20"/>
  <c r="AQ225" i="20"/>
  <c r="AU225" i="20" s="1"/>
  <c r="AQ226" i="20"/>
  <c r="AU226" i="20" s="1"/>
  <c r="AR227" i="20"/>
  <c r="AS226" i="20"/>
  <c r="AQ227" i="20"/>
  <c r="AU227" i="20" s="1"/>
  <c r="AS227" i="20"/>
  <c r="AR228" i="20"/>
  <c r="AQ228" i="20"/>
  <c r="AU228" i="20" s="1"/>
  <c r="AS228" i="20"/>
  <c r="AR229" i="20"/>
  <c r="AQ229" i="20"/>
  <c r="AU229" i="20" s="1"/>
  <c r="AS229" i="20"/>
  <c r="AR230" i="20"/>
  <c r="AR231" i="20"/>
  <c r="AS230" i="20"/>
  <c r="AQ230" i="20"/>
  <c r="AU230" i="20" s="1"/>
  <c r="AS231" i="20"/>
  <c r="AR232" i="20"/>
  <c r="AQ231" i="20"/>
  <c r="AU231" i="20" s="1"/>
  <c r="AS232" i="20"/>
  <c r="AQ232" i="20"/>
  <c r="AU232" i="20" s="1"/>
  <c r="AR233" i="20"/>
  <c r="AS233" i="20"/>
  <c r="AQ233" i="20"/>
  <c r="AU233" i="20" s="1"/>
  <c r="AR234" i="20"/>
  <c r="AS234" i="20"/>
  <c r="AR235" i="20"/>
  <c r="AQ234" i="20"/>
  <c r="AU234" i="20" s="1"/>
  <c r="AS235" i="20"/>
  <c r="AR236" i="20"/>
  <c r="AQ235" i="20"/>
  <c r="AU235" i="20" s="1"/>
  <c r="AS236" i="20"/>
  <c r="AQ236" i="20"/>
  <c r="AU236" i="20" s="1"/>
  <c r="AR237" i="20"/>
  <c r="AQ237" i="20"/>
  <c r="AU237" i="20" s="1"/>
  <c r="AS237" i="20"/>
  <c r="AR238" i="20"/>
  <c r="AS238" i="20"/>
  <c r="AR239" i="20"/>
  <c r="AQ238" i="20"/>
  <c r="AU238" i="20" s="1"/>
  <c r="AS239" i="20"/>
  <c r="AQ239" i="20"/>
  <c r="AU239" i="20" s="1"/>
  <c r="AR240" i="20"/>
  <c r="AS240" i="20"/>
  <c r="AR241" i="20"/>
  <c r="AQ240" i="20"/>
  <c r="AU240" i="20" s="1"/>
  <c r="AS241" i="20"/>
  <c r="AR242" i="20"/>
  <c r="AQ241" i="20"/>
  <c r="AU241" i="20" s="1"/>
  <c r="AS242" i="20"/>
  <c r="AR243" i="20"/>
  <c r="AQ242" i="20"/>
  <c r="AU242" i="20" s="1"/>
  <c r="AR244" i="20"/>
  <c r="AS243" i="20"/>
  <c r="AQ243" i="20"/>
  <c r="AU243" i="20" s="1"/>
  <c r="AS244" i="20"/>
  <c r="AQ244" i="20"/>
  <c r="AU244" i="20" s="1"/>
  <c r="AR245" i="20"/>
  <c r="AR246" i="20"/>
  <c r="AS245" i="20"/>
  <c r="AQ245" i="20"/>
  <c r="AU245" i="20" s="1"/>
  <c r="AQ246" i="20"/>
  <c r="AU246" i="20" s="1"/>
  <c r="AS246" i="20"/>
  <c r="AR247" i="20"/>
  <c r="AQ247" i="20"/>
  <c r="AU247" i="20" s="1"/>
  <c r="AS247" i="20"/>
  <c r="AR248" i="20"/>
  <c r="AR249" i="20"/>
  <c r="AS248" i="20"/>
  <c r="AQ248" i="20"/>
  <c r="AU248" i="20" s="1"/>
  <c r="AS249" i="20"/>
  <c r="AR250" i="20"/>
  <c r="AQ249" i="20"/>
  <c r="AU249" i="20" s="1"/>
  <c r="AS250" i="20"/>
  <c r="AQ250" i="20"/>
  <c r="AU250" i="20" s="1"/>
  <c r="AR251" i="20"/>
  <c r="AQ251" i="20"/>
  <c r="AU251" i="20" s="1"/>
  <c r="AS251" i="20"/>
  <c r="AR252" i="20"/>
  <c r="AR253" i="20"/>
  <c r="AQ252" i="20"/>
  <c r="AU252" i="20" s="1"/>
  <c r="AS252" i="20"/>
  <c r="AR254" i="20"/>
  <c r="AQ253" i="20"/>
  <c r="AU253" i="20" s="1"/>
  <c r="AS253" i="20"/>
  <c r="AQ254" i="20"/>
  <c r="AU254" i="20" s="1"/>
  <c r="AR255" i="20"/>
  <c r="AS254" i="20"/>
  <c r="AQ255" i="20"/>
  <c r="AU255" i="20" s="1"/>
  <c r="AS255" i="20"/>
  <c r="AR256" i="20"/>
  <c r="AQ256" i="20"/>
  <c r="AU256" i="20" s="1"/>
  <c r="AR257" i="20"/>
  <c r="AS256" i="20"/>
  <c r="AR258" i="20"/>
  <c r="AQ257" i="20"/>
  <c r="AU257" i="20" s="1"/>
  <c r="AS257" i="20"/>
  <c r="AS258" i="20"/>
  <c r="AR259" i="20"/>
  <c r="AQ258" i="20"/>
  <c r="AU258" i="20" s="1"/>
  <c r="AQ259" i="20"/>
  <c r="AU259" i="20" s="1"/>
  <c r="AR260" i="20"/>
  <c r="AS259" i="20"/>
  <c r="AQ260" i="20"/>
  <c r="AU260" i="20" s="1"/>
  <c r="AR261" i="20"/>
  <c r="AS260" i="20"/>
  <c r="AS261" i="20"/>
  <c r="AR262" i="20"/>
  <c r="AQ261" i="20"/>
  <c r="AU261" i="20" s="1"/>
  <c r="AQ262" i="20"/>
  <c r="AU262" i="20" s="1"/>
  <c r="AS262" i="20"/>
  <c r="AR263" i="20"/>
  <c r="AR264" i="20"/>
  <c r="AQ263" i="20"/>
  <c r="AU263" i="20" s="1"/>
  <c r="AS263" i="20"/>
  <c r="AQ264" i="20"/>
  <c r="AU264" i="20" s="1"/>
  <c r="AR265" i="20"/>
  <c r="AS264" i="20"/>
  <c r="AS265" i="20"/>
  <c r="AQ265" i="20"/>
  <c r="AU265" i="20" s="1"/>
  <c r="AR266" i="20"/>
  <c r="AR267" i="20"/>
  <c r="AS266" i="20"/>
  <c r="AQ266" i="20"/>
  <c r="AU266" i="20" s="1"/>
  <c r="AR268" i="20"/>
  <c r="AS267" i="20"/>
  <c r="AQ267" i="20"/>
  <c r="AU267" i="20" s="1"/>
  <c r="AS268" i="20"/>
  <c r="AR269" i="20"/>
  <c r="AQ268" i="20"/>
  <c r="AU268" i="20" s="1"/>
  <c r="AQ269" i="20"/>
  <c r="AU269" i="20" s="1"/>
  <c r="AS269" i="20"/>
  <c r="AR270" i="20"/>
  <c r="AR271" i="20"/>
  <c r="AQ270" i="20"/>
  <c r="AU270" i="20" s="1"/>
  <c r="AS270" i="20"/>
  <c r="AR272" i="20"/>
  <c r="AQ271" i="20"/>
  <c r="AU271" i="20" s="1"/>
  <c r="AS271" i="20"/>
  <c r="AQ272" i="20"/>
  <c r="AU272" i="20" s="1"/>
  <c r="AS272" i="20"/>
  <c r="AR273" i="20"/>
  <c r="AS273" i="20"/>
  <c r="AQ273" i="20"/>
  <c r="AU273" i="20" s="1"/>
  <c r="AR274" i="20"/>
  <c r="AQ274" i="20"/>
  <c r="AU274" i="20" s="1"/>
  <c r="AS274" i="20"/>
  <c r="AR275" i="20"/>
  <c r="AS275" i="20"/>
  <c r="AR276" i="20"/>
  <c r="AQ275" i="20"/>
  <c r="AU275" i="20" s="1"/>
  <c r="AQ276" i="20"/>
  <c r="AU276" i="20" s="1"/>
  <c r="AR277" i="20"/>
  <c r="AS276" i="20"/>
  <c r="AS277" i="20"/>
  <c r="AQ277" i="20"/>
  <c r="AU277" i="20" s="1"/>
  <c r="AR278" i="20"/>
  <c r="AR279" i="20"/>
  <c r="AQ278" i="20"/>
  <c r="AU278" i="20" s="1"/>
  <c r="AS278" i="20"/>
  <c r="AR280" i="20"/>
  <c r="AS279" i="20"/>
  <c r="AQ279" i="20"/>
  <c r="AU279" i="20" s="1"/>
  <c r="AQ280" i="20"/>
  <c r="AU280" i="20" s="1"/>
  <c r="AS280" i="20"/>
  <c r="AR281" i="20"/>
  <c r="AS281" i="20"/>
  <c r="AQ281" i="20"/>
  <c r="AU281" i="20" s="1"/>
  <c r="AR282" i="20"/>
  <c r="AQ282" i="20"/>
  <c r="AU282" i="20" s="1"/>
  <c r="AR283" i="20"/>
  <c r="AS282" i="20"/>
  <c r="AR284" i="20"/>
  <c r="AS283" i="20"/>
  <c r="AQ283" i="20"/>
  <c r="AU283" i="20" s="1"/>
  <c r="AS284" i="20"/>
  <c r="AQ284" i="20"/>
  <c r="AU284" i="20" s="1"/>
  <c r="AR285" i="20"/>
  <c r="AR286" i="20"/>
  <c r="AQ285" i="20"/>
  <c r="AU285" i="20" s="1"/>
  <c r="AS285" i="20"/>
  <c r="AQ286" i="20"/>
  <c r="AU286" i="20" s="1"/>
  <c r="AS286" i="20"/>
  <c r="AR287" i="20"/>
  <c r="AR288" i="20"/>
  <c r="AS287" i="20"/>
  <c r="AQ287" i="20"/>
  <c r="AU287" i="20" s="1"/>
  <c r="AS288" i="20"/>
  <c r="AQ288" i="20"/>
  <c r="AU288" i="20" s="1"/>
  <c r="AR289" i="20"/>
  <c r="AS289" i="20"/>
  <c r="AQ289" i="20"/>
  <c r="AU289" i="20" s="1"/>
  <c r="AR290" i="20"/>
  <c r="AQ290" i="20"/>
  <c r="AU290" i="20" s="1"/>
  <c r="AR291" i="20"/>
  <c r="AS290" i="20"/>
  <c r="AS291" i="20"/>
  <c r="AQ291" i="20"/>
  <c r="AU291" i="20" s="1"/>
  <c r="AR292" i="20"/>
  <c r="AR293" i="20"/>
  <c r="AQ292" i="20"/>
  <c r="AU292" i="20" s="1"/>
  <c r="AS292" i="20"/>
  <c r="AQ293" i="20"/>
  <c r="AU293" i="20" s="1"/>
  <c r="AR294" i="20"/>
  <c r="AS293" i="20"/>
  <c r="AS294" i="20"/>
  <c r="AR295" i="20"/>
  <c r="AQ294" i="20"/>
  <c r="AU294" i="20" s="1"/>
  <c r="AQ295" i="20"/>
  <c r="AU295" i="20" s="1"/>
  <c r="AS295" i="20"/>
  <c r="AR296" i="20"/>
  <c r="AS296" i="20"/>
  <c r="AQ296" i="20"/>
  <c r="AU296" i="20" s="1"/>
  <c r="AR297" i="20"/>
  <c r="AR298" i="20"/>
  <c r="AQ297" i="20"/>
  <c r="AU297" i="20" s="1"/>
  <c r="AS297" i="20"/>
  <c r="AQ298" i="20"/>
  <c r="AU298" i="20" s="1"/>
  <c r="AR299" i="20"/>
  <c r="AS298" i="20"/>
  <c r="AS299" i="20"/>
  <c r="AQ299" i="20"/>
  <c r="AU299" i="20" s="1"/>
  <c r="AR300" i="20"/>
  <c r="AS300" i="20"/>
  <c r="AR301" i="20"/>
  <c r="AQ300" i="20"/>
  <c r="AU300" i="20" s="1"/>
  <c r="AQ301" i="20"/>
  <c r="AU301" i="20" s="1"/>
  <c r="AS301" i="20"/>
  <c r="AR302" i="20"/>
  <c r="AR303" i="20"/>
  <c r="AQ302" i="20"/>
  <c r="AU302" i="20" s="1"/>
  <c r="AS302" i="20"/>
  <c r="AQ303" i="20"/>
  <c r="AU303" i="20" s="1"/>
  <c r="AR304" i="20"/>
  <c r="AS303" i="20"/>
  <c r="AQ304" i="20"/>
  <c r="AU304" i="20" s="1"/>
  <c r="AS304" i="20"/>
  <c r="AR305" i="20"/>
  <c r="AR306" i="20"/>
  <c r="AQ305" i="20"/>
  <c r="AU305" i="20" s="1"/>
  <c r="AS305" i="20"/>
  <c r="AR307" i="20"/>
  <c r="AQ306" i="20"/>
  <c r="AU306" i="20" s="1"/>
  <c r="AS306" i="20"/>
  <c r="AS307" i="20"/>
  <c r="AQ307" i="20"/>
  <c r="AU307" i="20" s="1"/>
  <c r="AR308" i="20"/>
  <c r="AS308" i="20"/>
  <c r="AR309" i="20"/>
  <c r="AQ308" i="20"/>
  <c r="AU308" i="20" s="1"/>
  <c r="AQ309" i="20"/>
  <c r="AU309" i="20" s="1"/>
  <c r="AS309" i="20"/>
  <c r="AR310" i="20"/>
  <c r="AS310" i="20"/>
  <c r="AR311" i="20"/>
  <c r="AQ310" i="20"/>
  <c r="AU310" i="20" s="1"/>
  <c r="AQ311" i="20"/>
  <c r="AU311" i="20" s="1"/>
  <c r="AS311" i="20"/>
  <c r="AR312" i="20"/>
  <c r="AS312" i="20"/>
  <c r="AQ312" i="20"/>
  <c r="AU312" i="20" s="1"/>
  <c r="AR313" i="20"/>
  <c r="AS313" i="20"/>
  <c r="AR314" i="20"/>
  <c r="AQ313" i="20"/>
  <c r="AU313" i="20" s="1"/>
  <c r="AR315" i="20"/>
  <c r="AS314" i="20"/>
  <c r="AQ314" i="20"/>
  <c r="AU314" i="20" s="1"/>
  <c r="AS315" i="20"/>
  <c r="AR316" i="20"/>
  <c r="AQ315" i="20"/>
  <c r="AU315" i="20" s="1"/>
  <c r="AS316" i="20"/>
  <c r="AR317" i="20"/>
  <c r="AQ316" i="20"/>
  <c r="AU316" i="20" s="1"/>
  <c r="AQ317" i="20"/>
  <c r="AU317" i="20" s="1"/>
  <c r="AS317" i="20"/>
  <c r="AR318" i="20"/>
  <c r="AR319" i="20"/>
  <c r="AQ318" i="20"/>
  <c r="AU318" i="20" s="1"/>
  <c r="AS318" i="20"/>
  <c r="AR320" i="20"/>
  <c r="AS319" i="20"/>
  <c r="AQ319" i="20"/>
  <c r="AU319" i="20" s="1"/>
  <c r="AS320" i="20"/>
  <c r="AQ320" i="20"/>
  <c r="AU320" i="20" s="1"/>
  <c r="AR321" i="20"/>
  <c r="AQ321" i="20"/>
  <c r="AU321" i="20" s="1"/>
  <c r="AR322" i="20"/>
  <c r="AS321" i="20"/>
  <c r="AS322" i="20"/>
  <c r="AQ322" i="20"/>
  <c r="AU322" i="20" s="1"/>
  <c r="AR323" i="20"/>
  <c r="AQ323" i="20"/>
  <c r="AU323" i="20" s="1"/>
  <c r="AR324" i="20"/>
  <c r="AS323" i="20"/>
  <c r="AR325" i="20"/>
  <c r="AS324" i="20"/>
  <c r="AQ324" i="20"/>
  <c r="AU324" i="20" s="1"/>
  <c r="AR326" i="20"/>
  <c r="AS325" i="20"/>
  <c r="AQ325" i="20"/>
  <c r="AU325" i="20" s="1"/>
  <c r="AS326" i="20"/>
  <c r="AR327" i="20"/>
  <c r="AQ326" i="20"/>
  <c r="AU326" i="20" s="1"/>
  <c r="AQ327" i="20"/>
  <c r="AU327" i="20" s="1"/>
  <c r="AS327" i="20"/>
  <c r="AR328" i="20"/>
  <c r="AS328" i="20"/>
  <c r="AR329" i="20"/>
  <c r="AQ328" i="20"/>
  <c r="AU328" i="20" s="1"/>
  <c r="AS329" i="20"/>
  <c r="AR330" i="20"/>
  <c r="AQ329" i="20"/>
  <c r="AU329" i="20" s="1"/>
  <c r="AS330" i="20"/>
  <c r="AR331" i="20"/>
  <c r="AQ330" i="20"/>
  <c r="AU330" i="20" s="1"/>
  <c r="AQ331" i="20"/>
  <c r="AU331" i="20" s="1"/>
  <c r="AS331" i="20"/>
  <c r="AR332" i="20"/>
  <c r="AQ332" i="20"/>
  <c r="AU332" i="20" s="1"/>
  <c r="AR333" i="20"/>
  <c r="AS332" i="20"/>
  <c r="AR334" i="20"/>
  <c r="AQ333" i="20"/>
  <c r="AU333" i="20" s="1"/>
  <c r="AS333" i="20"/>
  <c r="AR335" i="20"/>
  <c r="AS334" i="20"/>
  <c r="AQ334" i="20"/>
  <c r="AU334" i="20" s="1"/>
  <c r="AR336" i="20"/>
  <c r="AS335" i="20"/>
  <c r="AQ335" i="20"/>
  <c r="AU335" i="20" s="1"/>
  <c r="AQ336" i="20"/>
  <c r="AU336" i="20" s="1"/>
  <c r="AR337" i="20"/>
  <c r="AS336" i="20"/>
  <c r="AR338" i="20"/>
  <c r="AS337" i="20"/>
  <c r="AQ337" i="20"/>
  <c r="AU337" i="20" s="1"/>
  <c r="AS338" i="20"/>
  <c r="AR339" i="20"/>
  <c r="AQ338" i="20"/>
  <c r="AU338" i="20" s="1"/>
  <c r="AR340" i="20"/>
  <c r="AQ339" i="20"/>
  <c r="AU339" i="20" s="1"/>
  <c r="AS339" i="20"/>
  <c r="AS340" i="20"/>
  <c r="AR341" i="20"/>
  <c r="AQ340" i="20"/>
  <c r="AU340" i="20" s="1"/>
  <c r="AQ341" i="20"/>
  <c r="AU341" i="20" s="1"/>
  <c r="AS341" i="20"/>
  <c r="AR342" i="20"/>
  <c r="AS342" i="20"/>
  <c r="AQ342" i="20"/>
  <c r="AU342" i="20" s="1"/>
  <c r="AR343" i="20"/>
  <c r="AS343" i="20"/>
  <c r="AR344" i="20"/>
  <c r="AQ343" i="20"/>
  <c r="AU343" i="20" s="1"/>
  <c r="AR345" i="20"/>
  <c r="AS344" i="20"/>
  <c r="AQ344" i="20"/>
  <c r="AU344" i="20" s="1"/>
  <c r="AR346" i="20"/>
  <c r="AQ345" i="20"/>
  <c r="AU345" i="20" s="1"/>
  <c r="AS345" i="20"/>
  <c r="AQ346" i="20"/>
  <c r="AU346" i="20" s="1"/>
  <c r="AS346" i="20"/>
  <c r="AR347" i="20"/>
  <c r="AS347" i="20"/>
  <c r="AR348" i="20"/>
  <c r="AQ347" i="20"/>
  <c r="AU347" i="20" s="1"/>
  <c r="AS348" i="20"/>
  <c r="AQ348" i="20"/>
  <c r="AU348" i="20" s="1"/>
  <c r="AR349" i="20"/>
  <c r="AQ349" i="20"/>
  <c r="AU349" i="20" s="1"/>
  <c r="AS349" i="20"/>
  <c r="AR350" i="20"/>
  <c r="AR351" i="20"/>
  <c r="AS350" i="20"/>
  <c r="AQ350" i="20"/>
  <c r="AU350" i="20" s="1"/>
  <c r="AQ351" i="20"/>
  <c r="AU351" i="20" s="1"/>
  <c r="AS351" i="20"/>
  <c r="AR352" i="20"/>
  <c r="AS352" i="20"/>
  <c r="AR353" i="20"/>
  <c r="AQ352" i="20"/>
  <c r="AU352" i="20" s="1"/>
  <c r="AS353" i="20"/>
  <c r="AR354" i="20"/>
  <c r="AQ353" i="20"/>
  <c r="AU353" i="20" s="1"/>
  <c r="AS354" i="20"/>
  <c r="AQ354" i="20"/>
  <c r="AU354" i="20" s="1"/>
  <c r="AR355" i="20"/>
  <c r="AQ355" i="20"/>
  <c r="AU355" i="20" s="1"/>
  <c r="AS355" i="20"/>
  <c r="AR356" i="20"/>
  <c r="AR357" i="20"/>
  <c r="AS356" i="20"/>
  <c r="AQ356" i="20"/>
  <c r="AU356" i="20" s="1"/>
  <c r="AR358" i="20"/>
  <c r="AS357" i="20"/>
  <c r="AQ357" i="20"/>
  <c r="AU357" i="20" s="1"/>
  <c r="AQ358" i="20"/>
  <c r="AU358" i="20" s="1"/>
  <c r="AS358" i="20"/>
  <c r="AR359" i="20"/>
  <c r="AQ359" i="20"/>
  <c r="AU359" i="20" s="1"/>
  <c r="AS359" i="20"/>
  <c r="AR360" i="20"/>
  <c r="AR361" i="20"/>
  <c r="AQ360" i="20"/>
  <c r="AU360" i="20" s="1"/>
  <c r="AS360" i="20"/>
  <c r="AS361" i="20"/>
  <c r="AQ361" i="20"/>
  <c r="AU361" i="20" s="1"/>
  <c r="AR362" i="20"/>
  <c r="AQ362" i="20"/>
  <c r="AU362" i="20" s="1"/>
  <c r="AS362" i="20"/>
  <c r="AR363" i="20"/>
  <c r="AR364" i="20"/>
  <c r="AQ363" i="20"/>
  <c r="AU363" i="20" s="1"/>
  <c r="AS363" i="20"/>
  <c r="AR365" i="20"/>
  <c r="AQ364" i="20"/>
  <c r="AU364" i="20" s="1"/>
  <c r="AS364" i="20"/>
  <c r="AQ365" i="20"/>
  <c r="AU365" i="20" s="1"/>
  <c r="AR366" i="20"/>
  <c r="AS365" i="20"/>
  <c r="AS366" i="20"/>
  <c r="AR367" i="20"/>
  <c r="AQ366" i="20"/>
  <c r="AU366" i="20" s="1"/>
  <c r="AR368" i="20"/>
  <c r="AQ367" i="20"/>
  <c r="AU367" i="20" s="1"/>
  <c r="AS367" i="20"/>
  <c r="AS368" i="20"/>
  <c r="AQ368" i="20"/>
  <c r="AU368" i="20" s="1"/>
  <c r="AR369" i="20"/>
  <c r="AR370" i="20"/>
  <c r="AS369" i="20"/>
  <c r="AQ369" i="20"/>
  <c r="AU369" i="20" s="1"/>
  <c r="AS370" i="20"/>
  <c r="AR371" i="20"/>
  <c r="AQ370" i="20"/>
  <c r="AU370" i="20" s="1"/>
  <c r="AQ371" i="20"/>
  <c r="AU371" i="20" s="1"/>
  <c r="AS371" i="20"/>
  <c r="AR372" i="20"/>
  <c r="AS372" i="20"/>
  <c r="AR373" i="20"/>
  <c r="AQ372" i="20"/>
  <c r="AU372" i="20" s="1"/>
  <c r="AS373" i="20"/>
  <c r="AR374" i="20"/>
  <c r="AQ373" i="20"/>
  <c r="AU373" i="20" s="1"/>
  <c r="AR375" i="20"/>
  <c r="AQ374" i="20"/>
  <c r="AU374" i="20" s="1"/>
  <c r="AS374" i="20"/>
  <c r="AR376" i="20"/>
  <c r="AQ375" i="20"/>
  <c r="AU375" i="20" s="1"/>
  <c r="AS375" i="20"/>
  <c r="AQ376" i="20"/>
  <c r="AU376" i="20" s="1"/>
  <c r="AR377" i="20"/>
  <c r="AS376" i="20"/>
  <c r="AS377" i="20"/>
  <c r="AR378" i="20"/>
  <c r="AQ377" i="20"/>
  <c r="AU377" i="20" s="1"/>
  <c r="AR379" i="20"/>
  <c r="AS378" i="20"/>
  <c r="AQ378" i="20"/>
  <c r="AU378" i="20" s="1"/>
  <c r="AQ379" i="20"/>
  <c r="AU379" i="20" s="1"/>
  <c r="AR380" i="20"/>
  <c r="AS379" i="20"/>
  <c r="AQ380" i="20"/>
  <c r="AU380" i="20" s="1"/>
  <c r="AR381" i="20"/>
  <c r="AS380" i="20"/>
  <c r="AS381" i="20"/>
  <c r="AQ381" i="20"/>
  <c r="AU381" i="20" s="1"/>
  <c r="AR382" i="20"/>
  <c r="AQ382" i="20"/>
  <c r="AU382" i="20" s="1"/>
  <c r="AR383" i="20"/>
  <c r="AS382" i="20"/>
  <c r="AQ383" i="20"/>
  <c r="AU383" i="20" s="1"/>
  <c r="AS383" i="20"/>
  <c r="AR384" i="20"/>
  <c r="AQ384" i="20"/>
  <c r="AU384" i="20" s="1"/>
  <c r="AS384" i="20"/>
  <c r="AR385" i="20"/>
  <c r="AS385" i="20"/>
  <c r="AR386" i="20"/>
  <c r="AQ385" i="20"/>
  <c r="AU385" i="20" s="1"/>
  <c r="AQ386" i="20"/>
  <c r="AU386" i="20" s="1"/>
  <c r="AR387" i="20"/>
  <c r="AS386" i="20"/>
  <c r="AR388" i="20"/>
  <c r="AQ387" i="20"/>
  <c r="AU387" i="20" s="1"/>
  <c r="AS387" i="20"/>
  <c r="AR389" i="20"/>
  <c r="AS388" i="20"/>
  <c r="AQ388" i="20"/>
  <c r="AU388" i="20" s="1"/>
  <c r="AQ389" i="20"/>
  <c r="AU389" i="20" s="1"/>
  <c r="AS389" i="20"/>
  <c r="AR390" i="20"/>
  <c r="AS390" i="20"/>
  <c r="AQ390" i="20"/>
  <c r="AU390" i="20" s="1"/>
  <c r="AR391" i="20"/>
  <c r="AR392" i="20"/>
  <c r="AS391" i="20"/>
  <c r="AQ391" i="20"/>
  <c r="AU391" i="20" s="1"/>
  <c r="AR393" i="20"/>
  <c r="AQ392" i="20"/>
  <c r="AU392" i="20" s="1"/>
  <c r="AS392" i="20"/>
  <c r="AR394" i="20"/>
  <c r="AS393" i="20"/>
  <c r="AQ393" i="20"/>
  <c r="AU393" i="20" s="1"/>
  <c r="AS394" i="20"/>
  <c r="AR395" i="20"/>
  <c r="AQ394" i="20"/>
  <c r="AU394" i="20" s="1"/>
  <c r="AR396" i="20"/>
  <c r="AS395" i="20"/>
  <c r="AQ395" i="20"/>
  <c r="AU395" i="20" s="1"/>
  <c r="AQ396" i="20"/>
  <c r="AU396" i="20" s="1"/>
  <c r="AR397" i="20"/>
  <c r="AS396" i="20"/>
  <c r="AR398" i="20"/>
  <c r="AS397" i="20"/>
  <c r="AQ397" i="20"/>
  <c r="AU397" i="20" s="1"/>
  <c r="AS398" i="20"/>
  <c r="AQ398" i="20"/>
  <c r="AU398" i="20" s="1"/>
  <c r="AR399" i="20"/>
  <c r="AR400" i="20"/>
  <c r="AS399" i="20"/>
  <c r="AQ399" i="20"/>
  <c r="AU399" i="20" s="1"/>
  <c r="AS400" i="20"/>
  <c r="AQ400" i="20"/>
  <c r="AU400" i="20" s="1"/>
  <c r="AR401" i="20"/>
  <c r="AR402" i="20"/>
  <c r="AQ401" i="20"/>
  <c r="AU401" i="20" s="1"/>
  <c r="AS401" i="20"/>
  <c r="AS402" i="20"/>
  <c r="AQ402" i="20"/>
  <c r="AU402" i="20" s="1"/>
  <c r="AR403" i="20"/>
  <c r="AQ403" i="20"/>
  <c r="AU403" i="20" s="1"/>
  <c r="AR404" i="20"/>
  <c r="AS403" i="20"/>
  <c r="AR405" i="20"/>
  <c r="AS404" i="20"/>
  <c r="AQ404" i="20"/>
  <c r="AU404" i="20" s="1"/>
  <c r="AR406" i="20"/>
  <c r="AS405" i="20"/>
  <c r="AQ405" i="20"/>
  <c r="AU405" i="20" s="1"/>
  <c r="AQ406" i="20"/>
  <c r="AU406" i="20" s="1"/>
  <c r="AS406" i="20"/>
  <c r="AR407" i="20"/>
  <c r="AQ407" i="20"/>
  <c r="AU407" i="20" s="1"/>
  <c r="AR408" i="20"/>
  <c r="AS407" i="20"/>
  <c r="AS408" i="20"/>
  <c r="AQ408" i="20"/>
  <c r="AU408" i="20" s="1"/>
  <c r="AR409" i="20"/>
  <c r="AQ409" i="20"/>
  <c r="AU409" i="20" s="1"/>
  <c r="AR410" i="20"/>
  <c r="AS409" i="20"/>
  <c r="AS410" i="20"/>
  <c r="AQ410" i="20"/>
  <c r="AU410" i="20" s="1"/>
  <c r="AR411" i="20"/>
  <c r="AR412" i="20"/>
  <c r="AQ411" i="20"/>
  <c r="AU411" i="20" s="1"/>
  <c r="AS411" i="20"/>
  <c r="AR413" i="20"/>
  <c r="AS412" i="20"/>
  <c r="AQ412" i="20"/>
  <c r="AU412" i="20" s="1"/>
  <c r="AS413" i="20"/>
  <c r="AR414" i="20"/>
  <c r="AQ413" i="20"/>
  <c r="AU413" i="20" s="1"/>
  <c r="AR415" i="20"/>
  <c r="AQ414" i="20"/>
  <c r="AU414" i="20" s="1"/>
  <c r="AS414" i="20"/>
  <c r="AS415" i="20"/>
  <c r="AR416" i="20"/>
  <c r="AQ415" i="20"/>
  <c r="AU415" i="20" s="1"/>
  <c r="AQ416" i="20"/>
  <c r="AU416" i="20" s="1"/>
  <c r="AR417" i="20"/>
  <c r="AS416" i="20"/>
  <c r="AQ417" i="20"/>
  <c r="AU417" i="20" s="1"/>
  <c r="AS417" i="20"/>
  <c r="AR418" i="20"/>
  <c r="AS418" i="20"/>
  <c r="AQ418" i="20"/>
  <c r="AU418" i="20" s="1"/>
  <c r="AR419" i="20"/>
  <c r="AQ419" i="20"/>
  <c r="AU419" i="20" s="1"/>
  <c r="AS419" i="20"/>
  <c r="AR420" i="20"/>
  <c r="AQ420" i="20"/>
  <c r="AU420" i="20" s="1"/>
  <c r="AS420" i="20"/>
  <c r="AR421" i="20"/>
  <c r="AS421" i="20"/>
  <c r="AR422" i="20"/>
  <c r="AQ421" i="20"/>
  <c r="AU421" i="20" s="1"/>
  <c r="AQ422" i="20"/>
  <c r="AU422" i="20" s="1"/>
  <c r="AS422" i="20"/>
  <c r="AR423" i="20"/>
  <c r="AQ423" i="20"/>
  <c r="AU423" i="20" s="1"/>
  <c r="AS423" i="20"/>
  <c r="AR424" i="20"/>
  <c r="AR425" i="20"/>
  <c r="AQ424" i="20"/>
  <c r="AU424" i="20" s="1"/>
  <c r="AS424" i="20"/>
  <c r="AS425" i="20"/>
  <c r="AR426" i="20"/>
  <c r="AQ425" i="20"/>
  <c r="AU425" i="20" s="1"/>
  <c r="AQ426" i="20"/>
  <c r="AU426" i="20" s="1"/>
  <c r="AR427" i="20"/>
  <c r="AS426" i="20"/>
  <c r="AR428" i="20"/>
  <c r="AS427" i="20"/>
  <c r="AQ427" i="20"/>
  <c r="AU427" i="20" s="1"/>
  <c r="AS428" i="20"/>
  <c r="AR429" i="20"/>
  <c r="AQ428" i="20"/>
  <c r="AU428" i="20" s="1"/>
  <c r="AR430" i="20"/>
  <c r="AQ429" i="20"/>
  <c r="AU429" i="20" s="1"/>
  <c r="AS429" i="20"/>
  <c r="AS430" i="20"/>
  <c r="AQ430" i="20"/>
  <c r="AU430" i="20" s="1"/>
  <c r="AR431" i="20"/>
  <c r="AS431" i="20"/>
  <c r="AR432" i="20"/>
  <c r="AQ431" i="20"/>
  <c r="AU431" i="20" s="1"/>
  <c r="AQ432" i="20"/>
  <c r="AU432" i="20" s="1"/>
  <c r="AR433" i="20"/>
  <c r="AS432" i="20"/>
  <c r="AQ433" i="20"/>
  <c r="AU433" i="20" s="1"/>
  <c r="AR434" i="20"/>
  <c r="AS433" i="20"/>
  <c r="AQ434" i="20"/>
  <c r="AU434" i="20" s="1"/>
  <c r="AS434" i="20"/>
  <c r="AR435" i="20"/>
  <c r="AQ435" i="20"/>
  <c r="AU435" i="20" s="1"/>
  <c r="AS435" i="20"/>
  <c r="AR436" i="20"/>
  <c r="AR437" i="20"/>
  <c r="AS436" i="20"/>
  <c r="AQ436" i="20"/>
  <c r="AU436" i="20" s="1"/>
  <c r="AS437" i="20"/>
  <c r="AR438" i="20"/>
  <c r="AQ437" i="20"/>
  <c r="AU437" i="20" s="1"/>
  <c r="AS438" i="20"/>
  <c r="AR439" i="20"/>
  <c r="AQ438" i="20"/>
  <c r="AU438" i="20" s="1"/>
  <c r="AS439" i="20"/>
  <c r="AR440" i="20"/>
  <c r="AQ439" i="20"/>
  <c r="AU439" i="20" s="1"/>
  <c r="AQ440" i="20"/>
  <c r="AU440" i="20" s="1"/>
  <c r="AS440" i="20"/>
  <c r="AR441" i="20"/>
  <c r="AR442" i="20"/>
  <c r="AQ441" i="20"/>
  <c r="AU441" i="20" s="1"/>
  <c r="AS441" i="20"/>
  <c r="AR443" i="20"/>
  <c r="AS442" i="20"/>
  <c r="AQ442" i="20"/>
  <c r="AU442" i="20" s="1"/>
  <c r="AR444" i="20"/>
  <c r="AS443" i="20"/>
  <c r="AQ443" i="20"/>
  <c r="AU443" i="20" s="1"/>
  <c r="AS444" i="20"/>
  <c r="AR445" i="20"/>
  <c r="AQ444" i="20"/>
  <c r="AU444" i="20" s="1"/>
  <c r="AR446" i="20"/>
  <c r="AS445" i="20"/>
  <c r="AQ445" i="20"/>
  <c r="AU445" i="20" s="1"/>
  <c r="AQ446" i="20"/>
  <c r="AU446" i="20" s="1"/>
  <c r="AS446" i="20"/>
  <c r="AR447" i="20"/>
  <c r="AQ447" i="20"/>
  <c r="AU447" i="20" s="1"/>
  <c r="AR448" i="20"/>
  <c r="AS447" i="20"/>
  <c r="AS448" i="20"/>
  <c r="AR449" i="20"/>
  <c r="AQ448" i="20"/>
  <c r="AU448" i="20" s="1"/>
  <c r="AR450" i="20"/>
  <c r="AQ449" i="20"/>
  <c r="AU449" i="20" s="1"/>
  <c r="AS449" i="20"/>
  <c r="AS450" i="20"/>
  <c r="AQ450" i="20"/>
  <c r="AU450" i="20" s="1"/>
  <c r="AR451" i="20"/>
  <c r="AS451" i="20"/>
  <c r="AQ451" i="20"/>
  <c r="AU451" i="20" s="1"/>
  <c r="AR452" i="20"/>
  <c r="AR453" i="20"/>
  <c r="AQ452" i="20"/>
  <c r="AU452" i="20" s="1"/>
  <c r="AS452" i="20"/>
  <c r="AS453" i="20"/>
  <c r="AR454" i="20"/>
  <c r="AQ453" i="20"/>
  <c r="AU453" i="20" s="1"/>
  <c r="AR455" i="20"/>
  <c r="AQ454" i="20"/>
  <c r="AU454" i="20" s="1"/>
  <c r="AS454" i="20"/>
  <c r="AQ455" i="20"/>
  <c r="AU455" i="20" s="1"/>
  <c r="AS455" i="20"/>
  <c r="AR456" i="20"/>
  <c r="AR457" i="20"/>
  <c r="AS456" i="20"/>
  <c r="AQ456" i="20"/>
  <c r="AU456" i="20" s="1"/>
  <c r="AS457" i="20"/>
  <c r="AQ457" i="20"/>
  <c r="AU457" i="20" s="1"/>
  <c r="AR458" i="20"/>
  <c r="AS458" i="20"/>
  <c r="AQ458" i="20"/>
  <c r="AU458" i="20" s="1"/>
  <c r="AR459" i="20"/>
  <c r="AQ459" i="20"/>
  <c r="AU459" i="20" s="1"/>
  <c r="AS459" i="20"/>
  <c r="AR460" i="20"/>
  <c r="AR461" i="20"/>
  <c r="AQ460" i="20"/>
  <c r="AU460" i="20" s="1"/>
  <c r="AS460" i="20"/>
  <c r="AR462" i="20"/>
  <c r="AS461" i="20"/>
  <c r="AQ461" i="20"/>
  <c r="AU461" i="20" s="1"/>
  <c r="AQ462" i="20"/>
  <c r="AU462" i="20" s="1"/>
  <c r="AS462" i="20"/>
  <c r="AR463" i="20"/>
  <c r="AQ463" i="20"/>
  <c r="AU463" i="20" s="1"/>
  <c r="AS463" i="20"/>
  <c r="AR464" i="20"/>
  <c r="AS464" i="20"/>
  <c r="AR465" i="20"/>
  <c r="AQ464" i="20"/>
  <c r="AU464" i="20" s="1"/>
  <c r="AR466" i="20"/>
  <c r="AQ465" i="20"/>
  <c r="AU465" i="20" s="1"/>
  <c r="AS465" i="20"/>
  <c r="AQ466" i="20"/>
  <c r="AU466" i="20" s="1"/>
  <c r="AS466" i="20"/>
  <c r="AR467" i="20"/>
  <c r="AR468" i="20"/>
  <c r="AQ467" i="20"/>
  <c r="AU467" i="20" s="1"/>
  <c r="AS467" i="20"/>
  <c r="AS468" i="20"/>
  <c r="AR469" i="20"/>
  <c r="AQ468" i="20"/>
  <c r="AU468" i="20" s="1"/>
  <c r="AQ469" i="20"/>
  <c r="AU469" i="20" s="1"/>
  <c r="AS469" i="20"/>
  <c r="AR470" i="20"/>
  <c r="AQ470" i="20"/>
  <c r="AU470" i="20" s="1"/>
  <c r="AR471" i="20"/>
  <c r="AS470" i="20"/>
  <c r="AR472" i="20"/>
  <c r="AQ471" i="20"/>
  <c r="AU471" i="20" s="1"/>
  <c r="AS471" i="20"/>
  <c r="AR473" i="20"/>
  <c r="AS472" i="20"/>
  <c r="AQ472" i="20"/>
  <c r="AU472" i="20" s="1"/>
  <c r="AS473" i="20"/>
  <c r="AQ473" i="20"/>
  <c r="AU473" i="20" s="1"/>
  <c r="AR474" i="20"/>
  <c r="AQ474" i="20"/>
  <c r="AU474" i="20" s="1"/>
  <c r="AR475" i="20"/>
  <c r="AS474" i="20"/>
  <c r="AR476" i="20"/>
  <c r="AS475" i="20"/>
  <c r="AQ475" i="20"/>
  <c r="AU475" i="20" s="1"/>
  <c r="AS476" i="20"/>
  <c r="AR477" i="20"/>
  <c r="AQ476" i="20"/>
  <c r="AU476" i="20" s="1"/>
  <c r="AR478" i="20"/>
  <c r="AS477" i="20"/>
  <c r="AQ477" i="20"/>
  <c r="AU477" i="20" s="1"/>
  <c r="AQ478" i="20"/>
  <c r="AU478" i="20" s="1"/>
  <c r="AS478" i="20"/>
  <c r="AR479" i="20"/>
  <c r="AQ479" i="20"/>
  <c r="AU479" i="20" s="1"/>
  <c r="AS479" i="20"/>
  <c r="AR480" i="20"/>
  <c r="AS480" i="20"/>
  <c r="AR481" i="20"/>
  <c r="AQ480" i="20"/>
  <c r="AU480" i="20" s="1"/>
  <c r="AS481" i="20"/>
  <c r="AR482" i="20"/>
  <c r="AQ481" i="20"/>
  <c r="AU481" i="20" s="1"/>
  <c r="AQ482" i="20"/>
  <c r="AU482" i="20" s="1"/>
  <c r="AS482" i="20"/>
  <c r="AR483" i="20"/>
  <c r="AR484" i="20"/>
  <c r="AQ483" i="20"/>
  <c r="AU483" i="20" s="1"/>
  <c r="AS483" i="20"/>
  <c r="AS484" i="20"/>
  <c r="AR485" i="20"/>
  <c r="AQ484" i="20"/>
  <c r="AU484" i="20" s="1"/>
  <c r="AQ485" i="20"/>
  <c r="AU485" i="20" s="1"/>
  <c r="AS485" i="20"/>
  <c r="AR486" i="20"/>
  <c r="AS486" i="20"/>
  <c r="AR487" i="20"/>
  <c r="AQ486" i="20"/>
  <c r="AU486" i="20" s="1"/>
  <c r="AR488" i="20"/>
  <c r="AS487" i="20"/>
  <c r="AQ487" i="20"/>
  <c r="AU487" i="20" s="1"/>
  <c r="AQ488" i="20"/>
  <c r="AU488" i="20" s="1"/>
  <c r="AS488" i="20"/>
  <c r="AR489" i="20"/>
  <c r="AQ489" i="20"/>
  <c r="AU489" i="20" s="1"/>
  <c r="AR490" i="20"/>
  <c r="AS489" i="20"/>
  <c r="AS490" i="20"/>
  <c r="AR491" i="20"/>
  <c r="AQ490" i="20"/>
  <c r="AU490" i="20" s="1"/>
  <c r="AS491" i="20"/>
  <c r="AQ491" i="20"/>
  <c r="AU491" i="20" s="1"/>
  <c r="AR492" i="20"/>
  <c r="AS492" i="20"/>
  <c r="AQ492" i="20"/>
  <c r="AU492" i="20" s="1"/>
  <c r="AR493" i="20"/>
  <c r="AS493" i="20"/>
  <c r="AR494" i="20"/>
  <c r="AQ493" i="20"/>
  <c r="AU493" i="20" s="1"/>
  <c r="AR495" i="20"/>
  <c r="AQ494" i="20"/>
  <c r="AU494" i="20" s="1"/>
  <c r="AS494" i="20"/>
  <c r="AQ495" i="20"/>
  <c r="AU495" i="20" s="1"/>
  <c r="AS495" i="20"/>
  <c r="AR496" i="20"/>
  <c r="AR497" i="20"/>
  <c r="AS496" i="20"/>
  <c r="AQ496" i="20"/>
  <c r="AU496" i="20" s="1"/>
  <c r="AQ497" i="20"/>
  <c r="AU497" i="20" s="1"/>
  <c r="AS497" i="20"/>
  <c r="AR498" i="20"/>
  <c r="AS498" i="20"/>
  <c r="AQ498" i="20"/>
  <c r="AU498" i="20" s="1"/>
  <c r="AR499" i="20"/>
  <c r="AQ499" i="20"/>
  <c r="AU499" i="20" s="1"/>
  <c r="AS499" i="20"/>
  <c r="AR500" i="20"/>
  <c r="AQ500" i="20"/>
  <c r="AU500" i="20" s="1"/>
  <c r="AS500" i="20"/>
  <c r="AR501" i="20"/>
  <c r="AQ501" i="20"/>
  <c r="AU501" i="20" s="1"/>
  <c r="AR502" i="20"/>
  <c r="AS501" i="20"/>
  <c r="AR503" i="20"/>
  <c r="AQ502" i="20"/>
  <c r="AU502" i="20" s="1"/>
  <c r="AS502" i="20"/>
  <c r="AQ503" i="20"/>
  <c r="AU503" i="20" s="1"/>
  <c r="AR504" i="20"/>
  <c r="AS503" i="20"/>
  <c r="AR505" i="20"/>
  <c r="AS504" i="20"/>
  <c r="AQ504" i="20"/>
  <c r="AU504" i="20" s="1"/>
  <c r="AR506" i="20"/>
  <c r="AQ505" i="20"/>
  <c r="AU505" i="20" s="1"/>
  <c r="AS505" i="20"/>
  <c r="AR507" i="20"/>
  <c r="AS506" i="20"/>
  <c r="AQ506" i="20"/>
  <c r="AU506" i="20" s="1"/>
  <c r="AQ507" i="20"/>
  <c r="AU507" i="20" s="1"/>
  <c r="AS507" i="20"/>
  <c r="AR508" i="20"/>
  <c r="AQ508" i="20"/>
  <c r="AU508" i="20" s="1"/>
  <c r="AS508" i="20"/>
  <c r="AR509" i="20"/>
  <c r="AS509" i="20"/>
  <c r="AR510" i="20"/>
  <c r="AQ509" i="20"/>
  <c r="AU509" i="20" s="1"/>
  <c r="AQ510" i="20"/>
  <c r="AU510" i="20" s="1"/>
  <c r="AS510" i="20"/>
  <c r="AR511" i="20"/>
  <c r="AS511" i="20"/>
  <c r="AQ511" i="20"/>
  <c r="AU511" i="20" s="1"/>
  <c r="AR512" i="20"/>
  <c r="AR513" i="20"/>
  <c r="AQ512" i="20"/>
  <c r="AU512" i="20" s="1"/>
  <c r="AS512" i="20"/>
  <c r="AR514" i="20"/>
  <c r="AS513" i="20"/>
  <c r="AQ513" i="20"/>
  <c r="AU513" i="20" s="1"/>
  <c r="AS514" i="20"/>
  <c r="AR515" i="20"/>
  <c r="AQ514" i="20"/>
  <c r="AU514" i="20" s="1"/>
  <c r="AS515" i="20"/>
  <c r="AR516" i="20"/>
  <c r="AQ515" i="20"/>
  <c r="AU515" i="20" s="1"/>
  <c r="AR517" i="20"/>
  <c r="AQ516" i="20"/>
  <c r="AU516" i="20" s="1"/>
  <c r="AS516" i="20"/>
  <c r="AQ517" i="20"/>
  <c r="AU517" i="20" s="1"/>
  <c r="AR518" i="20"/>
  <c r="AS517" i="20"/>
  <c r="AS518" i="20"/>
  <c r="AQ518" i="20"/>
  <c r="AU518" i="20" s="1"/>
  <c r="AR519" i="20"/>
  <c r="AQ519" i="20"/>
  <c r="AU519" i="20" s="1"/>
  <c r="AR520" i="20"/>
  <c r="AS519" i="20"/>
  <c r="AR521" i="20"/>
  <c r="AS520" i="20"/>
  <c r="AQ520" i="20"/>
  <c r="AU520" i="20" s="1"/>
  <c r="AS521" i="20"/>
  <c r="AR522" i="20"/>
  <c r="AQ521" i="20"/>
  <c r="AU521" i="20" s="1"/>
  <c r="AS522" i="20"/>
  <c r="AR523" i="20"/>
  <c r="AQ522" i="20"/>
  <c r="AU522" i="20" s="1"/>
  <c r="AR524" i="20"/>
  <c r="AS523" i="20"/>
  <c r="AQ523" i="20"/>
  <c r="AU523" i="20" s="1"/>
  <c r="AR525" i="20"/>
  <c r="AQ524" i="20"/>
  <c r="AU524" i="20" s="1"/>
  <c r="AS524" i="20"/>
  <c r="AR526" i="20"/>
  <c r="AS525" i="20"/>
  <c r="AQ525" i="20"/>
  <c r="AU525" i="20" s="1"/>
  <c r="AS526" i="20"/>
  <c r="AQ526" i="20"/>
  <c r="AU526" i="20" s="1"/>
  <c r="AR527" i="20"/>
  <c r="AR528" i="20"/>
  <c r="AS527" i="20"/>
  <c r="AQ527" i="20"/>
  <c r="AU527" i="20" s="1"/>
  <c r="AQ528" i="20"/>
  <c r="AU528" i="20" s="1"/>
  <c r="AS528" i="20"/>
  <c r="AR529" i="20"/>
  <c r="AQ529" i="20"/>
  <c r="AU529" i="20" s="1"/>
  <c r="AS529" i="20"/>
  <c r="AR530" i="20"/>
  <c r="AR531" i="20"/>
  <c r="AS530" i="20"/>
  <c r="AQ530" i="20"/>
  <c r="AU530" i="20" s="1"/>
  <c r="AR532" i="20"/>
  <c r="AQ531" i="20"/>
  <c r="AU531" i="20" s="1"/>
  <c r="AS531" i="20"/>
  <c r="AS532" i="20"/>
  <c r="AQ532" i="20"/>
  <c r="AU532" i="20" s="1"/>
  <c r="AR533" i="20"/>
  <c r="AR534" i="20"/>
  <c r="AQ533" i="20"/>
  <c r="AU533" i="20" s="1"/>
  <c r="AS533" i="20"/>
  <c r="AR535" i="20"/>
  <c r="AS534" i="20"/>
  <c r="AQ534" i="20"/>
  <c r="AU534" i="20" s="1"/>
  <c r="AR536" i="20"/>
  <c r="AQ535" i="20"/>
  <c r="AU535" i="20" s="1"/>
  <c r="AS535" i="20"/>
  <c r="AR537" i="20"/>
  <c r="AQ536" i="20"/>
  <c r="AU536" i="20" s="1"/>
  <c r="AS536" i="20"/>
  <c r="AR538" i="20"/>
  <c r="AQ537" i="20"/>
  <c r="AU537" i="20" s="1"/>
  <c r="AS537" i="20"/>
  <c r="AQ538" i="20"/>
  <c r="AU538" i="20" s="1"/>
  <c r="AS538" i="20"/>
  <c r="AR539" i="20"/>
  <c r="AS539" i="20"/>
  <c r="AR540" i="20"/>
  <c r="AQ539" i="20"/>
  <c r="AU539" i="20" s="1"/>
  <c r="AS540" i="20"/>
  <c r="AQ540" i="20"/>
  <c r="AU540" i="20" s="1"/>
  <c r="AR541" i="20"/>
  <c r="AR542" i="20"/>
  <c r="AS541" i="20"/>
  <c r="AQ541" i="20"/>
  <c r="AU541" i="20" s="1"/>
  <c r="AS542" i="20"/>
  <c r="AQ542" i="20"/>
  <c r="AU542" i="20" s="1"/>
  <c r="AR543" i="20"/>
  <c r="AQ543" i="20"/>
  <c r="AU543" i="20" s="1"/>
  <c r="AS543" i="20"/>
  <c r="AR544" i="20"/>
  <c r="AQ544" i="20"/>
  <c r="AU544" i="20" s="1"/>
  <c r="AS544" i="20"/>
  <c r="AR545" i="20"/>
  <c r="AS545" i="20"/>
  <c r="AQ545" i="20"/>
  <c r="AU545" i="20" s="1"/>
  <c r="AR546" i="20"/>
  <c r="AQ546" i="20"/>
  <c r="AU546" i="20" s="1"/>
  <c r="AS546" i="20"/>
  <c r="AR547" i="20"/>
  <c r="AQ547" i="20"/>
  <c r="AU547" i="20" s="1"/>
  <c r="AS547" i="20"/>
  <c r="AR548" i="20"/>
  <c r="AS548" i="20"/>
  <c r="AQ548" i="20"/>
  <c r="AU548" i="20" s="1"/>
  <c r="AR549" i="20"/>
  <c r="AR550" i="20"/>
  <c r="AQ549" i="20"/>
  <c r="AU549" i="20" s="1"/>
  <c r="AS549" i="20"/>
  <c r="AR551" i="20"/>
  <c r="AQ550" i="20"/>
  <c r="AU550" i="20" s="1"/>
  <c r="AS550" i="20"/>
  <c r="AQ551" i="20"/>
  <c r="AU551" i="20" s="1"/>
  <c r="AS551" i="20"/>
  <c r="AR552" i="20"/>
  <c r="AR553" i="20"/>
  <c r="AS552" i="20"/>
  <c r="AQ552" i="20"/>
  <c r="AU552" i="20" s="1"/>
  <c r="AS553" i="20"/>
  <c r="AQ553" i="20"/>
  <c r="AU553" i="20" s="1"/>
  <c r="AR554" i="20"/>
  <c r="AR555" i="20"/>
  <c r="AQ554" i="20"/>
  <c r="AU554" i="20" s="1"/>
  <c r="AS554" i="20"/>
  <c r="AQ555" i="20"/>
  <c r="AU555" i="20" s="1"/>
  <c r="AR556" i="20"/>
  <c r="AS555" i="20"/>
  <c r="AR557" i="20"/>
  <c r="AQ556" i="20"/>
  <c r="AU556" i="20" s="1"/>
  <c r="AS556" i="20"/>
  <c r="AS557" i="20"/>
  <c r="AR558" i="20"/>
  <c r="AQ557" i="20"/>
  <c r="AU557" i="20" s="1"/>
  <c r="AS558" i="20"/>
  <c r="AQ558" i="20"/>
  <c r="AU558" i="20" s="1"/>
  <c r="AR559" i="20"/>
  <c r="AQ559" i="20"/>
  <c r="AU559" i="20" s="1"/>
  <c r="AR560" i="20"/>
  <c r="AS559" i="20"/>
  <c r="AS560" i="20"/>
  <c r="AR561" i="20"/>
  <c r="AQ560" i="20"/>
  <c r="AU560" i="20" s="1"/>
  <c r="AQ561" i="20"/>
  <c r="AU561" i="20" s="1"/>
  <c r="AS561" i="20"/>
  <c r="AR562" i="20"/>
  <c r="AS562" i="20"/>
  <c r="AR563" i="20"/>
  <c r="AQ562" i="20"/>
  <c r="AU562" i="20" s="1"/>
  <c r="AR564" i="20"/>
  <c r="AQ563" i="20"/>
  <c r="AU563" i="20" s="1"/>
  <c r="AS563" i="20"/>
  <c r="AQ564" i="20"/>
  <c r="AU564" i="20" s="1"/>
  <c r="AR565" i="20"/>
  <c r="AS564" i="20"/>
  <c r="AQ565" i="20"/>
  <c r="AU565" i="20" s="1"/>
  <c r="AS565" i="20"/>
  <c r="AR566" i="20"/>
  <c r="AQ566" i="20"/>
  <c r="AU566" i="20" s="1"/>
  <c r="AR567" i="20"/>
  <c r="AS566" i="20"/>
  <c r="AR568" i="20"/>
  <c r="AQ567" i="20"/>
  <c r="AU567" i="20" s="1"/>
  <c r="AS567" i="20"/>
  <c r="AQ568" i="20"/>
  <c r="AU568" i="20" s="1"/>
  <c r="AS568" i="20"/>
  <c r="AR569" i="20"/>
  <c r="AQ569" i="20"/>
  <c r="AU569" i="20" s="1"/>
  <c r="AS569" i="20"/>
  <c r="AR570" i="20"/>
  <c r="AR571" i="20"/>
  <c r="AS570" i="20"/>
  <c r="AQ570" i="20"/>
  <c r="AU570" i="20" s="1"/>
  <c r="AQ571" i="20"/>
  <c r="AU571" i="20" s="1"/>
  <c r="AR572" i="20"/>
  <c r="AS571" i="20"/>
  <c r="AS572" i="20"/>
  <c r="AQ572" i="20"/>
  <c r="AU572" i="20" s="1"/>
  <c r="AR573" i="20"/>
  <c r="AQ573" i="20"/>
  <c r="AU573" i="20" s="1"/>
  <c r="AR574" i="20"/>
  <c r="AS573" i="20"/>
  <c r="AR575" i="20"/>
  <c r="AQ574" i="20"/>
  <c r="AU574" i="20" s="1"/>
  <c r="AS574" i="20"/>
  <c r="AR576" i="20"/>
  <c r="AQ575" i="20"/>
  <c r="AU575" i="20" s="1"/>
  <c r="AS575" i="20"/>
  <c r="AS576" i="20"/>
  <c r="AQ576" i="20"/>
  <c r="AU576" i="20" s="1"/>
  <c r="AR577" i="20"/>
  <c r="AQ577" i="20"/>
  <c r="AU577" i="20" s="1"/>
  <c r="AS577" i="20"/>
  <c r="AR578" i="20"/>
  <c r="AR579" i="20"/>
  <c r="AS578" i="20"/>
  <c r="AQ578" i="20"/>
  <c r="AU578" i="20" s="1"/>
  <c r="AR580" i="20"/>
  <c r="AQ579" i="20"/>
  <c r="AU579" i="20" s="1"/>
  <c r="AS579" i="20"/>
  <c r="AQ580" i="20"/>
  <c r="AU580" i="20" s="1"/>
  <c r="AS580" i="20"/>
  <c r="AR581" i="20"/>
  <c r="AQ581" i="20"/>
  <c r="AU581" i="20" s="1"/>
  <c r="AR582" i="20"/>
  <c r="AS581" i="20"/>
  <c r="AS582" i="20"/>
  <c r="AR583" i="20"/>
  <c r="AQ582" i="20"/>
  <c r="AU582" i="20" s="1"/>
  <c r="AR584" i="20"/>
  <c r="AS583" i="20"/>
  <c r="AQ583" i="20"/>
  <c r="AU583" i="20" s="1"/>
  <c r="AR585" i="20"/>
  <c r="AS584" i="20"/>
  <c r="AQ584" i="20"/>
  <c r="AU584" i="20" s="1"/>
  <c r="AR586" i="20"/>
  <c r="AS585" i="20"/>
  <c r="AQ585" i="20"/>
  <c r="AU585" i="20" s="1"/>
  <c r="AR587" i="20"/>
  <c r="AQ586" i="20"/>
  <c r="AU586" i="20" s="1"/>
  <c r="AS586" i="20"/>
  <c r="AQ587" i="20"/>
  <c r="AU587" i="20" s="1"/>
  <c r="AR588" i="20"/>
  <c r="AS587" i="20"/>
  <c r="AR589" i="20"/>
  <c r="AS588" i="20"/>
  <c r="AQ588" i="20"/>
  <c r="AU588" i="20" s="1"/>
  <c r="AQ589" i="20"/>
  <c r="AU589" i="20" s="1"/>
  <c r="AS589" i="20"/>
  <c r="AR590" i="20"/>
  <c r="AR591" i="20"/>
  <c r="AQ590" i="20"/>
  <c r="AU590" i="20" s="1"/>
  <c r="AS590" i="20"/>
  <c r="AR592" i="20"/>
  <c r="AQ591" i="20"/>
  <c r="AU591" i="20" s="1"/>
  <c r="AS591" i="20"/>
  <c r="AR593" i="20"/>
  <c r="AS592" i="20"/>
  <c r="AQ592" i="20"/>
  <c r="AU592" i="20" s="1"/>
  <c r="AR594" i="20"/>
  <c r="AQ593" i="20"/>
  <c r="AU593" i="20" s="1"/>
  <c r="AS593" i="20"/>
  <c r="AQ594" i="20"/>
  <c r="AU594" i="20" s="1"/>
  <c r="AR595" i="20"/>
  <c r="AS594" i="20"/>
  <c r="AQ595" i="20"/>
  <c r="AU595" i="20" s="1"/>
  <c r="AS595" i="20"/>
  <c r="AR596" i="20"/>
  <c r="AQ596" i="20"/>
  <c r="AU596" i="20" s="1"/>
  <c r="AR597" i="20"/>
  <c r="AS596" i="20"/>
  <c r="AS597" i="20"/>
  <c r="AR598" i="20"/>
  <c r="AQ597" i="20"/>
  <c r="AU597" i="20" s="1"/>
  <c r="AS598" i="20"/>
  <c r="AQ598" i="20"/>
  <c r="AU598" i="20" s="1"/>
  <c r="AR599" i="20"/>
  <c r="AQ599" i="20"/>
  <c r="AU599" i="20" s="1"/>
  <c r="AS599" i="20"/>
  <c r="AR600" i="20"/>
  <c r="AR601" i="20"/>
  <c r="AS600" i="20"/>
  <c r="AQ600" i="20"/>
  <c r="AU600" i="20" s="1"/>
  <c r="AS601" i="20"/>
  <c r="AQ601" i="20"/>
  <c r="AU601" i="20" s="1"/>
  <c r="AR602" i="20"/>
  <c r="AR603" i="20"/>
  <c r="AQ602" i="20"/>
  <c r="AU602" i="20" s="1"/>
  <c r="AS602" i="20"/>
  <c r="AS603" i="20"/>
  <c r="AQ603" i="20"/>
  <c r="AU603" i="20" s="1"/>
  <c r="AR604" i="20"/>
  <c r="AQ604" i="20"/>
  <c r="AU604" i="20" s="1"/>
  <c r="AR605" i="20"/>
  <c r="AS604" i="20"/>
  <c r="AR606" i="20"/>
  <c r="AS605" i="20"/>
  <c r="AQ605" i="20"/>
  <c r="AU605" i="20" s="1"/>
  <c r="AS606" i="20"/>
  <c r="AQ606" i="20"/>
  <c r="AU606" i="20" s="1"/>
  <c r="AR607" i="20"/>
  <c r="AQ607" i="20"/>
  <c r="AU607" i="20" s="1"/>
  <c r="AR608" i="20"/>
  <c r="AS607" i="20"/>
  <c r="AQ608" i="20"/>
  <c r="AU608" i="20" s="1"/>
  <c r="AS608" i="20"/>
  <c r="AR609" i="20"/>
  <c r="AS609" i="20"/>
  <c r="AQ609" i="20"/>
  <c r="AU609" i="20" s="1"/>
  <c r="AR610" i="20"/>
  <c r="AQ610" i="20"/>
  <c r="AU610" i="20" s="1"/>
  <c r="AR611" i="20"/>
  <c r="AS610" i="20"/>
  <c r="AQ611" i="20"/>
  <c r="AU611" i="20" s="1"/>
  <c r="AR612" i="20"/>
  <c r="AS611" i="20"/>
  <c r="AQ612" i="20"/>
  <c r="AU612" i="20" s="1"/>
  <c r="AR613" i="20"/>
  <c r="AS612" i="20"/>
  <c r="AQ613" i="20"/>
  <c r="AU613" i="20" s="1"/>
  <c r="AR614" i="20"/>
  <c r="AS613" i="20"/>
  <c r="AR615" i="20"/>
  <c r="AQ614" i="20"/>
  <c r="AU614" i="20" s="1"/>
  <c r="AS614" i="20"/>
  <c r="AS615" i="20"/>
  <c r="AR616" i="20"/>
  <c r="AQ615" i="20"/>
  <c r="AU615" i="20" s="1"/>
  <c r="AQ616" i="20"/>
  <c r="AU616" i="20" s="1"/>
  <c r="AS616" i="20"/>
  <c r="AR617" i="20"/>
  <c r="AQ617" i="20"/>
  <c r="AU617" i="20" s="1"/>
  <c r="AR618" i="20"/>
  <c r="AS617" i="20"/>
  <c r="AR619" i="20"/>
  <c r="AS618" i="20"/>
  <c r="AQ618" i="20"/>
  <c r="AU618" i="20" s="1"/>
  <c r="AS619" i="20"/>
  <c r="AQ619" i="20"/>
  <c r="AU619" i="20" s="1"/>
  <c r="AR620" i="20"/>
  <c r="AQ620" i="20"/>
  <c r="AU620" i="20" s="1"/>
  <c r="AR621" i="20"/>
  <c r="AS620" i="20"/>
  <c r="AS621" i="20"/>
  <c r="AQ621" i="20"/>
  <c r="AU621" i="20" s="1"/>
  <c r="AR622" i="20"/>
  <c r="AQ622" i="20"/>
  <c r="AU622" i="20" s="1"/>
  <c r="AS622" i="20"/>
  <c r="AR623" i="20"/>
  <c r="AR624" i="20"/>
  <c r="AS623" i="20"/>
  <c r="AQ623" i="20"/>
  <c r="AU623" i="20" s="1"/>
  <c r="AR625" i="20"/>
  <c r="AQ624" i="20"/>
  <c r="AU624" i="20" s="1"/>
  <c r="AS624" i="20"/>
  <c r="AR626" i="20"/>
  <c r="AS625" i="20"/>
  <c r="AQ625" i="20"/>
  <c r="AU625" i="20" s="1"/>
  <c r="AS626" i="20"/>
  <c r="AQ626" i="20"/>
  <c r="AU626" i="20" s="1"/>
  <c r="AR627" i="20"/>
  <c r="AS627" i="20"/>
  <c r="AR628" i="20"/>
  <c r="AQ627" i="20"/>
  <c r="AU627" i="20" s="1"/>
  <c r="AS628" i="20"/>
  <c r="AQ628" i="20"/>
  <c r="AU628" i="20" s="1"/>
  <c r="AR629" i="20"/>
  <c r="AQ629" i="20"/>
  <c r="AU629" i="20" s="1"/>
  <c r="AR630" i="20"/>
  <c r="AS629" i="20"/>
  <c r="AQ630" i="20"/>
  <c r="AU630" i="20" s="1"/>
  <c r="AS630" i="20"/>
  <c r="AR631" i="20"/>
  <c r="AS631" i="20"/>
  <c r="AR632" i="20"/>
  <c r="AQ631" i="20"/>
  <c r="AU631" i="20" s="1"/>
  <c r="AS632" i="20"/>
  <c r="AR633" i="20"/>
  <c r="AQ632" i="20"/>
  <c r="AU632" i="20" s="1"/>
  <c r="AQ633" i="20"/>
  <c r="AU633" i="20" s="1"/>
  <c r="AR634" i="20"/>
  <c r="AS633" i="20"/>
  <c r="AR635" i="20"/>
  <c r="AQ634" i="20"/>
  <c r="AU634" i="20" s="1"/>
  <c r="AS634" i="20"/>
  <c r="AQ635" i="20"/>
  <c r="AU635" i="20" s="1"/>
  <c r="AR636" i="20"/>
  <c r="AS635" i="20"/>
  <c r="AR637" i="20"/>
  <c r="AS636" i="20"/>
  <c r="AQ636" i="20"/>
  <c r="AU636" i="20" s="1"/>
  <c r="AS637" i="20"/>
  <c r="AQ637" i="20"/>
  <c r="AU637" i="20" s="1"/>
  <c r="AR638" i="20"/>
  <c r="AS638" i="20"/>
  <c r="AR639" i="20"/>
  <c r="AQ638" i="20"/>
  <c r="AU638" i="20" s="1"/>
  <c r="AQ639" i="20"/>
  <c r="AU639" i="20" s="1"/>
  <c r="AR640" i="20"/>
  <c r="AS639" i="20"/>
  <c r="AS640" i="20"/>
  <c r="AR641" i="20"/>
  <c r="AQ640" i="20"/>
  <c r="AU640" i="20" s="1"/>
  <c r="AQ641" i="20"/>
  <c r="AU641" i="20" s="1"/>
  <c r="AR642" i="20"/>
  <c r="AS641" i="20"/>
  <c r="AR643" i="20"/>
  <c r="AS642" i="20"/>
  <c r="AQ642" i="20"/>
  <c r="AU642" i="20" s="1"/>
  <c r="AQ643" i="20"/>
  <c r="AU643" i="20" s="1"/>
  <c r="AS643" i="20"/>
  <c r="AR644" i="20"/>
  <c r="AR645" i="20"/>
  <c r="AQ644" i="20"/>
  <c r="AU644" i="20" s="1"/>
  <c r="AS644" i="20"/>
  <c r="AQ645" i="20"/>
  <c r="AU645" i="20" s="1"/>
  <c r="AS645" i="20"/>
  <c r="AR646" i="20"/>
  <c r="AQ646" i="20"/>
  <c r="AU646" i="20" s="1"/>
  <c r="AS646" i="20"/>
  <c r="AR647" i="20"/>
  <c r="AS647" i="20"/>
  <c r="AR648" i="20"/>
  <c r="AQ647" i="20"/>
  <c r="AU647" i="20" s="1"/>
  <c r="AR649" i="20"/>
  <c r="AS648" i="20"/>
  <c r="AQ648" i="20"/>
  <c r="AU648" i="20" s="1"/>
  <c r="AS649" i="20"/>
  <c r="AR650" i="20"/>
  <c r="AQ649" i="20"/>
  <c r="AU649" i="20" s="1"/>
  <c r="AQ650" i="20"/>
  <c r="AU650" i="20" s="1"/>
  <c r="AR651" i="20"/>
  <c r="AS650" i="20"/>
  <c r="AQ651" i="20"/>
  <c r="AU651" i="20" s="1"/>
  <c r="AR652" i="20"/>
  <c r="AS651" i="20"/>
  <c r="AR653" i="20"/>
  <c r="AS652" i="20"/>
  <c r="AQ652" i="20"/>
  <c r="AU652" i="20" s="1"/>
  <c r="AR654" i="20"/>
  <c r="AS653" i="20"/>
  <c r="AQ653" i="20"/>
  <c r="AU653" i="20" s="1"/>
  <c r="AQ654" i="20"/>
  <c r="AU654" i="20" s="1"/>
  <c r="AS654" i="20"/>
  <c r="AR655" i="20"/>
  <c r="AS655" i="20"/>
  <c r="AQ655" i="20"/>
  <c r="AU655" i="20" s="1"/>
  <c r="AR656" i="20"/>
  <c r="AR657" i="20"/>
  <c r="AS656" i="20"/>
  <c r="AQ656" i="20"/>
  <c r="AU656" i="20" s="1"/>
  <c r="AR658" i="20"/>
  <c r="AS657" i="20"/>
  <c r="AQ657" i="20"/>
  <c r="AU657" i="20" s="1"/>
  <c r="AS658" i="20"/>
  <c r="AR659" i="20"/>
  <c r="AQ658" i="20"/>
  <c r="AU658" i="20" s="1"/>
  <c r="AQ659" i="20"/>
  <c r="AU659" i="20" s="1"/>
  <c r="AS659" i="20"/>
  <c r="AR660" i="20"/>
  <c r="AR661" i="20"/>
  <c r="AQ660" i="20"/>
  <c r="AU660" i="20" s="1"/>
  <c r="AS660" i="20"/>
  <c r="AS661" i="20"/>
  <c r="AQ661" i="20"/>
  <c r="AU661" i="20" s="1"/>
  <c r="AR662" i="20"/>
  <c r="AR663" i="20"/>
  <c r="AQ662" i="20"/>
  <c r="AU662" i="20" s="1"/>
  <c r="AS662" i="20"/>
  <c r="AR664" i="20"/>
  <c r="AQ663" i="20"/>
  <c r="AU663" i="20" s="1"/>
  <c r="AS663" i="20"/>
  <c r="AR665" i="20"/>
  <c r="AQ664" i="20"/>
  <c r="AU664" i="20" s="1"/>
  <c r="AS664" i="20"/>
  <c r="AR666" i="20"/>
  <c r="AQ665" i="20"/>
  <c r="AU665" i="20" s="1"/>
  <c r="AS665" i="20"/>
  <c r="AQ666" i="20"/>
  <c r="AU666" i="20" s="1"/>
  <c r="AS666" i="20"/>
  <c r="AR667" i="20"/>
  <c r="AS667" i="20"/>
  <c r="AQ667" i="20"/>
  <c r="AU667" i="20" s="1"/>
  <c r="AR668" i="20"/>
  <c r="AR669" i="20"/>
  <c r="AQ668" i="20"/>
  <c r="AU668" i="20" s="1"/>
  <c r="AS668" i="20"/>
  <c r="AS669" i="20"/>
  <c r="AR670" i="20"/>
  <c r="AQ669" i="20"/>
  <c r="AU669" i="20" s="1"/>
  <c r="AS670" i="20"/>
  <c r="AR671" i="20"/>
  <c r="AQ670" i="20"/>
  <c r="AU670" i="20" s="1"/>
  <c r="AS671" i="20"/>
  <c r="AR672" i="20"/>
  <c r="AQ671" i="20"/>
  <c r="AU671" i="20" s="1"/>
  <c r="AS672" i="20"/>
  <c r="AR673" i="20"/>
  <c r="AQ672" i="20"/>
  <c r="AU672" i="20" s="1"/>
  <c r="AQ673" i="20"/>
  <c r="AU673" i="20" s="1"/>
  <c r="AS673" i="20"/>
  <c r="AR674" i="20"/>
  <c r="AQ674" i="20"/>
  <c r="AU674" i="20" s="1"/>
  <c r="AS674" i="20"/>
  <c r="AR675" i="20"/>
  <c r="AS675" i="20"/>
  <c r="AR676" i="20"/>
  <c r="AQ675" i="20"/>
  <c r="AU675" i="20" s="1"/>
  <c r="AS676" i="20"/>
  <c r="AR677" i="20"/>
  <c r="AQ676" i="20"/>
  <c r="AU676" i="20" s="1"/>
  <c r="AQ677" i="20"/>
  <c r="AU677" i="20" s="1"/>
  <c r="AR678" i="20"/>
  <c r="AS677" i="20"/>
  <c r="AR679" i="20"/>
  <c r="AQ678" i="20"/>
  <c r="AU678" i="20" s="1"/>
  <c r="AS678" i="20"/>
  <c r="AR680" i="20"/>
  <c r="AQ679" i="20"/>
  <c r="AU679" i="20" s="1"/>
  <c r="AS679" i="20"/>
  <c r="AS680" i="20"/>
  <c r="AQ680" i="20"/>
  <c r="AU680" i="20" s="1"/>
  <c r="AR681" i="20"/>
  <c r="AQ681" i="20"/>
  <c r="AU681" i="20" s="1"/>
  <c r="AR682" i="20"/>
  <c r="AS681" i="20"/>
  <c r="AR683" i="20"/>
  <c r="AQ682" i="20"/>
  <c r="AU682" i="20" s="1"/>
  <c r="AS682" i="20"/>
  <c r="AR684" i="20"/>
  <c r="AS683" i="20"/>
  <c r="AQ683" i="20"/>
  <c r="AU683" i="20" s="1"/>
  <c r="AQ684" i="20"/>
  <c r="AU684" i="20" s="1"/>
  <c r="AS684" i="20"/>
  <c r="AR685" i="20"/>
  <c r="AR686" i="20"/>
  <c r="AQ685" i="20"/>
  <c r="AU685" i="20" s="1"/>
  <c r="AS685" i="20"/>
  <c r="AQ686" i="20"/>
  <c r="AU686" i="20" s="1"/>
  <c r="AR687" i="20"/>
  <c r="AS686" i="20"/>
  <c r="AR688" i="20"/>
  <c r="AS687" i="20"/>
  <c r="AQ687" i="20"/>
  <c r="AU687" i="20" s="1"/>
  <c r="AS688" i="20"/>
  <c r="AQ688" i="20"/>
  <c r="AU688" i="20" s="1"/>
  <c r="AR689" i="20"/>
  <c r="AQ689" i="20"/>
  <c r="AU689" i="20" s="1"/>
  <c r="AS689" i="20"/>
  <c r="AR690" i="20"/>
  <c r="AS690" i="20"/>
  <c r="AR691" i="20"/>
  <c r="AQ690" i="20"/>
  <c r="AU690" i="20" s="1"/>
  <c r="AS691" i="20"/>
  <c r="AQ691" i="20"/>
  <c r="AU691" i="20" s="1"/>
  <c r="AR692" i="20"/>
  <c r="AR693" i="20"/>
  <c r="AS692" i="20"/>
  <c r="AQ692" i="20"/>
  <c r="AU692" i="20" s="1"/>
  <c r="AS693" i="20"/>
  <c r="AR694" i="20"/>
  <c r="AQ693" i="20"/>
  <c r="AU693" i="20" s="1"/>
  <c r="AQ694" i="20"/>
  <c r="AU694" i="20" s="1"/>
  <c r="AS694" i="20"/>
  <c r="AR695" i="20"/>
  <c r="AS695" i="20"/>
  <c r="AR696" i="20"/>
  <c r="AQ695" i="20"/>
  <c r="AU695" i="20" s="1"/>
  <c r="AS696" i="20"/>
  <c r="AQ696" i="20"/>
  <c r="AU696" i="20" s="1"/>
  <c r="AR697" i="20"/>
  <c r="AQ697" i="20"/>
  <c r="AU697" i="20" s="1"/>
  <c r="AS697" i="20"/>
  <c r="AR698" i="20"/>
  <c r="AQ698" i="20"/>
  <c r="AU698" i="20" s="1"/>
  <c r="AR699" i="20"/>
  <c r="AS698" i="20"/>
  <c r="AS699" i="20"/>
  <c r="AQ699" i="20"/>
  <c r="AU699" i="20" s="1"/>
  <c r="AR700" i="20"/>
  <c r="AQ700" i="20"/>
  <c r="AU700" i="20" s="1"/>
  <c r="AR701" i="20"/>
  <c r="AS700" i="20"/>
  <c r="AR702" i="20"/>
  <c r="AQ701" i="20"/>
  <c r="AU701" i="20" s="1"/>
  <c r="AS701" i="20"/>
  <c r="AR703" i="20"/>
  <c r="AS702" i="20"/>
  <c r="AQ702" i="20"/>
  <c r="AU702" i="20" s="1"/>
  <c r="AR704" i="20"/>
  <c r="AQ703" i="20"/>
  <c r="AU703" i="20" s="1"/>
  <c r="AS703" i="20"/>
  <c r="AR705" i="20"/>
  <c r="AS704" i="20"/>
  <c r="AQ704" i="20"/>
  <c r="AU704" i="20" s="1"/>
  <c r="AR706" i="20"/>
  <c r="AQ705" i="20"/>
  <c r="AU705" i="20" s="1"/>
  <c r="AS705" i="20"/>
  <c r="AQ706" i="20"/>
  <c r="AU706" i="20" s="1"/>
  <c r="AR707" i="20"/>
  <c r="AS706" i="20"/>
  <c r="AR708" i="20"/>
  <c r="AQ707" i="20"/>
  <c r="AU707" i="20" s="1"/>
  <c r="AS707" i="20"/>
  <c r="AR709" i="20"/>
  <c r="AS708" i="20"/>
  <c r="AQ708" i="20"/>
  <c r="AU708" i="20" s="1"/>
  <c r="AS709" i="20"/>
  <c r="AR710" i="20"/>
  <c r="AQ709" i="20"/>
  <c r="AU709" i="20" s="1"/>
  <c r="AR711" i="20"/>
  <c r="AQ710" i="20"/>
  <c r="AU710" i="20" s="1"/>
  <c r="AS710" i="20"/>
  <c r="AQ711" i="20"/>
  <c r="AU711" i="20" s="1"/>
  <c r="AS711" i="20"/>
  <c r="AR712" i="20"/>
  <c r="AS712" i="20"/>
  <c r="AQ712" i="20"/>
  <c r="AU712" i="20" s="1"/>
  <c r="AR713" i="20"/>
  <c r="AS713" i="20"/>
  <c r="AQ713" i="20"/>
  <c r="AU713" i="20" s="1"/>
  <c r="AR714" i="20"/>
  <c r="AQ714" i="20"/>
  <c r="AU714" i="20" s="1"/>
  <c r="AS714" i="20"/>
  <c r="AR715" i="20"/>
  <c r="AR716" i="20"/>
  <c r="AQ715" i="20"/>
  <c r="AU715" i="20" s="1"/>
  <c r="AS715" i="20"/>
  <c r="AS716" i="20"/>
  <c r="AR717" i="20"/>
  <c r="AQ716" i="20"/>
  <c r="AU716" i="20" s="1"/>
  <c r="AQ717" i="20"/>
  <c r="AU717" i="20" s="1"/>
  <c r="AS717" i="20"/>
  <c r="AR718" i="20"/>
  <c r="AS718" i="20"/>
  <c r="AQ718" i="20"/>
  <c r="AU718" i="20" s="1"/>
  <c r="AR719" i="20"/>
  <c r="AS719" i="20"/>
  <c r="AQ719" i="20"/>
  <c r="AU719" i="20" s="1"/>
  <c r="AR720" i="20"/>
  <c r="AR721" i="20"/>
  <c r="AQ720" i="20"/>
  <c r="AU720" i="20" s="1"/>
  <c r="AS720" i="20"/>
  <c r="AS721" i="20"/>
  <c r="AQ721" i="20"/>
  <c r="AU721" i="20" s="1"/>
  <c r="AR722" i="20"/>
  <c r="AS722" i="20"/>
  <c r="AQ722" i="20"/>
  <c r="AU722" i="20" s="1"/>
  <c r="AR723" i="20"/>
  <c r="AR724" i="20"/>
  <c r="AQ723" i="20"/>
  <c r="AU723" i="20" s="1"/>
  <c r="AS723" i="20"/>
  <c r="AR725" i="20"/>
  <c r="AQ724" i="20"/>
  <c r="AU724" i="20" s="1"/>
  <c r="AS724" i="20"/>
  <c r="AS725" i="20"/>
  <c r="AQ725" i="20"/>
  <c r="AU725" i="20" s="1"/>
  <c r="AR726" i="20"/>
  <c r="AR727" i="20"/>
  <c r="AQ726" i="20"/>
  <c r="AU726" i="20" s="1"/>
  <c r="AS726" i="20"/>
  <c r="AS727" i="20"/>
  <c r="AR728" i="20"/>
  <c r="AQ727" i="20"/>
  <c r="AU727" i="20" s="1"/>
  <c r="AQ728" i="20"/>
  <c r="AU728" i="20" s="1"/>
  <c r="AR729" i="20"/>
  <c r="AS728" i="20"/>
  <c r="AS729" i="20"/>
  <c r="AR730" i="20"/>
  <c r="AQ729" i="20"/>
  <c r="AU729" i="20" s="1"/>
  <c r="AR731" i="20"/>
  <c r="AS730" i="20"/>
  <c r="AQ730" i="20"/>
  <c r="AU730" i="20" s="1"/>
  <c r="AS731" i="20"/>
  <c r="AR732" i="20"/>
  <c r="AQ731" i="20"/>
  <c r="AU731" i="20" s="1"/>
  <c r="AR733" i="20"/>
  <c r="AQ732" i="20"/>
  <c r="AU732" i="20" s="1"/>
  <c r="AS732" i="20"/>
  <c r="AS733" i="20"/>
  <c r="AQ733" i="20"/>
  <c r="AU733" i="20" s="1"/>
  <c r="AR734" i="20"/>
  <c r="AS734" i="20"/>
  <c r="AR735" i="20"/>
  <c r="AQ734" i="20"/>
  <c r="AU734" i="20" s="1"/>
  <c r="AR736" i="20"/>
  <c r="AQ735" i="20"/>
  <c r="AU735" i="20" s="1"/>
  <c r="AS735" i="20"/>
  <c r="AS736" i="20"/>
  <c r="AR737" i="20"/>
  <c r="AQ736" i="20"/>
  <c r="AU736" i="20" s="1"/>
  <c r="AR738" i="20"/>
  <c r="AS737" i="20"/>
  <c r="AQ737" i="20"/>
  <c r="AU737" i="20" s="1"/>
  <c r="AS738" i="20"/>
  <c r="AQ738" i="20"/>
  <c r="AU738" i="20" s="1"/>
  <c r="AR739" i="20"/>
  <c r="AR740" i="20"/>
  <c r="AS739" i="20"/>
  <c r="AQ739" i="20"/>
  <c r="AU739" i="20" s="1"/>
  <c r="AS740" i="20"/>
  <c r="AR741" i="20"/>
  <c r="AQ740" i="20"/>
  <c r="AU740" i="20" s="1"/>
  <c r="AS741" i="20"/>
  <c r="AR742" i="20"/>
  <c r="AQ741" i="20"/>
  <c r="AU741" i="20" s="1"/>
  <c r="AQ742" i="20"/>
  <c r="AU742" i="20" s="1"/>
  <c r="AS742" i="20"/>
  <c r="AR743" i="20"/>
  <c r="AQ743" i="20"/>
  <c r="AU743" i="20" s="1"/>
  <c r="AR744" i="20"/>
  <c r="AS743" i="20"/>
  <c r="AR745" i="20"/>
  <c r="AQ744" i="20"/>
  <c r="AU744" i="20" s="1"/>
  <c r="AS744" i="20"/>
  <c r="AS745" i="20"/>
  <c r="AR746" i="20"/>
  <c r="AQ745" i="20"/>
  <c r="AU745" i="20" s="1"/>
  <c r="AS746" i="20"/>
  <c r="AQ746" i="20"/>
  <c r="AU746" i="20" s="1"/>
  <c r="AR747" i="20"/>
  <c r="AS747" i="20"/>
  <c r="AQ747" i="20"/>
  <c r="AU747" i="20" s="1"/>
  <c r="AR748" i="20"/>
  <c r="AS748" i="20"/>
  <c r="AQ748" i="20"/>
  <c r="AU748" i="20" s="1"/>
  <c r="AR749" i="20"/>
  <c r="AR750" i="20"/>
  <c r="AS749" i="20"/>
  <c r="AQ749" i="20"/>
  <c r="AU749" i="20" s="1"/>
  <c r="AQ750" i="20"/>
  <c r="AU750" i="20" s="1"/>
  <c r="AS750" i="20"/>
  <c r="AR751" i="20"/>
  <c r="AQ751" i="20"/>
  <c r="AU751" i="20" s="1"/>
  <c r="AS751" i="20"/>
  <c r="AR752" i="20"/>
  <c r="AQ752" i="20"/>
  <c r="AU752" i="20" s="1"/>
  <c r="AS752" i="20"/>
  <c r="AR753" i="20"/>
  <c r="AR754" i="20"/>
  <c r="AS753" i="20"/>
  <c r="AQ753" i="20"/>
  <c r="AU753" i="20" s="1"/>
  <c r="AS754" i="20"/>
  <c r="AR755" i="20"/>
  <c r="AQ754" i="20"/>
  <c r="AU754" i="20" s="1"/>
  <c r="AQ755" i="20"/>
  <c r="AU755" i="20" s="1"/>
  <c r="AR756" i="20"/>
  <c r="AS755" i="20"/>
  <c r="AS756" i="20"/>
  <c r="AQ756" i="20"/>
  <c r="AU756" i="20" s="1"/>
  <c r="AR757" i="20"/>
  <c r="AQ757" i="20"/>
  <c r="AU757" i="20" s="1"/>
  <c r="AS757" i="20"/>
  <c r="AR758" i="20"/>
  <c r="AR759" i="20"/>
  <c r="AS758" i="20"/>
  <c r="AQ758" i="20"/>
  <c r="AU758" i="20" s="1"/>
  <c r="AR760" i="20"/>
  <c r="AQ759" i="20"/>
  <c r="AU759" i="20" s="1"/>
  <c r="AS759" i="20"/>
  <c r="AR761" i="20"/>
  <c r="AS760" i="20"/>
  <c r="AQ760" i="20"/>
  <c r="AU760" i="20" s="1"/>
  <c r="AQ761" i="20"/>
  <c r="AU761" i="20" s="1"/>
  <c r="AR762" i="20"/>
  <c r="AS761" i="20"/>
  <c r="AR763" i="20"/>
  <c r="AS762" i="20"/>
  <c r="AQ762" i="20"/>
  <c r="AU762" i="20" s="1"/>
  <c r="AS763" i="20"/>
  <c r="AR764" i="20"/>
  <c r="AQ763" i="20"/>
  <c r="AU763" i="20" s="1"/>
  <c r="AR765" i="20"/>
  <c r="AQ764" i="20"/>
  <c r="AU764" i="20" s="1"/>
  <c r="AS764" i="20"/>
  <c r="AR766" i="20"/>
  <c r="AS765" i="20"/>
  <c r="AQ765" i="20"/>
  <c r="AU765" i="20" s="1"/>
  <c r="AS766" i="20"/>
  <c r="AR767" i="20"/>
  <c r="AQ766" i="20"/>
  <c r="AU766" i="20" s="1"/>
  <c r="AQ767" i="20"/>
  <c r="AU767" i="20" s="1"/>
  <c r="AS767" i="20"/>
  <c r="AR768" i="20"/>
  <c r="AS768" i="20"/>
  <c r="AQ768" i="20"/>
  <c r="AU768" i="20" s="1"/>
  <c r="AR769" i="20"/>
  <c r="AQ769" i="20"/>
  <c r="AU769" i="20" s="1"/>
  <c r="AR770" i="20"/>
  <c r="AS769" i="20"/>
  <c r="AS770" i="20"/>
  <c r="AR771" i="20"/>
  <c r="AQ770" i="20"/>
  <c r="AU770" i="20" s="1"/>
  <c r="AS771" i="20"/>
  <c r="AQ771" i="20"/>
  <c r="AU771" i="20" s="1"/>
  <c r="AR772" i="20"/>
  <c r="AS772" i="20"/>
  <c r="AQ772" i="20"/>
  <c r="AU772" i="20" s="1"/>
  <c r="AR773" i="20"/>
  <c r="AR774" i="20"/>
  <c r="AQ773" i="20"/>
  <c r="AU773" i="20" s="1"/>
  <c r="AS773" i="20"/>
  <c r="AS774" i="20"/>
  <c r="AR775" i="20"/>
  <c r="AQ774" i="20"/>
  <c r="AU774" i="20" s="1"/>
  <c r="AS775" i="20"/>
  <c r="AQ775" i="20"/>
  <c r="AU775" i="20" s="1"/>
  <c r="AR776" i="20"/>
  <c r="AQ776" i="20"/>
  <c r="AU776" i="20" s="1"/>
  <c r="AR777" i="20"/>
  <c r="AS776" i="20"/>
  <c r="AQ777" i="20"/>
  <c r="AU777" i="20" s="1"/>
  <c r="AS777" i="20"/>
  <c r="AR778" i="20"/>
  <c r="AR779" i="20"/>
  <c r="AQ778" i="20"/>
  <c r="AU778" i="20" s="1"/>
  <c r="AS778" i="20"/>
  <c r="AQ779" i="20"/>
  <c r="AU779" i="20" s="1"/>
  <c r="AR780" i="20"/>
  <c r="AS779" i="20"/>
  <c r="AS780" i="20"/>
  <c r="AQ780" i="20"/>
  <c r="AU780" i="20" s="1"/>
  <c r="AR781" i="20"/>
  <c r="AS781" i="20"/>
  <c r="AR782" i="20"/>
  <c r="AQ781" i="20"/>
  <c r="AU781" i="20" s="1"/>
  <c r="AQ782" i="20"/>
  <c r="AU782" i="20" s="1"/>
  <c r="AR783" i="20"/>
  <c r="AS782" i="20"/>
  <c r="AS783" i="20"/>
  <c r="AQ783" i="20"/>
  <c r="AU783" i="20" s="1"/>
  <c r="AR784" i="20"/>
  <c r="AR785" i="20"/>
  <c r="AS784" i="20"/>
  <c r="AQ784" i="20"/>
  <c r="AU784" i="20" s="1"/>
  <c r="AR786" i="20"/>
  <c r="AQ785" i="20"/>
  <c r="AU785" i="20" s="1"/>
  <c r="AS785" i="20"/>
  <c r="AR787" i="20"/>
  <c r="AQ786" i="20"/>
  <c r="AU786" i="20" s="1"/>
  <c r="AS786" i="20"/>
  <c r="AQ787" i="20"/>
  <c r="AU787" i="20" s="1"/>
  <c r="AR788" i="20"/>
  <c r="AS787" i="20"/>
  <c r="AQ788" i="20"/>
  <c r="AU788" i="20" s="1"/>
  <c r="AS788" i="20"/>
  <c r="AR789" i="20"/>
  <c r="AQ789" i="20"/>
  <c r="AU789" i="20" s="1"/>
  <c r="AR790" i="20"/>
  <c r="AS789" i="20"/>
  <c r="AR791" i="20"/>
  <c r="AS790" i="20"/>
  <c r="AQ790" i="20"/>
  <c r="AU790" i="20" s="1"/>
  <c r="AR792" i="20"/>
  <c r="AQ791" i="20"/>
  <c r="AU791" i="20" s="1"/>
  <c r="AS791" i="20"/>
  <c r="AQ792" i="20"/>
  <c r="AU792" i="20" s="1"/>
  <c r="AR793" i="20"/>
  <c r="AS792" i="20"/>
  <c r="AS793" i="20"/>
  <c r="AR794" i="20"/>
  <c r="AQ793" i="20"/>
  <c r="AU793" i="20" s="1"/>
  <c r="AS794" i="20"/>
  <c r="AQ794" i="20"/>
  <c r="AU794" i="20" s="1"/>
  <c r="AR795" i="20"/>
  <c r="AQ795" i="20"/>
  <c r="AU795" i="20" s="1"/>
  <c r="AR796" i="20"/>
  <c r="AS795" i="20"/>
  <c r="AS796" i="20"/>
  <c r="AQ796" i="20"/>
  <c r="AU796" i="20" s="1"/>
  <c r="AR797" i="20"/>
  <c r="AR798" i="20"/>
  <c r="AQ797" i="20"/>
  <c r="AU797" i="20" s="1"/>
  <c r="AS797" i="20"/>
  <c r="AQ798" i="20"/>
  <c r="AU798" i="20" s="1"/>
  <c r="AS798" i="20"/>
  <c r="AR799" i="20"/>
  <c r="AQ799" i="20"/>
  <c r="AU799" i="20" s="1"/>
  <c r="AR800" i="20"/>
  <c r="AS799" i="20"/>
  <c r="AS800" i="20"/>
  <c r="AR801" i="20"/>
  <c r="AQ800" i="20"/>
  <c r="AU800" i="20" s="1"/>
  <c r="AR802" i="20"/>
  <c r="AQ801" i="20"/>
  <c r="AU801" i="20" s="1"/>
  <c r="AS801" i="20"/>
  <c r="AS802" i="20"/>
  <c r="AR803" i="20"/>
  <c r="AQ802" i="20"/>
  <c r="AU802" i="20" s="1"/>
  <c r="AS803" i="20"/>
  <c r="AR804" i="20"/>
  <c r="AQ803" i="20"/>
  <c r="AU803" i="20" s="1"/>
  <c r="AS804" i="20"/>
  <c r="AR805" i="20"/>
  <c r="AQ804" i="20"/>
  <c r="AU804" i="20" s="1"/>
  <c r="AR806" i="20"/>
  <c r="AQ805" i="20"/>
  <c r="AU805" i="20" s="1"/>
  <c r="AS805" i="20"/>
  <c r="AQ806" i="20"/>
  <c r="AU806" i="20" s="1"/>
  <c r="AR807" i="20"/>
  <c r="AS806" i="20"/>
  <c r="AS807" i="20"/>
  <c r="AQ807" i="20"/>
  <c r="AU807" i="20" s="1"/>
  <c r="AR808" i="20"/>
  <c r="AR809" i="20"/>
  <c r="AS808" i="20"/>
  <c r="AQ808" i="20"/>
  <c r="AU808" i="20" s="1"/>
  <c r="AS809" i="20"/>
  <c r="AR810" i="20"/>
  <c r="AQ809" i="20"/>
  <c r="AU809" i="20" s="1"/>
  <c r="AQ810" i="20"/>
  <c r="AU810" i="20" s="1"/>
  <c r="AR811" i="20"/>
  <c r="AS810" i="20"/>
  <c r="AR812" i="20"/>
  <c r="AS811" i="20"/>
  <c r="AQ811" i="20"/>
  <c r="AU811" i="20" s="1"/>
  <c r="AS812" i="20"/>
  <c r="AQ812" i="20"/>
  <c r="AU812" i="20" s="1"/>
  <c r="AR813" i="20"/>
  <c r="AS813" i="20"/>
  <c r="AR814" i="20"/>
  <c r="AQ813" i="20"/>
  <c r="AU813" i="20" s="1"/>
  <c r="AQ814" i="20"/>
  <c r="AU814" i="20" s="1"/>
  <c r="AS814" i="20"/>
  <c r="AR815" i="20"/>
  <c r="AS815" i="20"/>
  <c r="AQ815" i="20"/>
  <c r="AU815" i="20" s="1"/>
  <c r="AR816" i="20"/>
  <c r="AQ816" i="20"/>
  <c r="AU816" i="20" s="1"/>
  <c r="AS816" i="20"/>
  <c r="AR817" i="20"/>
  <c r="AS817" i="20"/>
  <c r="AR818" i="20"/>
  <c r="AQ817" i="20"/>
  <c r="AU817" i="20" s="1"/>
  <c r="AR819" i="20"/>
  <c r="AS818" i="20"/>
  <c r="AQ818" i="20"/>
  <c r="AU818" i="20" s="1"/>
  <c r="AS819" i="20"/>
  <c r="AQ819" i="20"/>
  <c r="AU819" i="20" s="1"/>
  <c r="AR820" i="20"/>
  <c r="AS820" i="20"/>
  <c r="AR821" i="20"/>
  <c r="AQ820" i="20"/>
  <c r="AU820" i="20" s="1"/>
  <c r="AQ821" i="20"/>
  <c r="AU821" i="20" s="1"/>
  <c r="AS821" i="20"/>
  <c r="AR822" i="20"/>
  <c r="AS822" i="20"/>
  <c r="AR823" i="20"/>
  <c r="AQ822" i="20"/>
  <c r="AU822" i="20" s="1"/>
  <c r="AQ823" i="20"/>
  <c r="AU823" i="20" s="1"/>
  <c r="AS823" i="20"/>
  <c r="AR824" i="20"/>
  <c r="AQ824" i="20"/>
  <c r="AU824" i="20" s="1"/>
  <c r="AS824" i="20"/>
  <c r="AR825" i="20"/>
  <c r="AR826" i="20"/>
  <c r="AQ825" i="20"/>
  <c r="AU825" i="20" s="1"/>
  <c r="AS825" i="20"/>
  <c r="AS826" i="20"/>
  <c r="AQ826" i="20"/>
  <c r="AU826" i="20" s="1"/>
  <c r="AR827" i="20"/>
  <c r="AS827" i="20"/>
  <c r="AR828" i="20"/>
  <c r="AQ827" i="20"/>
  <c r="AU827" i="20" s="1"/>
  <c r="AQ828" i="20"/>
  <c r="AU828" i="20" s="1"/>
  <c r="AS828" i="20"/>
  <c r="AR829" i="20"/>
  <c r="AR830" i="20"/>
  <c r="AQ829" i="20"/>
  <c r="AU829" i="20" s="1"/>
  <c r="AS829" i="20"/>
  <c r="AS830" i="20"/>
  <c r="AR831" i="20"/>
  <c r="AQ830" i="20"/>
  <c r="AU830" i="20" s="1"/>
  <c r="AR832" i="20"/>
  <c r="AQ831" i="20"/>
  <c r="AU831" i="20" s="1"/>
  <c r="AS831" i="20"/>
  <c r="AS832" i="20"/>
  <c r="AQ832" i="20"/>
  <c r="AU832" i="20" s="1"/>
  <c r="AR833" i="20"/>
  <c r="AQ833" i="20"/>
  <c r="AU833" i="20" s="1"/>
  <c r="AS833" i="20"/>
  <c r="AR834" i="20"/>
  <c r="AQ834" i="20"/>
  <c r="AU834" i="20" s="1"/>
  <c r="AR835" i="20"/>
  <c r="AS834" i="20"/>
  <c r="AQ835" i="20"/>
  <c r="AU835" i="20" s="1"/>
  <c r="AS835" i="20"/>
  <c r="AR836" i="20"/>
  <c r="AQ836" i="20"/>
  <c r="AU836" i="20" s="1"/>
  <c r="AS836" i="20"/>
  <c r="AR837" i="20"/>
  <c r="AS837" i="20"/>
  <c r="AR838" i="20"/>
  <c r="AQ837" i="20"/>
  <c r="AU837" i="20" s="1"/>
  <c r="AR839" i="20"/>
  <c r="AQ838" i="20"/>
  <c r="AU838" i="20" s="1"/>
  <c r="AS838" i="20"/>
  <c r="AR840" i="20"/>
  <c r="AS839" i="20"/>
  <c r="AQ839" i="20"/>
  <c r="AU839" i="20" s="1"/>
  <c r="AS840" i="20"/>
  <c r="AR841" i="20"/>
  <c r="AQ840" i="20"/>
  <c r="AU840" i="20" s="1"/>
  <c r="AQ841" i="20"/>
  <c r="AU841" i="20" s="1"/>
  <c r="AR842" i="20"/>
  <c r="AS841" i="20"/>
  <c r="AR843" i="20"/>
  <c r="AQ842" i="20"/>
  <c r="AU842" i="20" s="1"/>
  <c r="AS842" i="20"/>
  <c r="AR844" i="20"/>
  <c r="AQ843" i="20"/>
  <c r="AU843" i="20" s="1"/>
  <c r="AS843" i="20"/>
  <c r="AS844" i="20"/>
  <c r="AQ844" i="20"/>
  <c r="AU844" i="20" s="1"/>
  <c r="AR845" i="20"/>
  <c r="AQ845" i="20"/>
  <c r="AU845" i="20" s="1"/>
  <c r="AR846" i="20"/>
  <c r="AS845" i="20"/>
  <c r="AQ846" i="20"/>
  <c r="AU846" i="20" s="1"/>
  <c r="AR847" i="20"/>
  <c r="AS846" i="20"/>
  <c r="AQ847" i="20"/>
  <c r="AU847" i="20" s="1"/>
  <c r="AS847" i="20"/>
  <c r="AR848" i="20"/>
  <c r="AS848" i="20"/>
  <c r="AR849" i="20"/>
  <c r="AQ848" i="20"/>
  <c r="AU848" i="20" s="1"/>
  <c r="AQ849" i="20"/>
  <c r="AU849" i="20" s="1"/>
  <c r="AS849" i="20"/>
  <c r="AR850" i="20"/>
  <c r="AS850" i="20"/>
  <c r="AQ850" i="20"/>
  <c r="AU850" i="20" s="1"/>
  <c r="AR851" i="20"/>
  <c r="AQ851" i="20"/>
  <c r="AU851" i="20" s="1"/>
  <c r="AS851" i="20"/>
  <c r="AR852" i="20"/>
  <c r="AS852" i="20"/>
  <c r="AQ852" i="20"/>
  <c r="AU852" i="20" s="1"/>
  <c r="AR853" i="20"/>
  <c r="AS853" i="20"/>
  <c r="AR854" i="20"/>
  <c r="AQ853" i="20"/>
  <c r="AU853" i="20" s="1"/>
  <c r="AR855" i="20"/>
  <c r="AS854" i="20"/>
  <c r="AQ854" i="20"/>
  <c r="AU854" i="20" s="1"/>
  <c r="AS855" i="20"/>
  <c r="AR856" i="20"/>
  <c r="AQ855" i="20"/>
  <c r="AU855" i="20" s="1"/>
  <c r="AQ856" i="20"/>
  <c r="AU856" i="20" s="1"/>
  <c r="AS856" i="20"/>
  <c r="AR857" i="20"/>
  <c r="AQ857" i="20"/>
  <c r="AU857" i="20" s="1"/>
  <c r="AS857" i="20"/>
  <c r="AR858" i="20"/>
  <c r="AQ858" i="20"/>
  <c r="AU858" i="20" s="1"/>
  <c r="AS858" i="20"/>
  <c r="AR859" i="20"/>
  <c r="AQ859" i="20"/>
  <c r="AU859" i="20" s="1"/>
  <c r="AS859" i="20"/>
  <c r="AR860" i="20"/>
  <c r="AR861" i="20"/>
  <c r="AQ860" i="20"/>
  <c r="AU860" i="20" s="1"/>
  <c r="AS860" i="20"/>
  <c r="AQ861" i="20"/>
  <c r="AU861" i="20" s="1"/>
  <c r="AS861" i="20"/>
  <c r="AR862" i="20"/>
  <c r="AR863" i="20"/>
  <c r="AS862" i="20"/>
  <c r="AQ862" i="20"/>
  <c r="AU862" i="20" s="1"/>
  <c r="AR864" i="20"/>
  <c r="AS863" i="20"/>
  <c r="AQ863" i="20"/>
  <c r="AU863" i="20" s="1"/>
  <c r="AQ864" i="20"/>
  <c r="AU864" i="20" s="1"/>
  <c r="AR865" i="20"/>
  <c r="AS864" i="20"/>
  <c r="AS865" i="20"/>
  <c r="AR866" i="20"/>
  <c r="AQ865" i="20"/>
  <c r="AU865" i="20" s="1"/>
  <c r="AS866" i="20"/>
  <c r="AQ866" i="20"/>
  <c r="AU866" i="20" s="1"/>
  <c r="AR867" i="20"/>
  <c r="AR868" i="20"/>
  <c r="AS867" i="20"/>
  <c r="AQ867" i="20"/>
  <c r="AU867" i="20" s="1"/>
  <c r="AQ868" i="20"/>
  <c r="AU868" i="20" s="1"/>
  <c r="AR869" i="20"/>
  <c r="AS868" i="20"/>
  <c r="AR870" i="20"/>
  <c r="AS869" i="20"/>
  <c r="AQ869" i="20"/>
  <c r="AU869" i="20" s="1"/>
  <c r="AQ870" i="20"/>
  <c r="AU870" i="20" s="1"/>
  <c r="AR871" i="20"/>
  <c r="AS870" i="20"/>
  <c r="AR872" i="20"/>
  <c r="AS871" i="20"/>
  <c r="AQ871" i="20"/>
  <c r="AU871" i="20" s="1"/>
  <c r="AQ872" i="20"/>
  <c r="AU872" i="20" s="1"/>
  <c r="AR873" i="20"/>
  <c r="AS872" i="20"/>
  <c r="AR874" i="20"/>
  <c r="AQ873" i="20"/>
  <c r="AU873" i="20" s="1"/>
  <c r="AS873" i="20"/>
  <c r="AR875" i="20"/>
  <c r="AS874" i="20"/>
  <c r="AQ874" i="20"/>
  <c r="AU874" i="20" s="1"/>
  <c r="AR876" i="20"/>
  <c r="AQ875" i="20"/>
  <c r="AU875" i="20" s="1"/>
  <c r="AS875" i="20"/>
  <c r="AR877" i="20"/>
  <c r="AS876" i="20"/>
  <c r="AQ876" i="20"/>
  <c r="AU876" i="20" s="1"/>
  <c r="AR878" i="20"/>
  <c r="AS877" i="20"/>
  <c r="AQ877" i="20"/>
  <c r="AU877" i="20" s="1"/>
  <c r="AQ878" i="20"/>
  <c r="AU878" i="20" s="1"/>
  <c r="AS878" i="20"/>
  <c r="AR879" i="20"/>
  <c r="AS879" i="20"/>
  <c r="AQ879" i="20"/>
  <c r="AU879" i="20" s="1"/>
  <c r="AR880" i="20"/>
  <c r="AR881" i="20"/>
  <c r="AS880" i="20"/>
  <c r="AQ880" i="20"/>
  <c r="AU880" i="20" s="1"/>
  <c r="AR882" i="20"/>
  <c r="AQ881" i="20"/>
  <c r="AU881" i="20" s="1"/>
  <c r="AS881" i="20"/>
  <c r="AS882" i="20"/>
  <c r="AQ882" i="20"/>
  <c r="AU882" i="20" s="1"/>
  <c r="AR883" i="20"/>
  <c r="AS883" i="20"/>
  <c r="AQ883" i="20"/>
  <c r="AU883" i="20" s="1"/>
  <c r="AR884" i="20"/>
  <c r="AQ884" i="20"/>
  <c r="AU884" i="20" s="1"/>
  <c r="AS884" i="20"/>
  <c r="AR885" i="20"/>
  <c r="AQ885" i="20"/>
  <c r="AU885" i="20" s="1"/>
  <c r="AS885" i="20"/>
  <c r="AR886" i="20"/>
  <c r="AQ886" i="20"/>
  <c r="AU886" i="20" s="1"/>
  <c r="AR887" i="20"/>
  <c r="AS886" i="20"/>
  <c r="AQ887" i="20"/>
  <c r="AU887" i="20" s="1"/>
  <c r="AR888" i="20"/>
  <c r="AS887" i="20"/>
  <c r="AR889" i="20"/>
  <c r="AQ888" i="20"/>
  <c r="AU888" i="20" s="1"/>
  <c r="AS888" i="20"/>
  <c r="AR890" i="20"/>
  <c r="AQ889" i="20"/>
  <c r="AU889" i="20" s="1"/>
  <c r="AS889" i="20"/>
  <c r="AS890" i="20"/>
  <c r="AR891" i="20"/>
  <c r="AQ890" i="20"/>
  <c r="AU890" i="20" s="1"/>
  <c r="AR892" i="20"/>
  <c r="AS891" i="20"/>
  <c r="AQ891" i="20"/>
  <c r="AU891" i="20" s="1"/>
  <c r="AR893" i="20"/>
  <c r="AQ892" i="20"/>
  <c r="AU892" i="20" s="1"/>
  <c r="AS892" i="20"/>
  <c r="AS893" i="20"/>
  <c r="AR894" i="20"/>
  <c r="AQ893" i="20"/>
  <c r="AU893" i="20" s="1"/>
  <c r="AQ894" i="20"/>
  <c r="AU894" i="20" s="1"/>
  <c r="AR895" i="20"/>
  <c r="AS894" i="20"/>
  <c r="AQ895" i="20"/>
  <c r="AU895" i="20" s="1"/>
  <c r="AS895" i="20"/>
  <c r="AR896" i="20"/>
  <c r="AR897" i="20"/>
  <c r="AQ896" i="20"/>
  <c r="AU896" i="20" s="1"/>
  <c r="AS896" i="20"/>
  <c r="AQ897" i="20"/>
  <c r="AU897" i="20" s="1"/>
  <c r="AR898" i="20"/>
  <c r="AS897" i="20"/>
  <c r="AS898" i="20"/>
  <c r="AQ898" i="20"/>
  <c r="AU898" i="20" s="1"/>
  <c r="AR899" i="20"/>
  <c r="AR900" i="20"/>
  <c r="AS899" i="20"/>
  <c r="AQ899" i="20"/>
  <c r="AU899" i="20" s="1"/>
  <c r="AS900" i="20"/>
  <c r="AR901" i="20"/>
  <c r="AQ900" i="20"/>
  <c r="AU900" i="20" s="1"/>
  <c r="AQ901" i="20"/>
  <c r="AU901" i="20" s="1"/>
  <c r="AR902" i="20"/>
  <c r="AS901" i="20"/>
  <c r="AS902" i="20"/>
  <c r="AR903" i="20"/>
  <c r="AQ902" i="20"/>
  <c r="AU902" i="20" s="1"/>
  <c r="AR904" i="20"/>
  <c r="AQ903" i="20"/>
  <c r="AU903" i="20" s="1"/>
  <c r="AS903" i="20"/>
  <c r="AS904" i="20"/>
  <c r="AQ904" i="20"/>
  <c r="AU904" i="20" s="1"/>
  <c r="AR905" i="20"/>
  <c r="AQ905" i="20"/>
  <c r="AU905" i="20" s="1"/>
  <c r="AR906" i="20"/>
  <c r="AS905" i="20"/>
  <c r="AS906" i="20"/>
  <c r="AQ906" i="20"/>
  <c r="AU906" i="20" s="1"/>
  <c r="AR907" i="20"/>
  <c r="AR908" i="20"/>
  <c r="AQ907" i="20"/>
  <c r="AU907" i="20" s="1"/>
  <c r="AS907" i="20"/>
  <c r="AS908" i="20"/>
  <c r="AQ908" i="20"/>
  <c r="AU908" i="20" s="1"/>
  <c r="AR909" i="20"/>
  <c r="AQ909" i="20"/>
  <c r="AU909" i="20" s="1"/>
  <c r="AR910" i="20"/>
  <c r="AS909" i="20"/>
  <c r="AS910" i="20"/>
  <c r="AR911" i="20"/>
  <c r="AQ910" i="20"/>
  <c r="AU910" i="20" s="1"/>
  <c r="AS911" i="20"/>
  <c r="AR912" i="20"/>
  <c r="AQ911" i="20"/>
  <c r="AU911" i="20" s="1"/>
  <c r="AQ912" i="20"/>
  <c r="AU912" i="20" s="1"/>
  <c r="AS912" i="20"/>
  <c r="AR913" i="20"/>
  <c r="AQ913" i="20"/>
  <c r="AU913" i="20" s="1"/>
  <c r="AS913" i="20"/>
  <c r="AR914" i="20"/>
  <c r="AQ914" i="20"/>
  <c r="AU914" i="20" s="1"/>
  <c r="AR915" i="20"/>
  <c r="AS914" i="20"/>
  <c r="AR916" i="20"/>
  <c r="AS915" i="20"/>
  <c r="AQ915" i="20"/>
  <c r="AU915" i="20" s="1"/>
  <c r="AQ916" i="20"/>
  <c r="AU916" i="20" s="1"/>
  <c r="AR917" i="20"/>
  <c r="AS916" i="20"/>
  <c r="AS917" i="20"/>
  <c r="AR918" i="20"/>
  <c r="AQ917" i="20"/>
  <c r="AU917" i="20" s="1"/>
  <c r="AS918" i="20"/>
  <c r="AQ918" i="20"/>
  <c r="AU918" i="20" s="1"/>
  <c r="AR919" i="20"/>
  <c r="AS919" i="20"/>
  <c r="AR920" i="20"/>
  <c r="AQ919" i="20"/>
  <c r="AU919" i="20" s="1"/>
  <c r="AQ920" i="20"/>
  <c r="AU920" i="20" s="1"/>
  <c r="AR921" i="20"/>
  <c r="AS920" i="20"/>
  <c r="AS921" i="20"/>
  <c r="AQ921" i="20"/>
  <c r="AU921" i="20" s="1"/>
  <c r="AR922" i="20"/>
  <c r="AR923" i="20"/>
  <c r="AS922" i="20"/>
  <c r="AQ922" i="20"/>
  <c r="AU922" i="20" s="1"/>
  <c r="AR924" i="20"/>
  <c r="AS923" i="20"/>
  <c r="AQ923" i="20"/>
  <c r="AU923" i="20" s="1"/>
  <c r="AQ924" i="20"/>
  <c r="AU924" i="20" s="1"/>
  <c r="AR925" i="20"/>
  <c r="AS924" i="20"/>
  <c r="AR926" i="20"/>
  <c r="AQ925" i="20"/>
  <c r="AU925" i="20" s="1"/>
  <c r="AS925" i="20"/>
  <c r="AS926" i="20"/>
  <c r="AR927" i="20"/>
  <c r="AQ926" i="20"/>
  <c r="AU926" i="20" s="1"/>
  <c r="AR928" i="20"/>
  <c r="AS927" i="20"/>
  <c r="AQ927" i="20"/>
  <c r="AU927" i="20" s="1"/>
  <c r="AR929" i="20"/>
  <c r="AQ928" i="20"/>
  <c r="AU928" i="20" s="1"/>
  <c r="AS928" i="20"/>
  <c r="AR930" i="20"/>
  <c r="AS929" i="20"/>
  <c r="AQ929" i="20"/>
  <c r="AU929" i="20" s="1"/>
  <c r="AR931" i="20"/>
  <c r="AQ930" i="20"/>
  <c r="AU930" i="20" s="1"/>
  <c r="AS930" i="20"/>
  <c r="AQ931" i="20"/>
  <c r="AU931" i="20" s="1"/>
  <c r="AS931" i="20"/>
  <c r="AR932" i="20"/>
  <c r="AS932" i="20"/>
  <c r="AR933" i="20"/>
  <c r="AQ932" i="20"/>
  <c r="AU932" i="20" s="1"/>
  <c r="AQ933" i="20"/>
  <c r="AU933" i="20" s="1"/>
  <c r="AS933" i="20"/>
  <c r="AR934" i="20"/>
  <c r="AR935" i="20"/>
  <c r="AQ934" i="20"/>
  <c r="AU934" i="20" s="1"/>
  <c r="AS934" i="20"/>
  <c r="AQ935" i="20"/>
  <c r="AU935" i="20" s="1"/>
  <c r="AS935" i="20"/>
  <c r="AR936" i="20"/>
  <c r="AR937" i="20"/>
  <c r="AQ936" i="20"/>
  <c r="AU936" i="20" s="1"/>
  <c r="AS936" i="20"/>
  <c r="AQ937" i="20"/>
  <c r="AU937" i="20" s="1"/>
  <c r="AS937" i="20"/>
  <c r="AR938" i="20"/>
  <c r="AR939" i="20"/>
  <c r="AQ938" i="20"/>
  <c r="AU938" i="20" s="1"/>
  <c r="AS938" i="20"/>
  <c r="AR940" i="20"/>
  <c r="AS939" i="20"/>
  <c r="AQ939" i="20"/>
  <c r="AU939" i="20" s="1"/>
  <c r="AS940" i="20"/>
  <c r="AR941" i="20"/>
  <c r="AQ940" i="20"/>
  <c r="AU940" i="20" s="1"/>
  <c r="AR942" i="20"/>
  <c r="AQ941" i="20"/>
  <c r="AU941" i="20" s="1"/>
  <c r="AS941" i="20"/>
  <c r="AS942" i="20"/>
  <c r="AQ942" i="20"/>
  <c r="AU942" i="20" s="1"/>
  <c r="AR943" i="20"/>
  <c r="AS943" i="20"/>
  <c r="AR944" i="20"/>
  <c r="AQ943" i="20"/>
  <c r="AU943" i="20" s="1"/>
  <c r="AS944" i="20"/>
  <c r="AR945" i="20"/>
  <c r="AQ944" i="20"/>
  <c r="AU944" i="20" s="1"/>
  <c r="AQ945" i="20"/>
  <c r="AU945" i="20" s="1"/>
  <c r="AS945" i="20"/>
  <c r="AR946" i="20"/>
  <c r="AR947" i="20"/>
  <c r="AS946" i="20"/>
  <c r="AQ946" i="20"/>
  <c r="AU946" i="20" s="1"/>
  <c r="AR948" i="20"/>
  <c r="AS947" i="20"/>
  <c r="AQ947" i="20"/>
  <c r="AU947" i="20" s="1"/>
  <c r="AR949" i="20"/>
  <c r="AQ948" i="20"/>
  <c r="AU948" i="20" s="1"/>
  <c r="AS948" i="20"/>
  <c r="AS949" i="20"/>
  <c r="AQ949" i="20"/>
  <c r="AU949" i="20" s="1"/>
  <c r="AR950" i="20"/>
  <c r="AS950" i="20"/>
  <c r="AQ950" i="20"/>
  <c r="AU950" i="20" s="1"/>
  <c r="AR951" i="20"/>
  <c r="AR952" i="20"/>
  <c r="AS951" i="20"/>
  <c r="AQ951" i="20"/>
  <c r="AU951" i="20" s="1"/>
  <c r="AR953" i="20"/>
  <c r="AS952" i="20"/>
  <c r="AQ952" i="20"/>
  <c r="AU952" i="20" s="1"/>
  <c r="AQ953" i="20"/>
  <c r="AU953" i="20" s="1"/>
  <c r="AS953" i="20"/>
  <c r="AR954" i="20"/>
  <c r="AS954" i="20"/>
  <c r="AR955" i="20"/>
  <c r="AQ954" i="20"/>
  <c r="AU954" i="20" s="1"/>
  <c r="AR956" i="20"/>
  <c r="AQ955" i="20"/>
  <c r="AU955" i="20" s="1"/>
  <c r="AS955" i="20"/>
  <c r="AR957" i="20"/>
  <c r="AS956" i="20"/>
  <c r="AQ956" i="20"/>
  <c r="AU956" i="20" s="1"/>
  <c r="AS957" i="20"/>
  <c r="AR958" i="20"/>
  <c r="AQ957" i="20"/>
  <c r="AU957" i="20" s="1"/>
  <c r="AR959" i="20"/>
  <c r="AQ958" i="20"/>
  <c r="AU958" i="20" s="1"/>
  <c r="AS958" i="20"/>
  <c r="AQ959" i="20"/>
  <c r="AU959" i="20" s="1"/>
  <c r="AS959" i="20"/>
  <c r="AR960" i="20"/>
  <c r="AQ960" i="20"/>
  <c r="AU960" i="20" s="1"/>
  <c r="AS960" i="20"/>
  <c r="AR961" i="20"/>
  <c r="AQ961" i="20"/>
  <c r="AU961" i="20" s="1"/>
  <c r="AS961" i="20"/>
  <c r="AR962" i="20"/>
  <c r="AS962" i="20"/>
  <c r="AQ962" i="20"/>
  <c r="AU962" i="20" s="1"/>
  <c r="AR963" i="20"/>
  <c r="AR964" i="20"/>
  <c r="AQ963" i="20"/>
  <c r="AU963" i="20" s="1"/>
  <c r="AS963" i="20"/>
  <c r="AQ964" i="20"/>
  <c r="AU964" i="20" s="1"/>
  <c r="AS964" i="20"/>
  <c r="AR965" i="20"/>
  <c r="AS965" i="20"/>
  <c r="AQ965" i="20"/>
  <c r="AU965" i="20" s="1"/>
  <c r="AR966" i="20"/>
  <c r="AQ966" i="20"/>
  <c r="AU966" i="20" s="1"/>
  <c r="AR967" i="20"/>
  <c r="AS966" i="20"/>
  <c r="AR968" i="20"/>
  <c r="AQ967" i="20"/>
  <c r="AU967" i="20" s="1"/>
  <c r="AS967" i="20"/>
  <c r="AS968" i="20"/>
  <c r="AQ968" i="20"/>
  <c r="AU968" i="20" s="1"/>
  <c r="AR969" i="20"/>
  <c r="AR970" i="20"/>
  <c r="AQ969" i="20"/>
  <c r="AU969" i="20" s="1"/>
  <c r="AS969" i="20"/>
  <c r="AR971" i="20"/>
  <c r="AQ970" i="20"/>
  <c r="AU970" i="20" s="1"/>
  <c r="AS970" i="20"/>
  <c r="AR972" i="20"/>
  <c r="AS971" i="20"/>
  <c r="AQ971" i="20"/>
  <c r="AU971" i="20" s="1"/>
  <c r="AQ972" i="20"/>
  <c r="AU972" i="20" s="1"/>
  <c r="AS972" i="20"/>
  <c r="AR973" i="20"/>
  <c r="AQ973" i="20"/>
  <c r="AU973" i="20" s="1"/>
  <c r="AS973" i="20"/>
  <c r="AR974" i="20"/>
  <c r="AS974" i="20"/>
  <c r="AQ974" i="20"/>
  <c r="AU974" i="20" s="1"/>
  <c r="AR975" i="20"/>
  <c r="AQ975" i="20"/>
  <c r="AU975" i="20" s="1"/>
  <c r="AR976" i="20"/>
  <c r="AS975" i="20"/>
  <c r="AR977" i="20"/>
  <c r="AQ976" i="20"/>
  <c r="AU976" i="20" s="1"/>
  <c r="AS976" i="20"/>
  <c r="AR978" i="20"/>
  <c r="AS977" i="20"/>
  <c r="AQ977" i="20"/>
  <c r="AU977" i="20" s="1"/>
  <c r="AS978" i="20"/>
  <c r="AR979" i="20"/>
  <c r="AQ978" i="20"/>
  <c r="AU978" i="20" s="1"/>
  <c r="AQ979" i="20"/>
  <c r="AU979" i="20" s="1"/>
  <c r="AS979" i="20"/>
  <c r="AR980" i="20"/>
  <c r="AS980" i="20"/>
  <c r="AR981" i="20"/>
  <c r="AQ980" i="20"/>
  <c r="AU980" i="20" s="1"/>
  <c r="AQ981" i="20"/>
  <c r="AU981" i="20" s="1"/>
  <c r="AS981" i="20"/>
  <c r="AR982" i="20"/>
  <c r="AS982" i="20"/>
  <c r="AQ982" i="20"/>
  <c r="AU982" i="20" s="1"/>
  <c r="AR983" i="20"/>
  <c r="AQ983" i="20"/>
  <c r="AU983" i="20" s="1"/>
  <c r="AS983" i="20"/>
  <c r="AR984" i="20"/>
  <c r="AS984" i="20"/>
  <c r="AQ984" i="20"/>
  <c r="AU984" i="20" s="1"/>
  <c r="AR985" i="20"/>
  <c r="AR986" i="20"/>
  <c r="AS985" i="20"/>
  <c r="AQ985" i="20"/>
  <c r="AU985" i="20" s="1"/>
  <c r="AR987" i="20"/>
  <c r="AS986" i="20"/>
  <c r="AQ986" i="20"/>
  <c r="AU986" i="20" s="1"/>
  <c r="AS987" i="20"/>
  <c r="AQ987" i="20"/>
  <c r="AU987" i="20" s="1"/>
  <c r="AR988" i="20"/>
  <c r="AS988" i="20"/>
  <c r="AQ988" i="20"/>
  <c r="AU988" i="20" s="1"/>
  <c r="AR989" i="20"/>
  <c r="AQ989" i="20"/>
  <c r="AU989" i="20" s="1"/>
  <c r="AS989" i="20"/>
  <c r="AR990" i="20"/>
  <c r="AS990" i="20"/>
  <c r="AQ990" i="20"/>
  <c r="AU990" i="20" s="1"/>
  <c r="AR991" i="20"/>
  <c r="AR992" i="20"/>
  <c r="AS991" i="20"/>
  <c r="AQ991" i="20"/>
  <c r="AU991" i="20" s="1"/>
  <c r="AR993" i="20"/>
  <c r="AS992" i="20"/>
  <c r="AQ992" i="20"/>
  <c r="AU992" i="20" s="1"/>
  <c r="AQ993" i="20"/>
  <c r="AU993" i="20" s="1"/>
  <c r="AS993" i="20"/>
  <c r="AR994" i="20"/>
  <c r="AS994" i="20"/>
  <c r="AQ994" i="20"/>
  <c r="AU994" i="20" s="1"/>
  <c r="AR995" i="20"/>
  <c r="AR996" i="20"/>
  <c r="AQ995" i="20"/>
  <c r="AU995" i="20" s="1"/>
  <c r="AS995" i="20"/>
  <c r="AQ996" i="20"/>
  <c r="AU996" i="20" s="1"/>
  <c r="AR997" i="20"/>
  <c r="AS996" i="20"/>
  <c r="AS997" i="20"/>
  <c r="AR998" i="20"/>
  <c r="AQ997" i="20"/>
  <c r="AU997" i="20" s="1"/>
  <c r="AS998" i="20"/>
  <c r="AR999" i="20"/>
  <c r="AQ998" i="20"/>
  <c r="AU998" i="20" s="1"/>
  <c r="AR1000" i="20"/>
  <c r="AS999" i="20"/>
  <c r="AQ999" i="20"/>
  <c r="AU999" i="20" s="1"/>
  <c r="AS1000" i="20"/>
  <c r="AQ1000" i="20"/>
  <c r="AU1000" i="20" s="1"/>
  <c r="AR1001" i="20"/>
  <c r="AQ1001" i="20"/>
  <c r="AU1001" i="20" s="1"/>
  <c r="AR1002" i="20"/>
  <c r="AS1001" i="20"/>
  <c r="AQ1002" i="20"/>
  <c r="AU1002" i="20" s="1"/>
  <c r="AR1003" i="20"/>
  <c r="AS1002" i="20"/>
  <c r="AS1003" i="20"/>
  <c r="AQ1003" i="20"/>
  <c r="AU1003" i="20" s="1"/>
  <c r="AR1004" i="20"/>
  <c r="AR1005" i="20"/>
  <c r="AQ1004" i="20"/>
  <c r="AU1004" i="20" s="1"/>
  <c r="AS1004" i="20"/>
  <c r="AQ1005" i="20"/>
  <c r="AU1005" i="20" s="1"/>
  <c r="AS1005" i="20"/>
  <c r="AR1006" i="20"/>
  <c r="AR1007" i="20"/>
  <c r="AQ1006" i="20"/>
  <c r="AU1006" i="20" s="1"/>
  <c r="AS1006" i="20"/>
  <c r="AQ1007" i="20"/>
  <c r="AU1007" i="20" s="1"/>
  <c r="AR1008" i="20"/>
  <c r="AS1007" i="20"/>
  <c r="AS1008" i="20"/>
  <c r="AR1009" i="20"/>
  <c r="AQ1008" i="20"/>
  <c r="AU1008" i="20" s="1"/>
  <c r="AR1010" i="20"/>
  <c r="AQ1009" i="20"/>
  <c r="AU1009" i="20" s="1"/>
  <c r="AS1009" i="20"/>
  <c r="AS1010" i="20"/>
  <c r="AR1011" i="20"/>
  <c r="AQ1010" i="20"/>
  <c r="AU1010" i="20" s="1"/>
  <c r="AS1011" i="20"/>
  <c r="AR1012" i="20"/>
  <c r="AQ1011" i="20"/>
  <c r="AU1011" i="20" s="1"/>
  <c r="AS1012" i="20"/>
  <c r="AQ1012" i="20"/>
  <c r="AU1012" i="20" s="1"/>
  <c r="AR1013" i="20"/>
  <c r="AR1014" i="20"/>
  <c r="AS1013" i="20"/>
  <c r="AQ1013" i="20"/>
  <c r="AU1013" i="20" s="1"/>
  <c r="AQ1014" i="20"/>
  <c r="AU1014" i="20" s="1"/>
  <c r="AR1015" i="20"/>
  <c r="AS1014" i="20"/>
  <c r="AS1015" i="20"/>
  <c r="AR1016" i="20"/>
  <c r="AQ1015" i="20"/>
  <c r="AU1015" i="20" s="1"/>
  <c r="AQ1016" i="20"/>
  <c r="AU1016" i="20" s="1"/>
  <c r="AR1017" i="20"/>
  <c r="AS1016" i="20"/>
  <c r="AS1017" i="20"/>
  <c r="AQ1017" i="20"/>
  <c r="AU1017" i="20" s="1"/>
  <c r="AR1018" i="20"/>
  <c r="AS1018" i="20"/>
  <c r="AR1019" i="20"/>
  <c r="AQ1018" i="20"/>
  <c r="AU1018" i="20" s="1"/>
  <c r="AR1020" i="20"/>
  <c r="AQ1019" i="20"/>
  <c r="AU1019" i="20" s="1"/>
  <c r="AS1019" i="20"/>
  <c r="AR1021" i="20"/>
  <c r="AQ1020" i="20"/>
  <c r="AU1020" i="20" s="1"/>
  <c r="AS1020" i="20"/>
  <c r="AR1022" i="20"/>
  <c r="AS1021" i="20"/>
  <c r="AQ1021" i="20"/>
  <c r="AU1021" i="20" s="1"/>
  <c r="AQ1022" i="20"/>
  <c r="AU1022" i="20" s="1"/>
  <c r="AR1023" i="20"/>
  <c r="AS1022" i="20"/>
  <c r="AS1023" i="20"/>
  <c r="AQ1023" i="20"/>
  <c r="AU1023" i="20" s="1"/>
  <c r="AR1024" i="20"/>
  <c r="AQ1024" i="20"/>
  <c r="AU1024" i="20" s="1"/>
  <c r="AS1024" i="20"/>
  <c r="AR1025" i="20"/>
  <c r="AR1026" i="20"/>
  <c r="AS1025" i="20"/>
  <c r="AQ1025" i="20"/>
  <c r="AU1025" i="20" s="1"/>
  <c r="AS1026" i="20"/>
  <c r="AR1027" i="20"/>
  <c r="AQ1026" i="20"/>
  <c r="AU1026" i="20" s="1"/>
  <c r="AR1028" i="20"/>
  <c r="AS1027" i="20"/>
  <c r="AQ1027" i="20"/>
  <c r="AU1027" i="20" s="1"/>
  <c r="AS1028" i="20"/>
  <c r="AQ1028" i="20"/>
  <c r="AU1028" i="20" s="1"/>
  <c r="AR1029" i="20"/>
  <c r="AR1030" i="20"/>
  <c r="AS1029" i="20"/>
  <c r="AQ1029" i="20"/>
  <c r="AU1029" i="20" s="1"/>
  <c r="AS1030" i="20"/>
  <c r="AQ1030" i="20"/>
  <c r="AU1030" i="20" s="1"/>
  <c r="AR1031" i="20"/>
  <c r="AR1032" i="20"/>
  <c r="AS1031" i="20"/>
  <c r="AQ1031" i="20"/>
  <c r="AU1031" i="20" s="1"/>
  <c r="AQ1032" i="20"/>
  <c r="AU1032" i="20" s="1"/>
  <c r="AS1032" i="20"/>
  <c r="AR1033" i="20"/>
  <c r="AR1034" i="20"/>
  <c r="AS1033" i="20"/>
  <c r="AQ1033" i="20"/>
  <c r="AU1033" i="20" s="1"/>
  <c r="AQ1034" i="20"/>
  <c r="AU1034" i="20" s="1"/>
  <c r="AR1035" i="20"/>
  <c r="AS1034" i="20"/>
  <c r="AR1036" i="20"/>
  <c r="AS1035" i="20"/>
  <c r="AQ1035" i="20"/>
  <c r="AU1035" i="20" s="1"/>
  <c r="AQ1036" i="20"/>
  <c r="AU1036" i="20" s="1"/>
  <c r="AS1036" i="20"/>
  <c r="AR1037" i="20"/>
  <c r="AR1038" i="20"/>
  <c r="AS1037" i="20"/>
  <c r="AQ1037" i="20"/>
  <c r="AU1037" i="20" s="1"/>
  <c r="AS1038" i="20"/>
  <c r="AR1039" i="20"/>
  <c r="AQ1038" i="20"/>
  <c r="AU1038" i="20" s="1"/>
  <c r="AQ1039" i="20"/>
  <c r="AU1039" i="20" s="1"/>
  <c r="AR1040" i="20"/>
  <c r="AS1039" i="20"/>
  <c r="AQ1040" i="20"/>
  <c r="AU1040" i="20" s="1"/>
  <c r="AR1041" i="20"/>
  <c r="AS1040" i="20"/>
  <c r="AQ1041" i="20"/>
  <c r="AU1041" i="20" s="1"/>
  <c r="AS1041" i="20"/>
  <c r="AR1042" i="20"/>
  <c r="AR1043" i="20"/>
  <c r="AS1042" i="20"/>
  <c r="AQ1042" i="20"/>
  <c r="AU1042" i="20" s="1"/>
  <c r="AQ1043" i="20"/>
  <c r="AU1043" i="20" s="1"/>
  <c r="AS1043" i="20"/>
  <c r="AR1044" i="20"/>
  <c r="AR1045" i="20"/>
  <c r="AQ1044" i="20"/>
  <c r="AU1044" i="20" s="1"/>
  <c r="AS1044" i="20"/>
  <c r="AS1045" i="20"/>
  <c r="AQ1045" i="20"/>
  <c r="AU1045" i="20" s="1"/>
  <c r="AR1046" i="20"/>
  <c r="AR1047" i="20"/>
  <c r="AS1046" i="20"/>
  <c r="AQ1046" i="20"/>
  <c r="AU1046" i="20" s="1"/>
  <c r="AS1047" i="20"/>
  <c r="AR1048" i="20"/>
  <c r="AQ1047" i="20"/>
  <c r="AU1047" i="20" s="1"/>
  <c r="AS1048" i="20"/>
  <c r="AQ1048" i="20"/>
  <c r="AU1048" i="20" s="1"/>
  <c r="AR1049" i="20"/>
  <c r="AQ1049" i="20"/>
  <c r="AU1049" i="20" s="1"/>
  <c r="AS1049" i="20"/>
  <c r="AR1050" i="20"/>
  <c r="AS1050" i="20"/>
  <c r="AQ1050" i="20"/>
  <c r="AU1050" i="20" s="1"/>
  <c r="AR1051" i="20"/>
  <c r="AS1051" i="20"/>
  <c r="AR1052" i="20"/>
  <c r="AQ1051" i="20"/>
  <c r="AU1051" i="20" s="1"/>
  <c r="AQ1052" i="20"/>
  <c r="AU1052" i="20" s="1"/>
  <c r="AR1053" i="20"/>
  <c r="AS1052" i="20"/>
  <c r="AR1054" i="20"/>
  <c r="AS1053" i="20"/>
  <c r="AQ1053" i="20"/>
  <c r="AU1053" i="20" s="1"/>
  <c r="AR1055" i="20"/>
  <c r="AQ1054" i="20"/>
  <c r="AU1054" i="20" s="1"/>
  <c r="AS1054" i="20"/>
  <c r="AS1055" i="20"/>
  <c r="AR1056" i="20"/>
  <c r="AQ1055" i="20"/>
  <c r="AU1055" i="20" s="1"/>
  <c r="AS1056" i="20"/>
  <c r="AQ1056" i="20"/>
  <c r="AU1056" i="20" s="1"/>
  <c r="AR1057" i="20"/>
  <c r="AQ1057" i="20"/>
  <c r="AU1057" i="20" s="1"/>
  <c r="AS1057" i="20"/>
  <c r="AR1058" i="20"/>
  <c r="AS1058" i="20"/>
  <c r="AR1059" i="20"/>
  <c r="AQ1058" i="20"/>
  <c r="AU1058" i="20" s="1"/>
  <c r="AS1059" i="20"/>
  <c r="AQ1059" i="20"/>
  <c r="AU1059" i="20" s="1"/>
  <c r="AR1060" i="20"/>
  <c r="AQ1060" i="20"/>
  <c r="AU1060" i="20" s="1"/>
  <c r="AR1061" i="20"/>
  <c r="AS1060" i="20"/>
  <c r="AR1062" i="20"/>
  <c r="AS1061" i="20"/>
  <c r="AQ1061" i="20"/>
  <c r="AU1061" i="20" s="1"/>
  <c r="AS1062" i="20"/>
  <c r="AR1063" i="20"/>
  <c r="AQ1062" i="20"/>
  <c r="AU1062" i="20" s="1"/>
  <c r="AQ1063" i="20"/>
  <c r="AU1063" i="20" s="1"/>
  <c r="AR1064" i="20"/>
  <c r="AS1063" i="20"/>
  <c r="AQ1064" i="20"/>
  <c r="AU1064" i="20" s="1"/>
  <c r="AS1064" i="20"/>
  <c r="AR1065" i="20"/>
  <c r="AR1066" i="20"/>
  <c r="AS1065" i="20"/>
  <c r="AQ1065" i="20"/>
  <c r="AU1065" i="20" s="1"/>
  <c r="AQ1066" i="20"/>
  <c r="AU1066" i="20" s="1"/>
  <c r="AS1066" i="20"/>
  <c r="AR1067" i="20"/>
  <c r="AQ1067" i="20"/>
  <c r="AU1067" i="20" s="1"/>
  <c r="AS1067" i="20"/>
  <c r="AR1068" i="20"/>
  <c r="AR1069" i="20"/>
  <c r="AQ1068" i="20"/>
  <c r="AU1068" i="20" s="1"/>
  <c r="AS1068" i="20"/>
  <c r="AS1069" i="20"/>
  <c r="AQ1069" i="20"/>
  <c r="AU1069" i="20" s="1"/>
  <c r="AR1070" i="20"/>
  <c r="AQ1070" i="20"/>
  <c r="AU1070" i="20" s="1"/>
  <c r="AR1071" i="20"/>
  <c r="AS1070" i="20"/>
  <c r="AQ1071" i="20"/>
  <c r="AU1071" i="20" s="1"/>
  <c r="AS1071" i="20"/>
  <c r="AR1072" i="20"/>
  <c r="AR1073" i="20"/>
  <c r="AQ1072" i="20"/>
  <c r="AU1072" i="20" s="1"/>
  <c r="AS1072" i="20"/>
  <c r="AS1073" i="20"/>
  <c r="AR1074" i="20"/>
  <c r="AQ1073" i="20"/>
  <c r="AU1073" i="20" s="1"/>
  <c r="AS1074" i="20"/>
  <c r="AR1075" i="20"/>
  <c r="AQ1074" i="20"/>
  <c r="AU1074" i="20" s="1"/>
  <c r="AQ1075" i="20"/>
  <c r="AU1075" i="20" s="1"/>
  <c r="AR1076" i="20"/>
  <c r="AS1075" i="20"/>
  <c r="AR1077" i="20"/>
  <c r="AQ1076" i="20"/>
  <c r="AU1076" i="20" s="1"/>
  <c r="AS1076" i="20"/>
  <c r="AS1077" i="20"/>
  <c r="AR1078" i="20"/>
  <c r="AQ1077" i="20"/>
  <c r="AU1077" i="20" s="1"/>
  <c r="AS1078" i="20"/>
  <c r="AR1079" i="20"/>
  <c r="AQ1078" i="20"/>
  <c r="AU1078" i="20" s="1"/>
  <c r="AS1079" i="20"/>
  <c r="AR1080" i="20"/>
  <c r="AQ1079" i="20"/>
  <c r="AU1079" i="20" s="1"/>
  <c r="AQ1080" i="20"/>
  <c r="AU1080" i="20" s="1"/>
  <c r="AS1080" i="20"/>
  <c r="AR1081" i="20"/>
  <c r="AR1082" i="20"/>
  <c r="AQ1081" i="20"/>
  <c r="AU1081" i="20" s="1"/>
  <c r="AS1081" i="20"/>
  <c r="AQ1082" i="20"/>
  <c r="AU1082" i="20" s="1"/>
  <c r="AS1082" i="20"/>
  <c r="AR1083" i="20"/>
  <c r="AQ1083" i="20"/>
  <c r="AU1083" i="20" s="1"/>
  <c r="AR1084" i="20"/>
  <c r="AS1083" i="20"/>
  <c r="AQ1084" i="20"/>
  <c r="AU1084" i="20" s="1"/>
  <c r="AS1084" i="20"/>
  <c r="AR1085" i="20"/>
  <c r="AS1085" i="20"/>
  <c r="AQ1085" i="20"/>
  <c r="AU1085" i="20" s="1"/>
  <c r="AR1086" i="20"/>
  <c r="AS1086" i="20"/>
  <c r="AR1087" i="20"/>
  <c r="AQ1086" i="20"/>
  <c r="AU1086" i="20" s="1"/>
  <c r="AQ1087" i="20"/>
  <c r="AU1087" i="20" s="1"/>
  <c r="AS1087" i="20"/>
  <c r="AR1088" i="20"/>
  <c r="AQ1088" i="20"/>
  <c r="AU1088" i="20" s="1"/>
  <c r="AS1088" i="20"/>
  <c r="AR1089" i="20"/>
  <c r="AS1089" i="20"/>
  <c r="AQ1089" i="20"/>
  <c r="AU1089" i="20" s="1"/>
  <c r="AR1090" i="20"/>
  <c r="AQ1090" i="20"/>
  <c r="AU1090" i="20" s="1"/>
  <c r="AS1090" i="20"/>
  <c r="AR1091" i="20"/>
  <c r="AQ1091" i="20"/>
  <c r="AU1091" i="20" s="1"/>
  <c r="AR1092" i="20"/>
  <c r="AS1091" i="20"/>
  <c r="AS1092" i="20"/>
  <c r="AR1093" i="20"/>
  <c r="AQ1092" i="20"/>
  <c r="AU1092" i="20" s="1"/>
  <c r="AR1094" i="20"/>
  <c r="AS1093" i="20"/>
  <c r="AQ1093" i="20"/>
  <c r="AU1093" i="20" s="1"/>
  <c r="AQ1094" i="20"/>
  <c r="AU1094" i="20" s="1"/>
  <c r="AR1095" i="20"/>
  <c r="AS1094" i="20"/>
  <c r="AQ1095" i="20"/>
  <c r="AU1095" i="20" s="1"/>
  <c r="AR1096" i="20"/>
  <c r="AS1095" i="20"/>
  <c r="AQ1096" i="20"/>
  <c r="AU1096" i="20" s="1"/>
  <c r="AR1097" i="20"/>
  <c r="AS1096" i="20"/>
  <c r="AR1098" i="20"/>
  <c r="AQ1097" i="20"/>
  <c r="AU1097" i="20" s="1"/>
  <c r="AS1097" i="20"/>
  <c r="AR1099" i="20"/>
  <c r="AS1098" i="20"/>
  <c r="AQ1098" i="20"/>
  <c r="AU1098" i="20" s="1"/>
  <c r="AS1099" i="20"/>
  <c r="AR1100" i="20"/>
  <c r="AQ1099" i="20"/>
  <c r="AU1099" i="20" s="1"/>
  <c r="AQ1100" i="20"/>
  <c r="AU1100" i="20" s="1"/>
  <c r="AS1100" i="20"/>
  <c r="AR1101" i="20"/>
  <c r="AR1102" i="20"/>
  <c r="AS1101" i="20"/>
  <c r="AQ1101" i="20"/>
  <c r="AU1101" i="20" s="1"/>
  <c r="AQ1102" i="20"/>
  <c r="AU1102" i="20" s="1"/>
  <c r="AR1103" i="20"/>
  <c r="AS1102" i="20"/>
  <c r="AR1104" i="20"/>
  <c r="AS1103" i="20"/>
  <c r="AQ1103" i="20"/>
  <c r="AU1103" i="20" s="1"/>
  <c r="AR1105" i="20"/>
  <c r="AQ1104" i="20"/>
  <c r="AU1104" i="20" s="1"/>
  <c r="AS1104" i="20"/>
  <c r="AQ1105" i="20"/>
  <c r="AU1105" i="20" s="1"/>
  <c r="AS1105" i="20"/>
  <c r="AR1106" i="20"/>
  <c r="AS1106" i="20"/>
  <c r="AR1107" i="20"/>
  <c r="AQ1106" i="20"/>
  <c r="AU1106" i="20" s="1"/>
  <c r="AQ1107" i="20"/>
  <c r="AU1107" i="20" s="1"/>
  <c r="AS1107" i="20"/>
  <c r="AR1108" i="20"/>
  <c r="AQ1108" i="20"/>
  <c r="AU1108" i="20" s="1"/>
  <c r="AR1109" i="20"/>
  <c r="AS1108" i="20"/>
  <c r="AQ1109" i="20"/>
  <c r="AU1109" i="20" s="1"/>
  <c r="AR1110" i="20"/>
  <c r="AS1109" i="20"/>
  <c r="AS1110" i="20"/>
  <c r="AR1111" i="20"/>
  <c r="AQ1110" i="20"/>
  <c r="AU1110" i="20" s="1"/>
  <c r="AS1111" i="20"/>
  <c r="AQ1111" i="20"/>
  <c r="AU1111" i="20" s="1"/>
  <c r="AR1112" i="20"/>
  <c r="AR1113" i="20"/>
  <c r="AQ1112" i="20"/>
  <c r="AU1112" i="20" s="1"/>
  <c r="AS1112" i="20"/>
  <c r="AR1114" i="20"/>
  <c r="AQ1113" i="20"/>
  <c r="AU1113" i="20" s="1"/>
  <c r="AS1113" i="20"/>
  <c r="AR1115" i="20"/>
  <c r="AS1114" i="20"/>
  <c r="AQ1114" i="20"/>
  <c r="AU1114" i="20" s="1"/>
  <c r="AQ1115" i="20"/>
  <c r="AU1115" i="20" s="1"/>
  <c r="AR1116" i="20"/>
  <c r="AS1115" i="20"/>
  <c r="AR1117" i="20"/>
  <c r="AS1116" i="20"/>
  <c r="AQ1116" i="20"/>
  <c r="AU1116" i="20" s="1"/>
  <c r="AQ1117" i="20"/>
  <c r="AU1117" i="20" s="1"/>
  <c r="AR1118" i="20"/>
  <c r="AS1117" i="20"/>
  <c r="AQ1118" i="20"/>
  <c r="AU1118" i="20" s="1"/>
  <c r="AS1118" i="20"/>
  <c r="AR1119" i="20"/>
  <c r="AR1120" i="20"/>
  <c r="AQ1119" i="20"/>
  <c r="AU1119" i="20" s="1"/>
  <c r="AS1119" i="20"/>
  <c r="AQ1120" i="20"/>
  <c r="AU1120" i="20" s="1"/>
  <c r="AR1121" i="20"/>
  <c r="AS1120" i="20"/>
  <c r="AS1121" i="20"/>
  <c r="AQ1121" i="20"/>
  <c r="AU1121" i="20" s="1"/>
  <c r="AR1122" i="20"/>
  <c r="AR1123" i="20"/>
  <c r="AS1122" i="20"/>
  <c r="AQ1122" i="20"/>
  <c r="AU1122" i="20" s="1"/>
  <c r="AS1123" i="20"/>
  <c r="AR1124" i="20"/>
  <c r="AQ1123" i="20"/>
  <c r="AU1123" i="20" s="1"/>
  <c r="AR1125" i="20"/>
  <c r="AS1124" i="20"/>
  <c r="AQ1124" i="20"/>
  <c r="AU1124" i="20" s="1"/>
  <c r="AQ1125" i="20"/>
  <c r="AU1125" i="20" s="1"/>
  <c r="AR1126" i="20"/>
  <c r="AS1125" i="20"/>
  <c r="AR1127" i="20"/>
  <c r="AS1126" i="20"/>
  <c r="AQ1126" i="20"/>
  <c r="AU1126" i="20" s="1"/>
  <c r="AS1127" i="20"/>
  <c r="AR1128" i="20"/>
  <c r="AQ1127" i="20"/>
  <c r="AU1127" i="20" s="1"/>
  <c r="AQ1128" i="20"/>
  <c r="AU1128" i="20" s="1"/>
  <c r="AR1129" i="20"/>
  <c r="AS1128" i="20"/>
  <c r="AQ1129" i="20"/>
  <c r="AU1129" i="20" s="1"/>
  <c r="AS1129" i="20"/>
  <c r="AR1130" i="20"/>
  <c r="AS1130" i="20"/>
  <c r="AR1131" i="20"/>
  <c r="AQ1130" i="20"/>
  <c r="AU1130" i="20" s="1"/>
  <c r="AS1131" i="20"/>
  <c r="AQ1131" i="20"/>
  <c r="AU1131" i="20" s="1"/>
  <c r="AR1132" i="20"/>
  <c r="AQ1132" i="20"/>
  <c r="AU1132" i="20" s="1"/>
  <c r="AR1133" i="20"/>
  <c r="AS1132" i="20"/>
  <c r="AQ1133" i="20"/>
  <c r="AU1133" i="20" s="1"/>
  <c r="AS1133" i="20"/>
  <c r="AR1134" i="20"/>
  <c r="AQ1134" i="20"/>
  <c r="AU1134" i="20" s="1"/>
  <c r="AS1134" i="20"/>
  <c r="AR1135" i="20"/>
  <c r="AQ1135" i="20"/>
  <c r="AU1135" i="20" s="1"/>
  <c r="AR1136" i="20"/>
  <c r="AS1135" i="20"/>
  <c r="AQ1136" i="20"/>
  <c r="AU1136" i="20" s="1"/>
  <c r="AS1136" i="20"/>
  <c r="AR1137" i="20"/>
  <c r="AQ1137" i="20"/>
  <c r="AU1137" i="20" s="1"/>
  <c r="AS1137" i="20"/>
  <c r="AR1138" i="20"/>
  <c r="AQ1138" i="20"/>
  <c r="AU1138" i="20" s="1"/>
  <c r="AR1139" i="20"/>
  <c r="AS1138" i="20"/>
  <c r="AS1139" i="20"/>
  <c r="AR1140" i="20"/>
  <c r="AQ1139" i="20"/>
  <c r="AU1139" i="20" s="1"/>
  <c r="AR1141" i="20"/>
  <c r="AS1140" i="20"/>
  <c r="AQ1140" i="20"/>
  <c r="AU1140" i="20" s="1"/>
  <c r="AS1141" i="20"/>
  <c r="AR1142" i="20"/>
  <c r="AQ1141" i="20"/>
  <c r="AU1141" i="20" s="1"/>
  <c r="AS1142" i="20"/>
  <c r="AR1143" i="20"/>
  <c r="AQ1142" i="20"/>
  <c r="AU1142" i="20" s="1"/>
  <c r="AR1144" i="20"/>
  <c r="AS1143" i="20"/>
  <c r="AQ1143" i="20"/>
  <c r="AU1143" i="20" s="1"/>
  <c r="AS1144" i="20"/>
  <c r="AQ1144" i="20"/>
  <c r="AU1144" i="20" s="1"/>
  <c r="AR1145" i="20"/>
  <c r="AR1146" i="20"/>
  <c r="AQ1145" i="20"/>
  <c r="AU1145" i="20" s="1"/>
  <c r="AS1145" i="20"/>
  <c r="AS1146" i="20"/>
  <c r="AR1147" i="20"/>
  <c r="AQ1146" i="20"/>
  <c r="AU1146" i="20" s="1"/>
  <c r="AS1147" i="20"/>
  <c r="AR1148" i="20"/>
  <c r="AQ1147" i="20"/>
  <c r="AU1147" i="20" s="1"/>
  <c r="AR1149" i="20"/>
  <c r="AQ1148" i="20"/>
  <c r="AU1148" i="20" s="1"/>
  <c r="AS1148" i="20"/>
  <c r="AQ1149" i="20"/>
  <c r="AU1149" i="20" s="1"/>
  <c r="AR1150" i="20"/>
  <c r="AS1149" i="20"/>
  <c r="AS1150" i="20"/>
  <c r="AQ1150" i="20"/>
  <c r="AU1150" i="20" s="1"/>
  <c r="AR1151" i="20"/>
  <c r="AR1152" i="20"/>
  <c r="AQ1151" i="20"/>
  <c r="AU1151" i="20" s="1"/>
  <c r="AS1151" i="20"/>
  <c r="AQ1152" i="20"/>
  <c r="AU1152" i="20" s="1"/>
  <c r="AR1153" i="20"/>
  <c r="AS1152" i="20"/>
  <c r="AR1154" i="20"/>
  <c r="AS1153" i="20"/>
  <c r="AQ1153" i="20"/>
  <c r="AU1153" i="20" s="1"/>
  <c r="AS1154" i="20"/>
  <c r="AQ1154" i="20"/>
  <c r="AU1154" i="20" s="1"/>
  <c r="AR1155" i="20"/>
  <c r="AQ1155" i="20"/>
  <c r="AU1155" i="20" s="1"/>
  <c r="AS1155" i="20"/>
  <c r="AR1156" i="20"/>
  <c r="AQ1156" i="20"/>
  <c r="AU1156" i="20" s="1"/>
  <c r="AR1157" i="20"/>
  <c r="AS1156" i="20"/>
  <c r="AQ1157" i="20"/>
  <c r="AU1157" i="20" s="1"/>
  <c r="AS1157" i="20"/>
  <c r="AR1158" i="20"/>
  <c r="AQ1158" i="20"/>
  <c r="AU1158" i="20" s="1"/>
  <c r="AR1159" i="20"/>
  <c r="AS1158" i="20"/>
  <c r="AR1160" i="20"/>
  <c r="AS1159" i="20"/>
  <c r="AQ1159" i="20"/>
  <c r="AU1159" i="20" s="1"/>
  <c r="AQ1160" i="20"/>
  <c r="AU1160" i="20" s="1"/>
  <c r="AS1160" i="20"/>
  <c r="AR1161" i="20"/>
  <c r="AR1162" i="20"/>
  <c r="AS1161" i="20"/>
  <c r="AQ1161" i="20"/>
  <c r="AU1161" i="20" s="1"/>
  <c r="AQ1162" i="20"/>
  <c r="AU1162" i="20" s="1"/>
  <c r="AR1163" i="20"/>
  <c r="AS1162" i="20"/>
  <c r="AQ1163" i="20"/>
  <c r="AU1163" i="20" s="1"/>
  <c r="AR1164" i="20"/>
  <c r="AS1163" i="20"/>
  <c r="AR1165" i="20"/>
  <c r="AS1164" i="20"/>
  <c r="AQ1164" i="20"/>
  <c r="AU1164" i="20" s="1"/>
  <c r="AS1165" i="20"/>
  <c r="AQ1165" i="20"/>
  <c r="AU1165" i="20" s="1"/>
  <c r="AR1166" i="20"/>
  <c r="AR1167" i="20"/>
  <c r="AQ1166" i="20"/>
  <c r="AU1166" i="20" s="1"/>
  <c r="AS1166" i="20"/>
  <c r="AR1168" i="20"/>
  <c r="AQ1167" i="20"/>
  <c r="AU1167" i="20" s="1"/>
  <c r="AS1167" i="20"/>
  <c r="AQ1168" i="20"/>
  <c r="AU1168" i="20" s="1"/>
  <c r="AS1168" i="20"/>
  <c r="AR1169" i="20"/>
  <c r="AS1169" i="20"/>
  <c r="AQ1169" i="20"/>
  <c r="AU1169" i="20" s="1"/>
  <c r="AR1170" i="20"/>
  <c r="AS1170" i="20"/>
  <c r="AR1171" i="20"/>
  <c r="AQ1170" i="20"/>
  <c r="AU1170" i="20" s="1"/>
  <c r="AR1172" i="20"/>
  <c r="AQ1171" i="20"/>
  <c r="AU1171" i="20" s="1"/>
  <c r="AS1171" i="20"/>
  <c r="AS1172" i="20"/>
  <c r="AR1173" i="20"/>
  <c r="AQ1172" i="20"/>
  <c r="AU1172" i="20" s="1"/>
  <c r="AQ1173" i="20"/>
  <c r="AU1173" i="20" s="1"/>
  <c r="AR1174" i="20"/>
  <c r="AS1173" i="20"/>
  <c r="AS1174" i="20"/>
  <c r="AR1175" i="20"/>
  <c r="AQ1174" i="20"/>
  <c r="AU1174" i="20" s="1"/>
  <c r="AS1175" i="20"/>
  <c r="AR1176" i="20"/>
  <c r="AQ1175" i="20"/>
  <c r="AU1175" i="20" s="1"/>
  <c r="AR1177" i="20"/>
  <c r="AQ1176" i="20"/>
  <c r="AU1176" i="20" s="1"/>
  <c r="AS1176" i="20"/>
  <c r="AQ1177" i="20"/>
  <c r="AU1177" i="20" s="1"/>
  <c r="AR1178" i="20"/>
  <c r="AS1177" i="20"/>
  <c r="AQ1178" i="20"/>
  <c r="AU1178" i="20" s="1"/>
  <c r="AR1179" i="20"/>
  <c r="AS1178" i="20"/>
  <c r="AR1180" i="20"/>
  <c r="AQ1179" i="20"/>
  <c r="AU1179" i="20" s="1"/>
  <c r="AS1179" i="20"/>
  <c r="AS1180" i="20"/>
  <c r="AR1181" i="20"/>
  <c r="AQ1180" i="20"/>
  <c r="AU1180" i="20" s="1"/>
  <c r="AS1181" i="20"/>
  <c r="AQ1181" i="20"/>
  <c r="AU1181" i="20" s="1"/>
  <c r="AR1182" i="20"/>
  <c r="AQ1182" i="20"/>
  <c r="AU1182" i="20" s="1"/>
  <c r="AS1182" i="20"/>
  <c r="AR1183" i="20"/>
  <c r="AQ1183" i="20"/>
  <c r="AU1183" i="20" s="1"/>
  <c r="AR1184" i="20"/>
  <c r="AS1183" i="20"/>
  <c r="AS1184" i="20"/>
  <c r="AQ1184" i="20"/>
  <c r="AU1184" i="20" s="1"/>
  <c r="AR1185" i="20"/>
  <c r="AQ1185" i="20"/>
  <c r="AU1185" i="20" s="1"/>
  <c r="AR1186" i="20"/>
  <c r="AS1185" i="20"/>
  <c r="AQ1186" i="20"/>
  <c r="AU1186" i="20" s="1"/>
  <c r="AR1187" i="20"/>
  <c r="AS1186" i="20"/>
  <c r="AR1188" i="20"/>
  <c r="AQ1187" i="20"/>
  <c r="AU1187" i="20" s="1"/>
  <c r="AS1187" i="20"/>
  <c r="AR1189" i="20"/>
  <c r="AQ1188" i="20"/>
  <c r="AU1188" i="20" s="1"/>
  <c r="AS1188" i="20"/>
  <c r="AS1189" i="20"/>
  <c r="AQ1189" i="20"/>
  <c r="AU1189" i="20" s="1"/>
  <c r="AR1190" i="20"/>
  <c r="AR1191" i="20"/>
  <c r="AS1190" i="20"/>
  <c r="AQ1190" i="20"/>
  <c r="AU1190" i="20" s="1"/>
  <c r="AS1191" i="20"/>
  <c r="AQ1191" i="20"/>
  <c r="AU1191" i="20" s="1"/>
  <c r="AR1192" i="20"/>
  <c r="AR1193" i="20"/>
  <c r="AS1192" i="20"/>
  <c r="AQ1192" i="20"/>
  <c r="AU1192" i="20" s="1"/>
  <c r="AS1193" i="20"/>
  <c r="AQ1193" i="20"/>
  <c r="AU1193" i="20" s="1"/>
  <c r="AR1194" i="20"/>
  <c r="AS1194" i="20"/>
  <c r="AQ1194" i="20"/>
  <c r="AU1194" i="20" s="1"/>
  <c r="AR1195" i="20"/>
  <c r="AQ1195" i="20"/>
  <c r="AU1195" i="20" s="1"/>
  <c r="AS1195" i="20"/>
  <c r="AR1196" i="20"/>
  <c r="AS1196" i="20"/>
  <c r="AQ1196" i="20"/>
  <c r="AU1196" i="20" s="1"/>
  <c r="AR1197" i="20"/>
  <c r="AQ1197" i="20"/>
  <c r="AU1197" i="20" s="1"/>
  <c r="AR1198" i="20"/>
  <c r="AS1197" i="20"/>
  <c r="AS1198" i="20"/>
  <c r="AQ1198" i="20"/>
  <c r="AU1198" i="20" s="1"/>
  <c r="AR1199" i="20"/>
  <c r="AS1199" i="20"/>
  <c r="AR1200" i="20"/>
  <c r="AQ1199" i="20"/>
  <c r="AU1199" i="20" s="1"/>
  <c r="AQ1200" i="20"/>
  <c r="AU1200" i="20" s="1"/>
  <c r="AR1201" i="20"/>
  <c r="AS1200" i="20"/>
  <c r="AR1202" i="20"/>
  <c r="AS1201" i="20"/>
  <c r="AQ1201" i="20"/>
  <c r="AU1201" i="20" s="1"/>
  <c r="AS1202" i="20"/>
  <c r="AR1203" i="20"/>
  <c r="AQ1202" i="20"/>
  <c r="AU1202" i="20" s="1"/>
  <c r="AR1204" i="20"/>
  <c r="AS1203" i="20"/>
  <c r="AQ1203" i="20"/>
  <c r="AU1203" i="20" s="1"/>
  <c r="AR1205" i="20"/>
  <c r="AS1204" i="20"/>
  <c r="AQ1204" i="20"/>
  <c r="AU1204" i="20" s="1"/>
  <c r="AS1205" i="20"/>
  <c r="AQ1205" i="20"/>
  <c r="AU1205" i="20" s="1"/>
  <c r="AR1206" i="20"/>
  <c r="AS1206" i="20"/>
  <c r="AQ1206" i="20"/>
  <c r="AU1206" i="20" s="1"/>
  <c r="AR1207" i="20"/>
  <c r="AR1208" i="20"/>
  <c r="AQ1207" i="20"/>
  <c r="AU1207" i="20" s="1"/>
  <c r="AS1207" i="20"/>
  <c r="AQ1208" i="20"/>
  <c r="AU1208" i="20" s="1"/>
  <c r="AS1208" i="20"/>
  <c r="AR1209" i="20"/>
  <c r="AQ1209" i="20"/>
  <c r="AU1209" i="20" s="1"/>
  <c r="AR1210" i="20"/>
  <c r="AS1209" i="20"/>
  <c r="AR1211" i="20"/>
  <c r="AS1210" i="20"/>
  <c r="AQ1210" i="20"/>
  <c r="AU1210" i="20" s="1"/>
  <c r="AS1211" i="20"/>
  <c r="AQ1211" i="20"/>
  <c r="AU1211" i="20" s="1"/>
  <c r="AR1212" i="20"/>
  <c r="AS1212" i="20"/>
  <c r="AQ1212" i="20"/>
  <c r="AU1212" i="20" s="1"/>
  <c r="AR1213" i="20"/>
  <c r="AQ1213" i="20"/>
  <c r="AU1213" i="20" s="1"/>
  <c r="AR1214" i="20"/>
  <c r="AS1213" i="20"/>
  <c r="AQ1214" i="20"/>
  <c r="AU1214" i="20" s="1"/>
  <c r="AS1214" i="20"/>
  <c r="AR1215" i="20"/>
  <c r="AR1216" i="20"/>
  <c r="AQ1215" i="20"/>
  <c r="AU1215" i="20" s="1"/>
  <c r="AS1215" i="20"/>
  <c r="AR1217" i="20"/>
  <c r="AS1216" i="20"/>
  <c r="AQ1216" i="20"/>
  <c r="AU1216" i="20" s="1"/>
  <c r="AQ1217" i="20"/>
  <c r="AU1217" i="20" s="1"/>
  <c r="AR1218" i="20"/>
  <c r="AS1217" i="20"/>
  <c r="AS1218" i="20"/>
  <c r="AR1219" i="20"/>
  <c r="AQ1218" i="20"/>
  <c r="AU1218" i="20" s="1"/>
  <c r="AS1219" i="20"/>
  <c r="AQ1219" i="20"/>
  <c r="AU1219" i="20" s="1"/>
  <c r="AR1220" i="20"/>
  <c r="AR1221" i="20"/>
  <c r="AQ1220" i="20"/>
  <c r="AU1220" i="20" s="1"/>
  <c r="AS1220" i="20"/>
  <c r="AR1222" i="20"/>
  <c r="AQ1221" i="20"/>
  <c r="AU1221" i="20" s="1"/>
  <c r="AS1221" i="20"/>
  <c r="AS1222" i="20"/>
  <c r="AR1223" i="20"/>
  <c r="AQ1222" i="20"/>
  <c r="AU1222" i="20" s="1"/>
  <c r="AS1223" i="20"/>
  <c r="AQ1223" i="20"/>
  <c r="AU1223" i="20" s="1"/>
  <c r="AR1224" i="20"/>
  <c r="AR1225" i="20"/>
  <c r="AQ1224" i="20"/>
  <c r="AU1224" i="20" s="1"/>
  <c r="AS1224" i="20"/>
  <c r="AR1226" i="20"/>
  <c r="AQ1225" i="20"/>
  <c r="AU1225" i="20" s="1"/>
  <c r="AS1225" i="20"/>
  <c r="AS1226" i="20"/>
  <c r="AR1227" i="20"/>
  <c r="AQ1226" i="20"/>
  <c r="AU1226" i="20" s="1"/>
  <c r="AQ1227" i="20"/>
  <c r="AU1227" i="20" s="1"/>
  <c r="AR1228" i="20"/>
  <c r="AS1227" i="20"/>
  <c r="AQ1228" i="20"/>
  <c r="AU1228" i="20" s="1"/>
  <c r="AS1228" i="20"/>
  <c r="AR1229" i="20"/>
  <c r="AQ1229" i="20"/>
  <c r="AU1229" i="20" s="1"/>
  <c r="AR1230" i="20"/>
  <c r="AS1229" i="20"/>
  <c r="AQ1230" i="20"/>
  <c r="AU1230" i="20" s="1"/>
  <c r="AR1231" i="20"/>
  <c r="AS1230" i="20"/>
  <c r="AQ1231" i="20"/>
  <c r="AU1231" i="20" s="1"/>
  <c r="AS1231" i="20"/>
  <c r="AR1232" i="20"/>
  <c r="AR1233" i="20"/>
  <c r="AQ1232" i="20"/>
  <c r="AU1232" i="20" s="1"/>
  <c r="AS1232" i="20"/>
  <c r="AQ1233" i="20"/>
  <c r="AU1233" i="20" s="1"/>
  <c r="AS1233" i="20"/>
  <c r="AR1234" i="20"/>
  <c r="AS1234" i="20"/>
  <c r="AQ1234" i="20"/>
  <c r="AU1234" i="20" s="1"/>
  <c r="AR1235" i="20"/>
  <c r="AR1236" i="20"/>
  <c r="AS1235" i="20"/>
  <c r="AQ1235" i="20"/>
  <c r="AU1235" i="20" s="1"/>
  <c r="AR1237" i="20"/>
  <c r="AQ1236" i="20"/>
  <c r="AU1236" i="20" s="1"/>
  <c r="AS1236" i="20"/>
  <c r="AR1238" i="20"/>
  <c r="AQ1237" i="20"/>
  <c r="AU1237" i="20" s="1"/>
  <c r="AS1237" i="20"/>
  <c r="AR1239" i="20"/>
  <c r="AS1238" i="20"/>
  <c r="AQ1238" i="20"/>
  <c r="AU1238" i="20" s="1"/>
  <c r="AQ1239" i="20"/>
  <c r="AU1239" i="20" s="1"/>
  <c r="AS1239" i="20"/>
  <c r="AR1240" i="20"/>
  <c r="AS1240" i="20"/>
  <c r="AR1241" i="20"/>
  <c r="AQ1240" i="20"/>
  <c r="AU1240" i="20" s="1"/>
  <c r="AS1241" i="20"/>
  <c r="AR1242" i="20"/>
  <c r="AQ1241" i="20"/>
  <c r="AU1241" i="20" s="1"/>
  <c r="AR1243" i="20"/>
  <c r="AS1242" i="20"/>
  <c r="AQ1242" i="20"/>
  <c r="AU1242" i="20" s="1"/>
  <c r="AQ1243" i="20"/>
  <c r="AU1243" i="20" s="1"/>
  <c r="AS1243" i="20"/>
  <c r="AR1244" i="20"/>
  <c r="AQ1244" i="20"/>
  <c r="AU1244" i="20" s="1"/>
  <c r="AS1244" i="20"/>
  <c r="AR1245" i="20"/>
  <c r="AR1246" i="20"/>
  <c r="AS1245" i="20"/>
  <c r="AQ1245" i="20"/>
  <c r="AU1245" i="20" s="1"/>
  <c r="AS1246" i="20"/>
  <c r="AQ1246" i="20"/>
  <c r="AU1246" i="20" s="1"/>
  <c r="AR1247" i="20"/>
  <c r="AR1248" i="20"/>
  <c r="AS1247" i="20"/>
  <c r="AQ1247" i="20"/>
  <c r="AU1247" i="20" s="1"/>
  <c r="AR1249" i="20"/>
  <c r="AS1248" i="20"/>
  <c r="AQ1248" i="20"/>
  <c r="AU1248" i="20" s="1"/>
  <c r="AR1250" i="20"/>
  <c r="AQ1249" i="20"/>
  <c r="AU1249" i="20" s="1"/>
  <c r="AS1249" i="20"/>
  <c r="AS1250" i="20"/>
  <c r="AR1251" i="20"/>
  <c r="AQ1250" i="20"/>
  <c r="AU1250" i="20" s="1"/>
  <c r="AR1252" i="20"/>
  <c r="AQ1251" i="20"/>
  <c r="AU1251" i="20" s="1"/>
  <c r="AS1251" i="20"/>
  <c r="AS1252" i="20"/>
  <c r="AR1253" i="20"/>
  <c r="AQ1252" i="20"/>
  <c r="AU1252" i="20" s="1"/>
  <c r="AR1254" i="20"/>
  <c r="AQ1253" i="20"/>
  <c r="AU1253" i="20" s="1"/>
  <c r="AS1253" i="20"/>
  <c r="AR1255" i="20"/>
  <c r="AS1254" i="20"/>
  <c r="AQ1254" i="20"/>
  <c r="AU1254" i="20" s="1"/>
  <c r="AQ1255" i="20"/>
  <c r="AU1255" i="20" s="1"/>
  <c r="AS1255" i="20"/>
  <c r="AR1256" i="20"/>
  <c r="AS1256" i="20"/>
  <c r="AQ1256" i="20"/>
  <c r="AU1256" i="20" s="1"/>
  <c r="AR1257" i="20"/>
  <c r="AS1257" i="20"/>
  <c r="AQ1257" i="20"/>
  <c r="AU1257" i="20" s="1"/>
  <c r="AR1258" i="20"/>
  <c r="AQ1258" i="20"/>
  <c r="AU1258" i="20" s="1"/>
  <c r="AR1259" i="20"/>
  <c r="AS1258" i="20"/>
  <c r="AR1260" i="20"/>
  <c r="AS1259" i="20"/>
  <c r="AQ1259" i="20"/>
  <c r="AU1259" i="20" s="1"/>
  <c r="AS1260" i="20"/>
  <c r="AQ1260" i="20"/>
  <c r="AU1260" i="20" s="1"/>
  <c r="AR1261" i="20"/>
  <c r="AS1261" i="20"/>
  <c r="AR1262" i="20"/>
  <c r="AQ1261" i="20"/>
  <c r="AU1261" i="20" s="1"/>
  <c r="AQ1262" i="20"/>
  <c r="AU1262" i="20" s="1"/>
  <c r="AR1263" i="20"/>
  <c r="AS1262" i="20"/>
  <c r="AS1263" i="20"/>
  <c r="AR1264" i="20"/>
  <c r="AQ1263" i="20"/>
  <c r="AU1263" i="20" s="1"/>
  <c r="AQ1264" i="20"/>
  <c r="AU1264" i="20" s="1"/>
  <c r="AS1264" i="20"/>
  <c r="AR1265" i="20"/>
  <c r="AQ1265" i="20"/>
  <c r="AU1265" i="20" s="1"/>
  <c r="AR1266" i="20"/>
  <c r="AS1265" i="20"/>
  <c r="AS1266" i="20"/>
  <c r="AQ1266" i="20"/>
  <c r="AU1266" i="20" s="1"/>
  <c r="AR1267" i="20"/>
  <c r="AS1267" i="20"/>
  <c r="AQ1267" i="20"/>
  <c r="AU1267" i="20" s="1"/>
  <c r="AR1268" i="20"/>
  <c r="AR1269" i="20"/>
  <c r="AQ1268" i="20"/>
  <c r="AU1268" i="20" s="1"/>
  <c r="AS1268" i="20"/>
  <c r="AS1269" i="20"/>
  <c r="AR1270" i="20"/>
  <c r="AQ1269" i="20"/>
  <c r="AU1269" i="20" s="1"/>
  <c r="AR1271" i="20"/>
  <c r="AS1270" i="20"/>
  <c r="AQ1270" i="20"/>
  <c r="AU1270" i="20" s="1"/>
  <c r="AS1271" i="20"/>
  <c r="AR1272" i="20"/>
  <c r="AQ1271" i="20"/>
  <c r="AU1271" i="20" s="1"/>
  <c r="AS1272" i="20"/>
  <c r="AQ1272" i="20"/>
  <c r="AU1272" i="20" s="1"/>
  <c r="AR1273" i="20"/>
  <c r="AR1274" i="20"/>
  <c r="AS1273" i="20"/>
  <c r="AQ1273" i="20"/>
  <c r="AU1273" i="20" s="1"/>
  <c r="AQ1274" i="20"/>
  <c r="AU1274" i="20" s="1"/>
  <c r="AR1275" i="20"/>
  <c r="AS1274" i="20"/>
  <c r="AS1275" i="20"/>
  <c r="AQ1275" i="20"/>
  <c r="AU1275" i="20" s="1"/>
  <c r="AR1276" i="20"/>
  <c r="AQ1276" i="20"/>
  <c r="AU1276" i="20" s="1"/>
  <c r="AR1277" i="20"/>
  <c r="AS1276" i="20"/>
  <c r="AQ1277" i="20"/>
  <c r="AU1277" i="20" s="1"/>
  <c r="AR1278" i="20"/>
  <c r="AS1277" i="20"/>
  <c r="AR1279" i="20"/>
  <c r="AS1278" i="20"/>
  <c r="AQ1278" i="20"/>
  <c r="AU1278" i="20" s="1"/>
  <c r="AS1279" i="20"/>
  <c r="AR1280" i="20"/>
  <c r="AQ1279" i="20"/>
  <c r="AU1279" i="20" s="1"/>
  <c r="AS1280" i="20"/>
  <c r="AR1281" i="20"/>
  <c r="AQ1280" i="20"/>
  <c r="AU1280" i="20" s="1"/>
  <c r="AR1282" i="20"/>
  <c r="AS1281" i="20"/>
  <c r="AQ1281" i="20"/>
  <c r="AU1281" i="20" s="1"/>
  <c r="AQ1282" i="20"/>
  <c r="AU1282" i="20" s="1"/>
  <c r="AR1283" i="20"/>
  <c r="AS1282" i="20"/>
  <c r="AR1284" i="20"/>
  <c r="AQ1283" i="20"/>
  <c r="AU1283" i="20" s="1"/>
  <c r="AS1283" i="20"/>
  <c r="AQ1284" i="20"/>
  <c r="AU1284" i="20" s="1"/>
  <c r="AS1284" i="20"/>
  <c r="AR1285" i="20"/>
  <c r="AR1286" i="20"/>
  <c r="AQ1285" i="20"/>
  <c r="AU1285" i="20" s="1"/>
  <c r="AS1285" i="20"/>
  <c r="AS1286" i="20"/>
  <c r="AQ1286" i="20"/>
  <c r="AU1286" i="20" s="1"/>
  <c r="AR1287" i="20"/>
  <c r="AR1288" i="20"/>
  <c r="AS1287" i="20"/>
  <c r="AQ1287" i="20"/>
  <c r="AU1287" i="20" s="1"/>
  <c r="AR1289" i="20"/>
  <c r="AS1288" i="20"/>
  <c r="AQ1288" i="20"/>
  <c r="AU1288" i="20" s="1"/>
  <c r="AS1289" i="20"/>
  <c r="AQ1289" i="20"/>
  <c r="AU1289" i="20" s="1"/>
  <c r="AR1290" i="20"/>
  <c r="AS1290" i="20"/>
  <c r="AQ1290" i="20"/>
  <c r="AU1290" i="20" s="1"/>
  <c r="AR1291" i="20"/>
  <c r="AR1292" i="20"/>
  <c r="AS1291" i="20"/>
  <c r="AQ1291" i="20"/>
  <c r="AU1291" i="20" s="1"/>
  <c r="AR1293" i="20"/>
  <c r="AS1292" i="20"/>
  <c r="AQ1292" i="20"/>
  <c r="AU1292" i="20" s="1"/>
  <c r="AS1293" i="20"/>
  <c r="AQ1293" i="20"/>
  <c r="AU1293" i="20" s="1"/>
  <c r="AR1294" i="20"/>
  <c r="AQ1294" i="20"/>
  <c r="AU1294" i="20" s="1"/>
  <c r="AR1295" i="20"/>
  <c r="AS1294" i="20"/>
  <c r="AR1296" i="20"/>
  <c r="AS1295" i="20"/>
  <c r="AQ1295" i="20"/>
  <c r="AU1295" i="20" s="1"/>
  <c r="AS1296" i="20"/>
  <c r="AR1297" i="20"/>
  <c r="AQ1296" i="20"/>
  <c r="AU1296" i="20" s="1"/>
  <c r="AS1297" i="20"/>
  <c r="AR1298" i="20"/>
  <c r="AQ1297" i="20"/>
  <c r="AU1297" i="20" s="1"/>
  <c r="AR1299" i="20"/>
  <c r="AQ1298" i="20"/>
  <c r="AU1298" i="20" s="1"/>
  <c r="AS1298" i="20"/>
  <c r="AQ1299" i="20"/>
  <c r="AU1299" i="20" s="1"/>
  <c r="AS1299" i="20"/>
  <c r="AR1300" i="20"/>
  <c r="AS1300" i="20"/>
  <c r="AQ1300" i="20"/>
  <c r="AU1300" i="20" s="1"/>
  <c r="AR1301" i="20"/>
  <c r="AS1301" i="20"/>
  <c r="AQ1301" i="20"/>
  <c r="AU1301" i="20" s="1"/>
  <c r="AR1302" i="20"/>
  <c r="AQ1302" i="20"/>
  <c r="AU1302" i="20" s="1"/>
  <c r="AR1303" i="20"/>
  <c r="AS1302" i="20"/>
  <c r="AR1304" i="20"/>
  <c r="AQ1303" i="20"/>
  <c r="AU1303" i="20" s="1"/>
  <c r="AS1303" i="20"/>
  <c r="AR1305" i="20"/>
  <c r="AS1304" i="20"/>
  <c r="AQ1304" i="20"/>
  <c r="AU1304" i="20" s="1"/>
  <c r="AS1305" i="20"/>
  <c r="AR1306" i="20"/>
  <c r="AQ1305" i="20"/>
  <c r="AU1305" i="20" s="1"/>
  <c r="AQ1306" i="20"/>
  <c r="AU1306" i="20" s="1"/>
  <c r="AR1307" i="20"/>
  <c r="AS1306" i="20"/>
  <c r="AR1308" i="20"/>
  <c r="AQ1307" i="20"/>
  <c r="AU1307" i="20" s="1"/>
  <c r="AS1307" i="20"/>
  <c r="AS1308" i="20"/>
  <c r="AQ1308" i="20"/>
  <c r="AU1308" i="20" s="1"/>
  <c r="AR1309" i="20"/>
  <c r="AR1310" i="20"/>
  <c r="AS1309" i="20"/>
  <c r="AQ1309" i="20"/>
  <c r="AU1309" i="20" s="1"/>
  <c r="AS1310" i="20"/>
  <c r="AR1311" i="20"/>
  <c r="AQ1310" i="20"/>
  <c r="AU1310" i="20" s="1"/>
  <c r="AQ1311" i="20"/>
  <c r="AU1311" i="20" s="1"/>
  <c r="AS1311" i="20"/>
  <c r="AR1312" i="20"/>
  <c r="AS1312" i="20"/>
  <c r="AR1313" i="20"/>
  <c r="AQ1312" i="20"/>
  <c r="AU1312" i="20" s="1"/>
  <c r="AR1314" i="20"/>
  <c r="AS1313" i="20"/>
  <c r="AQ1313" i="20"/>
  <c r="AU1313" i="20" s="1"/>
  <c r="AS1314" i="20"/>
  <c r="AR1315" i="20"/>
  <c r="AQ1314" i="20"/>
  <c r="AU1314" i="20" s="1"/>
  <c r="AR1316" i="20"/>
  <c r="AS1315" i="20"/>
  <c r="AQ1315" i="20"/>
  <c r="AU1315" i="20" s="1"/>
  <c r="AR1317" i="20"/>
  <c r="AS1316" i="20"/>
  <c r="AQ1316" i="20"/>
  <c r="AU1316" i="20" s="1"/>
  <c r="AR1318" i="20"/>
  <c r="AS1317" i="20"/>
  <c r="AQ1317" i="20"/>
  <c r="AU1317" i="20" s="1"/>
  <c r="AQ1318" i="20"/>
  <c r="AU1318" i="20" s="1"/>
  <c r="AR1319" i="20"/>
  <c r="AS1318" i="20"/>
  <c r="AR1320" i="20"/>
  <c r="AQ1319" i="20"/>
  <c r="AU1319" i="20" s="1"/>
  <c r="AS1319" i="20"/>
  <c r="AR1321" i="20"/>
  <c r="AS1320" i="20"/>
  <c r="AQ1320" i="20"/>
  <c r="AU1320" i="20" s="1"/>
  <c r="AR1322" i="20"/>
  <c r="AS1321" i="20"/>
  <c r="AQ1321" i="20"/>
  <c r="AU1321" i="20" s="1"/>
  <c r="AS1322" i="20"/>
  <c r="AR1323" i="20"/>
  <c r="AQ1322" i="20"/>
  <c r="AU1322" i="20" s="1"/>
  <c r="AS1323" i="20"/>
  <c r="AQ1323" i="20"/>
  <c r="AU1323" i="20" s="1"/>
  <c r="AR1324" i="20"/>
  <c r="AR1325" i="20"/>
  <c r="AQ1324" i="20"/>
  <c r="AU1324" i="20" s="1"/>
  <c r="AS1324" i="20"/>
  <c r="AS1325" i="20"/>
  <c r="AR1326" i="20"/>
  <c r="AQ1325" i="20"/>
  <c r="AU1325" i="20" s="1"/>
  <c r="AS1326" i="20"/>
  <c r="AR1327" i="20"/>
  <c r="AQ1326" i="20"/>
  <c r="AU1326" i="20" s="1"/>
  <c r="AQ1327" i="20"/>
  <c r="AU1327" i="20" s="1"/>
  <c r="AS1327" i="20"/>
  <c r="AR1328" i="20"/>
  <c r="AS1328" i="20"/>
  <c r="AQ1328" i="20"/>
  <c r="AU1328" i="20" s="1"/>
  <c r="AR1329" i="20"/>
  <c r="AS1329" i="20"/>
  <c r="AQ1329" i="20"/>
  <c r="AU1329" i="20" s="1"/>
  <c r="AR1330" i="20"/>
  <c r="AR1331" i="20"/>
  <c r="AQ1330" i="20"/>
  <c r="AU1330" i="20" s="1"/>
  <c r="AS1330" i="20"/>
  <c r="AQ1331" i="20"/>
  <c r="AU1331" i="20" s="1"/>
  <c r="AR1332" i="20"/>
  <c r="AS1331" i="20"/>
  <c r="AR1333" i="20"/>
  <c r="AQ1332" i="20"/>
  <c r="AU1332" i="20" s="1"/>
  <c r="AS1332" i="20"/>
  <c r="AQ1333" i="20"/>
  <c r="AU1333" i="20" s="1"/>
  <c r="AR1334" i="20"/>
  <c r="AS1333" i="20"/>
  <c r="AS1334" i="20"/>
  <c r="AQ1334" i="20"/>
  <c r="AU1334" i="20" s="1"/>
  <c r="AR1335" i="20"/>
  <c r="AQ1335" i="20"/>
  <c r="AU1335" i="20" s="1"/>
  <c r="AS1335" i="20"/>
  <c r="AR1336" i="20"/>
  <c r="AR1337" i="20"/>
  <c r="AS1336" i="20"/>
  <c r="AQ1336" i="20"/>
  <c r="AU1336" i="20" s="1"/>
  <c r="AS1337" i="20"/>
  <c r="AR1338" i="20"/>
  <c r="AQ1337" i="20"/>
  <c r="AU1337" i="20" s="1"/>
  <c r="AR1339" i="20"/>
  <c r="AQ1338" i="20"/>
  <c r="AU1338" i="20" s="1"/>
  <c r="AS1338" i="20"/>
  <c r="AS1339" i="20"/>
  <c r="AQ1339" i="20"/>
  <c r="AU1339" i="20" s="1"/>
  <c r="AR1340" i="20"/>
  <c r="AQ1340" i="20"/>
  <c r="AU1340" i="20" s="1"/>
  <c r="AS1340" i="20"/>
  <c r="AR1341" i="20"/>
  <c r="AS1341" i="20"/>
  <c r="AR1342" i="20"/>
  <c r="AQ1341" i="20"/>
  <c r="AU1341" i="20" s="1"/>
  <c r="AQ1342" i="20"/>
  <c r="AU1342" i="20" s="1"/>
  <c r="AS1342" i="20"/>
  <c r="AR1343" i="20"/>
  <c r="AQ1343" i="20"/>
  <c r="AU1343" i="20" s="1"/>
  <c r="AR1344" i="20"/>
  <c r="AS1343" i="20"/>
  <c r="AS1344" i="20"/>
  <c r="AQ1344" i="20"/>
  <c r="AU1344" i="20" s="1"/>
  <c r="AR1345" i="20"/>
  <c r="AR1346" i="20"/>
  <c r="AS1345" i="20"/>
  <c r="AQ1345" i="20"/>
  <c r="AU1345" i="20" s="1"/>
  <c r="AS1346" i="20"/>
  <c r="AR1347" i="20"/>
  <c r="AQ1346" i="20"/>
  <c r="AU1346" i="20" s="1"/>
  <c r="AS1347" i="20"/>
  <c r="AQ1347" i="20"/>
  <c r="AU1347" i="20" s="1"/>
  <c r="AR1348" i="20"/>
  <c r="AR1349" i="20"/>
  <c r="AS1348" i="20"/>
  <c r="AQ1348" i="20"/>
  <c r="AU1348" i="20" s="1"/>
  <c r="AR1350" i="20"/>
  <c r="AS1349" i="20"/>
  <c r="AQ1349" i="20"/>
  <c r="AU1349" i="20" s="1"/>
  <c r="AS1350" i="20"/>
  <c r="AQ1350" i="20"/>
  <c r="AU1350" i="20" s="1"/>
  <c r="AR1351" i="20"/>
  <c r="AQ1351" i="20"/>
  <c r="AU1351" i="20" s="1"/>
  <c r="AR1352" i="20"/>
  <c r="AS1351" i="20"/>
  <c r="AS1352" i="20"/>
  <c r="AR1353" i="20"/>
  <c r="AQ1352" i="20"/>
  <c r="AU1352" i="20" s="1"/>
  <c r="AQ1353" i="20"/>
  <c r="AU1353" i="20" s="1"/>
  <c r="AS1353" i="20"/>
  <c r="AR1354" i="20"/>
  <c r="AS1354" i="20"/>
  <c r="AQ1354" i="20"/>
  <c r="AU1354" i="20" s="1"/>
  <c r="AR1355" i="20"/>
  <c r="AR1356" i="20"/>
  <c r="AS1355" i="20"/>
  <c r="AQ1355" i="20"/>
  <c r="AU1355" i="20" s="1"/>
  <c r="AR1357" i="20"/>
  <c r="AQ1356" i="20"/>
  <c r="AU1356" i="20" s="1"/>
  <c r="AS1356" i="20"/>
  <c r="AQ1357" i="20"/>
  <c r="AU1357" i="20" s="1"/>
  <c r="AR1358" i="20"/>
  <c r="AS1357" i="20"/>
  <c r="AR1359" i="20"/>
  <c r="AQ1358" i="20"/>
  <c r="AU1358" i="20" s="1"/>
  <c r="AS1358" i="20"/>
  <c r="AR1360" i="20"/>
  <c r="AQ1359" i="20"/>
  <c r="AU1359" i="20" s="1"/>
  <c r="AS1359" i="20"/>
  <c r="AR1361" i="20"/>
  <c r="AQ1360" i="20"/>
  <c r="AU1360" i="20" s="1"/>
  <c r="AS1360" i="20"/>
  <c r="AS1361" i="20"/>
  <c r="AQ1361" i="20"/>
  <c r="AU1361" i="20" s="1"/>
  <c r="AR1362" i="20"/>
  <c r="AQ1362" i="20"/>
  <c r="AU1362" i="20" s="1"/>
  <c r="AS1362" i="20"/>
  <c r="AR1363" i="20"/>
  <c r="AQ1363" i="20"/>
  <c r="AU1363" i="20" s="1"/>
  <c r="AS1363" i="20"/>
  <c r="AR1364" i="20"/>
  <c r="AR1365" i="20"/>
  <c r="AQ1364" i="20"/>
  <c r="AU1364" i="20" s="1"/>
  <c r="AS1364" i="20"/>
  <c r="AQ1365" i="20"/>
  <c r="AU1365" i="20" s="1"/>
  <c r="AS1365" i="20"/>
  <c r="AR1366" i="20"/>
  <c r="AQ1366" i="20"/>
  <c r="AU1366" i="20" s="1"/>
  <c r="AR1367" i="20"/>
  <c r="AS1366" i="20"/>
  <c r="AQ1367" i="20"/>
  <c r="AU1367" i="20" s="1"/>
  <c r="AS1367" i="20"/>
  <c r="AR1368" i="20"/>
  <c r="AS1368" i="20"/>
  <c r="AQ1368" i="20"/>
  <c r="AU1368" i="20" s="1"/>
  <c r="AR1369" i="20"/>
  <c r="AQ1369" i="20"/>
  <c r="AU1369" i="20" s="1"/>
  <c r="AR1370" i="20"/>
  <c r="AS1369" i="20"/>
  <c r="AQ1370" i="20"/>
  <c r="AU1370" i="20" s="1"/>
  <c r="AS1370" i="20"/>
  <c r="AR1371" i="20"/>
  <c r="AR1372" i="20"/>
  <c r="AS1371" i="20"/>
  <c r="AQ1371" i="20"/>
  <c r="AU1371" i="20" s="1"/>
  <c r="AQ1372" i="20"/>
  <c r="AU1372" i="20" s="1"/>
  <c r="AR1373" i="20"/>
  <c r="AS1372" i="20"/>
  <c r="AQ1373" i="20"/>
  <c r="AU1373" i="20" s="1"/>
  <c r="AR1374" i="20"/>
  <c r="AS1373" i="20"/>
  <c r="AR1375" i="20"/>
  <c r="AQ1374" i="20"/>
  <c r="AU1374" i="20" s="1"/>
  <c r="AS1374" i="20"/>
  <c r="AQ1375" i="20"/>
  <c r="AU1375" i="20" s="1"/>
  <c r="AR1376" i="20"/>
  <c r="AS1375" i="20"/>
  <c r="AR1377" i="20"/>
  <c r="AS1376" i="20"/>
  <c r="AQ1376" i="20"/>
  <c r="AU1376" i="20" s="1"/>
  <c r="AS1377" i="20"/>
  <c r="AQ1377" i="20"/>
  <c r="AU1377" i="20" s="1"/>
  <c r="AR1378" i="20"/>
  <c r="AS1378" i="20"/>
  <c r="AQ1378" i="20"/>
  <c r="AU1378" i="20" s="1"/>
  <c r="AR1379" i="20"/>
  <c r="AR1380" i="20"/>
  <c r="AQ1379" i="20"/>
  <c r="AU1379" i="20" s="1"/>
  <c r="AS1379" i="20"/>
  <c r="AS1380" i="20"/>
  <c r="AQ1380" i="20"/>
  <c r="AU1380" i="20" s="1"/>
  <c r="AR1381" i="20"/>
  <c r="AS1381" i="20"/>
  <c r="AR1382" i="20"/>
  <c r="AQ1381" i="20"/>
  <c r="AU1381" i="20" s="1"/>
  <c r="AQ1382" i="20"/>
  <c r="AU1382" i="20" s="1"/>
  <c r="AS1382" i="20"/>
  <c r="AR1383" i="20"/>
  <c r="AS1383" i="20"/>
  <c r="AQ1383" i="20"/>
  <c r="AU1383" i="20" s="1"/>
  <c r="AR1384" i="20"/>
  <c r="AQ1384" i="20"/>
  <c r="AU1384" i="20" s="1"/>
  <c r="AS1384" i="20"/>
  <c r="AR1385" i="20"/>
  <c r="AR1386" i="20"/>
  <c r="AQ1385" i="20"/>
  <c r="AU1385" i="20" s="1"/>
  <c r="AS1385" i="20"/>
  <c r="AS1386" i="20"/>
  <c r="AR1387" i="20"/>
  <c r="AQ1386" i="20"/>
  <c r="AU1386" i="20" s="1"/>
  <c r="AR1388" i="20"/>
  <c r="AS1387" i="20"/>
  <c r="AQ1387" i="20"/>
  <c r="AU1387" i="20" s="1"/>
  <c r="AS1388" i="20"/>
  <c r="AQ1388" i="20"/>
  <c r="AU1388" i="20" s="1"/>
  <c r="AR1389" i="20"/>
  <c r="AQ1389" i="20"/>
  <c r="AU1389" i="20" s="1"/>
  <c r="AS1389" i="20"/>
  <c r="AR1390" i="20"/>
  <c r="AR1391" i="20"/>
  <c r="AQ1390" i="20"/>
  <c r="AU1390" i="20" s="1"/>
  <c r="AS1390" i="20"/>
  <c r="AR1392" i="20"/>
  <c r="AS1391" i="20"/>
  <c r="AQ1391" i="20"/>
  <c r="AU1391" i="20" s="1"/>
  <c r="AS1392" i="20"/>
  <c r="AR1393" i="20"/>
  <c r="AQ1392" i="20"/>
  <c r="AU1392" i="20" s="1"/>
  <c r="AQ1393" i="20"/>
  <c r="AU1393" i="20" s="1"/>
  <c r="AS1393" i="20"/>
  <c r="AR1394" i="20"/>
  <c r="AR1395" i="20"/>
  <c r="AS1394" i="20"/>
  <c r="AQ1394" i="20"/>
  <c r="AU1394" i="20" s="1"/>
  <c r="AQ1395" i="20"/>
  <c r="AU1395" i="20" s="1"/>
  <c r="AR1396" i="20"/>
  <c r="AS1395" i="20"/>
  <c r="AQ1396" i="20"/>
  <c r="AU1396" i="20" s="1"/>
  <c r="AR1397" i="20"/>
  <c r="AS1396" i="20"/>
  <c r="AS1397" i="20"/>
  <c r="AQ1397" i="20"/>
  <c r="AU1397" i="20" s="1"/>
  <c r="AR1398" i="20"/>
  <c r="AR1399" i="20"/>
  <c r="AQ1398" i="20"/>
  <c r="AU1398" i="20" s="1"/>
  <c r="AS1398" i="20"/>
  <c r="AQ1399" i="20"/>
  <c r="AU1399" i="20" s="1"/>
  <c r="AS1399" i="20"/>
  <c r="AR1400" i="20"/>
  <c r="AR1401" i="20"/>
  <c r="AQ1400" i="20"/>
  <c r="AU1400" i="20" s="1"/>
  <c r="AS1400" i="20"/>
  <c r="AS1401" i="20"/>
  <c r="AQ1401" i="20"/>
  <c r="AU1401" i="20" s="1"/>
  <c r="AR1402" i="20"/>
  <c r="AS1402" i="20"/>
  <c r="AQ1402" i="20"/>
  <c r="AU1402" i="20" s="1"/>
  <c r="AR1403" i="20"/>
  <c r="AR1404" i="20"/>
  <c r="AS1403" i="20"/>
  <c r="AQ1403" i="20"/>
  <c r="AU1403" i="20" s="1"/>
  <c r="AS1404" i="20"/>
  <c r="AR1405" i="20"/>
  <c r="AQ1404" i="20"/>
  <c r="AU1404" i="20" s="1"/>
  <c r="AS1405" i="20"/>
  <c r="AR1406" i="20"/>
  <c r="AQ1405" i="20"/>
  <c r="AU1405" i="20" s="1"/>
  <c r="AS1406" i="20"/>
  <c r="AQ1406" i="20"/>
  <c r="AU1406" i="20" s="1"/>
  <c r="AR1407" i="20"/>
  <c r="AQ1407" i="20"/>
  <c r="AU1407" i="20" s="1"/>
  <c r="AS1407" i="20"/>
  <c r="AR1408" i="20"/>
  <c r="AR1409" i="20"/>
  <c r="AQ1408" i="20"/>
  <c r="AU1408" i="20" s="1"/>
  <c r="AS1408" i="20"/>
  <c r="AS1409" i="20"/>
  <c r="AQ1409" i="20"/>
  <c r="AU1409" i="20" s="1"/>
  <c r="AR1410" i="20"/>
  <c r="AR1411" i="20"/>
  <c r="AS1410" i="20"/>
  <c r="AQ1410" i="20"/>
  <c r="AU1410" i="20" s="1"/>
  <c r="AS1411" i="20"/>
  <c r="AQ1411" i="20"/>
  <c r="AU1411" i="20" s="1"/>
  <c r="AR1412" i="20"/>
  <c r="AQ1412" i="20"/>
  <c r="AU1412" i="20" s="1"/>
  <c r="AR1413" i="20"/>
  <c r="AS1412" i="20"/>
  <c r="AS1413" i="20"/>
  <c r="AR1414" i="20"/>
  <c r="AQ1413" i="20"/>
  <c r="AU1413" i="20" s="1"/>
  <c r="AS1414" i="20"/>
  <c r="AR1415" i="20"/>
  <c r="AQ1414" i="20"/>
  <c r="AU1414" i="20" s="1"/>
  <c r="AS1415" i="20"/>
  <c r="AQ1415" i="20"/>
  <c r="AU1415" i="20" s="1"/>
  <c r="AR1416" i="20"/>
  <c r="AS1416" i="20"/>
  <c r="AQ1416" i="20"/>
  <c r="AU1416" i="20" s="1"/>
  <c r="AR1417" i="20"/>
  <c r="AR1418" i="20"/>
  <c r="AQ1417" i="20"/>
  <c r="AU1417" i="20" s="1"/>
  <c r="AS1417" i="20"/>
  <c r="AQ1418" i="20"/>
  <c r="AU1418" i="20" s="1"/>
  <c r="AS1418" i="20"/>
  <c r="AR1419" i="20"/>
  <c r="AQ1419" i="20"/>
  <c r="AU1419" i="20" s="1"/>
  <c r="AS1419" i="20"/>
  <c r="AR1420" i="20"/>
  <c r="AR1421" i="20"/>
  <c r="AS1420" i="20"/>
  <c r="AQ1420" i="20"/>
  <c r="AU1420" i="20" s="1"/>
  <c r="AQ1421" i="20"/>
  <c r="AU1421" i="20" s="1"/>
  <c r="AS1421" i="20"/>
  <c r="AR1422" i="20"/>
  <c r="AR1423" i="20"/>
  <c r="AQ1422" i="20"/>
  <c r="AU1422" i="20" s="1"/>
  <c r="AS1422" i="20"/>
  <c r="AS1423" i="20"/>
  <c r="AR1424" i="20"/>
  <c r="AQ1423" i="20"/>
  <c r="AU1423" i="20" s="1"/>
  <c r="AR1425" i="20"/>
  <c r="AS1424" i="20"/>
  <c r="AQ1424" i="20"/>
  <c r="AU1424" i="20" s="1"/>
  <c r="AR1426" i="20"/>
  <c r="AS1425" i="20"/>
  <c r="AQ1425" i="20"/>
  <c r="AU1425" i="20" s="1"/>
  <c r="AQ1426" i="20"/>
  <c r="AU1426" i="20" s="1"/>
  <c r="AS1426" i="20"/>
  <c r="AR1427" i="20"/>
  <c r="AS1427" i="20"/>
  <c r="AQ1427" i="20"/>
  <c r="AU1427" i="20" s="1"/>
  <c r="AR1428" i="20"/>
  <c r="AR1429" i="20"/>
  <c r="AS1428" i="20"/>
  <c r="AQ1428" i="20"/>
  <c r="AU1428" i="20" s="1"/>
  <c r="AR1430" i="20"/>
  <c r="AS1429" i="20"/>
  <c r="AQ1429" i="20"/>
  <c r="AU1429" i="20" s="1"/>
  <c r="AR1431" i="20"/>
  <c r="AS1430" i="20"/>
  <c r="AQ1430" i="20"/>
  <c r="AU1430" i="20" s="1"/>
  <c r="AQ1431" i="20"/>
  <c r="AU1431" i="20" s="1"/>
  <c r="AS1431" i="20"/>
  <c r="AR1432" i="20"/>
  <c r="AQ1432" i="20"/>
  <c r="AU1432" i="20" s="1"/>
  <c r="AS1432" i="20"/>
  <c r="AR1433" i="20"/>
  <c r="AS1433" i="20"/>
  <c r="AQ1433" i="20"/>
  <c r="AU1433" i="20" s="1"/>
  <c r="AR1434" i="20"/>
  <c r="AS1434" i="20"/>
  <c r="AR1435" i="20"/>
  <c r="AQ1434" i="20"/>
  <c r="AU1434" i="20" s="1"/>
  <c r="AQ1435" i="20"/>
  <c r="AU1435" i="20" s="1"/>
  <c r="AR1436" i="20"/>
  <c r="AS1435" i="20"/>
  <c r="AQ1436" i="20"/>
  <c r="AU1436" i="20" s="1"/>
  <c r="AS1436" i="20"/>
  <c r="AR1437" i="20"/>
  <c r="AS1437" i="20"/>
  <c r="AR1438" i="20"/>
  <c r="AQ1437" i="20"/>
  <c r="AU1437" i="20" s="1"/>
  <c r="AR1439" i="20"/>
  <c r="AS1438" i="20"/>
  <c r="AQ1438" i="20"/>
  <c r="AU1438" i="20" s="1"/>
  <c r="AR1440" i="20"/>
  <c r="AS1439" i="20"/>
  <c r="AQ1439" i="20"/>
  <c r="AU1439" i="20" s="1"/>
  <c r="AR1441" i="20"/>
  <c r="AS1440" i="20"/>
  <c r="AQ1440" i="20"/>
  <c r="AU1440" i="20" s="1"/>
  <c r="AS1441" i="20"/>
  <c r="AQ1441" i="20"/>
  <c r="AU1441" i="20" s="1"/>
  <c r="AR1442" i="20"/>
  <c r="AQ1442" i="20"/>
  <c r="AU1442" i="20" s="1"/>
  <c r="AR1443" i="20"/>
  <c r="AS1442" i="20"/>
  <c r="AR1444" i="20"/>
  <c r="AS1443" i="20"/>
  <c r="AQ1443" i="20"/>
  <c r="AU1443" i="20" s="1"/>
  <c r="AQ1444" i="20"/>
  <c r="AU1444" i="20" s="1"/>
  <c r="AR1445" i="20"/>
  <c r="AS1444" i="20"/>
  <c r="AR1446" i="20"/>
  <c r="AS1445" i="20"/>
  <c r="AQ1445" i="20"/>
  <c r="AU1445" i="20" s="1"/>
  <c r="AR1447" i="20"/>
  <c r="AS1446" i="20"/>
  <c r="AQ1446" i="20"/>
  <c r="AU1446" i="20" s="1"/>
  <c r="AR1448" i="20"/>
  <c r="AQ1447" i="20"/>
  <c r="AU1447" i="20" s="1"/>
  <c r="AS1447" i="20"/>
  <c r="AQ1448" i="20"/>
  <c r="AU1448" i="20" s="1"/>
  <c r="AS1448" i="20"/>
  <c r="AR1449" i="20"/>
  <c r="AR1450" i="20"/>
  <c r="AQ1449" i="20"/>
  <c r="AU1449" i="20" s="1"/>
  <c r="AS1449" i="20"/>
  <c r="AS1450" i="20"/>
  <c r="AQ1450" i="20"/>
  <c r="AU1450" i="20" s="1"/>
  <c r="AR1451" i="20"/>
  <c r="AQ1451" i="20"/>
  <c r="AU1451" i="20" s="1"/>
  <c r="AR1452" i="20"/>
  <c r="AS1451" i="20"/>
  <c r="AR1453" i="20"/>
  <c r="AQ1452" i="20"/>
  <c r="AU1452" i="20" s="1"/>
  <c r="AS1452" i="20"/>
  <c r="AS1453" i="20"/>
  <c r="AR1454" i="20"/>
  <c r="AQ1453" i="20"/>
  <c r="AU1453" i="20" s="1"/>
  <c r="AS1454" i="20"/>
  <c r="AQ1454" i="20"/>
  <c r="AU1454" i="20" s="1"/>
  <c r="AR1455" i="20"/>
  <c r="AR1456" i="20"/>
  <c r="AQ1455" i="20"/>
  <c r="AU1455" i="20" s="1"/>
  <c r="AS1455" i="20"/>
  <c r="AR1457" i="20"/>
  <c r="AQ1456" i="20"/>
  <c r="AU1456" i="20" s="1"/>
  <c r="AS1456" i="20"/>
  <c r="AS1457" i="20"/>
  <c r="AR1458" i="20"/>
  <c r="AQ1457" i="20"/>
  <c r="AU1457" i="20" s="1"/>
  <c r="AR1459" i="20"/>
  <c r="AS1458" i="20"/>
  <c r="AQ1458" i="20"/>
  <c r="AU1458" i="20" s="1"/>
  <c r="AS1459" i="20"/>
  <c r="AQ1459" i="20"/>
  <c r="AU1459" i="20" s="1"/>
  <c r="AR1460" i="20"/>
  <c r="AQ1460" i="20"/>
  <c r="AU1460" i="20" s="1"/>
  <c r="AR1461" i="20"/>
  <c r="AS1460" i="20"/>
  <c r="AS1461" i="20"/>
  <c r="AQ1461" i="20"/>
  <c r="AU1461" i="20" s="1"/>
  <c r="AR1462" i="20"/>
  <c r="AR1463" i="20"/>
  <c r="AQ1462" i="20"/>
  <c r="AU1462" i="20" s="1"/>
  <c r="AS1462" i="20"/>
  <c r="AR1464" i="20"/>
  <c r="AQ1463" i="20"/>
  <c r="AU1463" i="20" s="1"/>
  <c r="AS1463" i="20"/>
  <c r="AR1465" i="20"/>
  <c r="AQ1464" i="20"/>
  <c r="AU1464" i="20" s="1"/>
  <c r="AS1464" i="20"/>
  <c r="AR1466" i="20"/>
  <c r="AQ1465" i="20"/>
  <c r="AU1465" i="20" s="1"/>
  <c r="AS1465" i="20"/>
  <c r="AS1466" i="20"/>
  <c r="AR1467" i="20"/>
  <c r="AQ1466" i="20"/>
  <c r="AU1466" i="20" s="1"/>
  <c r="AR1468" i="20"/>
  <c r="AQ1467" i="20"/>
  <c r="AU1467" i="20" s="1"/>
  <c r="AS1467" i="20"/>
  <c r="AQ1468" i="20"/>
  <c r="AU1468" i="20" s="1"/>
  <c r="AS1468" i="20"/>
  <c r="AR1469" i="20"/>
  <c r="AQ1469" i="20"/>
  <c r="AU1469" i="20" s="1"/>
  <c r="AS1469" i="20"/>
  <c r="AR1470" i="20"/>
  <c r="AQ1470" i="20"/>
  <c r="AU1470" i="20" s="1"/>
  <c r="AS1470" i="20"/>
  <c r="AR1471" i="20"/>
  <c r="AS1471" i="20"/>
  <c r="AQ1471" i="20"/>
  <c r="AU1471" i="20" s="1"/>
  <c r="AR1472" i="20"/>
  <c r="AR1473" i="20"/>
  <c r="AQ1472" i="20"/>
  <c r="AU1472" i="20" s="1"/>
  <c r="AS1472" i="20"/>
  <c r="AS1473" i="20"/>
  <c r="AR1474" i="20"/>
  <c r="AQ1473" i="20"/>
  <c r="AU1473" i="20" s="1"/>
  <c r="AQ1474" i="20"/>
  <c r="AU1474" i="20" s="1"/>
  <c r="AR1475" i="20"/>
  <c r="AS1474" i="20"/>
  <c r="AR1476" i="20"/>
  <c r="AS1475" i="20"/>
  <c r="AQ1475" i="20"/>
  <c r="AU1475" i="20" s="1"/>
  <c r="AQ1476" i="20"/>
  <c r="AU1476" i="20" s="1"/>
  <c r="AR1477" i="20"/>
  <c r="AS1476" i="20"/>
  <c r="AR1478" i="20"/>
  <c r="AQ1477" i="20"/>
  <c r="AU1477" i="20" s="1"/>
  <c r="AS1477" i="20"/>
  <c r="AQ1478" i="20"/>
  <c r="AU1478" i="20" s="1"/>
  <c r="AS1478" i="20"/>
  <c r="AR1479" i="20"/>
  <c r="AS1479" i="20"/>
  <c r="AQ1479" i="20"/>
  <c r="AU1479" i="20" s="1"/>
  <c r="AR1480" i="20"/>
  <c r="AR1481" i="20"/>
  <c r="AS1480" i="20"/>
  <c r="AQ1480" i="20"/>
  <c r="AU1480" i="20" s="1"/>
  <c r="AS1481" i="20"/>
  <c r="AR1482" i="20"/>
  <c r="AQ1481" i="20"/>
  <c r="AU1481" i="20" s="1"/>
  <c r="AQ1482" i="20"/>
  <c r="AU1482" i="20" s="1"/>
  <c r="AR1483" i="20"/>
  <c r="AS1482" i="20"/>
  <c r="AS1483" i="20"/>
  <c r="AQ1483" i="20"/>
  <c r="AU1483" i="20" s="1"/>
  <c r="AR1484" i="20"/>
  <c r="AR1485" i="20"/>
  <c r="AQ1484" i="20"/>
  <c r="AU1484" i="20" s="1"/>
  <c r="AS1484" i="20"/>
  <c r="AS1485" i="20"/>
  <c r="AQ1485" i="20"/>
  <c r="AU1485" i="20" s="1"/>
  <c r="AR1486" i="20"/>
  <c r="AS1486" i="20"/>
  <c r="AQ1486" i="20"/>
  <c r="AU1486" i="20" s="1"/>
  <c r="AR1487" i="20"/>
  <c r="AQ1487" i="20"/>
  <c r="AU1487" i="20" s="1"/>
  <c r="AR1488" i="20"/>
  <c r="AS1487" i="20"/>
  <c r="AR1489" i="20"/>
  <c r="AQ1488" i="20"/>
  <c r="AU1488" i="20" s="1"/>
  <c r="AS1488" i="20"/>
  <c r="AS1489" i="20"/>
  <c r="AR1490" i="20"/>
  <c r="AQ1489" i="20"/>
  <c r="AU1489" i="20" s="1"/>
  <c r="AS1490" i="20"/>
  <c r="AQ1490" i="20"/>
  <c r="AU1490" i="20" s="1"/>
  <c r="AR1491" i="20"/>
  <c r="AQ1491" i="20"/>
  <c r="AU1491" i="20" s="1"/>
  <c r="AS1491" i="20"/>
  <c r="AR1492" i="20"/>
  <c r="AQ1492" i="20"/>
  <c r="AU1492" i="20" s="1"/>
  <c r="AR1493" i="20"/>
  <c r="AS1492" i="20"/>
  <c r="AQ1493" i="20"/>
  <c r="AU1493" i="20" s="1"/>
  <c r="AS1493" i="20"/>
  <c r="AR1494" i="20"/>
  <c r="AR1495" i="20"/>
  <c r="AQ1494" i="20"/>
  <c r="AU1494" i="20" s="1"/>
  <c r="AS1494" i="20"/>
  <c r="AS1495" i="20"/>
  <c r="AQ1495" i="20"/>
  <c r="AU1495" i="20" s="1"/>
  <c r="AR1496" i="20"/>
  <c r="AR1497" i="20"/>
  <c r="AS1496" i="20"/>
  <c r="AQ1496" i="20"/>
  <c r="AU1496" i="20" s="1"/>
  <c r="AR1498" i="20"/>
  <c r="AS1497" i="20"/>
  <c r="AQ1497" i="20"/>
  <c r="AU1497" i="20" s="1"/>
  <c r="AQ1498" i="20"/>
  <c r="AU1498" i="20" s="1"/>
  <c r="AS1498" i="20"/>
  <c r="AR1499" i="20"/>
  <c r="AQ1499" i="20"/>
  <c r="AU1499" i="20" s="1"/>
  <c r="AS1499" i="20"/>
  <c r="AR1500" i="20"/>
  <c r="AS1500" i="20"/>
  <c r="AR1501" i="20"/>
  <c r="AQ1500" i="20"/>
  <c r="AU1500" i="20" s="1"/>
  <c r="AS1501" i="20"/>
  <c r="AQ1501" i="20"/>
  <c r="AU1501" i="20" s="1"/>
  <c r="AR1502" i="20"/>
  <c r="AR1503" i="20"/>
  <c r="AQ1502" i="20"/>
  <c r="AU1502" i="20" s="1"/>
  <c r="AS1502" i="20"/>
  <c r="AQ1503" i="20"/>
  <c r="AU1503" i="20" s="1"/>
  <c r="AS1503" i="20"/>
  <c r="AR1504" i="20"/>
  <c r="AR1505" i="20"/>
  <c r="AS1504" i="20"/>
  <c r="AQ1504" i="20"/>
  <c r="AU1504" i="20" s="1"/>
  <c r="AS1505" i="20"/>
  <c r="AR1506" i="20"/>
  <c r="AQ1505" i="20"/>
  <c r="AU1505" i="20" s="1"/>
  <c r="AQ1506" i="20"/>
  <c r="AU1506" i="20" s="1"/>
  <c r="AS1506" i="20"/>
  <c r="AR1507" i="20"/>
  <c r="AQ1507" i="20"/>
  <c r="AU1507" i="20" s="1"/>
  <c r="AR1508" i="20"/>
  <c r="AS1507" i="20"/>
  <c r="AQ1508" i="20"/>
  <c r="AU1508" i="20" s="1"/>
  <c r="AS1508" i="20"/>
  <c r="AR1509" i="20"/>
  <c r="AR1510" i="20"/>
  <c r="AS1509" i="20"/>
  <c r="AQ1509" i="20"/>
  <c r="AU1509" i="20" s="1"/>
  <c r="AQ1510" i="20"/>
  <c r="AU1510" i="20" s="1"/>
  <c r="AR1511" i="20"/>
  <c r="AS1510" i="20"/>
  <c r="AR1512" i="20"/>
  <c r="AQ1511" i="20"/>
  <c r="AU1511" i="20" s="1"/>
  <c r="AS1511" i="20"/>
  <c r="AR1513" i="20"/>
  <c r="AQ1512" i="20"/>
  <c r="AU1512" i="20" s="1"/>
  <c r="AS1512" i="20"/>
  <c r="AQ1513" i="20"/>
  <c r="AU1513" i="20" s="1"/>
  <c r="AR1514" i="20"/>
  <c r="AS1513" i="20"/>
  <c r="AS1514" i="20"/>
  <c r="AQ1514" i="20"/>
  <c r="AU1514" i="20" s="1"/>
  <c r="AR1515" i="20"/>
  <c r="AS1515" i="20"/>
  <c r="AR1516" i="20"/>
  <c r="AQ1515" i="20"/>
  <c r="AU1515" i="20" s="1"/>
  <c r="AQ1516" i="20"/>
  <c r="AU1516" i="20" s="1"/>
  <c r="AS1516" i="20"/>
  <c r="AR1517" i="20"/>
  <c r="AS1517" i="20"/>
  <c r="AQ1517" i="20"/>
  <c r="AU1517" i="20" s="1"/>
  <c r="AR1518" i="20"/>
  <c r="AR1519" i="20"/>
  <c r="AQ1518" i="20"/>
  <c r="AU1518" i="20" s="1"/>
  <c r="AS1518" i="20"/>
  <c r="AQ1519" i="20"/>
  <c r="AU1519" i="20" s="1"/>
  <c r="AS1519" i="20"/>
  <c r="AR1520" i="20"/>
  <c r="AQ1520" i="20"/>
  <c r="AU1520" i="20" s="1"/>
  <c r="AS1520" i="20"/>
  <c r="AR1521" i="20"/>
  <c r="AR1522" i="20"/>
  <c r="AQ1521" i="20"/>
  <c r="AU1521" i="20" s="1"/>
  <c r="AS1521" i="20"/>
  <c r="AS1522" i="20"/>
  <c r="AR1523" i="20"/>
  <c r="AQ1522" i="20"/>
  <c r="AU1522" i="20" s="1"/>
  <c r="AQ1523" i="20"/>
  <c r="AU1523" i="20" s="1"/>
  <c r="AR1524" i="20"/>
  <c r="AS1523" i="20"/>
  <c r="AS1524" i="20"/>
  <c r="AR1525" i="20"/>
  <c r="AQ1524" i="20"/>
  <c r="AU1524" i="20" s="1"/>
  <c r="AQ1525" i="20"/>
  <c r="AU1525" i="20" s="1"/>
  <c r="AR1526" i="20"/>
  <c r="AS1525" i="20"/>
  <c r="AR1527" i="20"/>
  <c r="AQ1526" i="20"/>
  <c r="AU1526" i="20" s="1"/>
  <c r="AS1526" i="20"/>
  <c r="AR1528" i="20"/>
  <c r="AQ1527" i="20"/>
  <c r="AU1527" i="20" s="1"/>
  <c r="AS1527" i="20"/>
  <c r="AR1529" i="20"/>
  <c r="AS1528" i="20"/>
  <c r="AQ1528" i="20"/>
  <c r="AU1528" i="20" s="1"/>
  <c r="AQ1529" i="20"/>
  <c r="AU1529" i="20" s="1"/>
  <c r="AR1530" i="20"/>
  <c r="AS1529" i="20"/>
  <c r="AR1531" i="20"/>
  <c r="AS1530" i="20"/>
  <c r="AQ1530" i="20"/>
  <c r="AU1530" i="20" s="1"/>
  <c r="AQ1531" i="20"/>
  <c r="AU1531" i="20" s="1"/>
  <c r="AR1532" i="20"/>
  <c r="AS1531" i="20"/>
  <c r="AQ1532" i="20"/>
  <c r="AU1532" i="20" s="1"/>
  <c r="AS1532" i="20"/>
  <c r="AR1533" i="20"/>
  <c r="AQ1533" i="20"/>
  <c r="AU1533" i="20" s="1"/>
  <c r="AS1533" i="20"/>
  <c r="AR1534" i="20"/>
  <c r="AQ1534" i="20"/>
  <c r="AU1534" i="20" s="1"/>
  <c r="AR1535" i="20"/>
  <c r="AS1534" i="20"/>
  <c r="AR1536" i="20"/>
  <c r="AS1535" i="20"/>
  <c r="AQ1535" i="20"/>
  <c r="AU1535" i="20" s="1"/>
  <c r="AR1537" i="20"/>
  <c r="AS1536" i="20"/>
  <c r="AQ1536" i="20"/>
  <c r="AU1536" i="20" s="1"/>
  <c r="AR1538" i="20"/>
  <c r="AQ1537" i="20"/>
  <c r="AU1537" i="20" s="1"/>
  <c r="AS1537" i="20"/>
  <c r="AS1538" i="20"/>
  <c r="AQ1538" i="20"/>
  <c r="AU1538" i="20" s="1"/>
  <c r="AR1539" i="20"/>
  <c r="AS1539" i="20"/>
  <c r="AR1540" i="20"/>
  <c r="AQ1539" i="20"/>
  <c r="AU1539" i="20" s="1"/>
  <c r="AR1541" i="20"/>
  <c r="AS1540" i="20"/>
  <c r="AQ1540" i="20"/>
  <c r="AU1540" i="20" s="1"/>
  <c r="AQ1541" i="20"/>
  <c r="AU1541" i="20" s="1"/>
  <c r="AS1541" i="20"/>
  <c r="AR1542" i="20"/>
  <c r="AS1542" i="20"/>
  <c r="AR1543" i="20"/>
  <c r="AQ1542" i="20"/>
  <c r="AU1542" i="20" s="1"/>
  <c r="AQ1543" i="20"/>
  <c r="AU1543" i="20" s="1"/>
  <c r="AR1544" i="20"/>
  <c r="AS1543" i="20"/>
  <c r="AQ1544" i="20"/>
  <c r="AU1544" i="20" s="1"/>
  <c r="AR1545" i="20"/>
  <c r="AS1544" i="20"/>
  <c r="AS1545" i="20"/>
  <c r="AQ1545" i="20"/>
  <c r="AU1545" i="20" s="1"/>
  <c r="AR1546" i="20"/>
  <c r="AR1547" i="20"/>
  <c r="AS1546" i="20"/>
  <c r="AQ1546" i="20"/>
  <c r="AU1546" i="20" s="1"/>
  <c r="AR1548" i="20"/>
  <c r="AS1547" i="20"/>
  <c r="AQ1547" i="20"/>
  <c r="AU1547" i="20" s="1"/>
  <c r="AQ1548" i="20"/>
  <c r="AU1548" i="20" s="1"/>
  <c r="AR1549" i="20"/>
  <c r="AS1548" i="20"/>
  <c r="AQ1549" i="20"/>
  <c r="AU1549" i="20" s="1"/>
  <c r="AR1550" i="20"/>
  <c r="AS1549" i="20"/>
  <c r="AR1551" i="20"/>
  <c r="AQ1550" i="20"/>
  <c r="AU1550" i="20" s="1"/>
  <c r="AS1550" i="20"/>
  <c r="AR1552" i="20"/>
  <c r="AS1551" i="20"/>
  <c r="AQ1551" i="20"/>
  <c r="AU1551" i="20" s="1"/>
  <c r="AR1553" i="20"/>
  <c r="AS1552" i="20"/>
  <c r="AQ1552" i="20"/>
  <c r="AU1552" i="20" s="1"/>
  <c r="AQ1553" i="20"/>
  <c r="AU1553" i="20" s="1"/>
  <c r="AR1554" i="20"/>
  <c r="AS1553" i="20"/>
  <c r="AS1554" i="20"/>
  <c r="AQ1554" i="20"/>
  <c r="AU1554" i="20" s="1"/>
  <c r="AR1555" i="20"/>
  <c r="AS1555" i="20"/>
  <c r="AR1556" i="20"/>
  <c r="AQ1555" i="20"/>
  <c r="AU1555" i="20" s="1"/>
  <c r="AQ1556" i="20"/>
  <c r="AU1556" i="20" s="1"/>
  <c r="AR1557" i="20"/>
  <c r="AS1556" i="20"/>
  <c r="AR1558" i="20"/>
  <c r="AS1557" i="20"/>
  <c r="AQ1557" i="20"/>
  <c r="AU1557" i="20" s="1"/>
  <c r="AR1559" i="20"/>
  <c r="AQ1558" i="20"/>
  <c r="AU1558" i="20" s="1"/>
  <c r="AS1558" i="20"/>
  <c r="AQ1559" i="20"/>
  <c r="AU1559" i="20" s="1"/>
  <c r="AR1560" i="20"/>
  <c r="AS1559" i="20"/>
  <c r="AQ1560" i="20"/>
  <c r="AU1560" i="20" s="1"/>
  <c r="AS1560" i="20"/>
  <c r="AR1561" i="20"/>
  <c r="AQ1561" i="20"/>
  <c r="AU1561" i="20" s="1"/>
  <c r="AS1561" i="20"/>
  <c r="AR1562" i="20"/>
  <c r="AQ1562" i="20"/>
  <c r="AU1562" i="20" s="1"/>
  <c r="AR1563" i="20"/>
  <c r="AS1562" i="20"/>
  <c r="AQ1563" i="20"/>
  <c r="AU1563" i="20" s="1"/>
  <c r="AS1563" i="20"/>
  <c r="AR1564" i="20"/>
  <c r="AQ1564" i="20"/>
  <c r="AU1564" i="20" s="1"/>
  <c r="AR1565" i="20"/>
  <c r="AS1564" i="20"/>
  <c r="AQ1565" i="20"/>
  <c r="AU1565" i="20" s="1"/>
  <c r="AS1565" i="20"/>
  <c r="AR1566" i="20"/>
  <c r="AS1566" i="20"/>
  <c r="AR1567" i="20"/>
  <c r="AQ1566" i="20"/>
  <c r="AU1566" i="20" s="1"/>
  <c r="AS1567" i="20"/>
  <c r="AQ1567" i="20"/>
  <c r="AU1567" i="20" s="1"/>
  <c r="AR1568" i="20"/>
  <c r="AQ1568" i="20"/>
  <c r="AU1568" i="20" s="1"/>
  <c r="AR1569" i="20"/>
  <c r="AS1568" i="20"/>
  <c r="AQ1569" i="20"/>
  <c r="AU1569" i="20" s="1"/>
  <c r="AR1570" i="20"/>
  <c r="AS1569" i="20"/>
  <c r="AQ1570" i="20"/>
  <c r="AU1570" i="20" s="1"/>
  <c r="AS1570" i="20"/>
  <c r="AR1571" i="20"/>
  <c r="AQ1571" i="20"/>
  <c r="AU1571" i="20" s="1"/>
  <c r="AS1571" i="20"/>
  <c r="AR1572" i="20"/>
  <c r="AR1573" i="20"/>
  <c r="AQ1572" i="20"/>
  <c r="AU1572" i="20" s="1"/>
  <c r="AS1572" i="20"/>
  <c r="AS1573" i="20"/>
  <c r="AR1574" i="20"/>
  <c r="AQ1573" i="20"/>
  <c r="AU1573" i="20" s="1"/>
  <c r="AS1574" i="20"/>
  <c r="AQ1574" i="20"/>
  <c r="AU1574" i="20" s="1"/>
  <c r="AR1575" i="20"/>
  <c r="AR1576" i="20"/>
  <c r="AQ1575" i="20"/>
  <c r="AU1575" i="20" s="1"/>
  <c r="AS1575" i="20"/>
  <c r="AS1576" i="20"/>
  <c r="AR1577" i="20"/>
  <c r="AQ1576" i="20"/>
  <c r="AU1576" i="20" s="1"/>
  <c r="AS1577" i="20"/>
  <c r="AR1578" i="20"/>
  <c r="AQ1577" i="20"/>
  <c r="AU1577" i="20" s="1"/>
  <c r="AR1579" i="20"/>
  <c r="AS1578" i="20"/>
  <c r="AQ1578" i="20"/>
  <c r="AU1578" i="20" s="1"/>
  <c r="AQ1579" i="20"/>
  <c r="AU1579" i="20" s="1"/>
  <c r="AS1579" i="20"/>
  <c r="AR1580" i="20"/>
  <c r="AS1580" i="20"/>
  <c r="AQ1580" i="20"/>
  <c r="AU1580" i="20" s="1"/>
  <c r="AR1581" i="20"/>
  <c r="AQ1581" i="20"/>
  <c r="AU1581" i="20" s="1"/>
  <c r="AR1582" i="20"/>
  <c r="AS1581" i="20"/>
  <c r="AR1583" i="20"/>
  <c r="AS1582" i="20"/>
  <c r="AQ1582" i="20"/>
  <c r="AU1582" i="20" s="1"/>
  <c r="AS1583" i="20"/>
  <c r="AR1584" i="20"/>
  <c r="AQ1583" i="20"/>
  <c r="AU1583" i="20" s="1"/>
  <c r="AS1584" i="20"/>
  <c r="AR1585" i="20"/>
  <c r="AQ1584" i="20"/>
  <c r="AU1584" i="20" s="1"/>
  <c r="AQ1585" i="20"/>
  <c r="AU1585" i="20" s="1"/>
  <c r="AS1585" i="20"/>
  <c r="AR1586" i="20"/>
  <c r="AS1586" i="20"/>
  <c r="AQ1586" i="20"/>
  <c r="AU1586" i="20" s="1"/>
  <c r="AR1587" i="20"/>
  <c r="AR1588" i="20"/>
  <c r="AS1587" i="20"/>
  <c r="AQ1587" i="20"/>
  <c r="AU1587" i="20" s="1"/>
  <c r="AS1588" i="20"/>
  <c r="AQ1588" i="20"/>
  <c r="AU1588" i="20" s="1"/>
  <c r="AR1589" i="20"/>
  <c r="AS1589" i="20"/>
  <c r="AQ1589" i="20"/>
  <c r="AU1589" i="20" s="1"/>
  <c r="AR1590" i="20"/>
  <c r="AS1590" i="20"/>
  <c r="AR1591" i="20"/>
  <c r="AQ1590" i="20"/>
  <c r="AU1590" i="20" s="1"/>
  <c r="AR1592" i="20"/>
  <c r="AQ1591" i="20"/>
  <c r="AU1591" i="20" s="1"/>
  <c r="AS1591" i="20"/>
  <c r="AR1593" i="20"/>
  <c r="AQ1592" i="20"/>
  <c r="AU1592" i="20" s="1"/>
  <c r="AS1592" i="20"/>
  <c r="AS1593" i="20"/>
  <c r="AR1594" i="20"/>
  <c r="AQ1593" i="20"/>
  <c r="AU1593" i="20" s="1"/>
  <c r="AQ1594" i="20"/>
  <c r="AU1594" i="20" s="1"/>
  <c r="AR1595" i="20"/>
  <c r="AS1594" i="20"/>
  <c r="AS1595" i="20"/>
  <c r="AR1596" i="20"/>
  <c r="AQ1595" i="20"/>
  <c r="AU1595" i="20" s="1"/>
  <c r="AR1597" i="20"/>
  <c r="AQ1596" i="20"/>
  <c r="AU1596" i="20" s="1"/>
  <c r="AS1596" i="20"/>
  <c r="AR1598" i="20"/>
  <c r="AS1597" i="20"/>
  <c r="AQ1597" i="20"/>
  <c r="AU1597" i="20" s="1"/>
  <c r="AQ1598" i="20"/>
  <c r="AU1598" i="20" s="1"/>
  <c r="AR1599" i="20"/>
  <c r="AS1598" i="20"/>
  <c r="AQ1599" i="20"/>
  <c r="AU1599" i="20" s="1"/>
  <c r="AR1600" i="20"/>
  <c r="AS1599" i="20"/>
  <c r="AS1600" i="20"/>
  <c r="AR1601" i="20"/>
  <c r="AQ1600" i="20"/>
  <c r="AU1600" i="20" s="1"/>
  <c r="AS1601" i="20"/>
  <c r="AR1602" i="20"/>
  <c r="AQ1601" i="20"/>
  <c r="AU1601" i="20" s="1"/>
  <c r="AQ1602" i="20"/>
  <c r="AU1602" i="20" s="1"/>
  <c r="AS1602" i="20"/>
  <c r="AR1603" i="20"/>
  <c r="AQ1603" i="20"/>
  <c r="AU1603" i="20" s="1"/>
  <c r="AS1603" i="20"/>
  <c r="AR1604" i="20"/>
  <c r="AS1604" i="20"/>
  <c r="AR1605" i="20"/>
  <c r="AQ1604" i="20"/>
  <c r="AU1604" i="20" s="1"/>
  <c r="AQ1605" i="20"/>
  <c r="AU1605" i="20" s="1"/>
  <c r="AS1605" i="20"/>
  <c r="AR1606" i="20"/>
  <c r="AR1607" i="20"/>
  <c r="AS1606" i="20"/>
  <c r="AQ1606" i="20"/>
  <c r="AU1606" i="20" s="1"/>
  <c r="AR1608" i="20"/>
  <c r="AS1607" i="20"/>
  <c r="AQ1607" i="20"/>
  <c r="AU1607" i="20" s="1"/>
  <c r="AS1608" i="20"/>
  <c r="AQ1608" i="20"/>
  <c r="AU1608" i="20" s="1"/>
  <c r="AR1609" i="20"/>
  <c r="AQ1609" i="20"/>
  <c r="AU1609" i="20" s="1"/>
  <c r="AR1610" i="20"/>
  <c r="AS1609" i="20"/>
  <c r="AR1611" i="20"/>
  <c r="AQ1610" i="20"/>
  <c r="AU1610" i="20" s="1"/>
  <c r="AS1610" i="20"/>
  <c r="AQ1611" i="20"/>
  <c r="AU1611" i="20" s="1"/>
  <c r="AS1611" i="20"/>
  <c r="AR1612" i="20"/>
  <c r="AS1612" i="20"/>
  <c r="AQ1612" i="20"/>
  <c r="AU1612" i="20" s="1"/>
  <c r="AR1613" i="20"/>
  <c r="AS1613" i="20"/>
  <c r="AQ1613" i="20"/>
  <c r="AU1613" i="20" s="1"/>
  <c r="AR1614" i="20"/>
  <c r="AS1614" i="20"/>
  <c r="AR1615" i="20"/>
  <c r="AQ1614" i="20"/>
  <c r="AU1614" i="20" s="1"/>
  <c r="AR1616" i="20"/>
  <c r="AQ1615" i="20"/>
  <c r="AU1615" i="20" s="1"/>
  <c r="AS1615" i="20"/>
  <c r="AQ1616" i="20"/>
  <c r="AU1616" i="20" s="1"/>
  <c r="AR1617" i="20"/>
  <c r="AS1616" i="20"/>
  <c r="AS1617" i="20"/>
  <c r="AR1618" i="20"/>
  <c r="AQ1617" i="20"/>
  <c r="AU1617" i="20" s="1"/>
  <c r="AS1618" i="20"/>
  <c r="AR1619" i="20"/>
  <c r="AQ1618" i="20"/>
  <c r="AU1618" i="20" s="1"/>
  <c r="AR1620" i="20"/>
  <c r="AS1619" i="20"/>
  <c r="AQ1619" i="20"/>
  <c r="AU1619" i="20" s="1"/>
  <c r="AS1620" i="20"/>
  <c r="AR1621" i="20"/>
  <c r="AQ1620" i="20"/>
  <c r="AU1620" i="20" s="1"/>
  <c r="AS1621" i="20"/>
  <c r="AQ1621" i="20"/>
  <c r="AU1621" i="20" s="1"/>
  <c r="AR1622" i="20"/>
  <c r="AR1623" i="20"/>
  <c r="AQ1622" i="20"/>
  <c r="AU1622" i="20" s="1"/>
  <c r="AS1622" i="20"/>
  <c r="AQ1623" i="20"/>
  <c r="AU1623" i="20" s="1"/>
  <c r="AS1623" i="20"/>
  <c r="AR1624" i="20"/>
  <c r="AQ1624" i="20"/>
  <c r="AU1624" i="20" s="1"/>
  <c r="AS1624" i="20"/>
  <c r="AR1625" i="20"/>
  <c r="AS1625" i="20"/>
  <c r="AR1626" i="20"/>
  <c r="AQ1625" i="20"/>
  <c r="AU1625" i="20" s="1"/>
  <c r="AS1626" i="20"/>
  <c r="AQ1626" i="20"/>
  <c r="AU1626" i="20" s="1"/>
  <c r="AR1627" i="20"/>
  <c r="AQ1627" i="20"/>
  <c r="AU1627" i="20" s="1"/>
  <c r="AR1628" i="20"/>
  <c r="AS1627" i="20"/>
  <c r="AR1629" i="20"/>
  <c r="AQ1628" i="20"/>
  <c r="AU1628" i="20" s="1"/>
  <c r="AS1628" i="20"/>
  <c r="AS1629" i="20"/>
  <c r="AQ1629" i="20"/>
  <c r="AU1629" i="20" s="1"/>
  <c r="AR1630" i="20"/>
  <c r="AQ1630" i="20"/>
  <c r="AU1630" i="20" s="1"/>
  <c r="AR1631" i="20"/>
  <c r="AS1630" i="20"/>
  <c r="AS1631" i="20"/>
  <c r="AR1632" i="20"/>
  <c r="AQ1631" i="20"/>
  <c r="AU1631" i="20" s="1"/>
  <c r="AS1632" i="20"/>
  <c r="AQ1632" i="20"/>
  <c r="AU1632" i="20" s="1"/>
  <c r="AR1633" i="20"/>
  <c r="AR1634" i="20"/>
  <c r="AS1633" i="20"/>
  <c r="AQ1633" i="20"/>
  <c r="AU1633" i="20" s="1"/>
  <c r="AQ1634" i="20"/>
  <c r="AU1634" i="20" s="1"/>
  <c r="AR1635" i="20"/>
  <c r="AS1634" i="20"/>
  <c r="AQ1635" i="20"/>
  <c r="AU1635" i="20" s="1"/>
  <c r="AS1635" i="20"/>
  <c r="AR1636" i="20"/>
  <c r="AR1637" i="20"/>
  <c r="AQ1636" i="20"/>
  <c r="AU1636" i="20" s="1"/>
  <c r="AS1636" i="20"/>
  <c r="AR1638" i="20"/>
  <c r="AS1637" i="20"/>
  <c r="AQ1637" i="20"/>
  <c r="AU1637" i="20" s="1"/>
  <c r="AS1638" i="20"/>
  <c r="AQ1638" i="20"/>
  <c r="AU1638" i="20" s="1"/>
  <c r="AR1639" i="20"/>
  <c r="AQ1639" i="20"/>
  <c r="AU1639" i="20" s="1"/>
  <c r="AR1640" i="20"/>
  <c r="AS1639" i="20"/>
  <c r="AS1640" i="20"/>
  <c r="AR1641" i="20"/>
  <c r="AQ1640" i="20"/>
  <c r="AU1640" i="20" s="1"/>
  <c r="AS1641" i="20"/>
  <c r="AR1642" i="20"/>
  <c r="AQ1641" i="20"/>
  <c r="AU1641" i="20" s="1"/>
  <c r="AR1643" i="20"/>
  <c r="AS1642" i="20"/>
  <c r="AQ1642" i="20"/>
  <c r="AU1642" i="20" s="1"/>
  <c r="AS1643" i="20"/>
  <c r="AQ1643" i="20"/>
  <c r="AU1643" i="20" s="1"/>
  <c r="AR1644" i="20"/>
  <c r="AS1644" i="20"/>
  <c r="AQ1644" i="20"/>
  <c r="AU1644" i="20" s="1"/>
  <c r="AR1645" i="20"/>
  <c r="AR1646" i="20"/>
  <c r="AQ1645" i="20"/>
  <c r="AU1645" i="20" s="1"/>
  <c r="AS1645" i="20"/>
  <c r="AQ1646" i="20"/>
  <c r="AU1646" i="20" s="1"/>
  <c r="AS1646" i="20"/>
  <c r="AR1647" i="20"/>
  <c r="AR1648" i="20"/>
  <c r="AQ1647" i="20"/>
  <c r="AU1647" i="20" s="1"/>
  <c r="AS1647" i="20"/>
  <c r="AR1649" i="20"/>
  <c r="AQ1648" i="20"/>
  <c r="AU1648" i="20" s="1"/>
  <c r="AS1648" i="20"/>
  <c r="AR1650" i="20"/>
  <c r="AQ1649" i="20"/>
  <c r="AU1649" i="20" s="1"/>
  <c r="AS1649" i="20"/>
  <c r="AQ1650" i="20"/>
  <c r="AU1650" i="20" s="1"/>
  <c r="AS1650" i="20"/>
  <c r="AR1651" i="20"/>
  <c r="AR1652" i="20"/>
  <c r="AS1651" i="20"/>
  <c r="AQ1651" i="20"/>
  <c r="AU1651" i="20" s="1"/>
  <c r="AS1652" i="20"/>
  <c r="AQ1652" i="20"/>
  <c r="AU1652" i="20" s="1"/>
  <c r="AR1653" i="20"/>
  <c r="AS1653" i="20"/>
  <c r="AR1654" i="20"/>
  <c r="AQ1653" i="20"/>
  <c r="AU1653" i="20" s="1"/>
  <c r="AS1654" i="20"/>
  <c r="AR1655" i="20"/>
  <c r="AQ1654" i="20"/>
  <c r="AU1654" i="20" s="1"/>
  <c r="AS1655" i="20"/>
  <c r="AR1656" i="20"/>
  <c r="AQ1655" i="20"/>
  <c r="AU1655" i="20" s="1"/>
  <c r="AS1656" i="20"/>
  <c r="AQ1656" i="20"/>
  <c r="AU1656" i="20" s="1"/>
  <c r="AR1657" i="20"/>
  <c r="AR1658" i="20"/>
  <c r="AQ1657" i="20"/>
  <c r="AU1657" i="20" s="1"/>
  <c r="AS1657" i="20"/>
  <c r="AR1659" i="20"/>
  <c r="AS1658" i="20"/>
  <c r="AQ1658" i="20"/>
  <c r="AU1658" i="20" s="1"/>
  <c r="AQ1659" i="20"/>
  <c r="AU1659" i="20" s="1"/>
  <c r="AS1659" i="20"/>
  <c r="AR1660" i="20"/>
  <c r="AS1660" i="20"/>
  <c r="AR1661" i="20"/>
  <c r="AQ1660" i="20"/>
  <c r="AU1660" i="20" s="1"/>
  <c r="AQ1661" i="20"/>
  <c r="AU1661" i="20" s="1"/>
  <c r="AS1661" i="20"/>
  <c r="AR1662" i="20"/>
  <c r="AR1663" i="20"/>
  <c r="AQ1662" i="20"/>
  <c r="AU1662" i="20" s="1"/>
  <c r="AS1662" i="20"/>
  <c r="AR1664" i="20"/>
  <c r="AS1663" i="20"/>
  <c r="AQ1663" i="20"/>
  <c r="AU1663" i="20" s="1"/>
  <c r="AR1665" i="20"/>
  <c r="AS1664" i="20"/>
  <c r="AQ1664" i="20"/>
  <c r="AU1664" i="20" s="1"/>
  <c r="AQ1665" i="20"/>
  <c r="AU1665" i="20" s="1"/>
  <c r="AS1665" i="20"/>
  <c r="AR1666" i="20"/>
  <c r="AS1666" i="20"/>
  <c r="AQ1666" i="20"/>
  <c r="AU1666" i="20" s="1"/>
  <c r="AR1667" i="20"/>
  <c r="AQ1667" i="20"/>
  <c r="AU1667" i="20" s="1"/>
  <c r="AR1668" i="20"/>
  <c r="AS1667" i="20"/>
  <c r="AS1668" i="20"/>
  <c r="AR1669" i="20"/>
  <c r="AQ1668" i="20"/>
  <c r="AU1668" i="20" s="1"/>
  <c r="AS1669" i="20"/>
  <c r="AR1670" i="20"/>
  <c r="AQ1669" i="20"/>
  <c r="AU1669" i="20" s="1"/>
  <c r="AS1670" i="20"/>
  <c r="AQ1670" i="20"/>
  <c r="AU1670" i="20" s="1"/>
  <c r="AR1671" i="20"/>
  <c r="AQ1671" i="20"/>
  <c r="AU1671" i="20" s="1"/>
  <c r="AR1672" i="20"/>
  <c r="AS1671" i="20"/>
  <c r="AR1673" i="20"/>
  <c r="AQ1672" i="20"/>
  <c r="AU1672" i="20" s="1"/>
  <c r="AS1672" i="20"/>
  <c r="AQ1673" i="20"/>
  <c r="AU1673" i="20" s="1"/>
  <c r="AS1673" i="20"/>
  <c r="AR1674" i="20"/>
  <c r="AS1674" i="20"/>
  <c r="AR1675" i="20"/>
  <c r="AQ1674" i="20"/>
  <c r="AU1674" i="20" s="1"/>
  <c r="AR1676" i="20"/>
  <c r="AS1675" i="20"/>
  <c r="AQ1675" i="20"/>
  <c r="AU1675" i="20" s="1"/>
  <c r="AR1677" i="20"/>
  <c r="AS1676" i="20"/>
  <c r="AQ1676" i="20"/>
  <c r="AU1676" i="20" s="1"/>
  <c r="AS1677" i="20"/>
  <c r="AR1678" i="20"/>
  <c r="AQ1677" i="20"/>
  <c r="AU1677" i="20" s="1"/>
  <c r="AR1679" i="20"/>
  <c r="AQ1678" i="20"/>
  <c r="AU1678" i="20" s="1"/>
  <c r="AS1678" i="20"/>
  <c r="AS1679" i="20"/>
  <c r="AQ1679" i="20"/>
  <c r="AU1679" i="20" s="1"/>
  <c r="AR1680" i="20"/>
  <c r="AQ1680" i="20"/>
  <c r="AU1680" i="20" s="1"/>
  <c r="AR1681" i="20"/>
  <c r="AS1680" i="20"/>
  <c r="AS1681" i="20"/>
  <c r="AQ1681" i="20"/>
  <c r="AU1681" i="20" s="1"/>
  <c r="AR1682" i="20"/>
  <c r="AR1683" i="20"/>
  <c r="AQ1682" i="20"/>
  <c r="AU1682" i="20" s="1"/>
  <c r="AS1682" i="20"/>
  <c r="AQ1683" i="20"/>
  <c r="AU1683" i="20" s="1"/>
  <c r="AR1684" i="20"/>
  <c r="AS1683" i="20"/>
  <c r="AS1684" i="20"/>
  <c r="AR1685" i="20"/>
  <c r="AQ1684" i="20"/>
  <c r="AU1684" i="20" s="1"/>
  <c r="AS1685" i="20"/>
  <c r="AQ1685" i="20"/>
  <c r="AU1685" i="20" s="1"/>
  <c r="AR1686" i="20"/>
  <c r="AS1686" i="20"/>
  <c r="AR1687" i="20"/>
  <c r="AQ1686" i="20"/>
  <c r="AU1686" i="20" s="1"/>
  <c r="AR1688" i="20"/>
  <c r="AS1687" i="20"/>
  <c r="AQ1687" i="20"/>
  <c r="AU1687" i="20" s="1"/>
  <c r="AQ1688" i="20"/>
  <c r="AU1688" i="20" s="1"/>
  <c r="AR1689" i="20"/>
  <c r="AS1688" i="20"/>
  <c r="AR1690" i="20"/>
  <c r="AS1689" i="20"/>
  <c r="AQ1689" i="20"/>
  <c r="AU1689" i="20" s="1"/>
  <c r="AR1691" i="20"/>
  <c r="AQ1690" i="20"/>
  <c r="AU1690" i="20" s="1"/>
  <c r="AS1690" i="20"/>
  <c r="AS1691" i="20"/>
  <c r="AQ1691" i="20"/>
  <c r="AU1691" i="20" s="1"/>
  <c r="AR1692" i="20"/>
  <c r="AS1692" i="20"/>
  <c r="AQ1692" i="20"/>
  <c r="AU1692" i="20" s="1"/>
  <c r="AR1693" i="20"/>
  <c r="AR1694" i="20"/>
  <c r="AQ1693" i="20"/>
  <c r="AU1693" i="20" s="1"/>
  <c r="AS1693" i="20"/>
  <c r="AQ1694" i="20"/>
  <c r="AU1694" i="20" s="1"/>
  <c r="AR1695" i="20"/>
  <c r="AS1694" i="20"/>
  <c r="AR1696" i="20"/>
  <c r="AS1695" i="20"/>
  <c r="AQ1695" i="20"/>
  <c r="AU1695" i="20" s="1"/>
  <c r="AR1697" i="20"/>
  <c r="AS1696" i="20"/>
  <c r="AQ1696" i="20"/>
  <c r="AU1696" i="20" s="1"/>
  <c r="AR1698" i="20"/>
  <c r="AQ1697" i="20"/>
  <c r="AU1697" i="20" s="1"/>
  <c r="AS1697" i="20"/>
  <c r="AR1699" i="20"/>
  <c r="AQ1698" i="20"/>
  <c r="AU1698" i="20" s="1"/>
  <c r="AS1698" i="20"/>
  <c r="AQ1699" i="20"/>
  <c r="AU1699" i="20" s="1"/>
  <c r="AS1699" i="20"/>
  <c r="AR1700" i="20"/>
  <c r="AS1700" i="20"/>
  <c r="AQ1700" i="20"/>
  <c r="AU1700" i="20" s="1"/>
  <c r="AR1701" i="20"/>
  <c r="AR1702" i="20"/>
  <c r="AQ1701" i="20"/>
  <c r="AU1701" i="20" s="1"/>
  <c r="AS1701" i="20"/>
  <c r="AS1702" i="20"/>
  <c r="AR1703" i="20"/>
  <c r="AQ1702" i="20"/>
  <c r="AU1702" i="20" s="1"/>
  <c r="AQ1703" i="20"/>
  <c r="AU1703" i="20" s="1"/>
  <c r="AS1703" i="20"/>
  <c r="AR1704" i="20"/>
  <c r="AQ1704" i="20"/>
  <c r="AU1704" i="20" s="1"/>
  <c r="AS1704" i="20"/>
  <c r="AR1705" i="20"/>
  <c r="AR1706" i="20"/>
  <c r="AQ1705" i="20"/>
  <c r="AU1705" i="20" s="1"/>
  <c r="AS1705" i="20"/>
  <c r="AQ1706" i="20"/>
  <c r="AU1706" i="20" s="1"/>
  <c r="AS1706" i="20"/>
  <c r="AR1707" i="20"/>
  <c r="AQ1707" i="20"/>
  <c r="AU1707" i="20" s="1"/>
  <c r="AS1707" i="20"/>
  <c r="AR1708" i="20"/>
  <c r="AS1708" i="20"/>
  <c r="AR1709" i="20"/>
  <c r="AQ1708" i="20"/>
  <c r="AU1708" i="20" s="1"/>
  <c r="AQ1709" i="20"/>
  <c r="AU1709" i="20" s="1"/>
  <c r="AR1710" i="20"/>
  <c r="AS1709" i="20"/>
  <c r="AQ1710" i="20"/>
  <c r="AU1710" i="20" s="1"/>
  <c r="AS1710" i="20"/>
  <c r="AR1711" i="20"/>
  <c r="AQ1711" i="20"/>
  <c r="AU1711" i="20" s="1"/>
  <c r="AR1712" i="20"/>
  <c r="AS1711" i="20"/>
  <c r="AS1712" i="20"/>
  <c r="AQ1712" i="20"/>
  <c r="AU1712" i="20" s="1"/>
  <c r="AR1713" i="20"/>
  <c r="AQ1713" i="20"/>
  <c r="AU1713" i="20" s="1"/>
  <c r="AR1714" i="20"/>
  <c r="AS1713" i="20"/>
  <c r="AS1714" i="20"/>
  <c r="AR1715" i="20"/>
  <c r="AQ1714" i="20"/>
  <c r="AU1714" i="20" s="1"/>
  <c r="AS1715" i="20"/>
  <c r="AQ1715" i="20"/>
  <c r="AU1715" i="20" s="1"/>
  <c r="AR1716" i="20"/>
  <c r="AR1717" i="20"/>
  <c r="AS1716" i="20"/>
  <c r="AQ1716" i="20"/>
  <c r="AU1716" i="20" s="1"/>
  <c r="AS1717" i="20"/>
  <c r="AR1718" i="20"/>
  <c r="AQ1717" i="20"/>
  <c r="AU1717" i="20" s="1"/>
  <c r="AR1719" i="20"/>
  <c r="AQ1718" i="20"/>
  <c r="AU1718" i="20" s="1"/>
  <c r="AS1718" i="20"/>
  <c r="AQ1719" i="20"/>
  <c r="AU1719" i="20" s="1"/>
  <c r="AR1720" i="20"/>
  <c r="AS1719" i="20"/>
  <c r="AS1720" i="20"/>
  <c r="AR1721" i="20"/>
  <c r="AQ1720" i="20"/>
  <c r="AU1720" i="20" s="1"/>
  <c r="AR1722" i="20"/>
  <c r="AQ1721" i="20"/>
  <c r="AU1721" i="20" s="1"/>
  <c r="AS1721" i="20"/>
  <c r="AQ1722" i="20"/>
  <c r="AU1722" i="20" s="1"/>
  <c r="AR1723" i="20"/>
  <c r="AS1722" i="20"/>
  <c r="AS1723" i="20"/>
  <c r="AR1724" i="20"/>
  <c r="AQ1723" i="20"/>
  <c r="AU1723" i="20" s="1"/>
  <c r="AR1725" i="20"/>
  <c r="AS1724" i="20"/>
  <c r="AQ1724" i="20"/>
  <c r="AU1724" i="20" s="1"/>
  <c r="AS1725" i="20"/>
  <c r="AR1726" i="20"/>
  <c r="AQ1725" i="20"/>
  <c r="AU1725" i="20" s="1"/>
  <c r="AS1726" i="20"/>
  <c r="AQ1726" i="20"/>
  <c r="AU1726" i="20" s="1"/>
  <c r="AR1727" i="20"/>
  <c r="AR1728" i="20"/>
  <c r="AS1727" i="20"/>
  <c r="AQ1727" i="20"/>
  <c r="AU1727" i="20" s="1"/>
  <c r="AS1728" i="20"/>
  <c r="AR1729" i="20"/>
  <c r="AQ1728" i="20"/>
  <c r="AU1728" i="20" s="1"/>
  <c r="AS1729" i="20"/>
  <c r="AQ1729" i="20"/>
  <c r="AU1729" i="20" s="1"/>
  <c r="AR1730" i="20"/>
  <c r="AQ1730" i="20"/>
  <c r="AU1730" i="20" s="1"/>
  <c r="AR1731" i="20"/>
  <c r="AS1730" i="20"/>
  <c r="AQ1731" i="20"/>
  <c r="AU1731" i="20" s="1"/>
  <c r="AS1731" i="20"/>
  <c r="AR1732" i="20"/>
  <c r="AS1732" i="20"/>
  <c r="AR1733" i="20"/>
  <c r="AQ1732" i="20"/>
  <c r="AU1732" i="20" s="1"/>
  <c r="AQ1733" i="20"/>
  <c r="AU1733" i="20" s="1"/>
  <c r="AS1733" i="20"/>
  <c r="AR1734" i="20"/>
  <c r="AR1735" i="20"/>
  <c r="AS1734" i="20"/>
  <c r="AQ1734" i="20"/>
  <c r="AU1734" i="20" s="1"/>
  <c r="AQ1735" i="20"/>
  <c r="AU1735" i="20" s="1"/>
  <c r="AR1736" i="20"/>
  <c r="AS1735" i="20"/>
  <c r="AS1736" i="20"/>
  <c r="AR1737" i="20"/>
  <c r="AQ1736" i="20"/>
  <c r="AU1736" i="20" s="1"/>
  <c r="AR1738" i="20"/>
  <c r="AQ1737" i="20"/>
  <c r="AU1737" i="20" s="1"/>
  <c r="AS1737" i="20"/>
  <c r="AR1739" i="20"/>
  <c r="AQ1738" i="20"/>
  <c r="AU1738" i="20" s="1"/>
  <c r="AS1738" i="20"/>
  <c r="AR1740" i="20"/>
  <c r="AS1739" i="20"/>
  <c r="AQ1739" i="20"/>
  <c r="AU1739" i="20" s="1"/>
  <c r="AR1741" i="20"/>
  <c r="AS1740" i="20"/>
  <c r="AQ1740" i="20"/>
  <c r="AU1740" i="20" s="1"/>
  <c r="AR1742" i="20"/>
  <c r="AQ1741" i="20"/>
  <c r="AU1741" i="20" s="1"/>
  <c r="AS1741" i="20"/>
  <c r="AQ1742" i="20"/>
  <c r="AU1742" i="20" s="1"/>
  <c r="AR1743" i="20"/>
  <c r="AS1742" i="20"/>
  <c r="AQ1743" i="20"/>
  <c r="AU1743" i="20" s="1"/>
  <c r="AS1743" i="20"/>
  <c r="AR1744" i="20"/>
  <c r="AQ1744" i="20"/>
  <c r="AU1744" i="20" s="1"/>
  <c r="AS1744" i="20"/>
  <c r="AR1745" i="20"/>
  <c r="AS1745" i="20"/>
  <c r="AR1746" i="20"/>
  <c r="AQ1745" i="20"/>
  <c r="AU1745" i="20" s="1"/>
  <c r="AR1747" i="20"/>
  <c r="AQ1746" i="20"/>
  <c r="AU1746" i="20" s="1"/>
  <c r="AS1746" i="20"/>
  <c r="AR1748" i="20"/>
  <c r="AQ1747" i="20"/>
  <c r="AU1747" i="20" s="1"/>
  <c r="AS1747" i="20"/>
  <c r="AS1748" i="20"/>
  <c r="AQ1748" i="20"/>
  <c r="AU1748" i="20" s="1"/>
  <c r="AR1749" i="20"/>
  <c r="AQ1749" i="20"/>
  <c r="AU1749" i="20" s="1"/>
  <c r="AR1750" i="20"/>
  <c r="AS1749" i="20"/>
  <c r="AR1751" i="20"/>
  <c r="AQ1750" i="20"/>
  <c r="AU1750" i="20" s="1"/>
  <c r="AS1750" i="20"/>
  <c r="AS1751" i="20"/>
  <c r="AQ1751" i="20"/>
  <c r="AU1751" i="20" s="1"/>
  <c r="AR1752" i="20"/>
  <c r="AS1752" i="20"/>
  <c r="AR1753" i="20"/>
  <c r="AQ1752" i="20"/>
  <c r="AU1752" i="20" s="1"/>
  <c r="AR1754" i="20"/>
  <c r="AQ1753" i="20"/>
  <c r="AU1753" i="20" s="1"/>
  <c r="AS1753" i="20"/>
  <c r="AS1754" i="20"/>
  <c r="AQ1754" i="20"/>
  <c r="AU1754" i="20" s="1"/>
  <c r="AR1755" i="20"/>
  <c r="AS1755" i="20"/>
  <c r="AQ1755" i="20"/>
  <c r="AU1755" i="20" s="1"/>
  <c r="AR1756" i="20"/>
  <c r="AS1756" i="20"/>
  <c r="AQ1756" i="20"/>
  <c r="AU1756" i="20" s="1"/>
  <c r="AR1757" i="20"/>
  <c r="AR1758" i="20"/>
  <c r="AS1757" i="20"/>
  <c r="AQ1757" i="20"/>
  <c r="AU1757" i="20" s="1"/>
  <c r="AS1758" i="20"/>
  <c r="AQ1758" i="20"/>
  <c r="AU1758" i="20" s="1"/>
  <c r="AR1759" i="20"/>
  <c r="AQ1759" i="20"/>
  <c r="AU1759" i="20" s="1"/>
  <c r="AS1759" i="20"/>
  <c r="AR1760" i="20"/>
  <c r="AR1761" i="20"/>
  <c r="AS1760" i="20"/>
  <c r="AQ1760" i="20"/>
  <c r="AU1760" i="20" s="1"/>
  <c r="AS1761" i="20"/>
  <c r="AR1762" i="20"/>
  <c r="AQ1761" i="20"/>
  <c r="AU1761" i="20" s="1"/>
  <c r="AR1763" i="20"/>
  <c r="AS1762" i="20"/>
  <c r="AQ1762" i="20"/>
  <c r="AU1762" i="20" s="1"/>
  <c r="AS1763" i="20"/>
  <c r="AR1764" i="20"/>
  <c r="AQ1763" i="20"/>
  <c r="AU1763" i="20" s="1"/>
  <c r="AS1764" i="20"/>
  <c r="AQ1764" i="20"/>
  <c r="AU1764" i="20" s="1"/>
  <c r="AR1765" i="20"/>
  <c r="AR1766" i="20"/>
  <c r="AQ1765" i="20"/>
  <c r="AU1765" i="20" s="1"/>
  <c r="AS1765" i="20"/>
  <c r="AQ1766" i="20"/>
  <c r="AU1766" i="20" s="1"/>
  <c r="AS1766" i="20"/>
  <c r="AR1767" i="20"/>
  <c r="AQ1767" i="20"/>
  <c r="AU1767" i="20" s="1"/>
  <c r="AS1767" i="20"/>
  <c r="AR1768" i="20"/>
  <c r="AR1769" i="20"/>
  <c r="AQ1768" i="20"/>
  <c r="AU1768" i="20" s="1"/>
  <c r="AS1768" i="20"/>
  <c r="AR1770" i="20"/>
  <c r="AS1769" i="20"/>
  <c r="AQ1769" i="20"/>
  <c r="AU1769" i="20" s="1"/>
  <c r="AR1771" i="20"/>
  <c r="AQ1770" i="20"/>
  <c r="AU1770" i="20" s="1"/>
  <c r="AS1770" i="20"/>
  <c r="AS1771" i="20"/>
  <c r="AR1772" i="20"/>
  <c r="AQ1771" i="20"/>
  <c r="AU1771" i="20" s="1"/>
  <c r="AQ1772" i="20"/>
  <c r="AU1772" i="20" s="1"/>
  <c r="AR1773" i="20"/>
  <c r="AS1772" i="20"/>
  <c r="AQ1773" i="20"/>
  <c r="AU1773" i="20" s="1"/>
  <c r="AR1774" i="20"/>
  <c r="AS1773" i="20"/>
  <c r="AQ1774" i="20"/>
  <c r="AU1774" i="20" s="1"/>
  <c r="AR1775" i="20"/>
  <c r="AS1774" i="20"/>
  <c r="AR1776" i="20"/>
  <c r="AQ1775" i="20"/>
  <c r="AU1775" i="20" s="1"/>
  <c r="AS1775" i="20"/>
  <c r="AR1777" i="20"/>
  <c r="AQ1776" i="20"/>
  <c r="AU1776" i="20" s="1"/>
  <c r="AS1776" i="20"/>
  <c r="AS1777" i="20"/>
  <c r="AR1778" i="20"/>
  <c r="AQ1777" i="20"/>
  <c r="AU1777" i="20" s="1"/>
  <c r="AS1778" i="20"/>
  <c r="AR1779" i="20"/>
  <c r="AQ1778" i="20"/>
  <c r="AU1778" i="20" s="1"/>
  <c r="AR1780" i="20"/>
  <c r="AS1779" i="20"/>
  <c r="AQ1779" i="20"/>
  <c r="AU1779" i="20" s="1"/>
  <c r="AR1781" i="20"/>
  <c r="AQ1780" i="20"/>
  <c r="AU1780" i="20" s="1"/>
  <c r="AS1780" i="20"/>
  <c r="AS1781" i="20"/>
  <c r="AR1782" i="20"/>
  <c r="AQ1781" i="20"/>
  <c r="AU1781" i="20" s="1"/>
  <c r="AQ1782" i="20"/>
  <c r="AU1782" i="20" s="1"/>
  <c r="AS1782" i="20"/>
  <c r="AR1783" i="20"/>
  <c r="AR1784" i="20"/>
  <c r="AQ1783" i="20"/>
  <c r="AU1783" i="20" s="1"/>
  <c r="AS1783" i="20"/>
  <c r="AS1784" i="20"/>
  <c r="AQ1784" i="20"/>
  <c r="AU1784" i="20" s="1"/>
  <c r="AR1785" i="20"/>
  <c r="AS1785" i="20"/>
  <c r="AR1786" i="20"/>
  <c r="AQ1785" i="20"/>
  <c r="AU1785" i="20" s="1"/>
  <c r="AR1787" i="20"/>
  <c r="AS1786" i="20"/>
  <c r="AQ1786" i="20"/>
  <c r="AU1786" i="20" s="1"/>
  <c r="AS1787" i="20"/>
  <c r="AQ1787" i="20"/>
  <c r="AU1787" i="20" s="1"/>
  <c r="AR1788" i="20"/>
  <c r="AS1788" i="20"/>
  <c r="AQ1788" i="20"/>
  <c r="AU1788" i="20" s="1"/>
  <c r="AR1789" i="20"/>
  <c r="AR1790" i="20"/>
  <c r="AQ1789" i="20"/>
  <c r="AU1789" i="20" s="1"/>
  <c r="AS1789" i="20"/>
  <c r="AQ1790" i="20"/>
  <c r="AU1790" i="20" s="1"/>
  <c r="AR1791" i="20"/>
  <c r="AS1790" i="20"/>
  <c r="AS1791" i="20"/>
  <c r="AQ1791" i="20"/>
  <c r="AU1791" i="20" s="1"/>
  <c r="AR1792" i="20"/>
  <c r="AR1793" i="20"/>
  <c r="AQ1792" i="20"/>
  <c r="AU1792" i="20" s="1"/>
  <c r="AS1792" i="20"/>
  <c r="AR1794" i="20"/>
  <c r="AS1793" i="20"/>
  <c r="AQ1793" i="20"/>
  <c r="AU1793" i="20" s="1"/>
  <c r="AS1794" i="20"/>
  <c r="AQ1794" i="20"/>
  <c r="AU1794" i="20" s="1"/>
  <c r="AR1795" i="20"/>
  <c r="AS1795" i="20"/>
  <c r="AR1796" i="20"/>
  <c r="AQ1795" i="20"/>
  <c r="AU1795" i="20" s="1"/>
  <c r="AS1796" i="20"/>
  <c r="AQ1796" i="20"/>
  <c r="AU1796" i="20" s="1"/>
  <c r="AR1797" i="20"/>
  <c r="AS1797" i="20"/>
  <c r="AQ1797" i="20"/>
  <c r="AU1797" i="20" s="1"/>
  <c r="AR1798" i="20"/>
  <c r="AR1799" i="20"/>
  <c r="AQ1798" i="20"/>
  <c r="AU1798" i="20" s="1"/>
  <c r="AS1798" i="20"/>
  <c r="AS1799" i="20"/>
  <c r="AR1800" i="20"/>
  <c r="AQ1799" i="20"/>
  <c r="AU1799" i="20" s="1"/>
  <c r="AQ1800" i="20"/>
  <c r="AU1800" i="20" s="1"/>
  <c r="AR1801" i="20"/>
  <c r="AS1800" i="20"/>
  <c r="AS1801" i="20"/>
  <c r="AQ1801" i="20"/>
  <c r="AU1801" i="20" s="1"/>
  <c r="AR1802" i="20"/>
  <c r="AQ1802" i="20"/>
  <c r="AU1802" i="20" s="1"/>
  <c r="AR1803" i="20"/>
  <c r="AS1802" i="20"/>
  <c r="AQ1803" i="20"/>
  <c r="AU1803" i="20" s="1"/>
  <c r="AR1804" i="20"/>
  <c r="AS1803" i="20"/>
  <c r="AR1805" i="20"/>
  <c r="AS1804" i="20"/>
  <c r="AQ1804" i="20"/>
  <c r="AU1804" i="20" s="1"/>
  <c r="AS1805" i="20"/>
  <c r="AQ1805" i="20"/>
  <c r="AU1805" i="20" s="1"/>
  <c r="AR1806" i="20"/>
  <c r="AR1807" i="20"/>
  <c r="AS1806" i="20"/>
  <c r="AQ1806" i="20"/>
  <c r="AU1806" i="20" s="1"/>
  <c r="AS1807" i="20"/>
  <c r="AQ1807" i="20"/>
  <c r="AU1807" i="20" s="1"/>
  <c r="AR1808" i="20"/>
  <c r="AR1809" i="20"/>
  <c r="AS1808" i="20"/>
  <c r="AQ1808" i="20"/>
  <c r="AU1808" i="20" s="1"/>
  <c r="AS1809" i="20"/>
  <c r="AR1810" i="20"/>
  <c r="AQ1809" i="20"/>
  <c r="AU1809" i="20" s="1"/>
  <c r="AR1811" i="20"/>
  <c r="AQ1810" i="20"/>
  <c r="AU1810" i="20" s="1"/>
  <c r="AS1810" i="20"/>
  <c r="AR1812" i="20"/>
  <c r="AQ1811" i="20"/>
  <c r="AU1811" i="20" s="1"/>
  <c r="AS1811" i="20"/>
  <c r="AR1813" i="20"/>
  <c r="AQ1812" i="20"/>
  <c r="AU1812" i="20" s="1"/>
  <c r="AS1812" i="20"/>
  <c r="AS1813" i="20"/>
  <c r="AQ1813" i="20"/>
  <c r="AU1813" i="20" s="1"/>
  <c r="AR1814" i="20"/>
  <c r="AQ1814" i="20"/>
  <c r="AU1814" i="20" s="1"/>
  <c r="AS1814" i="20"/>
  <c r="AR1815" i="20"/>
  <c r="AS1815" i="20"/>
  <c r="AR1816" i="20"/>
  <c r="AQ1815" i="20"/>
  <c r="AU1815" i="20" s="1"/>
  <c r="AQ1816" i="20"/>
  <c r="AU1816" i="20" s="1"/>
  <c r="AS1816" i="20"/>
  <c r="AR1817" i="20"/>
  <c r="AR1818" i="20"/>
  <c r="AQ1817" i="20"/>
  <c r="AU1817" i="20" s="1"/>
  <c r="AS1817" i="20"/>
  <c r="AR1819" i="20"/>
  <c r="AQ1818" i="20"/>
  <c r="AU1818" i="20" s="1"/>
  <c r="AS1818" i="20"/>
  <c r="AQ1819" i="20"/>
  <c r="AU1819" i="20" s="1"/>
  <c r="AS1819" i="20"/>
  <c r="AR1820" i="20"/>
  <c r="AR1821" i="20"/>
  <c r="AQ1820" i="20"/>
  <c r="AU1820" i="20" s="1"/>
  <c r="AS1820" i="20"/>
  <c r="AS1821" i="20"/>
  <c r="AR1822" i="20"/>
  <c r="AQ1821" i="20"/>
  <c r="AU1821" i="20" s="1"/>
  <c r="AS1822" i="20"/>
  <c r="AQ1822" i="20"/>
  <c r="AU1822" i="20" s="1"/>
  <c r="AR1823" i="20"/>
  <c r="AR1824" i="20"/>
  <c r="AS1823" i="20"/>
  <c r="AQ1823" i="20"/>
  <c r="AU1823" i="20" s="1"/>
  <c r="AS1824" i="20"/>
  <c r="AQ1824" i="20"/>
  <c r="AU1824" i="20" s="1"/>
  <c r="AR1825" i="20"/>
  <c r="AS1825" i="20"/>
  <c r="AQ1825" i="20"/>
  <c r="AU1825" i="20" s="1"/>
  <c r="AR1826" i="20"/>
  <c r="AS1826" i="20"/>
  <c r="AR1827" i="20"/>
  <c r="AQ1826" i="20"/>
  <c r="AU1826" i="20" s="1"/>
  <c r="AQ1827" i="20"/>
  <c r="AU1827" i="20" s="1"/>
  <c r="AR1828" i="20"/>
  <c r="AS1827" i="20"/>
  <c r="AS1828" i="20"/>
  <c r="AR1829" i="20"/>
  <c r="AQ1828" i="20"/>
  <c r="AU1828" i="20" s="1"/>
  <c r="AQ1829" i="20"/>
  <c r="AU1829" i="20" s="1"/>
  <c r="AS1829" i="20"/>
  <c r="AR1830" i="20"/>
  <c r="AQ1830" i="20"/>
  <c r="AU1830" i="20" s="1"/>
  <c r="AS1830" i="20"/>
  <c r="AR1831" i="20"/>
  <c r="AR1832" i="20"/>
  <c r="AQ1831" i="20"/>
  <c r="AU1831" i="20" s="1"/>
  <c r="AS1831" i="20"/>
  <c r="AR1833" i="20"/>
  <c r="AS1832" i="20"/>
  <c r="AQ1832" i="20"/>
  <c r="AU1832" i="20" s="1"/>
  <c r="AR1834" i="20"/>
  <c r="AS1833" i="20"/>
  <c r="AQ1833" i="20"/>
  <c r="AU1833" i="20" s="1"/>
  <c r="AQ1834" i="20"/>
  <c r="AU1834" i="20" s="1"/>
  <c r="AR1835" i="20"/>
  <c r="AS1834" i="20"/>
  <c r="AR1836" i="20"/>
  <c r="AS1835" i="20"/>
  <c r="AQ1835" i="20"/>
  <c r="AU1835" i="20" s="1"/>
  <c r="AS1836" i="20"/>
  <c r="AQ1836" i="20"/>
  <c r="AU1836" i="20" s="1"/>
  <c r="AR1837" i="20"/>
  <c r="AS1837" i="20"/>
  <c r="AQ1837" i="20"/>
  <c r="AU1837" i="20" s="1"/>
  <c r="AR1838" i="20"/>
  <c r="AR1839" i="20"/>
  <c r="AS1838" i="20"/>
  <c r="AQ1838" i="20"/>
  <c r="AU1838" i="20" s="1"/>
  <c r="AR1840" i="20"/>
  <c r="AQ1839" i="20"/>
  <c r="AU1839" i="20" s="1"/>
  <c r="AS1839" i="20"/>
  <c r="AS1840" i="20"/>
  <c r="AR1841" i="20"/>
  <c r="AQ1840" i="20"/>
  <c r="AU1840" i="20" s="1"/>
  <c r="AS1841" i="20"/>
  <c r="AR1842" i="20"/>
  <c r="AQ1841" i="20"/>
  <c r="AU1841" i="20" s="1"/>
  <c r="AR1843" i="20"/>
  <c r="AS1842" i="20"/>
  <c r="AQ1842" i="20"/>
  <c r="AU1842" i="20" s="1"/>
  <c r="AQ1843" i="20"/>
  <c r="AU1843" i="20" s="1"/>
  <c r="AR1844" i="20"/>
  <c r="AS1843" i="20"/>
  <c r="AS1844" i="20"/>
  <c r="AR1845" i="20"/>
  <c r="AQ1844" i="20"/>
  <c r="AU1844" i="20" s="1"/>
  <c r="AS1845" i="20"/>
  <c r="AR1846" i="20"/>
  <c r="AQ1845" i="20"/>
  <c r="AU1845" i="20" s="1"/>
  <c r="AS1846" i="20"/>
  <c r="AR1847" i="20"/>
  <c r="AQ1846" i="20"/>
  <c r="AU1846" i="20" s="1"/>
  <c r="AR1848" i="20"/>
  <c r="AS1847" i="20"/>
  <c r="AQ1847" i="20"/>
  <c r="AU1847" i="20" s="1"/>
  <c r="AR1849" i="20"/>
  <c r="AS1848" i="20"/>
  <c r="AQ1848" i="20"/>
  <c r="AU1848" i="20" s="1"/>
  <c r="AS1849" i="20"/>
  <c r="AQ1849" i="20"/>
  <c r="AU1849" i="20" s="1"/>
  <c r="AR1850" i="20"/>
  <c r="AR1851" i="20"/>
  <c r="AS1850" i="20"/>
  <c r="AQ1850" i="20"/>
  <c r="AU1850" i="20" s="1"/>
  <c r="AR1852" i="20"/>
  <c r="AS1851" i="20"/>
  <c r="AQ1851" i="20"/>
  <c r="AU1851" i="20" s="1"/>
  <c r="AR1853" i="20"/>
  <c r="AS1852" i="20"/>
  <c r="AQ1852" i="20"/>
  <c r="AU1852" i="20" s="1"/>
  <c r="AS1853" i="20"/>
  <c r="AQ1853" i="20"/>
  <c r="AU1853" i="20" s="1"/>
  <c r="AR1854" i="20"/>
  <c r="AR1855" i="20"/>
  <c r="AS1854" i="20"/>
  <c r="AQ1854" i="20"/>
  <c r="AU1854" i="20" s="1"/>
  <c r="AS1855" i="20"/>
  <c r="AQ1855" i="20"/>
  <c r="AU1855" i="20" s="1"/>
  <c r="AR1856" i="20"/>
  <c r="AR1857" i="20"/>
  <c r="AS1856" i="20"/>
  <c r="AQ1856" i="20"/>
  <c r="AU1856" i="20" s="1"/>
  <c r="AQ1857" i="20"/>
  <c r="AU1857" i="20" s="1"/>
  <c r="AR1858" i="20"/>
  <c r="AS1857" i="20"/>
  <c r="AQ1858" i="20"/>
  <c r="AU1858" i="20" s="1"/>
  <c r="AS1858" i="20"/>
  <c r="AR1859" i="20"/>
  <c r="AS1859" i="20"/>
  <c r="AR1860" i="20"/>
  <c r="AQ1859" i="20"/>
  <c r="AU1859" i="20" s="1"/>
  <c r="AS1860" i="20"/>
  <c r="AR1861" i="20"/>
  <c r="AQ1860" i="20"/>
  <c r="AU1860" i="20" s="1"/>
  <c r="AQ1861" i="20"/>
  <c r="AU1861" i="20" s="1"/>
  <c r="AS1861" i="20"/>
  <c r="AR1862" i="20"/>
  <c r="AS1862" i="20"/>
  <c r="AQ1862" i="20"/>
  <c r="AU1862" i="20" s="1"/>
  <c r="AR1863" i="20"/>
  <c r="AQ1863" i="20"/>
  <c r="AU1863" i="20" s="1"/>
  <c r="AR1864" i="20"/>
  <c r="AS1863" i="20"/>
  <c r="AS1864" i="20"/>
  <c r="AR1865" i="20"/>
  <c r="AQ1864" i="20"/>
  <c r="AU1864" i="20" s="1"/>
  <c r="AR1866" i="20"/>
  <c r="AQ1865" i="20"/>
  <c r="AU1865" i="20" s="1"/>
  <c r="AS1865" i="20"/>
  <c r="AS1866" i="20"/>
  <c r="AQ1866" i="20"/>
  <c r="AU1866" i="20" s="1"/>
  <c r="AR1867" i="20"/>
  <c r="AR1868" i="20"/>
  <c r="AQ1867" i="20"/>
  <c r="AU1867" i="20" s="1"/>
  <c r="AS1867" i="20"/>
  <c r="AR1869" i="20"/>
  <c r="AQ1868" i="20"/>
  <c r="AU1868" i="20" s="1"/>
  <c r="AS1868" i="20"/>
  <c r="AR1870" i="20"/>
  <c r="AS1869" i="20"/>
  <c r="AQ1869" i="20"/>
  <c r="AU1869" i="20" s="1"/>
  <c r="AQ1870" i="20"/>
  <c r="AU1870" i="20" s="1"/>
  <c r="AS1870" i="20"/>
  <c r="AR1871" i="20"/>
  <c r="AS1871" i="20"/>
  <c r="AQ1871" i="20"/>
  <c r="AU1871" i="20" s="1"/>
  <c r="AR1872" i="20"/>
  <c r="AQ1872" i="20"/>
  <c r="AU1872" i="20" s="1"/>
  <c r="AR1873" i="20"/>
  <c r="AS1872" i="20"/>
  <c r="AS1873" i="20"/>
  <c r="AQ1873" i="20"/>
  <c r="AU1873" i="20" s="1"/>
  <c r="AR1874" i="20"/>
  <c r="AS1874" i="20"/>
  <c r="AQ1874" i="20"/>
  <c r="AU1874" i="20" s="1"/>
  <c r="AR1875" i="20"/>
  <c r="AR1876" i="20"/>
  <c r="AQ1875" i="20"/>
  <c r="AU1875" i="20" s="1"/>
  <c r="AS1875" i="20"/>
  <c r="AR1877" i="20"/>
  <c r="AQ1876" i="20"/>
  <c r="AU1876" i="20" s="1"/>
  <c r="AS1876" i="20"/>
  <c r="AS1877" i="20"/>
  <c r="AR1878" i="20"/>
  <c r="AQ1877" i="20"/>
  <c r="AU1877" i="20" s="1"/>
  <c r="AS1878" i="20"/>
  <c r="AQ1878" i="20"/>
  <c r="AU1878" i="20" s="1"/>
  <c r="AR1879" i="20"/>
  <c r="AR1880" i="20"/>
  <c r="AQ1879" i="20"/>
  <c r="AU1879" i="20" s="1"/>
  <c r="AS1879" i="20"/>
  <c r="AS1880" i="20"/>
  <c r="AQ1880" i="20"/>
  <c r="AU1880" i="20" s="1"/>
  <c r="AR1881" i="20"/>
  <c r="AS1881" i="20"/>
  <c r="AQ1881" i="20"/>
  <c r="AU1881" i="20" s="1"/>
  <c r="AR1882" i="20"/>
  <c r="AR1883" i="20"/>
  <c r="AQ1882" i="20"/>
  <c r="AU1882" i="20" s="1"/>
  <c r="AS1882" i="20"/>
  <c r="AQ1883" i="20"/>
  <c r="AU1883" i="20" s="1"/>
  <c r="AR1884" i="20"/>
  <c r="AS1883" i="20"/>
  <c r="AR1885" i="20"/>
  <c r="AQ1884" i="20"/>
  <c r="AU1884" i="20" s="1"/>
  <c r="AS1884" i="20"/>
  <c r="AS1885" i="20"/>
  <c r="AQ1885" i="20"/>
  <c r="AU1885" i="20" s="1"/>
  <c r="AR1886" i="20"/>
  <c r="AR1887" i="20"/>
  <c r="AS1886" i="20"/>
  <c r="AQ1886" i="20"/>
  <c r="AU1886" i="20" s="1"/>
  <c r="AS1887" i="20"/>
  <c r="AQ1887" i="20"/>
  <c r="AU1887" i="20" s="1"/>
  <c r="AR1888" i="20"/>
  <c r="AS1888" i="20"/>
  <c r="AQ1888" i="20"/>
  <c r="AU1888" i="20" s="1"/>
  <c r="AR1889" i="20"/>
  <c r="AS1889" i="20"/>
  <c r="AR1890" i="20"/>
  <c r="AQ1889" i="20"/>
  <c r="AU1889" i="20" s="1"/>
  <c r="AR1891" i="20"/>
  <c r="AQ1890" i="20"/>
  <c r="AU1890" i="20" s="1"/>
  <c r="AS1890" i="20"/>
  <c r="AS1891" i="20"/>
  <c r="AR1892" i="20"/>
  <c r="AQ1891" i="20"/>
  <c r="AU1891" i="20" s="1"/>
  <c r="AR1893" i="20"/>
  <c r="AQ1892" i="20"/>
  <c r="AU1892" i="20" s="1"/>
  <c r="AS1892" i="20"/>
  <c r="AQ1893" i="20"/>
  <c r="AU1893" i="20" s="1"/>
  <c r="AS1893" i="20"/>
  <c r="AR1894" i="20"/>
  <c r="AS1894" i="20"/>
  <c r="AQ1894" i="20"/>
  <c r="AU1894" i="20" s="1"/>
  <c r="AR1895" i="20"/>
  <c r="AS1895" i="20"/>
  <c r="AR1896" i="20"/>
  <c r="AQ1895" i="20"/>
  <c r="AU1895" i="20" s="1"/>
  <c r="AS1896" i="20"/>
  <c r="AR1897" i="20"/>
  <c r="AQ1896" i="20"/>
  <c r="AU1896" i="20" s="1"/>
  <c r="AR1898" i="20"/>
  <c r="AS1897" i="20"/>
  <c r="AQ1897" i="20"/>
  <c r="AU1897" i="20" s="1"/>
  <c r="AR1899" i="20"/>
  <c r="AS1898" i="20"/>
  <c r="AQ1898" i="20"/>
  <c r="AU1898" i="20" s="1"/>
  <c r="AR1900" i="20"/>
  <c r="AS1899" i="20"/>
  <c r="AQ1899" i="20"/>
  <c r="AU1899" i="20" s="1"/>
  <c r="AQ1900" i="20"/>
  <c r="AU1900" i="20" s="1"/>
  <c r="AR1901" i="20"/>
  <c r="AS1900" i="20"/>
  <c r="AR1902" i="20"/>
  <c r="AQ1901" i="20"/>
  <c r="AU1901" i="20" s="1"/>
  <c r="AS1901" i="20"/>
  <c r="AR1903" i="20"/>
  <c r="AS1902" i="20"/>
  <c r="AQ1902" i="20"/>
  <c r="AU1902" i="20" s="1"/>
  <c r="AS1903" i="20"/>
  <c r="AR1904" i="20"/>
  <c r="AQ1903" i="20"/>
  <c r="AU1903" i="20" s="1"/>
  <c r="AR1905" i="20"/>
  <c r="AQ1904" i="20"/>
  <c r="AU1904" i="20" s="1"/>
  <c r="AS1904" i="20"/>
  <c r="AQ1905" i="20"/>
  <c r="AU1905" i="20" s="1"/>
  <c r="AS1905" i="20"/>
  <c r="AR1906" i="20"/>
  <c r="AR1907" i="20"/>
  <c r="AQ1906" i="20"/>
  <c r="AU1906" i="20" s="1"/>
  <c r="AS1906" i="20"/>
  <c r="AR1908" i="20"/>
  <c r="AQ1907" i="20"/>
  <c r="AU1907" i="20" s="1"/>
  <c r="AS1907" i="20"/>
  <c r="AS1908" i="20"/>
  <c r="AR1909" i="20"/>
  <c r="AQ1908" i="20"/>
  <c r="AU1908" i="20" s="1"/>
  <c r="AQ1909" i="20"/>
  <c r="AU1909" i="20" s="1"/>
  <c r="AR1910" i="20"/>
  <c r="AS1909" i="20"/>
  <c r="AS1910" i="20"/>
  <c r="AQ1910" i="20"/>
  <c r="AU1910" i="20" s="1"/>
  <c r="AR1911" i="20"/>
  <c r="AQ1911" i="20"/>
  <c r="AU1911" i="20" s="1"/>
  <c r="AR1912" i="20"/>
  <c r="AS1911" i="20"/>
  <c r="AQ1912" i="20"/>
  <c r="AU1912" i="20" s="1"/>
  <c r="AR1913" i="20"/>
  <c r="AS1912" i="20"/>
  <c r="AQ1913" i="20"/>
  <c r="AU1913" i="20" s="1"/>
  <c r="AR1914" i="20"/>
  <c r="AS1913" i="20"/>
  <c r="AQ1914" i="20"/>
  <c r="AU1914" i="20" s="1"/>
  <c r="AS1914" i="20"/>
  <c r="AR1915" i="20"/>
  <c r="AQ1915" i="20"/>
  <c r="AU1915" i="20" s="1"/>
  <c r="AR1916" i="20"/>
  <c r="AS1915" i="20"/>
  <c r="AS1916" i="20"/>
  <c r="AQ1916" i="20"/>
  <c r="AU1916" i="20" s="1"/>
  <c r="AR1917" i="20"/>
  <c r="AQ1917" i="20"/>
  <c r="AU1917" i="20" s="1"/>
  <c r="AS1917" i="20"/>
  <c r="AR1918" i="20"/>
  <c r="AR1919" i="20"/>
  <c r="AQ1918" i="20"/>
  <c r="AU1918" i="20" s="1"/>
  <c r="AS1918" i="20"/>
  <c r="AR1920" i="20"/>
  <c r="AS1919" i="20"/>
  <c r="AQ1919" i="20"/>
  <c r="AU1919" i="20" s="1"/>
  <c r="AS1920" i="20"/>
  <c r="AR1921" i="20"/>
  <c r="AQ1920" i="20"/>
  <c r="AU1920" i="20" s="1"/>
  <c r="AS1921" i="20"/>
  <c r="AR1922" i="20"/>
  <c r="AQ1921" i="20"/>
  <c r="AU1921" i="20" s="1"/>
  <c r="AR1923" i="20"/>
  <c r="AQ1922" i="20"/>
  <c r="AU1922" i="20" s="1"/>
  <c r="AS1922" i="20"/>
  <c r="AQ1923" i="20"/>
  <c r="AU1923" i="20" s="1"/>
  <c r="AR1924" i="20"/>
  <c r="AS1923" i="20"/>
  <c r="AS1924" i="20"/>
  <c r="AQ1924" i="20"/>
  <c r="AU1924" i="20" s="1"/>
  <c r="AR1925" i="20"/>
  <c r="AS1925" i="20"/>
  <c r="AQ1925" i="20"/>
  <c r="AU1925" i="20" s="1"/>
  <c r="AR1926" i="20"/>
  <c r="AR1927" i="20"/>
  <c r="AQ1926" i="20"/>
  <c r="AU1926" i="20" s="1"/>
  <c r="AS1926" i="20"/>
  <c r="AQ1927" i="20"/>
  <c r="AU1927" i="20" s="1"/>
  <c r="AR1928" i="20"/>
  <c r="AS1927" i="20"/>
  <c r="AQ1928" i="20"/>
  <c r="AU1928" i="20" s="1"/>
  <c r="AR1929" i="20"/>
  <c r="AS1928" i="20"/>
  <c r="AQ1929" i="20"/>
  <c r="AU1929" i="20" s="1"/>
  <c r="AR1930" i="20"/>
  <c r="AS1929" i="20"/>
  <c r="AQ1930" i="20"/>
  <c r="AU1930" i="20" s="1"/>
  <c r="AS1930" i="20"/>
  <c r="AR1931" i="20"/>
  <c r="AQ1931" i="20"/>
  <c r="AU1931" i="20" s="1"/>
  <c r="AS1931" i="20"/>
  <c r="AR1932" i="20"/>
  <c r="AS1932" i="20"/>
  <c r="AQ1932" i="20"/>
  <c r="AU1932" i="20" s="1"/>
  <c r="AR1933" i="20"/>
  <c r="AS1933" i="20"/>
  <c r="AR1934" i="20"/>
  <c r="AQ1933" i="20"/>
  <c r="AU1933" i="20" s="1"/>
  <c r="AS1934" i="20"/>
  <c r="AR1935" i="20"/>
  <c r="AQ1934" i="20"/>
  <c r="AU1934" i="20" s="1"/>
  <c r="AQ1935" i="20"/>
  <c r="AU1935" i="20" s="1"/>
  <c r="AS1935" i="20"/>
  <c r="AR1936" i="20"/>
  <c r="AQ1936" i="20"/>
  <c r="AU1936" i="20" s="1"/>
  <c r="AS1936" i="20"/>
  <c r="AR1937" i="20"/>
  <c r="AS1937" i="20"/>
  <c r="AR1938" i="20"/>
  <c r="AQ1937" i="20"/>
  <c r="AU1937" i="20" s="1"/>
  <c r="AS1938" i="20"/>
  <c r="AQ1938" i="20"/>
  <c r="AU1938" i="20" s="1"/>
  <c r="AR1939" i="20"/>
  <c r="AS1939" i="20"/>
  <c r="AR1940" i="20"/>
  <c r="AQ1939" i="20"/>
  <c r="AU1939" i="20" s="1"/>
  <c r="AS1940" i="20"/>
  <c r="AR1941" i="20"/>
  <c r="AQ1940" i="20"/>
  <c r="AU1940" i="20" s="1"/>
  <c r="AS1941" i="20"/>
  <c r="AQ1941" i="20"/>
  <c r="AU1941" i="20" s="1"/>
  <c r="AR1942" i="20"/>
  <c r="AS1942" i="20"/>
  <c r="AQ1942" i="20"/>
  <c r="AU1942" i="20" s="1"/>
  <c r="AR1943" i="20"/>
  <c r="AQ1943" i="20"/>
  <c r="AU1943" i="20" s="1"/>
  <c r="AS1943" i="20"/>
  <c r="AR1944" i="20"/>
  <c r="AQ1944" i="20"/>
  <c r="AU1944" i="20" s="1"/>
  <c r="AS1944" i="20"/>
  <c r="AR1945" i="20"/>
  <c r="AS1945" i="20"/>
  <c r="AR1946" i="20"/>
  <c r="AQ1945" i="20"/>
  <c r="AU1945" i="20" s="1"/>
  <c r="AR1947" i="20"/>
  <c r="AS1946" i="20"/>
  <c r="AQ1946" i="20"/>
  <c r="AU1946" i="20" s="1"/>
  <c r="AS1947" i="20"/>
  <c r="AQ1947" i="20"/>
  <c r="AU1947" i="20" s="1"/>
  <c r="AR1948" i="20"/>
  <c r="AR1949" i="20"/>
  <c r="AS1948" i="20"/>
  <c r="AQ1948" i="20"/>
  <c r="AU1948" i="20" s="1"/>
  <c r="AQ1949" i="20"/>
  <c r="AU1949" i="20" s="1"/>
  <c r="AR1950" i="20"/>
  <c r="AS1949" i="20"/>
  <c r="AR1951" i="20"/>
  <c r="AQ1950" i="20"/>
  <c r="AU1950" i="20" s="1"/>
  <c r="AS1950" i="20"/>
  <c r="AS1951" i="20"/>
  <c r="AR1952" i="20"/>
  <c r="AQ1951" i="20"/>
  <c r="AU1951" i="20" s="1"/>
  <c r="AR1953" i="20"/>
  <c r="AS1952" i="20"/>
  <c r="AQ1952" i="20"/>
  <c r="AU1952" i="20" s="1"/>
  <c r="AR1954" i="20"/>
  <c r="AS1953" i="20"/>
  <c r="AQ1953" i="20"/>
  <c r="AU1953" i="20" s="1"/>
  <c r="AS1954" i="20"/>
  <c r="AR1955" i="20"/>
  <c r="AQ1954" i="20"/>
  <c r="AU1954" i="20" s="1"/>
  <c r="AQ1955" i="20"/>
  <c r="AU1955" i="20" s="1"/>
  <c r="AR1956" i="20"/>
  <c r="AS1955" i="20"/>
  <c r="AQ1956" i="20"/>
  <c r="AU1956" i="20" s="1"/>
  <c r="AR1957" i="20"/>
  <c r="AS1956" i="20"/>
  <c r="AQ1957" i="20"/>
  <c r="AU1957" i="20" s="1"/>
  <c r="AS1957" i="20"/>
  <c r="AR1958" i="20"/>
  <c r="AR1959" i="20"/>
  <c r="AQ1958" i="20"/>
  <c r="AU1958" i="20" s="1"/>
  <c r="AS1958" i="20"/>
  <c r="AR1960" i="20"/>
  <c r="AQ1959" i="20"/>
  <c r="AU1959" i="20" s="1"/>
  <c r="AS1959" i="20"/>
  <c r="AQ1960" i="20"/>
  <c r="AU1960" i="20" s="1"/>
  <c r="AR1961" i="20"/>
  <c r="AS1960" i="20"/>
  <c r="AQ1961" i="20"/>
  <c r="AU1961" i="20" s="1"/>
  <c r="AS1961" i="20"/>
  <c r="AR1962" i="20"/>
  <c r="AR1963" i="20"/>
  <c r="AS1962" i="20"/>
  <c r="AQ1962" i="20"/>
  <c r="AU1962" i="20" s="1"/>
  <c r="AS1963" i="20"/>
  <c r="AQ1963" i="20"/>
  <c r="AU1963" i="20" s="1"/>
  <c r="AR1964" i="20"/>
  <c r="AS1964" i="20"/>
  <c r="AR1965" i="20"/>
  <c r="AQ1964" i="20"/>
  <c r="AU1964" i="20" s="1"/>
  <c r="AQ1965" i="20"/>
  <c r="AU1965" i="20" s="1"/>
  <c r="AS1965" i="20"/>
  <c r="AR1966" i="20"/>
  <c r="AQ1966" i="20"/>
  <c r="AU1966" i="20" s="1"/>
  <c r="AS1966" i="20"/>
  <c r="AR1967" i="20"/>
  <c r="AR1968" i="20"/>
  <c r="AS1967" i="20"/>
  <c r="AQ1967" i="20"/>
  <c r="AU1967" i="20" s="1"/>
  <c r="AR1969" i="20"/>
  <c r="AS1968" i="20"/>
  <c r="AQ1968" i="20"/>
  <c r="AU1968" i="20" s="1"/>
  <c r="AQ1969" i="20"/>
  <c r="AU1969" i="20" s="1"/>
  <c r="AS1969" i="20"/>
  <c r="AR1970" i="20"/>
  <c r="AS1970" i="20"/>
  <c r="AR1971" i="20"/>
  <c r="AQ1970" i="20"/>
  <c r="AU1970" i="20" s="1"/>
  <c r="AS1971" i="20"/>
  <c r="AR1972" i="20"/>
  <c r="AQ1971" i="20"/>
  <c r="AU1971" i="20" s="1"/>
  <c r="AQ1972" i="20"/>
  <c r="AU1972" i="20" s="1"/>
  <c r="AS1972" i="20"/>
  <c r="AR1973" i="20"/>
  <c r="AS1973" i="20"/>
  <c r="AR1974" i="20"/>
  <c r="AQ1973" i="20"/>
  <c r="AU1973" i="20" s="1"/>
  <c r="AS1974" i="20"/>
  <c r="AQ1974" i="20"/>
  <c r="AU1974" i="20" s="1"/>
  <c r="AR1975" i="20"/>
  <c r="AS1975" i="20"/>
  <c r="AQ1975" i="20"/>
  <c r="AU1975" i="20" s="1"/>
  <c r="AR1976" i="20"/>
  <c r="AR1977" i="20"/>
  <c r="AQ1976" i="20"/>
  <c r="AU1976" i="20" s="1"/>
  <c r="AS1976" i="20"/>
  <c r="AR1978" i="20"/>
  <c r="AS1977" i="20"/>
  <c r="AQ1977" i="20"/>
  <c r="AU1977" i="20" s="1"/>
  <c r="AQ1978" i="20"/>
  <c r="AU1978" i="20" s="1"/>
  <c r="AS1978" i="20"/>
  <c r="AR1979" i="20"/>
  <c r="AR1980" i="20"/>
  <c r="AQ1979" i="20"/>
  <c r="AU1979" i="20" s="1"/>
  <c r="AS1979" i="20"/>
  <c r="AS1980" i="20"/>
  <c r="AR1981" i="20"/>
  <c r="AQ1980" i="20"/>
  <c r="AU1980" i="20" s="1"/>
  <c r="AR1982" i="20"/>
  <c r="AQ1981" i="20"/>
  <c r="AU1981" i="20" s="1"/>
  <c r="AS1981" i="20"/>
  <c r="AS1982" i="20"/>
  <c r="AR1983" i="20"/>
  <c r="AQ1982" i="20"/>
  <c r="AU1982" i="20" s="1"/>
  <c r="AQ1983" i="20"/>
  <c r="AU1983" i="20" s="1"/>
  <c r="AS1983" i="20"/>
  <c r="AR1984" i="20"/>
  <c r="AR1985" i="20"/>
  <c r="AQ1984" i="20"/>
  <c r="AU1984" i="20" s="1"/>
  <c r="AS1984" i="20"/>
  <c r="AR1986" i="20"/>
  <c r="AQ1985" i="20"/>
  <c r="AU1985" i="20" s="1"/>
  <c r="AS1985" i="20"/>
  <c r="AS1986" i="20"/>
  <c r="AQ1986" i="20"/>
  <c r="AU1986" i="20" s="1"/>
  <c r="AR1987" i="20"/>
  <c r="AQ1987" i="20"/>
  <c r="AU1987" i="20" s="1"/>
  <c r="AS1987" i="20"/>
  <c r="AR1988" i="20"/>
  <c r="AR1989" i="20"/>
  <c r="AQ1988" i="20"/>
  <c r="AU1988" i="20" s="1"/>
  <c r="AS1988" i="20"/>
  <c r="AR1990" i="20"/>
  <c r="AQ1989" i="20"/>
  <c r="AU1989" i="20" s="1"/>
  <c r="AS1989" i="20"/>
  <c r="AR1991" i="20"/>
  <c r="AS1990" i="20"/>
  <c r="AQ1990" i="20"/>
  <c r="AU1990" i="20" s="1"/>
  <c r="AQ1991" i="20"/>
  <c r="AU1991" i="20" s="1"/>
  <c r="AS1991" i="20"/>
  <c r="AR1992" i="20"/>
  <c r="AQ1992" i="20"/>
  <c r="AU1992" i="20" s="1"/>
  <c r="AR1993" i="20"/>
  <c r="AS1992" i="20"/>
  <c r="AR1994" i="20"/>
  <c r="AQ1993" i="20"/>
  <c r="AU1993" i="20" s="1"/>
  <c r="AS1993" i="20"/>
  <c r="AR1995" i="20"/>
  <c r="AQ1994" i="20"/>
  <c r="AU1994" i="20" s="1"/>
  <c r="AS1994" i="20"/>
  <c r="AS1995" i="20"/>
  <c r="AQ1995" i="20"/>
  <c r="AU1995" i="20" s="1"/>
  <c r="AR1996" i="20"/>
  <c r="AQ1996" i="20"/>
  <c r="AU1996" i="20" s="1"/>
  <c r="AS1996" i="20"/>
  <c r="AR1997" i="20"/>
  <c r="AR1998" i="20"/>
  <c r="AS1997" i="20"/>
  <c r="AQ1997" i="20"/>
  <c r="AU1997" i="20" s="1"/>
  <c r="AS1998" i="20"/>
  <c r="AQ1998" i="20"/>
  <c r="AU1998" i="20" s="1"/>
  <c r="AR1999" i="20"/>
  <c r="AQ1999" i="20"/>
  <c r="AU1999" i="20" s="1"/>
  <c r="AS1999" i="20"/>
  <c r="AR2000" i="20"/>
  <c r="AQ2000" i="20"/>
  <c r="AU2000" i="20" s="1"/>
  <c r="AS2000" i="20"/>
  <c r="AR2001" i="20"/>
  <c r="AQ2001" i="20"/>
  <c r="AU2001" i="20" s="1"/>
  <c r="AR2002" i="20"/>
  <c r="AS2001" i="20"/>
  <c r="AS2002" i="20"/>
  <c r="AQ2002" i="20"/>
  <c r="AU2002" i="20" s="1"/>
  <c r="AR2003" i="20"/>
  <c r="AR2004" i="20"/>
  <c r="AS2003" i="20"/>
  <c r="AQ2003" i="20"/>
  <c r="AU2003" i="20" s="1"/>
  <c r="AR2005" i="20"/>
  <c r="AS2004" i="20"/>
  <c r="AQ2004" i="20"/>
  <c r="AU2004" i="20" s="1"/>
  <c r="AQ2005" i="20"/>
  <c r="AU2005" i="20" s="1"/>
  <c r="AR2006" i="20"/>
  <c r="AS2005" i="20"/>
  <c r="AR2007" i="20"/>
  <c r="AQ2006" i="20"/>
  <c r="AU2006" i="20" s="1"/>
  <c r="AS2006" i="20"/>
  <c r="AQ2007" i="20"/>
  <c r="AU2007" i="20" s="1"/>
  <c r="AS2007" i="20"/>
  <c r="AR2008" i="20"/>
  <c r="AS2008" i="20"/>
  <c r="AQ2008" i="20"/>
  <c r="AU2008" i="20" s="1"/>
  <c r="AR2009" i="20"/>
  <c r="AR2010" i="20"/>
  <c r="AS2009" i="20"/>
  <c r="AQ2009" i="20"/>
  <c r="AU2009" i="20" s="1"/>
  <c r="AS2010" i="20"/>
  <c r="AR2011" i="20"/>
  <c r="AQ2010" i="20"/>
  <c r="AU2010" i="20" s="1"/>
  <c r="AQ2011" i="20"/>
  <c r="AU2011" i="20" s="1"/>
  <c r="AS2011" i="20"/>
  <c r="AR2012" i="20"/>
  <c r="AR2013" i="20"/>
  <c r="AS2012" i="20"/>
  <c r="AQ2012" i="20"/>
  <c r="AU2012" i="20" s="1"/>
  <c r="AQ2013" i="20"/>
  <c r="AU2013" i="20" s="1"/>
  <c r="AR2014" i="20"/>
  <c r="AS2013" i="20"/>
  <c r="AS2014" i="20"/>
  <c r="AR2015" i="20"/>
  <c r="AQ2014" i="20"/>
  <c r="AU2014" i="20" s="1"/>
  <c r="AS2015" i="20"/>
  <c r="AQ2015" i="20"/>
  <c r="AU2015" i="20" s="1"/>
  <c r="AR2016" i="20"/>
  <c r="AS2016" i="20"/>
  <c r="AQ2016" i="20"/>
  <c r="AU2016" i="20" s="1"/>
  <c r="AR2017" i="20"/>
  <c r="AR2018" i="20"/>
  <c r="AS2017" i="20"/>
  <c r="AQ2017" i="20"/>
  <c r="AU2017" i="20" s="1"/>
  <c r="AQ2018" i="20"/>
  <c r="AU2018" i="20" s="1"/>
  <c r="AR2019" i="20"/>
  <c r="AS2018" i="20"/>
  <c r="AQ2019" i="20"/>
  <c r="AU2019" i="20" s="1"/>
  <c r="AS2019" i="20"/>
  <c r="AR2020" i="20"/>
  <c r="AR2021" i="20"/>
  <c r="AQ2020" i="20"/>
  <c r="AU2020" i="20" s="1"/>
  <c r="AS2020" i="20"/>
  <c r="AR2022" i="20"/>
  <c r="AQ2021" i="20"/>
  <c r="AU2021" i="20" s="1"/>
  <c r="AS2021" i="20"/>
  <c r="AR2023" i="20"/>
  <c r="AQ2022" i="20"/>
  <c r="AU2022" i="20" s="1"/>
  <c r="AS2022" i="20"/>
  <c r="AR2024" i="20"/>
  <c r="AS2023" i="20"/>
  <c r="AQ2023" i="20"/>
  <c r="AU2023" i="20" s="1"/>
  <c r="AQ2024" i="20"/>
  <c r="AU2024" i="20" s="1"/>
  <c r="AS2024" i="20"/>
  <c r="AR2025" i="20"/>
  <c r="AS2025" i="20"/>
  <c r="AR2026" i="20"/>
  <c r="AQ2025" i="20"/>
  <c r="AU2025" i="20" s="1"/>
  <c r="AS2026" i="20"/>
  <c r="AR2027" i="20"/>
  <c r="AQ2026" i="20"/>
  <c r="AU2026" i="20" s="1"/>
  <c r="AS2027" i="20"/>
  <c r="AR2028" i="20"/>
  <c r="AQ2027" i="20"/>
  <c r="AU2027" i="20" s="1"/>
  <c r="AR2029" i="20"/>
  <c r="AS2028" i="20"/>
  <c r="AQ2028" i="20"/>
  <c r="AU2028" i="20" s="1"/>
  <c r="AS2029" i="20"/>
  <c r="AQ2029" i="20"/>
  <c r="AU2029" i="20" s="1"/>
  <c r="AR2030" i="20"/>
  <c r="AQ2030" i="20"/>
  <c r="AU2030" i="20" s="1"/>
  <c r="AS2030" i="20"/>
  <c r="AR2031" i="20"/>
  <c r="AQ2031" i="20"/>
  <c r="AU2031" i="20" s="1"/>
  <c r="AR2032" i="20"/>
  <c r="AS2031" i="20"/>
  <c r="AR2033" i="20"/>
  <c r="AS2032" i="20"/>
  <c r="AQ2032" i="20"/>
  <c r="AU2032" i="20" s="1"/>
  <c r="AQ2033" i="20"/>
  <c r="AU2033" i="20" s="1"/>
  <c r="AS2033" i="20"/>
  <c r="AR2034" i="20"/>
  <c r="AR2035" i="20"/>
  <c r="AQ2034" i="20"/>
  <c r="AU2034" i="20" s="1"/>
  <c r="AS2034" i="20"/>
  <c r="AS2035" i="20"/>
  <c r="AQ2035" i="20"/>
  <c r="AU2035" i="20" s="1"/>
  <c r="AR2036" i="20"/>
  <c r="AR2037" i="20"/>
  <c r="AS2036" i="20"/>
  <c r="AQ2036" i="20"/>
  <c r="AU2036" i="20" s="1"/>
  <c r="AR2038" i="20"/>
  <c r="AS2037" i="20"/>
  <c r="AQ2037" i="20"/>
  <c r="AU2037" i="20" s="1"/>
  <c r="AS2038" i="20"/>
  <c r="AQ2038" i="20"/>
  <c r="AU2038" i="20" s="1"/>
  <c r="AR2039" i="20"/>
  <c r="AQ2039" i="20"/>
  <c r="AU2039" i="20" s="1"/>
  <c r="AS2039" i="20"/>
  <c r="AR2040" i="20"/>
  <c r="AS2040" i="20"/>
  <c r="AQ2040" i="20"/>
  <c r="AU2040" i="20" s="1"/>
  <c r="AR2041" i="20"/>
  <c r="AQ2041" i="20"/>
  <c r="AU2041" i="20" s="1"/>
  <c r="AS2041" i="20"/>
  <c r="AR2042" i="20"/>
  <c r="AQ2042" i="20"/>
  <c r="AU2042" i="20" s="1"/>
  <c r="AR2043" i="20"/>
  <c r="AS2042" i="20"/>
  <c r="AS2043" i="20"/>
  <c r="AQ2043" i="20"/>
  <c r="AU2043" i="20" s="1"/>
  <c r="AR2044" i="20"/>
  <c r="AR2045" i="20"/>
  <c r="AS2044" i="20"/>
  <c r="AQ2044" i="20"/>
  <c r="AU2044" i="20" s="1"/>
  <c r="AQ2045" i="20"/>
  <c r="AU2045" i="20" s="1"/>
  <c r="AS2045" i="20"/>
  <c r="AR2046" i="20"/>
  <c r="AR2047" i="20"/>
  <c r="AQ2046" i="20"/>
  <c r="AU2046" i="20" s="1"/>
  <c r="AS2046" i="20"/>
  <c r="AQ2047" i="20"/>
  <c r="AU2047" i="20" s="1"/>
  <c r="AR2048" i="20"/>
  <c r="AS2047" i="20"/>
  <c r="AQ2048" i="20"/>
  <c r="AU2048" i="20" s="1"/>
  <c r="AR2049" i="20"/>
  <c r="AS2048" i="20"/>
  <c r="AQ2049" i="20"/>
  <c r="AU2049" i="20" s="1"/>
  <c r="AS2049" i="20"/>
  <c r="AR2050" i="20"/>
  <c r="AQ2050" i="20"/>
  <c r="AU2050" i="20" s="1"/>
  <c r="AR2051" i="20"/>
  <c r="AS2050" i="20"/>
  <c r="AQ2051" i="20"/>
  <c r="AU2051" i="20" s="1"/>
  <c r="AR2052" i="20"/>
  <c r="AS2051" i="20"/>
  <c r="AR2053" i="20"/>
  <c r="AS2052" i="20"/>
  <c r="AQ2052" i="20"/>
  <c r="AU2052" i="20" s="1"/>
  <c r="AS2053" i="20"/>
  <c r="AR2054" i="20"/>
  <c r="AQ2053" i="20"/>
  <c r="AU2053" i="20" s="1"/>
  <c r="AQ2054" i="20"/>
  <c r="AU2054" i="20" s="1"/>
  <c r="AR2055" i="20"/>
  <c r="AS2054" i="20"/>
  <c r="AQ2055" i="20"/>
  <c r="AU2055" i="20" s="1"/>
  <c r="AS2055" i="20"/>
  <c r="AR2056" i="20"/>
  <c r="AQ2056" i="20"/>
  <c r="AU2056" i="20" s="1"/>
  <c r="AR2057" i="20"/>
  <c r="AS2056" i="20"/>
  <c r="AS2057" i="20"/>
  <c r="AQ2057" i="20"/>
  <c r="AU2057" i="20" s="1"/>
  <c r="AR2058" i="20"/>
  <c r="AQ2058" i="20"/>
  <c r="AU2058" i="20" s="1"/>
  <c r="AS2058" i="20"/>
  <c r="AR2059" i="20"/>
  <c r="AS2059" i="20"/>
  <c r="AR2060" i="20"/>
  <c r="AQ2059" i="20"/>
  <c r="AU2059" i="20" s="1"/>
  <c r="AQ2060" i="20"/>
  <c r="AU2060" i="20" s="1"/>
  <c r="AS2060" i="20"/>
  <c r="AR2061" i="20"/>
  <c r="AR2062" i="20"/>
  <c r="AQ2061" i="20"/>
  <c r="AU2061" i="20" s="1"/>
  <c r="AS2061" i="20"/>
  <c r="AR2063" i="20"/>
  <c r="AQ2062" i="20"/>
  <c r="AU2062" i="20" s="1"/>
  <c r="AS2062" i="20"/>
  <c r="AQ2063" i="20"/>
  <c r="AU2063" i="20" s="1"/>
  <c r="AR2064" i="20"/>
  <c r="AS2063" i="20"/>
  <c r="AR2065" i="20"/>
  <c r="AS2064" i="20"/>
  <c r="AQ2064" i="20"/>
  <c r="AU2064" i="20" s="1"/>
  <c r="AQ2065" i="20"/>
  <c r="AU2065" i="20" s="1"/>
  <c r="AS2065" i="20"/>
  <c r="AR2066" i="20"/>
  <c r="AR2067" i="20"/>
  <c r="AQ2066" i="20"/>
  <c r="AU2066" i="20" s="1"/>
  <c r="AS2066" i="20"/>
  <c r="AQ2067" i="20"/>
  <c r="AU2067" i="20" s="1"/>
  <c r="AS2067" i="20"/>
  <c r="AR2068" i="20"/>
  <c r="AQ2068" i="20"/>
  <c r="AU2068" i="20" s="1"/>
  <c r="AR2069" i="20"/>
  <c r="AS2068" i="20"/>
  <c r="AS2069" i="20"/>
  <c r="AR2070" i="20"/>
  <c r="AQ2069" i="20"/>
  <c r="AU2069" i="20" s="1"/>
  <c r="AQ2070" i="20"/>
  <c r="AU2070" i="20" s="1"/>
  <c r="AR2071" i="20"/>
  <c r="AS2070" i="20"/>
  <c r="AQ2071" i="20"/>
  <c r="AU2071" i="20" s="1"/>
  <c r="AR2072" i="20"/>
  <c r="AS2071" i="20"/>
  <c r="AS2072" i="20"/>
  <c r="AQ2072" i="20"/>
  <c r="AU2072" i="20" s="1"/>
  <c r="AR2073" i="20"/>
  <c r="AS2073" i="20"/>
  <c r="AQ2073" i="20"/>
  <c r="AU2073" i="20" s="1"/>
  <c r="AR2074" i="20"/>
  <c r="AQ2074" i="20"/>
  <c r="AU2074" i="20" s="1"/>
  <c r="AS2074" i="20"/>
  <c r="AR2075" i="20"/>
  <c r="AQ2075" i="20"/>
  <c r="AU2075" i="20" s="1"/>
  <c r="AS2075" i="20"/>
  <c r="AR2076" i="20"/>
  <c r="AQ2076" i="20"/>
  <c r="AU2076" i="20" s="1"/>
  <c r="AS2076" i="20"/>
  <c r="AR2077" i="20"/>
  <c r="AQ2077" i="20"/>
  <c r="AU2077" i="20" s="1"/>
  <c r="AR2078" i="20"/>
  <c r="AS2077" i="20"/>
  <c r="AR2079" i="20"/>
  <c r="AS2078" i="20"/>
  <c r="AQ2078" i="20"/>
  <c r="AU2078" i="20" s="1"/>
  <c r="AR2080" i="20"/>
  <c r="AQ2079" i="20"/>
  <c r="AU2079" i="20" s="1"/>
  <c r="AS2079" i="20"/>
  <c r="AS2080" i="20"/>
  <c r="AQ2080" i="20"/>
  <c r="AU2080" i="20" s="1"/>
  <c r="AR2081" i="20"/>
  <c r="AR2082" i="20"/>
  <c r="AS2081" i="20"/>
  <c r="AQ2081" i="20"/>
  <c r="AU2081" i="20" s="1"/>
  <c r="AS2082" i="20"/>
  <c r="AQ2082" i="20"/>
  <c r="AU2082" i="20" s="1"/>
  <c r="AR2083" i="20"/>
  <c r="AR2084" i="20"/>
  <c r="AS2083" i="20"/>
  <c r="AQ2083" i="20"/>
  <c r="AU2083" i="20" s="1"/>
  <c r="AS2084" i="20"/>
  <c r="AQ2084" i="20"/>
  <c r="AU2084" i="20" s="1"/>
  <c r="AR2085" i="20"/>
  <c r="AS2085" i="20"/>
  <c r="AR2086" i="20"/>
  <c r="AQ2085" i="20"/>
  <c r="AU2085" i="20" s="1"/>
  <c r="AQ2086" i="20"/>
  <c r="AU2086" i="20" s="1"/>
  <c r="AS2086" i="20"/>
  <c r="AR2087" i="20"/>
  <c r="AQ2087" i="20"/>
  <c r="AU2087" i="20" s="1"/>
  <c r="AR2088" i="20"/>
  <c r="AS2087" i="20"/>
  <c r="AS2088" i="20"/>
  <c r="AQ2088" i="20"/>
  <c r="AU2088" i="20" s="1"/>
  <c r="AR2089" i="20"/>
  <c r="AQ2089" i="20"/>
  <c r="AU2089" i="20" s="1"/>
  <c r="AS2089" i="20"/>
  <c r="AR2090" i="20"/>
  <c r="AQ2090" i="20"/>
  <c r="AU2090" i="20" s="1"/>
  <c r="AS2090" i="20"/>
  <c r="AR2091" i="20"/>
  <c r="AS2091" i="20"/>
  <c r="AQ2091" i="20"/>
  <c r="AU2091" i="20" s="1"/>
  <c r="AR2092" i="20"/>
  <c r="AR2093" i="20"/>
  <c r="AQ2092" i="20"/>
  <c r="AU2092" i="20" s="1"/>
  <c r="AS2092" i="20"/>
  <c r="AS2093" i="20"/>
  <c r="AR2094" i="20"/>
  <c r="AQ2093" i="20"/>
  <c r="AU2093" i="20" s="1"/>
  <c r="AQ2094" i="20"/>
  <c r="AU2094" i="20" s="1"/>
  <c r="AS2094" i="20"/>
  <c r="AR2095" i="20"/>
  <c r="AQ2095" i="20"/>
  <c r="AU2095" i="20" s="1"/>
  <c r="AS2095" i="20"/>
  <c r="AR2096" i="20"/>
  <c r="AS2096" i="20"/>
  <c r="AQ2096" i="20"/>
  <c r="AU2096" i="20" s="1"/>
  <c r="AR2097" i="20"/>
  <c r="AS2097" i="20"/>
  <c r="AQ2097" i="20"/>
  <c r="AU2097" i="20" s="1"/>
  <c r="AR2098" i="20"/>
  <c r="AQ2098" i="20"/>
  <c r="AU2098" i="20" s="1"/>
  <c r="AR2099" i="20"/>
  <c r="AS2098" i="20"/>
  <c r="AQ2099" i="20"/>
  <c r="AU2099" i="20" s="1"/>
  <c r="AR2100" i="20"/>
  <c r="AS2099" i="20"/>
  <c r="AQ2100" i="20"/>
  <c r="AU2100" i="20" s="1"/>
  <c r="AS2100" i="20"/>
  <c r="AR2101" i="20"/>
  <c r="AQ2101" i="20"/>
  <c r="AU2101" i="20" s="1"/>
  <c r="AR2102" i="20"/>
  <c r="AS2101" i="20"/>
  <c r="AQ2102" i="20"/>
  <c r="AU2102" i="20" s="1"/>
  <c r="AS2102" i="20"/>
  <c r="AR2103" i="20"/>
  <c r="AR2104" i="20"/>
  <c r="AQ2103" i="20"/>
  <c r="AU2103" i="20" s="1"/>
  <c r="AS2103" i="20"/>
  <c r="AQ2104" i="20"/>
  <c r="AU2104" i="20" s="1"/>
  <c r="AR2105" i="20"/>
  <c r="AS2104" i="20"/>
  <c r="AR2106" i="20"/>
  <c r="AQ2105" i="20"/>
  <c r="AU2105" i="20" s="1"/>
  <c r="AS2105" i="20"/>
  <c r="AS2106" i="20"/>
  <c r="AR2107" i="20"/>
  <c r="AQ2106" i="20"/>
  <c r="AU2106" i="20" s="1"/>
  <c r="AR2108" i="20"/>
  <c r="AS2107" i="20"/>
  <c r="AQ2107" i="20"/>
  <c r="AU2107" i="20" s="1"/>
  <c r="AS2108" i="20"/>
  <c r="AR2109" i="20"/>
  <c r="AQ2108" i="20"/>
  <c r="AU2108" i="20" s="1"/>
  <c r="AQ2109" i="20"/>
  <c r="AU2109" i="20" s="1"/>
  <c r="AS2109" i="20"/>
  <c r="AR2110" i="20"/>
  <c r="AS2110" i="20"/>
  <c r="AR2111" i="20"/>
  <c r="AQ2110" i="20"/>
  <c r="AU2110" i="20" s="1"/>
  <c r="AQ2111" i="20"/>
  <c r="AU2111" i="20" s="1"/>
  <c r="AR2112" i="20"/>
  <c r="AS2111" i="20"/>
  <c r="AR2113" i="20"/>
  <c r="AS2112" i="20"/>
  <c r="AQ2112" i="20"/>
  <c r="AU2112" i="20" s="1"/>
  <c r="AR2114" i="20"/>
  <c r="AS2113" i="20"/>
  <c r="AQ2113" i="20"/>
  <c r="AU2113" i="20" s="1"/>
  <c r="AS2114" i="20"/>
  <c r="AR2115" i="20"/>
  <c r="AQ2114" i="20"/>
  <c r="AU2114" i="20" s="1"/>
  <c r="AQ2115" i="20"/>
  <c r="AU2115" i="20" s="1"/>
  <c r="AR2116" i="20"/>
  <c r="AS2115" i="20"/>
  <c r="AS2116" i="20"/>
  <c r="AQ2116" i="20"/>
  <c r="AU2116" i="20" s="1"/>
  <c r="AR2117" i="20"/>
  <c r="AR2118" i="20"/>
  <c r="AS2117" i="20"/>
  <c r="AQ2117" i="20"/>
  <c r="AU2117" i="20" s="1"/>
  <c r="AR2119" i="20"/>
  <c r="AQ2118" i="20"/>
  <c r="AU2118" i="20" s="1"/>
  <c r="AS2118" i="20"/>
  <c r="AS2119" i="20"/>
  <c r="AR2120" i="20"/>
  <c r="AQ2119" i="20"/>
  <c r="AU2119" i="20" s="1"/>
  <c r="AR2121" i="20"/>
  <c r="AS2120" i="20"/>
  <c r="AQ2120" i="20"/>
  <c r="AU2120" i="20" s="1"/>
  <c r="AS2121" i="20"/>
  <c r="AR2122" i="20"/>
  <c r="AQ2121" i="20"/>
  <c r="AU2121" i="20" s="1"/>
  <c r="AS2122" i="20"/>
  <c r="AR2123" i="20"/>
  <c r="AQ2122" i="20"/>
  <c r="AU2122" i="20" s="1"/>
  <c r="AS2123" i="20"/>
  <c r="AQ2123" i="20"/>
  <c r="AU2123" i="20" s="1"/>
  <c r="AR2124" i="20"/>
  <c r="AR2125" i="20"/>
  <c r="AS2124" i="20"/>
  <c r="AQ2124" i="20"/>
  <c r="AU2124" i="20" s="1"/>
  <c r="AS2125" i="20"/>
  <c r="AR2126" i="20"/>
  <c r="AQ2125" i="20"/>
  <c r="AU2125" i="20" s="1"/>
  <c r="AR2127" i="20"/>
  <c r="AQ2126" i="20"/>
  <c r="AU2126" i="20" s="1"/>
  <c r="AS2126" i="20"/>
  <c r="AS2127" i="20"/>
  <c r="AR2128" i="20"/>
  <c r="AQ2127" i="20"/>
  <c r="AU2127" i="20" s="1"/>
  <c r="AS2128" i="20"/>
  <c r="AR2129" i="20"/>
  <c r="AQ2128" i="20"/>
  <c r="AU2128" i="20" s="1"/>
  <c r="AR2130" i="20"/>
  <c r="AS2129" i="20"/>
  <c r="AQ2129" i="20"/>
  <c r="AU2129" i="20" s="1"/>
  <c r="AR2131" i="20"/>
  <c r="AQ2130" i="20"/>
  <c r="AU2130" i="20" s="1"/>
  <c r="AS2130" i="20"/>
  <c r="AS2131" i="20"/>
  <c r="AR2132" i="20"/>
  <c r="AQ2131" i="20"/>
  <c r="AU2131" i="20" s="1"/>
  <c r="AQ2132" i="20"/>
  <c r="AU2132" i="20" s="1"/>
  <c r="AR2133" i="20"/>
  <c r="AS2132" i="20"/>
  <c r="AS2133" i="20"/>
  <c r="AR2134" i="20"/>
  <c r="AQ2133" i="20"/>
  <c r="AU2133" i="20" s="1"/>
  <c r="AS2134" i="20"/>
  <c r="AR2135" i="20"/>
  <c r="AQ2134" i="20"/>
  <c r="AU2134" i="20" s="1"/>
  <c r="AR2136" i="20"/>
  <c r="AQ2135" i="20"/>
  <c r="AU2135" i="20" s="1"/>
  <c r="AS2135" i="20"/>
  <c r="AR2137" i="20"/>
  <c r="AS2136" i="20"/>
  <c r="AQ2136" i="20"/>
  <c r="AU2136" i="20" s="1"/>
  <c r="AS2137" i="20"/>
  <c r="AR2138" i="20"/>
  <c r="AQ2137" i="20"/>
  <c r="AU2137" i="20" s="1"/>
  <c r="AR2139" i="20"/>
  <c r="AS2138" i="20"/>
  <c r="AQ2138" i="20"/>
  <c r="AU2138" i="20" s="1"/>
  <c r="AQ2139" i="20"/>
  <c r="AU2139" i="20" s="1"/>
  <c r="AR2140" i="20"/>
  <c r="AS2139" i="20"/>
  <c r="AQ2140" i="20"/>
  <c r="AU2140" i="20" s="1"/>
  <c r="AR2141" i="20"/>
  <c r="AS2140" i="20"/>
  <c r="AQ2141" i="20"/>
  <c r="AU2141" i="20" s="1"/>
  <c r="AS2141" i="20"/>
  <c r="AR2142" i="20"/>
  <c r="AQ2142" i="20"/>
  <c r="AU2142" i="20" s="1"/>
  <c r="AS2142" i="20"/>
  <c r="AR2143" i="20"/>
  <c r="AQ2143" i="20"/>
  <c r="AU2143" i="20" s="1"/>
  <c r="AR2144" i="20"/>
  <c r="AS2143" i="20"/>
  <c r="AS2144" i="20"/>
  <c r="AQ2144" i="20"/>
  <c r="AU2144" i="20" s="1"/>
  <c r="AR2145" i="20"/>
  <c r="AS2145" i="20"/>
  <c r="AQ2145" i="20"/>
  <c r="AU2145" i="20" s="1"/>
  <c r="AR2146" i="20"/>
  <c r="AS2146" i="20"/>
  <c r="AR2147" i="20"/>
  <c r="AQ2146" i="20"/>
  <c r="AU2146" i="20" s="1"/>
  <c r="AR2148" i="20"/>
  <c r="AQ2147" i="20"/>
  <c r="AU2147" i="20" s="1"/>
  <c r="AS2147" i="20"/>
  <c r="AQ2148" i="20"/>
  <c r="AU2148" i="20" s="1"/>
  <c r="AR2149" i="20"/>
  <c r="AS2148" i="20"/>
  <c r="AR2150" i="20"/>
  <c r="AQ2149" i="20"/>
  <c r="AU2149" i="20" s="1"/>
  <c r="AS2149" i="20"/>
  <c r="AR2151" i="20"/>
  <c r="AQ2150" i="20"/>
  <c r="AU2150" i="20" s="1"/>
  <c r="AS2150" i="20"/>
  <c r="AQ2151" i="20"/>
  <c r="AU2151" i="20" s="1"/>
  <c r="AR2152" i="20"/>
  <c r="AS2151" i="20"/>
  <c r="AQ2152" i="20"/>
  <c r="AU2152" i="20" s="1"/>
  <c r="AS2152" i="20"/>
  <c r="AR2153" i="20"/>
  <c r="AS2153" i="20"/>
  <c r="AR2154" i="20"/>
  <c r="AQ2153" i="20"/>
  <c r="AU2153" i="20" s="1"/>
  <c r="AR2155" i="20"/>
  <c r="AQ2154" i="20"/>
  <c r="AU2154" i="20" s="1"/>
  <c r="AS2154" i="20"/>
  <c r="AQ2155" i="20"/>
  <c r="AU2155" i="20" s="1"/>
  <c r="AR2156" i="20"/>
  <c r="AS2155" i="20"/>
  <c r="AS2156" i="20"/>
  <c r="AQ2156" i="20"/>
  <c r="AU2156" i="20" s="1"/>
  <c r="AR2157" i="20"/>
  <c r="AS2157" i="20"/>
  <c r="AQ2157" i="20"/>
  <c r="AU2157" i="20" s="1"/>
  <c r="AR2158" i="20"/>
  <c r="AQ2158" i="20"/>
  <c r="AU2158" i="20" s="1"/>
  <c r="AS2158" i="20"/>
  <c r="AR2159" i="20"/>
  <c r="AS2159" i="20"/>
  <c r="AQ2159" i="20"/>
  <c r="AU2159" i="20" s="1"/>
  <c r="AR2160" i="20"/>
  <c r="AQ2160" i="20"/>
  <c r="AU2160" i="20" s="1"/>
  <c r="AR2161" i="20"/>
  <c r="AS2160" i="20"/>
  <c r="AR2162" i="20"/>
  <c r="AQ2161" i="20"/>
  <c r="AU2161" i="20" s="1"/>
  <c r="AS2161" i="20"/>
  <c r="AS2162" i="20"/>
  <c r="AR2163" i="20"/>
  <c r="AQ2162" i="20"/>
  <c r="AU2162" i="20" s="1"/>
  <c r="AS2163" i="20"/>
  <c r="AQ2163" i="20"/>
  <c r="AU2163" i="20" s="1"/>
  <c r="AR2164" i="20"/>
  <c r="AQ2164" i="20"/>
  <c r="AU2164" i="20" s="1"/>
  <c r="AR2165" i="20"/>
  <c r="AS2164" i="20"/>
  <c r="AS2165" i="20"/>
  <c r="AQ2165" i="20"/>
  <c r="AU2165" i="20" s="1"/>
  <c r="AR2166" i="20"/>
  <c r="AQ2166" i="20"/>
  <c r="AU2166" i="20" s="1"/>
  <c r="AS2166" i="20"/>
  <c r="AR2167" i="20"/>
  <c r="AS2167" i="20"/>
  <c r="AQ2167" i="20"/>
  <c r="AU2167" i="20" s="1"/>
  <c r="AR2168" i="20"/>
  <c r="AR2169" i="20"/>
  <c r="AQ2168" i="20"/>
  <c r="AU2168" i="20" s="1"/>
  <c r="AS2168" i="20"/>
  <c r="AS2169" i="20"/>
  <c r="AR2170" i="20"/>
  <c r="AQ2169" i="20"/>
  <c r="AU2169" i="20" s="1"/>
  <c r="AQ2170" i="20"/>
  <c r="AU2170" i="20" s="1"/>
  <c r="AR2171" i="20"/>
  <c r="AS2170" i="20"/>
  <c r="AQ2171" i="20"/>
  <c r="AU2171" i="20" s="1"/>
  <c r="AS2171" i="20"/>
  <c r="AR2172" i="20"/>
  <c r="AR2173" i="20"/>
  <c r="AS2172" i="20"/>
  <c r="AQ2172" i="20"/>
  <c r="AU2172" i="20" s="1"/>
  <c r="AR2174" i="20"/>
  <c r="AQ2173" i="20"/>
  <c r="AU2173" i="20" s="1"/>
  <c r="AS2173" i="20"/>
  <c r="AR2175" i="20"/>
  <c r="AQ2174" i="20"/>
  <c r="AU2174" i="20" s="1"/>
  <c r="AS2174" i="20"/>
  <c r="AS2175" i="20"/>
  <c r="AQ2175" i="20"/>
  <c r="AU2175" i="20" s="1"/>
  <c r="AR2176" i="20"/>
  <c r="AQ2176" i="20"/>
  <c r="AU2176" i="20" s="1"/>
  <c r="AR2177" i="20"/>
  <c r="AS2176" i="20"/>
  <c r="AQ2177" i="20"/>
  <c r="AU2177" i="20" s="1"/>
  <c r="AS2177" i="20"/>
  <c r="AR2178" i="20"/>
  <c r="AS2178" i="20"/>
  <c r="AQ2178" i="20"/>
  <c r="AU2178" i="20" s="1"/>
  <c r="AR2179" i="20"/>
  <c r="AR2180" i="20"/>
  <c r="AS2179" i="20"/>
  <c r="AQ2179" i="20"/>
  <c r="AU2179" i="20" s="1"/>
  <c r="AR2181" i="20"/>
  <c r="AS2180" i="20"/>
  <c r="AQ2180" i="20"/>
  <c r="AU2180" i="20" s="1"/>
  <c r="AS2181" i="20"/>
  <c r="AQ2181" i="20"/>
  <c r="AU2181" i="20" s="1"/>
  <c r="AR2182" i="20"/>
  <c r="AR2183" i="20"/>
  <c r="AS2182" i="20"/>
  <c r="AQ2182" i="20"/>
  <c r="AU2182" i="20" s="1"/>
  <c r="AQ2183" i="20"/>
  <c r="AU2183" i="20" s="1"/>
  <c r="AR2184" i="20"/>
  <c r="AS2183" i="20"/>
  <c r="AS2184" i="20"/>
  <c r="AQ2184" i="20"/>
  <c r="AU2184" i="20" s="1"/>
  <c r="AR2185" i="20"/>
  <c r="AS2185" i="20"/>
  <c r="AQ2185" i="20"/>
  <c r="AU2185" i="20" s="1"/>
  <c r="AR2186" i="20"/>
  <c r="AQ2186" i="20"/>
  <c r="AU2186" i="20" s="1"/>
  <c r="AS2186" i="20"/>
  <c r="AR2187" i="20"/>
  <c r="AR2188" i="20"/>
  <c r="AS2187" i="20"/>
  <c r="AQ2187" i="20"/>
  <c r="AU2187" i="20" s="1"/>
  <c r="AQ2188" i="20"/>
  <c r="AU2188" i="20" s="1"/>
  <c r="AR2189" i="20"/>
  <c r="AS2188" i="20"/>
  <c r="AQ2189" i="20"/>
  <c r="AU2189" i="20" s="1"/>
  <c r="AR2190" i="20"/>
  <c r="AS2189" i="20"/>
  <c r="AR2191" i="20"/>
  <c r="AS2190" i="20"/>
  <c r="AQ2190" i="20"/>
  <c r="AU2190" i="20" s="1"/>
  <c r="AS2191" i="20"/>
  <c r="AQ2191" i="20"/>
  <c r="AU2191" i="20" s="1"/>
  <c r="AR2192" i="20"/>
  <c r="AR2193" i="20"/>
  <c r="AS2192" i="20"/>
  <c r="AQ2192" i="20"/>
  <c r="AU2192" i="20" s="1"/>
  <c r="AQ2193" i="20"/>
  <c r="AU2193" i="20" s="1"/>
  <c r="AS2193" i="20"/>
  <c r="AR2194" i="20"/>
  <c r="AQ2194" i="20"/>
  <c r="AU2194" i="20" s="1"/>
  <c r="AS2194" i="20"/>
  <c r="AR2195" i="20"/>
  <c r="AR2196" i="20"/>
  <c r="AS2195" i="20"/>
  <c r="AQ2195" i="20"/>
  <c r="AU2195" i="20" s="1"/>
  <c r="AQ2196" i="20"/>
  <c r="AU2196" i="20" s="1"/>
  <c r="AR2197" i="20"/>
  <c r="AS2196" i="20"/>
  <c r="AS2197" i="20"/>
  <c r="AQ2197" i="20"/>
  <c r="AU2197" i="20" s="1"/>
  <c r="AR2198" i="20"/>
  <c r="AR2199" i="20"/>
  <c r="AQ2198" i="20"/>
  <c r="AU2198" i="20" s="1"/>
  <c r="AS2198" i="20"/>
  <c r="AS2199" i="20"/>
  <c r="AQ2199" i="20"/>
  <c r="AU2199" i="20" s="1"/>
  <c r="AR2200" i="20"/>
  <c r="AQ2200" i="20"/>
  <c r="AU2200" i="20" s="1"/>
  <c r="AS2200" i="20"/>
  <c r="AR2201" i="20"/>
  <c r="AS2201" i="20"/>
  <c r="AQ2201" i="20"/>
  <c r="AU2201" i="20" s="1"/>
  <c r="AR2202" i="20"/>
  <c r="AQ2202" i="20"/>
  <c r="AU2202" i="20" s="1"/>
  <c r="AS2202" i="20"/>
  <c r="AR2203" i="20"/>
  <c r="AR2204" i="20"/>
  <c r="AQ2203" i="20"/>
  <c r="AU2203" i="20" s="1"/>
  <c r="AS2203" i="20"/>
  <c r="AR2205" i="20"/>
  <c r="AQ2204" i="20"/>
  <c r="AU2204" i="20" s="1"/>
  <c r="AS2204" i="20"/>
  <c r="AR2206" i="20"/>
  <c r="AQ2205" i="20"/>
  <c r="AU2205" i="20" s="1"/>
  <c r="AS2205" i="20"/>
  <c r="AQ2206" i="20"/>
  <c r="AU2206" i="20" s="1"/>
  <c r="AS2206" i="20"/>
  <c r="AR2207" i="20"/>
  <c r="AS2207" i="20"/>
  <c r="AQ2207" i="20"/>
  <c r="AU2207" i="20" s="1"/>
  <c r="AR2208" i="20"/>
  <c r="AQ2208" i="20"/>
  <c r="AU2208" i="20" s="1"/>
  <c r="AS2208" i="20"/>
  <c r="AR2209" i="20"/>
  <c r="AR2210" i="20"/>
  <c r="AS2209" i="20"/>
  <c r="AQ2209" i="20"/>
  <c r="AU2209" i="20" s="1"/>
  <c r="AQ2210" i="20"/>
  <c r="AU2210" i="20" s="1"/>
  <c r="AS2210" i="20"/>
  <c r="AR2211" i="20"/>
  <c r="AS2211" i="20"/>
  <c r="AR2212" i="20"/>
  <c r="AQ2211" i="20"/>
  <c r="AU2211" i="20" s="1"/>
  <c r="AQ2212" i="20"/>
  <c r="AU2212" i="20" s="1"/>
  <c r="AR2213" i="20"/>
  <c r="AS2212" i="20"/>
  <c r="AR2214" i="20"/>
  <c r="AQ2213" i="20"/>
  <c r="AU2213" i="20" s="1"/>
  <c r="AS2213" i="20"/>
  <c r="AS2214" i="20"/>
  <c r="AR2215" i="20"/>
  <c r="AQ2214" i="20"/>
  <c r="AU2214" i="20" s="1"/>
  <c r="AR2216" i="20"/>
  <c r="AQ2215" i="20"/>
  <c r="AU2215" i="20" s="1"/>
  <c r="AS2215" i="20"/>
  <c r="AQ2216" i="20"/>
  <c r="AU2216" i="20" s="1"/>
  <c r="AR2217" i="20"/>
  <c r="AS2216" i="20"/>
  <c r="AS2217" i="20"/>
  <c r="AR2218" i="20"/>
  <c r="AQ2217" i="20"/>
  <c r="AU2217" i="20" s="1"/>
  <c r="AQ2218" i="20"/>
  <c r="AU2218" i="20" s="1"/>
  <c r="AS2218" i="20"/>
  <c r="AR2219" i="20"/>
  <c r="AQ2219" i="20"/>
  <c r="AU2219" i="20" s="1"/>
  <c r="AR2220" i="20"/>
  <c r="AS2219" i="20"/>
  <c r="AQ2220" i="20"/>
  <c r="AU2220" i="20" s="1"/>
  <c r="AR2221" i="20"/>
  <c r="AS2220" i="20"/>
  <c r="AQ2221" i="20"/>
  <c r="AU2221" i="20" s="1"/>
  <c r="AS2221" i="20"/>
  <c r="AR2222" i="20"/>
  <c r="AR2223" i="20"/>
  <c r="AS2222" i="20"/>
  <c r="AQ2222" i="20"/>
  <c r="AU2222" i="20" s="1"/>
  <c r="AS2223" i="20"/>
  <c r="AR2224" i="20"/>
  <c r="AQ2223" i="20"/>
  <c r="AU2223" i="20" s="1"/>
  <c r="AS2224" i="20"/>
  <c r="AR2225" i="20"/>
  <c r="AQ2224" i="20"/>
  <c r="AU2224" i="20" s="1"/>
  <c r="AQ2225" i="20"/>
  <c r="AU2225" i="20" s="1"/>
  <c r="AS2225" i="20"/>
  <c r="AR2226" i="20"/>
  <c r="AQ2226" i="20"/>
  <c r="AU2226" i="20" s="1"/>
  <c r="AR2227" i="20"/>
  <c r="AS2226" i="20"/>
  <c r="AQ2227" i="20"/>
  <c r="AU2227" i="20" s="1"/>
  <c r="AS2227" i="20"/>
  <c r="AR2228" i="20"/>
  <c r="AQ2228" i="20"/>
  <c r="AU2228" i="20" s="1"/>
  <c r="AR2229" i="20"/>
  <c r="AS2228" i="20"/>
  <c r="AS2229" i="20"/>
  <c r="AQ2229" i="20"/>
  <c r="AU2229" i="20" s="1"/>
  <c r="AR2230" i="20"/>
  <c r="AQ2230" i="20"/>
  <c r="AU2230" i="20" s="1"/>
  <c r="AS2230" i="20"/>
  <c r="AR2231" i="20"/>
  <c r="AR2232" i="20"/>
  <c r="AQ2231" i="20"/>
  <c r="AU2231" i="20" s="1"/>
  <c r="AS2231" i="20"/>
  <c r="AR2233" i="20"/>
  <c r="AS2232" i="20"/>
  <c r="AQ2232" i="20"/>
  <c r="AU2232" i="20" s="1"/>
  <c r="AQ2233" i="20"/>
  <c r="AU2233" i="20" s="1"/>
  <c r="AR2234" i="20"/>
  <c r="AS2233" i="20"/>
  <c r="AR2235" i="20"/>
  <c r="AQ2234" i="20"/>
  <c r="AU2234" i="20" s="1"/>
  <c r="AS2234" i="20"/>
  <c r="AR2236" i="20"/>
  <c r="AS2235" i="20"/>
  <c r="AQ2235" i="20"/>
  <c r="AU2235" i="20" s="1"/>
  <c r="AR2237" i="20"/>
  <c r="AS2236" i="20"/>
  <c r="AQ2236" i="20"/>
  <c r="AU2236" i="20" s="1"/>
  <c r="AQ2237" i="20"/>
  <c r="AU2237" i="20" s="1"/>
  <c r="AR2238" i="20"/>
  <c r="AS2237" i="20"/>
  <c r="AS2238" i="20"/>
  <c r="AR2239" i="20"/>
  <c r="AQ2238" i="20"/>
  <c r="AU2238" i="20" s="1"/>
  <c r="AS2239" i="20"/>
  <c r="AR2240" i="20"/>
  <c r="AQ2239" i="20"/>
  <c r="AU2239" i="20" s="1"/>
  <c r="AQ2240" i="20"/>
  <c r="AU2240" i="20" s="1"/>
  <c r="AS2240" i="20"/>
  <c r="AR2241" i="20"/>
  <c r="AR2242" i="20"/>
  <c r="AS2241" i="20"/>
  <c r="AQ2241" i="20"/>
  <c r="AU2241" i="20" s="1"/>
  <c r="AQ2242" i="20"/>
  <c r="AU2242" i="20" s="1"/>
  <c r="AS2242" i="20"/>
  <c r="AR2243" i="20"/>
  <c r="AQ2243" i="20"/>
  <c r="AU2243" i="20" s="1"/>
  <c r="AS2243" i="20"/>
  <c r="AR2244" i="20"/>
  <c r="AQ2244" i="20"/>
  <c r="AU2244" i="20" s="1"/>
  <c r="AR2245" i="20"/>
  <c r="AS2244" i="20"/>
  <c r="AQ2245" i="20"/>
  <c r="AU2245" i="20" s="1"/>
  <c r="AS2245" i="20"/>
  <c r="AR2246" i="20"/>
  <c r="AS2246" i="20"/>
  <c r="AQ2246" i="20"/>
  <c r="AU2246" i="20" s="1"/>
  <c r="AR2247" i="20"/>
  <c r="AQ2247" i="20"/>
  <c r="AU2247" i="20" s="1"/>
  <c r="AR2248" i="20"/>
  <c r="AS2247" i="20"/>
  <c r="AR2249" i="20"/>
  <c r="AS2248" i="20"/>
  <c r="AQ2248" i="20"/>
  <c r="AU2248" i="20" s="1"/>
  <c r="AQ2249" i="20"/>
  <c r="AU2249" i="20" s="1"/>
  <c r="AS2249" i="20"/>
  <c r="AR2250" i="20"/>
  <c r="AR2251" i="20"/>
  <c r="AS2250" i="20"/>
  <c r="AQ2250" i="20"/>
  <c r="AU2250" i="20" s="1"/>
  <c r="AR2252" i="20"/>
  <c r="AS2251" i="20"/>
  <c r="AQ2251" i="20"/>
  <c r="AU2251" i="20" s="1"/>
  <c r="AR2253" i="20"/>
  <c r="AQ2252" i="20"/>
  <c r="AU2252" i="20" s="1"/>
  <c r="AS2252" i="20"/>
  <c r="AS2253" i="20"/>
  <c r="AQ2253" i="20"/>
  <c r="AU2253" i="20" s="1"/>
  <c r="AR2254" i="20"/>
  <c r="AS2254" i="20"/>
  <c r="AQ2254" i="20"/>
  <c r="AU2254" i="20" s="1"/>
  <c r="AR2255" i="20"/>
  <c r="AS2255" i="20"/>
  <c r="AQ2255" i="20"/>
  <c r="AU2255" i="20" s="1"/>
  <c r="AR2256" i="20"/>
  <c r="AR2257" i="20"/>
  <c r="AS2256" i="20"/>
  <c r="AQ2256" i="20"/>
  <c r="AU2256" i="20" s="1"/>
  <c r="AQ2257" i="20"/>
  <c r="AU2257" i="20" s="1"/>
  <c r="AR2258" i="20"/>
  <c r="AS2257" i="20"/>
  <c r="AR2259" i="20"/>
  <c r="AQ2258" i="20"/>
  <c r="AU2258" i="20" s="1"/>
  <c r="AS2258" i="20"/>
  <c r="AQ2259" i="20"/>
  <c r="AU2259" i="20" s="1"/>
  <c r="AS2259" i="20"/>
  <c r="AR2260" i="20"/>
  <c r="AQ2260" i="20"/>
  <c r="AU2260" i="20" s="1"/>
  <c r="AS2260" i="20"/>
  <c r="AR2261" i="20"/>
  <c r="AS2261" i="20"/>
  <c r="AQ2261" i="20"/>
  <c r="AU2261" i="20" s="1"/>
  <c r="AR2262" i="20"/>
  <c r="AQ2262" i="20"/>
  <c r="AU2262" i="20" s="1"/>
  <c r="AS2262" i="20"/>
  <c r="AR2263" i="20"/>
  <c r="AQ2263" i="20"/>
  <c r="AU2263" i="20" s="1"/>
  <c r="AS2263" i="20"/>
  <c r="AR2264" i="20"/>
  <c r="AS2264" i="20"/>
  <c r="AR2265" i="20"/>
  <c r="AQ2264" i="20"/>
  <c r="AU2264" i="20" s="1"/>
  <c r="AQ2265" i="20"/>
  <c r="AU2265" i="20" s="1"/>
  <c r="AS2265" i="20"/>
  <c r="AR2266" i="20"/>
  <c r="AS2266" i="20"/>
  <c r="AQ2266" i="20"/>
  <c r="AU2266" i="20" s="1"/>
  <c r="AR2267" i="20"/>
  <c r="AS2267" i="20"/>
  <c r="AQ2267" i="20"/>
  <c r="AU2267" i="20" s="1"/>
  <c r="AR2268" i="20"/>
  <c r="AR2269" i="20"/>
  <c r="AS2268" i="20"/>
  <c r="AQ2268" i="20"/>
  <c r="AU2268" i="20" s="1"/>
  <c r="AQ2269" i="20"/>
  <c r="AU2269" i="20" s="1"/>
  <c r="AS2269" i="20"/>
  <c r="AR2270" i="20"/>
  <c r="AS2270" i="20"/>
  <c r="AQ2270" i="20"/>
  <c r="AU2270" i="20" s="1"/>
  <c r="AR2271" i="20"/>
  <c r="AQ2271" i="20"/>
  <c r="AU2271" i="20" s="1"/>
  <c r="AS2271" i="20"/>
  <c r="AR2272" i="20"/>
  <c r="AR2273" i="20"/>
  <c r="AQ2272" i="20"/>
  <c r="AU2272" i="20" s="1"/>
  <c r="AS2272" i="20"/>
  <c r="AR2274" i="20"/>
  <c r="AQ2273" i="20"/>
  <c r="AU2273" i="20" s="1"/>
  <c r="AS2273" i="20"/>
  <c r="AR2275" i="20"/>
  <c r="AS2274" i="20"/>
  <c r="AQ2274" i="20"/>
  <c r="AU2274" i="20" s="1"/>
  <c r="AS2275" i="20"/>
  <c r="AR2276" i="20"/>
  <c r="AQ2275" i="20"/>
  <c r="AU2275" i="20" s="1"/>
  <c r="AS2276" i="20"/>
  <c r="AQ2276" i="20"/>
  <c r="AU2276" i="20" s="1"/>
  <c r="AR2277" i="20"/>
  <c r="AR2278" i="20"/>
  <c r="AS2277" i="20"/>
  <c r="AQ2277" i="20"/>
  <c r="AU2277" i="20" s="1"/>
  <c r="AR2279" i="20"/>
  <c r="AQ2278" i="20"/>
  <c r="AU2278" i="20" s="1"/>
  <c r="AS2278" i="20"/>
  <c r="AS2279" i="20"/>
  <c r="AR2280" i="20"/>
  <c r="AQ2279" i="20"/>
  <c r="AU2279" i="20" s="1"/>
  <c r="AS2280" i="20"/>
  <c r="AQ2280" i="20"/>
  <c r="AU2280" i="20" s="1"/>
  <c r="AR2281" i="20"/>
  <c r="AS2281" i="20"/>
  <c r="AR2282" i="20"/>
  <c r="AQ2281" i="20"/>
  <c r="AU2281" i="20" s="1"/>
  <c r="AS2282" i="20"/>
  <c r="AR2283" i="20"/>
  <c r="AQ2282" i="20"/>
  <c r="AU2282" i="20" s="1"/>
  <c r="AS2283" i="20"/>
  <c r="AR2284" i="20"/>
  <c r="AQ2283" i="20"/>
  <c r="AU2283" i="20" s="1"/>
  <c r="AQ2284" i="20"/>
  <c r="AU2284" i="20" s="1"/>
  <c r="AR2285" i="20"/>
  <c r="AS2284" i="20"/>
  <c r="AR2286" i="20"/>
  <c r="AQ2285" i="20"/>
  <c r="AU2285" i="20" s="1"/>
  <c r="AS2285" i="20"/>
  <c r="AS2286" i="20"/>
  <c r="AR2287" i="20"/>
  <c r="AQ2286" i="20"/>
  <c r="AU2286" i="20" s="1"/>
  <c r="AR2288" i="20"/>
  <c r="AS2287" i="20"/>
  <c r="AQ2287" i="20"/>
  <c r="AU2287" i="20" s="1"/>
  <c r="AR2289" i="20"/>
  <c r="AS2288" i="20"/>
  <c r="AQ2288" i="20"/>
  <c r="AU2288" i="20" s="1"/>
  <c r="AQ2289" i="20"/>
  <c r="AU2289" i="20" s="1"/>
  <c r="AS2289" i="20"/>
  <c r="AR2290" i="20"/>
  <c r="AR2291" i="20"/>
  <c r="AS2290" i="20"/>
  <c r="AQ2290" i="20"/>
  <c r="AU2290" i="20" s="1"/>
  <c r="AR2292" i="20"/>
  <c r="AQ2291" i="20"/>
  <c r="AU2291" i="20" s="1"/>
  <c r="AS2291" i="20"/>
  <c r="AS2292" i="20"/>
  <c r="AQ2292" i="20"/>
  <c r="AU2292" i="20" s="1"/>
  <c r="AR2293" i="20"/>
  <c r="AQ2293" i="20"/>
  <c r="AU2293" i="20" s="1"/>
  <c r="AS2293" i="20"/>
  <c r="AR2294" i="20"/>
  <c r="AS2294" i="20"/>
  <c r="AR2295" i="20"/>
  <c r="AQ2294" i="20"/>
  <c r="AU2294" i="20" s="1"/>
  <c r="AS2295" i="20"/>
  <c r="AR2296" i="20"/>
  <c r="AQ2295" i="20"/>
  <c r="AU2295" i="20" s="1"/>
  <c r="AS2296" i="20"/>
  <c r="AR2297" i="20"/>
  <c r="AQ2296" i="20"/>
  <c r="AU2296" i="20" s="1"/>
  <c r="AQ2297" i="20"/>
  <c r="AU2297" i="20" s="1"/>
  <c r="AR2298" i="20"/>
  <c r="AS2297" i="20"/>
  <c r="AS2298" i="20"/>
  <c r="AR2299" i="20"/>
  <c r="AQ2298" i="20"/>
  <c r="AU2298" i="20" s="1"/>
  <c r="AR2300" i="20"/>
  <c r="AS2299" i="20"/>
  <c r="AQ2299" i="20"/>
  <c r="AU2299" i="20" s="1"/>
  <c r="AS2300" i="20"/>
  <c r="AR2301" i="20"/>
  <c r="AQ2300" i="20"/>
  <c r="AU2300" i="20" s="1"/>
  <c r="AQ2301" i="20"/>
  <c r="AU2301" i="20" s="1"/>
  <c r="AS2301" i="20"/>
  <c r="AR2302" i="20"/>
  <c r="AR2303" i="20"/>
  <c r="AQ2302" i="20"/>
  <c r="AU2302" i="20" s="1"/>
  <c r="AS2302" i="20"/>
  <c r="AQ2303" i="20"/>
  <c r="AU2303" i="20" s="1"/>
  <c r="AR2304" i="20"/>
  <c r="AS2303" i="20"/>
  <c r="AR2305" i="20"/>
  <c r="AS2304" i="20"/>
  <c r="AQ2304" i="20"/>
  <c r="AU2304" i="20" s="1"/>
  <c r="AQ2305" i="20"/>
  <c r="AU2305" i="20" s="1"/>
  <c r="AR2306" i="20"/>
  <c r="AS2305" i="20"/>
  <c r="AS2306" i="20"/>
  <c r="AR2307" i="20"/>
  <c r="AQ2306" i="20"/>
  <c r="AU2306" i="20" s="1"/>
  <c r="AS2307" i="20"/>
  <c r="AQ2307" i="20"/>
  <c r="AU2307" i="20" s="1"/>
  <c r="AR2308" i="20"/>
  <c r="AQ2308" i="20"/>
  <c r="AU2308" i="20" s="1"/>
  <c r="AR2309" i="20"/>
  <c r="AS2308" i="20"/>
  <c r="AR2310" i="20"/>
  <c r="AS2309" i="20"/>
  <c r="AQ2309" i="20"/>
  <c r="AU2309" i="20" s="1"/>
  <c r="AS2310" i="20"/>
  <c r="AR2311" i="20"/>
  <c r="AQ2310" i="20"/>
  <c r="AU2310" i="20" s="1"/>
  <c r="AR2312" i="20"/>
  <c r="AS2311" i="20"/>
  <c r="AQ2311" i="20"/>
  <c r="AU2311" i="20" s="1"/>
  <c r="AQ2312" i="20"/>
  <c r="AU2312" i="20" s="1"/>
  <c r="AR2313" i="20"/>
  <c r="AS2312" i="20"/>
  <c r="AR2314" i="20"/>
  <c r="AQ2313" i="20"/>
  <c r="AU2313" i="20" s="1"/>
  <c r="AS2313" i="20"/>
  <c r="AR2315" i="20"/>
  <c r="AQ2314" i="20"/>
  <c r="AU2314" i="20" s="1"/>
  <c r="AS2314" i="20"/>
  <c r="AR2316" i="20"/>
  <c r="AS2315" i="20"/>
  <c r="AQ2315" i="20"/>
  <c r="AU2315" i="20" s="1"/>
  <c r="AQ2316" i="20"/>
  <c r="AU2316" i="20" s="1"/>
  <c r="AR2317" i="20"/>
  <c r="AS2316" i="20"/>
  <c r="AR2318" i="20"/>
  <c r="AS2317" i="20"/>
  <c r="AQ2317" i="20"/>
  <c r="AU2317" i="20" s="1"/>
  <c r="AS2318" i="20"/>
  <c r="AQ2318" i="20"/>
  <c r="AU2318" i="20" s="1"/>
  <c r="AR2319" i="20"/>
  <c r="AQ2319" i="20"/>
  <c r="AU2319" i="20" s="1"/>
  <c r="AR2320" i="20"/>
  <c r="AS2319" i="20"/>
  <c r="AQ2320" i="20"/>
  <c r="AU2320" i="20" s="1"/>
  <c r="AS2320" i="20"/>
  <c r="AR2321" i="20"/>
  <c r="AR2322" i="20"/>
  <c r="AS2321" i="20"/>
  <c r="AQ2321" i="20"/>
  <c r="AU2321" i="20" s="1"/>
  <c r="AS2322" i="20"/>
  <c r="AQ2322" i="20"/>
  <c r="AU2322" i="20" s="1"/>
  <c r="AR2323" i="20"/>
  <c r="AR2324" i="20"/>
  <c r="AQ2323" i="20"/>
  <c r="AU2323" i="20" s="1"/>
  <c r="AS2323" i="20"/>
  <c r="AS2324" i="20"/>
  <c r="AR2325" i="20"/>
  <c r="AQ2324" i="20"/>
  <c r="AU2324" i="20" s="1"/>
  <c r="AR2326" i="20"/>
  <c r="AQ2325" i="20"/>
  <c r="AU2325" i="20" s="1"/>
  <c r="AS2325" i="20"/>
  <c r="AS2326" i="20"/>
  <c r="AR2327" i="20"/>
  <c r="AQ2326" i="20"/>
  <c r="AU2326" i="20" s="1"/>
  <c r="AR2328" i="20"/>
  <c r="AQ2327" i="20"/>
  <c r="AU2327" i="20" s="1"/>
  <c r="AS2327" i="20"/>
  <c r="AS2328" i="20"/>
  <c r="AR2329" i="20"/>
  <c r="AQ2328" i="20"/>
  <c r="AU2328" i="20" s="1"/>
  <c r="AS2329" i="20"/>
  <c r="AQ2329" i="20"/>
  <c r="AU2329" i="20" s="1"/>
  <c r="AR2330" i="20"/>
  <c r="AQ2330" i="20"/>
  <c r="AU2330" i="20" s="1"/>
  <c r="AS2330" i="20"/>
  <c r="AR2331" i="20"/>
  <c r="AQ2331" i="20"/>
  <c r="AU2331" i="20" s="1"/>
  <c r="AR2332" i="20"/>
  <c r="AS2331" i="20"/>
  <c r="AR2333" i="20"/>
  <c r="AQ2332" i="20"/>
  <c r="AU2332" i="20" s="1"/>
  <c r="AS2332" i="20"/>
  <c r="AQ2333" i="20"/>
  <c r="AU2333" i="20" s="1"/>
  <c r="AR2334" i="20"/>
  <c r="AS2333" i="20"/>
  <c r="AS2334" i="20"/>
  <c r="AR2335" i="20"/>
  <c r="AQ2334" i="20"/>
  <c r="AU2334" i="20" s="1"/>
  <c r="AQ2335" i="20"/>
  <c r="AU2335" i="20" s="1"/>
  <c r="AS2335" i="20"/>
  <c r="AR2336" i="20"/>
  <c r="AR2337" i="20"/>
  <c r="AS2336" i="20"/>
  <c r="AQ2336" i="20"/>
  <c r="AU2336" i="20" s="1"/>
  <c r="AS2337" i="20"/>
  <c r="AR2338" i="20"/>
  <c r="AQ2337" i="20"/>
  <c r="AU2337" i="20" s="1"/>
  <c r="AR2339" i="20"/>
  <c r="AQ2338" i="20"/>
  <c r="AU2338" i="20" s="1"/>
  <c r="AS2338" i="20"/>
  <c r="AQ2339" i="20"/>
  <c r="AU2339" i="20" s="1"/>
  <c r="AR2340" i="20"/>
  <c r="AS2339" i="20"/>
  <c r="AR2341" i="20"/>
  <c r="AS2340" i="20"/>
  <c r="AQ2340" i="20"/>
  <c r="AU2340" i="20" s="1"/>
  <c r="AS2341" i="20"/>
  <c r="AQ2341" i="20"/>
  <c r="AU2341" i="20" s="1"/>
  <c r="AR2342" i="20"/>
  <c r="AS2342" i="20"/>
  <c r="AR2343" i="20"/>
  <c r="AQ2342" i="20"/>
  <c r="AU2342" i="20" s="1"/>
  <c r="AR2344" i="20"/>
  <c r="AQ2343" i="20"/>
  <c r="AU2343" i="20" s="1"/>
  <c r="AS2343" i="20"/>
  <c r="AS2344" i="20"/>
  <c r="AQ2344" i="20"/>
  <c r="AU2344" i="20" s="1"/>
  <c r="AR2345" i="20"/>
  <c r="AS2345" i="20"/>
  <c r="AQ2345" i="20"/>
  <c r="AU2345" i="20" s="1"/>
  <c r="AR2346" i="20"/>
  <c r="AQ2346" i="20"/>
  <c r="AU2346" i="20" s="1"/>
  <c r="AR2347" i="20"/>
  <c r="AS2346" i="20"/>
  <c r="AR2348" i="20"/>
  <c r="AS2347" i="20"/>
  <c r="AQ2347" i="20"/>
  <c r="AU2347" i="20" s="1"/>
  <c r="AQ2348" i="20"/>
  <c r="AU2348" i="20" s="1"/>
  <c r="AS2348" i="20"/>
  <c r="AR2349" i="20"/>
  <c r="AS2349" i="20"/>
  <c r="AR2350" i="20"/>
  <c r="AQ2349" i="20"/>
  <c r="AU2349" i="20" s="1"/>
  <c r="AS2350" i="20"/>
  <c r="AR2351" i="20"/>
  <c r="AQ2350" i="20"/>
  <c r="AU2350" i="20" s="1"/>
  <c r="AS2351" i="20"/>
  <c r="AQ2351" i="20"/>
  <c r="AU2351" i="20" s="1"/>
  <c r="AR2352" i="20"/>
  <c r="AS2352" i="20"/>
  <c r="AQ2352" i="20"/>
  <c r="AU2352" i="20" s="1"/>
  <c r="AR2353" i="20"/>
  <c r="AS2353" i="20"/>
  <c r="AR2354" i="20"/>
  <c r="AQ2353" i="20"/>
  <c r="AU2353" i="20" s="1"/>
  <c r="AR2355" i="20"/>
  <c r="AQ2354" i="20"/>
  <c r="AU2354" i="20" s="1"/>
  <c r="AS2354" i="20"/>
  <c r="AS2355" i="20"/>
  <c r="AR2356" i="20"/>
  <c r="AQ2355" i="20"/>
  <c r="AU2355" i="20" s="1"/>
  <c r="AQ2356" i="20"/>
  <c r="AU2356" i="20" s="1"/>
  <c r="AR2357" i="20"/>
  <c r="AS2356" i="20"/>
  <c r="AS2357" i="20"/>
  <c r="AR2358" i="20"/>
  <c r="AQ2357" i="20"/>
  <c r="AU2357" i="20" s="1"/>
  <c r="AQ2358" i="20"/>
  <c r="AU2358" i="20" s="1"/>
  <c r="AR2359" i="20"/>
  <c r="AS2358" i="20"/>
  <c r="AQ2359" i="20"/>
  <c r="AU2359" i="20" s="1"/>
  <c r="AS2359" i="20"/>
  <c r="AR2360" i="20"/>
  <c r="AS2360" i="20"/>
  <c r="AQ2360" i="20"/>
  <c r="AU2360" i="20" s="1"/>
  <c r="AR2361" i="20"/>
  <c r="AQ2361" i="20"/>
  <c r="AU2361" i="20" s="1"/>
  <c r="AS2361" i="20"/>
  <c r="AR2362" i="20"/>
  <c r="AR2363" i="20"/>
  <c r="AS2362" i="20"/>
  <c r="AQ2362" i="20"/>
  <c r="AU2362" i="20" s="1"/>
  <c r="AR2364" i="20"/>
  <c r="AQ2363" i="20"/>
  <c r="AU2363" i="20" s="1"/>
  <c r="AS2363" i="20"/>
  <c r="AS2364" i="20"/>
  <c r="AQ2364" i="20"/>
  <c r="AU2364" i="20" s="1"/>
  <c r="AR2365" i="20"/>
  <c r="AR2366" i="20"/>
  <c r="AS2365" i="20"/>
  <c r="AQ2365" i="20"/>
  <c r="AU2365" i="20" s="1"/>
  <c r="AS2366" i="20"/>
  <c r="AQ2366" i="20"/>
  <c r="AU2366" i="20" s="1"/>
  <c r="AX6" i="23" l="1"/>
  <c r="AQ18" i="20"/>
  <c r="AU18" i="20" s="1"/>
  <c r="AP16" i="14"/>
  <c r="AU12" i="23"/>
  <c r="AO16" i="14"/>
  <c r="AQ16" i="14"/>
  <c r="AR16" i="14"/>
  <c r="AS16" i="14"/>
  <c r="AW7" i="23"/>
  <c r="AX7" i="23" l="1"/>
  <c r="AP17" i="14"/>
  <c r="AQ17" i="14"/>
  <c r="AO17" i="14"/>
  <c r="AR17" i="14"/>
  <c r="AS17" i="14"/>
  <c r="AW12" i="23"/>
  <c r="AW10" i="23"/>
  <c r="AX12" i="23" l="1"/>
  <c r="AX10" i="23"/>
  <c r="AP18" i="14"/>
  <c r="AU5" i="23"/>
  <c r="AU3" i="23"/>
  <c r="AQ18" i="14"/>
  <c r="AO18" i="14"/>
  <c r="AW3" i="23"/>
  <c r="BD16" i="23"/>
  <c r="AR18" i="14"/>
  <c r="AS18" i="14"/>
  <c r="BD4" i="23"/>
  <c r="AX3" i="23" l="1"/>
  <c r="AP19" i="14"/>
  <c r="AQ19" i="14"/>
  <c r="AO19" i="14"/>
  <c r="BD7" i="23"/>
  <c r="AW8" i="23"/>
  <c r="AR19" i="14"/>
  <c r="AS19" i="14"/>
  <c r="AW5" i="23"/>
  <c r="AX5" i="23" l="1"/>
  <c r="AX8" i="23"/>
  <c r="AO20" i="14"/>
  <c r="D57" i="1"/>
  <c r="AU13" i="23"/>
  <c r="AA2" i="23" a="1"/>
  <c r="AP20" i="14"/>
  <c r="D56" i="1"/>
  <c r="AQ20" i="14"/>
  <c r="BD9" i="23"/>
  <c r="AR20" i="14"/>
  <c r="BD13" i="23"/>
  <c r="AS20" i="14"/>
  <c r="BD3" i="23"/>
  <c r="BD8" i="23"/>
  <c r="BD5" i="23"/>
  <c r="BD10" i="23"/>
  <c r="AW13" i="23"/>
  <c r="BD20" i="23"/>
  <c r="AW2" i="23"/>
  <c r="BD12" i="23"/>
  <c r="BD18" i="23"/>
  <c r="AT17" i="20"/>
  <c r="AA22" i="23" l="1"/>
  <c r="AA18" i="23"/>
  <c r="AA34" i="23"/>
  <c r="AA10" i="23"/>
  <c r="AA38" i="23"/>
  <c r="AA13" i="23"/>
  <c r="AA19" i="23"/>
  <c r="AA47" i="23"/>
  <c r="AA36" i="23"/>
  <c r="AA92" i="23"/>
  <c r="AA4" i="23"/>
  <c r="AA53" i="23"/>
  <c r="AA84" i="23"/>
  <c r="AA62" i="23"/>
  <c r="AA44" i="23"/>
  <c r="AA69" i="23"/>
  <c r="AA28" i="23"/>
  <c r="AA63" i="23"/>
  <c r="AA25" i="23"/>
  <c r="AA40" i="23"/>
  <c r="AA20" i="23"/>
  <c r="AA46" i="23"/>
  <c r="AA43" i="23"/>
  <c r="AA2" i="23"/>
  <c r="AA45" i="23"/>
  <c r="AA64" i="23"/>
  <c r="AA82" i="23"/>
  <c r="AA65" i="23"/>
  <c r="AA78" i="23"/>
  <c r="AA23" i="23"/>
  <c r="AA85" i="23"/>
  <c r="AA67" i="23"/>
  <c r="AA88" i="23"/>
  <c r="AA52" i="23"/>
  <c r="AA31" i="23"/>
  <c r="AA80" i="23"/>
  <c r="AA49" i="23"/>
  <c r="AA41" i="23"/>
  <c r="AA58" i="23"/>
  <c r="AA93" i="23"/>
  <c r="AA17" i="23"/>
  <c r="AA74" i="23"/>
  <c r="AA55" i="23"/>
  <c r="AA68" i="23"/>
  <c r="AA29" i="23"/>
  <c r="AA7" i="23"/>
  <c r="AA56" i="23"/>
  <c r="AA16" i="23"/>
  <c r="AA14" i="23"/>
  <c r="AA33" i="23"/>
  <c r="AA66" i="23"/>
  <c r="AA70" i="23"/>
  <c r="AA32" i="23"/>
  <c r="AA81" i="23"/>
  <c r="AA54" i="23"/>
  <c r="AA27" i="23"/>
  <c r="AA75" i="23"/>
  <c r="AA8" i="23"/>
  <c r="AA26" i="23"/>
  <c r="AA83" i="23"/>
  <c r="AA76" i="23"/>
  <c r="AA11" i="23"/>
  <c r="AA86" i="23"/>
  <c r="AA24" i="23"/>
  <c r="AA21" i="23"/>
  <c r="AA71" i="23"/>
  <c r="AA60" i="23"/>
  <c r="AA94" i="23"/>
  <c r="AA30" i="23"/>
  <c r="AA77" i="23"/>
  <c r="AA50" i="23"/>
  <c r="AA9" i="23"/>
  <c r="AA51" i="23"/>
  <c r="AA3" i="23"/>
  <c r="AA79" i="23"/>
  <c r="AA61" i="23"/>
  <c r="AA42" i="23"/>
  <c r="AA59" i="23"/>
  <c r="AA37" i="23"/>
  <c r="AA6" i="23"/>
  <c r="AA12" i="23"/>
  <c r="AA72" i="23"/>
  <c r="AA48" i="23"/>
  <c r="AA91" i="23"/>
  <c r="AA35" i="23"/>
  <c r="AA5" i="23"/>
  <c r="AA39" i="23"/>
  <c r="AA90" i="23"/>
  <c r="AA15" i="23"/>
  <c r="AA87" i="23"/>
  <c r="AA57" i="23"/>
  <c r="AA89" i="23"/>
  <c r="AA73" i="23"/>
  <c r="AX2" i="23"/>
  <c r="AX13" i="23"/>
  <c r="I47" i="1"/>
  <c r="H57" i="1"/>
  <c r="AA2" i="22" a="1"/>
  <c r="I48" i="1"/>
  <c r="H56" i="1"/>
  <c r="AO21" i="14"/>
  <c r="I56" i="1"/>
  <c r="AQ21" i="14"/>
  <c r="AD5" i="22"/>
  <c r="AU9" i="22"/>
  <c r="U3" i="19" a="1"/>
  <c r="AU2" i="22"/>
  <c r="AP21" i="14"/>
  <c r="AT335" i="20"/>
  <c r="BD542" i="23"/>
  <c r="BD863" i="23"/>
  <c r="BD1816" i="23"/>
  <c r="BD1142" i="23"/>
  <c r="AT397" i="20"/>
  <c r="AT2153" i="20"/>
  <c r="BD924" i="23"/>
  <c r="AT1994" i="20"/>
  <c r="AT2333" i="20"/>
  <c r="AT2032" i="20"/>
  <c r="BD921" i="23"/>
  <c r="AT2312" i="20"/>
  <c r="AT1837" i="20"/>
  <c r="AT50" i="20"/>
  <c r="BD325" i="23"/>
  <c r="AT1921" i="20"/>
  <c r="BD1196" i="23"/>
  <c r="BD1011" i="23"/>
  <c r="AT1097" i="20"/>
  <c r="AT2226" i="20"/>
  <c r="BD214" i="23"/>
  <c r="AT984" i="20"/>
  <c r="AT1375" i="20"/>
  <c r="BD1564" i="23"/>
  <c r="AT1255" i="20"/>
  <c r="AT1544" i="20"/>
  <c r="BD752" i="23"/>
  <c r="BD785" i="23"/>
  <c r="AT1300" i="20"/>
  <c r="AT1890" i="20"/>
  <c r="AT820" i="20"/>
  <c r="AT670" i="20"/>
  <c r="BD51" i="23"/>
  <c r="AT93" i="20"/>
  <c r="BD668" i="23"/>
  <c r="BD1251" i="23"/>
  <c r="BD601" i="23"/>
  <c r="AT2239" i="20"/>
  <c r="BD1680" i="23"/>
  <c r="AT736" i="20"/>
  <c r="BD1575" i="23"/>
  <c r="BD1049" i="23"/>
  <c r="AT2237" i="20"/>
  <c r="BD286" i="23"/>
  <c r="BD1175" i="23"/>
  <c r="AT1658" i="20"/>
  <c r="BD144" i="23"/>
  <c r="AT1243" i="20"/>
  <c r="BD90" i="23"/>
  <c r="AT1496" i="20"/>
  <c r="AT194" i="20"/>
  <c r="BD1956" i="23"/>
  <c r="AT1443" i="20"/>
  <c r="AT351" i="20"/>
  <c r="AT1531" i="20"/>
  <c r="BD292" i="23"/>
  <c r="BD1239" i="23"/>
  <c r="BD1350" i="23"/>
  <c r="AT2208" i="20"/>
  <c r="BD598" i="23"/>
  <c r="AT1260" i="20"/>
  <c r="AT217" i="20"/>
  <c r="BD2048" i="23"/>
  <c r="AT286" i="20"/>
  <c r="AT1870" i="20"/>
  <c r="BD102" i="23"/>
  <c r="AT2152" i="20"/>
  <c r="BD2220" i="23"/>
  <c r="AT916" i="20"/>
  <c r="AT1755" i="20"/>
  <c r="BD165" i="23"/>
  <c r="BD259" i="23"/>
  <c r="AT752" i="20"/>
  <c r="BD1086" i="23"/>
  <c r="BD368" i="23"/>
  <c r="AT1304" i="20"/>
  <c r="AT437" i="20"/>
  <c r="BD1259" i="23"/>
  <c r="AT1341" i="20"/>
  <c r="BD772" i="23"/>
  <c r="AT338" i="20"/>
  <c r="AT1929" i="20"/>
  <c r="BD1744" i="23"/>
  <c r="BD2330" i="23"/>
  <c r="AT2247" i="20"/>
  <c r="AT668" i="20"/>
  <c r="AT683" i="20"/>
  <c r="AT1663" i="20"/>
  <c r="AT1639" i="20"/>
  <c r="AT243" i="20"/>
  <c r="AT1394" i="20"/>
  <c r="BD1611" i="23"/>
  <c r="BD1800" i="23"/>
  <c r="AT2182" i="20"/>
  <c r="BD1349" i="23"/>
  <c r="BD1643" i="23"/>
  <c r="BD1743" i="23"/>
  <c r="AT1082" i="20"/>
  <c r="AT1723" i="20"/>
  <c r="AT636" i="20"/>
  <c r="AT1362" i="20"/>
  <c r="AT60" i="20"/>
  <c r="AT145" i="20"/>
  <c r="AT1433" i="20"/>
  <c r="AT1820" i="20"/>
  <c r="BD2108" i="23"/>
  <c r="AT1361" i="20"/>
  <c r="BD501" i="23"/>
  <c r="BD1443" i="23"/>
  <c r="BD1429" i="23"/>
  <c r="BD120" i="23"/>
  <c r="AT802" i="20"/>
  <c r="AT809" i="20"/>
  <c r="AT588" i="20"/>
  <c r="BD1651" i="23"/>
  <c r="BD327" i="23"/>
  <c r="AT2194" i="20"/>
  <c r="BD527" i="23"/>
  <c r="BD715" i="23"/>
  <c r="AT2195" i="20"/>
  <c r="BD2039" i="23"/>
  <c r="BD533" i="23"/>
  <c r="BD2303" i="23"/>
  <c r="AT202" i="20"/>
  <c r="AT157" i="20"/>
  <c r="AT206" i="20"/>
  <c r="BD2003" i="23"/>
  <c r="BD1757" i="23"/>
  <c r="BD662" i="23"/>
  <c r="AT830" i="20"/>
  <c r="BD543" i="23"/>
  <c r="BD2076" i="23"/>
  <c r="BD1804" i="23"/>
  <c r="BD2130" i="23"/>
  <c r="BD565" i="23"/>
  <c r="BD100" i="23"/>
  <c r="AT682" i="20"/>
  <c r="AT82" i="20"/>
  <c r="BD2134" i="23"/>
  <c r="AT826" i="20"/>
  <c r="BD1630" i="22"/>
  <c r="AT506" i="20"/>
  <c r="AT1696" i="20"/>
  <c r="BD1287" i="23"/>
  <c r="BD615" i="23"/>
  <c r="AT489" i="20"/>
  <c r="BD555" i="23"/>
  <c r="AT1305" i="20"/>
  <c r="AT902" i="20"/>
  <c r="BD1719" i="23"/>
  <c r="AT2272" i="20"/>
  <c r="BD681" i="23"/>
  <c r="BD1128" i="23"/>
  <c r="BD1301" i="23"/>
  <c r="AT941" i="20"/>
  <c r="AT385" i="20"/>
  <c r="AT835" i="20"/>
  <c r="AT1775" i="20"/>
  <c r="BD2006" i="23"/>
  <c r="BD916" i="23"/>
  <c r="BD661" i="23"/>
  <c r="BD328" i="23"/>
  <c r="BD1674" i="23"/>
  <c r="AT1369" i="20"/>
  <c r="AT356" i="20"/>
  <c r="BD175" i="22"/>
  <c r="AT1536" i="20"/>
  <c r="BD53" i="22"/>
  <c r="AT1757" i="20"/>
  <c r="BD865" i="23"/>
  <c r="AT1116" i="20"/>
  <c r="AT1970" i="20"/>
  <c r="BD1484" i="23"/>
  <c r="AT762" i="20"/>
  <c r="AT1470" i="20"/>
  <c r="AT1247" i="20"/>
  <c r="AT955" i="20"/>
  <c r="AT30" i="20"/>
  <c r="BD210" i="23"/>
  <c r="BD620" i="23"/>
  <c r="AT1636" i="20"/>
  <c r="BD655" i="22"/>
  <c r="AT848" i="20"/>
  <c r="BD1375" i="22"/>
  <c r="BD521" i="23"/>
  <c r="AT626" i="20"/>
  <c r="BD634" i="23"/>
  <c r="BD347" i="23"/>
  <c r="AT1283" i="20"/>
  <c r="BD970" i="23"/>
  <c r="AT1067" i="20"/>
  <c r="BD1006" i="23"/>
  <c r="AT1861" i="20"/>
  <c r="BD1903" i="23"/>
  <c r="BD1945" i="23"/>
  <c r="BD2067" i="23"/>
  <c r="BD1751" i="23"/>
  <c r="BD1865" i="22"/>
  <c r="AT2089" i="20"/>
  <c r="BD388" i="22"/>
  <c r="AT1064" i="20"/>
  <c r="BD404" i="23"/>
  <c r="AT2096" i="20"/>
  <c r="BD750" i="23"/>
  <c r="AT22" i="20"/>
  <c r="BD922" i="23"/>
  <c r="BD959" i="23"/>
  <c r="AT892" i="20"/>
  <c r="BD1148" i="23"/>
  <c r="AT853" i="20"/>
  <c r="BD1810" i="23"/>
  <c r="BD700" i="23"/>
  <c r="BD77" i="23"/>
  <c r="BD1929" i="22"/>
  <c r="AT318" i="20"/>
  <c r="BD1919" i="22"/>
  <c r="BD454" i="23"/>
  <c r="AT2107" i="20"/>
  <c r="BD728" i="23"/>
  <c r="BD955" i="23"/>
  <c r="BD1182" i="23"/>
  <c r="BD1788" i="23"/>
  <c r="BD1679" i="23"/>
  <c r="BD111" i="23"/>
  <c r="AT767" i="20"/>
  <c r="AT680" i="20"/>
  <c r="BD154" i="23"/>
  <c r="BD1364" i="23"/>
  <c r="BD622" i="23"/>
  <c r="BD485" i="22"/>
  <c r="BD616" i="23"/>
  <c r="AT657" i="20"/>
  <c r="AT804" i="20"/>
  <c r="AT300" i="20"/>
  <c r="BD155" i="23"/>
  <c r="AT1077" i="20"/>
  <c r="BD2141" i="22"/>
  <c r="BD1192" i="23"/>
  <c r="AT2047" i="20"/>
  <c r="BD530" i="22"/>
  <c r="AT1860" i="20"/>
  <c r="AT1282" i="20"/>
  <c r="BD1888" i="23"/>
  <c r="AT2172" i="20"/>
  <c r="AT778" i="20"/>
  <c r="BD2360" i="22"/>
  <c r="BD1186" i="23"/>
  <c r="BD1271" i="22"/>
  <c r="BD1166" i="23"/>
  <c r="BD2098" i="22"/>
  <c r="BD1806" i="23"/>
  <c r="BD2207" i="22"/>
  <c r="BD1640" i="22"/>
  <c r="BD1789" i="23"/>
  <c r="AT980" i="20"/>
  <c r="AT1032" i="20"/>
  <c r="BD185" i="23"/>
  <c r="BD42" i="23"/>
  <c r="BD824" i="23"/>
  <c r="BD39" i="23"/>
  <c r="AT822" i="20"/>
  <c r="AT818" i="20"/>
  <c r="BD1106" i="23"/>
  <c r="BD1374" i="22"/>
  <c r="AT2136" i="20"/>
  <c r="BD2206" i="22"/>
  <c r="BD429" i="23"/>
  <c r="AT2123" i="20"/>
  <c r="AT555" i="20"/>
  <c r="BD35" i="23"/>
  <c r="BD1842" i="23"/>
  <c r="AT828" i="20"/>
  <c r="BD495" i="22"/>
  <c r="AT1497" i="20"/>
  <c r="BD452" i="22"/>
  <c r="AT977" i="20"/>
  <c r="BD211" i="22"/>
  <c r="BD2083" i="23"/>
  <c r="AT2101" i="20"/>
  <c r="BD95" i="22"/>
  <c r="BD192" i="22"/>
  <c r="BD710" i="23"/>
  <c r="AT725" i="20"/>
  <c r="AT1195" i="20"/>
  <c r="BD204" i="23"/>
  <c r="BD142" i="23"/>
  <c r="AT1150" i="20"/>
  <c r="BD1200" i="22"/>
  <c r="AT1746" i="20"/>
  <c r="BD1063" i="23"/>
  <c r="BD1204" i="22"/>
  <c r="AT396" i="20"/>
  <c r="BD2033" i="23"/>
  <c r="BD2090" i="23"/>
  <c r="AT1257" i="20"/>
  <c r="BD1579" i="23"/>
  <c r="BD1474" i="22"/>
  <c r="BD1985" i="23"/>
  <c r="BD1984" i="22"/>
  <c r="AT1749" i="20"/>
  <c r="BD41" i="22"/>
  <c r="BD1086" i="22"/>
  <c r="BD839" i="22"/>
  <c r="BD13" i="22"/>
  <c r="BD1261" i="23"/>
  <c r="BD2085" i="23"/>
  <c r="AT1264" i="20"/>
  <c r="AT1659" i="20"/>
  <c r="AT1474" i="20"/>
  <c r="AT1489" i="20"/>
  <c r="AT193" i="20"/>
  <c r="BD234" i="23"/>
  <c r="BD1145" i="23"/>
  <c r="AT1446" i="20"/>
  <c r="AT1118" i="20"/>
  <c r="BD986" i="23"/>
  <c r="BD2324" i="23"/>
  <c r="AT1648" i="20"/>
  <c r="BD856" i="23"/>
  <c r="BD1647" i="23"/>
  <c r="BD919" i="23"/>
  <c r="AT751" i="20"/>
  <c r="BD2325" i="23"/>
  <c r="AT469" i="20"/>
  <c r="AT721" i="20"/>
  <c r="AT1583" i="20"/>
  <c r="AT502" i="20"/>
  <c r="AT1216" i="20"/>
  <c r="AT2169" i="20"/>
  <c r="BD2030" i="23"/>
  <c r="AT1629" i="20"/>
  <c r="AT1641" i="20"/>
  <c r="AT1458" i="20"/>
  <c r="AT463" i="20"/>
  <c r="AT2270" i="20"/>
  <c r="AT1783" i="20"/>
  <c r="AT128" i="20"/>
  <c r="AT1741" i="20"/>
  <c r="BD567" i="23"/>
  <c r="AT2265" i="20"/>
  <c r="AT2219" i="20"/>
  <c r="BD1849" i="23"/>
  <c r="AT547" i="20"/>
  <c r="BD1880" i="23"/>
  <c r="BD2230" i="23"/>
  <c r="BD720" i="23"/>
  <c r="BD996" i="23"/>
  <c r="BD890" i="23"/>
  <c r="BD650" i="23"/>
  <c r="AT562" i="20"/>
  <c r="BD149" i="23"/>
  <c r="AT255" i="20"/>
  <c r="BD1487" i="23"/>
  <c r="AT1105" i="20"/>
  <c r="BD2068" i="23"/>
  <c r="BD775" i="23"/>
  <c r="BD980" i="23"/>
  <c r="BD1960" i="23"/>
  <c r="AT1623" i="20"/>
  <c r="AT1975" i="20"/>
  <c r="AT270" i="20"/>
  <c r="AT728" i="20"/>
  <c r="AT1017" i="20"/>
  <c r="BD1839" i="23"/>
  <c r="BD630" i="23"/>
  <c r="BD909" i="23"/>
  <c r="AT423" i="20"/>
  <c r="AT796" i="20"/>
  <c r="BD1281" i="23"/>
  <c r="AT2319" i="20"/>
  <c r="BD189" i="23"/>
  <c r="BD2307" i="23"/>
  <c r="BD1352" i="23"/>
  <c r="AT1946" i="20"/>
  <c r="AT1066" i="20"/>
  <c r="AT921" i="20"/>
  <c r="AT2108" i="20"/>
  <c r="AT883" i="20"/>
  <c r="BD751" i="23"/>
  <c r="AT1529" i="20"/>
  <c r="AT981" i="20"/>
  <c r="AT654" i="20"/>
  <c r="BD2045" i="23"/>
  <c r="BD1766" i="23"/>
  <c r="AT1294" i="20"/>
  <c r="AT1759" i="20"/>
  <c r="BD1212" i="23"/>
  <c r="BD592" i="23"/>
  <c r="BD1552" i="23"/>
  <c r="AT641" i="20"/>
  <c r="BD928" i="23"/>
  <c r="AT1537" i="20"/>
  <c r="AT2191" i="20"/>
  <c r="AT2188" i="20"/>
  <c r="BD345" i="23"/>
  <c r="BD1598" i="23"/>
  <c r="AT1198" i="20"/>
  <c r="AT760" i="20"/>
  <c r="BD1859" i="23"/>
  <c r="AT1558" i="20"/>
  <c r="BD845" i="23"/>
  <c r="BD1230" i="23"/>
  <c r="AT750" i="20"/>
  <c r="AT223" i="20"/>
  <c r="AT158" i="20"/>
  <c r="AT2134" i="20"/>
  <c r="BD595" i="23"/>
  <c r="AT763" i="20"/>
  <c r="AT510" i="20"/>
  <c r="BD452" i="23"/>
  <c r="AT1404" i="20"/>
  <c r="BD1663" i="23"/>
  <c r="AT1180" i="20"/>
  <c r="AT738" i="20"/>
  <c r="AT837" i="20"/>
  <c r="AT667" i="20"/>
  <c r="BD1742" i="23"/>
  <c r="BD1348" i="23"/>
  <c r="AT1982" i="20"/>
  <c r="BD476" i="23"/>
  <c r="BD774" i="23"/>
  <c r="AT1293" i="20"/>
  <c r="AT1740" i="20"/>
  <c r="AT693" i="20"/>
  <c r="AT1102" i="20"/>
  <c r="BD64" i="23"/>
  <c r="AT135" i="20"/>
  <c r="AT571" i="20"/>
  <c r="AT570" i="20"/>
  <c r="BD654" i="23"/>
  <c r="AT841" i="20"/>
  <c r="AT1613" i="20"/>
  <c r="AT24" i="20"/>
  <c r="BD1939" i="23"/>
  <c r="BD1965" i="23"/>
  <c r="BD131" i="23"/>
  <c r="AT2263" i="20"/>
  <c r="AT1797" i="20"/>
  <c r="BD1776" i="23"/>
  <c r="AT1752" i="20"/>
  <c r="BD216" i="23"/>
  <c r="AT1616" i="20"/>
  <c r="AT1874" i="20"/>
  <c r="BD1325" i="23"/>
  <c r="BD832" i="23"/>
  <c r="BD1919" i="23"/>
  <c r="BD1263" i="22"/>
  <c r="AT2036" i="20"/>
  <c r="BD2106" i="23"/>
  <c r="AT221" i="20"/>
  <c r="AT2156" i="20"/>
  <c r="BD1691" i="23"/>
  <c r="BD222" i="23"/>
  <c r="BD1641" i="23"/>
  <c r="AT63" i="20"/>
  <c r="BD687" i="23"/>
  <c r="AT237" i="20"/>
  <c r="BD274" i="23"/>
  <c r="BD1640" i="23"/>
  <c r="AT1760" i="20"/>
  <c r="AT691" i="20"/>
  <c r="BD809" i="23"/>
  <c r="AT2174" i="20"/>
  <c r="BD1747" i="23"/>
  <c r="AT1287" i="20"/>
  <c r="AT1678" i="20"/>
  <c r="AT1460" i="20"/>
  <c r="BD93" i="23"/>
  <c r="BD811" i="23"/>
  <c r="AT1173" i="20"/>
  <c r="BD198" i="23"/>
  <c r="BD1832" i="22"/>
  <c r="AT1520" i="20"/>
  <c r="BD67" i="22"/>
  <c r="BD354" i="23"/>
  <c r="AT2067" i="20"/>
  <c r="BD879" i="23"/>
  <c r="AT1368" i="20"/>
  <c r="BD1291" i="23"/>
  <c r="BD190" i="23"/>
  <c r="BD126" i="23"/>
  <c r="BD1312" i="23"/>
  <c r="AT434" i="20"/>
  <c r="BD1577" i="23"/>
  <c r="BD855" i="23"/>
  <c r="BD826" i="23"/>
  <c r="BD135" i="23"/>
  <c r="BD1546" i="22"/>
  <c r="AT1051" i="20"/>
  <c r="BD496" i="22"/>
  <c r="AT412" i="20"/>
  <c r="BD311" i="23"/>
  <c r="AT1295" i="20"/>
  <c r="AT1312" i="20"/>
  <c r="BD1275" i="23"/>
  <c r="BD2058" i="23"/>
  <c r="BD667" i="23"/>
  <c r="AT715" i="20"/>
  <c r="AT612" i="20"/>
  <c r="BD1410" i="23"/>
  <c r="BD41" i="23"/>
  <c r="BD541" i="23"/>
  <c r="AT1768" i="20"/>
  <c r="BD1001" i="22"/>
  <c r="AT513" i="20"/>
  <c r="BD1942" i="22"/>
  <c r="BD432" i="23"/>
  <c r="AT775" i="20"/>
  <c r="AT1285" i="20"/>
  <c r="AT1747" i="20"/>
  <c r="AT1225" i="20"/>
  <c r="BD2355" i="23"/>
  <c r="AT386" i="20"/>
  <c r="AT149" i="20"/>
  <c r="BD278" i="23"/>
  <c r="BD1991" i="23"/>
  <c r="AT2165" i="20"/>
  <c r="BD2029" i="23"/>
  <c r="BD49" i="23"/>
  <c r="BD2195" i="22"/>
  <c r="BD732" i="23"/>
  <c r="BD947" i="22"/>
  <c r="AT86" i="20"/>
  <c r="AT860" i="20"/>
  <c r="BD87" i="23"/>
  <c r="BD244" i="23"/>
  <c r="BD1514" i="23"/>
  <c r="AT178" i="20"/>
  <c r="BD1082" i="23"/>
  <c r="BD590" i="23"/>
  <c r="AT1611" i="20"/>
  <c r="AT1321" i="20"/>
  <c r="AT1900" i="20"/>
  <c r="AT2144" i="20"/>
  <c r="BD463" i="23"/>
  <c r="BD1483" i="22"/>
  <c r="AT323" i="20"/>
  <c r="BD730" i="23"/>
  <c r="BD458" i="23"/>
  <c r="AT1779" i="20"/>
  <c r="AT1704" i="20"/>
  <c r="AT1691" i="20"/>
  <c r="BD55" i="22"/>
  <c r="BD862" i="23"/>
  <c r="BD1539" i="23"/>
  <c r="BD487" i="22"/>
  <c r="BD1763" i="23"/>
  <c r="AT374" i="20"/>
  <c r="BD236" i="22"/>
  <c r="BD218" i="23"/>
  <c r="AT162" i="20"/>
  <c r="BD589" i="22"/>
  <c r="BD2162" i="22"/>
  <c r="BD684" i="22"/>
  <c r="BD1852" i="22"/>
  <c r="BD21" i="22"/>
  <c r="BD2249" i="22"/>
  <c r="BD1817" i="22"/>
  <c r="BD637" i="22"/>
  <c r="BD2201" i="22"/>
  <c r="BD1785" i="23"/>
  <c r="AT2001" i="20"/>
  <c r="BD246" i="23"/>
  <c r="AT920" i="20"/>
  <c r="BD1380" i="23"/>
  <c r="BD1229" i="23"/>
  <c r="BD83" i="23"/>
  <c r="BD1469" i="23"/>
  <c r="BD586" i="23"/>
  <c r="BD1965" i="22"/>
  <c r="AT896" i="20"/>
  <c r="BD1481" i="22"/>
  <c r="AT1614" i="20"/>
  <c r="AT218" i="20"/>
  <c r="BD1534" i="23"/>
  <c r="BD2179" i="23"/>
  <c r="BD1644" i="22"/>
  <c r="BD493" i="23"/>
  <c r="BD377" i="22"/>
  <c r="AT880" i="20"/>
  <c r="BD1026" i="22"/>
  <c r="BD1203" i="23"/>
  <c r="BD2128" i="22"/>
  <c r="BD1864" i="23"/>
  <c r="BD1902" i="23"/>
  <c r="AT225" i="20"/>
  <c r="BD990" i="22"/>
  <c r="BD1687" i="23"/>
  <c r="AT1328" i="20"/>
  <c r="AT1086" i="20"/>
  <c r="BD365" i="23"/>
  <c r="BD1722" i="23"/>
  <c r="AT1038" i="20"/>
  <c r="BD2288" i="22"/>
  <c r="AT1909" i="20"/>
  <c r="AT2061" i="20"/>
  <c r="BD1810" i="22"/>
  <c r="BD623" i="23"/>
  <c r="BD1657" i="23"/>
  <c r="BD298" i="22"/>
  <c r="BD1700" i="23"/>
  <c r="BD1127" i="23"/>
  <c r="BD148" i="22"/>
  <c r="BD872" i="22"/>
  <c r="BD265" i="22"/>
  <c r="BD478" i="22"/>
  <c r="BD1816" i="22"/>
  <c r="BD309" i="22"/>
  <c r="BD221" i="22"/>
  <c r="BD2314" i="22"/>
  <c r="BD851" i="22"/>
  <c r="AT1821" i="20"/>
  <c r="BD1616" i="23"/>
  <c r="AT1763" i="20"/>
  <c r="AT189" i="20"/>
  <c r="AT726" i="20"/>
  <c r="BD351" i="23"/>
  <c r="BD931" i="23"/>
  <c r="AT989" i="20"/>
  <c r="BD79" i="23"/>
  <c r="AT780" i="20"/>
  <c r="BD1047" i="23"/>
  <c r="BD1602" i="23"/>
  <c r="AT681" i="20"/>
  <c r="AT1407" i="20"/>
  <c r="AT269" i="20"/>
  <c r="AT1840" i="20"/>
  <c r="AT304" i="20"/>
  <c r="BD2287" i="23"/>
  <c r="AT1594" i="20"/>
  <c r="BD1112" i="23"/>
  <c r="BD479" i="23"/>
  <c r="AT101" i="20"/>
  <c r="BD415" i="23"/>
  <c r="AT2163" i="20"/>
  <c r="BD1293" i="23"/>
  <c r="BD510" i="23"/>
  <c r="BD248" i="23"/>
  <c r="AT410" i="20"/>
  <c r="BD885" i="23"/>
  <c r="AT1073" i="20"/>
  <c r="BD1333" i="23"/>
  <c r="BD1837" i="23"/>
  <c r="BD146" i="23"/>
  <c r="BD317" i="23"/>
  <c r="AT910" i="20"/>
  <c r="AT1450" i="20"/>
  <c r="AT261" i="20"/>
  <c r="BD1457" i="23"/>
  <c r="AT69" i="20"/>
  <c r="AT532" i="20"/>
  <c r="AT2106" i="20"/>
  <c r="AT541" i="20"/>
  <c r="AT893" i="20"/>
  <c r="AT895" i="20"/>
  <c r="AT183" i="20"/>
  <c r="AT1054" i="20"/>
  <c r="AT2124" i="20"/>
  <c r="AT219" i="20"/>
  <c r="AT1624" i="20"/>
  <c r="BD689" i="23"/>
  <c r="AT972" i="20"/>
  <c r="AT1785" i="20"/>
  <c r="BD841" i="23"/>
  <c r="BD414" i="23"/>
  <c r="AT1409" i="20"/>
  <c r="AT1847" i="20"/>
  <c r="AT301" i="20"/>
  <c r="AT415" i="20"/>
  <c r="AT76" i="20"/>
  <c r="BD1280" i="23"/>
  <c r="BD1294" i="23"/>
  <c r="AT940" i="20"/>
  <c r="BD664" i="23"/>
  <c r="BD2189" i="23"/>
  <c r="BD161" i="23"/>
  <c r="AT1560" i="20"/>
  <c r="BD301" i="23"/>
  <c r="AT337" i="20"/>
  <c r="BD1629" i="23"/>
  <c r="AT1298" i="20"/>
  <c r="BD29" i="23"/>
  <c r="BD136" i="23"/>
  <c r="BD559" i="23"/>
  <c r="AT116" i="20"/>
  <c r="AT936" i="20"/>
  <c r="AT1459" i="20"/>
  <c r="BD315" i="23"/>
  <c r="AT594" i="20"/>
  <c r="BD1473" i="23"/>
  <c r="BD486" i="23"/>
  <c r="BD396" i="23"/>
  <c r="AT1574" i="20"/>
  <c r="AT2126" i="20"/>
  <c r="AT212" i="20"/>
  <c r="AT294" i="20"/>
  <c r="BD1803" i="23"/>
  <c r="BD1361" i="23"/>
  <c r="AT1477" i="20"/>
  <c r="BD834" i="23"/>
  <c r="AT1418" i="20"/>
  <c r="AT1088" i="20"/>
  <c r="BD1493" i="23"/>
  <c r="AT1012" i="20"/>
  <c r="BD764" i="23"/>
  <c r="AT282" i="20"/>
  <c r="AT655" i="20"/>
  <c r="BD561" i="23"/>
  <c r="BD528" i="23"/>
  <c r="AT1644" i="20"/>
  <c r="AT289" i="20"/>
  <c r="AT1473" i="20"/>
  <c r="BD225" i="23"/>
  <c r="BD591" i="23"/>
  <c r="AT1985" i="20"/>
  <c r="BD360" i="23"/>
  <c r="AT1673" i="20"/>
  <c r="AT578" i="20"/>
  <c r="BD2308" i="23"/>
  <c r="BD1995" i="23"/>
  <c r="BD1979" i="23"/>
  <c r="AT2049" i="20"/>
  <c r="BD468" i="23"/>
  <c r="AT2128" i="20"/>
  <c r="BD2256" i="23"/>
  <c r="BD673" i="23"/>
  <c r="BD375" i="23"/>
  <c r="BD480" i="23"/>
  <c r="BD1771" i="23"/>
  <c r="AT708" i="20"/>
  <c r="BD1782" i="23"/>
  <c r="AT74" i="20"/>
  <c r="BD2177" i="23"/>
  <c r="AT823" i="20"/>
  <c r="BD407" i="23"/>
  <c r="AT341" i="20"/>
  <c r="AT1697" i="20"/>
  <c r="AT325" i="20"/>
  <c r="AT1140" i="20"/>
  <c r="BD617" i="22"/>
  <c r="AT67" i="20"/>
  <c r="AT1351" i="20"/>
  <c r="BD678" i="23"/>
  <c r="AT213" i="20"/>
  <c r="BD280" i="23"/>
  <c r="BD45" i="23"/>
  <c r="BD474" i="23"/>
  <c r="AT305" i="20"/>
  <c r="AT1119" i="20"/>
  <c r="AT2345" i="20"/>
  <c r="AT215" i="20"/>
  <c r="BD2267" i="23"/>
  <c r="AT2024" i="20"/>
  <c r="AT499" i="20"/>
  <c r="AT1083" i="20"/>
  <c r="AT1784" i="20"/>
  <c r="AT360" i="20"/>
  <c r="AT1486" i="20"/>
  <c r="BD1398" i="23"/>
  <c r="AT87" i="20"/>
  <c r="BD384" i="23"/>
  <c r="AT1849" i="20"/>
  <c r="AT382" i="20"/>
  <c r="AT640" i="20"/>
  <c r="AT1301" i="20"/>
  <c r="AT1334" i="20"/>
  <c r="AT143" i="20"/>
  <c r="AT441" i="20"/>
  <c r="AT973" i="20"/>
  <c r="BD81" i="23"/>
  <c r="AT85" i="20"/>
  <c r="BD242" i="23"/>
  <c r="AT1488" i="20"/>
  <c r="BD1220" i="23"/>
  <c r="AT1241" i="20"/>
  <c r="BD1137" i="23"/>
  <c r="BD1198" i="23"/>
  <c r="BD207" i="22"/>
  <c r="AT2150" i="20"/>
  <c r="BD266" i="22"/>
  <c r="BD2247" i="23"/>
  <c r="AT611" i="20"/>
  <c r="AT1365" i="20"/>
  <c r="AT1561" i="20"/>
  <c r="AT1147" i="20"/>
  <c r="AT967" i="20"/>
  <c r="BD420" i="23"/>
  <c r="AT783" i="20"/>
  <c r="AT428" i="20"/>
  <c r="AT1858" i="20"/>
  <c r="BD900" i="23"/>
  <c r="BD2281" i="23"/>
  <c r="BD467" i="23"/>
  <c r="BD512" i="22"/>
  <c r="BD1323" i="23"/>
  <c r="BD97" i="22"/>
  <c r="BD1614" i="23"/>
  <c r="AT2300" i="20"/>
  <c r="BD2205" i="23"/>
  <c r="AT1857" i="20"/>
  <c r="BD1057" i="23"/>
  <c r="BD266" i="23"/>
  <c r="AT2269" i="20"/>
  <c r="BD1320" i="23"/>
  <c r="BD260" i="23"/>
  <c r="BD1658" i="23"/>
  <c r="BD258" i="23"/>
  <c r="AT284" i="20"/>
  <c r="AT2217" i="20"/>
  <c r="BD981" i="22"/>
  <c r="BD946" i="23"/>
  <c r="BD1416" i="22"/>
  <c r="BD1489" i="23"/>
  <c r="BD2023" i="23"/>
  <c r="BD1889" i="23"/>
  <c r="AT2155" i="20"/>
  <c r="BD839" i="23"/>
  <c r="AT419" i="20"/>
  <c r="AT1834" i="20"/>
  <c r="BD1090" i="23"/>
  <c r="AT635" i="20"/>
  <c r="AT79" i="20"/>
  <c r="BD235" i="23"/>
  <c r="BD339" i="23"/>
  <c r="AT1739" i="20"/>
  <c r="BD1098" i="22"/>
  <c r="BD1050" i="23"/>
  <c r="BD527" i="22"/>
  <c r="AT1290" i="20"/>
  <c r="BD393" i="23"/>
  <c r="AT89" i="20"/>
  <c r="AT271" i="20"/>
  <c r="AT982" i="20"/>
  <c r="AT1439" i="20"/>
  <c r="BD446" i="23"/>
  <c r="BD842" i="23"/>
  <c r="BD494" i="23"/>
  <c r="BD371" i="23"/>
  <c r="BD254" i="23"/>
  <c r="BD600" i="23"/>
  <c r="BD745" i="23"/>
  <c r="BD10" i="22"/>
  <c r="BD1814" i="23"/>
  <c r="AT556" i="20"/>
  <c r="BD346" i="23"/>
  <c r="AT2099" i="20"/>
  <c r="AT319" i="20"/>
  <c r="BD577" i="23"/>
  <c r="BD1099" i="22"/>
  <c r="BD1456" i="23"/>
  <c r="AT711" i="20"/>
  <c r="BD1419" i="22"/>
  <c r="BD1405" i="23"/>
  <c r="AT965" i="20"/>
  <c r="BD362" i="23"/>
  <c r="BD929" i="23"/>
  <c r="AT548" i="20"/>
  <c r="BD1408" i="22"/>
  <c r="BD466" i="22"/>
  <c r="BD51" i="22"/>
  <c r="BD1051" i="22"/>
  <c r="BD768" i="22"/>
  <c r="BD1317" i="22"/>
  <c r="BD1781" i="22"/>
  <c r="BD875" i="22"/>
  <c r="BD371" i="22"/>
  <c r="BD1738" i="22"/>
  <c r="BD2119" i="23"/>
  <c r="BD143" i="23"/>
  <c r="BD599" i="23"/>
  <c r="BD1505" i="23"/>
  <c r="AT2012" i="20"/>
  <c r="AT1185" i="20"/>
  <c r="BD703" i="23"/>
  <c r="AT573" i="20"/>
  <c r="BD1803" i="22"/>
  <c r="BD2157" i="23"/>
  <c r="BD1379" i="23"/>
  <c r="AT1354" i="20"/>
  <c r="AT1504" i="20"/>
  <c r="BD923" i="23"/>
  <c r="BD55" i="23"/>
  <c r="BD1823" i="22"/>
  <c r="BD1437" i="23"/>
  <c r="BD1595" i="22"/>
  <c r="BD1646" i="23"/>
  <c r="BD2092" i="22"/>
  <c r="BD1632" i="23"/>
  <c r="BD2082" i="22"/>
  <c r="BD2364" i="23"/>
  <c r="BD1530" i="23"/>
  <c r="BD626" i="23"/>
  <c r="BD1315" i="22"/>
  <c r="BD2017" i="23"/>
  <c r="AT184" i="20"/>
  <c r="BD838" i="23"/>
  <c r="AT440" i="20"/>
  <c r="BD1303" i="23"/>
  <c r="BD277" i="23"/>
  <c r="BD9" i="22"/>
  <c r="BD1811" i="23"/>
  <c r="BD912" i="23"/>
  <c r="BD1091" i="22"/>
  <c r="BD302" i="23"/>
  <c r="AT1379" i="20"/>
  <c r="AT831" i="20"/>
  <c r="BD1416" i="23"/>
  <c r="AT1265" i="20"/>
  <c r="BD1156" i="22"/>
  <c r="BD486" i="22"/>
  <c r="BD1684" i="22"/>
  <c r="BD1784" i="22"/>
  <c r="BD818" i="22"/>
  <c r="BD903" i="22"/>
  <c r="BD65" i="22"/>
  <c r="BD2056" i="22"/>
  <c r="BD791" i="22"/>
  <c r="AT348" i="20"/>
  <c r="AT545" i="20"/>
  <c r="BD814" i="23"/>
  <c r="AT168" i="20"/>
  <c r="BD1607" i="23"/>
  <c r="BD917" i="23"/>
  <c r="AT756" i="20"/>
  <c r="AT2110" i="20"/>
  <c r="AT1941" i="20"/>
  <c r="BD1906" i="23"/>
  <c r="AT1798" i="20"/>
  <c r="AT1948" i="20"/>
  <c r="AT735" i="20"/>
  <c r="AT1792" i="20"/>
  <c r="BD1245" i="23"/>
  <c r="AT1556" i="20"/>
  <c r="AT1854" i="20"/>
  <c r="AT1343" i="20"/>
  <c r="BD320" i="23"/>
  <c r="AT676" i="20"/>
  <c r="AT2307" i="20"/>
  <c r="AT1416" i="20"/>
  <c r="AT98" i="20"/>
  <c r="AT1595" i="20"/>
  <c r="BD1546" i="23"/>
  <c r="AT627" i="20"/>
  <c r="BD990" i="23"/>
  <c r="BD23" i="23"/>
  <c r="AT741" i="20"/>
  <c r="AT716" i="20"/>
  <c r="BD718" i="23"/>
  <c r="BD788" i="23"/>
  <c r="AT1971" i="20"/>
  <c r="AT274" i="20"/>
  <c r="AT400" i="20"/>
  <c r="BD713" i="23"/>
  <c r="BD1668" i="23"/>
  <c r="BD306" i="23"/>
  <c r="AT717" i="20"/>
  <c r="AT1432" i="20"/>
  <c r="AT320" i="20"/>
  <c r="AT1472" i="20"/>
  <c r="AT1271" i="20"/>
  <c r="BD1222" i="23"/>
  <c r="AT40" i="20"/>
  <c r="AT624" i="20"/>
  <c r="BD2197" i="23"/>
  <c r="AT1726" i="20"/>
  <c r="BD361" i="23"/>
  <c r="BD2196" i="23"/>
  <c r="BD2097" i="23"/>
  <c r="AT1722" i="20"/>
  <c r="AT57" i="20"/>
  <c r="AT2130" i="20"/>
  <c r="BD485" i="23"/>
  <c r="AT1376" i="20"/>
  <c r="AT2274" i="20"/>
  <c r="AT442" i="20"/>
  <c r="AT1681" i="20"/>
  <c r="BD1817" i="23"/>
  <c r="AT1270" i="20"/>
  <c r="BD2115" i="23"/>
  <c r="BD314" i="23"/>
  <c r="AT196" i="20"/>
  <c r="AT1234" i="20"/>
  <c r="BD442" i="23"/>
  <c r="AT346" i="20"/>
  <c r="AT1130" i="20"/>
  <c r="AT519" i="20"/>
  <c r="BD125" i="23"/>
  <c r="BD721" i="23"/>
  <c r="AT1584" i="20"/>
  <c r="AT2200" i="20"/>
  <c r="AT1482" i="20"/>
  <c r="AT1055" i="20"/>
  <c r="AT1642" i="20"/>
  <c r="BD500" i="23"/>
  <c r="AT2094" i="20"/>
  <c r="BD58" i="23"/>
  <c r="BD139" i="23"/>
  <c r="AT1471" i="20"/>
  <c r="BD762" i="23"/>
  <c r="AT792" i="20"/>
  <c r="BD61" i="23"/>
  <c r="BD356" i="23"/>
  <c r="AT2151" i="20"/>
  <c r="BD808" i="23"/>
  <c r="BD341" i="23"/>
  <c r="BD1895" i="23"/>
  <c r="AT875" i="20"/>
  <c r="AT2149" i="20"/>
  <c r="BD594" i="23"/>
  <c r="AT473" i="20"/>
  <c r="BD67" i="23"/>
  <c r="AT1220" i="20"/>
  <c r="AT2282" i="20"/>
  <c r="AT1029" i="20"/>
  <c r="BD1472" i="23"/>
  <c r="AT315" i="20"/>
  <c r="BD232" i="23"/>
  <c r="BD240" i="23"/>
  <c r="AT2142" i="20"/>
  <c r="BD291" i="23"/>
  <c r="AT288" i="20"/>
  <c r="AT1036" i="20"/>
  <c r="BD530" i="23"/>
  <c r="AT546" i="20"/>
  <c r="AT2298" i="20"/>
  <c r="AT71" i="20"/>
  <c r="BD1820" i="23"/>
  <c r="AT1502" i="20"/>
  <c r="BD287" i="23"/>
  <c r="AT141" i="20"/>
  <c r="AT999" i="20"/>
  <c r="AT1668" i="20"/>
  <c r="BD568" i="23"/>
  <c r="BD338" i="23"/>
  <c r="AT1210" i="20"/>
  <c r="AT384" i="20"/>
  <c r="BD50" i="23"/>
  <c r="BD332" i="23"/>
  <c r="BD1008" i="23"/>
  <c r="BD2199" i="23"/>
  <c r="AT2302" i="20"/>
  <c r="BD803" i="23"/>
  <c r="BD99" i="23"/>
  <c r="BD109" i="23"/>
  <c r="AT2079" i="20"/>
  <c r="BD1136" i="22"/>
  <c r="BD1929" i="23"/>
  <c r="BD2314" i="23"/>
  <c r="BD1560" i="23"/>
  <c r="AT307" i="20"/>
  <c r="AT1078" i="20"/>
  <c r="BD943" i="23"/>
  <c r="AT1825" i="20"/>
  <c r="BD908" i="23"/>
  <c r="AT258" i="20"/>
  <c r="AT1326" i="20"/>
  <c r="AT958" i="20"/>
  <c r="AT1280" i="20"/>
  <c r="AT2073" i="20"/>
  <c r="BD80" i="23"/>
  <c r="BD275" i="23"/>
  <c r="AT1548" i="20"/>
  <c r="AT1683" i="20"/>
  <c r="BD101" i="23"/>
  <c r="AT275" i="20"/>
  <c r="BD2152" i="23"/>
  <c r="BD1562" i="23"/>
  <c r="BD994" i="23"/>
  <c r="BD2063" i="23"/>
  <c r="BD507" i="23"/>
  <c r="AT147" i="20"/>
  <c r="BD2065" i="23"/>
  <c r="BD571" i="23"/>
  <c r="AT509" i="20"/>
  <c r="AT561" i="20"/>
  <c r="AT1259" i="20"/>
  <c r="BD1449" i="23"/>
  <c r="AT840" i="20"/>
  <c r="AT1734" i="20"/>
  <c r="AT1284" i="20"/>
  <c r="AT25" i="20"/>
  <c r="AT1080" i="20"/>
  <c r="AT1044" i="20"/>
  <c r="AT857" i="20"/>
  <c r="BD898" i="23"/>
  <c r="AT553" i="20"/>
  <c r="BD534" i="23"/>
  <c r="BD273" i="23"/>
  <c r="BD1073" i="23"/>
  <c r="AT1011" i="20"/>
  <c r="AT2005" i="20"/>
  <c r="BD2074" i="23"/>
  <c r="BD1265" i="23"/>
  <c r="AT1813" i="20"/>
  <c r="BD944" i="23"/>
  <c r="AT566" i="20"/>
  <c r="AT1968" i="20"/>
  <c r="AT311" i="20"/>
  <c r="BD1754" i="23"/>
  <c r="BD183" i="23"/>
  <c r="AT729" i="20"/>
  <c r="AT909" i="20"/>
  <c r="AT446" i="20"/>
  <c r="AT226" i="20"/>
  <c r="BD925" i="23"/>
  <c r="AT933" i="20"/>
  <c r="AT1989" i="20"/>
  <c r="BD477" i="23"/>
  <c r="BD2211" i="23"/>
  <c r="AT2310" i="20"/>
  <c r="AT799" i="20"/>
  <c r="AT1456" i="20"/>
  <c r="AT949" i="20"/>
  <c r="AT2305" i="20"/>
  <c r="BD2361" i="23"/>
  <c r="AT987" i="20"/>
  <c r="AT256" i="20"/>
  <c r="AT1074" i="20"/>
  <c r="AT2232" i="20"/>
  <c r="AT727" i="20"/>
  <c r="AT1072" i="20"/>
  <c r="AT1132" i="20"/>
  <c r="BD48" i="23"/>
  <c r="BD2040" i="23"/>
  <c r="BD505" i="23"/>
  <c r="AT2296" i="20"/>
  <c r="AT1998" i="20"/>
  <c r="AT205" i="20"/>
  <c r="AT1330" i="20"/>
  <c r="BD438" i="23"/>
  <c r="BD1268" i="23"/>
  <c r="AT287" i="20"/>
  <c r="AT2062" i="20"/>
  <c r="AT1113" i="20"/>
  <c r="BD2142" i="23"/>
  <c r="AT1809" i="20"/>
  <c r="AT481" i="20"/>
  <c r="AT327" i="20"/>
  <c r="AT2196" i="20"/>
  <c r="BD1531" i="23"/>
  <c r="AT678" i="20"/>
  <c r="AT576" i="20"/>
  <c r="AT1043" i="20"/>
  <c r="AT48" i="20"/>
  <c r="AT905" i="20"/>
  <c r="AT362" i="20"/>
  <c r="AT494" i="20"/>
  <c r="AT932" i="20"/>
  <c r="AT2097" i="20"/>
  <c r="BD1667" i="23"/>
  <c r="AT1604" i="20"/>
  <c r="BD2078" i="23"/>
  <c r="AT151" i="20"/>
  <c r="BD2317" i="23"/>
  <c r="AT2329" i="20"/>
  <c r="BD707" i="23"/>
  <c r="BD1007" i="23"/>
  <c r="BD978" i="23"/>
  <c r="BD1478" i="23"/>
  <c r="BD1195" i="23"/>
  <c r="AT878" i="20"/>
  <c r="BD1644" i="23"/>
  <c r="AT749" i="20"/>
  <c r="BD612" i="23"/>
  <c r="AT1239" i="20"/>
  <c r="AT504" i="20"/>
  <c r="BD1997" i="23"/>
  <c r="AT2359" i="20"/>
  <c r="AT1161" i="20"/>
  <c r="BD1767" i="23"/>
  <c r="BD767" i="23"/>
  <c r="BD584" i="23"/>
  <c r="BD1135" i="23"/>
  <c r="AT2018" i="20"/>
  <c r="AT92" i="20"/>
  <c r="AT154" i="20"/>
  <c r="AT2167" i="20"/>
  <c r="AT265" i="20"/>
  <c r="BD1638" i="23"/>
  <c r="BD163" i="23"/>
  <c r="BD391" i="23"/>
  <c r="AT869" i="20"/>
  <c r="AT2223" i="20"/>
  <c r="BD1208" i="23"/>
  <c r="AT103" i="20"/>
  <c r="AT2190" i="20"/>
  <c r="AT474" i="20"/>
  <c r="AT139" i="20"/>
  <c r="AT1930" i="20"/>
  <c r="AT619" i="20"/>
  <c r="AT2252" i="20"/>
  <c r="AT1250" i="20"/>
  <c r="BD1412" i="23"/>
  <c r="AT2281" i="20"/>
  <c r="AT1635" i="20"/>
  <c r="AT567" i="20"/>
  <c r="BD1917" i="23"/>
  <c r="AT1007" i="20"/>
  <c r="AT1610" i="20"/>
  <c r="AT1933" i="20"/>
  <c r="BD1027" i="23"/>
  <c r="AT2243" i="20"/>
  <c r="AT260" i="20"/>
  <c r="AT167" i="20"/>
  <c r="AT1626" i="20"/>
  <c r="AT414" i="20"/>
  <c r="BD969" i="23"/>
  <c r="AT431" i="20"/>
  <c r="BD43" i="23"/>
  <c r="AT329" i="20"/>
  <c r="AT1449" i="20"/>
  <c r="AT524" i="20"/>
  <c r="BD653" i="23"/>
  <c r="AT27" i="20"/>
  <c r="AT427" i="20"/>
  <c r="AT2361" i="20"/>
  <c r="BD1248" i="23"/>
  <c r="AT1319" i="20"/>
  <c r="AT433" i="20"/>
  <c r="BD309" i="23"/>
  <c r="BD806" i="23"/>
  <c r="AT558" i="20"/>
  <c r="BD859" i="23"/>
  <c r="AT1095" i="20"/>
  <c r="AT838" i="20"/>
  <c r="AT339" i="20"/>
  <c r="BD1845" i="23"/>
  <c r="AT537" i="20"/>
  <c r="AT188" i="20"/>
  <c r="AT276" i="20"/>
  <c r="AT2220" i="20"/>
  <c r="AT331" i="20"/>
  <c r="AT1331" i="20"/>
  <c r="AT480" i="20"/>
  <c r="AT2112" i="20"/>
  <c r="AT1902" i="20"/>
  <c r="BD229" i="23"/>
  <c r="BD340" i="23"/>
  <c r="AT1815" i="20"/>
  <c r="BD1059" i="23"/>
  <c r="AT1138" i="20"/>
  <c r="BD973" i="23"/>
  <c r="BD2011" i="23"/>
  <c r="BD1547" i="23"/>
  <c r="BD115" i="23"/>
  <c r="AT78" i="20"/>
  <c r="BD941" i="23"/>
  <c r="AT995" i="20"/>
  <c r="AT1730" i="20"/>
  <c r="BD672" i="23"/>
  <c r="AT803" i="20"/>
  <c r="AT1917" i="20"/>
  <c r="AT1452" i="20"/>
  <c r="AT416" i="20"/>
  <c r="BD1513" i="23"/>
  <c r="BD2120" i="23"/>
  <c r="AT586" i="20"/>
  <c r="BD1319" i="23"/>
  <c r="AT2225" i="20"/>
  <c r="BD1266" i="23"/>
  <c r="BD2270" i="23"/>
  <c r="BD731" i="23"/>
  <c r="AT552" i="20"/>
  <c r="AT689" i="20"/>
  <c r="BD1639" i="23"/>
  <c r="AT2222" i="20"/>
  <c r="BD381" i="23"/>
  <c r="BD1450" i="23"/>
  <c r="BD2346" i="23"/>
  <c r="BD1158" i="23"/>
  <c r="AT924" i="20"/>
  <c r="BD202" i="23"/>
  <c r="AT1803" i="20"/>
  <c r="AT29" i="20"/>
  <c r="BD1040" i="23"/>
  <c r="AT1863" i="20"/>
  <c r="BD1097" i="23"/>
  <c r="AT1324" i="20"/>
  <c r="AT254" i="20"/>
  <c r="BD2080" i="23"/>
  <c r="BD706" i="23"/>
  <c r="BD2171" i="23"/>
  <c r="BD323" i="23"/>
  <c r="AT2137" i="20"/>
  <c r="AT528" i="20"/>
  <c r="AT120" i="20"/>
  <c r="AT390" i="20"/>
  <c r="BD906" i="23"/>
  <c r="BD481" i="23"/>
  <c r="BD2226" i="23"/>
  <c r="AT1426" i="20"/>
  <c r="AT2063" i="20"/>
  <c r="AT1818" i="20"/>
  <c r="AT2330" i="20"/>
  <c r="AT28" i="20"/>
  <c r="AT1400" i="20"/>
  <c r="AT1133" i="20"/>
  <c r="BD537" i="23"/>
  <c r="AT1901" i="20"/>
  <c r="AT1448" i="20"/>
  <c r="AT1570" i="20"/>
  <c r="AT2104" i="20"/>
  <c r="BD355" i="23"/>
  <c r="AT1980" i="20"/>
  <c r="BD38" i="23"/>
  <c r="AT1835" i="20"/>
  <c r="BD1340" i="23"/>
  <c r="BD2224" i="23"/>
  <c r="AT2289" i="20"/>
  <c r="BD1431" i="23"/>
  <c r="AT126" i="20"/>
  <c r="BD1955" i="23"/>
  <c r="AT1350" i="20"/>
  <c r="BD796" i="23"/>
  <c r="AT1788" i="20"/>
  <c r="AT1620" i="20"/>
  <c r="AT1991" i="20"/>
  <c r="AT608" i="20"/>
  <c r="AT1525" i="20"/>
  <c r="AT1539" i="20"/>
  <c r="AT743" i="20"/>
  <c r="AT1869" i="20"/>
  <c r="AT488" i="20"/>
  <c r="BD1947" i="23"/>
  <c r="AT2088" i="20"/>
  <c r="BD968" i="23"/>
  <c r="AT350" i="20"/>
  <c r="AT230" i="20"/>
  <c r="BD425" i="23"/>
  <c r="AT1511" i="20"/>
  <c r="AT2244" i="20"/>
  <c r="AT97" i="20"/>
  <c r="AT244" i="20"/>
  <c r="BD766" i="23"/>
  <c r="AT90" i="20"/>
  <c r="BD1749" i="23"/>
  <c r="BD484" i="23"/>
  <c r="AT478" i="20"/>
  <c r="BD1690" i="23"/>
  <c r="AT1965" i="20"/>
  <c r="AT1127" i="20"/>
  <c r="AT1207" i="20"/>
  <c r="BD742" i="23"/>
  <c r="BD864" i="23"/>
  <c r="AT530" i="20"/>
  <c r="AT144" i="20"/>
  <c r="BD1963" i="23"/>
  <c r="AT1428" i="20"/>
  <c r="BD255" i="23"/>
  <c r="BD1441" i="23"/>
  <c r="BD1868" i="23"/>
  <c r="BD465" i="23"/>
  <c r="AT824" i="20"/>
  <c r="AT2059" i="20"/>
  <c r="AT2069" i="20"/>
  <c r="AT1171" i="20"/>
  <c r="AT105" i="20"/>
  <c r="AT2343" i="20"/>
  <c r="BD1036" i="23"/>
  <c r="BD1550" i="23"/>
  <c r="AT1445" i="20"/>
  <c r="AT1848" i="20"/>
  <c r="BD1662" i="23"/>
  <c r="AT41" i="20"/>
  <c r="AT779" i="20"/>
  <c r="BD1107" i="23"/>
  <c r="BD2310" i="23"/>
  <c r="BD830" i="23"/>
  <c r="AT1499" i="20"/>
  <c r="BD966" i="23"/>
  <c r="AT952" i="20"/>
  <c r="AT283" i="20"/>
  <c r="AT1838" i="20"/>
  <c r="AT966" i="20"/>
  <c r="AT651" i="20"/>
  <c r="BD1262" i="23"/>
  <c r="BD490" i="23"/>
  <c r="BD478" i="23"/>
  <c r="BD1204" i="23"/>
  <c r="AT2132" i="20"/>
  <c r="BD1609" i="23"/>
  <c r="BD2271" i="23"/>
  <c r="BD1366" i="23"/>
  <c r="BD644" i="23"/>
  <c r="BD553" i="23"/>
  <c r="AT99" i="20"/>
  <c r="AT1981" i="20"/>
  <c r="BD388" i="23"/>
  <c r="BD358" i="23"/>
  <c r="AT2180" i="20"/>
  <c r="BD1532" i="23"/>
  <c r="BD227" i="23"/>
  <c r="BD1467" i="23"/>
  <c r="AT1377" i="20"/>
  <c r="BD399" i="23"/>
  <c r="AT1261" i="20"/>
  <c r="BD249" i="23"/>
  <c r="BD853" i="23"/>
  <c r="BD851" i="23"/>
  <c r="BD2054" i="23"/>
  <c r="AT80" i="20"/>
  <c r="BD499" i="23"/>
  <c r="AT1501" i="20"/>
  <c r="AT1898" i="20"/>
  <c r="AT917" i="20"/>
  <c r="AT1027" i="20"/>
  <c r="AT772" i="20"/>
  <c r="AT928" i="20"/>
  <c r="BD880" i="23"/>
  <c r="AT1163" i="20"/>
  <c r="AT1189" i="20"/>
  <c r="BD988" i="23"/>
  <c r="BD2321" i="23"/>
  <c r="AT598" i="20"/>
  <c r="AT1852" i="20"/>
  <c r="BD1435" i="23"/>
  <c r="AT843" i="20"/>
  <c r="AT544" i="20"/>
  <c r="BD1511" i="23"/>
  <c r="AT1660" i="20"/>
  <c r="BD582" i="23"/>
  <c r="AT927" i="20"/>
  <c r="AT252" i="20"/>
  <c r="AT1521" i="20"/>
  <c r="AT536" i="20"/>
  <c r="BD1404" i="23"/>
  <c r="AT1939" i="20"/>
  <c r="BD1688" i="23"/>
  <c r="AT2277" i="20"/>
  <c r="AT1706" i="20"/>
  <c r="BD89" i="23"/>
  <c r="AT190" i="20"/>
  <c r="AT1555" i="20"/>
  <c r="AT277" i="20"/>
  <c r="AT1756" i="20"/>
  <c r="AT1990" i="20"/>
  <c r="AT937" i="20"/>
  <c r="BD596" i="23"/>
  <c r="AT1657" i="20"/>
  <c r="AT1585" i="20"/>
  <c r="AT563" i="20"/>
  <c r="AT345" i="20"/>
  <c r="AT1372" i="20"/>
  <c r="BD538" i="23"/>
  <c r="BD133" i="23"/>
  <c r="BD352" i="23"/>
  <c r="AT1462" i="20"/>
  <c r="AT1275" i="20"/>
  <c r="AT492" i="20"/>
  <c r="BD618" i="23"/>
  <c r="BD1147" i="23"/>
  <c r="BD840" i="23"/>
  <c r="BD589" i="23"/>
  <c r="AT2065" i="20"/>
  <c r="AT1702" i="20"/>
  <c r="BD1365" i="23"/>
  <c r="AT697" i="20"/>
  <c r="AT2218" i="20"/>
  <c r="BD782" i="23"/>
  <c r="AT1367" i="20"/>
  <c r="AT2210" i="20"/>
  <c r="AT1817" i="20"/>
  <c r="AT204" i="20"/>
  <c r="BD226" i="23"/>
  <c r="AT1923" i="20"/>
  <c r="AT359" i="20"/>
  <c r="AT1144" i="20"/>
  <c r="AT1111" i="20"/>
  <c r="AT1580" i="20"/>
  <c r="AT800" i="20"/>
  <c r="AT658" i="20"/>
  <c r="AT665" i="20"/>
  <c r="BD176" i="23"/>
  <c r="BD899" i="23"/>
  <c r="AT430" i="20"/>
  <c r="AT808" i="20"/>
  <c r="BD1545" i="23"/>
  <c r="AT1370" i="20"/>
  <c r="AT1248" i="20"/>
  <c r="BD746" i="23"/>
  <c r="BD1243" i="23"/>
  <c r="AT1441" i="20"/>
  <c r="AT1839" i="20"/>
  <c r="AT1963" i="20"/>
  <c r="AT1514" i="20"/>
  <c r="AT2140" i="20"/>
  <c r="AT582" i="20"/>
  <c r="AT51" i="20"/>
  <c r="AT629" i="20"/>
  <c r="BD1324" i="23"/>
  <c r="BD424" i="23"/>
  <c r="AT1538" i="20"/>
  <c r="AT170" i="20"/>
  <c r="AT43" i="20"/>
  <c r="AT2326" i="20"/>
  <c r="BD614" i="23"/>
  <c r="BD1070" i="23"/>
  <c r="BD1255" i="23"/>
  <c r="AT1984" i="20"/>
  <c r="BD2126" i="23"/>
  <c r="BD1753" i="23"/>
  <c r="AT1940" i="20"/>
  <c r="AT522" i="20"/>
  <c r="AT1540" i="20"/>
  <c r="BD1726" i="23"/>
  <c r="AT1867" i="20"/>
  <c r="BD1909" i="23"/>
  <c r="BD896" i="23"/>
  <c r="BD1211" i="22"/>
  <c r="AT985" i="20"/>
  <c r="BD1016" i="23"/>
  <c r="AT872" i="20"/>
  <c r="BD1330" i="23"/>
  <c r="AT1676" i="20"/>
  <c r="BD299" i="23"/>
  <c r="BD187" i="23"/>
  <c r="BD1824" i="22"/>
  <c r="BD1354" i="23"/>
  <c r="BD488" i="23"/>
  <c r="BD2356" i="23"/>
  <c r="AT470" i="20"/>
  <c r="BD619" i="23"/>
  <c r="BD2337" i="23"/>
  <c r="AT203" i="20"/>
  <c r="AT712" i="20"/>
  <c r="BD547" i="23"/>
  <c r="BD2033" i="22"/>
  <c r="BD2342" i="23"/>
  <c r="BD1867" i="23"/>
  <c r="BD1573" i="23"/>
  <c r="BD813" i="23"/>
  <c r="AT2351" i="20"/>
  <c r="BD1033" i="23"/>
  <c r="BD1504" i="23"/>
  <c r="BD350" i="23"/>
  <c r="AT1925" i="20"/>
  <c r="BD581" i="22"/>
  <c r="BD2290" i="23"/>
  <c r="AT1057" i="20"/>
  <c r="BD2244" i="23"/>
  <c r="BD780" i="23"/>
  <c r="AT1197" i="20"/>
  <c r="BD2299" i="23"/>
  <c r="AT241" i="20"/>
  <c r="BD435" i="23"/>
  <c r="BD2250" i="23"/>
  <c r="BD1008" i="22"/>
  <c r="BD1971" i="23"/>
  <c r="AT523" i="20"/>
  <c r="BD212" i="23"/>
  <c r="BD1707" i="23"/>
  <c r="BD434" i="23"/>
  <c r="AT1422" i="20"/>
  <c r="AT1155" i="20"/>
  <c r="BD2333" i="23"/>
  <c r="AT836" i="20"/>
  <c r="BD1196" i="22"/>
  <c r="AT2177" i="20"/>
  <c r="BD1844" i="23"/>
  <c r="AT354" i="20"/>
  <c r="AT1226" i="20"/>
  <c r="BD2062" i="22"/>
  <c r="BD1353" i="23"/>
  <c r="AT2261" i="20"/>
  <c r="BD382" i="23"/>
  <c r="BD440" i="23"/>
  <c r="BD842" i="22"/>
  <c r="BD547" i="22"/>
  <c r="BD1698" i="22"/>
  <c r="BD1191" i="23"/>
  <c r="BD1756" i="23"/>
  <c r="BD607" i="22"/>
  <c r="BD2008" i="22"/>
  <c r="AT326" i="20"/>
  <c r="BD1288" i="23"/>
  <c r="AT613" i="20"/>
  <c r="AT376" i="20"/>
  <c r="AT1405" i="20"/>
  <c r="BD2324" i="22"/>
  <c r="AT2038" i="20"/>
  <c r="BD1404" i="22"/>
  <c r="BD1736" i="23"/>
  <c r="BD2286" i="22"/>
  <c r="BD1617" i="22"/>
  <c r="BD408" i="22"/>
  <c r="BD2261" i="22"/>
  <c r="BD2139" i="23"/>
  <c r="BD191" i="22"/>
  <c r="BD1799" i="23"/>
  <c r="BD97" i="23"/>
  <c r="AT1718" i="20"/>
  <c r="AT2120" i="20"/>
  <c r="BD145" i="23"/>
  <c r="BD1791" i="22"/>
  <c r="BD2063" i="22"/>
  <c r="BD2082" i="23"/>
  <c r="BD1002" i="23"/>
  <c r="BD1359" i="23"/>
  <c r="BD861" i="23"/>
  <c r="BD1337" i="22"/>
  <c r="BD1050" i="22"/>
  <c r="BD1741" i="22"/>
  <c r="AT1680" i="20"/>
  <c r="BD1329" i="22"/>
  <c r="BD1863" i="22"/>
  <c r="AT1687" i="20"/>
  <c r="AT950" i="20"/>
  <c r="BD475" i="23"/>
  <c r="AT2322" i="20"/>
  <c r="AT372" i="20"/>
  <c r="BD1570" i="23"/>
  <c r="BD1088" i="22"/>
  <c r="BD1139" i="23"/>
  <c r="AT150" i="20"/>
  <c r="BD2330" i="22"/>
  <c r="AT1222" i="20"/>
  <c r="BD285" i="23"/>
  <c r="BD2276" i="23"/>
  <c r="BD1034" i="23"/>
  <c r="BD2340" i="23"/>
  <c r="BD2046" i="22"/>
  <c r="BD2331" i="23"/>
  <c r="BD1002" i="22"/>
  <c r="BD1672" i="23"/>
  <c r="BD24" i="22"/>
  <c r="BD1396" i="22"/>
  <c r="BD1648" i="22"/>
  <c r="BD2178" i="22"/>
  <c r="BD1865" i="23"/>
  <c r="AT2127" i="20"/>
  <c r="AT1872" i="20"/>
  <c r="BD123" i="22"/>
  <c r="BD2313" i="23"/>
  <c r="BD2203" i="22"/>
  <c r="BD2233" i="22"/>
  <c r="BD1774" i="22"/>
  <c r="BD807" i="22"/>
  <c r="BD269" i="23"/>
  <c r="BD795" i="23"/>
  <c r="BD1231" i="23"/>
  <c r="AT73" i="20"/>
  <c r="AT1875" i="20"/>
  <c r="BD1010" i="23"/>
  <c r="BD1701" i="22"/>
  <c r="BD982" i="23"/>
  <c r="AT2316" i="20"/>
  <c r="BD1127" i="22"/>
  <c r="AT819" i="20"/>
  <c r="BD1342" i="23"/>
  <c r="BD881" i="22"/>
  <c r="BD1044" i="23"/>
  <c r="BD1858" i="23"/>
  <c r="BD1153" i="22"/>
  <c r="BD40" i="22"/>
  <c r="BD572" i="22"/>
  <c r="BD2157" i="22"/>
  <c r="BD1674" i="22"/>
  <c r="BD1524" i="22"/>
  <c r="BD1493" i="22"/>
  <c r="BD338" i="22"/>
  <c r="BD1323" i="22"/>
  <c r="BD722" i="23"/>
  <c r="BD1653" i="23"/>
  <c r="BD1106" i="22"/>
  <c r="BD1224" i="23"/>
  <c r="AT2072" i="20"/>
  <c r="BD1997" i="22"/>
  <c r="BD134" i="22"/>
  <c r="BD279" i="22"/>
  <c r="BD1185" i="23"/>
  <c r="AT1666" i="20"/>
  <c r="BD1468" i="23"/>
  <c r="AT859" i="20"/>
  <c r="BD949" i="23"/>
  <c r="AT413" i="20"/>
  <c r="BD750" i="22"/>
  <c r="BD170" i="23"/>
  <c r="BD1898" i="23"/>
  <c r="BD1473" i="22"/>
  <c r="BD2350" i="23"/>
  <c r="AT340" i="20"/>
  <c r="AT1461" i="20"/>
  <c r="BD2316" i="23"/>
  <c r="BD960" i="23"/>
  <c r="BD2065" i="22"/>
  <c r="BD963" i="22"/>
  <c r="BD275" i="22"/>
  <c r="BD923" i="22"/>
  <c r="BD760" i="22"/>
  <c r="BD711" i="22"/>
  <c r="BD622" i="22"/>
  <c r="BD759" i="22"/>
  <c r="BD2196" i="22"/>
  <c r="BD1222" i="22"/>
  <c r="BD1263" i="23"/>
  <c r="BD624" i="22"/>
  <c r="BD706" i="22"/>
  <c r="BD1245" i="22"/>
  <c r="BD1288" i="22"/>
  <c r="BD256" i="22"/>
  <c r="BD1179" i="22"/>
  <c r="BD1543" i="23"/>
  <c r="BD1923" i="23"/>
  <c r="AT424" i="20"/>
  <c r="BD2335" i="23"/>
  <c r="AT2042" i="20"/>
  <c r="AT420" i="20"/>
  <c r="BD712" i="22"/>
  <c r="BD548" i="22"/>
  <c r="AT2131" i="20"/>
  <c r="BD601" i="22"/>
  <c r="AT2338" i="20"/>
  <c r="AT1318" i="20"/>
  <c r="AT2045" i="20"/>
  <c r="BD1400" i="22"/>
  <c r="BD1988" i="23"/>
  <c r="AT448" i="20"/>
  <c r="BD1421" i="22"/>
  <c r="BD1167" i="23"/>
  <c r="BD155" i="22"/>
  <c r="AT1843" i="20"/>
  <c r="BD2214" i="22"/>
  <c r="BD548" i="23"/>
  <c r="AT1371" i="20"/>
  <c r="BD668" i="22"/>
  <c r="BD1165" i="22"/>
  <c r="BD1854" i="23"/>
  <c r="BD32" i="22"/>
  <c r="BD273" i="22"/>
  <c r="BD1199" i="22"/>
  <c r="BD1879" i="23"/>
  <c r="BD1858" i="22"/>
  <c r="BD2302" i="23"/>
  <c r="AT49" i="20"/>
  <c r="AT497" i="20"/>
  <c r="AT1551" i="20"/>
  <c r="BD648" i="23"/>
  <c r="BD1387" i="23"/>
  <c r="AT673" i="20"/>
  <c r="BD1909" i="22"/>
  <c r="BD729" i="22"/>
  <c r="BD265" i="23"/>
  <c r="BD1451" i="22"/>
  <c r="AT786" i="20"/>
  <c r="BD2234" i="23"/>
  <c r="AT807" i="20"/>
  <c r="AT663" i="20"/>
  <c r="BD1713" i="23"/>
  <c r="BD1351" i="23"/>
  <c r="BD610" i="22"/>
  <c r="BD1966" i="23"/>
  <c r="BD1778" i="22"/>
  <c r="AT745" i="20"/>
  <c r="BD2303" i="22"/>
  <c r="AT1945" i="20"/>
  <c r="AT790" i="20"/>
  <c r="BD1726" i="22"/>
  <c r="BD94" i="22"/>
  <c r="AT1645" i="20"/>
  <c r="BD1124" i="23"/>
  <c r="BD1758" i="23"/>
  <c r="BD1015" i="22"/>
  <c r="AT637" i="20"/>
  <c r="BD199" i="23"/>
  <c r="BD641" i="22"/>
  <c r="BD78" i="23"/>
  <c r="BD1191" i="22"/>
  <c r="BD461" i="22"/>
  <c r="BD1758" i="22"/>
  <c r="BD492" i="22"/>
  <c r="BD1445" i="23"/>
  <c r="BD2174" i="22"/>
  <c r="BD1665" i="22"/>
  <c r="BD228" i="22"/>
  <c r="BD250" i="22"/>
  <c r="BD682" i="23"/>
  <c r="BD2147" i="22"/>
  <c r="BD2054" i="22"/>
  <c r="BD1829" i="23"/>
  <c r="BD498" i="22"/>
  <c r="AT2325" i="20"/>
  <c r="BD605" i="22"/>
  <c r="BD1176" i="22"/>
  <c r="BD206" i="22"/>
  <c r="BD822" i="22"/>
  <c r="AT465" i="20"/>
  <c r="BD1164" i="23"/>
  <c r="BD2046" i="23"/>
  <c r="BD1930" i="22"/>
  <c r="BD742" i="22"/>
  <c r="BD1883" i="23"/>
  <c r="BD755" i="23"/>
  <c r="AT2003" i="20"/>
  <c r="BD2257" i="23"/>
  <c r="AT1146" i="20"/>
  <c r="BD1495" i="23"/>
  <c r="BD1452" i="22"/>
  <c r="BD1190" i="23"/>
  <c r="BD1569" i="23"/>
  <c r="BD695" i="22"/>
  <c r="BD2139" i="22"/>
  <c r="BD1194" i="22"/>
  <c r="AT939" i="20"/>
  <c r="BD1928" i="22"/>
  <c r="AT1878" i="20"/>
  <c r="AT1919" i="20"/>
  <c r="BD2004" i="22"/>
  <c r="BD2240" i="23"/>
  <c r="BD1945" i="22"/>
  <c r="BD1507" i="22"/>
  <c r="BD1847" i="22"/>
  <c r="BD843" i="23"/>
  <c r="BD203" i="23"/>
  <c r="AT117" i="20"/>
  <c r="AT732" i="20"/>
  <c r="BD2285" i="23"/>
  <c r="BD1838" i="23"/>
  <c r="BD1587" i="23"/>
  <c r="BD631" i="22"/>
  <c r="BD2350" i="22"/>
  <c r="BD431" i="22"/>
  <c r="BD1476" i="22"/>
  <c r="BD1269" i="23"/>
  <c r="BD1544" i="22"/>
  <c r="BD2080" i="22"/>
  <c r="BD1914" i="22"/>
  <c r="BD1666" i="23"/>
  <c r="BD2275" i="22"/>
  <c r="BD878" i="22"/>
  <c r="BD1911" i="22"/>
  <c r="BD1961" i="22"/>
  <c r="BD1485" i="22"/>
  <c r="BD433" i="23"/>
  <c r="AT1001" i="20"/>
  <c r="BD1207" i="22"/>
  <c r="BD1907" i="23"/>
  <c r="BD1447" i="23"/>
  <c r="BD2123" i="22"/>
  <c r="AT1871" i="20"/>
  <c r="BD1335" i="23"/>
  <c r="AT2306" i="20"/>
  <c r="BD1039" i="22"/>
  <c r="BD1075" i="23"/>
  <c r="AT1587" i="20"/>
  <c r="BD441" i="23"/>
  <c r="BD1328" i="23"/>
  <c r="BD1020" i="23"/>
  <c r="AT1129" i="20"/>
  <c r="BD1685" i="23"/>
  <c r="AT2192" i="20"/>
  <c r="BD2343" i="22"/>
  <c r="BD25" i="23"/>
  <c r="BD1104" i="22"/>
  <c r="BD66" i="23"/>
  <c r="AT919" i="20"/>
  <c r="BD2146" i="22"/>
  <c r="BD793" i="22"/>
  <c r="BD1577" i="22"/>
  <c r="BD769" i="22"/>
  <c r="BD326" i="22"/>
  <c r="BD1999" i="23"/>
  <c r="BD1557" i="23"/>
  <c r="BD977" i="22"/>
  <c r="BD276" i="22"/>
  <c r="AT357" i="20"/>
  <c r="BD2203" i="23"/>
  <c r="AT1358" i="20"/>
  <c r="BD472" i="22"/>
  <c r="AT621" i="20"/>
  <c r="AT1675" i="20"/>
  <c r="BD389" i="23"/>
  <c r="BD1121" i="23"/>
  <c r="BD411" i="23"/>
  <c r="BD2343" i="23"/>
  <c r="BD464" i="23"/>
  <c r="AT2014" i="20"/>
  <c r="BD2252" i="23"/>
  <c r="BD2282" i="23"/>
  <c r="AT2262" i="20"/>
  <c r="BD1422" i="23"/>
  <c r="BD1132" i="23"/>
  <c r="BD1889" i="22"/>
  <c r="AT407" i="20"/>
  <c r="AT371" i="20"/>
  <c r="AT1094" i="20"/>
  <c r="AT2082" i="20"/>
  <c r="AT1347" i="20"/>
  <c r="AT704" i="20"/>
  <c r="BD363" i="23"/>
  <c r="BD1032" i="23"/>
  <c r="BD736" i="23"/>
  <c r="BD373" i="23"/>
  <c r="BD445" i="23"/>
  <c r="BD1790" i="23"/>
  <c r="AT1235" i="20"/>
  <c r="AT1799" i="20"/>
  <c r="AT171" i="20"/>
  <c r="AT1411" i="20"/>
  <c r="AT83" i="20"/>
  <c r="AT429" i="20"/>
  <c r="AT142" i="20"/>
  <c r="AT2185" i="20"/>
  <c r="BD817" i="23"/>
  <c r="AT580" i="20"/>
  <c r="AT1277" i="20"/>
  <c r="AT1535" i="20"/>
  <c r="BD171" i="23"/>
  <c r="BD1649" i="23"/>
  <c r="AT768" i="20"/>
  <c r="BD1912" i="22"/>
  <c r="AT701" i="20"/>
  <c r="BD1358" i="23"/>
  <c r="AT695" i="20"/>
  <c r="AT452" i="20"/>
  <c r="BD394" i="23"/>
  <c r="BD483" i="23"/>
  <c r="BD1542" i="23"/>
  <c r="BD734" i="22"/>
  <c r="BD2132" i="23"/>
  <c r="AT1192" i="20"/>
  <c r="BD1037" i="23"/>
  <c r="AT503" i="20"/>
  <c r="BD1304" i="23"/>
  <c r="AT2309" i="20"/>
  <c r="AT132" i="20"/>
  <c r="BD2038" i="23"/>
  <c r="BD2118" i="23"/>
  <c r="BD238" i="22"/>
  <c r="BD2349" i="23"/>
  <c r="AT1494" i="20"/>
  <c r="BD2354" i="23"/>
  <c r="BD152" i="23"/>
  <c r="BD294" i="23"/>
  <c r="AT515" i="20"/>
  <c r="BD34" i="23"/>
  <c r="AT1196" i="20"/>
  <c r="BD1983" i="23"/>
  <c r="BD63" i="22"/>
  <c r="AT1918" i="20"/>
  <c r="BD818" i="23"/>
  <c r="AT761" i="20"/>
  <c r="AT1178" i="20"/>
  <c r="BD489" i="23"/>
  <c r="AT1302" i="20"/>
  <c r="AT471" i="20"/>
  <c r="BD1283" i="23"/>
  <c r="BD1832" i="23"/>
  <c r="BD1826" i="22"/>
  <c r="BD2156" i="23"/>
  <c r="AT2066" i="20"/>
  <c r="AT1244" i="20"/>
  <c r="BD1745" i="23"/>
  <c r="AT2189" i="20"/>
  <c r="AT175" i="20"/>
  <c r="AT887" i="20"/>
  <c r="AT2258" i="20"/>
  <c r="AT42" i="20"/>
  <c r="BD2340" i="22"/>
  <c r="AT2081" i="20"/>
  <c r="BD40" i="23"/>
  <c r="AT33" i="20"/>
  <c r="BD444" i="23"/>
  <c r="BD1785" i="22"/>
  <c r="BD500" i="22"/>
  <c r="BD694" i="23"/>
  <c r="AT1568" i="20"/>
  <c r="AT1796" i="20"/>
  <c r="BD1475" i="23"/>
  <c r="BD82" i="22"/>
  <c r="BD1819" i="22"/>
  <c r="BD1660" i="22"/>
  <c r="AT584" i="20"/>
  <c r="BD885" i="22"/>
  <c r="BD1132" i="22"/>
  <c r="AT1665" i="20"/>
  <c r="BD263" i="23"/>
  <c r="AT2186" i="20"/>
  <c r="BD783" i="22"/>
  <c r="BD765" i="22"/>
  <c r="BD2342" i="22"/>
  <c r="BD1700" i="22"/>
  <c r="BD1123" i="23"/>
  <c r="AT2206" i="20"/>
  <c r="BD2009" i="22"/>
  <c r="BD1731" i="22"/>
  <c r="BD1479" i="22"/>
  <c r="BD665" i="22"/>
  <c r="BD994" i="22"/>
  <c r="BD1749" i="22"/>
  <c r="BD427" i="23"/>
  <c r="AT2295" i="20"/>
  <c r="BD413" i="23"/>
  <c r="AT1366" i="20"/>
  <c r="BD1954" i="23"/>
  <c r="BD446" i="22"/>
  <c r="BD1884" i="22"/>
  <c r="BD284" i="23"/>
  <c r="BD692" i="23"/>
  <c r="AT21" i="20"/>
  <c r="BD1064" i="23"/>
  <c r="AT579" i="20"/>
  <c r="BD1255" i="22"/>
  <c r="BD253" i="22"/>
  <c r="BD1910" i="23"/>
  <c r="AT885" i="20"/>
  <c r="BD514" i="22"/>
  <c r="AT72" i="20"/>
  <c r="BD2241" i="23"/>
  <c r="BD1731" i="23"/>
  <c r="AT479" i="20"/>
  <c r="BD625" i="23"/>
  <c r="AT84" i="20"/>
  <c r="BD320" i="22"/>
  <c r="AT2147" i="20"/>
  <c r="BD754" i="23"/>
  <c r="BD792" i="22"/>
  <c r="BD1981" i="23"/>
  <c r="AT1045" i="20"/>
  <c r="BD1553" i="22"/>
  <c r="BD390" i="23"/>
  <c r="BD1060" i="23"/>
  <c r="BD662" i="22"/>
  <c r="BD1407" i="22"/>
  <c r="BD1056" i="22"/>
  <c r="BD92" i="22"/>
  <c r="BD2076" i="22"/>
  <c r="BD1578" i="22"/>
  <c r="BD982" i="22"/>
  <c r="BD2011" i="22"/>
  <c r="BD1728" i="22"/>
  <c r="BD1249" i="23"/>
  <c r="AT1530" i="20"/>
  <c r="BD1600" i="22"/>
  <c r="AT604" i="20"/>
  <c r="BD426" i="23"/>
  <c r="BD403" i="22"/>
  <c r="BD744" i="22"/>
  <c r="BD2153" i="22"/>
  <c r="BD956" i="23"/>
  <c r="BD602" i="23"/>
  <c r="AT1228" i="20"/>
  <c r="BD1717" i="23"/>
  <c r="AT1715" i="20"/>
  <c r="AT2287" i="20"/>
  <c r="BD1529" i="22"/>
  <c r="BD1115" i="23"/>
  <c r="BD2208" i="23"/>
  <c r="BD2072" i="22"/>
  <c r="BD609" i="23"/>
  <c r="AT201" i="20"/>
  <c r="AT649" i="20"/>
  <c r="BD1433" i="23"/>
  <c r="BD192" i="23"/>
  <c r="BD1955" i="22"/>
  <c r="BD2229" i="22"/>
  <c r="BD924" i="22"/>
  <c r="BD482" i="22"/>
  <c r="BD1835" i="22"/>
  <c r="BD290" i="22"/>
  <c r="BD1670" i="22"/>
  <c r="BD661" i="22"/>
  <c r="BD1395" i="22"/>
  <c r="BD762" i="22"/>
  <c r="AT2283" i="20"/>
  <c r="BD437" i="22"/>
  <c r="BD359" i="22"/>
  <c r="BD186" i="22"/>
  <c r="BD231" i="22"/>
  <c r="BD670" i="22"/>
  <c r="BD112" i="22"/>
  <c r="AT1468" i="20"/>
  <c r="AT638" i="20"/>
  <c r="AT266" i="20"/>
  <c r="BD107" i="23"/>
  <c r="AT1500" i="20"/>
  <c r="AT942" i="20"/>
  <c r="BD2325" i="22"/>
  <c r="BD1300" i="22"/>
  <c r="AT1729" i="20"/>
  <c r="BD503" i="22"/>
  <c r="BD926" i="23"/>
  <c r="BD1031" i="23"/>
  <c r="BD1571" i="23"/>
  <c r="BD978" i="22"/>
  <c r="BD1590" i="23"/>
  <c r="BD310" i="22"/>
  <c r="BD918" i="22"/>
  <c r="AT1387" i="20"/>
  <c r="BD209" i="22"/>
  <c r="AT2041" i="20"/>
  <c r="BD900" i="22"/>
  <c r="BD1801" i="23"/>
  <c r="BD1874" i="23"/>
  <c r="BD2274" i="22"/>
  <c r="BD261" i="22"/>
  <c r="BD2365" i="23"/>
  <c r="BD158" i="22"/>
  <c r="BD2070" i="22"/>
  <c r="BD1621" i="22"/>
  <c r="BD539" i="23"/>
  <c r="BD1307" i="22"/>
  <c r="AT1885" i="20"/>
  <c r="AT2352" i="20"/>
  <c r="AT134" i="20"/>
  <c r="AT2280" i="20"/>
  <c r="AT867" i="20"/>
  <c r="BD1633" i="23"/>
  <c r="BD2069" i="23"/>
  <c r="AT884" i="20"/>
  <c r="BD1796" i="22"/>
  <c r="BD1201" i="23"/>
  <c r="BD1462" i="22"/>
  <c r="BD1500" i="23"/>
  <c r="AT871" i="20"/>
  <c r="AT854" i="20"/>
  <c r="AT75" i="20"/>
  <c r="BD2170" i="23"/>
  <c r="AT1060" i="20"/>
  <c r="BD1999" i="22"/>
  <c r="BD519" i="23"/>
  <c r="BD567" i="22"/>
  <c r="BD430" i="23"/>
  <c r="BD180" i="22"/>
  <c r="AT2052" i="20"/>
  <c r="BD1975" i="23"/>
  <c r="BD2290" i="22"/>
  <c r="BD1534" i="22"/>
  <c r="BD2122" i="22"/>
  <c r="AT1868" i="20"/>
  <c r="BD1472" i="22"/>
  <c r="BD2081" i="22"/>
  <c r="BD168" i="23"/>
  <c r="BD2217" i="23"/>
  <c r="AT70" i="20"/>
  <c r="AT1824" i="20"/>
  <c r="BD1884" i="23"/>
  <c r="BD2008" i="23"/>
  <c r="AT2273" i="20"/>
  <c r="AT2221" i="20"/>
  <c r="AT460" i="20"/>
  <c r="AT2297" i="20"/>
  <c r="BD147" i="22"/>
  <c r="AT32" i="20"/>
  <c r="BD2192" i="22"/>
  <c r="AT391" i="20"/>
  <c r="BD1725" i="23"/>
  <c r="AT381" i="20"/>
  <c r="BD1861" i="23"/>
  <c r="BD110" i="22"/>
  <c r="AT951" i="20"/>
  <c r="BD214" i="22"/>
  <c r="BD1596" i="23"/>
  <c r="BD942" i="22"/>
  <c r="AT1859" i="20"/>
  <c r="BD1776" i="22"/>
  <c r="BD206" i="23"/>
  <c r="AT521" i="20"/>
  <c r="AT1253" i="20"/>
  <c r="BD1080" i="22"/>
  <c r="BD1207" i="23"/>
  <c r="AT574" i="20"/>
  <c r="AT520" i="20"/>
  <c r="BD687" i="22"/>
  <c r="BD820" i="23"/>
  <c r="BD1317" i="23"/>
  <c r="AT1534" i="20"/>
  <c r="BD1253" i="23"/>
  <c r="BD1587" i="22"/>
  <c r="BD2113" i="22"/>
  <c r="BD1059" i="22"/>
  <c r="BD513" i="23"/>
  <c r="BD210" i="22"/>
  <c r="BD1904" i="22"/>
  <c r="BD2024" i="22"/>
  <c r="AT1794" i="20"/>
  <c r="BD375" i="22"/>
  <c r="BD1292" i="22"/>
  <c r="BD713" i="22"/>
  <c r="BD2213" i="22"/>
  <c r="BD1673" i="23"/>
  <c r="AT1087" i="20"/>
  <c r="BD302" i="22"/>
  <c r="BD105" i="22"/>
  <c r="BD532" i="22"/>
  <c r="AT742" i="20"/>
  <c r="BD1105" i="22"/>
  <c r="BD2272" i="23"/>
  <c r="BD573" i="23"/>
  <c r="BD310" i="23"/>
  <c r="BD2073" i="22"/>
  <c r="BD1662" i="22"/>
  <c r="AT2204" i="20"/>
  <c r="AT650" i="20"/>
  <c r="AT748" i="20"/>
  <c r="AT383" i="20"/>
  <c r="AT38" i="20"/>
  <c r="AT595" i="20"/>
  <c r="AT634" i="20"/>
  <c r="BD599" i="22"/>
  <c r="AT1966" i="20"/>
  <c r="BD957" i="22"/>
  <c r="AT740" i="20"/>
  <c r="AT2125" i="20"/>
  <c r="BD1846" i="22"/>
  <c r="BD191" i="23"/>
  <c r="BD2191" i="22"/>
  <c r="BD1302" i="23"/>
  <c r="BD1454" i="22"/>
  <c r="BD2237" i="23"/>
  <c r="AT164" i="20"/>
  <c r="BD2126" i="22"/>
  <c r="BD1897" i="22"/>
  <c r="AT457" i="20"/>
  <c r="AT2331" i="20"/>
  <c r="AT1751" i="20"/>
  <c r="AT1023" i="20"/>
  <c r="BD2281" i="22"/>
  <c r="BD1452" i="23"/>
  <c r="AT1442" i="20"/>
  <c r="BD267" i="22"/>
  <c r="BD1936" i="22"/>
  <c r="BD550" i="22"/>
  <c r="BD571" i="22"/>
  <c r="BD1242" i="23"/>
  <c r="BD112" i="23"/>
  <c r="BD2099" i="22"/>
  <c r="BD285" i="22"/>
  <c r="BD2158" i="23"/>
  <c r="BD1460" i="22"/>
  <c r="BD91" i="22"/>
  <c r="BD1134" i="23"/>
  <c r="BD1137" i="22"/>
  <c r="BD2335" i="22"/>
  <c r="BD1067" i="23"/>
  <c r="BD1385" i="22"/>
  <c r="BD1433" i="22"/>
  <c r="BD2173" i="23"/>
  <c r="BD397" i="22"/>
  <c r="BD578" i="23"/>
  <c r="BD1078" i="23"/>
  <c r="AT777" i="20"/>
  <c r="BD1397" i="23"/>
  <c r="AT2056" i="20"/>
  <c r="AT1572" i="20"/>
  <c r="BD1055" i="23"/>
  <c r="BD1427" i="23"/>
  <c r="BD1661" i="23"/>
  <c r="BD2278" i="23"/>
  <c r="BD1525" i="23"/>
  <c r="BD2215" i="23"/>
  <c r="AT850" i="20"/>
  <c r="BD2262" i="22"/>
  <c r="BD2012" i="23"/>
  <c r="BD1310" i="23"/>
  <c r="BD701" i="23"/>
  <c r="BD417" i="23"/>
  <c r="BD1064" i="22"/>
  <c r="AT264" i="20"/>
  <c r="AT1593" i="20"/>
  <c r="BD111" i="22"/>
  <c r="AT1950" i="20"/>
  <c r="BD187" i="22"/>
  <c r="BD412" i="22"/>
  <c r="BD169" i="22"/>
  <c r="BD1938" i="22"/>
  <c r="BD629" i="23"/>
  <c r="BD71" i="23"/>
  <c r="BD352" i="22"/>
  <c r="BD806" i="22"/>
  <c r="AT1061" i="20"/>
  <c r="BD882" i="23"/>
  <c r="AT1046" i="20"/>
  <c r="BD2044" i="22"/>
  <c r="BD769" i="23"/>
  <c r="BD1937" i="23"/>
  <c r="AT1914" i="20"/>
  <c r="BD319" i="23"/>
  <c r="BD475" i="22"/>
  <c r="BD1367" i="22"/>
  <c r="BD696" i="22"/>
  <c r="BD1588" i="22"/>
  <c r="BD1937" i="22"/>
  <c r="BD719" i="22"/>
  <c r="BD1175" i="22"/>
  <c r="BD1423" i="23"/>
  <c r="AT1912" i="20"/>
  <c r="BD2235" i="23"/>
  <c r="AT550" i="20"/>
  <c r="AT2337" i="20"/>
  <c r="AT1427" i="20"/>
  <c r="BD1706" i="23"/>
  <c r="AT785" i="20"/>
  <c r="BD563" i="23"/>
  <c r="AT1463" i="20"/>
  <c r="BD1318" i="23"/>
  <c r="AT1388" i="20"/>
  <c r="AT1435" i="20"/>
  <c r="BD215" i="23"/>
  <c r="AT1608" i="20"/>
  <c r="AT2025" i="20"/>
  <c r="AT1175" i="20"/>
  <c r="BD1411" i="23"/>
  <c r="BD1550" i="22"/>
  <c r="BD82" i="23"/>
  <c r="AT482" i="20"/>
  <c r="AT1276" i="20"/>
  <c r="BD1308" i="23"/>
  <c r="AT979" i="20"/>
  <c r="BD1264" i="23"/>
  <c r="AT1727" i="20"/>
  <c r="BD1249" i="22"/>
  <c r="BD1252" i="23"/>
  <c r="AT211" i="20"/>
  <c r="BD1553" i="23"/>
  <c r="BD1682" i="23"/>
  <c r="BD21" i="23"/>
  <c r="BD1206" i="23"/>
  <c r="AT1188" i="20"/>
  <c r="BD790" i="22"/>
  <c r="BD1365" i="22"/>
  <c r="AT1309" i="20"/>
  <c r="AT1519" i="20"/>
  <c r="AT518" i="20"/>
  <c r="AT2035" i="20"/>
  <c r="AT1109" i="20"/>
  <c r="BD554" i="23"/>
  <c r="AT888" i="20"/>
  <c r="AT1425" i="20"/>
  <c r="BD1355" i="22"/>
  <c r="BD1049" i="22"/>
  <c r="BD2190" i="23"/>
  <c r="AT2271" i="20"/>
  <c r="BD1739" i="23"/>
  <c r="BD213" i="23"/>
  <c r="BD2037" i="23"/>
  <c r="BD503" i="23"/>
  <c r="AT1804" i="20"/>
  <c r="AT344" i="20"/>
  <c r="BD135" i="22"/>
  <c r="BD2057" i="22"/>
  <c r="BD1925" i="23"/>
  <c r="AT1667" i="20"/>
  <c r="BD1723" i="23"/>
  <c r="BD1256" i="23"/>
  <c r="BD1466" i="23"/>
  <c r="AT2250" i="20"/>
  <c r="BD334" i="23"/>
  <c r="AT200" i="20"/>
  <c r="BD669" i="22"/>
  <c r="BD18" i="22"/>
  <c r="AT2216" i="20"/>
  <c r="BD237" i="23"/>
  <c r="BD1436" i="23"/>
  <c r="AT694" i="20"/>
  <c r="BD945" i="23"/>
  <c r="AT1976" i="20"/>
  <c r="AT239" i="20"/>
  <c r="BD683" i="23"/>
  <c r="AT2000" i="20"/>
  <c r="BD645" i="23"/>
  <c r="BD1001" i="23"/>
  <c r="AT2224" i="20"/>
  <c r="AT1586" i="20"/>
  <c r="BD1116" i="22"/>
  <c r="BD785" i="22"/>
  <c r="BD1382" i="23"/>
  <c r="AT2148" i="20"/>
  <c r="BD735" i="23"/>
  <c r="AT293" i="20"/>
  <c r="BD513" i="22"/>
  <c r="BD1108" i="22"/>
  <c r="BD873" i="22"/>
  <c r="BD2182" i="23"/>
  <c r="AT845" i="20"/>
  <c r="AT714" i="20"/>
  <c r="AT1047" i="20"/>
  <c r="BD1211" i="23"/>
  <c r="BD987" i="23"/>
  <c r="BD297" i="22"/>
  <c r="BD2001" i="22"/>
  <c r="BD557" i="22"/>
  <c r="AT2143" i="20"/>
  <c r="AT1104" i="20"/>
  <c r="AT1830" i="20"/>
  <c r="BD714" i="23"/>
  <c r="BD934" i="22"/>
  <c r="BD188" i="22"/>
  <c r="BD2030" i="22"/>
  <c r="BD2296" i="22"/>
  <c r="AT1553" i="20"/>
  <c r="AT1598" i="20"/>
  <c r="BD997" i="23"/>
  <c r="BD2079" i="23"/>
  <c r="AT2238" i="20"/>
  <c r="BD88" i="22"/>
  <c r="BD1359" i="22"/>
  <c r="BD1318" i="22"/>
  <c r="BD858" i="22"/>
  <c r="AT1621" i="20"/>
  <c r="BD1855" i="23"/>
  <c r="AT88" i="20"/>
  <c r="AT59" i="20"/>
  <c r="BD1146" i="22"/>
  <c r="BD1637" i="22"/>
  <c r="AT1096" i="20"/>
  <c r="BD981" i="23"/>
  <c r="BD788" i="22"/>
  <c r="BD1509" i="23"/>
  <c r="AT703" i="20"/>
  <c r="AT661" i="20"/>
  <c r="AT432" i="20"/>
  <c r="AT564" i="20"/>
  <c r="BD2221" i="23"/>
  <c r="BD888" i="22"/>
  <c r="AT1214" i="20"/>
  <c r="AT1897" i="20"/>
  <c r="BD1735" i="22"/>
  <c r="AT834" i="20"/>
  <c r="AT551" i="20"/>
  <c r="BD624" i="23"/>
  <c r="BD1150" i="23"/>
  <c r="AT464" i="20"/>
  <c r="BD1849" i="22"/>
  <c r="BD242" i="22"/>
  <c r="BD1779" i="22"/>
  <c r="BD831" i="22"/>
  <c r="BD590" i="22"/>
  <c r="BD463" i="22"/>
  <c r="BD646" i="22"/>
  <c r="BD1548" i="22"/>
  <c r="BD421" i="22"/>
  <c r="BD1612" i="22"/>
  <c r="AT1219" i="20"/>
  <c r="BD1293" i="22"/>
  <c r="BD83" i="22"/>
  <c r="BD2088" i="22"/>
  <c r="BD743" i="22"/>
  <c r="BD1615" i="22"/>
  <c r="BD2062" i="23"/>
  <c r="AT1592" i="20"/>
  <c r="BD1962" i="23"/>
  <c r="AT493" i="20"/>
  <c r="AT1193" i="20"/>
  <c r="BD233" i="23"/>
  <c r="AT355" i="20"/>
  <c r="BD1280" i="22"/>
  <c r="BD1649" i="22"/>
  <c r="BD1798" i="23"/>
  <c r="BD2326" i="22"/>
  <c r="BD2111" i="23"/>
  <c r="BD69" i="23"/>
  <c r="AT2057" i="20"/>
  <c r="BD1044" i="22"/>
  <c r="BD2206" i="23"/>
  <c r="BD2077" i="22"/>
  <c r="BD1186" i="22"/>
  <c r="AT1152" i="20"/>
  <c r="BD316" i="22"/>
  <c r="AT994" i="20"/>
  <c r="BD100" i="22"/>
  <c r="BD719" i="23"/>
  <c r="AT1517" i="20"/>
  <c r="BD204" i="22"/>
  <c r="BD1260" i="22"/>
  <c r="BD2294" i="23"/>
  <c r="BD1043" i="22"/>
  <c r="BD410" i="22"/>
  <c r="BD861" i="22"/>
  <c r="AT1481" i="20"/>
  <c r="BD929" i="22"/>
  <c r="BD2275" i="23"/>
  <c r="AT1628" i="20"/>
  <c r="AT1618" i="20"/>
  <c r="AT418" i="20"/>
  <c r="AT1281" i="20"/>
  <c r="BD2193" i="23"/>
  <c r="AT674" i="20"/>
  <c r="BD952" i="23"/>
  <c r="BD1252" i="22"/>
  <c r="BD1655" i="23"/>
  <c r="BD471" i="22"/>
  <c r="BD1927" i="23"/>
  <c r="BD2332" i="23"/>
  <c r="BD423" i="23"/>
  <c r="AT2256" i="20"/>
  <c r="BD2312" i="23"/>
  <c r="BD2200" i="23"/>
  <c r="BD575" i="22"/>
  <c r="BD810" i="23"/>
  <c r="BD1100" i="22"/>
  <c r="BD2251" i="23"/>
  <c r="BD955" i="22"/>
  <c r="AT1578" i="20"/>
  <c r="AT1954" i="20"/>
  <c r="BD2235" i="22"/>
  <c r="BD1777" i="22"/>
  <c r="BD1225" i="22"/>
  <c r="AT2350" i="20"/>
  <c r="BD468" i="22"/>
  <c r="BD1968" i="22"/>
  <c r="AT445" i="20"/>
  <c r="BD1402" i="23"/>
  <c r="BD1834" i="23"/>
  <c r="BD1772" i="23"/>
  <c r="BD835" i="23"/>
  <c r="AT461" i="20"/>
  <c r="BD1508" i="23"/>
  <c r="AT856" i="20"/>
  <c r="AT1805" i="20"/>
  <c r="AT398" i="20"/>
  <c r="BD671" i="22"/>
  <c r="BD2258" i="23"/>
  <c r="BD647" i="22"/>
  <c r="AT1943" i="20"/>
  <c r="AT602" i="20"/>
  <c r="AT1962" i="20"/>
  <c r="BD56" i="23"/>
  <c r="BD2020" i="22"/>
  <c r="BD705" i="23"/>
  <c r="BD1658" i="22"/>
  <c r="BD2233" i="23"/>
  <c r="BD1514" i="22"/>
  <c r="BD1161" i="23"/>
  <c r="BD507" i="22"/>
  <c r="BD1455" i="23"/>
  <c r="BD1363" i="23"/>
  <c r="AT1650" i="20"/>
  <c r="BD1554" i="22"/>
  <c r="BD197" i="22"/>
  <c r="AT1637" i="20"/>
  <c r="BD591" i="22"/>
  <c r="BD54" i="22"/>
  <c r="BD2248" i="23"/>
  <c r="BD1282" i="22"/>
  <c r="AT1764" i="20"/>
  <c r="AT229" i="20"/>
  <c r="BD491" i="23"/>
  <c r="AT456" i="20"/>
  <c r="BD1977" i="23"/>
  <c r="BD852" i="23"/>
  <c r="AT1717" i="20"/>
  <c r="AT821" i="20"/>
  <c r="BD630" i="22"/>
  <c r="BD1187" i="23"/>
  <c r="AT527" i="20"/>
  <c r="AT1217" i="20"/>
  <c r="AT2313" i="20"/>
  <c r="BD2207" i="23"/>
  <c r="BD734" i="23"/>
  <c r="BD262" i="22"/>
  <c r="BD1654" i="23"/>
  <c r="BD1376" i="22"/>
  <c r="BD1840" i="23"/>
  <c r="BD1090" i="22"/>
  <c r="AT890" i="20"/>
  <c r="BD1762" i="22"/>
  <c r="BD545" i="23"/>
  <c r="BD1096" i="23"/>
  <c r="AT616" i="20"/>
  <c r="BD777" i="22"/>
  <c r="AT1187" i="20"/>
  <c r="AT1652" i="20"/>
  <c r="AT731" i="20"/>
  <c r="AT531" i="20"/>
  <c r="BD1928" i="23"/>
  <c r="BD2362" i="23"/>
  <c r="BD558" i="23"/>
  <c r="BD389" i="22"/>
  <c r="BD1402" i="22"/>
  <c r="BD1931" i="22"/>
  <c r="BD2067" i="22"/>
  <c r="AT2212" i="20"/>
  <c r="BD153" i="22"/>
  <c r="BD1101" i="22"/>
  <c r="BD1991" i="22"/>
  <c r="AT1550" i="20"/>
  <c r="BD2251" i="22"/>
  <c r="BD1115" i="22"/>
  <c r="BD1185" i="22"/>
  <c r="BD2015" i="22"/>
  <c r="BD173" i="22"/>
  <c r="AT35" i="20"/>
  <c r="BD647" i="23"/>
  <c r="BD775" i="22"/>
  <c r="AT2175" i="20"/>
  <c r="BD379" i="23"/>
  <c r="BD1768" i="22"/>
  <c r="BD247" i="23"/>
  <c r="AT903" i="20"/>
  <c r="BD2081" i="23"/>
  <c r="BD1505" i="22"/>
  <c r="BD787" i="23"/>
  <c r="BD1178" i="23"/>
  <c r="BD1882" i="23"/>
  <c r="BD2140" i="23"/>
  <c r="BD1636" i="23"/>
  <c r="AT1329" i="20"/>
  <c r="BD1165" i="23"/>
  <c r="BD2243" i="23"/>
  <c r="BD1804" i="22"/>
  <c r="AT138" i="20"/>
  <c r="AT231" i="20"/>
  <c r="BD628" i="23"/>
  <c r="BD1676" i="23"/>
  <c r="BD1058" i="22"/>
  <c r="BD1627" i="23"/>
  <c r="BD91" i="23"/>
  <c r="BD237" i="22"/>
  <c r="AT232" i="20"/>
  <c r="BD1161" i="22"/>
  <c r="AT1274" i="20"/>
  <c r="BD216" i="22"/>
  <c r="BD225" i="22"/>
  <c r="AT699" i="20"/>
  <c r="BD1045" i="23"/>
  <c r="BD1216" i="23"/>
  <c r="BD1718" i="23"/>
  <c r="BD414" i="22"/>
  <c r="AT268" i="20"/>
  <c r="BD1385" i="23"/>
  <c r="BD2012" i="22"/>
  <c r="BD1295" i="22"/>
  <c r="BD1927" i="22"/>
  <c r="BD271" i="22"/>
  <c r="BD1985" i="22"/>
  <c r="AT2211" i="20"/>
  <c r="AT2013" i="20"/>
  <c r="BD464" i="22"/>
  <c r="BD776" i="23"/>
  <c r="BD2085" i="22"/>
  <c r="AT317" i="20"/>
  <c r="BD1634" i="22"/>
  <c r="BD2096" i="23"/>
  <c r="BD2327" i="22"/>
  <c r="BD1135" i="22"/>
  <c r="BD2159" i="23"/>
  <c r="BD323" i="22"/>
  <c r="BD1016" i="22"/>
  <c r="BD1411" i="22"/>
  <c r="AT904" i="20"/>
  <c r="AT2117" i="20"/>
  <c r="BD153" i="23"/>
  <c r="BD1664" i="22"/>
  <c r="AT1213" i="20"/>
  <c r="BD587" i="23"/>
  <c r="BD174" i="23"/>
  <c r="AT1128" i="20"/>
  <c r="BD2334" i="22"/>
  <c r="BD1922" i="22"/>
  <c r="BD398" i="22"/>
  <c r="BD1065" i="22"/>
  <c r="BD1797" i="23"/>
  <c r="BD2323" i="22"/>
  <c r="BD1213" i="22"/>
  <c r="AT2215" i="20"/>
  <c r="BD84" i="22"/>
  <c r="BD1964" i="23"/>
  <c r="BD1154" i="22"/>
  <c r="AT1383" i="20"/>
  <c r="AT2159" i="20"/>
  <c r="BD2245" i="23"/>
  <c r="BD1415" i="22"/>
  <c r="BD1174" i="22"/>
  <c r="BD2255" i="22"/>
  <c r="BD1634" i="23"/>
  <c r="BD1253" i="22"/>
  <c r="BD1297" i="22"/>
  <c r="BD47" i="22"/>
  <c r="BD200" i="22"/>
  <c r="BD1663" i="22"/>
  <c r="AT500" i="20"/>
  <c r="BD1746" i="23"/>
  <c r="BD392" i="23"/>
  <c r="BD544" i="23"/>
  <c r="AT1121" i="20"/>
  <c r="BD1699" i="23"/>
  <c r="BD376" i="23"/>
  <c r="BD1622" i="23"/>
  <c r="BD2182" i="22"/>
  <c r="BD1783" i="22"/>
  <c r="BD399" i="22"/>
  <c r="BD1701" i="23"/>
  <c r="BD1147" i="22"/>
  <c r="BD1769" i="22"/>
  <c r="BD542" i="22"/>
  <c r="BD848" i="22"/>
  <c r="AT2366" i="20"/>
  <c r="BD1568" i="23"/>
  <c r="AT2034" i="20"/>
  <c r="AT1622" i="20"/>
  <c r="AT1573" i="20"/>
  <c r="AT1339" i="20"/>
  <c r="AT1292" i="20"/>
  <c r="AT1453" i="20"/>
  <c r="AT2092" i="20"/>
  <c r="AT1035" i="20"/>
  <c r="AT182" i="20"/>
  <c r="BD156" i="23"/>
  <c r="BD443" i="23"/>
  <c r="AT26" i="20"/>
  <c r="BD2044" i="23"/>
  <c r="AT1386" i="20"/>
  <c r="AT773" i="20"/>
  <c r="AT322" i="20"/>
  <c r="BD749" i="23"/>
  <c r="BD1740" i="23"/>
  <c r="AT817" i="20"/>
  <c r="BD895" i="23"/>
  <c r="BD457" i="23"/>
  <c r="BD588" i="23"/>
  <c r="AT1359" i="20"/>
  <c r="AT2259" i="20"/>
  <c r="AT2046" i="20"/>
  <c r="BD1003" i="23"/>
  <c r="AT2334" i="20"/>
  <c r="BD2229" i="23"/>
  <c r="AT2075" i="20"/>
  <c r="AT1922" i="20"/>
  <c r="BD1689" i="23"/>
  <c r="BD680" i="22"/>
  <c r="BD2363" i="22"/>
  <c r="BD773" i="23"/>
  <c r="BD869" i="23"/>
  <c r="BD1270" i="23"/>
  <c r="AT788" i="20"/>
  <c r="AT1569" i="20"/>
  <c r="AT1682" i="20"/>
  <c r="AT870" i="20"/>
  <c r="BD1881" i="23"/>
  <c r="BD1209" i="22"/>
  <c r="BD1020" i="22"/>
  <c r="BD1592" i="23"/>
  <c r="AT408" i="20"/>
  <c r="AT1310" i="20"/>
  <c r="AT891" i="20"/>
  <c r="BD290" i="23"/>
  <c r="AT1915" i="20"/>
  <c r="AT324" i="20"/>
  <c r="AT925" i="20"/>
  <c r="BD2331" i="22"/>
  <c r="BD583" i="22"/>
  <c r="AT483" i="20"/>
  <c r="BD2304" i="23"/>
  <c r="AT1793" i="20"/>
  <c r="AT876" i="20"/>
  <c r="BD228" i="23"/>
  <c r="AT467" i="20"/>
  <c r="AT2341" i="20"/>
  <c r="AT2055" i="20"/>
  <c r="BD1712" i="22"/>
  <c r="BD381" i="22"/>
  <c r="BD556" i="23"/>
  <c r="BD1368" i="23"/>
  <c r="BD1492" i="23"/>
  <c r="BD1510" i="23"/>
  <c r="BD1606" i="23"/>
  <c r="BD1935" i="23"/>
  <c r="BD1615" i="23"/>
  <c r="AT954" i="20"/>
  <c r="BD231" i="23"/>
  <c r="AT1549" i="20"/>
  <c r="BD1912" i="23"/>
  <c r="BD439" i="23"/>
  <c r="BD1455" i="22"/>
  <c r="BD1009" i="22"/>
  <c r="BD2183" i="22"/>
  <c r="BD1276" i="22"/>
  <c r="BD1491" i="23"/>
  <c r="BD1730" i="23"/>
  <c r="BD1502" i="23"/>
  <c r="BD1042" i="23"/>
  <c r="BD159" i="22"/>
  <c r="BD1815" i="22"/>
  <c r="BD2028" i="22"/>
  <c r="BD877" i="23"/>
  <c r="AT1075" i="20"/>
  <c r="AT2085" i="20"/>
  <c r="AT2030" i="20"/>
  <c r="AT983" i="20"/>
  <c r="BD1898" i="22"/>
  <c r="BD469" i="23"/>
  <c r="BD2293" i="22"/>
  <c r="AT969" i="20"/>
  <c r="BD36" i="23"/>
  <c r="AT1913" i="20"/>
  <c r="BD2149" i="23"/>
  <c r="BD1428" i="22"/>
  <c r="BD380" i="22"/>
  <c r="BD1518" i="22"/>
  <c r="BD477" i="22"/>
  <c r="BD492" i="23"/>
  <c r="AT1205" i="20"/>
  <c r="AT572" i="20"/>
  <c r="BD1051" i="23"/>
  <c r="AT606" i="20"/>
  <c r="BD2114" i="23"/>
  <c r="BD1446" i="22"/>
  <c r="BD2338" i="22"/>
  <c r="BD1129" i="23"/>
  <c r="BD540" i="23"/>
  <c r="AT2318" i="20"/>
  <c r="AT832" i="20"/>
  <c r="BD1915" i="23"/>
  <c r="AT1926" i="20"/>
  <c r="BD614" i="22"/>
  <c r="BD716" i="23"/>
  <c r="BD282" i="23"/>
  <c r="AT2090" i="20"/>
  <c r="AT349" i="20"/>
  <c r="BD1967" i="23"/>
  <c r="AT963" i="20"/>
  <c r="AT2043" i="20"/>
  <c r="BD819" i="23"/>
  <c r="AT2340" i="20"/>
  <c r="BD154" i="22"/>
  <c r="BD1581" i="22"/>
  <c r="AT1110" i="20"/>
  <c r="BD1680" i="22"/>
  <c r="AT1632" i="20"/>
  <c r="AT723" i="20"/>
  <c r="BD866" i="23"/>
  <c r="BD2227" i="22"/>
  <c r="BD676" i="23"/>
  <c r="BD969" i="22"/>
  <c r="BD2161" i="22"/>
  <c r="BD821" i="23"/>
  <c r="BD1715" i="22"/>
  <c r="AT273" i="20"/>
  <c r="BD1172" i="22"/>
  <c r="BD693" i="23"/>
  <c r="BD128" i="23"/>
  <c r="BD1004" i="22"/>
  <c r="BD1525" i="22"/>
  <c r="BD962" i="23"/>
  <c r="BD127" i="22"/>
  <c r="BD1478" i="22"/>
  <c r="BD998" i="22"/>
  <c r="BD637" i="23"/>
  <c r="BD1682" i="22"/>
  <c r="BD1141" i="23"/>
  <c r="BD518" i="23"/>
  <c r="AT2199" i="20"/>
  <c r="BD793" i="23"/>
  <c r="AT847" i="20"/>
  <c r="AT1737" i="20"/>
  <c r="BD94" i="23"/>
  <c r="AT1905" i="20"/>
  <c r="AT1323" i="20"/>
  <c r="AT421" i="20"/>
  <c r="BD2336" i="23"/>
  <c r="BD1024" i="23"/>
  <c r="BD854" i="23"/>
  <c r="AT1229" i="20"/>
  <c r="AT1920" i="20"/>
  <c r="BD62" i="23"/>
  <c r="AT246" i="20"/>
  <c r="BD515" i="23"/>
  <c r="AT2102" i="20"/>
  <c r="BD1835" i="23"/>
  <c r="AT874" i="20"/>
  <c r="AT2292" i="20"/>
  <c r="BD1111" i="23"/>
  <c r="AT976" i="20"/>
  <c r="AT1789" i="20"/>
  <c r="BD891" i="23"/>
  <c r="AT1164" i="20"/>
  <c r="BD562" i="23"/>
  <c r="BD829" i="23"/>
  <c r="AT877" i="20"/>
  <c r="BD1591" i="23"/>
  <c r="AT342" i="20"/>
  <c r="AT1332" i="20"/>
  <c r="AT1092" i="20"/>
  <c r="AT1557" i="20"/>
  <c r="AT1643" i="20"/>
  <c r="BD1439" i="23"/>
  <c r="BD1056" i="23"/>
  <c r="AT931" i="20"/>
  <c r="BD904" i="23"/>
  <c r="AT136" i="20"/>
  <c r="BD520" i="22"/>
  <c r="AT1828" i="20"/>
  <c r="AT713" i="20"/>
  <c r="BD333" i="23"/>
  <c r="AT1149" i="20"/>
  <c r="BD1856" i="23"/>
  <c r="AT1115" i="20"/>
  <c r="BD536" i="23"/>
  <c r="BD1005" i="23"/>
  <c r="AT496" i="20"/>
  <c r="BD1078" i="22"/>
  <c r="BD2358" i="23"/>
  <c r="BD1391" i="23"/>
  <c r="BD22" i="23"/>
  <c r="AT490" i="20"/>
  <c r="AT1480" i="20"/>
  <c r="BD138" i="23"/>
  <c r="AT1384" i="20"/>
  <c r="AT2346" i="20"/>
  <c r="AT1112" i="20"/>
  <c r="BD305" i="22"/>
  <c r="AT2135" i="20"/>
  <c r="AT1122" i="20"/>
  <c r="BD1824" i="23"/>
  <c r="AT2086" i="20"/>
  <c r="BD230" i="23"/>
  <c r="AT1724" i="20"/>
  <c r="AT365" i="20"/>
  <c r="AT1633" i="20"/>
  <c r="AT1266" i="20"/>
  <c r="BD1719" i="22"/>
  <c r="BD1877" i="23"/>
  <c r="BD2150" i="23"/>
  <c r="AT1566" i="20"/>
  <c r="BD1734" i="23"/>
  <c r="AT2176" i="20"/>
  <c r="AT2076" i="20"/>
  <c r="BD1370" i="23"/>
  <c r="BD1205" i="23"/>
  <c r="BD2279" i="23"/>
  <c r="BD989" i="23"/>
  <c r="BD1305" i="23"/>
  <c r="AT179" i="20"/>
  <c r="AT1079" i="20"/>
  <c r="BD151" i="22"/>
  <c r="BD178" i="22"/>
  <c r="BD1461" i="23"/>
  <c r="BD1891" i="23"/>
  <c r="BD1083" i="23"/>
  <c r="AT1485" i="20"/>
  <c r="AT369" i="20"/>
  <c r="AT1884" i="20"/>
  <c r="BD1072" i="22"/>
  <c r="AT992" i="20"/>
  <c r="BD1446" i="23"/>
  <c r="AT2044" i="20"/>
  <c r="AT1184" i="20"/>
  <c r="AT1647" i="20"/>
  <c r="AT2327" i="20"/>
  <c r="BD901" i="22"/>
  <c r="AT1357" i="20"/>
  <c r="AT1141" i="20"/>
  <c r="AT169" i="20"/>
  <c r="AT220" i="20"/>
  <c r="BD1819" i="23"/>
  <c r="BD1247" i="22"/>
  <c r="AT755" i="20"/>
  <c r="BD1266" i="22"/>
  <c r="BD467" i="22"/>
  <c r="BD106" i="23"/>
  <c r="BD1748" i="23"/>
  <c r="AT898" i="20"/>
  <c r="AT1758" i="20"/>
  <c r="BD659" i="23"/>
  <c r="AT56" i="20"/>
  <c r="BD1604" i="23"/>
  <c r="BD2169" i="23"/>
  <c r="BD1783" i="23"/>
  <c r="BD1071" i="23"/>
  <c r="AT630" i="20"/>
  <c r="BD2313" i="22"/>
  <c r="BD1891" i="22"/>
  <c r="AT1781" i="20"/>
  <c r="AT1876" i="20"/>
  <c r="BD935" i="22"/>
  <c r="BD194" i="23"/>
  <c r="BD529" i="23"/>
  <c r="BD104" i="23"/>
  <c r="AT1034" i="20"/>
  <c r="AT208" i="20"/>
  <c r="AT1777" i="20"/>
  <c r="BD2151" i="23"/>
  <c r="BD1946" i="23"/>
  <c r="BD437" i="23"/>
  <c r="AT806" i="20"/>
  <c r="BD2246" i="22"/>
  <c r="BD1554" i="23"/>
  <c r="BD732" i="22"/>
  <c r="AT669" i="20"/>
  <c r="AT1230" i="20"/>
  <c r="BD221" i="23"/>
  <c r="BD2136" i="23"/>
  <c r="BD1434" i="23"/>
  <c r="AT19" i="20"/>
  <c r="BD1506" i="22"/>
  <c r="BD178" i="23"/>
  <c r="BD1223" i="22"/>
  <c r="AT2240" i="20"/>
  <c r="BD2133" i="22"/>
  <c r="BD2109" i="23"/>
  <c r="BD401" i="23"/>
  <c r="AT1273" i="20"/>
  <c r="AT1692" i="20"/>
  <c r="BD963" i="23"/>
  <c r="BD781" i="23"/>
  <c r="BD1724" i="23"/>
  <c r="BD2172" i="23"/>
  <c r="AT782" i="20"/>
  <c r="BD1122" i="23"/>
  <c r="AT2356" i="20"/>
  <c r="AT364" i="20"/>
  <c r="BD1755" i="23"/>
  <c r="BD451" i="23"/>
  <c r="BD1623" i="23"/>
  <c r="BD975" i="23"/>
  <c r="AT1016" i="20"/>
  <c r="AT2033" i="20"/>
  <c r="BD608" i="23"/>
  <c r="AT77" i="20"/>
  <c r="BD1100" i="23"/>
  <c r="BD524" i="23"/>
  <c r="BD1873" i="23"/>
  <c r="BD1580" i="23"/>
  <c r="BD1675" i="23"/>
  <c r="BD1762" i="23"/>
  <c r="BD2116" i="23"/>
  <c r="BD1695" i="23"/>
  <c r="BD1018" i="23"/>
  <c r="AT152" i="20"/>
  <c r="BD2019" i="23"/>
  <c r="BD2320" i="23"/>
  <c r="AT122" i="20"/>
  <c r="AT1808" i="20"/>
  <c r="AT1208" i="20"/>
  <c r="BD2288" i="23"/>
  <c r="BD1845" i="22"/>
  <c r="BD651" i="23"/>
  <c r="AT709" i="20"/>
  <c r="AT1510" i="20"/>
  <c r="BD1893" i="23"/>
  <c r="BD574" i="23"/>
  <c r="AT996" i="20"/>
  <c r="AT1303" i="20"/>
  <c r="BD583" i="23"/>
  <c r="BD1872" i="23"/>
  <c r="BD2071" i="22"/>
  <c r="AT753" i="20"/>
  <c r="AT100" i="20"/>
  <c r="AT1505" i="20"/>
  <c r="BD993" i="23"/>
  <c r="BD947" i="23"/>
  <c r="AT174" i="20"/>
  <c r="AT1703" i="20"/>
  <c r="BD1408" i="23"/>
  <c r="AT1037" i="20"/>
  <c r="BD2042" i="22"/>
  <c r="AT2114" i="20"/>
  <c r="BD804" i="23"/>
  <c r="AT1014" i="20"/>
  <c r="BD831" i="23"/>
  <c r="BD915" i="23"/>
  <c r="BD902" i="23"/>
  <c r="AT797" i="20"/>
  <c r="AT862" i="20"/>
  <c r="BD1046" i="23"/>
  <c r="BD1558" i="22"/>
  <c r="AT2363" i="20"/>
  <c r="AT2284" i="20"/>
  <c r="AT1957" i="20"/>
  <c r="BD844" i="23"/>
  <c r="AT1352" i="20"/>
  <c r="BD2315" i="23"/>
  <c r="BD2348" i="23"/>
  <c r="BD1329" i="23"/>
  <c r="BD132" i="23"/>
  <c r="AT1052" i="20"/>
  <c r="AT1254" i="20"/>
  <c r="BD1276" i="23"/>
  <c r="AT2249" i="20"/>
  <c r="BD1339" i="23"/>
  <c r="BD770" i="23"/>
  <c r="BD1140" i="23"/>
  <c r="AT240" i="20"/>
  <c r="BD235" i="22"/>
  <c r="BD350" i="22"/>
  <c r="BD2265" i="23"/>
  <c r="AT1822" i="20"/>
  <c r="BD393" i="22"/>
  <c r="BD1601" i="23"/>
  <c r="BD810" i="22"/>
  <c r="AT2227" i="20"/>
  <c r="AT918" i="20"/>
  <c r="BD823" i="23"/>
  <c r="AT31" i="20"/>
  <c r="BD984" i="23"/>
  <c r="AT953" i="20"/>
  <c r="AT1413" i="20"/>
  <c r="BD1176" i="23"/>
  <c r="BD1869" i="23"/>
  <c r="BD780" i="22"/>
  <c r="BD1334" i="22"/>
  <c r="BD1608" i="23"/>
  <c r="AT1987" i="20"/>
  <c r="BD1918" i="22"/>
  <c r="AT1465" i="20"/>
  <c r="BD193" i="22"/>
  <c r="BD75" i="23"/>
  <c r="AT247" i="20"/>
  <c r="BD46" i="23"/>
  <c r="BD281" i="23"/>
  <c r="BD453" i="23"/>
  <c r="BD157" i="23"/>
  <c r="AT1736" i="20"/>
  <c r="AT295" i="20"/>
  <c r="BD1917" i="22"/>
  <c r="BD362" i="22"/>
  <c r="BD966" i="22"/>
  <c r="AT1451" i="20"/>
  <c r="BD911" i="23"/>
  <c r="BD52" i="23"/>
  <c r="AT1774" i="20"/>
  <c r="BD1843" i="23"/>
  <c r="AT648" i="20"/>
  <c r="AT1311" i="20"/>
  <c r="BD1395" i="23"/>
  <c r="BD1074" i="23"/>
  <c r="AT812" i="20"/>
  <c r="BD1848" i="23"/>
  <c r="BD1200" i="23"/>
  <c r="BD2055" i="23"/>
  <c r="BD490" i="22"/>
  <c r="AT1866" i="20"/>
  <c r="BD2050" i="22"/>
  <c r="BD1934" i="23"/>
  <c r="BD1710" i="23"/>
  <c r="AT1816" i="20"/>
  <c r="AT2083" i="20"/>
  <c r="BD1565" i="22"/>
  <c r="AT1932" i="20"/>
  <c r="BD1309" i="22"/>
  <c r="AT148" i="20"/>
  <c r="BD749" i="22"/>
  <c r="BD1114" i="23"/>
  <c r="BD1234" i="22"/>
  <c r="AT922" i="20"/>
  <c r="BD1683" i="23"/>
  <c r="AT557" i="20"/>
  <c r="BD1281" i="22"/>
  <c r="BD1539" i="22"/>
  <c r="BD86" i="23"/>
  <c r="BD939" i="22"/>
  <c r="BD1848" i="22"/>
  <c r="AT623" i="20"/>
  <c r="BD932" i="22"/>
  <c r="BD1906" i="22"/>
  <c r="AT2253" i="20"/>
  <c r="AT110" i="20"/>
  <c r="BD1586" i="23"/>
  <c r="AT851" i="20"/>
  <c r="BD995" i="23"/>
  <c r="BD1088" i="23"/>
  <c r="BD1314" i="23"/>
  <c r="AT957" i="20"/>
  <c r="AT336" i="20"/>
  <c r="BD364" i="23"/>
  <c r="BD2000" i="23"/>
  <c r="BD1087" i="23"/>
  <c r="AT54" i="20"/>
  <c r="AT559" i="20"/>
  <c r="BD1827" i="23"/>
  <c r="BD1259" i="22"/>
  <c r="AT1725" i="20"/>
  <c r="AT267" i="20"/>
  <c r="AT1507" i="20"/>
  <c r="BD1584" i="23"/>
  <c r="AT935" i="20"/>
  <c r="BD2283" i="23"/>
  <c r="BD1197" i="23"/>
  <c r="AT1396" i="20"/>
  <c r="AT298" i="20"/>
  <c r="AT618" i="20"/>
  <c r="BD1973" i="23"/>
  <c r="BD760" i="23"/>
  <c r="AT1750" i="20"/>
  <c r="AT281" i="20"/>
  <c r="BD1494" i="23"/>
  <c r="AT2311" i="20"/>
  <c r="AT539" i="20"/>
  <c r="BD344" i="23"/>
  <c r="BD638" i="23"/>
  <c r="AT1412" i="20"/>
  <c r="BD73" i="23"/>
  <c r="AT882" i="20"/>
  <c r="BD2239" i="23"/>
  <c r="AT1873" i="20"/>
  <c r="BD267" i="23"/>
  <c r="AT1780" i="20"/>
  <c r="AT1069" i="20"/>
  <c r="AT425" i="20"/>
  <c r="BD386" i="23"/>
  <c r="AT945" i="20"/>
  <c r="BD2007" i="23"/>
  <c r="AT2095" i="20"/>
  <c r="AT332" i="20"/>
  <c r="BD57" i="23"/>
  <c r="AT1855" i="20"/>
  <c r="AT2353" i="20"/>
  <c r="AT44" i="20"/>
  <c r="BD113" i="23"/>
  <c r="AT2230" i="20"/>
  <c r="BD117" i="23"/>
  <c r="BD31" i="23"/>
  <c r="BD30" i="23"/>
  <c r="BD1326" i="23"/>
  <c r="AT459" i="20"/>
  <c r="AT1068" i="20"/>
  <c r="AT1454" i="20"/>
  <c r="BD690" i="23"/>
  <c r="AT353" i="20"/>
  <c r="BD1896" i="23"/>
  <c r="AT1591" i="20"/>
  <c r="BD137" i="23"/>
  <c r="BD933" i="23"/>
  <c r="AT971" i="20"/>
  <c r="BD24" i="23"/>
  <c r="AT1565" i="20"/>
  <c r="BD118" i="23"/>
  <c r="AT401" i="20"/>
  <c r="AT1206" i="20"/>
  <c r="BD1343" i="23"/>
  <c r="AT998" i="20"/>
  <c r="AT491" i="20"/>
  <c r="AT766" i="20"/>
  <c r="BD1628" i="22"/>
  <c r="AT155" i="20"/>
  <c r="AT1240" i="20"/>
  <c r="AT363" i="20"/>
  <c r="BD1821" i="23"/>
  <c r="BD348" i="23"/>
  <c r="AT1154" i="20"/>
  <c r="AT844" i="20"/>
  <c r="BD765" i="23"/>
  <c r="BD2110" i="22"/>
  <c r="BD2078" i="22"/>
  <c r="BD1369" i="22"/>
  <c r="BD303" i="23"/>
  <c r="AT1959" i="20"/>
  <c r="BD711" i="23"/>
  <c r="AT1434" i="20"/>
  <c r="BD645" i="22"/>
  <c r="AT472" i="20"/>
  <c r="AT388" i="20"/>
  <c r="AT688" i="20"/>
  <c r="AT251" i="20"/>
  <c r="BD122" i="23"/>
  <c r="AT1177" i="20"/>
  <c r="BD799" i="23"/>
  <c r="BD1913" i="23"/>
  <c r="AT1148" i="20"/>
  <c r="BD450" i="22"/>
  <c r="BD233" i="22"/>
  <c r="BD1126" i="22"/>
  <c r="BD1759" i="23"/>
  <c r="BD367" i="22"/>
  <c r="AT1238" i="20"/>
  <c r="BD561" i="22"/>
  <c r="AT1215" i="20"/>
  <c r="AT1810" i="20"/>
  <c r="BD1536" i="23"/>
  <c r="BD1004" i="23"/>
  <c r="BD686" i="23"/>
  <c r="BD409" i="23"/>
  <c r="BD28" i="23"/>
  <c r="AT1093" i="20"/>
  <c r="BD1792" i="23"/>
  <c r="BD927" i="22"/>
  <c r="BD248" i="22"/>
  <c r="BD2040" i="22"/>
  <c r="BD712" i="23"/>
  <c r="AT1814" i="20"/>
  <c r="BD2319" i="23"/>
  <c r="BD349" i="22"/>
  <c r="AT1928" i="20"/>
  <c r="AT1716" i="20"/>
  <c r="BD336" i="23"/>
  <c r="AT2248" i="20"/>
  <c r="BD261" i="23"/>
  <c r="AT1167" i="20"/>
  <c r="AT1186" i="20"/>
  <c r="BD572" i="23"/>
  <c r="BD2112" i="23"/>
  <c r="AT855" i="20"/>
  <c r="BD1959" i="23"/>
  <c r="AT2011" i="20"/>
  <c r="BD1595" i="23"/>
  <c r="BD800" i="23"/>
  <c r="BD1935" i="22"/>
  <c r="BD59" i="23"/>
  <c r="AT1174" i="20"/>
  <c r="BD2344" i="23"/>
  <c r="BD1561" i="23"/>
  <c r="AT1698" i="20"/>
  <c r="BD342" i="23"/>
  <c r="AT1143" i="20"/>
  <c r="AT1203" i="20"/>
  <c r="BD905" i="23"/>
  <c r="BD2339" i="23"/>
  <c r="AT1429" i="20"/>
  <c r="AT1811" i="20"/>
  <c r="AT798" i="20"/>
  <c r="BD1876" i="23"/>
  <c r="BD843" i="22"/>
  <c r="AT1263" i="20"/>
  <c r="BD252" i="23"/>
  <c r="AT436" i="20"/>
  <c r="AT1048" i="20"/>
  <c r="BD552" i="23"/>
  <c r="AT2291" i="20"/>
  <c r="AT1345" i="20"/>
  <c r="BD2028" i="23"/>
  <c r="BD1720" i="23"/>
  <c r="BD2280" i="23"/>
  <c r="AT119" i="20"/>
  <c r="BD974" i="23"/>
  <c r="BD709" i="23"/>
  <c r="AT451" i="20"/>
  <c r="BD2143" i="23"/>
  <c r="AT1349" i="20"/>
  <c r="AT1543" i="20"/>
  <c r="AT1246" i="20"/>
  <c r="AT1831" i="20"/>
  <c r="BD1392" i="23"/>
  <c r="AT1590" i="20"/>
  <c r="BD649" i="23"/>
  <c r="AT684" i="20"/>
  <c r="AT842" i="20"/>
  <c r="BD2238" i="23"/>
  <c r="AT1201" i="20"/>
  <c r="BD1337" i="23"/>
  <c r="BD1444" i="23"/>
  <c r="AT1199" i="20"/>
  <c r="BD70" i="23"/>
  <c r="BD1656" i="23"/>
  <c r="AT443" i="20"/>
  <c r="BD857" i="23"/>
  <c r="AT889" i="20"/>
  <c r="AT1091" i="20"/>
  <c r="AT1373" i="20"/>
  <c r="BD998" i="23"/>
  <c r="BD2253" i="23"/>
  <c r="AT235" i="20"/>
  <c r="BD421" i="23"/>
  <c r="BD1499" i="23"/>
  <c r="BD794" i="23"/>
  <c r="BD2002" i="23"/>
  <c r="BD1157" i="23"/>
  <c r="AT234" i="20"/>
  <c r="AT1862" i="20"/>
  <c r="BD1012" i="23"/>
  <c r="BD505" i="22"/>
  <c r="BD792" i="23"/>
  <c r="BD2366" i="23"/>
  <c r="AT589" i="20"/>
  <c r="AT1346" i="20"/>
  <c r="AT811" i="20"/>
  <c r="BD1764" i="23"/>
  <c r="AT214" i="20"/>
  <c r="AT486" i="20"/>
  <c r="BD2301" i="23"/>
  <c r="BD2304" i="22"/>
  <c r="BD1689" i="22"/>
  <c r="BD426" i="22"/>
  <c r="AT1444" i="20"/>
  <c r="AT2017" i="20"/>
  <c r="BD777" i="23"/>
  <c r="BD553" i="22"/>
  <c r="AT639" i="20"/>
  <c r="AT516" i="20"/>
  <c r="AT1865" i="20"/>
  <c r="BD1384" i="23"/>
  <c r="BD1289" i="23"/>
  <c r="BD183" i="22"/>
  <c r="BD957" i="23"/>
  <c r="BD636" i="23"/>
  <c r="BD1638" i="22"/>
  <c r="BD332" i="22"/>
  <c r="BD1486" i="22"/>
  <c r="BD358" i="22"/>
  <c r="BD1262" i="22"/>
  <c r="AT1582" i="20"/>
  <c r="BD2297" i="22"/>
  <c r="BD805" i="23"/>
  <c r="AT1020" i="20"/>
  <c r="AT1299" i="20"/>
  <c r="AT911" i="20"/>
  <c r="AT1576" i="20"/>
  <c r="BD1379" i="22"/>
  <c r="BD1807" i="23"/>
  <c r="AT466" i="20"/>
  <c r="BD1770" i="23"/>
  <c r="BD1728" i="23"/>
  <c r="BD1032" i="22"/>
  <c r="BD1503" i="22"/>
  <c r="BD304" i="22"/>
  <c r="BD1778" i="23"/>
  <c r="AT297" i="20"/>
  <c r="BD368" i="22"/>
  <c r="BD2034" i="22"/>
  <c r="AT1833" i="20"/>
  <c r="AT2039" i="20"/>
  <c r="AT633" i="20"/>
  <c r="BD1529" i="23"/>
  <c r="AT1430" i="20"/>
  <c r="BD2262" i="23"/>
  <c r="AT475" i="20"/>
  <c r="BD1620" i="22"/>
  <c r="BD2260" i="23"/>
  <c r="BD174" i="22"/>
  <c r="BD974" i="22"/>
  <c r="BD1448" i="22"/>
  <c r="BD1670" i="23"/>
  <c r="BD1000" i="23"/>
  <c r="AT1406" i="20"/>
  <c r="AT109" i="20"/>
  <c r="BD1652" i="23"/>
  <c r="BD117" i="22"/>
  <c r="BD652" i="22"/>
  <c r="BD1791" i="23"/>
  <c r="AT1842" i="20"/>
  <c r="BD1677" i="23"/>
  <c r="AT705" i="20"/>
  <c r="BD162" i="22"/>
  <c r="BD146" i="22"/>
  <c r="BD474" i="22"/>
  <c r="BD2102" i="23"/>
  <c r="AT1081" i="20"/>
  <c r="AT343" i="20"/>
  <c r="BD652" i="23"/>
  <c r="BD1862" i="22"/>
  <c r="BD1989" i="22"/>
  <c r="BD1019" i="22"/>
  <c r="BD369" i="23"/>
  <c r="BD1875" i="23"/>
  <c r="BD1347" i="23"/>
  <c r="BD925" i="22"/>
  <c r="BD803" i="22"/>
  <c r="BD2258" i="22"/>
  <c r="BD1275" i="22"/>
  <c r="BD1610" i="23"/>
  <c r="AT1853" i="20"/>
  <c r="BD971" i="23"/>
  <c r="BD1830" i="22"/>
  <c r="BD441" i="22"/>
  <c r="BD1166" i="22"/>
  <c r="BD1837" i="22"/>
  <c r="BD991" i="23"/>
  <c r="BD1950" i="23"/>
  <c r="AT394" i="20"/>
  <c r="BD1941" i="22"/>
  <c r="BD494" i="22"/>
  <c r="BD992" i="22"/>
  <c r="BD1576" i="23"/>
  <c r="AT2228" i="20"/>
  <c r="AT2113" i="20"/>
  <c r="BD314" i="22"/>
  <c r="BD176" i="22"/>
  <c r="BD568" i="22"/>
  <c r="BD181" i="23"/>
  <c r="BD878" i="23"/>
  <c r="AT1916" i="20"/>
  <c r="AT367" i="20"/>
  <c r="BD725" i="22"/>
  <c r="BD679" i="22"/>
  <c r="BD795" i="22"/>
  <c r="BD651" i="22"/>
  <c r="AT569" i="20"/>
  <c r="AT1924" i="20"/>
  <c r="AT1156" i="20"/>
  <c r="AT2293" i="20"/>
  <c r="BD2007" i="22"/>
  <c r="AT534" i="20"/>
  <c r="AT696" i="20"/>
  <c r="AT861" i="20"/>
  <c r="BD881" i="23"/>
  <c r="BD1659" i="22"/>
  <c r="AT1335" i="20"/>
  <c r="BD2256" i="22"/>
  <c r="BD1227" i="23"/>
  <c r="BD1331" i="23"/>
  <c r="AT1709" i="20"/>
  <c r="BD1041" i="23"/>
  <c r="BD863" i="22"/>
  <c r="BD1491" i="22"/>
  <c r="BD1018" i="22"/>
  <c r="BD346" i="22"/>
  <c r="AT1688" i="20"/>
  <c r="AT227" i="20"/>
  <c r="BD603" i="23"/>
  <c r="AT1099" i="20"/>
  <c r="BD894" i="22"/>
  <c r="AT1979" i="20"/>
  <c r="BD815" i="23"/>
  <c r="BD2269" i="23"/>
  <c r="BD1825" i="23"/>
  <c r="BD1003" i="22"/>
  <c r="BD1895" i="22"/>
  <c r="AT165" i="20"/>
  <c r="BD271" i="23"/>
  <c r="AT1356" i="20"/>
  <c r="BD914" i="23"/>
  <c r="BD690" i="22"/>
  <c r="BD2166" i="23"/>
  <c r="BD735" i="22"/>
  <c r="BD657" i="23"/>
  <c r="BD517" i="23"/>
  <c r="AT1961" i="20"/>
  <c r="AT1761" i="20"/>
  <c r="BD538" i="22"/>
  <c r="BD2048" i="22"/>
  <c r="BD956" i="22"/>
  <c r="BD739" i="22"/>
  <c r="AT2304" i="20"/>
  <c r="BD1453" i="23"/>
  <c r="BD828" i="23"/>
  <c r="BD295" i="23"/>
  <c r="BD2025" i="23"/>
  <c r="BD1552" i="22"/>
  <c r="BD975" i="22"/>
  <c r="AT450" i="20"/>
  <c r="BD2027" i="23"/>
  <c r="BD1403" i="23"/>
  <c r="BD564" i="22"/>
  <c r="AT1545" i="20"/>
  <c r="BD1871" i="23"/>
  <c r="BD345" i="22"/>
  <c r="BD2236" i="23"/>
  <c r="BD26" i="23"/>
  <c r="BD1987" i="22"/>
  <c r="BD897" i="22"/>
  <c r="BD1805" i="22"/>
  <c r="BD365" i="22"/>
  <c r="BD907" i="22"/>
  <c r="BD1596" i="22"/>
  <c r="AT1772" i="20"/>
  <c r="BD1861" i="22"/>
  <c r="BD1342" i="22"/>
  <c r="AT1609" i="20"/>
  <c r="AT1738" i="20"/>
  <c r="BD1944" i="23"/>
  <c r="AT1802" i="20"/>
  <c r="BD952" i="22"/>
  <c r="BD150" i="23"/>
  <c r="BD1773" i="22"/>
  <c r="BD1077" i="22"/>
  <c r="AT1513" i="20"/>
  <c r="BD896" i="22"/>
  <c r="BD2241" i="22"/>
  <c r="AT1006" i="20"/>
  <c r="BD1982" i="22"/>
  <c r="BD119" i="22"/>
  <c r="BD1959" i="22"/>
  <c r="BD1097" i="22"/>
  <c r="AT899" i="20"/>
  <c r="BD458" i="22"/>
  <c r="BD1977" i="22"/>
  <c r="BD1617" i="23"/>
  <c r="AT1714" i="20"/>
  <c r="BD1373" i="23"/>
  <c r="BD1918" i="23"/>
  <c r="AT1490" i="20"/>
  <c r="BD1887" i="22"/>
  <c r="BD983" i="23"/>
  <c r="BD479" i="22"/>
  <c r="BD748" i="22"/>
  <c r="AT1588" i="20"/>
  <c r="BD2018" i="22"/>
  <c r="BD1900" i="22"/>
  <c r="BD816" i="22"/>
  <c r="AT1506" i="20"/>
  <c r="AT1316" i="20"/>
  <c r="AT1850" i="20"/>
  <c r="BD890" i="22"/>
  <c r="BD911" i="22"/>
  <c r="BD2265" i="22"/>
  <c r="AT310" i="20"/>
  <c r="BD434" i="22"/>
  <c r="BD1606" i="22"/>
  <c r="BD1095" i="22"/>
  <c r="BD1184" i="23"/>
  <c r="BD1547" i="22"/>
  <c r="BD2353" i="23"/>
  <c r="AT1515" i="20"/>
  <c r="AT1476" i="20"/>
  <c r="AT1417" i="20"/>
  <c r="BD1164" i="22"/>
  <c r="AT366" i="20"/>
  <c r="BD1650" i="23"/>
  <c r="BD2358" i="22"/>
  <c r="BD1926" i="22"/>
  <c r="BD1218" i="22"/>
  <c r="BD1442" i="22"/>
  <c r="BD1781" i="23"/>
  <c r="BD129" i="23"/>
  <c r="BD985" i="23"/>
  <c r="BD551" i="22"/>
  <c r="BD1357" i="22"/>
  <c r="BD1681" i="23"/>
  <c r="BD800" i="22"/>
  <c r="AT422" i="20"/>
  <c r="BD1825" i="22"/>
  <c r="BD137" i="22"/>
  <c r="BD2056" i="23"/>
  <c r="BD1344" i="22"/>
  <c r="BD606" i="22"/>
  <c r="BD1527" i="23"/>
  <c r="BD395" i="22"/>
  <c r="BD270" i="23"/>
  <c r="AT1363" i="20"/>
  <c r="BD86" i="22"/>
  <c r="BD340" i="22"/>
  <c r="BD506" i="23"/>
  <c r="BD1014" i="23"/>
  <c r="AT1160" i="20"/>
  <c r="AT1693" i="20"/>
  <c r="BD449" i="23"/>
  <c r="BD1809" i="23"/>
  <c r="BD2084" i="23"/>
  <c r="BD1217" i="23"/>
  <c r="BD1453" i="22"/>
  <c r="BD488" i="22"/>
  <c r="BD1646" i="22"/>
  <c r="BD2169" i="22"/>
  <c r="AT242" i="20"/>
  <c r="BD2310" i="22"/>
  <c r="BD220" i="22"/>
  <c r="BD2102" i="22"/>
  <c r="BD694" i="22"/>
  <c r="BD1920" i="22"/>
  <c r="BD1023" i="22"/>
  <c r="BD2019" i="22"/>
  <c r="BD1651" i="22"/>
  <c r="BD919" i="22"/>
  <c r="AT2187" i="20"/>
  <c r="BD212" i="22"/>
  <c r="BD1786" i="22"/>
  <c r="AT1829" i="20"/>
  <c r="BD1490" i="23"/>
  <c r="AT1252" i="20"/>
  <c r="BD836" i="23"/>
  <c r="BD472" i="23"/>
  <c r="BD531" i="22"/>
  <c r="BD666" i="22"/>
  <c r="AT827" i="20"/>
  <c r="AT2022" i="20"/>
  <c r="AT1291" i="20"/>
  <c r="AT1679" i="20"/>
  <c r="BD898" i="22"/>
  <c r="BD1376" i="23"/>
  <c r="AT1605" i="20"/>
  <c r="BD1964" i="22"/>
  <c r="BD608" i="22"/>
  <c r="BD1195" i="22"/>
  <c r="BD704" i="22"/>
  <c r="BD649" i="22"/>
  <c r="BD130" i="23"/>
  <c r="BD366" i="23"/>
  <c r="BD771" i="22"/>
  <c r="BD740" i="22"/>
  <c r="BD532" i="23"/>
  <c r="AT664" i="20"/>
  <c r="AT1002" i="20"/>
  <c r="BD1730" i="22"/>
  <c r="BD936" i="23"/>
  <c r="BD19" i="22"/>
  <c r="BD2293" i="23"/>
  <c r="AT1653" i="20"/>
  <c r="BD1812" i="23"/>
  <c r="BD158" i="23"/>
  <c r="BD1061" i="23"/>
  <c r="AT1508" i="20"/>
  <c r="BD2212" i="22"/>
  <c r="BD2160" i="23"/>
  <c r="BD449" i="22"/>
  <c r="BD883" i="23"/>
  <c r="BD380" i="23"/>
  <c r="AT2339" i="20"/>
  <c r="BD1399" i="22"/>
  <c r="BD2311" i="22"/>
  <c r="BD121" i="22"/>
  <c r="AT65" i="20"/>
  <c r="AT1227" i="20"/>
  <c r="AT739" i="20"/>
  <c r="AT2349" i="20"/>
  <c r="AT956" i="20"/>
  <c r="AT1071" i="20"/>
  <c r="BD871" i="22"/>
  <c r="BD1707" i="22"/>
  <c r="AT1619" i="20"/>
  <c r="BD502" i="22"/>
  <c r="BD1216" i="22"/>
  <c r="BD1183" i="22"/>
  <c r="AT368" i="20"/>
  <c r="AT1090" i="20"/>
  <c r="BD1863" i="23"/>
  <c r="BD194" i="22"/>
  <c r="AT2168" i="20"/>
  <c r="BD1210" i="23"/>
  <c r="BD205" i="23"/>
  <c r="BD330" i="23"/>
  <c r="BD1480" i="22"/>
  <c r="AT2308" i="20"/>
  <c r="BD1592" i="22"/>
  <c r="BD150" i="22"/>
  <c r="BD1414" i="22"/>
  <c r="BD181" i="22"/>
  <c r="AT104" i="20"/>
  <c r="BD1607" i="22"/>
  <c r="BD384" i="22"/>
  <c r="AT2105" i="20"/>
  <c r="BD1095" i="23"/>
  <c r="AT123" i="20"/>
  <c r="AT2260" i="20"/>
  <c r="BD164" i="22"/>
  <c r="BD720" i="22"/>
  <c r="BD1407" i="23"/>
  <c r="BD430" i="22"/>
  <c r="BD2165" i="23"/>
  <c r="BD1993" i="23"/>
  <c r="BD2024" i="23"/>
  <c r="BD951" i="22"/>
  <c r="BD2069" i="22"/>
  <c r="BD999" i="22"/>
  <c r="BD1069" i="22"/>
  <c r="AT913" i="20"/>
  <c r="AT1015" i="20"/>
  <c r="BD1771" i="22"/>
  <c r="BD342" i="22"/>
  <c r="BD876" i="23"/>
  <c r="BD824" i="22"/>
  <c r="BD93" i="22"/>
  <c r="BD2077" i="23"/>
  <c r="BD2035" i="22"/>
  <c r="BD1394" i="22"/>
  <c r="AT2084" i="20"/>
  <c r="BD1951" i="22"/>
  <c r="BD691" i="23"/>
  <c r="BD1500" i="22"/>
  <c r="BD1588" i="23"/>
  <c r="BD1916" i="23"/>
  <c r="BD639" i="23"/>
  <c r="BD1752" i="23"/>
  <c r="BD1487" i="22"/>
  <c r="AT409" i="20"/>
  <c r="BD1277" i="22"/>
  <c r="BD939" i="23"/>
  <c r="BD1030" i="23"/>
  <c r="BD1603" i="22"/>
  <c r="BD1378" i="23"/>
  <c r="BD2329" i="22"/>
  <c r="BD2222" i="23"/>
  <c r="BD411" i="22"/>
  <c r="BD1704" i="22"/>
  <c r="BD1629" i="22"/>
  <c r="BD1168" i="22"/>
  <c r="BD1422" i="22"/>
  <c r="BD670" i="23"/>
  <c r="AT886" i="20"/>
  <c r="BD1738" i="23"/>
  <c r="BD784" i="23"/>
  <c r="AT535" i="20"/>
  <c r="BD432" i="22"/>
  <c r="BD621" i="23"/>
  <c r="BD6" i="22"/>
  <c r="AT938" i="20"/>
  <c r="AT1040" i="20"/>
  <c r="BD39" i="22"/>
  <c r="AT514" i="20"/>
  <c r="BD860" i="23"/>
  <c r="AT2229" i="20"/>
  <c r="BD2150" i="22"/>
  <c r="BD379" i="22"/>
  <c r="BD1297" i="23"/>
  <c r="AT291" i="20"/>
  <c r="AT163" i="20"/>
  <c r="BD1170" i="22"/>
  <c r="BD1096" i="22"/>
  <c r="AT881" i="20"/>
  <c r="BD329" i="22"/>
  <c r="BD1042" i="22"/>
  <c r="BD2003" i="22"/>
  <c r="BD2045" i="22"/>
  <c r="BD847" i="23"/>
  <c r="BD1461" i="22"/>
  <c r="BD1065" i="23"/>
  <c r="BD288" i="23"/>
  <c r="BD1643" i="22"/>
  <c r="BD1373" i="22"/>
  <c r="AT1314" i="20"/>
  <c r="BD658" i="22"/>
  <c r="AT2006" i="20"/>
  <c r="BD2131" i="22"/>
  <c r="BD215" i="22"/>
  <c r="BD2318" i="22"/>
  <c r="BD1948" i="23"/>
  <c r="BD160" i="22"/>
  <c r="BD1788" i="22"/>
  <c r="AT707" i="20"/>
  <c r="AT914" i="20"/>
  <c r="BD284" i="22"/>
  <c r="BD1852" i="23"/>
  <c r="BD1597" i="22"/>
  <c r="BD2091" i="23"/>
  <c r="BD1907" i="22"/>
  <c r="BD579" i="23"/>
  <c r="BD1639" i="22"/>
  <c r="BD2168" i="23"/>
  <c r="BD133" i="22"/>
  <c r="AT2080" i="20"/>
  <c r="BD1406" i="22"/>
  <c r="BD880" i="22"/>
  <c r="BD1210" i="22"/>
  <c r="BD1822" i="22"/>
  <c r="BD455" i="22"/>
  <c r="BD44" i="22"/>
  <c r="BD895" i="22"/>
  <c r="BD462" i="23"/>
  <c r="BD802" i="22"/>
  <c r="BD757" i="22"/>
  <c r="BD2031" i="23"/>
  <c r="BD2047" i="23"/>
  <c r="BD1425" i="22"/>
  <c r="BD2131" i="23"/>
  <c r="BD587" i="22"/>
  <c r="BD1517" i="22"/>
  <c r="BD2057" i="23"/>
  <c r="BD19" i="23"/>
  <c r="BD407" i="22"/>
  <c r="AT1042" i="20"/>
  <c r="BD2099" i="23"/>
  <c r="BD1028" i="22"/>
  <c r="AT46" i="20"/>
  <c r="BD915" i="22"/>
  <c r="BD695" i="23"/>
  <c r="BD1208" i="22"/>
  <c r="BD1400" i="23"/>
  <c r="BD1076" i="22"/>
  <c r="AT906" i="20"/>
  <c r="BD960" i="22"/>
  <c r="BD1464" i="23"/>
  <c r="BD2136" i="22"/>
  <c r="BD770" i="22"/>
  <c r="BD2168" i="22"/>
  <c r="BD2014" i="23"/>
  <c r="BD119" i="23"/>
  <c r="BD1013" i="23"/>
  <c r="AT1089" i="20"/>
  <c r="BD241" i="23"/>
  <c r="BD1673" i="22"/>
  <c r="BD1022" i="23"/>
  <c r="AT1745" i="20"/>
  <c r="BD1528" i="23"/>
  <c r="BD616" i="22"/>
  <c r="AT1532" i="20"/>
  <c r="BD504" i="22"/>
  <c r="BD1456" i="22"/>
  <c r="BD1885" i="22"/>
  <c r="BD1633" i="22"/>
  <c r="BD646" i="23"/>
  <c r="BD856" i="22"/>
  <c r="BD318" i="22"/>
  <c r="AT2111" i="20"/>
  <c r="BD1126" i="23"/>
  <c r="AT1656" i="20"/>
  <c r="BD1625" i="23"/>
  <c r="BD999" i="23"/>
  <c r="BD1963" i="22"/>
  <c r="BD733" i="22"/>
  <c r="BD1157" i="22"/>
  <c r="BD1438" i="22"/>
  <c r="BD510" i="22"/>
  <c r="BD470" i="22"/>
  <c r="AT993" i="20"/>
  <c r="AT2100" i="20"/>
  <c r="BD2050" i="23"/>
  <c r="BD2145" i="23"/>
  <c r="AT96" i="20"/>
  <c r="BD1702" i="22"/>
  <c r="BD2087" i="22"/>
  <c r="BD1558" i="23"/>
  <c r="BD81" i="22"/>
  <c r="BD1146" i="23"/>
  <c r="AT1846" i="20"/>
  <c r="BD1924" i="22"/>
  <c r="BD1180" i="22"/>
  <c r="BD995" i="22"/>
  <c r="BD57" i="22"/>
  <c r="BD1541" i="22"/>
  <c r="BD276" i="23"/>
  <c r="BD440" i="22"/>
  <c r="BD575" i="23"/>
  <c r="BD1495" i="22"/>
  <c r="AT2207" i="20"/>
  <c r="BD1296" i="23"/>
  <c r="AT2201" i="20"/>
  <c r="AT133" i="20"/>
  <c r="BD164" i="23"/>
  <c r="BD2022" i="23"/>
  <c r="BD1786" i="23"/>
  <c r="BD951" i="23"/>
  <c r="AT1145" i="20"/>
  <c r="BD635" i="22"/>
  <c r="BD1795" i="22"/>
  <c r="BD1327" i="22"/>
  <c r="BD2202" i="23"/>
  <c r="BD1714" i="23"/>
  <c r="BD1351" i="22"/>
  <c r="BD1143" i="23"/>
  <c r="BD1267" i="22"/>
  <c r="BD899" i="22"/>
  <c r="BD132" i="22"/>
  <c r="AT1893" i="20"/>
  <c r="BD1234" i="23"/>
  <c r="BD1807" i="22"/>
  <c r="BD1254" i="23"/>
  <c r="AT529" i="20"/>
  <c r="BD1760" i="23"/>
  <c r="BD886" i="23"/>
  <c r="AT1964" i="20"/>
  <c r="BD245" i="23"/>
  <c r="BD946" i="22"/>
  <c r="BD1299" i="22"/>
  <c r="BD2137" i="22"/>
  <c r="AT263" i="20"/>
  <c r="AT1996" i="20"/>
  <c r="BD1237" i="22"/>
  <c r="BD327" i="22"/>
  <c r="BD515" i="22"/>
  <c r="BD1413" i="22"/>
  <c r="AT195" i="20"/>
  <c r="BD1862" i="23"/>
  <c r="BD1189" i="23"/>
  <c r="BD1933" i="23"/>
  <c r="BD1614" i="22"/>
  <c r="BD2016" i="22"/>
  <c r="BD638" i="22"/>
  <c r="BD894" i="23"/>
  <c r="BD625" i="22"/>
  <c r="AT352" i="20"/>
  <c r="BD1060" i="22"/>
  <c r="BD2184" i="22"/>
  <c r="BD539" i="22"/>
  <c r="BD1777" i="23"/>
  <c r="AT1973" i="20"/>
  <c r="AT2364" i="20"/>
  <c r="BD1782" i="22"/>
  <c r="BD870" i="22"/>
  <c r="BD1392" i="22"/>
  <c r="AT1664" i="20"/>
  <c r="BD1846" i="23"/>
  <c r="AT207" i="20"/>
  <c r="AT511" i="20"/>
  <c r="BD607" i="23"/>
  <c r="BD2284" i="22"/>
  <c r="BD435" i="22"/>
  <c r="BD343" i="22"/>
  <c r="BD95" i="23"/>
  <c r="BD2039" i="22"/>
  <c r="AT34" i="20"/>
  <c r="BD696" i="23"/>
  <c r="BD1512" i="22"/>
  <c r="AT1218" i="20"/>
  <c r="BD1793" i="23"/>
  <c r="BD2334" i="23"/>
  <c r="AT306" i="20"/>
  <c r="BD1722" i="22"/>
  <c r="AT1190" i="20"/>
  <c r="AT426" i="20"/>
  <c r="AT1904" i="20"/>
  <c r="BD397" i="23"/>
  <c r="BD316" i="23"/>
  <c r="AT787" i="20"/>
  <c r="AT1076" i="20"/>
  <c r="BD709" i="22"/>
  <c r="BD263" i="22"/>
  <c r="BD1169" i="22"/>
  <c r="BD1712" i="23"/>
  <c r="BD546" i="22"/>
  <c r="BD1833" i="23"/>
  <c r="BD1631" i="23"/>
  <c r="BD2238" i="22"/>
  <c r="BD1138" i="23"/>
  <c r="BD1996" i="23"/>
  <c r="BD930" i="23"/>
  <c r="BD1715" i="23"/>
  <c r="BD245" i="22"/>
  <c r="BD85" i="23"/>
  <c r="BD576" i="23"/>
  <c r="AT1986" i="20"/>
  <c r="BD1479" i="23"/>
  <c r="BD516" i="23"/>
  <c r="BD2014" i="22"/>
  <c r="BD1711" i="23"/>
  <c r="BD1679" i="22"/>
  <c r="BD484" i="22"/>
  <c r="BD2051" i="22"/>
  <c r="BD2161" i="23"/>
  <c r="BD124" i="23"/>
  <c r="BD1188" i="23"/>
  <c r="BD1213" i="23"/>
  <c r="AT687" i="20"/>
  <c r="BD200" i="23"/>
  <c r="BD2089" i="22"/>
  <c r="BD1894" i="23"/>
  <c r="BD2305" i="22"/>
  <c r="BD222" i="22"/>
  <c r="BD1256" i="22"/>
  <c r="BD1667" i="22"/>
  <c r="BD779" i="23"/>
  <c r="BD2123" i="23"/>
  <c r="BD16" i="22"/>
  <c r="AT1518" i="20"/>
  <c r="AT1108" i="20"/>
  <c r="BD59" i="22"/>
  <c r="BD1159" i="23"/>
  <c r="BD335" i="23"/>
  <c r="BD1727" i="23"/>
  <c r="AT1242" i="20"/>
  <c r="BD418" i="22"/>
  <c r="BD1739" i="22"/>
  <c r="BD1793" i="22"/>
  <c r="BD480" i="22"/>
  <c r="BD268" i="22"/>
  <c r="BD2341" i="23"/>
  <c r="BD643" i="22"/>
  <c r="BD189" i="22"/>
  <c r="BD34" i="22"/>
  <c r="BD2010" i="23"/>
  <c r="BD1466" i="22"/>
  <c r="BD1541" i="23"/>
  <c r="AT770" i="20"/>
  <c r="AT776" i="20"/>
  <c r="BD1128" i="22"/>
  <c r="BD641" i="23"/>
  <c r="AT1787" i="20"/>
  <c r="BD1655" i="22"/>
  <c r="BD1440" i="23"/>
  <c r="BD1250" i="22"/>
  <c r="BD29" i="22"/>
  <c r="BD626" i="22"/>
  <c r="BD746" i="22"/>
  <c r="BD2175" i="22"/>
  <c r="AT272" i="20"/>
  <c r="BD2167" i="22"/>
  <c r="AT2324" i="20"/>
  <c r="BD2280" i="22"/>
  <c r="BD745" i="22"/>
  <c r="AT380" i="20"/>
  <c r="BD778" i="23"/>
  <c r="BD180" i="23"/>
  <c r="BD759" i="23"/>
  <c r="BD2101" i="22"/>
  <c r="BD270" i="22"/>
  <c r="BD20" i="22"/>
  <c r="BD344" i="22"/>
  <c r="BD737" i="23"/>
  <c r="BD1734" i="22"/>
  <c r="BD860" i="22"/>
  <c r="BD523" i="22"/>
  <c r="BD1410" i="22"/>
  <c r="BD1151" i="22"/>
  <c r="BD633" i="22"/>
  <c r="BD1396" i="23"/>
  <c r="AT692" i="20"/>
  <c r="BD1417" i="23"/>
  <c r="BD202" i="22"/>
  <c r="AT2040" i="20"/>
  <c r="AT646" i="20"/>
  <c r="BD2228" i="22"/>
  <c r="AT453" i="20"/>
  <c r="AT1882" i="20"/>
  <c r="BD1636" i="22"/>
  <c r="BD2118" i="22"/>
  <c r="BD2105" i="22"/>
  <c r="AT1937" i="20"/>
  <c r="BD1261" i="22"/>
  <c r="BD958" i="22"/>
  <c r="BD2315" i="22"/>
  <c r="BD1187" i="22"/>
  <c r="BD914" i="22"/>
  <c r="BD1654" i="22"/>
  <c r="AT378" i="20"/>
  <c r="BD2357" i="23"/>
  <c r="BD1350" i="22"/>
  <c r="BD2005" i="23"/>
  <c r="AT303" i="20"/>
  <c r="AT395" i="20"/>
  <c r="AT1117" i="20"/>
  <c r="AT781" i="20"/>
  <c r="BD1149" i="22"/>
  <c r="BD459" i="23"/>
  <c r="AT1581" i="20"/>
  <c r="BD2089" i="23"/>
  <c r="AT690" i="20"/>
  <c r="BD1202" i="23"/>
  <c r="BD1063" i="22"/>
  <c r="AT118" i="20"/>
  <c r="BD1716" i="23"/>
  <c r="BD42" i="22"/>
  <c r="BD930" i="22"/>
  <c r="BD1219" i="22"/>
  <c r="BD2094" i="22"/>
  <c r="BD1868" i="22"/>
  <c r="AT249" i="20"/>
  <c r="BD727" i="23"/>
  <c r="BD2013" i="22"/>
  <c r="BD693" i="22"/>
  <c r="BD2" i="22"/>
  <c r="BD1209" i="23"/>
  <c r="BD1915" i="22"/>
  <c r="BD2353" i="22"/>
  <c r="AT964" i="20"/>
  <c r="BD1808" i="22"/>
  <c r="AT1684" i="20"/>
  <c r="AT18" i="20"/>
  <c r="BD429" i="22"/>
  <c r="BD989" i="22"/>
  <c r="AT666" i="20"/>
  <c r="BD554" i="22"/>
  <c r="BD588" i="22"/>
  <c r="BD1347" i="22"/>
  <c r="BD1890" i="22"/>
  <c r="AT347" i="20"/>
  <c r="BD264" i="23"/>
  <c r="BD2195" i="23"/>
  <c r="AT507" i="20"/>
  <c r="BD1031" i="22"/>
  <c r="AT873" i="20"/>
  <c r="BD2191" i="23"/>
  <c r="BD1163" i="22"/>
  <c r="BD931" i="22"/>
  <c r="BD1053" i="22"/>
  <c r="BD1990" i="22"/>
  <c r="BD979" i="23"/>
  <c r="AT302" i="20"/>
  <c r="BD238" i="23"/>
  <c r="BD996" i="22"/>
  <c r="BD2208" i="22"/>
  <c r="AT505" i="20"/>
  <c r="AT1200" i="20"/>
  <c r="BD436" i="23"/>
  <c r="BD14" i="22"/>
  <c r="BD2198" i="22"/>
  <c r="AT1278" i="20"/>
  <c r="BD1103" i="22"/>
  <c r="BD1303" i="22"/>
  <c r="BD2338" i="23"/>
  <c r="BD74" i="22"/>
  <c r="AT746" i="20"/>
  <c r="AT2037" i="20"/>
  <c r="BD497" i="23"/>
  <c r="BD170" i="22"/>
  <c r="BD907" i="23"/>
  <c r="BD2286" i="23"/>
  <c r="AT176" i="20"/>
  <c r="BD1225" i="23"/>
  <c r="BD2164" i="23"/>
  <c r="BD2349" i="22"/>
  <c r="BD855" i="22"/>
  <c r="AT2344" i="20"/>
  <c r="AT929" i="20"/>
  <c r="BD330" i="22"/>
  <c r="BD315" i="22"/>
  <c r="BD128" i="22"/>
  <c r="BD1085" i="22"/>
  <c r="BD281" i="22"/>
  <c r="BD733" i="23"/>
  <c r="BD1069" i="23"/>
  <c r="BD2299" i="22"/>
  <c r="BD1047" i="22"/>
  <c r="BD301" i="22"/>
  <c r="BD1154" i="23"/>
  <c r="BD1074" i="22"/>
  <c r="BD1361" i="22"/>
  <c r="BD1353" i="22"/>
  <c r="BD991" i="22"/>
  <c r="BD2043" i="23"/>
  <c r="BD1289" i="22"/>
  <c r="BD1864" i="22"/>
  <c r="BD867" i="23"/>
  <c r="AT794" i="20"/>
  <c r="AT1475" i="20"/>
  <c r="BD337" i="23"/>
  <c r="BD791" i="23"/>
  <c r="BD415" i="22"/>
  <c r="BD2210" i="22"/>
  <c r="BD1922" i="23"/>
  <c r="BD1489" i="22"/>
  <c r="BD2114" i="22"/>
  <c r="BD850" i="23"/>
  <c r="AT1910" i="20"/>
  <c r="BD1144" i="22"/>
  <c r="BD229" i="22"/>
  <c r="BD758" i="23"/>
  <c r="BD169" i="23"/>
  <c r="BD2138" i="22"/>
  <c r="BD917" i="22"/>
  <c r="BD829" i="22"/>
  <c r="BD703" i="22"/>
  <c r="BD48" i="22"/>
  <c r="BD1538" i="22"/>
  <c r="BD331" i="22"/>
  <c r="BD1571" i="22"/>
  <c r="BD2245" i="22"/>
  <c r="AT2321" i="20"/>
  <c r="BD512" i="23"/>
  <c r="AT1237" i="20"/>
  <c r="BD2036" i="23"/>
  <c r="BD2264" i="23"/>
  <c r="BD1284" i="23"/>
  <c r="BD2222" i="22"/>
  <c r="BD1336" i="23"/>
  <c r="BD1193" i="23"/>
  <c r="BD644" i="22"/>
  <c r="BD965" i="22"/>
  <c r="BD1966" i="22"/>
  <c r="AT601" i="20"/>
  <c r="BD972" i="23"/>
  <c r="BD1569" i="22"/>
  <c r="BD1990" i="23"/>
  <c r="BD243" i="22"/>
  <c r="AT700" i="20"/>
  <c r="BD213" i="22"/>
  <c r="BD2298" i="23"/>
  <c r="BD2041" i="22"/>
  <c r="BD75" i="22"/>
  <c r="BD1528" i="22"/>
  <c r="BD984" i="22"/>
  <c r="AT810" i="20"/>
  <c r="BD964" i="22"/>
  <c r="BD1178" i="22"/>
  <c r="BD99" i="22"/>
  <c r="AT710" i="20"/>
  <c r="BD819" i="22"/>
  <c r="BD1509" i="22"/>
  <c r="BD497" i="22"/>
  <c r="AT1748" i="20"/>
  <c r="AT1493" i="20"/>
  <c r="BD1853" i="23"/>
  <c r="BD1521" i="22"/>
  <c r="BD2106" i="22"/>
  <c r="BD1274" i="22"/>
  <c r="BD1563" i="23"/>
  <c r="BD2095" i="22"/>
  <c r="BD2292" i="23"/>
  <c r="BD1886" i="23"/>
  <c r="BD165" i="22"/>
  <c r="AT1526" i="20"/>
  <c r="BD808" i="22"/>
  <c r="BD410" i="23"/>
  <c r="BD604" i="23"/>
  <c r="BD519" i="22"/>
  <c r="BD514" i="23"/>
  <c r="AT1627" i="20"/>
  <c r="BD557" i="23"/>
  <c r="BD1892" i="23"/>
  <c r="BD1756" i="22"/>
  <c r="BD1257" i="22"/>
  <c r="BD1073" i="22"/>
  <c r="AT866" i="20"/>
  <c r="BD1290" i="22"/>
  <c r="BD1243" i="22"/>
  <c r="BD1881" i="22"/>
  <c r="AT253" i="20"/>
  <c r="AT2118" i="20"/>
  <c r="BD103" i="23"/>
  <c r="AT791" i="20"/>
  <c r="BD1313" i="22"/>
  <c r="BD970" i="22"/>
  <c r="BD1005" i="22"/>
  <c r="AT702" i="20"/>
  <c r="BD523" i="23"/>
  <c r="BD1273" i="23"/>
  <c r="AT1390" i="20"/>
  <c r="BD1052" i="22"/>
  <c r="AT1670" i="20"/>
  <c r="BD2209" i="23"/>
  <c r="BD255" i="22"/>
  <c r="AT1487" i="20"/>
  <c r="BD87" i="22"/>
  <c r="AT1355" i="20"/>
  <c r="BD63" i="23"/>
  <c r="AT358" i="20"/>
  <c r="BD2052" i="23"/>
  <c r="BD778" i="22"/>
  <c r="AT2255" i="20"/>
  <c r="BD1972" i="22"/>
  <c r="BD833" i="23"/>
  <c r="BD2362" i="22"/>
  <c r="BD533" i="22"/>
  <c r="BD2217" i="22"/>
  <c r="BD1666" i="22"/>
  <c r="BD764" i="22"/>
  <c r="BD239" i="22"/>
  <c r="BD33" i="22"/>
  <c r="AT2016" i="20"/>
  <c r="AT805" i="20"/>
  <c r="BD2079" i="22"/>
  <c r="AT462" i="20"/>
  <c r="BD1971" i="22"/>
  <c r="BD868" i="23"/>
  <c r="BD2103" i="22"/>
  <c r="AT1431" i="20"/>
  <c r="BD944" i="22"/>
  <c r="BD1560" i="22"/>
  <c r="BD544" i="22"/>
  <c r="AT321" i="20"/>
  <c r="BD195" i="22"/>
  <c r="BD820" i="22"/>
  <c r="AT449" i="20"/>
  <c r="AT540" i="20"/>
  <c r="BD613" i="22"/>
  <c r="BD1518" i="23"/>
  <c r="BD296" i="23"/>
  <c r="BD1857" i="22"/>
  <c r="AT1374" i="20"/>
  <c r="AT2020" i="20"/>
  <c r="AT1765" i="20"/>
  <c r="AT526" i="20"/>
  <c r="BD2285" i="22"/>
  <c r="BD681" i="22"/>
  <c r="BD1130" i="22"/>
  <c r="BD2352" i="22"/>
  <c r="BD1033" i="22"/>
  <c r="AT1766" i="20"/>
  <c r="BD1623" i="22"/>
  <c r="BD812" i="23"/>
  <c r="BD493" i="22"/>
  <c r="BD1969" i="22"/>
  <c r="BD2283" i="22"/>
  <c r="BD30" i="22"/>
  <c r="AT1690" i="20"/>
  <c r="BD1924" i="23"/>
  <c r="BD1089" i="22"/>
  <c r="BD1723" i="22"/>
  <c r="BD1221" i="23"/>
  <c r="AT1268" i="20"/>
  <c r="AT1713" i="20"/>
  <c r="BD2202" i="22"/>
  <c r="BD551" i="23"/>
  <c r="AT1100" i="20"/>
  <c r="BD400" i="22"/>
  <c r="BD2264" i="22"/>
  <c r="BD2119" i="22"/>
  <c r="BD177" i="23"/>
  <c r="BD2167" i="23"/>
  <c r="AT1509" i="20"/>
  <c r="BD498" i="23"/>
  <c r="AT757" i="20"/>
  <c r="BD1394" i="23"/>
  <c r="BD1797" i="22"/>
  <c r="BD1886" i="22"/>
  <c r="BD609" i="22"/>
  <c r="BD2259" i="22"/>
  <c r="BD1960" i="22"/>
  <c r="BD1920" i="23"/>
  <c r="BD564" i="23"/>
  <c r="AT160" i="20"/>
  <c r="BD420" i="22"/>
  <c r="BD1570" i="22"/>
  <c r="BD1794" i="22"/>
  <c r="BD1972" i="23"/>
  <c r="BD1870" i="23"/>
  <c r="BD751" i="22"/>
  <c r="BD1953" i="23"/>
  <c r="AT121" i="20"/>
  <c r="BD595" i="22"/>
  <c r="AT334" i="20"/>
  <c r="BD1278" i="23"/>
  <c r="AT1103" i="20"/>
  <c r="BD776" i="22"/>
  <c r="BD752" i="22"/>
  <c r="BD447" i="23"/>
  <c r="BD1988" i="22"/>
  <c r="AT1159" i="20"/>
  <c r="BD1476" i="23"/>
  <c r="BD1831" i="23"/>
  <c r="AT656" i="20"/>
  <c r="AT915" i="20"/>
  <c r="BD1316" i="22"/>
  <c r="AT1762" i="20"/>
  <c r="AT1286" i="20"/>
  <c r="BD2291" i="22"/>
  <c r="AT1974" i="20"/>
  <c r="BD109" i="22"/>
  <c r="AT1625" i="20"/>
  <c r="BD1692" i="23"/>
  <c r="AT1249" i="20"/>
  <c r="BD1875" i="22"/>
  <c r="BD1307" i="23"/>
  <c r="BD1729" i="23"/>
  <c r="AT926" i="20"/>
  <c r="BD1826" i="23"/>
  <c r="BD1686" i="22"/>
  <c r="BD1043" i="23"/>
  <c r="AT1157" i="20"/>
  <c r="AT1380" i="20"/>
  <c r="AT575" i="20"/>
  <c r="BD1510" i="22"/>
  <c r="AT1049" i="20"/>
  <c r="BD1761" i="23"/>
  <c r="BD2147" i="23"/>
  <c r="BD1841" i="23"/>
  <c r="BD1983" i="22"/>
  <c r="BD1580" i="22"/>
  <c r="BD2042" i="23"/>
  <c r="BD506" i="22"/>
  <c r="BD941" i="22"/>
  <c r="BD1054" i="22"/>
  <c r="BD2307" i="22"/>
  <c r="BD2075" i="22"/>
  <c r="BD639" i="22"/>
  <c r="BD1496" i="23"/>
  <c r="BD849" i="22"/>
  <c r="BD2231" i="23"/>
  <c r="AT1707" i="20"/>
  <c r="BD1669" i="22"/>
  <c r="BD1037" i="22"/>
  <c r="BD1190" i="22"/>
  <c r="AT228" i="20"/>
  <c r="BD1887" i="23"/>
  <c r="BD1413" i="23"/>
  <c r="BD1189" i="22"/>
  <c r="AT1176" i="20"/>
  <c r="BD942" i="23"/>
  <c r="BD1737" i="23"/>
  <c r="AT1202" i="20"/>
  <c r="AT1137" i="20"/>
  <c r="BD1605" i="23"/>
  <c r="BD593" i="23"/>
  <c r="BD811" i="22"/>
  <c r="AT1478" i="20"/>
  <c r="BD65" i="23"/>
  <c r="AT1674" i="20"/>
  <c r="AT897" i="20"/>
  <c r="BD120" i="22"/>
  <c r="BD2053" i="22"/>
  <c r="BD377" i="23"/>
  <c r="BD1471" i="23"/>
  <c r="BD1498" i="23"/>
  <c r="AT1528" i="20"/>
  <c r="AT403" i="20"/>
  <c r="BD286" i="22"/>
  <c r="BD2252" i="22"/>
  <c r="AT2301" i="20"/>
  <c r="BD1424" i="23"/>
  <c r="BD1333" i="22"/>
  <c r="BD1521" i="23"/>
  <c r="AT1807" i="20"/>
  <c r="BD2071" i="23"/>
  <c r="BD569" i="23"/>
  <c r="AT2267" i="20"/>
  <c r="AT1686" i="20"/>
  <c r="AT330" i="20"/>
  <c r="BD110" i="23"/>
  <c r="BD1926" i="23"/>
  <c r="AT1288" i="20"/>
  <c r="AT1728" i="20"/>
  <c r="BD318" i="23"/>
  <c r="BD612" i="22"/>
  <c r="BD1565" i="23"/>
  <c r="AT2098" i="20"/>
  <c r="BD573" i="22"/>
  <c r="BD1626" i="22"/>
  <c r="AT1512" i="20"/>
  <c r="AT1607" i="20"/>
  <c r="BD1522" i="22"/>
  <c r="BD2212" i="23"/>
  <c r="AT333" i="20"/>
  <c r="BD2026" i="22"/>
  <c r="BD1943" i="23"/>
  <c r="BD159" i="23"/>
  <c r="BD473" i="23"/>
  <c r="AT1009" i="20"/>
  <c r="BD2259" i="23"/>
  <c r="AT199" i="20"/>
  <c r="AT2214" i="20"/>
  <c r="AT1436" i="20"/>
  <c r="BD2232" i="23"/>
  <c r="BD1364" i="22"/>
  <c r="BD2188" i="22"/>
  <c r="BD1374" i="23"/>
  <c r="BD904" i="22"/>
  <c r="BD1356" i="22"/>
  <c r="BD53" i="23"/>
  <c r="BD2015" i="23"/>
  <c r="BD1378" i="22"/>
  <c r="BD524" i="22"/>
  <c r="BD2158" i="22"/>
  <c r="AT280" i="20"/>
  <c r="BD239" i="23"/>
  <c r="AT734" i="20"/>
  <c r="BD1274" i="23"/>
  <c r="BD359" i="23"/>
  <c r="BD1582" i="23"/>
  <c r="BD748" i="23"/>
  <c r="AT1955" i="20"/>
  <c r="AT605" i="20"/>
  <c r="AT730" i="20"/>
  <c r="BD1319" i="22"/>
  <c r="BD1311" i="22"/>
  <c r="BD2327" i="23"/>
  <c r="BD1958" i="22"/>
  <c r="BD844" i="22"/>
  <c r="AT719" i="20"/>
  <c r="BD1465" i="23"/>
  <c r="BD370" i="23"/>
  <c r="BD797" i="23"/>
  <c r="BD1432" i="22"/>
  <c r="BD2204" i="22"/>
  <c r="AT653" i="20"/>
  <c r="BD1975" i="22"/>
  <c r="AT2070" i="20"/>
  <c r="BD2005" i="22"/>
  <c r="BD5" i="22"/>
  <c r="BD1573" i="22"/>
  <c r="BD1499" i="22"/>
  <c r="BD814" i="22"/>
  <c r="BD2130" i="22"/>
  <c r="BD1931" i="23"/>
  <c r="BD958" i="23"/>
  <c r="BD1238" i="22"/>
  <c r="BD1150" i="22"/>
  <c r="BD2322" i="23"/>
  <c r="BD438" i="22"/>
  <c r="BD1024" i="22"/>
  <c r="AT607" i="20"/>
  <c r="BD576" i="22"/>
  <c r="BD653" i="22"/>
  <c r="BD1933" i="22"/>
  <c r="AT1719" i="20"/>
  <c r="BD936" i="22"/>
  <c r="BD1548" i="23"/>
  <c r="BD1381" i="22"/>
  <c r="BD937" i="22"/>
  <c r="BD1744" i="22"/>
  <c r="BD913" i="22"/>
  <c r="BD1641" i="22"/>
  <c r="BD1155" i="23"/>
  <c r="BD1483" i="23"/>
  <c r="AT2138" i="20"/>
  <c r="BD1834" i="22"/>
  <c r="BD160" i="23"/>
  <c r="BD211" i="23"/>
  <c r="BD1156" i="23"/>
  <c r="BD1905" i="22"/>
  <c r="AT1466" i="20"/>
  <c r="BD1431" i="22"/>
  <c r="BD2263" i="23"/>
  <c r="BD1273" i="22"/>
  <c r="BD49" i="22"/>
  <c r="BD1625" i="22"/>
  <c r="AT2286" i="20"/>
  <c r="BD422" i="22"/>
  <c r="BD1371" i="22"/>
  <c r="BD1772" i="22"/>
  <c r="BD617" i="23"/>
  <c r="BD2192" i="23"/>
  <c r="BD1248" i="22"/>
  <c r="AT2139" i="20"/>
  <c r="BD2052" i="22"/>
  <c r="BD549" i="22"/>
  <c r="BD1626" i="23"/>
  <c r="BD1612" i="23"/>
  <c r="BD686" i="22"/>
  <c r="BD1616" i="22"/>
  <c r="BD1145" i="22"/>
  <c r="BD1806" i="22"/>
  <c r="BD1312" i="22"/>
  <c r="BD1946" i="22"/>
  <c r="BD1477" i="22"/>
  <c r="AT1098" i="20"/>
  <c r="BD456" i="23"/>
  <c r="BD585" i="22"/>
  <c r="BD1902" i="22"/>
  <c r="AT747" i="20"/>
  <c r="AT2026" i="20"/>
  <c r="BD1062" i="22"/>
  <c r="AT2303" i="20"/>
  <c r="BD208" i="22"/>
  <c r="BD1578" i="23"/>
  <c r="BD249" i="22"/>
  <c r="AT1005" i="20"/>
  <c r="BD1941" i="23"/>
  <c r="BD2132" i="22"/>
  <c r="BD1992" i="22"/>
  <c r="BD558" i="22"/>
  <c r="BD1876" i="22"/>
  <c r="BD1888" i="22"/>
  <c r="BD1647" i="22"/>
  <c r="BD2249" i="23"/>
  <c r="BD2020" i="23"/>
  <c r="BD291" i="22"/>
  <c r="BD1372" i="23"/>
  <c r="AT1256" i="20"/>
  <c r="AW2" i="22"/>
  <c r="BD877" i="22"/>
  <c r="BD77" i="22"/>
  <c r="BD1425" i="23"/>
  <c r="BD1332" i="22"/>
  <c r="AT1385" i="20"/>
  <c r="AT1272" i="20"/>
  <c r="AT733" i="20"/>
  <c r="BD1519" i="22"/>
  <c r="BD312" i="22"/>
  <c r="BD1081" i="23"/>
  <c r="AT2205" i="20"/>
  <c r="BD837" i="23"/>
  <c r="AT599" i="20"/>
  <c r="BD643" i="23"/>
  <c r="BD2087" i="23"/>
  <c r="BD2194" i="22"/>
  <c r="AT2121" i="20"/>
  <c r="AT1120" i="20"/>
  <c r="AT2058" i="20"/>
  <c r="BD425" i="22"/>
  <c r="BD1151" i="23"/>
  <c r="BD1905" i="23"/>
  <c r="BD203" i="22"/>
  <c r="AT1308" i="20"/>
  <c r="BD1901" i="22"/>
  <c r="BD1869" i="22"/>
  <c r="AT1018" i="20"/>
  <c r="BD976" i="23"/>
  <c r="BD1162" i="22"/>
  <c r="BD2298" i="22"/>
  <c r="AT159" i="20"/>
  <c r="BD717" i="23"/>
  <c r="BD1536" i="22"/>
  <c r="AT1844" i="20"/>
  <c r="BD1240" i="22"/>
  <c r="BD349" i="23"/>
  <c r="AT498" i="20"/>
  <c r="BD610" i="23"/>
  <c r="BD2295" i="23"/>
  <c r="BD226" i="22"/>
  <c r="AT1542" i="20"/>
  <c r="BD1635" i="23"/>
  <c r="BD1821" i="22"/>
  <c r="BD2302" i="22"/>
  <c r="BD1747" i="22"/>
  <c r="BD1437" i="22"/>
  <c r="BD826" i="22"/>
  <c r="AT2268" i="20"/>
  <c r="BD147" i="23"/>
  <c r="BD241" i="22"/>
  <c r="BD337" i="22"/>
  <c r="BD570" i="22"/>
  <c r="AT1527" i="20"/>
  <c r="BD1582" i="22"/>
  <c r="BD1745" i="22"/>
  <c r="BD903" i="23"/>
  <c r="BD163" i="22"/>
  <c r="BD1980" i="23"/>
  <c r="AT1864" i="20"/>
  <c r="BD1727" i="22"/>
  <c r="BD1231" i="22"/>
  <c r="AT764" i="20"/>
  <c r="BD2117" i="23"/>
  <c r="BD1540" i="23"/>
  <c r="BD419" i="22"/>
  <c r="BD876" i="22"/>
  <c r="BD1801" i="22"/>
  <c r="AT1841" i="20"/>
  <c r="BD405" i="23"/>
  <c r="AT2315" i="20"/>
  <c r="BD1302" i="22"/>
  <c r="BD1182" i="22"/>
  <c r="BD901" i="23"/>
  <c r="BD1637" i="23"/>
  <c r="AT2027" i="20"/>
  <c r="AT1769" i="20"/>
  <c r="AT1671" i="20"/>
  <c r="AT131" i="20"/>
  <c r="AT106" i="20"/>
  <c r="BD1481" i="23"/>
  <c r="BD1375" i="23"/>
  <c r="BD1130" i="23"/>
  <c r="BD976" i="22"/>
  <c r="BD552" i="22"/>
  <c r="BD1383" i="23"/>
  <c r="AT447" i="20"/>
  <c r="BD1611" i="22"/>
  <c r="BD672" i="22"/>
  <c r="BD1087" i="22"/>
  <c r="AT2166" i="20"/>
  <c r="BD1133" i="22"/>
  <c r="BD1572" i="22"/>
  <c r="AT1953" i="20"/>
  <c r="AT1360" i="20"/>
  <c r="BD1599" i="23"/>
  <c r="AT1019" i="20"/>
  <c r="BD562" i="22"/>
  <c r="AT765" i="20"/>
  <c r="AT316" i="20"/>
  <c r="BD864" i="22"/>
  <c r="BD1188" i="22"/>
  <c r="BD1465" i="22"/>
  <c r="AT1364" i="20"/>
  <c r="BD2175" i="23"/>
  <c r="BD1013" i="22"/>
  <c r="BD2092" i="23"/>
  <c r="BD1551" i="23"/>
  <c r="AT1495" i="20"/>
  <c r="BD257" i="23"/>
  <c r="BD743" i="23"/>
  <c r="BD2278" i="22"/>
  <c r="AT923" i="20"/>
  <c r="BD101" i="22"/>
  <c r="BD326" i="23"/>
  <c r="BD1709" i="23"/>
  <c r="BD1708" i="23"/>
  <c r="BD1382" i="22"/>
  <c r="BD1976" i="22"/>
  <c r="AT744" i="20"/>
  <c r="BD566" i="22"/>
  <c r="BD2135" i="23"/>
  <c r="BD1223" i="23"/>
  <c r="BD1315" i="23"/>
  <c r="AT597" i="20"/>
  <c r="BD1939" i="22"/>
  <c r="BD52" i="22"/>
  <c r="BD334" i="22"/>
  <c r="BD853" i="22"/>
  <c r="BD1836" i="23"/>
  <c r="BD1594" i="22"/>
  <c r="BD797" i="22"/>
  <c r="BD873" i="23"/>
  <c r="AT216" i="20"/>
  <c r="BD1180" i="23"/>
  <c r="AT1564" i="20"/>
  <c r="BD585" i="23"/>
  <c r="AT2183" i="20"/>
  <c r="BD1893" i="22"/>
  <c r="AT1479" i="20"/>
  <c r="BD618" i="22"/>
  <c r="BD2164" i="22"/>
  <c r="BD1697" i="23"/>
  <c r="AT2009" i="20"/>
  <c r="BD1205" i="22"/>
  <c r="AT2266" i="20"/>
  <c r="AT2133" i="20"/>
  <c r="BD736" i="22"/>
  <c r="BD462" i="22"/>
  <c r="BD1111" i="22"/>
  <c r="BD997" i="22"/>
  <c r="BD1017" i="23"/>
  <c r="BD1828" i="22"/>
  <c r="BD838" i="22"/>
  <c r="BD1567" i="22"/>
  <c r="AT1050" i="20"/>
  <c r="BD121" i="23"/>
  <c r="AT1437" i="20"/>
  <c r="BD535" i="23"/>
  <c r="BD26" i="22"/>
  <c r="BD779" i="22"/>
  <c r="BD2194" i="23"/>
  <c r="BD1699" i="22"/>
  <c r="BD933" i="22"/>
  <c r="AT1251" i="20"/>
  <c r="BD61" i="22"/>
  <c r="AT2007" i="20"/>
  <c r="AT659" i="20"/>
  <c r="AT1041" i="20"/>
  <c r="BD565" i="22"/>
  <c r="BD38" i="22"/>
  <c r="BD385" i="23"/>
  <c r="BD1134" i="22"/>
  <c r="BD4" i="22"/>
  <c r="AT2019" i="20"/>
  <c r="AT2254" i="20"/>
  <c r="BD376" i="22"/>
  <c r="BD60" i="22"/>
  <c r="BD1125" i="23"/>
  <c r="AT95" i="20"/>
  <c r="BD993" i="22"/>
  <c r="BD754" i="22"/>
  <c r="AT1776" i="20"/>
  <c r="BD2017" i="22"/>
  <c r="AT543" i="20"/>
  <c r="BD1802" i="23"/>
  <c r="BD1356" i="23"/>
  <c r="BD508" i="22"/>
  <c r="BD1109" i="22"/>
  <c r="AT233" i="20"/>
  <c r="BD1292" i="23"/>
  <c r="AT1063" i="20"/>
  <c r="BD1045" i="22"/>
  <c r="BD2243" i="22"/>
  <c r="BD1770" i="22"/>
  <c r="BD2103" i="23"/>
  <c r="AT592" i="20"/>
  <c r="AT1983" i="20"/>
  <c r="BD251" i="23"/>
  <c r="AT259" i="20"/>
  <c r="AT894" i="20"/>
  <c r="BD805" i="22"/>
  <c r="BD2356" i="22"/>
  <c r="BD363" i="22"/>
  <c r="BD172" i="23"/>
  <c r="BD1720" i="22"/>
  <c r="BD550" i="23"/>
  <c r="BD106" i="22"/>
  <c r="BD697" i="23"/>
  <c r="BD259" i="22"/>
  <c r="BD1084" i="23"/>
  <c r="AT1313" i="20"/>
  <c r="BD1025" i="23"/>
  <c r="AT1891" i="20"/>
  <c r="BD402" i="23"/>
  <c r="BD2152" i="22"/>
  <c r="AT533" i="20"/>
  <c r="BD1921" i="23"/>
  <c r="BD884" i="23"/>
  <c r="BD1850" i="22"/>
  <c r="BD2344" i="22"/>
  <c r="AT1733" i="20"/>
  <c r="BD322" i="22"/>
  <c r="AT517" i="20"/>
  <c r="BD92" i="23"/>
  <c r="AT1877" i="20"/>
  <c r="BD597" i="22"/>
  <c r="AT754" i="20"/>
  <c r="BD300" i="22"/>
  <c r="AT644" i="20"/>
  <c r="BD1581" i="23"/>
  <c r="AT737" i="20"/>
  <c r="BD1549" i="22"/>
  <c r="BD715" i="22"/>
  <c r="BD1169" i="23"/>
  <c r="BD1081" i="22"/>
  <c r="BD46" i="22"/>
  <c r="AT816" i="20"/>
  <c r="AT1883" i="20"/>
  <c r="BD1713" i="22"/>
  <c r="BD161" i="22"/>
  <c r="AT1166" i="20"/>
  <c r="BD193" i="23"/>
  <c r="BD902" i="22"/>
  <c r="BD2023" i="22"/>
  <c r="BD1039" i="23"/>
  <c r="BD850" i="22"/>
  <c r="AT583" i="20"/>
  <c r="BD144" i="22"/>
  <c r="BD1585" i="22"/>
  <c r="AT2294" i="20"/>
  <c r="BD1648" i="23"/>
  <c r="AT2358" i="20"/>
  <c r="BD1214" i="23"/>
  <c r="BD1036" i="22"/>
  <c r="BD1173" i="23"/>
  <c r="BD1227" i="22"/>
  <c r="AT581" i="20"/>
  <c r="BD642" i="23"/>
  <c r="BD339" i="22"/>
  <c r="AT1685" i="20"/>
  <c r="BD1226" i="23"/>
  <c r="BD1240" i="23"/>
  <c r="BD2366" i="22"/>
  <c r="BD1423" i="22"/>
  <c r="BD888" i="23"/>
  <c r="BD1391" i="22"/>
  <c r="AT477" i="20"/>
  <c r="BD1355" i="23"/>
  <c r="BD1291" i="22"/>
  <c r="BD1133" i="23"/>
  <c r="BD428" i="23"/>
  <c r="BD1117" i="22"/>
  <c r="BD1603" i="23"/>
  <c r="BD1957" i="22"/>
  <c r="BD1399" i="23"/>
  <c r="BD827" i="22"/>
  <c r="BD758" i="22"/>
  <c r="BD188" i="23"/>
  <c r="BD2294" i="22"/>
  <c r="BD679" i="23"/>
  <c r="BD489" i="22"/>
  <c r="AT2157" i="20"/>
  <c r="BD1890" i="23"/>
  <c r="BD1393" i="23"/>
  <c r="BD1007" i="22"/>
  <c r="AT2198" i="20"/>
  <c r="AT565" i="20"/>
  <c r="BD1677" i="22"/>
  <c r="AT1700" i="20"/>
  <c r="AT2246" i="20"/>
  <c r="BD297" i="23"/>
  <c r="BD1794" i="23"/>
  <c r="BD1367" i="23"/>
  <c r="AT406" i="20"/>
  <c r="BD1540" i="22"/>
  <c r="AT946" i="20"/>
  <c r="BD201" i="23"/>
  <c r="AT2031" i="20"/>
  <c r="AT961" i="20"/>
  <c r="AT1523" i="20"/>
  <c r="BD1298" i="22"/>
  <c r="BD74" i="23"/>
  <c r="BD130" i="22"/>
  <c r="BD1232" i="22"/>
  <c r="BD1258" i="22"/>
  <c r="BD2271" i="22"/>
  <c r="BD1708" i="22"/>
  <c r="BD2100" i="22"/>
  <c r="BD922" i="22"/>
  <c r="BD541" i="22"/>
  <c r="BD321" i="23"/>
  <c r="BD910" i="22"/>
  <c r="BD2361" i="22"/>
  <c r="BD1421" i="23"/>
  <c r="BD108" i="23"/>
  <c r="BD543" i="22"/>
  <c r="BD1377" i="22"/>
  <c r="BD1286" i="22"/>
  <c r="BD1718" i="22"/>
  <c r="BD15" i="22"/>
  <c r="BD400" i="23"/>
  <c r="BD1899" i="23"/>
  <c r="BD887" i="22"/>
  <c r="AT1165" i="20"/>
  <c r="BD218" i="22"/>
  <c r="AT1125" i="20"/>
  <c r="BD940" i="23"/>
  <c r="BD1564" i="22"/>
  <c r="AT1344" i="20"/>
  <c r="BD1688" i="22"/>
  <c r="AT1606" i="20"/>
  <c r="BD2287" i="22"/>
  <c r="BD1585" i="23"/>
  <c r="BD1736" i="22"/>
  <c r="AT2093" i="20"/>
  <c r="BD108" i="22"/>
  <c r="BD723" i="23"/>
  <c r="BD1094" i="23"/>
  <c r="AT706" i="20"/>
  <c r="BD1994" i="23"/>
  <c r="BD1556" i="22"/>
  <c r="BD555" i="22"/>
  <c r="AT192" i="20"/>
  <c r="BD2213" i="23"/>
  <c r="BD1742" i="22"/>
  <c r="BD840" i="22"/>
  <c r="BD455" i="23"/>
  <c r="AT1894" i="20"/>
  <c r="BD182" i="23"/>
  <c r="AT849" i="20"/>
  <c r="AT64" i="20"/>
  <c r="BD1218" i="23"/>
  <c r="AT1596" i="20"/>
  <c r="BD102" i="22"/>
  <c r="BD757" i="23"/>
  <c r="AT1107" i="20"/>
  <c r="BD704" i="23"/>
  <c r="BD1471" i="22"/>
  <c r="AT2051" i="20"/>
  <c r="AT2068" i="20"/>
  <c r="BD328" i="22"/>
  <c r="BD691" i="22"/>
  <c r="BD1371" i="23"/>
  <c r="BD1576" i="22"/>
  <c r="AT907" i="20"/>
  <c r="AT1533" i="20"/>
  <c r="AT1378" i="20"/>
  <c r="BD2289" i="23"/>
  <c r="BD1028" i="23"/>
  <c r="AT2074" i="20"/>
  <c r="BD2328" i="23"/>
  <c r="AT815" i="20"/>
  <c r="BD2345" i="23"/>
  <c r="BD845" i="22"/>
  <c r="BD1855" i="22"/>
  <c r="BD724" i="23"/>
  <c r="BD1813" i="23"/>
  <c r="BD118" i="22"/>
  <c r="BD1432" i="23"/>
  <c r="BD2018" i="23"/>
  <c r="BD364" i="22"/>
  <c r="BD73" i="22"/>
  <c r="BD64" i="22"/>
  <c r="AT1977" i="20"/>
  <c r="BD1019" i="23"/>
  <c r="BD611" i="23"/>
  <c r="BD2009" i="23"/>
  <c r="AT1106" i="20"/>
  <c r="BD268" i="23"/>
  <c r="BD2284" i="23"/>
  <c r="BD1260" i="23"/>
  <c r="BD1285" i="23"/>
  <c r="BD2273" i="23"/>
  <c r="BD2185" i="22"/>
  <c r="BD987" i="22"/>
  <c r="BD664" i="22"/>
  <c r="BD1199" i="23"/>
  <c r="BD1192" i="22"/>
  <c r="BD1618" i="23"/>
  <c r="BD1469" i="22"/>
  <c r="BD912" i="22"/>
  <c r="BD2292" i="22"/>
  <c r="BD772" i="22"/>
  <c r="BD540" i="22"/>
  <c r="AT1947" i="20"/>
  <c r="BD1238" i="23"/>
  <c r="AT2122" i="20"/>
  <c r="BD1544" i="23"/>
  <c r="AT2365" i="20"/>
  <c r="BD2305" i="23"/>
  <c r="BD1624" i="23"/>
  <c r="AT114" i="20"/>
  <c r="BD1313" i="23"/>
  <c r="BD2135" i="22"/>
  <c r="BD1143" i="22"/>
  <c r="BD1488" i="22"/>
  <c r="BD2216" i="23"/>
  <c r="BD867" i="22"/>
  <c r="BD1360" i="23"/>
  <c r="BD2049" i="22"/>
  <c r="AT622" i="20"/>
  <c r="AT1524" i="20"/>
  <c r="BD1057" i="22"/>
  <c r="BD1787" i="23"/>
  <c r="BD708" i="23"/>
  <c r="AT487" i="20"/>
  <c r="BD149" i="22"/>
  <c r="BD312" i="23"/>
  <c r="AT1601" i="20"/>
  <c r="BD1372" i="22"/>
  <c r="BD2205" i="22"/>
  <c r="BD76" i="22"/>
  <c r="BD394" i="22"/>
  <c r="BD113" i="22"/>
  <c r="BD1896" i="22"/>
  <c r="BD2155" i="22"/>
  <c r="AT308" i="20"/>
  <c r="BD789" i="23"/>
  <c r="BD525" i="22"/>
  <c r="BD1320" i="22"/>
  <c r="BD162" i="23"/>
  <c r="BD1251" i="22"/>
  <c r="BD1790" i="22"/>
  <c r="AT628" i="20"/>
  <c r="BD1300" i="23"/>
  <c r="BD296" i="22"/>
  <c r="BD78" i="22"/>
  <c r="BD1874" i="22"/>
  <c r="BD738" i="22"/>
  <c r="BD1748" i="22"/>
  <c r="AT1158" i="20"/>
  <c r="BD879" i="22"/>
  <c r="BD1068" i="22"/>
  <c r="AT1337" i="20"/>
  <c r="AT1003" i="20"/>
  <c r="BD688" i="23"/>
  <c r="BD1520" i="23"/>
  <c r="AT978" i="20"/>
  <c r="AT262" i="20"/>
  <c r="BD2064" i="22"/>
  <c r="BD44" i="23"/>
  <c r="BD114" i="23"/>
  <c r="BD1516" i="23"/>
  <c r="BD897" i="23"/>
  <c r="BD846" i="22"/>
  <c r="AT1597" i="20"/>
  <c r="BD1716" i="22"/>
  <c r="BD883" i="22"/>
  <c r="BD125" i="22"/>
  <c r="BD1027" i="22"/>
  <c r="AT2054" i="20"/>
  <c r="BD1197" i="22"/>
  <c r="BD1839" i="22"/>
  <c r="BD1574" i="23"/>
  <c r="AT960" i="20"/>
  <c r="BD2006" i="22"/>
  <c r="BD2146" i="23"/>
  <c r="BD1818" i="23"/>
  <c r="BD453" i="22"/>
  <c r="BD908" i="22"/>
  <c r="BD499" i="22"/>
  <c r="BD90" i="22"/>
  <c r="BD1141" i="22"/>
  <c r="BD134" i="23"/>
  <c r="AT107" i="20"/>
  <c r="BD1892" i="22"/>
  <c r="BD1215" i="22"/>
  <c r="BD427" i="22"/>
  <c r="BD402" i="22"/>
  <c r="BD96" i="23"/>
  <c r="BD1566" i="23"/>
  <c r="BD1181" i="23"/>
  <c r="AT124" i="20"/>
  <c r="BD357" i="22"/>
  <c r="BD1594" i="23"/>
  <c r="BD68" i="22"/>
  <c r="BD723" i="22"/>
  <c r="AT585" i="20"/>
  <c r="BD529" i="22"/>
  <c r="BD481" i="22"/>
  <c r="BD251" i="22"/>
  <c r="AT2164" i="20"/>
  <c r="BD659" i="22"/>
  <c r="BD1555" i="22"/>
  <c r="BD1957" i="23"/>
  <c r="BD1833" i="22"/>
  <c r="BD1283" i="22"/>
  <c r="BD560" i="23"/>
  <c r="BD1360" i="22"/>
  <c r="AT1782" i="20"/>
  <c r="AT2021" i="20"/>
  <c r="AT1447" i="20"/>
  <c r="BD1908" i="22"/>
  <c r="BD928" i="22"/>
  <c r="BD1978" i="23"/>
  <c r="BD508" i="23"/>
  <c r="BD219" i="23"/>
  <c r="BD98" i="22"/>
  <c r="AT686" i="20"/>
  <c r="AT1223" i="20"/>
  <c r="BD343" i="23"/>
  <c r="AT1992" i="20"/>
  <c r="BD677" i="23"/>
  <c r="AT620" i="20"/>
  <c r="AT209" i="20"/>
  <c r="AT947" i="20"/>
  <c r="BD171" i="22"/>
  <c r="AT560" i="20"/>
  <c r="BD663" i="22"/>
  <c r="BD2029" i="22"/>
  <c r="BD1551" i="22"/>
  <c r="BD798" i="22"/>
  <c r="BD2295" i="22"/>
  <c r="BD1702" i="23"/>
  <c r="BD1851" i="22"/>
  <c r="BD1124" i="22"/>
  <c r="BD391" i="22"/>
  <c r="AT439" i="20"/>
  <c r="AT313" i="20"/>
  <c r="BD1589" i="23"/>
  <c r="BD1334" i="23"/>
  <c r="BD2097" i="22"/>
  <c r="AT1908" i="20"/>
  <c r="BD2002" i="22"/>
  <c r="AT1183" i="20"/>
  <c r="BD1555" i="23"/>
  <c r="BD1976" i="23"/>
  <c r="BD1750" i="22"/>
  <c r="BD1575" i="22"/>
  <c r="BD439" i="22"/>
  <c r="BD961" i="23"/>
  <c r="BD580" i="22"/>
  <c r="BD1343" i="22"/>
  <c r="BD1943" i="22"/>
  <c r="AT1638" i="20"/>
  <c r="AT1753" i="20"/>
  <c r="BD613" i="23"/>
  <c r="BD1828" i="23"/>
  <c r="BD1671" i="23"/>
  <c r="AT495" i="20"/>
  <c r="BD1174" i="23"/>
  <c r="BD518" i="22"/>
  <c r="BD1516" i="22"/>
  <c r="AT1845" i="20"/>
  <c r="AT631" i="20"/>
  <c r="BD2263" i="22"/>
  <c r="AT1694" i="20"/>
  <c r="BD166" i="22"/>
  <c r="BD361" i="22"/>
  <c r="BD306" i="22"/>
  <c r="BD2345" i="22"/>
  <c r="AT1646" i="20"/>
  <c r="AT593" i="20"/>
  <c r="AT108" i="20"/>
  <c r="AT257" i="20"/>
  <c r="AT1672" i="20"/>
  <c r="AT236" i="20"/>
  <c r="BD1485" i="23"/>
  <c r="AT55" i="20"/>
  <c r="BD964" i="23"/>
  <c r="BD1092" i="23"/>
  <c r="BD184" i="22"/>
  <c r="BD2354" i="22"/>
  <c r="BD2297" i="23"/>
  <c r="BD1152" i="23"/>
  <c r="BD25" i="22"/>
  <c r="BD1823" i="23"/>
  <c r="BD697" i="22"/>
  <c r="BD650" i="22"/>
  <c r="BD813" i="22"/>
  <c r="BD962" i="22"/>
  <c r="BD406" i="22"/>
  <c r="AT1881" i="20"/>
  <c r="AT610" i="20"/>
  <c r="AT2060" i="20"/>
  <c r="BD666" i="23"/>
  <c r="BD2219" i="23"/>
  <c r="BD1298" i="23"/>
  <c r="BD471" i="23"/>
  <c r="BD2105" i="23"/>
  <c r="BD324" i="23"/>
  <c r="BD1687" i="22"/>
  <c r="BD247" i="22"/>
  <c r="BD341" i="22"/>
  <c r="BD1961" i="23"/>
  <c r="BD2273" i="22"/>
  <c r="BD648" i="22"/>
  <c r="BD1981" i="22"/>
  <c r="BD889" i="22"/>
  <c r="BD1589" i="22"/>
  <c r="BD1202" i="22"/>
  <c r="BD1160" i="22"/>
  <c r="AT1952" i="20"/>
  <c r="BD2059" i="23"/>
  <c r="AT1654" i="20"/>
  <c r="BD1098" i="23"/>
  <c r="BD68" i="23"/>
  <c r="AT1651" i="20"/>
  <c r="BD2138" i="23"/>
  <c r="BD1538" i="23"/>
  <c r="BD1992" i="23"/>
  <c r="BD43" i="22"/>
  <c r="BD866" i="22"/>
  <c r="BD1632" i="22"/>
  <c r="BD1885" i="23"/>
  <c r="BD1324" i="22"/>
  <c r="BD841" i="22"/>
  <c r="BD1751" i="22"/>
  <c r="AT373" i="20"/>
  <c r="AT1907" i="20"/>
  <c r="BD2219" i="22"/>
  <c r="AT1279" i="20"/>
  <c r="BD2112" i="22"/>
  <c r="BD1332" i="23"/>
  <c r="BD409" i="22"/>
  <c r="BD217" i="23"/>
  <c r="BD1170" i="23"/>
  <c r="BD502" i="23"/>
  <c r="AT2048" i="20"/>
  <c r="BD874" i="22"/>
  <c r="AT868" i="20"/>
  <c r="BD2059" i="22"/>
  <c r="BD1388" i="22"/>
  <c r="BD2159" i="22"/>
  <c r="AT675" i="20"/>
  <c r="AT1340" i="20"/>
  <c r="AT1967" i="20"/>
  <c r="AT1899" i="20"/>
  <c r="AT988" i="20"/>
  <c r="BD1645" i="22"/>
  <c r="BD1244" i="22"/>
  <c r="BD2309" i="23"/>
  <c r="BD728" i="22"/>
  <c r="BD2160" i="22"/>
  <c r="BD1836" i="22"/>
  <c r="BD1327" i="23"/>
  <c r="BD85" i="22"/>
  <c r="BD1787" i="22"/>
  <c r="BD2224" i="22"/>
  <c r="BD1602" i="22"/>
  <c r="BD1867" i="22"/>
  <c r="AT1333" i="20"/>
  <c r="AT2161" i="20"/>
  <c r="AT1944" i="20"/>
  <c r="AT501" i="20"/>
  <c r="AT2290" i="20"/>
  <c r="BD1241" i="23"/>
  <c r="AT1956" i="20"/>
  <c r="BD1477" i="23"/>
  <c r="AT944" i="20"/>
  <c r="AT36" i="20"/>
  <c r="AT2347" i="20"/>
  <c r="BD1405" i="22"/>
  <c r="AT1004" i="20"/>
  <c r="BD1840" i="22"/>
  <c r="BD104" i="22"/>
  <c r="BD516" i="22"/>
  <c r="BD871" i="23"/>
  <c r="BD322" i="23"/>
  <c r="BD367" i="23"/>
  <c r="BD640" i="22"/>
  <c r="BD1621" i="23"/>
  <c r="BD2328" i="22"/>
  <c r="BD1440" i="22"/>
  <c r="BD1414" i="23"/>
  <c r="BD1233" i="23"/>
  <c r="BD369" i="22"/>
  <c r="BD621" i="22"/>
  <c r="AT2181" i="20"/>
  <c r="BD1171" i="22"/>
  <c r="AT2184" i="20"/>
  <c r="BD1067" i="22"/>
  <c r="AT596" i="20"/>
  <c r="BD1118" i="22"/>
  <c r="BD1694" i="23"/>
  <c r="AT2160" i="20"/>
  <c r="BD1851" i="23"/>
  <c r="BD2075" i="23"/>
  <c r="BD300" i="23"/>
  <c r="BD1349" i="22"/>
  <c r="BD1272" i="23"/>
  <c r="BD1657" i="22"/>
  <c r="BD1814" i="22"/>
  <c r="BD1406" i="23"/>
  <c r="BD802" i="23"/>
  <c r="BD1386" i="23"/>
  <c r="BD2347" i="22"/>
  <c r="BD1873" i="22"/>
  <c r="BD627" i="23"/>
  <c r="BD578" i="22"/>
  <c r="BD1883" i="22"/>
  <c r="BD136" i="22"/>
  <c r="BD1740" i="22"/>
  <c r="BD1101" i="23"/>
  <c r="AT2251" i="20"/>
  <c r="BD1264" i="22"/>
  <c r="BD2365" i="22"/>
  <c r="BD470" i="23"/>
  <c r="BD466" i="23"/>
  <c r="BD1568" i="22"/>
  <c r="BD683" i="22"/>
  <c r="AT197" i="20"/>
  <c r="BD27" i="23"/>
  <c r="AT1735" i="20"/>
  <c r="BD938" i="23"/>
  <c r="AT2141" i="20"/>
  <c r="AT1778" i="20"/>
  <c r="BD1741" i="23"/>
  <c r="BD1986" i="23"/>
  <c r="BD2352" i="23"/>
  <c r="BD1735" i="23"/>
  <c r="BD1501" i="23"/>
  <c r="BD2180" i="23"/>
  <c r="AT402" i="20"/>
  <c r="BD1590" i="22"/>
  <c r="BD1179" i="23"/>
  <c r="BD725" i="23"/>
  <c r="BD2129" i="23"/>
  <c r="BD2141" i="23"/>
  <c r="BD1973" i="22"/>
  <c r="BD2329" i="23"/>
  <c r="AT2288" i="20"/>
  <c r="BD1270" i="22"/>
  <c r="BD2178" i="23"/>
  <c r="BD1691" i="22"/>
  <c r="BD823" i="22"/>
  <c r="BD724" i="22"/>
  <c r="BD545" i="22"/>
  <c r="BD1904" i="23"/>
  <c r="BD1246" i="23"/>
  <c r="BD1627" i="22"/>
  <c r="BD1173" i="22"/>
  <c r="BD1412" i="22"/>
  <c r="BD173" i="23"/>
  <c r="AT1744" i="20"/>
  <c r="BD2268" i="23"/>
  <c r="BD70" i="22"/>
  <c r="AT1389" i="20"/>
  <c r="BD1077" i="23"/>
  <c r="AT1139" i="20"/>
  <c r="AT328" i="20"/>
  <c r="AT590" i="20"/>
  <c r="BD825" i="23"/>
  <c r="BD756" i="23"/>
  <c r="AT1742" i="20"/>
  <c r="BD716" i="22"/>
  <c r="AT1423" i="20"/>
  <c r="BD11" i="22"/>
  <c r="BD1061" i="22"/>
  <c r="BD1219" i="23"/>
  <c r="AT1888" i="20"/>
  <c r="BD1321" i="23"/>
  <c r="BD1980" i="22"/>
  <c r="BD1871" i="22"/>
  <c r="AT1906" i="20"/>
  <c r="BD2351" i="23"/>
  <c r="AT643" i="20"/>
  <c r="AT990" i="20"/>
  <c r="BD1448" i="23"/>
  <c r="AT1267" i="20"/>
  <c r="BD2098" i="23"/>
  <c r="BD633" i="23"/>
  <c r="AT1731" i="20"/>
  <c r="BD445" i="22"/>
  <c r="BD2322" i="22"/>
  <c r="BD1506" i="23"/>
  <c r="AT156" i="20"/>
  <c r="AT1327" i="20"/>
  <c r="BD1507" i="23"/>
  <c r="BD1279" i="22"/>
  <c r="BD1458" i="22"/>
  <c r="BD535" i="22"/>
  <c r="AT113" i="20"/>
  <c r="BD1504" i="22"/>
  <c r="AT1786" i="20"/>
  <c r="AT934" i="20"/>
  <c r="AT1306" i="20"/>
  <c r="AT1211" i="20"/>
  <c r="BD2155" i="23"/>
  <c r="BD744" i="23"/>
  <c r="AT2236" i="20"/>
  <c r="BD753" i="23"/>
  <c r="AT813" i="20"/>
  <c r="BD2244" i="22"/>
  <c r="BD707" i="22"/>
  <c r="BD2269" i="22"/>
  <c r="BD2121" i="23"/>
  <c r="BD1512" i="23"/>
  <c r="BD2166" i="22"/>
  <c r="BD2022" i="22"/>
  <c r="BD1676" i="22"/>
  <c r="BD1520" i="22"/>
  <c r="AT814" i="20"/>
  <c r="BD1631" i="22"/>
  <c r="BD329" i="23"/>
  <c r="AT975" i="20"/>
  <c r="BD640" i="23"/>
  <c r="BD1244" i="23"/>
  <c r="BD1237" i="23"/>
  <c r="BD938" i="22"/>
  <c r="BD1774" i="23"/>
  <c r="AT1562" i="20"/>
  <c r="BD412" i="23"/>
  <c r="BD1467" i="22"/>
  <c r="BD1139" i="22"/>
  <c r="BD753" i="22"/>
  <c r="BD1829" i="22"/>
  <c r="BD786" i="23"/>
  <c r="BD1496" i="22"/>
  <c r="BD141" i="23"/>
  <c r="BD1441" i="22"/>
  <c r="BD1119" i="22"/>
  <c r="BD2210" i="23"/>
  <c r="BD122" i="22"/>
  <c r="AT2278" i="20"/>
  <c r="BD570" i="23"/>
  <c r="BD1236" i="23"/>
  <c r="AT1010" i="20"/>
  <c r="BD2261" i="23"/>
  <c r="BD682" i="22"/>
  <c r="AT1053" i="20"/>
  <c r="BD2153" i="23"/>
  <c r="AT1938" i="20"/>
  <c r="BD1224" i="22"/>
  <c r="BD313" i="22"/>
  <c r="BD2093" i="22"/>
  <c r="BD1335" i="22"/>
  <c r="AT2170" i="20"/>
  <c r="BD1239" i="22"/>
  <c r="AT1806" i="20"/>
  <c r="BD2041" i="23"/>
  <c r="AT2078" i="20"/>
  <c r="BD1925" i="22"/>
  <c r="BD729" i="23"/>
  <c r="BD1952" i="22"/>
  <c r="BD1015" i="23"/>
  <c r="AT1771" i="20"/>
  <c r="AT587" i="20"/>
  <c r="AT997" i="20"/>
  <c r="AT1483" i="20"/>
  <c r="AT1296" i="20"/>
  <c r="BD2223" i="22"/>
  <c r="BD1599" i="22"/>
  <c r="BD1112" i="22"/>
  <c r="BD1690" i="22"/>
  <c r="BD2170" i="22"/>
  <c r="AT292" i="20"/>
  <c r="BD1102" i="23"/>
  <c r="BD223" i="23"/>
  <c r="AT1398" i="20"/>
  <c r="BD1982" i="23"/>
  <c r="BD1046" i="22"/>
  <c r="BD2332" i="22"/>
  <c r="BD1459" i="23"/>
  <c r="BD71" i="22"/>
  <c r="BD1212" i="22"/>
  <c r="BD177" i="22"/>
  <c r="BD1608" i="22"/>
  <c r="BD1567" i="23"/>
  <c r="AT377" i="20"/>
  <c r="BD654" i="22"/>
  <c r="BD262" i="23"/>
  <c r="BD1652" i="22"/>
  <c r="BD967" i="23"/>
  <c r="AT2202" i="20"/>
  <c r="AT1033" i="20"/>
  <c r="BD1426" i="23"/>
  <c r="AT1886" i="20"/>
  <c r="BD705" i="22"/>
  <c r="AT1960" i="20"/>
  <c r="BD809" i="22"/>
  <c r="AT1547" i="20"/>
  <c r="BD1619" i="22"/>
  <c r="AT864" i="20"/>
  <c r="BD2013" i="23"/>
  <c r="BD401" i="22"/>
  <c r="AT2002" i="20"/>
  <c r="BD1913" i="22"/>
  <c r="BD807" i="23"/>
  <c r="BD920" i="23"/>
  <c r="AT912" i="20"/>
  <c r="BD2228" i="23"/>
  <c r="AT248" i="20"/>
  <c r="AT1631" i="20"/>
  <c r="BD126" i="22"/>
  <c r="AT1705" i="20"/>
  <c r="AT986" i="20"/>
  <c r="BD1075" i="22"/>
  <c r="BD333" i="22"/>
  <c r="BD476" i="22"/>
  <c r="AT968" i="20"/>
  <c r="BD141" i="22"/>
  <c r="AT1124" i="20"/>
  <c r="BD992" i="23"/>
  <c r="BD37" i="23"/>
  <c r="BD1877" i="22"/>
  <c r="BD699" i="23"/>
  <c r="BD2188" i="23"/>
  <c r="BD465" i="22"/>
  <c r="BD739" i="23"/>
  <c r="AT1204" i="20"/>
  <c r="BD1285" i="22"/>
  <c r="AT591" i="20"/>
  <c r="AT1136" i="20"/>
  <c r="BD282" i="22"/>
  <c r="BD1021" i="23"/>
  <c r="BD1908" i="23"/>
  <c r="BD667" i="22"/>
  <c r="BD1530" i="22"/>
  <c r="AT2336" i="20"/>
  <c r="BD2359" i="23"/>
  <c r="BD1729" i="22"/>
  <c r="AT81" i="20"/>
  <c r="BD2032" i="23"/>
  <c r="BD124" i="22"/>
  <c r="AT68" i="20"/>
  <c r="BD2186" i="23"/>
  <c r="BD2266" i="22"/>
  <c r="BD862" i="22"/>
  <c r="BD1703" i="23"/>
  <c r="BD2347" i="23"/>
  <c r="AT2234" i="20"/>
  <c r="BD1802" i="22"/>
  <c r="AT127" i="20"/>
  <c r="AT1142" i="20"/>
  <c r="AT1209" i="20"/>
  <c r="BD717" i="22"/>
  <c r="AT1410" i="20"/>
  <c r="BD1089" i="23"/>
  <c r="BD387" i="23"/>
  <c r="AT1711" i="20"/>
  <c r="BD1954" i="22"/>
  <c r="BD722" i="22"/>
  <c r="BD1079" i="22"/>
  <c r="BD2151" i="22"/>
  <c r="BD940" i="22"/>
  <c r="BD1403" i="22"/>
  <c r="BD799" i="22"/>
  <c r="BD1168" i="23"/>
  <c r="BD1265" i="22"/>
  <c r="BD1370" i="22"/>
  <c r="BD689" i="22"/>
  <c r="BD418" i="23"/>
  <c r="BD2363" i="23"/>
  <c r="BD913" i="23"/>
  <c r="BD417" i="22"/>
  <c r="BD2120" i="22"/>
  <c r="BD1705" i="22"/>
  <c r="BD304" i="23"/>
  <c r="BD2145" i="22"/>
  <c r="AT671" i="20"/>
  <c r="BD1160" i="23"/>
  <c r="BD1113" i="22"/>
  <c r="BD1474" i="23"/>
  <c r="BD675" i="23"/>
  <c r="BD1054" i="23"/>
  <c r="BD184" i="23"/>
  <c r="BD556" i="22"/>
  <c r="AT185" i="20"/>
  <c r="BD308" i="23"/>
  <c r="AT1896" i="20"/>
  <c r="BD1830" i="23"/>
  <c r="BD1250" i="23"/>
  <c r="BD2110" i="23"/>
  <c r="BD293" i="23"/>
  <c r="BD1969" i="23"/>
  <c r="AT111" i="20"/>
  <c r="BD676" i="22"/>
  <c r="BD1035" i="23"/>
  <c r="BD1306" i="23"/>
  <c r="BD2296" i="23"/>
  <c r="BD948" i="22"/>
  <c r="BD1436" i="22"/>
  <c r="BD848" i="23"/>
  <c r="BD2183" i="23"/>
  <c r="BD522" i="23"/>
  <c r="BD3" i="22"/>
  <c r="BD1246" i="22"/>
  <c r="BD2289" i="22"/>
  <c r="BD634" i="22"/>
  <c r="BD766" i="22"/>
  <c r="AT1315" i="20"/>
  <c r="BD287" i="22"/>
  <c r="AT1182" i="20"/>
  <c r="AT1958" i="20"/>
  <c r="BD1417" i="22"/>
  <c r="AT1101" i="20"/>
  <c r="AT2178" i="20"/>
  <c r="BD139" i="22"/>
  <c r="BD1258" i="23"/>
  <c r="BD2204" i="23"/>
  <c r="BD1597" i="23"/>
  <c r="BD1583" i="23"/>
  <c r="AT2320" i="20"/>
  <c r="AT2116" i="20"/>
  <c r="BD2321" i="22"/>
  <c r="BD669" i="23"/>
  <c r="BD395" i="23"/>
  <c r="BD1162" i="23"/>
  <c r="AT1498" i="20"/>
  <c r="AT2053" i="20"/>
  <c r="BD2128" i="23"/>
  <c r="BD2360" i="23"/>
  <c r="BD1093" i="22"/>
  <c r="BD1844" i="22"/>
  <c r="BD1014" i="22"/>
  <c r="BD353" i="23"/>
  <c r="AT1169" i="20"/>
  <c r="BD1995" i="22"/>
  <c r="BD80" i="22"/>
  <c r="AT577" i="20"/>
  <c r="BD1693" i="22"/>
  <c r="BD1932" i="23"/>
  <c r="BD909" i="22"/>
  <c r="BD525" i="23"/>
  <c r="AT2264" i="20"/>
  <c r="AT153" i="20"/>
  <c r="BD1808" i="23"/>
  <c r="BD2070" i="23"/>
  <c r="BD7" i="22"/>
  <c r="BD1669" i="23"/>
  <c r="AT1022" i="20"/>
  <c r="BD88" i="23"/>
  <c r="BD1426" i="22"/>
  <c r="BD1326" i="22"/>
  <c r="BD311" i="22"/>
  <c r="BD1434" i="22"/>
  <c r="AT901" i="20"/>
  <c r="BD12" i="22"/>
  <c r="BD1628" i="23"/>
  <c r="BD827" i="23"/>
  <c r="BD319" i="22"/>
  <c r="BD2094" i="23"/>
  <c r="BD1341" i="22"/>
  <c r="AT1391" i="20"/>
  <c r="BD1419" i="23"/>
  <c r="BD1299" i="23"/>
  <c r="BD208" i="23"/>
  <c r="AT1689" i="20"/>
  <c r="BD656" i="22"/>
  <c r="BD1257" i="23"/>
  <c r="BD152" i="22"/>
  <c r="AT1162" i="20"/>
  <c r="BD1753" i="22"/>
  <c r="BD2250" i="22"/>
  <c r="BD374" i="22"/>
  <c r="BD2037" i="22"/>
  <c r="BD1523" i="23"/>
  <c r="BD1685" i="22"/>
  <c r="AT1767" i="20"/>
  <c r="BD1619" i="23"/>
  <c r="AT309" i="20"/>
  <c r="BD2232" i="22"/>
  <c r="BD837" i="22"/>
  <c r="AT784" i="20"/>
  <c r="AT2362" i="20"/>
  <c r="BD1076" i="23"/>
  <c r="BD680" i="23"/>
  <c r="BD1697" i="22"/>
  <c r="BD1998" i="22"/>
  <c r="BD207" i="23"/>
  <c r="AT1503" i="20"/>
  <c r="AT1179" i="20"/>
  <c r="BD1339" i="22"/>
  <c r="BD787" i="22"/>
  <c r="BD699" i="22"/>
  <c r="BD321" i="22"/>
  <c r="BD1951" i="23"/>
  <c r="BD1760" i="22"/>
  <c r="AT1649" i="20"/>
  <c r="AT1999" i="20"/>
  <c r="BD1482" i="23"/>
  <c r="BD674" i="22"/>
  <c r="BD2053" i="23"/>
  <c r="AT839" i="20"/>
  <c r="BD234" i="22"/>
  <c r="BD1105" i="23"/>
  <c r="BD937" i="23"/>
  <c r="BD2001" i="23"/>
  <c r="BD2274" i="23"/>
  <c r="BD980" i="22"/>
  <c r="BD2163" i="23"/>
  <c r="BD511" i="22"/>
  <c r="BD37" i="22"/>
  <c r="BD2125" i="22"/>
  <c r="BD950" i="22"/>
  <c r="AT161" i="20"/>
  <c r="BD140" i="23"/>
  <c r="BD2227" i="23"/>
  <c r="BD1369" i="23"/>
  <c r="AT829" i="20"/>
  <c r="BD559" i="22"/>
  <c r="BD1022" i="22"/>
  <c r="BD217" i="22"/>
  <c r="BD2272" i="22"/>
  <c r="AT647" i="20"/>
  <c r="BD1107" i="22"/>
  <c r="BD1523" i="22"/>
  <c r="AT454" i="20"/>
  <c r="BD520" i="23"/>
  <c r="BD2010" i="22"/>
  <c r="BD220" i="23"/>
  <c r="BD1092" i="22"/>
  <c r="BD702" i="23"/>
  <c r="BD1110" i="23"/>
  <c r="BD677" i="22"/>
  <c r="AT1415" i="20"/>
  <c r="BD950" i="23"/>
  <c r="BD501" i="22"/>
  <c r="BD2291" i="23"/>
  <c r="BD2124" i="23"/>
  <c r="BD688" i="22"/>
  <c r="AT299" i="20"/>
  <c r="BD1854" i="22"/>
  <c r="BD378" i="23"/>
  <c r="AT392" i="20"/>
  <c r="BD794" i="22"/>
  <c r="BD1026" i="23"/>
  <c r="AT58" i="20"/>
  <c r="AT94" i="20"/>
  <c r="BD846" i="23"/>
  <c r="BD2066" i="23"/>
  <c r="BD1171" i="23"/>
  <c r="AT1085" i="20"/>
  <c r="BD378" i="22"/>
  <c r="BD2355" i="22"/>
  <c r="BD882" i="22"/>
  <c r="BD1468" i="22"/>
  <c r="BD354" i="22"/>
  <c r="BD460" i="22"/>
  <c r="BD517" i="22"/>
  <c r="BD1079" i="23"/>
  <c r="BD1497" i="23"/>
  <c r="AT1181" i="20"/>
  <c r="BD887" i="23"/>
  <c r="BD1986" i="22"/>
  <c r="BD1279" i="23"/>
  <c r="BD678" i="22"/>
  <c r="BD1671" i="22"/>
  <c r="BD631" i="23"/>
  <c r="AT1911" i="20"/>
  <c r="BD986" i="22"/>
  <c r="AT1438" i="20"/>
  <c r="AT617" i="20"/>
  <c r="BD2234" i="22"/>
  <c r="BD1750" i="23"/>
  <c r="BD671" i="23"/>
  <c r="BD1011" i="22"/>
  <c r="AT238" i="20"/>
  <c r="AT191" i="20"/>
  <c r="BD959" i="22"/>
  <c r="BD1498" i="22"/>
  <c r="BD1932" i="22"/>
  <c r="BD1322" i="22"/>
  <c r="BD798" i="23"/>
  <c r="BD305" i="23"/>
  <c r="BD1656" i="22"/>
  <c r="BD336" i="22"/>
  <c r="BD1543" i="22"/>
  <c r="BD790" i="23"/>
  <c r="AT642" i="20"/>
  <c r="BD1732" i="22"/>
  <c r="AT1892" i="20"/>
  <c r="BD1515" i="23"/>
  <c r="BD858" i="23"/>
  <c r="BD892" i="23"/>
  <c r="AT863" i="20"/>
  <c r="AT1880" i="20"/>
  <c r="BD76" i="23"/>
  <c r="AT2348" i="20"/>
  <c r="AT2213" i="20"/>
  <c r="BD58" i="22"/>
  <c r="BD1000" i="22"/>
  <c r="BD1812" i="22"/>
  <c r="AT2077" i="20"/>
  <c r="BD1721" i="22"/>
  <c r="BD1233" i="22"/>
  <c r="BD726" i="22"/>
  <c r="BD289" i="22"/>
  <c r="BD1613" i="22"/>
  <c r="BD1650" i="22"/>
  <c r="BD1923" i="22"/>
  <c r="BD821" i="22"/>
  <c r="BD405" i="22"/>
  <c r="BD747" i="23"/>
  <c r="BD910" i="23"/>
  <c r="BD2096" i="22"/>
  <c r="AT525" i="20"/>
  <c r="BD1271" i="23"/>
  <c r="AT1721" i="20"/>
  <c r="AT2171" i="20"/>
  <c r="BD875" i="23"/>
  <c r="BD408" i="23"/>
  <c r="BD2226" i="22"/>
  <c r="AT278" i="20"/>
  <c r="BD2311" i="23"/>
  <c r="AT1403" i="20"/>
  <c r="BD96" i="22"/>
  <c r="BD1053" i="23"/>
  <c r="AT1575" i="20"/>
  <c r="AT2064" i="20"/>
  <c r="BD1522" i="23"/>
  <c r="AT222" i="20"/>
  <c r="BD1269" i="22"/>
  <c r="BD701" i="22"/>
  <c r="AT1013" i="20"/>
  <c r="BD2176" i="23"/>
  <c r="BD1358" i="22"/>
  <c r="AT2241" i="20"/>
  <c r="AT1395" i="20"/>
  <c r="BD1940" i="23"/>
  <c r="BD1695" i="22"/>
  <c r="BD2061" i="22"/>
  <c r="BD1480" i="23"/>
  <c r="BD2326" i="23"/>
  <c r="BD1048" i="23"/>
  <c r="BD256" i="23"/>
  <c r="BD257" i="22"/>
  <c r="BD1226" i="22"/>
  <c r="BD906" i="22"/>
  <c r="AT943" i="20"/>
  <c r="BD1899" i="22"/>
  <c r="AT615" i="20"/>
  <c r="AT1262" i="20"/>
  <c r="BD1389" i="22"/>
  <c r="AT1028" i="20"/>
  <c r="BD761" i="23"/>
  <c r="AT2354" i="20"/>
  <c r="BD197" i="23"/>
  <c r="AT2010" i="20"/>
  <c r="BD1768" i="23"/>
  <c r="BD1140" i="22"/>
  <c r="BD886" i="22"/>
  <c r="BD2148" i="23"/>
  <c r="BD1996" i="22"/>
  <c r="BD1023" i="23"/>
  <c r="BD406" i="23"/>
  <c r="BD392" i="22"/>
  <c r="BD2047" i="22"/>
  <c r="BD1511" i="22"/>
  <c r="BD2064" i="23"/>
  <c r="AT852" i="20"/>
  <c r="BD2051" i="23"/>
  <c r="BD1970" i="23"/>
  <c r="BD127" i="23"/>
  <c r="BD1761" i="22"/>
  <c r="BD1610" i="22"/>
  <c r="AT2299" i="20"/>
  <c r="BD1136" i="23"/>
  <c r="AT2029" i="20"/>
  <c r="BD347" i="22"/>
  <c r="BD1029" i="22"/>
  <c r="BD2055" i="22"/>
  <c r="BD2312" i="22"/>
  <c r="BD54" i="23"/>
  <c r="BD482" i="23"/>
  <c r="BD253" i="23"/>
  <c r="BD324" i="22"/>
  <c r="BD804" i="22"/>
  <c r="BD1653" i="22"/>
  <c r="BD447" i="22"/>
  <c r="AT1392" i="20"/>
  <c r="BD1989" i="23"/>
  <c r="AT296" i="20"/>
  <c r="BD1401" i="22"/>
  <c r="BD1384" i="22"/>
  <c r="BD2225" i="22"/>
  <c r="AT1895" i="20"/>
  <c r="AT718" i="20"/>
  <c r="AT1720" i="20"/>
  <c r="BD619" i="22"/>
  <c r="BD1579" i="22"/>
  <c r="BD2260" i="22"/>
  <c r="AT908" i="20"/>
  <c r="BD2016" i="23"/>
  <c r="BD1572" i="23"/>
  <c r="BD1103" i="23"/>
  <c r="BD491" i="22"/>
  <c r="BD224" i="22"/>
  <c r="BD1017" i="22"/>
  <c r="BD1366" i="22"/>
  <c r="AT801" i="20"/>
  <c r="BD60" i="23"/>
  <c r="AT2091" i="20"/>
  <c r="AT1135" i="20"/>
  <c r="BD1683" i="22"/>
  <c r="BD32" i="23"/>
  <c r="BD2035" i="23"/>
  <c r="BD1083" i="22"/>
  <c r="BD461" i="23"/>
  <c r="BD935" i="23"/>
  <c r="BD198" i="22"/>
  <c r="BD605" i="23"/>
  <c r="AT1827" i="20"/>
  <c r="BD801" i="23"/>
  <c r="BD457" i="22"/>
  <c r="BD1181" i="22"/>
  <c r="AT2158" i="20"/>
  <c r="BD1444" i="22"/>
  <c r="AT389" i="20"/>
  <c r="AT1492" i="20"/>
  <c r="AT173" i="20"/>
  <c r="BD1177" i="22"/>
  <c r="BD1686" i="23"/>
  <c r="BD1330" i="22"/>
  <c r="BD2348" i="22"/>
  <c r="BD1460" i="23"/>
  <c r="BD1331" i="22"/>
  <c r="BD1463" i="23"/>
  <c r="BD1765" i="22"/>
  <c r="BD1424" i="22"/>
  <c r="AT846" i="20"/>
  <c r="BD2060" i="23"/>
  <c r="BD627" i="22"/>
  <c r="BD2154" i="22"/>
  <c r="BD1934" i="22"/>
  <c r="BD1029" i="23"/>
  <c r="BD763" i="22"/>
  <c r="BD2240" i="22"/>
  <c r="BD487" i="23"/>
  <c r="AT1695" i="20"/>
  <c r="AT1701" i="20"/>
  <c r="BD675" i="22"/>
  <c r="BD1775" i="22"/>
  <c r="BD2333" i="22"/>
  <c r="AT455" i="20"/>
  <c r="BD1784" i="23"/>
  <c r="BD1420" i="22"/>
  <c r="BD1635" i="22"/>
  <c r="BD1545" i="22"/>
  <c r="BD1420" i="23"/>
  <c r="BD404" i="22"/>
  <c r="BD658" i="23"/>
  <c r="AT1467" i="20"/>
  <c r="BD2221" i="22"/>
  <c r="AT991" i="20"/>
  <c r="BD1930" i="23"/>
  <c r="BD521" i="22"/>
  <c r="BD2180" i="22"/>
  <c r="BD1296" i="22"/>
  <c r="BD454" i="22"/>
  <c r="BD2088" i="23"/>
  <c r="BD317" i="22"/>
  <c r="BD1696" i="22"/>
  <c r="AT198" i="20"/>
  <c r="AT1795" i="20"/>
  <c r="BD1131" i="22"/>
  <c r="BD973" i="22"/>
  <c r="BD774" i="22"/>
  <c r="BD1773" i="23"/>
  <c r="BD148" i="23"/>
  <c r="AT508" i="20"/>
  <c r="AT554" i="20"/>
  <c r="AT314" i="20"/>
  <c r="AT115" i="20"/>
  <c r="BD1194" i="23"/>
  <c r="BD1994" i="22"/>
  <c r="BD1362" i="23"/>
  <c r="BD1415" i="23"/>
  <c r="BD582" i="22"/>
  <c r="BD2359" i="22"/>
  <c r="BD2122" i="23"/>
  <c r="BD1215" i="23"/>
  <c r="BD1094" i="22"/>
  <c r="AT1031" i="20"/>
  <c r="AT1131" i="20"/>
  <c r="BD796" i="22"/>
  <c r="AT632" i="20"/>
  <c r="BD602" i="22"/>
  <c r="BD1872" i="22"/>
  <c r="BD1557" i="22"/>
  <c r="BD28" i="22"/>
  <c r="BD2254" i="23"/>
  <c r="BD2144" i="22"/>
  <c r="BD1706" i="22"/>
  <c r="BD22" i="22"/>
  <c r="AT1978" i="20"/>
  <c r="AT2193" i="20"/>
  <c r="AT512" i="20"/>
  <c r="BD874" i="23"/>
  <c r="BD2034" i="23"/>
  <c r="BD1630" i="23"/>
  <c r="AT285" i="20"/>
  <c r="BD1800" i="22"/>
  <c r="BD240" i="22"/>
  <c r="BD433" i="22"/>
  <c r="BD718" i="22"/>
  <c r="AT1708" i="20"/>
  <c r="BD1071" i="22"/>
  <c r="BD2220" i="22"/>
  <c r="BD509" i="22"/>
  <c r="BD2181" i="22"/>
  <c r="BD2215" i="22"/>
  <c r="BD303" i="22"/>
  <c r="BD2083" i="22"/>
  <c r="BD1120" i="22"/>
  <c r="BD592" i="22"/>
  <c r="BD660" i="23"/>
  <c r="BD1948" i="22"/>
  <c r="BD1586" i="22"/>
  <c r="AT172" i="20"/>
  <c r="BD1769" i="23"/>
  <c r="BD784" i="22"/>
  <c r="BD469" i="22"/>
  <c r="AT1800" i="20"/>
  <c r="BD1464" i="22"/>
  <c r="BD918" i="23"/>
  <c r="BD423" i="22"/>
  <c r="AT1030" i="20"/>
  <c r="BD2277" i="22"/>
  <c r="AT645" i="20"/>
  <c r="AT1134" i="20"/>
  <c r="AT125" i="20"/>
  <c r="AT1421" i="20"/>
  <c r="BD1921" i="22"/>
  <c r="BD563" i="22"/>
  <c r="BD274" i="22"/>
  <c r="BD1230" i="22"/>
  <c r="BD1759" i="22"/>
  <c r="BD168" i="22"/>
  <c r="BD387" i="22"/>
  <c r="BD2319" i="22"/>
  <c r="AT1062" i="20"/>
  <c r="BD832" i="22"/>
  <c r="BD1119" i="23"/>
  <c r="BD1123" i="22"/>
  <c r="BD1430" i="22"/>
  <c r="BD1418" i="23"/>
  <c r="BD373" i="22"/>
  <c r="BD1198" i="22"/>
  <c r="BD250" i="23"/>
  <c r="BD1183" i="23"/>
  <c r="AT1221" i="20"/>
  <c r="BD1193" i="22"/>
  <c r="BD1859" i="22"/>
  <c r="AT1579" i="20"/>
  <c r="BD1082" i="22"/>
  <c r="AT1972" i="20"/>
  <c r="BD2107" i="22"/>
  <c r="BD1362" i="22"/>
  <c r="BD2115" i="22"/>
  <c r="BD1684" i="23"/>
  <c r="BD2279" i="22"/>
  <c r="AT1949" i="20"/>
  <c r="BD1430" i="23"/>
  <c r="BD1488" i="23"/>
  <c r="AT568" i="20"/>
  <c r="BD1159" i="22"/>
  <c r="BD1038" i="22"/>
  <c r="BD945" i="22"/>
  <c r="BD967" i="22"/>
  <c r="BD771" i="23"/>
  <c r="BD50" i="22"/>
  <c r="BD1267" i="23"/>
  <c r="BD1038" i="23"/>
  <c r="BD1940" i="22"/>
  <c r="BD767" i="22"/>
  <c r="AT1516" i="20"/>
  <c r="BD1974" i="22"/>
  <c r="BD1752" i="22"/>
  <c r="BD1949" i="23"/>
  <c r="BD1600" i="23"/>
  <c r="AT375" i="20"/>
  <c r="BD1535" i="22"/>
  <c r="BD1121" i="22"/>
  <c r="BD2237" i="22"/>
  <c r="BD62" i="22"/>
  <c r="BD1352" i="22"/>
  <c r="BD1295" i="23"/>
  <c r="AT444" i="20"/>
  <c r="AT1457" i="20"/>
  <c r="BD279" i="23"/>
  <c r="BD1040" i="22"/>
  <c r="BD1533" i="22"/>
  <c r="BD977" i="23"/>
  <c r="BD1968" i="23"/>
  <c r="BD2301" i="22"/>
  <c r="BD2073" i="23"/>
  <c r="BD1878" i="23"/>
  <c r="BD205" i="22"/>
  <c r="BD773" i="22"/>
  <c r="BD569" i="22"/>
  <c r="BD1984" i="23"/>
  <c r="BD1304" i="22"/>
  <c r="BD1645" i="23"/>
  <c r="AT1559" i="20"/>
  <c r="BD2038" i="22"/>
  <c r="BD272" i="23"/>
  <c r="AT52" i="20"/>
  <c r="AT1491" i="20"/>
  <c r="BD277" i="22"/>
  <c r="BD916" i="22"/>
  <c r="BD835" i="22"/>
  <c r="BD943" i="22"/>
  <c r="BD1866" i="23"/>
  <c r="AT53" i="20"/>
  <c r="AT614" i="20"/>
  <c r="BD1142" i="22"/>
  <c r="AT250" i="20"/>
  <c r="BD710" i="22"/>
  <c r="BD1780" i="22"/>
  <c r="BD865" i="22"/>
  <c r="BD252" i="22"/>
  <c r="BD1109" i="23"/>
  <c r="BD172" i="22"/>
  <c r="AT1887" i="20"/>
  <c r="BD1526" i="23"/>
  <c r="BD84" i="23"/>
  <c r="BD1217" i="22"/>
  <c r="BD1987" i="23"/>
  <c r="AT1669" i="20"/>
  <c r="BD2100" i="23"/>
  <c r="BD2026" i="23"/>
  <c r="AT1419" i="20"/>
  <c r="BD817" i="22"/>
  <c r="AT23" i="20"/>
  <c r="AT2129" i="20"/>
  <c r="BD620" i="22"/>
  <c r="BD243" i="23"/>
  <c r="AT1084" i="20"/>
  <c r="BD1998" i="23"/>
  <c r="BD293" i="22"/>
  <c r="BD768" i="23"/>
  <c r="BD1838" i="22"/>
  <c r="BD1870" i="22"/>
  <c r="AT1258" i="20"/>
  <c r="AT795" i="20"/>
  <c r="BD1445" i="22"/>
  <c r="AT1231" i="20"/>
  <c r="BD586" i="22"/>
  <c r="BD847" i="22"/>
  <c r="BD1916" i="22"/>
  <c r="BD2187" i="23"/>
  <c r="BD424" i="22"/>
  <c r="BD1764" i="22"/>
  <c r="AT2004" i="20"/>
  <c r="BD954" i="23"/>
  <c r="BD1450" i="22"/>
  <c r="AT2335" i="20"/>
  <c r="BD731" i="22"/>
  <c r="BD89" i="22"/>
  <c r="BD2218" i="22"/>
  <c r="BD2186" i="22"/>
  <c r="BD2197" i="22"/>
  <c r="BD2149" i="22"/>
  <c r="AT1832" i="20"/>
  <c r="BD219" i="22"/>
  <c r="BD459" i="22"/>
  <c r="BD2341" i="22"/>
  <c r="BD2193" i="22"/>
  <c r="AT387" i="20"/>
  <c r="BD167" i="22"/>
  <c r="BD1856" i="22"/>
  <c r="BD2101" i="23"/>
  <c r="AT181" i="20"/>
  <c r="AT2023" i="20"/>
  <c r="BD1085" i="23"/>
  <c r="BD2109" i="22"/>
  <c r="AT1245" i="20"/>
  <c r="BD635" i="23"/>
  <c r="BD1272" i="22"/>
  <c r="BD2004" i="23"/>
  <c r="AT411" i="20"/>
  <c r="BD1058" i="23"/>
  <c r="BD1901" i="23"/>
  <c r="AT2355" i="20"/>
  <c r="BD1348" i="22"/>
  <c r="BD2187" i="22"/>
  <c r="BD632" i="22"/>
  <c r="AT2209" i="20"/>
  <c r="BD288" i="22"/>
  <c r="BD2127" i="23"/>
  <c r="BD1377" i="23"/>
  <c r="AT1289" i="20"/>
  <c r="AT2285" i="20"/>
  <c r="BD656" i="23"/>
  <c r="AT140" i="20"/>
  <c r="BD1104" i="23"/>
  <c r="BD2337" i="22"/>
  <c r="BD628" i="22"/>
  <c r="AT37" i="20"/>
  <c r="AT484" i="20"/>
  <c r="BD584" i="22"/>
  <c r="BD2201" i="23"/>
  <c r="BD2113" i="23"/>
  <c r="BD1709" i="22"/>
  <c r="AT1630" i="20"/>
  <c r="AT1710" i="20"/>
  <c r="BD2255" i="23"/>
  <c r="AT1307" i="20"/>
  <c r="AT1024" i="20"/>
  <c r="BD1163" i="23"/>
  <c r="AT2015" i="20"/>
  <c r="AT1770" i="20"/>
  <c r="BD988" i="22"/>
  <c r="AT177" i="20"/>
  <c r="BD738" i="23"/>
  <c r="BD1853" i="22"/>
  <c r="BD313" i="23"/>
  <c r="AT1336" i="20"/>
  <c r="BD2117" i="22"/>
  <c r="BD2253" i="22"/>
  <c r="BD1346" i="23"/>
  <c r="BD747" i="22"/>
  <c r="BD1537" i="23"/>
  <c r="BD2306" i="22"/>
  <c r="BD948" i="23"/>
  <c r="BD636" i="22"/>
  <c r="AT1194" i="20"/>
  <c r="BD926" i="22"/>
  <c r="BD673" i="22"/>
  <c r="BD1486" i="23"/>
  <c r="BD1725" i="22"/>
  <c r="BD103" i="22"/>
  <c r="BD934" i="23"/>
  <c r="AT758" i="20"/>
  <c r="BD1780" i="23"/>
  <c r="BD763" i="23"/>
  <c r="AT1856" i="20"/>
  <c r="BD1842" i="22"/>
  <c r="BD2306" i="23"/>
  <c r="BD1172" i="23"/>
  <c r="BD979" i="22"/>
  <c r="BD2346" i="22"/>
  <c r="BD1668" i="22"/>
  <c r="BD2266" i="23"/>
  <c r="BD2236" i="22"/>
  <c r="BD522" i="22"/>
  <c r="BD167" i="23"/>
  <c r="BD872" i="23"/>
  <c r="BD1942" i="23"/>
  <c r="BD849" i="23"/>
  <c r="BD483" i="22"/>
  <c r="BD1681" i="22"/>
  <c r="BD1429" i="22"/>
  <c r="BD1228" i="23"/>
  <c r="BD1048" i="22"/>
  <c r="BD1970" i="22"/>
  <c r="BD972" i="22"/>
  <c r="AT720" i="20"/>
  <c r="BD698" i="23"/>
  <c r="BD390" i="22"/>
  <c r="BD2257" i="22"/>
  <c r="BD1314" i="22"/>
  <c r="AT1056" i="20"/>
  <c r="AT1612" i="20"/>
  <c r="BD1228" i="22"/>
  <c r="BD450" i="23"/>
  <c r="AT1541" i="20"/>
  <c r="AT1320" i="20"/>
  <c r="BD531" i="23"/>
  <c r="BD965" i="23"/>
  <c r="AT2071" i="20"/>
  <c r="BD685" i="22"/>
  <c r="BD1805" i="23"/>
  <c r="AT1026" i="20"/>
  <c r="BD72" i="23"/>
  <c r="BD1584" i="22"/>
  <c r="AT1233" i="20"/>
  <c r="AT1008" i="20"/>
  <c r="BD1066" i="22"/>
  <c r="AT1397" i="20"/>
  <c r="BD1953" i="22"/>
  <c r="BD2124" i="22"/>
  <c r="BD604" i="22"/>
  <c r="BD761" i="22"/>
  <c r="BD260" i="22"/>
  <c r="AT1153" i="20"/>
  <c r="BD1593" i="22"/>
  <c r="BD1841" i="22"/>
  <c r="BD1527" i="22"/>
  <c r="BD246" i="22"/>
  <c r="AT974" i="20"/>
  <c r="BD1278" i="22"/>
  <c r="AT948" i="20"/>
  <c r="BD1704" i="23"/>
  <c r="BD2300" i="22"/>
  <c r="BD2316" i="22"/>
  <c r="BD17" i="22"/>
  <c r="BD1427" i="22"/>
  <c r="BD1287" i="22"/>
  <c r="AT1401" i="20"/>
  <c r="BD2211" i="22"/>
  <c r="BD2134" i="22"/>
  <c r="AT290" i="20"/>
  <c r="BD2190" i="22"/>
  <c r="BD1113" i="23"/>
  <c r="BD47" i="23"/>
  <c r="BD456" i="22"/>
  <c r="BD953" i="23"/>
  <c r="AT61" i="20"/>
  <c r="BD2200" i="22"/>
  <c r="BD1294" i="22"/>
  <c r="BD657" i="22"/>
  <c r="BD2198" i="23"/>
  <c r="BD1454" i="23"/>
  <c r="BD1108" i="23"/>
  <c r="BD1110" i="22"/>
  <c r="BD1006" i="22"/>
  <c r="BD2270" i="22"/>
  <c r="BD1542" i="22"/>
  <c r="AT1577" i="20"/>
  <c r="BD1494" i="22"/>
  <c r="BD1733" i="23"/>
  <c r="BD372" i="22"/>
  <c r="BD1009" i="23"/>
  <c r="AT146" i="20"/>
  <c r="BD674" i="23"/>
  <c r="BD2154" i="23"/>
  <c r="BD1813" i="22"/>
  <c r="BD1439" i="22"/>
  <c r="BD1490" i="22"/>
  <c r="BD801" i="22"/>
  <c r="BD859" i="22"/>
  <c r="BD366" i="22"/>
  <c r="BD1694" i="22"/>
  <c r="AT210" i="20"/>
  <c r="AT2173" i="20"/>
  <c r="BD1775" i="23"/>
  <c r="BD663" i="23"/>
  <c r="BD1609" i="22"/>
  <c r="BD2199" i="22"/>
  <c r="BD700" i="22"/>
  <c r="AT1563" i="20"/>
  <c r="BD2184" i="23"/>
  <c r="BD1442" i="23"/>
  <c r="BD1447" i="22"/>
  <c r="BD2121" i="22"/>
  <c r="BD1068" i="23"/>
  <c r="BD1622" i="22"/>
  <c r="BD1328" i="22"/>
  <c r="AT2233" i="20"/>
  <c r="BD1389" i="23"/>
  <c r="BD1254" i="22"/>
  <c r="BD1221" i="22"/>
  <c r="BD1642" i="22"/>
  <c r="BD1559" i="23"/>
  <c r="AT1801" i="20"/>
  <c r="BD428" i="22"/>
  <c r="BD1754" i="22"/>
  <c r="BD2137" i="23"/>
  <c r="BD1390" i="22"/>
  <c r="AT1969" i="20"/>
  <c r="BD2357" i="22"/>
  <c r="BD473" i="22"/>
  <c r="AT1951" i="20"/>
  <c r="BD1879" i="22"/>
  <c r="BD2351" i="22"/>
  <c r="BD574" i="22"/>
  <c r="BD2074" i="22"/>
  <c r="BD2171" i="22"/>
  <c r="AT1552" i="20"/>
  <c r="BD1393" i="22"/>
  <c r="BD870" i="23"/>
  <c r="BD1010" i="22"/>
  <c r="BD295" i="22"/>
  <c r="AT677" i="20"/>
  <c r="BD1733" i="22"/>
  <c r="AT1123" i="20"/>
  <c r="BD195" i="23"/>
  <c r="BD1397" i="22"/>
  <c r="BD419" i="23"/>
  <c r="AT112" i="20"/>
  <c r="BD1962" i="22"/>
  <c r="BD1556" i="23"/>
  <c r="AT660" i="20"/>
  <c r="AT2323" i="20"/>
  <c r="BD2025" i="22"/>
  <c r="AT1589" i="20"/>
  <c r="BD1084" i="22"/>
  <c r="AT769" i="20"/>
  <c r="BD2364" i="22"/>
  <c r="BD692" i="22"/>
  <c r="AT279" i="20"/>
  <c r="BD2032" i="22"/>
  <c r="AT825" i="20"/>
  <c r="AT1942" i="20"/>
  <c r="AT1420" i="20"/>
  <c r="BD1203" i="22"/>
  <c r="BD1035" i="22"/>
  <c r="AT833" i="20"/>
  <c r="BD307" i="22"/>
  <c r="BD182" i="22"/>
  <c r="AT1469" i="20"/>
  <c r="BD1979" i="22"/>
  <c r="AT1402" i="20"/>
  <c r="BD2300" i="23"/>
  <c r="BD1177" i="23"/>
  <c r="BD526" i="23"/>
  <c r="BD398" i="23"/>
  <c r="BD1443" i="22"/>
  <c r="AT137" i="20"/>
  <c r="BD1235" i="23"/>
  <c r="BD2066" i="22"/>
  <c r="BD1664" i="23"/>
  <c r="BD623" i="22"/>
  <c r="AT1791" i="20"/>
  <c r="AT1039" i="20"/>
  <c r="BD2129" i="22"/>
  <c r="BD107" i="22"/>
  <c r="BD1380" i="22"/>
  <c r="AT1732" i="20"/>
  <c r="BD105" i="23"/>
  <c r="BD36" i="22"/>
  <c r="BD227" i="22"/>
  <c r="BD2111" i="22"/>
  <c r="AT2332" i="20"/>
  <c r="BD756" i="22"/>
  <c r="BD2267" i="22"/>
  <c r="AS21" i="14"/>
  <c r="BD2185" i="23"/>
  <c r="AT1393" i="20"/>
  <c r="BD1914" i="23"/>
  <c r="BD431" i="23"/>
  <c r="BD382" i="22"/>
  <c r="AW9" i="22"/>
  <c r="BD920" i="22"/>
  <c r="AT1114" i="20"/>
  <c r="BD1796" i="23"/>
  <c r="AT1464" i="20"/>
  <c r="BD1675" i="22"/>
  <c r="BD224" i="23"/>
  <c r="AT1934" i="20"/>
  <c r="BD1236" i="22"/>
  <c r="BD1950" i="22"/>
  <c r="BD1309" i="23"/>
  <c r="AT1522" i="20"/>
  <c r="BD2254" i="22"/>
  <c r="BD815" i="22"/>
  <c r="BD372" i="23"/>
  <c r="BD2142" i="22"/>
  <c r="BD1034" i="22"/>
  <c r="BD834" i="22"/>
  <c r="BD299" i="22"/>
  <c r="BD1947" i="22"/>
  <c r="BD1346" i="22"/>
  <c r="BD1152" i="22"/>
  <c r="BD884" i="22"/>
  <c r="BD23" i="22"/>
  <c r="BD2230" i="22"/>
  <c r="AR21" i="14"/>
  <c r="BD828" i="22"/>
  <c r="BD932" i="23"/>
  <c r="BD1390" i="23"/>
  <c r="BD2061" i="23"/>
  <c r="AT2279" i="20"/>
  <c r="BD1526" i="22"/>
  <c r="BD356" i="22"/>
  <c r="BD1737" i="22"/>
  <c r="AT1851" i="20"/>
  <c r="BD1705" i="23"/>
  <c r="AT1269" i="20"/>
  <c r="AT1790" i="20"/>
  <c r="BD581" i="23"/>
  <c r="BD1665" i="23"/>
  <c r="BD1613" i="23"/>
  <c r="BD1470" i="22"/>
  <c r="BD1381" i="23"/>
  <c r="BD1144" i="23"/>
  <c r="BD2107" i="23"/>
  <c r="AT1997" i="20"/>
  <c r="BD783" i="23"/>
  <c r="BD2125" i="23"/>
  <c r="BD1818" i="22"/>
  <c r="BD1242" i="22"/>
  <c r="BD115" i="22"/>
  <c r="BD1286" i="23"/>
  <c r="AT224" i="20"/>
  <c r="BD726" i="23"/>
  <c r="BD2049" i="23"/>
  <c r="AT2314" i="20"/>
  <c r="BD702" i="22"/>
  <c r="BD1559" i="22"/>
  <c r="BD1880" i="22"/>
  <c r="BD1340" i="22"/>
  <c r="BD2143" i="22"/>
  <c r="BD983" i="22"/>
  <c r="BD1822" i="23"/>
  <c r="BD854" i="22"/>
  <c r="BD1282" i="23"/>
  <c r="AT549" i="20"/>
  <c r="BD1117" i="23"/>
  <c r="BD2323" i="23"/>
  <c r="BD836" i="22"/>
  <c r="BD264" i="22"/>
  <c r="BD611" i="22"/>
  <c r="AT370" i="20"/>
  <c r="BD1508" i="22"/>
  <c r="BD325" i="22"/>
  <c r="BD1958" i="23"/>
  <c r="BD1755" i="22"/>
  <c r="BD413" i="22"/>
  <c r="BD2317" i="22"/>
  <c r="AT1025" i="20"/>
  <c r="BD566" i="23"/>
  <c r="BD495" i="23"/>
  <c r="AT45" i="20"/>
  <c r="BD1030" i="22"/>
  <c r="BD721" i="22"/>
  <c r="BD232" i="22"/>
  <c r="BD1220" i="22"/>
  <c r="BD1118" i="23"/>
  <c r="AT2145" i="20"/>
  <c r="BD416" i="22"/>
  <c r="AT1988" i="20"/>
  <c r="BD1974" i="23"/>
  <c r="BD2282" i="22"/>
  <c r="AT1381" i="20"/>
  <c r="AT930" i="20"/>
  <c r="BD244" i="22"/>
  <c r="BD511" i="23"/>
  <c r="BD1338" i="22"/>
  <c r="BD230" i="22"/>
  <c r="BD2148" i="22"/>
  <c r="BD442" i="22"/>
  <c r="AT724" i="20"/>
  <c r="BD2239" i="22"/>
  <c r="BD1944" i="22"/>
  <c r="BD151" i="23"/>
  <c r="BD142" i="22"/>
  <c r="BD138" i="22"/>
  <c r="BD66" i="22"/>
  <c r="BD1779" i="23"/>
  <c r="BD2108" i="22"/>
  <c r="AT2087" i="20"/>
  <c r="AT1058" i="20"/>
  <c r="AT1212" i="20"/>
  <c r="AT1424" i="20"/>
  <c r="BD1363" i="22"/>
  <c r="BD289" i="23"/>
  <c r="BD1620" i="23"/>
  <c r="BD370" i="22"/>
  <c r="BD1041" i="22"/>
  <c r="BD1798" i="22"/>
  <c r="BD1515" i="22"/>
  <c r="BD1310" i="22"/>
  <c r="BD292" i="22"/>
  <c r="BD2242" i="23"/>
  <c r="BD1484" i="22"/>
  <c r="BD1827" i="22"/>
  <c r="AT774" i="20"/>
  <c r="BD1678" i="23"/>
  <c r="BD353" i="22"/>
  <c r="BD1459" i="22"/>
  <c r="BD1949" i="22"/>
  <c r="BD1409" i="22"/>
  <c r="AT1325" i="20"/>
  <c r="BD1345" i="23"/>
  <c r="BD2144" i="23"/>
  <c r="BD416" i="23"/>
  <c r="BD868" i="22"/>
  <c r="BD1878" i="22"/>
  <c r="BD1850" i="23"/>
  <c r="BD444" i="22"/>
  <c r="BD1531" i="22"/>
  <c r="BD1155" i="22"/>
  <c r="BD1513" i="22"/>
  <c r="AT652" i="20"/>
  <c r="BD1660" i="23"/>
  <c r="AT1617" i="20"/>
  <c r="BD830" i="22"/>
  <c r="AT404" i="20"/>
  <c r="BD236" i="23"/>
  <c r="BD2084" i="22"/>
  <c r="BD953" i="22"/>
  <c r="BD1711" i="22"/>
  <c r="BD665" i="23"/>
  <c r="AT2235" i="20"/>
  <c r="BD741" i="23"/>
  <c r="BD2181" i="23"/>
  <c r="BD143" i="22"/>
  <c r="AT438" i="20"/>
  <c r="BD436" i="22"/>
  <c r="BD496" i="23"/>
  <c r="BD2086" i="23"/>
  <c r="AT180" i="20"/>
  <c r="AT1059" i="20"/>
  <c r="BD1066" i="23"/>
  <c r="BD1692" i="22"/>
  <c r="BD968" i="22"/>
  <c r="BD1956" i="22"/>
  <c r="AT1819" i="20"/>
  <c r="AT1342" i="20"/>
  <c r="BD258" i="22"/>
  <c r="AT789" i="20"/>
  <c r="BD357" i="23"/>
  <c r="BD812" i="22"/>
  <c r="BD2173" i="22"/>
  <c r="BD1698" i="23"/>
  <c r="BD1766" i="22"/>
  <c r="BD1206" i="22"/>
  <c r="AT1322" i="20"/>
  <c r="AT2357" i="20"/>
  <c r="BD1457" i="22"/>
  <c r="BD1605" i="22"/>
  <c r="BD528" i="22"/>
  <c r="AT20" i="20"/>
  <c r="BD1418" i="22"/>
  <c r="BD1072" i="23"/>
  <c r="BD1537" i="22"/>
  <c r="AT1936" i="20"/>
  <c r="BD383" i="23"/>
  <c r="AT458" i="20"/>
  <c r="BD833" i="22"/>
  <c r="BD1284" i="22"/>
  <c r="BD209" i="23"/>
  <c r="BD1158" i="22"/>
  <c r="BD1903" i="22"/>
  <c r="BD1451" i="23"/>
  <c r="BD1911" i="23"/>
  <c r="BD1624" i="22"/>
  <c r="AT722" i="20"/>
  <c r="BD1125" i="22"/>
  <c r="BD1070" i="22"/>
  <c r="BD1967" i="22"/>
  <c r="BD1184" i="22"/>
  <c r="BD1114" i="22"/>
  <c r="BD1843" i="22"/>
  <c r="BD1562" i="22"/>
  <c r="AT1599" i="20"/>
  <c r="BD190" i="22"/>
  <c r="BD2336" i="22"/>
  <c r="BD374" i="23"/>
  <c r="BD1714" i="22"/>
  <c r="BD1325" i="22"/>
  <c r="BD825" i="22"/>
  <c r="AT2179" i="20"/>
  <c r="BD179" i="22"/>
  <c r="AT679" i="20"/>
  <c r="BD2246" i="23"/>
  <c r="BD594" i="22"/>
  <c r="AT1382" i="20"/>
  <c r="BD1765" i="23"/>
  <c r="BD1311" i="23"/>
  <c r="BD1387" i="22"/>
  <c r="AT379" i="20"/>
  <c r="AT1889" i="20"/>
  <c r="BD684" i="23"/>
  <c r="AT435" i="20"/>
  <c r="AT66" i="20"/>
  <c r="BD2095" i="23"/>
  <c r="AT1662" i="20"/>
  <c r="BD698" i="22"/>
  <c r="BD196" i="23"/>
  <c r="BD79" i="22"/>
  <c r="BD386" i="22"/>
  <c r="BD1201" i="22"/>
  <c r="BD1438" i="23"/>
  <c r="BD1604" i="22"/>
  <c r="BD1820" i="22"/>
  <c r="BD730" i="22"/>
  <c r="BD2309" i="22"/>
  <c r="BD1517" i="23"/>
  <c r="BD2218" i="23"/>
  <c r="AT1995" i="20"/>
  <c r="AT672" i="20"/>
  <c r="AT47" i="20"/>
  <c r="BD1235" i="22"/>
  <c r="BD45" i="22"/>
  <c r="BD2000" i="22"/>
  <c r="AT900" i="20"/>
  <c r="AT1126" i="20"/>
  <c r="AT1224" i="20"/>
  <c r="BD1831" i="22"/>
  <c r="BD448" i="23"/>
  <c r="BD1341" i="23"/>
  <c r="BD2339" i="22"/>
  <c r="BD546" i="23"/>
  <c r="BD949" i="22"/>
  <c r="BD1743" i="22"/>
  <c r="BD1148" i="22"/>
  <c r="BD1099" i="23"/>
  <c r="BD1659" i="23"/>
  <c r="BD786" i="22"/>
  <c r="BD403" i="23"/>
  <c r="BD1746" i="22"/>
  <c r="BD580" i="23"/>
  <c r="BD1563" i="22"/>
  <c r="AT1935" i="20"/>
  <c r="BD1012" i="22"/>
  <c r="BD72" i="22"/>
  <c r="BD123" i="23"/>
  <c r="BD422" i="23"/>
  <c r="AT1640" i="20"/>
  <c r="AT1603" i="20"/>
  <c r="BD283" i="22"/>
  <c r="AT2103" i="20"/>
  <c r="AT2328" i="20"/>
  <c r="BD1277" i="23"/>
  <c r="BD642" i="22"/>
  <c r="BD1241" i="22"/>
  <c r="BD2177" i="22"/>
  <c r="BD629" i="22"/>
  <c r="AT1151" i="20"/>
  <c r="AT1661" i="20"/>
  <c r="BD1894" i="22"/>
  <c r="AT759" i="20"/>
  <c r="BD1897" i="23"/>
  <c r="AT1773" i="20"/>
  <c r="AT1065" i="20"/>
  <c r="AT1414" i="20"/>
  <c r="BD2072" i="23"/>
  <c r="AT1879" i="20"/>
  <c r="AT312" i="20"/>
  <c r="BD131" i="22"/>
  <c r="AT2119" i="20"/>
  <c r="AT962" i="20"/>
  <c r="BD1519" i="23"/>
  <c r="BD1501" i="22"/>
  <c r="BD2276" i="22"/>
  <c r="BD1952" i="23"/>
  <c r="BD869" i="22"/>
  <c r="AT662" i="20"/>
  <c r="BD889" i="23"/>
  <c r="BD1847" i="23"/>
  <c r="BD2179" i="22"/>
  <c r="AT609" i="20"/>
  <c r="BD1815" i="23"/>
  <c r="BD741" i="22"/>
  <c r="AT393" i="20"/>
  <c r="BD1301" i="22"/>
  <c r="BD1502" i="22"/>
  <c r="AT1754" i="20"/>
  <c r="BD1900" i="23"/>
  <c r="AT538" i="20"/>
  <c r="BD893" i="22"/>
  <c r="BD615" i="22"/>
  <c r="BD1462" i="23"/>
  <c r="BD985" i="22"/>
  <c r="BD1386" i="22"/>
  <c r="BD1497" i="22"/>
  <c r="AT405" i="20"/>
  <c r="BD460" i="23"/>
  <c r="AT1699" i="20"/>
  <c r="BD2060" i="22"/>
  <c r="AT1903" i="20"/>
  <c r="AT2257" i="20"/>
  <c r="BD1809" i="22"/>
  <c r="BD185" i="22"/>
  <c r="BD2216" i="22"/>
  <c r="BD1482" i="22"/>
  <c r="BD2189" i="22"/>
  <c r="BD2308" i="22"/>
  <c r="BD789" i="22"/>
  <c r="BD1978" i="22"/>
  <c r="AT1826" i="20"/>
  <c r="BD1080" i="23"/>
  <c r="BD448" i="22"/>
  <c r="BD579" i="22"/>
  <c r="BD1214" i="22"/>
  <c r="BD1167" i="22"/>
  <c r="AT1236" i="20"/>
  <c r="BD254" i="22"/>
  <c r="BD921" i="22"/>
  <c r="BD655" i="23"/>
  <c r="AT1615" i="20"/>
  <c r="BD1409" i="23"/>
  <c r="AT1338" i="20"/>
  <c r="BD157" i="22"/>
  <c r="BD1574" i="22"/>
  <c r="BD1532" i="22"/>
  <c r="BD140" i="22"/>
  <c r="BD2104" i="23"/>
  <c r="BD199" i="22"/>
  <c r="AT858" i="20"/>
  <c r="BD2031" i="22"/>
  <c r="BD1503" i="23"/>
  <c r="BD1475" i="22"/>
  <c r="BD396" i="22"/>
  <c r="BD1021" i="22"/>
  <c r="BD1566" i="22"/>
  <c r="BD1398" i="22"/>
  <c r="AT2109" i="20"/>
  <c r="AT1353" i="20"/>
  <c r="BD727" i="22"/>
  <c r="BD1593" i="23"/>
  <c r="BD2058" i="22"/>
  <c r="BD2176" i="22"/>
  <c r="AT771" i="20"/>
  <c r="AT1655" i="20"/>
  <c r="AT1571" i="20"/>
  <c r="BD2104" i="22"/>
  <c r="BD603" i="22"/>
  <c r="BD1767" i="22"/>
  <c r="BD1153" i="23"/>
  <c r="BD116" i="23"/>
  <c r="BD1102" i="22"/>
  <c r="BD714" i="22"/>
  <c r="BD1661" i="22"/>
  <c r="BD2163" i="22"/>
  <c r="BD2277" i="23"/>
  <c r="BD1338" i="23"/>
  <c r="AT485" i="20"/>
  <c r="BD593" i="22"/>
  <c r="AT970" i="20"/>
  <c r="AT476" i="20"/>
  <c r="AT2360" i="20"/>
  <c r="BD2162" i="23"/>
  <c r="BD1860" i="22"/>
  <c r="AT2231" i="20"/>
  <c r="BD2209" i="22"/>
  <c r="BD1799" i="22"/>
  <c r="BD114" i="22"/>
  <c r="AT1172" i="20"/>
  <c r="AT2342" i="20"/>
  <c r="BD129" i="22"/>
  <c r="BD186" i="23"/>
  <c r="AT1634" i="20"/>
  <c r="BD1052" i="23"/>
  <c r="BD298" i="23"/>
  <c r="AT2242" i="20"/>
  <c r="AT698" i="20"/>
  <c r="BD2127" i="22"/>
  <c r="AT542" i="20"/>
  <c r="BD1696" i="23"/>
  <c r="BD156" i="22"/>
  <c r="BD1642" i="23"/>
  <c r="BD145" i="22"/>
  <c r="BD348" i="22"/>
  <c r="BD740" i="23"/>
  <c r="AT2203" i="20"/>
  <c r="BD385" i="22"/>
  <c r="BD2036" i="22"/>
  <c r="AT1546" i="20"/>
  <c r="AT2154" i="20"/>
  <c r="AT187" i="20"/>
  <c r="BD56" i="22"/>
  <c r="BD2021" i="22"/>
  <c r="BD2248" i="22"/>
  <c r="AT245" i="20"/>
  <c r="BD1321" i="22"/>
  <c r="BD1795" i="23"/>
  <c r="BD331" i="23"/>
  <c r="BD179" i="23"/>
  <c r="BD1129" i="22"/>
  <c r="BD269" i="22"/>
  <c r="AT1440" i="20"/>
  <c r="BD1811" i="22"/>
  <c r="BD1882" i="22"/>
  <c r="BD1131" i="23"/>
  <c r="AT2162" i="20"/>
  <c r="BD1535" i="23"/>
  <c r="AT793" i="20"/>
  <c r="AT1399" i="20"/>
  <c r="BD1993" i="22"/>
  <c r="BD1268" i="22"/>
  <c r="BD1591" i="22"/>
  <c r="BD2320" i="22"/>
  <c r="BD2133" i="23"/>
  <c r="BD166" i="23"/>
  <c r="BD69" i="22"/>
  <c r="BD1401" i="23"/>
  <c r="AT1455" i="20"/>
  <c r="BD2068" i="22"/>
  <c r="BD1305" i="22"/>
  <c r="BD1732" i="23"/>
  <c r="BD1055" i="22"/>
  <c r="BD755" i="22"/>
  <c r="BD98" i="23"/>
  <c r="AT130" i="20"/>
  <c r="AT1812" i="20"/>
  <c r="AT1297" i="20"/>
  <c r="BD1789" i="22"/>
  <c r="BD1910" i="22"/>
  <c r="BD223" i="22"/>
  <c r="AT2275" i="20"/>
  <c r="BD1857" i="23"/>
  <c r="BD1936" i="23"/>
  <c r="AT1348" i="20"/>
  <c r="BD737" i="22"/>
  <c r="AT1677" i="20"/>
  <c r="BD1458" i="23"/>
  <c r="BD1316" i="23"/>
  <c r="BD560" i="22"/>
  <c r="BD1717" i="22"/>
  <c r="AT1021" i="20"/>
  <c r="BD1763" i="22"/>
  <c r="BD201" i="22"/>
  <c r="BD1344" i="23"/>
  <c r="AT1743" i="20"/>
  <c r="BD685" i="23"/>
  <c r="BD905" i="22"/>
  <c r="BD1290" i="23"/>
  <c r="AT1000" i="20"/>
  <c r="AT1823" i="20"/>
  <c r="BD1598" i="22"/>
  <c r="BD1601" i="22"/>
  <c r="BD1149" i="23"/>
  <c r="AT102" i="20"/>
  <c r="BD708" i="22"/>
  <c r="BD1860" i="23"/>
  <c r="AT361" i="20"/>
  <c r="BD536" i="22"/>
  <c r="BD2086" i="22"/>
  <c r="BD1866" i="22"/>
  <c r="AT1836" i="20"/>
  <c r="AT1070" i="20"/>
  <c r="BD2091" i="22"/>
  <c r="BD2268" i="22"/>
  <c r="BD893" i="23"/>
  <c r="BD8" i="22"/>
  <c r="BD1938" i="23"/>
  <c r="BD597" i="23"/>
  <c r="BD509" i="23"/>
  <c r="BD307" i="23"/>
  <c r="AT2276" i="20"/>
  <c r="BD1678" i="22"/>
  <c r="BD1308" i="22"/>
  <c r="AT2317" i="20"/>
  <c r="BD1354" i="22"/>
  <c r="BD116" i="22"/>
  <c r="BD2247" i="22"/>
  <c r="BD891" i="22"/>
  <c r="AT1170" i="20"/>
  <c r="BD2021" i="23"/>
  <c r="BD781" i="22"/>
  <c r="BD2043" i="22"/>
  <c r="BD278" i="22"/>
  <c r="BD360" i="22"/>
  <c r="BD927" i="23"/>
  <c r="BD2214" i="23"/>
  <c r="BD1322" i="23"/>
  <c r="BD1703" i="22"/>
  <c r="AT1712" i="20"/>
  <c r="BD1091" i="23"/>
  <c r="AT399" i="20"/>
  <c r="AT1484" i="20"/>
  <c r="BD175" i="23"/>
  <c r="BD2027" i="22"/>
  <c r="AT91" i="20"/>
  <c r="BD1388" i="23"/>
  <c r="BD1247" i="23"/>
  <c r="BD383" i="22"/>
  <c r="BD1724" i="22"/>
  <c r="AT1191" i="20"/>
  <c r="BD2172" i="22"/>
  <c r="BD294" i="22"/>
  <c r="BD2318" i="23"/>
  <c r="BD2223" i="23"/>
  <c r="BD31" i="22"/>
  <c r="BD1693" i="23"/>
  <c r="BD1463" i="22"/>
  <c r="BD1122" i="22"/>
  <c r="BD892" i="22"/>
  <c r="BD35" i="22"/>
  <c r="AT1567" i="20"/>
  <c r="BD1449" i="22"/>
  <c r="BD283" i="23"/>
  <c r="AT865" i="20"/>
  <c r="AT2146" i="20"/>
  <c r="BD782" i="22"/>
  <c r="BD1757" i="22"/>
  <c r="BD1093" i="23"/>
  <c r="BD2174" i="23"/>
  <c r="BD2225" i="23"/>
  <c r="BD2090" i="22"/>
  <c r="AT2245" i="20"/>
  <c r="BD2231" i="22"/>
  <c r="AT2050" i="20"/>
  <c r="BD1062" i="23"/>
  <c r="AT468" i="20"/>
  <c r="BD961" i="22"/>
  <c r="BD504" i="23"/>
  <c r="BD2140" i="22"/>
  <c r="AT166" i="20"/>
  <c r="BD1232" i="23"/>
  <c r="AT39" i="20"/>
  <c r="AT62" i="20"/>
  <c r="AT129" i="20"/>
  <c r="BD1345" i="22"/>
  <c r="BD1492" i="22"/>
  <c r="BD2156" i="22"/>
  <c r="BD1672" i="22"/>
  <c r="AT1168" i="20"/>
  <c r="BD1229" i="22"/>
  <c r="AT2028" i="20"/>
  <c r="BD280" i="22"/>
  <c r="AT186" i="20"/>
  <c r="BD816" i="23"/>
  <c r="BD2116" i="22"/>
  <c r="BD443" i="22"/>
  <c r="BD1383" i="22"/>
  <c r="AT2197" i="20"/>
  <c r="BD1524" i="23"/>
  <c r="AT417" i="20"/>
  <c r="BD1025" i="22"/>
  <c r="BD1336" i="22"/>
  <c r="BD1618" i="22"/>
  <c r="BD308" i="22"/>
  <c r="AT1927" i="20"/>
  <c r="BD857" i="22"/>
  <c r="BD1428" i="23"/>
  <c r="BD822" i="23"/>
  <c r="BD1533" i="23"/>
  <c r="BD2093" i="23"/>
  <c r="BD2165" i="22"/>
  <c r="BD971" i="22"/>
  <c r="BD577" i="22"/>
  <c r="BD954" i="22"/>
  <c r="BD272" i="22"/>
  <c r="BD355" i="22"/>
  <c r="BD1357" i="23"/>
  <c r="AT1232" i="20"/>
  <c r="AT2115" i="20"/>
  <c r="BD1120" i="23"/>
  <c r="BD196" i="22"/>
  <c r="BD1435" i="22"/>
  <c r="BD537" i="22"/>
  <c r="BD1583" i="22"/>
  <c r="BD1306" i="22"/>
  <c r="BD526" i="22"/>
  <c r="AT1931" i="20"/>
  <c r="AT1600" i="20"/>
  <c r="BD27" i="22"/>
  <c r="BD451" i="22"/>
  <c r="BD598" i="22"/>
  <c r="AT959" i="20"/>
  <c r="BD1470" i="23"/>
  <c r="AT1602" i="20"/>
  <c r="AT603" i="20"/>
  <c r="AT1408" i="20"/>
  <c r="BD534" i="22"/>
  <c r="AT600" i="20"/>
  <c r="BD1721" i="23"/>
  <c r="BD1138" i="22"/>
  <c r="AT2008" i="20"/>
  <c r="AT1554" i="20"/>
  <c r="BD1561" i="22"/>
  <c r="BD2242" i="22"/>
  <c r="BD600" i="22"/>
  <c r="BD549" i="23"/>
  <c r="BD632" i="23"/>
  <c r="BD606" i="23"/>
  <c r="BD596" i="22"/>
  <c r="BD1116" i="23"/>
  <c r="BD1549" i="23"/>
  <c r="AT879" i="20"/>
  <c r="BD1368" i="22"/>
  <c r="BD1792" i="22"/>
  <c r="BD852" i="22"/>
  <c r="BD1710" i="22"/>
  <c r="BD33" i="23"/>
  <c r="BD351" i="22"/>
  <c r="BD335" i="22"/>
  <c r="AT625" i="20"/>
  <c r="AT1993" i="20"/>
  <c r="AT1317" i="20"/>
  <c r="AT685" i="20"/>
  <c r="BD660" i="22"/>
  <c r="AU8" i="22"/>
  <c r="AW8" i="22" s="1"/>
  <c r="AU7" i="22"/>
  <c r="AW7" i="22" s="1"/>
  <c r="AU6" i="22"/>
  <c r="AW6" i="22" s="1"/>
  <c r="AU4" i="22"/>
  <c r="AW4" i="22" s="1"/>
  <c r="AU5" i="22"/>
  <c r="AW5" i="22" s="1"/>
  <c r="AU12" i="22"/>
  <c r="AW12" i="22" s="1"/>
  <c r="AU11" i="22"/>
  <c r="AW11" i="22" s="1"/>
  <c r="AU10" i="22"/>
  <c r="AW10" i="22" s="1"/>
  <c r="AU3" i="22"/>
  <c r="AW3" i="22" s="1"/>
  <c r="AU13" i="22"/>
  <c r="AW13" i="22" s="1"/>
  <c r="AA4" i="22" l="1"/>
  <c r="AA54" i="22"/>
  <c r="AA19" i="22"/>
  <c r="AA46" i="22"/>
  <c r="AA32" i="22"/>
  <c r="AA75" i="22"/>
  <c r="AA71" i="22"/>
  <c r="AA34" i="22"/>
  <c r="AA10" i="22"/>
  <c r="AA24" i="22"/>
  <c r="AA89" i="22"/>
  <c r="AA21" i="22"/>
  <c r="AA33" i="22"/>
  <c r="AA45" i="22"/>
  <c r="AA47" i="22"/>
  <c r="AA43" i="22"/>
  <c r="AA68" i="22"/>
  <c r="AA14" i="22"/>
  <c r="AA37" i="22"/>
  <c r="AA87" i="22"/>
  <c r="AA13" i="22"/>
  <c r="AA58" i="22"/>
  <c r="AA35" i="22"/>
  <c r="AA15" i="22"/>
  <c r="AA52" i="22"/>
  <c r="AA76" i="22"/>
  <c r="AA69" i="22"/>
  <c r="AA5" i="22"/>
  <c r="AA65" i="22"/>
  <c r="AA20" i="22"/>
  <c r="AA79" i="22"/>
  <c r="AA53" i="22"/>
  <c r="AA55" i="22"/>
  <c r="AA90" i="22"/>
  <c r="AA27" i="22"/>
  <c r="AA62" i="22"/>
  <c r="AA40" i="22"/>
  <c r="AA86" i="22"/>
  <c r="AA72" i="22"/>
  <c r="AA26" i="22"/>
  <c r="AA80" i="22"/>
  <c r="AA11" i="22"/>
  <c r="AA57" i="22"/>
  <c r="AA88" i="22"/>
  <c r="AA51" i="22"/>
  <c r="AA56" i="22"/>
  <c r="AA70" i="22"/>
  <c r="AA18" i="22"/>
  <c r="AA85" i="22"/>
  <c r="AA67" i="22"/>
  <c r="AA48" i="22"/>
  <c r="AA61" i="22"/>
  <c r="AA9" i="22"/>
  <c r="AA3" i="22"/>
  <c r="AA81" i="22"/>
  <c r="AA74" i="22"/>
  <c r="AA59" i="22"/>
  <c r="AA83" i="22"/>
  <c r="AA93" i="22"/>
  <c r="AA84" i="22"/>
  <c r="AA77" i="22"/>
  <c r="AA28" i="22"/>
  <c r="AA44" i="22"/>
  <c r="AA36" i="22"/>
  <c r="AA25" i="22"/>
  <c r="AA8" i="22"/>
  <c r="AA29" i="22"/>
  <c r="AA2" i="22"/>
  <c r="AA31" i="22"/>
  <c r="AA23" i="22"/>
  <c r="AA50" i="22"/>
  <c r="AA12" i="22"/>
  <c r="AA7" i="22"/>
  <c r="AA30" i="22"/>
  <c r="AA39" i="22"/>
  <c r="AA60" i="22"/>
  <c r="AA17" i="22"/>
  <c r="AA16" i="22"/>
  <c r="AA41" i="22"/>
  <c r="AA63" i="22"/>
  <c r="AA49" i="22"/>
  <c r="AA92" i="22"/>
  <c r="AA6" i="22"/>
  <c r="AA73" i="22"/>
  <c r="AA22" i="22"/>
  <c r="AA94" i="22"/>
  <c r="AA91" i="22"/>
  <c r="AA78" i="22"/>
  <c r="AA38" i="22"/>
  <c r="AA66" i="22"/>
  <c r="AA42" i="22"/>
  <c r="AA64" i="22"/>
  <c r="AA95" i="22"/>
  <c r="AA82" i="22"/>
  <c r="U84" i="19"/>
  <c r="U91" i="19"/>
  <c r="U38" i="19"/>
  <c r="U3" i="19"/>
  <c r="U8" i="19"/>
  <c r="U41" i="19"/>
  <c r="U50" i="19"/>
  <c r="U6" i="19"/>
  <c r="U51" i="19"/>
  <c r="U33" i="19"/>
  <c r="U48" i="19"/>
  <c r="U57" i="19"/>
  <c r="U46" i="19"/>
  <c r="U13" i="19"/>
  <c r="U24" i="19"/>
  <c r="U56" i="19"/>
  <c r="U10" i="19"/>
  <c r="U75" i="19"/>
  <c r="U20" i="19"/>
  <c r="U76" i="19"/>
  <c r="U42" i="19"/>
  <c r="U27" i="19"/>
  <c r="U31" i="19"/>
  <c r="U7" i="19"/>
  <c r="U65" i="19"/>
  <c r="U18" i="19"/>
  <c r="U59" i="19"/>
  <c r="U81" i="19"/>
  <c r="U29" i="19"/>
  <c r="U45" i="19"/>
  <c r="U61" i="19"/>
  <c r="U17" i="19"/>
  <c r="U23" i="19"/>
  <c r="U69" i="19"/>
  <c r="U14" i="19"/>
  <c r="U88" i="19"/>
  <c r="U78" i="19"/>
  <c r="U39" i="19"/>
  <c r="U36" i="19"/>
  <c r="U58" i="19"/>
  <c r="U5" i="19"/>
  <c r="U85" i="19"/>
  <c r="U43" i="19"/>
  <c r="U60" i="19"/>
  <c r="U15" i="19"/>
  <c r="U62" i="19"/>
  <c r="U54" i="19"/>
  <c r="U21" i="19"/>
  <c r="U9" i="19"/>
  <c r="U93" i="19"/>
  <c r="U92" i="19"/>
  <c r="U34" i="19"/>
  <c r="U35" i="19"/>
  <c r="U25" i="19"/>
  <c r="U82" i="19"/>
  <c r="U22" i="19"/>
  <c r="U32" i="19"/>
  <c r="U63" i="19"/>
  <c r="U40" i="19"/>
  <c r="U47" i="19"/>
  <c r="U49" i="19"/>
  <c r="U90" i="19"/>
  <c r="U79" i="19"/>
  <c r="U86" i="19"/>
  <c r="U30" i="19"/>
  <c r="U26" i="19"/>
  <c r="U68" i="19"/>
  <c r="U55" i="19"/>
  <c r="U66" i="19"/>
  <c r="U4" i="19"/>
  <c r="U71" i="19"/>
  <c r="U72" i="19"/>
  <c r="U70" i="19"/>
  <c r="U89" i="19"/>
  <c r="U74" i="19"/>
  <c r="U87" i="19"/>
  <c r="U73" i="19"/>
  <c r="U12" i="19"/>
  <c r="U11" i="19"/>
  <c r="U19" i="19"/>
  <c r="U64" i="19"/>
  <c r="U37" i="19"/>
  <c r="U16" i="19"/>
  <c r="U77" i="19"/>
  <c r="U67" i="19"/>
  <c r="U28" i="19"/>
  <c r="U83" i="19"/>
  <c r="U53" i="19"/>
  <c r="U44" i="19"/>
  <c r="U80" i="19"/>
  <c r="U52" i="19"/>
  <c r="AX10" i="22"/>
  <c r="AX7" i="22"/>
  <c r="AX5" i="22"/>
  <c r="AX13" i="22"/>
  <c r="AX9" i="22"/>
  <c r="AX11" i="22"/>
  <c r="AX3" i="22"/>
  <c r="AX4" i="22"/>
  <c r="AX8" i="22"/>
  <c r="AX6" i="22"/>
  <c r="AX2" i="22"/>
  <c r="AX12" i="22"/>
  <c r="V21" i="19"/>
  <c r="Z55" i="19"/>
  <c r="V74" i="19"/>
  <c r="Y3" i="19"/>
  <c r="V27" i="19"/>
  <c r="Y20" i="19"/>
  <c r="V47" i="19"/>
  <c r="Y55" i="19"/>
  <c r="X76" i="19"/>
  <c r="X13" i="19"/>
  <c r="Z53" i="19"/>
  <c r="Y88" i="19"/>
  <c r="Z37" i="19"/>
  <c r="X43" i="19"/>
  <c r="Z93" i="19"/>
  <c r="Z71" i="19"/>
  <c r="Y35" i="19"/>
  <c r="V60" i="19"/>
  <c r="V59" i="19"/>
  <c r="Y77" i="19"/>
  <c r="X62" i="19"/>
  <c r="Y78" i="19"/>
  <c r="Y76" i="19"/>
  <c r="Z64" i="19"/>
  <c r="Z30" i="19"/>
  <c r="Y34" i="19"/>
  <c r="V75" i="19"/>
  <c r="X25" i="19"/>
  <c r="X70" i="19"/>
  <c r="V50" i="19"/>
  <c r="Z77" i="19"/>
  <c r="Z89" i="19"/>
  <c r="V55" i="19"/>
  <c r="X9" i="19"/>
  <c r="Z85" i="19"/>
  <c r="V63" i="19"/>
  <c r="V22" i="19"/>
  <c r="Y5" i="19"/>
  <c r="Z65" i="19"/>
  <c r="X7" i="19"/>
  <c r="Y47" i="19"/>
  <c r="X84" i="19"/>
  <c r="Z21" i="19"/>
  <c r="X38" i="19"/>
  <c r="V54" i="19"/>
  <c r="Z42" i="19"/>
  <c r="V42" i="19"/>
  <c r="Z61" i="19"/>
  <c r="Y66" i="19"/>
  <c r="V38" i="19"/>
  <c r="X63" i="19"/>
  <c r="X20" i="19"/>
  <c r="Y65" i="19"/>
  <c r="Y17" i="19"/>
  <c r="Y16" i="19"/>
  <c r="X91" i="19"/>
  <c r="Y40" i="19"/>
  <c r="Y72" i="19"/>
  <c r="X3" i="19"/>
  <c r="X19" i="19"/>
  <c r="Z54" i="19"/>
  <c r="V83" i="19"/>
  <c r="V58" i="19"/>
  <c r="Z72" i="19"/>
  <c r="X41" i="19"/>
  <c r="V40" i="19"/>
  <c r="Y9" i="19"/>
  <c r="X53" i="19"/>
  <c r="Z63" i="19"/>
  <c r="V15" i="19"/>
  <c r="Y18" i="19"/>
  <c r="X71" i="19"/>
  <c r="V23" i="19"/>
  <c r="V7" i="19"/>
  <c r="V35" i="19"/>
  <c r="Y90" i="19"/>
  <c r="Z86" i="19"/>
  <c r="Y41" i="19"/>
  <c r="Z76" i="19"/>
  <c r="Z26" i="19"/>
  <c r="Z29" i="19"/>
  <c r="V32" i="19"/>
  <c r="Y84" i="19"/>
  <c r="V8" i="19"/>
  <c r="Z74" i="19"/>
  <c r="X16" i="19"/>
  <c r="X33" i="19"/>
  <c r="Y86" i="19"/>
  <c r="V34" i="19"/>
  <c r="Z22" i="19"/>
  <c r="X90" i="19"/>
  <c r="Y22" i="19"/>
  <c r="Z34" i="19"/>
  <c r="Y91" i="19"/>
  <c r="X50" i="19"/>
  <c r="Z73" i="19"/>
  <c r="Y52" i="19"/>
  <c r="Z50" i="19"/>
  <c r="Z58" i="19"/>
  <c r="Z43" i="19"/>
  <c r="Y83" i="19"/>
  <c r="Y60" i="19"/>
  <c r="X82" i="19"/>
  <c r="V76" i="19"/>
  <c r="Z16" i="19"/>
  <c r="Y57" i="19"/>
  <c r="X49" i="19"/>
  <c r="X28" i="19"/>
  <c r="Z56" i="19"/>
  <c r="X10" i="19"/>
  <c r="Z36" i="19"/>
  <c r="Z19" i="19"/>
  <c r="V10" i="19"/>
  <c r="Z24" i="19"/>
  <c r="Z6" i="19"/>
  <c r="Y27" i="19"/>
  <c r="Y15" i="19"/>
  <c r="Z13" i="19"/>
  <c r="Z5" i="19"/>
  <c r="Y50" i="19"/>
  <c r="V88" i="19"/>
  <c r="X46" i="19"/>
  <c r="Z41" i="19"/>
  <c r="Z40" i="19"/>
  <c r="V78" i="19"/>
  <c r="Y74" i="19"/>
  <c r="Y68" i="19"/>
  <c r="V36" i="19"/>
  <c r="V69" i="19"/>
  <c r="Y92" i="19"/>
  <c r="Y81" i="19"/>
  <c r="V93" i="19"/>
  <c r="Y31" i="19"/>
  <c r="V46" i="19"/>
  <c r="Y44" i="19"/>
  <c r="I57" i="1"/>
  <c r="Z90" i="19"/>
  <c r="Y30" i="19"/>
  <c r="Y4" i="19"/>
  <c r="Z49" i="19"/>
  <c r="Z33" i="19"/>
  <c r="Y13" i="19"/>
  <c r="X24" i="19"/>
  <c r="V41" i="19"/>
  <c r="V86" i="19"/>
  <c r="X83" i="19"/>
  <c r="V43" i="19"/>
  <c r="V80" i="19"/>
  <c r="Z20" i="19"/>
  <c r="X52" i="19"/>
  <c r="V18" i="19"/>
  <c r="X56" i="19"/>
  <c r="V90" i="19"/>
  <c r="V19" i="19"/>
  <c r="X17" i="19"/>
  <c r="Z66" i="19"/>
  <c r="X73" i="19"/>
  <c r="Y73" i="19"/>
  <c r="V9" i="19"/>
  <c r="Y7" i="19"/>
  <c r="X31" i="19"/>
  <c r="Z70" i="19"/>
  <c r="Y24" i="19"/>
  <c r="Z14" i="19"/>
  <c r="X14" i="19"/>
  <c r="Z17" i="19"/>
  <c r="X58" i="19"/>
  <c r="X36" i="19"/>
  <c r="X72" i="19"/>
  <c r="X67" i="19"/>
  <c r="V11" i="19"/>
  <c r="X59" i="19"/>
  <c r="Y71" i="19"/>
  <c r="AO22" i="14"/>
  <c r="V81" i="19"/>
  <c r="Z35" i="19"/>
  <c r="Y28" i="19"/>
  <c r="X75" i="19"/>
  <c r="X57" i="19"/>
  <c r="V72" i="19"/>
  <c r="V33" i="19"/>
  <c r="X6" i="19"/>
  <c r="Y61" i="19"/>
  <c r="X39" i="19"/>
  <c r="X48" i="19"/>
  <c r="Z79" i="19"/>
  <c r="Y85" i="19"/>
  <c r="X92" i="19"/>
  <c r="Z88" i="19"/>
  <c r="X86" i="19"/>
  <c r="V91" i="19"/>
  <c r="Y51" i="19"/>
  <c r="Y8" i="19"/>
  <c r="X37" i="19"/>
  <c r="Y19" i="19"/>
  <c r="V12" i="19"/>
  <c r="X5" i="19"/>
  <c r="Z81" i="19"/>
  <c r="I59" i="1"/>
  <c r="V85" i="19"/>
  <c r="Z45" i="19"/>
  <c r="X66" i="19"/>
  <c r="Y37" i="19"/>
  <c r="V52" i="19"/>
  <c r="X32" i="19"/>
  <c r="V3" i="19"/>
  <c r="Z9" i="19"/>
  <c r="V6" i="19"/>
  <c r="X30" i="19"/>
  <c r="Y56" i="19"/>
  <c r="Y46" i="19"/>
  <c r="Y89" i="19"/>
  <c r="I31" i="1"/>
  <c r="X54" i="19"/>
  <c r="Y23" i="19"/>
  <c r="I32" i="1"/>
  <c r="Z67" i="19"/>
  <c r="X22" i="19"/>
  <c r="V29" i="19"/>
  <c r="X15" i="19"/>
  <c r="Z28" i="19"/>
  <c r="Z80" i="19"/>
  <c r="X45" i="19"/>
  <c r="X40" i="19"/>
  <c r="X87" i="19"/>
  <c r="Z78" i="19"/>
  <c r="V44" i="19"/>
  <c r="Y10" i="19"/>
  <c r="Y25" i="19"/>
  <c r="Z10" i="19"/>
  <c r="Z38" i="19"/>
  <c r="Y58" i="19"/>
  <c r="Y38" i="19"/>
  <c r="Z12" i="19"/>
  <c r="AP22" i="14"/>
  <c r="V89" i="19"/>
  <c r="Y93" i="19"/>
  <c r="X81" i="19"/>
  <c r="Z68" i="19"/>
  <c r="Y87" i="19"/>
  <c r="X78" i="19"/>
  <c r="X80" i="19"/>
  <c r="X47" i="19"/>
  <c r="X4" i="19"/>
  <c r="Z15" i="19"/>
  <c r="Y64" i="19"/>
  <c r="X8" i="19"/>
  <c r="V25" i="19"/>
  <c r="Y6" i="19"/>
  <c r="X85" i="19"/>
  <c r="Y59" i="19"/>
  <c r="Z25" i="19"/>
  <c r="X11" i="19"/>
  <c r="AD5" i="19"/>
  <c r="Y48" i="19"/>
  <c r="Z11" i="19"/>
  <c r="Z32" i="19"/>
  <c r="V77" i="19"/>
  <c r="Y79" i="19"/>
  <c r="Y69" i="19"/>
  <c r="X29" i="19"/>
  <c r="X74" i="19"/>
  <c r="Z48" i="19"/>
  <c r="V82" i="19"/>
  <c r="V65" i="19"/>
  <c r="V14" i="19"/>
  <c r="V71" i="19"/>
  <c r="Z4" i="19"/>
  <c r="Z57" i="19"/>
  <c r="V79" i="19"/>
  <c r="V68" i="19"/>
  <c r="V73" i="19"/>
  <c r="Z59" i="19"/>
  <c r="V39" i="19"/>
  <c r="V49" i="19"/>
  <c r="Y26" i="19"/>
  <c r="AU10" i="19"/>
  <c r="V53" i="19"/>
  <c r="Z47" i="19"/>
  <c r="V70" i="19"/>
  <c r="V13" i="19"/>
  <c r="X26" i="19"/>
  <c r="V84" i="19"/>
  <c r="Z87" i="19"/>
  <c r="X42" i="19"/>
  <c r="V66" i="19"/>
  <c r="V57" i="19"/>
  <c r="Z83" i="19"/>
  <c r="Y33" i="19"/>
  <c r="X64" i="19"/>
  <c r="Y32" i="19"/>
  <c r="X44" i="19"/>
  <c r="Y49" i="19"/>
  <c r="V20" i="19"/>
  <c r="Z60" i="19"/>
  <c r="Y45" i="19"/>
  <c r="Y12" i="19"/>
  <c r="X88" i="19"/>
  <c r="Y42" i="19"/>
  <c r="Y29" i="19"/>
  <c r="Z8" i="19"/>
  <c r="Y80" i="19"/>
  <c r="V26" i="19"/>
  <c r="X65" i="19"/>
  <c r="Z84" i="19"/>
  <c r="X79" i="19"/>
  <c r="X93" i="19"/>
  <c r="AU4" i="19"/>
  <c r="X34" i="19"/>
  <c r="V5" i="19"/>
  <c r="Z92" i="19"/>
  <c r="V48" i="19"/>
  <c r="V24" i="19"/>
  <c r="X27" i="19"/>
  <c r="X55" i="19"/>
  <c r="Z91" i="19"/>
  <c r="Y67" i="19"/>
  <c r="Y62" i="19"/>
  <c r="X60" i="19"/>
  <c r="V37" i="19"/>
  <c r="X51" i="19"/>
  <c r="V61" i="19"/>
  <c r="Z7" i="19"/>
  <c r="X77" i="19"/>
  <c r="V4" i="19"/>
  <c r="X89" i="19"/>
  <c r="X68" i="19"/>
  <c r="Z3" i="19"/>
  <c r="Z18" i="19"/>
  <c r="Y14" i="19"/>
  <c r="AU19" i="19"/>
  <c r="X61" i="19"/>
  <c r="Z44" i="19"/>
  <c r="V45" i="19"/>
  <c r="X12" i="19"/>
  <c r="I43" i="1"/>
  <c r="Y54" i="19"/>
  <c r="Z51" i="19"/>
  <c r="Z62" i="19"/>
  <c r="AA2" i="19" a="1"/>
  <c r="Z31" i="19"/>
  <c r="X23" i="19"/>
  <c r="X18" i="19"/>
  <c r="Y36" i="19"/>
  <c r="V51" i="19"/>
  <c r="V17" i="19"/>
  <c r="Z75" i="19"/>
  <c r="X21" i="19"/>
  <c r="Z69" i="19"/>
  <c r="V87" i="19"/>
  <c r="Z39" i="19"/>
  <c r="Y11" i="19"/>
  <c r="V28" i="19"/>
  <c r="Z82" i="19"/>
  <c r="V30" i="19"/>
  <c r="V64" i="19"/>
  <c r="Y63" i="19"/>
  <c r="Y75" i="19"/>
  <c r="V62" i="19"/>
  <c r="X69" i="19"/>
  <c r="Z27" i="19"/>
  <c r="Z23" i="19"/>
  <c r="Y43" i="19"/>
  <c r="Y21" i="19"/>
  <c r="V31" i="19"/>
  <c r="V16" i="19"/>
  <c r="Z46" i="19"/>
  <c r="Y70" i="19"/>
  <c r="V92" i="19"/>
  <c r="X35" i="19"/>
  <c r="V67" i="19"/>
  <c r="Y53" i="19"/>
  <c r="Y82" i="19"/>
  <c r="V56" i="19"/>
  <c r="Z52" i="19"/>
  <c r="AQ22" i="14"/>
  <c r="AU18" i="19"/>
  <c r="Y39" i="19"/>
  <c r="W57" i="19"/>
  <c r="BD378" i="19"/>
  <c r="BD496" i="19"/>
  <c r="BD1916" i="19"/>
  <c r="BD1978" i="19"/>
  <c r="BD618" i="19"/>
  <c r="BD767" i="19"/>
  <c r="BD1266" i="19"/>
  <c r="BD1888" i="19"/>
  <c r="BD1358" i="19"/>
  <c r="BD1447" i="19"/>
  <c r="BD509" i="19"/>
  <c r="BD651" i="19"/>
  <c r="BD1782" i="19"/>
  <c r="BD490" i="19"/>
  <c r="BD1902" i="19"/>
  <c r="W46" i="19"/>
  <c r="BD1718" i="19"/>
  <c r="BD1423" i="19"/>
  <c r="BD1492" i="19"/>
  <c r="BD1881" i="19"/>
  <c r="BD1185" i="19"/>
  <c r="BD2148" i="19"/>
  <c r="BD47" i="19"/>
  <c r="BD1426" i="19"/>
  <c r="BD2149" i="19"/>
  <c r="BD2056" i="19"/>
  <c r="BD2217" i="19"/>
  <c r="BD1772" i="19"/>
  <c r="BD383" i="19"/>
  <c r="BD1241" i="19"/>
  <c r="BD2319" i="19"/>
  <c r="W68" i="19"/>
  <c r="BD2306" i="19"/>
  <c r="BD910" i="19"/>
  <c r="BD2260" i="19"/>
  <c r="BD1042" i="19"/>
  <c r="BD2036" i="19"/>
  <c r="BD1840" i="19"/>
  <c r="BD1493" i="19"/>
  <c r="BD1428" i="19"/>
  <c r="BD1293" i="19"/>
  <c r="BD1793" i="19"/>
  <c r="BD7" i="19"/>
  <c r="BD1031" i="19"/>
  <c r="BD314" i="19"/>
  <c r="BD1125" i="19"/>
  <c r="BD1501" i="19"/>
  <c r="W61" i="19"/>
  <c r="BD947" i="19"/>
  <c r="BD831" i="19"/>
  <c r="BD2292" i="19"/>
  <c r="BD2204" i="19"/>
  <c r="BD1329" i="19"/>
  <c r="BD2186" i="19"/>
  <c r="BD1853" i="19"/>
  <c r="BD2073" i="19"/>
  <c r="W42" i="19"/>
  <c r="BD2116" i="19"/>
  <c r="BD240" i="19"/>
  <c r="BD1417" i="19"/>
  <c r="W51" i="19"/>
  <c r="BD1529" i="19"/>
  <c r="BD441" i="19"/>
  <c r="BD1250" i="19"/>
  <c r="BD1508" i="19"/>
  <c r="BD1278" i="19"/>
  <c r="BD1137" i="19"/>
  <c r="BD1541" i="19"/>
  <c r="BD1072" i="19"/>
  <c r="BD1262" i="19"/>
  <c r="BD1176" i="19"/>
  <c r="BD968" i="19"/>
  <c r="BD35" i="19"/>
  <c r="BD670" i="19"/>
  <c r="BD100" i="19"/>
  <c r="BD1883" i="19"/>
  <c r="BD677" i="19"/>
  <c r="BD1285" i="19"/>
  <c r="BD29" i="19"/>
  <c r="BD2108" i="19"/>
  <c r="W89" i="19"/>
  <c r="BD1258" i="19"/>
  <c r="BD2317" i="19"/>
  <c r="BD1014" i="19"/>
  <c r="BD1332" i="19"/>
  <c r="BD995" i="19"/>
  <c r="BD950" i="19"/>
  <c r="BD263" i="19"/>
  <c r="BD315" i="19"/>
  <c r="BD2008" i="19"/>
  <c r="BD1887" i="19"/>
  <c r="BD1081" i="19"/>
  <c r="BD233" i="19"/>
  <c r="BD1377" i="19"/>
  <c r="BD1207" i="19"/>
  <c r="BD2167" i="19"/>
  <c r="BD1607" i="19"/>
  <c r="BD1438" i="19"/>
  <c r="BD2264" i="19"/>
  <c r="BD1067" i="19"/>
  <c r="BD1375" i="19"/>
  <c r="BD1276" i="19"/>
  <c r="BD546" i="19"/>
  <c r="BD1717" i="19"/>
  <c r="BD1531" i="19"/>
  <c r="BD515" i="19"/>
  <c r="BD1605" i="19"/>
  <c r="BD1500" i="19"/>
  <c r="BD1267" i="19"/>
  <c r="BD1255" i="19"/>
  <c r="BD424" i="19"/>
  <c r="BD1854" i="19"/>
  <c r="BD718" i="19"/>
  <c r="BD1264" i="19"/>
  <c r="BD1350" i="19"/>
  <c r="BD57" i="19"/>
  <c r="BD997" i="19"/>
  <c r="BD360" i="19"/>
  <c r="BD628" i="19"/>
  <c r="BD274" i="19"/>
  <c r="BD181" i="19"/>
  <c r="BD684" i="19"/>
  <c r="BD1446" i="19"/>
  <c r="BD1024" i="19"/>
  <c r="BD298" i="19"/>
  <c r="BD177" i="19"/>
  <c r="BD332" i="19"/>
  <c r="BD1923" i="19"/>
  <c r="BD1304" i="19"/>
  <c r="BD435" i="19"/>
  <c r="BD810" i="19"/>
  <c r="BD2171" i="19"/>
  <c r="BD180" i="19"/>
  <c r="BD1469" i="19"/>
  <c r="BD284" i="19"/>
  <c r="BD227" i="19"/>
  <c r="BD1509" i="19"/>
  <c r="BD519" i="19"/>
  <c r="BD170" i="19"/>
  <c r="BD741" i="19"/>
  <c r="BD430" i="19"/>
  <c r="BD2289" i="19"/>
  <c r="BD687" i="19"/>
  <c r="BD239" i="19"/>
  <c r="BD778" i="19"/>
  <c r="BD319" i="19"/>
  <c r="BD2" i="19"/>
  <c r="BD2054" i="19"/>
  <c r="BD1291" i="19"/>
  <c r="BD312" i="19"/>
  <c r="BD464" i="19"/>
  <c r="BD1429" i="19"/>
  <c r="BD936" i="19"/>
  <c r="BD1810" i="19"/>
  <c r="BD1995" i="19"/>
  <c r="BD229" i="19"/>
  <c r="W81" i="19"/>
  <c r="BD505" i="19"/>
  <c r="BD1741" i="19"/>
  <c r="BD2021" i="19"/>
  <c r="BD201" i="19"/>
  <c r="BD566" i="19"/>
  <c r="BD1611" i="19"/>
  <c r="BD2183" i="19"/>
  <c r="BD497" i="19"/>
  <c r="BD49" i="19"/>
  <c r="BD1681" i="19"/>
  <c r="BD1726" i="19"/>
  <c r="BD972" i="19"/>
  <c r="BD318" i="19"/>
  <c r="BD2012" i="19"/>
  <c r="BD67" i="19"/>
  <c r="BD1011" i="19"/>
  <c r="BD2114" i="19"/>
  <c r="BD814" i="19"/>
  <c r="BD2324" i="19"/>
  <c r="BD1300" i="19"/>
  <c r="BD1111" i="19"/>
  <c r="BD974" i="19"/>
  <c r="BD1792" i="19"/>
  <c r="BD1640" i="19"/>
  <c r="BD460" i="19"/>
  <c r="BD768" i="19"/>
  <c r="BD1941" i="19"/>
  <c r="BD2338" i="19"/>
  <c r="BD711" i="19"/>
  <c r="BD577" i="19"/>
  <c r="BD826" i="19"/>
  <c r="BD1367" i="19"/>
  <c r="BD892" i="19"/>
  <c r="BD956" i="19"/>
  <c r="BD1636" i="19"/>
  <c r="BD1927" i="19"/>
  <c r="BD528" i="19"/>
  <c r="BD2196" i="19"/>
  <c r="BD1036" i="19"/>
  <c r="BD2349" i="19"/>
  <c r="BD1144" i="19"/>
  <c r="BD289" i="19"/>
  <c r="BD2060" i="19"/>
  <c r="BD1353" i="19"/>
  <c r="BD740" i="19"/>
  <c r="BD1897" i="19"/>
  <c r="BD341" i="19"/>
  <c r="BD41" i="19"/>
  <c r="BD1914" i="19"/>
  <c r="BD406" i="19"/>
  <c r="BD1744" i="19"/>
  <c r="BD1021" i="19"/>
  <c r="BD2305" i="19"/>
  <c r="BD2151" i="19"/>
  <c r="BD1231" i="19"/>
  <c r="BD1668" i="19"/>
  <c r="BD410" i="19"/>
  <c r="BD1395" i="19"/>
  <c r="BD1412" i="19"/>
  <c r="BD1402" i="19"/>
  <c r="BD214" i="19"/>
  <c r="BD148" i="19"/>
  <c r="BD2296" i="19"/>
  <c r="BD2013" i="19"/>
  <c r="BD1338" i="19"/>
  <c r="BD1536" i="19"/>
  <c r="W50" i="19"/>
  <c r="BD2003" i="19"/>
  <c r="BD428" i="19"/>
  <c r="BD689" i="19"/>
  <c r="BD1444" i="19"/>
  <c r="BD952" i="19"/>
  <c r="BD372" i="19"/>
  <c r="BD236" i="19"/>
  <c r="BD534" i="19"/>
  <c r="BD1670" i="19"/>
  <c r="BD2014" i="19"/>
  <c r="BD2265" i="19"/>
  <c r="BD1582" i="19"/>
  <c r="BD151" i="19"/>
  <c r="BD557" i="19"/>
  <c r="BD407" i="19"/>
  <c r="BD783" i="19"/>
  <c r="BD840" i="19"/>
  <c r="BD849" i="19"/>
  <c r="BD1168" i="19"/>
  <c r="BD2326" i="19"/>
  <c r="BD2093" i="19"/>
  <c r="BD843" i="19"/>
  <c r="BD766" i="19"/>
  <c r="BD2240" i="19"/>
  <c r="W59" i="19"/>
  <c r="BD1785" i="19"/>
  <c r="BD1742" i="19"/>
  <c r="BD19" i="19"/>
  <c r="BD2250" i="19"/>
  <c r="BD443" i="19"/>
  <c r="BD937" i="19"/>
  <c r="BD1467" i="19"/>
  <c r="BD662" i="19"/>
  <c r="BD1026" i="19"/>
  <c r="BD1436" i="19"/>
  <c r="BD405" i="19"/>
  <c r="BD696" i="19"/>
  <c r="BD554" i="19"/>
  <c r="BD563" i="19"/>
  <c r="BD1644" i="19"/>
  <c r="BD747" i="19"/>
  <c r="BD2115" i="19"/>
  <c r="BD1988" i="19"/>
  <c r="BD2231" i="19"/>
  <c r="BD1000" i="19"/>
  <c r="BD1629" i="19"/>
  <c r="BD166" i="19"/>
  <c r="BD597" i="19"/>
  <c r="BD451" i="19"/>
  <c r="BD1008" i="19"/>
  <c r="BD209" i="19"/>
  <c r="BD1934" i="19"/>
  <c r="BD945" i="19"/>
  <c r="BD827" i="19"/>
  <c r="BD1780" i="19"/>
  <c r="BD60" i="19"/>
  <c r="BD1554" i="19"/>
  <c r="BD453" i="19"/>
  <c r="BD2072" i="19"/>
  <c r="BD1906" i="19"/>
  <c r="BD139" i="19"/>
  <c r="BD2107" i="19"/>
  <c r="BD1954" i="19"/>
  <c r="BD288" i="19"/>
  <c r="BD1260" i="19"/>
  <c r="BD795" i="19"/>
  <c r="BD1725" i="19"/>
  <c r="BD1041" i="19"/>
  <c r="BD1386" i="19"/>
  <c r="BD1407" i="19"/>
  <c r="BD1919" i="19"/>
  <c r="BD1745" i="19"/>
  <c r="BD1686" i="19"/>
  <c r="BD860" i="19"/>
  <c r="BD389" i="19"/>
  <c r="BD186" i="19"/>
  <c r="BD536" i="19"/>
  <c r="BD1283" i="19"/>
  <c r="BD345" i="19"/>
  <c r="BD404" i="19"/>
  <c r="BD1974" i="19"/>
  <c r="BD2113" i="19"/>
  <c r="BD1060" i="19"/>
  <c r="BD1198" i="19"/>
  <c r="BD1571" i="19"/>
  <c r="BD1073" i="19"/>
  <c r="BD2103" i="19"/>
  <c r="W85" i="19"/>
  <c r="BD1953" i="19"/>
  <c r="BD643" i="19"/>
  <c r="BD2190" i="19"/>
  <c r="BD475" i="19"/>
  <c r="BD754" i="19"/>
  <c r="BD353" i="19"/>
  <c r="BD73" i="19"/>
  <c r="BD816" i="19"/>
  <c r="BD1510" i="19"/>
  <c r="BD265" i="19"/>
  <c r="BD648" i="19"/>
  <c r="BD2247" i="19"/>
  <c r="BD1961" i="19"/>
  <c r="BD756" i="19"/>
  <c r="BD1380" i="19"/>
  <c r="BD1869" i="19"/>
  <c r="BD1860" i="19"/>
  <c r="BD1901" i="19"/>
  <c r="BD1721" i="19"/>
  <c r="BD1851" i="19"/>
  <c r="BD2089" i="19"/>
  <c r="BD2004" i="19"/>
  <c r="BD2179" i="19"/>
  <c r="BD1591" i="19"/>
  <c r="BD1222" i="19"/>
  <c r="BD2309" i="19"/>
  <c r="BD759" i="19"/>
  <c r="BD1594" i="19"/>
  <c r="BD999" i="19"/>
  <c r="BD1849" i="19"/>
  <c r="BD2290" i="19"/>
  <c r="BD184" i="19"/>
  <c r="BD2218" i="19"/>
  <c r="BD282" i="19"/>
  <c r="BD1903" i="19"/>
  <c r="BD1924" i="19"/>
  <c r="BD867" i="19"/>
  <c r="BD1834" i="19"/>
  <c r="BD498" i="19"/>
  <c r="BD25" i="19"/>
  <c r="BD1052" i="19"/>
  <c r="BD1690" i="19"/>
  <c r="BD1732" i="19"/>
  <c r="BD2255" i="19"/>
  <c r="BD1538" i="19"/>
  <c r="BD1115" i="19"/>
  <c r="BD1819" i="19"/>
  <c r="BD272" i="19"/>
  <c r="BD1832" i="19"/>
  <c r="BD1595" i="19"/>
  <c r="BD153" i="19"/>
  <c r="BD1475" i="19"/>
  <c r="BD1767" i="19"/>
  <c r="BD1842" i="19"/>
  <c r="BD2018" i="19"/>
  <c r="BD2118" i="19"/>
  <c r="W33" i="19"/>
  <c r="W43" i="19"/>
  <c r="BD1913" i="19"/>
  <c r="BD1113" i="19"/>
  <c r="BD1839" i="19"/>
  <c r="BD1483" i="19"/>
  <c r="BD1789" i="19"/>
  <c r="BD879" i="19"/>
  <c r="BD329" i="19"/>
  <c r="BD673" i="19"/>
  <c r="BD1699" i="19"/>
  <c r="BD128" i="19"/>
  <c r="BD69" i="19"/>
  <c r="BD1526" i="19"/>
  <c r="BD2067" i="19"/>
  <c r="BD679" i="19"/>
  <c r="BD125" i="19"/>
  <c r="BD728" i="19"/>
  <c r="BD77" i="19"/>
  <c r="BD160" i="19"/>
  <c r="BD1496" i="19"/>
  <c r="BD2121" i="19"/>
  <c r="BD2312" i="19"/>
  <c r="BD616" i="19"/>
  <c r="BD1987" i="19"/>
  <c r="BD1817" i="19"/>
  <c r="BD1288" i="19"/>
  <c r="BD638" i="19"/>
  <c r="BD305" i="19"/>
  <c r="BD1233" i="19"/>
  <c r="BD686" i="19"/>
  <c r="BD96" i="19"/>
  <c r="BD809" i="19"/>
  <c r="BD1146" i="19"/>
  <c r="BD495" i="19"/>
  <c r="BD1058" i="19"/>
  <c r="BD2184" i="19"/>
  <c r="BD1787" i="19"/>
  <c r="BD242" i="19"/>
  <c r="BD1003" i="19"/>
  <c r="BD760" i="19"/>
  <c r="BD2086" i="19"/>
  <c r="BD1357" i="19"/>
  <c r="BD863" i="19"/>
  <c r="BD1063" i="19"/>
  <c r="BD514" i="19"/>
  <c r="BD623" i="19"/>
  <c r="BD2081" i="19"/>
  <c r="BD591" i="19"/>
  <c r="BD1639" i="19"/>
  <c r="BD891" i="19"/>
  <c r="BD1822" i="19"/>
  <c r="BD2096" i="19"/>
  <c r="BD731" i="19"/>
  <c r="BD176" i="19"/>
  <c r="BD1896" i="19"/>
  <c r="BD421" i="19"/>
  <c r="BD1025" i="19"/>
  <c r="BD1766" i="19"/>
  <c r="BD1692" i="19"/>
  <c r="BD1895" i="19"/>
  <c r="BD896" i="19"/>
  <c r="BD1085" i="19"/>
  <c r="BD592" i="19"/>
  <c r="BD334" i="19"/>
  <c r="BD1145" i="19"/>
  <c r="BD807" i="19"/>
  <c r="BD367" i="19"/>
  <c r="BD370" i="19"/>
  <c r="W18" i="19"/>
  <c r="BD2200" i="19"/>
  <c r="BD271" i="19"/>
  <c r="BD1328" i="19"/>
  <c r="BD1527" i="19"/>
  <c r="BD1142" i="19"/>
  <c r="BD895" i="19"/>
  <c r="BD142" i="19"/>
  <c r="BD1277" i="19"/>
  <c r="BD203" i="19"/>
  <c r="BD1378" i="19"/>
  <c r="BD2095" i="19"/>
  <c r="BD1736" i="19"/>
  <c r="BD1958" i="19"/>
  <c r="BD301" i="19"/>
  <c r="BD2195" i="19"/>
  <c r="BD1695" i="19"/>
  <c r="BD2082" i="19"/>
  <c r="BD1990" i="19"/>
  <c r="BD835" i="19"/>
  <c r="BD1929" i="19"/>
  <c r="BD1588" i="19"/>
  <c r="BD2182" i="19"/>
  <c r="BD784" i="19"/>
  <c r="AR22" i="14"/>
  <c r="BD792" i="19"/>
  <c r="W44" i="19"/>
  <c r="BD1598" i="19"/>
  <c r="BD2032" i="19"/>
  <c r="BD2189" i="19"/>
  <c r="BD1783" i="19"/>
  <c r="BD469" i="19"/>
  <c r="BD2024" i="19"/>
  <c r="BD1384" i="19"/>
  <c r="BD1797" i="19"/>
  <c r="BD31" i="19"/>
  <c r="BD93" i="19"/>
  <c r="BD734" i="19"/>
  <c r="BD2343" i="19"/>
  <c r="BD364" i="19"/>
  <c r="BD958" i="19"/>
  <c r="BD488" i="19"/>
  <c r="W78" i="19"/>
  <c r="BD2025" i="19"/>
  <c r="BD1935" i="19"/>
  <c r="BD724" i="19"/>
  <c r="BD610" i="19"/>
  <c r="BD1616" i="19"/>
  <c r="BD1519" i="19"/>
  <c r="BD1088" i="19"/>
  <c r="BD1355" i="19"/>
  <c r="BD811" i="19"/>
  <c r="BD1535" i="19"/>
  <c r="BD858" i="19"/>
  <c r="BD1282" i="19"/>
  <c r="BD2241" i="19"/>
  <c r="BD2212" i="19"/>
  <c r="BD99" i="19"/>
  <c r="W76" i="19"/>
  <c r="BD2358" i="19"/>
  <c r="BD919" i="19"/>
  <c r="BD454" i="19"/>
  <c r="BD2097" i="19"/>
  <c r="BD1273" i="19"/>
  <c r="BD2301" i="19"/>
  <c r="BD828" i="19"/>
  <c r="BD1703" i="19"/>
  <c r="BD1451" i="19"/>
  <c r="BD720" i="19"/>
  <c r="BD1751" i="19"/>
  <c r="BD1077" i="19"/>
  <c r="BD1472" i="19"/>
  <c r="BD931" i="19"/>
  <c r="BD994" i="19"/>
  <c r="W12" i="19"/>
  <c r="BD593" i="19"/>
  <c r="BD463" i="19"/>
  <c r="BD1047" i="19"/>
  <c r="BD641" i="19"/>
  <c r="BD775" i="19"/>
  <c r="BD2246" i="19"/>
  <c r="BD1181" i="19"/>
  <c r="BD461" i="19"/>
  <c r="BD294" i="19"/>
  <c r="BD2220" i="19"/>
  <c r="BD2092" i="19"/>
  <c r="BD2102" i="19"/>
  <c r="BD791" i="19"/>
  <c r="BD1786" i="19"/>
  <c r="BD570" i="19"/>
  <c r="W27" i="19"/>
  <c r="BD2135" i="19"/>
  <c r="BD1806" i="19"/>
  <c r="BD250" i="19"/>
  <c r="BD1796" i="19"/>
  <c r="BD1110" i="19"/>
  <c r="BD545" i="19"/>
  <c r="BD902" i="19"/>
  <c r="BD785" i="19"/>
  <c r="BD340" i="19"/>
  <c r="BD2191" i="19"/>
  <c r="BD1053" i="19"/>
  <c r="BD1939" i="19"/>
  <c r="W39" i="19"/>
  <c r="BD262" i="19"/>
  <c r="BD61" i="19"/>
  <c r="BD1248" i="19"/>
  <c r="W71" i="19"/>
  <c r="BD1281" i="19"/>
  <c r="BD2129" i="19"/>
  <c r="BD625" i="19"/>
  <c r="BD796" i="19"/>
  <c r="BD1994" i="19"/>
  <c r="BD1104" i="19"/>
  <c r="BD1687" i="19"/>
  <c r="BD584" i="19"/>
  <c r="BD1719" i="19"/>
  <c r="BD1130" i="19"/>
  <c r="BD1010" i="19"/>
  <c r="BD890" i="19"/>
  <c r="BD1020" i="19"/>
  <c r="BD2145" i="19"/>
  <c r="BD1459" i="19"/>
  <c r="W77" i="19"/>
  <c r="BD1794" i="19"/>
  <c r="BD244" i="19"/>
  <c r="BD1977" i="19"/>
  <c r="BD2158" i="19"/>
  <c r="BD674" i="19"/>
  <c r="BD953" i="19"/>
  <c r="BD1157" i="19"/>
  <c r="BD503" i="19"/>
  <c r="BD326" i="19"/>
  <c r="BD1514" i="19"/>
  <c r="BD2346" i="19"/>
  <c r="BD1892" i="19"/>
  <c r="BD1621" i="19"/>
  <c r="BD1187" i="19"/>
  <c r="BD871" i="19"/>
  <c r="BD1132" i="19"/>
  <c r="BD675" i="19"/>
  <c r="BD583" i="19"/>
  <c r="BD640" i="19"/>
  <c r="BD379" i="19"/>
  <c r="BD1708" i="19"/>
  <c r="BD452" i="19"/>
  <c r="BD1414" i="19"/>
  <c r="BD1296" i="19"/>
  <c r="BD1972" i="19"/>
  <c r="BD349" i="19"/>
  <c r="BD889" i="19"/>
  <c r="BD1017" i="19"/>
  <c r="BD1271" i="19"/>
  <c r="BD829" i="19"/>
  <c r="BD1139" i="19"/>
  <c r="BD573" i="19"/>
  <c r="BD1135" i="19"/>
  <c r="BD175" i="19"/>
  <c r="BD465" i="19"/>
  <c r="BD1457" i="19"/>
  <c r="BD2039" i="19"/>
  <c r="W73" i="19"/>
  <c r="BD781" i="19"/>
  <c r="BD1631" i="19"/>
  <c r="BD1609" i="19"/>
  <c r="BD342" i="19"/>
  <c r="BD1364" i="19"/>
  <c r="BD1342" i="19"/>
  <c r="BD59" i="19"/>
  <c r="BD1232" i="19"/>
  <c r="BD2042" i="19"/>
  <c r="BD917" i="19"/>
  <c r="BD906" i="19"/>
  <c r="BD2257" i="19"/>
  <c r="BD2224" i="19"/>
  <c r="BD195" i="19"/>
  <c r="BD576" i="19"/>
  <c r="BD851" i="19"/>
  <c r="BD307" i="19"/>
  <c r="BD1863" i="19"/>
  <c r="BD8" i="19"/>
  <c r="BD2302" i="19"/>
  <c r="BD2181" i="19"/>
  <c r="BD1876" i="19"/>
  <c r="BD1662" i="19"/>
  <c r="W13" i="19"/>
  <c r="BD2251" i="19"/>
  <c r="BD433" i="19"/>
  <c r="BD1122" i="19"/>
  <c r="BD1820" i="19"/>
  <c r="BD1474" i="19"/>
  <c r="BD143" i="19"/>
  <c r="BD213" i="19"/>
  <c r="BD1413" i="19"/>
  <c r="BD1166" i="19"/>
  <c r="BD1400" i="19"/>
  <c r="BD2178" i="19"/>
  <c r="BD474" i="19"/>
  <c r="BD1689" i="19"/>
  <c r="W41" i="19"/>
  <c r="BD131" i="19"/>
  <c r="BD2314" i="19"/>
  <c r="BD1627" i="19"/>
  <c r="BD880" i="19"/>
  <c r="BD2011" i="19"/>
  <c r="BD1305" i="19"/>
  <c r="BD1852" i="19"/>
  <c r="BD951" i="19"/>
  <c r="BD735" i="19"/>
  <c r="BD1170" i="19"/>
  <c r="BD116" i="19"/>
  <c r="BD26" i="19"/>
  <c r="BD1680" i="19"/>
  <c r="BD159" i="19"/>
  <c r="BD2360" i="19"/>
  <c r="BD206" i="19"/>
  <c r="BD1280" i="19"/>
  <c r="BD1306" i="19"/>
  <c r="BD1193" i="19"/>
  <c r="BD72" i="19"/>
  <c r="BD619" i="19"/>
  <c r="BD773" i="19"/>
  <c r="BD1485" i="19"/>
  <c r="BD2313" i="19"/>
  <c r="BD275" i="19"/>
  <c r="BD2041" i="19"/>
  <c r="BD1151" i="19"/>
  <c r="BD518" i="19"/>
  <c r="BD2279" i="19"/>
  <c r="BD292" i="19"/>
  <c r="BD1801" i="19"/>
  <c r="BD977" i="19"/>
  <c r="BD1889" i="19"/>
  <c r="BD1477" i="19"/>
  <c r="BD1155" i="19"/>
  <c r="BD80" i="19"/>
  <c r="BD1174" i="19"/>
  <c r="BD135" i="19"/>
  <c r="BD450" i="19"/>
  <c r="W10" i="19"/>
  <c r="BD513" i="19"/>
  <c r="BD2303" i="19"/>
  <c r="BD1473" i="19"/>
  <c r="BD998" i="19"/>
  <c r="BD1574" i="19"/>
  <c r="BD106" i="19"/>
  <c r="BD1532" i="19"/>
  <c r="BD1976" i="19"/>
  <c r="BD1349" i="19"/>
  <c r="BD2098" i="19"/>
  <c r="BD1811" i="19"/>
  <c r="BD2083" i="19"/>
  <c r="BD9" i="19"/>
  <c r="BD338" i="19"/>
  <c r="BD586" i="19"/>
  <c r="BD1212" i="19"/>
  <c r="BD1275" i="19"/>
  <c r="BD266" i="19"/>
  <c r="BD402" i="19"/>
  <c r="BD2141" i="19"/>
  <c r="BD1552" i="19"/>
  <c r="BD1659" i="19"/>
  <c r="BD1091" i="19"/>
  <c r="BD1740" i="19"/>
  <c r="BD1542" i="19"/>
  <c r="BD520" i="19"/>
  <c r="BD872" i="19"/>
  <c r="BD2188" i="19"/>
  <c r="BD765" i="19"/>
  <c r="BD1245" i="19"/>
  <c r="BD1257" i="19"/>
  <c r="BD1344" i="19"/>
  <c r="W7" i="19"/>
  <c r="BD1382" i="19"/>
  <c r="BD2269" i="19"/>
  <c r="BD1829" i="19"/>
  <c r="BD2075" i="19"/>
  <c r="BD437" i="19"/>
  <c r="BD1991" i="19"/>
  <c r="BD1179" i="19"/>
  <c r="BD2169" i="19"/>
  <c r="BD1833" i="19"/>
  <c r="BD102" i="19"/>
  <c r="BD1711" i="19"/>
  <c r="BD2058" i="19"/>
  <c r="BD2345" i="19"/>
  <c r="BD1294" i="19"/>
  <c r="BD764" i="19"/>
  <c r="BD1980" i="19"/>
  <c r="BD2208" i="19"/>
  <c r="BD2330" i="19"/>
  <c r="BD110" i="19"/>
  <c r="BD1175" i="19"/>
  <c r="BD521" i="19"/>
  <c r="BD746" i="19"/>
  <c r="BD845" i="19"/>
  <c r="BD569" i="19"/>
  <c r="BD2311" i="19"/>
  <c r="BD1737" i="19"/>
  <c r="BD1416" i="19"/>
  <c r="BD303" i="19"/>
  <c r="BD216" i="19"/>
  <c r="BD1602" i="19"/>
  <c r="BD144" i="19"/>
  <c r="BD1315" i="19"/>
  <c r="BD1890" i="19"/>
  <c r="BD1520" i="19"/>
  <c r="BD290" i="19"/>
  <c r="BD749" i="19"/>
  <c r="BD1092" i="19"/>
  <c r="BD2063" i="19"/>
  <c r="BD2307" i="19"/>
  <c r="BD1421" i="19"/>
  <c r="BD2006" i="19"/>
  <c r="BD388" i="19"/>
  <c r="BD1279" i="19"/>
  <c r="BD394" i="19"/>
  <c r="BD258" i="19"/>
  <c r="BD1054" i="19"/>
  <c r="BD1218" i="19"/>
  <c r="BD1714" i="19"/>
  <c r="BD1408" i="19"/>
  <c r="BD2174" i="19"/>
  <c r="BD1746" i="19"/>
  <c r="BD874" i="19"/>
  <c r="BD1124" i="19"/>
  <c r="BD2315" i="19"/>
  <c r="BD1341" i="19"/>
  <c r="BD1946" i="19"/>
  <c r="BD1573" i="19"/>
  <c r="BD1127" i="19"/>
  <c r="BD1950" i="19"/>
  <c r="BD2294" i="19"/>
  <c r="BD808" i="19"/>
  <c r="BD174" i="19"/>
  <c r="BD881" i="19"/>
  <c r="BD2203" i="19"/>
  <c r="BD299" i="19"/>
  <c r="BD1270" i="19"/>
  <c r="BD1992" i="19"/>
  <c r="BD2362" i="19"/>
  <c r="BD1912" i="19"/>
  <c r="BD2207" i="19"/>
  <c r="BD853" i="19"/>
  <c r="BD656" i="19"/>
  <c r="BD2170" i="19"/>
  <c r="BD1886" i="19"/>
  <c r="BD1210" i="19"/>
  <c r="BD1379" i="19"/>
  <c r="BD1803" i="19"/>
  <c r="BD2282" i="19"/>
  <c r="BD2232" i="19"/>
  <c r="BD970" i="19"/>
  <c r="BD1359" i="19"/>
  <c r="W4" i="19"/>
  <c r="BD2328" i="19"/>
  <c r="W82" i="19"/>
  <c r="BD471" i="19"/>
  <c r="BD2049" i="19"/>
  <c r="BD1502" i="19"/>
  <c r="BD1265" i="19"/>
  <c r="BD1672" i="19"/>
  <c r="BD1352" i="19"/>
  <c r="BD532" i="19"/>
  <c r="BD523" i="19"/>
  <c r="BD1951" i="19"/>
  <c r="BD1727" i="19"/>
  <c r="BD988" i="19"/>
  <c r="BD1652" i="19"/>
  <c r="BD1967" i="19"/>
  <c r="BD1635" i="19"/>
  <c r="BD629" i="19"/>
  <c r="BD347" i="19"/>
  <c r="BD1650" i="19"/>
  <c r="BD1120" i="19"/>
  <c r="BD68" i="19"/>
  <c r="BD905" i="19"/>
  <c r="BD855" i="19"/>
  <c r="BD1208" i="19"/>
  <c r="BD1381" i="19"/>
  <c r="BD1959" i="19"/>
  <c r="BD1755" i="19"/>
  <c r="BD612" i="19"/>
  <c r="BD2242" i="19"/>
  <c r="BD2285" i="19"/>
  <c r="BD1240" i="19"/>
  <c r="BD1313" i="19"/>
  <c r="BD2143" i="19"/>
  <c r="BD2271" i="19"/>
  <c r="BD1450" i="19"/>
  <c r="BD1286" i="19"/>
  <c r="BD1795" i="19"/>
  <c r="BD744" i="19"/>
  <c r="W15" i="19"/>
  <c r="BD2365" i="19"/>
  <c r="BD1387" i="19"/>
  <c r="BD204" i="19"/>
  <c r="BD1824" i="19"/>
  <c r="BD215" i="19"/>
  <c r="BD1301" i="19"/>
  <c r="BD522" i="19"/>
  <c r="BD1577" i="19"/>
  <c r="BD1931" i="19"/>
  <c r="BD1138" i="19"/>
  <c r="BD633" i="19"/>
  <c r="BD1553" i="19"/>
  <c r="BD1302" i="19"/>
  <c r="BD1121" i="19"/>
  <c r="BD1664" i="19"/>
  <c r="BD136" i="19"/>
  <c r="BD1523" i="19"/>
  <c r="BD1225" i="19"/>
  <c r="BD1234" i="19"/>
  <c r="BD691" i="19"/>
  <c r="BD1586" i="19"/>
  <c r="BD446" i="19"/>
  <c r="BD185" i="19"/>
  <c r="BD1401" i="19"/>
  <c r="BD901" i="19"/>
  <c r="BD1005" i="19"/>
  <c r="BD1211" i="19"/>
  <c r="BD1239" i="19"/>
  <c r="BD146" i="19"/>
  <c r="W17" i="19"/>
  <c r="BD1203" i="19"/>
  <c r="BD2335" i="19"/>
  <c r="BD1534" i="19"/>
  <c r="BD481" i="19"/>
  <c r="BD2156" i="19"/>
  <c r="BD1845" i="19"/>
  <c r="BD91" i="19"/>
  <c r="BD2206" i="19"/>
  <c r="BD2131" i="19"/>
  <c r="BD1756" i="19"/>
  <c r="BD397" i="19"/>
  <c r="BD1673" i="19"/>
  <c r="BD1679" i="19"/>
  <c r="BD547" i="19"/>
  <c r="BD1503" i="19"/>
  <c r="BD468" i="19"/>
  <c r="BD1841" i="19"/>
  <c r="BD2061" i="19"/>
  <c r="BD15" i="19"/>
  <c r="BD1298" i="19"/>
  <c r="BD544" i="19"/>
  <c r="BD137" i="19"/>
  <c r="BD1465" i="19"/>
  <c r="BD817" i="19"/>
  <c r="BD161" i="19"/>
  <c r="BD2034" i="19"/>
  <c r="BD510" i="19"/>
  <c r="BD1557" i="19"/>
  <c r="BD745" i="19"/>
  <c r="BD2339" i="19"/>
  <c r="BD1287" i="19"/>
  <c r="BD138" i="19"/>
  <c r="BD777" i="19"/>
  <c r="BD369" i="19"/>
  <c r="BD1070" i="19"/>
  <c r="BD1312" i="19"/>
  <c r="BD193" i="19"/>
  <c r="BD1109" i="19"/>
  <c r="BD1173" i="19"/>
  <c r="BD1184" i="19"/>
  <c r="BD293" i="19"/>
  <c r="W60" i="19"/>
  <c r="BD2084" i="19"/>
  <c r="BD2150" i="19"/>
  <c r="BD1985" i="19"/>
  <c r="BD763" i="19"/>
  <c r="BD1182" i="19"/>
  <c r="BD2176" i="19"/>
  <c r="BD1320" i="19"/>
  <c r="BD542" i="19"/>
  <c r="BD2124" i="19"/>
  <c r="BD65" i="19"/>
  <c r="BD2139" i="19"/>
  <c r="BD548" i="19"/>
  <c r="BD823" i="19"/>
  <c r="BD1729" i="19"/>
  <c r="BD962" i="19"/>
  <c r="BD975" i="19"/>
  <c r="BD492" i="19"/>
  <c r="BD1868" i="19"/>
  <c r="BD1117" i="19"/>
  <c r="BD2091" i="19"/>
  <c r="BD87" i="19"/>
  <c r="BD1873" i="19"/>
  <c r="BD2111" i="19"/>
  <c r="BD449" i="19"/>
  <c r="W11" i="19"/>
  <c r="BD1963" i="19"/>
  <c r="BD1867" i="19"/>
  <c r="BD630" i="19"/>
  <c r="BD770" i="19"/>
  <c r="BD907" i="19"/>
  <c r="BD1043" i="19"/>
  <c r="BD2074" i="19"/>
  <c r="BD178" i="19"/>
  <c r="BD1442" i="19"/>
  <c r="BD1671" i="19"/>
  <c r="BD850" i="19"/>
  <c r="BD42" i="19"/>
  <c r="W3" i="19"/>
  <c r="BD1006" i="19"/>
  <c r="BD966" i="19"/>
  <c r="BD1658" i="19"/>
  <c r="BD2094" i="19"/>
  <c r="BD112" i="19"/>
  <c r="BD1189" i="19"/>
  <c r="BD1452" i="19"/>
  <c r="BD2152" i="19"/>
  <c r="W48" i="19"/>
  <c r="BD11" i="19"/>
  <c r="BD76" i="19"/>
  <c r="BD2272" i="19"/>
  <c r="BD300" i="19"/>
  <c r="BD1844" i="19"/>
  <c r="BD21" i="19"/>
  <c r="BD1084" i="19"/>
  <c r="BD981" i="19"/>
  <c r="BD2274" i="19"/>
  <c r="BD769" i="19"/>
  <c r="BD295" i="19"/>
  <c r="BD1637" i="19"/>
  <c r="BD847" i="19"/>
  <c r="BD1666" i="19"/>
  <c r="BD1944" i="19"/>
  <c r="W20" i="19"/>
  <c r="BD1236" i="19"/>
  <c r="BD2099" i="19"/>
  <c r="BD1219" i="19"/>
  <c r="BD1405" i="19"/>
  <c r="BD1870" i="19"/>
  <c r="BD996" i="19"/>
  <c r="BD904" i="19"/>
  <c r="BD1497" i="19"/>
  <c r="BD141" i="19"/>
  <c r="BD979" i="19"/>
  <c r="BD494" i="19"/>
  <c r="BD1706" i="19"/>
  <c r="BD1707" i="19"/>
  <c r="BD1434" i="19"/>
  <c r="BD1757" i="19"/>
  <c r="W56" i="19"/>
  <c r="BD74" i="19"/>
  <c r="BD507" i="19"/>
  <c r="BD1289" i="19"/>
  <c r="BD64" i="19"/>
  <c r="BD306" i="19"/>
  <c r="BD1325" i="19"/>
  <c r="BD1368" i="19"/>
  <c r="BD2172" i="19"/>
  <c r="BD1370" i="19"/>
  <c r="BD598" i="19"/>
  <c r="BD595" i="19"/>
  <c r="BD2147" i="19"/>
  <c r="BD2085" i="19"/>
  <c r="BD649" i="19"/>
  <c r="BD580" i="19"/>
  <c r="W30" i="19"/>
  <c r="BD82" i="19"/>
  <c r="BD1608" i="19"/>
  <c r="BD1494" i="19"/>
  <c r="W54" i="19"/>
  <c r="BD2077" i="19"/>
  <c r="BD2137" i="19"/>
  <c r="BD1848" i="19"/>
  <c r="BD145" i="19"/>
  <c r="BD834" i="19"/>
  <c r="BD1235" i="19"/>
  <c r="BD285" i="19"/>
  <c r="BD659" i="19"/>
  <c r="W34" i="19"/>
  <c r="BD1830" i="19"/>
  <c r="BD207" i="19"/>
  <c r="BD990" i="19"/>
  <c r="W80" i="19"/>
  <c r="BD601" i="19"/>
  <c r="BD1937" i="19"/>
  <c r="BD1411" i="19"/>
  <c r="BD1838" i="19"/>
  <c r="BD1768" i="19"/>
  <c r="BD1648" i="19"/>
  <c r="BD1936" i="19"/>
  <c r="BD1700" i="19"/>
  <c r="BD2275" i="19"/>
  <c r="BD1610" i="19"/>
  <c r="BD1154" i="19"/>
  <c r="BD1317" i="19"/>
  <c r="BD1661" i="19"/>
  <c r="BD622" i="19"/>
  <c r="BD1898" i="19"/>
  <c r="W38" i="19"/>
  <c r="BD1489" i="19"/>
  <c r="BD2270" i="19"/>
  <c r="BD386" i="19"/>
  <c r="BD2079" i="19"/>
  <c r="BD459" i="19"/>
  <c r="BD152" i="19"/>
  <c r="BD422" i="19"/>
  <c r="BD1044" i="19"/>
  <c r="BD448" i="19"/>
  <c r="BD2351" i="19"/>
  <c r="BD357" i="19"/>
  <c r="BD805" i="19"/>
  <c r="BD2214" i="19"/>
  <c r="BD989" i="19"/>
  <c r="BD753" i="19"/>
  <c r="BD2128" i="19"/>
  <c r="BD2201" i="19"/>
  <c r="BD663" i="19"/>
  <c r="BD1812" i="19"/>
  <c r="BD52" i="19"/>
  <c r="BD1634" i="19"/>
  <c r="BD658" i="19"/>
  <c r="BD716" i="19"/>
  <c r="BD1590" i="19"/>
  <c r="BD1940" i="19"/>
  <c r="BD1363" i="19"/>
  <c r="BD1674" i="19"/>
  <c r="BD197" i="19"/>
  <c r="BD249" i="19"/>
  <c r="BD1625" i="19"/>
  <c r="BD1022" i="19"/>
  <c r="BD377" i="19"/>
  <c r="BD478" i="19"/>
  <c r="BD438" i="19"/>
  <c r="BD385" i="19"/>
  <c r="BD2334" i="19"/>
  <c r="W62" i="19"/>
  <c r="BD1204" i="19"/>
  <c r="BD323" i="19"/>
  <c r="BD743" i="19"/>
  <c r="BD789" i="19"/>
  <c r="BD2354" i="19"/>
  <c r="BD36" i="19"/>
  <c r="BD1284" i="19"/>
  <c r="BD1499" i="19"/>
  <c r="BD1550" i="19"/>
  <c r="BD20" i="19"/>
  <c r="BD2192" i="19"/>
  <c r="BD1932" i="19"/>
  <c r="BD1778" i="19"/>
  <c r="BD1632" i="19"/>
  <c r="BD1430" i="19"/>
  <c r="BD363" i="19"/>
  <c r="BD2278" i="19"/>
  <c r="BD1049" i="19"/>
  <c r="BD2087" i="19"/>
  <c r="BD2100" i="19"/>
  <c r="BD39" i="19"/>
  <c r="BD129" i="19"/>
  <c r="BD660" i="19"/>
  <c r="W40" i="19"/>
  <c r="BD2020" i="19"/>
  <c r="BD1119" i="19"/>
  <c r="BD12" i="19"/>
  <c r="BD2080" i="19"/>
  <c r="BD862" i="19"/>
  <c r="BD1722" i="19"/>
  <c r="BD33" i="19"/>
  <c r="BD1909" i="19"/>
  <c r="BD1033" i="19"/>
  <c r="BD79" i="19"/>
  <c r="BD525" i="19"/>
  <c r="BD445" i="19"/>
  <c r="BD985" i="19"/>
  <c r="W64" i="19"/>
  <c r="BD1970" i="19"/>
  <c r="BD626" i="19"/>
  <c r="BD1254" i="19"/>
  <c r="BD1074" i="19"/>
  <c r="BD2353" i="19"/>
  <c r="BD1965" i="19"/>
  <c r="BD923" i="19"/>
  <c r="BD908" i="19"/>
  <c r="BD2127" i="19"/>
  <c r="BD2216" i="19"/>
  <c r="BD957" i="19"/>
  <c r="BD2327" i="19"/>
  <c r="BD1649" i="19"/>
  <c r="BD1993" i="19"/>
  <c r="BD1524" i="19"/>
  <c r="BD1213" i="19"/>
  <c r="BD1080" i="19"/>
  <c r="BD1643" i="19"/>
  <c r="BD982" i="19"/>
  <c r="BD866" i="19"/>
  <c r="BD1693" i="19"/>
  <c r="BD1880" i="19"/>
  <c r="W8" i="19"/>
  <c r="BD310" i="19"/>
  <c r="BD1441" i="19"/>
  <c r="BD1140" i="19"/>
  <c r="BD1802" i="19"/>
  <c r="BD1244" i="19"/>
  <c r="BD1630" i="19"/>
  <c r="BD964" i="19"/>
  <c r="BD327" i="19"/>
  <c r="BD1180" i="19"/>
  <c r="BD27" i="19"/>
  <c r="BD1735" i="19"/>
  <c r="BD667" i="19"/>
  <c r="BD48" i="19"/>
  <c r="BD432" i="19"/>
  <c r="BD2308" i="19"/>
  <c r="BD875" i="19"/>
  <c r="BD163" i="19"/>
  <c r="BD883" i="19"/>
  <c r="BD1983" i="19"/>
  <c r="BD838" i="19"/>
  <c r="BD2090" i="19"/>
  <c r="BD167" i="19"/>
  <c r="BD1960" i="19"/>
  <c r="BD581" i="19"/>
  <c r="BD472" i="19"/>
  <c r="W14" i="19"/>
  <c r="BD1360" i="19"/>
  <c r="BD219" i="19"/>
  <c r="BD1461" i="19"/>
  <c r="BD217" i="19"/>
  <c r="BD620" i="19"/>
  <c r="BD1800" i="19"/>
  <c r="BD2202" i="19"/>
  <c r="BD491" i="19"/>
  <c r="BD856" i="19"/>
  <c r="BD727" i="19"/>
  <c r="BD599" i="19"/>
  <c r="BD803" i="19"/>
  <c r="BD991" i="19"/>
  <c r="BD2059" i="19"/>
  <c r="BD543" i="19"/>
  <c r="W45" i="19"/>
  <c r="BD234" i="19"/>
  <c r="BD418" i="19"/>
  <c r="BD2225" i="19"/>
  <c r="BD1971" i="19"/>
  <c r="BD211" i="19"/>
  <c r="BD1828" i="19"/>
  <c r="BD1463" i="19"/>
  <c r="BD279" i="19"/>
  <c r="BD914" i="19"/>
  <c r="BD1096" i="19"/>
  <c r="BD111" i="19"/>
  <c r="BD1512" i="19"/>
  <c r="BD37" i="19"/>
  <c r="BD1856" i="19"/>
  <c r="BD787" i="19"/>
  <c r="BD1619" i="19"/>
  <c r="BD346" i="19"/>
  <c r="BD1046" i="19"/>
  <c r="BD912" i="19"/>
  <c r="BD719" i="19"/>
  <c r="BD1905" i="19"/>
  <c r="BD1539" i="19"/>
  <c r="BD86" i="19"/>
  <c r="BD420" i="19"/>
  <c r="BD1581" i="19"/>
  <c r="BD885" i="19"/>
  <c r="BD894" i="19"/>
  <c r="BD2209" i="19"/>
  <c r="BD1418" i="19"/>
  <c r="BD198" i="19"/>
  <c r="BD1422" i="19"/>
  <c r="BD1172" i="19"/>
  <c r="W72" i="19"/>
  <c r="BD3" i="19"/>
  <c r="BD955" i="19"/>
  <c r="BD1885" i="19"/>
  <c r="BD2153" i="19"/>
  <c r="BD1907" i="19"/>
  <c r="BD1979" i="19"/>
  <c r="BD22" i="19"/>
  <c r="BD1337" i="19"/>
  <c r="BD561" i="19"/>
  <c r="BD1515" i="19"/>
  <c r="BD1456" i="19"/>
  <c r="BD2122" i="19"/>
  <c r="BD1791" i="19"/>
  <c r="BD321" i="19"/>
  <c r="BD120" i="19"/>
  <c r="BD1388" i="19"/>
  <c r="BD24" i="19"/>
  <c r="BD1654" i="19"/>
  <c r="BD2164" i="19"/>
  <c r="BD368" i="19"/>
  <c r="BD182" i="19"/>
  <c r="BD473" i="19"/>
  <c r="BD189" i="19"/>
  <c r="BD2064" i="19"/>
  <c r="BD1762" i="19"/>
  <c r="BD2261" i="19"/>
  <c r="BD1495" i="19"/>
  <c r="BD1805" i="19"/>
  <c r="BD1774" i="19"/>
  <c r="BD582" i="19"/>
  <c r="BD1490" i="19"/>
  <c r="BD1823" i="19"/>
  <c r="BD2106" i="19"/>
  <c r="BD898" i="19"/>
  <c r="BD685" i="19"/>
  <c r="BD2029" i="19"/>
  <c r="BD2144" i="19"/>
  <c r="BD1647" i="19"/>
  <c r="BD311" i="19"/>
  <c r="BD1633" i="19"/>
  <c r="BD1705" i="19"/>
  <c r="BD603" i="19"/>
  <c r="BD1947" i="19"/>
  <c r="BD929" i="19"/>
  <c r="BD798" i="19"/>
  <c r="BD196" i="19"/>
  <c r="BD1656" i="19"/>
  <c r="BD909" i="19"/>
  <c r="BD1576" i="19"/>
  <c r="BD799" i="19"/>
  <c r="AW10" i="19"/>
  <c r="BD38" i="19"/>
  <c r="BD1164" i="19"/>
  <c r="BD493" i="19"/>
  <c r="BD264" i="19"/>
  <c r="BD2005" i="19"/>
  <c r="BD1759" i="19"/>
  <c r="BD1676" i="19"/>
  <c r="BD2344" i="19"/>
  <c r="BD273" i="19"/>
  <c r="BD1453" i="19"/>
  <c r="BD1836" i="19"/>
  <c r="BD1593" i="19"/>
  <c r="BD1486" i="19"/>
  <c r="BD1516" i="19"/>
  <c r="BD2238" i="19"/>
  <c r="BD833" i="19"/>
  <c r="BD1399" i="19"/>
  <c r="BD1665" i="19"/>
  <c r="BD103" i="19"/>
  <c r="BD2325" i="19"/>
  <c r="BD1336" i="19"/>
  <c r="BD1561" i="19"/>
  <c r="BD268" i="19"/>
  <c r="BD1470" i="19"/>
  <c r="BD2252" i="19"/>
  <c r="BD2168" i="19"/>
  <c r="BD927" i="19"/>
  <c r="BD1784" i="19"/>
  <c r="BD1143" i="19"/>
  <c r="BD1773" i="19"/>
  <c r="BD423" i="19"/>
  <c r="BD1097" i="19"/>
  <c r="BD637" i="19"/>
  <c r="BD1862" i="19"/>
  <c r="BD588" i="19"/>
  <c r="BD2160" i="19"/>
  <c r="BD109" i="19"/>
  <c r="BD1398" i="19"/>
  <c r="BD2045" i="19"/>
  <c r="BD984" i="19"/>
  <c r="BD30" i="19"/>
  <c r="BD2233" i="19"/>
  <c r="BD1657" i="19"/>
  <c r="BD776" i="19"/>
  <c r="BD1238" i="19"/>
  <c r="BD1079" i="19"/>
  <c r="BD1160" i="19"/>
  <c r="BD2173" i="19"/>
  <c r="BD1528" i="19"/>
  <c r="BD245" i="19"/>
  <c r="BD540" i="19"/>
  <c r="BD1243" i="19"/>
  <c r="BD1351" i="19"/>
  <c r="BD2069" i="19"/>
  <c r="BD1478" i="19"/>
  <c r="BD2140" i="19"/>
  <c r="BD1445" i="19"/>
  <c r="BD615" i="19"/>
  <c r="BD2154" i="19"/>
  <c r="BD466" i="19"/>
  <c r="BD1468" i="19"/>
  <c r="BD1299" i="19"/>
  <c r="BD1861" i="19"/>
  <c r="BD2211" i="19"/>
  <c r="BD730" i="19"/>
  <c r="BD559" i="19"/>
  <c r="BD779" i="19"/>
  <c r="BD2009" i="19"/>
  <c r="BD944" i="19"/>
  <c r="BD1771" i="19"/>
  <c r="BD436" i="19"/>
  <c r="BD476" i="19"/>
  <c r="BD841" i="19"/>
  <c r="W16" i="19"/>
  <c r="BD62" i="19"/>
  <c r="BD2333" i="19"/>
  <c r="BD1479" i="19"/>
  <c r="BD1183" i="19"/>
  <c r="BD500" i="19"/>
  <c r="BD2046" i="19"/>
  <c r="BD1618" i="19"/>
  <c r="BD1928" i="19"/>
  <c r="BD1733" i="19"/>
  <c r="BD140" i="19"/>
  <c r="BD387" i="19"/>
  <c r="BD2280" i="19"/>
  <c r="BD2254" i="19"/>
  <c r="BD698" i="19"/>
  <c r="BD261" i="19"/>
  <c r="BD1335" i="19"/>
  <c r="BD97" i="19"/>
  <c r="BD107" i="19"/>
  <c r="BD251" i="19"/>
  <c r="BD661" i="19"/>
  <c r="BD2161" i="19"/>
  <c r="BD1369" i="19"/>
  <c r="BD1572" i="19"/>
  <c r="BD431" i="19"/>
  <c r="BD1712" i="19"/>
  <c r="BD604" i="19"/>
  <c r="BD736" i="19"/>
  <c r="BD230" i="19"/>
  <c r="BD339" i="19"/>
  <c r="BD757" i="19"/>
  <c r="AW4" i="19"/>
  <c r="BD2007" i="19"/>
  <c r="BD1292" i="19"/>
  <c r="BD313" i="19"/>
  <c r="BD1743" i="19"/>
  <c r="BD1747" i="19"/>
  <c r="BD602" i="19"/>
  <c r="BD1731" i="19"/>
  <c r="BD558" i="19"/>
  <c r="BD666" i="19"/>
  <c r="BD921" i="19"/>
  <c r="BD2157" i="19"/>
  <c r="BD1859" i="19"/>
  <c r="BD2133" i="19"/>
  <c r="BD918" i="19"/>
  <c r="BD560" i="19"/>
  <c r="BD707" i="19"/>
  <c r="W87" i="19"/>
  <c r="BD1141" i="19"/>
  <c r="BD961" i="19"/>
  <c r="BD1816" i="19"/>
  <c r="BD1390" i="19"/>
  <c r="BD1592" i="19"/>
  <c r="W26" i="19"/>
  <c r="BD935" i="19"/>
  <c r="BD1297" i="19"/>
  <c r="BD202" i="19"/>
  <c r="BD1086" i="19"/>
  <c r="BD1604" i="19"/>
  <c r="BD23" i="19"/>
  <c r="BD911" i="19"/>
  <c r="BD400" i="19"/>
  <c r="BD1019" i="19"/>
  <c r="BD1777" i="19"/>
  <c r="BD1804" i="19"/>
  <c r="BD870" i="19"/>
  <c r="BD1346" i="19"/>
  <c r="BD2078" i="19"/>
  <c r="BD2323" i="19"/>
  <c r="BD316" i="19"/>
  <c r="BD1694" i="19"/>
  <c r="BD2366" i="19"/>
  <c r="BD1251" i="19"/>
  <c r="BD78" i="19"/>
  <c r="BD1613" i="19"/>
  <c r="W86" i="19"/>
  <c r="BD575" i="19"/>
  <c r="BD2364" i="19"/>
  <c r="BD537" i="19"/>
  <c r="BD2253" i="19"/>
  <c r="BD44" i="19"/>
  <c r="BD1476" i="19"/>
  <c r="BD535" i="19"/>
  <c r="BD1899" i="19"/>
  <c r="BD1295" i="19"/>
  <c r="BD589" i="19"/>
  <c r="BD2101" i="19"/>
  <c r="BD158" i="19"/>
  <c r="BD2112" i="19"/>
  <c r="BD1620" i="19"/>
  <c r="BD477" i="19"/>
  <c r="BD939" i="19"/>
  <c r="BD864" i="19"/>
  <c r="BD1431" i="19"/>
  <c r="BD1716" i="19"/>
  <c r="BD1214" i="19"/>
  <c r="BD276" i="19"/>
  <c r="W22" i="19"/>
  <c r="BD594" i="19"/>
  <c r="BD1268" i="19"/>
  <c r="BD1309" i="19"/>
  <c r="BD1918" i="19"/>
  <c r="BD134" i="19"/>
  <c r="BD2019" i="19"/>
  <c r="BD1310" i="19"/>
  <c r="BD859" i="19"/>
  <c r="BD1626" i="19"/>
  <c r="BD1952" i="19"/>
  <c r="BD408" i="19"/>
  <c r="BD504" i="19"/>
  <c r="BD2031" i="19"/>
  <c r="BD1998" i="19"/>
  <c r="BD1776" i="19"/>
  <c r="W83" i="19"/>
  <c r="BD611" i="19"/>
  <c r="BD1761" i="19"/>
  <c r="BD1942" i="19"/>
  <c r="BD1087" i="19"/>
  <c r="BD888" i="19"/>
  <c r="BD821" i="19"/>
  <c r="BD1517" i="19"/>
  <c r="BD1311" i="19"/>
  <c r="BD1704" i="19"/>
  <c r="BD1220" i="19"/>
  <c r="BD1723" i="19"/>
  <c r="BD2142" i="19"/>
  <c r="BD590" i="19"/>
  <c r="BD852" i="19"/>
  <c r="BD259" i="19"/>
  <c r="W79" i="19"/>
  <c r="BD4" i="19"/>
  <c r="BD1949" i="19"/>
  <c r="BD1018" i="19"/>
  <c r="BD1150" i="19"/>
  <c r="BD442" i="19"/>
  <c r="BD830" i="19"/>
  <c r="BD248" i="19"/>
  <c r="BD1094" i="19"/>
  <c r="BD390" i="19"/>
  <c r="BD1677" i="19"/>
  <c r="BD2273" i="19"/>
  <c r="BD971" i="19"/>
  <c r="BD2239" i="19"/>
  <c r="BD104" i="19"/>
  <c r="BD281" i="19"/>
  <c r="W24" i="19"/>
  <c r="BD2336" i="19"/>
  <c r="BD2035" i="19"/>
  <c r="BD705" i="19"/>
  <c r="W92" i="19"/>
  <c r="BD627" i="19"/>
  <c r="BD572" i="19"/>
  <c r="BD1678" i="19"/>
  <c r="BD2002" i="19"/>
  <c r="BD157" i="19"/>
  <c r="BD941" i="19"/>
  <c r="BD121" i="19"/>
  <c r="BD226" i="19"/>
  <c r="BD1216" i="19"/>
  <c r="BD317" i="19"/>
  <c r="BD168" i="19"/>
  <c r="BD969" i="19"/>
  <c r="W25" i="19"/>
  <c r="BD2227" i="19"/>
  <c r="BD1435" i="19"/>
  <c r="BD938" i="19"/>
  <c r="BD1569" i="19"/>
  <c r="BD1252" i="19"/>
  <c r="BD1158" i="19"/>
  <c r="BD1646" i="19"/>
  <c r="BD1858" i="19"/>
  <c r="BD1964" i="19"/>
  <c r="BD1059" i="19"/>
  <c r="BD232" i="19"/>
  <c r="BD2293" i="19"/>
  <c r="BD1333" i="19"/>
  <c r="BD1425" i="19"/>
  <c r="BD815" i="19"/>
  <c r="BD1396" i="19"/>
  <c r="BD1192" i="19"/>
  <c r="BD2162" i="19"/>
  <c r="BD887" i="19"/>
  <c r="BD358" i="19"/>
  <c r="BD1061" i="19"/>
  <c r="BD511" i="19"/>
  <c r="BD1865" i="19"/>
  <c r="BD669" i="19"/>
  <c r="BD926" i="19"/>
  <c r="BD699" i="19"/>
  <c r="BD50" i="19"/>
  <c r="BD427" i="19"/>
  <c r="BD2256" i="19"/>
  <c r="BD1464" i="19"/>
  <c r="BD2027" i="19"/>
  <c r="BD1095" i="19"/>
  <c r="BD1675" i="19"/>
  <c r="BD1908" i="19"/>
  <c r="W52" i="19"/>
  <c r="BD903" i="19"/>
  <c r="BD683" i="19"/>
  <c r="BD2138" i="19"/>
  <c r="BD2040" i="19"/>
  <c r="BD2361" i="19"/>
  <c r="BD1466" i="19"/>
  <c r="BD467" i="19"/>
  <c r="BD2016" i="19"/>
  <c r="BD1068" i="19"/>
  <c r="BD1837" i="19"/>
  <c r="BD413" i="19"/>
  <c r="BD199" i="19"/>
  <c r="BD1850" i="19"/>
  <c r="BD162" i="19"/>
  <c r="BD1089" i="19"/>
  <c r="W75" i="19"/>
  <c r="BD17" i="19"/>
  <c r="BD2244" i="19"/>
  <c r="BD224" i="19"/>
  <c r="BD1578" i="19"/>
  <c r="BD2134" i="19"/>
  <c r="BD1506" i="19"/>
  <c r="BD417" i="19"/>
  <c r="BD1487" i="19"/>
  <c r="BD721" i="19"/>
  <c r="BD552" i="19"/>
  <c r="BD824" i="19"/>
  <c r="BD1565" i="19"/>
  <c r="BD2057" i="19"/>
  <c r="BD2237" i="19"/>
  <c r="BD210" i="19"/>
  <c r="BD149" i="19"/>
  <c r="BD2055" i="19"/>
  <c r="BD1159" i="19"/>
  <c r="BD147" i="19"/>
  <c r="BD986" i="19"/>
  <c r="BD2329" i="19"/>
  <c r="BD1403" i="19"/>
  <c r="W90" i="19"/>
  <c r="BD1835" i="19"/>
  <c r="BD1229" i="19"/>
  <c r="BD1818" i="19"/>
  <c r="AS22" i="14"/>
  <c r="BD267" i="19"/>
  <c r="BD632" i="19"/>
  <c r="BD868" i="19"/>
  <c r="BD1481" i="19"/>
  <c r="BD1409" i="19"/>
  <c r="BD621" i="19"/>
  <c r="BD171" i="19"/>
  <c r="BD231" i="19"/>
  <c r="BD1547" i="19"/>
  <c r="BD1308" i="19"/>
  <c r="W32" i="19"/>
  <c r="BD1455" i="19"/>
  <c r="BD414" i="19"/>
  <c r="BD75" i="19"/>
  <c r="BD208" i="19"/>
  <c r="BD1764" i="19"/>
  <c r="BD84" i="19"/>
  <c r="BD506" i="19"/>
  <c r="BD416" i="19"/>
  <c r="BD2283" i="19"/>
  <c r="BD992" i="19"/>
  <c r="W47" i="19"/>
  <c r="BD788" i="19"/>
  <c r="BD238" i="19"/>
  <c r="BD1148" i="19"/>
  <c r="BD309" i="19"/>
  <c r="BD1615" i="19"/>
  <c r="BD1324" i="19"/>
  <c r="BD1321" i="19"/>
  <c r="BD361" i="19"/>
  <c r="BD28" i="19"/>
  <c r="BD2166" i="19"/>
  <c r="BD1563" i="19"/>
  <c r="BD1133" i="19"/>
  <c r="BD2215" i="19"/>
  <c r="BD550" i="19"/>
  <c r="BD1458" i="19"/>
  <c r="W6" i="19"/>
  <c r="BD426" i="19"/>
  <c r="BD1069" i="19"/>
  <c r="BD976" i="19"/>
  <c r="BD1969" i="19"/>
  <c r="BD1191" i="19"/>
  <c r="BD738" i="19"/>
  <c r="BD1272" i="19"/>
  <c r="BD2104" i="19"/>
  <c r="BD1781" i="19"/>
  <c r="BD1116" i="19"/>
  <c r="BD517" i="19"/>
  <c r="BD1843" i="19"/>
  <c r="BD1651" i="19"/>
  <c r="BD614" i="19"/>
  <c r="BD857" i="19"/>
  <c r="W69" i="19"/>
  <c r="BD967" i="19"/>
  <c r="BD531" i="19"/>
  <c r="BD1480" i="19"/>
  <c r="BD644" i="19"/>
  <c r="BD2276" i="19"/>
  <c r="BD256" i="19"/>
  <c r="BD2332" i="19"/>
  <c r="BD2065" i="19"/>
  <c r="BD260" i="19"/>
  <c r="BD606" i="19"/>
  <c r="BD172" i="19"/>
  <c r="BD1051" i="19"/>
  <c r="BD2110" i="19"/>
  <c r="BD1376" i="19"/>
  <c r="BD1645" i="19"/>
  <c r="W21" i="19"/>
  <c r="BD713" i="19"/>
  <c r="BD812" i="19"/>
  <c r="BD1655" i="19"/>
  <c r="W29" i="19"/>
  <c r="BD403" i="19"/>
  <c r="BD1715" i="19"/>
  <c r="BD819" i="19"/>
  <c r="W35" i="19"/>
  <c r="BD722" i="19"/>
  <c r="BD489" i="19"/>
  <c r="BD1628" i="19"/>
  <c r="BD1023" i="19"/>
  <c r="BD2348" i="19"/>
  <c r="BD842" i="19"/>
  <c r="BD1269" i="19"/>
  <c r="BD1012" i="19"/>
  <c r="W19" i="19"/>
  <c r="BD762" i="19"/>
  <c r="BD1925" i="19"/>
  <c r="BD897" i="19"/>
  <c r="BD1439" i="19"/>
  <c r="BD748" i="19"/>
  <c r="BD1997" i="19"/>
  <c r="BD1226" i="19"/>
  <c r="BD1617" i="19"/>
  <c r="BD587" i="19"/>
  <c r="BD1587" i="19"/>
  <c r="BD1188" i="19"/>
  <c r="BD729" i="19"/>
  <c r="BD392" i="19"/>
  <c r="BD709" i="19"/>
  <c r="BD98" i="19"/>
  <c r="BD1224" i="19"/>
  <c r="BD2198" i="19"/>
  <c r="BD1147" i="19"/>
  <c r="BD1599" i="19"/>
  <c r="BD1556" i="19"/>
  <c r="BD1760" i="19"/>
  <c r="BD1383" i="19"/>
  <c r="BD2210" i="19"/>
  <c r="BD1027" i="19"/>
  <c r="BD34" i="19"/>
  <c r="BD455" i="19"/>
  <c r="BD922" i="19"/>
  <c r="BD2177" i="19"/>
  <c r="BD2277" i="19"/>
  <c r="BD1460" i="19"/>
  <c r="BD832" i="19"/>
  <c r="BD646" i="19"/>
  <c r="BD2342" i="19"/>
  <c r="BD2291" i="19"/>
  <c r="W28" i="19"/>
  <c r="BD653" i="19"/>
  <c r="BD1710" i="19"/>
  <c r="BD712" i="19"/>
  <c r="BD1685" i="19"/>
  <c r="BD119" i="19"/>
  <c r="BD2193" i="19"/>
  <c r="BD1559" i="19"/>
  <c r="BD681" i="19"/>
  <c r="BD1195" i="19"/>
  <c r="BD458" i="19"/>
  <c r="BD1156" i="19"/>
  <c r="BD2310" i="19"/>
  <c r="BD2295" i="19"/>
  <c r="BD1943" i="19"/>
  <c r="BD2053" i="19"/>
  <c r="BD1847" i="19"/>
  <c r="BD694" i="19"/>
  <c r="BD13" i="19"/>
  <c r="BD2298" i="19"/>
  <c r="BD297" i="19"/>
  <c r="BD1981" i="19"/>
  <c r="BD1799" i="19"/>
  <c r="BD562" i="19"/>
  <c r="BD1930" i="19"/>
  <c r="BD1779" i="19"/>
  <c r="BD2037" i="19"/>
  <c r="BD1900" i="19"/>
  <c r="BD1827" i="19"/>
  <c r="BD837" i="19"/>
  <c r="BD1513" i="19"/>
  <c r="BD122" i="19"/>
  <c r="BD328" i="19"/>
  <c r="BD2180" i="19"/>
  <c r="BD876" i="19"/>
  <c r="BD752" i="19"/>
  <c r="BD1393" i="19"/>
  <c r="BD2281" i="19"/>
  <c r="W93" i="19"/>
  <c r="BD565" i="19"/>
  <c r="BD1549" i="19"/>
  <c r="BD1948" i="19"/>
  <c r="BD925" i="19"/>
  <c r="BD1540" i="19"/>
  <c r="BD2022" i="19"/>
  <c r="BD539" i="19"/>
  <c r="BD512" i="19"/>
  <c r="BD2229" i="19"/>
  <c r="BD1209" i="19"/>
  <c r="BD578" i="19"/>
  <c r="BD415" i="19"/>
  <c r="BD527" i="19"/>
  <c r="BD2187" i="19"/>
  <c r="BD551" i="19"/>
  <c r="BD179" i="19"/>
  <c r="BD549" i="19"/>
  <c r="BD1075" i="19"/>
  <c r="BD2340" i="19"/>
  <c r="BD710" i="19"/>
  <c r="BD1039" i="19"/>
  <c r="BD708" i="19"/>
  <c r="BD676" i="19"/>
  <c r="BD1642" i="19"/>
  <c r="BD169" i="19"/>
  <c r="BD1821" i="19"/>
  <c r="BD772" i="19"/>
  <c r="BD2337" i="19"/>
  <c r="BD1318" i="19"/>
  <c r="BD1093" i="19"/>
  <c r="BD1190" i="19"/>
  <c r="BD1034" i="19"/>
  <c r="BD1579" i="19"/>
  <c r="BD1171" i="19"/>
  <c r="BD585" i="19"/>
  <c r="BD822" i="19"/>
  <c r="BD1566" i="19"/>
  <c r="BD56" i="19"/>
  <c r="BD2248" i="19"/>
  <c r="BD1326" i="19"/>
  <c r="BD844" i="19"/>
  <c r="BD95" i="19"/>
  <c r="BD2352" i="19"/>
  <c r="BD1750" i="19"/>
  <c r="BD946" i="19"/>
  <c r="BD252" i="19"/>
  <c r="BD457" i="19"/>
  <c r="BD399" i="19"/>
  <c r="BD2226" i="19"/>
  <c r="BD45" i="19"/>
  <c r="W74" i="19"/>
  <c r="BD1066" i="19"/>
  <c r="BD940" i="19"/>
  <c r="BD330" i="19"/>
  <c r="BD1567" i="19"/>
  <c r="BD351" i="19"/>
  <c r="BD486" i="19"/>
  <c r="BD237" i="19"/>
  <c r="BD302" i="19"/>
  <c r="BD1391" i="19"/>
  <c r="BD1957" i="19"/>
  <c r="W58" i="19"/>
  <c r="BD371" i="19"/>
  <c r="BD526" i="19"/>
  <c r="BD1001" i="19"/>
  <c r="BD668" i="19"/>
  <c r="BD574" i="19"/>
  <c r="BD398" i="19"/>
  <c r="BD1045" i="19"/>
  <c r="BD126" i="19"/>
  <c r="BD1108" i="19"/>
  <c r="BD2363" i="19"/>
  <c r="BD1035" i="19"/>
  <c r="BD1973" i="19"/>
  <c r="BD1040" i="19"/>
  <c r="BD607" i="19"/>
  <c r="BD1525" i="19"/>
  <c r="W9" i="19"/>
  <c r="BD1730" i="19"/>
  <c r="BD484" i="19"/>
  <c r="BD2259" i="19"/>
  <c r="BD1032" i="19"/>
  <c r="BD391" i="19"/>
  <c r="BD642" i="19"/>
  <c r="BD2205" i="19"/>
  <c r="BD1684" i="19"/>
  <c r="BD1221" i="19"/>
  <c r="BD40" i="19"/>
  <c r="BD333" i="19"/>
  <c r="BD2165" i="19"/>
  <c r="BD751" i="19"/>
  <c r="BD1884" i="19"/>
  <c r="BD1371" i="19"/>
  <c r="W84" i="19"/>
  <c r="BD359" i="19"/>
  <c r="BD1162" i="19"/>
  <c r="BD2159" i="19"/>
  <c r="BD813" i="19"/>
  <c r="BD846" i="19"/>
  <c r="BD1917" i="19"/>
  <c r="BD218" i="19"/>
  <c r="BD1683" i="19"/>
  <c r="BD487" i="19"/>
  <c r="BD1911" i="19"/>
  <c r="BD1161" i="19"/>
  <c r="BD278" i="19"/>
  <c r="BD1374" i="19"/>
  <c r="BD900" i="19"/>
  <c r="BD1103" i="19"/>
  <c r="BD154" i="19"/>
  <c r="BD1623" i="19"/>
  <c r="BD1575" i="19"/>
  <c r="BD1682" i="19"/>
  <c r="W66" i="19"/>
  <c r="BD568" i="19"/>
  <c r="BD1385" i="19"/>
  <c r="BD1178" i="19"/>
  <c r="W5" i="19"/>
  <c r="BD1606" i="19"/>
  <c r="BD480" i="19"/>
  <c r="BD1083" i="19"/>
  <c r="BD331" i="19"/>
  <c r="BD2119" i="19"/>
  <c r="BD1522" i="19"/>
  <c r="BD639" i="19"/>
  <c r="BD804" i="19"/>
  <c r="W49" i="19"/>
  <c r="BD2268" i="19"/>
  <c r="BD501" i="19"/>
  <c r="BD913" i="19"/>
  <c r="BD690" i="19"/>
  <c r="BD771" i="19"/>
  <c r="BD1249" i="19"/>
  <c r="BD1955" i="19"/>
  <c r="BD1933" i="19"/>
  <c r="BD1584" i="19"/>
  <c r="BD579" i="19"/>
  <c r="BD780" i="19"/>
  <c r="BD1167" i="19"/>
  <c r="BD1984" i="19"/>
  <c r="BD933" i="19"/>
  <c r="BD1136" i="19"/>
  <c r="BD2266" i="19"/>
  <c r="BD1228" i="19"/>
  <c r="BD1975" i="19"/>
  <c r="BD439" i="19"/>
  <c r="BD1622" i="19"/>
  <c r="BD2219" i="19"/>
  <c r="BD983" i="19"/>
  <c r="BD634" i="19"/>
  <c r="BD647" i="19"/>
  <c r="BD2043" i="19"/>
  <c r="BD2316" i="19"/>
  <c r="BD43" i="19"/>
  <c r="BD440" i="19"/>
  <c r="BD934" i="19"/>
  <c r="BD932" i="19"/>
  <c r="BD2228" i="19"/>
  <c r="BD1071" i="19"/>
  <c r="BD113" i="19"/>
  <c r="BD1237" i="19"/>
  <c r="W63" i="19"/>
  <c r="BD1826" i="19"/>
  <c r="BD1263" i="19"/>
  <c r="BD1544" i="19"/>
  <c r="BD2304" i="19"/>
  <c r="BD133" i="19"/>
  <c r="BD2230" i="19"/>
  <c r="BD1134" i="19"/>
  <c r="BD1724" i="19"/>
  <c r="BD1433" i="19"/>
  <c r="BD222" i="19"/>
  <c r="BD365" i="19"/>
  <c r="BD280" i="19"/>
  <c r="BD737" i="19"/>
  <c r="BD1521" i="19"/>
  <c r="BD928" i="19"/>
  <c r="BD192" i="19"/>
  <c r="BD1194" i="19"/>
  <c r="BD1866" i="19"/>
  <c r="BD1064" i="19"/>
  <c r="BD993" i="19"/>
  <c r="BD973" i="19"/>
  <c r="BD1748" i="19"/>
  <c r="BD2318" i="19"/>
  <c r="BD1580" i="19"/>
  <c r="BD1389" i="19"/>
  <c r="BD1667" i="19"/>
  <c r="BD304" i="19"/>
  <c r="BD1177" i="19"/>
  <c r="BD1920" i="19"/>
  <c r="BD755" i="19"/>
  <c r="BD869" i="19"/>
  <c r="BD1462" i="19"/>
  <c r="BD2068" i="19"/>
  <c r="BD839" i="19"/>
  <c r="BD1597" i="19"/>
  <c r="BD393" i="19"/>
  <c r="BD1339" i="19"/>
  <c r="W37" i="19"/>
  <c r="BD1197" i="19"/>
  <c r="BD750" i="19"/>
  <c r="BD2117" i="19"/>
  <c r="BD1055" i="19"/>
  <c r="BD715" i="19"/>
  <c r="BD1290" i="19"/>
  <c r="BD703" i="19"/>
  <c r="BD564" i="19"/>
  <c r="BD101" i="19"/>
  <c r="BD83" i="19"/>
  <c r="W65" i="19"/>
  <c r="BD959" i="19"/>
  <c r="BD1076" i="19"/>
  <c r="BD1062" i="19"/>
  <c r="BD2105" i="19"/>
  <c r="BD1186" i="19"/>
  <c r="BD1082" i="19"/>
  <c r="BD2001" i="19"/>
  <c r="BD1114" i="19"/>
  <c r="BD2126" i="19"/>
  <c r="BD94" i="19"/>
  <c r="BD2357" i="19"/>
  <c r="BD2258" i="19"/>
  <c r="BD1749" i="19"/>
  <c r="BD1968" i="19"/>
  <c r="W67" i="19"/>
  <c r="BD283" i="19"/>
  <c r="BD1484" i="19"/>
  <c r="BD672" i="19"/>
  <c r="BD571" i="19"/>
  <c r="BD1798" i="19"/>
  <c r="BD1354" i="19"/>
  <c r="BD1217" i="19"/>
  <c r="BD877" i="19"/>
  <c r="BD2221" i="19"/>
  <c r="BD257" i="19"/>
  <c r="BD374" i="19"/>
  <c r="BD2297" i="19"/>
  <c r="BD1875" i="19"/>
  <c r="W91" i="19"/>
  <c r="BD1437" i="19"/>
  <c r="BD1498" i="19"/>
  <c r="BD1322" i="19"/>
  <c r="BD2350" i="19"/>
  <c r="BD1415" i="19"/>
  <c r="BD71" i="19"/>
  <c r="BD1366" i="19"/>
  <c r="BD717" i="19"/>
  <c r="BD726" i="19"/>
  <c r="BD1471" i="19"/>
  <c r="BD115" i="19"/>
  <c r="BD1016" i="19"/>
  <c r="BD1603" i="19"/>
  <c r="BD657" i="19"/>
  <c r="BD81" i="19"/>
  <c r="BD732" i="19"/>
  <c r="BD247" i="19"/>
  <c r="BD960" i="19"/>
  <c r="BD291" i="19"/>
  <c r="BD1537" i="19"/>
  <c r="BD980" i="19"/>
  <c r="BD2044" i="19"/>
  <c r="BD150" i="19"/>
  <c r="BD287" i="19"/>
  <c r="BD1596" i="19"/>
  <c r="BD1989" i="19"/>
  <c r="BD14" i="19"/>
  <c r="BD10" i="19"/>
  <c r="BD861" i="19"/>
  <c r="BD697" i="19"/>
  <c r="BD444" i="19"/>
  <c r="BD524" i="19"/>
  <c r="BD462" i="19"/>
  <c r="BD680" i="19"/>
  <c r="BD277" i="19"/>
  <c r="BD508" i="19"/>
  <c r="BD1163" i="19"/>
  <c r="BD1624" i="19"/>
  <c r="BD1530" i="19"/>
  <c r="BD2355" i="19"/>
  <c r="BD2132" i="19"/>
  <c r="BD825" i="19"/>
  <c r="BD348" i="19"/>
  <c r="BD1015" i="19"/>
  <c r="BD16" i="19"/>
  <c r="BD1102" i="19"/>
  <c r="BD1663" i="19"/>
  <c r="BD1101" i="19"/>
  <c r="BD714" i="19"/>
  <c r="BD235" i="19"/>
  <c r="BD1857" i="19"/>
  <c r="BD886" i="19"/>
  <c r="BD1938" i="19"/>
  <c r="BD1871" i="19"/>
  <c r="BD1739" i="19"/>
  <c r="BD1910" i="19"/>
  <c r="BD1307" i="19"/>
  <c r="BD1872" i="19"/>
  <c r="BD286" i="19"/>
  <c r="BD85" i="19"/>
  <c r="BD1432" i="19"/>
  <c r="BD2010" i="19"/>
  <c r="BD1562" i="19"/>
  <c r="BD2243" i="19"/>
  <c r="BD1397" i="19"/>
  <c r="BD1100" i="19"/>
  <c r="BD893" i="19"/>
  <c r="BD2359" i="19"/>
  <c r="BD695" i="19"/>
  <c r="BD682" i="19"/>
  <c r="BD1545" i="19"/>
  <c r="BD733" i="19"/>
  <c r="BD66" i="19"/>
  <c r="BD516" i="19"/>
  <c r="BD2263" i="19"/>
  <c r="BD2125" i="19"/>
  <c r="BD1846" i="19"/>
  <c r="BD782" i="19"/>
  <c r="BD2028" i="19"/>
  <c r="BD155" i="19"/>
  <c r="BD1879" i="19"/>
  <c r="BD948" i="19"/>
  <c r="BD1227" i="19"/>
  <c r="BD1427" i="19"/>
  <c r="BD1105" i="19"/>
  <c r="BD1758" i="19"/>
  <c r="BD704" i="19"/>
  <c r="BD761" i="19"/>
  <c r="BD1373" i="19"/>
  <c r="BD1029" i="19"/>
  <c r="BD447" i="19"/>
  <c r="BD1877" i="19"/>
  <c r="BD1247" i="19"/>
  <c r="BD255" i="19"/>
  <c r="BD1945" i="19"/>
  <c r="BD2000" i="19"/>
  <c r="BD322" i="19"/>
  <c r="BD187" i="19"/>
  <c r="BD865" i="19"/>
  <c r="BD541" i="19"/>
  <c r="BD1878" i="19"/>
  <c r="BD58" i="19"/>
  <c r="BD355" i="19"/>
  <c r="BD915" i="19"/>
  <c r="BD1098" i="19"/>
  <c r="BD1809" i="19"/>
  <c r="BD205" i="19"/>
  <c r="BD530" i="19"/>
  <c r="BD1788" i="19"/>
  <c r="BD2347" i="19"/>
  <c r="BD108" i="19"/>
  <c r="BD2234" i="19"/>
  <c r="BD605" i="19"/>
  <c r="BD1327" i="19"/>
  <c r="BD1169" i="19"/>
  <c r="BD2051" i="19"/>
  <c r="BD1600" i="19"/>
  <c r="BD1831" i="19"/>
  <c r="BD220" i="19"/>
  <c r="W55" i="19"/>
  <c r="BD1986" i="19"/>
  <c r="BD2062" i="19"/>
  <c r="BD655" i="19"/>
  <c r="W70" i="19"/>
  <c r="BD701" i="19"/>
  <c r="BD2047" i="19"/>
  <c r="BD55" i="19"/>
  <c r="W88" i="19"/>
  <c r="BD700" i="19"/>
  <c r="BD1009" i="19"/>
  <c r="BD1882" i="19"/>
  <c r="BD373" i="19"/>
  <c r="BD2331" i="19"/>
  <c r="BD325" i="19"/>
  <c r="BD1410" i="19"/>
  <c r="BD2320" i="19"/>
  <c r="BD1511" i="19"/>
  <c r="BD1713" i="19"/>
  <c r="BD1720" i="19"/>
  <c r="BD758" i="19"/>
  <c r="BD1560" i="19"/>
  <c r="BD1589" i="19"/>
  <c r="BD1123" i="19"/>
  <c r="BD1223" i="19"/>
  <c r="BD1362" i="19"/>
  <c r="BD1007" i="19"/>
  <c r="BD801" i="19"/>
  <c r="BD1558" i="19"/>
  <c r="BD624" i="19"/>
  <c r="BD2030" i="19"/>
  <c r="BD1202" i="19"/>
  <c r="BD344" i="19"/>
  <c r="BD2163" i="19"/>
  <c r="BD89" i="19"/>
  <c r="BD1199" i="19"/>
  <c r="BD1316" i="19"/>
  <c r="BD854" i="19"/>
  <c r="BD635" i="19"/>
  <c r="BD63" i="19"/>
  <c r="BD645" i="19"/>
  <c r="BD800" i="19"/>
  <c r="BD1555" i="19"/>
  <c r="BD600" i="19"/>
  <c r="BD1638" i="19"/>
  <c r="BD1303" i="19"/>
  <c r="BD190" i="19"/>
  <c r="BD878" i="19"/>
  <c r="BD114" i="19"/>
  <c r="BD117" i="19"/>
  <c r="BD243" i="19"/>
  <c r="BD1698" i="19"/>
  <c r="BD253" i="19"/>
  <c r="BD51" i="19"/>
  <c r="BD2236" i="19"/>
  <c r="BD1048" i="19"/>
  <c r="BD1334" i="19"/>
  <c r="BD797" i="19"/>
  <c r="BD188" i="19"/>
  <c r="BD269" i="19"/>
  <c r="BD1443" i="19"/>
  <c r="BD2299" i="19"/>
  <c r="BD2023" i="19"/>
  <c r="BD702" i="19"/>
  <c r="BD70" i="19"/>
  <c r="BD2223" i="19"/>
  <c r="BD1922" i="19"/>
  <c r="BD123" i="19"/>
  <c r="BD90" i="19"/>
  <c r="BD1702" i="19"/>
  <c r="BD2262" i="19"/>
  <c r="BD665" i="19"/>
  <c r="BD2199" i="19"/>
  <c r="BD200" i="19"/>
  <c r="BD1165" i="19"/>
  <c r="BD2146" i="19"/>
  <c r="BD609" i="19"/>
  <c r="BD1570" i="19"/>
  <c r="BD2050" i="19"/>
  <c r="BD485" i="19"/>
  <c r="BD479" i="19"/>
  <c r="BD820" i="19"/>
  <c r="BD1424" i="19"/>
  <c r="BD324" i="19"/>
  <c r="BD1050" i="19"/>
  <c r="BD1078" i="19"/>
  <c r="BD954" i="19"/>
  <c r="BD652" i="19"/>
  <c r="BD1331" i="19"/>
  <c r="BD1709" i="19"/>
  <c r="BD118" i="19"/>
  <c r="BD1261" i="19"/>
  <c r="BD1107" i="19"/>
  <c r="BD1230" i="19"/>
  <c r="BD1330" i="19"/>
  <c r="BD356" i="19"/>
  <c r="BD1583" i="19"/>
  <c r="BD308" i="19"/>
  <c r="BD1874" i="19"/>
  <c r="BD1090" i="19"/>
  <c r="BD1790" i="19"/>
  <c r="BD1419" i="19"/>
  <c r="BD2235" i="19"/>
  <c r="BD636" i="19"/>
  <c r="BD1149" i="19"/>
  <c r="BD470" i="19"/>
  <c r="BD1242" i="19"/>
  <c r="BD942" i="19"/>
  <c r="BD366" i="19"/>
  <c r="BD401" i="19"/>
  <c r="BD1112" i="19"/>
  <c r="BD2015" i="19"/>
  <c r="W23" i="19"/>
  <c r="BD2249" i="19"/>
  <c r="BD376" i="19"/>
  <c r="BD2322" i="19"/>
  <c r="BD1205" i="19"/>
  <c r="BD1612" i="19"/>
  <c r="BD2052" i="19"/>
  <c r="BD965" i="19"/>
  <c r="BD533" i="19"/>
  <c r="BD225" i="19"/>
  <c r="BD183" i="19"/>
  <c r="BD678" i="19"/>
  <c r="BD1206" i="19"/>
  <c r="BD2076" i="19"/>
  <c r="BD794" i="19"/>
  <c r="BD1406" i="19"/>
  <c r="BD1688" i="19"/>
  <c r="BD2197" i="19"/>
  <c r="BD2356" i="19"/>
  <c r="BD1056" i="19"/>
  <c r="BD212" i="19"/>
  <c r="BD343" i="19"/>
  <c r="BD873" i="19"/>
  <c r="BD1347" i="19"/>
  <c r="BD1128" i="19"/>
  <c r="BD221" i="19"/>
  <c r="BD1813" i="19"/>
  <c r="BD1696" i="19"/>
  <c r="BD2026" i="19"/>
  <c r="BD1701" i="19"/>
  <c r="BD899" i="19"/>
  <c r="BD1855" i="19"/>
  <c r="BD354" i="19"/>
  <c r="BD411" i="19"/>
  <c r="BD2123" i="19"/>
  <c r="BD2038" i="19"/>
  <c r="BD2300" i="19"/>
  <c r="BD2287" i="19"/>
  <c r="BD1099" i="19"/>
  <c r="BD1392" i="19"/>
  <c r="BD613" i="19"/>
  <c r="BD1013" i="19"/>
  <c r="BD1030" i="19"/>
  <c r="BD191" i="19"/>
  <c r="BD1543" i="19"/>
  <c r="BD1966" i="19"/>
  <c r="BD246" i="19"/>
  <c r="BD1449" i="19"/>
  <c r="BD409" i="19"/>
  <c r="BD350" i="19"/>
  <c r="BD2033" i="19"/>
  <c r="BD1126" i="19"/>
  <c r="BD1691" i="19"/>
  <c r="BD1152" i="19"/>
  <c r="BD2066" i="19"/>
  <c r="BD1763" i="19"/>
  <c r="BD1546" i="19"/>
  <c r="BD1734" i="19"/>
  <c r="BD608" i="19"/>
  <c r="BD1894" i="19"/>
  <c r="BD1825" i="19"/>
  <c r="BD818" i="19"/>
  <c r="BD2136" i="19"/>
  <c r="BD2088" i="19"/>
  <c r="BD412" i="19"/>
  <c r="BD1814" i="19"/>
  <c r="BD130" i="19"/>
  <c r="BD2341" i="19"/>
  <c r="BD2109" i="19"/>
  <c r="BD429" i="19"/>
  <c r="BD1999" i="19"/>
  <c r="BD502" i="19"/>
  <c r="BD419" i="19"/>
  <c r="BD1775" i="19"/>
  <c r="BD1065" i="19"/>
  <c r="BD1982" i="19"/>
  <c r="BD1769" i="19"/>
  <c r="BD165" i="19"/>
  <c r="BD2267" i="19"/>
  <c r="BD2155" i="19"/>
  <c r="BD132" i="19"/>
  <c r="BD553" i="19"/>
  <c r="BD1891" i="19"/>
  <c r="BD1274" i="19"/>
  <c r="BD1259" i="19"/>
  <c r="BD1507" i="19"/>
  <c r="BD654" i="19"/>
  <c r="BD2070" i="19"/>
  <c r="BD631" i="19"/>
  <c r="BD617" i="19"/>
  <c r="W31" i="19"/>
  <c r="BD920" i="19"/>
  <c r="BD1345" i="19"/>
  <c r="BD1765" i="19"/>
  <c r="W53" i="19"/>
  <c r="BD375" i="19"/>
  <c r="BD1314" i="19"/>
  <c r="BD1420" i="19"/>
  <c r="BD1037" i="19"/>
  <c r="BD1641" i="19"/>
  <c r="BD1454" i="19"/>
  <c r="BD2017" i="19"/>
  <c r="BD987" i="19"/>
  <c r="BD978" i="19"/>
  <c r="BD2048" i="19"/>
  <c r="BD1404" i="19"/>
  <c r="BD1601" i="19"/>
  <c r="BD1754" i="19"/>
  <c r="BD1343" i="19"/>
  <c r="BD793" i="19"/>
  <c r="BD164" i="19"/>
  <c r="BD742" i="19"/>
  <c r="BD1348" i="19"/>
  <c r="BD1893" i="19"/>
  <c r="BD706" i="19"/>
  <c r="BD6" i="19"/>
  <c r="BD1738" i="19"/>
  <c r="BD223" i="19"/>
  <c r="BD1488" i="19"/>
  <c r="BD725" i="19"/>
  <c r="BD254" i="19"/>
  <c r="BD1153" i="19"/>
  <c r="BD1808" i="19"/>
  <c r="BD567" i="19"/>
  <c r="BD1004" i="19"/>
  <c r="BD2284" i="19"/>
  <c r="BD723" i="19"/>
  <c r="BD1568" i="19"/>
  <c r="BD499" i="19"/>
  <c r="BD483" i="19"/>
  <c r="BD1753" i="19"/>
  <c r="BD688" i="19"/>
  <c r="BD18" i="19"/>
  <c r="BD88" i="19"/>
  <c r="BD1253" i="19"/>
  <c r="BD124" i="19"/>
  <c r="BD382" i="19"/>
  <c r="BD1926" i="19"/>
  <c r="BD434" i="19"/>
  <c r="BD1323" i="19"/>
  <c r="BD1996" i="19"/>
  <c r="BD949" i="19"/>
  <c r="BD336" i="19"/>
  <c r="BD693" i="19"/>
  <c r="BD1256" i="19"/>
  <c r="BD2288" i="19"/>
  <c r="BD2185" i="19"/>
  <c r="BD1118" i="19"/>
  <c r="BD806" i="19"/>
  <c r="BD692" i="19"/>
  <c r="BD943" i="19"/>
  <c r="BD916" i="19"/>
  <c r="BD1448" i="19"/>
  <c r="BD2071" i="19"/>
  <c r="BD1340" i="19"/>
  <c r="BD884" i="19"/>
  <c r="BD352" i="19"/>
  <c r="BD1770" i="19"/>
  <c r="BD1697" i="19"/>
  <c r="BD156" i="19"/>
  <c r="BD1504" i="19"/>
  <c r="BD650" i="19"/>
  <c r="BD1365" i="19"/>
  <c r="BD1915" i="19"/>
  <c r="BD848" i="19"/>
  <c r="BD105" i="19"/>
  <c r="BD1200" i="19"/>
  <c r="BD2213" i="19"/>
  <c r="BD482" i="19"/>
  <c r="BD395" i="19"/>
  <c r="BD1246" i="19"/>
  <c r="BD1440" i="19"/>
  <c r="BD173" i="19"/>
  <c r="BD1196" i="19"/>
  <c r="BD2175" i="19"/>
  <c r="BD362" i="19"/>
  <c r="BD241" i="19"/>
  <c r="BD396" i="19"/>
  <c r="BD337" i="19"/>
  <c r="BD1548" i="19"/>
  <c r="BD92" i="19"/>
  <c r="BD671" i="19"/>
  <c r="BD1356" i="19"/>
  <c r="BD1518" i="19"/>
  <c r="BD335" i="19"/>
  <c r="BD556" i="19"/>
  <c r="BD1962" i="19"/>
  <c r="BD1038" i="19"/>
  <c r="BD296" i="19"/>
  <c r="BD963" i="19"/>
  <c r="BD2130" i="19"/>
  <c r="BD2120" i="19"/>
  <c r="BD596" i="19"/>
  <c r="BD425" i="19"/>
  <c r="BD1057" i="19"/>
  <c r="BD456" i="19"/>
  <c r="BD1028" i="19"/>
  <c r="BD802" i="19"/>
  <c r="BD774" i="19"/>
  <c r="BD1728" i="19"/>
  <c r="BD882" i="19"/>
  <c r="BD1956" i="19"/>
  <c r="BD2222" i="19"/>
  <c r="BD1201" i="19"/>
  <c r="BD924" i="19"/>
  <c r="BD1807" i="19"/>
  <c r="BD1660" i="19"/>
  <c r="BD739" i="19"/>
  <c r="BD1131" i="19"/>
  <c r="BD320" i="19"/>
  <c r="BD1372" i="19"/>
  <c r="BD5" i="19"/>
  <c r="W36" i="19"/>
  <c r="BD2321" i="19"/>
  <c r="BD1653" i="19"/>
  <c r="BD53" i="19"/>
  <c r="BD529" i="19"/>
  <c r="BD1002" i="19"/>
  <c r="BD1752" i="19"/>
  <c r="BD381" i="19"/>
  <c r="BD194" i="19"/>
  <c r="BD1533" i="19"/>
  <c r="BD555" i="19"/>
  <c r="BD1491" i="19"/>
  <c r="BD1215" i="19"/>
  <c r="BD1482" i="19"/>
  <c r="BD228" i="19"/>
  <c r="BD1505" i="19"/>
  <c r="BD2245" i="19"/>
  <c r="BD2286" i="19"/>
  <c r="BD270" i="19"/>
  <c r="BD1106" i="19"/>
  <c r="BD1319" i="19"/>
  <c r="BD384" i="19"/>
  <c r="BD1394" i="19"/>
  <c r="BD1614" i="19"/>
  <c r="BD54" i="19"/>
  <c r="BD1815" i="19"/>
  <c r="BD1864" i="19"/>
  <c r="BD380" i="19"/>
  <c r="BD1129" i="19"/>
  <c r="BD2194" i="19"/>
  <c r="BD1904" i="19"/>
  <c r="BD1551" i="19"/>
  <c r="BD1669" i="19"/>
  <c r="BD930" i="19"/>
  <c r="BD1564" i="19"/>
  <c r="BD790" i="19"/>
  <c r="BD664" i="19"/>
  <c r="BD538" i="19"/>
  <c r="BD127" i="19"/>
  <c r="BD46" i="19"/>
  <c r="BD1921" i="19"/>
  <c r="BD836" i="19"/>
  <c r="BD786" i="19"/>
  <c r="BD1361" i="19"/>
  <c r="BD32" i="19"/>
  <c r="BD1585" i="19"/>
  <c r="H41" i="1"/>
  <c r="AU21" i="19"/>
  <c r="AU20" i="19"/>
  <c r="AU12" i="19"/>
  <c r="AW12" i="19" s="1"/>
  <c r="AU2" i="19"/>
  <c r="AW2" i="19" s="1"/>
  <c r="AU5" i="19"/>
  <c r="AW5" i="19" s="1"/>
  <c r="AU8" i="19"/>
  <c r="AW8" i="19" s="1"/>
  <c r="AU11" i="19"/>
  <c r="AW11" i="19" s="1"/>
  <c r="AU7" i="19"/>
  <c r="AW7" i="19" s="1"/>
  <c r="AU23" i="19"/>
  <c r="AU9" i="19"/>
  <c r="AW9" i="19" s="1"/>
  <c r="AU13" i="19"/>
  <c r="AW13" i="19" s="1"/>
  <c r="AU17" i="19"/>
  <c r="AU3" i="19"/>
  <c r="AW3" i="19" s="1"/>
  <c r="AU6" i="19"/>
  <c r="AW6" i="19" s="1"/>
  <c r="AU22" i="19"/>
  <c r="AU16" i="19"/>
  <c r="AA12" i="19" l="1"/>
  <c r="AA35" i="19"/>
  <c r="AA38" i="19"/>
  <c r="AA55" i="19"/>
  <c r="AA22" i="19"/>
  <c r="AA26" i="19"/>
  <c r="AA75" i="19"/>
  <c r="AA93" i="19"/>
  <c r="AA49" i="19"/>
  <c r="AA59" i="19"/>
  <c r="AA66" i="19"/>
  <c r="AA74" i="19"/>
  <c r="AA68" i="19"/>
  <c r="AA51" i="19"/>
  <c r="AA14" i="19"/>
  <c r="AA23" i="19"/>
  <c r="AA25" i="19"/>
  <c r="AA69" i="19"/>
  <c r="AA67" i="19"/>
  <c r="AA41" i="19"/>
  <c r="AA36" i="19"/>
  <c r="AA15" i="19"/>
  <c r="AA78" i="19"/>
  <c r="AA91" i="19"/>
  <c r="AA76" i="19"/>
  <c r="AA8" i="19"/>
  <c r="AA10" i="19"/>
  <c r="AA60" i="19"/>
  <c r="AA70" i="19"/>
  <c r="AA4" i="19"/>
  <c r="AA21" i="19"/>
  <c r="AA11" i="19"/>
  <c r="AA2" i="19"/>
  <c r="AA13" i="19"/>
  <c r="AA27" i="19"/>
  <c r="AA39" i="19"/>
  <c r="AA53" i="19"/>
  <c r="AA77" i="19"/>
  <c r="AA42" i="19"/>
  <c r="AA18" i="19"/>
  <c r="AA80" i="19"/>
  <c r="AA56" i="19"/>
  <c r="AA84" i="19"/>
  <c r="AA83" i="19"/>
  <c r="AA16" i="19"/>
  <c r="AA58" i="19"/>
  <c r="AA71" i="19"/>
  <c r="AA85" i="19"/>
  <c r="AA6" i="19"/>
  <c r="AA86" i="19"/>
  <c r="AA20" i="19"/>
  <c r="AA37" i="19"/>
  <c r="AA47" i="19"/>
  <c r="AA52" i="19"/>
  <c r="AA30" i="19"/>
  <c r="AA63" i="19"/>
  <c r="AA82" i="19"/>
  <c r="AA57" i="19"/>
  <c r="AA50" i="19"/>
  <c r="AA28" i="19"/>
  <c r="AA81" i="19"/>
  <c r="AA24" i="19"/>
  <c r="AA61" i="19"/>
  <c r="AA62" i="19"/>
  <c r="AA54" i="19"/>
  <c r="AA34" i="19"/>
  <c r="AA32" i="19"/>
  <c r="AA64" i="19"/>
  <c r="AA29" i="19"/>
  <c r="AA5" i="19"/>
  <c r="AA17" i="19"/>
  <c r="AA45" i="19"/>
  <c r="AA31" i="19"/>
  <c r="AA19" i="19"/>
  <c r="AA46" i="19"/>
  <c r="AA3" i="19"/>
  <c r="AA79" i="19"/>
  <c r="AA90" i="19"/>
  <c r="AA87" i="19"/>
  <c r="AA89" i="19"/>
  <c r="AA44" i="19"/>
  <c r="AA48" i="19"/>
  <c r="AA73" i="19"/>
  <c r="AA65" i="19"/>
  <c r="AA40" i="19"/>
  <c r="AA92" i="19"/>
  <c r="AA9" i="19"/>
  <c r="AA33" i="19"/>
  <c r="AA43" i="19"/>
  <c r="AA7" i="19"/>
  <c r="AA88" i="19"/>
  <c r="AA72" i="19"/>
  <c r="AX13" i="19"/>
  <c r="AX6" i="19"/>
  <c r="AX10" i="19"/>
  <c r="AX12" i="19"/>
  <c r="AX7" i="19"/>
  <c r="AX9" i="19"/>
  <c r="AX3" i="19"/>
  <c r="AX5" i="19"/>
  <c r="AX4" i="19"/>
  <c r="AX8" i="19"/>
  <c r="AX11" i="19"/>
  <c r="AX2" i="19"/>
  <c r="AW19" i="19"/>
  <c r="AW23" i="19"/>
  <c r="H40" i="1"/>
  <c r="AW16" i="19"/>
  <c r="AP23" i="14"/>
  <c r="AW20" i="19"/>
  <c r="AW21" i="19"/>
  <c r="AW22" i="19"/>
  <c r="AW17" i="19"/>
  <c r="I40" i="1"/>
  <c r="AQ23" i="14"/>
  <c r="AW18" i="19"/>
  <c r="AO23" i="14"/>
  <c r="I41" i="1"/>
  <c r="AR23" i="14"/>
  <c r="AS23" i="14"/>
  <c r="AX19" i="19" l="1"/>
  <c r="AX16" i="19"/>
  <c r="AX18" i="19"/>
  <c r="AX17" i="19"/>
  <c r="AX21" i="19"/>
  <c r="AX23" i="19"/>
  <c r="AX22" i="19"/>
  <c r="AX20" i="19"/>
  <c r="AP24" i="14"/>
  <c r="AQ24" i="14"/>
  <c r="AO24" i="14"/>
  <c r="AP25" i="14"/>
  <c r="U3" i="24" a="1"/>
  <c r="AQ25" i="14"/>
  <c r="AO25" i="14"/>
  <c r="AR25" i="14"/>
  <c r="AS25" i="14"/>
  <c r="AR24" i="14"/>
  <c r="AS24" i="14"/>
  <c r="U41" i="24" l="1"/>
  <c r="U11" i="24"/>
  <c r="U5" i="24"/>
  <c r="U34" i="24"/>
  <c r="U84" i="24"/>
  <c r="U38" i="24"/>
  <c r="U15" i="24"/>
  <c r="U3" i="24"/>
  <c r="U68" i="24"/>
  <c r="U61" i="24"/>
  <c r="U62" i="24"/>
  <c r="U27" i="24"/>
  <c r="U9" i="24"/>
  <c r="U83" i="24"/>
  <c r="U23" i="24"/>
  <c r="U67" i="24"/>
  <c r="U18" i="24"/>
  <c r="U48" i="24"/>
  <c r="U29" i="24"/>
  <c r="U60" i="24"/>
  <c r="U85" i="24"/>
  <c r="U37" i="24"/>
  <c r="U6" i="24"/>
  <c r="U7" i="24"/>
  <c r="U46" i="24"/>
  <c r="U13" i="24"/>
  <c r="U35" i="24"/>
  <c r="U70" i="24"/>
  <c r="U12" i="24"/>
  <c r="U49" i="24"/>
  <c r="U58" i="24"/>
  <c r="U14" i="24"/>
  <c r="U33" i="24"/>
  <c r="U71" i="24"/>
  <c r="U75" i="24"/>
  <c r="U56" i="24"/>
  <c r="U65" i="24"/>
  <c r="U52" i="24"/>
  <c r="U63" i="24"/>
  <c r="U73" i="24"/>
  <c r="U31" i="24"/>
  <c r="U4" i="24"/>
  <c r="U89" i="24"/>
  <c r="U55" i="24"/>
  <c r="U26" i="24"/>
  <c r="U81" i="24"/>
  <c r="U74" i="24"/>
  <c r="U21" i="24"/>
  <c r="U42" i="24"/>
  <c r="U91" i="24"/>
  <c r="U25" i="24"/>
  <c r="U22" i="24"/>
  <c r="U10" i="24"/>
  <c r="U54" i="24"/>
  <c r="U8" i="24"/>
  <c r="U44" i="24"/>
  <c r="U36" i="24"/>
  <c r="U39" i="24"/>
  <c r="U51" i="24"/>
  <c r="U43" i="24"/>
  <c r="U19" i="24"/>
  <c r="U40" i="24"/>
  <c r="U76" i="24"/>
  <c r="U78" i="24"/>
  <c r="U16" i="24"/>
  <c r="U47" i="24"/>
  <c r="U79" i="24"/>
  <c r="U53" i="24"/>
  <c r="U72" i="24"/>
  <c r="U28" i="24"/>
  <c r="U93" i="24"/>
  <c r="U64" i="24"/>
  <c r="U59" i="24"/>
  <c r="U45" i="24"/>
  <c r="U57" i="24"/>
  <c r="U17" i="24"/>
  <c r="U90" i="24"/>
  <c r="U82" i="24"/>
  <c r="U87" i="24"/>
  <c r="U50" i="24"/>
  <c r="U92" i="24"/>
  <c r="U80" i="24"/>
  <c r="U88" i="24"/>
  <c r="U30" i="24"/>
  <c r="U24" i="24"/>
  <c r="U66" i="24"/>
  <c r="U69" i="24"/>
  <c r="U86" i="24"/>
  <c r="U32" i="24"/>
  <c r="U20" i="24"/>
  <c r="U77" i="24"/>
  <c r="Z28" i="24"/>
  <c r="Y80" i="24"/>
  <c r="Y13" i="24"/>
  <c r="W72" i="24"/>
  <c r="X16" i="24"/>
  <c r="Y51" i="24"/>
  <c r="Y66" i="24"/>
  <c r="Z50" i="24"/>
  <c r="V82" i="24"/>
  <c r="V5" i="24"/>
  <c r="W17" i="24"/>
  <c r="Y69" i="24"/>
  <c r="W83" i="24"/>
  <c r="W53" i="24"/>
  <c r="X34" i="24"/>
  <c r="W74" i="24"/>
  <c r="W64" i="24"/>
  <c r="W56" i="24"/>
  <c r="V12" i="24"/>
  <c r="Y63" i="24"/>
  <c r="Y27" i="24"/>
  <c r="X88" i="24"/>
  <c r="Z40" i="24"/>
  <c r="X43" i="24"/>
  <c r="Y44" i="24"/>
  <c r="Z22" i="24"/>
  <c r="Y9" i="24"/>
  <c r="Y6" i="24"/>
  <c r="X79" i="24"/>
  <c r="Y82" i="24"/>
  <c r="Z47" i="24"/>
  <c r="Z55" i="24"/>
  <c r="W90" i="24"/>
  <c r="Z92" i="24"/>
  <c r="X51" i="24"/>
  <c r="Z15" i="24"/>
  <c r="Y87" i="24"/>
  <c r="Y33" i="24"/>
  <c r="W42" i="24"/>
  <c r="V93" i="24"/>
  <c r="X61" i="24"/>
  <c r="AP26" i="14"/>
  <c r="Y68" i="24"/>
  <c r="Z75" i="24"/>
  <c r="Z12" i="24"/>
  <c r="Z69" i="24"/>
  <c r="Z87" i="24"/>
  <c r="X27" i="24"/>
  <c r="W4" i="24"/>
  <c r="W19" i="24"/>
  <c r="Y53" i="24"/>
  <c r="V73" i="24"/>
  <c r="V23" i="24"/>
  <c r="Z32" i="24"/>
  <c r="W10" i="24"/>
  <c r="Z82" i="24"/>
  <c r="Y8" i="24"/>
  <c r="AO28" i="14"/>
  <c r="AO31" i="14"/>
  <c r="AO36" i="14"/>
  <c r="AQ39" i="14"/>
  <c r="AO44" i="14"/>
  <c r="AQ47" i="14"/>
  <c r="AO52" i="14"/>
  <c r="AQ55" i="14"/>
  <c r="AO60" i="14"/>
  <c r="AQ63" i="14"/>
  <c r="AQ68" i="14"/>
  <c r="AO71" i="14"/>
  <c r="AO76" i="14"/>
  <c r="AQ109" i="14"/>
  <c r="AO112" i="14"/>
  <c r="AO138" i="14"/>
  <c r="AO142" i="14"/>
  <c r="AO146" i="14"/>
  <c r="AO150" i="14"/>
  <c r="AO154" i="14"/>
  <c r="AO167" i="14"/>
  <c r="AO171" i="14"/>
  <c r="AQ175" i="14"/>
  <c r="AO179" i="14"/>
  <c r="AO183" i="14"/>
  <c r="AO187" i="14"/>
  <c r="AO191" i="14"/>
  <c r="AO195" i="14"/>
  <c r="AO199" i="14"/>
  <c r="AO203" i="14"/>
  <c r="AO207" i="14"/>
  <c r="AO210" i="14"/>
  <c r="AQ213" i="14"/>
  <c r="AQ218" i="14"/>
  <c r="AO221" i="14"/>
  <c r="AQ226" i="14"/>
  <c r="AQ229" i="14"/>
  <c r="AQ234" i="14"/>
  <c r="AO237" i="14"/>
  <c r="AQ242" i="14"/>
  <c r="AO245" i="14"/>
  <c r="AO250" i="14"/>
  <c r="AO253" i="14"/>
  <c r="AQ258" i="14"/>
  <c r="AO261" i="14"/>
  <c r="AO266" i="14"/>
  <c r="AQ269" i="14"/>
  <c r="AQ274" i="14"/>
  <c r="AO277" i="14"/>
  <c r="AO282" i="14"/>
  <c r="AO285" i="14"/>
  <c r="AQ290" i="14"/>
  <c r="AO293" i="14"/>
  <c r="AO298" i="14"/>
  <c r="AO301" i="14"/>
  <c r="AQ306" i="14"/>
  <c r="AO309" i="14"/>
  <c r="AO314" i="14"/>
  <c r="AQ317" i="14"/>
  <c r="AO322" i="14"/>
  <c r="AQ325" i="14"/>
  <c r="AO330" i="14"/>
  <c r="AQ333" i="14"/>
  <c r="AQ338" i="14"/>
  <c r="AO341" i="14"/>
  <c r="AQ346" i="14"/>
  <c r="AO349" i="14"/>
  <c r="AO354" i="14"/>
  <c r="AQ357" i="14"/>
  <c r="AO362" i="14"/>
  <c r="AO365" i="14"/>
  <c r="AO370" i="14"/>
  <c r="AQ373" i="14"/>
  <c r="AO378" i="14"/>
  <c r="AQ381" i="14"/>
  <c r="AQ386" i="14"/>
  <c r="AQ389" i="14"/>
  <c r="AQ394" i="14"/>
  <c r="AO397" i="14"/>
  <c r="AO402" i="14"/>
  <c r="AQ405" i="14"/>
  <c r="AO410" i="14"/>
  <c r="AO413" i="14"/>
  <c r="AQ418" i="14"/>
  <c r="AQ421" i="14"/>
  <c r="AQ426" i="14"/>
  <c r="AO429" i="14"/>
  <c r="AQ434" i="14"/>
  <c r="AO437" i="14"/>
  <c r="AO442" i="14"/>
  <c r="AO445" i="14"/>
  <c r="AQ450" i="14"/>
  <c r="AO453" i="14"/>
  <c r="AQ458" i="14"/>
  <c r="AQ461" i="14"/>
  <c r="AO466" i="14"/>
  <c r="AO469" i="14"/>
  <c r="AO474" i="14"/>
  <c r="AQ477" i="14"/>
  <c r="AO482" i="14"/>
  <c r="AO485" i="14"/>
  <c r="AO490" i="14"/>
  <c r="AO493" i="14"/>
  <c r="AO498" i="14"/>
  <c r="AO501" i="14"/>
  <c r="AO506" i="14"/>
  <c r="AQ509" i="14"/>
  <c r="AO514" i="14"/>
  <c r="AQ517" i="14"/>
  <c r="AO522" i="14"/>
  <c r="AO525" i="14"/>
  <c r="AO530" i="14"/>
  <c r="AO533" i="14"/>
  <c r="AO538" i="14"/>
  <c r="AQ541" i="14"/>
  <c r="AO546" i="14"/>
  <c r="AQ549" i="14"/>
  <c r="AO554" i="14"/>
  <c r="AO557" i="14"/>
  <c r="AO562" i="14"/>
  <c r="AO565" i="14"/>
  <c r="AO570" i="14"/>
  <c r="AQ573" i="14"/>
  <c r="AO578" i="14"/>
  <c r="AO581" i="14"/>
  <c r="AO586" i="14"/>
  <c r="AO589" i="14"/>
  <c r="AO594" i="14"/>
  <c r="AO597" i="14"/>
  <c r="AO602" i="14"/>
  <c r="AO605" i="14"/>
  <c r="AO610" i="14"/>
  <c r="AQ613" i="14"/>
  <c r="AO618" i="14"/>
  <c r="AQ621" i="14"/>
  <c r="AQ626" i="14"/>
  <c r="AQ629" i="14"/>
  <c r="AQ634" i="14"/>
  <c r="AQ637" i="14"/>
  <c r="AO642" i="14"/>
  <c r="AQ645" i="14"/>
  <c r="AO650" i="14"/>
  <c r="AO653" i="14"/>
  <c r="AO658" i="14"/>
  <c r="AQ661" i="14"/>
  <c r="AO666" i="14"/>
  <c r="AQ669" i="14"/>
  <c r="AQ674" i="14"/>
  <c r="AQ677" i="14"/>
  <c r="AO682" i="14"/>
  <c r="AO685" i="14"/>
  <c r="AQ690" i="14"/>
  <c r="AQ693" i="14"/>
  <c r="AO698" i="14"/>
  <c r="AO701" i="14"/>
  <c r="AO706" i="14"/>
  <c r="AQ709" i="14"/>
  <c r="AO714" i="14"/>
  <c r="AO717" i="14"/>
  <c r="AO722" i="14"/>
  <c r="AO725" i="14"/>
  <c r="AQ730" i="14"/>
  <c r="AQ733" i="14"/>
  <c r="AQ738" i="14"/>
  <c r="AQ741" i="14"/>
  <c r="AQ746" i="14"/>
  <c r="AO749" i="14"/>
  <c r="AQ754" i="14"/>
  <c r="AO757" i="14"/>
  <c r="AO762" i="14"/>
  <c r="AO765" i="14"/>
  <c r="AO770" i="14"/>
  <c r="AO773" i="14"/>
  <c r="AQ778" i="14"/>
  <c r="AO781" i="14"/>
  <c r="AQ786" i="14"/>
  <c r="AO789" i="14"/>
  <c r="AQ794" i="14"/>
  <c r="AO797" i="14"/>
  <c r="AQ802" i="14"/>
  <c r="AO805" i="14"/>
  <c r="AO810" i="14"/>
  <c r="AQ813" i="14"/>
  <c r="AO818" i="14"/>
  <c r="AQ821" i="14"/>
  <c r="AO826" i="14"/>
  <c r="AQ829" i="14"/>
  <c r="AO834" i="14"/>
  <c r="AQ837" i="14"/>
  <c r="AO842" i="14"/>
  <c r="AQ845" i="14"/>
  <c r="AO850" i="14"/>
  <c r="AQ853" i="14"/>
  <c r="AQ856" i="14"/>
  <c r="AQ861" i="14"/>
  <c r="AO864" i="14"/>
  <c r="AQ869" i="14"/>
  <c r="AQ888" i="14"/>
  <c r="AO895" i="14"/>
  <c r="AO904" i="14"/>
  <c r="AQ907" i="14"/>
  <c r="AO912" i="14"/>
  <c r="AO915" i="14"/>
  <c r="AQ918" i="14"/>
  <c r="AO926" i="14"/>
  <c r="AQ929" i="14"/>
  <c r="AO934" i="14"/>
  <c r="AQ937" i="14"/>
  <c r="AQ942" i="14"/>
  <c r="AQ945" i="14"/>
  <c r="AQ948" i="14"/>
  <c r="AQ953" i="14"/>
  <c r="AO956" i="14"/>
  <c r="AO966" i="14"/>
  <c r="AQ969" i="14"/>
  <c r="AO977" i="14"/>
  <c r="AQ976" i="14"/>
  <c r="AO158" i="14"/>
  <c r="AQ873" i="14"/>
  <c r="AQ877" i="14"/>
  <c r="AQ882" i="14"/>
  <c r="AQ886" i="14"/>
  <c r="AQ891" i="14"/>
  <c r="AQ959" i="14"/>
  <c r="AQ981" i="14"/>
  <c r="AO984" i="14"/>
  <c r="AQ989" i="14"/>
  <c r="AQ992" i="14"/>
  <c r="AO997" i="14"/>
  <c r="AQ1005" i="14"/>
  <c r="AQ1008" i="14"/>
  <c r="AQ1013" i="14"/>
  <c r="AO1016" i="14"/>
  <c r="AQ1021" i="14"/>
  <c r="AO1024" i="14"/>
  <c r="AQ1029" i="14"/>
  <c r="AQ1032" i="14"/>
  <c r="AO1037" i="14"/>
  <c r="AO1040" i="14"/>
  <c r="AQ1045" i="14"/>
  <c r="AO1048" i="14"/>
  <c r="AQ1053" i="14"/>
  <c r="AO1056" i="14"/>
  <c r="AQ1061" i="14"/>
  <c r="AO1064" i="14"/>
  <c r="AQ1069" i="14"/>
  <c r="AO1072" i="14"/>
  <c r="AO1077" i="14"/>
  <c r="AO1080" i="14"/>
  <c r="AQ1085" i="14"/>
  <c r="AO1088" i="14"/>
  <c r="AQ1093" i="14"/>
  <c r="AO1096" i="14"/>
  <c r="AQ1101" i="14"/>
  <c r="AO1104" i="14"/>
  <c r="AQ1109" i="14"/>
  <c r="AO1112" i="14"/>
  <c r="AQ1117" i="14"/>
  <c r="AQ1125" i="14"/>
  <c r="AO1128" i="14"/>
  <c r="AO1133" i="14"/>
  <c r="AO1136" i="14"/>
  <c r="AQ1141" i="14"/>
  <c r="AO1144" i="14"/>
  <c r="AO1149" i="14"/>
  <c r="AO1152" i="14"/>
  <c r="AQ1154" i="14"/>
  <c r="AQ1157" i="14"/>
  <c r="AO1160" i="14"/>
  <c r="AQ1165" i="14"/>
  <c r="AO1168" i="14"/>
  <c r="AQ1173" i="14"/>
  <c r="AO1176" i="14"/>
  <c r="AQ1181" i="14"/>
  <c r="AO1184" i="14"/>
  <c r="AQ1189" i="14"/>
  <c r="AO1192" i="14"/>
  <c r="AO1197" i="14"/>
  <c r="AO1200" i="14"/>
  <c r="AQ1205" i="14"/>
  <c r="AQ1208" i="14"/>
  <c r="AQ1213" i="14"/>
  <c r="AO1216" i="14"/>
  <c r="AQ1221" i="14"/>
  <c r="AQ1229" i="14"/>
  <c r="AO1232" i="14"/>
  <c r="AQ1237" i="14"/>
  <c r="AQ1240" i="14"/>
  <c r="AQ1245" i="14"/>
  <c r="AQ1248" i="14"/>
  <c r="AQ1253" i="14"/>
  <c r="AQ1256" i="14"/>
  <c r="AQ1261" i="14"/>
  <c r="AO1264" i="14"/>
  <c r="AQ1269" i="14"/>
  <c r="AO1272" i="14"/>
  <c r="AQ1277" i="14"/>
  <c r="AO1280" i="14"/>
  <c r="AQ1285" i="14"/>
  <c r="AO1288" i="14"/>
  <c r="AQ1293" i="14"/>
  <c r="AO1296" i="14"/>
  <c r="AQ1301" i="14"/>
  <c r="AQ1304" i="14"/>
  <c r="AO1309" i="14"/>
  <c r="AQ1312" i="14"/>
  <c r="AQ1317" i="14"/>
  <c r="AO1320" i="14"/>
  <c r="AO1325" i="14"/>
  <c r="AQ1328" i="14"/>
  <c r="AO1333" i="14"/>
  <c r="AO1336" i="14"/>
  <c r="AO1341" i="14"/>
  <c r="AO1344" i="14"/>
  <c r="AQ1349" i="14"/>
  <c r="AO1352" i="14"/>
  <c r="AO1357" i="14"/>
  <c r="AO1360" i="14"/>
  <c r="AO1365" i="14"/>
  <c r="AO1368" i="14"/>
  <c r="AQ1373" i="14"/>
  <c r="AQ1381" i="14"/>
  <c r="AQ1384" i="14"/>
  <c r="AQ1389" i="14"/>
  <c r="AO1392" i="14"/>
  <c r="AQ1397" i="14"/>
  <c r="AO1400" i="14"/>
  <c r="AQ1405" i="14"/>
  <c r="AO1408" i="14"/>
  <c r="AQ1410" i="14"/>
  <c r="AQ1413" i="14"/>
  <c r="AQ1416" i="14"/>
  <c r="AQ1421" i="14"/>
  <c r="AQ1424" i="14"/>
  <c r="AQ1429" i="14"/>
  <c r="AO1432" i="14"/>
  <c r="AQ1437" i="14"/>
  <c r="AO1440" i="14"/>
  <c r="AO1445" i="14"/>
  <c r="AO1448" i="14"/>
  <c r="AQ1453" i="14"/>
  <c r="AO1456" i="14"/>
  <c r="AQ1461" i="14"/>
  <c r="AO1464" i="14"/>
  <c r="AQ1469" i="14"/>
  <c r="AO1472" i="14"/>
  <c r="AQ1477" i="14"/>
  <c r="AO1480" i="14"/>
  <c r="AQ1485" i="14"/>
  <c r="AO1488" i="14"/>
  <c r="AQ1493" i="14"/>
  <c r="AO1496" i="14"/>
  <c r="AQ1501" i="14"/>
  <c r="AQ1504" i="14"/>
  <c r="AQ1509" i="14"/>
  <c r="AO1512" i="14"/>
  <c r="AQ1517" i="14"/>
  <c r="AQ1520" i="14"/>
  <c r="AO1525" i="14"/>
  <c r="AO1528" i="14"/>
  <c r="AQ1533" i="14"/>
  <c r="AO1536" i="14"/>
  <c r="AQ1541" i="14"/>
  <c r="AO1544" i="14"/>
  <c r="AQ1549" i="14"/>
  <c r="AO1552" i="14"/>
  <c r="AQ1557" i="14"/>
  <c r="AQ1560" i="14"/>
  <c r="AO1565" i="14"/>
  <c r="AO1568" i="14"/>
  <c r="AQ1573" i="14"/>
  <c r="AO1576" i="14"/>
  <c r="AO1581" i="14"/>
  <c r="AO1584" i="14"/>
  <c r="AQ1589" i="14"/>
  <c r="AO1592" i="14"/>
  <c r="AQ1597" i="14"/>
  <c r="AO1600" i="14"/>
  <c r="AQ1605" i="14"/>
  <c r="AO1608" i="14"/>
  <c r="AQ1613" i="14"/>
  <c r="AO1616" i="14"/>
  <c r="AQ1621" i="14"/>
  <c r="AQ1624" i="14"/>
  <c r="AQ1629" i="14"/>
  <c r="AQ1637" i="14"/>
  <c r="AQ1640" i="14"/>
  <c r="AQ1645" i="14"/>
  <c r="AO1648" i="14"/>
  <c r="AQ1653" i="14"/>
  <c r="AQ1656" i="14"/>
  <c r="AQ1661" i="14"/>
  <c r="AO1664" i="14"/>
  <c r="AQ1666" i="14"/>
  <c r="AQ1669" i="14"/>
  <c r="AQ1672" i="14"/>
  <c r="AQ1677" i="14"/>
  <c r="AQ1680" i="14"/>
  <c r="AQ1685" i="14"/>
  <c r="AO1688" i="14"/>
  <c r="AQ1693" i="14"/>
  <c r="AO1696" i="14"/>
  <c r="AQ1701" i="14"/>
  <c r="AO1704" i="14"/>
  <c r="AO1709" i="14"/>
  <c r="AO1712" i="14"/>
  <c r="AQ1717" i="14"/>
  <c r="AO1720" i="14"/>
  <c r="AQ1725" i="14"/>
  <c r="AO1728" i="14"/>
  <c r="AQ1733" i="14"/>
  <c r="AQ1741" i="14"/>
  <c r="AO1744" i="14"/>
  <c r="AQ1749" i="14"/>
  <c r="AQ1752" i="14"/>
  <c r="AQ1757" i="14"/>
  <c r="AO1760" i="14"/>
  <c r="AQ1765" i="14"/>
  <c r="AQ1768" i="14"/>
  <c r="AO1773" i="14"/>
  <c r="AO1776" i="14"/>
  <c r="AQ1781" i="14"/>
  <c r="AO1784" i="14"/>
  <c r="AQ1789" i="14"/>
  <c r="AO1792" i="14"/>
  <c r="AQ1797" i="14"/>
  <c r="AO1800" i="14"/>
  <c r="AQ1805" i="14"/>
  <c r="AQ1808" i="14"/>
  <c r="AQ1813" i="14"/>
  <c r="AO1816" i="14"/>
  <c r="AQ1821" i="14"/>
  <c r="AO1824" i="14"/>
  <c r="AQ1829" i="14"/>
  <c r="AO1832" i="14"/>
  <c r="AQ1837" i="14"/>
  <c r="AO1840" i="14"/>
  <c r="AQ1845" i="14"/>
  <c r="AO1848" i="14"/>
  <c r="AQ1853" i="14"/>
  <c r="AQ1856" i="14"/>
  <c r="AQ1861" i="14"/>
  <c r="AQ1864" i="14"/>
  <c r="AQ1869" i="14"/>
  <c r="AQ1872" i="14"/>
  <c r="AQ1877" i="14"/>
  <c r="AQ1880" i="14"/>
  <c r="AQ1885" i="14"/>
  <c r="AO1893" i="14"/>
  <c r="AQ1896" i="14"/>
  <c r="AQ1901" i="14"/>
  <c r="AO1904" i="14"/>
  <c r="AQ1909" i="14"/>
  <c r="AO1912" i="14"/>
  <c r="AQ1917" i="14"/>
  <c r="AO1920" i="14"/>
  <c r="AQ1922" i="14"/>
  <c r="AQ1925" i="14"/>
  <c r="AO1928" i="14"/>
  <c r="AQ1933" i="14"/>
  <c r="AQ1936" i="14"/>
  <c r="AQ1941" i="14"/>
  <c r="AO1944" i="14"/>
  <c r="AQ1949" i="14"/>
  <c r="AO1952" i="14"/>
  <c r="AQ1957" i="14"/>
  <c r="AO1960" i="14"/>
  <c r="AQ1965" i="14"/>
  <c r="AO1968" i="14"/>
  <c r="AO1973" i="14"/>
  <c r="AO1976" i="14"/>
  <c r="AQ1981" i="14"/>
  <c r="AQ1984" i="14"/>
  <c r="AQ1989" i="14"/>
  <c r="AQ1997" i="14"/>
  <c r="AQ2000" i="14"/>
  <c r="AO2005" i="14"/>
  <c r="AO2008" i="14"/>
  <c r="AQ2013" i="14"/>
  <c r="AQ2016" i="14"/>
  <c r="AQ2021" i="14"/>
  <c r="AQ2024" i="14"/>
  <c r="AQ2029" i="14"/>
  <c r="AQ2032" i="14"/>
  <c r="AQ2037" i="14"/>
  <c r="AO2040" i="14"/>
  <c r="AQ2045" i="14"/>
  <c r="AQ2048" i="14"/>
  <c r="AQ2053" i="14"/>
  <c r="AO2056" i="14"/>
  <c r="AQ2061" i="14"/>
  <c r="AQ2064" i="14"/>
  <c r="AQ2069" i="14"/>
  <c r="AO2072" i="14"/>
  <c r="AO2077" i="14"/>
  <c r="AO2080" i="14"/>
  <c r="AQ2085" i="14"/>
  <c r="AO2088" i="14"/>
  <c r="AO2093" i="14"/>
  <c r="AO2096" i="14"/>
  <c r="AQ2101" i="14"/>
  <c r="AO2104" i="14"/>
  <c r="AQ2109" i="14"/>
  <c r="AO2112" i="14"/>
  <c r="AQ2117" i="14"/>
  <c r="AQ2120" i="14"/>
  <c r="AQ2125" i="14"/>
  <c r="AO2128" i="14"/>
  <c r="AO2133" i="14"/>
  <c r="AO2136" i="14"/>
  <c r="AQ2141" i="14"/>
  <c r="AQ2149" i="14"/>
  <c r="AQ2152" i="14"/>
  <c r="AQ2157" i="14"/>
  <c r="AO2160" i="14"/>
  <c r="AQ2165" i="14"/>
  <c r="AQ2168" i="14"/>
  <c r="AQ2173" i="14"/>
  <c r="AO2176" i="14"/>
  <c r="AQ2178" i="14"/>
  <c r="AQ2181" i="14"/>
  <c r="AO2184" i="14"/>
  <c r="AQ2189" i="14"/>
  <c r="AO2192" i="14"/>
  <c r="AQ2197" i="14"/>
  <c r="AO2200" i="14"/>
  <c r="AQ2205" i="14"/>
  <c r="AO2208" i="14"/>
  <c r="AQ2213" i="14"/>
  <c r="AO2216" i="14"/>
  <c r="AQ2221" i="14"/>
  <c r="AQ2224" i="14"/>
  <c r="Y7" i="24"/>
  <c r="V60" i="24"/>
  <c r="Z43" i="24"/>
  <c r="W62" i="24"/>
  <c r="X5" i="24"/>
  <c r="V17" i="24"/>
  <c r="Z8" i="24"/>
  <c r="V83" i="24"/>
  <c r="V52" i="24"/>
  <c r="Y34" i="24"/>
  <c r="Y74" i="24"/>
  <c r="X64" i="24"/>
  <c r="W57" i="24"/>
  <c r="Y84" i="24"/>
  <c r="V85" i="24"/>
  <c r="Y71" i="24"/>
  <c r="Y36" i="24"/>
  <c r="X4" i="24"/>
  <c r="W30" i="24"/>
  <c r="Y61" i="24"/>
  <c r="Y41" i="24"/>
  <c r="V86" i="24"/>
  <c r="V66" i="24"/>
  <c r="Z57" i="24"/>
  <c r="V32" i="24"/>
  <c r="X65" i="24"/>
  <c r="W49" i="24"/>
  <c r="X21" i="24"/>
  <c r="V54" i="24"/>
  <c r="V27" i="24"/>
  <c r="Y55" i="24"/>
  <c r="Z60" i="24"/>
  <c r="W7" i="24"/>
  <c r="Y75" i="24"/>
  <c r="X12" i="24"/>
  <c r="X69" i="24"/>
  <c r="X25" i="24"/>
  <c r="W37" i="24"/>
  <c r="Y37" i="24"/>
  <c r="X11" i="24"/>
  <c r="W27" i="24"/>
  <c r="Y5" i="24"/>
  <c r="X74" i="24"/>
  <c r="W34" i="24"/>
  <c r="Y21" i="24"/>
  <c r="W46" i="24"/>
  <c r="X37" i="24"/>
  <c r="Z25" i="24"/>
  <c r="Y54" i="24"/>
  <c r="Y42" i="24"/>
  <c r="X39" i="24"/>
  <c r="W78" i="24"/>
  <c r="Z33" i="24"/>
  <c r="V62" i="24"/>
  <c r="W38" i="24"/>
  <c r="X14" i="24"/>
  <c r="Y31" i="24"/>
  <c r="AQ31" i="14"/>
  <c r="AQ34" i="14"/>
  <c r="AO39" i="14"/>
  <c r="AQ42" i="14"/>
  <c r="AO47" i="14"/>
  <c r="AQ50" i="14"/>
  <c r="AO55" i="14"/>
  <c r="AQ58" i="14"/>
  <c r="AO63" i="14"/>
  <c r="AQ66" i="14"/>
  <c r="AQ71" i="14"/>
  <c r="AQ74" i="14"/>
  <c r="AO80" i="14"/>
  <c r="AQ84" i="14"/>
  <c r="AO88" i="14"/>
  <c r="AO92" i="14"/>
  <c r="AQ96" i="14"/>
  <c r="AO100" i="14"/>
  <c r="AO104" i="14"/>
  <c r="AO107" i="14"/>
  <c r="AQ112" i="14"/>
  <c r="AO115" i="14"/>
  <c r="AO118" i="14"/>
  <c r="AO122" i="14"/>
  <c r="AO126" i="14"/>
  <c r="AO130" i="14"/>
  <c r="AO134" i="14"/>
  <c r="AO159" i="14"/>
  <c r="AQ163" i="14"/>
  <c r="AO213" i="14"/>
  <c r="AO216" i="14"/>
  <c r="AQ221" i="14"/>
  <c r="AO224" i="14"/>
  <c r="AO229" i="14"/>
  <c r="AQ232" i="14"/>
  <c r="AQ237" i="14"/>
  <c r="AO240" i="14"/>
  <c r="AQ245" i="14"/>
  <c r="AQ248" i="14"/>
  <c r="AQ253" i="14"/>
  <c r="AO256" i="14"/>
  <c r="AQ261" i="14"/>
  <c r="AO264" i="14"/>
  <c r="AO269" i="14"/>
  <c r="AO272" i="14"/>
  <c r="AQ277" i="14"/>
  <c r="AO280" i="14"/>
  <c r="AQ285" i="14"/>
  <c r="AO288" i="14"/>
  <c r="AQ293" i="14"/>
  <c r="AQ296" i="14"/>
  <c r="AQ301" i="14"/>
  <c r="AQ304" i="14"/>
  <c r="AQ309" i="14"/>
  <c r="AO312" i="14"/>
  <c r="AO317" i="14"/>
  <c r="AQ320" i="14"/>
  <c r="AO325" i="14"/>
  <c r="AQ328" i="14"/>
  <c r="AO333" i="14"/>
  <c r="AQ336" i="14"/>
  <c r="AQ341" i="14"/>
  <c r="AQ344" i="14"/>
  <c r="AQ349" i="14"/>
  <c r="AO352" i="14"/>
  <c r="AO357" i="14"/>
  <c r="AQ360" i="14"/>
  <c r="AQ365" i="14"/>
  <c r="AQ368" i="14"/>
  <c r="AO373" i="14"/>
  <c r="AQ376" i="14"/>
  <c r="AO381" i="14"/>
  <c r="AQ384" i="14"/>
  <c r="AO389" i="14"/>
  <c r="AO392" i="14"/>
  <c r="AQ397" i="14"/>
  <c r="AQ400" i="14"/>
  <c r="AO405" i="14"/>
  <c r="AQ408" i="14"/>
  <c r="AQ413" i="14"/>
  <c r="AO416" i="14"/>
  <c r="AO421" i="14"/>
  <c r="AQ424" i="14"/>
  <c r="AQ429" i="14"/>
  <c r="AO432" i="14"/>
  <c r="AQ437" i="14"/>
  <c r="AQ440" i="14"/>
  <c r="AQ445" i="14"/>
  <c r="AQ448" i="14"/>
  <c r="AQ453" i="14"/>
  <c r="AQ456" i="14"/>
  <c r="AO461" i="14"/>
  <c r="AQ464" i="14"/>
  <c r="AQ469" i="14"/>
  <c r="AO472" i="14"/>
  <c r="AO477" i="14"/>
  <c r="AQ480" i="14"/>
  <c r="AQ485" i="14"/>
  <c r="AQ488" i="14"/>
  <c r="AQ493" i="14"/>
  <c r="AO496" i="14"/>
  <c r="AQ501" i="14"/>
  <c r="AQ504" i="14"/>
  <c r="AO509" i="14"/>
  <c r="AQ512" i="14"/>
  <c r="AO517" i="14"/>
  <c r="AQ520" i="14"/>
  <c r="AQ525" i="14"/>
  <c r="AQ528" i="14"/>
  <c r="AQ533" i="14"/>
  <c r="AQ536" i="14"/>
  <c r="AO541" i="14"/>
  <c r="AQ544" i="14"/>
  <c r="AO549" i="14"/>
  <c r="AO552" i="14"/>
  <c r="AQ557" i="14"/>
  <c r="AQ560" i="14"/>
  <c r="AQ565" i="14"/>
  <c r="AQ568" i="14"/>
  <c r="AO573" i="14"/>
  <c r="AQ576" i="14"/>
  <c r="AQ581" i="14"/>
  <c r="AQ584" i="14"/>
  <c r="AQ589" i="14"/>
  <c r="AO592" i="14"/>
  <c r="AQ597" i="14"/>
  <c r="AQ600" i="14"/>
  <c r="AQ605" i="14"/>
  <c r="AQ608" i="14"/>
  <c r="AO613" i="14"/>
  <c r="AQ616" i="14"/>
  <c r="AO621" i="14"/>
  <c r="AQ624" i="14"/>
  <c r="AO629" i="14"/>
  <c r="AQ632" i="14"/>
  <c r="AO637" i="14"/>
  <c r="AQ640" i="14"/>
  <c r="AO645" i="14"/>
  <c r="AQ648" i="14"/>
  <c r="AQ653" i="14"/>
  <c r="AQ656" i="14"/>
  <c r="AO661" i="14"/>
  <c r="AQ664" i="14"/>
  <c r="AO669" i="14"/>
  <c r="AQ672" i="14"/>
  <c r="AO677" i="14"/>
  <c r="AQ680" i="14"/>
  <c r="AQ685" i="14"/>
  <c r="AQ688" i="14"/>
  <c r="AO693" i="14"/>
  <c r="AO696" i="14"/>
  <c r="AQ701" i="14"/>
  <c r="AO704" i="14"/>
  <c r="AO709" i="14"/>
  <c r="AQ712" i="14"/>
  <c r="AQ717" i="14"/>
  <c r="AQ720" i="14"/>
  <c r="AQ725" i="14"/>
  <c r="AO728" i="14"/>
  <c r="AO733" i="14"/>
  <c r="AQ736" i="14"/>
  <c r="AO741" i="14"/>
  <c r="AO744" i="14"/>
  <c r="AQ749" i="14"/>
  <c r="AO752" i="14"/>
  <c r="AQ757" i="14"/>
  <c r="AO760" i="14"/>
  <c r="AQ765" i="14"/>
  <c r="AO768" i="14"/>
  <c r="AQ773" i="14"/>
  <c r="AO776" i="14"/>
  <c r="AQ781" i="14"/>
  <c r="AO784" i="14"/>
  <c r="AQ789" i="14"/>
  <c r="AO792" i="14"/>
  <c r="AQ797" i="14"/>
  <c r="AQ800" i="14"/>
  <c r="AQ805" i="14"/>
  <c r="AQ808" i="14"/>
  <c r="AO813" i="14"/>
  <c r="AQ816" i="14"/>
  <c r="AO821" i="14"/>
  <c r="AQ824" i="14"/>
  <c r="AO829" i="14"/>
  <c r="AQ832" i="14"/>
  <c r="AO837" i="14"/>
  <c r="AQ840" i="14"/>
  <c r="AO845" i="14"/>
  <c r="AQ848" i="14"/>
  <c r="AO853" i="14"/>
  <c r="AO856" i="14"/>
  <c r="AO859" i="14"/>
  <c r="AQ864" i="14"/>
  <c r="AO867" i="14"/>
  <c r="AQ899" i="14"/>
  <c r="AQ902" i="14"/>
  <c r="AO907" i="14"/>
  <c r="AQ910" i="14"/>
  <c r="AO918" i="14"/>
  <c r="AQ921" i="14"/>
  <c r="AQ924" i="14"/>
  <c r="AO929" i="14"/>
  <c r="AQ932" i="14"/>
  <c r="AO937" i="14"/>
  <c r="AO940" i="14"/>
  <c r="AO945" i="14"/>
  <c r="AO948" i="14"/>
  <c r="AQ951" i="14"/>
  <c r="AQ956" i="14"/>
  <c r="AQ963" i="14"/>
  <c r="AO969" i="14"/>
  <c r="D15" i="1"/>
  <c r="AA2" i="24" s="1" a="1"/>
  <c r="AO976" i="14"/>
  <c r="AO164" i="14"/>
  <c r="AQ874" i="14"/>
  <c r="AQ878" i="14"/>
  <c r="AO883" i="14"/>
  <c r="AO887" i="14"/>
  <c r="AO892" i="14"/>
  <c r="AO964" i="14"/>
  <c r="AO987" i="14"/>
  <c r="AO992" i="14"/>
  <c r="AQ995" i="14"/>
  <c r="AQ1000" i="14"/>
  <c r="AO1003" i="14"/>
  <c r="AQ1011" i="14"/>
  <c r="AQ1016" i="14"/>
  <c r="AO1019" i="14"/>
  <c r="AQ1024" i="14"/>
  <c r="AQ1027" i="14"/>
  <c r="AO1032" i="14"/>
  <c r="AO1035" i="14"/>
  <c r="AQ1040" i="14"/>
  <c r="AQ1048" i="14"/>
  <c r="AO1051" i="14"/>
  <c r="AQ1056" i="14"/>
  <c r="AO1059" i="14"/>
  <c r="AQ1064" i="14"/>
  <c r="AO1067" i="14"/>
  <c r="AQ1072" i="14"/>
  <c r="AO1075" i="14"/>
  <c r="AQ1080" i="14"/>
  <c r="AO1083" i="14"/>
  <c r="AQ1088" i="14"/>
  <c r="AQ1091" i="14"/>
  <c r="AQ1096" i="14"/>
  <c r="AO1099" i="14"/>
  <c r="AQ1104" i="14"/>
  <c r="AO1107" i="14"/>
  <c r="AQ1112" i="14"/>
  <c r="AQ1115" i="14"/>
  <c r="AO1120" i="14"/>
  <c r="AO1123" i="14"/>
  <c r="AQ1128" i="14"/>
  <c r="AO1131" i="14"/>
  <c r="AQ1136" i="14"/>
  <c r="AO1139" i="14"/>
  <c r="AQ1144" i="14"/>
  <c r="AO1147" i="14"/>
  <c r="AQ1152" i="14"/>
  <c r="AQ1155" i="14"/>
  <c r="AQ1160" i="14"/>
  <c r="AO1163" i="14"/>
  <c r="AQ1168" i="14"/>
  <c r="AQ1171" i="14"/>
  <c r="AQ1176" i="14"/>
  <c r="AO1179" i="14"/>
  <c r="AQ1184" i="14"/>
  <c r="AO1187" i="14"/>
  <c r="AQ1192" i="14"/>
  <c r="AO1195" i="14"/>
  <c r="AQ1200" i="14"/>
  <c r="AO1203" i="14"/>
  <c r="AO1208" i="14"/>
  <c r="AQ1211" i="14"/>
  <c r="AQ1216" i="14"/>
  <c r="AO1219" i="14"/>
  <c r="AQ1224" i="14"/>
  <c r="AQ1227" i="14"/>
  <c r="AQ1232" i="14"/>
  <c r="AO1235" i="14"/>
  <c r="AO1240" i="14"/>
  <c r="AQ1243" i="14"/>
  <c r="AO1248" i="14"/>
  <c r="AO1251" i="14"/>
  <c r="AO1256" i="14"/>
  <c r="AO1259" i="14"/>
  <c r="AQ1264" i="14"/>
  <c r="AO1267" i="14"/>
  <c r="AQ1272" i="14"/>
  <c r="AO1275" i="14"/>
  <c r="AQ1280" i="14"/>
  <c r="AO1283" i="14"/>
  <c r="AQ1288" i="14"/>
  <c r="AO1291" i="14"/>
  <c r="AQ1296" i="14"/>
  <c r="AO1304" i="14"/>
  <c r="AO1307" i="14"/>
  <c r="AO1312" i="14"/>
  <c r="AQ1315" i="14"/>
  <c r="AQ1320" i="14"/>
  <c r="AO1323" i="14"/>
  <c r="AO1328" i="14"/>
  <c r="AQ1331" i="14"/>
  <c r="AQ1336" i="14"/>
  <c r="AO1339" i="14"/>
  <c r="AQ1344" i="14"/>
  <c r="AQ1347" i="14"/>
  <c r="AQ1352" i="14"/>
  <c r="AO1355" i="14"/>
  <c r="AQ1360" i="14"/>
  <c r="AO1363" i="14"/>
  <c r="AQ1368" i="14"/>
  <c r="AO1371" i="14"/>
  <c r="AQ1376" i="14"/>
  <c r="AQ1379" i="14"/>
  <c r="AO1384" i="14"/>
  <c r="AO1387" i="14"/>
  <c r="AQ1392" i="14"/>
  <c r="AO1395" i="14"/>
  <c r="AQ1400" i="14"/>
  <c r="AO1403" i="14"/>
  <c r="AQ1408" i="14"/>
  <c r="AO1411" i="14"/>
  <c r="AO1416" i="14"/>
  <c r="AO1419" i="14"/>
  <c r="AO1424" i="14"/>
  <c r="AO1427" i="14"/>
  <c r="AQ1432" i="14"/>
  <c r="AO1435" i="14"/>
  <c r="AQ1440" i="14"/>
  <c r="AQ1443" i="14"/>
  <c r="AQ1448" i="14"/>
  <c r="AQ1451" i="14"/>
  <c r="AQ1456" i="14"/>
  <c r="AO1459" i="14"/>
  <c r="AQ1464" i="14"/>
  <c r="AO1467" i="14"/>
  <c r="AQ1472" i="14"/>
  <c r="AO1475" i="14"/>
  <c r="AQ1483" i="14"/>
  <c r="AQ1488" i="14"/>
  <c r="AO1491" i="14"/>
  <c r="AQ1496" i="14"/>
  <c r="AO1499" i="14"/>
  <c r="AO1504" i="14"/>
  <c r="AO1507" i="14"/>
  <c r="AQ1512" i="14"/>
  <c r="AQ1515" i="14"/>
  <c r="AO1520" i="14"/>
  <c r="AQ1523" i="14"/>
  <c r="AQ1528" i="14"/>
  <c r="AO1531" i="14"/>
  <c r="AQ1536" i="14"/>
  <c r="AO1539" i="14"/>
  <c r="AQ1544" i="14"/>
  <c r="AO1547" i="14"/>
  <c r="AQ1552" i="14"/>
  <c r="AO1560" i="14"/>
  <c r="AO1563" i="14"/>
  <c r="AQ1568" i="14"/>
  <c r="AO1571" i="14"/>
  <c r="AQ1576" i="14"/>
  <c r="AO1579" i="14"/>
  <c r="AQ1584" i="14"/>
  <c r="AQ1587" i="14"/>
  <c r="AQ1592" i="14"/>
  <c r="AO1595" i="14"/>
  <c r="AQ1600" i="14"/>
  <c r="AQ1603" i="14"/>
  <c r="AQ1608" i="14"/>
  <c r="AO1611" i="14"/>
  <c r="AQ1616" i="14"/>
  <c r="AO1619" i="14"/>
  <c r="AO1624" i="14"/>
  <c r="AQ1627" i="14"/>
  <c r="AO1632" i="14"/>
  <c r="AQ1635" i="14"/>
  <c r="AO1640" i="14"/>
  <c r="AO1643" i="14"/>
  <c r="AQ1648" i="14"/>
  <c r="AQ1651" i="14"/>
  <c r="AO1656" i="14"/>
  <c r="AO1659" i="14"/>
  <c r="AQ1664" i="14"/>
  <c r="AO1667" i="14"/>
  <c r="AO1672" i="14"/>
  <c r="AO1675" i="14"/>
  <c r="AO1680" i="14"/>
  <c r="AO1683" i="14"/>
  <c r="AQ1688" i="14"/>
  <c r="AQ1691" i="14"/>
  <c r="AQ1696" i="14"/>
  <c r="AO1699" i="14"/>
  <c r="AQ1704" i="14"/>
  <c r="AO1707" i="14"/>
  <c r="AQ1712" i="14"/>
  <c r="AO1715" i="14"/>
  <c r="AQ1720" i="14"/>
  <c r="AQ1723" i="14"/>
  <c r="AQ1728" i="14"/>
  <c r="AO1731" i="14"/>
  <c r="AO1736" i="14"/>
  <c r="AQ1739" i="14"/>
  <c r="AQ1744" i="14"/>
  <c r="AO1747" i="14"/>
  <c r="AO1752" i="14"/>
  <c r="AQ1755" i="14"/>
  <c r="AQ1760" i="14"/>
  <c r="AQ1763" i="14"/>
  <c r="AO1768" i="14"/>
  <c r="AO1771" i="14"/>
  <c r="AQ1776" i="14"/>
  <c r="AQ1779" i="14"/>
  <c r="AQ1784" i="14"/>
  <c r="AO1787" i="14"/>
  <c r="AQ1792" i="14"/>
  <c r="AO1795" i="14"/>
  <c r="AQ1800" i="14"/>
  <c r="AO1803" i="14"/>
  <c r="AO1808" i="14"/>
  <c r="AQ1816" i="14"/>
  <c r="AQ1819" i="14"/>
  <c r="AQ1824" i="14"/>
  <c r="AO1827" i="14"/>
  <c r="AQ1832" i="14"/>
  <c r="AO1835" i="14"/>
  <c r="AQ1840" i="14"/>
  <c r="AQ1843" i="14"/>
  <c r="AQ1848" i="14"/>
  <c r="AQ1851" i="14"/>
  <c r="AO1856" i="14"/>
  <c r="AO1859" i="14"/>
  <c r="AO1864" i="14"/>
  <c r="AO1867" i="14"/>
  <c r="AO1872" i="14"/>
  <c r="AO1875" i="14"/>
  <c r="AO1880" i="14"/>
  <c r="AQ1883" i="14"/>
  <c r="AO1888" i="14"/>
  <c r="AO1891" i="14"/>
  <c r="AO1896" i="14"/>
  <c r="AO1899" i="14"/>
  <c r="AQ1904" i="14"/>
  <c r="AO1907" i="14"/>
  <c r="AQ1912" i="14"/>
  <c r="AO1915" i="14"/>
  <c r="AQ1920" i="14"/>
  <c r="AQ1923" i="14"/>
  <c r="AQ1928" i="14"/>
  <c r="AQ1931" i="14"/>
  <c r="AO1936" i="14"/>
  <c r="AO1939" i="14"/>
  <c r="AQ1944" i="14"/>
  <c r="AO1947" i="14"/>
  <c r="AQ1952" i="14"/>
  <c r="AO1955" i="14"/>
  <c r="AQ1960" i="14"/>
  <c r="AO1963" i="14"/>
  <c r="AQ1968" i="14"/>
  <c r="AO1971" i="14"/>
  <c r="AQ1976" i="14"/>
  <c r="AQ1979" i="14"/>
  <c r="AO1984" i="14"/>
  <c r="AO1987" i="14"/>
  <c r="AO1992" i="14"/>
  <c r="AO1995" i="14"/>
  <c r="AO2000" i="14"/>
  <c r="AQ2003" i="14"/>
  <c r="AQ2008" i="14"/>
  <c r="AQ2011" i="14"/>
  <c r="AO2016" i="14"/>
  <c r="AO2019" i="14"/>
  <c r="AO2024" i="14"/>
  <c r="AO2027" i="14"/>
  <c r="AO2032" i="14"/>
  <c r="AQ2035" i="14"/>
  <c r="AQ2040" i="14"/>
  <c r="AO2043" i="14"/>
  <c r="AO2048" i="14"/>
  <c r="AQ2051" i="14"/>
  <c r="AQ2056" i="14"/>
  <c r="AO2059" i="14"/>
  <c r="AO2064" i="14"/>
  <c r="AQ2072" i="14"/>
  <c r="AQ2075" i="14"/>
  <c r="AQ2080" i="14"/>
  <c r="AO2083" i="14"/>
  <c r="AQ2088" i="14"/>
  <c r="AO2091" i="14"/>
  <c r="AQ2096" i="14"/>
  <c r="AO2099" i="14"/>
  <c r="AQ2104" i="14"/>
  <c r="AQ2107" i="14"/>
  <c r="AQ2112" i="14"/>
  <c r="AO2115" i="14"/>
  <c r="AO2120" i="14"/>
  <c r="AQ2123" i="14"/>
  <c r="AQ2128" i="14"/>
  <c r="AQ2131" i="14"/>
  <c r="AQ2136" i="14"/>
  <c r="AQ2139" i="14"/>
  <c r="AO2144" i="14"/>
  <c r="AQ2147" i="14"/>
  <c r="AO2152" i="14"/>
  <c r="AO2155" i="14"/>
  <c r="AQ2160" i="14"/>
  <c r="AQ2163" i="14"/>
  <c r="AO2168" i="14"/>
  <c r="V68" i="24"/>
  <c r="V65" i="24"/>
  <c r="Z90" i="24"/>
  <c r="W31" i="24"/>
  <c r="V88" i="24"/>
  <c r="Z74" i="24"/>
  <c r="Y64" i="24"/>
  <c r="X57" i="24"/>
  <c r="X54" i="24"/>
  <c r="W85" i="24"/>
  <c r="W48" i="24"/>
  <c r="Z36" i="24"/>
  <c r="W23" i="24"/>
  <c r="W41" i="24"/>
  <c r="W28" i="24"/>
  <c r="X29" i="24"/>
  <c r="V13" i="24"/>
  <c r="Y79" i="24"/>
  <c r="Y3" i="24"/>
  <c r="W14" i="24"/>
  <c r="V89" i="24"/>
  <c r="Y40" i="24"/>
  <c r="V61" i="24"/>
  <c r="Y18" i="24"/>
  <c r="W20" i="24"/>
  <c r="V38" i="24"/>
  <c r="Y76" i="24"/>
  <c r="Y38" i="24"/>
  <c r="Z59" i="24"/>
  <c r="Z42" i="24"/>
  <c r="V91" i="24"/>
  <c r="W61" i="24"/>
  <c r="V55" i="24"/>
  <c r="Z34" i="24"/>
  <c r="W21" i="24"/>
  <c r="Z64" i="24"/>
  <c r="Z62" i="24"/>
  <c r="X62" i="24"/>
  <c r="Y62" i="24"/>
  <c r="V63" i="24"/>
  <c r="V47" i="24"/>
  <c r="W93" i="24"/>
  <c r="X84" i="24"/>
  <c r="Z37" i="24"/>
  <c r="X71" i="24"/>
  <c r="X59" i="24"/>
  <c r="Z44" i="24"/>
  <c r="Z4" i="24"/>
  <c r="X35" i="24"/>
  <c r="Y4" i="24"/>
  <c r="W11" i="24"/>
  <c r="Z53" i="24"/>
  <c r="W92" i="24"/>
  <c r="Z70" i="24"/>
  <c r="V15" i="24"/>
  <c r="V81" i="24"/>
  <c r="V16" i="24"/>
  <c r="AO29" i="14"/>
  <c r="AO34" i="14"/>
  <c r="AO37" i="14"/>
  <c r="AO42" i="14"/>
  <c r="AQ45" i="14"/>
  <c r="AO50" i="14"/>
  <c r="AO53" i="14"/>
  <c r="AO58" i="14"/>
  <c r="AO61" i="14"/>
  <c r="AO66" i="14"/>
  <c r="AO69" i="14"/>
  <c r="AO74" i="14"/>
  <c r="AO77" i="14"/>
  <c r="AQ107" i="14"/>
  <c r="AO110" i="14"/>
  <c r="AQ115" i="14"/>
  <c r="AO139" i="14"/>
  <c r="AO143" i="14"/>
  <c r="AO147" i="14"/>
  <c r="AO151" i="14"/>
  <c r="AO155" i="14"/>
  <c r="AQ168" i="14"/>
  <c r="AO172" i="14"/>
  <c r="AO176" i="14"/>
  <c r="AQ180" i="14"/>
  <c r="AO184" i="14"/>
  <c r="AQ188" i="14"/>
  <c r="AO192" i="14"/>
  <c r="AO196" i="14"/>
  <c r="AO200" i="14"/>
  <c r="AO204" i="14"/>
  <c r="AO208" i="14"/>
  <c r="AO211" i="14"/>
  <c r="AQ216" i="14"/>
  <c r="AQ219" i="14"/>
  <c r="AQ224" i="14"/>
  <c r="AQ227" i="14"/>
  <c r="AO232" i="14"/>
  <c r="AQ235" i="14"/>
  <c r="AQ240" i="14"/>
  <c r="AO243" i="14"/>
  <c r="AO248" i="14"/>
  <c r="AO251" i="14"/>
  <c r="AQ256" i="14"/>
  <c r="AO259" i="14"/>
  <c r="AQ264" i="14"/>
  <c r="AQ267" i="14"/>
  <c r="AQ272" i="14"/>
  <c r="AO275" i="14"/>
  <c r="AQ280" i="14"/>
  <c r="AO283" i="14"/>
  <c r="AQ288" i="14"/>
  <c r="AO291" i="14"/>
  <c r="AO296" i="14"/>
  <c r="AQ299" i="14"/>
  <c r="AO304" i="14"/>
  <c r="AO307" i="14"/>
  <c r="AQ312" i="14"/>
  <c r="AO315" i="14"/>
  <c r="AO320" i="14"/>
  <c r="AQ323" i="14"/>
  <c r="AO328" i="14"/>
  <c r="AQ331" i="14"/>
  <c r="AO336" i="14"/>
  <c r="AO339" i="14"/>
  <c r="AO344" i="14"/>
  <c r="AQ347" i="14"/>
  <c r="AQ352" i="14"/>
  <c r="AQ355" i="14"/>
  <c r="AO360" i="14"/>
  <c r="AQ363" i="14"/>
  <c r="AO368" i="14"/>
  <c r="AQ371" i="14"/>
  <c r="AO376" i="14"/>
  <c r="AQ379" i="14"/>
  <c r="AO384" i="14"/>
  <c r="AQ387" i="14"/>
  <c r="AQ392" i="14"/>
  <c r="AQ395" i="14"/>
  <c r="AO400" i="14"/>
  <c r="AQ403" i="14"/>
  <c r="AO408" i="14"/>
  <c r="AQ411" i="14"/>
  <c r="AQ416" i="14"/>
  <c r="AQ419" i="14"/>
  <c r="AO424" i="14"/>
  <c r="AO427" i="14"/>
  <c r="AQ432" i="14"/>
  <c r="AO435" i="14"/>
  <c r="AO440" i="14"/>
  <c r="AQ443" i="14"/>
  <c r="AO448" i="14"/>
  <c r="AQ451" i="14"/>
  <c r="AO456" i="14"/>
  <c r="AQ459" i="14"/>
  <c r="AO464" i="14"/>
  <c r="AQ467" i="14"/>
  <c r="AQ472" i="14"/>
  <c r="AQ475" i="14"/>
  <c r="AO480" i="14"/>
  <c r="AQ483" i="14"/>
  <c r="AO488" i="14"/>
  <c r="AQ491" i="14"/>
  <c r="AQ496" i="14"/>
  <c r="AO499" i="14"/>
  <c r="AO504" i="14"/>
  <c r="AQ507" i="14"/>
  <c r="AO512" i="14"/>
  <c r="AQ515" i="14"/>
  <c r="AO520" i="14"/>
  <c r="AQ523" i="14"/>
  <c r="AO528" i="14"/>
  <c r="AQ531" i="14"/>
  <c r="AO536" i="14"/>
  <c r="AQ539" i="14"/>
  <c r="AO544" i="14"/>
  <c r="AQ547" i="14"/>
  <c r="AQ552" i="14"/>
  <c r="AQ555" i="14"/>
  <c r="AO560" i="14"/>
  <c r="AQ563" i="14"/>
  <c r="AO568" i="14"/>
  <c r="AO571" i="14"/>
  <c r="AO576" i="14"/>
  <c r="AQ579" i="14"/>
  <c r="AO584" i="14"/>
  <c r="AQ587" i="14"/>
  <c r="AQ592" i="14"/>
  <c r="AQ595" i="14"/>
  <c r="AO600" i="14"/>
  <c r="AQ603" i="14"/>
  <c r="AO608" i="14"/>
  <c r="AO611" i="14"/>
  <c r="AO616" i="14"/>
  <c r="AO619" i="14"/>
  <c r="AO624" i="14"/>
  <c r="AQ627" i="14"/>
  <c r="AO632" i="14"/>
  <c r="AQ635" i="14"/>
  <c r="AO640" i="14"/>
  <c r="AQ643" i="14"/>
  <c r="AO648" i="14"/>
  <c r="AQ651" i="14"/>
  <c r="AO656" i="14"/>
  <c r="AQ659" i="14"/>
  <c r="AO664" i="14"/>
  <c r="AQ667" i="14"/>
  <c r="AO672" i="14"/>
  <c r="AO675" i="14"/>
  <c r="AO680" i="14"/>
  <c r="AQ683" i="14"/>
  <c r="AO688" i="14"/>
  <c r="AQ691" i="14"/>
  <c r="AQ696" i="14"/>
  <c r="AQ699" i="14"/>
  <c r="AQ704" i="14"/>
  <c r="AQ707" i="14"/>
  <c r="AO712" i="14"/>
  <c r="AO715" i="14"/>
  <c r="AO720" i="14"/>
  <c r="AQ723" i="14"/>
  <c r="AQ728" i="14"/>
  <c r="AQ731" i="14"/>
  <c r="AO736" i="14"/>
  <c r="AO739" i="14"/>
  <c r="AQ744" i="14"/>
  <c r="AO747" i="14"/>
  <c r="AQ752" i="14"/>
  <c r="AO755" i="14"/>
  <c r="AQ760" i="14"/>
  <c r="AO763" i="14"/>
  <c r="AQ768" i="14"/>
  <c r="AO771" i="14"/>
  <c r="AQ776" i="14"/>
  <c r="AO779" i="14"/>
  <c r="AQ784" i="14"/>
  <c r="AO787" i="14"/>
  <c r="AQ792" i="14"/>
  <c r="AQ795" i="14"/>
  <c r="AO800" i="14"/>
  <c r="AQ803" i="14"/>
  <c r="AO808" i="14"/>
  <c r="AQ811" i="14"/>
  <c r="AO816" i="14"/>
  <c r="AO819" i="14"/>
  <c r="AO824" i="14"/>
  <c r="AQ827" i="14"/>
  <c r="AO832" i="14"/>
  <c r="AQ835" i="14"/>
  <c r="AO840" i="14"/>
  <c r="AQ843" i="14"/>
  <c r="AO848" i="14"/>
  <c r="AQ851" i="14"/>
  <c r="AQ859" i="14"/>
  <c r="AO862" i="14"/>
  <c r="AQ867" i="14"/>
  <c r="AQ896" i="14"/>
  <c r="AO899" i="14"/>
  <c r="AO902" i="14"/>
  <c r="AQ905" i="14"/>
  <c r="AO910" i="14"/>
  <c r="AO913" i="14"/>
  <c r="AQ916" i="14"/>
  <c r="AO921" i="14"/>
  <c r="AO924" i="14"/>
  <c r="AQ927" i="14"/>
  <c r="AO932" i="14"/>
  <c r="AQ935" i="14"/>
  <c r="AQ940" i="14"/>
  <c r="AQ943" i="14"/>
  <c r="AO951" i="14"/>
  <c r="AQ954" i="14"/>
  <c r="AO960" i="14"/>
  <c r="AQ967" i="14"/>
  <c r="AQ975" i="14"/>
  <c r="AO979" i="14"/>
  <c r="AQ977" i="14"/>
  <c r="AQ164" i="14"/>
  <c r="AO874" i="14"/>
  <c r="AO878" i="14"/>
  <c r="AQ883" i="14"/>
  <c r="AQ887" i="14"/>
  <c r="AQ892" i="14"/>
  <c r="AQ964" i="14"/>
  <c r="AQ984" i="14"/>
  <c r="AQ987" i="14"/>
  <c r="AO990" i="14"/>
  <c r="AO995" i="14"/>
  <c r="AO1000" i="14"/>
  <c r="AQ1003" i="14"/>
  <c r="AO1006" i="14"/>
  <c r="AO1008" i="14"/>
  <c r="AO1011" i="14"/>
  <c r="AQ1014" i="14"/>
  <c r="AQ1019" i="14"/>
  <c r="AO1022" i="14"/>
  <c r="AO1027" i="14"/>
  <c r="AO1030" i="14"/>
  <c r="AQ1035" i="14"/>
  <c r="AO1038" i="14"/>
  <c r="AO1043" i="14"/>
  <c r="AO1046" i="14"/>
  <c r="AQ1051" i="14"/>
  <c r="AQ1054" i="14"/>
  <c r="AQ1059" i="14"/>
  <c r="AQ1062" i="14"/>
  <c r="AQ1067" i="14"/>
  <c r="AO1070" i="14"/>
  <c r="AQ1075" i="14"/>
  <c r="AO1078" i="14"/>
  <c r="AQ1083" i="14"/>
  <c r="AO1086" i="14"/>
  <c r="AO1091" i="14"/>
  <c r="AO1094" i="14"/>
  <c r="AQ1099" i="14"/>
  <c r="AO1102" i="14"/>
  <c r="AQ1107" i="14"/>
  <c r="AO1110" i="14"/>
  <c r="AO1115" i="14"/>
  <c r="AO1118" i="14"/>
  <c r="AQ1120" i="14"/>
  <c r="AQ1123" i="14"/>
  <c r="AO1126" i="14"/>
  <c r="AQ1131" i="14"/>
  <c r="AO1134" i="14"/>
  <c r="AQ1139" i="14"/>
  <c r="AO1142" i="14"/>
  <c r="AQ1147" i="14"/>
  <c r="AO1150" i="14"/>
  <c r="AO1155" i="14"/>
  <c r="AO1158" i="14"/>
  <c r="AQ1163" i="14"/>
  <c r="AO1166" i="14"/>
  <c r="AO1171" i="14"/>
  <c r="AO1174" i="14"/>
  <c r="AQ1179" i="14"/>
  <c r="AO1182" i="14"/>
  <c r="AQ1187" i="14"/>
  <c r="AQ1195" i="14"/>
  <c r="AO1198" i="14"/>
  <c r="AQ1203" i="14"/>
  <c r="AQ1206" i="14"/>
  <c r="AO1211" i="14"/>
  <c r="AO1214" i="14"/>
  <c r="AQ1219" i="14"/>
  <c r="AO1222" i="14"/>
  <c r="AO1224" i="14"/>
  <c r="AO1227" i="14"/>
  <c r="AO1230" i="14"/>
  <c r="AQ1235" i="14"/>
  <c r="AO1238" i="14"/>
  <c r="AO1243" i="14"/>
  <c r="AO1246" i="14"/>
  <c r="AQ1251" i="14"/>
  <c r="AO1254" i="14"/>
  <c r="AQ1259" i="14"/>
  <c r="AO1262" i="14"/>
  <c r="AQ1267" i="14"/>
  <c r="AQ1270" i="14"/>
  <c r="AQ1275" i="14"/>
  <c r="AO1278" i="14"/>
  <c r="AQ1283" i="14"/>
  <c r="AO1286" i="14"/>
  <c r="AQ1291" i="14"/>
  <c r="AO1294" i="14"/>
  <c r="AO1299" i="14"/>
  <c r="AO1302" i="14"/>
  <c r="AQ1307" i="14"/>
  <c r="AO1310" i="14"/>
  <c r="AO1315" i="14"/>
  <c r="AO1318" i="14"/>
  <c r="AQ1323" i="14"/>
  <c r="AO1326" i="14"/>
  <c r="AO1331" i="14"/>
  <c r="AO1334" i="14"/>
  <c r="AQ1339" i="14"/>
  <c r="AO1342" i="14"/>
  <c r="AO1347" i="14"/>
  <c r="AO1350" i="14"/>
  <c r="AQ1355" i="14"/>
  <c r="AO1358" i="14"/>
  <c r="AQ1363" i="14"/>
  <c r="AO1366" i="14"/>
  <c r="AQ1371" i="14"/>
  <c r="AO1374" i="14"/>
  <c r="AO1376" i="14"/>
  <c r="AO1379" i="14"/>
  <c r="AO1382" i="14"/>
  <c r="AQ1387" i="14"/>
  <c r="AO1390" i="14"/>
  <c r="AQ1395" i="14"/>
  <c r="AO1398" i="14"/>
  <c r="AQ1403" i="14"/>
  <c r="AO1406" i="14"/>
  <c r="AQ1411" i="14"/>
  <c r="AO1414" i="14"/>
  <c r="AQ1419" i="14"/>
  <c r="AQ1422" i="14"/>
  <c r="AQ1427" i="14"/>
  <c r="AO1430" i="14"/>
  <c r="AQ1435" i="14"/>
  <c r="AQ1438" i="14"/>
  <c r="AO1443" i="14"/>
  <c r="AO1451" i="14"/>
  <c r="AQ1454" i="14"/>
  <c r="AQ1459" i="14"/>
  <c r="AO1462" i="14"/>
  <c r="AQ1467" i="14"/>
  <c r="AO1470" i="14"/>
  <c r="AQ1475" i="14"/>
  <c r="AO1478" i="14"/>
  <c r="AQ1480" i="14"/>
  <c r="AO1483" i="14"/>
  <c r="AO1486" i="14"/>
  <c r="AQ1491" i="14"/>
  <c r="AO1494" i="14"/>
  <c r="AQ1499" i="14"/>
  <c r="AO1502" i="14"/>
  <c r="AQ1507" i="14"/>
  <c r="AO1510" i="14"/>
  <c r="AO1515" i="14"/>
  <c r="AO1518" i="14"/>
  <c r="AO1523" i="14"/>
  <c r="AO1526" i="14"/>
  <c r="AQ1531" i="14"/>
  <c r="AO1534" i="14"/>
  <c r="AQ1539" i="14"/>
  <c r="AO1542" i="14"/>
  <c r="AQ1547" i="14"/>
  <c r="AO1550" i="14"/>
  <c r="AQ1555" i="14"/>
  <c r="AO1558" i="14"/>
  <c r="AQ1563" i="14"/>
  <c r="AO1566" i="14"/>
  <c r="AQ1571" i="14"/>
  <c r="AO1574" i="14"/>
  <c r="AQ1579" i="14"/>
  <c r="AO1582" i="14"/>
  <c r="AO1587" i="14"/>
  <c r="AO1590" i="14"/>
  <c r="AQ1595" i="14"/>
  <c r="AO1598" i="14"/>
  <c r="AO1603" i="14"/>
  <c r="AO1606" i="14"/>
  <c r="AQ1611" i="14"/>
  <c r="AO1614" i="14"/>
  <c r="AQ1619" i="14"/>
  <c r="AO1622" i="14"/>
  <c r="AO1627" i="14"/>
  <c r="AO1630" i="14"/>
  <c r="AQ1632" i="14"/>
  <c r="AO1635" i="14"/>
  <c r="AO1638" i="14"/>
  <c r="AQ1643" i="14"/>
  <c r="AO1646" i="14"/>
  <c r="AO1651" i="14"/>
  <c r="AO1654" i="14"/>
  <c r="AQ1659" i="14"/>
  <c r="AO1662" i="14"/>
  <c r="AQ1667" i="14"/>
  <c r="AO1670" i="14"/>
  <c r="AQ1675" i="14"/>
  <c r="AQ1678" i="14"/>
  <c r="AQ1683" i="14"/>
  <c r="AO1686" i="14"/>
  <c r="AO1691" i="14"/>
  <c r="AO1694" i="14"/>
  <c r="AQ1699" i="14"/>
  <c r="AQ1707" i="14"/>
  <c r="AO1710" i="14"/>
  <c r="AQ1715" i="14"/>
  <c r="AO1718" i="14"/>
  <c r="AO1723" i="14"/>
  <c r="AO1726" i="14"/>
  <c r="AQ1731" i="14"/>
  <c r="AO1734" i="14"/>
  <c r="AQ1736" i="14"/>
  <c r="AO1739" i="14"/>
  <c r="AO1742" i="14"/>
  <c r="AQ1747" i="14"/>
  <c r="AO1750" i="14"/>
  <c r="AO1755" i="14"/>
  <c r="AO1758" i="14"/>
  <c r="AO1763" i="14"/>
  <c r="AO1766" i="14"/>
  <c r="AQ1771" i="14"/>
  <c r="AO1774" i="14"/>
  <c r="AO1779" i="14"/>
  <c r="AO1782" i="14"/>
  <c r="AQ1787" i="14"/>
  <c r="AO1790" i="14"/>
  <c r="AQ1795" i="14"/>
  <c r="AO1798" i="14"/>
  <c r="AQ1803" i="14"/>
  <c r="AO1806" i="14"/>
  <c r="AO1811" i="14"/>
  <c r="AO1814" i="14"/>
  <c r="AO1819" i="14"/>
  <c r="AO1822" i="14"/>
  <c r="AQ1827" i="14"/>
  <c r="AO1830" i="14"/>
  <c r="AQ1835" i="14"/>
  <c r="AO1838" i="14"/>
  <c r="AO1843" i="14"/>
  <c r="AO1846" i="14"/>
  <c r="AO1851" i="14"/>
  <c r="AO1854" i="14"/>
  <c r="AQ1859" i="14"/>
  <c r="AO1862" i="14"/>
  <c r="AQ1867" i="14"/>
  <c r="AO1870" i="14"/>
  <c r="AQ1875" i="14"/>
  <c r="AO1878" i="14"/>
  <c r="AO1883" i="14"/>
  <c r="AO1886" i="14"/>
  <c r="AQ1888" i="14"/>
  <c r="AQ1891" i="14"/>
  <c r="AO1894" i="14"/>
  <c r="AQ1899" i="14"/>
  <c r="AO1902" i="14"/>
  <c r="AQ1907" i="14"/>
  <c r="AO1910" i="14"/>
  <c r="AQ1915" i="14"/>
  <c r="AO1918" i="14"/>
  <c r="AO1923" i="14"/>
  <c r="AO1926" i="14"/>
  <c r="AO1931" i="14"/>
  <c r="AQ1934" i="14"/>
  <c r="AQ1939" i="14"/>
  <c r="AO1942" i="14"/>
  <c r="AQ1947" i="14"/>
  <c r="AO1950" i="14"/>
  <c r="AQ1955" i="14"/>
  <c r="AQ1963" i="14"/>
  <c r="AO1966" i="14"/>
  <c r="AQ1971" i="14"/>
  <c r="AO1974" i="14"/>
  <c r="AO1979" i="14"/>
  <c r="AO1982" i="14"/>
  <c r="AQ1987" i="14"/>
  <c r="AQ1990" i="14"/>
  <c r="AQ1992" i="14"/>
  <c r="AQ1995" i="14"/>
  <c r="AO1998" i="14"/>
  <c r="AO2003" i="14"/>
  <c r="AO2006" i="14"/>
  <c r="AO2011" i="14"/>
  <c r="AO2014" i="14"/>
  <c r="AQ2019" i="14"/>
  <c r="AO2022" i="14"/>
  <c r="AQ2027" i="14"/>
  <c r="AO2030" i="14"/>
  <c r="AO2035" i="14"/>
  <c r="AO2038" i="14"/>
  <c r="AQ2043" i="14"/>
  <c r="AO2046" i="14"/>
  <c r="AO2051" i="14"/>
  <c r="AO2054" i="14"/>
  <c r="AQ2059" i="14"/>
  <c r="AO2062" i="14"/>
  <c r="AO2067" i="14"/>
  <c r="AO2070" i="14"/>
  <c r="AO2075" i="14"/>
  <c r="AO2078" i="14"/>
  <c r="AQ2083" i="14"/>
  <c r="AO2086" i="14"/>
  <c r="AQ2091" i="14"/>
  <c r="AO2094" i="14"/>
  <c r="AQ2099" i="14"/>
  <c r="AO2102" i="14"/>
  <c r="AO2107" i="14"/>
  <c r="AO2110" i="14"/>
  <c r="AQ2115" i="14"/>
  <c r="AO2118" i="14"/>
  <c r="AO2123" i="14"/>
  <c r="AO2126" i="14"/>
  <c r="AO2131" i="14"/>
  <c r="AO2134" i="14"/>
  <c r="AO2139" i="14"/>
  <c r="AO2142" i="14"/>
  <c r="AQ2144" i="14"/>
  <c r="AO2147" i="14"/>
  <c r="AO2150" i="14"/>
  <c r="AQ2155" i="14"/>
  <c r="AO2158" i="14"/>
  <c r="AO2163" i="14"/>
  <c r="AO2166" i="14"/>
  <c r="AO2171" i="14"/>
  <c r="AO2174" i="14"/>
  <c r="AQ2179" i="14"/>
  <c r="AO2182" i="14"/>
  <c r="AQ2187" i="14"/>
  <c r="AO2190" i="14"/>
  <c r="AQ2195" i="14"/>
  <c r="AO2198" i="14"/>
  <c r="AO2203" i="14"/>
  <c r="AO2206" i="14"/>
  <c r="AQ2211" i="14"/>
  <c r="AQ2219" i="14"/>
  <c r="AO2222" i="14"/>
  <c r="W18" i="24"/>
  <c r="Z39" i="24"/>
  <c r="Z24" i="24"/>
  <c r="W58" i="24"/>
  <c r="V67" i="24"/>
  <c r="Y85" i="24"/>
  <c r="X48" i="24"/>
  <c r="V36" i="24"/>
  <c r="X23" i="24"/>
  <c r="W67" i="24"/>
  <c r="V28" i="24"/>
  <c r="Y29" i="24"/>
  <c r="X13" i="24"/>
  <c r="W77" i="24"/>
  <c r="Z58" i="24"/>
  <c r="X7" i="24"/>
  <c r="W22" i="24"/>
  <c r="V9" i="24"/>
  <c r="Z63" i="24"/>
  <c r="V19" i="24"/>
  <c r="V41" i="24"/>
  <c r="V40" i="24"/>
  <c r="X72" i="24"/>
  <c r="Z26" i="24"/>
  <c r="Y92" i="24"/>
  <c r="W51" i="24"/>
  <c r="Y15" i="24"/>
  <c r="Y50" i="24"/>
  <c r="V59" i="24"/>
  <c r="W82" i="24"/>
  <c r="Z52" i="24"/>
  <c r="W54" i="24"/>
  <c r="Z78" i="24"/>
  <c r="W80" i="24"/>
  <c r="Z85" i="24"/>
  <c r="W71" i="24"/>
  <c r="Y59" i="24"/>
  <c r="Z91" i="24"/>
  <c r="Z11" i="24"/>
  <c r="V30" i="24"/>
  <c r="Z61" i="24"/>
  <c r="Y52" i="24"/>
  <c r="X55" i="24"/>
  <c r="W73" i="24"/>
  <c r="Z6" i="24"/>
  <c r="V29" i="24"/>
  <c r="X45" i="24"/>
  <c r="V70" i="24"/>
  <c r="W91" i="24"/>
  <c r="V26" i="24"/>
  <c r="Y11" i="24"/>
  <c r="Z73" i="24"/>
  <c r="Y39" i="24"/>
  <c r="X75" i="24"/>
  <c r="Y12" i="24"/>
  <c r="X3" i="24"/>
  <c r="V87" i="24"/>
  <c r="AP27" i="14"/>
  <c r="AQ29" i="14"/>
  <c r="AQ32" i="14"/>
  <c r="AQ37" i="14"/>
  <c r="AQ40" i="14"/>
  <c r="AO45" i="14"/>
  <c r="AQ48" i="14"/>
  <c r="AQ53" i="14"/>
  <c r="AQ56" i="14"/>
  <c r="AQ61" i="14"/>
  <c r="AO64" i="14"/>
  <c r="AQ69" i="14"/>
  <c r="AO72" i="14"/>
  <c r="AQ77" i="14"/>
  <c r="AO81" i="14"/>
  <c r="AO85" i="14"/>
  <c r="AQ89" i="14"/>
  <c r="AQ93" i="14"/>
  <c r="AO97" i="14"/>
  <c r="AO101" i="14"/>
  <c r="AQ105" i="14"/>
  <c r="AQ110" i="14"/>
  <c r="AQ113" i="14"/>
  <c r="AO119" i="14"/>
  <c r="AO123" i="14"/>
  <c r="AQ127" i="14"/>
  <c r="AO131" i="14"/>
  <c r="AO160" i="14"/>
  <c r="AQ211" i="14"/>
  <c r="AO214" i="14"/>
  <c r="AO219" i="14"/>
  <c r="AQ222" i="14"/>
  <c r="AO227" i="14"/>
  <c r="AO230" i="14"/>
  <c r="AO235" i="14"/>
  <c r="AO238" i="14"/>
  <c r="AQ243" i="14"/>
  <c r="AQ246" i="14"/>
  <c r="AQ251" i="14"/>
  <c r="AO254" i="14"/>
  <c r="AQ259" i="14"/>
  <c r="AO262" i="14"/>
  <c r="AO267" i="14"/>
  <c r="AO270" i="14"/>
  <c r="AQ275" i="14"/>
  <c r="AO278" i="14"/>
  <c r="AQ283" i="14"/>
  <c r="AO286" i="14"/>
  <c r="AQ291" i="14"/>
  <c r="AO294" i="14"/>
  <c r="AO299" i="14"/>
  <c r="AO302" i="14"/>
  <c r="AQ307" i="14"/>
  <c r="AO310" i="14"/>
  <c r="AQ315" i="14"/>
  <c r="AO318" i="14"/>
  <c r="AO323" i="14"/>
  <c r="AQ326" i="14"/>
  <c r="AO331" i="14"/>
  <c r="AO334" i="14"/>
  <c r="AQ339" i="14"/>
  <c r="AO342" i="14"/>
  <c r="AO347" i="14"/>
  <c r="AO350" i="14"/>
  <c r="AO355" i="14"/>
  <c r="AQ358" i="14"/>
  <c r="AO363" i="14"/>
  <c r="AO366" i="14"/>
  <c r="AO371" i="14"/>
  <c r="AO374" i="14"/>
  <c r="AO379" i="14"/>
  <c r="AQ382" i="14"/>
  <c r="AO387" i="14"/>
  <c r="AO390" i="14"/>
  <c r="AO395" i="14"/>
  <c r="AO398" i="14"/>
  <c r="AO403" i="14"/>
  <c r="AQ406" i="14"/>
  <c r="AO411" i="14"/>
  <c r="AQ414" i="14"/>
  <c r="AO419" i="14"/>
  <c r="AQ422" i="14"/>
  <c r="AQ427" i="14"/>
  <c r="AQ430" i="14"/>
  <c r="AQ435" i="14"/>
  <c r="AQ438" i="14"/>
  <c r="AO443" i="14"/>
  <c r="AQ446" i="14"/>
  <c r="AO451" i="14"/>
  <c r="AQ454" i="14"/>
  <c r="AO459" i="14"/>
  <c r="AO462" i="14"/>
  <c r="AO467" i="14"/>
  <c r="AQ470" i="14"/>
  <c r="AO475" i="14"/>
  <c r="AQ478" i="14"/>
  <c r="AO483" i="14"/>
  <c r="AQ486" i="14"/>
  <c r="AO491" i="14"/>
  <c r="AQ494" i="14"/>
  <c r="AQ499" i="14"/>
  <c r="AQ502" i="14"/>
  <c r="AO507" i="14"/>
  <c r="AQ510" i="14"/>
  <c r="AO515" i="14"/>
  <c r="AQ518" i="14"/>
  <c r="AO523" i="14"/>
  <c r="AQ526" i="14"/>
  <c r="AO531" i="14"/>
  <c r="AQ534" i="14"/>
  <c r="AO539" i="14"/>
  <c r="AQ542" i="14"/>
  <c r="AO547" i="14"/>
  <c r="AQ550" i="14"/>
  <c r="AO555" i="14"/>
  <c r="AQ558" i="14"/>
  <c r="AO563" i="14"/>
  <c r="AO566" i="14"/>
  <c r="AQ571" i="14"/>
  <c r="AQ574" i="14"/>
  <c r="AO579" i="14"/>
  <c r="AO582" i="14"/>
  <c r="AO587" i="14"/>
  <c r="AO590" i="14"/>
  <c r="AO595" i="14"/>
  <c r="AO598" i="14"/>
  <c r="AO603" i="14"/>
  <c r="AQ606" i="14"/>
  <c r="AQ611" i="14"/>
  <c r="AQ614" i="14"/>
  <c r="AQ619" i="14"/>
  <c r="AO622" i="14"/>
  <c r="AO627" i="14"/>
  <c r="AO630" i="14"/>
  <c r="AO635" i="14"/>
  <c r="AQ638" i="14"/>
  <c r="AO643" i="14"/>
  <c r="AQ646" i="14"/>
  <c r="AO651" i="14"/>
  <c r="AQ654" i="14"/>
  <c r="AO659" i="14"/>
  <c r="AQ662" i="14"/>
  <c r="AO667" i="14"/>
  <c r="AQ670" i="14"/>
  <c r="AQ675" i="14"/>
  <c r="AO678" i="14"/>
  <c r="AO683" i="14"/>
  <c r="AQ686" i="14"/>
  <c r="AO691" i="14"/>
  <c r="AO694" i="14"/>
  <c r="AO699" i="14"/>
  <c r="AQ702" i="14"/>
  <c r="AO707" i="14"/>
  <c r="AO710" i="14"/>
  <c r="AQ715" i="14"/>
  <c r="AO718" i="14"/>
  <c r="AO723" i="14"/>
  <c r="AQ726" i="14"/>
  <c r="AO731" i="14"/>
  <c r="AQ734" i="14"/>
  <c r="AQ739" i="14"/>
  <c r="AO742" i="14"/>
  <c r="AQ747" i="14"/>
  <c r="AO750" i="14"/>
  <c r="AQ755" i="14"/>
  <c r="AO758" i="14"/>
  <c r="AQ763" i="14"/>
  <c r="AO766" i="14"/>
  <c r="AQ771" i="14"/>
  <c r="AO774" i="14"/>
  <c r="AQ779" i="14"/>
  <c r="AO782" i="14"/>
  <c r="AQ787" i="14"/>
  <c r="AO790" i="14"/>
  <c r="AO795" i="14"/>
  <c r="Z16" i="24"/>
  <c r="Y89" i="24"/>
  <c r="X66" i="24"/>
  <c r="V50" i="24"/>
  <c r="W60" i="24"/>
  <c r="X28" i="24"/>
  <c r="V80" i="24"/>
  <c r="Z13" i="24"/>
  <c r="Z83" i="24"/>
  <c r="V42" i="24"/>
  <c r="V7" i="24"/>
  <c r="X22" i="24"/>
  <c r="Y43" i="24"/>
  <c r="X33" i="24"/>
  <c r="Z41" i="24"/>
  <c r="W32" i="24"/>
  <c r="Z65" i="24"/>
  <c r="Z49" i="24"/>
  <c r="W45" i="24"/>
  <c r="X67" i="24"/>
  <c r="Z56" i="24"/>
  <c r="V84" i="24"/>
  <c r="V35" i="24"/>
  <c r="W52" i="24"/>
  <c r="V75" i="24"/>
  <c r="X17" i="24"/>
  <c r="V69" i="24"/>
  <c r="X87" i="24"/>
  <c r="Y14" i="24"/>
  <c r="W47" i="24"/>
  <c r="W55" i="24"/>
  <c r="Y35" i="24"/>
  <c r="V53" i="24"/>
  <c r="Z66" i="24"/>
  <c r="V6" i="24"/>
  <c r="W29" i="24"/>
  <c r="Y45" i="24"/>
  <c r="Z10" i="24"/>
  <c r="X10" i="24"/>
  <c r="W3" i="24"/>
  <c r="Z67" i="24"/>
  <c r="W89" i="24"/>
  <c r="W84" i="24"/>
  <c r="V90" i="24"/>
  <c r="V44" i="24"/>
  <c r="Z30" i="24"/>
  <c r="X9" i="24"/>
  <c r="W12" i="24"/>
  <c r="W63" i="24"/>
  <c r="W25" i="24"/>
  <c r="Z72" i="24"/>
  <c r="V58" i="24"/>
  <c r="Z48" i="24"/>
  <c r="Y56" i="24"/>
  <c r="Z21" i="24"/>
  <c r="V46" i="24"/>
  <c r="V77" i="24"/>
  <c r="AO27" i="14"/>
  <c r="AO32" i="14"/>
  <c r="AQ35" i="14"/>
  <c r="AO40" i="14"/>
  <c r="AQ43" i="14"/>
  <c r="AO48" i="14"/>
  <c r="AQ51" i="14"/>
  <c r="AO56" i="14"/>
  <c r="AQ59" i="14"/>
  <c r="AQ64" i="14"/>
  <c r="AO67" i="14"/>
  <c r="AQ72" i="14"/>
  <c r="AO75" i="14"/>
  <c r="AO105" i="14"/>
  <c r="AO108" i="14"/>
  <c r="AO113" i="14"/>
  <c r="AQ116" i="14"/>
  <c r="AO136" i="14"/>
  <c r="AO140" i="14"/>
  <c r="AQ144" i="14"/>
  <c r="AO148" i="14"/>
  <c r="AQ152" i="14"/>
  <c r="AO156" i="14"/>
  <c r="AO165" i="14"/>
  <c r="AO169" i="14"/>
  <c r="AO173" i="14"/>
  <c r="AO177" i="14"/>
  <c r="AO181" i="14"/>
  <c r="AO185" i="14"/>
  <c r="AQ189" i="14"/>
  <c r="AO193" i="14"/>
  <c r="AO197" i="14"/>
  <c r="AO201" i="14"/>
  <c r="AO205" i="14"/>
  <c r="AQ209" i="14"/>
  <c r="AQ214" i="14"/>
  <c r="AO217" i="14"/>
  <c r="AO222" i="14"/>
  <c r="AQ225" i="14"/>
  <c r="AQ230" i="14"/>
  <c r="AO233" i="14"/>
  <c r="AQ238" i="14"/>
  <c r="AQ241" i="14"/>
  <c r="AO246" i="14"/>
  <c r="AQ249" i="14"/>
  <c r="AQ254" i="14"/>
  <c r="AO257" i="14"/>
  <c r="AQ262" i="14"/>
  <c r="AO265" i="14"/>
  <c r="AQ270" i="14"/>
  <c r="AO273" i="14"/>
  <c r="AQ278" i="14"/>
  <c r="AQ281" i="14"/>
  <c r="AQ286" i="14"/>
  <c r="AQ289" i="14"/>
  <c r="AQ294" i="14"/>
  <c r="AO297" i="14"/>
  <c r="AQ302" i="14"/>
  <c r="AQ305" i="14"/>
  <c r="AQ310" i="14"/>
  <c r="AO313" i="14"/>
  <c r="AQ318" i="14"/>
  <c r="AO321" i="14"/>
  <c r="AO326" i="14"/>
  <c r="AO329" i="14"/>
  <c r="AQ334" i="14"/>
  <c r="AO337" i="14"/>
  <c r="AQ342" i="14"/>
  <c r="AQ345" i="14"/>
  <c r="AQ350" i="14"/>
  <c r="AO353" i="14"/>
  <c r="AO358" i="14"/>
  <c r="AO361" i="14"/>
  <c r="AQ366" i="14"/>
  <c r="AO369" i="14"/>
  <c r="AQ374" i="14"/>
  <c r="AQ377" i="14"/>
  <c r="AO382" i="14"/>
  <c r="AQ385" i="14"/>
  <c r="AQ390" i="14"/>
  <c r="AQ393" i="14"/>
  <c r="AQ398" i="14"/>
  <c r="AO401" i="14"/>
  <c r="AO406" i="14"/>
  <c r="AQ409" i="14"/>
  <c r="AO414" i="14"/>
  <c r="AQ417" i="14"/>
  <c r="AO422" i="14"/>
  <c r="AQ425" i="14"/>
  <c r="AO430" i="14"/>
  <c r="AO433" i="14"/>
  <c r="AO438" i="14"/>
  <c r="AQ441" i="14"/>
  <c r="AO446" i="14"/>
  <c r="AQ449" i="14"/>
  <c r="AO454" i="14"/>
  <c r="AQ457" i="14"/>
  <c r="AQ462" i="14"/>
  <c r="AQ465" i="14"/>
  <c r="AO470" i="14"/>
  <c r="AQ473" i="14"/>
  <c r="AO478" i="14"/>
  <c r="AQ481" i="14"/>
  <c r="AO486" i="14"/>
  <c r="AQ489" i="14"/>
  <c r="AO494" i="14"/>
  <c r="AQ497" i="14"/>
  <c r="AO502" i="14"/>
  <c r="AQ505" i="14"/>
  <c r="AO510" i="14"/>
  <c r="AO513" i="14"/>
  <c r="AO518" i="14"/>
  <c r="AQ521" i="14"/>
  <c r="AO526" i="14"/>
  <c r="AO529" i="14"/>
  <c r="AO534" i="14"/>
  <c r="AO537" i="14"/>
  <c r="AO542" i="14"/>
  <c r="AQ545" i="14"/>
  <c r="AO550" i="14"/>
  <c r="AQ553" i="14"/>
  <c r="AO558" i="14"/>
  <c r="AO561" i="14"/>
  <c r="AQ566" i="14"/>
  <c r="AQ569" i="14"/>
  <c r="AO574" i="14"/>
  <c r="AO577" i="14"/>
  <c r="AQ582" i="14"/>
  <c r="AQ585" i="14"/>
  <c r="AQ590" i="14"/>
  <c r="AO593" i="14"/>
  <c r="Z5" i="24"/>
  <c r="Z17" i="24"/>
  <c r="W8" i="24"/>
  <c r="X83" i="24"/>
  <c r="Y57" i="24"/>
  <c r="Z7" i="24"/>
  <c r="V22" i="24"/>
  <c r="V43" i="24"/>
  <c r="X92" i="24"/>
  <c r="V8" i="24"/>
  <c r="Z68" i="24"/>
  <c r="Y65" i="24"/>
  <c r="Y49" i="24"/>
  <c r="V11" i="24"/>
  <c r="V18" i="24"/>
  <c r="V20" i="24"/>
  <c r="Y24" i="24"/>
  <c r="Z76" i="24"/>
  <c r="W81" i="24"/>
  <c r="V56" i="24"/>
  <c r="V4" i="24"/>
  <c r="X63" i="24"/>
  <c r="X26" i="24"/>
  <c r="Z89" i="24"/>
  <c r="V34" i="24"/>
  <c r="V21" i="24"/>
  <c r="V64" i="24"/>
  <c r="Z77" i="24"/>
  <c r="Y47" i="24"/>
  <c r="Y93" i="24"/>
  <c r="Z54" i="24"/>
  <c r="W26" i="24"/>
  <c r="V39" i="24"/>
  <c r="W13" i="24"/>
  <c r="X44" i="24"/>
  <c r="Y22" i="24"/>
  <c r="Z9" i="24"/>
  <c r="Z46" i="24"/>
  <c r="Y46" i="24"/>
  <c r="Y19" i="24"/>
  <c r="V25" i="24"/>
  <c r="Z80" i="24"/>
  <c r="W43" i="24"/>
  <c r="Y83" i="24"/>
  <c r="X32" i="24"/>
  <c r="V10" i="24"/>
  <c r="X49" i="24"/>
  <c r="X30" i="24"/>
  <c r="W35" i="24"/>
  <c r="X86" i="24"/>
  <c r="X73" i="24"/>
  <c r="X52" i="24"/>
  <c r="V24" i="24"/>
  <c r="V37" i="24"/>
  <c r="Z71" i="24"/>
  <c r="W59" i="24"/>
  <c r="Y91" i="24"/>
  <c r="AQ27" i="14"/>
  <c r="AO30" i="14"/>
  <c r="AO35" i="14"/>
  <c r="AQ38" i="14"/>
  <c r="AO43" i="14"/>
  <c r="AQ46" i="14"/>
  <c r="AO51" i="14"/>
  <c r="AO54" i="14"/>
  <c r="AO59" i="14"/>
  <c r="AQ62" i="14"/>
  <c r="AQ67" i="14"/>
  <c r="AQ70" i="14"/>
  <c r="AQ75" i="14"/>
  <c r="AO78" i="14"/>
  <c r="AO82" i="14"/>
  <c r="AQ86" i="14"/>
  <c r="AO90" i="14"/>
  <c r="AO94" i="14"/>
  <c r="AO98" i="14"/>
  <c r="AO102" i="14"/>
  <c r="AQ108" i="14"/>
  <c r="AO111" i="14"/>
  <c r="AO116" i="14"/>
  <c r="AO120" i="14"/>
  <c r="AO124" i="14"/>
  <c r="AO128" i="14"/>
  <c r="AO132" i="14"/>
  <c r="AO161" i="14"/>
  <c r="AO209" i="14"/>
  <c r="AQ212" i="14"/>
  <c r="AQ217" i="14"/>
  <c r="AO220" i="14"/>
  <c r="AO225" i="14"/>
  <c r="AO228" i="14"/>
  <c r="AQ233" i="14"/>
  <c r="AO236" i="14"/>
  <c r="AO241" i="14"/>
  <c r="AO244" i="14"/>
  <c r="AO249" i="14"/>
  <c r="AO252" i="14"/>
  <c r="AQ257" i="14"/>
  <c r="AQ260" i="14"/>
  <c r="AQ265" i="14"/>
  <c r="AO268" i="14"/>
  <c r="AQ273" i="14"/>
  <c r="AQ276" i="14"/>
  <c r="AO281" i="14"/>
  <c r="AO284" i="14"/>
  <c r="AO289" i="14"/>
  <c r="AQ292" i="14"/>
  <c r="AQ297" i="14"/>
  <c r="AQ300" i="14"/>
  <c r="AO305" i="14"/>
  <c r="AO308" i="14"/>
  <c r="AQ313" i="14"/>
  <c r="AQ316" i="14"/>
  <c r="AQ321" i="14"/>
  <c r="AQ324" i="14"/>
  <c r="AQ329" i="14"/>
  <c r="AO332" i="14"/>
  <c r="AQ337" i="14"/>
  <c r="AQ340" i="14"/>
  <c r="AO345" i="14"/>
  <c r="AQ348" i="14"/>
  <c r="AQ353" i="14"/>
  <c r="AO356" i="14"/>
  <c r="AQ361" i="14"/>
  <c r="AQ364" i="14"/>
  <c r="AQ369" i="14"/>
  <c r="AQ372" i="14"/>
  <c r="AO377" i="14"/>
  <c r="AQ380" i="14"/>
  <c r="AO385" i="14"/>
  <c r="AQ388" i="14"/>
  <c r="AO393" i="14"/>
  <c r="AO396" i="14"/>
  <c r="AQ401" i="14"/>
  <c r="AQ404" i="14"/>
  <c r="AO409" i="14"/>
  <c r="AO412" i="14"/>
  <c r="AO417" i="14"/>
  <c r="AQ420" i="14"/>
  <c r="AO425" i="14"/>
  <c r="AQ428" i="14"/>
  <c r="AQ433" i="14"/>
  <c r="AO436" i="14"/>
  <c r="AO441" i="14"/>
  <c r="AO444" i="14"/>
  <c r="AO449" i="14"/>
  <c r="AQ452" i="14"/>
  <c r="AO457" i="14"/>
  <c r="AQ460" i="14"/>
  <c r="AO465" i="14"/>
  <c r="AO468" i="14"/>
  <c r="AO473" i="14"/>
  <c r="AQ476" i="14"/>
  <c r="AO481" i="14"/>
  <c r="AO484" i="14"/>
  <c r="AO489" i="14"/>
  <c r="AQ492" i="14"/>
  <c r="AO497" i="14"/>
  <c r="AQ500" i="14"/>
  <c r="AO505" i="14"/>
  <c r="AO508" i="14"/>
  <c r="AQ513" i="14"/>
  <c r="AQ516" i="14"/>
  <c r="AO521" i="14"/>
  <c r="AQ524" i="14"/>
  <c r="AQ529" i="14"/>
  <c r="AQ532" i="14"/>
  <c r="AQ537" i="14"/>
  <c r="AQ540" i="14"/>
  <c r="AO545" i="14"/>
  <c r="AQ548" i="14"/>
  <c r="AO553" i="14"/>
  <c r="AO556" i="14"/>
  <c r="AQ561" i="14"/>
  <c r="AQ564" i="14"/>
  <c r="AO569" i="14"/>
  <c r="AQ572" i="14"/>
  <c r="AQ577" i="14"/>
  <c r="AQ580" i="14"/>
  <c r="AO585" i="14"/>
  <c r="AQ588" i="14"/>
  <c r="AQ593" i="14"/>
  <c r="AQ596" i="14"/>
  <c r="AO601" i="14"/>
  <c r="AO604" i="14"/>
  <c r="AO609" i="14"/>
  <c r="AO612" i="14"/>
  <c r="AO617" i="14"/>
  <c r="AO620" i="14"/>
  <c r="AO625" i="14"/>
  <c r="AQ628" i="14"/>
  <c r="AO633" i="14"/>
  <c r="AO636" i="14"/>
  <c r="AQ641" i="14"/>
  <c r="AQ644" i="14"/>
  <c r="AO649" i="14"/>
  <c r="AO652" i="14"/>
  <c r="AO657" i="14"/>
  <c r="AO660" i="14"/>
  <c r="AO665" i="14"/>
  <c r="AQ668" i="14"/>
  <c r="AO673" i="14"/>
  <c r="AQ676" i="14"/>
  <c r="AO681" i="14"/>
  <c r="AO684" i="14"/>
  <c r="AO689" i="14"/>
  <c r="AQ692" i="14"/>
  <c r="AQ697" i="14"/>
  <c r="AO700" i="14"/>
  <c r="AO705" i="14"/>
  <c r="AO708" i="14"/>
  <c r="AO713" i="14"/>
  <c r="AQ716" i="14"/>
  <c r="AO721" i="14"/>
  <c r="AQ724" i="14"/>
  <c r="AO729" i="14"/>
  <c r="AQ732" i="14"/>
  <c r="AQ737" i="14"/>
  <c r="AO740" i="14"/>
  <c r="AQ745" i="14"/>
  <c r="AO748" i="14"/>
  <c r="AO753" i="14"/>
  <c r="AO756" i="14"/>
  <c r="AQ761" i="14"/>
  <c r="AQ764" i="14"/>
  <c r="AQ769" i="14"/>
  <c r="AO772" i="14"/>
  <c r="AO777" i="14"/>
  <c r="AO780" i="14"/>
  <c r="AQ785" i="14"/>
  <c r="AQ788" i="14"/>
  <c r="AQ793" i="14"/>
  <c r="AO796" i="14"/>
  <c r="AQ801" i="14"/>
  <c r="AO804" i="14"/>
  <c r="AO809" i="14"/>
  <c r="AQ812" i="14"/>
  <c r="AO817" i="14"/>
  <c r="AQ820" i="14"/>
  <c r="AO825" i="14"/>
  <c r="AQ828" i="14"/>
  <c r="AQ833" i="14"/>
  <c r="AQ836" i="14"/>
  <c r="AO841" i="14"/>
  <c r="AQ844" i="14"/>
  <c r="AQ849" i="14"/>
  <c r="AQ852" i="14"/>
  <c r="AQ860" i="14"/>
  <c r="AO863" i="14"/>
  <c r="AO868" i="14"/>
  <c r="AQ880" i="14"/>
  <c r="AO900" i="14"/>
  <c r="AO903" i="14"/>
  <c r="AQ906" i="14"/>
  <c r="AO911" i="14"/>
  <c r="AO914" i="14"/>
  <c r="AQ917" i="14"/>
  <c r="AQ925" i="14"/>
  <c r="AQ928" i="14"/>
  <c r="AQ933" i="14"/>
  <c r="AO936" i="14"/>
  <c r="AO941" i="14"/>
  <c r="Z88" i="24"/>
  <c r="V74" i="24"/>
  <c r="Y73" i="24"/>
  <c r="V57" i="24"/>
  <c r="W5" i="24"/>
  <c r="W68" i="24"/>
  <c r="W65" i="24"/>
  <c r="X90" i="24"/>
  <c r="X70" i="24"/>
  <c r="Z18" i="24"/>
  <c r="Y20" i="24"/>
  <c r="X24" i="24"/>
  <c r="X76" i="24"/>
  <c r="V79" i="24"/>
  <c r="Y16" i="24"/>
  <c r="V51" i="24"/>
  <c r="W15" i="24"/>
  <c r="W50" i="24"/>
  <c r="X56" i="24"/>
  <c r="Z86" i="24"/>
  <c r="V72" i="24"/>
  <c r="Z19" i="24"/>
  <c r="W88" i="24"/>
  <c r="X60" i="24"/>
  <c r="X85" i="24"/>
  <c r="V71" i="24"/>
  <c r="X36" i="24"/>
  <c r="W76" i="24"/>
  <c r="X6" i="24"/>
  <c r="W79" i="24"/>
  <c r="Z31" i="24"/>
  <c r="X42" i="24"/>
  <c r="V48" i="24"/>
  <c r="X78" i="24"/>
  <c r="Y32" i="24"/>
  <c r="Y10" i="24"/>
  <c r="V49" i="24"/>
  <c r="X19" i="24"/>
  <c r="V14" i="24"/>
  <c r="Y67" i="24"/>
  <c r="W86" i="24"/>
  <c r="V31" i="24"/>
  <c r="Y23" i="24"/>
  <c r="V33" i="24"/>
  <c r="Z20" i="24"/>
  <c r="Z38" i="24"/>
  <c r="Z14" i="24"/>
  <c r="Z3" i="24"/>
  <c r="Y81" i="24"/>
  <c r="X40" i="24"/>
  <c r="X58" i="24"/>
  <c r="X89" i="24"/>
  <c r="X31" i="24"/>
  <c r="W6" i="24"/>
  <c r="Z79" i="24"/>
  <c r="Z45" i="24"/>
  <c r="X91" i="24"/>
  <c r="AP28" i="14"/>
  <c r="AP29" i="14" s="1"/>
  <c r="AP30" i="14" s="1"/>
  <c r="AQ30" i="14"/>
  <c r="AQ33" i="14"/>
  <c r="AO38" i="14"/>
  <c r="AQ41" i="14"/>
  <c r="AO46" i="14"/>
  <c r="AQ49" i="14"/>
  <c r="AQ54" i="14"/>
  <c r="AQ57" i="14"/>
  <c r="AO62" i="14"/>
  <c r="AO65" i="14"/>
  <c r="AO70" i="14"/>
  <c r="AO73" i="14"/>
  <c r="AO106" i="14"/>
  <c r="AQ111" i="14"/>
  <c r="AO114" i="14"/>
  <c r="AQ137" i="14"/>
  <c r="AQ141" i="14"/>
  <c r="AO145" i="14"/>
  <c r="AO149" i="14"/>
  <c r="AO153" i="14"/>
  <c r="AQ157" i="14"/>
  <c r="AO166" i="14"/>
  <c r="AO170" i="14"/>
  <c r="AO174" i="14"/>
  <c r="AO178" i="14"/>
  <c r="AQ182" i="14"/>
  <c r="AO186" i="14"/>
  <c r="AO190" i="14"/>
  <c r="AO194" i="14"/>
  <c r="AO198" i="14"/>
  <c r="AO202" i="14"/>
  <c r="AQ206" i="14"/>
  <c r="AO212" i="14"/>
  <c r="AO215" i="14"/>
  <c r="AQ220" i="14"/>
  <c r="AQ223" i="14"/>
  <c r="AQ228" i="14"/>
  <c r="AQ231" i="14"/>
  <c r="AQ236" i="14"/>
  <c r="AO239" i="14"/>
  <c r="AQ244" i="14"/>
  <c r="AO247" i="14"/>
  <c r="AQ252" i="14"/>
  <c r="AQ255" i="14"/>
  <c r="AO260" i="14"/>
  <c r="AQ263" i="14"/>
  <c r="AQ268" i="14"/>
  <c r="AO271" i="14"/>
  <c r="AO276" i="14"/>
  <c r="AQ279" i="14"/>
  <c r="AQ284" i="14"/>
  <c r="AO287" i="14"/>
  <c r="AO292" i="14"/>
  <c r="AO295" i="14"/>
  <c r="AO300" i="14"/>
  <c r="AQ303" i="14"/>
  <c r="AQ308" i="14"/>
  <c r="AQ311" i="14"/>
  <c r="AO316" i="14"/>
  <c r="AO319" i="14"/>
  <c r="AO324" i="14"/>
  <c r="AQ327" i="14"/>
  <c r="AQ332" i="14"/>
  <c r="AO335" i="14"/>
  <c r="AO340" i="14"/>
  <c r="AO343" i="14"/>
  <c r="AO348" i="14"/>
  <c r="AQ351" i="14"/>
  <c r="AQ356" i="14"/>
  <c r="AO359" i="14"/>
  <c r="AO364" i="14"/>
  <c r="AQ367" i="14"/>
  <c r="AO372" i="14"/>
  <c r="AO375" i="14"/>
  <c r="AO380" i="14"/>
  <c r="AQ383" i="14"/>
  <c r="AO388" i="14"/>
  <c r="AQ391" i="14"/>
  <c r="AQ396" i="14"/>
  <c r="AQ399" i="14"/>
  <c r="AO404" i="14"/>
  <c r="AQ407" i="14"/>
  <c r="AQ412" i="14"/>
  <c r="AQ415" i="14"/>
  <c r="AO420" i="14"/>
  <c r="AQ423" i="14"/>
  <c r="AO428" i="14"/>
  <c r="AQ431" i="14"/>
  <c r="AQ436" i="14"/>
  <c r="AO439" i="14"/>
  <c r="AQ444" i="14"/>
  <c r="AQ447" i="14"/>
  <c r="AO452" i="14"/>
  <c r="AQ455" i="14"/>
  <c r="AO460" i="14"/>
  <c r="AQ463" i="14"/>
  <c r="AQ468" i="14"/>
  <c r="AQ471" i="14"/>
  <c r="AO476" i="14"/>
  <c r="AQ479" i="14"/>
  <c r="AQ484" i="14"/>
  <c r="AQ487" i="14"/>
  <c r="AO492" i="14"/>
  <c r="AQ495" i="14"/>
  <c r="AO500" i="14"/>
  <c r="AO503" i="14"/>
  <c r="AQ508" i="14"/>
  <c r="AO511" i="14"/>
  <c r="AO516" i="14"/>
  <c r="AO519" i="14"/>
  <c r="AO524" i="14"/>
  <c r="AQ527" i="14"/>
  <c r="AO532" i="14"/>
  <c r="AQ535" i="14"/>
  <c r="AO540" i="14"/>
  <c r="AQ543" i="14"/>
  <c r="AO548" i="14"/>
  <c r="AO551" i="14"/>
  <c r="AQ556" i="14"/>
  <c r="AQ559" i="14"/>
  <c r="AO564" i="14"/>
  <c r="AQ567" i="14"/>
  <c r="AO572" i="14"/>
  <c r="AQ575" i="14"/>
  <c r="AO580" i="14"/>
  <c r="AQ583" i="14"/>
  <c r="AO588" i="14"/>
  <c r="AO591" i="14"/>
  <c r="AO596" i="14"/>
  <c r="AQ599" i="14"/>
  <c r="AQ604" i="14"/>
  <c r="AQ607" i="14"/>
  <c r="AQ612" i="14"/>
  <c r="AQ615" i="14"/>
  <c r="AQ620" i="14"/>
  <c r="AO623" i="14"/>
  <c r="AO628" i="14"/>
  <c r="AQ631" i="14"/>
  <c r="AQ636" i="14"/>
  <c r="AQ639" i="14"/>
  <c r="AO644" i="14"/>
  <c r="AO647" i="14"/>
  <c r="AQ652" i="14"/>
  <c r="AO655" i="14"/>
  <c r="AQ660" i="14"/>
  <c r="AQ663" i="14"/>
  <c r="AO668" i="14"/>
  <c r="AQ671" i="14"/>
  <c r="AO676" i="14"/>
  <c r="AO679" i="14"/>
  <c r="AQ684" i="14"/>
  <c r="AO687" i="14"/>
  <c r="AO692" i="14"/>
  <c r="AQ695" i="14"/>
  <c r="AQ700" i="14"/>
  <c r="AQ703" i="14"/>
  <c r="AQ708" i="14"/>
  <c r="AQ711" i="14"/>
  <c r="AO716" i="14"/>
  <c r="AO719" i="14"/>
  <c r="X53" i="24"/>
  <c r="Y48" i="24"/>
  <c r="W36" i="24"/>
  <c r="Z23" i="24"/>
  <c r="X18" i="24"/>
  <c r="W39" i="24"/>
  <c r="W24" i="24"/>
  <c r="V76" i="24"/>
  <c r="Z84" i="24"/>
  <c r="W16" i="24"/>
  <c r="Z51" i="24"/>
  <c r="W66" i="24"/>
  <c r="X50" i="24"/>
  <c r="V78" i="24"/>
  <c r="W75" i="24"/>
  <c r="Y17" i="24"/>
  <c r="W69" i="24"/>
  <c r="Y77" i="24"/>
  <c r="Y86" i="24"/>
  <c r="W40" i="24"/>
  <c r="Z35" i="24"/>
  <c r="Y78" i="24"/>
  <c r="X68" i="24"/>
  <c r="X8" i="24"/>
  <c r="Y28" i="24"/>
  <c r="Z29" i="24"/>
  <c r="V45" i="24"/>
  <c r="X77" i="24"/>
  <c r="W70" i="24"/>
  <c r="X46" i="24"/>
  <c r="Y26" i="24"/>
  <c r="X93" i="24"/>
  <c r="Y72" i="24"/>
  <c r="W33" i="24"/>
  <c r="X20" i="24"/>
  <c r="X38" i="24"/>
  <c r="X81" i="24"/>
  <c r="W87" i="24"/>
  <c r="Z27" i="24"/>
  <c r="X47" i="24"/>
  <c r="Y60" i="24"/>
  <c r="Y90" i="24"/>
  <c r="Y88" i="24"/>
  <c r="V92" i="24"/>
  <c r="Y70" i="24"/>
  <c r="X15" i="24"/>
  <c r="Z81" i="24"/>
  <c r="X82" i="24"/>
  <c r="Y25" i="24"/>
  <c r="V3" i="24"/>
  <c r="X41" i="24"/>
  <c r="X80" i="24"/>
  <c r="Y58" i="24"/>
  <c r="W44" i="24"/>
  <c r="Y30" i="24"/>
  <c r="W9" i="24"/>
  <c r="Z93" i="24"/>
  <c r="AQ28" i="14"/>
  <c r="AP31" i="14"/>
  <c r="AP32" i="14" s="1"/>
  <c r="AP33" i="14" s="1"/>
  <c r="AP34" i="14" s="1"/>
  <c r="AP35" i="14" s="1"/>
  <c r="AP36" i="14" s="1"/>
  <c r="AP37" i="14" s="1"/>
  <c r="AP38" i="14" s="1"/>
  <c r="AO33" i="14"/>
  <c r="AQ36" i="14"/>
  <c r="AP39" i="14"/>
  <c r="AP40" i="14" s="1"/>
  <c r="AP41" i="14" s="1"/>
  <c r="AP42" i="14" s="1"/>
  <c r="AP43" i="14" s="1"/>
  <c r="AP44" i="14" s="1"/>
  <c r="AP45" i="14" s="1"/>
  <c r="AP46" i="14" s="1"/>
  <c r="AO41" i="14"/>
  <c r="AQ44" i="14"/>
  <c r="AP47" i="14"/>
  <c r="AP48" i="14" s="1"/>
  <c r="AP49" i="14" s="1"/>
  <c r="AP50" i="14" s="1"/>
  <c r="AP51" i="14" s="1"/>
  <c r="AP52" i="14" s="1"/>
  <c r="AP53" i="14" s="1"/>
  <c r="AP54" i="14" s="1"/>
  <c r="AO49" i="14"/>
  <c r="AQ52" i="14"/>
  <c r="AP55" i="14"/>
  <c r="AP56" i="14" s="1"/>
  <c r="AP57" i="14" s="1"/>
  <c r="AP58" i="14" s="1"/>
  <c r="AP59" i="14" s="1"/>
  <c r="AP60" i="14" s="1"/>
  <c r="AP61" i="14" s="1"/>
  <c r="AP62" i="14" s="1"/>
  <c r="AO57" i="14"/>
  <c r="AQ60" i="14"/>
  <c r="AP63" i="14"/>
  <c r="AP64" i="14" s="1"/>
  <c r="AP65" i="14" s="1"/>
  <c r="AP66" i="14" s="1"/>
  <c r="AP67" i="14" s="1"/>
  <c r="AP68" i="14" s="1"/>
  <c r="AP69" i="14" s="1"/>
  <c r="AP70" i="14" s="1"/>
  <c r="AQ65" i="14"/>
  <c r="AO68" i="14"/>
  <c r="AP71" i="14"/>
  <c r="AP72" i="14" s="1"/>
  <c r="AP73" i="14" s="1"/>
  <c r="AP74" i="14" s="1"/>
  <c r="AP75" i="14" s="1"/>
  <c r="AP76" i="14" s="1"/>
  <c r="AP77" i="14" s="1"/>
  <c r="AP78" i="14" s="1"/>
  <c r="AQ73" i="14"/>
  <c r="AQ76" i="14"/>
  <c r="AO79" i="14"/>
  <c r="AQ83" i="14"/>
  <c r="AQ87" i="14"/>
  <c r="AQ91" i="14"/>
  <c r="AO95" i="14"/>
  <c r="AQ99" i="14"/>
  <c r="AQ103" i="14"/>
  <c r="AQ106" i="14"/>
  <c r="AO109" i="14"/>
  <c r="AQ114" i="14"/>
  <c r="AO117" i="14"/>
  <c r="AO121" i="14"/>
  <c r="AO125" i="14"/>
  <c r="AO129" i="14"/>
  <c r="AQ133" i="14"/>
  <c r="AQ162" i="14"/>
  <c r="AQ210" i="14"/>
  <c r="AQ215" i="14"/>
  <c r="AO218" i="14"/>
  <c r="AO223" i="14"/>
  <c r="AO226" i="14"/>
  <c r="AO231" i="14"/>
  <c r="AO234" i="14"/>
  <c r="AQ239" i="14"/>
  <c r="AO242" i="14"/>
  <c r="AQ247" i="14"/>
  <c r="AQ250" i="14"/>
  <c r="AO255" i="14"/>
  <c r="AO258" i="14"/>
  <c r="AO263" i="14"/>
  <c r="AQ266" i="14"/>
  <c r="AQ271" i="14"/>
  <c r="AO274" i="14"/>
  <c r="AO279" i="14"/>
  <c r="AQ282" i="14"/>
  <c r="AQ287" i="14"/>
  <c r="AO290" i="14"/>
  <c r="AQ295" i="14"/>
  <c r="AQ298" i="14"/>
  <c r="AO303" i="14"/>
  <c r="AO306" i="14"/>
  <c r="AO311" i="14"/>
  <c r="AQ314" i="14"/>
  <c r="AQ319" i="14"/>
  <c r="AQ322" i="14"/>
  <c r="AO327" i="14"/>
  <c r="AQ330" i="14"/>
  <c r="AQ335" i="14"/>
  <c r="AO338" i="14"/>
  <c r="AQ343" i="14"/>
  <c r="AO346" i="14"/>
  <c r="AO351" i="14"/>
  <c r="AQ354" i="14"/>
  <c r="AQ359" i="14"/>
  <c r="AQ362" i="14"/>
  <c r="AO367" i="14"/>
  <c r="AQ370" i="14"/>
  <c r="AQ375" i="14"/>
  <c r="AQ378" i="14"/>
  <c r="AO383" i="14"/>
  <c r="AO386" i="14"/>
  <c r="AO391" i="14"/>
  <c r="AO394" i="14"/>
  <c r="AO399" i="14"/>
  <c r="AQ402" i="14"/>
  <c r="AO407" i="14"/>
  <c r="AQ410" i="14"/>
  <c r="AO415" i="14"/>
  <c r="AO418" i="14"/>
  <c r="AO423" i="14"/>
  <c r="AO426" i="14"/>
  <c r="AO431" i="14"/>
  <c r="AO434" i="14"/>
  <c r="AQ439" i="14"/>
  <c r="AQ442" i="14"/>
  <c r="AO447" i="14"/>
  <c r="AO450" i="14"/>
  <c r="AO455" i="14"/>
  <c r="AO458" i="14"/>
  <c r="AO463" i="14"/>
  <c r="AQ466" i="14"/>
  <c r="AO471" i="14"/>
  <c r="AQ474" i="14"/>
  <c r="AO479" i="14"/>
  <c r="AQ482" i="14"/>
  <c r="AO487" i="14"/>
  <c r="AQ490" i="14"/>
  <c r="AO495" i="14"/>
  <c r="AQ498" i="14"/>
  <c r="AQ503" i="14"/>
  <c r="AQ506" i="14"/>
  <c r="AQ511" i="14"/>
  <c r="AQ514" i="14"/>
  <c r="AQ519" i="14"/>
  <c r="AQ522" i="14"/>
  <c r="AO527" i="14"/>
  <c r="AQ530" i="14"/>
  <c r="AO535" i="14"/>
  <c r="AQ538" i="14"/>
  <c r="AO543" i="14"/>
  <c r="AQ546" i="14"/>
  <c r="AQ551" i="14"/>
  <c r="AQ554" i="14"/>
  <c r="AO559" i="14"/>
  <c r="AQ562" i="14"/>
  <c r="AO567" i="14"/>
  <c r="AQ570" i="14"/>
  <c r="AO575" i="14"/>
  <c r="AQ578" i="14"/>
  <c r="AO583" i="14"/>
  <c r="AQ586" i="14"/>
  <c r="AQ591" i="14"/>
  <c r="AQ594" i="14"/>
  <c r="AO599" i="14"/>
  <c r="AQ602" i="14"/>
  <c r="AO607" i="14"/>
  <c r="AQ610" i="14"/>
  <c r="AO615" i="14"/>
  <c r="AQ618" i="14"/>
  <c r="AQ623" i="14"/>
  <c r="AO626" i="14"/>
  <c r="AO631" i="14"/>
  <c r="AO634" i="14"/>
  <c r="AO639" i="14"/>
  <c r="AQ642" i="14"/>
  <c r="AQ647" i="14"/>
  <c r="AQ650" i="14"/>
  <c r="AQ655" i="14"/>
  <c r="AQ658" i="14"/>
  <c r="AO663" i="14"/>
  <c r="AQ666" i="14"/>
  <c r="AO671" i="14"/>
  <c r="AO674" i="14"/>
  <c r="AQ679" i="14"/>
  <c r="AQ682" i="14"/>
  <c r="AQ687" i="14"/>
  <c r="AO690" i="14"/>
  <c r="AO695" i="14"/>
  <c r="AQ698" i="14"/>
  <c r="AO703" i="14"/>
  <c r="AQ706" i="14"/>
  <c r="AO711" i="14"/>
  <c r="AQ714" i="14"/>
  <c r="AQ719" i="14"/>
  <c r="AQ722" i="14"/>
  <c r="AO727" i="14"/>
  <c r="AQ617" i="14"/>
  <c r="AO638" i="14"/>
  <c r="AQ681" i="14"/>
  <c r="AO702" i="14"/>
  <c r="AO738" i="14"/>
  <c r="AQ753" i="14"/>
  <c r="AQ759" i="14"/>
  <c r="AO767" i="14"/>
  <c r="AQ774" i="14"/>
  <c r="AO788" i="14"/>
  <c r="AO801" i="14"/>
  <c r="AO806" i="14"/>
  <c r="AQ817" i="14"/>
  <c r="AO822" i="14"/>
  <c r="AO833" i="14"/>
  <c r="AO838" i="14"/>
  <c r="AO849" i="14"/>
  <c r="AO854" i="14"/>
  <c r="AO860" i="14"/>
  <c r="AQ865" i="14"/>
  <c r="AO897" i="14"/>
  <c r="AQ903" i="14"/>
  <c r="AO908" i="14"/>
  <c r="AQ914" i="14"/>
  <c r="AO919" i="14"/>
  <c r="AO925" i="14"/>
  <c r="AO930" i="14"/>
  <c r="AQ941" i="14"/>
  <c r="AO946" i="14"/>
  <c r="AQ950" i="14"/>
  <c r="AO958" i="14"/>
  <c r="AO965" i="14"/>
  <c r="AQ970" i="14"/>
  <c r="C24" i="1"/>
  <c r="AQ158" i="14"/>
  <c r="AO876" i="14"/>
  <c r="AO884" i="14"/>
  <c r="AQ890" i="14"/>
  <c r="AQ973" i="14"/>
  <c r="AQ983" i="14"/>
  <c r="AO988" i="14"/>
  <c r="AQ993" i="14"/>
  <c r="AQ1001" i="14"/>
  <c r="AO1005" i="14"/>
  <c r="AO1009" i="14"/>
  <c r="AO1014" i="14"/>
  <c r="AO1018" i="14"/>
  <c r="AQ1026" i="14"/>
  <c r="AO1031" i="14"/>
  <c r="AQ1039" i="14"/>
  <c r="AQ1044" i="14"/>
  <c r="AO1052" i="14"/>
  <c r="AQ1057" i="14"/>
  <c r="AO1065" i="14"/>
  <c r="AO1069" i="14"/>
  <c r="AQ1078" i="14"/>
  <c r="AO1082" i="14"/>
  <c r="AQ1090" i="14"/>
  <c r="AO1095" i="14"/>
  <c r="AQ1103" i="14"/>
  <c r="AO1108" i="14"/>
  <c r="AO1116" i="14"/>
  <c r="AQ1121" i="14"/>
  <c r="AQ1129" i="14"/>
  <c r="AQ1133" i="14"/>
  <c r="AQ1142" i="14"/>
  <c r="AQ1146" i="14"/>
  <c r="AO1154" i="14"/>
  <c r="AO1159" i="14"/>
  <c r="AQ1167" i="14"/>
  <c r="AQ1172" i="14"/>
  <c r="AQ1180" i="14"/>
  <c r="AO1185" i="14"/>
  <c r="AO1193" i="14"/>
  <c r="AQ1197" i="14"/>
  <c r="AO1206" i="14"/>
  <c r="AO1210" i="14"/>
  <c r="AQ1218" i="14"/>
  <c r="AO1223" i="14"/>
  <c r="AQ1231" i="14"/>
  <c r="AQ1236" i="14"/>
  <c r="AO1244" i="14"/>
  <c r="AQ1249" i="14"/>
  <c r="AQ1257" i="14"/>
  <c r="AO1261" i="14"/>
  <c r="AQ1265" i="14"/>
  <c r="AO1270" i="14"/>
  <c r="AO1274" i="14"/>
  <c r="AQ1282" i="14"/>
  <c r="AQ1287" i="14"/>
  <c r="AO1295" i="14"/>
  <c r="AQ1300" i="14"/>
  <c r="AQ1308" i="14"/>
  <c r="AQ1313" i="14"/>
  <c r="AQ1321" i="14"/>
  <c r="AQ1325" i="14"/>
  <c r="AQ1334" i="14"/>
  <c r="AO1338" i="14"/>
  <c r="AQ1346" i="14"/>
  <c r="AO1351" i="14"/>
  <c r="AQ1359" i="14"/>
  <c r="AQ1364" i="14"/>
  <c r="AO1372" i="14"/>
  <c r="AO1377" i="14"/>
  <c r="AO1385" i="14"/>
  <c r="AO1389" i="14"/>
  <c r="AQ1398" i="14"/>
  <c r="AO1402" i="14"/>
  <c r="AO1410" i="14"/>
  <c r="AO1415" i="14"/>
  <c r="AQ1423" i="14"/>
  <c r="AQ1428" i="14"/>
  <c r="AO1436" i="14"/>
  <c r="AO1441" i="14"/>
  <c r="AQ1449" i="14"/>
  <c r="AO1453" i="14"/>
  <c r="AQ1462" i="14"/>
  <c r="AO1466" i="14"/>
  <c r="AQ1474" i="14"/>
  <c r="AO1479" i="14"/>
  <c r="AO1487" i="14"/>
  <c r="AQ1492" i="14"/>
  <c r="AQ1500" i="14"/>
  <c r="AO1505" i="14"/>
  <c r="AQ1513" i="14"/>
  <c r="AO1517" i="14"/>
  <c r="AO1521" i="14"/>
  <c r="AQ1526" i="14"/>
  <c r="AO1530" i="14"/>
  <c r="AO1538" i="14"/>
  <c r="AQ1543" i="14"/>
  <c r="AO1551" i="14"/>
  <c r="AO1556" i="14"/>
  <c r="AO1564" i="14"/>
  <c r="AO1569" i="14"/>
  <c r="AQ1577" i="14"/>
  <c r="AQ1581" i="14"/>
  <c r="AQ1590" i="14"/>
  <c r="AQ1594" i="14"/>
  <c r="AO1602" i="14"/>
  <c r="AQ1607" i="14"/>
  <c r="AO1615" i="14"/>
  <c r="AQ1620" i="14"/>
  <c r="AQ1628" i="14"/>
  <c r="AO1633" i="14"/>
  <c r="AQ1641" i="14"/>
  <c r="AO1645" i="14"/>
  <c r="AQ1654" i="14"/>
  <c r="AO1658" i="14"/>
  <c r="AO1666" i="14"/>
  <c r="AQ1671" i="14"/>
  <c r="AQ1679" i="14"/>
  <c r="AQ1684" i="14"/>
  <c r="AQ1692" i="14"/>
  <c r="AO1697" i="14"/>
  <c r="AQ1705" i="14"/>
  <c r="AQ1709" i="14"/>
  <c r="AQ1718" i="14"/>
  <c r="AO1722" i="14"/>
  <c r="AQ1730" i="14"/>
  <c r="AO1735" i="14"/>
  <c r="AQ1743" i="14"/>
  <c r="AQ1748" i="14"/>
  <c r="AO1756" i="14"/>
  <c r="AQ1761" i="14"/>
  <c r="AQ1769" i="14"/>
  <c r="AQ1773" i="14"/>
  <c r="AQ1777" i="14"/>
  <c r="AQ1782" i="14"/>
  <c r="AO1786" i="14"/>
  <c r="AQ1794" i="14"/>
  <c r="AQ1799" i="14"/>
  <c r="AQ1807" i="14"/>
  <c r="AQ1812" i="14"/>
  <c r="AQ1820" i="14"/>
  <c r="AQ1825" i="14"/>
  <c r="AO1833" i="14"/>
  <c r="AO1837" i="14"/>
  <c r="AQ1846" i="14"/>
  <c r="AQ1850" i="14"/>
  <c r="AO1858" i="14"/>
  <c r="AQ1863" i="14"/>
  <c r="AO1871" i="14"/>
  <c r="AQ1876" i="14"/>
  <c r="AO1884" i="14"/>
  <c r="AQ1889" i="14"/>
  <c r="AQ1897" i="14"/>
  <c r="AO1901" i="14"/>
  <c r="AQ1910" i="14"/>
  <c r="AO1914" i="14"/>
  <c r="AO1922" i="14"/>
  <c r="AO1927" i="14"/>
  <c r="AQ1935" i="14"/>
  <c r="AO1940" i="14"/>
  <c r="AO1948" i="14"/>
  <c r="AO1953" i="14"/>
  <c r="AQ1961" i="14"/>
  <c r="AO1965" i="14"/>
  <c r="AQ1974" i="14"/>
  <c r="AO1978" i="14"/>
  <c r="AQ1986" i="14"/>
  <c r="AO1991" i="14"/>
  <c r="AQ1999" i="14"/>
  <c r="AQ2004" i="14"/>
  <c r="AQ2012" i="14"/>
  <c r="AQ2017" i="14"/>
  <c r="AQ2025" i="14"/>
  <c r="AO2029" i="14"/>
  <c r="AQ2033" i="14"/>
  <c r="AQ2038" i="14"/>
  <c r="AQ2042" i="14"/>
  <c r="AQ2050" i="14"/>
  <c r="AQ2055" i="14"/>
  <c r="AO2063" i="14"/>
  <c r="AQ2068" i="14"/>
  <c r="AQ2076" i="14"/>
  <c r="AO2081" i="14"/>
  <c r="AQ2089" i="14"/>
  <c r="AQ2093" i="14"/>
  <c r="AQ2102" i="14"/>
  <c r="AO2106" i="14"/>
  <c r="AQ2114" i="14"/>
  <c r="AO2119" i="14"/>
  <c r="AO2127" i="14"/>
  <c r="AO2132" i="14"/>
  <c r="AO2140" i="14"/>
  <c r="AQ2145" i="14"/>
  <c r="AQ2153" i="14"/>
  <c r="AO2157" i="14"/>
  <c r="AQ2166" i="14"/>
  <c r="AO2170" i="14"/>
  <c r="AO2177" i="14"/>
  <c r="AQ2184" i="14"/>
  <c r="AQ2188" i="14"/>
  <c r="AQ2191" i="14"/>
  <c r="AO2195" i="14"/>
  <c r="AO2202" i="14"/>
  <c r="AO2209" i="14"/>
  <c r="AQ2216" i="14"/>
  <c r="AQ2220" i="14"/>
  <c r="AQ2223" i="14"/>
  <c r="AO2227" i="14"/>
  <c r="AQ2232" i="14"/>
  <c r="AO2235" i="14"/>
  <c r="AO2240" i="14"/>
  <c r="AO2243" i="14"/>
  <c r="AO2248" i="14"/>
  <c r="AO2251" i="14"/>
  <c r="AO2256" i="14"/>
  <c r="AO2259" i="14"/>
  <c r="AQ2264" i="14"/>
  <c r="AQ2267" i="14"/>
  <c r="AQ2272" i="14"/>
  <c r="AQ2275" i="14"/>
  <c r="AO2280" i="14"/>
  <c r="AO2283" i="14"/>
  <c r="AQ2288" i="14"/>
  <c r="AQ2291" i="14"/>
  <c r="AQ2296" i="14"/>
  <c r="AO2299" i="14"/>
  <c r="AQ2304" i="14"/>
  <c r="AO2307" i="14"/>
  <c r="AO2312" i="14"/>
  <c r="AO2315" i="14"/>
  <c r="AO2320" i="14"/>
  <c r="AO2323" i="14"/>
  <c r="AQ2328" i="14"/>
  <c r="AO2331" i="14"/>
  <c r="AQ2336" i="14"/>
  <c r="AQ2339" i="14"/>
  <c r="AO2344" i="14"/>
  <c r="AO2347" i="14"/>
  <c r="AQ2352" i="14"/>
  <c r="AO2355" i="14"/>
  <c r="AQ2360" i="14"/>
  <c r="AQ2363" i="14"/>
  <c r="AO2055" i="14"/>
  <c r="AQ2094" i="14"/>
  <c r="AQ2111" i="14"/>
  <c r="AQ2119" i="14"/>
  <c r="AO2137" i="14"/>
  <c r="AO2149" i="14"/>
  <c r="AQ2158" i="14"/>
  <c r="AQ2174" i="14"/>
  <c r="AO2181" i="14"/>
  <c r="AO2188" i="14"/>
  <c r="AQ2202" i="14"/>
  <c r="AO2217" i="14"/>
  <c r="AO2230" i="14"/>
  <c r="AQ2235" i="14"/>
  <c r="AO2246" i="14"/>
  <c r="AQ2251" i="14"/>
  <c r="AO2262" i="14"/>
  <c r="AO2270" i="14"/>
  <c r="AO2275" i="14"/>
  <c r="AO2286" i="14"/>
  <c r="AO2291" i="14"/>
  <c r="AO2302" i="14"/>
  <c r="AO2310" i="14"/>
  <c r="AQ2315" i="14"/>
  <c r="AO2326" i="14"/>
  <c r="AQ2331" i="14"/>
  <c r="AO2334" i="14"/>
  <c r="AO2339" i="14"/>
  <c r="AO2350" i="14"/>
  <c r="AQ2355" i="14"/>
  <c r="AO2358" i="14"/>
  <c r="AO2363" i="14"/>
  <c r="AO1335" i="14"/>
  <c r="AO1429" i="14"/>
  <c r="AQ1450" i="14"/>
  <c r="AO1468" i="14"/>
  <c r="AQ1514" i="14"/>
  <c r="AQ1553" i="14"/>
  <c r="AQ1566" i="14"/>
  <c r="AQ1591" i="14"/>
  <c r="AQ1630" i="14"/>
  <c r="AO1655" i="14"/>
  <c r="AO1668" i="14"/>
  <c r="AQ1681" i="14"/>
  <c r="AQ1694" i="14"/>
  <c r="AQ1706" i="14"/>
  <c r="AQ1719" i="14"/>
  <c r="AQ1745" i="14"/>
  <c r="AQ1770" i="14"/>
  <c r="AQ1788" i="14"/>
  <c r="AO1801" i="14"/>
  <c r="AQ1809" i="14"/>
  <c r="AO1839" i="14"/>
  <c r="AO1852" i="14"/>
  <c r="AO1865" i="14"/>
  <c r="AO1877" i="14"/>
  <c r="AO1890" i="14"/>
  <c r="AQ1924" i="14"/>
  <c r="AQ1962" i="14"/>
  <c r="AQ1975" i="14"/>
  <c r="AO1988" i="14"/>
  <c r="AQ2031" i="14"/>
  <c r="AQ2044" i="14"/>
  <c r="AO2052" i="14"/>
  <c r="AO2065" i="14"/>
  <c r="AO2082" i="14"/>
  <c r="AQ2090" i="14"/>
  <c r="AQ2129" i="14"/>
  <c r="AQ2142" i="14"/>
  <c r="AO2167" i="14"/>
  <c r="AO2178" i="14"/>
  <c r="AO2189" i="14"/>
  <c r="AO2196" i="14"/>
  <c r="AQ2207" i="14"/>
  <c r="AO2257" i="14"/>
  <c r="AQ2273" i="14"/>
  <c r="AQ2281" i="14"/>
  <c r="AO2308" i="14"/>
  <c r="AQ2316" i="14"/>
  <c r="AQ2324" i="14"/>
  <c r="AQ1391" i="14"/>
  <c r="AQ1686" i="14"/>
  <c r="AO1741" i="14"/>
  <c r="AQ1814" i="14"/>
  <c r="AQ1865" i="14"/>
  <c r="AQ1908" i="14"/>
  <c r="AO1916" i="14"/>
  <c r="AO1946" i="14"/>
  <c r="AQ1954" i="14"/>
  <c r="AO1967" i="14"/>
  <c r="AQ1980" i="14"/>
  <c r="AQ2018" i="14"/>
  <c r="AO2044" i="14"/>
  <c r="AO2057" i="14"/>
  <c r="AQ2070" i="14"/>
  <c r="AQ2082" i="14"/>
  <c r="AO2095" i="14"/>
  <c r="AQ2103" i="14"/>
  <c r="AO2121" i="14"/>
  <c r="AQ2172" i="14"/>
  <c r="AO2179" i="14"/>
  <c r="AQ2200" i="14"/>
  <c r="AQ2214" i="14"/>
  <c r="AO2228" i="14"/>
  <c r="AO2255" i="14"/>
  <c r="AO2263" i="14"/>
  <c r="AQ2268" i="14"/>
  <c r="AO2279" i="14"/>
  <c r="AQ2289" i="14"/>
  <c r="AQ2308" i="14"/>
  <c r="AO2319" i="14"/>
  <c r="AQ2327" i="14"/>
  <c r="AO2332" i="14"/>
  <c r="AO2340" i="14"/>
  <c r="AO2348" i="14"/>
  <c r="AQ1959" i="14"/>
  <c r="AQ2062" i="14"/>
  <c r="AQ2087" i="14"/>
  <c r="AO2138" i="14"/>
  <c r="AQ2156" i="14"/>
  <c r="AO2172" i="14"/>
  <c r="AQ2190" i="14"/>
  <c r="AO2197" i="14"/>
  <c r="AQ2255" i="14"/>
  <c r="AO2266" i="14"/>
  <c r="AQ2279" i="14"/>
  <c r="AO2290" i="14"/>
  <c r="AQ2335" i="14"/>
  <c r="AO2362" i="14"/>
  <c r="AQ1687" i="14"/>
  <c r="AO1713" i="14"/>
  <c r="AQ1785" i="14"/>
  <c r="AQ1798" i="14"/>
  <c r="AQ1815" i="14"/>
  <c r="AQ1836" i="14"/>
  <c r="AO1887" i="14"/>
  <c r="AQ1900" i="14"/>
  <c r="AQ1913" i="14"/>
  <c r="AQ1930" i="14"/>
  <c r="AQ1951" i="14"/>
  <c r="AQ1969" i="14"/>
  <c r="AO2058" i="14"/>
  <c r="AQ2071" i="14"/>
  <c r="AO2109" i="14"/>
  <c r="AQ2130" i="14"/>
  <c r="AQ2148" i="14"/>
  <c r="AO2161" i="14"/>
  <c r="AQ2176" i="14"/>
  <c r="AO2187" i="14"/>
  <c r="AQ2201" i="14"/>
  <c r="AO2219" i="14"/>
  <c r="AO2234" i="14"/>
  <c r="AO2245" i="14"/>
  <c r="AQ2258" i="14"/>
  <c r="AQ2306" i="14"/>
  <c r="AO2325" i="14"/>
  <c r="AQ2362" i="14"/>
  <c r="AO1897" i="14"/>
  <c r="AQ2046" i="14"/>
  <c r="AO2084" i="14"/>
  <c r="AQ2110" i="14"/>
  <c r="AQ2198" i="14"/>
  <c r="AQ2245" i="14"/>
  <c r="AO2264" i="14"/>
  <c r="AO2272" i="14"/>
  <c r="AQ2280" i="14"/>
  <c r="AQ2312" i="14"/>
  <c r="AQ2317" i="14"/>
  <c r="AO2333" i="14"/>
  <c r="AQ2354" i="14"/>
  <c r="AQ598" i="14"/>
  <c r="AO641" i="14"/>
  <c r="AO662" i="14"/>
  <c r="AQ705" i="14"/>
  <c r="AO732" i="14"/>
  <c r="AO746" i="14"/>
  <c r="AO761" i="14"/>
  <c r="AQ767" i="14"/>
  <c r="AO775" i="14"/>
  <c r="AQ782" i="14"/>
  <c r="AQ796" i="14"/>
  <c r="AQ807" i="14"/>
  <c r="AO812" i="14"/>
  <c r="AQ823" i="14"/>
  <c r="AO828" i="14"/>
  <c r="AQ839" i="14"/>
  <c r="AO844" i="14"/>
  <c r="AQ855" i="14"/>
  <c r="AO866" i="14"/>
  <c r="AQ898" i="14"/>
  <c r="AQ909" i="14"/>
  <c r="AQ920" i="14"/>
  <c r="AQ931" i="14"/>
  <c r="AQ936" i="14"/>
  <c r="AQ946" i="14"/>
  <c r="AO950" i="14"/>
  <c r="AO955" i="14"/>
  <c r="AQ960" i="14"/>
  <c r="D27" i="1"/>
  <c r="AQ870" i="14"/>
  <c r="AQ876" i="14"/>
  <c r="AQ884" i="14"/>
  <c r="AO891" i="14"/>
  <c r="AO980" i="14"/>
  <c r="AQ985" i="14"/>
  <c r="AO993" i="14"/>
  <c r="AQ997" i="14"/>
  <c r="AQ1006" i="14"/>
  <c r="AQ1010" i="14"/>
  <c r="AQ1018" i="14"/>
  <c r="AO1023" i="14"/>
  <c r="AQ1031" i="14"/>
  <c r="AQ1036" i="14"/>
  <c r="AO1044" i="14"/>
  <c r="AO1049" i="14"/>
  <c r="AO1057" i="14"/>
  <c r="AO1061" i="14"/>
  <c r="AQ1070" i="14"/>
  <c r="AQ1074" i="14"/>
  <c r="AQ1082" i="14"/>
  <c r="AO1087" i="14"/>
  <c r="AQ1095" i="14"/>
  <c r="AQ1100" i="14"/>
  <c r="AQ1108" i="14"/>
  <c r="AO1113" i="14"/>
  <c r="AO1121" i="14"/>
  <c r="AO1125" i="14"/>
  <c r="AQ1134" i="14"/>
  <c r="AO1138" i="14"/>
  <c r="AO1146" i="14"/>
  <c r="AO1151" i="14"/>
  <c r="AQ1159" i="14"/>
  <c r="AQ1164" i="14"/>
  <c r="AO1172" i="14"/>
  <c r="AQ1177" i="14"/>
  <c r="AQ1185" i="14"/>
  <c r="AO1189" i="14"/>
  <c r="AQ1198" i="14"/>
  <c r="AO1202" i="14"/>
  <c r="AQ1210" i="14"/>
  <c r="AO1215" i="14"/>
  <c r="AQ1223" i="14"/>
  <c r="AQ1228" i="14"/>
  <c r="AO1236" i="14"/>
  <c r="AO1241" i="14"/>
  <c r="AO1249" i="14"/>
  <c r="AO1253" i="14"/>
  <c r="AQ1262" i="14"/>
  <c r="AO1266" i="14"/>
  <c r="AQ1274" i="14"/>
  <c r="AO1279" i="14"/>
  <c r="AO1287" i="14"/>
  <c r="AQ1292" i="14"/>
  <c r="AO1300" i="14"/>
  <c r="AO1305" i="14"/>
  <c r="AO1313" i="14"/>
  <c r="AO1317" i="14"/>
  <c r="AQ1326" i="14"/>
  <c r="AO1330" i="14"/>
  <c r="AQ1338" i="14"/>
  <c r="AO1343" i="14"/>
  <c r="AQ1351" i="14"/>
  <c r="AQ1356" i="14"/>
  <c r="AO1364" i="14"/>
  <c r="AO1369" i="14"/>
  <c r="AQ1377" i="14"/>
  <c r="AO1381" i="14"/>
  <c r="AQ1390" i="14"/>
  <c r="AO1394" i="14"/>
  <c r="AQ1402" i="14"/>
  <c r="AO1407" i="14"/>
  <c r="AQ1415" i="14"/>
  <c r="AQ1420" i="14"/>
  <c r="AO1428" i="14"/>
  <c r="AO1433" i="14"/>
  <c r="AQ1441" i="14"/>
  <c r="AQ1445" i="14"/>
  <c r="AO1454" i="14"/>
  <c r="AO1458" i="14"/>
  <c r="AQ1466" i="14"/>
  <c r="AQ1471" i="14"/>
  <c r="AQ1479" i="14"/>
  <c r="AQ1484" i="14"/>
  <c r="AO1492" i="14"/>
  <c r="AQ1497" i="14"/>
  <c r="AQ1505" i="14"/>
  <c r="AO1509" i="14"/>
  <c r="AQ1518" i="14"/>
  <c r="AO1522" i="14"/>
  <c r="AQ1530" i="14"/>
  <c r="AQ1535" i="14"/>
  <c r="AO1543" i="14"/>
  <c r="AO1548" i="14"/>
  <c r="AQ1556" i="14"/>
  <c r="AO1561" i="14"/>
  <c r="AQ1569" i="14"/>
  <c r="AO1573" i="14"/>
  <c r="AQ1582" i="14"/>
  <c r="AO1586" i="14"/>
  <c r="AO1594" i="14"/>
  <c r="AO1599" i="14"/>
  <c r="AO1607" i="14"/>
  <c r="AQ1612" i="14"/>
  <c r="AO1620" i="14"/>
  <c r="AO1625" i="14"/>
  <c r="AQ1633" i="14"/>
  <c r="AO1637" i="14"/>
  <c r="AQ1646" i="14"/>
  <c r="AO1650" i="14"/>
  <c r="AQ1658" i="14"/>
  <c r="AQ1663" i="14"/>
  <c r="AO1671" i="14"/>
  <c r="AO1676" i="14"/>
  <c r="AO1684" i="14"/>
  <c r="AQ1689" i="14"/>
  <c r="AQ1697" i="14"/>
  <c r="AO1701" i="14"/>
  <c r="AQ1710" i="14"/>
  <c r="AO1714" i="14"/>
  <c r="AQ1722" i="14"/>
  <c r="AO1727" i="14"/>
  <c r="AQ1735" i="14"/>
  <c r="AQ1740" i="14"/>
  <c r="AO1748" i="14"/>
  <c r="AO1753" i="14"/>
  <c r="AO1761" i="14"/>
  <c r="AO1765" i="14"/>
  <c r="AQ1774" i="14"/>
  <c r="AO1778" i="14"/>
  <c r="AQ1786" i="14"/>
  <c r="AO1791" i="14"/>
  <c r="AO1799" i="14"/>
  <c r="AQ1804" i="14"/>
  <c r="AO1812" i="14"/>
  <c r="AO1817" i="14"/>
  <c r="AO1825" i="14"/>
  <c r="AO1829" i="14"/>
  <c r="AQ1838" i="14"/>
  <c r="AO1842" i="14"/>
  <c r="AO1850" i="14"/>
  <c r="AQ1855" i="14"/>
  <c r="AO1863" i="14"/>
  <c r="AQ1868" i="14"/>
  <c r="AO1876" i="14"/>
  <c r="AQ1881" i="14"/>
  <c r="AO1889" i="14"/>
  <c r="AQ1893" i="14"/>
  <c r="AQ1902" i="14"/>
  <c r="AO1906" i="14"/>
  <c r="AQ1914" i="14"/>
  <c r="AQ1919" i="14"/>
  <c r="AQ1927" i="14"/>
  <c r="AO1932" i="14"/>
  <c r="AQ1940" i="14"/>
  <c r="AO1945" i="14"/>
  <c r="AQ1953" i="14"/>
  <c r="AO1957" i="14"/>
  <c r="AQ1966" i="14"/>
  <c r="AO1970" i="14"/>
  <c r="AQ1978" i="14"/>
  <c r="AQ1983" i="14"/>
  <c r="AQ1991" i="14"/>
  <c r="AQ1996" i="14"/>
  <c r="AO2004" i="14"/>
  <c r="AO2009" i="14"/>
  <c r="AO2017" i="14"/>
  <c r="AO2021" i="14"/>
  <c r="AQ2030" i="14"/>
  <c r="AO2034" i="14"/>
  <c r="AO2042" i="14"/>
  <c r="AQ2047" i="14"/>
  <c r="AQ2060" i="14"/>
  <c r="AO2068" i="14"/>
  <c r="AO2073" i="14"/>
  <c r="AQ2081" i="14"/>
  <c r="AO2085" i="14"/>
  <c r="AQ2098" i="14"/>
  <c r="AQ2106" i="14"/>
  <c r="AO2124" i="14"/>
  <c r="AQ2132" i="14"/>
  <c r="AO2145" i="14"/>
  <c r="AO2162" i="14"/>
  <c r="AQ2170" i="14"/>
  <c r="AO2185" i="14"/>
  <c r="AQ2199" i="14"/>
  <c r="AQ2206" i="14"/>
  <c r="AO2213" i="14"/>
  <c r="AO2220" i="14"/>
  <c r="AQ2227" i="14"/>
  <c r="AO2238" i="14"/>
  <c r="AQ2243" i="14"/>
  <c r="AQ2248" i="14"/>
  <c r="AO2254" i="14"/>
  <c r="AQ2259" i="14"/>
  <c r="AO2267" i="14"/>
  <c r="AO2278" i="14"/>
  <c r="AQ2283" i="14"/>
  <c r="AO2294" i="14"/>
  <c r="AQ2299" i="14"/>
  <c r="AQ2307" i="14"/>
  <c r="AO2318" i="14"/>
  <c r="AQ2323" i="14"/>
  <c r="AO2342" i="14"/>
  <c r="AQ2347" i="14"/>
  <c r="AO2366" i="14"/>
  <c r="AQ1340" i="14"/>
  <c r="AQ1417" i="14"/>
  <c r="AQ1425" i="14"/>
  <c r="AO1442" i="14"/>
  <c r="AQ1455" i="14"/>
  <c r="AQ1489" i="14"/>
  <c r="AQ1502" i="14"/>
  <c r="AO1527" i="14"/>
  <c r="AO1540" i="14"/>
  <c r="AO1557" i="14"/>
  <c r="AQ1570" i="14"/>
  <c r="AQ1583" i="14"/>
  <c r="AQ1596" i="14"/>
  <c r="AO1609" i="14"/>
  <c r="AO1621" i="14"/>
  <c r="AO1634" i="14"/>
  <c r="AQ1642" i="14"/>
  <c r="AQ1660" i="14"/>
  <c r="AO1673" i="14"/>
  <c r="AO1685" i="14"/>
  <c r="AO1698" i="14"/>
  <c r="AO1711" i="14"/>
  <c r="AQ1724" i="14"/>
  <c r="AO1732" i="14"/>
  <c r="AO1762" i="14"/>
  <c r="AO1775" i="14"/>
  <c r="AQ1783" i="14"/>
  <c r="AO1826" i="14"/>
  <c r="AO1860" i="14"/>
  <c r="AQ1886" i="14"/>
  <c r="AQ1903" i="14"/>
  <c r="AQ1916" i="14"/>
  <c r="AO1929" i="14"/>
  <c r="AO1941" i="14"/>
  <c r="AO1954" i="14"/>
  <c r="AQ1967" i="14"/>
  <c r="AO1980" i="14"/>
  <c r="AO1993" i="14"/>
  <c r="AQ2005" i="14"/>
  <c r="AO2018" i="14"/>
  <c r="AQ2026" i="14"/>
  <c r="AQ2057" i="14"/>
  <c r="AO2103" i="14"/>
  <c r="AQ2121" i="14"/>
  <c r="AQ2133" i="14"/>
  <c r="AO2146" i="14"/>
  <c r="AQ2154" i="14"/>
  <c r="AQ2175" i="14"/>
  <c r="AO2214" i="14"/>
  <c r="AO2225" i="14"/>
  <c r="AQ2236" i="14"/>
  <c r="AQ2244" i="14"/>
  <c r="AQ2252" i="14"/>
  <c r="AQ2260" i="14"/>
  <c r="AO2268" i="14"/>
  <c r="AO2276" i="14"/>
  <c r="AQ2284" i="14"/>
  <c r="AQ2292" i="14"/>
  <c r="AO2321" i="14"/>
  <c r="AQ2332" i="14"/>
  <c r="AQ2340" i="14"/>
  <c r="AQ2348" i="14"/>
  <c r="AQ2356" i="14"/>
  <c r="AQ2364" i="14"/>
  <c r="AQ1737" i="14"/>
  <c r="AQ1780" i="14"/>
  <c r="AO1831" i="14"/>
  <c r="AQ1844" i="14"/>
  <c r="AQ1878" i="14"/>
  <c r="AO1903" i="14"/>
  <c r="AO1921" i="14"/>
  <c r="AO1959" i="14"/>
  <c r="AQ1972" i="14"/>
  <c r="AQ2006" i="14"/>
  <c r="AO2031" i="14"/>
  <c r="AO2113" i="14"/>
  <c r="AQ2134" i="14"/>
  <c r="AQ2146" i="14"/>
  <c r="AQ2164" i="14"/>
  <c r="AO2218" i="14"/>
  <c r="AO2231" i="14"/>
  <c r="AO2239" i="14"/>
  <c r="AO2260" i="14"/>
  <c r="AQ2271" i="14"/>
  <c r="AO2292" i="14"/>
  <c r="AO2300" i="14"/>
  <c r="AQ2311" i="14"/>
  <c r="AO2335" i="14"/>
  <c r="AQ2343" i="14"/>
  <c r="AO2364" i="14"/>
  <c r="AQ1964" i="14"/>
  <c r="AO2204" i="14"/>
  <c r="AQ2218" i="14"/>
  <c r="AQ2234" i="14"/>
  <c r="AO2242" i="14"/>
  <c r="AQ2263" i="14"/>
  <c r="AO2274" i="14"/>
  <c r="AQ2295" i="14"/>
  <c r="AQ2319" i="14"/>
  <c r="AO2343" i="14"/>
  <c r="AQ1593" i="14"/>
  <c r="AO1674" i="14"/>
  <c r="AQ1721" i="14"/>
  <c r="AQ1759" i="14"/>
  <c r="AQ1810" i="14"/>
  <c r="AO1841" i="14"/>
  <c r="AO1853" i="14"/>
  <c r="AQ1862" i="14"/>
  <c r="AQ1892" i="14"/>
  <c r="AO1905" i="14"/>
  <c r="AO1917" i="14"/>
  <c r="AQ1943" i="14"/>
  <c r="AO1956" i="14"/>
  <c r="AO1964" i="14"/>
  <c r="AO1990" i="14"/>
  <c r="AO2007" i="14"/>
  <c r="AQ2041" i="14"/>
  <c r="AQ2066" i="14"/>
  <c r="AQ2084" i="14"/>
  <c r="AQ2105" i="14"/>
  <c r="AO2122" i="14"/>
  <c r="AQ2135" i="14"/>
  <c r="AO2156" i="14"/>
  <c r="AO2180" i="14"/>
  <c r="AO2194" i="14"/>
  <c r="AQ2266" i="14"/>
  <c r="AQ2274" i="14"/>
  <c r="AQ2282" i="14"/>
  <c r="AQ2298" i="14"/>
  <c r="AO2309" i="14"/>
  <c r="AQ2314" i="14"/>
  <c r="AO2322" i="14"/>
  <c r="AQ2338" i="14"/>
  <c r="AQ2346" i="14"/>
  <c r="AO2354" i="14"/>
  <c r="AO2365" i="14"/>
  <c r="AO1892" i="14"/>
  <c r="AO2050" i="14"/>
  <c r="AQ2127" i="14"/>
  <c r="AQ2177" i="14"/>
  <c r="AQ2194" i="14"/>
  <c r="AO2212" i="14"/>
  <c r="AQ2226" i="14"/>
  <c r="AO2232" i="14"/>
  <c r="AQ2256" i="14"/>
  <c r="AQ2277" i="14"/>
  <c r="AO2296" i="14"/>
  <c r="AQ2320" i="14"/>
  <c r="AQ2349" i="14"/>
  <c r="AQ601" i="14"/>
  <c r="AQ622" i="14"/>
  <c r="AQ665" i="14"/>
  <c r="AO686" i="14"/>
  <c r="AO724" i="14"/>
  <c r="AQ740" i="14"/>
  <c r="AO754" i="14"/>
  <c r="AO769" i="14"/>
  <c r="AQ775" i="14"/>
  <c r="AO783" i="14"/>
  <c r="AQ790" i="14"/>
  <c r="AO802" i="14"/>
  <c r="AO807" i="14"/>
  <c r="AQ818" i="14"/>
  <c r="AO823" i="14"/>
  <c r="AQ834" i="14"/>
  <c r="AO839" i="14"/>
  <c r="AQ850" i="14"/>
  <c r="AO861" i="14"/>
  <c r="AQ866" i="14"/>
  <c r="AO888" i="14"/>
  <c r="AO898" i="14"/>
  <c r="AQ904" i="14"/>
  <c r="AO909" i="14"/>
  <c r="AQ915" i="14"/>
  <c r="AO920" i="14"/>
  <c r="AQ926" i="14"/>
  <c r="AO931" i="14"/>
  <c r="AO942" i="14"/>
  <c r="AQ955" i="14"/>
  <c r="AQ966" i="14"/>
  <c r="AO978" i="14"/>
  <c r="AO971" i="14"/>
  <c r="AO870" i="14"/>
  <c r="AO877" i="14"/>
  <c r="AQ885" i="14"/>
  <c r="AO893" i="14"/>
  <c r="AO985" i="14"/>
  <c r="AO989" i="14"/>
  <c r="AO998" i="14"/>
  <c r="AO1002" i="14"/>
  <c r="AO1010" i="14"/>
  <c r="AO1015" i="14"/>
  <c r="AQ1023" i="14"/>
  <c r="AQ1028" i="14"/>
  <c r="AO1036" i="14"/>
  <c r="AO1041" i="14"/>
  <c r="AQ1049" i="14"/>
  <c r="AO1053" i="14"/>
  <c r="AO1062" i="14"/>
  <c r="AO1066" i="14"/>
  <c r="AO1074" i="14"/>
  <c r="AQ1087" i="14"/>
  <c r="AQ1092" i="14"/>
  <c r="AO1100" i="14"/>
  <c r="AQ1105" i="14"/>
  <c r="AQ1113" i="14"/>
  <c r="AO1117" i="14"/>
  <c r="AQ1126" i="14"/>
  <c r="AQ1130" i="14"/>
  <c r="AQ1138" i="14"/>
  <c r="AO1143" i="14"/>
  <c r="AQ1151" i="14"/>
  <c r="AO1156" i="14"/>
  <c r="AO1164" i="14"/>
  <c r="AQ1169" i="14"/>
  <c r="AO1177" i="14"/>
  <c r="AO1181" i="14"/>
  <c r="AQ1190" i="14"/>
  <c r="AO1194" i="14"/>
  <c r="AQ1202" i="14"/>
  <c r="AO1207" i="14"/>
  <c r="AQ1215" i="14"/>
  <c r="AQ1220" i="14"/>
  <c r="AO1228" i="14"/>
  <c r="AQ1233" i="14"/>
  <c r="AQ1241" i="14"/>
  <c r="AO1245" i="14"/>
  <c r="AQ1254" i="14"/>
  <c r="AQ1258" i="14"/>
  <c r="AQ1266" i="14"/>
  <c r="AO1271" i="14"/>
  <c r="AQ1279" i="14"/>
  <c r="AO1284" i="14"/>
  <c r="AO1292" i="14"/>
  <c r="AQ1297" i="14"/>
  <c r="AQ1305" i="14"/>
  <c r="AQ1309" i="14"/>
  <c r="AQ1318" i="14"/>
  <c r="AO1322" i="14"/>
  <c r="AQ1330" i="14"/>
  <c r="AQ1343" i="14"/>
  <c r="AQ1348" i="14"/>
  <c r="AO1356" i="14"/>
  <c r="AO1361" i="14"/>
  <c r="AQ1369" i="14"/>
  <c r="AO1373" i="14"/>
  <c r="AQ1382" i="14"/>
  <c r="AO1386" i="14"/>
  <c r="AQ1394" i="14"/>
  <c r="AO1399" i="14"/>
  <c r="AQ1407" i="14"/>
  <c r="AO1412" i="14"/>
  <c r="AO1420" i="14"/>
  <c r="AO1425" i="14"/>
  <c r="AQ1433" i="14"/>
  <c r="AO1437" i="14"/>
  <c r="AQ1446" i="14"/>
  <c r="AO1450" i="14"/>
  <c r="AQ1458" i="14"/>
  <c r="AO1463" i="14"/>
  <c r="AO1471" i="14"/>
  <c r="AQ1476" i="14"/>
  <c r="AO1484" i="14"/>
  <c r="AO1489" i="14"/>
  <c r="AO1497" i="14"/>
  <c r="AO1501" i="14"/>
  <c r="AQ1510" i="14"/>
  <c r="AO1514" i="14"/>
  <c r="AQ1522" i="14"/>
  <c r="AQ1527" i="14"/>
  <c r="AO1535" i="14"/>
  <c r="AQ1540" i="14"/>
  <c r="AQ1548" i="14"/>
  <c r="AO1553" i="14"/>
  <c r="AQ1561" i="14"/>
  <c r="AQ1565" i="14"/>
  <c r="AQ1574" i="14"/>
  <c r="AO1578" i="14"/>
  <c r="AQ1586" i="14"/>
  <c r="AQ1599" i="14"/>
  <c r="AQ1604" i="14"/>
  <c r="AO1612" i="14"/>
  <c r="AQ1617" i="14"/>
  <c r="AQ1625" i="14"/>
  <c r="AO1629" i="14"/>
  <c r="AQ1638" i="14"/>
  <c r="AO1642" i="14"/>
  <c r="AQ1650" i="14"/>
  <c r="AQ1655" i="14"/>
  <c r="AO1663" i="14"/>
  <c r="AQ1668" i="14"/>
  <c r="AQ1676" i="14"/>
  <c r="AO1681" i="14"/>
  <c r="AO1689" i="14"/>
  <c r="AO1693" i="14"/>
  <c r="AO1702" i="14"/>
  <c r="AO1706" i="14"/>
  <c r="AQ1714" i="14"/>
  <c r="AO1719" i="14"/>
  <c r="AQ1727" i="14"/>
  <c r="AQ1732" i="14"/>
  <c r="AO1740" i="14"/>
  <c r="AO1745" i="14"/>
  <c r="AQ1753" i="14"/>
  <c r="AO1757" i="14"/>
  <c r="AQ1766" i="14"/>
  <c r="AO1770" i="14"/>
  <c r="AQ1778" i="14"/>
  <c r="AO1783" i="14"/>
  <c r="AQ1791" i="14"/>
  <c r="AO1796" i="14"/>
  <c r="AO1804" i="14"/>
  <c r="AO1809" i="14"/>
  <c r="AQ1817" i="14"/>
  <c r="AO1821" i="14"/>
  <c r="AQ1830" i="14"/>
  <c r="AO1834" i="14"/>
  <c r="AQ1842" i="14"/>
  <c r="AO1855" i="14"/>
  <c r="AQ1860" i="14"/>
  <c r="AO1868" i="14"/>
  <c r="AQ1873" i="14"/>
  <c r="AO1881" i="14"/>
  <c r="AO1885" i="14"/>
  <c r="AQ1894" i="14"/>
  <c r="AO1898" i="14"/>
  <c r="AQ1906" i="14"/>
  <c r="AQ1911" i="14"/>
  <c r="AO1919" i="14"/>
  <c r="AO1924" i="14"/>
  <c r="AQ1932" i="14"/>
  <c r="AO1937" i="14"/>
  <c r="AQ1945" i="14"/>
  <c r="AO1949" i="14"/>
  <c r="AO1958" i="14"/>
  <c r="AO1962" i="14"/>
  <c r="AQ1970" i="14"/>
  <c r="AO1975" i="14"/>
  <c r="AO1983" i="14"/>
  <c r="AQ1988" i="14"/>
  <c r="AO1996" i="14"/>
  <c r="AO2001" i="14"/>
  <c r="AQ2009" i="14"/>
  <c r="AO2013" i="14"/>
  <c r="AQ2022" i="14"/>
  <c r="AO2026" i="14"/>
  <c r="AQ2034" i="14"/>
  <c r="AO2039" i="14"/>
  <c r="AO2047" i="14"/>
  <c r="AQ2052" i="14"/>
  <c r="AO2060" i="14"/>
  <c r="AQ2065" i="14"/>
  <c r="AQ2073" i="14"/>
  <c r="AQ2077" i="14"/>
  <c r="AQ2086" i="14"/>
  <c r="AO2090" i="14"/>
  <c r="AO2098" i="14"/>
  <c r="AO2111" i="14"/>
  <c r="AO2116" i="14"/>
  <c r="AQ2124" i="14"/>
  <c r="AO2129" i="14"/>
  <c r="AQ2137" i="14"/>
  <c r="AO2141" i="14"/>
  <c r="AQ2150" i="14"/>
  <c r="AO2154" i="14"/>
  <c r="AQ2162" i="14"/>
  <c r="AQ2167" i="14"/>
  <c r="AQ2171" i="14"/>
  <c r="AQ2185" i="14"/>
  <c r="AQ2192" i="14"/>
  <c r="AQ2196" i="14"/>
  <c r="AO2199" i="14"/>
  <c r="AQ2203" i="14"/>
  <c r="AO2210" i="14"/>
  <c r="AQ2217" i="14"/>
  <c r="AO2224" i="14"/>
  <c r="AQ2230" i="14"/>
  <c r="AQ2233" i="14"/>
  <c r="AQ2238" i="14"/>
  <c r="AQ2241" i="14"/>
  <c r="AQ2246" i="14"/>
  <c r="AQ2249" i="14"/>
  <c r="AQ2254" i="14"/>
  <c r="AQ2257" i="14"/>
  <c r="AQ2262" i="14"/>
  <c r="AO2265" i="14"/>
  <c r="AQ2270" i="14"/>
  <c r="AO2273" i="14"/>
  <c r="AQ2278" i="14"/>
  <c r="AO2281" i="14"/>
  <c r="AQ2286" i="14"/>
  <c r="AQ2294" i="14"/>
  <c r="AO2297" i="14"/>
  <c r="AQ2302" i="14"/>
  <c r="AQ2305" i="14"/>
  <c r="AQ2310" i="14"/>
  <c r="AO2313" i="14"/>
  <c r="AQ2318" i="14"/>
  <c r="AQ2321" i="14"/>
  <c r="AQ2326" i="14"/>
  <c r="AO2329" i="14"/>
  <c r="AQ2334" i="14"/>
  <c r="AQ2337" i="14"/>
  <c r="AQ2342" i="14"/>
  <c r="AQ2345" i="14"/>
  <c r="AQ2350" i="14"/>
  <c r="AO2353" i="14"/>
  <c r="AQ2358" i="14"/>
  <c r="AQ2361" i="14"/>
  <c r="AQ2366" i="14"/>
  <c r="AO1327" i="14"/>
  <c r="AO1438" i="14"/>
  <c r="AQ1463" i="14"/>
  <c r="AO1481" i="14"/>
  <c r="AO1493" i="14"/>
  <c r="AO1506" i="14"/>
  <c r="AQ1519" i="14"/>
  <c r="AQ1532" i="14"/>
  <c r="AQ1578" i="14"/>
  <c r="AO1604" i="14"/>
  <c r="AO1617" i="14"/>
  <c r="AQ1647" i="14"/>
  <c r="AQ1702" i="14"/>
  <c r="AO1737" i="14"/>
  <c r="AO1749" i="14"/>
  <c r="AQ1758" i="14"/>
  <c r="AQ1796" i="14"/>
  <c r="AO1813" i="14"/>
  <c r="AQ1822" i="14"/>
  <c r="AQ1834" i="14"/>
  <c r="AO1847" i="14"/>
  <c r="AO1873" i="14"/>
  <c r="AQ1898" i="14"/>
  <c r="AO1911" i="14"/>
  <c r="AQ1937" i="14"/>
  <c r="AQ1950" i="14"/>
  <c r="AQ1958" i="14"/>
  <c r="AQ2001" i="14"/>
  <c r="AQ2014" i="14"/>
  <c r="AQ2039" i="14"/>
  <c r="AO2069" i="14"/>
  <c r="AQ2078" i="14"/>
  <c r="AQ2095" i="14"/>
  <c r="AQ2108" i="14"/>
  <c r="AQ2116" i="14"/>
  <c r="AQ2159" i="14"/>
  <c r="AQ2182" i="14"/>
  <c r="AQ2193" i="14"/>
  <c r="AQ2210" i="14"/>
  <c r="AO2221" i="14"/>
  <c r="AQ2228" i="14"/>
  <c r="AO2233" i="14"/>
  <c r="AO2241" i="14"/>
  <c r="AO2249" i="14"/>
  <c r="AQ2265" i="14"/>
  <c r="AO2289" i="14"/>
  <c r="AQ2300" i="14"/>
  <c r="AO2305" i="14"/>
  <c r="AQ2313" i="14"/>
  <c r="AQ2329" i="14"/>
  <c r="AO2337" i="14"/>
  <c r="AO2345" i="14"/>
  <c r="AQ2353" i="14"/>
  <c r="AO2361" i="14"/>
  <c r="AQ1396" i="14"/>
  <c r="AO1677" i="14"/>
  <c r="AQ1775" i="14"/>
  <c r="AO1805" i="14"/>
  <c r="AQ1826" i="14"/>
  <c r="AQ1839" i="14"/>
  <c r="AO1857" i="14"/>
  <c r="AO1869" i="14"/>
  <c r="AQ1882" i="14"/>
  <c r="AQ1929" i="14"/>
  <c r="AO1997" i="14"/>
  <c r="AO2010" i="14"/>
  <c r="AO2023" i="14"/>
  <c r="AQ2036" i="14"/>
  <c r="AQ2049" i="14"/>
  <c r="AO2061" i="14"/>
  <c r="AQ2074" i="14"/>
  <c r="AO2087" i="14"/>
  <c r="AQ2100" i="14"/>
  <c r="AQ2138" i="14"/>
  <c r="AO2151" i="14"/>
  <c r="AO2186" i="14"/>
  <c r="AO2193" i="14"/>
  <c r="AQ2204" i="14"/>
  <c r="AO2207" i="14"/>
  <c r="AO2236" i="14"/>
  <c r="AO2247" i="14"/>
  <c r="AQ2276" i="14"/>
  <c r="AO2287" i="14"/>
  <c r="AO2295" i="14"/>
  <c r="AQ2303" i="14"/>
  <c r="AO2324" i="14"/>
  <c r="AQ2351" i="14"/>
  <c r="AO2359" i="14"/>
  <c r="AO2066" i="14"/>
  <c r="AQ2092" i="14"/>
  <c r="AQ2113" i="14"/>
  <c r="AQ2126" i="14"/>
  <c r="AQ2143" i="14"/>
  <c r="AQ2151" i="14"/>
  <c r="AO2164" i="14"/>
  <c r="AO2183" i="14"/>
  <c r="AO2201" i="14"/>
  <c r="AO2215" i="14"/>
  <c r="AQ2231" i="14"/>
  <c r="AQ2239" i="14"/>
  <c r="AQ2247" i="14"/>
  <c r="AO2258" i="14"/>
  <c r="AO2282" i="14"/>
  <c r="AO2303" i="14"/>
  <c r="AO2314" i="14"/>
  <c r="AO2327" i="14"/>
  <c r="AO2338" i="14"/>
  <c r="AO2351" i="14"/>
  <c r="AQ2359" i="14"/>
  <c r="AQ1585" i="14"/>
  <c r="AQ1738" i="14"/>
  <c r="AO1751" i="14"/>
  <c r="AO1789" i="14"/>
  <c r="AO1849" i="14"/>
  <c r="AO1981" i="14"/>
  <c r="AO2020" i="14"/>
  <c r="AQ2079" i="14"/>
  <c r="AQ2118" i="14"/>
  <c r="AO2143" i="14"/>
  <c r="AO2169" i="14"/>
  <c r="AQ2183" i="14"/>
  <c r="AQ2212" i="14"/>
  <c r="AQ2229" i="14"/>
  <c r="AO2237" i="14"/>
  <c r="AQ2242" i="14"/>
  <c r="AQ2269" i="14"/>
  <c r="AO2277" i="14"/>
  <c r="AO2285" i="14"/>
  <c r="AO2317" i="14"/>
  <c r="AQ2333" i="14"/>
  <c r="AO2341" i="14"/>
  <c r="AO2349" i="14"/>
  <c r="AO2097" i="14"/>
  <c r="AQ2122" i="14"/>
  <c r="AO2153" i="14"/>
  <c r="AO2165" i="14"/>
  <c r="AQ2180" i="14"/>
  <c r="AO2191" i="14"/>
  <c r="AQ2209" i="14"/>
  <c r="AO2229" i="14"/>
  <c r="AQ2240" i="14"/>
  <c r="AQ2253" i="14"/>
  <c r="AO2269" i="14"/>
  <c r="AQ2301" i="14"/>
  <c r="AQ2309" i="14"/>
  <c r="AO2328" i="14"/>
  <c r="AQ2344" i="14"/>
  <c r="AO2352" i="14"/>
  <c r="AQ2365" i="14"/>
  <c r="AQ625" i="14"/>
  <c r="AO646" i="14"/>
  <c r="AQ689" i="14"/>
  <c r="AQ710" i="14"/>
  <c r="AO726" i="14"/>
  <c r="AO734" i="14"/>
  <c r="AQ748" i="14"/>
  <c r="AQ762" i="14"/>
  <c r="AQ777" i="14"/>
  <c r="AQ783" i="14"/>
  <c r="AO791" i="14"/>
  <c r="AO798" i="14"/>
  <c r="AO803" i="14"/>
  <c r="AO814" i="14"/>
  <c r="AQ819" i="14"/>
  <c r="AQ830" i="14"/>
  <c r="AO835" i="14"/>
  <c r="AO846" i="14"/>
  <c r="AO851" i="14"/>
  <c r="AO857" i="14"/>
  <c r="AQ862" i="14"/>
  <c r="AO905" i="14"/>
  <c r="AO916" i="14"/>
  <c r="AO927" i="14"/>
  <c r="AQ938" i="14"/>
  <c r="AO943" i="14"/>
  <c r="AO947" i="14"/>
  <c r="AQ952" i="14"/>
  <c r="AQ961" i="14"/>
  <c r="AO967" i="14"/>
  <c r="AO970" i="14"/>
  <c r="AQ972" i="14"/>
  <c r="AO872" i="14"/>
  <c r="AO879" i="14"/>
  <c r="AO885" i="14"/>
  <c r="AQ893" i="14"/>
  <c r="AO981" i="14"/>
  <c r="AQ990" i="14"/>
  <c r="AO994" i="14"/>
  <c r="AQ998" i="14"/>
  <c r="AQ1002" i="14"/>
  <c r="AO1007" i="14"/>
  <c r="AQ1015" i="14"/>
  <c r="AQ1020" i="14"/>
  <c r="AO1028" i="14"/>
  <c r="AO1033" i="14"/>
  <c r="AQ1041" i="14"/>
  <c r="AO1045" i="14"/>
  <c r="AO1054" i="14"/>
  <c r="AO1058" i="14"/>
  <c r="AQ1066" i="14"/>
  <c r="AO1071" i="14"/>
  <c r="AO1079" i="14"/>
  <c r="AQ1084" i="14"/>
  <c r="AO1092" i="14"/>
  <c r="AO1097" i="14"/>
  <c r="AO1105" i="14"/>
  <c r="AO1109" i="14"/>
  <c r="AQ1118" i="14"/>
  <c r="AO1122" i="14"/>
  <c r="AO1130" i="14"/>
  <c r="AO1135" i="14"/>
  <c r="AQ1143" i="14"/>
  <c r="AQ1148" i="14"/>
  <c r="AQ1156" i="14"/>
  <c r="AO1161" i="14"/>
  <c r="AO1169" i="14"/>
  <c r="AO1173" i="14"/>
  <c r="AQ1182" i="14"/>
  <c r="AO1186" i="14"/>
  <c r="AO1190" i="14"/>
  <c r="AQ1194" i="14"/>
  <c r="AO1199" i="14"/>
  <c r="AQ1207" i="14"/>
  <c r="AQ1212" i="14"/>
  <c r="AO1220" i="14"/>
  <c r="AO1225" i="14"/>
  <c r="AO1233" i="14"/>
  <c r="AO1237" i="14"/>
  <c r="AQ1246" i="14"/>
  <c r="AO1250" i="14"/>
  <c r="AO1258" i="14"/>
  <c r="AO1263" i="14"/>
  <c r="AQ1271" i="14"/>
  <c r="AO1276" i="14"/>
  <c r="AQ1284" i="14"/>
  <c r="AO1289" i="14"/>
  <c r="AO1297" i="14"/>
  <c r="AO1301" i="14"/>
  <c r="AQ1310" i="14"/>
  <c r="AO1314" i="14"/>
  <c r="AQ1322" i="14"/>
  <c r="AO1348" i="14"/>
  <c r="AO1353" i="14"/>
  <c r="AQ1361" i="14"/>
  <c r="AQ1365" i="14"/>
  <c r="AQ1374" i="14"/>
  <c r="AO1378" i="14"/>
  <c r="AQ1386" i="14"/>
  <c r="AO1391" i="14"/>
  <c r="AQ1399" i="14"/>
  <c r="AQ1404" i="14"/>
  <c r="AQ1412" i="14"/>
  <c r="AO1446" i="14"/>
  <c r="AO1476" i="14"/>
  <c r="AO1545" i="14"/>
  <c r="AQ2297" i="14"/>
  <c r="AQ1588" i="14"/>
  <c r="AO1596" i="14"/>
  <c r="AO1613" i="14"/>
  <c r="AQ1622" i="14"/>
  <c r="AO1639" i="14"/>
  <c r="AO1647" i="14"/>
  <c r="AQ1652" i="14"/>
  <c r="AO1660" i="14"/>
  <c r="AO1690" i="14"/>
  <c r="AQ1698" i="14"/>
  <c r="AQ1716" i="14"/>
  <c r="AO1724" i="14"/>
  <c r="AO1767" i="14"/>
  <c r="AO1788" i="14"/>
  <c r="AQ1852" i="14"/>
  <c r="AQ1890" i="14"/>
  <c r="AO1933" i="14"/>
  <c r="AQ1985" i="14"/>
  <c r="AO2108" i="14"/>
  <c r="AO2159" i="14"/>
  <c r="AO2211" i="14"/>
  <c r="AO2244" i="14"/>
  <c r="AO1972" i="14"/>
  <c r="AQ2023" i="14"/>
  <c r="AO2041" i="14"/>
  <c r="AO2053" i="14"/>
  <c r="AO2079" i="14"/>
  <c r="AO2100" i="14"/>
  <c r="AO2130" i="14"/>
  <c r="AQ2169" i="14"/>
  <c r="AQ2287" i="14"/>
  <c r="AO2311" i="14"/>
  <c r="AO2346" i="14"/>
  <c r="AQ1606" i="14"/>
  <c r="AQ1734" i="14"/>
  <c r="AQ1772" i="14"/>
  <c r="AQ1823" i="14"/>
  <c r="AQ1874" i="14"/>
  <c r="AQ2028" i="14"/>
  <c r="AQ2208" i="14"/>
  <c r="AQ2250" i="14"/>
  <c r="AQ2330" i="14"/>
  <c r="AQ1905" i="14"/>
  <c r="AQ2007" i="14"/>
  <c r="AQ2020" i="14"/>
  <c r="AO2037" i="14"/>
  <c r="AQ2063" i="14"/>
  <c r="AO2101" i="14"/>
  <c r="AO2148" i="14"/>
  <c r="AO2173" i="14"/>
  <c r="AO2223" i="14"/>
  <c r="AQ2261" i="14"/>
  <c r="AO2288" i="14"/>
  <c r="AO606" i="14"/>
  <c r="AQ649" i="14"/>
  <c r="AO670" i="14"/>
  <c r="AQ713" i="14"/>
  <c r="AQ727" i="14"/>
  <c r="AQ735" i="14"/>
  <c r="AQ742" i="14"/>
  <c r="AQ756" i="14"/>
  <c r="AQ770" i="14"/>
  <c r="AO785" i="14"/>
  <c r="AQ791" i="14"/>
  <c r="AQ798" i="14"/>
  <c r="AQ809" i="14"/>
  <c r="AQ814" i="14"/>
  <c r="AQ825" i="14"/>
  <c r="AO830" i="14"/>
  <c r="AQ841" i="14"/>
  <c r="AQ846" i="14"/>
  <c r="AQ857" i="14"/>
  <c r="AQ868" i="14"/>
  <c r="AQ900" i="14"/>
  <c r="AQ911" i="14"/>
  <c r="AO922" i="14"/>
  <c r="AO933" i="14"/>
  <c r="AO938" i="14"/>
  <c r="AO952" i="14"/>
  <c r="AO957" i="14"/>
  <c r="AO974" i="14"/>
  <c r="AQ971" i="14"/>
  <c r="AO26" i="14"/>
  <c r="AQ872" i="14"/>
  <c r="AQ879" i="14"/>
  <c r="AO886" i="14"/>
  <c r="AO894" i="14"/>
  <c r="AQ982" i="14"/>
  <c r="AO986" i="14"/>
  <c r="AQ994" i="14"/>
  <c r="AQ1007" i="14"/>
  <c r="AQ1012" i="14"/>
  <c r="AO1020" i="14"/>
  <c r="AQ1025" i="14"/>
  <c r="AQ1033" i="14"/>
  <c r="AQ1037" i="14"/>
  <c r="AQ1046" i="14"/>
  <c r="AO1050" i="14"/>
  <c r="AQ1058" i="14"/>
  <c r="AO1063" i="14"/>
  <c r="AQ1071" i="14"/>
  <c r="AQ1076" i="14"/>
  <c r="AQ1079" i="14"/>
  <c r="AO1084" i="14"/>
  <c r="AO1089" i="14"/>
  <c r="AQ1097" i="14"/>
  <c r="AO1101" i="14"/>
  <c r="AQ1110" i="14"/>
  <c r="AO1114" i="14"/>
  <c r="AQ1122" i="14"/>
  <c r="AO1127" i="14"/>
  <c r="AQ1135" i="14"/>
  <c r="AQ1140" i="14"/>
  <c r="AO1148" i="14"/>
  <c r="AQ1153" i="14"/>
  <c r="AQ1161" i="14"/>
  <c r="AO1165" i="14"/>
  <c r="AQ1174" i="14"/>
  <c r="AO1178" i="14"/>
  <c r="AQ1186" i="14"/>
  <c r="AO1191" i="14"/>
  <c r="AQ1199" i="14"/>
  <c r="AQ1204" i="14"/>
  <c r="AO1212" i="14"/>
  <c r="AQ1217" i="14"/>
  <c r="AQ1225" i="14"/>
  <c r="AO1229" i="14"/>
  <c r="AQ1238" i="14"/>
  <c r="AO1242" i="14"/>
  <c r="AQ1250" i="14"/>
  <c r="AO1255" i="14"/>
  <c r="AQ1263" i="14"/>
  <c r="AQ1268" i="14"/>
  <c r="AQ1276" i="14"/>
  <c r="AQ1281" i="14"/>
  <c r="AQ1289" i="14"/>
  <c r="AO1293" i="14"/>
  <c r="AQ1302" i="14"/>
  <c r="AO1306" i="14"/>
  <c r="AQ1314" i="14"/>
  <c r="AO1319" i="14"/>
  <c r="AQ1327" i="14"/>
  <c r="AO1332" i="14"/>
  <c r="AQ1335" i="14"/>
  <c r="AO1340" i="14"/>
  <c r="AO1345" i="14"/>
  <c r="AQ1353" i="14"/>
  <c r="AQ1357" i="14"/>
  <c r="AQ1366" i="14"/>
  <c r="AO1370" i="14"/>
  <c r="AQ1378" i="14"/>
  <c r="AO1383" i="14"/>
  <c r="AO1404" i="14"/>
  <c r="AQ1409" i="14"/>
  <c r="AO1417" i="14"/>
  <c r="AO1421" i="14"/>
  <c r="AQ1430" i="14"/>
  <c r="AO1434" i="14"/>
  <c r="AQ1442" i="14"/>
  <c r="AO1447" i="14"/>
  <c r="AO1455" i="14"/>
  <c r="AQ1460" i="14"/>
  <c r="AQ1468" i="14"/>
  <c r="AO1473" i="14"/>
  <c r="AQ1481" i="14"/>
  <c r="AO1485" i="14"/>
  <c r="AQ1494" i="14"/>
  <c r="AO1498" i="14"/>
  <c r="AQ1506" i="14"/>
  <c r="AQ1511" i="14"/>
  <c r="AO1519" i="14"/>
  <c r="AQ1524" i="14"/>
  <c r="AO1532" i="14"/>
  <c r="AQ1537" i="14"/>
  <c r="AQ1545" i="14"/>
  <c r="AO1549" i="14"/>
  <c r="AQ1558" i="14"/>
  <c r="AO1562" i="14"/>
  <c r="AO1570" i="14"/>
  <c r="AQ1575" i="14"/>
  <c r="AO1583" i="14"/>
  <c r="AO1591" i="14"/>
  <c r="AQ1601" i="14"/>
  <c r="AQ1609" i="14"/>
  <c r="AO1626" i="14"/>
  <c r="AQ1634" i="14"/>
  <c r="AO1665" i="14"/>
  <c r="AQ1673" i="14"/>
  <c r="AO1703" i="14"/>
  <c r="AQ1711" i="14"/>
  <c r="AO1729" i="14"/>
  <c r="AQ1750" i="14"/>
  <c r="AQ1754" i="14"/>
  <c r="AQ1762" i="14"/>
  <c r="AQ1793" i="14"/>
  <c r="AQ1801" i="14"/>
  <c r="AO1818" i="14"/>
  <c r="AQ1847" i="14"/>
  <c r="AO1895" i="14"/>
  <c r="AQ1942" i="14"/>
  <c r="AQ1993" i="14"/>
  <c r="AO2125" i="14"/>
  <c r="AO2175" i="14"/>
  <c r="AQ2225" i="14"/>
  <c r="AO2252" i="14"/>
  <c r="AO2284" i="14"/>
  <c r="AO2316" i="14"/>
  <c r="AO2356" i="14"/>
  <c r="AQ1977" i="14"/>
  <c r="AO2036" i="14"/>
  <c r="AO2049" i="14"/>
  <c r="AO2074" i="14"/>
  <c r="AO2117" i="14"/>
  <c r="AO2271" i="14"/>
  <c r="AO2298" i="14"/>
  <c r="AQ1700" i="14"/>
  <c r="AQ1746" i="14"/>
  <c r="AO1802" i="14"/>
  <c r="AO1866" i="14"/>
  <c r="AQ1938" i="14"/>
  <c r="AO1994" i="14"/>
  <c r="AO2045" i="14"/>
  <c r="AQ2097" i="14"/>
  <c r="AQ2215" i="14"/>
  <c r="AO2253" i="14"/>
  <c r="AO2293" i="14"/>
  <c r="AO2025" i="14"/>
  <c r="AQ2058" i="14"/>
  <c r="AO2071" i="14"/>
  <c r="AO2135" i="14"/>
  <c r="AO2304" i="14"/>
  <c r="AQ2341" i="14"/>
  <c r="AQ609" i="14"/>
  <c r="AQ630" i="14"/>
  <c r="AQ673" i="14"/>
  <c r="AQ694" i="14"/>
  <c r="AQ729" i="14"/>
  <c r="AO735" i="14"/>
  <c r="AO743" i="14"/>
  <c r="AQ750" i="14"/>
  <c r="AO764" i="14"/>
  <c r="AO778" i="14"/>
  <c r="AO793" i="14"/>
  <c r="AO799" i="14"/>
  <c r="AQ804" i="14"/>
  <c r="AQ815" i="14"/>
  <c r="AO820" i="14"/>
  <c r="AQ831" i="14"/>
  <c r="AO836" i="14"/>
  <c r="AQ847" i="14"/>
  <c r="AO852" i="14"/>
  <c r="AO858" i="14"/>
  <c r="AQ863" i="14"/>
  <c r="AO880" i="14"/>
  <c r="AO906" i="14"/>
  <c r="AO917" i="14"/>
  <c r="AQ923" i="14"/>
  <c r="AO928" i="14"/>
  <c r="AQ939" i="14"/>
  <c r="AQ944" i="14"/>
  <c r="AQ949" i="14"/>
  <c r="AQ957" i="14"/>
  <c r="AO962" i="14"/>
  <c r="AQ968" i="14"/>
  <c r="AQ26" i="14"/>
  <c r="AO873" i="14"/>
  <c r="AO881" i="14"/>
  <c r="AO889" i="14"/>
  <c r="AQ894" i="14"/>
  <c r="AO982" i="14"/>
  <c r="AQ986" i="14"/>
  <c r="AO991" i="14"/>
  <c r="AO999" i="14"/>
  <c r="AO1004" i="14"/>
  <c r="AO1012" i="14"/>
  <c r="AQ1017" i="14"/>
  <c r="AO1025" i="14"/>
  <c r="AO1029" i="14"/>
  <c r="AQ1038" i="14"/>
  <c r="AO1042" i="14"/>
  <c r="AQ1050" i="14"/>
  <c r="AO1055" i="14"/>
  <c r="AQ1063" i="14"/>
  <c r="AQ1068" i="14"/>
  <c r="AO1076" i="14"/>
  <c r="AO1081" i="14"/>
  <c r="AQ1089" i="14"/>
  <c r="AO1093" i="14"/>
  <c r="AQ1102" i="14"/>
  <c r="AQ1106" i="14"/>
  <c r="AQ1114" i="14"/>
  <c r="AO1119" i="14"/>
  <c r="AQ1127" i="14"/>
  <c r="AQ1132" i="14"/>
  <c r="AO1140" i="14"/>
  <c r="AO1145" i="14"/>
  <c r="AO1153" i="14"/>
  <c r="AO1157" i="14"/>
  <c r="AQ1166" i="14"/>
  <c r="AO1170" i="14"/>
  <c r="AQ1178" i="14"/>
  <c r="AO1183" i="14"/>
  <c r="AQ1191" i="14"/>
  <c r="AQ1196" i="14"/>
  <c r="AO1204" i="14"/>
  <c r="AO1209" i="14"/>
  <c r="AO1217" i="14"/>
  <c r="AO1221" i="14"/>
  <c r="AQ1230" i="14"/>
  <c r="AO1234" i="14"/>
  <c r="AQ1242" i="14"/>
  <c r="AO1247" i="14"/>
  <c r="AQ1255" i="14"/>
  <c r="AQ1260" i="14"/>
  <c r="AO1268" i="14"/>
  <c r="AO1273" i="14"/>
  <c r="AO1281" i="14"/>
  <c r="AO1285" i="14"/>
  <c r="AQ1294" i="14"/>
  <c r="AO1298" i="14"/>
  <c r="AQ1306" i="14"/>
  <c r="AQ1311" i="14"/>
  <c r="AQ1319" i="14"/>
  <c r="AQ1324" i="14"/>
  <c r="AQ1332" i="14"/>
  <c r="AO1337" i="14"/>
  <c r="AQ1345" i="14"/>
  <c r="AO1349" i="14"/>
  <c r="AQ1358" i="14"/>
  <c r="AO1362" i="14"/>
  <c r="AQ1370" i="14"/>
  <c r="AO1375" i="14"/>
  <c r="AQ1383" i="14"/>
  <c r="AQ1388" i="14"/>
  <c r="AO1396" i="14"/>
  <c r="AQ1401" i="14"/>
  <c r="AO1409" i="14"/>
  <c r="AO1413" i="14"/>
  <c r="AO1422" i="14"/>
  <c r="AO1426" i="14"/>
  <c r="AQ1434" i="14"/>
  <c r="AO1439" i="14"/>
  <c r="AQ1447" i="14"/>
  <c r="AO1452" i="14"/>
  <c r="AO1460" i="14"/>
  <c r="AQ1465" i="14"/>
  <c r="AQ1473" i="14"/>
  <c r="AO1477" i="14"/>
  <c r="AQ1486" i="14"/>
  <c r="AO1490" i="14"/>
  <c r="AQ1498" i="14"/>
  <c r="AO1503" i="14"/>
  <c r="AO1511" i="14"/>
  <c r="AQ1516" i="14"/>
  <c r="AO1524" i="14"/>
  <c r="AO1529" i="14"/>
  <c r="AO1537" i="14"/>
  <c r="AO1541" i="14"/>
  <c r="AQ1550" i="14"/>
  <c r="AO1554" i="14"/>
  <c r="AQ1562" i="14"/>
  <c r="AQ1567" i="14"/>
  <c r="AO1575" i="14"/>
  <c r="AO1580" i="14"/>
  <c r="AO1588" i="14"/>
  <c r="AO1593" i="14"/>
  <c r="AO1601" i="14"/>
  <c r="AO1605" i="14"/>
  <c r="AQ1614" i="14"/>
  <c r="AQ1618" i="14"/>
  <c r="AQ1626" i="14"/>
  <c r="AQ1631" i="14"/>
  <c r="AQ1639" i="14"/>
  <c r="AQ1644" i="14"/>
  <c r="AO1652" i="14"/>
  <c r="AO1657" i="14"/>
  <c r="AQ1665" i="14"/>
  <c r="AO1669" i="14"/>
  <c r="AO1678" i="14"/>
  <c r="AO1682" i="14"/>
  <c r="AQ1690" i="14"/>
  <c r="AQ1695" i="14"/>
  <c r="AQ1703" i="14"/>
  <c r="AQ1708" i="14"/>
  <c r="AO1716" i="14"/>
  <c r="AO1721" i="14"/>
  <c r="AQ1729" i="14"/>
  <c r="AO1733" i="14"/>
  <c r="AQ1742" i="14"/>
  <c r="AO1746" i="14"/>
  <c r="AO1754" i="14"/>
  <c r="AO1759" i="14"/>
  <c r="AQ1767" i="14"/>
  <c r="AO1772" i="14"/>
  <c r="AO1780" i="14"/>
  <c r="AO1785" i="14"/>
  <c r="AO1793" i="14"/>
  <c r="AO1797" i="14"/>
  <c r="AQ1806" i="14"/>
  <c r="AO1810" i="14"/>
  <c r="AQ1818" i="14"/>
  <c r="AO1823" i="14"/>
  <c r="AQ1831" i="14"/>
  <c r="AO1836" i="14"/>
  <c r="AO1844" i="14"/>
  <c r="AQ1849" i="14"/>
  <c r="AQ1857" i="14"/>
  <c r="AO1861" i="14"/>
  <c r="AQ1870" i="14"/>
  <c r="AO1874" i="14"/>
  <c r="AO1882" i="14"/>
  <c r="AQ1887" i="14"/>
  <c r="AQ1895" i="14"/>
  <c r="AO1900" i="14"/>
  <c r="AO1908" i="14"/>
  <c r="AO1913" i="14"/>
  <c r="AQ1921" i="14"/>
  <c r="AO1925" i="14"/>
  <c r="AO1934" i="14"/>
  <c r="AO1938" i="14"/>
  <c r="AQ1946" i="14"/>
  <c r="AO1951" i="14"/>
  <c r="AO1985" i="14"/>
  <c r="AO1989" i="14"/>
  <c r="AQ1998" i="14"/>
  <c r="AO2002" i="14"/>
  <c r="AQ2010" i="14"/>
  <c r="AQ2015" i="14"/>
  <c r="AO2028" i="14"/>
  <c r="AO2105" i="14"/>
  <c r="AQ2186" i="14"/>
  <c r="AQ2222" i="14"/>
  <c r="AO2250" i="14"/>
  <c r="AO2306" i="14"/>
  <c r="AO2330" i="14"/>
  <c r="AO1610" i="14"/>
  <c r="AO1695" i="14"/>
  <c r="AO1725" i="14"/>
  <c r="AO1828" i="14"/>
  <c r="AO1879" i="14"/>
  <c r="AQ1926" i="14"/>
  <c r="AO1977" i="14"/>
  <c r="AO2015" i="14"/>
  <c r="AQ2054" i="14"/>
  <c r="AO2092" i="14"/>
  <c r="AO2261" i="14"/>
  <c r="AQ2290" i="14"/>
  <c r="AO2357" i="14"/>
  <c r="AO1909" i="14"/>
  <c r="AQ1994" i="14"/>
  <c r="AQ2067" i="14"/>
  <c r="AO2089" i="14"/>
  <c r="AO2114" i="14"/>
  <c r="AQ2161" i="14"/>
  <c r="AO2205" i="14"/>
  <c r="AQ2237" i="14"/>
  <c r="AQ2293" i="14"/>
  <c r="AQ2325" i="14"/>
  <c r="AQ2357" i="14"/>
  <c r="AQ633" i="14"/>
  <c r="AO654" i="14"/>
  <c r="AO697" i="14"/>
  <c r="AQ718" i="14"/>
  <c r="AO737" i="14"/>
  <c r="AQ743" i="14"/>
  <c r="AO751" i="14"/>
  <c r="AQ758" i="14"/>
  <c r="AQ772" i="14"/>
  <c r="AO786" i="14"/>
  <c r="AQ799" i="14"/>
  <c r="AQ810" i="14"/>
  <c r="AO815" i="14"/>
  <c r="AQ826" i="14"/>
  <c r="AO831" i="14"/>
  <c r="AQ842" i="14"/>
  <c r="AO847" i="14"/>
  <c r="AQ858" i="14"/>
  <c r="AO869" i="14"/>
  <c r="AO901" i="14"/>
  <c r="AQ912" i="14"/>
  <c r="AO923" i="14"/>
  <c r="AQ934" i="14"/>
  <c r="AO939" i="14"/>
  <c r="AO944" i="14"/>
  <c r="AO949" i="14"/>
  <c r="AO953" i="14"/>
  <c r="AO968" i="14"/>
  <c r="C25" i="1"/>
  <c r="D25" i="1" s="1"/>
  <c r="AQ979" i="14"/>
  <c r="AO135" i="14"/>
  <c r="AO875" i="14"/>
  <c r="AQ881" i="14"/>
  <c r="AQ889" i="14"/>
  <c r="AO959" i="14"/>
  <c r="AQ991" i="14"/>
  <c r="AQ996" i="14"/>
  <c r="AQ999" i="14"/>
  <c r="AQ1004" i="14"/>
  <c r="AQ1009" i="14"/>
  <c r="AO1017" i="14"/>
  <c r="AO1021" i="14"/>
  <c r="AQ1030" i="14"/>
  <c r="AO1034" i="14"/>
  <c r="AQ1042" i="14"/>
  <c r="AO1047" i="14"/>
  <c r="AQ1055" i="14"/>
  <c r="AQ1060" i="14"/>
  <c r="AO1068" i="14"/>
  <c r="AO1073" i="14"/>
  <c r="AQ1081" i="14"/>
  <c r="AO1085" i="14"/>
  <c r="AQ1094" i="14"/>
  <c r="AQ1098" i="14"/>
  <c r="AO1106" i="14"/>
  <c r="AO1111" i="14"/>
  <c r="AQ1119" i="14"/>
  <c r="AQ1124" i="14"/>
  <c r="AO1132" i="14"/>
  <c r="AQ1137" i="14"/>
  <c r="AQ1145" i="14"/>
  <c r="AQ1149" i="14"/>
  <c r="AQ1158" i="14"/>
  <c r="AQ1162" i="14"/>
  <c r="AQ1170" i="14"/>
  <c r="AO1175" i="14"/>
  <c r="AQ1183" i="14"/>
  <c r="AQ1188" i="14"/>
  <c r="AO1196" i="14"/>
  <c r="AO1201" i="14"/>
  <c r="AQ1209" i="14"/>
  <c r="AO1213" i="14"/>
  <c r="AQ1222" i="14"/>
  <c r="AO1226" i="14"/>
  <c r="AQ1234" i="14"/>
  <c r="AO1239" i="14"/>
  <c r="AQ1247" i="14"/>
  <c r="AQ1252" i="14"/>
  <c r="AO1260" i="14"/>
  <c r="AQ1273" i="14"/>
  <c r="AO1277" i="14"/>
  <c r="AQ1286" i="14"/>
  <c r="AO1290" i="14"/>
  <c r="AQ1298" i="14"/>
  <c r="AO1303" i="14"/>
  <c r="AO1311" i="14"/>
  <c r="AQ1316" i="14"/>
  <c r="AO1324" i="14"/>
  <c r="AO1329" i="14"/>
  <c r="AQ1337" i="14"/>
  <c r="AQ1341" i="14"/>
  <c r="AQ1350" i="14"/>
  <c r="AO1354" i="14"/>
  <c r="AQ1362" i="14"/>
  <c r="AO1367" i="14"/>
  <c r="AQ1375" i="14"/>
  <c r="AQ1380" i="14"/>
  <c r="AO1388" i="14"/>
  <c r="AO1393" i="14"/>
  <c r="AO1401" i="14"/>
  <c r="AO1405" i="14"/>
  <c r="AQ1414" i="14"/>
  <c r="AO1418" i="14"/>
  <c r="AQ1426" i="14"/>
  <c r="AO1431" i="14"/>
  <c r="AQ1439" i="14"/>
  <c r="AQ1444" i="14"/>
  <c r="AQ1452" i="14"/>
  <c r="AQ1457" i="14"/>
  <c r="AO1465" i="14"/>
  <c r="AO1469" i="14"/>
  <c r="AQ1478" i="14"/>
  <c r="AO1482" i="14"/>
  <c r="AQ1490" i="14"/>
  <c r="AO1495" i="14"/>
  <c r="AQ1503" i="14"/>
  <c r="AQ1508" i="14"/>
  <c r="AO1516" i="14"/>
  <c r="AQ1521" i="14"/>
  <c r="AQ1529" i="14"/>
  <c r="AO1533" i="14"/>
  <c r="AQ1542" i="14"/>
  <c r="AO1546" i="14"/>
  <c r="AQ1554" i="14"/>
  <c r="AQ1559" i="14"/>
  <c r="AO1567" i="14"/>
  <c r="AO1572" i="14"/>
  <c r="AQ1580" i="14"/>
  <c r="AO1597" i="14"/>
  <c r="AO1618" i="14"/>
  <c r="AQ1623" i="14"/>
  <c r="AO1631" i="14"/>
  <c r="AO1636" i="14"/>
  <c r="AO1644" i="14"/>
  <c r="AQ1649" i="14"/>
  <c r="AQ1657" i="14"/>
  <c r="AO1661" i="14"/>
  <c r="AQ1670" i="14"/>
  <c r="AQ1682" i="14"/>
  <c r="AO1708" i="14"/>
  <c r="AQ1764" i="14"/>
  <c r="AQ2002" i="14"/>
  <c r="AO2226" i="14"/>
  <c r="AO2301" i="14"/>
  <c r="AQ1918" i="14"/>
  <c r="AO2076" i="14"/>
  <c r="AQ2285" i="14"/>
  <c r="AQ2322" i="14"/>
  <c r="AO2360" i="14"/>
  <c r="AO614" i="14"/>
  <c r="AQ657" i="14"/>
  <c r="AQ678" i="14"/>
  <c r="AQ721" i="14"/>
  <c r="AO730" i="14"/>
  <c r="AO745" i="14"/>
  <c r="AQ751" i="14"/>
  <c r="AO759" i="14"/>
  <c r="AQ766" i="14"/>
  <c r="AQ780" i="14"/>
  <c r="AO794" i="14"/>
  <c r="AQ806" i="14"/>
  <c r="AO811" i="14"/>
  <c r="AQ822" i="14"/>
  <c r="AO827" i="14"/>
  <c r="AQ838" i="14"/>
  <c r="AO843" i="14"/>
  <c r="AQ854" i="14"/>
  <c r="AO865" i="14"/>
  <c r="AO871" i="14"/>
  <c r="AQ908" i="14"/>
  <c r="AQ919" i="14"/>
  <c r="AQ930" i="14"/>
  <c r="AO935" i="14"/>
  <c r="AO954" i="14"/>
  <c r="AQ958" i="14"/>
  <c r="AQ965" i="14"/>
  <c r="AO975" i="14"/>
  <c r="AQ980" i="14"/>
  <c r="AQ135" i="14"/>
  <c r="AQ875" i="14"/>
  <c r="AO882" i="14"/>
  <c r="AO890" i="14"/>
  <c r="AO973" i="14"/>
  <c r="AO983" i="14"/>
  <c r="AQ988" i="14"/>
  <c r="AO996" i="14"/>
  <c r="AO1001" i="14"/>
  <c r="AO1013" i="14"/>
  <c r="AQ1022" i="14"/>
  <c r="AO1026" i="14"/>
  <c r="AQ1034" i="14"/>
  <c r="AO1039" i="14"/>
  <c r="AQ1043" i="14"/>
  <c r="AQ1047" i="14"/>
  <c r="AQ1052" i="14"/>
  <c r="AO1060" i="14"/>
  <c r="AQ1065" i="14"/>
  <c r="AQ1073" i="14"/>
  <c r="AQ1077" i="14"/>
  <c r="AQ1086" i="14"/>
  <c r="AO1090" i="14"/>
  <c r="AO1098" i="14"/>
  <c r="AO1103" i="14"/>
  <c r="AQ1111" i="14"/>
  <c r="AQ1116" i="14"/>
  <c r="AO1124" i="14"/>
  <c r="AO1129" i="14"/>
  <c r="AO1137" i="14"/>
  <c r="AO1141" i="14"/>
  <c r="AQ1150" i="14"/>
  <c r="AO1162" i="14"/>
  <c r="AO1167" i="14"/>
  <c r="AQ1175" i="14"/>
  <c r="AO1180" i="14"/>
  <c r="AO1188" i="14"/>
  <c r="AQ1193" i="14"/>
  <c r="AQ1201" i="14"/>
  <c r="AO1205" i="14"/>
  <c r="AQ1214" i="14"/>
  <c r="AO1218" i="14"/>
  <c r="AQ1226" i="14"/>
  <c r="AO1231" i="14"/>
  <c r="AQ1239" i="14"/>
  <c r="AQ1244" i="14"/>
  <c r="AO1252" i="14"/>
  <c r="AO1257" i="14"/>
  <c r="AO1265" i="14"/>
  <c r="AO1269" i="14"/>
  <c r="AQ1278" i="14"/>
  <c r="AO1282" i="14"/>
  <c r="AQ1290" i="14"/>
  <c r="AQ1295" i="14"/>
  <c r="AQ1299" i="14"/>
  <c r="AQ1303" i="14"/>
  <c r="AO1308" i="14"/>
  <c r="AO1316" i="14"/>
  <c r="AO1321" i="14"/>
  <c r="AQ1329" i="14"/>
  <c r="AQ1333" i="14"/>
  <c r="AQ1342" i="14"/>
  <c r="AO1346" i="14"/>
  <c r="AQ1354" i="14"/>
  <c r="AO1359" i="14"/>
  <c r="AQ1367" i="14"/>
  <c r="AQ1372" i="14"/>
  <c r="AO1380" i="14"/>
  <c r="AQ1385" i="14"/>
  <c r="AQ1393" i="14"/>
  <c r="AO1397" i="14"/>
  <c r="AQ1406" i="14"/>
  <c r="AQ1418" i="14"/>
  <c r="AO1423" i="14"/>
  <c r="AQ1431" i="14"/>
  <c r="AQ1436" i="14"/>
  <c r="AO1444" i="14"/>
  <c r="AO1449" i="14"/>
  <c r="AO1457" i="14"/>
  <c r="AO1461" i="14"/>
  <c r="AQ1470" i="14"/>
  <c r="AO1474" i="14"/>
  <c r="AQ1482" i="14"/>
  <c r="AQ1487" i="14"/>
  <c r="AQ1495" i="14"/>
  <c r="AO1500" i="14"/>
  <c r="AO1508" i="14"/>
  <c r="AO1513" i="14"/>
  <c r="AQ1525" i="14"/>
  <c r="AQ1534" i="14"/>
  <c r="AQ1538" i="14"/>
  <c r="AQ1546" i="14"/>
  <c r="AQ1551" i="14"/>
  <c r="AO1555" i="14"/>
  <c r="AO1559" i="14"/>
  <c r="AQ1564" i="14"/>
  <c r="AQ1572" i="14"/>
  <c r="AO1577" i="14"/>
  <c r="AO1585" i="14"/>
  <c r="AO1589" i="14"/>
  <c r="AQ1598" i="14"/>
  <c r="AQ1602" i="14"/>
  <c r="AQ1610" i="14"/>
  <c r="AQ1615" i="14"/>
  <c r="AO1623" i="14"/>
  <c r="AO1628" i="14"/>
  <c r="AQ1636" i="14"/>
  <c r="AO1641" i="14"/>
  <c r="AO1649" i="14"/>
  <c r="AO1653" i="14"/>
  <c r="AQ1662" i="14"/>
  <c r="AQ1674" i="14"/>
  <c r="AO1679" i="14"/>
  <c r="AO1687" i="14"/>
  <c r="AO1692" i="14"/>
  <c r="AO1700" i="14"/>
  <c r="AO1705" i="14"/>
  <c r="AQ1713" i="14"/>
  <c r="AO1717" i="14"/>
  <c r="AQ1726" i="14"/>
  <c r="AO1730" i="14"/>
  <c r="AO1738" i="14"/>
  <c r="AO1743" i="14"/>
  <c r="AQ1751" i="14"/>
  <c r="AQ1756" i="14"/>
  <c r="AO1764" i="14"/>
  <c r="AO1769" i="14"/>
  <c r="AO1777" i="14"/>
  <c r="AO1781" i="14"/>
  <c r="AQ1790" i="14"/>
  <c r="AO1794" i="14"/>
  <c r="AQ1802" i="14"/>
  <c r="AO1807" i="14"/>
  <c r="AQ1811" i="14"/>
  <c r="AO1815" i="14"/>
  <c r="AO1820" i="14"/>
  <c r="AQ1828" i="14"/>
  <c r="AQ1833" i="14"/>
  <c r="AQ1841" i="14"/>
  <c r="AO1845" i="14"/>
  <c r="AQ1854" i="14"/>
  <c r="AQ1858" i="14"/>
  <c r="AQ1866" i="14"/>
  <c r="AQ1871" i="14"/>
  <c r="AQ1879" i="14"/>
  <c r="AQ1884" i="14"/>
  <c r="AO1930" i="14"/>
  <c r="AO1935" i="14"/>
  <c r="AO1943" i="14"/>
  <c r="AQ1948" i="14"/>
  <c r="AQ1956" i="14"/>
  <c r="AO1961" i="14"/>
  <c r="AO1969" i="14"/>
  <c r="AQ1973" i="14"/>
  <c r="AQ1982" i="14"/>
  <c r="AO1986" i="14"/>
  <c r="AO1999" i="14"/>
  <c r="AO2012" i="14"/>
  <c r="AO2033" i="14"/>
  <c r="AQ2140" i="14"/>
  <c r="AO2336" i="14"/>
  <c r="AR29" i="14"/>
  <c r="AS32" i="14"/>
  <c r="AR37" i="14"/>
  <c r="AS40" i="14"/>
  <c r="AR45" i="14"/>
  <c r="AS48" i="14"/>
  <c r="AR53" i="14"/>
  <c r="AS56" i="14"/>
  <c r="AR61" i="14"/>
  <c r="AS64" i="14"/>
  <c r="AR69" i="14"/>
  <c r="AS72" i="14"/>
  <c r="AR77" i="14"/>
  <c r="AR79" i="14"/>
  <c r="AR81" i="14"/>
  <c r="AR83" i="14"/>
  <c r="AR85" i="14"/>
  <c r="AR87" i="14"/>
  <c r="AR89" i="14"/>
  <c r="AR91" i="14"/>
  <c r="AR93" i="14"/>
  <c r="AR95" i="14"/>
  <c r="AR97" i="14"/>
  <c r="AR101" i="14"/>
  <c r="AR103" i="14"/>
  <c r="AR108" i="14"/>
  <c r="AS111" i="14"/>
  <c r="AR116" i="14"/>
  <c r="AR118" i="14"/>
  <c r="AR120" i="14"/>
  <c r="AR122" i="14"/>
  <c r="AR124" i="14"/>
  <c r="AR126" i="14"/>
  <c r="AR128" i="14"/>
  <c r="AR130" i="14"/>
  <c r="AR132" i="14"/>
  <c r="AR134" i="14"/>
  <c r="AS166" i="14"/>
  <c r="AS170" i="14"/>
  <c r="AS172" i="14"/>
  <c r="AS174" i="14"/>
  <c r="AS176" i="14"/>
  <c r="AS178" i="14"/>
  <c r="AS184" i="14"/>
  <c r="AS186" i="14"/>
  <c r="AS190" i="14"/>
  <c r="AS192" i="14"/>
  <c r="AS194" i="14"/>
  <c r="AS196" i="14"/>
  <c r="AS198" i="14"/>
  <c r="AS200" i="14"/>
  <c r="AS202" i="14"/>
  <c r="AS204" i="14"/>
  <c r="AS208" i="14"/>
  <c r="AR213" i="14"/>
  <c r="AS216" i="14"/>
  <c r="AR221" i="14"/>
  <c r="AS224" i="14"/>
  <c r="AR229" i="14"/>
  <c r="AS232" i="14"/>
  <c r="AR237" i="14"/>
  <c r="AS240" i="14"/>
  <c r="AR245" i="14"/>
  <c r="AS248" i="14"/>
  <c r="AR253" i="14"/>
  <c r="AS256" i="14"/>
  <c r="AR261" i="14"/>
  <c r="AS264" i="14"/>
  <c r="AR269" i="14"/>
  <c r="AS272" i="14"/>
  <c r="AR277" i="14"/>
  <c r="AS280" i="14"/>
  <c r="AR285" i="14"/>
  <c r="AS288" i="14"/>
  <c r="AR293" i="14"/>
  <c r="AS296" i="14"/>
  <c r="AR301" i="14"/>
  <c r="AS304" i="14"/>
  <c r="AR309" i="14"/>
  <c r="AS312" i="14"/>
  <c r="AR317" i="14"/>
  <c r="AS320" i="14"/>
  <c r="AR325" i="14"/>
  <c r="AS328" i="14"/>
  <c r="AR333" i="14"/>
  <c r="AS336" i="14"/>
  <c r="AR341" i="14"/>
  <c r="AS344" i="14"/>
  <c r="AR349" i="14"/>
  <c r="AS352" i="14"/>
  <c r="AR357" i="14"/>
  <c r="AS360" i="14"/>
  <c r="AR365" i="14"/>
  <c r="AS368" i="14"/>
  <c r="AR373" i="14"/>
  <c r="AS376" i="14"/>
  <c r="AS381" i="14"/>
  <c r="AS384" i="14"/>
  <c r="AR389" i="14"/>
  <c r="AS392" i="14"/>
  <c r="AR397" i="14"/>
  <c r="AS400" i="14"/>
  <c r="AR405" i="14"/>
  <c r="AS408" i="14"/>
  <c r="AR413" i="14"/>
  <c r="AS416" i="14"/>
  <c r="AR421" i="14"/>
  <c r="AS424" i="14"/>
  <c r="AR429" i="14"/>
  <c r="AS432" i="14"/>
  <c r="AR437" i="14"/>
  <c r="AS440" i="14"/>
  <c r="AR445" i="14"/>
  <c r="AS448" i="14"/>
  <c r="AR453" i="14"/>
  <c r="AS456" i="14"/>
  <c r="AR461" i="14"/>
  <c r="AS464" i="14"/>
  <c r="AR469" i="14"/>
  <c r="AS472" i="14"/>
  <c r="AR477" i="14"/>
  <c r="AS480" i="14"/>
  <c r="AR485" i="14"/>
  <c r="AS488" i="14"/>
  <c r="AR493" i="14"/>
  <c r="AS496" i="14"/>
  <c r="AR501" i="14"/>
  <c r="AS504" i="14"/>
  <c r="AR509" i="14"/>
  <c r="AS512" i="14"/>
  <c r="AR517" i="14"/>
  <c r="AS520" i="14"/>
  <c r="AR525" i="14"/>
  <c r="AS528" i="14"/>
  <c r="AR533" i="14"/>
  <c r="AS536" i="14"/>
  <c r="AR541" i="14"/>
  <c r="AS544" i="14"/>
  <c r="AR549" i="14"/>
  <c r="AS552" i="14"/>
  <c r="AR557" i="14"/>
  <c r="AS560" i="14"/>
  <c r="AR565" i="14"/>
  <c r="AS568" i="14"/>
  <c r="AR573" i="14"/>
  <c r="AS576" i="14"/>
  <c r="AR581" i="14"/>
  <c r="AS584" i="14"/>
  <c r="AR589" i="14"/>
  <c r="AS592" i="14"/>
  <c r="AR597" i="14"/>
  <c r="AS600" i="14"/>
  <c r="AR605" i="14"/>
  <c r="AS608" i="14"/>
  <c r="AR613" i="14"/>
  <c r="AS616" i="14"/>
  <c r="AR621" i="14"/>
  <c r="AS624" i="14"/>
  <c r="AR629" i="14"/>
  <c r="AS632" i="14"/>
  <c r="AR637" i="14"/>
  <c r="AS640" i="14"/>
  <c r="AR645" i="14"/>
  <c r="AS648" i="14"/>
  <c r="AR653" i="14"/>
  <c r="AS656" i="14"/>
  <c r="AR661" i="14"/>
  <c r="AS664" i="14"/>
  <c r="AR669" i="14"/>
  <c r="AS672" i="14"/>
  <c r="AR677" i="14"/>
  <c r="AS680" i="14"/>
  <c r="AR685" i="14"/>
  <c r="AS688" i="14"/>
  <c r="AR693" i="14"/>
  <c r="AS696" i="14"/>
  <c r="AR701" i="14"/>
  <c r="AS704" i="14"/>
  <c r="AR709" i="14"/>
  <c r="AS712" i="14"/>
  <c r="AR717" i="14"/>
  <c r="AS720" i="14"/>
  <c r="AR725" i="14"/>
  <c r="AS728" i="14"/>
  <c r="AR733" i="14"/>
  <c r="AS736" i="14"/>
  <c r="AR741" i="14"/>
  <c r="AS744" i="14"/>
  <c r="AR749" i="14"/>
  <c r="AS752" i="14"/>
  <c r="AR757" i="14"/>
  <c r="AS760" i="14"/>
  <c r="AR765" i="14"/>
  <c r="AS768" i="14"/>
  <c r="AR773" i="14"/>
  <c r="AS776" i="14"/>
  <c r="AR781" i="14"/>
  <c r="AS784" i="14"/>
  <c r="AR789" i="14"/>
  <c r="AS792" i="14"/>
  <c r="AR797" i="14"/>
  <c r="AS800" i="14"/>
  <c r="AR805" i="14"/>
  <c r="AS808" i="14"/>
  <c r="AR813" i="14"/>
  <c r="AS816" i="14"/>
  <c r="AR821" i="14"/>
  <c r="AS824" i="14"/>
  <c r="AR829" i="14"/>
  <c r="AS832" i="14"/>
  <c r="AR837" i="14"/>
  <c r="AS840" i="14"/>
  <c r="AR845" i="14"/>
  <c r="AS848" i="14"/>
  <c r="AR853" i="14"/>
  <c r="AR858" i="14"/>
  <c r="AS861" i="14"/>
  <c r="AR866" i="14"/>
  <c r="AS869" i="14"/>
  <c r="AS895" i="14"/>
  <c r="AS897" i="14"/>
  <c r="AS902" i="14"/>
  <c r="AR907" i="14"/>
  <c r="AS910" i="14"/>
  <c r="AS915" i="14"/>
  <c r="AR920" i="14"/>
  <c r="AR925" i="14"/>
  <c r="AS928" i="14"/>
  <c r="AR933" i="14"/>
  <c r="AS936" i="14"/>
  <c r="AR941" i="14"/>
  <c r="AS944" i="14"/>
  <c r="AS949" i="14"/>
  <c r="AR954" i="14"/>
  <c r="AS957" i="14"/>
  <c r="AR969" i="14"/>
  <c r="AR970" i="14"/>
  <c r="AR975" i="14"/>
  <c r="AR164" i="14"/>
  <c r="AR874" i="14"/>
  <c r="AR878" i="14"/>
  <c r="AR883" i="14"/>
  <c r="AR887" i="14"/>
  <c r="AR892" i="14"/>
  <c r="AR964" i="14"/>
  <c r="AS981" i="14"/>
  <c r="AS982" i="14"/>
  <c r="AR984" i="14"/>
  <c r="AS989" i="14"/>
  <c r="AR992" i="14"/>
  <c r="AS997" i="14"/>
  <c r="AS998" i="14"/>
  <c r="AS1005" i="14"/>
  <c r="AR1009" i="14"/>
  <c r="AS1013" i="14"/>
  <c r="AR1016" i="14"/>
  <c r="AS1021" i="14"/>
  <c r="AR1024" i="14"/>
  <c r="AS1029" i="14"/>
  <c r="AR1032" i="14"/>
  <c r="AS1037" i="14"/>
  <c r="AR1040" i="14"/>
  <c r="AS1045" i="14"/>
  <c r="AR1048" i="14"/>
  <c r="AS1053" i="14"/>
  <c r="AR1056" i="14"/>
  <c r="AS1061" i="14"/>
  <c r="AR1064" i="14"/>
  <c r="AS1069" i="14"/>
  <c r="AR1072" i="14"/>
  <c r="AS1077" i="14"/>
  <c r="AR1080" i="14"/>
  <c r="AS1085" i="14"/>
  <c r="AR1088" i="14"/>
  <c r="AS1093" i="14"/>
  <c r="AR1096" i="14"/>
  <c r="AS1101" i="14"/>
  <c r="AR1104" i="14"/>
  <c r="AS1109" i="14"/>
  <c r="AR1112" i="14"/>
  <c r="AS1117" i="14"/>
  <c r="AS1125" i="14"/>
  <c r="AR1128" i="14"/>
  <c r="AS1133" i="14"/>
  <c r="AR1136" i="14"/>
  <c r="AS1141" i="14"/>
  <c r="AR1144" i="14"/>
  <c r="AS1149" i="14"/>
  <c r="AR1152" i="14"/>
  <c r="AS1157" i="14"/>
  <c r="AR1160" i="14"/>
  <c r="AS1165" i="14"/>
  <c r="AR1168" i="14"/>
  <c r="AS1173" i="14"/>
  <c r="AR1176" i="14"/>
  <c r="AS1181" i="14"/>
  <c r="AR1184" i="14"/>
  <c r="AS1189" i="14"/>
  <c r="AS1190" i="14"/>
  <c r="AR1192" i="14"/>
  <c r="AS1197" i="14"/>
  <c r="AR1200" i="14"/>
  <c r="AS1205" i="14"/>
  <c r="AR1208" i="14"/>
  <c r="AS1213" i="14"/>
  <c r="AR1216" i="14"/>
  <c r="AS1221" i="14"/>
  <c r="AS1229" i="14"/>
  <c r="AR1232" i="14"/>
  <c r="AS1237" i="14"/>
  <c r="AR1240" i="14"/>
  <c r="AS1245" i="14"/>
  <c r="AR1248" i="14"/>
  <c r="AS1253" i="14"/>
  <c r="AR1256" i="14"/>
  <c r="AS1261" i="14"/>
  <c r="AR1264" i="14"/>
  <c r="AR1265" i="14"/>
  <c r="AS1269" i="14"/>
  <c r="AR1272" i="14"/>
  <c r="AS1277" i="14"/>
  <c r="AR1280" i="14"/>
  <c r="AS1285" i="14"/>
  <c r="AR1288" i="14"/>
  <c r="AS1293" i="14"/>
  <c r="AR1296" i="14"/>
  <c r="AS1301" i="14"/>
  <c r="AR1304" i="14"/>
  <c r="AS1309" i="14"/>
  <c r="AR1312" i="14"/>
  <c r="AS1317" i="14"/>
  <c r="AR1320" i="14"/>
  <c r="AS1325" i="14"/>
  <c r="AR1328" i="14"/>
  <c r="AS1333" i="14"/>
  <c r="AR1336" i="14"/>
  <c r="AS1341" i="14"/>
  <c r="AR1344" i="14"/>
  <c r="AS1349" i="14"/>
  <c r="AR1352" i="14"/>
  <c r="AS1357" i="14"/>
  <c r="AR1360" i="14"/>
  <c r="AS1365" i="14"/>
  <c r="AR1368" i="14"/>
  <c r="AS1373" i="14"/>
  <c r="AS1381" i="14"/>
  <c r="AR1384" i="14"/>
  <c r="AS1389" i="14"/>
  <c r="AR1392" i="14"/>
  <c r="AS1397" i="14"/>
  <c r="AR1400" i="14"/>
  <c r="AS1405" i="14"/>
  <c r="AR1408" i="14"/>
  <c r="AS1413" i="14"/>
  <c r="AR1416" i="14"/>
  <c r="AS1421" i="14"/>
  <c r="AR1424" i="14"/>
  <c r="AS1429" i="14"/>
  <c r="AR1432" i="14"/>
  <c r="AS1437" i="14"/>
  <c r="AR1440" i="14"/>
  <c r="AS1445" i="14"/>
  <c r="AS1446" i="14"/>
  <c r="AR1448" i="14"/>
  <c r="AS1453" i="14"/>
  <c r="AR1456" i="14"/>
  <c r="AS1461" i="14"/>
  <c r="AR1464" i="14"/>
  <c r="AS1469" i="14"/>
  <c r="AR1472" i="14"/>
  <c r="AS1477" i="14"/>
  <c r="AR1480" i="14"/>
  <c r="AS1485" i="14"/>
  <c r="AR1488" i="14"/>
  <c r="AS1493" i="14"/>
  <c r="AR1496" i="14"/>
  <c r="AS1501" i="14"/>
  <c r="AR1504" i="14"/>
  <c r="AS1509" i="14"/>
  <c r="AR1512" i="14"/>
  <c r="AS1517" i="14"/>
  <c r="AR1520" i="14"/>
  <c r="AS1521" i="14"/>
  <c r="AS1525" i="14"/>
  <c r="AR1528" i="14"/>
  <c r="AS1533" i="14"/>
  <c r="AR1536" i="14"/>
  <c r="AS1541" i="14"/>
  <c r="AR1544" i="14"/>
  <c r="AS1549" i="14"/>
  <c r="AR1552" i="14"/>
  <c r="AS1557" i="14"/>
  <c r="AR1560" i="14"/>
  <c r="AS1565" i="14"/>
  <c r="AR1568" i="14"/>
  <c r="AS1573" i="14"/>
  <c r="AR1576" i="14"/>
  <c r="AS1581" i="14"/>
  <c r="AR1584" i="14"/>
  <c r="AS1589" i="14"/>
  <c r="AR1592" i="14"/>
  <c r="AS1597" i="14"/>
  <c r="AR1600" i="14"/>
  <c r="AS1605" i="14"/>
  <c r="AR1608" i="14"/>
  <c r="AS1613" i="14"/>
  <c r="AR1616" i="14"/>
  <c r="AS1621" i="14"/>
  <c r="AR1624" i="14"/>
  <c r="AS1629" i="14"/>
  <c r="AS1637" i="14"/>
  <c r="AR1640" i="14"/>
  <c r="AS1645" i="14"/>
  <c r="AR1648" i="14"/>
  <c r="AS1653" i="14"/>
  <c r="AR1656" i="14"/>
  <c r="AS1661" i="14"/>
  <c r="AR1664" i="14"/>
  <c r="AS1669" i="14"/>
  <c r="AR1672" i="14"/>
  <c r="AS1677" i="14"/>
  <c r="AR1680" i="14"/>
  <c r="AS1685" i="14"/>
  <c r="AR1688" i="14"/>
  <c r="AS1693" i="14"/>
  <c r="AR1696" i="14"/>
  <c r="AS1701" i="14"/>
  <c r="AS1702" i="14"/>
  <c r="AR1704" i="14"/>
  <c r="AS1709" i="14"/>
  <c r="AR1712" i="14"/>
  <c r="AS1717" i="14"/>
  <c r="AR1720" i="14"/>
  <c r="AS1725" i="14"/>
  <c r="AR1728" i="14"/>
  <c r="AS1733" i="14"/>
  <c r="AS1741" i="14"/>
  <c r="AR1744" i="14"/>
  <c r="AS1749" i="14"/>
  <c r="AR1752" i="14"/>
  <c r="AS1757" i="14"/>
  <c r="AR1760" i="14"/>
  <c r="AS1765" i="14"/>
  <c r="AR1768" i="14"/>
  <c r="AS1773" i="14"/>
  <c r="AR1776" i="14"/>
  <c r="AR1777" i="14"/>
  <c r="AS1781" i="14"/>
  <c r="AR1784" i="14"/>
  <c r="AS1789" i="14"/>
  <c r="AR1792" i="14"/>
  <c r="AS1797" i="14"/>
  <c r="AR1800" i="14"/>
  <c r="AS1805" i="14"/>
  <c r="AR1808" i="14"/>
  <c r="AS1813" i="14"/>
  <c r="AR1816" i="14"/>
  <c r="AS1821" i="14"/>
  <c r="AR1824" i="14"/>
  <c r="AS1829" i="14"/>
  <c r="AR1832" i="14"/>
  <c r="AS1837" i="14"/>
  <c r="AR1840" i="14"/>
  <c r="AS1845" i="14"/>
  <c r="AR1848" i="14"/>
  <c r="AS1853" i="14"/>
  <c r="AR1856" i="14"/>
  <c r="AS1861" i="14"/>
  <c r="AR1864" i="14"/>
  <c r="AS1869" i="14"/>
  <c r="AR1872" i="14"/>
  <c r="AS1877" i="14"/>
  <c r="AR1880" i="14"/>
  <c r="AS1885" i="14"/>
  <c r="AS1893" i="14"/>
  <c r="AR1896" i="14"/>
  <c r="AS1901" i="14"/>
  <c r="AR1904" i="14"/>
  <c r="AS1909" i="14"/>
  <c r="AR1912" i="14"/>
  <c r="AS1917" i="14"/>
  <c r="AR1920" i="14"/>
  <c r="AS1925" i="14"/>
  <c r="AR1928" i="14"/>
  <c r="AS1933" i="14"/>
  <c r="AR1936" i="14"/>
  <c r="AS1941" i="14"/>
  <c r="AR1944" i="14"/>
  <c r="AS1949" i="14"/>
  <c r="AR1952" i="14"/>
  <c r="AS1957" i="14"/>
  <c r="AS1958" i="14"/>
  <c r="AR1960" i="14"/>
  <c r="AS1965" i="14"/>
  <c r="AR1968" i="14"/>
  <c r="AS1973" i="14"/>
  <c r="AR1976" i="14"/>
  <c r="AS1981" i="14"/>
  <c r="AR1984" i="14"/>
  <c r="AS1989" i="14"/>
  <c r="AS1997" i="14"/>
  <c r="AR2000" i="14"/>
  <c r="AS2005" i="14"/>
  <c r="AR2008" i="14"/>
  <c r="AS2013" i="14"/>
  <c r="AR2016" i="14"/>
  <c r="AS2021" i="14"/>
  <c r="AR2024" i="14"/>
  <c r="AS2029" i="14"/>
  <c r="AR2032" i="14"/>
  <c r="AS2033" i="14"/>
  <c r="AS2037" i="14"/>
  <c r="AR2040" i="14"/>
  <c r="AS2045" i="14"/>
  <c r="AR2048" i="14"/>
  <c r="AS2053" i="14"/>
  <c r="AR2056" i="14"/>
  <c r="AS2061" i="14"/>
  <c r="AR2064" i="14"/>
  <c r="AS2069" i="14"/>
  <c r="AR2072" i="14"/>
  <c r="AS2077" i="14"/>
  <c r="AR2080" i="14"/>
  <c r="AS2085" i="14"/>
  <c r="AS29" i="14"/>
  <c r="AR34" i="14"/>
  <c r="AS37" i="14"/>
  <c r="AR42" i="14"/>
  <c r="AS45" i="14"/>
  <c r="AR50" i="14"/>
  <c r="AS53" i="14"/>
  <c r="AR58" i="14"/>
  <c r="AS61" i="14"/>
  <c r="AR66" i="14"/>
  <c r="AS69" i="14"/>
  <c r="AR74" i="14"/>
  <c r="AS77" i="14"/>
  <c r="AS79" i="14"/>
  <c r="AS81" i="14"/>
  <c r="AS85" i="14"/>
  <c r="AS95" i="14"/>
  <c r="AS97" i="14"/>
  <c r="AR99" i="14"/>
  <c r="AS101" i="14"/>
  <c r="AR105" i="14"/>
  <c r="AS108" i="14"/>
  <c r="AR113" i="14"/>
  <c r="AS116" i="14"/>
  <c r="AS118" i="14"/>
  <c r="AS120" i="14"/>
  <c r="AS122" i="14"/>
  <c r="AS124" i="14"/>
  <c r="AS126" i="14"/>
  <c r="AS128" i="14"/>
  <c r="AS130" i="14"/>
  <c r="AS132" i="14"/>
  <c r="AS134" i="14"/>
  <c r="AR137" i="14"/>
  <c r="AR139" i="14"/>
  <c r="AR141" i="14"/>
  <c r="AR143" i="14"/>
  <c r="AR145" i="14"/>
  <c r="AR147" i="14"/>
  <c r="AR149" i="14"/>
  <c r="AR151" i="14"/>
  <c r="AR153" i="14"/>
  <c r="AR155" i="14"/>
  <c r="AR157" i="14"/>
  <c r="AR210" i="14"/>
  <c r="AS213" i="14"/>
  <c r="AR218" i="14"/>
  <c r="AS221" i="14"/>
  <c r="AR226" i="14"/>
  <c r="AS229" i="14"/>
  <c r="AR234" i="14"/>
  <c r="AS237" i="14"/>
  <c r="AR242" i="14"/>
  <c r="AS245" i="14"/>
  <c r="AR250" i="14"/>
  <c r="AS253" i="14"/>
  <c r="AR258" i="14"/>
  <c r="AS261" i="14"/>
  <c r="AR266" i="14"/>
  <c r="AS269" i="14"/>
  <c r="AR274" i="14"/>
  <c r="AS277" i="14"/>
  <c r="AR282" i="14"/>
  <c r="AS285" i="14"/>
  <c r="AR290" i="14"/>
  <c r="AS293" i="14"/>
  <c r="AR298" i="14"/>
  <c r="AS301" i="14"/>
  <c r="AR306" i="14"/>
  <c r="AS309" i="14"/>
  <c r="AR314" i="14"/>
  <c r="AS317" i="14"/>
  <c r="AR322" i="14"/>
  <c r="AS325" i="14"/>
  <c r="AR330" i="14"/>
  <c r="AS333" i="14"/>
  <c r="AR338" i="14"/>
  <c r="AS341" i="14"/>
  <c r="AR346" i="14"/>
  <c r="AS349" i="14"/>
  <c r="AR354" i="14"/>
  <c r="AS357" i="14"/>
  <c r="AR362" i="14"/>
  <c r="AS365" i="14"/>
  <c r="AR370" i="14"/>
  <c r="AS373" i="14"/>
  <c r="AR378" i="14"/>
  <c r="AR381" i="14"/>
  <c r="AR386" i="14"/>
  <c r="AS389" i="14"/>
  <c r="AR394" i="14"/>
  <c r="AS397" i="14"/>
  <c r="AR402" i="14"/>
  <c r="AS405" i="14"/>
  <c r="AR410" i="14"/>
  <c r="AS413" i="14"/>
  <c r="AR418" i="14"/>
  <c r="AS421" i="14"/>
  <c r="AR426" i="14"/>
  <c r="AS429" i="14"/>
  <c r="AR434" i="14"/>
  <c r="AS437" i="14"/>
  <c r="AR442" i="14"/>
  <c r="AS445" i="14"/>
  <c r="AR450" i="14"/>
  <c r="AS453" i="14"/>
  <c r="AR458" i="14"/>
  <c r="AS461" i="14"/>
  <c r="AR466" i="14"/>
  <c r="AS469" i="14"/>
  <c r="AR474" i="14"/>
  <c r="AS477" i="14"/>
  <c r="AR482" i="14"/>
  <c r="AS485" i="14"/>
  <c r="AR490" i="14"/>
  <c r="AS493" i="14"/>
  <c r="AR498" i="14"/>
  <c r="AS501" i="14"/>
  <c r="AR506" i="14"/>
  <c r="AS509" i="14"/>
  <c r="AR514" i="14"/>
  <c r="AS517" i="14"/>
  <c r="AR522" i="14"/>
  <c r="AS525" i="14"/>
  <c r="AR530" i="14"/>
  <c r="AS533" i="14"/>
  <c r="AR538" i="14"/>
  <c r="AS541" i="14"/>
  <c r="AR546" i="14"/>
  <c r="AS549" i="14"/>
  <c r="AR554" i="14"/>
  <c r="AS557" i="14"/>
  <c r="AR562" i="14"/>
  <c r="AS565" i="14"/>
  <c r="AR570" i="14"/>
  <c r="AS573" i="14"/>
  <c r="AR578" i="14"/>
  <c r="AS581" i="14"/>
  <c r="AR586" i="14"/>
  <c r="AS589" i="14"/>
  <c r="AR594" i="14"/>
  <c r="AS597" i="14"/>
  <c r="AR602" i="14"/>
  <c r="AS605" i="14"/>
  <c r="AR610" i="14"/>
  <c r="AS613" i="14"/>
  <c r="AR618" i="14"/>
  <c r="AS621" i="14"/>
  <c r="AR626" i="14"/>
  <c r="AS629" i="14"/>
  <c r="AR634" i="14"/>
  <c r="AS637" i="14"/>
  <c r="AR642" i="14"/>
  <c r="AS645" i="14"/>
  <c r="AR650" i="14"/>
  <c r="AS653" i="14"/>
  <c r="AR658" i="14"/>
  <c r="AS661" i="14"/>
  <c r="AR666" i="14"/>
  <c r="AS669" i="14"/>
  <c r="AR674" i="14"/>
  <c r="AS677" i="14"/>
  <c r="AR682" i="14"/>
  <c r="AS685" i="14"/>
  <c r="AR690" i="14"/>
  <c r="AS693" i="14"/>
  <c r="AR698" i="14"/>
  <c r="AS701" i="14"/>
  <c r="AR706" i="14"/>
  <c r="AS709" i="14"/>
  <c r="AR714" i="14"/>
  <c r="AS717" i="14"/>
  <c r="AR722" i="14"/>
  <c r="AS725" i="14"/>
  <c r="AR730" i="14"/>
  <c r="AS733" i="14"/>
  <c r="AR738" i="14"/>
  <c r="AS741" i="14"/>
  <c r="AR746" i="14"/>
  <c r="AS749" i="14"/>
  <c r="AR754" i="14"/>
  <c r="AS757" i="14"/>
  <c r="AR762" i="14"/>
  <c r="AS765" i="14"/>
  <c r="AR770" i="14"/>
  <c r="AS773" i="14"/>
  <c r="AR778" i="14"/>
  <c r="AS781" i="14"/>
  <c r="AR786" i="14"/>
  <c r="AS789" i="14"/>
  <c r="AR794" i="14"/>
  <c r="AS797" i="14"/>
  <c r="AR802" i="14"/>
  <c r="AS805" i="14"/>
  <c r="AR810" i="14"/>
  <c r="AS813" i="14"/>
  <c r="AR818" i="14"/>
  <c r="AS821" i="14"/>
  <c r="AR826" i="14"/>
  <c r="AS829" i="14"/>
  <c r="AR834" i="14"/>
  <c r="AS837" i="14"/>
  <c r="AR842" i="14"/>
  <c r="AS845" i="14"/>
  <c r="AR850" i="14"/>
  <c r="AS853" i="14"/>
  <c r="AR855" i="14"/>
  <c r="AS858" i="14"/>
  <c r="AR863" i="14"/>
  <c r="AS866" i="14"/>
  <c r="AR880" i="14"/>
  <c r="AR899" i="14"/>
  <c r="AR904" i="14"/>
  <c r="AS907" i="14"/>
  <c r="AR912" i="14"/>
  <c r="AR917" i="14"/>
  <c r="AS920" i="14"/>
  <c r="AR922" i="14"/>
  <c r="AS925" i="14"/>
  <c r="AR930" i="14"/>
  <c r="AS933" i="14"/>
  <c r="AR938" i="14"/>
  <c r="AS941" i="14"/>
  <c r="AR946" i="14"/>
  <c r="AR951" i="14"/>
  <c r="AS954" i="14"/>
  <c r="AR966" i="14"/>
  <c r="AS969" i="14"/>
  <c r="AR978" i="14"/>
  <c r="AR979" i="14"/>
  <c r="AS26" i="14"/>
  <c r="AS870" i="14"/>
  <c r="AS875" i="14"/>
  <c r="AS879" i="14"/>
  <c r="AS884" i="14"/>
  <c r="AS889" i="14"/>
  <c r="AS893" i="14"/>
  <c r="AS973" i="14"/>
  <c r="AR981" i="14"/>
  <c r="AR982" i="14"/>
  <c r="AS986" i="14"/>
  <c r="AR989" i="14"/>
  <c r="AS994" i="14"/>
  <c r="AR997" i="14"/>
  <c r="AR998" i="14"/>
  <c r="AS1002" i="14"/>
  <c r="AR1005" i="14"/>
  <c r="AS1010" i="14"/>
  <c r="AR1013" i="14"/>
  <c r="AS1018" i="14"/>
  <c r="AR1021" i="14"/>
  <c r="AS1026" i="14"/>
  <c r="AR1029" i="14"/>
  <c r="AS1034" i="14"/>
  <c r="AR1037" i="14"/>
  <c r="AS1042" i="14"/>
  <c r="AS1043" i="14"/>
  <c r="AR1045" i="14"/>
  <c r="AS1050" i="14"/>
  <c r="AR1053" i="14"/>
  <c r="AS1058" i="14"/>
  <c r="AR1061" i="14"/>
  <c r="AS1066" i="14"/>
  <c r="AR1069" i="14"/>
  <c r="AS1074" i="14"/>
  <c r="AR1077" i="14"/>
  <c r="AS1082" i="14"/>
  <c r="AR1085" i="14"/>
  <c r="AS1090" i="14"/>
  <c r="AR1093" i="14"/>
  <c r="AS1098" i="14"/>
  <c r="AR1101" i="14"/>
  <c r="AS1106" i="14"/>
  <c r="AR1109" i="14"/>
  <c r="AS1114" i="14"/>
  <c r="AR1117" i="14"/>
  <c r="AS1122" i="14"/>
  <c r="AR1125" i="14"/>
  <c r="AS1130" i="14"/>
  <c r="AR1133" i="14"/>
  <c r="AS1138" i="14"/>
  <c r="AR1141" i="14"/>
  <c r="AS1146" i="14"/>
  <c r="AR1149" i="14"/>
  <c r="AR1157" i="14"/>
  <c r="AS1162" i="14"/>
  <c r="AR1165" i="14"/>
  <c r="AS1170" i="14"/>
  <c r="AR1173" i="14"/>
  <c r="AS1178" i="14"/>
  <c r="AR1181" i="14"/>
  <c r="AS1186" i="14"/>
  <c r="AR1189" i="14"/>
  <c r="AR1190" i="14"/>
  <c r="AS1194" i="14"/>
  <c r="AR1197" i="14"/>
  <c r="AS1202" i="14"/>
  <c r="AR1205" i="14"/>
  <c r="AS1210" i="14"/>
  <c r="AR1213" i="14"/>
  <c r="AS1218" i="14"/>
  <c r="AR1221" i="14"/>
  <c r="AS1226" i="14"/>
  <c r="AR1229" i="14"/>
  <c r="AS1234" i="14"/>
  <c r="AR1237" i="14"/>
  <c r="AS1242" i="14"/>
  <c r="AR1245" i="14"/>
  <c r="AS1250" i="14"/>
  <c r="AR1253" i="14"/>
  <c r="AS1258" i="14"/>
  <c r="AR1261" i="14"/>
  <c r="AS1266" i="14"/>
  <c r="AR1269" i="14"/>
  <c r="AS1274" i="14"/>
  <c r="AR1277" i="14"/>
  <c r="AS1282" i="14"/>
  <c r="AR1285" i="14"/>
  <c r="AS1290" i="14"/>
  <c r="AR1293" i="14"/>
  <c r="AS1298" i="14"/>
  <c r="AS1299" i="14"/>
  <c r="AR1301" i="14"/>
  <c r="AS1306" i="14"/>
  <c r="AR1309" i="14"/>
  <c r="AS1314" i="14"/>
  <c r="AR1317" i="14"/>
  <c r="AS1322" i="14"/>
  <c r="AR1325" i="14"/>
  <c r="AS1330" i="14"/>
  <c r="AR1333" i="14"/>
  <c r="AS1338" i="14"/>
  <c r="AR1341" i="14"/>
  <c r="AS1346" i="14"/>
  <c r="AR1349" i="14"/>
  <c r="AS1354" i="14"/>
  <c r="AR1357" i="14"/>
  <c r="AS1362" i="14"/>
  <c r="AR1365" i="14"/>
  <c r="AS1370" i="14"/>
  <c r="AR1373" i="14"/>
  <c r="AS1378" i="14"/>
  <c r="AR1381" i="14"/>
  <c r="AS1386" i="14"/>
  <c r="AR1389" i="14"/>
  <c r="AS1394" i="14"/>
  <c r="AR1397" i="14"/>
  <c r="AS1402" i="14"/>
  <c r="AR1405" i="14"/>
  <c r="AR1413" i="14"/>
  <c r="AS1418" i="14"/>
  <c r="AR1421" i="14"/>
  <c r="AS1426" i="14"/>
  <c r="AR1429" i="14"/>
  <c r="AS1434" i="14"/>
  <c r="AR1437" i="14"/>
  <c r="AS1442" i="14"/>
  <c r="AR1445" i="14"/>
  <c r="AR1446" i="14"/>
  <c r="AS1450" i="14"/>
  <c r="AR1453" i="14"/>
  <c r="AS1458" i="14"/>
  <c r="AR1461" i="14"/>
  <c r="AS1466" i="14"/>
  <c r="AR1469" i="14"/>
  <c r="AS1474" i="14"/>
  <c r="AR1477" i="14"/>
  <c r="AS1482" i="14"/>
  <c r="AR1485" i="14"/>
  <c r="AS1490" i="14"/>
  <c r="AR1493" i="14"/>
  <c r="AS1498" i="14"/>
  <c r="AR1501" i="14"/>
  <c r="AS1506" i="14"/>
  <c r="AR1509" i="14"/>
  <c r="AS1514" i="14"/>
  <c r="AR1517" i="14"/>
  <c r="AS1522" i="14"/>
  <c r="AR1525" i="14"/>
  <c r="AS1530" i="14"/>
  <c r="AR1533" i="14"/>
  <c r="AS1538" i="14"/>
  <c r="AR1541" i="14"/>
  <c r="AR1546" i="14"/>
  <c r="AR1549" i="14"/>
  <c r="AR1554" i="14"/>
  <c r="AS1555" i="14"/>
  <c r="AR1557" i="14"/>
  <c r="AR1562" i="14"/>
  <c r="AR1565" i="14"/>
  <c r="AR1570" i="14"/>
  <c r="AR1573" i="14"/>
  <c r="AR1578" i="14"/>
  <c r="AR1581" i="14"/>
  <c r="AR1586" i="14"/>
  <c r="AR1589" i="14"/>
  <c r="AR1594" i="14"/>
  <c r="AR1597" i="14"/>
  <c r="AR1602" i="14"/>
  <c r="AR1605" i="14"/>
  <c r="AR1610" i="14"/>
  <c r="AR1613" i="14"/>
  <c r="AR1618" i="14"/>
  <c r="AR1621" i="14"/>
  <c r="AR1626" i="14"/>
  <c r="AR1629" i="14"/>
  <c r="AR1634" i="14"/>
  <c r="AR1637" i="14"/>
  <c r="AR1642" i="14"/>
  <c r="AR1645" i="14"/>
  <c r="AR1650" i="14"/>
  <c r="AR1653" i="14"/>
  <c r="AR1658" i="14"/>
  <c r="AR1661" i="14"/>
  <c r="AR1669" i="14"/>
  <c r="AR1674" i="14"/>
  <c r="AR1677" i="14"/>
  <c r="AR1682" i="14"/>
  <c r="AR1685" i="14"/>
  <c r="AS1690" i="14"/>
  <c r="AR1693" i="14"/>
  <c r="AS1698" i="14"/>
  <c r="AR1701" i="14"/>
  <c r="AR1702" i="14"/>
  <c r="AS1706" i="14"/>
  <c r="AR1709" i="14"/>
  <c r="AR1714" i="14"/>
  <c r="AR1717" i="14"/>
  <c r="AS1722" i="14"/>
  <c r="AR1725" i="14"/>
  <c r="AR1730" i="14"/>
  <c r="AR1733" i="14"/>
  <c r="AS1738" i="14"/>
  <c r="AR1741" i="14"/>
  <c r="AR1746" i="14"/>
  <c r="AR1749" i="14"/>
  <c r="AS1754" i="14"/>
  <c r="AR1757" i="14"/>
  <c r="AS1762" i="14"/>
  <c r="AR1765" i="14"/>
  <c r="AS1770" i="14"/>
  <c r="AR1773" i="14"/>
  <c r="AR1778" i="14"/>
  <c r="AR1781" i="14"/>
  <c r="AS1786" i="14"/>
  <c r="AR1789" i="14"/>
  <c r="AS1794" i="14"/>
  <c r="AR1797" i="14"/>
  <c r="AS1802" i="14"/>
  <c r="AR1805" i="14"/>
  <c r="AR1810" i="14"/>
  <c r="AS1811" i="14"/>
  <c r="AR1813" i="14"/>
  <c r="AS1818" i="14"/>
  <c r="AR1821" i="14"/>
  <c r="AS1826" i="14"/>
  <c r="AR1829" i="14"/>
  <c r="AS1834" i="14"/>
  <c r="AR1837" i="14"/>
  <c r="AR1842" i="14"/>
  <c r="AR1845" i="14"/>
  <c r="AR1850" i="14"/>
  <c r="AR1853" i="14"/>
  <c r="AS1858" i="14"/>
  <c r="AR1861" i="14"/>
  <c r="AS1866" i="14"/>
  <c r="AR1869" i="14"/>
  <c r="AR1874" i="14"/>
  <c r="AR1877" i="14"/>
  <c r="AS1882" i="14"/>
  <c r="AR1885" i="14"/>
  <c r="AS1890" i="14"/>
  <c r="AR1893" i="14"/>
  <c r="AR1898" i="14"/>
  <c r="AR1901" i="14"/>
  <c r="AR1906" i="14"/>
  <c r="AR1909" i="14"/>
  <c r="AR1914" i="14"/>
  <c r="AR1917" i="14"/>
  <c r="AR1925" i="14"/>
  <c r="AS1930" i="14"/>
  <c r="AR1933" i="14"/>
  <c r="AR1938" i="14"/>
  <c r="AR1941" i="14"/>
  <c r="AS1946" i="14"/>
  <c r="AR1949" i="14"/>
  <c r="AS1954" i="14"/>
  <c r="AR1957" i="14"/>
  <c r="AR1958" i="14"/>
  <c r="AR31" i="14"/>
  <c r="AS34" i="14"/>
  <c r="AR39" i="14"/>
  <c r="AS42" i="14"/>
  <c r="AR47" i="14"/>
  <c r="AS50" i="14"/>
  <c r="AR55" i="14"/>
  <c r="AS58" i="14"/>
  <c r="AR63" i="14"/>
  <c r="AS66" i="14"/>
  <c r="AR71" i="14"/>
  <c r="AS74" i="14"/>
  <c r="AS105" i="14"/>
  <c r="AR110" i="14"/>
  <c r="AS113" i="14"/>
  <c r="AS139" i="14"/>
  <c r="AS143" i="14"/>
  <c r="AS145" i="14"/>
  <c r="AS147" i="14"/>
  <c r="AS149" i="14"/>
  <c r="AS151" i="14"/>
  <c r="AS153" i="14"/>
  <c r="AS155" i="14"/>
  <c r="AR160" i="14"/>
  <c r="AR162" i="14"/>
  <c r="AS210" i="14"/>
  <c r="AR215" i="14"/>
  <c r="AS218" i="14"/>
  <c r="AR223" i="14"/>
  <c r="AS226" i="14"/>
  <c r="AR231" i="14"/>
  <c r="AS234" i="14"/>
  <c r="AR239" i="14"/>
  <c r="AS242" i="14"/>
  <c r="AR247" i="14"/>
  <c r="AS250" i="14"/>
  <c r="AR255" i="14"/>
  <c r="AS258" i="14"/>
  <c r="AR263" i="14"/>
  <c r="AS266" i="14"/>
  <c r="AR271" i="14"/>
  <c r="AS274" i="14"/>
  <c r="AR279" i="14"/>
  <c r="AS282" i="14"/>
  <c r="AR287" i="14"/>
  <c r="AS290" i="14"/>
  <c r="AR295" i="14"/>
  <c r="AS298" i="14"/>
  <c r="AR303" i="14"/>
  <c r="AS306" i="14"/>
  <c r="AR311" i="14"/>
  <c r="AS314" i="14"/>
  <c r="AR319" i="14"/>
  <c r="AS322" i="14"/>
  <c r="AR327" i="14"/>
  <c r="AS330" i="14"/>
  <c r="AR335" i="14"/>
  <c r="AS338" i="14"/>
  <c r="AR343" i="14"/>
  <c r="AS346" i="14"/>
  <c r="AR351" i="14"/>
  <c r="AS354" i="14"/>
  <c r="AR359" i="14"/>
  <c r="AS362" i="14"/>
  <c r="AR367" i="14"/>
  <c r="AS370" i="14"/>
  <c r="AR375" i="14"/>
  <c r="AS378" i="14"/>
  <c r="AR383" i="14"/>
  <c r="AS386" i="14"/>
  <c r="AR391" i="14"/>
  <c r="AS394" i="14"/>
  <c r="AR399" i="14"/>
  <c r="AS402" i="14"/>
  <c r="AR407" i="14"/>
  <c r="AS410" i="14"/>
  <c r="AR415" i="14"/>
  <c r="AS418" i="14"/>
  <c r="AR423" i="14"/>
  <c r="AS426" i="14"/>
  <c r="AR431" i="14"/>
  <c r="AS434" i="14"/>
  <c r="AS439" i="14"/>
  <c r="AS442" i="14"/>
  <c r="AR447" i="14"/>
  <c r="AS450" i="14"/>
  <c r="AR455" i="14"/>
  <c r="AS458" i="14"/>
  <c r="AR463" i="14"/>
  <c r="AS466" i="14"/>
  <c r="AR471" i="14"/>
  <c r="AS474" i="14"/>
  <c r="AR479" i="14"/>
  <c r="AS482" i="14"/>
  <c r="AR487" i="14"/>
  <c r="AS490" i="14"/>
  <c r="AR495" i="14"/>
  <c r="AS498" i="14"/>
  <c r="AR503" i="14"/>
  <c r="AS506" i="14"/>
  <c r="AR511" i="14"/>
  <c r="AS514" i="14"/>
  <c r="AR519" i="14"/>
  <c r="AS522" i="14"/>
  <c r="AR527" i="14"/>
  <c r="AS530" i="14"/>
  <c r="AR535" i="14"/>
  <c r="AS538" i="14"/>
  <c r="AR543" i="14"/>
  <c r="AS546" i="14"/>
  <c r="AR551" i="14"/>
  <c r="AS554" i="14"/>
  <c r="AR559" i="14"/>
  <c r="AS562" i="14"/>
  <c r="AR567" i="14"/>
  <c r="AS570" i="14"/>
  <c r="AR575" i="14"/>
  <c r="AS578" i="14"/>
  <c r="AR583" i="14"/>
  <c r="AS586" i="14"/>
  <c r="AR591" i="14"/>
  <c r="AS594" i="14"/>
  <c r="AR599" i="14"/>
  <c r="AS602" i="14"/>
  <c r="AR607" i="14"/>
  <c r="AS610" i="14"/>
  <c r="AR615" i="14"/>
  <c r="AS618" i="14"/>
  <c r="AR623" i="14"/>
  <c r="AS626" i="14"/>
  <c r="AR631" i="14"/>
  <c r="AS634" i="14"/>
  <c r="AR639" i="14"/>
  <c r="AS642" i="14"/>
  <c r="AR647" i="14"/>
  <c r="AS650" i="14"/>
  <c r="AR655" i="14"/>
  <c r="AS658" i="14"/>
  <c r="AR663" i="14"/>
  <c r="AS666" i="14"/>
  <c r="AR671" i="14"/>
  <c r="AS674" i="14"/>
  <c r="AR679" i="14"/>
  <c r="AS682" i="14"/>
  <c r="AR687" i="14"/>
  <c r="AS690" i="14"/>
  <c r="AR695" i="14"/>
  <c r="AS698" i="14"/>
  <c r="AR703" i="14"/>
  <c r="AS706" i="14"/>
  <c r="AR711" i="14"/>
  <c r="AS714" i="14"/>
  <c r="AR719" i="14"/>
  <c r="AS722" i="14"/>
  <c r="AR727" i="14"/>
  <c r="AS730" i="14"/>
  <c r="AR735" i="14"/>
  <c r="AS738" i="14"/>
  <c r="AR743" i="14"/>
  <c r="AS746" i="14"/>
  <c r="AR751" i="14"/>
  <c r="AS754" i="14"/>
  <c r="AR759" i="14"/>
  <c r="AS762" i="14"/>
  <c r="AR767" i="14"/>
  <c r="AS770" i="14"/>
  <c r="AR775" i="14"/>
  <c r="AS778" i="14"/>
  <c r="AR783" i="14"/>
  <c r="AS786" i="14"/>
  <c r="AR791" i="14"/>
  <c r="AS794" i="14"/>
  <c r="AR799" i="14"/>
  <c r="AS802" i="14"/>
  <c r="AR807" i="14"/>
  <c r="AS810" i="14"/>
  <c r="AR815" i="14"/>
  <c r="AS818" i="14"/>
  <c r="AR823" i="14"/>
  <c r="AS826" i="14"/>
  <c r="AR831" i="14"/>
  <c r="AS834" i="14"/>
  <c r="AR839" i="14"/>
  <c r="AS842" i="14"/>
  <c r="AR847" i="14"/>
  <c r="AS850" i="14"/>
  <c r="AR860" i="14"/>
  <c r="AS863" i="14"/>
  <c r="AR868" i="14"/>
  <c r="AS880" i="14"/>
  <c r="AS899" i="14"/>
  <c r="AR901" i="14"/>
  <c r="AS904" i="14"/>
  <c r="AR909" i="14"/>
  <c r="AS912" i="14"/>
  <c r="AR914" i="14"/>
  <c r="AS917" i="14"/>
  <c r="AS922" i="14"/>
  <c r="AR927" i="14"/>
  <c r="AS930" i="14"/>
  <c r="AR935" i="14"/>
  <c r="AS938" i="14"/>
  <c r="AR943" i="14"/>
  <c r="AS946" i="14"/>
  <c r="AR948" i="14"/>
  <c r="AS951" i="14"/>
  <c r="AR956" i="14"/>
  <c r="AR960" i="14"/>
  <c r="AR962" i="14"/>
  <c r="AS966" i="14"/>
  <c r="AS970" i="14"/>
  <c r="AS979" i="14"/>
  <c r="AR26" i="14"/>
  <c r="AR870" i="14"/>
  <c r="AR875" i="14"/>
  <c r="AR879" i="14"/>
  <c r="AR884" i="14"/>
  <c r="AR889" i="14"/>
  <c r="AR893" i="14"/>
  <c r="AR973" i="14"/>
  <c r="AR986" i="14"/>
  <c r="AR991" i="14"/>
  <c r="AR994" i="14"/>
  <c r="AS1000" i="14"/>
  <c r="AR1002" i="14"/>
  <c r="AR1007" i="14"/>
  <c r="AS1008" i="14"/>
  <c r="AR1010" i="14"/>
  <c r="AR1015" i="14"/>
  <c r="AR1018" i="14"/>
  <c r="AR1023" i="14"/>
  <c r="AR1026" i="14"/>
  <c r="AR1031" i="14"/>
  <c r="AR1034" i="14"/>
  <c r="AR1039" i="14"/>
  <c r="AR1042" i="14"/>
  <c r="AR1043" i="14"/>
  <c r="AR1047" i="14"/>
  <c r="AR1050" i="14"/>
  <c r="AR1055" i="14"/>
  <c r="AR1058" i="14"/>
  <c r="AR1063" i="14"/>
  <c r="AR1066" i="14"/>
  <c r="AR1071" i="14"/>
  <c r="AR1074" i="14"/>
  <c r="AR1082" i="14"/>
  <c r="AR1087" i="14"/>
  <c r="AR1090" i="14"/>
  <c r="AR1095" i="14"/>
  <c r="AR1098" i="14"/>
  <c r="AR1103" i="14"/>
  <c r="AR1106" i="14"/>
  <c r="AR1111" i="14"/>
  <c r="AR1114" i="14"/>
  <c r="AR1119" i="14"/>
  <c r="AS1120" i="14"/>
  <c r="AR1122" i="14"/>
  <c r="AR1127" i="14"/>
  <c r="AR1130" i="14"/>
  <c r="AR1135" i="14"/>
  <c r="AR1138" i="14"/>
  <c r="AR1143" i="14"/>
  <c r="AR1146" i="14"/>
  <c r="AR1151" i="14"/>
  <c r="AR1159" i="14"/>
  <c r="AR1162" i="14"/>
  <c r="AR1167" i="14"/>
  <c r="AR1170" i="14"/>
  <c r="AR1175" i="14"/>
  <c r="AR1178" i="14"/>
  <c r="AR1183" i="14"/>
  <c r="AR1186" i="14"/>
  <c r="AR1191" i="14"/>
  <c r="AR1194" i="14"/>
  <c r="AR1199" i="14"/>
  <c r="AR1202" i="14"/>
  <c r="AR1207" i="14"/>
  <c r="AR1210" i="14"/>
  <c r="AR1215" i="14"/>
  <c r="AR1218" i="14"/>
  <c r="AR1223" i="14"/>
  <c r="AS1224" i="14"/>
  <c r="AR1226" i="14"/>
  <c r="AR1231" i="14"/>
  <c r="AR1234" i="14"/>
  <c r="AR1239" i="14"/>
  <c r="AR1242" i="14"/>
  <c r="AR1247" i="14"/>
  <c r="AR1250" i="14"/>
  <c r="AR1255" i="14"/>
  <c r="AR1258" i="14"/>
  <c r="AR1263" i="14"/>
  <c r="AR1266" i="14"/>
  <c r="AR1271" i="14"/>
  <c r="AR1274" i="14"/>
  <c r="AR1279" i="14"/>
  <c r="AR1282" i="14"/>
  <c r="AR1287" i="14"/>
  <c r="AR1290" i="14"/>
  <c r="AR1295" i="14"/>
  <c r="AR1298" i="14"/>
  <c r="AR1299" i="14"/>
  <c r="AR1303" i="14"/>
  <c r="AR1306" i="14"/>
  <c r="AR1311" i="14"/>
  <c r="AR1314" i="14"/>
  <c r="AR1319" i="14"/>
  <c r="AR1322" i="14"/>
  <c r="AR1327" i="14"/>
  <c r="AR1330" i="14"/>
  <c r="AR1338" i="14"/>
  <c r="AR1343" i="14"/>
  <c r="AR1346" i="14"/>
  <c r="AR1351" i="14"/>
  <c r="AR1354" i="14"/>
  <c r="AR1359" i="14"/>
  <c r="AR1362" i="14"/>
  <c r="AR1367" i="14"/>
  <c r="AR1370" i="14"/>
  <c r="AR1375" i="14"/>
  <c r="AS1376" i="14"/>
  <c r="AR1378" i="14"/>
  <c r="AR1383" i="14"/>
  <c r="AR1386" i="14"/>
  <c r="AR1391" i="14"/>
  <c r="AR1394" i="14"/>
  <c r="AR1399" i="14"/>
  <c r="AR1402" i="14"/>
  <c r="AR1407" i="14"/>
  <c r="AR1415" i="14"/>
  <c r="AR1418" i="14"/>
  <c r="AR1423" i="14"/>
  <c r="AR1426" i="14"/>
  <c r="AR1431" i="14"/>
  <c r="AR1434" i="14"/>
  <c r="AR1439" i="14"/>
  <c r="AR1442" i="14"/>
  <c r="AR1447" i="14"/>
  <c r="AR1450" i="14"/>
  <c r="AR1455" i="14"/>
  <c r="AR1458" i="14"/>
  <c r="AR1463" i="14"/>
  <c r="AR1466" i="14"/>
  <c r="AR1471" i="14"/>
  <c r="AR1474" i="14"/>
  <c r="AR1479" i="14"/>
  <c r="AR1482" i="14"/>
  <c r="AR1487" i="14"/>
  <c r="AR1490" i="14"/>
  <c r="AR1495" i="14"/>
  <c r="AR1498" i="14"/>
  <c r="AR1503" i="14"/>
  <c r="AR1506" i="14"/>
  <c r="AR1511" i="14"/>
  <c r="AR1514" i="14"/>
  <c r="AR1519" i="14"/>
  <c r="AR1522" i="14"/>
  <c r="AR1527" i="14"/>
  <c r="AR1530" i="14"/>
  <c r="AR1535" i="14"/>
  <c r="AR1538" i="14"/>
  <c r="AR1543" i="14"/>
  <c r="AS1546" i="14"/>
  <c r="AR1551" i="14"/>
  <c r="AS1554" i="14"/>
  <c r="AR1555" i="14"/>
  <c r="AR1559" i="14"/>
  <c r="AS1562" i="14"/>
  <c r="AR1567" i="14"/>
  <c r="AS1570" i="14"/>
  <c r="AR1575" i="14"/>
  <c r="AS1578" i="14"/>
  <c r="AR1583" i="14"/>
  <c r="AS1586" i="14"/>
  <c r="AS1594" i="14"/>
  <c r="AR1599" i="14"/>
  <c r="AS1602" i="14"/>
  <c r="AR1607" i="14"/>
  <c r="AS1610" i="14"/>
  <c r="AR1615" i="14"/>
  <c r="AS1618" i="14"/>
  <c r="AR1623" i="14"/>
  <c r="AS1626" i="14"/>
  <c r="AR1631" i="14"/>
  <c r="AS1632" i="14"/>
  <c r="AS1634" i="14"/>
  <c r="AR1639" i="14"/>
  <c r="AS1642" i="14"/>
  <c r="AR1647" i="14"/>
  <c r="AS1650" i="14"/>
  <c r="AR1655" i="14"/>
  <c r="AS1658" i="14"/>
  <c r="AR1663" i="14"/>
  <c r="AR1671" i="14"/>
  <c r="AS1674" i="14"/>
  <c r="AR1679" i="14"/>
  <c r="AS1682" i="14"/>
  <c r="AR1687" i="14"/>
  <c r="AR1690" i="14"/>
  <c r="AR1695" i="14"/>
  <c r="AR1698" i="14"/>
  <c r="AR1703" i="14"/>
  <c r="AR1706" i="14"/>
  <c r="AR1711" i="14"/>
  <c r="AS1714" i="14"/>
  <c r="AR1719" i="14"/>
  <c r="AR1722" i="14"/>
  <c r="AR1727" i="14"/>
  <c r="AS1730" i="14"/>
  <c r="AR1735" i="14"/>
  <c r="AS1736" i="14"/>
  <c r="AR1738" i="14"/>
  <c r="AR1743" i="14"/>
  <c r="AS1746" i="14"/>
  <c r="AR1751" i="14"/>
  <c r="AR1754" i="14"/>
  <c r="AR1759" i="14"/>
  <c r="AR1762" i="14"/>
  <c r="AR1767" i="14"/>
  <c r="AR1770" i="14"/>
  <c r="AR1775" i="14"/>
  <c r="AS1778" i="14"/>
  <c r="AR1783" i="14"/>
  <c r="AR1786" i="14"/>
  <c r="AR1791" i="14"/>
  <c r="AR1794" i="14"/>
  <c r="AR1799" i="14"/>
  <c r="AR1802" i="14"/>
  <c r="AR1807" i="14"/>
  <c r="AS1810" i="14"/>
  <c r="AR1811" i="14"/>
  <c r="AR1815" i="14"/>
  <c r="AR1818" i="14"/>
  <c r="AR1823" i="14"/>
  <c r="AR1826" i="14"/>
  <c r="AR1831" i="14"/>
  <c r="AR1834" i="14"/>
  <c r="AR1839" i="14"/>
  <c r="AS1842" i="14"/>
  <c r="AS1850" i="14"/>
  <c r="AR1855" i="14"/>
  <c r="AR1858" i="14"/>
  <c r="AR1863" i="14"/>
  <c r="AR1866" i="14"/>
  <c r="AR1871" i="14"/>
  <c r="AS1874" i="14"/>
  <c r="AR1879" i="14"/>
  <c r="AR1882" i="14"/>
  <c r="AR1887" i="14"/>
  <c r="AS1888" i="14"/>
  <c r="AR1890" i="14"/>
  <c r="AR1895" i="14"/>
  <c r="AS1898" i="14"/>
  <c r="AR1903" i="14"/>
  <c r="AS1906" i="14"/>
  <c r="AR1911" i="14"/>
  <c r="AS1914" i="14"/>
  <c r="AR1919" i="14"/>
  <c r="AR1927" i="14"/>
  <c r="AR1930" i="14"/>
  <c r="AR1935" i="14"/>
  <c r="AS1938" i="14"/>
  <c r="AR1943" i="14"/>
  <c r="AR1946" i="14"/>
  <c r="AR1951" i="14"/>
  <c r="AR1954" i="14"/>
  <c r="AR1959" i="14"/>
  <c r="AR1962" i="14"/>
  <c r="AR1967" i="14"/>
  <c r="AS1970" i="14"/>
  <c r="AR1975" i="14"/>
  <c r="AR1978" i="14"/>
  <c r="AR1983" i="14"/>
  <c r="AS1986" i="14"/>
  <c r="AR1991" i="14"/>
  <c r="AS1992" i="14"/>
  <c r="AR1994" i="14"/>
  <c r="AR28" i="14"/>
  <c r="AS31" i="14"/>
  <c r="AR36" i="14"/>
  <c r="AS39" i="14"/>
  <c r="AR44" i="14"/>
  <c r="AS47" i="14"/>
  <c r="AR52" i="14"/>
  <c r="AS55" i="14"/>
  <c r="AR60" i="14"/>
  <c r="AS63" i="14"/>
  <c r="AR68" i="14"/>
  <c r="AS71" i="14"/>
  <c r="AR76" i="14"/>
  <c r="AR107" i="14"/>
  <c r="AS110" i="14"/>
  <c r="AR115" i="14"/>
  <c r="AS160" i="14"/>
  <c r="AR165" i="14"/>
  <c r="AR167" i="14"/>
  <c r="AR169" i="14"/>
  <c r="AR171" i="14"/>
  <c r="AR173" i="14"/>
  <c r="AR175" i="14"/>
  <c r="AR177" i="14"/>
  <c r="AR179" i="14"/>
  <c r="AR181" i="14"/>
  <c r="AR183" i="14"/>
  <c r="AR185" i="14"/>
  <c r="AR187" i="14"/>
  <c r="AR189" i="14"/>
  <c r="AR191" i="14"/>
  <c r="AR193" i="14"/>
  <c r="AR195" i="14"/>
  <c r="AR197" i="14"/>
  <c r="AR199" i="14"/>
  <c r="AR201" i="14"/>
  <c r="AR203" i="14"/>
  <c r="AR205" i="14"/>
  <c r="AR207" i="14"/>
  <c r="AR212" i="14"/>
  <c r="AS215" i="14"/>
  <c r="AR220" i="14"/>
  <c r="AS223" i="14"/>
  <c r="AR228" i="14"/>
  <c r="AS231" i="14"/>
  <c r="AR236" i="14"/>
  <c r="AS239" i="14"/>
  <c r="AR244" i="14"/>
  <c r="AS247" i="14"/>
  <c r="AR252" i="14"/>
  <c r="AS255" i="14"/>
  <c r="AR260" i="14"/>
  <c r="AS263" i="14"/>
  <c r="AR268" i="14"/>
  <c r="AS271" i="14"/>
  <c r="AR276" i="14"/>
  <c r="AS279" i="14"/>
  <c r="AR284" i="14"/>
  <c r="AS287" i="14"/>
  <c r="AR292" i="14"/>
  <c r="AS295" i="14"/>
  <c r="AR300" i="14"/>
  <c r="AS303" i="14"/>
  <c r="AR308" i="14"/>
  <c r="AS311" i="14"/>
  <c r="AR316" i="14"/>
  <c r="AS319" i="14"/>
  <c r="AR324" i="14"/>
  <c r="AS327" i="14"/>
  <c r="AR332" i="14"/>
  <c r="AS335" i="14"/>
  <c r="AR340" i="14"/>
  <c r="AS343" i="14"/>
  <c r="AR348" i="14"/>
  <c r="AS351" i="14"/>
  <c r="AR356" i="14"/>
  <c r="AS359" i="14"/>
  <c r="AR364" i="14"/>
  <c r="AS367" i="14"/>
  <c r="AR372" i="14"/>
  <c r="AS375" i="14"/>
  <c r="AR380" i="14"/>
  <c r="AS383" i="14"/>
  <c r="AR388" i="14"/>
  <c r="AS391" i="14"/>
  <c r="AR396" i="14"/>
  <c r="AS399" i="14"/>
  <c r="AR404" i="14"/>
  <c r="AS407" i="14"/>
  <c r="AR412" i="14"/>
  <c r="AS415" i="14"/>
  <c r="AR420" i="14"/>
  <c r="AS423" i="14"/>
  <c r="AR428" i="14"/>
  <c r="AS431" i="14"/>
  <c r="AR436" i="14"/>
  <c r="AR439" i="14"/>
  <c r="AR444" i="14"/>
  <c r="AS447" i="14"/>
  <c r="AR452" i="14"/>
  <c r="AS455" i="14"/>
  <c r="AR460" i="14"/>
  <c r="AS463" i="14"/>
  <c r="AR468" i="14"/>
  <c r="AS471" i="14"/>
  <c r="AR476" i="14"/>
  <c r="AS479" i="14"/>
  <c r="AR484" i="14"/>
  <c r="AS487" i="14"/>
  <c r="AR492" i="14"/>
  <c r="AS495" i="14"/>
  <c r="AR500" i="14"/>
  <c r="AS503" i="14"/>
  <c r="AR508" i="14"/>
  <c r="AS511" i="14"/>
  <c r="AR516" i="14"/>
  <c r="AS519" i="14"/>
  <c r="AR524" i="14"/>
  <c r="AS527" i="14"/>
  <c r="AR532" i="14"/>
  <c r="AS535" i="14"/>
  <c r="AR540" i="14"/>
  <c r="AS543" i="14"/>
  <c r="AR548" i="14"/>
  <c r="AS551" i="14"/>
  <c r="AR556" i="14"/>
  <c r="AS559" i="14"/>
  <c r="AR564" i="14"/>
  <c r="AS567" i="14"/>
  <c r="AR572" i="14"/>
  <c r="AS575" i="14"/>
  <c r="AR580" i="14"/>
  <c r="AS583" i="14"/>
  <c r="AR588" i="14"/>
  <c r="AS591" i="14"/>
  <c r="AR596" i="14"/>
  <c r="AS599" i="14"/>
  <c r="AR604" i="14"/>
  <c r="AS607" i="14"/>
  <c r="AR612" i="14"/>
  <c r="AS615" i="14"/>
  <c r="AR620" i="14"/>
  <c r="AS623" i="14"/>
  <c r="AR628" i="14"/>
  <c r="AS631" i="14"/>
  <c r="AR636" i="14"/>
  <c r="AS639" i="14"/>
  <c r="AR644" i="14"/>
  <c r="AS647" i="14"/>
  <c r="AR652" i="14"/>
  <c r="AS655" i="14"/>
  <c r="AR660" i="14"/>
  <c r="AS663" i="14"/>
  <c r="AR668" i="14"/>
  <c r="AS671" i="14"/>
  <c r="AR676" i="14"/>
  <c r="AS679" i="14"/>
  <c r="AR684" i="14"/>
  <c r="AS687" i="14"/>
  <c r="AR692" i="14"/>
  <c r="AS695" i="14"/>
  <c r="AR700" i="14"/>
  <c r="AS703" i="14"/>
  <c r="AR708" i="14"/>
  <c r="AS711" i="14"/>
  <c r="AR716" i="14"/>
  <c r="AS719" i="14"/>
  <c r="AR724" i="14"/>
  <c r="AS727" i="14"/>
  <c r="AR732" i="14"/>
  <c r="AS735" i="14"/>
  <c r="AR740" i="14"/>
  <c r="AS743" i="14"/>
  <c r="AR748" i="14"/>
  <c r="AS751" i="14"/>
  <c r="AR756" i="14"/>
  <c r="AS759" i="14"/>
  <c r="AR764" i="14"/>
  <c r="AS767" i="14"/>
  <c r="AR772" i="14"/>
  <c r="AS775" i="14"/>
  <c r="AR780" i="14"/>
  <c r="AS783" i="14"/>
  <c r="AR788" i="14"/>
  <c r="AS791" i="14"/>
  <c r="AR796" i="14"/>
  <c r="AS799" i="14"/>
  <c r="AR804" i="14"/>
  <c r="AS807" i="14"/>
  <c r="AR812" i="14"/>
  <c r="AS815" i="14"/>
  <c r="AR820" i="14"/>
  <c r="AS823" i="14"/>
  <c r="AR828" i="14"/>
  <c r="AS831" i="14"/>
  <c r="AR836" i="14"/>
  <c r="AS839" i="14"/>
  <c r="AR844" i="14"/>
  <c r="AS847" i="14"/>
  <c r="AR852" i="14"/>
  <c r="AR857" i="14"/>
  <c r="AS860" i="14"/>
  <c r="AR865" i="14"/>
  <c r="AS868" i="14"/>
  <c r="AR896" i="14"/>
  <c r="AS901" i="14"/>
  <c r="AR906" i="14"/>
  <c r="AS909" i="14"/>
  <c r="AS914" i="14"/>
  <c r="AR919" i="14"/>
  <c r="AR924" i="14"/>
  <c r="AS927" i="14"/>
  <c r="AR932" i="14"/>
  <c r="AS935" i="14"/>
  <c r="AR940" i="14"/>
  <c r="AS943" i="14"/>
  <c r="AS948" i="14"/>
  <c r="AR953" i="14"/>
  <c r="AS956" i="14"/>
  <c r="AS960" i="14"/>
  <c r="AS962" i="14"/>
  <c r="AR968" i="14"/>
  <c r="AS975" i="14"/>
  <c r="AS978" i="14"/>
  <c r="AR971" i="14"/>
  <c r="AS135" i="14"/>
  <c r="AS872" i="14"/>
  <c r="AS876" i="14"/>
  <c r="AS881" i="14"/>
  <c r="AR885" i="14"/>
  <c r="AS28" i="14"/>
  <c r="AS33" i="14"/>
  <c r="AS36" i="14"/>
  <c r="AR41" i="14"/>
  <c r="AS44" i="14"/>
  <c r="AR49" i="14"/>
  <c r="AS52" i="14"/>
  <c r="AR57" i="14"/>
  <c r="AS60" i="14"/>
  <c r="AR65" i="14"/>
  <c r="AS68" i="14"/>
  <c r="AR73" i="14"/>
  <c r="AS76" i="14"/>
  <c r="AR78" i="14"/>
  <c r="AR80" i="14"/>
  <c r="AR82" i="14"/>
  <c r="AR84" i="14"/>
  <c r="AR86" i="14"/>
  <c r="AR88" i="14"/>
  <c r="AR90" i="14"/>
  <c r="AR92" i="14"/>
  <c r="AR94" i="14"/>
  <c r="AR96" i="14"/>
  <c r="AR98" i="14"/>
  <c r="AR100" i="14"/>
  <c r="AR102" i="14"/>
  <c r="AR104" i="14"/>
  <c r="AS107" i="14"/>
  <c r="AR112" i="14"/>
  <c r="AS115" i="14"/>
  <c r="AR117" i="14"/>
  <c r="AR119" i="14"/>
  <c r="AR121" i="14"/>
  <c r="AR123" i="14"/>
  <c r="AR125" i="14"/>
  <c r="AR127" i="14"/>
  <c r="AR129" i="14"/>
  <c r="AR131" i="14"/>
  <c r="AR133" i="14"/>
  <c r="AS165" i="14"/>
  <c r="AS167" i="14"/>
  <c r="AS169" i="14"/>
  <c r="AS171" i="14"/>
  <c r="AS173" i="14"/>
  <c r="AS177" i="14"/>
  <c r="AS179" i="14"/>
  <c r="AS181" i="14"/>
  <c r="AS183" i="14"/>
  <c r="AS185" i="14"/>
  <c r="AS187" i="14"/>
  <c r="AS191" i="14"/>
  <c r="AS193" i="14"/>
  <c r="AS195" i="14"/>
  <c r="AS197" i="14"/>
  <c r="AS199" i="14"/>
  <c r="AS201" i="14"/>
  <c r="AS203" i="14"/>
  <c r="AS205" i="14"/>
  <c r="AS207" i="14"/>
  <c r="AR209" i="14"/>
  <c r="AS212" i="14"/>
  <c r="AR217" i="14"/>
  <c r="AS220" i="14"/>
  <c r="AR225" i="14"/>
  <c r="AS228" i="14"/>
  <c r="AR233" i="14"/>
  <c r="AS236" i="14"/>
  <c r="AR241" i="14"/>
  <c r="AS244" i="14"/>
  <c r="AR249" i="14"/>
  <c r="AS252" i="14"/>
  <c r="AR257" i="14"/>
  <c r="AS260" i="14"/>
  <c r="AR265" i="14"/>
  <c r="AS268" i="14"/>
  <c r="AR273" i="14"/>
  <c r="AS276" i="14"/>
  <c r="AR281" i="14"/>
  <c r="AS284" i="14"/>
  <c r="AR289" i="14"/>
  <c r="AS292" i="14"/>
  <c r="AR297" i="14"/>
  <c r="AS300" i="14"/>
  <c r="AR305" i="14"/>
  <c r="AS308" i="14"/>
  <c r="AR313" i="14"/>
  <c r="AS316" i="14"/>
  <c r="AR321" i="14"/>
  <c r="AS324" i="14"/>
  <c r="AR329" i="14"/>
  <c r="AS332" i="14"/>
  <c r="AR337" i="14"/>
  <c r="AS340" i="14"/>
  <c r="AR345" i="14"/>
  <c r="AS348" i="14"/>
  <c r="AR353" i="14"/>
  <c r="AS356" i="14"/>
  <c r="AR361" i="14"/>
  <c r="AS364" i="14"/>
  <c r="AR369" i="14"/>
  <c r="AS372" i="14"/>
  <c r="AR377" i="14"/>
  <c r="AS380" i="14"/>
  <c r="AR385" i="14"/>
  <c r="AS388" i="14"/>
  <c r="AR393" i="14"/>
  <c r="AS396" i="14"/>
  <c r="AR401" i="14"/>
  <c r="AS404" i="14"/>
  <c r="AR409" i="14"/>
  <c r="AS412" i="14"/>
  <c r="AR417" i="14"/>
  <c r="AS420" i="14"/>
  <c r="AR425" i="14"/>
  <c r="AS428" i="14"/>
  <c r="AR433" i="14"/>
  <c r="AS436" i="14"/>
  <c r="AR441" i="14"/>
  <c r="AS444" i="14"/>
  <c r="AR449" i="14"/>
  <c r="AS452" i="14"/>
  <c r="AR457" i="14"/>
  <c r="AS460" i="14"/>
  <c r="AR465" i="14"/>
  <c r="AS468" i="14"/>
  <c r="AR473" i="14"/>
  <c r="AS476" i="14"/>
  <c r="AR481" i="14"/>
  <c r="AS484" i="14"/>
  <c r="AR489" i="14"/>
  <c r="AS492" i="14"/>
  <c r="AR497" i="14"/>
  <c r="AS500" i="14"/>
  <c r="AR505" i="14"/>
  <c r="AS508" i="14"/>
  <c r="AR513" i="14"/>
  <c r="AS516" i="14"/>
  <c r="AR521" i="14"/>
  <c r="AS524" i="14"/>
  <c r="AR529" i="14"/>
  <c r="AS532" i="14"/>
  <c r="AR537" i="14"/>
  <c r="AS540" i="14"/>
  <c r="AR545" i="14"/>
  <c r="AS548" i="14"/>
  <c r="AR553" i="14"/>
  <c r="AS556" i="14"/>
  <c r="AR561" i="14"/>
  <c r="AS564" i="14"/>
  <c r="AR569" i="14"/>
  <c r="AS572" i="14"/>
  <c r="AR577" i="14"/>
  <c r="AS580" i="14"/>
  <c r="AR585" i="14"/>
  <c r="AS588" i="14"/>
  <c r="AR593" i="14"/>
  <c r="AS596" i="14"/>
  <c r="AR601" i="14"/>
  <c r="AS604" i="14"/>
  <c r="AR609" i="14"/>
  <c r="AS612" i="14"/>
  <c r="AR617" i="14"/>
  <c r="AS620" i="14"/>
  <c r="AR625" i="14"/>
  <c r="AS628" i="14"/>
  <c r="AR633" i="14"/>
  <c r="AS636" i="14"/>
  <c r="AR641" i="14"/>
  <c r="AS644" i="14"/>
  <c r="AR649" i="14"/>
  <c r="AS652" i="14"/>
  <c r="AR657" i="14"/>
  <c r="AS660" i="14"/>
  <c r="AR665" i="14"/>
  <c r="AS668" i="14"/>
  <c r="AR673" i="14"/>
  <c r="AS676" i="14"/>
  <c r="AR681" i="14"/>
  <c r="AS684" i="14"/>
  <c r="AR689" i="14"/>
  <c r="AS692" i="14"/>
  <c r="AR697" i="14"/>
  <c r="AS700" i="14"/>
  <c r="AR705" i="14"/>
  <c r="AS708" i="14"/>
  <c r="AR713" i="14"/>
  <c r="AS716" i="14"/>
  <c r="AR30" i="14"/>
  <c r="AR33" i="14"/>
  <c r="AR38" i="14"/>
  <c r="AS41" i="14"/>
  <c r="AR46" i="14"/>
  <c r="AS49" i="14"/>
  <c r="AR54" i="14"/>
  <c r="AS57" i="14"/>
  <c r="AR62" i="14"/>
  <c r="AS65" i="14"/>
  <c r="AR70" i="14"/>
  <c r="AS73" i="14"/>
  <c r="AS78" i="14"/>
  <c r="AS80" i="14"/>
  <c r="AS82" i="14"/>
  <c r="AS88" i="14"/>
  <c r="AS90" i="14"/>
  <c r="AS92" i="14"/>
  <c r="AS94" i="14"/>
  <c r="AS98" i="14"/>
  <c r="AS100" i="14"/>
  <c r="AS102" i="14"/>
  <c r="AS104" i="14"/>
  <c r="AR109" i="14"/>
  <c r="AS112" i="14"/>
  <c r="AS117" i="14"/>
  <c r="AS119" i="14"/>
  <c r="AS121" i="14"/>
  <c r="AS123" i="14"/>
  <c r="AS125" i="14"/>
  <c r="AS129" i="14"/>
  <c r="AS131" i="14"/>
  <c r="AR136" i="14"/>
  <c r="AR138" i="14"/>
  <c r="AR140" i="14"/>
  <c r="AR142" i="14"/>
  <c r="AR144" i="14"/>
  <c r="AR146" i="14"/>
  <c r="AR148" i="14"/>
  <c r="AR150" i="14"/>
  <c r="AR152" i="14"/>
  <c r="AR154" i="14"/>
  <c r="AR156" i="14"/>
  <c r="AS209" i="14"/>
  <c r="AR214" i="14"/>
  <c r="AS217" i="14"/>
  <c r="AR222" i="14"/>
  <c r="AS225" i="14"/>
  <c r="AR230" i="14"/>
  <c r="AS233" i="14"/>
  <c r="AR238" i="14"/>
  <c r="AS241" i="14"/>
  <c r="AR246" i="14"/>
  <c r="AS249" i="14"/>
  <c r="AR254" i="14"/>
  <c r="AS257" i="14"/>
  <c r="AR262" i="14"/>
  <c r="AS265" i="14"/>
  <c r="AR270" i="14"/>
  <c r="AS273" i="14"/>
  <c r="AR278" i="14"/>
  <c r="AS281" i="14"/>
  <c r="AR286" i="14"/>
  <c r="AS289" i="14"/>
  <c r="AR294" i="14"/>
  <c r="AS297" i="14"/>
  <c r="AR302" i="14"/>
  <c r="AS305" i="14"/>
  <c r="AR310" i="14"/>
  <c r="AS313" i="14"/>
  <c r="AR318" i="14"/>
  <c r="AS321" i="14"/>
  <c r="AR326" i="14"/>
  <c r="AS329" i="14"/>
  <c r="AR334" i="14"/>
  <c r="AS337" i="14"/>
  <c r="AR342" i="14"/>
  <c r="AS345" i="14"/>
  <c r="AR350" i="14"/>
  <c r="AS353" i="14"/>
  <c r="AR358" i="14"/>
  <c r="AS361" i="14"/>
  <c r="AR366" i="14"/>
  <c r="AS369" i="14"/>
  <c r="AR374" i="14"/>
  <c r="AS377" i="14"/>
  <c r="AR382" i="14"/>
  <c r="AS385" i="14"/>
  <c r="AR390" i="14"/>
  <c r="AS393" i="14"/>
  <c r="AR398" i="14"/>
  <c r="AS401" i="14"/>
  <c r="AR406" i="14"/>
  <c r="AS409" i="14"/>
  <c r="AR414" i="14"/>
  <c r="AS417" i="14"/>
  <c r="AR422" i="14"/>
  <c r="AS425" i="14"/>
  <c r="AR430" i="14"/>
  <c r="AS433" i="14"/>
  <c r="AR438" i="14"/>
  <c r="AS441" i="14"/>
  <c r="AR446" i="14"/>
  <c r="AS449" i="14"/>
  <c r="AR454" i="14"/>
  <c r="AS457" i="14"/>
  <c r="AR462" i="14"/>
  <c r="AS465" i="14"/>
  <c r="AR470" i="14"/>
  <c r="AS473" i="14"/>
  <c r="AR478" i="14"/>
  <c r="AS481" i="14"/>
  <c r="AR486" i="14"/>
  <c r="AS489" i="14"/>
  <c r="AR494" i="14"/>
  <c r="AS497" i="14"/>
  <c r="AR502" i="14"/>
  <c r="AS505" i="14"/>
  <c r="AR510" i="14"/>
  <c r="AS513" i="14"/>
  <c r="AR518" i="14"/>
  <c r="AS521" i="14"/>
  <c r="AR526" i="14"/>
  <c r="AS529" i="14"/>
  <c r="AR534" i="14"/>
  <c r="AS537" i="14"/>
  <c r="AR542" i="14"/>
  <c r="AS545" i="14"/>
  <c r="AR550" i="14"/>
  <c r="AS553" i="14"/>
  <c r="AR558" i="14"/>
  <c r="AS561" i="14"/>
  <c r="AR566" i="14"/>
  <c r="AS569" i="14"/>
  <c r="AR574" i="14"/>
  <c r="AS577" i="14"/>
  <c r="AR582" i="14"/>
  <c r="AS585" i="14"/>
  <c r="AR590" i="14"/>
  <c r="AS593" i="14"/>
  <c r="AR598" i="14"/>
  <c r="AS601" i="14"/>
  <c r="AR606" i="14"/>
  <c r="AS609" i="14"/>
  <c r="AR614" i="14"/>
  <c r="AS617" i="14"/>
  <c r="AR622" i="14"/>
  <c r="AS625" i="14"/>
  <c r="AR630" i="14"/>
  <c r="AS633" i="14"/>
  <c r="AR638" i="14"/>
  <c r="AS641" i="14"/>
  <c r="AR646" i="14"/>
  <c r="AS649" i="14"/>
  <c r="AR654" i="14"/>
  <c r="AS657" i="14"/>
  <c r="AR662" i="14"/>
  <c r="AS665" i="14"/>
  <c r="AR670" i="14"/>
  <c r="AS673" i="14"/>
  <c r="AR678" i="14"/>
  <c r="AS681" i="14"/>
  <c r="AR686" i="14"/>
  <c r="AS689" i="14"/>
  <c r="AR694" i="14"/>
  <c r="AS697" i="14"/>
  <c r="AR702" i="14"/>
  <c r="AS705" i="14"/>
  <c r="AR710" i="14"/>
  <c r="AS713" i="14"/>
  <c r="AR718" i="14"/>
  <c r="AS721" i="14"/>
  <c r="AR726" i="14"/>
  <c r="AS729" i="14"/>
  <c r="AR734" i="14"/>
  <c r="AS737" i="14"/>
  <c r="AR742" i="14"/>
  <c r="AS745" i="14"/>
  <c r="AR750" i="14"/>
  <c r="AS753" i="14"/>
  <c r="AR758" i="14"/>
  <c r="AS761" i="14"/>
  <c r="AR766" i="14"/>
  <c r="AS769" i="14"/>
  <c r="AR774" i="14"/>
  <c r="AS777" i="14"/>
  <c r="AR782" i="14"/>
  <c r="AS785" i="14"/>
  <c r="AR790" i="14"/>
  <c r="AS793" i="14"/>
  <c r="AR798" i="14"/>
  <c r="AS801" i="14"/>
  <c r="AR806" i="14"/>
  <c r="AS809" i="14"/>
  <c r="AR814" i="14"/>
  <c r="AS817" i="14"/>
  <c r="AR822" i="14"/>
  <c r="AS825" i="14"/>
  <c r="AR830" i="14"/>
  <c r="AS833" i="14"/>
  <c r="AR838" i="14"/>
  <c r="AS841" i="14"/>
  <c r="AR846" i="14"/>
  <c r="AS849" i="14"/>
  <c r="AR854" i="14"/>
  <c r="AR859" i="14"/>
  <c r="AS862" i="14"/>
  <c r="AR867" i="14"/>
  <c r="AS871" i="14"/>
  <c r="AR888" i="14"/>
  <c r="AS898" i="14"/>
  <c r="AS903" i="14"/>
  <c r="AR908" i="14"/>
  <c r="AS911" i="14"/>
  <c r="AR913" i="14"/>
  <c r="AS916" i="14"/>
  <c r="AR921" i="14"/>
  <c r="AR926" i="14"/>
  <c r="AS929" i="14"/>
  <c r="AR934" i="14"/>
  <c r="AS937" i="14"/>
  <c r="AR942" i="14"/>
  <c r="AS945" i="14"/>
  <c r="AR947" i="14"/>
  <c r="AS950" i="14"/>
  <c r="AR955" i="14"/>
  <c r="AS958" i="14"/>
  <c r="AS965" i="14"/>
  <c r="AS976" i="14"/>
  <c r="AS158" i="14"/>
  <c r="AS873" i="14"/>
  <c r="AS877" i="14"/>
  <c r="AS882" i="14"/>
  <c r="AS886" i="14"/>
  <c r="AS891" i="14"/>
  <c r="AS959" i="14"/>
  <c r="AR983" i="14"/>
  <c r="AR985" i="14"/>
  <c r="AS990" i="14"/>
  <c r="AR993" i="14"/>
  <c r="AR999" i="14"/>
  <c r="AR1001" i="14"/>
  <c r="AR1006" i="14"/>
  <c r="AS1014" i="14"/>
  <c r="AR1017" i="14"/>
  <c r="AS1022" i="14"/>
  <c r="AR1025" i="14"/>
  <c r="AS1030" i="14"/>
  <c r="AR1033" i="14"/>
  <c r="AR27" i="14"/>
  <c r="AS30" i="14"/>
  <c r="AR35" i="14"/>
  <c r="AS38" i="14"/>
  <c r="AR43" i="14"/>
  <c r="AS46" i="14"/>
  <c r="AR51" i="14"/>
  <c r="AS54" i="14"/>
  <c r="AR59" i="14"/>
  <c r="AS62" i="14"/>
  <c r="AR67" i="14"/>
  <c r="AS70" i="14"/>
  <c r="AR75" i="14"/>
  <c r="AR106" i="14"/>
  <c r="AS109" i="14"/>
  <c r="AR114" i="14"/>
  <c r="AS136" i="14"/>
  <c r="AS138" i="14"/>
  <c r="AS140" i="14"/>
  <c r="AS142" i="14"/>
  <c r="AS146" i="14"/>
  <c r="AS148" i="14"/>
  <c r="AS150" i="14"/>
  <c r="AS154" i="14"/>
  <c r="AS156" i="14"/>
  <c r="AR159" i="14"/>
  <c r="AR161" i="14"/>
  <c r="AR163" i="14"/>
  <c r="AR211" i="14"/>
  <c r="AS214" i="14"/>
  <c r="AR219" i="14"/>
  <c r="AS222" i="14"/>
  <c r="AR227" i="14"/>
  <c r="AS230" i="14"/>
  <c r="AR235" i="14"/>
  <c r="AS238" i="14"/>
  <c r="AR243" i="14"/>
  <c r="AS246" i="14"/>
  <c r="AR251" i="14"/>
  <c r="AS254" i="14"/>
  <c r="AR259" i="14"/>
  <c r="AS262" i="14"/>
  <c r="AR267" i="14"/>
  <c r="AS270" i="14"/>
  <c r="AR275" i="14"/>
  <c r="AS278" i="14"/>
  <c r="AR283" i="14"/>
  <c r="AS286" i="14"/>
  <c r="AR291" i="14"/>
  <c r="AS294" i="14"/>
  <c r="AR299" i="14"/>
  <c r="AS302" i="14"/>
  <c r="AR307" i="14"/>
  <c r="AS310" i="14"/>
  <c r="AR315" i="14"/>
  <c r="AS318" i="14"/>
  <c r="AR323" i="14"/>
  <c r="AS326" i="14"/>
  <c r="AR331" i="14"/>
  <c r="AS334" i="14"/>
  <c r="AR339" i="14"/>
  <c r="AS342" i="14"/>
  <c r="AR347" i="14"/>
  <c r="AS350" i="14"/>
  <c r="AR355" i="14"/>
  <c r="AS358" i="14"/>
  <c r="AR363" i="14"/>
  <c r="AS366" i="14"/>
  <c r="AR371" i="14"/>
  <c r="AS374" i="14"/>
  <c r="AR379" i="14"/>
  <c r="AS382" i="14"/>
  <c r="AR387" i="14"/>
  <c r="AS390" i="14"/>
  <c r="AR395" i="14"/>
  <c r="AS398" i="14"/>
  <c r="AR403" i="14"/>
  <c r="AS406" i="14"/>
  <c r="AR411" i="14"/>
  <c r="AS414" i="14"/>
  <c r="AR419" i="14"/>
  <c r="AS422" i="14"/>
  <c r="AR427" i="14"/>
  <c r="AS430" i="14"/>
  <c r="AR435" i="14"/>
  <c r="AS438" i="14"/>
  <c r="AR443" i="14"/>
  <c r="AS446" i="14"/>
  <c r="AR451" i="14"/>
  <c r="AS454" i="14"/>
  <c r="AR459" i="14"/>
  <c r="AS462" i="14"/>
  <c r="AR467" i="14"/>
  <c r="AS470" i="14"/>
  <c r="AR475" i="14"/>
  <c r="AS478" i="14"/>
  <c r="AR483" i="14"/>
  <c r="AS486" i="14"/>
  <c r="AR491" i="14"/>
  <c r="AS494" i="14"/>
  <c r="AR499" i="14"/>
  <c r="AS502" i="14"/>
  <c r="AR507" i="14"/>
  <c r="AS510" i="14"/>
  <c r="AR515" i="14"/>
  <c r="AS518" i="14"/>
  <c r="AR523" i="14"/>
  <c r="AS526" i="14"/>
  <c r="AR531" i="14"/>
  <c r="AS534" i="14"/>
  <c r="AR539" i="14"/>
  <c r="AS542" i="14"/>
  <c r="AR547" i="14"/>
  <c r="AS550" i="14"/>
  <c r="AR555" i="14"/>
  <c r="AS558" i="14"/>
  <c r="AR563" i="14"/>
  <c r="AS566" i="14"/>
  <c r="AR571" i="14"/>
  <c r="AS574" i="14"/>
  <c r="AR579" i="14"/>
  <c r="AS582" i="14"/>
  <c r="AR587" i="14"/>
  <c r="AS590" i="14"/>
  <c r="AR595" i="14"/>
  <c r="AS598" i="14"/>
  <c r="AR603" i="14"/>
  <c r="AS606" i="14"/>
  <c r="AR611" i="14"/>
  <c r="AS614" i="14"/>
  <c r="AR619" i="14"/>
  <c r="AS622" i="14"/>
  <c r="AR627" i="14"/>
  <c r="AS630" i="14"/>
  <c r="AR635" i="14"/>
  <c r="AS638" i="14"/>
  <c r="AR643" i="14"/>
  <c r="AS646" i="14"/>
  <c r="AR651" i="14"/>
  <c r="AS654" i="14"/>
  <c r="AR659" i="14"/>
  <c r="AS662" i="14"/>
  <c r="AR667" i="14"/>
  <c r="AS670" i="14"/>
  <c r="AR675" i="14"/>
  <c r="AS678" i="14"/>
  <c r="AR683" i="14"/>
  <c r="AS686" i="14"/>
  <c r="AR691" i="14"/>
  <c r="AS694" i="14"/>
  <c r="AR699" i="14"/>
  <c r="AS702" i="14"/>
  <c r="AR707" i="14"/>
  <c r="AS710" i="14"/>
  <c r="AR715" i="14"/>
  <c r="AS718" i="14"/>
  <c r="AR723" i="14"/>
  <c r="AS726" i="14"/>
  <c r="AR731" i="14"/>
  <c r="AS734" i="14"/>
  <c r="AR739" i="14"/>
  <c r="AS742" i="14"/>
  <c r="AR747" i="14"/>
  <c r="AS750" i="14"/>
  <c r="AR755" i="14"/>
  <c r="AS758" i="14"/>
  <c r="AR763" i="14"/>
  <c r="AS766" i="14"/>
  <c r="AR771" i="14"/>
  <c r="AS774" i="14"/>
  <c r="AR779" i="14"/>
  <c r="AS782" i="14"/>
  <c r="AR787" i="14"/>
  <c r="AS790" i="14"/>
  <c r="AR795" i="14"/>
  <c r="AS798" i="14"/>
  <c r="AR803" i="14"/>
  <c r="AS806" i="14"/>
  <c r="AR811" i="14"/>
  <c r="AS814" i="14"/>
  <c r="AR819" i="14"/>
  <c r="AS822" i="14"/>
  <c r="AR827" i="14"/>
  <c r="AS830" i="14"/>
  <c r="AR835" i="14"/>
  <c r="AS838" i="14"/>
  <c r="AR843" i="14"/>
  <c r="AS846" i="14"/>
  <c r="AR851" i="14"/>
  <c r="AS854" i="14"/>
  <c r="AR856" i="14"/>
  <c r="AS859" i="14"/>
  <c r="AR864" i="14"/>
  <c r="AS867" i="14"/>
  <c r="AS888" i="14"/>
  <c r="AR900" i="14"/>
  <c r="AR905" i="14"/>
  <c r="AS908" i="14"/>
  <c r="AS913" i="14"/>
  <c r="AR918" i="14"/>
  <c r="AS921" i="14"/>
  <c r="AR923" i="14"/>
  <c r="AS926" i="14"/>
  <c r="AR931" i="14"/>
  <c r="AS934" i="14"/>
  <c r="AR939" i="14"/>
  <c r="AS942" i="14"/>
  <c r="AS947" i="14"/>
  <c r="AR952" i="14"/>
  <c r="AS955" i="14"/>
  <c r="AR961" i="14"/>
  <c r="AR963" i="14"/>
  <c r="AR967" i="14"/>
  <c r="AR977" i="14"/>
  <c r="AS27" i="14"/>
  <c r="AR32" i="14"/>
  <c r="AS35" i="14"/>
  <c r="AR40" i="14"/>
  <c r="AS43" i="14"/>
  <c r="AR48" i="14"/>
  <c r="AS51" i="14"/>
  <c r="AR56" i="14"/>
  <c r="AS59" i="14"/>
  <c r="AR64" i="14"/>
  <c r="AS67" i="14"/>
  <c r="AR72" i="14"/>
  <c r="AS75" i="14"/>
  <c r="AS106" i="14"/>
  <c r="AR111" i="14"/>
  <c r="AS114" i="14"/>
  <c r="AS159" i="14"/>
  <c r="AS161" i="14"/>
  <c r="AR166" i="14"/>
  <c r="AR168" i="14"/>
  <c r="AR170" i="14"/>
  <c r="AR172" i="14"/>
  <c r="AR174" i="14"/>
  <c r="AR176" i="14"/>
  <c r="AR178" i="14"/>
  <c r="AR180" i="14"/>
  <c r="AR182" i="14"/>
  <c r="AR184" i="14"/>
  <c r="AR186" i="14"/>
  <c r="AR188" i="14"/>
  <c r="AR190" i="14"/>
  <c r="AR192" i="14"/>
  <c r="AR194" i="14"/>
  <c r="AR196" i="14"/>
  <c r="AR198" i="14"/>
  <c r="AR200" i="14"/>
  <c r="AR202" i="14"/>
  <c r="AR204" i="14"/>
  <c r="AR206" i="14"/>
  <c r="AR208" i="14"/>
  <c r="AS211" i="14"/>
  <c r="AR216" i="14"/>
  <c r="AS219" i="14"/>
  <c r="AR224" i="14"/>
  <c r="AS227" i="14"/>
  <c r="AR232" i="14"/>
  <c r="AS235" i="14"/>
  <c r="AR240" i="14"/>
  <c r="AS243" i="14"/>
  <c r="AR248" i="14"/>
  <c r="AS251" i="14"/>
  <c r="AR256" i="14"/>
  <c r="AS259" i="14"/>
  <c r="AR264" i="14"/>
  <c r="AS267" i="14"/>
  <c r="AR272" i="14"/>
  <c r="AS275" i="14"/>
  <c r="AR280" i="14"/>
  <c r="AS283" i="14"/>
  <c r="AR288" i="14"/>
  <c r="AS291" i="14"/>
  <c r="AR296" i="14"/>
  <c r="AS299" i="14"/>
  <c r="AR304" i="14"/>
  <c r="AS307" i="14"/>
  <c r="AR312" i="14"/>
  <c r="AS315" i="14"/>
  <c r="AR320" i="14"/>
  <c r="AS323" i="14"/>
  <c r="AR328" i="14"/>
  <c r="AS331" i="14"/>
  <c r="AR336" i="14"/>
  <c r="AS339" i="14"/>
  <c r="AR344" i="14"/>
  <c r="AS347" i="14"/>
  <c r="AR352" i="14"/>
  <c r="AS355" i="14"/>
  <c r="AR360" i="14"/>
  <c r="AS363" i="14"/>
  <c r="AR368" i="14"/>
  <c r="AS371" i="14"/>
  <c r="AR376" i="14"/>
  <c r="AS379" i="14"/>
  <c r="AR384" i="14"/>
  <c r="AS387" i="14"/>
  <c r="AR392" i="14"/>
  <c r="AS395" i="14"/>
  <c r="AR400" i="14"/>
  <c r="AS403" i="14"/>
  <c r="AR408" i="14"/>
  <c r="AS411" i="14"/>
  <c r="AR416" i="14"/>
  <c r="AS419" i="14"/>
  <c r="AR424" i="14"/>
  <c r="AS427" i="14"/>
  <c r="AR432" i="14"/>
  <c r="AS435" i="14"/>
  <c r="AR440" i="14"/>
  <c r="AS443" i="14"/>
  <c r="AR448" i="14"/>
  <c r="AS451" i="14"/>
  <c r="AR456" i="14"/>
  <c r="AS459" i="14"/>
  <c r="AR464" i="14"/>
  <c r="AS467" i="14"/>
  <c r="AR472" i="14"/>
  <c r="AS475" i="14"/>
  <c r="AR480" i="14"/>
  <c r="AS483" i="14"/>
  <c r="AR488" i="14"/>
  <c r="AS491" i="14"/>
  <c r="AR496" i="14"/>
  <c r="AS499" i="14"/>
  <c r="AR504" i="14"/>
  <c r="AS507" i="14"/>
  <c r="AR512" i="14"/>
  <c r="AS515" i="14"/>
  <c r="AR520" i="14"/>
  <c r="AS523" i="14"/>
  <c r="AR528" i="14"/>
  <c r="AS531" i="14"/>
  <c r="AR536" i="14"/>
  <c r="AS539" i="14"/>
  <c r="AR544" i="14"/>
  <c r="AS547" i="14"/>
  <c r="AR552" i="14"/>
  <c r="AS555" i="14"/>
  <c r="AR560" i="14"/>
  <c r="AS563" i="14"/>
  <c r="AR568" i="14"/>
  <c r="AS571" i="14"/>
  <c r="AR576" i="14"/>
  <c r="AS579" i="14"/>
  <c r="AR584" i="14"/>
  <c r="AS587" i="14"/>
  <c r="AR592" i="14"/>
  <c r="AS595" i="14"/>
  <c r="AR600" i="14"/>
  <c r="AS603" i="14"/>
  <c r="AR608" i="14"/>
  <c r="AS611" i="14"/>
  <c r="AR616" i="14"/>
  <c r="AS619" i="14"/>
  <c r="AR624" i="14"/>
  <c r="AS627" i="14"/>
  <c r="AR632" i="14"/>
  <c r="AS635" i="14"/>
  <c r="AR640" i="14"/>
  <c r="AS643" i="14"/>
  <c r="AR648" i="14"/>
  <c r="AS651" i="14"/>
  <c r="AR656" i="14"/>
  <c r="AS659" i="14"/>
  <c r="AR664" i="14"/>
  <c r="AS667" i="14"/>
  <c r="AR672" i="14"/>
  <c r="AS675" i="14"/>
  <c r="AR680" i="14"/>
  <c r="AS683" i="14"/>
  <c r="AR688" i="14"/>
  <c r="AS691" i="14"/>
  <c r="AR696" i="14"/>
  <c r="AS699" i="14"/>
  <c r="AR895" i="14"/>
  <c r="AR965" i="14"/>
  <c r="AR976" i="14"/>
  <c r="AR876" i="14"/>
  <c r="AS887" i="14"/>
  <c r="AS964" i="14"/>
  <c r="AS984" i="14"/>
  <c r="AR988" i="14"/>
  <c r="AR990" i="14"/>
  <c r="AS992" i="14"/>
  <c r="AS996" i="14"/>
  <c r="AR1004" i="14"/>
  <c r="AR1012" i="14"/>
  <c r="AR1020" i="14"/>
  <c r="AR1028" i="14"/>
  <c r="AS1036" i="14"/>
  <c r="AR1038" i="14"/>
  <c r="AS1040" i="14"/>
  <c r="AS1044" i="14"/>
  <c r="AR1046" i="14"/>
  <c r="AS1048" i="14"/>
  <c r="AS1063" i="14"/>
  <c r="AS1065" i="14"/>
  <c r="AS1067" i="14"/>
  <c r="AR1076" i="14"/>
  <c r="AR1078" i="14"/>
  <c r="AS1079" i="14"/>
  <c r="AR1089" i="14"/>
  <c r="AR1091" i="14"/>
  <c r="AS1108" i="14"/>
  <c r="AS1110" i="14"/>
  <c r="AR1121" i="14"/>
  <c r="AR1123" i="14"/>
  <c r="AS1140" i="14"/>
  <c r="AS1142" i="14"/>
  <c r="AR1153" i="14"/>
  <c r="AR1154" i="14"/>
  <c r="AR1164" i="14"/>
  <c r="AS1166" i="14"/>
  <c r="AR1177" i="14"/>
  <c r="AR1179" i="14"/>
  <c r="AS1204" i="14"/>
  <c r="AS1206" i="14"/>
  <c r="AR1217" i="14"/>
  <c r="AR1219" i="14"/>
  <c r="AR1224" i="14"/>
  <c r="AS1236" i="14"/>
  <c r="AS1238" i="14"/>
  <c r="AR1249" i="14"/>
  <c r="AR1251" i="14"/>
  <c r="AS1268" i="14"/>
  <c r="AR1270" i="14"/>
  <c r="AS1272" i="14"/>
  <c r="AS1287" i="14"/>
  <c r="AS1289" i="14"/>
  <c r="AS1291" i="14"/>
  <c r="AS1308" i="14"/>
  <c r="AR1310" i="14"/>
  <c r="AS1312" i="14"/>
  <c r="AS1327" i="14"/>
  <c r="AS1329" i="14"/>
  <c r="AS1331" i="14"/>
  <c r="AR1340" i="14"/>
  <c r="AR1342" i="14"/>
  <c r="AR1353" i="14"/>
  <c r="AR1355" i="14"/>
  <c r="AR1372" i="14"/>
  <c r="AS1374" i="14"/>
  <c r="AS1385" i="14"/>
  <c r="AR1387" i="14"/>
  <c r="AR1404" i="14"/>
  <c r="AS1406" i="14"/>
  <c r="AR1411" i="14"/>
  <c r="AS1428" i="14"/>
  <c r="AS1430" i="14"/>
  <c r="AR1441" i="14"/>
  <c r="AR1443" i="14"/>
  <c r="AR1449" i="14"/>
  <c r="AR1451" i="14"/>
  <c r="AR1468" i="14"/>
  <c r="AR1470" i="14"/>
  <c r="AR1481" i="14"/>
  <c r="AR1483" i="14"/>
  <c r="AR1500" i="14"/>
  <c r="AR1502" i="14"/>
  <c r="AR1513" i="14"/>
  <c r="AR1515" i="14"/>
  <c r="AS1523" i="14"/>
  <c r="AS1532" i="14"/>
  <c r="AR1534" i="14"/>
  <c r="AS1536" i="14"/>
  <c r="AS1551" i="14"/>
  <c r="AS1553" i="14"/>
  <c r="AS1559" i="14"/>
  <c r="AR1561" i="14"/>
  <c r="AS1563" i="14"/>
  <c r="AR1572" i="14"/>
  <c r="AS1574" i="14"/>
  <c r="AS1576" i="14"/>
  <c r="AR1604" i="14"/>
  <c r="AR1606" i="14"/>
  <c r="AR1617" i="14"/>
  <c r="AS1619" i="14"/>
  <c r="AS1636" i="14"/>
  <c r="AR1638" i="14"/>
  <c r="AR1649" i="14"/>
  <c r="AR1651" i="14"/>
  <c r="AR1673" i="14"/>
  <c r="AS1675" i="14"/>
  <c r="AS1692" i="14"/>
  <c r="AS1694" i="14"/>
  <c r="AR1713" i="14"/>
  <c r="AR1715" i="14"/>
  <c r="AR1732" i="14"/>
  <c r="AR1734" i="14"/>
  <c r="AS1745" i="14"/>
  <c r="AR1747" i="14"/>
  <c r="AS1764" i="14"/>
  <c r="AS1766" i="14"/>
  <c r="AS1783" i="14"/>
  <c r="AS1785" i="14"/>
  <c r="AS1787" i="14"/>
  <c r="AS1796" i="14"/>
  <c r="AR1798" i="14"/>
  <c r="AS1800" i="14"/>
  <c r="AS1823" i="14"/>
  <c r="AR1825" i="14"/>
  <c r="AS1827" i="14"/>
  <c r="AR1836" i="14"/>
  <c r="AR1838" i="14"/>
  <c r="AS1840" i="14"/>
  <c r="AR1849" i="14"/>
  <c r="AR1851" i="14"/>
  <c r="AS1868" i="14"/>
  <c r="AR1870" i="14"/>
  <c r="AS1881" i="14"/>
  <c r="AR1883" i="14"/>
  <c r="AR1888" i="14"/>
  <c r="AR1900" i="14"/>
  <c r="AS1902" i="14"/>
  <c r="AR1913" i="14"/>
  <c r="AR1915" i="14"/>
  <c r="AR1924" i="14"/>
  <c r="AR1926" i="14"/>
  <c r="AR1937" i="14"/>
  <c r="AS1939" i="14"/>
  <c r="AR1956" i="14"/>
  <c r="AS1962" i="14"/>
  <c r="AS1969" i="14"/>
  <c r="AS1971" i="14"/>
  <c r="AS1978" i="14"/>
  <c r="AS1985" i="14"/>
  <c r="AR1987" i="14"/>
  <c r="AS1994" i="14"/>
  <c r="AS1999" i="14"/>
  <c r="AS2001" i="14"/>
  <c r="AR2004" i="14"/>
  <c r="AS2006" i="14"/>
  <c r="AR2011" i="14"/>
  <c r="AS2016" i="14"/>
  <c r="AR2021" i="14"/>
  <c r="AS2026" i="14"/>
  <c r="AS2031" i="14"/>
  <c r="AR2038" i="14"/>
  <c r="AR2043" i="14"/>
  <c r="AR2050" i="14"/>
  <c r="AR2055" i="14"/>
  <c r="AS2060" i="14"/>
  <c r="AR2065" i="14"/>
  <c r="AR2070" i="14"/>
  <c r="AS2075" i="14"/>
  <c r="AS2082" i="14"/>
  <c r="AR2087" i="14"/>
  <c r="AS2090" i="14"/>
  <c r="AR2095" i="14"/>
  <c r="AS2098" i="14"/>
  <c r="AR2106" i="14"/>
  <c r="AR2111" i="14"/>
  <c r="AR2114" i="14"/>
  <c r="AR2119" i="14"/>
  <c r="AS2122" i="14"/>
  <c r="AR2127" i="14"/>
  <c r="AR2130" i="14"/>
  <c r="AR2135" i="14"/>
  <c r="AS2138" i="14"/>
  <c r="AR2143" i="14"/>
  <c r="AS2144" i="14"/>
  <c r="AR2146" i="14"/>
  <c r="AR2151" i="14"/>
  <c r="AR2154" i="14"/>
  <c r="AR2159" i="14"/>
  <c r="AS2162" i="14"/>
  <c r="AR2167" i="14"/>
  <c r="AR2170" i="14"/>
  <c r="AR2175" i="14"/>
  <c r="AR2183" i="14"/>
  <c r="AR2186" i="14"/>
  <c r="AR2191" i="14"/>
  <c r="AS2194" i="14"/>
  <c r="AR2199" i="14"/>
  <c r="AR2202" i="14"/>
  <c r="AR2207" i="14"/>
  <c r="AR2210" i="14"/>
  <c r="AR2215" i="14"/>
  <c r="AR2218" i="14"/>
  <c r="AR2223" i="14"/>
  <c r="AS2226" i="14"/>
  <c r="AR2231" i="14"/>
  <c r="AR2234" i="14"/>
  <c r="AR2239" i="14"/>
  <c r="AS2242" i="14"/>
  <c r="AR2247" i="14"/>
  <c r="AS2248" i="14"/>
  <c r="AS2250" i="14"/>
  <c r="AR2255" i="14"/>
  <c r="AR2258" i="14"/>
  <c r="AR2263" i="14"/>
  <c r="AR2266" i="14"/>
  <c r="AR2271" i="14"/>
  <c r="AR2274" i="14"/>
  <c r="AR2279" i="14"/>
  <c r="AR2282" i="14"/>
  <c r="AR2287" i="14"/>
  <c r="AR2290" i="14"/>
  <c r="AR2295" i="14"/>
  <c r="AR2298" i="14"/>
  <c r="AR2303" i="14"/>
  <c r="AR2306" i="14"/>
  <c r="AR2311" i="14"/>
  <c r="AR2314" i="14"/>
  <c r="AR2319" i="14"/>
  <c r="AR2327" i="14"/>
  <c r="AR2330" i="14"/>
  <c r="AR2335" i="14"/>
  <c r="AR2338" i="14"/>
  <c r="AR2343" i="14"/>
  <c r="AR2346" i="14"/>
  <c r="AR2351" i="14"/>
  <c r="AR2359" i="14"/>
  <c r="AS2362" i="14"/>
  <c r="AS2127" i="14"/>
  <c r="AS2135" i="14"/>
  <c r="AS2143" i="14"/>
  <c r="AS2148" i="14"/>
  <c r="AS2151" i="14"/>
  <c r="AS2159" i="14"/>
  <c r="AS2167" i="14"/>
  <c r="AS2175" i="14"/>
  <c r="AS2183" i="14"/>
  <c r="AS2191" i="14"/>
  <c r="AS2199" i="14"/>
  <c r="AS2207" i="14"/>
  <c r="AS2212" i="14"/>
  <c r="AS2220" i="14"/>
  <c r="AR2228" i="14"/>
  <c r="AS2239" i="14"/>
  <c r="AR2244" i="14"/>
  <c r="AR2248" i="14"/>
  <c r="AS2255" i="14"/>
  <c r="AS2263" i="14"/>
  <c r="AS2271" i="14"/>
  <c r="AS2279" i="14"/>
  <c r="AS2287" i="14"/>
  <c r="AS2295" i="14"/>
  <c r="AS2303" i="14"/>
  <c r="AS2311" i="14"/>
  <c r="AS2319" i="14"/>
  <c r="AS2327" i="14"/>
  <c r="AS2335" i="14"/>
  <c r="AS2340" i="14"/>
  <c r="AR2348" i="14"/>
  <c r="AR2356" i="14"/>
  <c r="AS2364" i="14"/>
  <c r="AS2193" i="14"/>
  <c r="AR2204" i="14"/>
  <c r="AR2212" i="14"/>
  <c r="AS2225" i="14"/>
  <c r="AS2241" i="14"/>
  <c r="AS2249" i="14"/>
  <c r="AR2260" i="14"/>
  <c r="AR2268" i="14"/>
  <c r="AS2284" i="14"/>
  <c r="AS2300" i="14"/>
  <c r="AS2313" i="14"/>
  <c r="AR2322" i="14"/>
  <c r="AR2324" i="14"/>
  <c r="AS2337" i="14"/>
  <c r="AS2348" i="14"/>
  <c r="AR2354" i="14"/>
  <c r="AR2364" i="14"/>
  <c r="AS1712" i="14"/>
  <c r="AR1742" i="14"/>
  <c r="AS1759" i="14"/>
  <c r="AR1772" i="14"/>
  <c r="AR1780" i="14"/>
  <c r="AS1820" i="14"/>
  <c r="AS1835" i="14"/>
  <c r="AS1867" i="14"/>
  <c r="AS1880" i="14"/>
  <c r="AR1899" i="14"/>
  <c r="AR1932" i="14"/>
  <c r="AS1953" i="14"/>
  <c r="AS1959" i="14"/>
  <c r="AS1977" i="14"/>
  <c r="AS1998" i="14"/>
  <c r="AS2010" i="14"/>
  <c r="AR2033" i="14"/>
  <c r="AS2047" i="14"/>
  <c r="AS2054" i="14"/>
  <c r="AR2074" i="14"/>
  <c r="AS2084" i="14"/>
  <c r="AS2094" i="14"/>
  <c r="AS2102" i="14"/>
  <c r="AS2110" i="14"/>
  <c r="AS2126" i="14"/>
  <c r="AR2137" i="14"/>
  <c r="AR2153" i="14"/>
  <c r="AS2166" i="14"/>
  <c r="AS2174" i="14"/>
  <c r="AR2190" i="14"/>
  <c r="AR2206" i="14"/>
  <c r="AS2222" i="14"/>
  <c r="AR2233" i="14"/>
  <c r="AS2246" i="14"/>
  <c r="AR2265" i="14"/>
  <c r="AS2278" i="14"/>
  <c r="AS2294" i="14"/>
  <c r="AR2305" i="14"/>
  <c r="AR2321" i="14"/>
  <c r="AR2329" i="14"/>
  <c r="AR2345" i="14"/>
  <c r="AR2353" i="14"/>
  <c r="AS1678" i="14"/>
  <c r="AS1940" i="14"/>
  <c r="AR1955" i="14"/>
  <c r="AS1979" i="14"/>
  <c r="AR1995" i="14"/>
  <c r="AS2022" i="14"/>
  <c r="AS2032" i="14"/>
  <c r="AR2054" i="14"/>
  <c r="AS2076" i="14"/>
  <c r="AR2086" i="14"/>
  <c r="AR2102" i="14"/>
  <c r="AR2118" i="14"/>
  <c r="AS2131" i="14"/>
  <c r="AR2142" i="14"/>
  <c r="AS2158" i="14"/>
  <c r="AR2171" i="14"/>
  <c r="AS2179" i="14"/>
  <c r="AS2206" i="14"/>
  <c r="AR2222" i="14"/>
  <c r="AR2238" i="14"/>
  <c r="AS2251" i="14"/>
  <c r="AR2262" i="14"/>
  <c r="AS723" i="14"/>
  <c r="AS732" i="14"/>
  <c r="AS739" i="14"/>
  <c r="AS748" i="14"/>
  <c r="AS755" i="14"/>
  <c r="AS764" i="14"/>
  <c r="AS771" i="14"/>
  <c r="AS780" i="14"/>
  <c r="AS787" i="14"/>
  <c r="AS796" i="14"/>
  <c r="AS803" i="14"/>
  <c r="AS812" i="14"/>
  <c r="AS819" i="14"/>
  <c r="AS828" i="14"/>
  <c r="AS835" i="14"/>
  <c r="AS844" i="14"/>
  <c r="AS851" i="14"/>
  <c r="AS856" i="14"/>
  <c r="AS865" i="14"/>
  <c r="AS900" i="14"/>
  <c r="AS977" i="14"/>
  <c r="AR877" i="14"/>
  <c r="AS890" i="14"/>
  <c r="AS980" i="14"/>
  <c r="AS988" i="14"/>
  <c r="AR996" i="14"/>
  <c r="AR1052" i="14"/>
  <c r="AR1054" i="14"/>
  <c r="AR1065" i="14"/>
  <c r="AR1067" i="14"/>
  <c r="AS1080" i="14"/>
  <c r="AS1095" i="14"/>
  <c r="AS1097" i="14"/>
  <c r="AS1099" i="14"/>
  <c r="AR1108" i="14"/>
  <c r="AR1110" i="14"/>
  <c r="AS1112" i="14"/>
  <c r="AS1127" i="14"/>
  <c r="AS1129" i="14"/>
  <c r="AS1131" i="14"/>
  <c r="AR1140" i="14"/>
  <c r="AR1142" i="14"/>
  <c r="AS1144" i="14"/>
  <c r="AS1155" i="14"/>
  <c r="AS1164" i="14"/>
  <c r="AR1166" i="14"/>
  <c r="AS1168" i="14"/>
  <c r="AS1183" i="14"/>
  <c r="AS1185" i="14"/>
  <c r="AS1187" i="14"/>
  <c r="AS1191" i="14"/>
  <c r="AS1193" i="14"/>
  <c r="AS1195" i="14"/>
  <c r="AR1204" i="14"/>
  <c r="AR1206" i="14"/>
  <c r="AS1208" i="14"/>
  <c r="AS1223" i="14"/>
  <c r="AS1225" i="14"/>
  <c r="AS1227" i="14"/>
  <c r="AR1236" i="14"/>
  <c r="AR1238" i="14"/>
  <c r="AS1240" i="14"/>
  <c r="AS1255" i="14"/>
  <c r="AS1257" i="14"/>
  <c r="AS1259" i="14"/>
  <c r="AR1276" i="14"/>
  <c r="AS1278" i="14"/>
  <c r="AR1289" i="14"/>
  <c r="AR1291" i="14"/>
  <c r="AR1316" i="14"/>
  <c r="AS1318" i="14"/>
  <c r="AR1329" i="14"/>
  <c r="AR1331" i="14"/>
  <c r="AS1340" i="14"/>
  <c r="AS1342" i="14"/>
  <c r="AS1344" i="14"/>
  <c r="AS1359" i="14"/>
  <c r="AS1361" i="14"/>
  <c r="AS1363" i="14"/>
  <c r="AS1372" i="14"/>
  <c r="AR1374" i="14"/>
  <c r="AS1391" i="14"/>
  <c r="AS1393" i="14"/>
  <c r="AS1395" i="14"/>
  <c r="AS1404" i="14"/>
  <c r="AR1406" i="14"/>
  <c r="AS1408" i="14"/>
  <c r="AS1415" i="14"/>
  <c r="AS1417" i="14"/>
  <c r="AS1419" i="14"/>
  <c r="AR1428" i="14"/>
  <c r="AR1430" i="14"/>
  <c r="AS1432" i="14"/>
  <c r="AS1455" i="14"/>
  <c r="AS1457" i="14"/>
  <c r="AS1459" i="14"/>
  <c r="AS1468" i="14"/>
  <c r="AS1470" i="14"/>
  <c r="AS1472" i="14"/>
  <c r="AS1487" i="14"/>
  <c r="AS1489" i="14"/>
  <c r="AS1491" i="14"/>
  <c r="AS1500" i="14"/>
  <c r="AS1502" i="14"/>
  <c r="AS1504" i="14"/>
  <c r="AS1519" i="14"/>
  <c r="AR1523" i="14"/>
  <c r="AR1540" i="14"/>
  <c r="AS1542" i="14"/>
  <c r="AR1553" i="14"/>
  <c r="AS1561" i="14"/>
  <c r="AR1563" i="14"/>
  <c r="AS1580" i="14"/>
  <c r="AS1582" i="14"/>
  <c r="AS1593" i="14"/>
  <c r="AS1595" i="14"/>
  <c r="AS1604" i="14"/>
  <c r="AS1606" i="14"/>
  <c r="AS1608" i="14"/>
  <c r="AS1623" i="14"/>
  <c r="AS1625" i="14"/>
  <c r="AS1627" i="14"/>
  <c r="AR1636" i="14"/>
  <c r="AS1638" i="14"/>
  <c r="AS1640" i="14"/>
  <c r="AS1655" i="14"/>
  <c r="AS1657" i="14"/>
  <c r="AS1659" i="14"/>
  <c r="AS1679" i="14"/>
  <c r="AS1681" i="14"/>
  <c r="AS1683" i="14"/>
  <c r="AR1692" i="14"/>
  <c r="AR1694" i="14"/>
  <c r="AS1696" i="14"/>
  <c r="AS1704" i="14"/>
  <c r="AS1719" i="14"/>
  <c r="AR1721" i="14"/>
  <c r="AS1723" i="14"/>
  <c r="AS1732" i="14"/>
  <c r="AS1734" i="14"/>
  <c r="AS1751" i="14"/>
  <c r="AS1753" i="14"/>
  <c r="AS1755" i="14"/>
  <c r="AR1764" i="14"/>
  <c r="AR1766" i="14"/>
  <c r="AS1768" i="14"/>
  <c r="AR1785" i="14"/>
  <c r="AR1787" i="14"/>
  <c r="AS1804" i="14"/>
  <c r="AS1806" i="14"/>
  <c r="AS1812" i="14"/>
  <c r="AS1814" i="14"/>
  <c r="AS1825" i="14"/>
  <c r="AR1827" i="14"/>
  <c r="AR1844" i="14"/>
  <c r="AS1846" i="14"/>
  <c r="AR1847" i="14"/>
  <c r="AS1855" i="14"/>
  <c r="AS1857" i="14"/>
  <c r="AS1859" i="14"/>
  <c r="AR1868" i="14"/>
  <c r="AS1870" i="14"/>
  <c r="AS1872" i="14"/>
  <c r="AS1887" i="14"/>
  <c r="AS1889" i="14"/>
  <c r="AS1891" i="14"/>
  <c r="AS1900" i="14"/>
  <c r="AR1902" i="14"/>
  <c r="AS1904" i="14"/>
  <c r="AS1919" i="14"/>
  <c r="AR1921" i="14"/>
  <c r="AS1922" i="14"/>
  <c r="AS1924" i="14"/>
  <c r="AS1926" i="14"/>
  <c r="AS1928" i="14"/>
  <c r="AS1943" i="14"/>
  <c r="AR1945" i="14"/>
  <c r="AR1947" i="14"/>
  <c r="AS1956" i="14"/>
  <c r="AS1964" i="14"/>
  <c r="AR1971" i="14"/>
  <c r="AS1980" i="14"/>
  <c r="AS1987" i="14"/>
  <c r="AS1996" i="14"/>
  <c r="AR2001" i="14"/>
  <c r="AR2006" i="14"/>
  <c r="AS2011" i="14"/>
  <c r="AS2018" i="14"/>
  <c r="AR2023" i="14"/>
  <c r="AS2028" i="14"/>
  <c r="AS2035" i="14"/>
  <c r="AS2040" i="14"/>
  <c r="AR2045" i="14"/>
  <c r="AS2050" i="14"/>
  <c r="AS2055" i="14"/>
  <c r="AR2057" i="14"/>
  <c r="AR2060" i="14"/>
  <c r="AS2062" i="14"/>
  <c r="AS2072" i="14"/>
  <c r="AR2077" i="14"/>
  <c r="AR2082" i="14"/>
  <c r="AS2087" i="14"/>
  <c r="AS2092" i="14"/>
  <c r="AS2095" i="14"/>
  <c r="AS2100" i="14"/>
  <c r="AS2108" i="14"/>
  <c r="AS2111" i="14"/>
  <c r="AS2116" i="14"/>
  <c r="AS2119" i="14"/>
  <c r="AS2124" i="14"/>
  <c r="AR2132" i="14"/>
  <c r="AS2140" i="14"/>
  <c r="AR2144" i="14"/>
  <c r="AR2156" i="14"/>
  <c r="AS2164" i="14"/>
  <c r="AS2172" i="14"/>
  <c r="AS2180" i="14"/>
  <c r="AS2188" i="14"/>
  <c r="AR2196" i="14"/>
  <c r="AS2204" i="14"/>
  <c r="AS2215" i="14"/>
  <c r="AS2223" i="14"/>
  <c r="AS2231" i="14"/>
  <c r="AS2236" i="14"/>
  <c r="AS2247" i="14"/>
  <c r="AS2252" i="14"/>
  <c r="AS2260" i="14"/>
  <c r="AS2268" i="14"/>
  <c r="AR2276" i="14"/>
  <c r="AR2284" i="14"/>
  <c r="AS2292" i="14"/>
  <c r="AR2300" i="14"/>
  <c r="AS2308" i="14"/>
  <c r="AS2316" i="14"/>
  <c r="AS2324" i="14"/>
  <c r="AS2332" i="14"/>
  <c r="AS2343" i="14"/>
  <c r="AS2351" i="14"/>
  <c r="AS2359" i="14"/>
  <c r="AS2185" i="14"/>
  <c r="AS2201" i="14"/>
  <c r="AS2217" i="14"/>
  <c r="AS2228" i="14"/>
  <c r="AR2236" i="14"/>
  <c r="AR2252" i="14"/>
  <c r="AS2273" i="14"/>
  <c r="AS2281" i="14"/>
  <c r="AS2297" i="14"/>
  <c r="AR2308" i="14"/>
  <c r="AR2316" i="14"/>
  <c r="AR2332" i="14"/>
  <c r="AR2340" i="14"/>
  <c r="AS2353" i="14"/>
  <c r="AS2361" i="14"/>
  <c r="AS1648" i="14"/>
  <c r="AR1731" i="14"/>
  <c r="AS1763" i="14"/>
  <c r="AR1774" i="14"/>
  <c r="AR1795" i="14"/>
  <c r="AR1833" i="14"/>
  <c r="AS1863" i="14"/>
  <c r="AR1878" i="14"/>
  <c r="AR1897" i="14"/>
  <c r="AS1912" i="14"/>
  <c r="AS1936" i="14"/>
  <c r="AS1955" i="14"/>
  <c r="AS1968" i="14"/>
  <c r="AS1982" i="14"/>
  <c r="AS1993" i="14"/>
  <c r="AR2015" i="14"/>
  <c r="AR2025" i="14"/>
  <c r="AR2042" i="14"/>
  <c r="AS2064" i="14"/>
  <c r="AS2079" i="14"/>
  <c r="AS2086" i="14"/>
  <c r="AR2105" i="14"/>
  <c r="AR2113" i="14"/>
  <c r="AR2129" i="14"/>
  <c r="AS2142" i="14"/>
  <c r="AR2161" i="14"/>
  <c r="AR2177" i="14"/>
  <c r="AR2185" i="14"/>
  <c r="AR2201" i="14"/>
  <c r="AR2217" i="14"/>
  <c r="AS2238" i="14"/>
  <c r="AR2249" i="14"/>
  <c r="AS2262" i="14"/>
  <c r="AR2273" i="14"/>
  <c r="AS2302" i="14"/>
  <c r="AS2318" i="14"/>
  <c r="AR2326" i="14"/>
  <c r="AR2337" i="14"/>
  <c r="AS2354" i="14"/>
  <c r="AR2366" i="14"/>
  <c r="AR1886" i="14"/>
  <c r="AS1923" i="14"/>
  <c r="AR1977" i="14"/>
  <c r="AR1986" i="14"/>
  <c r="AR2005" i="14"/>
  <c r="AS2017" i="14"/>
  <c r="AR2027" i="14"/>
  <c r="AR2049" i="14"/>
  <c r="AR2059" i="14"/>
  <c r="AS2081" i="14"/>
  <c r="AS2099" i="14"/>
  <c r="AR2110" i="14"/>
  <c r="AR2126" i="14"/>
  <c r="AR2134" i="14"/>
  <c r="AR2147" i="14"/>
  <c r="AS2163" i="14"/>
  <c r="AS2187" i="14"/>
  <c r="AS2195" i="14"/>
  <c r="AR2230" i="14"/>
  <c r="AR2246" i="14"/>
  <c r="AS2259" i="14"/>
  <c r="AR2270" i="14"/>
  <c r="AR704" i="14"/>
  <c r="AR721" i="14"/>
  <c r="AR728" i="14"/>
  <c r="AR737" i="14"/>
  <c r="AR744" i="14"/>
  <c r="AR753" i="14"/>
  <c r="AR760" i="14"/>
  <c r="AR769" i="14"/>
  <c r="AR776" i="14"/>
  <c r="AR785" i="14"/>
  <c r="AR792" i="14"/>
  <c r="AR801" i="14"/>
  <c r="AR808" i="14"/>
  <c r="AR817" i="14"/>
  <c r="AR824" i="14"/>
  <c r="AR833" i="14"/>
  <c r="AR840" i="14"/>
  <c r="AR849" i="14"/>
  <c r="AR861" i="14"/>
  <c r="AR871" i="14"/>
  <c r="AR898" i="14"/>
  <c r="AS905" i="14"/>
  <c r="AS919" i="14"/>
  <c r="AS924" i="14"/>
  <c r="AS931" i="14"/>
  <c r="AS940" i="14"/>
  <c r="AS952" i="14"/>
  <c r="AR972" i="14"/>
  <c r="AR135" i="14"/>
  <c r="AS878" i="14"/>
  <c r="AR890" i="14"/>
  <c r="AR980" i="14"/>
  <c r="AR1000" i="14"/>
  <c r="AS1003" i="14"/>
  <c r="AR1008" i="14"/>
  <c r="AS1011" i="14"/>
  <c r="AS1019" i="14"/>
  <c r="AR1027" i="14"/>
  <c r="AR1035" i="14"/>
  <c r="AS1052" i="14"/>
  <c r="AS1054" i="14"/>
  <c r="AS1056" i="14"/>
  <c r="AS1071" i="14"/>
  <c r="AS1073" i="14"/>
  <c r="AS1075" i="14"/>
  <c r="AS1084" i="14"/>
  <c r="AS1086" i="14"/>
  <c r="AR1097" i="14"/>
  <c r="AR1099" i="14"/>
  <c r="AR1116" i="14"/>
  <c r="AS1118" i="14"/>
  <c r="AR1129" i="14"/>
  <c r="AR1131" i="14"/>
  <c r="AR1148" i="14"/>
  <c r="AS1150" i="14"/>
  <c r="AR1155" i="14"/>
  <c r="AR1172" i="14"/>
  <c r="AS1174" i="14"/>
  <c r="AR1185" i="14"/>
  <c r="AR1187" i="14"/>
  <c r="AR1193" i="14"/>
  <c r="AR1195" i="14"/>
  <c r="AR1212" i="14"/>
  <c r="AS1214" i="14"/>
  <c r="AR1225" i="14"/>
  <c r="AR1227" i="14"/>
  <c r="AR1244" i="14"/>
  <c r="AS1246" i="14"/>
  <c r="AR1257" i="14"/>
  <c r="AR1259" i="14"/>
  <c r="AS1267" i="14"/>
  <c r="AS1276" i="14"/>
  <c r="AR1278" i="14"/>
  <c r="AS1280" i="14"/>
  <c r="AS1295" i="14"/>
  <c r="AS1297" i="14"/>
  <c r="AS1303" i="14"/>
  <c r="AS1305" i="14"/>
  <c r="AS1307" i="14"/>
  <c r="AS1316" i="14"/>
  <c r="AR1318" i="14"/>
  <c r="AS1320" i="14"/>
  <c r="AS1348" i="14"/>
  <c r="AS1350" i="14"/>
  <c r="AR1361" i="14"/>
  <c r="AR1363" i="14"/>
  <c r="AS1380" i="14"/>
  <c r="AS1382" i="14"/>
  <c r="AR1393" i="14"/>
  <c r="AR1395" i="14"/>
  <c r="AR1417" i="14"/>
  <c r="AR1419" i="14"/>
  <c r="AR1436" i="14"/>
  <c r="AR1438" i="14"/>
  <c r="AR1457" i="14"/>
  <c r="AR1459" i="14"/>
  <c r="AS1476" i="14"/>
  <c r="AS1478" i="14"/>
  <c r="AR1489" i="14"/>
  <c r="AR1491" i="14"/>
  <c r="AS1508" i="14"/>
  <c r="AS1510" i="14"/>
  <c r="AS1527" i="14"/>
  <c r="AR1529" i="14"/>
  <c r="AS1531" i="14"/>
  <c r="AS1540" i="14"/>
  <c r="AR1542" i="14"/>
  <c r="AS1544" i="14"/>
  <c r="AS1567" i="14"/>
  <c r="AS1569" i="14"/>
  <c r="AS1571" i="14"/>
  <c r="AR1580" i="14"/>
  <c r="AR1582" i="14"/>
  <c r="AS1584" i="14"/>
  <c r="AR1593" i="14"/>
  <c r="AR1595" i="14"/>
  <c r="AR1612" i="14"/>
  <c r="AS1614" i="14"/>
  <c r="AR1625" i="14"/>
  <c r="AR1627" i="14"/>
  <c r="AR1632" i="14"/>
  <c r="AS1644" i="14"/>
  <c r="AR1646" i="14"/>
  <c r="AR1657" i="14"/>
  <c r="AR1659" i="14"/>
  <c r="AR1668" i="14"/>
  <c r="AS1670" i="14"/>
  <c r="AR1681" i="14"/>
  <c r="AR1683" i="14"/>
  <c r="AS1700" i="14"/>
  <c r="AS1708" i="14"/>
  <c r="AS1710" i="14"/>
  <c r="AS1721" i="14"/>
  <c r="AR1723" i="14"/>
  <c r="AS1740" i="14"/>
  <c r="AS1742" i="14"/>
  <c r="AR1753" i="14"/>
  <c r="AR1755" i="14"/>
  <c r="AS1772" i="14"/>
  <c r="AS1774" i="14"/>
  <c r="AS1777" i="14"/>
  <c r="AS1791" i="14"/>
  <c r="AS1793" i="14"/>
  <c r="AS1795" i="14"/>
  <c r="AR1804" i="14"/>
  <c r="AR1806" i="14"/>
  <c r="AS1808" i="14"/>
  <c r="AR1812" i="14"/>
  <c r="AR1814" i="14"/>
  <c r="AS1816" i="14"/>
  <c r="AS1831" i="14"/>
  <c r="AS1833" i="14"/>
  <c r="AR1835" i="14"/>
  <c r="AS1844" i="14"/>
  <c r="AR1846" i="14"/>
  <c r="AS1847" i="14"/>
  <c r="AR1857" i="14"/>
  <c r="AR1859" i="14"/>
  <c r="AS1876" i="14"/>
  <c r="AS1878" i="14"/>
  <c r="AR1889" i="14"/>
  <c r="AR1891" i="14"/>
  <c r="AR1908" i="14"/>
  <c r="AS1910" i="14"/>
  <c r="AS1921" i="14"/>
  <c r="AR1922" i="14"/>
  <c r="AS1932" i="14"/>
  <c r="AS1934" i="14"/>
  <c r="AS1945" i="14"/>
  <c r="AS1947" i="14"/>
  <c r="AR1964" i="14"/>
  <c r="AS1966" i="14"/>
  <c r="AR1973" i="14"/>
  <c r="AR1980" i="14"/>
  <c r="AR1982" i="14"/>
  <c r="AR1989" i="14"/>
  <c r="AR1992" i="14"/>
  <c r="AR1996" i="14"/>
  <c r="AR1998" i="14"/>
  <c r="AS2003" i="14"/>
  <c r="AS2008" i="14"/>
  <c r="AR2013" i="14"/>
  <c r="AR2018" i="14"/>
  <c r="AS2023" i="14"/>
  <c r="AS2025" i="14"/>
  <c r="AR2028" i="14"/>
  <c r="AS2030" i="14"/>
  <c r="AR2035" i="14"/>
  <c r="AS2042" i="14"/>
  <c r="AR2047" i="14"/>
  <c r="AR2052" i="14"/>
  <c r="AS2057" i="14"/>
  <c r="AR2062" i="14"/>
  <c r="AS2074" i="14"/>
  <c r="AR2079" i="14"/>
  <c r="AR2084" i="14"/>
  <c r="AS2089" i="14"/>
  <c r="AR2092" i="14"/>
  <c r="AS2097" i="14"/>
  <c r="AR2100" i="14"/>
  <c r="AS2105" i="14"/>
  <c r="AR2108" i="14"/>
  <c r="AS2113" i="14"/>
  <c r="AR2116" i="14"/>
  <c r="AS2121" i="14"/>
  <c r="AR2124" i="14"/>
  <c r="AS2129" i="14"/>
  <c r="AS2132" i="14"/>
  <c r="AS2137" i="14"/>
  <c r="AR2140" i="14"/>
  <c r="AS2145" i="14"/>
  <c r="AR2148" i="14"/>
  <c r="AS2153" i="14"/>
  <c r="AS2156" i="14"/>
  <c r="AS2161" i="14"/>
  <c r="AR2164" i="14"/>
  <c r="AS2169" i="14"/>
  <c r="AR2172" i="14"/>
  <c r="AS2177" i="14"/>
  <c r="AS2178" i="14"/>
  <c r="AR2180" i="14"/>
  <c r="AR2188" i="14"/>
  <c r="AS2196" i="14"/>
  <c r="AS2209" i="14"/>
  <c r="AR2220" i="14"/>
  <c r="AS2233" i="14"/>
  <c r="AS2244" i="14"/>
  <c r="AS2257" i="14"/>
  <c r="AS2265" i="14"/>
  <c r="AS2276" i="14"/>
  <c r="AR2292" i="14"/>
  <c r="AS2305" i="14"/>
  <c r="AS2321" i="14"/>
  <c r="AS2329" i="14"/>
  <c r="AS2345" i="14"/>
  <c r="AS2356" i="14"/>
  <c r="AS2366" i="14"/>
  <c r="AR1691" i="14"/>
  <c r="AR1708" i="14"/>
  <c r="AR1710" i="14"/>
  <c r="AS1727" i="14"/>
  <c r="AR1740" i="14"/>
  <c r="AS1761" i="14"/>
  <c r="AS1776" i="14"/>
  <c r="AR1793" i="14"/>
  <c r="AR1822" i="14"/>
  <c r="AS1865" i="14"/>
  <c r="AR1876" i="14"/>
  <c r="AS1895" i="14"/>
  <c r="AR1910" i="14"/>
  <c r="AR1923" i="14"/>
  <c r="AS1951" i="14"/>
  <c r="AS1961" i="14"/>
  <c r="AS1975" i="14"/>
  <c r="AS1991" i="14"/>
  <c r="AR2003" i="14"/>
  <c r="AR2020" i="14"/>
  <c r="AR2037" i="14"/>
  <c r="AS2052" i="14"/>
  <c r="AS2059" i="14"/>
  <c r="AR2081" i="14"/>
  <c r="AR2089" i="14"/>
  <c r="AR2103" i="14"/>
  <c r="AS2118" i="14"/>
  <c r="AS2134" i="14"/>
  <c r="AR2145" i="14"/>
  <c r="AR2158" i="14"/>
  <c r="AR2169" i="14"/>
  <c r="AS2182" i="14"/>
  <c r="AR2193" i="14"/>
  <c r="AR2209" i="14"/>
  <c r="AR2225" i="14"/>
  <c r="AR2241" i="14"/>
  <c r="AR2257" i="14"/>
  <c r="AS2270" i="14"/>
  <c r="AR2281" i="14"/>
  <c r="AR2297" i="14"/>
  <c r="AS2310" i="14"/>
  <c r="AS2322" i="14"/>
  <c r="AR2342" i="14"/>
  <c r="AS2350" i="14"/>
  <c r="AR2361" i="14"/>
  <c r="AR1918" i="14"/>
  <c r="AR1953" i="14"/>
  <c r="AR1970" i="14"/>
  <c r="AR1993" i="14"/>
  <c r="AS2020" i="14"/>
  <c r="AR2034" i="14"/>
  <c r="AS2044" i="14"/>
  <c r="AR2071" i="14"/>
  <c r="AS2091" i="14"/>
  <c r="AS2107" i="14"/>
  <c r="AS2115" i="14"/>
  <c r="AS2139" i="14"/>
  <c r="AS2155" i="14"/>
  <c r="AR2166" i="14"/>
  <c r="AR2182" i="14"/>
  <c r="AR2203" i="14"/>
  <c r="AS2211" i="14"/>
  <c r="AS2227" i="14"/>
  <c r="AR2243" i="14"/>
  <c r="AR2254" i="14"/>
  <c r="AR2267" i="14"/>
  <c r="AR903" i="14"/>
  <c r="AR910" i="14"/>
  <c r="AR915" i="14"/>
  <c r="AR929" i="14"/>
  <c r="AR936" i="14"/>
  <c r="AR945" i="14"/>
  <c r="AR950" i="14"/>
  <c r="AR957" i="14"/>
  <c r="AS968" i="14"/>
  <c r="AR974" i="14"/>
  <c r="AR158" i="14"/>
  <c r="AR881" i="14"/>
  <c r="AR891" i="14"/>
  <c r="AS987" i="14"/>
  <c r="AS995" i="14"/>
  <c r="AS1001" i="14"/>
  <c r="AR1003" i="14"/>
  <c r="AS1007" i="14"/>
  <c r="AR1011" i="14"/>
  <c r="AS1015" i="14"/>
  <c r="AS1017" i="14"/>
  <c r="AR1019" i="14"/>
  <c r="AS1023" i="14"/>
  <c r="AS1025" i="14"/>
  <c r="AS1027" i="14"/>
  <c r="AS1031" i="14"/>
  <c r="AS1033" i="14"/>
  <c r="AS1035" i="14"/>
  <c r="AS1060" i="14"/>
  <c r="AR1062" i="14"/>
  <c r="AR1073" i="14"/>
  <c r="AR1075" i="14"/>
  <c r="AR1084" i="14"/>
  <c r="AR1086" i="14"/>
  <c r="AS1088" i="14"/>
  <c r="AS1103" i="14"/>
  <c r="AS1105" i="14"/>
  <c r="AS1107" i="14"/>
  <c r="AS1116" i="14"/>
  <c r="AR1118" i="14"/>
  <c r="AS1135" i="14"/>
  <c r="AS1137" i="14"/>
  <c r="AS1139" i="14"/>
  <c r="AS1148" i="14"/>
  <c r="AR1150" i="14"/>
  <c r="AS1152" i="14"/>
  <c r="AS1159" i="14"/>
  <c r="AS1161" i="14"/>
  <c r="AS1163" i="14"/>
  <c r="AS1172" i="14"/>
  <c r="AR1174" i="14"/>
  <c r="AS1176" i="14"/>
  <c r="AS1199" i="14"/>
  <c r="AS1201" i="14"/>
  <c r="AS1203" i="14"/>
  <c r="AS1212" i="14"/>
  <c r="AR1214" i="14"/>
  <c r="AS1216" i="14"/>
  <c r="AS1231" i="14"/>
  <c r="AS1233" i="14"/>
  <c r="AS1235" i="14"/>
  <c r="AS1244" i="14"/>
  <c r="AR1246" i="14"/>
  <c r="AS1248" i="14"/>
  <c r="AS1263" i="14"/>
  <c r="AR1267" i="14"/>
  <c r="AS1284" i="14"/>
  <c r="AS1286" i="14"/>
  <c r="AR1297" i="14"/>
  <c r="AR1305" i="14"/>
  <c r="AR1307" i="14"/>
  <c r="AR1324" i="14"/>
  <c r="AR1326" i="14"/>
  <c r="AS1337" i="14"/>
  <c r="AS1339" i="14"/>
  <c r="AR1348" i="14"/>
  <c r="AR1350" i="14"/>
  <c r="AS1352" i="14"/>
  <c r="AS1367" i="14"/>
  <c r="AS1369" i="14"/>
  <c r="AS1371" i="14"/>
  <c r="AR1380" i="14"/>
  <c r="AR1382" i="14"/>
  <c r="AS1384" i="14"/>
  <c r="AS1399" i="14"/>
  <c r="AS1401" i="14"/>
  <c r="AS1403" i="14"/>
  <c r="AS1423" i="14"/>
  <c r="AS1425" i="14"/>
  <c r="AS1427" i="14"/>
  <c r="AS1436" i="14"/>
  <c r="AS1438" i="14"/>
  <c r="AS1440" i="14"/>
  <c r="AS1448" i="14"/>
  <c r="AS1463" i="14"/>
  <c r="AS1465" i="14"/>
  <c r="AS1467" i="14"/>
  <c r="AR1476" i="14"/>
  <c r="AR1478" i="14"/>
  <c r="AS1480" i="14"/>
  <c r="AS1495" i="14"/>
  <c r="AR1497" i="14"/>
  <c r="AS1499" i="14"/>
  <c r="AR1508" i="14"/>
  <c r="AR1510" i="14"/>
  <c r="AS1512" i="14"/>
  <c r="AS1529" i="14"/>
  <c r="AR1531" i="14"/>
  <c r="AS1548" i="14"/>
  <c r="AS1550" i="14"/>
  <c r="AR1556" i="14"/>
  <c r="AS1558" i="14"/>
  <c r="AR1569" i="14"/>
  <c r="AR1571" i="14"/>
  <c r="AS1588" i="14"/>
  <c r="AS1590" i="14"/>
  <c r="AR1591" i="14"/>
  <c r="AS1599" i="14"/>
  <c r="AR1601" i="14"/>
  <c r="AS1603" i="14"/>
  <c r="AS1612" i="14"/>
  <c r="AR1614" i="14"/>
  <c r="AS1616" i="14"/>
  <c r="AS1631" i="14"/>
  <c r="AS1633" i="14"/>
  <c r="AS1635" i="14"/>
  <c r="AR1644" i="14"/>
  <c r="AS1646" i="14"/>
  <c r="AS1663" i="14"/>
  <c r="AR1665" i="14"/>
  <c r="AR1666" i="14"/>
  <c r="AS1668" i="14"/>
  <c r="AR1670" i="14"/>
  <c r="AS1672" i="14"/>
  <c r="AS1687" i="14"/>
  <c r="AS1689" i="14"/>
  <c r="AR1700" i="14"/>
  <c r="AS1729" i="14"/>
  <c r="AS1744" i="14"/>
  <c r="AS1782" i="14"/>
  <c r="AS1848" i="14"/>
  <c r="AS1908" i="14"/>
  <c r="AR1934" i="14"/>
  <c r="AR1966" i="14"/>
  <c r="AS1984" i="14"/>
  <c r="AR2030" i="14"/>
  <c r="AS2049" i="14"/>
  <c r="AR2069" i="14"/>
  <c r="AR2097" i="14"/>
  <c r="AR2121" i="14"/>
  <c r="AS2150" i="14"/>
  <c r="AR2178" i="14"/>
  <c r="AR2198" i="14"/>
  <c r="AS2230" i="14"/>
  <c r="AS2254" i="14"/>
  <c r="AR2286" i="14"/>
  <c r="AR2313" i="14"/>
  <c r="AS2334" i="14"/>
  <c r="AS2358" i="14"/>
  <c r="AS1942" i="14"/>
  <c r="AR1961" i="14"/>
  <c r="AS2000" i="14"/>
  <c r="AR2010" i="14"/>
  <c r="AR2039" i="14"/>
  <c r="AS2066" i="14"/>
  <c r="AR2094" i="14"/>
  <c r="AS2123" i="14"/>
  <c r="AR2150" i="14"/>
  <c r="AR2174" i="14"/>
  <c r="AS2198" i="14"/>
  <c r="AS2235" i="14"/>
  <c r="AS2275" i="14"/>
  <c r="AS707" i="14"/>
  <c r="AR712" i="14"/>
  <c r="AS974" i="14"/>
  <c r="AS164" i="14"/>
  <c r="AR882" i="14"/>
  <c r="AS892" i="14"/>
  <c r="AS985" i="14"/>
  <c r="AR987" i="14"/>
  <c r="AS991" i="14"/>
  <c r="AS993" i="14"/>
  <c r="AR995" i="14"/>
  <c r="AS1039" i="14"/>
  <c r="AS1041" i="14"/>
  <c r="AS1047" i="14"/>
  <c r="AS1049" i="14"/>
  <c r="AS1051" i="14"/>
  <c r="AR1060" i="14"/>
  <c r="AS1062" i="14"/>
  <c r="AS1064" i="14"/>
  <c r="AS1092" i="14"/>
  <c r="AS1094" i="14"/>
  <c r="AR1105" i="14"/>
  <c r="AR1107" i="14"/>
  <c r="AR1124" i="14"/>
  <c r="AS1126" i="14"/>
  <c r="AR1137" i="14"/>
  <c r="AR1139" i="14"/>
  <c r="AR1161" i="14"/>
  <c r="AR1163" i="14"/>
  <c r="AR1180" i="14"/>
  <c r="AS1182" i="14"/>
  <c r="AR1201" i="14"/>
  <c r="AR1203" i="14"/>
  <c r="AR1220" i="14"/>
  <c r="AS1222" i="14"/>
  <c r="AR1233" i="14"/>
  <c r="AR1235" i="14"/>
  <c r="AS1252" i="14"/>
  <c r="AS1254" i="14"/>
  <c r="AS1271" i="14"/>
  <c r="AS1273" i="14"/>
  <c r="AS1275" i="14"/>
  <c r="AR1284" i="14"/>
  <c r="AR1286" i="14"/>
  <c r="AS1288" i="14"/>
  <c r="AS1311" i="14"/>
  <c r="AS1313" i="14"/>
  <c r="AS1315" i="14"/>
  <c r="AS1324" i="14"/>
  <c r="AS1326" i="14"/>
  <c r="AS1328" i="14"/>
  <c r="AR1337" i="14"/>
  <c r="AR1339" i="14"/>
  <c r="AR1356" i="14"/>
  <c r="AS1358" i="14"/>
  <c r="AR1369" i="14"/>
  <c r="AR1371" i="14"/>
  <c r="AR1376" i="14"/>
  <c r="AR1388" i="14"/>
  <c r="AS1390" i="14"/>
  <c r="AR1401" i="14"/>
  <c r="AR1403" i="14"/>
  <c r="AR1412" i="14"/>
  <c r="AS1414" i="14"/>
  <c r="AR1425" i="14"/>
  <c r="AR1427" i="14"/>
  <c r="AR1444" i="14"/>
  <c r="AR1452" i="14"/>
  <c r="AS1454" i="14"/>
  <c r="AR1465" i="14"/>
  <c r="AR1467" i="14"/>
  <c r="AR1484" i="14"/>
  <c r="AS1486" i="14"/>
  <c r="AS1497" i="14"/>
  <c r="AR1499" i="14"/>
  <c r="AR1516" i="14"/>
  <c r="AR1518" i="14"/>
  <c r="AR1521" i="14"/>
  <c r="AS1535" i="14"/>
  <c r="AS1537" i="14"/>
  <c r="AS1539" i="14"/>
  <c r="AR1548" i="14"/>
  <c r="AR1550" i="14"/>
  <c r="AS1552" i="14"/>
  <c r="AS1556" i="14"/>
  <c r="AR1558" i="14"/>
  <c r="AS1560" i="14"/>
  <c r="AS1575" i="14"/>
  <c r="AS1577" i="14"/>
  <c r="AS1579" i="14"/>
  <c r="AR1588" i="14"/>
  <c r="AR1590" i="14"/>
  <c r="AS1591" i="14"/>
  <c r="AS1601" i="14"/>
  <c r="AR1603" i="14"/>
  <c r="AS1620" i="14"/>
  <c r="AS1622" i="14"/>
  <c r="AR1633" i="14"/>
  <c r="AR1635" i="14"/>
  <c r="AS1652" i="14"/>
  <c r="AR1654" i="14"/>
  <c r="AS1665" i="14"/>
  <c r="AS1666" i="14"/>
  <c r="AS1676" i="14"/>
  <c r="AR1689" i="14"/>
  <c r="AS1691" i="14"/>
  <c r="AS1716" i="14"/>
  <c r="AS1718" i="14"/>
  <c r="AR1729" i="14"/>
  <c r="AS1731" i="14"/>
  <c r="AR1736" i="14"/>
  <c r="AS1748" i="14"/>
  <c r="AS1750" i="14"/>
  <c r="AR1761" i="14"/>
  <c r="AR1763" i="14"/>
  <c r="AS1780" i="14"/>
  <c r="AR1782" i="14"/>
  <c r="AS1784" i="14"/>
  <c r="AS1799" i="14"/>
  <c r="AS1801" i="14"/>
  <c r="AR1803" i="14"/>
  <c r="AR1820" i="14"/>
  <c r="AS1822" i="14"/>
  <c r="AS1824" i="14"/>
  <c r="AS1839" i="14"/>
  <c r="AS1841" i="14"/>
  <c r="AS1843" i="14"/>
  <c r="AS1852" i="14"/>
  <c r="AR1854" i="14"/>
  <c r="AR1865" i="14"/>
  <c r="AR1867" i="14"/>
  <c r="AR1884" i="14"/>
  <c r="AS1897" i="14"/>
  <c r="AS1899" i="14"/>
  <c r="AS1916" i="14"/>
  <c r="AR1963" i="14"/>
  <c r="AS2015" i="14"/>
  <c r="AS2067" i="14"/>
  <c r="AS2103" i="14"/>
  <c r="AS2190" i="14"/>
  <c r="AR2219" i="14"/>
  <c r="AS724" i="14"/>
  <c r="AS731" i="14"/>
  <c r="AS740" i="14"/>
  <c r="AS747" i="14"/>
  <c r="AS756" i="14"/>
  <c r="AS763" i="14"/>
  <c r="AS772" i="14"/>
  <c r="AS779" i="14"/>
  <c r="AS788" i="14"/>
  <c r="AS795" i="14"/>
  <c r="AS804" i="14"/>
  <c r="AS811" i="14"/>
  <c r="AS820" i="14"/>
  <c r="AS827" i="14"/>
  <c r="AS836" i="14"/>
  <c r="AS843" i="14"/>
  <c r="AS852" i="14"/>
  <c r="AS857" i="14"/>
  <c r="AS864" i="14"/>
  <c r="AS971" i="14"/>
  <c r="AR872" i="14"/>
  <c r="AS883" i="14"/>
  <c r="AS894" i="14"/>
  <c r="AR1041" i="14"/>
  <c r="AR1049" i="14"/>
  <c r="AR1051" i="14"/>
  <c r="AS1068" i="14"/>
  <c r="AR1070" i="14"/>
  <c r="AS1081" i="14"/>
  <c r="AS1083" i="14"/>
  <c r="AR1092" i="14"/>
  <c r="AR1094" i="14"/>
  <c r="AS1096" i="14"/>
  <c r="AS1111" i="14"/>
  <c r="AS1113" i="14"/>
  <c r="AS1115" i="14"/>
  <c r="AS1124" i="14"/>
  <c r="AR1126" i="14"/>
  <c r="AS1128" i="14"/>
  <c r="AS1143" i="14"/>
  <c r="AS1145" i="14"/>
  <c r="AS1147" i="14"/>
  <c r="AS1167" i="14"/>
  <c r="AS1169" i="14"/>
  <c r="AS1171" i="14"/>
  <c r="AS1180" i="14"/>
  <c r="AR1182" i="14"/>
  <c r="AS1184" i="14"/>
  <c r="AS1192" i="14"/>
  <c r="AS1207" i="14"/>
  <c r="AS1209" i="14"/>
  <c r="AS1211" i="14"/>
  <c r="AS1220" i="14"/>
  <c r="AR1222" i="14"/>
  <c r="AS1239" i="14"/>
  <c r="AS1241" i="14"/>
  <c r="AS1243" i="14"/>
  <c r="AR1252" i="14"/>
  <c r="AR1254" i="14"/>
  <c r="AS1256" i="14"/>
  <c r="AR1273" i="14"/>
  <c r="AR1275" i="14"/>
  <c r="AR1292" i="14"/>
  <c r="AS1294" i="14"/>
  <c r="AS1300" i="14"/>
  <c r="AS1302" i="14"/>
  <c r="AR1313" i="14"/>
  <c r="AR1315" i="14"/>
  <c r="AS1332" i="14"/>
  <c r="AS1334" i="14"/>
  <c r="AR1335" i="14"/>
  <c r="AS1343" i="14"/>
  <c r="AS1345" i="14"/>
  <c r="AS1347" i="14"/>
  <c r="AS1356" i="14"/>
  <c r="AR1358" i="14"/>
  <c r="AS1360" i="14"/>
  <c r="AS1375" i="14"/>
  <c r="AS1377" i="14"/>
  <c r="AS1379" i="14"/>
  <c r="AS1388" i="14"/>
  <c r="AR1390" i="14"/>
  <c r="AS1392" i="14"/>
  <c r="AS1407" i="14"/>
  <c r="AR1409" i="14"/>
  <c r="AS1410" i="14"/>
  <c r="AS1412" i="14"/>
  <c r="AR1414" i="14"/>
  <c r="AS1416" i="14"/>
  <c r="AS1431" i="14"/>
  <c r="AS1433" i="14"/>
  <c r="AS1435" i="14"/>
  <c r="AS1444" i="14"/>
  <c r="AS1452" i="14"/>
  <c r="AR1454" i="14"/>
  <c r="AS1456" i="14"/>
  <c r="AS1471" i="14"/>
  <c r="AR1473" i="14"/>
  <c r="AS1475" i="14"/>
  <c r="AS1484" i="14"/>
  <c r="AR1486" i="14"/>
  <c r="AS1488" i="14"/>
  <c r="AS1503" i="14"/>
  <c r="AR1505" i="14"/>
  <c r="AS1507" i="14"/>
  <c r="AS1516" i="14"/>
  <c r="AS1518" i="14"/>
  <c r="AS1520" i="14"/>
  <c r="AS1524" i="14"/>
  <c r="AS1526" i="14"/>
  <c r="AR1537" i="14"/>
  <c r="AR1539" i="14"/>
  <c r="AR1564" i="14"/>
  <c r="AS1566" i="14"/>
  <c r="AR1577" i="14"/>
  <c r="AR1579" i="14"/>
  <c r="AS1592" i="14"/>
  <c r="AS1607" i="14"/>
  <c r="AS1609" i="14"/>
  <c r="AR1611" i="14"/>
  <c r="AR1620" i="14"/>
  <c r="AR1622" i="14"/>
  <c r="AS1624" i="14"/>
  <c r="AS1639" i="14"/>
  <c r="AR1641" i="14"/>
  <c r="AS1643" i="14"/>
  <c r="AR1652" i="14"/>
  <c r="AS1654" i="14"/>
  <c r="AS1656" i="14"/>
  <c r="AS1667" i="14"/>
  <c r="AR1676" i="14"/>
  <c r="AR1678" i="14"/>
  <c r="AS1680" i="14"/>
  <c r="AS1695" i="14"/>
  <c r="AS1697" i="14"/>
  <c r="AS1699" i="14"/>
  <c r="AS1703" i="14"/>
  <c r="AS1705" i="14"/>
  <c r="AR1707" i="14"/>
  <c r="AR1716" i="14"/>
  <c r="AR1718" i="14"/>
  <c r="AS1720" i="14"/>
  <c r="AS1735" i="14"/>
  <c r="AS1737" i="14"/>
  <c r="AR1739" i="14"/>
  <c r="AR1748" i="14"/>
  <c r="AR1750" i="14"/>
  <c r="AS1752" i="14"/>
  <c r="AS1767" i="14"/>
  <c r="AS1769" i="14"/>
  <c r="AR1771" i="14"/>
  <c r="AS1788" i="14"/>
  <c r="AR1790" i="14"/>
  <c r="AR1801" i="14"/>
  <c r="AS1803" i="14"/>
  <c r="AR1828" i="14"/>
  <c r="AS1830" i="14"/>
  <c r="AR1841" i="14"/>
  <c r="AR1843" i="14"/>
  <c r="AR1852" i="14"/>
  <c r="AS1854" i="14"/>
  <c r="AS1856" i="14"/>
  <c r="AS1871" i="14"/>
  <c r="AS1873" i="14"/>
  <c r="AS1875" i="14"/>
  <c r="AS1884" i="14"/>
  <c r="AS1886" i="14"/>
  <c r="AS1903" i="14"/>
  <c r="AS1905" i="14"/>
  <c r="AS1907" i="14"/>
  <c r="AR1916" i="14"/>
  <c r="AS1918" i="14"/>
  <c r="AS1920" i="14"/>
  <c r="AS1927" i="14"/>
  <c r="AS1929" i="14"/>
  <c r="AR1931" i="14"/>
  <c r="AR1940" i="14"/>
  <c r="AR1942" i="14"/>
  <c r="AS1944" i="14"/>
  <c r="AS1963" i="14"/>
  <c r="AR1972" i="14"/>
  <c r="AR1979" i="14"/>
  <c r="AR1988" i="14"/>
  <c r="AS1995" i="14"/>
  <c r="AS2002" i="14"/>
  <c r="AR2007" i="14"/>
  <c r="AS2012" i="14"/>
  <c r="AR2017" i="14"/>
  <c r="AR2022" i="14"/>
  <c r="AS2027" i="14"/>
  <c r="AS2034" i="14"/>
  <c r="AS2039" i="14"/>
  <c r="AS2041" i="14"/>
  <c r="AS715" i="14"/>
  <c r="AR720" i="14"/>
  <c r="AR729" i="14"/>
  <c r="AR736" i="14"/>
  <c r="AR745" i="14"/>
  <c r="AR752" i="14"/>
  <c r="AR761" i="14"/>
  <c r="AR768" i="14"/>
  <c r="AR777" i="14"/>
  <c r="AR784" i="14"/>
  <c r="AR793" i="14"/>
  <c r="AR800" i="14"/>
  <c r="AR809" i="14"/>
  <c r="AR816" i="14"/>
  <c r="AR825" i="14"/>
  <c r="AR832" i="14"/>
  <c r="AR841" i="14"/>
  <c r="AR848" i="14"/>
  <c r="AR862" i="14"/>
  <c r="AR869" i="14"/>
  <c r="AR897" i="14"/>
  <c r="AS906" i="14"/>
  <c r="AS918" i="14"/>
  <c r="AS923" i="14"/>
  <c r="AS932" i="14"/>
  <c r="AS939" i="14"/>
  <c r="AS953" i="14"/>
  <c r="AR873" i="14"/>
  <c r="AS885" i="14"/>
  <c r="AR894" i="14"/>
  <c r="AS999" i="14"/>
  <c r="AS1009" i="14"/>
  <c r="AS1055" i="14"/>
  <c r="AS1057" i="14"/>
  <c r="AS1059" i="14"/>
  <c r="AR1068" i="14"/>
  <c r="AS1070" i="14"/>
  <c r="AS1072" i="14"/>
  <c r="AR1081" i="14"/>
  <c r="AR1083" i="14"/>
  <c r="AS1100" i="14"/>
  <c r="AS1102" i="14"/>
  <c r="AR1113" i="14"/>
  <c r="AR1115" i="14"/>
  <c r="AR1120" i="14"/>
  <c r="AR1132" i="14"/>
  <c r="AS1134" i="14"/>
  <c r="AR1145" i="14"/>
  <c r="AR1147" i="14"/>
  <c r="AS1156" i="14"/>
  <c r="AS1158" i="14"/>
  <c r="AR1169" i="14"/>
  <c r="AR1171" i="14"/>
  <c r="AS1188" i="14"/>
  <c r="AR1196" i="14"/>
  <c r="AS1198" i="14"/>
  <c r="AR1209" i="14"/>
  <c r="AR1211" i="14"/>
  <c r="AR1228" i="14"/>
  <c r="AS1230" i="14"/>
  <c r="AR1241" i="14"/>
  <c r="AR1243" i="14"/>
  <c r="AR1260" i="14"/>
  <c r="AS1262" i="14"/>
  <c r="AS1265" i="14"/>
  <c r="AS1279" i="14"/>
  <c r="AS1281" i="14"/>
  <c r="AS1283" i="14"/>
  <c r="AS1292" i="14"/>
  <c r="AR1294" i="14"/>
  <c r="AS1296" i="14"/>
  <c r="AR1300" i="14"/>
  <c r="AR1302" i="14"/>
  <c r="AS1304" i="14"/>
  <c r="AS1319" i="14"/>
  <c r="AS1321" i="14"/>
  <c r="AS1323" i="14"/>
  <c r="AR1332" i="14"/>
  <c r="AR1334" i="14"/>
  <c r="AS1335" i="14"/>
  <c r="AR1345" i="14"/>
  <c r="AR1347" i="14"/>
  <c r="AR1364" i="14"/>
  <c r="AS1366" i="14"/>
  <c r="AR1377" i="14"/>
  <c r="AR1379" i="14"/>
  <c r="AS1396" i="14"/>
  <c r="AS1398" i="14"/>
  <c r="AS1409" i="14"/>
  <c r="AR1410" i="14"/>
  <c r="AR1420" i="14"/>
  <c r="AR1422" i="14"/>
  <c r="AR1433" i="14"/>
  <c r="AR1435" i="14"/>
  <c r="AR1460" i="14"/>
  <c r="AS1462" i="14"/>
  <c r="AS1473" i="14"/>
  <c r="AR1475" i="14"/>
  <c r="AS1492" i="14"/>
  <c r="AS1494" i="14"/>
  <c r="AS1505" i="14"/>
  <c r="AR1507" i="14"/>
  <c r="AR1524" i="14"/>
  <c r="AR1526" i="14"/>
  <c r="AS1528" i="14"/>
  <c r="AS1543" i="14"/>
  <c r="AS1545" i="14"/>
  <c r="AR1547" i="14"/>
  <c r="AS1564" i="14"/>
  <c r="AR1566" i="14"/>
  <c r="AS1568" i="14"/>
  <c r="AS1583" i="14"/>
  <c r="AS1585" i="14"/>
  <c r="AS1587" i="14"/>
  <c r="AR1596" i="14"/>
  <c r="AR1598" i="14"/>
  <c r="AR1609" i="14"/>
  <c r="AS1611" i="14"/>
  <c r="AS1628" i="14"/>
  <c r="AS1630" i="14"/>
  <c r="AS1641" i="14"/>
  <c r="AR1643" i="14"/>
  <c r="AR1660" i="14"/>
  <c r="AS1662" i="14"/>
  <c r="AR1667" i="14"/>
  <c r="AS1684" i="14"/>
  <c r="AS1686" i="14"/>
  <c r="AR1697" i="14"/>
  <c r="AR1699" i="14"/>
  <c r="AR1705" i="14"/>
  <c r="AS1707" i="14"/>
  <c r="AS1724" i="14"/>
  <c r="AR1726" i="14"/>
  <c r="AR1737" i="14"/>
  <c r="AS1739" i="14"/>
  <c r="AS1756" i="14"/>
  <c r="AS1758" i="14"/>
  <c r="AR1769" i="14"/>
  <c r="AS1771" i="14"/>
  <c r="AS1779" i="14"/>
  <c r="AR1788" i="14"/>
  <c r="AS1790" i="14"/>
  <c r="AS1792" i="14"/>
  <c r="AS1807" i="14"/>
  <c r="AS1809" i="14"/>
  <c r="AS1815" i="14"/>
  <c r="AS1817" i="14"/>
  <c r="AS1819" i="14"/>
  <c r="AS1828" i="14"/>
  <c r="AR1830" i="14"/>
  <c r="AS1832" i="14"/>
  <c r="AR1860" i="14"/>
  <c r="AS1862" i="14"/>
  <c r="AR1873" i="14"/>
  <c r="AR1875" i="14"/>
  <c r="AR1892" i="14"/>
  <c r="AS1894" i="14"/>
  <c r="AR1905" i="14"/>
  <c r="AR1907" i="14"/>
  <c r="AR1929" i="14"/>
  <c r="AS1931" i="14"/>
  <c r="AR1948" i="14"/>
  <c r="AS1950" i="14"/>
  <c r="AR1965" i="14"/>
  <c r="AS1972" i="14"/>
  <c r="AS1974" i="14"/>
  <c r="AR1981" i="14"/>
  <c r="AS1988" i="14"/>
  <c r="AS1990" i="14"/>
  <c r="AR1997" i="14"/>
  <c r="AR2002" i="14"/>
  <c r="AS2007" i="14"/>
  <c r="AR2009" i="14"/>
  <c r="AR2012" i="14"/>
  <c r="AR2014" i="14"/>
  <c r="AS2019" i="14"/>
  <c r="AS2024" i="14"/>
  <c r="AR2029" i="14"/>
  <c r="AR2036" i="14"/>
  <c r="AR2041" i="14"/>
  <c r="AS2046" i="14"/>
  <c r="AR2051" i="14"/>
  <c r="AS2058" i="14"/>
  <c r="AR2063" i="14"/>
  <c r="AS2068" i="14"/>
  <c r="AR2073" i="14"/>
  <c r="AR2078" i="14"/>
  <c r="AR2083" i="14"/>
  <c r="AR2088" i="14"/>
  <c r="AS2093" i="14"/>
  <c r="AR2096" i="14"/>
  <c r="AS2101" i="14"/>
  <c r="AR2104" i="14"/>
  <c r="AS2109" i="14"/>
  <c r="AR2112" i="14"/>
  <c r="AS2117" i="14"/>
  <c r="AR2120" i="14"/>
  <c r="AS2125" i="14"/>
  <c r="AR2128" i="14"/>
  <c r="AS2133" i="14"/>
  <c r="AR2136" i="14"/>
  <c r="AS2141" i="14"/>
  <c r="AS2149" i="14"/>
  <c r="AR2152" i="14"/>
  <c r="AS2157" i="14"/>
  <c r="AR2160" i="14"/>
  <c r="AS2165" i="14"/>
  <c r="AR2168" i="14"/>
  <c r="AS2173" i="14"/>
  <c r="AR2176" i="14"/>
  <c r="AS2181" i="14"/>
  <c r="AR2184" i="14"/>
  <c r="AS2189" i="14"/>
  <c r="AR2192" i="14"/>
  <c r="AS2197" i="14"/>
  <c r="AR2200" i="14"/>
  <c r="AS2205" i="14"/>
  <c r="AR2208" i="14"/>
  <c r="AS2213" i="14"/>
  <c r="AR2214" i="14"/>
  <c r="AR2216" i="14"/>
  <c r="AS2221" i="14"/>
  <c r="AR2224" i="14"/>
  <c r="AS2229" i="14"/>
  <c r="AR2232" i="14"/>
  <c r="AS2237" i="14"/>
  <c r="AR2240" i="14"/>
  <c r="AS2245" i="14"/>
  <c r="AS2253" i="14"/>
  <c r="AR2256" i="14"/>
  <c r="AS2261" i="14"/>
  <c r="AR2264" i="14"/>
  <c r="AS2269" i="14"/>
  <c r="AR2272" i="14"/>
  <c r="AR902" i="14"/>
  <c r="AR911" i="14"/>
  <c r="AR916" i="14"/>
  <c r="AR928" i="14"/>
  <c r="AR937" i="14"/>
  <c r="AR944" i="14"/>
  <c r="AR949" i="14"/>
  <c r="AR958" i="14"/>
  <c r="AS967" i="14"/>
  <c r="AS874" i="14"/>
  <c r="AR886" i="14"/>
  <c r="AR959" i="14"/>
  <c r="AS983" i="14"/>
  <c r="AS1004" i="14"/>
  <c r="AS1006" i="14"/>
  <c r="AS1012" i="14"/>
  <c r="AR1014" i="14"/>
  <c r="AS1016" i="14"/>
  <c r="AS1020" i="14"/>
  <c r="AR1022" i="14"/>
  <c r="AS1024" i="14"/>
  <c r="AS1028" i="14"/>
  <c r="AR1030" i="14"/>
  <c r="AS1032" i="14"/>
  <c r="AR1036" i="14"/>
  <c r="AS1038" i="14"/>
  <c r="AR1044" i="14"/>
  <c r="AS1046" i="14"/>
  <c r="AR1057" i="14"/>
  <c r="AR1059" i="14"/>
  <c r="AS1076" i="14"/>
  <c r="AS1078" i="14"/>
  <c r="AR1079" i="14"/>
  <c r="AS1087" i="14"/>
  <c r="AS1089" i="14"/>
  <c r="AS1091" i="14"/>
  <c r="AR1100" i="14"/>
  <c r="AR1102" i="14"/>
  <c r="AS1104" i="14"/>
  <c r="AS1119" i="14"/>
  <c r="AS1121" i="14"/>
  <c r="AS1123" i="14"/>
  <c r="AS1132" i="14"/>
  <c r="AR1134" i="14"/>
  <c r="AS1136" i="14"/>
  <c r="AS1151" i="14"/>
  <c r="AS1153" i="14"/>
  <c r="AS1154" i="14"/>
  <c r="AR1156" i="14"/>
  <c r="AR1158" i="14"/>
  <c r="AS1160" i="14"/>
  <c r="AS1175" i="14"/>
  <c r="AS1177" i="14"/>
  <c r="AS1179" i="14"/>
  <c r="AR1188" i="14"/>
  <c r="AS1196" i="14"/>
  <c r="AR1198" i="14"/>
  <c r="AS1200" i="14"/>
  <c r="AS1215" i="14"/>
  <c r="AS1217" i="14"/>
  <c r="AS1219" i="14"/>
  <c r="AS1228" i="14"/>
  <c r="AR1230" i="14"/>
  <c r="AS1232" i="14"/>
  <c r="AS1247" i="14"/>
  <c r="AS1249" i="14"/>
  <c r="AS1251" i="14"/>
  <c r="AS1260" i="14"/>
  <c r="AR1262" i="14"/>
  <c r="AS1264" i="14"/>
  <c r="AR1268" i="14"/>
  <c r="AS1270" i="14"/>
  <c r="AR1281" i="14"/>
  <c r="AR1283" i="14"/>
  <c r="AR1308" i="14"/>
  <c r="AS1310" i="14"/>
  <c r="AR1321" i="14"/>
  <c r="AR1323" i="14"/>
  <c r="AS1336" i="14"/>
  <c r="AS1351" i="14"/>
  <c r="AS1353" i="14"/>
  <c r="AS1355" i="14"/>
  <c r="AS1364" i="14"/>
  <c r="AR1366" i="14"/>
  <c r="AS1368" i="14"/>
  <c r="AS1383" i="14"/>
  <c r="AR1385" i="14"/>
  <c r="AS1387" i="14"/>
  <c r="AR1396" i="14"/>
  <c r="AR1398" i="14"/>
  <c r="AS1400" i="14"/>
  <c r="AS1411" i="14"/>
  <c r="AS1420" i="14"/>
  <c r="AS1422" i="14"/>
  <c r="AS1424" i="14"/>
  <c r="AS1439" i="14"/>
  <c r="AS1441" i="14"/>
  <c r="AS1443" i="14"/>
  <c r="AS1447" i="14"/>
  <c r="AS1449" i="14"/>
  <c r="AS1451" i="14"/>
  <c r="AS1460" i="14"/>
  <c r="AR1462" i="14"/>
  <c r="AS1464" i="14"/>
  <c r="AS1479" i="14"/>
  <c r="AS1481" i="14"/>
  <c r="AS1483" i="14"/>
  <c r="AR1492" i="14"/>
  <c r="AR1494" i="14"/>
  <c r="AS1496" i="14"/>
  <c r="AS1511" i="14"/>
  <c r="AS1513" i="14"/>
  <c r="AS1515" i="14"/>
  <c r="AR1532" i="14"/>
  <c r="AS1534" i="14"/>
  <c r="AR1545" i="14"/>
  <c r="AS1547" i="14"/>
  <c r="AS1572" i="14"/>
  <c r="AR1574" i="14"/>
  <c r="AR1585" i="14"/>
  <c r="AR1587" i="14"/>
  <c r="AS1596" i="14"/>
  <c r="AS1598" i="14"/>
  <c r="AS1600" i="14"/>
  <c r="AS1615" i="14"/>
  <c r="AS1617" i="14"/>
  <c r="AR1619" i="14"/>
  <c r="AR1628" i="14"/>
  <c r="AR1630" i="14"/>
  <c r="AS1647" i="14"/>
  <c r="AS1649" i="14"/>
  <c r="AS1651" i="14"/>
  <c r="AS1660" i="14"/>
  <c r="AR1662" i="14"/>
  <c r="AS1664" i="14"/>
  <c r="AS1671" i="14"/>
  <c r="AS1673" i="14"/>
  <c r="AR1675" i="14"/>
  <c r="AR1684" i="14"/>
  <c r="AR1686" i="14"/>
  <c r="AS1688" i="14"/>
  <c r="AS1711" i="14"/>
  <c r="AS1713" i="14"/>
  <c r="AS1715" i="14"/>
  <c r="AR1724" i="14"/>
  <c r="AS1726" i="14"/>
  <c r="AS1728" i="14"/>
  <c r="AS1743" i="14"/>
  <c r="AR1745" i="14"/>
  <c r="AS1747" i="14"/>
  <c r="AR1756" i="14"/>
  <c r="AR1758" i="14"/>
  <c r="AS1760" i="14"/>
  <c r="AS1775" i="14"/>
  <c r="AR1779" i="14"/>
  <c r="AR1796" i="14"/>
  <c r="AS1798" i="14"/>
  <c r="AR1809" i="14"/>
  <c r="AR1817" i="14"/>
  <c r="AR1819" i="14"/>
  <c r="AS1836" i="14"/>
  <c r="AS1838" i="14"/>
  <c r="AS1849" i="14"/>
  <c r="AS1851" i="14"/>
  <c r="AS1860" i="14"/>
  <c r="AR1862" i="14"/>
  <c r="AS1864" i="14"/>
  <c r="AS1879" i="14"/>
  <c r="AR1881" i="14"/>
  <c r="AS1883" i="14"/>
  <c r="AS1892" i="14"/>
  <c r="AR1894" i="14"/>
  <c r="AS1896" i="14"/>
  <c r="AS1911" i="14"/>
  <c r="AS1913" i="14"/>
  <c r="AS1915" i="14"/>
  <c r="AS1935" i="14"/>
  <c r="AS1937" i="14"/>
  <c r="AR1939" i="14"/>
  <c r="AS1948" i="14"/>
  <c r="AR1950" i="14"/>
  <c r="AS1952" i="14"/>
  <c r="AS1960" i="14"/>
  <c r="AS1967" i="14"/>
  <c r="AR1969" i="14"/>
  <c r="AR1974" i="14"/>
  <c r="AS1976" i="14"/>
  <c r="AS1983" i="14"/>
  <c r="AR1985" i="14"/>
  <c r="AR1990" i="14"/>
  <c r="AR1999" i="14"/>
  <c r="AS2004" i="14"/>
  <c r="AS2009" i="14"/>
  <c r="AS2014" i="14"/>
  <c r="AR2019" i="14"/>
  <c r="AR2026" i="14"/>
  <c r="AR2031" i="14"/>
  <c r="AS2036" i="14"/>
  <c r="AS2038" i="14"/>
  <c r="AS2043" i="14"/>
  <c r="AS2048" i="14"/>
  <c r="AR2053" i="14"/>
  <c r="AR2058" i="14"/>
  <c r="AS2063" i="14"/>
  <c r="AS2065" i="14"/>
  <c r="AR2068" i="14"/>
  <c r="AS2070" i="14"/>
  <c r="AR2075" i="14"/>
  <c r="AS2080" i="14"/>
  <c r="AR2085" i="14"/>
  <c r="AR2090" i="14"/>
  <c r="AR2093" i="14"/>
  <c r="AR2098" i="14"/>
  <c r="AR2101" i="14"/>
  <c r="AS2106" i="14"/>
  <c r="AR2109" i="14"/>
  <c r="AS2114" i="14"/>
  <c r="AR2117" i="14"/>
  <c r="AR2122" i="14"/>
  <c r="AR2125" i="14"/>
  <c r="AS2130" i="14"/>
  <c r="AR2133" i="14"/>
  <c r="AR2138" i="14"/>
  <c r="AR2141" i="14"/>
  <c r="AS2146" i="14"/>
  <c r="AR2149" i="14"/>
  <c r="AS2154" i="14"/>
  <c r="AR2157" i="14"/>
  <c r="AR2162" i="14"/>
  <c r="AR2165" i="14"/>
  <c r="AS2170" i="14"/>
  <c r="AR2173" i="14"/>
  <c r="AR2181" i="14"/>
  <c r="AS2186" i="14"/>
  <c r="AR2189" i="14"/>
  <c r="AR2194" i="14"/>
  <c r="AR2197" i="14"/>
  <c r="AS2202" i="14"/>
  <c r="AR2205" i="14"/>
  <c r="AS2210" i="14"/>
  <c r="AR2213" i="14"/>
  <c r="AS2214" i="14"/>
  <c r="AS2218" i="14"/>
  <c r="AR2221" i="14"/>
  <c r="AR2226" i="14"/>
  <c r="AR2229" i="14"/>
  <c r="AS2234" i="14"/>
  <c r="AR2237" i="14"/>
  <c r="AR2242" i="14"/>
  <c r="AR2245" i="14"/>
  <c r="AR2250" i="14"/>
  <c r="AR2253" i="14"/>
  <c r="AS2258" i="14"/>
  <c r="AR2261" i="14"/>
  <c r="AS2266" i="14"/>
  <c r="AR2163" i="14"/>
  <c r="AS2168" i="14"/>
  <c r="AR2195" i="14"/>
  <c r="AS2200" i="14"/>
  <c r="AR2227" i="14"/>
  <c r="AS2232" i="14"/>
  <c r="AR2269" i="14"/>
  <c r="AS2280" i="14"/>
  <c r="AS2282" i="14"/>
  <c r="AS2288" i="14"/>
  <c r="AS2289" i="14"/>
  <c r="AS2360" i="14"/>
  <c r="AR2362" i="14"/>
  <c r="AR2099" i="14"/>
  <c r="AS2104" i="14"/>
  <c r="AR2131" i="14"/>
  <c r="AS2136" i="14"/>
  <c r="AS2267" i="14"/>
  <c r="AS2274" i="14"/>
  <c r="AR2278" i="14"/>
  <c r="AR2280" i="14"/>
  <c r="AS2286" i="14"/>
  <c r="AR2288" i="14"/>
  <c r="AR2289" i="14"/>
  <c r="AS2328" i="14"/>
  <c r="AS2336" i="14"/>
  <c r="AS2338" i="14"/>
  <c r="AS2344" i="14"/>
  <c r="AS2346" i="14"/>
  <c r="AS2352" i="14"/>
  <c r="AR2358" i="14"/>
  <c r="AR2360" i="14"/>
  <c r="AS2171" i="14"/>
  <c r="AS2176" i="14"/>
  <c r="AS2203" i="14"/>
  <c r="AS2208" i="14"/>
  <c r="AR2235" i="14"/>
  <c r="AS2240" i="14"/>
  <c r="AS2272" i="14"/>
  <c r="AS2290" i="14"/>
  <c r="AS2298" i="14"/>
  <c r="AS2304" i="14"/>
  <c r="AS2312" i="14"/>
  <c r="AS2320" i="14"/>
  <c r="AS2326" i="14"/>
  <c r="AR2334" i="14"/>
  <c r="AS2342" i="14"/>
  <c r="AR2350" i="14"/>
  <c r="AR2067" i="14"/>
  <c r="AR2107" i="14"/>
  <c r="AS2112" i="14"/>
  <c r="AR2139" i="14"/>
  <c r="AR2294" i="14"/>
  <c r="AR2302" i="14"/>
  <c r="AR2304" i="14"/>
  <c r="AR2310" i="14"/>
  <c r="AR2312" i="14"/>
  <c r="AR2318" i="14"/>
  <c r="AR2320" i="14"/>
  <c r="AR2046" i="14"/>
  <c r="AS2051" i="14"/>
  <c r="AS2056" i="14"/>
  <c r="AR2061" i="14"/>
  <c r="AR2066" i="14"/>
  <c r="AS2073" i="14"/>
  <c r="AS2152" i="14"/>
  <c r="AR2179" i="14"/>
  <c r="AS2184" i="14"/>
  <c r="AR2211" i="14"/>
  <c r="AS2243" i="14"/>
  <c r="AS2277" i="14"/>
  <c r="AS2283" i="14"/>
  <c r="AS2355" i="14"/>
  <c r="AS2357" i="14"/>
  <c r="AS2363" i="14"/>
  <c r="AS2365" i="14"/>
  <c r="AS2071" i="14"/>
  <c r="AS2088" i="14"/>
  <c r="AS2120" i="14"/>
  <c r="AR2251" i="14"/>
  <c r="AR2275" i="14"/>
  <c r="AR2283" i="14"/>
  <c r="AS2323" i="14"/>
  <c r="AR2331" i="14"/>
  <c r="AS2339" i="14"/>
  <c r="AR2355" i="14"/>
  <c r="AR2365" i="14"/>
  <c r="AR2076" i="14"/>
  <c r="AR2155" i="14"/>
  <c r="AS2160" i="14"/>
  <c r="AR2187" i="14"/>
  <c r="AS2219" i="14"/>
  <c r="AS2291" i="14"/>
  <c r="AS2293" i="14"/>
  <c r="AR2299" i="14"/>
  <c r="AR2307" i="14"/>
  <c r="AS2315" i="14"/>
  <c r="AR2323" i="14"/>
  <c r="AS2331" i="14"/>
  <c r="AR2341" i="14"/>
  <c r="AR2091" i="14"/>
  <c r="AS2096" i="14"/>
  <c r="AR2123" i="14"/>
  <c r="AS2128" i="14"/>
  <c r="AR2259" i="14"/>
  <c r="AS2264" i="14"/>
  <c r="AR2291" i="14"/>
  <c r="AR2301" i="14"/>
  <c r="AS2307" i="14"/>
  <c r="AR2315" i="14"/>
  <c r="AS2330" i="14"/>
  <c r="AS2296" i="14"/>
  <c r="AS2306" i="14"/>
  <c r="AS2314" i="14"/>
  <c r="AR2328" i="14"/>
  <c r="AR2336" i="14"/>
  <c r="AR2344" i="14"/>
  <c r="AR2352" i="14"/>
  <c r="AR2296" i="14"/>
  <c r="AS2216" i="14"/>
  <c r="AS2285" i="14"/>
  <c r="AR2044" i="14"/>
  <c r="AS2083" i="14"/>
  <c r="AS2256" i="14"/>
  <c r="AR2285" i="14"/>
  <c r="AS2333" i="14"/>
  <c r="AS2349" i="14"/>
  <c r="AR2363" i="14"/>
  <c r="AS2301" i="14"/>
  <c r="AS2309" i="14"/>
  <c r="AR2325" i="14"/>
  <c r="AR2339" i="14"/>
  <c r="AR2349" i="14"/>
  <c r="AR2309" i="14"/>
  <c r="AS2147" i="14"/>
  <c r="AS2078" i="14"/>
  <c r="AR2115" i="14"/>
  <c r="AR2277" i="14"/>
  <c r="AS2325" i="14"/>
  <c r="AS2347" i="14"/>
  <c r="AR2357" i="14"/>
  <c r="AS2192" i="14"/>
  <c r="AS2317" i="14"/>
  <c r="AR2333" i="14"/>
  <c r="AR2347" i="14"/>
  <c r="AS2299" i="14"/>
  <c r="AS2341" i="14"/>
  <c r="AR2293" i="14"/>
  <c r="AS2224" i="14"/>
  <c r="AR2317" i="14"/>
  <c r="AP79" i="14"/>
  <c r="AP80" i="14"/>
  <c r="AP81" i="14"/>
  <c r="AP82" i="14"/>
  <c r="AP83" i="14"/>
  <c r="AP84" i="14"/>
  <c r="AP85" i="14"/>
  <c r="AP86" i="14"/>
  <c r="AP87" i="14"/>
  <c r="AP88" i="14"/>
  <c r="AP89" i="14"/>
  <c r="AP90" i="14"/>
  <c r="AP91" i="14"/>
  <c r="AP92" i="14"/>
  <c r="AP93" i="14"/>
  <c r="AP94" i="14"/>
  <c r="AP95" i="14"/>
  <c r="AP96" i="14"/>
  <c r="AP97" i="14"/>
  <c r="AP98" i="14"/>
  <c r="AP99" i="14"/>
  <c r="AP100" i="14"/>
  <c r="AP101" i="14"/>
  <c r="AP102" i="14"/>
  <c r="AP103" i="14"/>
  <c r="AP104" i="14"/>
  <c r="AP105" i="14"/>
  <c r="AP106" i="14" s="1"/>
  <c r="AP107" i="14" s="1"/>
  <c r="AP108" i="14" s="1"/>
  <c r="AP109" i="14" s="1"/>
  <c r="AP110" i="14" s="1"/>
  <c r="AP111" i="14" s="1"/>
  <c r="AP112" i="14" s="1"/>
  <c r="AP113" i="14" s="1"/>
  <c r="AP114" i="14" s="1"/>
  <c r="AP115" i="14" s="1"/>
  <c r="AP116" i="14" s="1"/>
  <c r="AP117" i="14" s="1"/>
  <c r="AP118" i="14"/>
  <c r="AP119" i="14"/>
  <c r="AP120" i="14"/>
  <c r="AP121" i="14"/>
  <c r="AP122" i="14"/>
  <c r="AP123" i="14"/>
  <c r="AP124" i="14"/>
  <c r="AP125" i="14"/>
  <c r="AP126" i="14"/>
  <c r="AP127" i="14"/>
  <c r="AP128" i="14"/>
  <c r="AP129" i="14"/>
  <c r="AP130" i="14"/>
  <c r="AP131" i="14"/>
  <c r="AP132" i="14"/>
  <c r="AP133" i="14"/>
  <c r="AP134" i="14"/>
  <c r="AP135" i="14"/>
  <c r="AP136" i="14" s="1"/>
  <c r="AP137" i="14"/>
  <c r="AP138" i="14"/>
  <c r="AP139" i="14"/>
  <c r="AP140" i="14"/>
  <c r="AP141" i="14"/>
  <c r="AP142" i="14"/>
  <c r="AP143" i="14"/>
  <c r="AP144" i="14"/>
  <c r="AP145" i="14"/>
  <c r="AP146" i="14"/>
  <c r="AP147" i="14"/>
  <c r="AP148" i="14"/>
  <c r="AP149" i="14"/>
  <c r="AP150" i="14"/>
  <c r="AP151" i="14"/>
  <c r="AP152" i="14"/>
  <c r="AP153" i="14"/>
  <c r="AP154" i="14"/>
  <c r="AP155" i="14"/>
  <c r="AP156" i="14"/>
  <c r="AP157" i="14"/>
  <c r="AP158" i="14"/>
  <c r="AP159" i="14" s="1"/>
  <c r="AP160" i="14"/>
  <c r="AP161" i="14"/>
  <c r="AP162" i="14"/>
  <c r="AP163" i="14"/>
  <c r="AP164" i="14"/>
  <c r="AP165" i="14" s="1"/>
  <c r="AP166" i="14"/>
  <c r="AP167" i="14"/>
  <c r="AP168" i="14"/>
  <c r="AP169" i="14"/>
  <c r="AP170" i="14"/>
  <c r="AP171" i="14"/>
  <c r="AP172" i="14"/>
  <c r="AP173" i="14"/>
  <c r="AP174" i="14"/>
  <c r="AP175" i="14"/>
  <c r="AP176" i="14"/>
  <c r="AP177" i="14"/>
  <c r="AP178" i="14"/>
  <c r="AP179" i="14"/>
  <c r="AP180" i="14"/>
  <c r="AP181" i="14"/>
  <c r="AP182" i="14"/>
  <c r="AP183" i="14"/>
  <c r="AP184" i="14"/>
  <c r="AP185" i="14"/>
  <c r="AP186" i="14"/>
  <c r="AP187" i="14"/>
  <c r="AP188" i="14"/>
  <c r="AP189" i="14"/>
  <c r="AP190" i="14"/>
  <c r="AP191" i="14"/>
  <c r="AP192" i="14"/>
  <c r="AP193" i="14"/>
  <c r="AP194" i="14"/>
  <c r="AP195" i="14"/>
  <c r="AP196" i="14"/>
  <c r="AP197" i="14"/>
  <c r="AP198" i="14"/>
  <c r="AP199" i="14"/>
  <c r="AP200" i="14"/>
  <c r="AP201" i="14"/>
  <c r="AP202" i="14"/>
  <c r="AP203" i="14"/>
  <c r="AP204" i="14"/>
  <c r="AP205" i="14"/>
  <c r="AP206" i="14"/>
  <c r="AP207" i="14"/>
  <c r="AP208" i="14"/>
  <c r="AP209" i="14"/>
  <c r="AP210" i="14" s="1"/>
  <c r="AP211" i="14" s="1"/>
  <c r="AP212" i="14" s="1"/>
  <c r="AP213" i="14" s="1"/>
  <c r="AP214" i="14" s="1"/>
  <c r="AP215" i="14" s="1"/>
  <c r="AP216" i="14" s="1"/>
  <c r="AP217" i="14" s="1"/>
  <c r="AP218" i="14" s="1"/>
  <c r="AP219" i="14" s="1"/>
  <c r="AP220" i="14" s="1"/>
  <c r="AP221" i="14" s="1"/>
  <c r="AP222" i="14" s="1"/>
  <c r="AP223" i="14" s="1"/>
  <c r="AP224" i="14" s="1"/>
  <c r="AP225" i="14" s="1"/>
  <c r="AP226" i="14" s="1"/>
  <c r="AP227" i="14" s="1"/>
  <c r="AP228" i="14" s="1"/>
  <c r="AP229" i="14" s="1"/>
  <c r="AP230" i="14" s="1"/>
  <c r="AP231" i="14" s="1"/>
  <c r="AP232" i="14" s="1"/>
  <c r="AP233" i="14" s="1"/>
  <c r="AP234" i="14" s="1"/>
  <c r="AP235" i="14" s="1"/>
  <c r="AP236" i="14" s="1"/>
  <c r="AP237" i="14" s="1"/>
  <c r="AP238" i="14" s="1"/>
  <c r="AP239" i="14" s="1"/>
  <c r="AP240" i="14" s="1"/>
  <c r="AP241" i="14" s="1"/>
  <c r="AP242" i="14" s="1"/>
  <c r="AP243" i="14" s="1"/>
  <c r="AP244" i="14" s="1"/>
  <c r="AP245" i="14" s="1"/>
  <c r="AP246" i="14" s="1"/>
  <c r="AP247" i="14" s="1"/>
  <c r="AP248" i="14" s="1"/>
  <c r="AP249" i="14" s="1"/>
  <c r="AP250" i="14" s="1"/>
  <c r="AP251" i="14" s="1"/>
  <c r="AP252" i="14" s="1"/>
  <c r="AP253" i="14" s="1"/>
  <c r="AP254" i="14" s="1"/>
  <c r="AP255" i="14" s="1"/>
  <c r="AP256" i="14" s="1"/>
  <c r="AP257" i="14" s="1"/>
  <c r="AP258" i="14" s="1"/>
  <c r="AP259" i="14" s="1"/>
  <c r="AP260" i="14" s="1"/>
  <c r="AP261" i="14" s="1"/>
  <c r="AP262" i="14" s="1"/>
  <c r="AP263" i="14" s="1"/>
  <c r="AP264" i="14" s="1"/>
  <c r="AP265" i="14" s="1"/>
  <c r="AP266" i="14" s="1"/>
  <c r="AP267" i="14" s="1"/>
  <c r="AP268" i="14" s="1"/>
  <c r="AP269" i="14" s="1"/>
  <c r="AP270" i="14" s="1"/>
  <c r="AP271" i="14" s="1"/>
  <c r="AP272" i="14" s="1"/>
  <c r="AP273" i="14" s="1"/>
  <c r="AP274" i="14" s="1"/>
  <c r="AP275" i="14" s="1"/>
  <c r="AP276" i="14" s="1"/>
  <c r="AP277" i="14" s="1"/>
  <c r="AP278" i="14" s="1"/>
  <c r="AP279" i="14" s="1"/>
  <c r="AP280" i="14" s="1"/>
  <c r="AP281" i="14" s="1"/>
  <c r="AP282" i="14" s="1"/>
  <c r="AP283" i="14" s="1"/>
  <c r="AP284" i="14" s="1"/>
  <c r="AP285" i="14" s="1"/>
  <c r="AP286" i="14" s="1"/>
  <c r="AP287" i="14" s="1"/>
  <c r="AP288" i="14" s="1"/>
  <c r="AP289" i="14" s="1"/>
  <c r="AP290" i="14" s="1"/>
  <c r="AP291" i="14" s="1"/>
  <c r="AP292" i="14" s="1"/>
  <c r="AP293" i="14" s="1"/>
  <c r="AP294" i="14" s="1"/>
  <c r="AP295" i="14" s="1"/>
  <c r="AP296" i="14" s="1"/>
  <c r="AP297" i="14" s="1"/>
  <c r="AP298" i="14" s="1"/>
  <c r="AP299" i="14" s="1"/>
  <c r="AP300" i="14" s="1"/>
  <c r="AP301" i="14" s="1"/>
  <c r="AP302" i="14" s="1"/>
  <c r="AP303" i="14" s="1"/>
  <c r="AP304" i="14" s="1"/>
  <c r="AP305" i="14" s="1"/>
  <c r="AP306" i="14" s="1"/>
  <c r="AP307" i="14" s="1"/>
  <c r="AP308" i="14" s="1"/>
  <c r="AP309" i="14" s="1"/>
  <c r="AP310" i="14" s="1"/>
  <c r="AP311" i="14" s="1"/>
  <c r="AP312" i="14" s="1"/>
  <c r="AP313" i="14" s="1"/>
  <c r="AP314" i="14" s="1"/>
  <c r="AP315" i="14" s="1"/>
  <c r="AP316" i="14" s="1"/>
  <c r="AP317" i="14" s="1"/>
  <c r="AP318" i="14" s="1"/>
  <c r="AP319" i="14" s="1"/>
  <c r="AP320" i="14" s="1"/>
  <c r="AP321" i="14" s="1"/>
  <c r="AP322" i="14" s="1"/>
  <c r="AP323" i="14" s="1"/>
  <c r="AP324" i="14" s="1"/>
  <c r="AP325" i="14" s="1"/>
  <c r="AP326" i="14" s="1"/>
  <c r="AP327" i="14" s="1"/>
  <c r="AP328" i="14" s="1"/>
  <c r="AP329" i="14" s="1"/>
  <c r="AP330" i="14" s="1"/>
  <c r="AP331" i="14" s="1"/>
  <c r="AP332" i="14" s="1"/>
  <c r="AP333" i="14" s="1"/>
  <c r="AP334" i="14" s="1"/>
  <c r="AP335" i="14" s="1"/>
  <c r="AP336" i="14" s="1"/>
  <c r="AP337" i="14" s="1"/>
  <c r="AP338" i="14" s="1"/>
  <c r="AP339" i="14" s="1"/>
  <c r="AP340" i="14" s="1"/>
  <c r="AP341" i="14" s="1"/>
  <c r="AP342" i="14" s="1"/>
  <c r="AP343" i="14" s="1"/>
  <c r="AP344" i="14" s="1"/>
  <c r="AP345" i="14" s="1"/>
  <c r="AP346" i="14" s="1"/>
  <c r="AP347" i="14" s="1"/>
  <c r="AP348" i="14" s="1"/>
  <c r="AP349" i="14" s="1"/>
  <c r="AP350" i="14" s="1"/>
  <c r="AP351" i="14" s="1"/>
  <c r="AP352" i="14" s="1"/>
  <c r="AP353" i="14" s="1"/>
  <c r="AP354" i="14" s="1"/>
  <c r="AP355" i="14" s="1"/>
  <c r="AP356" i="14" s="1"/>
  <c r="AP357" i="14" s="1"/>
  <c r="AP358" i="14" s="1"/>
  <c r="AP359" i="14" s="1"/>
  <c r="AP360" i="14" s="1"/>
  <c r="AP361" i="14" s="1"/>
  <c r="AP362" i="14" s="1"/>
  <c r="AP363" i="14" s="1"/>
  <c r="AP364" i="14" s="1"/>
  <c r="AP365" i="14" s="1"/>
  <c r="AP366" i="14" s="1"/>
  <c r="AP367" i="14" s="1"/>
  <c r="AP368" i="14" s="1"/>
  <c r="AP369" i="14" s="1"/>
  <c r="AP370" i="14" s="1"/>
  <c r="AP371" i="14" s="1"/>
  <c r="AP372" i="14" s="1"/>
  <c r="AP373" i="14" s="1"/>
  <c r="AP374" i="14" s="1"/>
  <c r="AP375" i="14" s="1"/>
  <c r="AP376" i="14" s="1"/>
  <c r="AP377" i="14" s="1"/>
  <c r="AP378" i="14" s="1"/>
  <c r="AP379" i="14" s="1"/>
  <c r="AP380" i="14" s="1"/>
  <c r="AP381" i="14" s="1"/>
  <c r="AP382" i="14" s="1"/>
  <c r="AP383" i="14" s="1"/>
  <c r="AP384" i="14" s="1"/>
  <c r="AP385" i="14" s="1"/>
  <c r="AP386" i="14" s="1"/>
  <c r="AP387" i="14" s="1"/>
  <c r="AP388" i="14" s="1"/>
  <c r="AP389" i="14" s="1"/>
  <c r="AP390" i="14" s="1"/>
  <c r="AP391" i="14" s="1"/>
  <c r="AP392" i="14" s="1"/>
  <c r="AP393" i="14" s="1"/>
  <c r="AP394" i="14" s="1"/>
  <c r="AP395" i="14" s="1"/>
  <c r="AP396" i="14" s="1"/>
  <c r="AP397" i="14" s="1"/>
  <c r="AP398" i="14" s="1"/>
  <c r="AP399" i="14" s="1"/>
  <c r="AP400" i="14" s="1"/>
  <c r="AP401" i="14" s="1"/>
  <c r="AP402" i="14" s="1"/>
  <c r="AP403" i="14" s="1"/>
  <c r="AP404" i="14" s="1"/>
  <c r="AP405" i="14" s="1"/>
  <c r="AP406" i="14" s="1"/>
  <c r="AP407" i="14" s="1"/>
  <c r="AP408" i="14" s="1"/>
  <c r="AP409" i="14" s="1"/>
  <c r="AP410" i="14" s="1"/>
  <c r="AP411" i="14" s="1"/>
  <c r="AP412" i="14" s="1"/>
  <c r="AP413" i="14" s="1"/>
  <c r="AP414" i="14" s="1"/>
  <c r="AP415" i="14" s="1"/>
  <c r="AP416" i="14" s="1"/>
  <c r="AP417" i="14" s="1"/>
  <c r="AP418" i="14" s="1"/>
  <c r="AP419" i="14" s="1"/>
  <c r="AP420" i="14" s="1"/>
  <c r="AP421" i="14" s="1"/>
  <c r="AP422" i="14" s="1"/>
  <c r="AP423" i="14" s="1"/>
  <c r="AP424" i="14" s="1"/>
  <c r="AP425" i="14" s="1"/>
  <c r="AP426" i="14" s="1"/>
  <c r="AP427" i="14" s="1"/>
  <c r="AP428" i="14" s="1"/>
  <c r="AP429" i="14" s="1"/>
  <c r="AP430" i="14" s="1"/>
  <c r="AP431" i="14" s="1"/>
  <c r="AP432" i="14" s="1"/>
  <c r="AP433" i="14" s="1"/>
  <c r="AP434" i="14" s="1"/>
  <c r="AP435" i="14" s="1"/>
  <c r="AP436" i="14" s="1"/>
  <c r="AP437" i="14" s="1"/>
  <c r="AP438" i="14" s="1"/>
  <c r="AP439" i="14" s="1"/>
  <c r="AP440" i="14" s="1"/>
  <c r="AP441" i="14" s="1"/>
  <c r="AP442" i="14" s="1"/>
  <c r="AP443" i="14" s="1"/>
  <c r="AP444" i="14" s="1"/>
  <c r="AP445" i="14" s="1"/>
  <c r="AP446" i="14" s="1"/>
  <c r="AP447" i="14" s="1"/>
  <c r="AP448" i="14" s="1"/>
  <c r="AP449" i="14" s="1"/>
  <c r="AP450" i="14" s="1"/>
  <c r="AP451" i="14" s="1"/>
  <c r="AP452" i="14" s="1"/>
  <c r="AP453" i="14" s="1"/>
  <c r="AP454" i="14" s="1"/>
  <c r="AP455" i="14" s="1"/>
  <c r="AP456" i="14" s="1"/>
  <c r="AP457" i="14" s="1"/>
  <c r="AP458" i="14" s="1"/>
  <c r="AP459" i="14" s="1"/>
  <c r="AP460" i="14" s="1"/>
  <c r="AP461" i="14" s="1"/>
  <c r="AP462" i="14" s="1"/>
  <c r="AP463" i="14" s="1"/>
  <c r="AP464" i="14" s="1"/>
  <c r="AP465" i="14" s="1"/>
  <c r="AP466" i="14" s="1"/>
  <c r="AP467" i="14" s="1"/>
  <c r="AP468" i="14" s="1"/>
  <c r="AP469" i="14" s="1"/>
  <c r="AP470" i="14" s="1"/>
  <c r="AP471" i="14" s="1"/>
  <c r="AP472" i="14" s="1"/>
  <c r="AP473" i="14" s="1"/>
  <c r="AP474" i="14" s="1"/>
  <c r="AP475" i="14" s="1"/>
  <c r="AP476" i="14" s="1"/>
  <c r="AP477" i="14" s="1"/>
  <c r="AP478" i="14" s="1"/>
  <c r="AP479" i="14" s="1"/>
  <c r="AP480" i="14" s="1"/>
  <c r="AP481" i="14" s="1"/>
  <c r="AP482" i="14" s="1"/>
  <c r="AP483" i="14" s="1"/>
  <c r="AP484" i="14" s="1"/>
  <c r="AP485" i="14" s="1"/>
  <c r="AP486" i="14" s="1"/>
  <c r="AP487" i="14" s="1"/>
  <c r="AP488" i="14" s="1"/>
  <c r="AP489" i="14" s="1"/>
  <c r="AP490" i="14" s="1"/>
  <c r="AP491" i="14" s="1"/>
  <c r="AP492" i="14" s="1"/>
  <c r="AP493" i="14" s="1"/>
  <c r="AP494" i="14" s="1"/>
  <c r="AP495" i="14" s="1"/>
  <c r="AP496" i="14" s="1"/>
  <c r="AP497" i="14" s="1"/>
  <c r="AP498" i="14" s="1"/>
  <c r="AP499" i="14" s="1"/>
  <c r="AP500" i="14" s="1"/>
  <c r="AP501" i="14" s="1"/>
  <c r="AP502" i="14" s="1"/>
  <c r="AP503" i="14" s="1"/>
  <c r="AP504" i="14" s="1"/>
  <c r="AP505" i="14" s="1"/>
  <c r="AP506" i="14" s="1"/>
  <c r="AP507" i="14" s="1"/>
  <c r="AP508" i="14" s="1"/>
  <c r="AP509" i="14" s="1"/>
  <c r="AP510" i="14" s="1"/>
  <c r="AP511" i="14" s="1"/>
  <c r="AP512" i="14" s="1"/>
  <c r="AP513" i="14" s="1"/>
  <c r="AP514" i="14" s="1"/>
  <c r="AP515" i="14" s="1"/>
  <c r="AP516" i="14" s="1"/>
  <c r="AP517" i="14" s="1"/>
  <c r="AP518" i="14" s="1"/>
  <c r="AP519" i="14" s="1"/>
  <c r="AP520" i="14" s="1"/>
  <c r="AP521" i="14" s="1"/>
  <c r="AP522" i="14" s="1"/>
  <c r="AP523" i="14" s="1"/>
  <c r="AP524" i="14" s="1"/>
  <c r="AP525" i="14" s="1"/>
  <c r="AP526" i="14" s="1"/>
  <c r="AP527" i="14" s="1"/>
  <c r="AP528" i="14" s="1"/>
  <c r="AP529" i="14" s="1"/>
  <c r="AP530" i="14" s="1"/>
  <c r="AP531" i="14" s="1"/>
  <c r="AP532" i="14" s="1"/>
  <c r="AP533" i="14" s="1"/>
  <c r="AP534" i="14" s="1"/>
  <c r="AP535" i="14" s="1"/>
  <c r="AP536" i="14" s="1"/>
  <c r="AP537" i="14" s="1"/>
  <c r="AP538" i="14" s="1"/>
  <c r="AP539" i="14" s="1"/>
  <c r="AP540" i="14" s="1"/>
  <c r="AP541" i="14" s="1"/>
  <c r="AP542" i="14" s="1"/>
  <c r="AP543" i="14" s="1"/>
  <c r="AP544" i="14" s="1"/>
  <c r="AP545" i="14" s="1"/>
  <c r="AP546" i="14" s="1"/>
  <c r="AP547" i="14" s="1"/>
  <c r="AP548" i="14" s="1"/>
  <c r="AP549" i="14" s="1"/>
  <c r="AP550" i="14" s="1"/>
  <c r="AP551" i="14" s="1"/>
  <c r="AP552" i="14" s="1"/>
  <c r="AP553" i="14" s="1"/>
  <c r="AP554" i="14" s="1"/>
  <c r="AP555" i="14" s="1"/>
  <c r="AP556" i="14" s="1"/>
  <c r="AP557" i="14" s="1"/>
  <c r="AP558" i="14" s="1"/>
  <c r="AP559" i="14" s="1"/>
  <c r="AP560" i="14" s="1"/>
  <c r="AP561" i="14" s="1"/>
  <c r="AP562" i="14" s="1"/>
  <c r="AP563" i="14" s="1"/>
  <c r="AP564" i="14" s="1"/>
  <c r="AP565" i="14" s="1"/>
  <c r="AP566" i="14" s="1"/>
  <c r="AP567" i="14" s="1"/>
  <c r="AP568" i="14" s="1"/>
  <c r="AP569" i="14" s="1"/>
  <c r="AP570" i="14" s="1"/>
  <c r="AP571" i="14" s="1"/>
  <c r="AP572" i="14" s="1"/>
  <c r="AP573" i="14" s="1"/>
  <c r="AP574" i="14" s="1"/>
  <c r="AP575" i="14" s="1"/>
  <c r="AP576" i="14" s="1"/>
  <c r="AP577" i="14" s="1"/>
  <c r="AP578" i="14" s="1"/>
  <c r="AP579" i="14" s="1"/>
  <c r="AP580" i="14" s="1"/>
  <c r="AP581" i="14" s="1"/>
  <c r="AP582" i="14" s="1"/>
  <c r="AP583" i="14" s="1"/>
  <c r="AP584" i="14" s="1"/>
  <c r="AP585" i="14" s="1"/>
  <c r="AP586" i="14" s="1"/>
  <c r="AP587" i="14" s="1"/>
  <c r="AP588" i="14" s="1"/>
  <c r="AP589" i="14" s="1"/>
  <c r="AP590" i="14" s="1"/>
  <c r="AP591" i="14" s="1"/>
  <c r="AP592" i="14" s="1"/>
  <c r="AP593" i="14" s="1"/>
  <c r="AP594" i="14" s="1"/>
  <c r="AP595" i="14" s="1"/>
  <c r="AP596" i="14" s="1"/>
  <c r="AP597" i="14" s="1"/>
  <c r="AP598" i="14" s="1"/>
  <c r="AP599" i="14" s="1"/>
  <c r="AP600" i="14" s="1"/>
  <c r="AP601" i="14" s="1"/>
  <c r="AP602" i="14" s="1"/>
  <c r="AP603" i="14" s="1"/>
  <c r="AP604" i="14" s="1"/>
  <c r="AP605" i="14" s="1"/>
  <c r="AP606" i="14" s="1"/>
  <c r="AP607" i="14" s="1"/>
  <c r="AP608" i="14" s="1"/>
  <c r="AP609" i="14" s="1"/>
  <c r="AP610" i="14" s="1"/>
  <c r="AP611" i="14" s="1"/>
  <c r="AP612" i="14" s="1"/>
  <c r="AP613" i="14" s="1"/>
  <c r="AP614" i="14" s="1"/>
  <c r="AP615" i="14" s="1"/>
  <c r="AP616" i="14" s="1"/>
  <c r="AP617" i="14" s="1"/>
  <c r="AP618" i="14" s="1"/>
  <c r="AP619" i="14" s="1"/>
  <c r="AP620" i="14" s="1"/>
  <c r="AP621" i="14" s="1"/>
  <c r="AP622" i="14" s="1"/>
  <c r="AP623" i="14" s="1"/>
  <c r="AP624" i="14" s="1"/>
  <c r="AP625" i="14" s="1"/>
  <c r="AP626" i="14" s="1"/>
  <c r="AP627" i="14" s="1"/>
  <c r="AP628" i="14" s="1"/>
  <c r="AP629" i="14" s="1"/>
  <c r="AP630" i="14" s="1"/>
  <c r="AP631" i="14" s="1"/>
  <c r="AP632" i="14" s="1"/>
  <c r="AP633" i="14" s="1"/>
  <c r="AP634" i="14" s="1"/>
  <c r="AP635" i="14" s="1"/>
  <c r="AP636" i="14" s="1"/>
  <c r="AP637" i="14" s="1"/>
  <c r="AP638" i="14" s="1"/>
  <c r="AP639" i="14" s="1"/>
  <c r="AP640" i="14" s="1"/>
  <c r="AP641" i="14" s="1"/>
  <c r="AP642" i="14" s="1"/>
  <c r="AP643" i="14" s="1"/>
  <c r="AP644" i="14" s="1"/>
  <c r="AP645" i="14" s="1"/>
  <c r="AP646" i="14" s="1"/>
  <c r="AP647" i="14" s="1"/>
  <c r="AP648" i="14" s="1"/>
  <c r="AP649" i="14" s="1"/>
  <c r="AP650" i="14" s="1"/>
  <c r="AP651" i="14" s="1"/>
  <c r="AP652" i="14" s="1"/>
  <c r="AP653" i="14" s="1"/>
  <c r="AP654" i="14" s="1"/>
  <c r="AP655" i="14" s="1"/>
  <c r="AP656" i="14" s="1"/>
  <c r="AP657" i="14" s="1"/>
  <c r="AP658" i="14" s="1"/>
  <c r="AP659" i="14" s="1"/>
  <c r="AP660" i="14" s="1"/>
  <c r="AP661" i="14" s="1"/>
  <c r="AP662" i="14" s="1"/>
  <c r="AP663" i="14" s="1"/>
  <c r="AP664" i="14" s="1"/>
  <c r="AP665" i="14" s="1"/>
  <c r="AP666" i="14" s="1"/>
  <c r="AP667" i="14" s="1"/>
  <c r="AP668" i="14" s="1"/>
  <c r="AP669" i="14" s="1"/>
  <c r="AP670" i="14" s="1"/>
  <c r="AP671" i="14" s="1"/>
  <c r="AP672" i="14" s="1"/>
  <c r="AP673" i="14" s="1"/>
  <c r="AP674" i="14" s="1"/>
  <c r="AP675" i="14" s="1"/>
  <c r="AP676" i="14" s="1"/>
  <c r="AP677" i="14" s="1"/>
  <c r="AP678" i="14" s="1"/>
  <c r="AP679" i="14" s="1"/>
  <c r="AP680" i="14" s="1"/>
  <c r="AP681" i="14" s="1"/>
  <c r="AP682" i="14" s="1"/>
  <c r="AP683" i="14" s="1"/>
  <c r="AP684" i="14" s="1"/>
  <c r="AP685" i="14" s="1"/>
  <c r="AP686" i="14" s="1"/>
  <c r="AP687" i="14" s="1"/>
  <c r="AP688" i="14" s="1"/>
  <c r="AP689" i="14" s="1"/>
  <c r="AP690" i="14" s="1"/>
  <c r="AP691" i="14" s="1"/>
  <c r="AP692" i="14" s="1"/>
  <c r="AP693" i="14" s="1"/>
  <c r="AP694" i="14" s="1"/>
  <c r="AP695" i="14" s="1"/>
  <c r="AP696" i="14" s="1"/>
  <c r="AP697" i="14" s="1"/>
  <c r="AP698" i="14" s="1"/>
  <c r="AP699" i="14" s="1"/>
  <c r="AP700" i="14" s="1"/>
  <c r="AP701" i="14" s="1"/>
  <c r="AP702" i="14" s="1"/>
  <c r="AP703" i="14" s="1"/>
  <c r="AP704" i="14" s="1"/>
  <c r="AP705" i="14" s="1"/>
  <c r="AP706" i="14" s="1"/>
  <c r="AP707" i="14" s="1"/>
  <c r="AP708" i="14" s="1"/>
  <c r="AP709" i="14" s="1"/>
  <c r="AP710" i="14" s="1"/>
  <c r="AP711" i="14" s="1"/>
  <c r="AP712" i="14" s="1"/>
  <c r="AP713" i="14" s="1"/>
  <c r="AP714" i="14" s="1"/>
  <c r="AP715" i="14" s="1"/>
  <c r="AP716" i="14" s="1"/>
  <c r="AP717" i="14" s="1"/>
  <c r="AP718" i="14" s="1"/>
  <c r="AP719" i="14" s="1"/>
  <c r="AP720" i="14" s="1"/>
  <c r="AP721" i="14" s="1"/>
  <c r="AP722" i="14" s="1"/>
  <c r="AP723" i="14" s="1"/>
  <c r="AP724" i="14" s="1"/>
  <c r="AP725" i="14" s="1"/>
  <c r="AP726" i="14" s="1"/>
  <c r="AP727" i="14" s="1"/>
  <c r="AP728" i="14" s="1"/>
  <c r="AP729" i="14" s="1"/>
  <c r="AP730" i="14" s="1"/>
  <c r="AP731" i="14" s="1"/>
  <c r="AP732" i="14" s="1"/>
  <c r="AP733" i="14" s="1"/>
  <c r="AP734" i="14" s="1"/>
  <c r="AP735" i="14" s="1"/>
  <c r="AP736" i="14" s="1"/>
  <c r="AP737" i="14" s="1"/>
  <c r="AP738" i="14" s="1"/>
  <c r="AP739" i="14" s="1"/>
  <c r="AP740" i="14" s="1"/>
  <c r="AP741" i="14" s="1"/>
  <c r="AP742" i="14" s="1"/>
  <c r="AP743" i="14" s="1"/>
  <c r="AP744" i="14" s="1"/>
  <c r="AP745" i="14" s="1"/>
  <c r="AP746" i="14" s="1"/>
  <c r="AP747" i="14" s="1"/>
  <c r="AP748" i="14" s="1"/>
  <c r="AP749" i="14" s="1"/>
  <c r="AP750" i="14" s="1"/>
  <c r="AP751" i="14" s="1"/>
  <c r="AP752" i="14" s="1"/>
  <c r="AP753" i="14" s="1"/>
  <c r="AP754" i="14" s="1"/>
  <c r="AP755" i="14" s="1"/>
  <c r="AP756" i="14" s="1"/>
  <c r="AP757" i="14" s="1"/>
  <c r="AP758" i="14" s="1"/>
  <c r="AP759" i="14" s="1"/>
  <c r="AP760" i="14" s="1"/>
  <c r="AP761" i="14" s="1"/>
  <c r="AP762" i="14" s="1"/>
  <c r="AP763" i="14" s="1"/>
  <c r="AP764" i="14" s="1"/>
  <c r="AP765" i="14" s="1"/>
  <c r="AP766" i="14" s="1"/>
  <c r="AP767" i="14" s="1"/>
  <c r="AP768" i="14" s="1"/>
  <c r="AP769" i="14" s="1"/>
  <c r="AP770" i="14" s="1"/>
  <c r="AP771" i="14" s="1"/>
  <c r="AP772" i="14" s="1"/>
  <c r="AP773" i="14" s="1"/>
  <c r="AP774" i="14" s="1"/>
  <c r="AP775" i="14" s="1"/>
  <c r="AP776" i="14" s="1"/>
  <c r="AP777" i="14" s="1"/>
  <c r="AP778" i="14" s="1"/>
  <c r="AP779" i="14" s="1"/>
  <c r="AP780" i="14" s="1"/>
  <c r="AP781" i="14" s="1"/>
  <c r="AP782" i="14" s="1"/>
  <c r="AP783" i="14" s="1"/>
  <c r="AP784" i="14" s="1"/>
  <c r="AP785" i="14" s="1"/>
  <c r="AP786" i="14" s="1"/>
  <c r="AP787" i="14" s="1"/>
  <c r="AP788" i="14" s="1"/>
  <c r="AP789" i="14" s="1"/>
  <c r="AP790" i="14" s="1"/>
  <c r="AP791" i="14" s="1"/>
  <c r="AP792" i="14" s="1"/>
  <c r="AP793" i="14" s="1"/>
  <c r="AP794" i="14" s="1"/>
  <c r="AP795" i="14" s="1"/>
  <c r="AP796" i="14" s="1"/>
  <c r="AP797" i="14" s="1"/>
  <c r="AP798" i="14" s="1"/>
  <c r="AP799" i="14" s="1"/>
  <c r="AP800" i="14" s="1"/>
  <c r="AP801" i="14" s="1"/>
  <c r="AP802" i="14" s="1"/>
  <c r="AP803" i="14" s="1"/>
  <c r="AP804" i="14" s="1"/>
  <c r="AP805" i="14" s="1"/>
  <c r="AP806" i="14" s="1"/>
  <c r="AP807" i="14" s="1"/>
  <c r="AP808" i="14" s="1"/>
  <c r="AP809" i="14" s="1"/>
  <c r="AP810" i="14" s="1"/>
  <c r="AP811" i="14" s="1"/>
  <c r="AP812" i="14" s="1"/>
  <c r="AP813" i="14" s="1"/>
  <c r="AP814" i="14" s="1"/>
  <c r="AP815" i="14" s="1"/>
  <c r="AP816" i="14" s="1"/>
  <c r="AP817" i="14" s="1"/>
  <c r="AP818" i="14" s="1"/>
  <c r="AP819" i="14" s="1"/>
  <c r="AP820" i="14" s="1"/>
  <c r="AP821" i="14" s="1"/>
  <c r="AP822" i="14" s="1"/>
  <c r="AP823" i="14" s="1"/>
  <c r="AP824" i="14" s="1"/>
  <c r="AP825" i="14" s="1"/>
  <c r="AP826" i="14" s="1"/>
  <c r="AP827" i="14" s="1"/>
  <c r="AP828" i="14" s="1"/>
  <c r="AP829" i="14" s="1"/>
  <c r="AP830" i="14" s="1"/>
  <c r="AP831" i="14" s="1"/>
  <c r="AP832" i="14" s="1"/>
  <c r="AP833" i="14" s="1"/>
  <c r="AP834" i="14" s="1"/>
  <c r="AP835" i="14" s="1"/>
  <c r="AP836" i="14" s="1"/>
  <c r="AP837" i="14" s="1"/>
  <c r="AP838" i="14" s="1"/>
  <c r="AP839" i="14" s="1"/>
  <c r="AP840" i="14" s="1"/>
  <c r="AP841" i="14" s="1"/>
  <c r="AP842" i="14" s="1"/>
  <c r="AP843" i="14" s="1"/>
  <c r="AP844" i="14" s="1"/>
  <c r="AP845" i="14" s="1"/>
  <c r="AP846" i="14" s="1"/>
  <c r="AP847" i="14" s="1"/>
  <c r="AP848" i="14" s="1"/>
  <c r="AP849" i="14" s="1"/>
  <c r="AP850" i="14" s="1"/>
  <c r="AP851" i="14" s="1"/>
  <c r="AP852" i="14" s="1"/>
  <c r="AP853" i="14" s="1"/>
  <c r="AP854" i="14" s="1"/>
  <c r="AP855" i="14" s="1"/>
  <c r="AP856" i="14"/>
  <c r="AP857" i="14" s="1"/>
  <c r="AP858" i="14" s="1"/>
  <c r="AP859" i="14" s="1"/>
  <c r="AP860" i="14" s="1"/>
  <c r="AP861" i="14" s="1"/>
  <c r="AP862" i="14" s="1"/>
  <c r="AP863" i="14" s="1"/>
  <c r="AP864" i="14" s="1"/>
  <c r="AP865" i="14" s="1"/>
  <c r="AP866" i="14" s="1"/>
  <c r="AP867" i="14" s="1"/>
  <c r="AP868" i="14" s="1"/>
  <c r="AP869" i="14" s="1"/>
  <c r="AP870" i="14" s="1"/>
  <c r="AP871" i="14" s="1"/>
  <c r="AP872" i="14"/>
  <c r="AP873" i="14" s="1"/>
  <c r="AP874" i="14" s="1"/>
  <c r="AP875" i="14" s="1"/>
  <c r="AP876" i="14" s="1"/>
  <c r="AP877" i="14" s="1"/>
  <c r="AP878" i="14" s="1"/>
  <c r="AP879" i="14" s="1"/>
  <c r="AP880" i="14" s="1"/>
  <c r="AP881" i="14" s="1"/>
  <c r="AP882" i="14" s="1"/>
  <c r="AP883" i="14" s="1"/>
  <c r="AP884" i="14" s="1"/>
  <c r="AP885" i="14" s="1"/>
  <c r="AP886" i="14" s="1"/>
  <c r="AP887" i="14" s="1"/>
  <c r="AP888" i="14" s="1"/>
  <c r="AP889" i="14" s="1"/>
  <c r="AP890" i="14" s="1"/>
  <c r="AP891" i="14" s="1"/>
  <c r="AP892" i="14" s="1"/>
  <c r="AP893" i="14" s="1"/>
  <c r="AP894" i="14" s="1"/>
  <c r="AP895" i="14" s="1"/>
  <c r="AP896" i="14"/>
  <c r="AP897" i="14"/>
  <c r="AP898" i="14"/>
  <c r="AP899" i="14" s="1"/>
  <c r="AP900" i="14" s="1"/>
  <c r="AP901" i="14" s="1"/>
  <c r="AP902" i="14"/>
  <c r="AP903" i="14" s="1"/>
  <c r="AP904" i="14" s="1"/>
  <c r="AP905" i="14" s="1"/>
  <c r="AP906" i="14" s="1"/>
  <c r="AP907" i="14" s="1"/>
  <c r="AP908" i="14" s="1"/>
  <c r="AP909" i="14" s="1"/>
  <c r="AP910" i="14" s="1"/>
  <c r="AP911" i="14" s="1"/>
  <c r="AP912" i="14" s="1"/>
  <c r="AP913" i="14" s="1"/>
  <c r="AP914" i="14"/>
  <c r="AP915" i="14" s="1"/>
  <c r="AP916" i="14" s="1"/>
  <c r="AP917" i="14" s="1"/>
  <c r="AP918" i="14" s="1"/>
  <c r="AP919" i="14" s="1"/>
  <c r="AP920" i="14" s="1"/>
  <c r="AP921" i="14" s="1"/>
  <c r="AP922" i="14" s="1"/>
  <c r="AP923" i="14"/>
  <c r="AP924" i="14" s="1"/>
  <c r="AP925" i="14" s="1"/>
  <c r="AP926" i="14" s="1"/>
  <c r="AP927" i="14" s="1"/>
  <c r="AP928" i="14" s="1"/>
  <c r="AP929" i="14" s="1"/>
  <c r="AP930" i="14" s="1"/>
  <c r="AP931" i="14" s="1"/>
  <c r="AP932" i="14" s="1"/>
  <c r="AP933" i="14" s="1"/>
  <c r="AP934" i="14" s="1"/>
  <c r="AP935" i="14" s="1"/>
  <c r="AP936" i="14" s="1"/>
  <c r="AP937" i="14" s="1"/>
  <c r="AP938" i="14" s="1"/>
  <c r="AP939" i="14" s="1"/>
  <c r="AP940" i="14" s="1"/>
  <c r="AP941" i="14" s="1"/>
  <c r="AP942" i="14" s="1"/>
  <c r="AP943" i="14" s="1"/>
  <c r="AP944" i="14" s="1"/>
  <c r="AP945" i="14" s="1"/>
  <c r="AP946" i="14" s="1"/>
  <c r="AP947" i="14" s="1"/>
  <c r="AP948" i="14"/>
  <c r="AP949" i="14" s="1"/>
  <c r="AP950" i="14" s="1"/>
  <c r="AP951" i="14" s="1"/>
  <c r="AP952" i="14" s="1"/>
  <c r="AP953" i="14" s="1"/>
  <c r="AP954" i="14" s="1"/>
  <c r="AP955" i="14" s="1"/>
  <c r="AP956" i="14" s="1"/>
  <c r="AP957" i="14" s="1"/>
  <c r="AP958" i="14" s="1"/>
  <c r="AP959" i="14" s="1"/>
  <c r="AP960" i="14" s="1"/>
  <c r="AP961" i="14" s="1"/>
  <c r="AP962" i="14"/>
  <c r="AP963" i="14"/>
  <c r="AP964" i="14"/>
  <c r="AP965" i="14" s="1"/>
  <c r="AP966" i="14" s="1"/>
  <c r="AP967" i="14" s="1"/>
  <c r="AP968" i="14" s="1"/>
  <c r="AP969" i="14" s="1"/>
  <c r="AP970" i="14" s="1"/>
  <c r="AP971" i="14" s="1"/>
  <c r="AP972" i="14" s="1"/>
  <c r="AP973" i="14"/>
  <c r="AP974" i="14" s="1"/>
  <c r="AP975" i="14"/>
  <c r="AP976" i="14" s="1"/>
  <c r="AP977" i="14" s="1"/>
  <c r="AP978" i="14" s="1"/>
  <c r="AP979" i="14"/>
  <c r="AP980" i="14" s="1"/>
  <c r="AP981" i="14" s="1"/>
  <c r="AP982" i="14" s="1"/>
  <c r="AP983" i="14" s="1"/>
  <c r="AP984" i="14" s="1"/>
  <c r="AP985" i="14" s="1"/>
  <c r="AP986" i="14" s="1"/>
  <c r="AP987" i="14" s="1"/>
  <c r="AP988" i="14" s="1"/>
  <c r="AP989" i="14" s="1"/>
  <c r="AP990" i="14" s="1"/>
  <c r="AP991" i="14" s="1"/>
  <c r="AP992" i="14" s="1"/>
  <c r="AP993" i="14" s="1"/>
  <c r="AP994" i="14" s="1"/>
  <c r="AP995" i="14" s="1"/>
  <c r="AP996" i="14" s="1"/>
  <c r="AP997" i="14" s="1"/>
  <c r="AP998" i="14" s="1"/>
  <c r="AP999" i="14" s="1"/>
  <c r="AP1000" i="14" s="1"/>
  <c r="AP1001" i="14" s="1"/>
  <c r="AP1002" i="14" s="1"/>
  <c r="AP1003" i="14" s="1"/>
  <c r="AP1004" i="14" s="1"/>
  <c r="AP1005" i="14" s="1"/>
  <c r="AP1006" i="14" s="1"/>
  <c r="AP1007" i="14" s="1"/>
  <c r="AP1008" i="14" s="1"/>
  <c r="AP1009" i="14" s="1"/>
  <c r="AP1010" i="14" s="1"/>
  <c r="AP1011" i="14" s="1"/>
  <c r="AP1012" i="14" s="1"/>
  <c r="AP1013" i="14" s="1"/>
  <c r="AP1014" i="14" s="1"/>
  <c r="AP1015" i="14" s="1"/>
  <c r="AP1016" i="14" s="1"/>
  <c r="AP1017" i="14" s="1"/>
  <c r="AP1018" i="14" s="1"/>
  <c r="AP1019" i="14" s="1"/>
  <c r="AP1020" i="14" s="1"/>
  <c r="AP1021" i="14" s="1"/>
  <c r="AP1022" i="14" s="1"/>
  <c r="AP1023" i="14" s="1"/>
  <c r="AP1024" i="14" s="1"/>
  <c r="AP1025" i="14" s="1"/>
  <c r="AP1026" i="14" s="1"/>
  <c r="AP1027" i="14" s="1"/>
  <c r="AP1028" i="14" s="1"/>
  <c r="AP1029" i="14" s="1"/>
  <c r="AP1030" i="14" s="1"/>
  <c r="AP1031" i="14" s="1"/>
  <c r="AP1032" i="14" s="1"/>
  <c r="AP1033" i="14" s="1"/>
  <c r="AP1034" i="14" s="1"/>
  <c r="AP1035" i="14" s="1"/>
  <c r="AP1036" i="14" s="1"/>
  <c r="AP1037" i="14" s="1"/>
  <c r="AP1038" i="14" s="1"/>
  <c r="AP1039" i="14" s="1"/>
  <c r="AP1040" i="14" s="1"/>
  <c r="AP1041" i="14" s="1"/>
  <c r="AP1042" i="14" s="1"/>
  <c r="AP1043" i="14" s="1"/>
  <c r="AP1044" i="14" s="1"/>
  <c r="AP1045" i="14" s="1"/>
  <c r="AP1046" i="14" s="1"/>
  <c r="AP1047" i="14" s="1"/>
  <c r="AP1048" i="14" s="1"/>
  <c r="AP1049" i="14" s="1"/>
  <c r="AP1050" i="14" s="1"/>
  <c r="AP1051" i="14" s="1"/>
  <c r="AP1052" i="14" s="1"/>
  <c r="AP1053" i="14" s="1"/>
  <c r="AP1054" i="14" s="1"/>
  <c r="AP1055" i="14" s="1"/>
  <c r="AP1056" i="14" s="1"/>
  <c r="AP1057" i="14" s="1"/>
  <c r="AP1058" i="14" s="1"/>
  <c r="AP1059" i="14" s="1"/>
  <c r="AP1060" i="14" s="1"/>
  <c r="AP1061" i="14" s="1"/>
  <c r="AP1062" i="14" s="1"/>
  <c r="AP1063" i="14" s="1"/>
  <c r="AP1064" i="14" s="1"/>
  <c r="AP1065" i="14" s="1"/>
  <c r="AP1066" i="14" s="1"/>
  <c r="AP1067" i="14" s="1"/>
  <c r="AP1068" i="14" s="1"/>
  <c r="AP1069" i="14" s="1"/>
  <c r="AP1070" i="14" s="1"/>
  <c r="AP1071" i="14" s="1"/>
  <c r="AP1072" i="14" s="1"/>
  <c r="AP1073" i="14" s="1"/>
  <c r="AP1074" i="14" s="1"/>
  <c r="AP1075" i="14" s="1"/>
  <c r="AP1076" i="14" s="1"/>
  <c r="AP1077" i="14" s="1"/>
  <c r="AP1078" i="14" s="1"/>
  <c r="AP1079" i="14" s="1"/>
  <c r="AP1080" i="14" s="1"/>
  <c r="AP1081" i="14" s="1"/>
  <c r="AP1082" i="14" s="1"/>
  <c r="AP1083" i="14" s="1"/>
  <c r="AP1084" i="14" s="1"/>
  <c r="AP1085" i="14" s="1"/>
  <c r="AP1086" i="14" s="1"/>
  <c r="AP1087" i="14" s="1"/>
  <c r="AP1088" i="14" s="1"/>
  <c r="AP1089" i="14" s="1"/>
  <c r="AP1090" i="14" s="1"/>
  <c r="AP1091" i="14" s="1"/>
  <c r="AP1092" i="14" s="1"/>
  <c r="AP1093" i="14" s="1"/>
  <c r="AP1094" i="14" s="1"/>
  <c r="AP1095" i="14" s="1"/>
  <c r="AP1096" i="14" s="1"/>
  <c r="AP1097" i="14" s="1"/>
  <c r="AP1098" i="14" s="1"/>
  <c r="AP1099" i="14" s="1"/>
  <c r="AP1100" i="14" s="1"/>
  <c r="AP1101" i="14" s="1"/>
  <c r="AP1102" i="14" s="1"/>
  <c r="AP1103" i="14" s="1"/>
  <c r="AP1104" i="14" s="1"/>
  <c r="AP1105" i="14" s="1"/>
  <c r="AP1106" i="14" s="1"/>
  <c r="AP1107" i="14" s="1"/>
  <c r="AP1108" i="14" s="1"/>
  <c r="AP1109" i="14" s="1"/>
  <c r="AP1110" i="14" s="1"/>
  <c r="AP1111" i="14" s="1"/>
  <c r="AP1112" i="14" s="1"/>
  <c r="AP1113" i="14" s="1"/>
  <c r="AP1114" i="14" s="1"/>
  <c r="AP1115" i="14" s="1"/>
  <c r="AP1116" i="14" s="1"/>
  <c r="AP1117" i="14" s="1"/>
  <c r="AP1118" i="14" s="1"/>
  <c r="AP1119" i="14" s="1"/>
  <c r="AP1120" i="14" s="1"/>
  <c r="AP1121" i="14" s="1"/>
  <c r="AP1122" i="14" s="1"/>
  <c r="AP1123" i="14" s="1"/>
  <c r="AP1124" i="14" s="1"/>
  <c r="AP1125" i="14" s="1"/>
  <c r="AP1126" i="14" s="1"/>
  <c r="AP1127" i="14" s="1"/>
  <c r="AP1128" i="14" s="1"/>
  <c r="AP1129" i="14" s="1"/>
  <c r="AP1130" i="14" s="1"/>
  <c r="AP1131" i="14" s="1"/>
  <c r="AP1132" i="14" s="1"/>
  <c r="AP1133" i="14" s="1"/>
  <c r="AP1134" i="14" s="1"/>
  <c r="AP1135" i="14" s="1"/>
  <c r="AP1136" i="14" s="1"/>
  <c r="AP1137" i="14" s="1"/>
  <c r="AP1138" i="14" s="1"/>
  <c r="AP1139" i="14" s="1"/>
  <c r="AP1140" i="14" s="1"/>
  <c r="AP1141" i="14" s="1"/>
  <c r="AP1142" i="14" s="1"/>
  <c r="AP1143" i="14" s="1"/>
  <c r="AP1144" i="14" s="1"/>
  <c r="AP1145" i="14" s="1"/>
  <c r="AP1146" i="14" s="1"/>
  <c r="AP1147" i="14" s="1"/>
  <c r="AP1148" i="14" s="1"/>
  <c r="AP1149" i="14" s="1"/>
  <c r="AP1150" i="14" s="1"/>
  <c r="AP1151" i="14" s="1"/>
  <c r="AP1152" i="14" s="1"/>
  <c r="AP1153" i="14" s="1"/>
  <c r="AP1154" i="14" s="1"/>
  <c r="AP1155" i="14" s="1"/>
  <c r="AP1156" i="14" s="1"/>
  <c r="AP1157" i="14" s="1"/>
  <c r="AP1158" i="14" s="1"/>
  <c r="AP1159" i="14" s="1"/>
  <c r="AP1160" i="14" s="1"/>
  <c r="AP1161" i="14" s="1"/>
  <c r="AP1162" i="14" s="1"/>
  <c r="AP1163" i="14" s="1"/>
  <c r="AP1164" i="14" s="1"/>
  <c r="AP1165" i="14" s="1"/>
  <c r="AP1166" i="14" s="1"/>
  <c r="AP1167" i="14" s="1"/>
  <c r="AP1168" i="14" s="1"/>
  <c r="AP1169" i="14" s="1"/>
  <c r="AP1170" i="14" s="1"/>
  <c r="AP1171" i="14" s="1"/>
  <c r="AP1172" i="14" s="1"/>
  <c r="AP1173" i="14" s="1"/>
  <c r="AP1174" i="14" s="1"/>
  <c r="AP1175" i="14" s="1"/>
  <c r="AP1176" i="14" s="1"/>
  <c r="AP1177" i="14" s="1"/>
  <c r="AP1178" i="14" s="1"/>
  <c r="AP1179" i="14" s="1"/>
  <c r="AP1180" i="14" s="1"/>
  <c r="AP1181" i="14" s="1"/>
  <c r="AP1182" i="14" s="1"/>
  <c r="AP1183" i="14" s="1"/>
  <c r="AP1184" i="14" s="1"/>
  <c r="AP1185" i="14" s="1"/>
  <c r="AP1186" i="14" s="1"/>
  <c r="AP1187" i="14" s="1"/>
  <c r="AP1188" i="14" s="1"/>
  <c r="AP1189" i="14" s="1"/>
  <c r="AP1190" i="14" s="1"/>
  <c r="AP1191" i="14" s="1"/>
  <c r="AP1192" i="14" s="1"/>
  <c r="AP1193" i="14" s="1"/>
  <c r="AP1194" i="14" s="1"/>
  <c r="AP1195" i="14" s="1"/>
  <c r="AP1196" i="14" s="1"/>
  <c r="AP1197" i="14" s="1"/>
  <c r="AP1198" i="14" s="1"/>
  <c r="AP1199" i="14" s="1"/>
  <c r="AP1200" i="14" s="1"/>
  <c r="AP1201" i="14" s="1"/>
  <c r="AP1202" i="14" s="1"/>
  <c r="AP1203" i="14" s="1"/>
  <c r="AP1204" i="14" s="1"/>
  <c r="AP1205" i="14" s="1"/>
  <c r="AP1206" i="14" s="1"/>
  <c r="AP1207" i="14" s="1"/>
  <c r="AP1208" i="14" s="1"/>
  <c r="AP1209" i="14" s="1"/>
  <c r="AP1210" i="14" s="1"/>
  <c r="AP1211" i="14" s="1"/>
  <c r="AP1212" i="14" s="1"/>
  <c r="AP1213" i="14" s="1"/>
  <c r="AP1214" i="14" s="1"/>
  <c r="AP1215" i="14" s="1"/>
  <c r="AP1216" i="14" s="1"/>
  <c r="AP1217" i="14" s="1"/>
  <c r="AP1218" i="14" s="1"/>
  <c r="AP1219" i="14" s="1"/>
  <c r="AP1220" i="14" s="1"/>
  <c r="AP1221" i="14" s="1"/>
  <c r="AP1222" i="14" s="1"/>
  <c r="AP1223" i="14" s="1"/>
  <c r="AP1224" i="14" s="1"/>
  <c r="AP1225" i="14" s="1"/>
  <c r="AP1226" i="14" s="1"/>
  <c r="AP1227" i="14" s="1"/>
  <c r="AP1228" i="14" s="1"/>
  <c r="AP1229" i="14" s="1"/>
  <c r="AP1230" i="14" s="1"/>
  <c r="AP1231" i="14" s="1"/>
  <c r="AP1232" i="14" s="1"/>
  <c r="AP1233" i="14" s="1"/>
  <c r="AP1234" i="14" s="1"/>
  <c r="AP1235" i="14" s="1"/>
  <c r="AP1236" i="14" s="1"/>
  <c r="AP1237" i="14" s="1"/>
  <c r="AP1238" i="14" s="1"/>
  <c r="AP1239" i="14" s="1"/>
  <c r="AP1240" i="14" s="1"/>
  <c r="AP1241" i="14" s="1"/>
  <c r="AP1242" i="14" s="1"/>
  <c r="AP1243" i="14" s="1"/>
  <c r="AP1244" i="14" s="1"/>
  <c r="AP1245" i="14" s="1"/>
  <c r="AP1246" i="14" s="1"/>
  <c r="AP1247" i="14" s="1"/>
  <c r="AP1248" i="14" s="1"/>
  <c r="AP1249" i="14" s="1"/>
  <c r="AP1250" i="14" s="1"/>
  <c r="AP1251" i="14" s="1"/>
  <c r="AP1252" i="14" s="1"/>
  <c r="AP1253" i="14" s="1"/>
  <c r="AP1254" i="14" s="1"/>
  <c r="AP1255" i="14" s="1"/>
  <c r="AP1256" i="14" s="1"/>
  <c r="AP1257" i="14" s="1"/>
  <c r="AP1258" i="14" s="1"/>
  <c r="AP1259" i="14" s="1"/>
  <c r="AP1260" i="14" s="1"/>
  <c r="AP1261" i="14" s="1"/>
  <c r="AP1262" i="14" s="1"/>
  <c r="AP1263" i="14" s="1"/>
  <c r="AP1264" i="14" s="1"/>
  <c r="AP1265" i="14" s="1"/>
  <c r="AP1266" i="14" s="1"/>
  <c r="AP1267" i="14" s="1"/>
  <c r="AP1268" i="14" s="1"/>
  <c r="AP1269" i="14" s="1"/>
  <c r="AP1270" i="14" s="1"/>
  <c r="AP1271" i="14" s="1"/>
  <c r="AP1272" i="14" s="1"/>
  <c r="AP1273" i="14" s="1"/>
  <c r="AP1274" i="14" s="1"/>
  <c r="AP1275" i="14" s="1"/>
  <c r="AP1276" i="14" s="1"/>
  <c r="AP1277" i="14" s="1"/>
  <c r="AP1278" i="14" s="1"/>
  <c r="AP1279" i="14" s="1"/>
  <c r="AP1280" i="14" s="1"/>
  <c r="AP1281" i="14" s="1"/>
  <c r="AP1282" i="14" s="1"/>
  <c r="AP1283" i="14" s="1"/>
  <c r="AP1284" i="14" s="1"/>
  <c r="AP1285" i="14" s="1"/>
  <c r="AP1286" i="14" s="1"/>
  <c r="AP1287" i="14" s="1"/>
  <c r="AP1288" i="14" s="1"/>
  <c r="AP1289" i="14" s="1"/>
  <c r="AP1290" i="14" s="1"/>
  <c r="AP1291" i="14" s="1"/>
  <c r="AP1292" i="14" s="1"/>
  <c r="AP1293" i="14" s="1"/>
  <c r="AP1294" i="14" s="1"/>
  <c r="AP1295" i="14" s="1"/>
  <c r="AP1296" i="14" s="1"/>
  <c r="AP1297" i="14" s="1"/>
  <c r="AP1298" i="14" s="1"/>
  <c r="AP1299" i="14" s="1"/>
  <c r="AP1300" i="14" s="1"/>
  <c r="AP1301" i="14" s="1"/>
  <c r="AP1302" i="14" s="1"/>
  <c r="AP1303" i="14" s="1"/>
  <c r="AP1304" i="14" s="1"/>
  <c r="AP1305" i="14" s="1"/>
  <c r="AP1306" i="14" s="1"/>
  <c r="AP1307" i="14" s="1"/>
  <c r="AP1308" i="14" s="1"/>
  <c r="AP1309" i="14" s="1"/>
  <c r="AP1310" i="14" s="1"/>
  <c r="AP1311" i="14" s="1"/>
  <c r="AP1312" i="14" s="1"/>
  <c r="AP1313" i="14" s="1"/>
  <c r="AP1314" i="14" s="1"/>
  <c r="AP1315" i="14" s="1"/>
  <c r="AP1316" i="14" s="1"/>
  <c r="AP1317" i="14" s="1"/>
  <c r="AP1318" i="14" s="1"/>
  <c r="AP1319" i="14" s="1"/>
  <c r="AP1320" i="14" s="1"/>
  <c r="AP1321" i="14" s="1"/>
  <c r="AP1322" i="14" s="1"/>
  <c r="AP1323" i="14" s="1"/>
  <c r="AP1324" i="14" s="1"/>
  <c r="AP1325" i="14" s="1"/>
  <c r="AP1326" i="14" s="1"/>
  <c r="AP1327" i="14" s="1"/>
  <c r="AP1328" i="14" s="1"/>
  <c r="AP1329" i="14" s="1"/>
  <c r="AP1330" i="14" s="1"/>
  <c r="AP1331" i="14" s="1"/>
  <c r="AP1332" i="14" s="1"/>
  <c r="AP1333" i="14" s="1"/>
  <c r="AP1334" i="14" s="1"/>
  <c r="AP1335" i="14" s="1"/>
  <c r="AP1336" i="14" s="1"/>
  <c r="AP1337" i="14" s="1"/>
  <c r="AP1338" i="14" s="1"/>
  <c r="AP1339" i="14" s="1"/>
  <c r="AP1340" i="14" s="1"/>
  <c r="AP1341" i="14" s="1"/>
  <c r="AP1342" i="14" s="1"/>
  <c r="AP1343" i="14" s="1"/>
  <c r="AP1344" i="14" s="1"/>
  <c r="AP1345" i="14" s="1"/>
  <c r="AP1346" i="14" s="1"/>
  <c r="AP1347" i="14" s="1"/>
  <c r="AP1348" i="14" s="1"/>
  <c r="AP1349" i="14" s="1"/>
  <c r="AP1350" i="14" s="1"/>
  <c r="AP1351" i="14" s="1"/>
  <c r="AP1352" i="14" s="1"/>
  <c r="AP1353" i="14" s="1"/>
  <c r="AP1354" i="14" s="1"/>
  <c r="AP1355" i="14" s="1"/>
  <c r="AP1356" i="14" s="1"/>
  <c r="AP1357" i="14" s="1"/>
  <c r="AP1358" i="14" s="1"/>
  <c r="AP1359" i="14" s="1"/>
  <c r="AP1360" i="14" s="1"/>
  <c r="AP1361" i="14" s="1"/>
  <c r="AP1362" i="14" s="1"/>
  <c r="AP1363" i="14" s="1"/>
  <c r="AP1364" i="14" s="1"/>
  <c r="AP1365" i="14" s="1"/>
  <c r="AP1366" i="14" s="1"/>
  <c r="AP1367" i="14" s="1"/>
  <c r="AP1368" i="14" s="1"/>
  <c r="AP1369" i="14" s="1"/>
  <c r="AP1370" i="14" s="1"/>
  <c r="AP1371" i="14" s="1"/>
  <c r="AP1372" i="14" s="1"/>
  <c r="AP1373" i="14" s="1"/>
  <c r="AP1374" i="14" s="1"/>
  <c r="AP1375" i="14" s="1"/>
  <c r="AP1376" i="14" s="1"/>
  <c r="AP1377" i="14" s="1"/>
  <c r="AP1378" i="14" s="1"/>
  <c r="AP1379" i="14" s="1"/>
  <c r="AP1380" i="14" s="1"/>
  <c r="AP1381" i="14" s="1"/>
  <c r="AP1382" i="14" s="1"/>
  <c r="AP1383" i="14" s="1"/>
  <c r="AP1384" i="14" s="1"/>
  <c r="AP1385" i="14" s="1"/>
  <c r="AP1386" i="14" s="1"/>
  <c r="AP1387" i="14" s="1"/>
  <c r="AP1388" i="14" s="1"/>
  <c r="AP1389" i="14" s="1"/>
  <c r="AP1390" i="14" s="1"/>
  <c r="AP1391" i="14" s="1"/>
  <c r="AP1392" i="14" s="1"/>
  <c r="AP1393" i="14" s="1"/>
  <c r="AP1394" i="14" s="1"/>
  <c r="AP1395" i="14" s="1"/>
  <c r="AP1396" i="14" s="1"/>
  <c r="AP1397" i="14" s="1"/>
  <c r="AP1398" i="14" s="1"/>
  <c r="AP1399" i="14" s="1"/>
  <c r="AP1400" i="14" s="1"/>
  <c r="AP1401" i="14" s="1"/>
  <c r="AP1402" i="14" s="1"/>
  <c r="AP1403" i="14" s="1"/>
  <c r="AP1404" i="14" s="1"/>
  <c r="AP1405" i="14" s="1"/>
  <c r="AP1406" i="14" s="1"/>
  <c r="AP1407" i="14" s="1"/>
  <c r="AP1408" i="14" s="1"/>
  <c r="AP1409" i="14" s="1"/>
  <c r="AP1410" i="14" s="1"/>
  <c r="AP1411" i="14" s="1"/>
  <c r="AP1412" i="14" s="1"/>
  <c r="AP1413" i="14" s="1"/>
  <c r="AP1414" i="14" s="1"/>
  <c r="AP1415" i="14" s="1"/>
  <c r="AP1416" i="14" s="1"/>
  <c r="AP1417" i="14" s="1"/>
  <c r="AP1418" i="14" s="1"/>
  <c r="AP1419" i="14" s="1"/>
  <c r="AP1420" i="14" s="1"/>
  <c r="AP1421" i="14" s="1"/>
  <c r="AP1422" i="14" s="1"/>
  <c r="AP1423" i="14" s="1"/>
  <c r="AP1424" i="14" s="1"/>
  <c r="AP1425" i="14" s="1"/>
  <c r="AP1426" i="14" s="1"/>
  <c r="AP1427" i="14" s="1"/>
  <c r="AP1428" i="14" s="1"/>
  <c r="AP1429" i="14" s="1"/>
  <c r="AP1430" i="14" s="1"/>
  <c r="AP1431" i="14" s="1"/>
  <c r="AP1432" i="14" s="1"/>
  <c r="AP1433" i="14" s="1"/>
  <c r="AP1434" i="14" s="1"/>
  <c r="AP1435" i="14" s="1"/>
  <c r="AP1436" i="14" s="1"/>
  <c r="AP1437" i="14" s="1"/>
  <c r="AP1438" i="14" s="1"/>
  <c r="AP1439" i="14" s="1"/>
  <c r="AP1440" i="14" s="1"/>
  <c r="AP1441" i="14" s="1"/>
  <c r="AP1442" i="14" s="1"/>
  <c r="AP1443" i="14" s="1"/>
  <c r="AP1444" i="14" s="1"/>
  <c r="AP1445" i="14" s="1"/>
  <c r="AP1446" i="14" s="1"/>
  <c r="AP1447" i="14" s="1"/>
  <c r="AP1448" i="14" s="1"/>
  <c r="AP1449" i="14" s="1"/>
  <c r="AP1450" i="14" s="1"/>
  <c r="AP1451" i="14" s="1"/>
  <c r="AP1452" i="14" s="1"/>
  <c r="AP1453" i="14" s="1"/>
  <c r="AP1454" i="14" s="1"/>
  <c r="AP1455" i="14" s="1"/>
  <c r="AP1456" i="14" s="1"/>
  <c r="AP1457" i="14" s="1"/>
  <c r="AP1458" i="14" s="1"/>
  <c r="AP1459" i="14" s="1"/>
  <c r="AP1460" i="14" s="1"/>
  <c r="AP1461" i="14" s="1"/>
  <c r="AP1462" i="14" s="1"/>
  <c r="AP1463" i="14" s="1"/>
  <c r="AP1464" i="14" s="1"/>
  <c r="AP1465" i="14" s="1"/>
  <c r="AP1466" i="14" s="1"/>
  <c r="AP1467" i="14" s="1"/>
  <c r="AP1468" i="14" s="1"/>
  <c r="AP1469" i="14" s="1"/>
  <c r="AP1470" i="14" s="1"/>
  <c r="AP1471" i="14" s="1"/>
  <c r="AP1472" i="14" s="1"/>
  <c r="AP1473" i="14" s="1"/>
  <c r="AP1474" i="14" s="1"/>
  <c r="AP1475" i="14" s="1"/>
  <c r="AP1476" i="14" s="1"/>
  <c r="AP1477" i="14" s="1"/>
  <c r="AP1478" i="14" s="1"/>
  <c r="AP1479" i="14" s="1"/>
  <c r="AP1480" i="14" s="1"/>
  <c r="AP1481" i="14" s="1"/>
  <c r="AP1482" i="14" s="1"/>
  <c r="AP1483" i="14" s="1"/>
  <c r="AP1484" i="14" s="1"/>
  <c r="AP1485" i="14" s="1"/>
  <c r="AP1486" i="14" s="1"/>
  <c r="AP1487" i="14" s="1"/>
  <c r="AP1488" i="14" s="1"/>
  <c r="AP1489" i="14" s="1"/>
  <c r="AP1490" i="14" s="1"/>
  <c r="AP1491" i="14" s="1"/>
  <c r="AP1492" i="14" s="1"/>
  <c r="AP1493" i="14" s="1"/>
  <c r="AP1494" i="14" s="1"/>
  <c r="AP1495" i="14" s="1"/>
  <c r="AP1496" i="14" s="1"/>
  <c r="AP1497" i="14" s="1"/>
  <c r="AP1498" i="14" s="1"/>
  <c r="AP1499" i="14" s="1"/>
  <c r="AP1500" i="14" s="1"/>
  <c r="AP1501" i="14" s="1"/>
  <c r="AP1502" i="14" s="1"/>
  <c r="AP1503" i="14" s="1"/>
  <c r="AP1504" i="14" s="1"/>
  <c r="AP1505" i="14" s="1"/>
  <c r="AP1506" i="14" s="1"/>
  <c r="AP1507" i="14" s="1"/>
  <c r="AP1508" i="14" s="1"/>
  <c r="AP1509" i="14" s="1"/>
  <c r="AP1510" i="14" s="1"/>
  <c r="AP1511" i="14" s="1"/>
  <c r="AP1512" i="14" s="1"/>
  <c r="AP1513" i="14" s="1"/>
  <c r="AP1514" i="14" s="1"/>
  <c r="AP1515" i="14" s="1"/>
  <c r="AP1516" i="14" s="1"/>
  <c r="AP1517" i="14" s="1"/>
  <c r="AP1518" i="14" s="1"/>
  <c r="AP1519" i="14" s="1"/>
  <c r="AP1520" i="14" s="1"/>
  <c r="AP1521" i="14" s="1"/>
  <c r="AP1522" i="14" s="1"/>
  <c r="AP1523" i="14" s="1"/>
  <c r="AP1524" i="14" s="1"/>
  <c r="AP1525" i="14" s="1"/>
  <c r="AP1526" i="14" s="1"/>
  <c r="AP1527" i="14" s="1"/>
  <c r="AP1528" i="14" s="1"/>
  <c r="AP1529" i="14" s="1"/>
  <c r="AP1530" i="14" s="1"/>
  <c r="AP1531" i="14" s="1"/>
  <c r="AP1532" i="14" s="1"/>
  <c r="AP1533" i="14" s="1"/>
  <c r="AP1534" i="14" s="1"/>
  <c r="AP1535" i="14" s="1"/>
  <c r="AP1536" i="14" s="1"/>
  <c r="AP1537" i="14" s="1"/>
  <c r="AP1538" i="14" s="1"/>
  <c r="AP1539" i="14" s="1"/>
  <c r="AP1540" i="14" s="1"/>
  <c r="AP1541" i="14" s="1"/>
  <c r="AP1542" i="14" s="1"/>
  <c r="AP1543" i="14" s="1"/>
  <c r="AP1544" i="14" s="1"/>
  <c r="AP1545" i="14" s="1"/>
  <c r="AP1546" i="14" s="1"/>
  <c r="AP1547" i="14" s="1"/>
  <c r="AP1548" i="14" s="1"/>
  <c r="AP1549" i="14" s="1"/>
  <c r="AP1550" i="14" s="1"/>
  <c r="AP1551" i="14" s="1"/>
  <c r="AP1552" i="14" s="1"/>
  <c r="AP1553" i="14" s="1"/>
  <c r="AP1554" i="14" s="1"/>
  <c r="AP1555" i="14" s="1"/>
  <c r="AP1556" i="14" s="1"/>
  <c r="AP1557" i="14" s="1"/>
  <c r="AP1558" i="14" s="1"/>
  <c r="AP1559" i="14" s="1"/>
  <c r="AP1560" i="14" s="1"/>
  <c r="AP1561" i="14" s="1"/>
  <c r="AP1562" i="14" s="1"/>
  <c r="AP1563" i="14" s="1"/>
  <c r="AP1564" i="14" s="1"/>
  <c r="AP1565" i="14" s="1"/>
  <c r="AP1566" i="14" s="1"/>
  <c r="AP1567" i="14" s="1"/>
  <c r="AP1568" i="14" s="1"/>
  <c r="AP1569" i="14" s="1"/>
  <c r="AP1570" i="14" s="1"/>
  <c r="AP1571" i="14" s="1"/>
  <c r="AP1572" i="14" s="1"/>
  <c r="AP1573" i="14" s="1"/>
  <c r="AP1574" i="14" s="1"/>
  <c r="AP1575" i="14" s="1"/>
  <c r="AP1576" i="14" s="1"/>
  <c r="AP1577" i="14" s="1"/>
  <c r="AP1578" i="14" s="1"/>
  <c r="AP1579" i="14" s="1"/>
  <c r="AP1580" i="14" s="1"/>
  <c r="AP1581" i="14" s="1"/>
  <c r="AP1582" i="14" s="1"/>
  <c r="AP1583" i="14" s="1"/>
  <c r="AP1584" i="14" s="1"/>
  <c r="AP1585" i="14" s="1"/>
  <c r="AP1586" i="14" s="1"/>
  <c r="AP1587" i="14" s="1"/>
  <c r="AP1588" i="14" s="1"/>
  <c r="AP1589" i="14" s="1"/>
  <c r="AP1590" i="14" s="1"/>
  <c r="AP1591" i="14" s="1"/>
  <c r="AP1592" i="14" s="1"/>
  <c r="AP1593" i="14" s="1"/>
  <c r="AP1594" i="14" s="1"/>
  <c r="AP1595" i="14" s="1"/>
  <c r="AP1596" i="14" s="1"/>
  <c r="AP1597" i="14" s="1"/>
  <c r="AP1598" i="14" s="1"/>
  <c r="AP1599" i="14" s="1"/>
  <c r="AP1600" i="14" s="1"/>
  <c r="AP1601" i="14" s="1"/>
  <c r="AP1602" i="14" s="1"/>
  <c r="AP1603" i="14" s="1"/>
  <c r="AP1604" i="14" s="1"/>
  <c r="AP1605" i="14" s="1"/>
  <c r="AP1606" i="14" s="1"/>
  <c r="AP1607" i="14" s="1"/>
  <c r="AP1608" i="14" s="1"/>
  <c r="AP1609" i="14" s="1"/>
  <c r="AP1610" i="14" s="1"/>
  <c r="AP1611" i="14" s="1"/>
  <c r="AP1612" i="14" s="1"/>
  <c r="AP1613" i="14" s="1"/>
  <c r="AP1614" i="14" s="1"/>
  <c r="AP1615" i="14" s="1"/>
  <c r="AP1616" i="14" s="1"/>
  <c r="AP1617" i="14" s="1"/>
  <c r="AP1618" i="14" s="1"/>
  <c r="AP1619" i="14" s="1"/>
  <c r="AP1620" i="14" s="1"/>
  <c r="AP1621" i="14" s="1"/>
  <c r="AP1622" i="14" s="1"/>
  <c r="AP1623" i="14" s="1"/>
  <c r="AP1624" i="14" s="1"/>
  <c r="AP1625" i="14" s="1"/>
  <c r="AP1626" i="14" s="1"/>
  <c r="AP1627" i="14" s="1"/>
  <c r="AP1628" i="14" s="1"/>
  <c r="AP1629" i="14" s="1"/>
  <c r="AP1630" i="14" s="1"/>
  <c r="AP1631" i="14" s="1"/>
  <c r="AP1632" i="14" s="1"/>
  <c r="AP1633" i="14" s="1"/>
  <c r="AP1634" i="14" s="1"/>
  <c r="AP1635" i="14" s="1"/>
  <c r="AP1636" i="14" s="1"/>
  <c r="AP1637" i="14" s="1"/>
  <c r="AP1638" i="14" s="1"/>
  <c r="AP1639" i="14" s="1"/>
  <c r="AP1640" i="14" s="1"/>
  <c r="AP1641" i="14" s="1"/>
  <c r="AP1642" i="14" s="1"/>
  <c r="AP1643" i="14" s="1"/>
  <c r="AP1644" i="14" s="1"/>
  <c r="AP1645" i="14" s="1"/>
  <c r="AP1646" i="14" s="1"/>
  <c r="AP1647" i="14" s="1"/>
  <c r="AP1648" i="14" s="1"/>
  <c r="AP1649" i="14" s="1"/>
  <c r="AP1650" i="14" s="1"/>
  <c r="AP1651" i="14" s="1"/>
  <c r="AP1652" i="14" s="1"/>
  <c r="AP1653" i="14" s="1"/>
  <c r="AP1654" i="14" s="1"/>
  <c r="AP1655" i="14" s="1"/>
  <c r="AP1656" i="14" s="1"/>
  <c r="AP1657" i="14" s="1"/>
  <c r="AP1658" i="14" s="1"/>
  <c r="AP1659" i="14" s="1"/>
  <c r="AP1660" i="14" s="1"/>
  <c r="AP1661" i="14" s="1"/>
  <c r="AP1662" i="14" s="1"/>
  <c r="AP1663" i="14" s="1"/>
  <c r="AP1664" i="14" s="1"/>
  <c r="AP1665" i="14" s="1"/>
  <c r="AP1666" i="14" s="1"/>
  <c r="AP1667" i="14" s="1"/>
  <c r="AP1668" i="14" s="1"/>
  <c r="AP1669" i="14" s="1"/>
  <c r="AP1670" i="14" s="1"/>
  <c r="AP1671" i="14" s="1"/>
  <c r="AP1672" i="14" s="1"/>
  <c r="AP1673" i="14" s="1"/>
  <c r="AP1674" i="14" s="1"/>
  <c r="AP1675" i="14" s="1"/>
  <c r="AP1676" i="14" s="1"/>
  <c r="AP1677" i="14" s="1"/>
  <c r="AP1678" i="14" s="1"/>
  <c r="AP1679" i="14" s="1"/>
  <c r="AP1680" i="14" s="1"/>
  <c r="AP1681" i="14" s="1"/>
  <c r="AP1682" i="14" s="1"/>
  <c r="AP1683" i="14" s="1"/>
  <c r="AP1684" i="14" s="1"/>
  <c r="AP1685" i="14" s="1"/>
  <c r="AP1686" i="14" s="1"/>
  <c r="AP1687" i="14" s="1"/>
  <c r="AP1688" i="14" s="1"/>
  <c r="AP1689" i="14" s="1"/>
  <c r="AP1690" i="14" s="1"/>
  <c r="AP1691" i="14" s="1"/>
  <c r="AP1692" i="14" s="1"/>
  <c r="AP1693" i="14" s="1"/>
  <c r="AP1694" i="14" s="1"/>
  <c r="AP1695" i="14" s="1"/>
  <c r="AP1696" i="14" s="1"/>
  <c r="AP1697" i="14" s="1"/>
  <c r="AP1698" i="14" s="1"/>
  <c r="AP1699" i="14" s="1"/>
  <c r="AP1700" i="14" s="1"/>
  <c r="AP1701" i="14" s="1"/>
  <c r="AP1702" i="14" s="1"/>
  <c r="AP1703" i="14" s="1"/>
  <c r="AP1704" i="14" s="1"/>
  <c r="AP1705" i="14" s="1"/>
  <c r="AP1706" i="14" s="1"/>
  <c r="AP1707" i="14" s="1"/>
  <c r="AP1708" i="14" s="1"/>
  <c r="AP1709" i="14" s="1"/>
  <c r="AP1710" i="14" s="1"/>
  <c r="AP1711" i="14" s="1"/>
  <c r="AP1712" i="14" s="1"/>
  <c r="AP1713" i="14" s="1"/>
  <c r="AP1714" i="14" s="1"/>
  <c r="AP1715" i="14" s="1"/>
  <c r="AP1716" i="14" s="1"/>
  <c r="AP1717" i="14" s="1"/>
  <c r="AP1718" i="14" s="1"/>
  <c r="AP1719" i="14" s="1"/>
  <c r="AP1720" i="14" s="1"/>
  <c r="AP1721" i="14" s="1"/>
  <c r="AP1722" i="14" s="1"/>
  <c r="AP1723" i="14" s="1"/>
  <c r="AP1724" i="14" s="1"/>
  <c r="AP1725" i="14" s="1"/>
  <c r="AP1726" i="14" s="1"/>
  <c r="AP1727" i="14" s="1"/>
  <c r="AP1728" i="14" s="1"/>
  <c r="AP1729" i="14" s="1"/>
  <c r="AP1730" i="14" s="1"/>
  <c r="AP1731" i="14" s="1"/>
  <c r="AP1732" i="14" s="1"/>
  <c r="AP1733" i="14" s="1"/>
  <c r="AP1734" i="14" s="1"/>
  <c r="AP1735" i="14" s="1"/>
  <c r="AP1736" i="14" s="1"/>
  <c r="AP1737" i="14" s="1"/>
  <c r="AP1738" i="14" s="1"/>
  <c r="AP1739" i="14" s="1"/>
  <c r="AP1740" i="14" s="1"/>
  <c r="AP1741" i="14" s="1"/>
  <c r="AP1742" i="14" s="1"/>
  <c r="AP1743" i="14" s="1"/>
  <c r="AP1744" i="14" s="1"/>
  <c r="AP1745" i="14" s="1"/>
  <c r="AP1746" i="14" s="1"/>
  <c r="AP1747" i="14" s="1"/>
  <c r="AP1748" i="14" s="1"/>
  <c r="AP1749" i="14" s="1"/>
  <c r="AP1750" i="14" s="1"/>
  <c r="AP1751" i="14" s="1"/>
  <c r="AP1752" i="14" s="1"/>
  <c r="AP1753" i="14" s="1"/>
  <c r="AP1754" i="14" s="1"/>
  <c r="AP1755" i="14" s="1"/>
  <c r="AP1756" i="14" s="1"/>
  <c r="AP1757" i="14" s="1"/>
  <c r="AP1758" i="14" s="1"/>
  <c r="AP1759" i="14" s="1"/>
  <c r="AP1760" i="14" s="1"/>
  <c r="AP1761" i="14" s="1"/>
  <c r="AP1762" i="14" s="1"/>
  <c r="AP1763" i="14" s="1"/>
  <c r="AP1764" i="14" s="1"/>
  <c r="AP1765" i="14" s="1"/>
  <c r="AP1766" i="14" s="1"/>
  <c r="AP1767" i="14" s="1"/>
  <c r="AP1768" i="14" s="1"/>
  <c r="AP1769" i="14" s="1"/>
  <c r="AP1770" i="14" s="1"/>
  <c r="AP1771" i="14" s="1"/>
  <c r="AP1772" i="14" s="1"/>
  <c r="AP1773" i="14" s="1"/>
  <c r="AP1774" i="14" s="1"/>
  <c r="AP1775" i="14" s="1"/>
  <c r="AP1776" i="14" s="1"/>
  <c r="AP1777" i="14" s="1"/>
  <c r="AP1778" i="14" s="1"/>
  <c r="AP1779" i="14" s="1"/>
  <c r="AP1780" i="14" s="1"/>
  <c r="AP1781" i="14" s="1"/>
  <c r="AP1782" i="14" s="1"/>
  <c r="AP1783" i="14" s="1"/>
  <c r="AP1784" i="14" s="1"/>
  <c r="AP1785" i="14" s="1"/>
  <c r="AP1786" i="14" s="1"/>
  <c r="AP1787" i="14" s="1"/>
  <c r="AP1788" i="14" s="1"/>
  <c r="AP1789" i="14" s="1"/>
  <c r="AP1790" i="14" s="1"/>
  <c r="AP1791" i="14" s="1"/>
  <c r="AP1792" i="14" s="1"/>
  <c r="AP1793" i="14" s="1"/>
  <c r="AP1794" i="14" s="1"/>
  <c r="AP1795" i="14" s="1"/>
  <c r="AP1796" i="14" s="1"/>
  <c r="AP1797" i="14" s="1"/>
  <c r="AP1798" i="14" s="1"/>
  <c r="AP1799" i="14" s="1"/>
  <c r="AP1800" i="14" s="1"/>
  <c r="AP1801" i="14" s="1"/>
  <c r="AP1802" i="14" s="1"/>
  <c r="AP1803" i="14" s="1"/>
  <c r="AP1804" i="14" s="1"/>
  <c r="AP1805" i="14" s="1"/>
  <c r="AP1806" i="14" s="1"/>
  <c r="AP1807" i="14" s="1"/>
  <c r="AP1808" i="14" s="1"/>
  <c r="AP1809" i="14" s="1"/>
  <c r="AP1810" i="14" s="1"/>
  <c r="AP1811" i="14" s="1"/>
  <c r="AP1812" i="14" s="1"/>
  <c r="AP1813" i="14" s="1"/>
  <c r="AP1814" i="14" s="1"/>
  <c r="AP1815" i="14" s="1"/>
  <c r="AP1816" i="14" s="1"/>
  <c r="AP1817" i="14" s="1"/>
  <c r="AP1818" i="14" s="1"/>
  <c r="AP1819" i="14" s="1"/>
  <c r="AP1820" i="14" s="1"/>
  <c r="AP1821" i="14" s="1"/>
  <c r="AP1822" i="14" s="1"/>
  <c r="AP1823" i="14" s="1"/>
  <c r="AP1824" i="14" s="1"/>
  <c r="AP1825" i="14" s="1"/>
  <c r="AP1826" i="14" s="1"/>
  <c r="AP1827" i="14" s="1"/>
  <c r="AP1828" i="14" s="1"/>
  <c r="AP1829" i="14" s="1"/>
  <c r="AP1830" i="14" s="1"/>
  <c r="AP1831" i="14" s="1"/>
  <c r="AP1832" i="14" s="1"/>
  <c r="AP1833" i="14" s="1"/>
  <c r="AP1834" i="14" s="1"/>
  <c r="AP1835" i="14" s="1"/>
  <c r="AP1836" i="14" s="1"/>
  <c r="AP1837" i="14" s="1"/>
  <c r="AP1838" i="14" s="1"/>
  <c r="AP1839" i="14" s="1"/>
  <c r="AP1840" i="14" s="1"/>
  <c r="AP1841" i="14" s="1"/>
  <c r="AP1842" i="14" s="1"/>
  <c r="AP1843" i="14" s="1"/>
  <c r="AP1844" i="14" s="1"/>
  <c r="AP1845" i="14" s="1"/>
  <c r="AP1846" i="14" s="1"/>
  <c r="AP1847" i="14" s="1"/>
  <c r="AP1848" i="14" s="1"/>
  <c r="AP1849" i="14" s="1"/>
  <c r="AP1850" i="14" s="1"/>
  <c r="AP1851" i="14" s="1"/>
  <c r="AP1852" i="14" s="1"/>
  <c r="AP1853" i="14" s="1"/>
  <c r="AP1854" i="14" s="1"/>
  <c r="AP1855" i="14" s="1"/>
  <c r="AP1856" i="14" s="1"/>
  <c r="AP1857" i="14" s="1"/>
  <c r="AP1858" i="14" s="1"/>
  <c r="AP1859" i="14" s="1"/>
  <c r="AP1860" i="14" s="1"/>
  <c r="AP1861" i="14" s="1"/>
  <c r="AP1862" i="14" s="1"/>
  <c r="AP1863" i="14" s="1"/>
  <c r="AP1864" i="14" s="1"/>
  <c r="AP1865" i="14" s="1"/>
  <c r="AP1866" i="14" s="1"/>
  <c r="AP1867" i="14" s="1"/>
  <c r="AP1868" i="14" s="1"/>
  <c r="AP1869" i="14" s="1"/>
  <c r="AP1870" i="14" s="1"/>
  <c r="AP1871" i="14" s="1"/>
  <c r="AP1872" i="14" s="1"/>
  <c r="AP1873" i="14" s="1"/>
  <c r="AP1874" i="14" s="1"/>
  <c r="AP1875" i="14" s="1"/>
  <c r="AP1876" i="14" s="1"/>
  <c r="AP1877" i="14" s="1"/>
  <c r="AP1878" i="14" s="1"/>
  <c r="AP1879" i="14" s="1"/>
  <c r="AP1880" i="14" s="1"/>
  <c r="AP1881" i="14" s="1"/>
  <c r="AP1882" i="14" s="1"/>
  <c r="AP1883" i="14" s="1"/>
  <c r="AP1884" i="14" s="1"/>
  <c r="AP1885" i="14" s="1"/>
  <c r="AP1886" i="14" s="1"/>
  <c r="AP1887" i="14" s="1"/>
  <c r="AP1888" i="14" s="1"/>
  <c r="AP1889" i="14" s="1"/>
  <c r="AP1890" i="14" s="1"/>
  <c r="AP1891" i="14" s="1"/>
  <c r="AP1892" i="14" s="1"/>
  <c r="AP1893" i="14" s="1"/>
  <c r="AP1894" i="14" s="1"/>
  <c r="AP1895" i="14" s="1"/>
  <c r="AP1896" i="14" s="1"/>
  <c r="AP1897" i="14" s="1"/>
  <c r="AP1898" i="14" s="1"/>
  <c r="AP1899" i="14" s="1"/>
  <c r="AP1900" i="14" s="1"/>
  <c r="AP1901" i="14" s="1"/>
  <c r="AP1902" i="14" s="1"/>
  <c r="AP1903" i="14" s="1"/>
  <c r="AP1904" i="14" s="1"/>
  <c r="AP1905" i="14" s="1"/>
  <c r="AP1906" i="14" s="1"/>
  <c r="AP1907" i="14" s="1"/>
  <c r="AP1908" i="14" s="1"/>
  <c r="AP1909" i="14" s="1"/>
  <c r="AP1910" i="14" s="1"/>
  <c r="AP1911" i="14" s="1"/>
  <c r="AP1912" i="14" s="1"/>
  <c r="AP1913" i="14" s="1"/>
  <c r="AP1914" i="14" s="1"/>
  <c r="AP1915" i="14" s="1"/>
  <c r="AP1916" i="14" s="1"/>
  <c r="AP1917" i="14" s="1"/>
  <c r="AP1918" i="14" s="1"/>
  <c r="AP1919" i="14" s="1"/>
  <c r="AP1920" i="14" s="1"/>
  <c r="AP1921" i="14" s="1"/>
  <c r="AP1922" i="14" s="1"/>
  <c r="AP1923" i="14" s="1"/>
  <c r="AP1924" i="14" s="1"/>
  <c r="AP1925" i="14" s="1"/>
  <c r="AP1926" i="14" s="1"/>
  <c r="AP1927" i="14" s="1"/>
  <c r="AP1928" i="14" s="1"/>
  <c r="AP1929" i="14" s="1"/>
  <c r="AP1930" i="14" s="1"/>
  <c r="AP1931" i="14" s="1"/>
  <c r="AP1932" i="14" s="1"/>
  <c r="AP1933" i="14" s="1"/>
  <c r="AP1934" i="14" s="1"/>
  <c r="AP1935" i="14" s="1"/>
  <c r="AP1936" i="14" s="1"/>
  <c r="AP1937" i="14" s="1"/>
  <c r="AP1938" i="14" s="1"/>
  <c r="AP1939" i="14" s="1"/>
  <c r="AP1940" i="14" s="1"/>
  <c r="AP1941" i="14" s="1"/>
  <c r="AP1942" i="14" s="1"/>
  <c r="AP1943" i="14" s="1"/>
  <c r="AP1944" i="14" s="1"/>
  <c r="AP1945" i="14" s="1"/>
  <c r="AP1946" i="14" s="1"/>
  <c r="AP1947" i="14" s="1"/>
  <c r="AP1948" i="14" s="1"/>
  <c r="AP1949" i="14" s="1"/>
  <c r="AP1950" i="14" s="1"/>
  <c r="AP1951" i="14" s="1"/>
  <c r="AP1952" i="14" s="1"/>
  <c r="AP1953" i="14" s="1"/>
  <c r="AP1954" i="14" s="1"/>
  <c r="AP1955" i="14" s="1"/>
  <c r="AP1956" i="14" s="1"/>
  <c r="AP1957" i="14" s="1"/>
  <c r="AP1958" i="14" s="1"/>
  <c r="AP1959" i="14" s="1"/>
  <c r="AP1960" i="14" s="1"/>
  <c r="AP1961" i="14" s="1"/>
  <c r="AP1962" i="14" s="1"/>
  <c r="AP1963" i="14" s="1"/>
  <c r="AP1964" i="14" s="1"/>
  <c r="AP1965" i="14" s="1"/>
  <c r="AP1966" i="14" s="1"/>
  <c r="AP1967" i="14" s="1"/>
  <c r="AP1968" i="14" s="1"/>
  <c r="AP1969" i="14" s="1"/>
  <c r="AP1970" i="14" s="1"/>
  <c r="AP1971" i="14" s="1"/>
  <c r="AP1972" i="14" s="1"/>
  <c r="AP1973" i="14" s="1"/>
  <c r="AP1974" i="14" s="1"/>
  <c r="AP1975" i="14" s="1"/>
  <c r="AP1976" i="14" s="1"/>
  <c r="AP1977" i="14" s="1"/>
  <c r="AP1978" i="14" s="1"/>
  <c r="AP1979" i="14" s="1"/>
  <c r="AP1980" i="14" s="1"/>
  <c r="AP1981" i="14" s="1"/>
  <c r="AP1982" i="14" s="1"/>
  <c r="AP1983" i="14" s="1"/>
  <c r="AP1984" i="14" s="1"/>
  <c r="AP1985" i="14" s="1"/>
  <c r="AP1986" i="14" s="1"/>
  <c r="AP1987" i="14" s="1"/>
  <c r="AP1988" i="14" s="1"/>
  <c r="AP1989" i="14" s="1"/>
  <c r="AP1990" i="14" s="1"/>
  <c r="AP1991" i="14" s="1"/>
  <c r="AP1992" i="14" s="1"/>
  <c r="AP1993" i="14" s="1"/>
  <c r="AP1994" i="14" s="1"/>
  <c r="AP1995" i="14" s="1"/>
  <c r="AP1996" i="14" s="1"/>
  <c r="AP1997" i="14" s="1"/>
  <c r="AP1998" i="14" s="1"/>
  <c r="AP1999" i="14" s="1"/>
  <c r="AP2000" i="14" s="1"/>
  <c r="AP2001" i="14" s="1"/>
  <c r="AP2002" i="14" s="1"/>
  <c r="AP2003" i="14" s="1"/>
  <c r="AP2004" i="14" s="1"/>
  <c r="AP2005" i="14" s="1"/>
  <c r="AP2006" i="14" s="1"/>
  <c r="AP2007" i="14" s="1"/>
  <c r="AP2008" i="14" s="1"/>
  <c r="AP2009" i="14" s="1"/>
  <c r="AP2010" i="14" s="1"/>
  <c r="AP2011" i="14" s="1"/>
  <c r="AP2012" i="14" s="1"/>
  <c r="AP2013" i="14" s="1"/>
  <c r="AP2014" i="14" s="1"/>
  <c r="AP2015" i="14" s="1"/>
  <c r="AP2016" i="14" s="1"/>
  <c r="AP2017" i="14" s="1"/>
  <c r="AP2018" i="14" s="1"/>
  <c r="AP2019" i="14" s="1"/>
  <c r="AP2020" i="14" s="1"/>
  <c r="AP2021" i="14" s="1"/>
  <c r="AP2022" i="14" s="1"/>
  <c r="AP2023" i="14" s="1"/>
  <c r="AP2024" i="14" s="1"/>
  <c r="AP2025" i="14" s="1"/>
  <c r="AP2026" i="14" s="1"/>
  <c r="AP2027" i="14" s="1"/>
  <c r="AP2028" i="14" s="1"/>
  <c r="AP2029" i="14" s="1"/>
  <c r="AP2030" i="14" s="1"/>
  <c r="AP2031" i="14" s="1"/>
  <c r="AP2032" i="14" s="1"/>
  <c r="AP2033" i="14" s="1"/>
  <c r="AP2034" i="14" s="1"/>
  <c r="AP2035" i="14" s="1"/>
  <c r="AP2036" i="14" s="1"/>
  <c r="AP2037" i="14" s="1"/>
  <c r="AP2038" i="14" s="1"/>
  <c r="AP2039" i="14" s="1"/>
  <c r="AP2040" i="14" s="1"/>
  <c r="AP2041" i="14" s="1"/>
  <c r="AP2042" i="14" s="1"/>
  <c r="AP2043" i="14" s="1"/>
  <c r="AP2044" i="14" s="1"/>
  <c r="AP2045" i="14" s="1"/>
  <c r="AP2046" i="14" s="1"/>
  <c r="AP2047" i="14" s="1"/>
  <c r="AP2048" i="14" s="1"/>
  <c r="AP2049" i="14" s="1"/>
  <c r="AP2050" i="14" s="1"/>
  <c r="AP2051" i="14" s="1"/>
  <c r="AP2052" i="14" s="1"/>
  <c r="AP2053" i="14" s="1"/>
  <c r="AP2054" i="14" s="1"/>
  <c r="AP2055" i="14" s="1"/>
  <c r="AP2056" i="14" s="1"/>
  <c r="AP2057" i="14" s="1"/>
  <c r="AP2058" i="14" s="1"/>
  <c r="AP2059" i="14" s="1"/>
  <c r="AP2060" i="14" s="1"/>
  <c r="AP2061" i="14" s="1"/>
  <c r="AP2062" i="14" s="1"/>
  <c r="AP2063" i="14" s="1"/>
  <c r="AP2064" i="14" s="1"/>
  <c r="AP2065" i="14" s="1"/>
  <c r="AP2066" i="14" s="1"/>
  <c r="AP2067" i="14" s="1"/>
  <c r="AP2068" i="14" s="1"/>
  <c r="AP2069" i="14" s="1"/>
  <c r="AP2070" i="14" s="1"/>
  <c r="AP2071" i="14" s="1"/>
  <c r="AP2072" i="14" s="1"/>
  <c r="AP2073" i="14" s="1"/>
  <c r="AP2074" i="14" s="1"/>
  <c r="AP2075" i="14" s="1"/>
  <c r="AP2076" i="14" s="1"/>
  <c r="AP2077" i="14" s="1"/>
  <c r="AP2078" i="14" s="1"/>
  <c r="AP2079" i="14" s="1"/>
  <c r="AP2080" i="14" s="1"/>
  <c r="AP2081" i="14" s="1"/>
  <c r="AP2082" i="14" s="1"/>
  <c r="AP2083" i="14" s="1"/>
  <c r="AP2084" i="14" s="1"/>
  <c r="AP2085" i="14" s="1"/>
  <c r="AP2086" i="14" s="1"/>
  <c r="AP2087" i="14" s="1"/>
  <c r="AP2088" i="14" s="1"/>
  <c r="AP2089" i="14" s="1"/>
  <c r="AP2090" i="14" s="1"/>
  <c r="AP2091" i="14" s="1"/>
  <c r="AP2092" i="14" s="1"/>
  <c r="AP2093" i="14" s="1"/>
  <c r="AP2094" i="14" s="1"/>
  <c r="AP2095" i="14" s="1"/>
  <c r="AP2096" i="14" s="1"/>
  <c r="AP2097" i="14" s="1"/>
  <c r="AP2098" i="14" s="1"/>
  <c r="AP2099" i="14" s="1"/>
  <c r="AP2100" i="14" s="1"/>
  <c r="AP2101" i="14" s="1"/>
  <c r="AP2102" i="14" s="1"/>
  <c r="AP2103" i="14" s="1"/>
  <c r="AP2104" i="14" s="1"/>
  <c r="AP2105" i="14" s="1"/>
  <c r="AP2106" i="14" s="1"/>
  <c r="AP2107" i="14" s="1"/>
  <c r="AP2108" i="14" s="1"/>
  <c r="AP2109" i="14" s="1"/>
  <c r="AP2110" i="14" s="1"/>
  <c r="AP2111" i="14" s="1"/>
  <c r="AP2112" i="14" s="1"/>
  <c r="AP2113" i="14" s="1"/>
  <c r="AP2114" i="14" s="1"/>
  <c r="AP2115" i="14" s="1"/>
  <c r="AP2116" i="14" s="1"/>
  <c r="AP2117" i="14" s="1"/>
  <c r="AP2118" i="14" s="1"/>
  <c r="AP2119" i="14" s="1"/>
  <c r="AP2120" i="14" s="1"/>
  <c r="AP2121" i="14" s="1"/>
  <c r="AP2122" i="14" s="1"/>
  <c r="AP2123" i="14" s="1"/>
  <c r="AP2124" i="14" s="1"/>
  <c r="AP2125" i="14" s="1"/>
  <c r="AP2126" i="14" s="1"/>
  <c r="AP2127" i="14" s="1"/>
  <c r="AP2128" i="14" s="1"/>
  <c r="AP2129" i="14" s="1"/>
  <c r="AP2130" i="14" s="1"/>
  <c r="AP2131" i="14" s="1"/>
  <c r="AP2132" i="14" s="1"/>
  <c r="AP2133" i="14" s="1"/>
  <c r="AP2134" i="14" s="1"/>
  <c r="AP2135" i="14" s="1"/>
  <c r="AP2136" i="14" s="1"/>
  <c r="AP2137" i="14" s="1"/>
  <c r="AP2138" i="14" s="1"/>
  <c r="AP2139" i="14" s="1"/>
  <c r="AP2140" i="14" s="1"/>
  <c r="AP2141" i="14" s="1"/>
  <c r="AP2142" i="14" s="1"/>
  <c r="AP2143" i="14" s="1"/>
  <c r="AP2144" i="14" s="1"/>
  <c r="AP2145" i="14" s="1"/>
  <c r="AP2146" i="14" s="1"/>
  <c r="AP2147" i="14" s="1"/>
  <c r="AP2148" i="14" s="1"/>
  <c r="AP2149" i="14" s="1"/>
  <c r="AP2150" i="14" s="1"/>
  <c r="AP2151" i="14" s="1"/>
  <c r="AP2152" i="14" s="1"/>
  <c r="AP2153" i="14" s="1"/>
  <c r="AP2154" i="14" s="1"/>
  <c r="AP2155" i="14" s="1"/>
  <c r="AP2156" i="14" s="1"/>
  <c r="AP2157" i="14" s="1"/>
  <c r="AP2158" i="14" s="1"/>
  <c r="AP2159" i="14" s="1"/>
  <c r="AP2160" i="14" s="1"/>
  <c r="AP2161" i="14" s="1"/>
  <c r="AP2162" i="14" s="1"/>
  <c r="AP2163" i="14" s="1"/>
  <c r="AP2164" i="14" s="1"/>
  <c r="AP2165" i="14" s="1"/>
  <c r="AP2166" i="14" s="1"/>
  <c r="AP2167" i="14" s="1"/>
  <c r="AP2168" i="14" s="1"/>
  <c r="AP2169" i="14" s="1"/>
  <c r="AP2170" i="14" s="1"/>
  <c r="AP2171" i="14" s="1"/>
  <c r="AP2172" i="14" s="1"/>
  <c r="AP2173" i="14" s="1"/>
  <c r="AP2174" i="14" s="1"/>
  <c r="AP2175" i="14" s="1"/>
  <c r="AP2176" i="14" s="1"/>
  <c r="AP2177" i="14" s="1"/>
  <c r="AP2178" i="14" s="1"/>
  <c r="AP2179" i="14" s="1"/>
  <c r="AP2180" i="14" s="1"/>
  <c r="AP2181" i="14" s="1"/>
  <c r="AP2182" i="14" s="1"/>
  <c r="AP2183" i="14" s="1"/>
  <c r="AP2184" i="14" s="1"/>
  <c r="AP2185" i="14" s="1"/>
  <c r="AP2186" i="14" s="1"/>
  <c r="AP2187" i="14" s="1"/>
  <c r="AP2188" i="14" s="1"/>
  <c r="AP2189" i="14" s="1"/>
  <c r="AP2190" i="14" s="1"/>
  <c r="AP2191" i="14" s="1"/>
  <c r="AP2192" i="14" s="1"/>
  <c r="AP2193" i="14" s="1"/>
  <c r="AP2194" i="14" s="1"/>
  <c r="AP2195" i="14" s="1"/>
  <c r="AP2196" i="14" s="1"/>
  <c r="AP2197" i="14" s="1"/>
  <c r="AP2198" i="14" s="1"/>
  <c r="AP2199" i="14" s="1"/>
  <c r="AP2200" i="14" s="1"/>
  <c r="AP2201" i="14" s="1"/>
  <c r="AP2202" i="14" s="1"/>
  <c r="AP2203" i="14" s="1"/>
  <c r="AP2204" i="14" s="1"/>
  <c r="AP2205" i="14" s="1"/>
  <c r="AP2206" i="14" s="1"/>
  <c r="AP2207" i="14" s="1"/>
  <c r="AP2208" i="14" s="1"/>
  <c r="AP2209" i="14" s="1"/>
  <c r="AP2210" i="14" s="1"/>
  <c r="AP2211" i="14" s="1"/>
  <c r="AP2212" i="14" s="1"/>
  <c r="AP2213" i="14" s="1"/>
  <c r="AP2214" i="14" s="1"/>
  <c r="AP2215" i="14" s="1"/>
  <c r="AP2216" i="14" s="1"/>
  <c r="AP2217" i="14" s="1"/>
  <c r="AP2218" i="14" s="1"/>
  <c r="AP2219" i="14" s="1"/>
  <c r="AP2220" i="14" s="1"/>
  <c r="AP2221" i="14" s="1"/>
  <c r="AP2222" i="14" s="1"/>
  <c r="AP2223" i="14" s="1"/>
  <c r="AP2224" i="14" s="1"/>
  <c r="AP2225" i="14" s="1"/>
  <c r="AP2226" i="14" s="1"/>
  <c r="AP2227" i="14" s="1"/>
  <c r="AP2228" i="14" s="1"/>
  <c r="AP2229" i="14" s="1"/>
  <c r="AP2230" i="14" s="1"/>
  <c r="AP2231" i="14" s="1"/>
  <c r="AP2232" i="14" s="1"/>
  <c r="AP2233" i="14" s="1"/>
  <c r="AP2234" i="14" s="1"/>
  <c r="AP2235" i="14" s="1"/>
  <c r="AP2236" i="14" s="1"/>
  <c r="AP2237" i="14" s="1"/>
  <c r="AP2238" i="14" s="1"/>
  <c r="AP2239" i="14" s="1"/>
  <c r="AP2240" i="14" s="1"/>
  <c r="AP2241" i="14" s="1"/>
  <c r="AP2242" i="14" s="1"/>
  <c r="AP2243" i="14" s="1"/>
  <c r="AP2244" i="14" s="1"/>
  <c r="AP2245" i="14" s="1"/>
  <c r="AP2246" i="14" s="1"/>
  <c r="AP2247" i="14" s="1"/>
  <c r="AP2248" i="14" s="1"/>
  <c r="AP2249" i="14" s="1"/>
  <c r="AP2250" i="14" s="1"/>
  <c r="AP2251" i="14" s="1"/>
  <c r="AP2252" i="14" s="1"/>
  <c r="AP2253" i="14" s="1"/>
  <c r="AP2254" i="14" s="1"/>
  <c r="AP2255" i="14" s="1"/>
  <c r="AP2256" i="14" s="1"/>
  <c r="AP2257" i="14" s="1"/>
  <c r="AP2258" i="14" s="1"/>
  <c r="AP2259" i="14" s="1"/>
  <c r="AP2260" i="14" s="1"/>
  <c r="AP2261" i="14" s="1"/>
  <c r="AP2262" i="14" s="1"/>
  <c r="AP2263" i="14" s="1"/>
  <c r="AP2264" i="14" s="1"/>
  <c r="AP2265" i="14" s="1"/>
  <c r="AP2266" i="14" s="1"/>
  <c r="AP2267" i="14" s="1"/>
  <c r="AP2268" i="14" s="1"/>
  <c r="AP2269" i="14" s="1"/>
  <c r="AP2270" i="14" s="1"/>
  <c r="AP2271" i="14" s="1"/>
  <c r="AP2272" i="14" s="1"/>
  <c r="AP2273" i="14" s="1"/>
  <c r="AP2274" i="14" s="1"/>
  <c r="AP2275" i="14" s="1"/>
  <c r="AP2276" i="14" s="1"/>
  <c r="AP2277" i="14" s="1"/>
  <c r="AP2278" i="14" s="1"/>
  <c r="AP2279" i="14" s="1"/>
  <c r="AP2280" i="14" s="1"/>
  <c r="AP2281" i="14" s="1"/>
  <c r="AP2282" i="14" s="1"/>
  <c r="AP2283" i="14" s="1"/>
  <c r="AP2284" i="14" s="1"/>
  <c r="AP2285" i="14" s="1"/>
  <c r="AP2286" i="14" s="1"/>
  <c r="AP2287" i="14" s="1"/>
  <c r="AP2288" i="14" s="1"/>
  <c r="AP2289" i="14" s="1"/>
  <c r="AP2290" i="14" s="1"/>
  <c r="AP2291" i="14" s="1"/>
  <c r="AP2292" i="14" s="1"/>
  <c r="AP2293" i="14" s="1"/>
  <c r="AP2294" i="14" s="1"/>
  <c r="AP2295" i="14" s="1"/>
  <c r="AP2296" i="14" s="1"/>
  <c r="AP2297" i="14" s="1"/>
  <c r="AP2298" i="14" s="1"/>
  <c r="AP2299" i="14" s="1"/>
  <c r="AP2300" i="14" s="1"/>
  <c r="AP2301" i="14" s="1"/>
  <c r="AP2302" i="14" s="1"/>
  <c r="AP2303" i="14" s="1"/>
  <c r="AP2304" i="14" s="1"/>
  <c r="AP2305" i="14" s="1"/>
  <c r="AP2306" i="14" s="1"/>
  <c r="AP2307" i="14" s="1"/>
  <c r="AP2308" i="14" s="1"/>
  <c r="AP2309" i="14" s="1"/>
  <c r="AP2310" i="14" s="1"/>
  <c r="AP2311" i="14" s="1"/>
  <c r="AP2312" i="14" s="1"/>
  <c r="AP2313" i="14" s="1"/>
  <c r="AP2314" i="14" s="1"/>
  <c r="AP2315" i="14" s="1"/>
  <c r="AP2316" i="14" s="1"/>
  <c r="AP2317" i="14" s="1"/>
  <c r="AP2318" i="14" s="1"/>
  <c r="AP2319" i="14" s="1"/>
  <c r="AP2320" i="14" s="1"/>
  <c r="AP2321" i="14" s="1"/>
  <c r="AP2322" i="14" s="1"/>
  <c r="AP2323" i="14" s="1"/>
  <c r="AP2324" i="14" s="1"/>
  <c r="AP2325" i="14" s="1"/>
  <c r="AP2326" i="14" s="1"/>
  <c r="AP2327" i="14" s="1"/>
  <c r="AP2328" i="14" s="1"/>
  <c r="AP2329" i="14" s="1"/>
  <c r="AP2330" i="14" s="1"/>
  <c r="AP2331" i="14" s="1"/>
  <c r="AP2332" i="14" s="1"/>
  <c r="AP2333" i="14" s="1"/>
  <c r="AP2334" i="14" s="1"/>
  <c r="AP2335" i="14" s="1"/>
  <c r="AP2336" i="14" s="1"/>
  <c r="AP2337" i="14" s="1"/>
  <c r="AP2338" i="14" s="1"/>
  <c r="AP2339" i="14" s="1"/>
  <c r="AP2340" i="14" s="1"/>
  <c r="AP2341" i="14" s="1"/>
  <c r="AP2342" i="14" s="1"/>
  <c r="AP2343" i="14" s="1"/>
  <c r="AP2344" i="14" s="1"/>
  <c r="AP2345" i="14" s="1"/>
  <c r="AP2346" i="14" s="1"/>
  <c r="AP2347" i="14" s="1"/>
  <c r="AP2348" i="14" s="1"/>
  <c r="AP2349" i="14" s="1"/>
  <c r="AP2350" i="14" s="1"/>
  <c r="AP2351" i="14" s="1"/>
  <c r="AP2352" i="14" s="1"/>
  <c r="AP2353" i="14" s="1"/>
  <c r="AP2354" i="14" s="1"/>
  <c r="AP2355" i="14" s="1"/>
  <c r="AP2356" i="14" s="1"/>
  <c r="AP2357" i="14" s="1"/>
  <c r="AP2358" i="14" s="1"/>
  <c r="AP2359" i="14" s="1"/>
  <c r="AP2360" i="14" s="1"/>
  <c r="AP2361" i="14" s="1"/>
  <c r="AP2362" i="14" s="1"/>
  <c r="AP2363" i="14" s="1"/>
  <c r="AP2364" i="14" s="1"/>
  <c r="AP2365" i="14" s="1"/>
  <c r="AP2366" i="14" s="1"/>
  <c r="AA30" i="24" l="1"/>
  <c r="AA9" i="24"/>
  <c r="AA23" i="24"/>
  <c r="AA36" i="24"/>
  <c r="AA46" i="24"/>
  <c r="AA74" i="24"/>
  <c r="AA29" i="24"/>
  <c r="AA82" i="24"/>
  <c r="AA50" i="24"/>
  <c r="AA12" i="24"/>
  <c r="AA26" i="24"/>
  <c r="AA61" i="24"/>
  <c r="AA79" i="24"/>
  <c r="AA56" i="24"/>
  <c r="AA78" i="24"/>
  <c r="AA87" i="24"/>
  <c r="AA75" i="24"/>
  <c r="AA58" i="24"/>
  <c r="AA38" i="24"/>
  <c r="AA17" i="24"/>
  <c r="AA66" i="24"/>
  <c r="AA68" i="24"/>
  <c r="AA16" i="24"/>
  <c r="AA31" i="24"/>
  <c r="AA7" i="24"/>
  <c r="AA28" i="24"/>
  <c r="AA70" i="24"/>
  <c r="AA71" i="24"/>
  <c r="AA88" i="24"/>
  <c r="AA14" i="24"/>
  <c r="AA13" i="24"/>
  <c r="AA49" i="24"/>
  <c r="AA2" i="24"/>
  <c r="AA64" i="24"/>
  <c r="AA62" i="24"/>
  <c r="AA5" i="24"/>
  <c r="AA59" i="24"/>
  <c r="AA10" i="24"/>
  <c r="AA91" i="24"/>
  <c r="AA48" i="24"/>
  <c r="AA72" i="24"/>
  <c r="AA52" i="24"/>
  <c r="AA39" i="24"/>
  <c r="AA8" i="24"/>
  <c r="AA63" i="24"/>
  <c r="AA3" i="24"/>
  <c r="AA40" i="24"/>
  <c r="AA67" i="24"/>
  <c r="AA44" i="24"/>
  <c r="AA4" i="24"/>
  <c r="AA54" i="24"/>
  <c r="AA92" i="24"/>
  <c r="AA27" i="24"/>
  <c r="AA22" i="24"/>
  <c r="AA33" i="24"/>
  <c r="AA34" i="24"/>
  <c r="AA86" i="24"/>
  <c r="AA57" i="24"/>
  <c r="AA89" i="24"/>
  <c r="AA60" i="24"/>
  <c r="AA19" i="24"/>
  <c r="AA43" i="24"/>
  <c r="AA24" i="24"/>
  <c r="AA47" i="24"/>
  <c r="AA80" i="24"/>
  <c r="AA41" i="24"/>
  <c r="AA69" i="24"/>
  <c r="AA90" i="24"/>
  <c r="AA77" i="24"/>
  <c r="AA85" i="24"/>
  <c r="AA51" i="24"/>
  <c r="AA73" i="24"/>
  <c r="AA55" i="24"/>
  <c r="AA42" i="24"/>
  <c r="AA76" i="24"/>
  <c r="AA65" i="24"/>
  <c r="AA6" i="24"/>
  <c r="AA15" i="24"/>
  <c r="AA25" i="24"/>
  <c r="AA18" i="24"/>
  <c r="AA45" i="24"/>
  <c r="AA84" i="24"/>
  <c r="AA93" i="24"/>
  <c r="AA21" i="24"/>
  <c r="AA83" i="24"/>
  <c r="AA32" i="24"/>
  <c r="AA53" i="24"/>
  <c r="AA11" i="24"/>
  <c r="AA35" i="24"/>
  <c r="AA81" i="24"/>
  <c r="AA37" i="24"/>
  <c r="AA20" i="24"/>
  <c r="AQ978" i="14"/>
  <c r="AQ913" i="14"/>
  <c r="AQ207" i="14"/>
  <c r="AQ199" i="14"/>
  <c r="AQ191" i="14"/>
  <c r="AQ183" i="14"/>
  <c r="AO175" i="14"/>
  <c r="AS175" i="14" s="1"/>
  <c r="AQ167" i="14"/>
  <c r="AO157" i="14"/>
  <c r="AS157" i="14" s="1"/>
  <c r="AQ149" i="14"/>
  <c r="AO141" i="14"/>
  <c r="AS141" i="14" s="1"/>
  <c r="AQ132" i="14"/>
  <c r="AQ124" i="14"/>
  <c r="AQ104" i="14"/>
  <c r="AO96" i="14"/>
  <c r="AS96" i="14" s="1"/>
  <c r="AQ88" i="14"/>
  <c r="AQ80" i="14"/>
  <c r="D24" i="1"/>
  <c r="AQ204" i="14"/>
  <c r="AQ138" i="14"/>
  <c r="AO93" i="14"/>
  <c r="AS93" i="14" s="1"/>
  <c r="AQ203" i="14"/>
  <c r="AQ171" i="14"/>
  <c r="AQ145" i="14"/>
  <c r="AQ120" i="14"/>
  <c r="AO84" i="14"/>
  <c r="AS84" i="14" s="1"/>
  <c r="AQ202" i="14"/>
  <c r="AQ178" i="14"/>
  <c r="AO152" i="14"/>
  <c r="AS152" i="14" s="1"/>
  <c r="AO127" i="14"/>
  <c r="AS127" i="14" s="1"/>
  <c r="AO91" i="14"/>
  <c r="AS91" i="14" s="1"/>
  <c r="AQ947" i="14"/>
  <c r="AQ177" i="14"/>
  <c r="AQ151" i="14"/>
  <c r="AQ126" i="14"/>
  <c r="AQ90" i="14"/>
  <c r="AQ922" i="14"/>
  <c r="AQ176" i="14"/>
  <c r="AQ150" i="14"/>
  <c r="AQ125" i="14"/>
  <c r="AO89" i="14"/>
  <c r="AS89" i="14" s="1"/>
  <c r="AQ974" i="14"/>
  <c r="AQ901" i="14"/>
  <c r="AO206" i="14"/>
  <c r="AS206" i="14" s="1"/>
  <c r="AQ198" i="14"/>
  <c r="AQ190" i="14"/>
  <c r="AO182" i="14"/>
  <c r="AS182" i="14" s="1"/>
  <c r="AQ174" i="14"/>
  <c r="AQ166" i="14"/>
  <c r="AQ156" i="14"/>
  <c r="AQ148" i="14"/>
  <c r="AQ140" i="14"/>
  <c r="AQ131" i="14"/>
  <c r="AQ123" i="14"/>
  <c r="AO103" i="14"/>
  <c r="AS103" i="14" s="1"/>
  <c r="AQ95" i="14"/>
  <c r="AO87" i="14"/>
  <c r="AS87" i="14" s="1"/>
  <c r="AQ79" i="14"/>
  <c r="AO896" i="14"/>
  <c r="AS896" i="14" s="1"/>
  <c r="AQ196" i="14"/>
  <c r="AO180" i="14"/>
  <c r="AS180" i="14" s="1"/>
  <c r="AO163" i="14"/>
  <c r="AS163" i="14" s="1"/>
  <c r="AQ146" i="14"/>
  <c r="AQ121" i="14"/>
  <c r="AQ85" i="14"/>
  <c r="AQ895" i="14"/>
  <c r="AQ187" i="14"/>
  <c r="AO162" i="14"/>
  <c r="AS162" i="14" s="1"/>
  <c r="AO137" i="14"/>
  <c r="AS137" i="14" s="1"/>
  <c r="AQ100" i="14"/>
  <c r="AQ871" i="14"/>
  <c r="AQ194" i="14"/>
  <c r="AQ170" i="14"/>
  <c r="AO144" i="14"/>
  <c r="AS144" i="14" s="1"/>
  <c r="AQ119" i="14"/>
  <c r="AO83" i="14"/>
  <c r="AS83" i="14" s="1"/>
  <c r="AQ201" i="14"/>
  <c r="AQ185" i="14"/>
  <c r="AQ160" i="14"/>
  <c r="AQ134" i="14"/>
  <c r="AQ98" i="14"/>
  <c r="AQ208" i="14"/>
  <c r="AQ184" i="14"/>
  <c r="AQ159" i="14"/>
  <c r="AO133" i="14"/>
  <c r="AS133" i="14" s="1"/>
  <c r="AQ97" i="14"/>
  <c r="D16" i="1"/>
  <c r="AO972" i="14"/>
  <c r="AS972" i="14" s="1"/>
  <c r="AQ897" i="14"/>
  <c r="AQ205" i="14"/>
  <c r="AQ197" i="14"/>
  <c r="AO189" i="14"/>
  <c r="AS189" i="14" s="1"/>
  <c r="AQ181" i="14"/>
  <c r="AQ173" i="14"/>
  <c r="AQ165" i="14"/>
  <c r="AQ155" i="14"/>
  <c r="AQ147" i="14"/>
  <c r="AQ139" i="14"/>
  <c r="AQ130" i="14"/>
  <c r="AQ122" i="14"/>
  <c r="AQ102" i="14"/>
  <c r="AQ94" i="14"/>
  <c r="AO86" i="14"/>
  <c r="AS86" i="14" s="1"/>
  <c r="AQ78" i="14"/>
  <c r="AO963" i="14"/>
  <c r="AS963" i="14" s="1"/>
  <c r="AO188" i="14"/>
  <c r="AS188" i="14" s="1"/>
  <c r="AQ172" i="14"/>
  <c r="AQ154" i="14"/>
  <c r="AQ129" i="14"/>
  <c r="AQ101" i="14"/>
  <c r="AQ962" i="14"/>
  <c r="AQ195" i="14"/>
  <c r="AQ179" i="14"/>
  <c r="AQ153" i="14"/>
  <c r="AQ128" i="14"/>
  <c r="AQ92" i="14"/>
  <c r="AO961" i="14"/>
  <c r="AS961" i="14" s="1"/>
  <c r="AQ186" i="14"/>
  <c r="AQ161" i="14"/>
  <c r="AQ136" i="14"/>
  <c r="AO99" i="14"/>
  <c r="AS99" i="14" s="1"/>
  <c r="AO855" i="14"/>
  <c r="AS855" i="14" s="1"/>
  <c r="AQ193" i="14"/>
  <c r="AQ169" i="14"/>
  <c r="AQ143" i="14"/>
  <c r="AQ118" i="14"/>
  <c r="AQ82" i="14"/>
  <c r="AQ200" i="14"/>
  <c r="AQ192" i="14"/>
  <c r="AO168" i="14"/>
  <c r="AS168" i="14" s="1"/>
  <c r="AQ142" i="14"/>
  <c r="AQ117" i="14"/>
  <c r="AQ81" i="14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6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<sst xmlns="http://schemas.openxmlformats.org/spreadsheetml/2006/main" count="18686" uniqueCount="1094">
  <si>
    <t>3M</t>
  </si>
  <si>
    <t>tenor</t>
  </si>
  <si>
    <t>1M</t>
  </si>
  <si>
    <t>6M</t>
  </si>
  <si>
    <t>Index</t>
  </si>
  <si>
    <t>ConvAdj Quote Object ID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</si>
  <si>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</si>
  <si>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</si>
  <si>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</si>
  <si>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</si>
  <si>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</si>
  <si>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</si>
  <si>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</si>
  <si>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</si>
  <si>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</si>
  <si>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</si>
  <si>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</si>
  <si>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</si>
  <si>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</si>
  <si>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</si>
  <si>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</si>
  <si>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</si>
  <si>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</si>
  <si>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</si>
  <si>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</si>
  <si>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</si>
  <si>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</si>
  <si>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</si>
  <si>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</si>
  <si>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</si>
  <si>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</si>
  <si>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</si>
  <si>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</si>
  <si>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</si>
  <si>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</si>
  <si>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</si>
  <si>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</si>
  <si>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</si>
  <si>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</si>
  <si>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</si>
  <si>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</si>
  <si>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</si>
  <si>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</si>
  <si>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</si>
  <si>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</si>
  <si>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</si>
  <si>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</si>
  <si>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</si>
  <si>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</si>
  <si>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</si>
  <si>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</si>
  <si>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</si>
  <si>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</si>
  <si>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</si>
  <si>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</si>
  <si>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</si>
  <si>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</si>
  <si>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</si>
  <si>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</si>
  <si>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</si>
  <si>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</si>
  <si>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</si>
  <si>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</si>
  <si>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</si>
  <si>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</si>
  <si>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</si>
  <si>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</si>
  <si>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</si>
  <si>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</si>
  <si>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</si>
  <si>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</si>
  <si>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</si>
  <si>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</si>
  <si>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</si>
  <si>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</si>
  <si>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</si>
  <si>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</si>
  <si>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</si>
  <si>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</si>
  <si>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</si>
  <si>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</si>
  <si>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</si>
  <si>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</si>
  <si>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</si>
  <si>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</si>
  <si>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</si>
  <si>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</si>
  <si>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</si>
  <si>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</si>
  <si>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</si>
  <si>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</si>
  <si>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</si>
  <si>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</si>
  <si>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</si>
  <si>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</si>
  <si>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</si>
  <si>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</si>
  <si>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</si>
  <si>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</si>
  <si>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</si>
  <si>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</si>
  <si>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</si>
  <si>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</si>
  <si>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</si>
  <si>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</si>
  <si>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</si>
  <si>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</si>
  <si>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</si>
  <si>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</si>
  <si>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</si>
  <si>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</si>
  <si>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</si>
  <si>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</si>
  <si>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</si>
  <si>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</si>
  <si>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</si>
  <si>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</si>
  <si>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</si>
  <si>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</si>
  <si>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</si>
  <si>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</si>
  <si>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</si>
  <si>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</si>
  <si>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</si>
  <si>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</si>
  <si>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</si>
  <si>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</si>
  <si>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</si>
  <si>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</si>
  <si>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</si>
  <si>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</si>
  <si>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</si>
  <si>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</si>
  <si>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</si>
  <si>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</si>
  <si>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</si>
  <si>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</si>
  <si>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</si>
  <si>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</si>
  <si>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</si>
  <si>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</si>
  <si>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</si>
  <si>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</si>
  <si>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</si>
  <si>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</si>
  <si>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</si>
  <si>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</si>
  <si>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</si>
  <si>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</si>
  <si>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</si>
  <si>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</si>
  <si>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</si>
  <si>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</si>
  <si>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</si>
  <si>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</si>
  <si>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</si>
  <si>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</si>
  <si>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</si>
  <si>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</si>
  <si>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</si>
  <si>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</si>
  <si>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</si>
  <si>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</si>
  <si>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</si>
  <si>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</si>
  <si>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</si>
  <si>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</si>
  <si>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</si>
  <si>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35Y</t>
  </si>
  <si>
    <t>36Y</t>
  </si>
  <si>
    <t>37Y</t>
  </si>
  <si>
    <t>38Y</t>
  </si>
  <si>
    <t>39Y</t>
  </si>
  <si>
    <t>40Y</t>
  </si>
  <si>
    <t>50Y</t>
  </si>
  <si>
    <t>60Y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</si>
  <si>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</si>
  <si>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</si>
  <si>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</si>
  <si>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</si>
  <si>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</si>
  <si>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</si>
  <si>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</si>
  <si>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</si>
  <si>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</si>
  <si>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</si>
  <si>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</si>
  <si>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</si>
  <si>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</si>
  <si>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</si>
  <si>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</si>
  <si>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</si>
  <si>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</si>
  <si>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</si>
  <si>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</si>
  <si>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</si>
  <si>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</si>
  <si>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1D</t>
  </si>
  <si>
    <t xml:space="preserve"> </t>
  </si>
  <si>
    <t>Quote Mx Live</t>
  </si>
  <si>
    <t>Market Quote</t>
  </si>
  <si>
    <t>Discount</t>
  </si>
  <si>
    <t>KrugerLogCubic</t>
  </si>
  <si>
    <t>Discount Factor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</si>
  <si>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</si>
  <si>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</si>
  <si>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</si>
  <si>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</si>
  <si>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</si>
  <si>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</si>
  <si>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</si>
  <si>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</si>
  <si>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</si>
  <si>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</si>
  <si>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</si>
  <si>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</si>
  <si>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</si>
  <si>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Mx_EURON</t>
  </si>
  <si>
    <t>BID</t>
  </si>
  <si>
    <t>ASK</t>
  </si>
  <si>
    <t>MID</t>
  </si>
  <si>
    <t>Fixing date</t>
  </si>
  <si>
    <t>FRA</t>
  </si>
  <si>
    <t>Value Date</t>
  </si>
  <si>
    <t>Convexity</t>
  </si>
  <si>
    <t>Pasted Value</t>
  </si>
  <si>
    <t>Diff (bps)</t>
  </si>
  <si>
    <t>LAST_QUOTE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</si>
  <si>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</si>
  <si>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</si>
  <si>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</si>
  <si>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</si>
  <si>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</si>
  <si>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</si>
  <si>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</si>
  <si>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</si>
  <si>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</si>
  <si>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</si>
  <si>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</si>
  <si>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</si>
  <si>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</si>
  <si>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</si>
  <si>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</si>
  <si>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</si>
  <si>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</si>
  <si>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</si>
  <si>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</si>
  <si>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</si>
  <si>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</si>
  <si>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FUT Tenor</t>
  </si>
  <si>
    <t>FUT</t>
  </si>
  <si>
    <t>Code</t>
  </si>
  <si>
    <t>#20160316</t>
  </si>
  <si>
    <t>Mx_</t>
  </si>
  <si>
    <t>Quote Reference</t>
  </si>
  <si>
    <t>Mx_Live</t>
  </si>
  <si>
    <t>Timestamp</t>
  </si>
  <si>
    <t>Last Quote Close</t>
  </si>
  <si>
    <t>U5</t>
  </si>
  <si>
    <t>EURXOND=</t>
  </si>
  <si>
    <t>EURXOND=ON#0000</t>
  </si>
  <si>
    <t>EURYC1M_OND</t>
  </si>
  <si>
    <t>EURYC1M_OND1M#0000</t>
  </si>
  <si>
    <t>EURXOND=3M#0000</t>
  </si>
  <si>
    <t>EURXOND=6M#0000</t>
  </si>
  <si>
    <t>EURXOND=12M#0000</t>
  </si>
  <si>
    <t>EURXOND=STD#0000</t>
  </si>
  <si>
    <t>Z5</t>
  </si>
  <si>
    <t>EURXTND=</t>
  </si>
  <si>
    <t>EURXTND=ON#0000</t>
  </si>
  <si>
    <t>EURYC1M_TND</t>
  </si>
  <si>
    <t>EURYC1M_TND1M#0000</t>
  </si>
  <si>
    <t>EURXTND=3M#0000</t>
  </si>
  <si>
    <t>EURXTND=6M#0000</t>
  </si>
  <si>
    <t>EURXTND=12M#0000</t>
  </si>
  <si>
    <t>EURXTND=STD#0000</t>
  </si>
  <si>
    <t>H6</t>
  </si>
  <si>
    <t>EURXSND=</t>
  </si>
  <si>
    <t>EURXSND=ON#0000</t>
  </si>
  <si>
    <t>EURYC1M_SND</t>
  </si>
  <si>
    <t>EURYC1M_SND1M#0000</t>
  </si>
  <si>
    <t>EUR_CURVE_DEP3M_SN</t>
  </si>
  <si>
    <t>EUR_CURVE_DEP3M_SN#0000</t>
  </si>
  <si>
    <t>EUR_CURVE_DEP6M_SN</t>
  </si>
  <si>
    <t>EUR_CURVE_DEP6M_SN#0000</t>
  </si>
  <si>
    <t>EUR_CURVE_DEP12M_SN</t>
  </si>
  <si>
    <t>EUR_CURVE_DEP12M_SN#0000</t>
  </si>
  <si>
    <t>EURXSND=#0000</t>
  </si>
  <si>
    <t>EUROISDDS1W</t>
  </si>
  <si>
    <t>EUROISDDS1W#0000</t>
  </si>
  <si>
    <t>EURYC1M_SWD</t>
  </si>
  <si>
    <t>EURYC1M_SWD#0000</t>
  </si>
  <si>
    <t>EUR_CURVE_DEP3M_1W</t>
  </si>
  <si>
    <t>EUR_CURVE_DEP3M_1W#0000</t>
  </si>
  <si>
    <t>EUR_CURVE_DEP6M_1W</t>
  </si>
  <si>
    <t>EUR_CURVE_DEP6M_1W#0000</t>
  </si>
  <si>
    <t>EUR_CURVE_DEP12M_1W</t>
  </si>
  <si>
    <t>EUR_CURVE_DEP12M_1W#0000</t>
  </si>
  <si>
    <t>EURX1WD=</t>
  </si>
  <si>
    <t>EURX1WD=#0000</t>
  </si>
  <si>
    <t/>
  </si>
  <si>
    <t>EUROISDDS2W</t>
  </si>
  <si>
    <t>EUROISDDS2W#0000</t>
  </si>
  <si>
    <t>EURYC1M_2WD</t>
  </si>
  <si>
    <t>EURYC1M_2WD#0000</t>
  </si>
  <si>
    <t>EUR_CURVE_DEP3M_2W</t>
  </si>
  <si>
    <t>EUR_CURVE_DEP3M_2W#0000</t>
  </si>
  <si>
    <t>EUR_CURVE_DEP6M_2W</t>
  </si>
  <si>
    <t>EUR_CURVE_DEP6M_2W#0000</t>
  </si>
  <si>
    <t>EUR_CURVE_DEP12M_2W</t>
  </si>
  <si>
    <t>EUR_CURVE_DEP12M_2W#0000</t>
  </si>
  <si>
    <t>EURX2WD=</t>
  </si>
  <si>
    <t>EURX2WD=#0000</t>
  </si>
  <si>
    <t>EUROISDDS3W</t>
  </si>
  <si>
    <t>EUROISDDS3W#0000</t>
  </si>
  <si>
    <t>EURYC1M_3WD</t>
  </si>
  <si>
    <t>EURYC1M_3WD#0000</t>
  </si>
  <si>
    <t>EUR_CURVE_DEP3M_3W</t>
  </si>
  <si>
    <t>EUR_CURVE_DEP3M_3W#0000</t>
  </si>
  <si>
    <t>EUR_CURVE_DEP6M_3W</t>
  </si>
  <si>
    <t>EUR_CURVE_DEP6M_3W#0000</t>
  </si>
  <si>
    <t>EUR_CURVE_DEP12M_3W</t>
  </si>
  <si>
    <t>EUR_CURVE_DEP12M_3W#0000</t>
  </si>
  <si>
    <t>EURX3WD=</t>
  </si>
  <si>
    <t>EURX3WD=#0000</t>
  </si>
  <si>
    <t>EUROISDDS1M</t>
  </si>
  <si>
    <t>EUROISDDS1M#0000</t>
  </si>
  <si>
    <t>EURYC1M_1MD</t>
  </si>
  <si>
    <t>EURYC1M_1MD#0000</t>
  </si>
  <si>
    <t>EUR_CURVE_DEP3M_1M</t>
  </si>
  <si>
    <t>EUR_CURVE_DEP3M_1M#0000</t>
  </si>
  <si>
    <t>EUR_CURVE_DEP6M_1M</t>
  </si>
  <si>
    <t>EUR_CURVE_DEP6M_1M#0000</t>
  </si>
  <si>
    <t>EUR_CURVE_DEP12M_1M</t>
  </si>
  <si>
    <t>EUR_CURVE_DEP12M_1M#0000</t>
  </si>
  <si>
    <t>EURX1MD=</t>
  </si>
  <si>
    <t>EURX1MD=#0000</t>
  </si>
  <si>
    <t>EUROISDDS2M</t>
  </si>
  <si>
    <t>EUROISDDS2M#0000</t>
  </si>
  <si>
    <t>EURX1S2M=</t>
  </si>
  <si>
    <t>EURX1S2M=#0000</t>
  </si>
  <si>
    <t>EUR_CURVE_DEP3M_2M</t>
  </si>
  <si>
    <t>EUR_CURVE_DEP3M_2M#0000</t>
  </si>
  <si>
    <t>EUR_CURVE_DEP6M_2M</t>
  </si>
  <si>
    <t>EUR_CURVE_DEP6M_2M#0000</t>
  </si>
  <si>
    <t>EUR_CURVE_DEP12M_2M</t>
  </si>
  <si>
    <t>EUR_CURVE_DEP12M_2M#0000</t>
  </si>
  <si>
    <t>EURX2MD=</t>
  </si>
  <si>
    <t>EURX2MD=#0000</t>
  </si>
  <si>
    <t>EUROISDDS3M</t>
  </si>
  <si>
    <t>EUROISDDS3M#0000</t>
  </si>
  <si>
    <t>EURX1S3M=</t>
  </si>
  <si>
    <t>EURX1S3M=#0000</t>
  </si>
  <si>
    <t>EUR_CURVE_DEP3M_3M</t>
  </si>
  <si>
    <t>EUR_CURVE_DEP3M_3M#0000</t>
  </si>
  <si>
    <t>EUR_CURVE_DEP6M_3M</t>
  </si>
  <si>
    <t>EUR_CURVE_DEP6M_3M#0000</t>
  </si>
  <si>
    <t>EUR_CURVE_DEP12M_3M</t>
  </si>
  <si>
    <t>EUR_CURVE_DEP12M_3M#0000</t>
  </si>
  <si>
    <t>EURX3MD=</t>
  </si>
  <si>
    <t>EURX3MD=#0000</t>
  </si>
  <si>
    <t>EUROISDDS4M</t>
  </si>
  <si>
    <t>EUROISDDS4M#0000</t>
  </si>
  <si>
    <t>EURX1S4M=</t>
  </si>
  <si>
    <t>EURX1S4M=#0000</t>
  </si>
  <si>
    <t>EUR_CURVE_DEP3M_4M</t>
  </si>
  <si>
    <t>EUR_CURVE_DEP3M_4M#0000</t>
  </si>
  <si>
    <t>EUR_CURVE_DEP6M_4M</t>
  </si>
  <si>
    <t>EUR_CURVE_DEP6M_4M#0000</t>
  </si>
  <si>
    <t>EUR_CURVE_DEP12M_4M</t>
  </si>
  <si>
    <t>EUR_CURVE_DEP12M_4M#0000</t>
  </si>
  <si>
    <t>EURX4MD=</t>
  </si>
  <si>
    <t>EURX4MD=#0000</t>
  </si>
  <si>
    <t>EUROISDDS5M</t>
  </si>
  <si>
    <t>EUROISDDS5M#0000</t>
  </si>
  <si>
    <t>EURX1S5M=</t>
  </si>
  <si>
    <t>EURX1S5M=#0000</t>
  </si>
  <si>
    <t>EUR_CURVE_DEP3M_5M</t>
  </si>
  <si>
    <t>EUR_CURVE_DEP3M_5M#0000</t>
  </si>
  <si>
    <t>EUR_CURVE_DEP6M_5M</t>
  </si>
  <si>
    <t>EUR_CURVE_DEP6M_5M#0000</t>
  </si>
  <si>
    <t>EUR_CURVE_DEP12M_5M</t>
  </si>
  <si>
    <t>EUR_CURVE_DEP12M_5M#0000</t>
  </si>
  <si>
    <t>EURX5MD=</t>
  </si>
  <si>
    <t>EURX5MD=#0000</t>
  </si>
  <si>
    <t>EUROISDDS6M</t>
  </si>
  <si>
    <t>EUROISDDS6M#0000</t>
  </si>
  <si>
    <t>EURX1S6M=</t>
  </si>
  <si>
    <t>EURX1S6M=#0000</t>
  </si>
  <si>
    <t>EUR_CURVE_DEP3M_6M</t>
  </si>
  <si>
    <t>EUR_CURVE_DEP3M_6M#0000</t>
  </si>
  <si>
    <t>EUR_CURVE_DEP6M_6M</t>
  </si>
  <si>
    <t>EUR_CURVE_DEP6M_6M#0000</t>
  </si>
  <si>
    <t>EUR_CURVE_DEP12M_6M</t>
  </si>
  <si>
    <t>EUR_CURVE_DEP12M_6M#0000</t>
  </si>
  <si>
    <t>EURX6MD=</t>
  </si>
  <si>
    <t>EURX6MD=#0000</t>
  </si>
  <si>
    <t>EUROISDDS7M</t>
  </si>
  <si>
    <t>EUROISDDS7M#0000</t>
  </si>
  <si>
    <t>EURX1S7M=</t>
  </si>
  <si>
    <t>EURX1S7M=#0000</t>
  </si>
  <si>
    <t>EUR_CURVE_DEP3M_7M</t>
  </si>
  <si>
    <t>EUR_CURVE_DEP3M_7M#0000</t>
  </si>
  <si>
    <t>EUR_CURVE_DEP6M_7M</t>
  </si>
  <si>
    <t>EUR_CURVE_DEP6M_7M#0000</t>
  </si>
  <si>
    <t>EUR_CURVE_DEP12M_7M</t>
  </si>
  <si>
    <t>EUR_CURVE_DEP12M_7M#0000</t>
  </si>
  <si>
    <t>EURX7MD=</t>
  </si>
  <si>
    <t>EURX7MD=#0000</t>
  </si>
  <si>
    <t>EUROISDDS8M</t>
  </si>
  <si>
    <t>EUROISDDS8M#0000</t>
  </si>
  <si>
    <t>EURX1S8M=</t>
  </si>
  <si>
    <t>EURX1S8M=#0000</t>
  </si>
  <si>
    <t>EUR_CURVE_DEP3M_8M</t>
  </si>
  <si>
    <t>EUR_CURVE_DEP3M_8M#0000</t>
  </si>
  <si>
    <t>EUR_CURVE_DEP6M_8M</t>
  </si>
  <si>
    <t>EUR_CURVE_DEP6M_8M#0000</t>
  </si>
  <si>
    <t>EUR_CURVE_DEP12M_8M</t>
  </si>
  <si>
    <t>EUR_CURVE_DEP12M_8M#0000</t>
  </si>
  <si>
    <t>EURX8MD=</t>
  </si>
  <si>
    <t>EURX8MD=#0000</t>
  </si>
  <si>
    <t>EUROISDDS9M</t>
  </si>
  <si>
    <t>EUROISDDS9M#0000</t>
  </si>
  <si>
    <t>EURX1S9M=</t>
  </si>
  <si>
    <t>EURX1S9M=#0000</t>
  </si>
  <si>
    <t>EUR_CURVE_DEP3M_9M</t>
  </si>
  <si>
    <t>EUR_CURVE_DEP3M_9M#0000</t>
  </si>
  <si>
    <t>EUR_CURVE_DEP6M_9M</t>
  </si>
  <si>
    <t>EUR_CURVE_DEP6M_9M#0000</t>
  </si>
  <si>
    <t>EUR_CURVE_DEP12M_9M</t>
  </si>
  <si>
    <t>EUR_CURVE_DEP12M_9M#0000</t>
  </si>
  <si>
    <t>EURX9MD=</t>
  </si>
  <si>
    <t>EURX9MD=#0000</t>
  </si>
  <si>
    <t>EUROISDDS10M</t>
  </si>
  <si>
    <t>EUROISDDS10M#0000</t>
  </si>
  <si>
    <t>EURX1S10M=</t>
  </si>
  <si>
    <t>EURX1S10M=#0000</t>
  </si>
  <si>
    <t>EUR_CURVE_DEP3M_10M</t>
  </si>
  <si>
    <t>EUR_CURVE_DEP3M_10M#0000</t>
  </si>
  <si>
    <t>EUR_CURVE_DEP6M_10M</t>
  </si>
  <si>
    <t>EUR_CURVE_DEP6M_10M#0000</t>
  </si>
  <si>
    <t>EUR_CURVE_DEP12M_10M</t>
  </si>
  <si>
    <t>EUR_CURVE_DEP12M_10M#0000</t>
  </si>
  <si>
    <t>EURX10MD=</t>
  </si>
  <si>
    <t>EURX10MD=#0000</t>
  </si>
  <si>
    <t>EUROISDDS11M</t>
  </si>
  <si>
    <t>EUROISDDS11M#0000</t>
  </si>
  <si>
    <t>EURX1S11M=</t>
  </si>
  <si>
    <t>EURX1S11M=#0000</t>
  </si>
  <si>
    <t>EUR_CURVE_DEP3M_11M</t>
  </si>
  <si>
    <t>EUR_CURVE_DEP3M_11M#0000</t>
  </si>
  <si>
    <t>EUR_CURVE_DEP6M_11M</t>
  </si>
  <si>
    <t>EUR_CURVE_DEP6M_11M#0000</t>
  </si>
  <si>
    <t>EUR_CURVE_DEP12M_11M</t>
  </si>
  <si>
    <t>EUR_CURVE_DEP12M_11M#0000</t>
  </si>
  <si>
    <t>EURX11MD=</t>
  </si>
  <si>
    <t>EURX11MD=#0000</t>
  </si>
  <si>
    <t>EUROISDDS12M</t>
  </si>
  <si>
    <t>EUROISDDS12M#0000</t>
  </si>
  <si>
    <t>EURX1S12M=</t>
  </si>
  <si>
    <t>EURX1S12M=#0000</t>
  </si>
  <si>
    <t>EUR_CURVE_DEP3M_12M</t>
  </si>
  <si>
    <t>EUR_CURVE_DEP3M_12M#0000</t>
  </si>
  <si>
    <t>EUR_CURVE_DEP6M_12M</t>
  </si>
  <si>
    <t>EUR_CURVE_DEP6M_12M#0000</t>
  </si>
  <si>
    <t>EUR_CURVE_DEP12M_12M</t>
  </si>
  <si>
    <t>EUR_CURVE_DEP12M_12M#0000</t>
  </si>
  <si>
    <t>EURX1YD=</t>
  </si>
  <si>
    <t>EURX1YD=#0000</t>
  </si>
  <si>
    <t>EUR_CURVE_DEP3M_#20160316</t>
  </si>
  <si>
    <t>STUB3M#0000</t>
  </si>
  <si>
    <t>EUR_CURVE_DEP6M_#20160316</t>
  </si>
  <si>
    <t>STUB6M#0000</t>
  </si>
  <si>
    <t>EUR_CURVE_DEP12M_#20160316</t>
  </si>
  <si>
    <t>STUB12M#0000</t>
  </si>
  <si>
    <t>EURXSTUBD=</t>
  </si>
  <si>
    <t>STUBSTD#0000</t>
  </si>
  <si>
    <t>EUR_CURVE_FUT3M_H6</t>
  </si>
  <si>
    <t>EUR_CURVE_FUT3M_H6#0000</t>
  </si>
  <si>
    <t>EUR_CURVE_FUT6M_H6</t>
  </si>
  <si>
    <t>EUR_CURVE_FUT6M_H6#0000</t>
  </si>
  <si>
    <t>EUR_CURVE_FUT12M_H6</t>
  </si>
  <si>
    <t>EUR_CURVE_FUT12M_H6#0000</t>
  </si>
  <si>
    <t>M6</t>
  </si>
  <si>
    <t>EUR_CURVE_FUT3M_M6</t>
  </si>
  <si>
    <t>EUR_CURVE_FUT3M_M6#0000</t>
  </si>
  <si>
    <t>EUR_CURVE_FUT6M_M6</t>
  </si>
  <si>
    <t>EUR_CURVE_FUT6M_M6#0000</t>
  </si>
  <si>
    <t>EUR_CURVE_FUT12M_M6</t>
  </si>
  <si>
    <t>EUR_CURVE_FUT12M_M6#0000</t>
  </si>
  <si>
    <t>U6</t>
  </si>
  <si>
    <t>EUR_CURVE_FUT3M_U6</t>
  </si>
  <si>
    <t>EUR_CURVE_FUT3M_U6#0000</t>
  </si>
  <si>
    <t>EUR_CURVE_FUT6M_U6</t>
  </si>
  <si>
    <t>EUR_CURVE_FUT6M_U6#0000</t>
  </si>
  <si>
    <t>EUR_CURVE_FUT12M_U6</t>
  </si>
  <si>
    <t>EUR_CURVE_FUT12M_U6#0000</t>
  </si>
  <si>
    <t>Z6</t>
  </si>
  <si>
    <t>EUR_CURVE_FUT3M_Z6</t>
  </si>
  <si>
    <t>EUR_CURVE_FUT3M_Z6#0000</t>
  </si>
  <si>
    <t>EUR_CURVE_FUT6M_Z6</t>
  </si>
  <si>
    <t>EUR_CURVE_FUT6M_Z6#0000</t>
  </si>
  <si>
    <t>EUR_CURVE_FUT12M_Z6</t>
  </si>
  <si>
    <t>EUR_CURVE_FUT12M_Z6#0000</t>
  </si>
  <si>
    <t>H7</t>
  </si>
  <si>
    <t>EUR_CURVE_FUT3M_H7</t>
  </si>
  <si>
    <t>EUR_CURVE_FUT3M_H7#0000</t>
  </si>
  <si>
    <t>EUR_CURVE_FUT6M_H7</t>
  </si>
  <si>
    <t>EUR_CURVE_FUT6M_H7#0000</t>
  </si>
  <si>
    <t>EUR_CURVE_FUT12M_H7</t>
  </si>
  <si>
    <t>EUR_CURVE_FUT12M_H7#0000</t>
  </si>
  <si>
    <t>M7</t>
  </si>
  <si>
    <t>EUR_CURVE_FUT3M_M7</t>
  </si>
  <si>
    <t>EUR_CURVE_FUT3M_M7#0000</t>
  </si>
  <si>
    <t>EUR_CURVE_FUT6M_M7</t>
  </si>
  <si>
    <t>EUR_CURVE_FUT6M_M7#0000</t>
  </si>
  <si>
    <t>EUR_CURVE_FUT12M_M7</t>
  </si>
  <si>
    <t>EUR_CURVE_FUT12M_M7#0000</t>
  </si>
  <si>
    <t>EUROISDDS1Y</t>
  </si>
  <si>
    <t>EUROISDDS1Y#0000</t>
  </si>
  <si>
    <t>EURYC1M_AB1E_1Y</t>
  </si>
  <si>
    <t>EURYC1M_AB1E_1Y#0000</t>
  </si>
  <si>
    <t>EUR_CURVE_3M_1Y</t>
  </si>
  <si>
    <t>EUR_CURVE_3M_1Y#0000</t>
  </si>
  <si>
    <t>EURAB6R1Y=</t>
  </si>
  <si>
    <t>EURAB6R1Y=#0000</t>
  </si>
  <si>
    <t>EUR_CURVE_12M_1Y</t>
  </si>
  <si>
    <t>EUR_CURVE_12M_1Y#0000</t>
  </si>
  <si>
    <t>EUROISDDS13M</t>
  </si>
  <si>
    <t>EUROISDDS13M#0000</t>
  </si>
  <si>
    <t>EUROISDDS14M</t>
  </si>
  <si>
    <t>EUROISDDS14M#0000</t>
  </si>
  <si>
    <t>EUROISDDS15M</t>
  </si>
  <si>
    <t>EUROISDDS15M#0000</t>
  </si>
  <si>
    <t>EURYC1M_AB1E_1Y3M</t>
  </si>
  <si>
    <t>EURYC1M_AB1E_1Y3M#0000</t>
  </si>
  <si>
    <t>EUR_CURVE_3M_1Y3M</t>
  </si>
  <si>
    <t>EURAB6R1Y3M=</t>
  </si>
  <si>
    <t>EUR_CURVE_12M_1Y3M</t>
  </si>
  <si>
    <t>EUROISDDS16M</t>
  </si>
  <si>
    <t>EUROISDDS16M#0000</t>
  </si>
  <si>
    <t>EUROISDDS17M</t>
  </si>
  <si>
    <t>EUROISDDS17M#0000</t>
  </si>
  <si>
    <t>EUROISDDS18M</t>
  </si>
  <si>
    <t>EUROISDDS18M#0000</t>
  </si>
  <si>
    <t>EURYC1M_AB1E_1Y6M</t>
  </si>
  <si>
    <t>EURYC1M_AB1E_1Y6M#0000</t>
  </si>
  <si>
    <t>EUR_CURVE_3M_1Y6M</t>
  </si>
  <si>
    <t>EURAB6R1Y6M=</t>
  </si>
  <si>
    <t>EUR_CURVE_12M_1Y6M</t>
  </si>
  <si>
    <t>EUROISDDS19M</t>
  </si>
  <si>
    <t>EUROISDDS19M#0000</t>
  </si>
  <si>
    <t>EUROISDDS20M</t>
  </si>
  <si>
    <t>EUROISDDS20M#0000</t>
  </si>
  <si>
    <t>EUROISDDS21M</t>
  </si>
  <si>
    <t>EUROISDDS21M#0000</t>
  </si>
  <si>
    <t>EURYC1M_AB1E_1Y9M</t>
  </si>
  <si>
    <t>EURYC1M_AB1E_1Y9M#0000</t>
  </si>
  <si>
    <t>EUR_CURVE_3M_1Y9M</t>
  </si>
  <si>
    <t>EURAB6R1Y9M=</t>
  </si>
  <si>
    <t>EUR_CURVE_12M_1Y9M</t>
  </si>
  <si>
    <t>EUROISDDS22M</t>
  </si>
  <si>
    <t>EUROISDDS22M#0000</t>
  </si>
  <si>
    <t>EUROISDDS23M</t>
  </si>
  <si>
    <t>EUROISDDS23M#0000</t>
  </si>
  <si>
    <t>EUROISDDS2Y</t>
  </si>
  <si>
    <t>EUROISDDS2Y#0000</t>
  </si>
  <si>
    <t>EURYC1M_AB1E_2Y</t>
  </si>
  <si>
    <t>EURYC1M_AB1E_2Y#0000</t>
  </si>
  <si>
    <t>EUR_CURVE_3M_2Y</t>
  </si>
  <si>
    <t>EUR_CURVE_3M_2Y#0000</t>
  </si>
  <si>
    <t>EURAB6R2Y=</t>
  </si>
  <si>
    <t>EURAB6R2Y=#0000</t>
  </si>
  <si>
    <t>EUR_CURVE_12M_2Y</t>
  </si>
  <si>
    <t>EUR_CURVE_12M_2Y#0000</t>
  </si>
  <si>
    <t>EUROISDDS2Y3M</t>
  </si>
  <si>
    <t>EURYC1M_AB1E_2Y3M</t>
  </si>
  <si>
    <t>EURYC1M_AB1E_2Y3M#0000</t>
  </si>
  <si>
    <t>EUR_CURVE_3M_2Y3M</t>
  </si>
  <si>
    <t>EURAB6R2Y3M=</t>
  </si>
  <si>
    <t>EUR_CURVE_12M_2Y3M</t>
  </si>
  <si>
    <t>EUROISDDS2Y6M</t>
  </si>
  <si>
    <t>EURYC1M_AB1E_2Y6M</t>
  </si>
  <si>
    <t>EURYC1M_AB1E_2Y6M#0000</t>
  </si>
  <si>
    <t>EUR_CURVE_3M_2Y6M</t>
  </si>
  <si>
    <t>EURAB6R2Y6M=</t>
  </si>
  <si>
    <t>EUR_CURVE_12M_2Y6M</t>
  </si>
  <si>
    <t>EUROISDDS2Y9M</t>
  </si>
  <si>
    <t>EURYC1M_AB1E_2Y9M</t>
  </si>
  <si>
    <t>EURYC1M_AB1E_2Y9M#0000</t>
  </si>
  <si>
    <t>EUR_CURVE_3M_2Y9M</t>
  </si>
  <si>
    <t>EURAB6R2Y9M=</t>
  </si>
  <si>
    <t>EUR_CURVE_12M_2Y9M</t>
  </si>
  <si>
    <t>EUROISDDS3Y</t>
  </si>
  <si>
    <t>EUROISDDS3Y#0000</t>
  </si>
  <si>
    <t>EURYC1M_AB1E_3Y</t>
  </si>
  <si>
    <t>EURYC1M_AB1E_3Y#0000</t>
  </si>
  <si>
    <t>EUR_CURVE_3M_3Y</t>
  </si>
  <si>
    <t>EUR_CURVE_3M_3Y#0000</t>
  </si>
  <si>
    <t>EURAB6R3Y=</t>
  </si>
  <si>
    <t>EURAB6R3Y=#0000</t>
  </si>
  <si>
    <t>EUR_CURVE_12M_3Y</t>
  </si>
  <si>
    <t>EUR_CURVE_12M_3Y#0000</t>
  </si>
  <si>
    <t>EUROISDDS4Y</t>
  </si>
  <si>
    <t>EUROISDDS4Y#0000</t>
  </si>
  <si>
    <t>EURYC1M_AB1E_4Y</t>
  </si>
  <si>
    <t>EURYC1M_AB1E_4Y#0000</t>
  </si>
  <si>
    <t>EUR_CURVE_3M_4Y</t>
  </si>
  <si>
    <t>EUR_CURVE_3M_4Y#0000</t>
  </si>
  <si>
    <t>EURAB6R4Y=</t>
  </si>
  <si>
    <t>EURAB6R4Y=#0000</t>
  </si>
  <si>
    <t>EUR_CURVE_12M_4Y</t>
  </si>
  <si>
    <t>EUR_CURVE_12M_4Y#0000</t>
  </si>
  <si>
    <t>EUROISDDS5Y</t>
  </si>
  <si>
    <t>EUROISDDS5Y#0000</t>
  </si>
  <si>
    <t>EURYC1M_AB1E_5Y</t>
  </si>
  <si>
    <t>EURYC1M_AB1E_5Y#0000</t>
  </si>
  <si>
    <t>EUR_CURVE_3M_5Y</t>
  </si>
  <si>
    <t>EUR_CURVE_3M_5Y#0000</t>
  </si>
  <si>
    <t>EURAB6R5Y=</t>
  </si>
  <si>
    <t>EURAB6R5Y=#0000</t>
  </si>
  <si>
    <t>EUR_CURVE_12M_5Y</t>
  </si>
  <si>
    <t>EUR_CURVE_12M_5Y#0000</t>
  </si>
  <si>
    <t>EUROISDDS6Y</t>
  </si>
  <si>
    <t>EUROISDDS6Y#0000</t>
  </si>
  <si>
    <t>EURYC1M_AB1E_6Y</t>
  </si>
  <si>
    <t>EURYC1M_AB1E_6Y#0000</t>
  </si>
  <si>
    <t>EUR_CURVE_3M_6Y</t>
  </si>
  <si>
    <t>EUR_CURVE_3M_6Y#0000</t>
  </si>
  <si>
    <t>EURAB6R6Y=</t>
  </si>
  <si>
    <t>EURAB6R6Y=#0000</t>
  </si>
  <si>
    <t>EUR_CURVE_12M_6Y</t>
  </si>
  <si>
    <t>EUR_CURVE_12M_6Y#0000</t>
  </si>
  <si>
    <t>EUROISDDS7Y</t>
  </si>
  <si>
    <t>EUROISDDS7Y#0000</t>
  </si>
  <si>
    <t>EURYC1M_AB1E_7Y</t>
  </si>
  <si>
    <t>EURYC1M_AB1E_7Y#0000</t>
  </si>
  <si>
    <t>EUR_CURVE_3M_7Y</t>
  </si>
  <si>
    <t>EUR_CURVE_3M_7Y#0000</t>
  </si>
  <si>
    <t>EURAB6R7Y=</t>
  </si>
  <si>
    <t>EURAB6R7Y=#0000</t>
  </si>
  <si>
    <t>EUR_CURVE_12M_7Y</t>
  </si>
  <si>
    <t>EUR_CURVE_12M_7Y#0000</t>
  </si>
  <si>
    <t>EUROISDDS8Y</t>
  </si>
  <si>
    <t>EUROISDDS8Y#0000</t>
  </si>
  <si>
    <t>EURYC1M_AB1E_8Y</t>
  </si>
  <si>
    <t>EURYC1M_AB1E_8Y#0000</t>
  </si>
  <si>
    <t>EUR_CURVE_3M_8Y</t>
  </si>
  <si>
    <t>EUR_CURVE_3M_8Y#0000</t>
  </si>
  <si>
    <t>EURAB6R8Y=</t>
  </si>
  <si>
    <t>EURAB6R8Y=#0000</t>
  </si>
  <si>
    <t>EUR_CURVE_12M_8Y</t>
  </si>
  <si>
    <t>EUR_CURVE_12M_8Y#0000</t>
  </si>
  <si>
    <t>EUROISDDS9Y</t>
  </si>
  <si>
    <t>EUROISDDS9Y#0000</t>
  </si>
  <si>
    <t>EURYC1M_AB1E_9Y</t>
  </si>
  <si>
    <t>EURYC1M_AB1E_9Y#0000</t>
  </si>
  <si>
    <t>EUR_CURVE_3M_9Y</t>
  </si>
  <si>
    <t>EUR_CURVE_3M_9Y#0000</t>
  </si>
  <si>
    <t>EURAB6R9Y=</t>
  </si>
  <si>
    <t>EURAB6R9Y=#0000</t>
  </si>
  <si>
    <t>EUR_CURVE_12M_9Y</t>
  </si>
  <si>
    <t>EUR_CURVE_12M_9Y#0000</t>
  </si>
  <si>
    <t>EUROISDDS10Y</t>
  </si>
  <si>
    <t>EUROISDDS10Y#0000</t>
  </si>
  <si>
    <t>EURYC1M_AB1E_10Y</t>
  </si>
  <si>
    <t>EURYC1M_AB1E_10Y#0000</t>
  </si>
  <si>
    <t>EUR_CURVE_3M_10Y</t>
  </si>
  <si>
    <t>EUR_CURVE_3M_10Y#0000</t>
  </si>
  <si>
    <t>EURAB6R10Y=</t>
  </si>
  <si>
    <t>EURAB6R10Y=#0000</t>
  </si>
  <si>
    <t>EUR_CURVE_12M_10Y</t>
  </si>
  <si>
    <t>EUR_CURVE_12M_10Y#0000</t>
  </si>
  <si>
    <t>EUROISDDS11Y</t>
  </si>
  <si>
    <t>EUROISDDS11Y#0000</t>
  </si>
  <si>
    <t>EURYC1M_AB1E_11Y</t>
  </si>
  <si>
    <t>EURYC1M_AB1E_11Y#0000</t>
  </si>
  <si>
    <t>EUR_CURVE_3M_11Y</t>
  </si>
  <si>
    <t>EUR_CURVE_3M_11Y#0000</t>
  </si>
  <si>
    <t>EURAB6R11Y=</t>
  </si>
  <si>
    <t>EURAB6R11Y=#0000</t>
  </si>
  <si>
    <t>EUR_CURVE_12M_11Y</t>
  </si>
  <si>
    <t>EUR_CURVE_12M_11Y#0000</t>
  </si>
  <si>
    <t>EUROISDDS12Y</t>
  </si>
  <si>
    <t>EUROISDDS12Y#0000</t>
  </si>
  <si>
    <t>EURYC1M_AB1E_12Y</t>
  </si>
  <si>
    <t>EURYC1M_AB1E_12Y#0000</t>
  </si>
  <si>
    <t>EUR_CURVE_3M_12Y</t>
  </si>
  <si>
    <t>EUR_CURVE_3M_12Y#0000</t>
  </si>
  <si>
    <t>EURAB6R12Y=</t>
  </si>
  <si>
    <t>EURAB6R12Y=#0000</t>
  </si>
  <si>
    <t>EUR_CURVE_12M_12Y</t>
  </si>
  <si>
    <t>EUR_CURVE_12M_12Y#0000</t>
  </si>
  <si>
    <t>EUROISDDS13Y</t>
  </si>
  <si>
    <t>EUROISDDS13Y#0000</t>
  </si>
  <si>
    <t>EURYC1M_AB1E_13Y</t>
  </si>
  <si>
    <t>EURYC1M_AB1E_13Y#0000</t>
  </si>
  <si>
    <t>EUR_CURVE_3M_13Y</t>
  </si>
  <si>
    <t>EUR_CURVE_3M_13Y#0000</t>
  </si>
  <si>
    <t>EURAB6R13Y=</t>
  </si>
  <si>
    <t>EURAB6R13Y=#0000</t>
  </si>
  <si>
    <t>EUR_CURVE_12M_13Y</t>
  </si>
  <si>
    <t>EUR_CURVE_12M_13Y#0000</t>
  </si>
  <si>
    <t>EUROISDDS14Y</t>
  </si>
  <si>
    <t>EUROISDDS14Y#0000</t>
  </si>
  <si>
    <t>EURYC1M_AB1E_14Y</t>
  </si>
  <si>
    <t>EURYC1M_AB1E_14Y#0000</t>
  </si>
  <si>
    <t>EUR_CURVE_3M_14Y</t>
  </si>
  <si>
    <t>EUR_CURVE_3M_14Y#0000</t>
  </si>
  <si>
    <t>EURAB6R14Y=</t>
  </si>
  <si>
    <t>EURAB6R14Y=#0000</t>
  </si>
  <si>
    <t>EUR_CURVE_12M_14Y</t>
  </si>
  <si>
    <t>EUR_CURVE_12M_14Y#0000</t>
  </si>
  <si>
    <t>EUROISDDS15Y</t>
  </si>
  <si>
    <t>EUROISDDS15Y#0000</t>
  </si>
  <si>
    <t>EURYC1M_AB1E_15Y</t>
  </si>
  <si>
    <t>EURYC1M_AB1E_15Y#0000</t>
  </si>
  <si>
    <t>EUR_CURVE_3M_15Y</t>
  </si>
  <si>
    <t>EUR_CURVE_3M_15Y#0000</t>
  </si>
  <si>
    <t>EURAB6R15Y=</t>
  </si>
  <si>
    <t>EURAB6R15Y=#0000</t>
  </si>
  <si>
    <t>EUR_CURVE_12M_15Y</t>
  </si>
  <si>
    <t>EUR_CURVE_12M_15Y#0000</t>
  </si>
  <si>
    <t>EUROISDDS16Y</t>
  </si>
  <si>
    <t>EUROISDDS16Y#0000</t>
  </si>
  <si>
    <t>EURYC1M_AB1E_16Y</t>
  </si>
  <si>
    <t>EURYC1M_AB1E_16Y#0000</t>
  </si>
  <si>
    <t>EUR_CURVE_3M_16Y</t>
  </si>
  <si>
    <t>EUR_CURVE_3M_16Y#0000</t>
  </si>
  <si>
    <t>EURAB6R16Y=</t>
  </si>
  <si>
    <t>EURAB6R16Y=#0000</t>
  </si>
  <si>
    <t>EUR_CURVE_12M_16Y</t>
  </si>
  <si>
    <t>EUR_CURVE_12M_16Y#0000</t>
  </si>
  <si>
    <t>EUROISDDS17Y</t>
  </si>
  <si>
    <t>EUROISDDS17Y#0000</t>
  </si>
  <si>
    <t>EURYC1M_AB1E_17Y</t>
  </si>
  <si>
    <t>EURYC1M_AB1E_17Y#0000</t>
  </si>
  <si>
    <t>EUR_CURVE_3M_17Y</t>
  </si>
  <si>
    <t>EUR_CURVE_3M_17Y#0000</t>
  </si>
  <si>
    <t>EURAB6R17Y=</t>
  </si>
  <si>
    <t>EURAB6R17Y=#0000</t>
  </si>
  <si>
    <t>EUR_CURVE_12M_17Y</t>
  </si>
  <si>
    <t>EUR_CURVE_12M_17Y#0000</t>
  </si>
  <si>
    <t>EUROISDDS18Y</t>
  </si>
  <si>
    <t>EUROISDDS18Y#0000</t>
  </si>
  <si>
    <t>EURYC1M_AB1E_18Y</t>
  </si>
  <si>
    <t>EURYC1M_AB1E_18Y#0000</t>
  </si>
  <si>
    <t>EUR_CURVE_3M_18Y</t>
  </si>
  <si>
    <t>EUR_CURVE_3M_18Y#0000</t>
  </si>
  <si>
    <t>EURAB6R18Y=</t>
  </si>
  <si>
    <t>EURAB6R18Y=#0000</t>
  </si>
  <si>
    <t>EUR_CURVE_12M_18Y</t>
  </si>
  <si>
    <t>EUR_CURVE_12M_18Y#0000</t>
  </si>
  <si>
    <t>EUROISDDS19Y</t>
  </si>
  <si>
    <t>EUROISDDS19Y#0000</t>
  </si>
  <si>
    <t>EURYC1M_AB1E_19Y</t>
  </si>
  <si>
    <t>EURYC1M_AB1E_19Y#0000</t>
  </si>
  <si>
    <t>EUR_CURVE_3M_19Y</t>
  </si>
  <si>
    <t>EUR_CURVE_3M_19Y#0000</t>
  </si>
  <si>
    <t>EURAB6R19Y=</t>
  </si>
  <si>
    <t>EURAB6R19Y=#0000</t>
  </si>
  <si>
    <t>EUR_CURVE_12M_19Y</t>
  </si>
  <si>
    <t>EUR_CURVE_12M_19Y#0000</t>
  </si>
  <si>
    <t>EUROISDDS20Y</t>
  </si>
  <si>
    <t>EUROISDDS20Y#0000</t>
  </si>
  <si>
    <t>EURYC1M_AB1E_20Y</t>
  </si>
  <si>
    <t>EURYC1M_AB1E_20Y#0000</t>
  </si>
  <si>
    <t>EUR_CURVE_3M_20Y</t>
  </si>
  <si>
    <t>EUR_CURVE_3M_20Y#0000</t>
  </si>
  <si>
    <t>EURAB6R20Y=</t>
  </si>
  <si>
    <t>EURAB6R20Y=#0000</t>
  </si>
  <si>
    <t>EUR_CURVE_12M_20Y</t>
  </si>
  <si>
    <t>EUR_CURVE_12M_20Y#0000</t>
  </si>
  <si>
    <t>EUROISDDS21Y</t>
  </si>
  <si>
    <t>EUROISDDS21Y#0000</t>
  </si>
  <si>
    <t>EURYC1M_AB1E_21Y</t>
  </si>
  <si>
    <t>EURYC1M_AB1E_21Y#0000</t>
  </si>
  <si>
    <t>EUR_CURVE_3M_21Y</t>
  </si>
  <si>
    <t>EUR_CURVE_3M_21Y#0000</t>
  </si>
  <si>
    <t>EURAB6R21Y=</t>
  </si>
  <si>
    <t>EURAB6R21Y=#0000</t>
  </si>
  <si>
    <t>EUR_CURVE_12M_21Y</t>
  </si>
  <si>
    <t>EUR_CURVE_12M_21Y#0000</t>
  </si>
  <si>
    <t>EUROISDDS22Y</t>
  </si>
  <si>
    <t>EUROISDDS22Y#0000</t>
  </si>
  <si>
    <t>EURYC1M_AB1E_22Y</t>
  </si>
  <si>
    <t>EURYC1M_AB1E_22Y#0000</t>
  </si>
  <si>
    <t>EUR_CURVE_3M_22Y</t>
  </si>
  <si>
    <t>EUR_CURVE_3M_22Y#0000</t>
  </si>
  <si>
    <t>EURAB6R22Y=</t>
  </si>
  <si>
    <t>EURAB6R22Y=#0000</t>
  </si>
  <si>
    <t>EUR_CURVE_12M_22Y</t>
  </si>
  <si>
    <t>EUR_CURVE_12M_22Y#0000</t>
  </si>
  <si>
    <t>EUROISDDS23Y</t>
  </si>
  <si>
    <t>EUROISDDS23Y#0000</t>
  </si>
  <si>
    <t>EURYC1M_AB1E_23Y</t>
  </si>
  <si>
    <t>EURYC1M_AB1E_23Y#0000</t>
  </si>
  <si>
    <t>EUR_CURVE_3M_23Y</t>
  </si>
  <si>
    <t>EUR_CURVE_3M_23Y#0000</t>
  </si>
  <si>
    <t>EURAB6R23Y=</t>
  </si>
  <si>
    <t>EURAB6R23Y=#0000</t>
  </si>
  <si>
    <t>EUR_CURVE_12M_23Y</t>
  </si>
  <si>
    <t>EUR_CURVE_12M_23Y#0000</t>
  </si>
  <si>
    <t>EUROISDDS24Y</t>
  </si>
  <si>
    <t>EUROISDDS24Y#0000</t>
  </si>
  <si>
    <t>EURYC1M_AB1E_24Y</t>
  </si>
  <si>
    <t>EURYC1M_AB1E_24Y#0000</t>
  </si>
  <si>
    <t>EUR_CURVE_3M_24Y</t>
  </si>
  <si>
    <t>EUR_CURVE_3M_24Y#0000</t>
  </si>
  <si>
    <t>EURAB6R24Y=</t>
  </si>
  <si>
    <t>EURAB6R24Y=#0000</t>
  </si>
  <si>
    <t>EUR_CURVE_12M_24Y</t>
  </si>
  <si>
    <t>EUR_CURVE_12M_24Y#0000</t>
  </si>
  <si>
    <t>EUROISDDS25Y</t>
  </si>
  <si>
    <t>EUROISDDS25Y#0000</t>
  </si>
  <si>
    <t>EURYC1M_AB1E_25Y</t>
  </si>
  <si>
    <t>EURYC1M_AB1E_25Y#0000</t>
  </si>
  <si>
    <t>EUR_CURVE_3M_25Y</t>
  </si>
  <si>
    <t>EUR_CURVE_3M_25Y#0000</t>
  </si>
  <si>
    <t>EURAB6R25Y=</t>
  </si>
  <si>
    <t>EURAB6R25Y=#0000</t>
  </si>
  <si>
    <t>EUR_CURVE_12M_25Y</t>
  </si>
  <si>
    <t>EUR_CURVE_12M_25Y#0000</t>
  </si>
  <si>
    <t>EUROISDDS26Y</t>
  </si>
  <si>
    <t>EUROISDDS26Y#0000</t>
  </si>
  <si>
    <t>EURYC1M_AB1E_26Y</t>
  </si>
  <si>
    <t>EURYC1M_AB1E_26Y#0000</t>
  </si>
  <si>
    <t>EUR_CURVE_3M_26Y</t>
  </si>
  <si>
    <t>EUR_CURVE_3M_26Y#0000</t>
  </si>
  <si>
    <t>EURAB6R26Y=</t>
  </si>
  <si>
    <t>EURAB6R26Y=#0000</t>
  </si>
  <si>
    <t>EUR_CURVE_12M_26Y</t>
  </si>
  <si>
    <t>EUR_CURVE_12M_26Y#0000</t>
  </si>
  <si>
    <t>EUROISDDS27Y</t>
  </si>
  <si>
    <t>EUROISDDS27Y#0000</t>
  </si>
  <si>
    <t>EURYC1M_AB1E_27Y</t>
  </si>
  <si>
    <t>EURYC1M_AB1E_27Y#0000</t>
  </si>
  <si>
    <t>EUR_CURVE_3M_27Y</t>
  </si>
  <si>
    <t>EUR_CURVE_3M_27Y#0000</t>
  </si>
  <si>
    <t>EURAB6R27Y=</t>
  </si>
  <si>
    <t>EURAB6R27Y=#0000</t>
  </si>
  <si>
    <t>EUR_CURVE_12M_27Y</t>
  </si>
  <si>
    <t>EUR_CURVE_12M_27Y#0000</t>
  </si>
  <si>
    <t>EUROISDDS28Y</t>
  </si>
  <si>
    <t>EUROISDDS28Y#0000</t>
  </si>
  <si>
    <t>EURYC1M_AB1E_28Y</t>
  </si>
  <si>
    <t>EURYC1M_AB1E_28Y#0000</t>
  </si>
  <si>
    <t>EUR_CURVE_3M_28Y</t>
  </si>
  <si>
    <t>EUR_CURVE_3M_28Y#0000</t>
  </si>
  <si>
    <t>EURAB6R28Y=</t>
  </si>
  <si>
    <t>EURAB6R28Y=#0000</t>
  </si>
  <si>
    <t>EUR_CURVE_12M_28Y</t>
  </si>
  <si>
    <t>EUR_CURVE_12M_28Y#0000</t>
  </si>
  <si>
    <t>EUROISDDS29Y</t>
  </si>
  <si>
    <t>EUROISDDS29Y#0000</t>
  </si>
  <si>
    <t>EURYC1M_AB1E_29Y</t>
  </si>
  <si>
    <t>EURYC1M_AB1E_29Y#0000</t>
  </si>
  <si>
    <t>EUR_CURVE_3M_29Y</t>
  </si>
  <si>
    <t>EUR_CURVE_3M_29Y#0000</t>
  </si>
  <si>
    <t>EURAB6R29Y=</t>
  </si>
  <si>
    <t>EURAB6R29Y=#0000</t>
  </si>
  <si>
    <t>EUR_CURVE_12M_29Y</t>
  </si>
  <si>
    <t>EUR_CURVE_12M_29Y#0000</t>
  </si>
  <si>
    <t>EUROISDDS30Y</t>
  </si>
  <si>
    <t>EUROISDDS30Y#0000</t>
  </si>
  <si>
    <t>EURYC1M_AB1E_30Y</t>
  </si>
  <si>
    <t>EURYC1M_AB1E_30Y#0000</t>
  </si>
  <si>
    <t>EUR_CURVE_3M_30Y</t>
  </si>
  <si>
    <t>EUR_CURVE_3M_30Y#0000</t>
  </si>
  <si>
    <t>EURAB6R30Y=</t>
  </si>
  <si>
    <t>EURAB6R30Y=#0000</t>
  </si>
  <si>
    <t>EUR_CURVE_12M_30Y</t>
  </si>
  <si>
    <t>EUR_CURVE_12M_30Y#0000</t>
  </si>
  <si>
    <t>EUROISDDS31Y</t>
  </si>
  <si>
    <t>EURYC1M_AB1E_31Y</t>
  </si>
  <si>
    <t>EURYC1M_AB1E_31Y#0000</t>
  </si>
  <si>
    <t>EUR_CURVE_3M_31Y</t>
  </si>
  <si>
    <t>EUR_CURVE_3M_31Y#0000</t>
  </si>
  <si>
    <t>EURAB6R31Y=</t>
  </si>
  <si>
    <t>EURAB6R31Y=#0000</t>
  </si>
  <si>
    <t>EUR_CURVE_12M_31Y</t>
  </si>
  <si>
    <t>EUR_CURVE_12M_31Y#0000</t>
  </si>
  <si>
    <t>EUROISDDS32Y</t>
  </si>
  <si>
    <t>EURYC1M_AB1E_32Y</t>
  </si>
  <si>
    <t>EURYC1M_AB1E_32Y#0000</t>
  </si>
  <si>
    <t>EUR_CURVE_3M_32Y</t>
  </si>
  <si>
    <t>EUR_CURVE_3M_32Y#0000</t>
  </si>
  <si>
    <t>EURAB6R32Y=</t>
  </si>
  <si>
    <t>EURAB6R32Y=#0000</t>
  </si>
  <si>
    <t>EUR_CURVE_12M_32Y</t>
  </si>
  <si>
    <t>EUR_CURVE_12M_32Y#0000</t>
  </si>
  <si>
    <t>EUROISDDS33Y</t>
  </si>
  <si>
    <t>EURYC1M_AB1E_33Y</t>
  </si>
  <si>
    <t>EURYC1M_AB1E_33Y#0000</t>
  </si>
  <si>
    <t>EUR_CURVE_3M_33Y</t>
  </si>
  <si>
    <t>EUR_CURVE_3M_33Y#0000</t>
  </si>
  <si>
    <t>EURAB6R33Y=</t>
  </si>
  <si>
    <t>EURAB6R33Y=#0000</t>
  </si>
  <si>
    <t>EUR_CURVE_12M_33Y</t>
  </si>
  <si>
    <t>EUR_CURVE_12M_33Y#0000</t>
  </si>
  <si>
    <t>EUROISDDS34Y</t>
  </si>
  <si>
    <t>EURYC1M_AB1E_34Y</t>
  </si>
  <si>
    <t>EURYC1M_AB1E_34Y#0000</t>
  </si>
  <si>
    <t>EUR_CURVE_3M_34Y</t>
  </si>
  <si>
    <t>EUR_CURVE_3M_34Y#0000</t>
  </si>
  <si>
    <t>EURAB6R34Y=</t>
  </si>
  <si>
    <t>EURAB6R34Y=#0000</t>
  </si>
  <si>
    <t>EUR_CURVE_12M_34Y</t>
  </si>
  <si>
    <t>EUR_CURVE_12M_34Y#0000</t>
  </si>
  <si>
    <t>EUROISDDS35Y</t>
  </si>
  <si>
    <t>EUROISDDS35Y#0000</t>
  </si>
  <si>
    <t>EURYC1M_AB1E_35Y</t>
  </si>
  <si>
    <t>EURYC1M_AB1E_35Y#0000</t>
  </si>
  <si>
    <t>EUR_CURVE_3M_35Y</t>
  </si>
  <si>
    <t>EUR_CURVE_3M_35Y#0000</t>
  </si>
  <si>
    <t>EURAB6R35Y=</t>
  </si>
  <si>
    <t>EURAB6R35Y=#0000</t>
  </si>
  <si>
    <t>EUR_CURVE_12M_35Y</t>
  </si>
  <si>
    <t>EUR_CURVE_12M_35Y#0000</t>
  </si>
  <si>
    <t>EUROISDDS36Y</t>
  </si>
  <si>
    <t>EURYC1M_AB1E_36Y</t>
  </si>
  <si>
    <t>EURYC1M_AB1E_36Y#0000</t>
  </si>
  <si>
    <t>EUR_CURVE_3M_36Y</t>
  </si>
  <si>
    <t>EUR_CURVE_3M_36Y#0000</t>
  </si>
  <si>
    <t>EURAB6R36Y=</t>
  </si>
  <si>
    <t>EURAB6R36Y=#0000</t>
  </si>
  <si>
    <t>EUR_CURVE_12M_36Y</t>
  </si>
  <si>
    <t>EUR_CURVE_12M_36Y#0000</t>
  </si>
  <si>
    <t>EUROISDDS37Y</t>
  </si>
  <si>
    <t>EURYC1M_AB1E_37Y</t>
  </si>
  <si>
    <t>EURYC1M_AB1E_37Y#0000</t>
  </si>
  <si>
    <t>EUR_CURVE_3M_37Y</t>
  </si>
  <si>
    <t>EUR_CURVE_3M_37Y#0000</t>
  </si>
  <si>
    <t>EURAB6R37Y=</t>
  </si>
  <si>
    <t>EURAB6R37Y=#0000</t>
  </si>
  <si>
    <t>EUR_CURVE_12M_37Y</t>
  </si>
  <si>
    <t>EUR_CURVE_12M_37Y#0000</t>
  </si>
  <si>
    <t>EUROISDDS38Y</t>
  </si>
  <si>
    <t>EURYC1M_AB1E_38Y</t>
  </si>
  <si>
    <t>EURYC1M_AB1E_38Y#0000</t>
  </si>
  <si>
    <t>EUR_CURVE_3M_38Y</t>
  </si>
  <si>
    <t>EUR_CURVE_3M_38Y#0000</t>
  </si>
  <si>
    <t>EURAB6R38Y=</t>
  </si>
  <si>
    <t>EURAB6R38Y=#0000</t>
  </si>
  <si>
    <t>EUR_CURVE_12M_38Y</t>
  </si>
  <si>
    <t>EUR_CURVE_12M_38Y#0000</t>
  </si>
  <si>
    <t>EUROISDDS39Y</t>
  </si>
  <si>
    <t>EURYC1M_AB1E_39Y</t>
  </si>
  <si>
    <t>EURYC1M_AB1E_39Y#0000</t>
  </si>
  <si>
    <t>EUR_CURVE_3M_39Y</t>
  </si>
  <si>
    <t>EUR_CURVE_3M_39Y#0000</t>
  </si>
  <si>
    <t>EURAB6R39Y=</t>
  </si>
  <si>
    <t>EURAB6R39Y=#0000</t>
  </si>
  <si>
    <t>EUR_CURVE_12M_39Y</t>
  </si>
  <si>
    <t>EUR_CURVE_12M_39Y#0000</t>
  </si>
  <si>
    <t>EUROISDDS40Y</t>
  </si>
  <si>
    <t>EUROISDDS40Y#0000</t>
  </si>
  <si>
    <t>EURYC1M_AB1E_40Y</t>
  </si>
  <si>
    <t>EURYC1M_AB1E_40Y#0000</t>
  </si>
  <si>
    <t>EUR_CURVE_3M_40Y</t>
  </si>
  <si>
    <t>EUR_CURVE_3M_40Y#0000</t>
  </si>
  <si>
    <t>EURAB6R40Y=</t>
  </si>
  <si>
    <t>EURAB6R40Y=#0000</t>
  </si>
  <si>
    <t>EUR_CURVE_12M_40Y</t>
  </si>
  <si>
    <t>EUR_CURVE_12M_40Y#0000</t>
  </si>
  <si>
    <t>EUROISDDS41Y</t>
  </si>
  <si>
    <t>EURYC1M_AB1E_41Y</t>
  </si>
  <si>
    <t>EURYC1M_AB1E_41Y#0000</t>
  </si>
  <si>
    <t>EUR_CURVE_3M_41Y</t>
  </si>
  <si>
    <t>EURAB6R41Y=</t>
  </si>
  <si>
    <t>EUR_CURVE_12M_41Y</t>
  </si>
  <si>
    <t>EUROISDDS42Y</t>
  </si>
  <si>
    <t>EURYC1M_AB1E_42Y</t>
  </si>
  <si>
    <t>EURYC1M_AB1E_42Y#0000</t>
  </si>
  <si>
    <t>EUR_CURVE_3M_42Y</t>
  </si>
  <si>
    <t>EURAB6R42Y=</t>
  </si>
  <si>
    <t>EUR_CURVE_12M_42Y</t>
  </si>
  <si>
    <t>EUROISDDS43Y</t>
  </si>
  <si>
    <t>EURYC1M_AB1E_43Y</t>
  </si>
  <si>
    <t>EURYC1M_AB1E_43Y#0000</t>
  </si>
  <si>
    <t>EUR_CURVE_3M_43Y</t>
  </si>
  <si>
    <t>EURAB6R43Y=</t>
  </si>
  <si>
    <t>EUR_CURVE_12M_43Y</t>
  </si>
  <si>
    <t>EUROISDDS44Y</t>
  </si>
  <si>
    <t>EURYC1M_AB1E_44Y</t>
  </si>
  <si>
    <t>EURYC1M_AB1E_44Y#0000</t>
  </si>
  <si>
    <t>EUR_CURVE_3M_44Y</t>
  </si>
  <si>
    <t>EURAB6R44Y=</t>
  </si>
  <si>
    <t>EUR_CURVE_12M_44Y</t>
  </si>
  <si>
    <t>EUROISDDS45Y</t>
  </si>
  <si>
    <t>EUROISDDS45Y#0000</t>
  </si>
  <si>
    <t>EURYC1M_AB1E_45Y</t>
  </si>
  <si>
    <t>EURYC1M_AB1E_45Y#0000</t>
  </si>
  <si>
    <t>EUR_CURVE_3M_45Y</t>
  </si>
  <si>
    <t>EURAB6R45Y=</t>
  </si>
  <si>
    <t>EUR_CURVE_12M_45Y</t>
  </si>
  <si>
    <t>EUROISDDS46Y</t>
  </si>
  <si>
    <t>EURYC1M_AB1E_46Y</t>
  </si>
  <si>
    <t>EURYC1M_AB1E_46Y#0000</t>
  </si>
  <si>
    <t>EUR_CURVE_3M_46Y</t>
  </si>
  <si>
    <t>EURAB6R46Y=</t>
  </si>
  <si>
    <t>EUR_CURVE_12M_46Y</t>
  </si>
  <si>
    <t>EUROISDDS47Y</t>
  </si>
  <si>
    <t>EURYC1M_AB1E_47Y</t>
  </si>
  <si>
    <t>EURYC1M_AB1E_47Y#0000</t>
  </si>
  <si>
    <t>EUR_CURVE_3M_47Y</t>
  </si>
  <si>
    <t>EURAB6R47Y=</t>
  </si>
  <si>
    <t>EUR_CURVE_12M_47Y</t>
  </si>
  <si>
    <t>EUROISDDS48Y</t>
  </si>
  <si>
    <t>EURYC1M_AB1E_48Y</t>
  </si>
  <si>
    <t>EURYC1M_AB1E_48Y#0000</t>
  </si>
  <si>
    <t>EUR_CURVE_3M_48Y</t>
  </si>
  <si>
    <t>EURAB6R48Y=</t>
  </si>
  <si>
    <t>EUR_CURVE_12M_48Y</t>
  </si>
  <si>
    <t>EUROISDDS49Y</t>
  </si>
  <si>
    <t>EURYC1M_AB1E_49Y</t>
  </si>
  <si>
    <t>EURYC1M_AB1E_49Y#0000</t>
  </si>
  <si>
    <t>EUR_CURVE_3M_49Y</t>
  </si>
  <si>
    <t>EURAB6R49Y=</t>
  </si>
  <si>
    <t>EUR_CURVE_12M_49Y</t>
  </si>
  <si>
    <t>EUROISDDS50Y</t>
  </si>
  <si>
    <t>EUROISDDS50Y#0000</t>
  </si>
  <si>
    <t>EURYC1M_AB1E_50Y</t>
  </si>
  <si>
    <t>EURYC1M_AB1E_50Y#0000</t>
  </si>
  <si>
    <t>EUR_CURVE_3M_50Y</t>
  </si>
  <si>
    <t>EUR_CURVE_3M_50Y#0000</t>
  </si>
  <si>
    <t>EURAB6R50Y=</t>
  </si>
  <si>
    <t>EURAB6R50Y=#0000</t>
  </si>
  <si>
    <t>EUR_CURVE_12M_50Y</t>
  </si>
  <si>
    <t>EUR_CURVE_12M_50Y#0000</t>
  </si>
  <si>
    <t>EUROISDDS51Y</t>
  </si>
  <si>
    <t>EURYC1M_AB1E_51Y</t>
  </si>
  <si>
    <t>EURYC1M_AB1E_51Y#0000</t>
  </si>
  <si>
    <t>EUR_CURVE_3M_51Y</t>
  </si>
  <si>
    <t>EURAB6R51Y=</t>
  </si>
  <si>
    <t>EUR_CURVE_12M_51Y</t>
  </si>
  <si>
    <t>EUROISDDS52Y</t>
  </si>
  <si>
    <t>EURYC1M_AB1E_52Y</t>
  </si>
  <si>
    <t>EURYC1M_AB1E_52Y#0000</t>
  </si>
  <si>
    <t>EUR_CURVE_3M_52Y</t>
  </si>
  <si>
    <t>EURAB6R52Y=</t>
  </si>
  <si>
    <t>EUR_CURVE_12M_52Y</t>
  </si>
  <si>
    <t>EUROISDDS53Y</t>
  </si>
  <si>
    <t>EURYC1M_AB1E_53Y</t>
  </si>
  <si>
    <t>EURYC1M_AB1E_53Y#0000</t>
  </si>
  <si>
    <t>EUR_CURVE_3M_53Y</t>
  </si>
  <si>
    <t>EURAB6R53Y=</t>
  </si>
  <si>
    <t>EUR_CURVE_12M_53Y</t>
  </si>
  <si>
    <t>EUROISDDS54Y</t>
  </si>
  <si>
    <t>EURYC1M_AB1E_54Y</t>
  </si>
  <si>
    <t>EURYC1M_AB1E_54Y#0000</t>
  </si>
  <si>
    <t>EUR_CURVE_3M_54Y</t>
  </si>
  <si>
    <t>EURAB6R54Y=</t>
  </si>
  <si>
    <t>EUR_CURVE_12M_54Y</t>
  </si>
  <si>
    <t>EUROISDDS55Y</t>
  </si>
  <si>
    <t>EURYC1M_AB1E_55Y</t>
  </si>
  <si>
    <t>EURYC1M_AB1E_55Y#0000</t>
  </si>
  <si>
    <t>EUR_CURVE_3M_55Y</t>
  </si>
  <si>
    <t>EURAB6R55Y=</t>
  </si>
  <si>
    <t>EUR_CURVE_12M_55Y</t>
  </si>
  <si>
    <t>EUROISDDS56Y</t>
  </si>
  <si>
    <t>EURYC1M_AB1E_56Y</t>
  </si>
  <si>
    <t>EURYC1M_AB1E_56Y#0000</t>
  </si>
  <si>
    <t>EUR_CURVE_3M_56Y</t>
  </si>
  <si>
    <t>EURAB6R56Y=</t>
  </si>
  <si>
    <t>EUR_CURVE_12M_56Y</t>
  </si>
  <si>
    <t>EUROISDDS57Y</t>
  </si>
  <si>
    <t>EURYC1M_AB1E_57Y</t>
  </si>
  <si>
    <t>EURYC1M_AB1E_57Y#0000</t>
  </si>
  <si>
    <t>EUR_CURVE_3M_57Y</t>
  </si>
  <si>
    <t>EURAB6R57Y=</t>
  </si>
  <si>
    <t>EUR_CURVE_12M_57Y</t>
  </si>
  <si>
    <t>EUROISDDS58Y</t>
  </si>
  <si>
    <t>EURYC1M_AB1E_58Y</t>
  </si>
  <si>
    <t>EURYC1M_AB1E_58Y#0000</t>
  </si>
  <si>
    <t>EUR_CURVE_3M_58Y</t>
  </si>
  <si>
    <t>EURAB6R58Y=</t>
  </si>
  <si>
    <t>EUR_CURVE_12M_58Y</t>
  </si>
  <si>
    <t>EUROISDDS59Y</t>
  </si>
  <si>
    <t>EURYC1M_AB1E_59Y</t>
  </si>
  <si>
    <t>EURYC1M_AB1E_59Y#0000</t>
  </si>
  <si>
    <t>EUR_CURVE_3M_59Y</t>
  </si>
  <si>
    <t>EURAB6R59Y=</t>
  </si>
  <si>
    <t>EUR_CURVE_12M_59Y</t>
  </si>
  <si>
    <t>EUROISDDS60Y</t>
  </si>
  <si>
    <t>EUROISDDS60Y#0000</t>
  </si>
  <si>
    <t>EURYC1M_AB1E_60Y</t>
  </si>
  <si>
    <t>EURYC1M_AB1E_60Y#0000</t>
  </si>
  <si>
    <t>EUR_CURVE_3M_60Y</t>
  </si>
  <si>
    <t>EUR_CURVE_3M_60Y#0000</t>
  </si>
  <si>
    <t>EURAB6R60Y=</t>
  </si>
  <si>
    <t>EURAB6R60Y=#0000</t>
  </si>
  <si>
    <t>EUR_CURVE_12M_60Y</t>
  </si>
  <si>
    <t>EUR_CURVE_12M_60Y#0000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</si>
</sst>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_-* #,##0.00_-;\-* #,##0.00_-;_-* &quot;-&quot;??_-;_-@_-"/>
    <numFmt numFmtId="165" formatCode="&quot;£&quot;#,##0;[Red]\-&quot;£&quot;#,##0"/>
    <numFmt numFmtId="166" formatCode="mm/dd/yy;@"/>
    <numFmt numFmtId="167" formatCode="0.0000%"/>
    <numFmt numFmtId="168" formatCode="0.00000%"/>
    <numFmt numFmtId="169" formatCode="ddd\,\ dd\-mmm\-yyyy"/>
    <numFmt numFmtId="170" formatCode="ddd\,\ dd\-mmm\-yyyy\,\ hh:mm:ss"/>
    <numFmt numFmtId="171" formatCode="ddd\,\ d\-mmm\-yy"/>
    <numFmt numFmtId="172" formatCode="ddd\,\ d\-mmm\-yyyy"/>
    <numFmt numFmtId="173" formatCode="0.000000000"/>
    <numFmt numFmtId="174" formatCode="ddd\,\ d\-mmm\-yyyy\,\ hh:mm:ss"/>
    <numFmt numFmtId="175" formatCode="0.00000"/>
    <numFmt numFmtId="176" formatCode="0.000000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80" fontId="9" fillId="0" borderId="0"/>
    <xf numFmtId="181" fontId="10" fillId="5" borderId="0">
      <alignment horizontal="center" vertical="center"/>
    </xf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460">
    <xf numFmtId="0" fontId="0" fillId="0" borderId="0" xfId="0"/>
    <xf numFmtId="0" fontId="3" fillId="2" borderId="0" xfId="1" applyFont="1" applyFill="1" applyBorder="1"/>
    <xf numFmtId="0" fontId="3" fillId="2" borderId="2" xfId="1" applyFont="1" applyFill="1" applyBorder="1"/>
    <xf numFmtId="0" fontId="3" fillId="2" borderId="2" xfId="1" applyFont="1" applyFill="1" applyBorder="1" applyAlignment="1">
      <alignment horizontal="center"/>
    </xf>
    <xf numFmtId="166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8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0" fontId="6" fillId="0" borderId="6" xfId="0" applyFont="1" applyBorder="1"/>
    <xf numFmtId="169" fontId="6" fillId="0" borderId="6" xfId="0" applyNumberFormat="1" applyFont="1" applyBorder="1"/>
    <xf numFmtId="0" fontId="6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right"/>
    </xf>
    <xf numFmtId="166" fontId="3" fillId="2" borderId="1" xfId="1" applyNumberFormat="1" applyFont="1" applyFill="1" applyBorder="1" applyAlignment="1">
      <alignment horizontal="right" vertical="center"/>
    </xf>
    <xf numFmtId="166" fontId="3" fillId="2" borderId="1" xfId="1" applyNumberFormat="1" applyFont="1" applyFill="1" applyBorder="1" applyAlignment="1">
      <alignment horizontal="center" vertical="center"/>
    </xf>
    <xf numFmtId="166" fontId="6" fillId="0" borderId="6" xfId="0" applyNumberFormat="1" applyFont="1" applyBorder="1"/>
    <xf numFmtId="166" fontId="6" fillId="0" borderId="1" xfId="0" applyNumberFormat="1" applyFont="1" applyBorder="1"/>
    <xf numFmtId="166" fontId="3" fillId="2" borderId="1" xfId="1" applyNumberFormat="1" applyFont="1" applyFill="1" applyBorder="1" applyAlignment="1">
      <alignment horizontal="center"/>
    </xf>
    <xf numFmtId="169" fontId="6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178" fontId="3" fillId="3" borderId="2" xfId="5" applyNumberFormat="1" applyFont="1" applyFill="1" applyBorder="1" applyAlignment="1"/>
    <xf numFmtId="178" fontId="3" fillId="3" borderId="14" xfId="5" applyNumberFormat="1" applyFont="1" applyFill="1" applyBorder="1" applyAlignment="1"/>
    <xf numFmtId="167" fontId="3" fillId="3" borderId="8" xfId="5" applyNumberFormat="1" applyFont="1" applyFill="1" applyBorder="1" applyAlignment="1">
      <alignment horizontal="center"/>
    </xf>
    <xf numFmtId="169" fontId="3" fillId="3" borderId="8" xfId="5" applyNumberFormat="1" applyFont="1" applyFill="1" applyBorder="1" applyAlignment="1">
      <alignment horizontal="center"/>
    </xf>
    <xf numFmtId="178" fontId="3" fillId="3" borderId="8" xfId="5" applyNumberFormat="1" applyFont="1" applyFill="1" applyBorder="1" applyAlignment="1">
      <alignment horizontal="center"/>
    </xf>
    <xf numFmtId="167" fontId="3" fillId="3" borderId="6" xfId="5" applyNumberFormat="1" applyFont="1" applyFill="1" applyBorder="1" applyAlignment="1">
      <alignment horizontal="center"/>
    </xf>
    <xf numFmtId="169" fontId="3" fillId="3" borderId="6" xfId="5" applyNumberFormat="1" applyFont="1" applyFill="1" applyBorder="1" applyAlignment="1">
      <alignment horizontal="center"/>
    </xf>
    <xf numFmtId="178" fontId="3" fillId="3" borderId="6" xfId="5" applyNumberFormat="1" applyFont="1" applyFill="1" applyBorder="1" applyAlignment="1">
      <alignment horizontal="center"/>
    </xf>
    <xf numFmtId="167" fontId="3" fillId="3" borderId="1" xfId="5" applyNumberFormat="1" applyFont="1" applyFill="1" applyBorder="1" applyAlignment="1">
      <alignment horizontal="center"/>
    </xf>
    <xf numFmtId="169" fontId="3" fillId="3" borderId="1" xfId="5" applyNumberFormat="1" applyFont="1" applyFill="1" applyBorder="1" applyAlignment="1">
      <alignment horizontal="center"/>
    </xf>
    <xf numFmtId="178" fontId="3" fillId="3" borderId="1" xfId="5" applyNumberFormat="1" applyFont="1" applyFill="1" applyBorder="1" applyAlignment="1">
      <alignment horizontal="center"/>
    </xf>
    <xf numFmtId="177" fontId="3" fillId="3" borderId="2" xfId="5" applyNumberFormat="1" applyFont="1" applyFill="1" applyBorder="1" applyAlignment="1"/>
    <xf numFmtId="0" fontId="3" fillId="7" borderId="0" xfId="3" applyFont="1" applyFill="1"/>
    <xf numFmtId="0" fontId="3" fillId="7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178" fontId="3" fillId="3" borderId="14" xfId="5" applyNumberFormat="1" applyFont="1" applyFill="1" applyBorder="1" applyAlignment="1">
      <alignment vertical="center"/>
    </xf>
    <xf numFmtId="178" fontId="3" fillId="8" borderId="2" xfId="5" applyNumberFormat="1" applyFont="1" applyFill="1" applyBorder="1" applyAlignment="1"/>
    <xf numFmtId="178" fontId="3" fillId="8" borderId="14" xfId="5" applyNumberFormat="1" applyFont="1" applyFill="1" applyBorder="1" applyAlignment="1"/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2" xfId="4" applyFont="1" applyFill="1" applyBorder="1"/>
    <xf numFmtId="0" fontId="3" fillId="3" borderId="9" xfId="4" applyFont="1" applyFill="1" applyBorder="1"/>
    <xf numFmtId="0" fontId="3" fillId="3" borderId="10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7" fontId="3" fillId="3" borderId="12" xfId="4" applyNumberFormat="1" applyFont="1" applyFill="1" applyBorder="1"/>
    <xf numFmtId="0" fontId="3" fillId="2" borderId="7" xfId="3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7" borderId="0" xfId="4" applyFont="1" applyFill="1" applyBorder="1"/>
    <xf numFmtId="0" fontId="11" fillId="7" borderId="0" xfId="4" applyFont="1" applyFill="1" applyBorder="1"/>
    <xf numFmtId="0" fontId="3" fillId="7" borderId="4" xfId="4" applyFont="1" applyFill="1" applyBorder="1"/>
    <xf numFmtId="0" fontId="11" fillId="7" borderId="0" xfId="4" applyFont="1" applyFill="1" applyBorder="1" applyAlignment="1">
      <alignment horizontal="center"/>
    </xf>
    <xf numFmtId="167" fontId="3" fillId="3" borderId="8" xfId="5" applyNumberFormat="1" applyFont="1" applyFill="1" applyBorder="1" applyAlignment="1"/>
    <xf numFmtId="167" fontId="3" fillId="3" borderId="6" xfId="5" applyNumberFormat="1" applyFont="1" applyFill="1" applyBorder="1" applyAlignment="1"/>
    <xf numFmtId="167" fontId="3" fillId="3" borderId="1" xfId="5" applyNumberFormat="1" applyFont="1" applyFill="1" applyBorder="1" applyAlignment="1"/>
    <xf numFmtId="167" fontId="3" fillId="0" borderId="10" xfId="0" applyNumberFormat="1" applyFont="1" applyFill="1" applyBorder="1"/>
    <xf numFmtId="0" fontId="12" fillId="9" borderId="2" xfId="1" applyFont="1" applyFill="1" applyBorder="1" applyAlignment="1">
      <alignment horizontal="center" vertical="center" wrapText="1"/>
    </xf>
    <xf numFmtId="166" fontId="3" fillId="2" borderId="8" xfId="1" applyNumberFormat="1" applyFont="1" applyFill="1" applyBorder="1" applyAlignment="1"/>
    <xf numFmtId="0" fontId="3" fillId="2" borderId="8" xfId="1" applyNumberFormat="1" applyFont="1" applyFill="1" applyBorder="1" applyAlignment="1">
      <alignment horizontal="center" vertical="center"/>
    </xf>
    <xf numFmtId="166" fontId="3" fillId="2" borderId="8" xfId="1" applyNumberFormat="1" applyFont="1" applyFill="1" applyBorder="1" applyAlignment="1">
      <alignment horizontal="right"/>
    </xf>
    <xf numFmtId="166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8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6" fontId="3" fillId="2" borderId="6" xfId="1" applyNumberFormat="1" applyFont="1" applyFill="1" applyBorder="1" applyAlignment="1"/>
    <xf numFmtId="166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6" fontId="3" fillId="2" borderId="6" xfId="1" applyNumberFormat="1" applyFont="1" applyFill="1" applyBorder="1" applyAlignment="1">
      <alignment horizontal="right"/>
    </xf>
    <xf numFmtId="166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8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166" fontId="3" fillId="2" borderId="8" xfId="1" applyNumberFormat="1" applyFont="1" applyFill="1" applyBorder="1" applyAlignment="1">
      <alignment horizontal="center"/>
    </xf>
    <xf numFmtId="166" fontId="3" fillId="2" borderId="6" xfId="1" applyNumberFormat="1" applyFont="1" applyFill="1" applyBorder="1" applyAlignment="1">
      <alignment horizontal="center"/>
    </xf>
    <xf numFmtId="0" fontId="3" fillId="9" borderId="2" xfId="0" applyFont="1" applyFill="1" applyBorder="1"/>
    <xf numFmtId="0" fontId="6" fillId="7" borderId="0" xfId="0" applyFont="1" applyFill="1"/>
    <xf numFmtId="0" fontId="3" fillId="7" borderId="0" xfId="1" applyFont="1" applyFill="1" applyBorder="1"/>
    <xf numFmtId="0" fontId="3" fillId="7" borderId="0" xfId="1" applyFont="1" applyFill="1" applyBorder="1" applyAlignment="1">
      <alignment horizontal="right" vertical="center"/>
    </xf>
    <xf numFmtId="0" fontId="3" fillId="7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right"/>
    </xf>
    <xf numFmtId="166" fontId="3" fillId="7" borderId="4" xfId="1" applyNumberFormat="1" applyFont="1" applyFill="1" applyBorder="1" applyAlignment="1"/>
    <xf numFmtId="0" fontId="3" fillId="7" borderId="0" xfId="1" applyNumberFormat="1" applyFont="1" applyFill="1" applyBorder="1" applyAlignment="1">
      <alignment horizontal="center"/>
    </xf>
    <xf numFmtId="0" fontId="6" fillId="7" borderId="0" xfId="0" applyFont="1" applyFill="1" applyBorder="1"/>
    <xf numFmtId="0" fontId="3" fillId="7" borderId="0" xfId="0" applyFont="1" applyFill="1"/>
    <xf numFmtId="0" fontId="3" fillId="7" borderId="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right"/>
    </xf>
    <xf numFmtId="0" fontId="3" fillId="2" borderId="6" xfId="1" applyFont="1" applyFill="1" applyBorder="1" applyAlignment="1">
      <alignment horizontal="center"/>
    </xf>
    <xf numFmtId="0" fontId="6" fillId="9" borderId="2" xfId="0" applyFont="1" applyFill="1" applyBorder="1"/>
    <xf numFmtId="0" fontId="6" fillId="3" borderId="8" xfId="0" applyFont="1" applyFill="1" applyBorder="1"/>
    <xf numFmtId="169" fontId="6" fillId="3" borderId="8" xfId="0" applyNumberFormat="1" applyFont="1" applyFill="1" applyBorder="1"/>
    <xf numFmtId="0" fontId="6" fillId="3" borderId="6" xfId="0" applyFont="1" applyFill="1" applyBorder="1"/>
    <xf numFmtId="169" fontId="6" fillId="3" borderId="6" xfId="0" applyNumberFormat="1" applyFont="1" applyFill="1" applyBorder="1"/>
    <xf numFmtId="0" fontId="3" fillId="3" borderId="6" xfId="0" applyFont="1" applyFill="1" applyBorder="1"/>
    <xf numFmtId="0" fontId="3" fillId="3" borderId="1" xfId="0" applyFont="1" applyFill="1" applyBorder="1"/>
    <xf numFmtId="169" fontId="6" fillId="3" borderId="1" xfId="0" applyNumberFormat="1" applyFont="1" applyFill="1" applyBorder="1"/>
    <xf numFmtId="0" fontId="6" fillId="7" borderId="0" xfId="0" applyFont="1" applyFill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167" fontId="3" fillId="3" borderId="10" xfId="0" applyNumberFormat="1" applyFont="1" applyFill="1" applyBorder="1"/>
    <xf numFmtId="167" fontId="3" fillId="3" borderId="17" xfId="0" applyNumberFormat="1" applyFont="1" applyFill="1" applyBorder="1"/>
    <xf numFmtId="0" fontId="3" fillId="7" borderId="12" xfId="0" applyFont="1" applyFill="1" applyBorder="1"/>
    <xf numFmtId="0" fontId="6" fillId="3" borderId="1" xfId="0" applyFont="1" applyFill="1" applyBorder="1"/>
    <xf numFmtId="166" fontId="3" fillId="8" borderId="8" xfId="1" applyNumberFormat="1" applyFont="1" applyFill="1" applyBorder="1" applyAlignment="1">
      <alignment horizontal="right" vertical="center"/>
    </xf>
    <xf numFmtId="166" fontId="3" fillId="8" borderId="6" xfId="1" applyNumberFormat="1" applyFont="1" applyFill="1" applyBorder="1" applyAlignment="1">
      <alignment horizontal="right" vertical="center"/>
    </xf>
    <xf numFmtId="166" fontId="3" fillId="2" borderId="16" xfId="1" applyNumberFormat="1" applyFont="1" applyFill="1" applyBorder="1" applyAlignment="1"/>
    <xf numFmtId="166" fontId="3" fillId="8" borderId="16" xfId="1" applyNumberFormat="1" applyFont="1" applyFill="1" applyBorder="1" applyAlignment="1">
      <alignment horizontal="right" vertical="center"/>
    </xf>
    <xf numFmtId="0" fontId="3" fillId="2" borderId="16" xfId="1" applyNumberFormat="1" applyFont="1" applyFill="1" applyBorder="1" applyAlignment="1">
      <alignment horizontal="center" vertical="center"/>
    </xf>
    <xf numFmtId="166" fontId="3" fillId="2" borderId="16" xfId="1" applyNumberFormat="1" applyFont="1" applyFill="1" applyBorder="1" applyAlignment="1">
      <alignment horizontal="right"/>
    </xf>
    <xf numFmtId="166" fontId="3" fillId="2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/>
    <xf numFmtId="0" fontId="3" fillId="2" borderId="16" xfId="1" applyNumberFormat="1" applyFont="1" applyFill="1" applyBorder="1" applyAlignment="1">
      <alignment horizontal="left"/>
    </xf>
    <xf numFmtId="169" fontId="3" fillId="2" borderId="8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center"/>
    </xf>
    <xf numFmtId="174" fontId="3" fillId="2" borderId="6" xfId="1" applyNumberFormat="1" applyFont="1" applyFill="1" applyBorder="1" applyAlignment="1">
      <alignment horizontal="center"/>
    </xf>
    <xf numFmtId="174" fontId="3" fillId="2" borderId="1" xfId="1" applyNumberFormat="1" applyFont="1" applyFill="1" applyBorder="1" applyAlignment="1">
      <alignment horizontal="center"/>
    </xf>
    <xf numFmtId="0" fontId="5" fillId="3" borderId="4" xfId="1" applyFont="1" applyFill="1" applyBorder="1"/>
    <xf numFmtId="174" fontId="3" fillId="3" borderId="4" xfId="1" applyNumberFormat="1" applyFont="1" applyFill="1" applyBorder="1" applyAlignment="1">
      <alignment horizontal="center"/>
    </xf>
    <xf numFmtId="171" fontId="3" fillId="4" borderId="9" xfId="1" applyNumberFormat="1" applyFont="1" applyFill="1" applyBorder="1" applyAlignment="1">
      <alignment horizontal="center"/>
    </xf>
    <xf numFmtId="3" fontId="3" fillId="4" borderId="10" xfId="1" applyNumberFormat="1" applyFont="1" applyFill="1" applyBorder="1" applyAlignment="1">
      <alignment horizontal="center"/>
    </xf>
    <xf numFmtId="0" fontId="3" fillId="2" borderId="10" xfId="3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70" fontId="3" fillId="2" borderId="0" xfId="3" applyNumberFormat="1" applyFont="1" applyFill="1" applyBorder="1" applyAlignment="1">
      <alignment horizontal="center"/>
    </xf>
    <xf numFmtId="172" fontId="3" fillId="2" borderId="8" xfId="1" applyNumberFormat="1" applyFont="1" applyFill="1" applyBorder="1" applyAlignment="1">
      <alignment horizontal="right"/>
    </xf>
    <xf numFmtId="173" fontId="3" fillId="2" borderId="8" xfId="1" applyNumberFormat="1" applyFont="1" applyFill="1" applyBorder="1" applyAlignment="1">
      <alignment horizontal="center"/>
    </xf>
    <xf numFmtId="173" fontId="3" fillId="2" borderId="6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right"/>
    </xf>
    <xf numFmtId="0" fontId="3" fillId="2" borderId="10" xfId="1" applyFont="1" applyFill="1" applyBorder="1" applyAlignment="1">
      <alignment horizontal="left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6" xfId="1" applyFont="1" applyFill="1" applyBorder="1" applyAlignment="1">
      <alignment horizontal="left"/>
    </xf>
    <xf numFmtId="0" fontId="3" fillId="2" borderId="1" xfId="3" applyFont="1" applyFill="1" applyBorder="1"/>
    <xf numFmtId="0" fontId="3" fillId="9" borderId="8" xfId="1" applyFont="1" applyFill="1" applyBorder="1"/>
    <xf numFmtId="0" fontId="3" fillId="9" borderId="6" xfId="1" applyFont="1" applyFill="1" applyBorder="1"/>
    <xf numFmtId="0" fontId="3" fillId="9" borderId="1" xfId="1" applyFont="1" applyFill="1" applyBorder="1"/>
    <xf numFmtId="174" fontId="3" fillId="8" borderId="2" xfId="1" applyNumberFormat="1" applyFont="1" applyFill="1" applyBorder="1" applyAlignment="1">
      <alignment horizontal="center"/>
    </xf>
    <xf numFmtId="0" fontId="3" fillId="9" borderId="2" xfId="1" applyFont="1" applyFill="1" applyBorder="1"/>
    <xf numFmtId="170" fontId="3" fillId="7" borderId="0" xfId="3" applyNumberFormat="1" applyFont="1" applyFill="1" applyBorder="1" applyAlignment="1">
      <alignment horizontal="center"/>
    </xf>
    <xf numFmtId="0" fontId="6" fillId="7" borderId="7" xfId="0" applyFont="1" applyFill="1" applyBorder="1"/>
    <xf numFmtId="0" fontId="12" fillId="9" borderId="8" xfId="1" applyFont="1" applyFill="1" applyBorder="1" applyAlignment="1">
      <alignment horizontal="right"/>
    </xf>
    <xf numFmtId="0" fontId="12" fillId="9" borderId="1" xfId="1" applyFont="1" applyFill="1" applyBorder="1" applyAlignment="1">
      <alignment horizontal="right"/>
    </xf>
    <xf numFmtId="0" fontId="12" fillId="9" borderId="6" xfId="1" applyFont="1" applyFill="1" applyBorder="1" applyAlignment="1">
      <alignment horizontal="right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2" xfId="0" applyFont="1" applyFill="1" applyBorder="1"/>
    <xf numFmtId="167" fontId="3" fillId="8" borderId="15" xfId="0" applyNumberFormat="1" applyFont="1" applyFill="1" applyBorder="1"/>
    <xf numFmtId="176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right" vertical="center"/>
    </xf>
    <xf numFmtId="0" fontId="6" fillId="7" borderId="0" xfId="0" applyFont="1" applyFill="1" applyAlignment="1">
      <alignment horizontal="right"/>
    </xf>
    <xf numFmtId="173" fontId="6" fillId="0" borderId="8" xfId="0" applyNumberFormat="1" applyFont="1" applyBorder="1"/>
    <xf numFmtId="173" fontId="6" fillId="0" borderId="6" xfId="0" applyNumberFormat="1" applyFont="1" applyBorder="1"/>
    <xf numFmtId="173" fontId="6" fillId="0" borderId="1" xfId="0" applyNumberFormat="1" applyFont="1" applyBorder="1"/>
    <xf numFmtId="167" fontId="3" fillId="7" borderId="0" xfId="0" applyNumberFormat="1" applyFont="1" applyFill="1" applyBorder="1"/>
    <xf numFmtId="167" fontId="3" fillId="8" borderId="10" xfId="0" applyNumberFormat="1" applyFont="1" applyFill="1" applyBorder="1"/>
    <xf numFmtId="167" fontId="3" fillId="8" borderId="3" xfId="0" applyNumberFormat="1" applyFont="1" applyFill="1" applyBorder="1"/>
    <xf numFmtId="168" fontId="3" fillId="3" borderId="8" xfId="1" applyNumberFormat="1" applyFont="1" applyFill="1" applyBorder="1" applyAlignment="1"/>
    <xf numFmtId="168" fontId="3" fillId="3" borderId="6" xfId="1" applyNumberFormat="1" applyFont="1" applyFill="1" applyBorder="1" applyAlignment="1"/>
    <xf numFmtId="168" fontId="3" fillId="3" borderId="16" xfId="1" applyNumberFormat="1" applyFont="1" applyFill="1" applyBorder="1" applyAlignment="1"/>
    <xf numFmtId="168" fontId="3" fillId="3" borderId="1" xfId="1" applyNumberFormat="1" applyFont="1" applyFill="1" applyBorder="1" applyAlignment="1"/>
    <xf numFmtId="0" fontId="13" fillId="3" borderId="6" xfId="0" applyFont="1" applyFill="1" applyBorder="1"/>
    <xf numFmtId="0" fontId="12" fillId="10" borderId="2" xfId="0" applyFont="1" applyFill="1" applyBorder="1"/>
    <xf numFmtId="0" fontId="12" fillId="9" borderId="2" xfId="0" applyFont="1" applyFill="1" applyBorder="1"/>
    <xf numFmtId="0" fontId="14" fillId="6" borderId="2" xfId="0" applyFont="1" applyFill="1" applyBorder="1"/>
    <xf numFmtId="0" fontId="14" fillId="9" borderId="2" xfId="0" applyFont="1" applyFill="1" applyBorder="1"/>
    <xf numFmtId="167" fontId="3" fillId="0" borderId="6" xfId="0" applyNumberFormat="1" applyFont="1" applyBorder="1" applyAlignment="1"/>
    <xf numFmtId="0" fontId="3" fillId="8" borderId="2" xfId="0" applyFont="1" applyFill="1" applyBorder="1" applyAlignment="1"/>
    <xf numFmtId="0" fontId="3" fillId="8" borderId="15" xfId="0" applyFont="1" applyFill="1" applyBorder="1" applyAlignment="1"/>
    <xf numFmtId="167" fontId="3" fillId="8" borderId="2" xfId="0" applyNumberFormat="1" applyFont="1" applyFill="1" applyBorder="1" applyAlignment="1"/>
    <xf numFmtId="0" fontId="3" fillId="8" borderId="6" xfId="0" applyFont="1" applyFill="1" applyBorder="1" applyAlignment="1"/>
    <xf numFmtId="0" fontId="3" fillId="8" borderId="10" xfId="0" applyFont="1" applyFill="1" applyBorder="1" applyAlignment="1"/>
    <xf numFmtId="0" fontId="3" fillId="3" borderId="18" xfId="0" applyFont="1" applyFill="1" applyBorder="1" applyAlignment="1"/>
    <xf numFmtId="167" fontId="3" fillId="3" borderId="18" xfId="0" applyNumberFormat="1" applyFont="1" applyFill="1" applyBorder="1" applyAlignment="1"/>
    <xf numFmtId="0" fontId="3" fillId="3" borderId="6" xfId="0" applyFont="1" applyFill="1" applyBorder="1" applyAlignment="1"/>
    <xf numFmtId="0" fontId="3" fillId="3" borderId="10" xfId="0" applyFont="1" applyFill="1" applyBorder="1" applyAlignment="1"/>
    <xf numFmtId="167" fontId="3" fillId="3" borderId="6" xfId="0" applyNumberFormat="1" applyFont="1" applyFill="1" applyBorder="1" applyAlignment="1"/>
    <xf numFmtId="0" fontId="3" fillId="3" borderId="16" xfId="0" applyFont="1" applyFill="1" applyBorder="1" applyAlignment="1"/>
    <xf numFmtId="0" fontId="3" fillId="3" borderId="17" xfId="0" applyFont="1" applyFill="1" applyBorder="1" applyAlignment="1"/>
    <xf numFmtId="167" fontId="3" fillId="3" borderId="16" xfId="0" applyNumberFormat="1" applyFont="1" applyFill="1" applyBorder="1" applyAlignment="1"/>
    <xf numFmtId="0" fontId="3" fillId="7" borderId="0" xfId="0" applyFont="1" applyFill="1" applyBorder="1" applyAlignment="1"/>
    <xf numFmtId="0" fontId="3" fillId="8" borderId="8" xfId="0" applyFont="1" applyFill="1" applyBorder="1" applyAlignment="1"/>
    <xf numFmtId="0" fontId="3" fillId="8" borderId="9" xfId="0" applyFont="1" applyFill="1" applyBorder="1" applyAlignment="1"/>
    <xf numFmtId="167" fontId="3" fillId="8" borderId="9" xfId="0" applyNumberFormat="1" applyFont="1" applyFill="1" applyBorder="1"/>
    <xf numFmtId="0" fontId="3" fillId="8" borderId="16" xfId="0" applyFont="1" applyFill="1" applyBorder="1" applyAlignment="1"/>
    <xf numFmtId="0" fontId="3" fillId="8" borderId="17" xfId="0" applyFont="1" applyFill="1" applyBorder="1" applyAlignment="1"/>
    <xf numFmtId="167" fontId="3" fillId="8" borderId="17" xfId="0" applyNumberFormat="1" applyFont="1" applyFill="1" applyBorder="1"/>
    <xf numFmtId="167" fontId="3" fillId="8" borderId="18" xfId="0" applyNumberFormat="1" applyFont="1" applyFill="1" applyBorder="1"/>
    <xf numFmtId="0" fontId="13" fillId="8" borderId="10" xfId="0" applyFont="1" applyFill="1" applyBorder="1" applyAlignment="1"/>
    <xf numFmtId="167" fontId="3" fillId="7" borderId="10" xfId="0" applyNumberFormat="1" applyFont="1" applyFill="1" applyBorder="1"/>
    <xf numFmtId="0" fontId="6" fillId="7" borderId="6" xfId="0" applyFont="1" applyFill="1" applyBorder="1"/>
    <xf numFmtId="167" fontId="3" fillId="7" borderId="3" xfId="0" applyNumberFormat="1" applyFont="1" applyFill="1" applyBorder="1"/>
    <xf numFmtId="0" fontId="3" fillId="9" borderId="15" xfId="0" applyFont="1" applyFill="1" applyBorder="1" applyAlignment="1">
      <alignment horizontal="centerContinuous" vertical="center"/>
    </xf>
    <xf numFmtId="0" fontId="3" fillId="9" borderId="13" xfId="0" applyFont="1" applyFill="1" applyBorder="1" applyAlignment="1">
      <alignment horizontal="centerContinuous" vertical="center"/>
    </xf>
    <xf numFmtId="0" fontId="15" fillId="9" borderId="2" xfId="0" applyFont="1" applyFill="1" applyBorder="1" applyAlignment="1">
      <alignment horizontal="centerContinuous" vertical="center"/>
    </xf>
    <xf numFmtId="0" fontId="15" fillId="9" borderId="13" xfId="0" applyFont="1" applyFill="1" applyBorder="1" applyAlignment="1">
      <alignment horizontal="centerContinuous" vertical="center"/>
    </xf>
    <xf numFmtId="0" fontId="15" fillId="9" borderId="15" xfId="0" applyFont="1" applyFill="1" applyBorder="1" applyAlignment="1">
      <alignment horizontal="centerContinuous" vertical="center"/>
    </xf>
    <xf numFmtId="0" fontId="15" fillId="7" borderId="0" xfId="0" applyFont="1" applyFill="1"/>
    <xf numFmtId="0" fontId="16" fillId="7" borderId="0" xfId="0" applyFont="1" applyFill="1"/>
    <xf numFmtId="0" fontId="15" fillId="9" borderId="2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 vertical="center"/>
    </xf>
    <xf numFmtId="0" fontId="15" fillId="7" borderId="0" xfId="0" applyFont="1" applyFill="1" applyBorder="1"/>
    <xf numFmtId="167" fontId="3" fillId="7" borderId="6" xfId="0" applyNumberFormat="1" applyFont="1" applyFill="1" applyBorder="1" applyAlignment="1"/>
    <xf numFmtId="167" fontId="3" fillId="7" borderId="1" xfId="0" applyNumberFormat="1" applyFont="1" applyFill="1" applyBorder="1" applyAlignment="1"/>
    <xf numFmtId="167" fontId="3" fillId="3" borderId="3" xfId="0" applyNumberFormat="1" applyFont="1" applyFill="1" applyBorder="1"/>
    <xf numFmtId="0" fontId="13" fillId="3" borderId="6" xfId="0" applyFont="1" applyFill="1" applyBorder="1" applyAlignment="1"/>
    <xf numFmtId="0" fontId="13" fillId="3" borderId="10" xfId="0" applyFont="1" applyFill="1" applyBorder="1" applyAlignment="1"/>
    <xf numFmtId="167" fontId="13" fillId="3" borderId="10" xfId="0" applyNumberFormat="1" applyFont="1" applyFill="1" applyBorder="1"/>
    <xf numFmtId="0" fontId="3" fillId="3" borderId="1" xfId="0" applyFont="1" applyFill="1" applyBorder="1" applyAlignment="1"/>
    <xf numFmtId="0" fontId="3" fillId="3" borderId="3" xfId="0" applyFont="1" applyFill="1" applyBorder="1" applyAlignment="1"/>
    <xf numFmtId="0" fontId="3" fillId="9" borderId="14" xfId="0" applyFont="1" applyFill="1" applyBorder="1" applyAlignment="1">
      <alignment horizontal="centerContinuous" vertical="center"/>
    </xf>
    <xf numFmtId="176" fontId="3" fillId="9" borderId="13" xfId="0" applyNumberFormat="1" applyFont="1" applyFill="1" applyBorder="1" applyAlignment="1">
      <alignment horizontal="centerContinuous" vertical="center"/>
    </xf>
    <xf numFmtId="0" fontId="3" fillId="9" borderId="14" xfId="0" applyFont="1" applyFill="1" applyBorder="1"/>
    <xf numFmtId="0" fontId="6" fillId="8" borderId="6" xfId="0" applyFont="1" applyFill="1" applyBorder="1"/>
    <xf numFmtId="0" fontId="6" fillId="8" borderId="1" xfId="0" applyFont="1" applyFill="1" applyBorder="1"/>
    <xf numFmtId="182" fontId="6" fillId="0" borderId="6" xfId="0" applyNumberFormat="1" applyFont="1" applyBorder="1"/>
    <xf numFmtId="182" fontId="6" fillId="0" borderId="1" xfId="0" applyNumberFormat="1" applyFont="1" applyBorder="1"/>
    <xf numFmtId="0" fontId="6" fillId="10" borderId="6" xfId="0" applyFont="1" applyFill="1" applyBorder="1"/>
    <xf numFmtId="0" fontId="3" fillId="10" borderId="6" xfId="0" applyFont="1" applyFill="1" applyBorder="1" applyAlignment="1"/>
    <xf numFmtId="0" fontId="3" fillId="10" borderId="10" xfId="0" applyFont="1" applyFill="1" applyBorder="1" applyAlignment="1"/>
    <xf numFmtId="0" fontId="3" fillId="10" borderId="10" xfId="0" applyFont="1" applyFill="1" applyBorder="1"/>
    <xf numFmtId="0" fontId="3" fillId="10" borderId="1" xfId="0" applyFont="1" applyFill="1" applyBorder="1" applyAlignment="1"/>
    <xf numFmtId="0" fontId="3" fillId="10" borderId="3" xfId="0" applyFont="1" applyFill="1" applyBorder="1" applyAlignment="1"/>
    <xf numFmtId="0" fontId="3" fillId="10" borderId="3" xfId="0" applyFont="1" applyFill="1" applyBorder="1"/>
    <xf numFmtId="0" fontId="3" fillId="10" borderId="10" xfId="0" applyNumberFormat="1" applyFont="1" applyFill="1" applyBorder="1"/>
    <xf numFmtId="0" fontId="3" fillId="10" borderId="3" xfId="0" applyNumberFormat="1" applyFont="1" applyFill="1" applyBorder="1"/>
    <xf numFmtId="178" fontId="3" fillId="10" borderId="10" xfId="0" applyNumberFormat="1" applyFont="1" applyFill="1" applyBorder="1"/>
    <xf numFmtId="178" fontId="3" fillId="10" borderId="3" xfId="0" applyNumberFormat="1" applyFont="1" applyFill="1" applyBorder="1"/>
    <xf numFmtId="0" fontId="6" fillId="3" borderId="2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left" vertical="center" wrapText="1"/>
    </xf>
    <xf numFmtId="167" fontId="6" fillId="0" borderId="6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7" fontId="6" fillId="3" borderId="8" xfId="0" applyNumberFormat="1" applyFont="1" applyFill="1" applyBorder="1"/>
    <xf numFmtId="167" fontId="6" fillId="3" borderId="6" xfId="0" applyNumberFormat="1" applyFont="1" applyFill="1" applyBorder="1"/>
    <xf numFmtId="3" fontId="3" fillId="4" borderId="2" xfId="1" applyNumberFormat="1" applyFont="1" applyFill="1" applyBorder="1" applyAlignment="1">
      <alignment horizontal="center"/>
    </xf>
    <xf numFmtId="167" fontId="6" fillId="3" borderId="1" xfId="0" applyNumberFormat="1" applyFont="1" applyFill="1" applyBorder="1"/>
    <xf numFmtId="0" fontId="6" fillId="9" borderId="2" xfId="0" applyFont="1" applyFill="1" applyBorder="1" applyAlignment="1">
      <alignment horizontal="center" vertical="center"/>
    </xf>
    <xf numFmtId="167" fontId="6" fillId="7" borderId="0" xfId="0" applyNumberFormat="1" applyFont="1" applyFill="1"/>
    <xf numFmtId="0" fontId="6" fillId="10" borderId="8" xfId="0" applyFont="1" applyFill="1" applyBorder="1"/>
    <xf numFmtId="167" fontId="6" fillId="10" borderId="8" xfId="0" applyNumberFormat="1" applyFont="1" applyFill="1" applyBorder="1"/>
    <xf numFmtId="169" fontId="6" fillId="10" borderId="8" xfId="0" applyNumberFormat="1" applyFont="1" applyFill="1" applyBorder="1"/>
    <xf numFmtId="167" fontId="6" fillId="10" borderId="6" xfId="0" applyNumberFormat="1" applyFont="1" applyFill="1" applyBorder="1"/>
    <xf numFmtId="169" fontId="6" fillId="10" borderId="6" xfId="0" applyNumberFormat="1" applyFont="1" applyFill="1" applyBorder="1"/>
    <xf numFmtId="0" fontId="6" fillId="10" borderId="1" xfId="0" applyFont="1" applyFill="1" applyBorder="1"/>
    <xf numFmtId="167" fontId="6" fillId="10" borderId="1" xfId="0" applyNumberFormat="1" applyFont="1" applyFill="1" applyBorder="1"/>
    <xf numFmtId="169" fontId="6" fillId="10" borderId="1" xfId="0" applyNumberFormat="1" applyFont="1" applyFill="1" applyBorder="1"/>
    <xf numFmtId="0" fontId="6" fillId="7" borderId="0" xfId="0" applyNumberFormat="1" applyFont="1" applyFill="1"/>
    <xf numFmtId="167" fontId="3" fillId="8" borderId="6" xfId="0" applyNumberFormat="1" applyFont="1" applyFill="1" applyBorder="1"/>
    <xf numFmtId="167" fontId="3" fillId="10" borderId="10" xfId="0" applyNumberFormat="1" applyFont="1" applyFill="1" applyBorder="1"/>
    <xf numFmtId="167" fontId="3" fillId="10" borderId="3" xfId="0" applyNumberFormat="1" applyFont="1" applyFill="1" applyBorder="1"/>
    <xf numFmtId="0" fontId="0" fillId="7" borderId="0" xfId="0" applyFill="1"/>
    <xf numFmtId="167" fontId="3" fillId="8" borderId="9" xfId="0" applyNumberFormat="1" applyFont="1" applyFill="1" applyBorder="1" applyAlignment="1"/>
    <xf numFmtId="175" fontId="6" fillId="10" borderId="8" xfId="0" applyNumberFormat="1" applyFont="1" applyFill="1" applyBorder="1"/>
    <xf numFmtId="175" fontId="6" fillId="10" borderId="6" xfId="0" applyNumberFormat="1" applyFont="1" applyFill="1" applyBorder="1"/>
    <xf numFmtId="175" fontId="6" fillId="10" borderId="1" xfId="0" applyNumberFormat="1" applyFont="1" applyFill="1" applyBorder="1"/>
    <xf numFmtId="2" fontId="6" fillId="10" borderId="8" xfId="0" applyNumberFormat="1" applyFont="1" applyFill="1" applyBorder="1"/>
    <xf numFmtId="2" fontId="6" fillId="10" borderId="6" xfId="0" applyNumberFormat="1" applyFont="1" applyFill="1" applyBorder="1"/>
    <xf numFmtId="2" fontId="6" fillId="10" borderId="1" xfId="0" applyNumberFormat="1" applyFont="1" applyFill="1" applyBorder="1"/>
    <xf numFmtId="0" fontId="6" fillId="9" borderId="2" xfId="0" applyFont="1" applyFill="1" applyBorder="1" applyAlignment="1">
      <alignment horizontal="center" vertical="center" wrapText="1"/>
    </xf>
    <xf numFmtId="167" fontId="3" fillId="7" borderId="0" xfId="2" quotePrefix="1" applyNumberFormat="1" applyFont="1" applyFill="1" applyBorder="1" applyAlignment="1"/>
    <xf numFmtId="167" fontId="3" fillId="7" borderId="19" xfId="2" quotePrefix="1" applyNumberFormat="1" applyFont="1" applyFill="1" applyBorder="1" applyAlignment="1"/>
    <xf numFmtId="166" fontId="3" fillId="3" borderId="8" xfId="1" applyNumberFormat="1" applyFont="1" applyFill="1" applyBorder="1" applyAlignment="1"/>
    <xf numFmtId="0" fontId="3" fillId="3" borderId="8" xfId="1" applyNumberFormat="1" applyFont="1" applyFill="1" applyBorder="1" applyAlignment="1">
      <alignment horizontal="center" vertical="center"/>
    </xf>
    <xf numFmtId="166" fontId="3" fillId="3" borderId="8" xfId="1" applyNumberFormat="1" applyFont="1" applyFill="1" applyBorder="1" applyAlignment="1">
      <alignment horizontal="center"/>
    </xf>
    <xf numFmtId="166" fontId="3" fillId="3" borderId="8" xfId="1" applyNumberFormat="1" applyFont="1" applyFill="1" applyBorder="1" applyAlignment="1">
      <alignment horizontal="center" vertical="center"/>
    </xf>
    <xf numFmtId="0" fontId="3" fillId="3" borderId="8" xfId="1" applyNumberFormat="1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left"/>
    </xf>
    <xf numFmtId="166" fontId="3" fillId="3" borderId="6" xfId="1" applyNumberFormat="1" applyFont="1" applyFill="1" applyBorder="1" applyAlignment="1"/>
    <xf numFmtId="0" fontId="3" fillId="3" borderId="6" xfId="1" applyNumberFormat="1" applyFont="1" applyFill="1" applyBorder="1" applyAlignment="1">
      <alignment horizontal="center" vertical="center"/>
    </xf>
    <xf numFmtId="166" fontId="3" fillId="3" borderId="6" xfId="1" applyNumberFormat="1" applyFont="1" applyFill="1" applyBorder="1" applyAlignment="1">
      <alignment horizontal="center"/>
    </xf>
    <xf numFmtId="166" fontId="3" fillId="3" borderId="6" xfId="1" applyNumberFormat="1" applyFont="1" applyFill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/>
    </xf>
    <xf numFmtId="0" fontId="3" fillId="3" borderId="6" xfId="1" applyNumberFormat="1" applyFont="1" applyFill="1" applyBorder="1" applyAlignment="1">
      <alignment horizontal="left"/>
    </xf>
    <xf numFmtId="166" fontId="3" fillId="3" borderId="1" xfId="1" applyNumberFormat="1" applyFont="1" applyFill="1" applyBorder="1" applyAlignment="1"/>
    <xf numFmtId="0" fontId="3" fillId="3" borderId="1" xfId="1" applyNumberFormat="1" applyFont="1" applyFill="1" applyBorder="1" applyAlignment="1">
      <alignment horizontal="center" vertical="center"/>
    </xf>
    <xf numFmtId="166" fontId="3" fillId="3" borderId="1" xfId="1" applyNumberFormat="1" applyFont="1" applyFill="1" applyBorder="1" applyAlignment="1">
      <alignment horizontal="center"/>
    </xf>
    <xf numFmtId="166" fontId="3" fillId="3" borderId="1" xfId="1" applyNumberFormat="1" applyFont="1" applyFill="1" applyBorder="1" applyAlignment="1">
      <alignment horizontal="center" vertical="center"/>
    </xf>
    <xf numFmtId="0" fontId="3" fillId="3" borderId="1" xfId="1" applyNumberFormat="1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left"/>
    </xf>
    <xf numFmtId="15" fontId="3" fillId="3" borderId="8" xfId="1" quotePrefix="1" applyNumberFormat="1" applyFont="1" applyFill="1" applyBorder="1" applyAlignment="1">
      <alignment horizontal="center"/>
    </xf>
    <xf numFmtId="169" fontId="3" fillId="3" borderId="8" xfId="1" quotePrefix="1" applyNumberFormat="1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center"/>
    </xf>
    <xf numFmtId="166" fontId="3" fillId="3" borderId="8" xfId="2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left"/>
    </xf>
    <xf numFmtId="15" fontId="3" fillId="3" borderId="6" xfId="1" quotePrefix="1" applyNumberFormat="1" applyFont="1" applyFill="1" applyBorder="1" applyAlignment="1">
      <alignment horizontal="center"/>
    </xf>
    <xf numFmtId="169" fontId="3" fillId="3" borderId="6" xfId="1" quotePrefix="1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center"/>
    </xf>
    <xf numFmtId="166" fontId="3" fillId="3" borderId="6" xfId="2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left"/>
    </xf>
    <xf numFmtId="15" fontId="3" fillId="3" borderId="1" xfId="1" quotePrefix="1" applyNumberFormat="1" applyFont="1" applyFill="1" applyBorder="1" applyAlignment="1">
      <alignment horizontal="center"/>
    </xf>
    <xf numFmtId="169" fontId="3" fillId="3" borderId="1" xfId="1" quotePrefix="1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center"/>
    </xf>
    <xf numFmtId="166" fontId="3" fillId="3" borderId="1" xfId="2" applyNumberFormat="1" applyFont="1" applyFill="1" applyBorder="1" applyAlignment="1">
      <alignment horizontal="center"/>
    </xf>
    <xf numFmtId="0" fontId="12" fillId="9" borderId="2" xfId="1" applyFont="1" applyFill="1" applyBorder="1" applyAlignment="1">
      <alignment horizontal="centerContinuous" vertical="center" wrapText="1"/>
    </xf>
    <xf numFmtId="167" fontId="3" fillId="3" borderId="8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right"/>
    </xf>
    <xf numFmtId="167" fontId="3" fillId="3" borderId="6" xfId="2" applyNumberFormat="1" applyFont="1" applyFill="1" applyBorder="1" applyAlignment="1">
      <alignment horizontal="right"/>
    </xf>
    <xf numFmtId="0" fontId="3" fillId="3" borderId="6" xfId="2" applyNumberFormat="1" applyFont="1" applyFill="1" applyBorder="1" applyAlignment="1">
      <alignment horizontal="right"/>
    </xf>
    <xf numFmtId="167" fontId="3" fillId="3" borderId="1" xfId="2" applyNumberFormat="1" applyFont="1" applyFill="1" applyBorder="1" applyAlignment="1">
      <alignment horizontal="right"/>
    </xf>
    <xf numFmtId="0" fontId="3" fillId="3" borderId="1" xfId="2" applyNumberFormat="1" applyFont="1" applyFill="1" applyBorder="1" applyAlignment="1">
      <alignment horizontal="right"/>
    </xf>
    <xf numFmtId="183" fontId="6" fillId="0" borderId="6" xfId="0" applyNumberFormat="1" applyFont="1" applyBorder="1"/>
    <xf numFmtId="0" fontId="3" fillId="3" borderId="8" xfId="2" applyNumberFormat="1" applyFont="1" applyFill="1" applyBorder="1" applyAlignment="1">
      <alignment horizontal="center"/>
    </xf>
    <xf numFmtId="0" fontId="3" fillId="3" borderId="6" xfId="2" applyNumberFormat="1" applyFont="1" applyFill="1" applyBorder="1" applyAlignment="1">
      <alignment horizontal="center"/>
    </xf>
    <xf numFmtId="0" fontId="3" fillId="3" borderId="1" xfId="2" applyNumberFormat="1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8" xfId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right"/>
    </xf>
    <xf numFmtId="0" fontId="3" fillId="3" borderId="8" xfId="1" applyNumberFormat="1" applyFont="1" applyFill="1" applyBorder="1" applyAlignment="1"/>
    <xf numFmtId="0" fontId="3" fillId="3" borderId="6" xfId="1" applyFont="1" applyFill="1" applyBorder="1" applyAlignment="1">
      <alignment horizontal="center"/>
    </xf>
    <xf numFmtId="167" fontId="3" fillId="3" borderId="6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/>
    <xf numFmtId="0" fontId="6" fillId="3" borderId="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169" fontId="6" fillId="3" borderId="8" xfId="0" applyNumberFormat="1" applyFont="1" applyFill="1" applyBorder="1" applyAlignment="1">
      <alignment horizontal="center"/>
    </xf>
    <xf numFmtId="169" fontId="6" fillId="3" borderId="6" xfId="0" applyNumberFormat="1" applyFont="1" applyFill="1" applyBorder="1" applyAlignment="1">
      <alignment horizontal="center"/>
    </xf>
    <xf numFmtId="169" fontId="6" fillId="3" borderId="1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167" fontId="6" fillId="3" borderId="6" xfId="0" applyNumberFormat="1" applyFont="1" applyFill="1" applyBorder="1" applyAlignment="1">
      <alignment horizontal="center"/>
    </xf>
    <xf numFmtId="167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/>
    <xf numFmtId="0" fontId="6" fillId="3" borderId="6" xfId="0" applyFont="1" applyFill="1" applyBorder="1" applyAlignment="1">
      <alignment horizontal="center"/>
    </xf>
    <xf numFmtId="166" fontId="6" fillId="3" borderId="8" xfId="0" applyNumberFormat="1" applyFont="1" applyFill="1" applyBorder="1"/>
    <xf numFmtId="166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 applyAlignment="1">
      <alignment horizontal="center"/>
    </xf>
    <xf numFmtId="166" fontId="6" fillId="3" borderId="1" xfId="0" applyNumberFormat="1" applyFont="1" applyFill="1" applyBorder="1"/>
    <xf numFmtId="166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center"/>
    </xf>
    <xf numFmtId="167" fontId="3" fillId="3" borderId="1" xfId="0" applyNumberFormat="1" applyFont="1" applyFill="1" applyBorder="1" applyAlignment="1">
      <alignment horizontal="center"/>
    </xf>
    <xf numFmtId="168" fontId="3" fillId="3" borderId="11" xfId="1" applyNumberFormat="1" applyFont="1" applyFill="1" applyBorder="1" applyAlignment="1">
      <alignment horizontal="right"/>
    </xf>
    <xf numFmtId="168" fontId="3" fillId="3" borderId="7" xfId="1" applyNumberFormat="1" applyFont="1" applyFill="1" applyBorder="1" applyAlignment="1">
      <alignment horizontal="right"/>
    </xf>
    <xf numFmtId="168" fontId="3" fillId="3" borderId="5" xfId="1" applyNumberFormat="1" applyFont="1" applyFill="1" applyBorder="1" applyAlignment="1">
      <alignment horizontal="right"/>
    </xf>
    <xf numFmtId="0" fontId="3" fillId="3" borderId="9" xfId="1" applyNumberFormat="1" applyFont="1" applyFill="1" applyBorder="1" applyAlignment="1">
      <alignment horizontal="left"/>
    </xf>
    <xf numFmtId="0" fontId="3" fillId="3" borderId="10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left"/>
    </xf>
    <xf numFmtId="0" fontId="12" fillId="9" borderId="8" xfId="1" applyFont="1" applyFill="1" applyBorder="1" applyAlignment="1">
      <alignment horizontal="center" vertical="center" wrapText="1"/>
    </xf>
    <xf numFmtId="166" fontId="3" fillId="2" borderId="16" xfId="1" applyNumberFormat="1" applyFont="1" applyFill="1" applyBorder="1" applyAlignment="1">
      <alignment horizontal="center"/>
    </xf>
    <xf numFmtId="167" fontId="3" fillId="2" borderId="8" xfId="1" applyNumberFormat="1" applyFont="1" applyFill="1" applyBorder="1" applyAlignment="1"/>
    <xf numFmtId="167" fontId="3" fillId="2" borderId="6" xfId="1" applyNumberFormat="1" applyFont="1" applyFill="1" applyBorder="1" applyAlignment="1"/>
    <xf numFmtId="167" fontId="3" fillId="2" borderId="16" xfId="1" applyNumberFormat="1" applyFont="1" applyFill="1" applyBorder="1" applyAlignment="1"/>
    <xf numFmtId="167" fontId="3" fillId="2" borderId="1" xfId="1" applyNumberFormat="1" applyFont="1" applyFill="1" applyBorder="1" applyAlignment="1"/>
    <xf numFmtId="178" fontId="3" fillId="3" borderId="8" xfId="2" applyNumberFormat="1" applyFont="1" applyFill="1" applyBorder="1" applyAlignment="1">
      <alignment horizontal="right"/>
    </xf>
    <xf numFmtId="178" fontId="3" fillId="3" borderId="6" xfId="2" applyNumberFormat="1" applyFont="1" applyFill="1" applyBorder="1" applyAlignment="1">
      <alignment horizontal="right"/>
    </xf>
    <xf numFmtId="178" fontId="3" fillId="3" borderId="1" xfId="2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right" vertical="center"/>
    </xf>
    <xf numFmtId="0" fontId="6" fillId="3" borderId="12" xfId="0" applyFont="1" applyFill="1" applyBorder="1" applyAlignment="1">
      <alignment horizontal="right"/>
    </xf>
    <xf numFmtId="166" fontId="3" fillId="3" borderId="8" xfId="1" applyNumberFormat="1" applyFont="1" applyFill="1" applyBorder="1" applyAlignment="1">
      <alignment horizontal="right" vertical="center"/>
    </xf>
    <xf numFmtId="166" fontId="3" fillId="3" borderId="8" xfId="1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166" fontId="3" fillId="3" borderId="6" xfId="1" applyNumberFormat="1" applyFont="1" applyFill="1" applyBorder="1" applyAlignment="1">
      <alignment horizontal="right" vertical="center"/>
    </xf>
    <xf numFmtId="166" fontId="3" fillId="3" borderId="6" xfId="1" applyNumberFormat="1" applyFont="1" applyFill="1" applyBorder="1" applyAlignment="1">
      <alignment horizontal="right"/>
    </xf>
    <xf numFmtId="0" fontId="6" fillId="3" borderId="4" xfId="0" applyFont="1" applyFill="1" applyBorder="1" applyAlignment="1">
      <alignment horizontal="right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1" applyNumberFormat="1" applyFont="1" applyFill="1" applyBorder="1" applyAlignment="1">
      <alignment horizontal="right"/>
    </xf>
    <xf numFmtId="0" fontId="3" fillId="3" borderId="1" xfId="1" applyNumberFormat="1" applyFont="1" applyFill="1" applyBorder="1" applyAlignment="1">
      <alignment horizontal="left"/>
    </xf>
    <xf numFmtId="0" fontId="3" fillId="3" borderId="1" xfId="1" applyNumberFormat="1" applyFont="1" applyFill="1" applyBorder="1" applyAlignment="1">
      <alignment horizontal="right"/>
    </xf>
    <xf numFmtId="167" fontId="3" fillId="3" borderId="1" xfId="1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/>
    </xf>
    <xf numFmtId="0" fontId="3" fillId="3" borderId="9" xfId="1" applyNumberFormat="1" applyFont="1" applyFill="1" applyBorder="1" applyAlignment="1">
      <alignment horizontal="center"/>
    </xf>
    <xf numFmtId="0" fontId="3" fillId="3" borderId="10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right"/>
    </xf>
    <xf numFmtId="167" fontId="3" fillId="3" borderId="1" xfId="0" applyNumberFormat="1" applyFont="1" applyFill="1" applyBorder="1" applyAlignment="1">
      <alignment horizontal="right"/>
    </xf>
    <xf numFmtId="0" fontId="3" fillId="9" borderId="8" xfId="0" applyFont="1" applyFill="1" applyBorder="1" applyAlignment="1">
      <alignment horizontal="center" vertical="center" wrapText="1"/>
    </xf>
    <xf numFmtId="176" fontId="3" fillId="9" borderId="8" xfId="0" applyNumberFormat="1" applyFont="1" applyFill="1" applyBorder="1" applyAlignment="1">
      <alignment horizontal="center" vertical="center" wrapText="1"/>
    </xf>
    <xf numFmtId="167" fontId="6" fillId="3" borderId="1" xfId="0" applyNumberFormat="1" applyFont="1" applyFill="1" applyBorder="1" applyAlignment="1">
      <alignment horizontal="center"/>
    </xf>
    <xf numFmtId="172" fontId="3" fillId="3" borderId="6" xfId="1" applyNumberFormat="1" applyFont="1" applyFill="1" applyBorder="1" applyAlignment="1">
      <alignment horizontal="right"/>
    </xf>
    <xf numFmtId="173" fontId="3" fillId="3" borderId="6" xfId="1" applyNumberFormat="1" applyFont="1" applyFill="1" applyBorder="1" applyAlignment="1">
      <alignment horizontal="center"/>
    </xf>
    <xf numFmtId="0" fontId="3" fillId="3" borderId="2" xfId="1" applyFont="1" applyFill="1" applyBorder="1"/>
    <xf numFmtId="0" fontId="6" fillId="11" borderId="0" xfId="0" applyFont="1" applyFill="1" applyBorder="1"/>
    <xf numFmtId="0" fontId="6" fillId="11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 wrapText="1"/>
    </xf>
    <xf numFmtId="167" fontId="6" fillId="11" borderId="0" xfId="0" applyNumberFormat="1" applyFont="1" applyFill="1" applyBorder="1"/>
    <xf numFmtId="169" fontId="6" fillId="11" borderId="0" xfId="0" applyNumberFormat="1" applyFont="1" applyFill="1" applyBorder="1"/>
    <xf numFmtId="0" fontId="6" fillId="11" borderId="0" xfId="0" applyNumberFormat="1" applyFont="1" applyFill="1" applyBorder="1"/>
    <xf numFmtId="0" fontId="3" fillId="11" borderId="0" xfId="0" applyFont="1" applyFill="1" applyBorder="1"/>
    <xf numFmtId="167" fontId="3" fillId="11" borderId="0" xfId="2" quotePrefix="1" applyNumberFormat="1" applyFont="1" applyFill="1" applyBorder="1" applyAlignment="1"/>
    <xf numFmtId="0" fontId="6" fillId="11" borderId="0" xfId="0" applyFont="1" applyFill="1" applyBorder="1" applyAlignment="1">
      <alignment horizontal="left" vertical="center" wrapText="1"/>
    </xf>
    <xf numFmtId="3" fontId="3" fillId="11" borderId="0" xfId="1" applyNumberFormat="1" applyFont="1" applyFill="1" applyBorder="1" applyAlignment="1">
      <alignment horizontal="center"/>
    </xf>
    <xf numFmtId="0" fontId="3" fillId="7" borderId="0" xfId="0" applyNumberFormat="1" applyFont="1" applyFill="1" applyBorder="1"/>
    <xf numFmtId="0" fontId="6" fillId="3" borderId="11" xfId="0" applyFont="1" applyFill="1" applyBorder="1"/>
    <xf numFmtId="0" fontId="6" fillId="3" borderId="7" xfId="0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6" fillId="3" borderId="12" xfId="0" applyFont="1" applyFill="1" applyBorder="1"/>
    <xf numFmtId="0" fontId="6" fillId="3" borderId="9" xfId="0" applyFont="1" applyFill="1" applyBorder="1"/>
    <xf numFmtId="0" fontId="6" fillId="3" borderId="10" xfId="0" applyFont="1" applyFill="1" applyBorder="1"/>
    <xf numFmtId="0" fontId="6" fillId="3" borderId="3" xfId="0" applyFont="1" applyFill="1" applyBorder="1"/>
    <xf numFmtId="0" fontId="6" fillId="3" borderId="5" xfId="0" applyFont="1" applyFill="1" applyBorder="1"/>
    <xf numFmtId="0" fontId="6" fillId="3" borderId="4" xfId="0" applyFont="1" applyFill="1" applyBorder="1"/>
    <xf numFmtId="0" fontId="6" fillId="3" borderId="13" xfId="0" applyFont="1" applyFill="1" applyBorder="1"/>
    <xf numFmtId="169" fontId="3" fillId="7" borderId="0" xfId="0" applyNumberFormat="1" applyFont="1" applyFill="1"/>
    <xf numFmtId="169" fontId="3" fillId="7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3" fontId="3" fillId="7" borderId="0" xfId="0" applyNumberFormat="1" applyFont="1" applyFill="1"/>
    <xf numFmtId="3" fontId="3" fillId="7" borderId="0" xfId="0" applyNumberFormat="1" applyFont="1" applyFill="1" applyAlignment="1">
      <alignment horizontal="center" vertical="center"/>
    </xf>
    <xf numFmtId="0" fontId="3" fillId="7" borderId="0" xfId="0" applyNumberFormat="1" applyFont="1" applyFill="1"/>
    <xf numFmtId="178" fontId="3" fillId="7" borderId="0" xfId="0" applyNumberFormat="1" applyFont="1" applyFill="1"/>
    <xf numFmtId="167" fontId="3" fillId="7" borderId="0" xfId="0" applyNumberFormat="1" applyFont="1" applyFill="1"/>
    <xf numFmtId="167" fontId="3" fillId="7" borderId="0" xfId="0" applyNumberFormat="1" applyFont="1" applyFill="1" applyAlignment="1">
      <alignment horizontal="center"/>
    </xf>
    <xf numFmtId="9" fontId="3" fillId="7" borderId="0" xfId="0" applyNumberFormat="1" applyFont="1" applyFill="1" applyAlignment="1">
      <alignment horizontal="center"/>
    </xf>
    <xf numFmtId="0" fontId="0" fillId="7" borderId="0" xfId="0" applyNumberFormat="1" applyFill="1"/>
    <xf numFmtId="0" fontId="3" fillId="7" borderId="0" xfId="0" applyFont="1" applyFill="1" applyAlignment="1">
      <alignment horizontal="center" vertical="center" wrapText="1"/>
    </xf>
    <xf numFmtId="169" fontId="3" fillId="7" borderId="0" xfId="0" applyNumberFormat="1" applyFont="1" applyFill="1" applyAlignment="1">
      <alignment horizontal="center" vertical="center" wrapText="1"/>
    </xf>
    <xf numFmtId="164" fontId="3" fillId="7" borderId="0" xfId="0" applyNumberFormat="1" applyFont="1" applyFill="1" applyAlignment="1">
      <alignment horizontal="center" vertical="center" wrapText="1"/>
    </xf>
    <xf numFmtId="3" fontId="3" fillId="7" borderId="0" xfId="0" applyNumberFormat="1" applyFont="1" applyFill="1" applyAlignment="1">
      <alignment horizontal="center" vertical="center" wrapText="1"/>
    </xf>
    <xf numFmtId="0" fontId="3" fillId="7" borderId="0" xfId="0" applyNumberFormat="1" applyFont="1" applyFill="1" applyAlignment="1">
      <alignment horizontal="center" vertical="center" wrapText="1"/>
    </xf>
    <xf numFmtId="178" fontId="3" fillId="7" borderId="0" xfId="0" applyNumberFormat="1" applyFont="1" applyFill="1" applyAlignment="1">
      <alignment horizontal="center" vertical="center" wrapText="1"/>
    </xf>
    <xf numFmtId="167" fontId="3" fillId="7" borderId="0" xfId="0" applyNumberFormat="1" applyFont="1" applyFill="1" applyAlignment="1">
      <alignment horizontal="center" vertical="center" wrapText="1"/>
    </xf>
    <xf numFmtId="9" fontId="3" fillId="7" borderId="0" xfId="0" applyNumberFormat="1" applyFont="1" applyFill="1" applyAlignment="1">
      <alignment horizontal="center" vertical="center" wrapText="1"/>
    </xf>
    <xf numFmtId="167" fontId="3" fillId="3" borderId="1" xfId="0" applyNumberFormat="1" applyFont="1" applyFill="1" applyBorder="1" applyAlignment="1"/>
    <xf numFmtId="167" fontId="3" fillId="8" borderId="8" xfId="0" applyNumberFormat="1" applyFont="1" applyFill="1" applyBorder="1" applyAlignment="1"/>
    <xf numFmtId="167" fontId="3" fillId="8" borderId="16" xfId="0" applyNumberFormat="1" applyFont="1" applyFill="1" applyBorder="1" applyAlignment="1"/>
    <xf numFmtId="167" fontId="3" fillId="8" borderId="6" xfId="0" applyNumberFormat="1" applyFont="1" applyFill="1" applyBorder="1" applyAlignment="1"/>
    <xf numFmtId="167" fontId="13" fillId="3" borderId="6" xfId="0" applyNumberFormat="1" applyFont="1" applyFill="1" applyBorder="1" applyAlignment="1"/>
    <xf numFmtId="167" fontId="6" fillId="0" borderId="6" xfId="0" applyNumberFormat="1" applyFont="1" applyBorder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169" fontId="6" fillId="10" borderId="8" xfId="0" applyNumberFormat="1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169" fontId="6" fillId="10" borderId="6" xfId="0" applyNumberFormat="1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169" fontId="6" fillId="10" borderId="1" xfId="0" applyNumberFormat="1" applyFont="1" applyFill="1" applyBorder="1" applyAlignment="1">
      <alignment horizontal="center"/>
    </xf>
    <xf numFmtId="178" fontId="6" fillId="10" borderId="8" xfId="0" applyNumberFormat="1" applyFont="1" applyFill="1" applyBorder="1" applyAlignment="1">
      <alignment horizontal="center"/>
    </xf>
    <xf numFmtId="178" fontId="6" fillId="10" borderId="6" xfId="0" applyNumberFormat="1" applyFont="1" applyFill="1" applyBorder="1" applyAlignment="1">
      <alignment horizontal="center"/>
    </xf>
    <xf numFmtId="178" fontId="6" fillId="10" borderId="1" xfId="0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center"/>
    </xf>
    <xf numFmtId="167" fontId="6" fillId="10" borderId="6" xfId="13" applyNumberFormat="1" applyFont="1" applyFill="1" applyBorder="1" applyAlignment="1">
      <alignment horizontal="center"/>
    </xf>
    <xf numFmtId="167" fontId="6" fillId="10" borderId="1" xfId="13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right"/>
    </xf>
    <xf numFmtId="167" fontId="6" fillId="10" borderId="6" xfId="13" applyNumberFormat="1" applyFont="1" applyFill="1" applyBorder="1" applyAlignment="1">
      <alignment horizontal="right"/>
    </xf>
    <xf numFmtId="167" fontId="6" fillId="10" borderId="1" xfId="13" applyNumberFormat="1" applyFont="1" applyFill="1" applyBorder="1" applyAlignment="1">
      <alignment horizontal="right"/>
    </xf>
    <xf numFmtId="2" fontId="6" fillId="10" borderId="8" xfId="0" applyNumberFormat="1" applyFont="1" applyFill="1" applyBorder="1" applyAlignment="1">
      <alignment horizontal="right"/>
    </xf>
    <xf numFmtId="2" fontId="6" fillId="10" borderId="6" xfId="0" applyNumberFormat="1" applyFont="1" applyFill="1" applyBorder="1" applyAlignment="1">
      <alignment horizontal="right"/>
    </xf>
    <xf numFmtId="2" fontId="6" fillId="10" borderId="1" xfId="0" applyNumberFormat="1" applyFont="1" applyFill="1" applyBorder="1" applyAlignment="1">
      <alignment horizontal="right"/>
    </xf>
    <xf numFmtId="182" fontId="14" fillId="3" borderId="2" xfId="0" applyNumberFormat="1" applyFont="1" applyFill="1" applyBorder="1"/>
    <xf numFmtId="182" fontId="6" fillId="3" borderId="2" xfId="0" applyNumberFormat="1" applyFont="1" applyFill="1" applyBorder="1"/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Paused at 12:49:57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Paused at 12:49:57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Paused at 12:49:57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Paused at 12:49:57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  <tr r="AS38" s="17"/>
      </tp>
      <tp t="s">
        <v>#N/A Paused at 12:49:57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  <tr r="AS32" s="17"/>
      </tp>
      <tp t="s">
        <v>#N/A Paused at 12:49:57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  <tr r="AS35" s="17"/>
      </tp>
      <tp t="s">
        <v>#N/A Paused at 12:49:57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  <tr r="AT38" s="17"/>
      </tp>
      <tp t="s">
        <v>#N/A Paused at 12:49:57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  <tr r="AT32" s="17"/>
      </tp>
      <tp t="s">
        <v>#N/A Paused at 12:49:57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  <tr r="AT35" s="17"/>
      </tp>
      <tp t="s">
        <v>#N/A Paused at 12:49:57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Paused at 12:49:57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Paused at 12:49:57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Paused at 12:49:57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Paused at 12:49:57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Paused at 12:49:57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tgetrtdserver">
      <tp t="s">
        <v>#N/A Paused at 12:49:57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Paused at 12:49:57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Paused at 12:49:57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</main>
    <main first="pldatasource.rtgetrtdserver">
      <tp t="s">
        <v>#N/A Paused at 12:49:57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3"/>
      </tp>
      <tp t="s">
        <v>#N/A Paused at 12:49:57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3"/>
      </tp>
      <tp t="s">
        <v>#N/A Paused at 12:49:57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1" s="17"/>
      </tp>
      <tp t="s">
        <v>#N/A Paused at 12:49:57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8" s="17"/>
      </tp>
      <tp t="s">
        <v>#N/A Paused at 12:49:57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2" s="17"/>
      </tp>
      <tp t="s">
        <v>#N/A Paused at 12:49:57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9" s="17"/>
      </tp>
      <tp t="s">
        <v>#N/A Paused at 12:49:57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0" s="17"/>
      </tp>
      <tp t="s">
        <v>#N/A Paused at 12:49:57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17"/>
      </tp>
      <tp t="s">
        <v>#N/A Paused at 12:49:57</v>
        <stp/>
        <stp>_x0008_EURX1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" s="17"/>
      </tp>
      <tp t="s">
        <v>#N/A Paused at 12:49:57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17"/>
      </tp>
      <tp t="s">
        <v>#N/A Paused at 12:49:57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17"/>
      </tp>
      <tp t="s">
        <v>#N/A Paused at 12:49:57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17"/>
      </tp>
      <tp t="s">
        <v>#N/A Paused at 12:49:57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17"/>
      </tp>
      <tp t="s">
        <v>#N/A Paused at 12:49:57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17"/>
      </tp>
      <tp t="s">
        <v>#N/A Paused at 12:49:57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17"/>
      </tp>
      <tp t="s">
        <v>#N/A Paused at 12:49:57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" s="17"/>
      </tp>
      <tp t="s">
        <v>#N/A Paused at 12:49:57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  <tr r="AT5" s="17"/>
      </tp>
      <tp t="s">
        <v>#N/A Paused at 12:49:57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7"/>
        <tr r="U4" s="17"/>
        <tr r="AT4" s="17"/>
      </tp>
      <tp t="s">
        <v>#N/A Paused at 12:49:57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Paused at 12:49:57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Paused at 12:49:57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Paused at 12:49:57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Paused at 12:49:57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Paused at 12:49:57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Paused at 12:49:57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Paused at 12:49:57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Paused at 12:49:57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Paused at 12:49:57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Paused at 12:49:57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Paused at 12:49:57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Paused at 12:49:57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Paused at 12:49:57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Paused at 12:49:57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Paused at 12:49:57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Paused at 12:49:57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Paused at 12:49:57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Paused at 12:49:57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Paused at 12:49:57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Paused at 12:49:57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Paused at 12:49:57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Paused at 12:49:57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Paused at 12:49:57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Paused at 12:49:57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Paused at 12:49:57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Paused at 12:49:57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Paused at 12:49:57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Paused at 12:49:57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Paused at 12:49:57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Paused at 12:49:57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Paused at 12:49:57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Paused at 12:49:57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Paused at 12:49:57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Paused at 12:49:57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Paused at 12:49:57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Paused at 12:49:57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Paused at 12:49:57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Paused at 12:49:57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Paused at 12:49:57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Paused at 12:49:57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Paused at 12:49:57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Paused at 12:49:57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Paused at 12:49:57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Paused at 12:49:57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Paused at 12:49:57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Paused at 12:49:57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Paused at 12:49:57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Paused at 12:49:57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Paused at 12:49:57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Paused at 12:49:57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Paused at 12:49:57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 t="s">
        <v>#N/A Paused at 12:49:57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9"/>
      </tp>
      <tp t="s">
        <v>#N/A Paused at 12:49:57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9"/>
      </tp>
      <tp t="s">
        <v>#N/A Paused at 12:49:57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9"/>
      </tp>
      <tp t="s">
        <v>#N/A Paused at 12:49:57</v>
        <stp/>
        <stp>_x000E_EUR11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22"/>
      </tp>
      <tp t="s">
        <v>#N/A Paused at 12:49:57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9"/>
      </tp>
      <tp t="s">
        <v>#N/A Paused at 12:49:57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9"/>
      </tp>
      <tp t="s">
        <v>#N/A Paused at 12:49:57</v>
        <stp/>
        <stp>_x000E_EUR10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22"/>
      </tp>
      <tp t="s">
        <v>#N/A Paused at 12:49:57</v>
        <stp/>
        <stp>_x000E_EUR10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2"/>
      </tp>
      <tp t="s">
        <v>#N/A Paused at 12:49:57</v>
        <stp/>
        <stp>_x0005_FEI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3" s="19"/>
      </tp>
      <tp t="s">
        <v>#N/A Paused at 12:49:57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9"/>
      </tp>
      <tp t="s">
        <v>#N/A Paused at 12:49:57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 t="s">
        <v>#N/A Paused at 12:49:57</v>
        <stp/>
        <stp>_x000E_EUR11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2"/>
      </tp>
      <tp t="s">
        <v>#N/A Paused at 12:49:57</v>
        <stp/>
        <stp>_x0019_EUR_CURVE_DEP6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12:49:57</v>
        <stp/>
        <stp>_x0019_EUR_CURVE_DEP3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Paused at 12:49:57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7"/>
      </tp>
      <tp t="s">
        <v>#N/A Paused at 12:49:57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7"/>
      </tp>
      <tp t="s">
        <v>#N/A Paused at 12:49:57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7"/>
      </tp>
      <tp t="s">
        <v>#N/A Paused at 12:49:57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7"/>
      </tp>
      <tp t="s">
        <v>#N/A Paused at 12:49:57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7"/>
      </tp>
      <tp t="s">
        <v>#N/A Paused at 12:49:57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7"/>
      </tp>
      <tp t="s">
        <v>#N/A Paused at 12:49:57</v>
        <stp/>
        <stp>_x0008_EURX1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7"/>
      </tp>
      <tp t="s">
        <v>#N/A Paused at 12:49:57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17"/>
      </tp>
      <tp t="s">
        <v>#N/A Paused at 12:49:57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7"/>
      </tp>
      <tp t="s">
        <v>#N/A Paused at 12:49:57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7"/>
      </tp>
      <tp t="s">
        <v>#N/A Paused at 12:49:57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17"/>
      </tp>
      <tp t="s">
        <v>#N/A Paused at 12:49:57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7"/>
      </tp>
      <tp t="s">
        <v>#N/A Paused at 12:49:57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7"/>
      </tp>
      <tp t="s">
        <v>#N/A Paused at 12:49:57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  <tr r="AS6" s="17"/>
      </tp>
      <tp t="s">
        <v>#N/A Paused at 12:49:57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" s="17"/>
        <tr r="AC5" s="17"/>
        <tr r="T5" s="17"/>
        <tr r="AL5" s="17"/>
        <tr r="AS5" s="17"/>
      </tp>
      <tp t="s">
        <v>#N/A Paused at 12:49:57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" s="17"/>
        <tr r="AL4" s="17"/>
        <tr r="AC4" s="17"/>
        <tr r="T4" s="17"/>
        <tr r="AS4" s="17"/>
      </tp>
      <tp t="s">
        <v>#N/A Paused at 12:49:57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23"/>
      </tp>
      <tp t="s">
        <v>#N/A Paused at 12:49:57</v>
        <stp/>
        <stp>_x000E_EUR12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2"/>
      </tp>
      <tp t="s">
        <v>#N/A Paused at 12:49:57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 t="s">
        <v>#N/A Paused at 12:49:57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Paused at 12:49:57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Paused at 12:49:57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Paused at 12:49:57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Paused at 12:49:57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Paused at 12:49:57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Paused at 12:49:57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Paused at 12:49:57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Paused at 12:49:57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Paused at 12:49:57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Paused at 12:49:57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 t="s">
        <v>#N/A Paused at 12:49:57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23"/>
      </tp>
      <tp t="s">
        <v>#N/A Paused at 12:49:57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 t="s">
        <v>#N/A Paused at 12:49:57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9"/>
      </tp>
      <tp t="s">
        <v>#N/A Paused at 12:49:57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17"/>
      </tp>
      <tp t="s">
        <v>#N/A Paused at 12:49:57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17"/>
      </tp>
      <tp t="s">
        <v>#N/A Paused at 12:49:57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3"/>
      </tp>
      <tp t="s">
        <v>#N/A Paused at 12:49:57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9"/>
      </tp>
      <tp t="s">
        <v>#N/A Paused at 12:49:57</v>
        <stp/>
        <stp>_x000E_EUR12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2"/>
      </tp>
      <tp t="s">
        <v>#N/A Paused at 12:49:57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3"/>
      </tp>
      <tp t="s">
        <v>#N/A Paused at 12:49:57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2" s="19"/>
      </tp>
      <tp t="s">
        <v>#N/A Paused at 12:49:57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9"/>
      </tp>
      <tp t="s">
        <v>#N/A Paused at 12:49:57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9"/>
      </tp>
      <tp t="s">
        <v>#N/A Paused at 12:49:57</v>
        <stp/>
        <stp>_x0005_FEI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19"/>
      </tp>
    </main>
    <main first="pldatasource.rtgetrtdserver">
      <tp t="s">
        <v>#N/A Paused at 12:49:57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</main>
    <main first="pldatasource.rtgetrtdserver">
      <tp t="s">
        <v>#N/A Paused at 12:49:57</v>
        <stp/>
        <stp>_x0019_EUR_CURVE_DEP6M_#20160316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12:49:57</v>
        <stp/>
        <stp>_x0019_EUR_CURVE_DEP3M_#20160316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Paused at 12:49:57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 t="s">
        <v>#N/A Paused at 12:49:57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Paused at 12:49:57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Paused at 12:49:57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Paused at 12:49:57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Paused at 12:49:57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Paused at 12:49:57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  <tp t="s">
        <v>#N/A Paused at 12:49:57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9"/>
      </tp>
      <tp t="s">
        <v>#N/A Paused at 12:49:57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0" s="19"/>
      </tp>
    </main>
    <main first="pldatasource.rtgetrtdserver">
      <tp t="s">
        <v>#N/A Paused at 12:49:57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Paused at 12:49:57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Paused at 12:49:57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Paused at 12:49:57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Paused at 12:49:57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Paused at 12:49:57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Paused at 12:49:57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7"/>
      </tp>
      <tp t="s">
        <v>#N/A Paused at 12:49:57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7"/>
      </tp>
    </main>
    <main first="pldatasource.rtgetrtdserver">
      <tp t="s">
        <v>#N/A Paused at 12:49:57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17"/>
      </tp>
      <tp t="s">
        <v>#N/A Paused at 12:49:57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Paused at 12:49:57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Paused at 12:49:57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Paused at 12:49:57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Paused at 12:49:57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Paused at 12:49:57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Paused at 12:49:57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Paused at 12:49:57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Paused at 12:49:57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Paused at 12:49:57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 t="s">
        <v>#N/A Paused at 12:49:57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9"/>
      </tp>
      <tp t="s">
        <v>#N/A Paused at 12:49:57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9"/>
      </tp>
      <tp t="s">
        <v>#N/A Paused at 12:49:57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12:49:57</v>
        <stp/>
        <stp>_x0012_EUR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12:49:57</v>
        <stp/>
        <stp>_x0012_EUR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17"/>
        <tr r="U28" s="17"/>
      </tp>
      <tp t="s">
        <v>#N/A Paused at 12:49:57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  <tr r="AT24" s="17"/>
      </tp>
      <tp t="s">
        <v>#N/A Paused at 12:49:57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12:49:57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12:49:57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17"/>
        <tr r="U27" s="17"/>
      </tp>
      <tp t="s">
        <v>#N/A Paused at 12:49:57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3" s="17"/>
        <tr r="U23" s="17"/>
      </tp>
      <tp t="s">
        <v>#N/A Paused at 12:49:57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12:49:57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5" s="17"/>
        <tr r="U25" s="17"/>
      </tp>
      <tp t="s">
        <v>#N/A Paused at 12:49:57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12:49:57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6" s="17"/>
        <tr r="U26" s="17"/>
      </tp>
      <tp t="s">
        <v>#N/A Paused at 12:49:57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Paused at 12:49:57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3"/>
      </tp>
    </main>
    <main first="pldatasource.rtgetrtdserver">
      <tp t="s">
        <v>#N/A Paused at 12:49:57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6" s="17"/>
        <tr r="T26" s="17"/>
      </tp>
      <tp t="s">
        <v>#N/A Paused at 12:49:57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12:49:57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5" s="17"/>
        <tr r="T25" s="17"/>
      </tp>
      <tp t="s">
        <v>#N/A Paused at 12:49:57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12:49:57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4" s="17"/>
        <tr r="T24" s="17"/>
      </tp>
      <tp t="s">
        <v>#N/A Paused at 12:49:57</v>
        <stp/>
        <stp>_x0012_EUR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8" s="17"/>
        <tr r="T28" s="17"/>
      </tp>
      <tp t="s">
        <v>#N/A Paused at 12:49:57</v>
        <stp/>
        <stp>_x0012_EUR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12:49:57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Paused at 12:49:57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17"/>
        <tr r="T23" s="17"/>
      </tp>
      <tp t="s">
        <v>#N/A Paused at 12:49:57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7" s="17"/>
        <tr r="T27" s="17"/>
      </tp>
      <tp t="s">
        <v>#N/A Paused at 12:49:57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12:49:57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Paused at 12:49:57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3"/>
      </tp>
      <tp t="s">
        <v>#N/A Paused at 12:49:57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</main>
    <main first="pldatasource.rtgetrtdserver">
      <tp t="s">
        <v>#N/A Paused at 12:49:57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7"/>
      </tp>
      <tp t="s">
        <v>#N/A Paused at 12:49:57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3"/>
      </tp>
      <tp t="s">
        <v>#N/A Paused at 12:49:57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Paused at 12:49:57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Paused at 12:49:57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Paused at 12:49:57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Paused at 12:49:57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Paused at 12:49:57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 t="s">
        <v>#N/A Paused at 12:49:57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Paused at 12:49:57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Paused at 12:49:57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Paused at 12:49:57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Paused at 12:49:57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Paused at 12:49:57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Paused at 12:49:57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Paused at 12:49:57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Paused at 12:49:57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Paused at 12:49:57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Paused at 12:49:57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Paused at 12:49:57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Paused at 12:49:57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Paused at 12:49:57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Paused at 12:49:57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Paused at 12:49:57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Paused at 12:49:57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Paused at 12:49:57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Paused at 12:49:57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Paused at 12:49:57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Paused at 12:49:57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Paused at 12:49:57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Paused at 12:49:57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Paused at 12:49:57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Paused at 12:49:57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Paused at 12:49:57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Paused at 12:49:57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Paused at 12:49:57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Paused at 12:49:57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Paused at 12:49:57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Paused at 12:49:57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Paused at 12:49:57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Paused at 12:49:57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Paused at 12:49:57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Paused at 12:49:57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Paused at 12:49:57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Paused at 12:49:57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Paused at 12:49:57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Paused at 12:49:57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Paused at 12:49:57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Paused at 12:49:57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Paused at 12:49:57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Paused at 12:49:57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Paused at 12:49:57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Paused at 12:49:57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Paused at 12:49:57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Paused at 12:49:57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Paused at 12:49:57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Paused at 12:49:57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Paused at 12:49:57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Paused at 12:49:57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 t="s">
        <v>#N/A Paused at 12:49:57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23"/>
      </tp>
      <tp t="s">
        <v>#N/A Paused at 12:49:57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9"/>
      </tp>
      <tp t="s">
        <v>#N/A Paused at 12:49:57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Paused at 12:49:57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Paused at 12:49:57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Paused at 12:49:57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Paused at 12:49:57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</main>
    <main first="pldatasource.rtgetrtdserver">
      <tp t="s">
        <v>#N/A Paused at 12:49:57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23"/>
      </tp>
      <tp t="s">
        <v>#N/A Paused at 12:49:57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19"/>
      </tp>
      <tp t="s">
        <v>#N/A Paused at 12:49:57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Paused at 12:49:57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Paused at 12:49:57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Paused at 12:49:57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Paused at 12:49:57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 t="s">
        <v>#N/A Paused at 12:49:57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23"/>
      </tp>
      <tp t="s">
        <v>#N/A Paused at 12:49:57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19"/>
      </tp>
      <tp t="s">
        <v>#N/A Paused at 12:49:57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Paused at 12:49:57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Paused at 12:49:57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Paused at 12:49:57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Paused at 12:49:57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Paused at 12:49:57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</main>
    <main first="pldatasource.rtgetrtdserver">
      <tp t="s">
        <v>#N/A Paused at 12:49:57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Paused at 12:49:57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Paused at 12:49:57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Paused at 12:49:57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Paused at 12:49:57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Paused at 12:49:57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Paused at 12:49:57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Paused at 12:49:57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Paused at 12:49:57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Paused at 12:49:57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Paused at 12:49:57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Paused at 12:49:57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Paused at 12:49:57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Paused at 12:49:57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Paused at 12:49:57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Paused at 12:49:57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Paused at 12:49:57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Paused at 12:49:57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  <tp t="s">
        <v>#N/A Paused at 12:49:57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9"/>
      </tp>
      <tp t="s">
        <v>#N/A Paused at 12:49:57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1" s="19"/>
      </tp>
    </main>
    <main first="pldatasource.rtgetrtdserver">
      <tp t="s">
        <v>#N/A Paused at 12:49:57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9"/>
      </tp>
      <tp t="s">
        <v>#N/A Paused at 12:49:57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Paused at 12:49:57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Paused at 12:49:57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Paused at 12:49:57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Paused at 12:49:57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  <tp t="s">
        <v>#N/A Paused at 12:49:57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 t="s">
        <v>#N/A Paused at 12:49:57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9"/>
      </tp>
      <tp t="s">
        <v>#N/A Paused at 12:49:57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Paused at 12:49:57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Paused at 12:49:57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Paused at 12:49:57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Paused at 12:49:57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</main>
    <main first="pldatasource.rtgetrtdserver">
      <tp t="s">
        <v>#N/A Paused at 12:49:57</v>
        <stp/>
        <stp>_x001A_EUR_CURVE_DEP12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Paused at 12:49:57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9"/>
      </tp>
      <tp t="s">
        <v>#N/A Paused at 12:49:57</v>
        <stp/>
        <stp>_x000D_EUR2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22"/>
      </tp>
      <tp t="s">
        <v>#N/A Paused at 12:49:57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Paused at 12:49:57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Paused at 12:49:57</v>
        <stp/>
        <stp>_x000D_EUR3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22"/>
      </tp>
    </main>
    <main first="pldatasource.rtgetrtdserver">
      <tp t="s">
        <v>#N/A Paused at 12:49:57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 t="s">
        <v>#N/A Paused at 12:49:57</v>
        <stp/>
        <stp>_x000D_EUR1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22"/>
      </tp>
    </main>
    <main first="pldatasource.rtgetrtdserver">
      <tp t="s">
        <v>#N/A Paused at 12:49:57</v>
        <stp/>
        <stp>_x000D_EUR6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22"/>
      </tp>
      <tp t="s">
        <v>#N/A Paused at 12:49:57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23"/>
      </tp>
      <tp t="s">
        <v>#N/A Paused at 12:49:57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Paused at 12:49:57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Paused at 12:49:57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Paused at 12:49:57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Paused at 12:49:57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Paused at 12:49:57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Paused at 12:49:57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Paused at 12:49:57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Paused at 12:49:57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Paused at 12:49:57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Paused at 12:49:57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Paused at 12:49:57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Paused at 12:49:57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Paused at 12:49:57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Paused at 12:49:57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Paused at 12:49:57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Paused at 12:49:57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Paused at 12:49:57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Paused at 12:49:57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Paused at 12:49:57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Paused at 12:49:57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Paused at 12:49:57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Paused at 12:49:57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Paused at 12:49:57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Paused at 12:49:57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Paused at 12:49:57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Paused at 12:49:57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Paused at 12:49:57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Paused at 12:49:57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Paused at 12:49:57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Paused at 12:49:57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Paused at 12:49:57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Paused at 12:49:57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Paused at 12:49:57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Paused at 12:49:57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Paused at 12:49:57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Paused at 12:49:57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Paused at 12:49:57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Paused at 12:49:57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Paused at 12:49:57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Paused at 12:49:57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Paused at 12:49:57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Paused at 12:49:57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Paused at 12:49:57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Paused at 12:49:57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Paused at 12:49:57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Paused at 12:49:57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Paused at 12:49:57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Paused at 12:49:57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Paused at 12:49:57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Paused at 12:49:57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Paused at 12:49:57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 t="s">
        <v>#N/A Paused at 12:49:57</v>
        <stp/>
        <stp>_x000D_EUR7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22"/>
      </tp>
      <tp t="s">
        <v>#N/A Paused at 12:49:57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23"/>
      </tp>
      <tp t="s">
        <v>#N/A Paused at 12:49:57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9"/>
      </tp>
      <tp t="s">
        <v>#N/A Paused at 12:49:57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Paused at 12:49:57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Paused at 12:49:57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 t="s">
        <v>#N/A Paused at 12:49:57</v>
        <stp/>
        <stp>_x000D_EUR4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22"/>
      </tp>
      <tp t="s">
        <v>#N/A Paused at 12:49:57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23"/>
      </tp>
    </main>
    <main first="pldatasource.rtgetrtdserver">
      <tp t="s">
        <v>#N/A Paused at 12:49:57</v>
        <stp/>
        <stp>_x000D_EUR5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22"/>
      </tp>
      <tp t="s">
        <v>#N/A Paused at 12:49:57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23"/>
      </tp>
      <tp t="s">
        <v>#N/A Paused at 12:49:57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Paused at 12:49:57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 t="s">
        <v>#N/A Paused at 12:49:57</v>
        <stp/>
        <stp>_x000D_EUR8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22"/>
      </tp>
      <tp t="s">
        <v>#N/A Paused at 12:49:57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23"/>
      </tp>
      <tp t="s">
        <v>#N/A Paused at 12:49:57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9"/>
      </tp>
      <tp t="s">
        <v>#N/A Paused at 12:49:57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Paused at 12:49:57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</main>
    <main first="pldatasource.rtgetrtdserver">
      <tp t="s">
        <v>#N/A Paused at 12:49:57</v>
        <stp/>
        <stp>_x000D_EUR9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22"/>
      </tp>
      <tp t="s">
        <v>#N/A Paused at 12:49:57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23"/>
      </tp>
      <tp t="s">
        <v>#N/A Paused at 12:49:57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9"/>
      </tp>
    </main>
    <main first="pldatasource.rtgetrtdserver">
      <tp t="s">
        <v>#N/A Paused at 12:49:57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Paused at 12:49:57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Paused at 12:49:57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Paused at 12:49:57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Paused at 12:49:57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Paused at 12:49:57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Paused at 12:49:57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Paused at 12:49:57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Paused at 12:49:57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Paused at 12:49:57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Paused at 12:49:57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Paused at 12:49:57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Paused at 12:49:57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Paused at 12:49:57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Paused at 12:49:57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Paused at 12:49:57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Paused at 12:49:57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Paused at 12:49:57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Paused at 12:49:57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Paused at 12:49:57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Paused at 12:49:57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Paused at 12:49:57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Paused at 12:49:57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Paused at 12:49:57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Paused at 12:49:57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Paused at 12:49:57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Paused at 12:49:57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Paused at 12:49:57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Paused at 12:49:57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Paused at 12:49:57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Paused at 12:49:57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Paused at 12:49:57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Paused at 12:49:57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Paused at 12:49:57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Paused at 12:49:57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Paused at 12:49:57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Paused at 12:49:57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Paused at 12:49:57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Paused at 12:49:57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Paused at 12:49:57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Paused at 12:49:57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Paused at 12:49:57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Paused at 12:49:57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Paused at 12:49:57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Paused at 12:49:57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Paused at 12:49:57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Paused at 12:49:57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Paused at 12:49:57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Paused at 12:49:57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Paused at 12:49:57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Paused at 12:49:57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</main>
    <main first="pldatasource.rtgetrtdserver">
      <tp t="s">
        <v>#N/A Paused at 12:49:57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Paused at 12:49:57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Paused at 12:49:57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Paused at 12:49:57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Paused at 12:49:57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Paused at 12:49:57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Paused at 12:49:57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Paused at 12:49:57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Paused at 12:49:57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Paused at 12:49:57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Paused at 12:49:57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Paused at 12:49:57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Paused at 12:49:57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Paused at 12:49:57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Paused at 12:49:57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Paused at 12:49:57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Paused at 12:49:57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Paused at 12:49:57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Paused at 12:49:57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Paused at 12:49:57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Paused at 12:49:57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Paused at 12:49:57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Paused at 12:49:57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Paused at 12:49:57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Paused at 12:49:57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Paused at 12:49:57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Paused at 12:49:57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Paused at 12:49:57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Paused at 12:49:57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Paused at 12:49:57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Paused at 12:49:57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Paused at 12:49:57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Paused at 12:49:57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Paused at 12:49:57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Paused at 12:49:57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Paused at 12:49:57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Paused at 12:49:57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Paused at 12:49:57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Paused at 12:49:57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Paused at 12:49:57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Paused at 12:49:57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Paused at 12:49:57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Paused at 12:49:57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Paused at 12:49:57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Paused at 12:49:57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Paused at 12:49:57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Paused at 12:49:57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Paused at 12:49:57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Paused at 12:49:57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Paused at 12:49:57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Paused at 12:49:57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Paused at 12:49:57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 t="s">
        <v>#N/A Paused at 12:49:57</v>
        <stp/>
        <stp>_x000D_EUR8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2"/>
      </tp>
      <tp t="s">
        <v>#N/A Paused at 12:49:57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3"/>
      </tp>
      <tp t="s">
        <v>#N/A Paused at 12:49:57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Paused at 12:49:57</v>
        <stp/>
        <stp>_x000D_EUR9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2"/>
      </tp>
      <tp t="s">
        <v>#N/A Paused at 12:49:57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3"/>
      </tp>
      <tp t="s">
        <v>#N/A Paused at 12:49:57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  <tp t="s">
        <v>#N/A Paused at 12:49:57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  <tr r="AS50" s="17"/>
      </tp>
      <tp t="s">
        <v>#N/A Paused at 12:49:57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  <tr r="AS51" s="17"/>
      </tp>
      <tp t="s">
        <v>#N/A Paused at 12:49:57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  <tr r="AT51" s="17"/>
      </tp>
      <tp t="s">
        <v>#N/A Paused at 12:49:57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Paused at 12:49:57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Paused at 12:49:57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Paused at 12:49:57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Paused at 12:49:57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  <tr r="AT50" s="17"/>
      </tp>
      <tp t="s">
        <v>#N/A Paused at 12:49:57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Paused at 12:49:57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  <tr r="AT49" s="17"/>
      </tp>
      <tp t="s">
        <v>#N/A Paused at 12:49:57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  <tr r="AS46" s="17"/>
      </tp>
      <tp t="s">
        <v>#N/A Paused at 12:49:57</v>
        <stp/>
        <stp>_x000D_EUR1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2"/>
      </tp>
      <tp t="s">
        <v>#N/A Paused at 12:49:57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  <tr r="AT48" s="17"/>
      </tp>
      <tp t="s">
        <v>#N/A Paused at 12:49:57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  <tr r="AS47" s="17"/>
      </tp>
      <tp t="s">
        <v>#N/A Paused at 12:49:57</v>
        <stp/>
        <stp>_x000D_EUR2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2"/>
      </tp>
      <tp t="s">
        <v>#N/A Paused at 12:49:57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  <tr r="AT47" s="17"/>
      </tp>
      <tp t="s">
        <v>#N/A Paused at 12:49:57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  <tr r="AS48" s="17"/>
      </tp>
      <tp t="s">
        <v>#N/A Paused at 12:49:57</v>
        <stp/>
        <stp>_x000D_EUR3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2"/>
      </tp>
      <tp t="s">
        <v>#N/A Paused at 12:49:57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  <tr r="AT46" s="17"/>
      </tp>
      <tp t="s">
        <v>#N/A Paused at 12:49:57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  <tr r="AS49" s="17"/>
      </tp>
      <tp t="s">
        <v>#N/A Paused at 12:49:57</v>
        <stp/>
        <stp>_x000D_EUR4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2"/>
      </tp>
      <tp t="s">
        <v>#N/A Paused at 12:49:57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3"/>
      </tp>
      <tp t="s">
        <v>#N/A Paused at 12:49:57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  <tr r="AT45" s="17"/>
      </tp>
      <tp t="s">
        <v>#N/A Paused at 12:49:57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 t="s">
        <v>#N/A Paused at 12:49:57</v>
        <stp/>
        <stp>_x000D_EUR5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2"/>
      </tp>
      <tp t="s">
        <v>#N/A Paused at 12:49:57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3"/>
      </tp>
      <tp t="s">
        <v>#N/A Paused at 12:49:57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  <tr r="AT41" s="17"/>
      </tp>
      <tp t="s">
        <v>#N/A Paused at 12:49:57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  <tr r="AS29" s="17"/>
      </tp>
      <tp t="s">
        <v>#N/A Paused at 12:49:57</v>
        <stp/>
        <stp>_x000D_EUR6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2"/>
      </tp>
      <tp t="s">
        <v>#N/A Paused at 12:49:57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3"/>
      </tp>
      <tp t="s">
        <v>#N/A Paused at 12:49:57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  <tr r="AT29" s="17"/>
      </tp>
      <tp t="s">
        <v>#N/A Paused at 12:49:57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  <tr r="AS41" s="17"/>
      </tp>
      <tp t="s">
        <v>#N/A Paused at 12:49:57</v>
        <stp/>
        <stp>_x000D_EUR7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2"/>
      </tp>
      <tp t="s">
        <v>#N/A Paused at 12:49:57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Paused at 12:49:57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3"/>
      </tp>
      <tp t="s">
        <v>#N/A Paused at 12:49:57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  <tr r="AS45" s="17"/>
      </tp>
    </main>
    <main first="pldatasource.rhistoryrtdserver">
      <tp t="s">
        <v>Paused at 12:49:58</v>
        <stp/>
        <stp>{3DD5B075-DD82-47B4-BB9A-DA5F270B6B67}_x0000_</stp>
        <tr r="F12" s="16"/>
      </tp>
    </main>
    <main first="pldatasource.rtgetrtdserver">
      <tp t="s">
        <v>#N/A Paused at 12:49:57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Paused at 12:49:57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Paused at 12:49:57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Paused at 12:49:57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Paused at 12:49:57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Paused at 12:49:57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Paused at 12:49:57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Paused at 12:49:57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Paused at 12:49:57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Paused at 12:49:57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Paused at 12:49:57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Paused at 12:49:57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Paused at 12:49:57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Paused at 12:49:57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Paused at 12:49:57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Paused at 12:49:57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Paused at 12:49:57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Paused at 12:49:57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Paused at 12:49:57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Paused at 12:49:57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Paused at 12:49:57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Paused at 12:49:57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Paused at 12:49:57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Paused at 12:49:57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Paused at 12:49:57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Paused at 12:49:57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Paused at 12:49:57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Paused at 12:49:57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  <tr r="AT102" s="17"/>
      </tp>
      <tp t="s">
        <v>#N/A Paused at 12:49:57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  <tr r="AS102" s="17"/>
      </tp>
      <tp t="s">
        <v>#N/A Paused at 12:49:57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Paused at 12:49:57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Paused at 12:49:57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Paused at 12:49:57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Paused at 12:49:57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Paused at 12:49:57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Paused at 12:49:57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 t="s">
        <v>#N/A Paused at 12:49:57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  <tr r="AT92" s="17"/>
      </tp>
      <tp t="s">
        <v>#N/A Paused at 12:49:57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  <tr r="AS92" s="17"/>
      </tp>
      <tp t="s">
        <v>#N/A Paused at 12:49:57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Paused at 12:49:57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Paused at 12:49:57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Paused at 12:49:57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Paused at 12:49:57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Paused at 12:49:57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Paused at 12:49:57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Paused at 12:49:57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Paused at 12:49:57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Paused at 12:49:57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Paused at 12:49:57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Paused at 12:49:57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Paused at 12:49:57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Paused at 12:49:57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Paused at 12:49:57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Paused at 12:49:57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Paused at 12:49:57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Paused at 12:49:57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 t="s">
        <v>#N/A Paused at 12:49:57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  <tr r="AT82" s="17"/>
      </tp>
      <tp t="s">
        <v>#N/A Paused at 12:49:57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  <tr r="AS82" s="17"/>
      </tp>
      <tp t="s">
        <v>#N/A Paused at 12:49:57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Paused at 12:49:57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Paused at 12:49:57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Paused at 12:49:57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Paused at 12:49:57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Paused at 12:49:57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Paused at 12:49:57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Paused at 12:49:57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Paused at 12:49:57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Paused at 12:49:57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Paused at 12:49:57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 t="s">
        <v>#N/A Paused at 12:49:57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  <tr r="AT81" s="17"/>
      </tp>
      <tp t="s">
        <v>#N/A Paused at 12:49:57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  <tr r="AT80" s="17"/>
      </tp>
      <tp t="s">
        <v>#N/A Paused at 12:49:57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  <tr r="AS80" s="17"/>
      </tp>
      <tp t="s">
        <v>#N/A Paused at 12:49:57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  <tr r="AS81" s="17"/>
      </tp>
      <tp t="s">
        <v>#N/A Paused at 12:49:57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  <tr r="AS74" s="17"/>
      </tp>
      <tp t="s">
        <v>#N/A Paused at 12:49:57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  <tr r="AT73" s="17"/>
      </tp>
      <tp t="s">
        <v>#N/A Paused at 12:49:57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  <tr r="AS75" s="17"/>
      </tp>
      <tp t="s">
        <v>#N/A Paused at 12:49:57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  <tr r="AT72" s="17"/>
      </tp>
      <tp t="s">
        <v>#N/A Paused at 12:49:57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  <tr r="AS72" s="17"/>
      </tp>
      <tp t="s">
        <v>#N/A Paused at 12:49:57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  <tr r="AT75" s="17"/>
      </tp>
      <tp t="s">
        <v>#N/A Paused at 12:49:57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  <tr r="AS73" s="17"/>
      </tp>
      <tp t="s">
        <v>#N/A Paused at 12:49:57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  <tr r="AT74" s="17"/>
      </tp>
      <tp t="s">
        <v>#N/A Paused at 12:49:57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  <tr r="AS78" s="17"/>
      </tp>
      <tp t="s">
        <v>#N/A Paused at 12:49:57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  <tr r="AT77" s="17"/>
      </tp>
      <tp t="s">
        <v>#N/A Paused at 12:49:57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  <tr r="AS79" s="17"/>
      </tp>
      <tp t="s">
        <v>#N/A Paused at 12:49:57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  <tr r="AT76" s="17"/>
      </tp>
      <tp t="s">
        <v>#N/A Paused at 12:49:57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  <tr r="AS76" s="17"/>
      </tp>
      <tp t="s">
        <v>#N/A Paused at 12:49:57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  <tr r="AT79" s="17"/>
      </tp>
      <tp t="s">
        <v>#N/A Paused at 12:49:57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  <tr r="AS77" s="17"/>
      </tp>
      <tp t="s">
        <v>#N/A Paused at 12:49:57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  <tr r="AT78" s="17"/>
      </tp>
      <tp t="s">
        <v>#N/A Paused at 12:49:57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  <tr r="AT71" s="17"/>
      </tp>
      <tp t="s">
        <v>#N/A Paused at 12:49:57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  <tr r="AT70" s="17"/>
      </tp>
      <tp t="s">
        <v>#N/A Paused at 12:49:57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  <tr r="AS70" s="17"/>
      </tp>
      <tp t="s">
        <v>#N/A Paused at 12:49:57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  <tr r="AS71" s="17"/>
      </tp>
      <tp t="s">
        <v>#N/A Paused at 12:49:57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  <tr r="AS64" s="17"/>
      </tp>
      <tp t="s">
        <v>#N/A Paused at 12:49:57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  <tr r="AT63" s="17"/>
      </tp>
      <tp t="s">
        <v>#N/A Paused at 12:49:57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  <tr r="AS65" s="17"/>
      </tp>
      <tp t="s">
        <v>#N/A Paused at 12:49:57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  <tr r="AT62" s="17"/>
      </tp>
      <tp t="s">
        <v>#N/A Paused at 12:49:57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  <tr r="AS62" s="17"/>
      </tp>
      <tp t="s">
        <v>#N/A Paused at 12:49:57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  <tr r="AT65" s="17"/>
      </tp>
      <tp t="s">
        <v>#N/A Paused at 12:49:57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  <tr r="AS63" s="17"/>
      </tp>
      <tp t="s">
        <v>#N/A Paused at 12:49:57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  <tr r="AT64" s="17"/>
      </tp>
      <tp t="s">
        <v>#N/A Paused at 12:49:57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  <tr r="AS68" s="17"/>
      </tp>
      <tp t="s">
        <v>#N/A Paused at 12:49:57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  <tr r="AT67" s="17"/>
      </tp>
      <tp t="s">
        <v>#N/A Paused at 12:49:57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  <tr r="AS69" s="17"/>
      </tp>
      <tp t="s">
        <v>#N/A Paused at 12:49:57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  <tr r="AT66" s="17"/>
      </tp>
      <tp t="s">
        <v>#N/A Paused at 12:49:57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  <tr r="AS66" s="17"/>
      </tp>
      <tp t="s">
        <v>#N/A Paused at 12:49:57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  <tr r="AT69" s="17"/>
      </tp>
      <tp t="s">
        <v>#N/A Paused at 12:49:57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  <tr r="AS67" s="17"/>
      </tp>
      <tp t="s">
        <v>#N/A Paused at 12:49:57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  <tr r="AT68" s="17"/>
      </tp>
      <tp t="s">
        <v>#N/A Paused at 12:49:57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  <tr r="AT61" s="17"/>
      </tp>
      <tp t="s">
        <v>#N/A Paused at 12:49:57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  <tr r="AT60" s="17"/>
      </tp>
      <tp t="s">
        <v>#N/A Paused at 12:49:57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  <tr r="AS60" s="17"/>
      </tp>
      <tp t="s">
        <v>#N/A Paused at 12:49:57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  <tr r="AS61" s="17"/>
      </tp>
      <tp t="s">
        <v>#N/A Paused at 12:49:57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  <tr r="AS54" s="17"/>
      </tp>
      <tp t="s">
        <v>#N/A Paused at 12:49:57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  <tr r="AT53" s="17"/>
      </tp>
      <tp t="s">
        <v>#N/A Paused at 12:49:57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  <tr r="AS55" s="17"/>
      </tp>
      <tp t="s">
        <v>#N/A Paused at 12:49:57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  <tr r="AT52" s="17"/>
      </tp>
      <tp t="s">
        <v>#N/A Paused at 12:49:57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  <tr r="AS52" s="17"/>
      </tp>
      <tp t="s">
        <v>#N/A Paused at 12:49:57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  <tr r="AT55" s="17"/>
      </tp>
      <tp t="s">
        <v>#N/A Paused at 12:49:57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  <tr r="AS53" s="17"/>
      </tp>
      <tp t="s">
        <v>#N/A Paused at 12:49:57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  <tr r="AT54" s="17"/>
      </tp>
      <tp t="s">
        <v>#N/A Paused at 12:49:57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  <tr r="AS58" s="17"/>
      </tp>
      <tp t="s">
        <v>#N/A Paused at 12:49:57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  <tr r="AT57" s="17"/>
      </tp>
      <tp t="s">
        <v>#N/A Paused at 12:49:57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  <tr r="AS59" s="17"/>
      </tp>
      <tp t="s">
        <v>#N/A Paused at 12:49:57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  <tr r="AT56" s="17"/>
      </tp>
      <tp t="s">
        <v>#N/A Paused at 12:49:57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  <tr r="AS56" s="17"/>
      </tp>
      <tp t="s">
        <v>#N/A Paused at 12:49:57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  <tr r="AT59" s="17"/>
      </tp>
      <tp t="s">
        <v>#N/A Paused at 12:49:57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  <tr r="AS57" s="17"/>
      </tp>
      <tp t="s">
        <v>#N/A Paused at 12:49:57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  <tr r="AT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0" s="17"/>
        <tr r="AT85" s="17"/>
        <tr r="AT95" s="17"/>
        <tr r="AT37" s="17"/>
        <tr r="AT99" s="17"/>
        <tr r="AT93" s="17"/>
        <tr r="AT33" s="17"/>
        <tr r="AT101" s="17"/>
        <tr r="AT94" s="17"/>
        <tr r="AT42" s="17"/>
        <tr r="AT39" s="17"/>
        <tr r="AT96" s="17"/>
        <tr r="AT97" s="17"/>
        <tr r="AT36" s="17"/>
        <tr r="AT83" s="17"/>
        <tr r="AT34" s="17"/>
        <tr r="AT100" s="17"/>
        <tr r="AT91" s="17"/>
        <tr r="AT44" s="17"/>
        <tr r="AT86" s="17"/>
        <tr r="AT89" s="17"/>
        <tr r="AT40" s="17"/>
        <tr r="AT87" s="17"/>
        <tr r="AT84" s="17"/>
        <tr r="AT98" s="17"/>
        <tr r="AT90" s="17"/>
        <tr r="AT88" s="17"/>
        <tr r="AT31" s="17"/>
        <tr r="AT43" s="17"/>
        <tr r="U30" s="17"/>
        <tr r="U31" s="17"/>
        <tr r="AD34" s="17"/>
        <tr r="AD31" s="17"/>
        <tr r="AD33" s="17"/>
        <tr r="AD37" s="17"/>
        <tr r="AD40" s="17"/>
        <tr r="AD39" s="17"/>
        <tr r="AD36" s="17"/>
        <tr r="AD30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0" s="17"/>
        <tr r="AS86" s="17"/>
        <tr r="AS84" s="17"/>
        <tr r="AS95" s="17"/>
        <tr r="AS30" s="17"/>
        <tr r="AS91" s="17"/>
        <tr r="AS100" s="17"/>
        <tr r="AS43" s="17"/>
        <tr r="AS83" s="17"/>
        <tr r="AS98" s="17"/>
        <tr r="AS87" s="17"/>
        <tr r="AS44" s="17"/>
        <tr r="AS101" s="17"/>
        <tr r="AS33" s="17"/>
        <tr r="AS39" s="17"/>
        <tr r="AS93" s="17"/>
        <tr r="AS97" s="17"/>
        <tr r="AS34" s="17"/>
        <tr r="AS88" s="17"/>
        <tr r="AS94" s="17"/>
        <tr r="AS31" s="17"/>
        <tr r="AS89" s="17"/>
        <tr r="AS90" s="17"/>
        <tr r="AS36" s="17"/>
        <tr r="AS42" s="17"/>
        <tr r="AS85" s="17"/>
        <tr r="AS37" s="17"/>
        <tr r="AS99" s="17"/>
        <tr r="AS96" s="17"/>
        <tr r="T30" s="17"/>
        <tr r="T31" s="17"/>
        <tr r="AC33" s="17"/>
        <tr r="AC30" s="17"/>
        <tr r="AC37" s="17"/>
        <tr r="AC39" s="17"/>
        <tr r="AC40" s="17"/>
        <tr r="AC34" s="17"/>
        <tr r="AC31" s="17"/>
        <tr r="AC36" s="17"/>
      </tp>
      <tp t="s">
        <v>#N/A Paused at 12:49:57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Paused at 12:49:57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Paused at 12:49:57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Paused at 12:49:57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Paused at 12:49:57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Paused at 12:49:57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Paused at 12:49:57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Paused at 12:49:57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Paused at 12:49:57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Paused at 12:49:57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Paused at 12:49:57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Paused at 12:49:57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Paused at 12:49:57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Paused at 12:49:57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Paused at 12:49:57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Paused at 12:49:57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Paused at 12:49:57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Paused at 12:49:57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Paused at 12:49:57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Paused at 12:49:57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Paused at 12:49:57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Paused at 12:49:57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Paused at 12:49:57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Paused at 12:49:57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Paused at 12:49:57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Paused at 12:49:57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Paused at 12:49:57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Paused at 12:49:57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Paused at 12:49:57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Paused at 12:49:57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Paused at 12:49:57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Paused at 12:49:57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Paused at 12:49:57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Paused at 12:49:57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Paused at 12:49:57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Paused at 12:49:57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Paused at 12:49:57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Paused at 12:49:57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Paused at 12:49:57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Paused at 12:49:57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Paused at 12:49:57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Paused at 12:49:57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Paused at 12:49:57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Paused at 12:49:57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Paused at 12:49:57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Paused at 12:49:57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Paused at 12:49:57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Paused at 12:49:57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Paused at 12:49:57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Paused at 12:49:57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Paused at 12:49:57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Paused at 12:49:57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Paused at 12:49:57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12:49:57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  <tp t="s">
        <v>#N/A Paused at 12:49:57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12:49:57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12:49:57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12:49:57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12:49:57</v>
        <stp/>
        <stp>_x0013_EUR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ON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EURON!$AP$2:$AP$2366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xVal>
          <c:yVal>
            <c:numRef>
              <c:f>EURON!$AR$2:$AR$256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EURON!$AP$2:$AP$266</c:f>
              <c:numCache>
                <c:formatCode>ddd\,\ dd\-mmm\-yyyy</c:formatCode>
                <c:ptCount val="2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</c:numCache>
            </c:numRef>
          </c:xVal>
          <c:yVal>
            <c:numRef>
              <c:f>EURON!$AS$2:$AS$266</c:f>
              <c:numCache>
                <c:formatCode>0.0000%</c:formatCode>
                <c:ptCount val="265"/>
                <c:pt idx="0">
                  <c:v>-1.2000000000078614E-3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37472"/>
        <c:axId val="642147840"/>
      </c:scatterChart>
      <c:valAx>
        <c:axId val="6421374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42147840"/>
        <c:crosses val="autoZero"/>
        <c:crossBetween val="midCat"/>
      </c:valAx>
      <c:valAx>
        <c:axId val="64214784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2137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ON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EURON!$AP$2:$AP$513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EURON!$AR$2:$AR$513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EURON!$AP$2:$AP$513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EURON!$AS$2:$AS$513</c:f>
              <c:numCache>
                <c:formatCode>0.0000%</c:formatCode>
                <c:ptCount val="512"/>
                <c:pt idx="0">
                  <c:v>-1.2000000000078614E-3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99520"/>
        <c:axId val="639901696"/>
      </c:scatterChart>
      <c:valAx>
        <c:axId val="6398995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9901696"/>
        <c:crosses val="autoZero"/>
        <c:crossBetween val="midCat"/>
      </c:valAx>
      <c:valAx>
        <c:axId val="63990169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9899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ON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EUR1M!$AR$2:$AR$2366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cat>
          <c:val>
            <c:numRef>
              <c:f>EURON!$AR$2:$AR$2366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EURON!$AS$2:$AS$2366</c:f>
              <c:numCache>
                <c:formatCode>0.0000%</c:formatCode>
                <c:ptCount val="2365"/>
                <c:pt idx="0">
                  <c:v>-1.2000000000078614E-3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38944"/>
        <c:axId val="639940864"/>
      </c:lineChart>
      <c:dateAx>
        <c:axId val="6399389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9940864"/>
        <c:crosses val="autoZero"/>
        <c:auto val="1"/>
        <c:lblOffset val="100"/>
        <c:baseTimeUnit val="days"/>
      </c:dateAx>
      <c:valAx>
        <c:axId val="6399408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9938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EUR1M!$AR$2:$AR$2366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xVal>
          <c:yVal>
            <c:numRef>
              <c:f>EUR1M!$AT$2:$AT$256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EUR1M!$AR$2:$AR$266</c:f>
              <c:numCache>
                <c:formatCode>ddd\,\ dd\-mmm\-yyyy</c:formatCode>
                <c:ptCount val="2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</c:numCache>
            </c:numRef>
          </c:xVal>
          <c:yVal>
            <c:numRef>
              <c:f>EUR1M!$AU$2:$AU$266</c:f>
              <c:numCache>
                <c:formatCode>0.0000%</c:formatCode>
                <c:ptCount val="265"/>
                <c:pt idx="0">
                  <c:v>-9.8000000043265995E-4</c:v>
                </c:pt>
                <c:pt idx="1">
                  <c:v>-9.8736231306295608E-4</c:v>
                </c:pt>
                <c:pt idx="2">
                  <c:v>-9.901384823014503E-4</c:v>
                </c:pt>
                <c:pt idx="3">
                  <c:v>-9.9289621699671926E-4</c:v>
                </c:pt>
                <c:pt idx="4">
                  <c:v>-9.963980796982852E-4</c:v>
                </c:pt>
                <c:pt idx="5">
                  <c:v>-9.986390679401554E-4</c:v>
                </c:pt>
                <c:pt idx="6">
                  <c:v>-1.0048984510580006E-3</c:v>
                </c:pt>
                <c:pt idx="7">
                  <c:v>-1.006383860469473E-3</c:v>
                </c:pt>
                <c:pt idx="8">
                  <c:v>-1.0075803734981292E-3</c:v>
                </c:pt>
                <c:pt idx="9">
                  <c:v>-1.0081169162581838E-3</c:v>
                </c:pt>
                <c:pt idx="10">
                  <c:v>-1.009204036440204E-3</c:v>
                </c:pt>
                <c:pt idx="11">
                  <c:v>-1.011787789183316E-3</c:v>
                </c:pt>
                <c:pt idx="12">
                  <c:v>-1.0123104819257378E-3</c:v>
                </c:pt>
                <c:pt idx="13">
                  <c:v>-1.0126695850769529E-3</c:v>
                </c:pt>
                <c:pt idx="14">
                  <c:v>-1.0117185256239281E-3</c:v>
                </c:pt>
                <c:pt idx="15">
                  <c:v>-1.0121685478932966E-3</c:v>
                </c:pt>
                <c:pt idx="16">
                  <c:v>-1.0103776450232083E-3</c:v>
                </c:pt>
                <c:pt idx="17">
                  <c:v>-1.0089718057595398E-3</c:v>
                </c:pt>
                <c:pt idx="18">
                  <c:v>-1.0073821193703481E-3</c:v>
                </c:pt>
                <c:pt idx="19">
                  <c:v>-1.0049051531589581E-3</c:v>
                </c:pt>
                <c:pt idx="20">
                  <c:v>-1.0036861203999875E-3</c:v>
                </c:pt>
                <c:pt idx="21">
                  <c:v>-1.0004422032405813E-3</c:v>
                </c:pt>
                <c:pt idx="22">
                  <c:v>-9.9998707474169279E-4</c:v>
                </c:pt>
                <c:pt idx="23">
                  <c:v>-9.9975171228816606E-4</c:v>
                </c:pt>
                <c:pt idx="24">
                  <c:v>-1.0009192370505349E-3</c:v>
                </c:pt>
                <c:pt idx="25">
                  <c:v>-1.0006373153399616E-3</c:v>
                </c:pt>
                <c:pt idx="26">
                  <c:v>-1.002990818039784E-3</c:v>
                </c:pt>
                <c:pt idx="27">
                  <c:v>-1.0041569476236477E-3</c:v>
                </c:pt>
                <c:pt idx="28">
                  <c:v>-1.0084225027333234E-3</c:v>
                </c:pt>
                <c:pt idx="29">
                  <c:v>-1.0085373863906455E-3</c:v>
                </c:pt>
                <c:pt idx="30">
                  <c:v>-1.0086912990740905E-3</c:v>
                </c:pt>
                <c:pt idx="31">
                  <c:v>-1.0145553810450658E-3</c:v>
                </c:pt>
                <c:pt idx="32">
                  <c:v>-1.0167449315691816E-3</c:v>
                </c:pt>
                <c:pt idx="33">
                  <c:v>-1.0221967614463458E-3</c:v>
                </c:pt>
                <c:pt idx="34">
                  <c:v>-1.0229574436164401E-3</c:v>
                </c:pt>
                <c:pt idx="35">
                  <c:v>-1.0237956833748113E-3</c:v>
                </c:pt>
                <c:pt idx="36">
                  <c:v>-1.0311750538378882E-3</c:v>
                </c:pt>
                <c:pt idx="37">
                  <c:v>-1.0336093828871948E-3</c:v>
                </c:pt>
                <c:pt idx="38">
                  <c:v>-1.0376270340635557E-3</c:v>
                </c:pt>
                <c:pt idx="39">
                  <c:v>-1.0390145742990298E-3</c:v>
                </c:pt>
                <c:pt idx="40">
                  <c:v>-1.040499972851616E-3</c:v>
                </c:pt>
                <c:pt idx="41">
                  <c:v>-1.0462071190008341E-3</c:v>
                </c:pt>
                <c:pt idx="42">
                  <c:v>-1.0477101780071243E-3</c:v>
                </c:pt>
                <c:pt idx="43">
                  <c:v>-1.0472035985056103E-3</c:v>
                </c:pt>
                <c:pt idx="44">
                  <c:v>-1.0487620571973666E-3</c:v>
                </c:pt>
                <c:pt idx="45">
                  <c:v>-1.0502190504343531E-3</c:v>
                </c:pt>
                <c:pt idx="46">
                  <c:v>-1.0510317741263542E-3</c:v>
                </c:pt>
                <c:pt idx="47">
                  <c:v>-1.0504766260068799E-3</c:v>
                </c:pt>
                <c:pt idx="48">
                  <c:v>-1.0497395668345177E-3</c:v>
                </c:pt>
                <c:pt idx="49">
                  <c:v>-1.0464316100883275E-3</c:v>
                </c:pt>
                <c:pt idx="50">
                  <c:v>-1.0465499455447613E-3</c:v>
                </c:pt>
                <c:pt idx="51">
                  <c:v>-1.0436372444218023E-3</c:v>
                </c:pt>
                <c:pt idx="52">
                  <c:v>-1.0420074723591632E-3</c:v>
                </c:pt>
                <c:pt idx="53">
                  <c:v>-1.0402698869902416E-3</c:v>
                </c:pt>
                <c:pt idx="54">
                  <c:v>-1.036680196785239E-3</c:v>
                </c:pt>
                <c:pt idx="55">
                  <c:v>-1.0356817662940119E-3</c:v>
                </c:pt>
                <c:pt idx="56">
                  <c:v>-1.0304823736384527E-3</c:v>
                </c:pt>
                <c:pt idx="57">
                  <c:v>-1.0284202463468617E-3</c:v>
                </c:pt>
                <c:pt idx="58">
                  <c:v>-1.0263655984363851E-3</c:v>
                </c:pt>
                <c:pt idx="59">
                  <c:v>-1.0234536762301905E-3</c:v>
                </c:pt>
                <c:pt idx="60">
                  <c:v>-1.0219660420860135E-3</c:v>
                </c:pt>
                <c:pt idx="61">
                  <c:v>-1.0169281392649054E-3</c:v>
                </c:pt>
                <c:pt idx="62">
                  <c:v>-1.0153642915615713E-3</c:v>
                </c:pt>
                <c:pt idx="63">
                  <c:v>-1.0136159640755146E-3</c:v>
                </c:pt>
                <c:pt idx="64">
                  <c:v>-1.0125902957175414E-3</c:v>
                </c:pt>
                <c:pt idx="65">
                  <c:v>-1.0117077439086495E-3</c:v>
                </c:pt>
                <c:pt idx="66">
                  <c:v>-1.0103470554061324E-3</c:v>
                </c:pt>
                <c:pt idx="67">
                  <c:v>-1.0103152423456732E-3</c:v>
                </c:pt>
                <c:pt idx="68">
                  <c:v>-1.0103067231590692E-3</c:v>
                </c:pt>
                <c:pt idx="69">
                  <c:v>-1.0102984667546833E-3</c:v>
                </c:pt>
                <c:pt idx="70">
                  <c:v>-1.0102904885452594E-3</c:v>
                </c:pt>
                <c:pt idx="71">
                  <c:v>-1.0102611552726744E-3</c:v>
                </c:pt>
                <c:pt idx="72">
                  <c:v>-1.0102541125101721E-3</c:v>
                </c:pt>
                <c:pt idx="73">
                  <c:v>-1.0102498486769757E-3</c:v>
                </c:pt>
                <c:pt idx="74">
                  <c:v>-1.0102456212317257E-3</c:v>
                </c:pt>
                <c:pt idx="75">
                  <c:v>-1.0102418055869498E-3</c:v>
                </c:pt>
                <c:pt idx="76">
                  <c:v>-1.0102436320562481E-3</c:v>
                </c:pt>
                <c:pt idx="77">
                  <c:v>-1.0102475777954674E-3</c:v>
                </c:pt>
                <c:pt idx="78">
                  <c:v>-1.0102674988068181E-3</c:v>
                </c:pt>
                <c:pt idx="79">
                  <c:v>-1.0102684869497947E-3</c:v>
                </c:pt>
                <c:pt idx="80">
                  <c:v>-1.0102699987792466E-3</c:v>
                </c:pt>
                <c:pt idx="81">
                  <c:v>-1.0103091316710125E-3</c:v>
                </c:pt>
                <c:pt idx="82">
                  <c:v>-1.0103260714354422E-3</c:v>
                </c:pt>
                <c:pt idx="83">
                  <c:v>-1.0103741537571443E-3</c:v>
                </c:pt>
                <c:pt idx="84">
                  <c:v>-1.010381330230764E-3</c:v>
                </c:pt>
                <c:pt idx="85">
                  <c:v>-1.0104712372735023E-3</c:v>
                </c:pt>
                <c:pt idx="86">
                  <c:v>-1.0105007372694967E-3</c:v>
                </c:pt>
                <c:pt idx="87">
                  <c:v>-1.0105129752795428E-3</c:v>
                </c:pt>
                <c:pt idx="88">
                  <c:v>-1.0105258541451949E-3</c:v>
                </c:pt>
                <c:pt idx="89">
                  <c:v>-1.010631368928535E-3</c:v>
                </c:pt>
                <c:pt idx="90">
                  <c:v>-1.0106459629384064E-3</c:v>
                </c:pt>
                <c:pt idx="91">
                  <c:v>-1.0106503323813567E-3</c:v>
                </c:pt>
                <c:pt idx="92">
                  <c:v>-1.0106644099754092E-3</c:v>
                </c:pt>
                <c:pt idx="93">
                  <c:v>-1.0106787493429654E-3</c:v>
                </c:pt>
                <c:pt idx="94">
                  <c:v>-1.0106965791734806E-3</c:v>
                </c:pt>
                <c:pt idx="95">
                  <c:v>-1.0106995624464641E-3</c:v>
                </c:pt>
                <c:pt idx="96">
                  <c:v>-1.0106814350460428E-3</c:v>
                </c:pt>
                <c:pt idx="97">
                  <c:v>-1.0106913643691262E-3</c:v>
                </c:pt>
                <c:pt idx="98">
                  <c:v>-1.0107008063985022E-3</c:v>
                </c:pt>
                <c:pt idx="99">
                  <c:v>-1.010692377352654E-3</c:v>
                </c:pt>
                <c:pt idx="100">
                  <c:v>-1.0106878593473293E-3</c:v>
                </c:pt>
                <c:pt idx="101">
                  <c:v>-1.0106702647740627E-3</c:v>
                </c:pt>
                <c:pt idx="102">
                  <c:v>-1.0106712375276827E-3</c:v>
                </c:pt>
                <c:pt idx="103">
                  <c:v>-1.0106705870901564E-3</c:v>
                </c:pt>
                <c:pt idx="104">
                  <c:v>-1.0106499722628917E-3</c:v>
                </c:pt>
                <c:pt idx="105">
                  <c:v>-1.0106428766278445E-3</c:v>
                </c:pt>
                <c:pt idx="106">
                  <c:v>-1.0106502054259409E-3</c:v>
                </c:pt>
                <c:pt idx="107">
                  <c:v>-1.0106379372851193E-3</c:v>
                </c:pt>
                <c:pt idx="108">
                  <c:v>-1.0106248467857092E-3</c:v>
                </c:pt>
                <c:pt idx="109">
                  <c:v>-1.0106065604240961E-3</c:v>
                </c:pt>
                <c:pt idx="110">
                  <c:v>-1.0106122810356667E-3</c:v>
                </c:pt>
                <c:pt idx="111">
                  <c:v>-1.0106197739936449E-3</c:v>
                </c:pt>
                <c:pt idx="112">
                  <c:v>-1.0106288719050347E-3</c:v>
                </c:pt>
                <c:pt idx="113">
                  <c:v>-1.0106576838413643E-3</c:v>
                </c:pt>
                <c:pt idx="114">
                  <c:v>-1.0106777931293475E-3</c:v>
                </c:pt>
                <c:pt idx="115">
                  <c:v>-1.0106922327650417E-3</c:v>
                </c:pt>
                <c:pt idx="116">
                  <c:v>-1.0107071696788166E-3</c:v>
                </c:pt>
                <c:pt idx="117">
                  <c:v>-1.0107224020348825E-3</c:v>
                </c:pt>
                <c:pt idx="118">
                  <c:v>-1.0107432301146553E-3</c:v>
                </c:pt>
                <c:pt idx="119">
                  <c:v>-1.0107820768957975E-3</c:v>
                </c:pt>
                <c:pt idx="120">
                  <c:v>-1.0107955866670302E-3</c:v>
                </c:pt>
                <c:pt idx="121">
                  <c:v>-1.0108080775057383E-3</c:v>
                </c:pt>
                <c:pt idx="122">
                  <c:v>-1.0108193131292045E-3</c:v>
                </c:pt>
                <c:pt idx="123">
                  <c:v>-1.0108178437924721E-3</c:v>
                </c:pt>
                <c:pt idx="124">
                  <c:v>-1.0108468055292851E-3</c:v>
                </c:pt>
                <c:pt idx="125">
                  <c:v>-1.0108480485515219E-3</c:v>
                </c:pt>
                <c:pt idx="126">
                  <c:v>-1.010846515292485E-3</c:v>
                </c:pt>
                <c:pt idx="127">
                  <c:v>-1.0107894236047442E-3</c:v>
                </c:pt>
                <c:pt idx="128">
                  <c:v>-1.0107924234177557E-3</c:v>
                </c:pt>
                <c:pt idx="129">
                  <c:v>-1.0107580703727099E-3</c:v>
                </c:pt>
                <c:pt idx="130">
                  <c:v>-1.0107380757499783E-3</c:v>
                </c:pt>
                <c:pt idx="131">
                  <c:v>-1.0106969250359397E-3</c:v>
                </c:pt>
                <c:pt idx="132">
                  <c:v>-1.0106892560431124E-3</c:v>
                </c:pt>
                <c:pt idx="133">
                  <c:v>-1.0106811965338025E-3</c:v>
                </c:pt>
                <c:pt idx="134">
                  <c:v>-1.0106320220576986E-3</c:v>
                </c:pt>
                <c:pt idx="135">
                  <c:v>-1.010618043307928E-3</c:v>
                </c:pt>
                <c:pt idx="136">
                  <c:v>-1.0106026570497952E-3</c:v>
                </c:pt>
                <c:pt idx="137">
                  <c:v>-1.0105941754684489E-3</c:v>
                </c:pt>
                <c:pt idx="138">
                  <c:v>-1.0105855343485325E-3</c:v>
                </c:pt>
                <c:pt idx="139">
                  <c:v>-1.0105705809577488E-3</c:v>
                </c:pt>
                <c:pt idx="140">
                  <c:v>-1.0105702798334621E-3</c:v>
                </c:pt>
                <c:pt idx="141">
                  <c:v>-1.0105946171295507E-3</c:v>
                </c:pt>
                <c:pt idx="142">
                  <c:v>-1.0105900345670771E-3</c:v>
                </c:pt>
                <c:pt idx="143">
                  <c:v>-1.0105858601137537E-3</c:v>
                </c:pt>
                <c:pt idx="144">
                  <c:v>-1.0106299473740478E-3</c:v>
                </c:pt>
                <c:pt idx="145">
                  <c:v>-1.0106518416385139E-3</c:v>
                </c:pt>
                <c:pt idx="146">
                  <c:v>-1.0107283859328575E-3</c:v>
                </c:pt>
                <c:pt idx="147">
                  <c:v>-1.010734372661054E-3</c:v>
                </c:pt>
                <c:pt idx="148">
                  <c:v>-1.0110484761882341E-3</c:v>
                </c:pt>
                <c:pt idx="149">
                  <c:v>-1.0110725074015114E-3</c:v>
                </c:pt>
                <c:pt idx="150">
                  <c:v>-1.0110979924336648E-3</c:v>
                </c:pt>
                <c:pt idx="151">
                  <c:v>-1.0130225663982433E-3</c:v>
                </c:pt>
                <c:pt idx="152">
                  <c:v>-1.0156441845503572E-3</c:v>
                </c:pt>
                <c:pt idx="153">
                  <c:v>-1.0172405083554992E-3</c:v>
                </c:pt>
                <c:pt idx="154">
                  <c:v>-1.0190468810735709E-3</c:v>
                </c:pt>
                <c:pt idx="155">
                  <c:v>-1.0247006102087619E-3</c:v>
                </c:pt>
                <c:pt idx="156">
                  <c:v>-1.0251597240861616E-3</c:v>
                </c:pt>
                <c:pt idx="157">
                  <c:v>-1.0309535211034948E-3</c:v>
                </c:pt>
                <c:pt idx="158">
                  <c:v>-1.0338523797153165E-3</c:v>
                </c:pt>
                <c:pt idx="159">
                  <c:v>-1.036903862585703E-3</c:v>
                </c:pt>
                <c:pt idx="160">
                  <c:v>-1.0446300374285233E-3</c:v>
                </c:pt>
                <c:pt idx="161">
                  <c:v>-1.0457220822494258E-3</c:v>
                </c:pt>
                <c:pt idx="162">
                  <c:v>-1.0541356032933713E-3</c:v>
                </c:pt>
                <c:pt idx="163">
                  <c:v>-1.057911576137105E-3</c:v>
                </c:pt>
                <c:pt idx="164">
                  <c:v>-1.0617749326811143E-3</c:v>
                </c:pt>
                <c:pt idx="165">
                  <c:v>-1.0698849411805433E-3</c:v>
                </c:pt>
                <c:pt idx="166">
                  <c:v>-1.0717754494459614E-3</c:v>
                </c:pt>
                <c:pt idx="167">
                  <c:v>-1.0820483553937166E-3</c:v>
                </c:pt>
                <c:pt idx="168">
                  <c:v>-1.0862213118727482E-3</c:v>
                </c:pt>
                <c:pt idx="169">
                  <c:v>-1.0904085959881904E-3</c:v>
                </c:pt>
                <c:pt idx="170">
                  <c:v>-1.0972644089510264E-3</c:v>
                </c:pt>
                <c:pt idx="171">
                  <c:v>-1.1011095285499983E-3</c:v>
                </c:pt>
                <c:pt idx="172">
                  <c:v>-1.11072915369657E-3</c:v>
                </c:pt>
                <c:pt idx="173">
                  <c:v>-1.1140986887411023E-3</c:v>
                </c:pt>
                <c:pt idx="174">
                  <c:v>-1.1195922733006373E-3</c:v>
                </c:pt>
                <c:pt idx="175">
                  <c:v>-1.1215086848666289E-3</c:v>
                </c:pt>
                <c:pt idx="176">
                  <c:v>-1.1233446347692598E-3</c:v>
                </c:pt>
                <c:pt idx="177">
                  <c:v>-1.1310900630151319E-3</c:v>
                </c:pt>
                <c:pt idx="178">
                  <c:v>-1.1332916614013105E-3</c:v>
                </c:pt>
                <c:pt idx="179">
                  <c:v>-1.1362654179473838E-3</c:v>
                </c:pt>
                <c:pt idx="180">
                  <c:v>-1.1374745255411656E-3</c:v>
                </c:pt>
                <c:pt idx="181">
                  <c:v>-1.1386122831883341E-3</c:v>
                </c:pt>
                <c:pt idx="182">
                  <c:v>-1.1417864556254849E-3</c:v>
                </c:pt>
                <c:pt idx="183">
                  <c:v>-1.1423177260221924E-3</c:v>
                </c:pt>
                <c:pt idx="184">
                  <c:v>-1.1411771884104673E-3</c:v>
                </c:pt>
                <c:pt idx="185">
                  <c:v>-1.1417044190079051E-3</c:v>
                </c:pt>
                <c:pt idx="186">
                  <c:v>-1.142178528069673E-3</c:v>
                </c:pt>
                <c:pt idx="187">
                  <c:v>-1.1392059648895534E-3</c:v>
                </c:pt>
                <c:pt idx="188">
                  <c:v>-1.1375326392205586E-3</c:v>
                </c:pt>
                <c:pt idx="189">
                  <c:v>-1.1307160971541952E-3</c:v>
                </c:pt>
                <c:pt idx="190">
                  <c:v>-1.1305246881306019E-3</c:v>
                </c:pt>
                <c:pt idx="191">
                  <c:v>-1.1303034911146158E-3</c:v>
                </c:pt>
                <c:pt idx="192">
                  <c:v>-1.1203587019882298E-3</c:v>
                </c:pt>
                <c:pt idx="193">
                  <c:v>-1.1197425091666879E-3</c:v>
                </c:pt>
                <c:pt idx="194">
                  <c:v>-1.1160566333341393E-3</c:v>
                </c:pt>
                <c:pt idx="195">
                  <c:v>-1.1072344983026339E-3</c:v>
                </c:pt>
                <c:pt idx="196">
                  <c:v>-1.1058738956519264E-3</c:v>
                </c:pt>
                <c:pt idx="197">
                  <c:v>-1.0961491176608718E-3</c:v>
                </c:pt>
                <c:pt idx="198">
                  <c:v>-1.091994012726083E-3</c:v>
                </c:pt>
                <c:pt idx="199">
                  <c:v>-1.0878229088571167E-3</c:v>
                </c:pt>
                <c:pt idx="200">
                  <c:v>-1.0803852941813907E-3</c:v>
                </c:pt>
                <c:pt idx="201">
                  <c:v>-1.0779521092244451E-3</c:v>
                </c:pt>
                <c:pt idx="202">
                  <c:v>-1.0673822771885E-3</c:v>
                </c:pt>
                <c:pt idx="203">
                  <c:v>-1.0635116822705903E-3</c:v>
                </c:pt>
                <c:pt idx="204">
                  <c:v>-1.0597596423052025E-3</c:v>
                </c:pt>
                <c:pt idx="205">
                  <c:v>-1.0545675698080126E-3</c:v>
                </c:pt>
                <c:pt idx="206">
                  <c:v>-1.0519882167394205E-3</c:v>
                </c:pt>
                <c:pt idx="207">
                  <c:v>-1.0434952801667841E-3</c:v>
                </c:pt>
                <c:pt idx="208">
                  <c:v>-1.0408886573998188E-3</c:v>
                </c:pt>
                <c:pt idx="209">
                  <c:v>-1.0385476716798792E-3</c:v>
                </c:pt>
                <c:pt idx="210">
                  <c:v>-1.0361280864353006E-3</c:v>
                </c:pt>
                <c:pt idx="211">
                  <c:v>-1.0346179326341377E-3</c:v>
                </c:pt>
                <c:pt idx="212">
                  <c:v>-1.0316074501837136E-3</c:v>
                </c:pt>
                <c:pt idx="213">
                  <c:v>-1.0313319566090939E-3</c:v>
                </c:pt>
                <c:pt idx="214">
                  <c:v>-1.0312713281375174E-3</c:v>
                </c:pt>
                <c:pt idx="215">
                  <c:v>-1.0312317248445965E-3</c:v>
                </c:pt>
                <c:pt idx="216">
                  <c:v>-1.0311911959913086E-3</c:v>
                </c:pt>
                <c:pt idx="217">
                  <c:v>-1.0311561541844331E-3</c:v>
                </c:pt>
                <c:pt idx="218">
                  <c:v>-1.0311602282107107E-3</c:v>
                </c:pt>
                <c:pt idx="219">
                  <c:v>-1.0312338468645231E-3</c:v>
                </c:pt>
                <c:pt idx="220">
                  <c:v>-1.0312205701706878E-3</c:v>
                </c:pt>
                <c:pt idx="221">
                  <c:v>-1.0312093385768072E-3</c:v>
                </c:pt>
                <c:pt idx="222">
                  <c:v>-1.0312977146497186E-3</c:v>
                </c:pt>
                <c:pt idx="223">
                  <c:v>-1.0313322391877855E-3</c:v>
                </c:pt>
                <c:pt idx="224">
                  <c:v>-1.0314166651510931E-3</c:v>
                </c:pt>
                <c:pt idx="225">
                  <c:v>-1.0314268524619363E-3</c:v>
                </c:pt>
                <c:pt idx="226">
                  <c:v>-1.0314396951893018E-3</c:v>
                </c:pt>
                <c:pt idx="227">
                  <c:v>-1.0315354986937862E-3</c:v>
                </c:pt>
                <c:pt idx="228">
                  <c:v>-1.0315608707015067E-3</c:v>
                </c:pt>
                <c:pt idx="229">
                  <c:v>-1.0315509276830944E-3</c:v>
                </c:pt>
                <c:pt idx="230">
                  <c:v>-1.0315766565448248E-3</c:v>
                </c:pt>
                <c:pt idx="231">
                  <c:v>-1.0316050445067656E-3</c:v>
                </c:pt>
                <c:pt idx="232">
                  <c:v>-1.0315824195790278E-3</c:v>
                </c:pt>
                <c:pt idx="233">
                  <c:v>-1.0315557475325209E-3</c:v>
                </c:pt>
                <c:pt idx="234">
                  <c:v>-1.0313558474523371E-3</c:v>
                </c:pt>
                <c:pt idx="235">
                  <c:v>-1.0313797725669538E-3</c:v>
                </c:pt>
                <c:pt idx="236">
                  <c:v>-1.0311111727790878E-3</c:v>
                </c:pt>
                <c:pt idx="237">
                  <c:v>-1.0308727442153917E-3</c:v>
                </c:pt>
                <c:pt idx="238">
                  <c:v>-1.030565717100692E-3</c:v>
                </c:pt>
                <c:pt idx="239">
                  <c:v>-1.0294165238936258E-3</c:v>
                </c:pt>
                <c:pt idx="240">
                  <c:v>-1.0293402564509613E-3</c:v>
                </c:pt>
                <c:pt idx="241">
                  <c:v>-1.0292549369504643E-3</c:v>
                </c:pt>
                <c:pt idx="242">
                  <c:v>-1.0273644854828386E-3</c:v>
                </c:pt>
                <c:pt idx="243">
                  <c:v>-1.0266066823516249E-3</c:v>
                </c:pt>
                <c:pt idx="244">
                  <c:v>-1.0244606992799116E-3</c:v>
                </c:pt>
                <c:pt idx="245">
                  <c:v>-1.0242151252765064E-3</c:v>
                </c:pt>
                <c:pt idx="246">
                  <c:v>-1.0239541025828856E-3</c:v>
                </c:pt>
                <c:pt idx="247">
                  <c:v>-1.0207388954836152E-3</c:v>
                </c:pt>
                <c:pt idx="248">
                  <c:v>-1.0195435727679684E-3</c:v>
                </c:pt>
                <c:pt idx="249">
                  <c:v>-1.0165666613050981E-3</c:v>
                </c:pt>
                <c:pt idx="250">
                  <c:v>-1.0160917356805133E-3</c:v>
                </c:pt>
                <c:pt idx="251">
                  <c:v>-1.0155914653588933E-3</c:v>
                </c:pt>
                <c:pt idx="252">
                  <c:v>-1.0110975286419458E-3</c:v>
                </c:pt>
                <c:pt idx="253">
                  <c:v>-1.0094808625854366E-3</c:v>
                </c:pt>
                <c:pt idx="254">
                  <c:v>-1.0058358575431633E-3</c:v>
                </c:pt>
                <c:pt idx="255">
                  <c:v>-1.0050772441341782E-3</c:v>
                </c:pt>
                <c:pt idx="256">
                  <c:v>-1.0042802589834807E-3</c:v>
                </c:pt>
                <c:pt idx="257">
                  <c:v>-9.9856237820172486E-4</c:v>
                </c:pt>
                <c:pt idx="258">
                  <c:v>-9.965656071499946E-4</c:v>
                </c:pt>
                <c:pt idx="259">
                  <c:v>-9.9559398315918202E-4</c:v>
                </c:pt>
                <c:pt idx="260">
                  <c:v>-9.9149042011706379E-4</c:v>
                </c:pt>
                <c:pt idx="261">
                  <c:v>-9.9050500346527823E-4</c:v>
                </c:pt>
                <c:pt idx="262">
                  <c:v>-9.8540515352452118E-4</c:v>
                </c:pt>
                <c:pt idx="263">
                  <c:v>-9.8333252686488848E-4</c:v>
                </c:pt>
                <c:pt idx="264">
                  <c:v>-9.8124834319923693E-4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835584"/>
        <c:axId val="640837504"/>
      </c:scatterChart>
      <c:valAx>
        <c:axId val="6408355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40837504"/>
        <c:crosses val="autoZero"/>
        <c:crossBetween val="midCat"/>
      </c:valAx>
      <c:valAx>
        <c:axId val="64083750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0835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EUR1M!$AR$2:$AR$513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EUR1M!$AR$2:$AR$513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EUR1M!$AU$2:$AU$513</c:f>
              <c:numCache>
                <c:formatCode>0.0000%</c:formatCode>
                <c:ptCount val="512"/>
                <c:pt idx="0">
                  <c:v>-9.8000000043265995E-4</c:v>
                </c:pt>
                <c:pt idx="1">
                  <c:v>-9.8736231306295608E-4</c:v>
                </c:pt>
                <c:pt idx="2">
                  <c:v>-9.901384823014503E-4</c:v>
                </c:pt>
                <c:pt idx="3">
                  <c:v>-9.9289621699671926E-4</c:v>
                </c:pt>
                <c:pt idx="4">
                  <c:v>-9.963980796982852E-4</c:v>
                </c:pt>
                <c:pt idx="5">
                  <c:v>-9.986390679401554E-4</c:v>
                </c:pt>
                <c:pt idx="6">
                  <c:v>-1.0048984510580006E-3</c:v>
                </c:pt>
                <c:pt idx="7">
                  <c:v>-1.006383860469473E-3</c:v>
                </c:pt>
                <c:pt idx="8">
                  <c:v>-1.0075803734981292E-3</c:v>
                </c:pt>
                <c:pt idx="9">
                  <c:v>-1.0081169162581838E-3</c:v>
                </c:pt>
                <c:pt idx="10">
                  <c:v>-1.009204036440204E-3</c:v>
                </c:pt>
                <c:pt idx="11">
                  <c:v>-1.011787789183316E-3</c:v>
                </c:pt>
                <c:pt idx="12">
                  <c:v>-1.0123104819257378E-3</c:v>
                </c:pt>
                <c:pt idx="13">
                  <c:v>-1.0126695850769529E-3</c:v>
                </c:pt>
                <c:pt idx="14">
                  <c:v>-1.0117185256239281E-3</c:v>
                </c:pt>
                <c:pt idx="15">
                  <c:v>-1.0121685478932966E-3</c:v>
                </c:pt>
                <c:pt idx="16">
                  <c:v>-1.0103776450232083E-3</c:v>
                </c:pt>
                <c:pt idx="17">
                  <c:v>-1.0089718057595398E-3</c:v>
                </c:pt>
                <c:pt idx="18">
                  <c:v>-1.0073821193703481E-3</c:v>
                </c:pt>
                <c:pt idx="19">
                  <c:v>-1.0049051531589581E-3</c:v>
                </c:pt>
                <c:pt idx="20">
                  <c:v>-1.0036861203999875E-3</c:v>
                </c:pt>
                <c:pt idx="21">
                  <c:v>-1.0004422032405813E-3</c:v>
                </c:pt>
                <c:pt idx="22">
                  <c:v>-9.9998707474169279E-4</c:v>
                </c:pt>
                <c:pt idx="23">
                  <c:v>-9.9975171228816606E-4</c:v>
                </c:pt>
                <c:pt idx="24">
                  <c:v>-1.0009192370505349E-3</c:v>
                </c:pt>
                <c:pt idx="25">
                  <c:v>-1.0006373153399616E-3</c:v>
                </c:pt>
                <c:pt idx="26">
                  <c:v>-1.002990818039784E-3</c:v>
                </c:pt>
                <c:pt idx="27">
                  <c:v>-1.0041569476236477E-3</c:v>
                </c:pt>
                <c:pt idx="28">
                  <c:v>-1.0084225027333234E-3</c:v>
                </c:pt>
                <c:pt idx="29">
                  <c:v>-1.0085373863906455E-3</c:v>
                </c:pt>
                <c:pt idx="30">
                  <c:v>-1.0086912990740905E-3</c:v>
                </c:pt>
                <c:pt idx="31">
                  <c:v>-1.0145553810450658E-3</c:v>
                </c:pt>
                <c:pt idx="32">
                  <c:v>-1.0167449315691816E-3</c:v>
                </c:pt>
                <c:pt idx="33">
                  <c:v>-1.0221967614463458E-3</c:v>
                </c:pt>
                <c:pt idx="34">
                  <c:v>-1.0229574436164401E-3</c:v>
                </c:pt>
                <c:pt idx="35">
                  <c:v>-1.0237956833748113E-3</c:v>
                </c:pt>
                <c:pt idx="36">
                  <c:v>-1.0311750538378882E-3</c:v>
                </c:pt>
                <c:pt idx="37">
                  <c:v>-1.0336093828871948E-3</c:v>
                </c:pt>
                <c:pt idx="38">
                  <c:v>-1.0376270340635557E-3</c:v>
                </c:pt>
                <c:pt idx="39">
                  <c:v>-1.0390145742990298E-3</c:v>
                </c:pt>
                <c:pt idx="40">
                  <c:v>-1.040499972851616E-3</c:v>
                </c:pt>
                <c:pt idx="41">
                  <c:v>-1.0462071190008341E-3</c:v>
                </c:pt>
                <c:pt idx="42">
                  <c:v>-1.0477101780071243E-3</c:v>
                </c:pt>
                <c:pt idx="43">
                  <c:v>-1.0472035985056103E-3</c:v>
                </c:pt>
                <c:pt idx="44">
                  <c:v>-1.0487620571973666E-3</c:v>
                </c:pt>
                <c:pt idx="45">
                  <c:v>-1.0502190504343531E-3</c:v>
                </c:pt>
                <c:pt idx="46">
                  <c:v>-1.0510317741263542E-3</c:v>
                </c:pt>
                <c:pt idx="47">
                  <c:v>-1.0504766260068799E-3</c:v>
                </c:pt>
                <c:pt idx="48">
                  <c:v>-1.0497395668345177E-3</c:v>
                </c:pt>
                <c:pt idx="49">
                  <c:v>-1.0464316100883275E-3</c:v>
                </c:pt>
                <c:pt idx="50">
                  <c:v>-1.0465499455447613E-3</c:v>
                </c:pt>
                <c:pt idx="51">
                  <c:v>-1.0436372444218023E-3</c:v>
                </c:pt>
                <c:pt idx="52">
                  <c:v>-1.0420074723591632E-3</c:v>
                </c:pt>
                <c:pt idx="53">
                  <c:v>-1.0402698869902416E-3</c:v>
                </c:pt>
                <c:pt idx="54">
                  <c:v>-1.036680196785239E-3</c:v>
                </c:pt>
                <c:pt idx="55">
                  <c:v>-1.0356817662940119E-3</c:v>
                </c:pt>
                <c:pt idx="56">
                  <c:v>-1.0304823736384527E-3</c:v>
                </c:pt>
                <c:pt idx="57">
                  <c:v>-1.0284202463468617E-3</c:v>
                </c:pt>
                <c:pt idx="58">
                  <c:v>-1.0263655984363851E-3</c:v>
                </c:pt>
                <c:pt idx="59">
                  <c:v>-1.0234536762301905E-3</c:v>
                </c:pt>
                <c:pt idx="60">
                  <c:v>-1.0219660420860135E-3</c:v>
                </c:pt>
                <c:pt idx="61">
                  <c:v>-1.0169281392649054E-3</c:v>
                </c:pt>
                <c:pt idx="62">
                  <c:v>-1.0153642915615713E-3</c:v>
                </c:pt>
                <c:pt idx="63">
                  <c:v>-1.0136159640755146E-3</c:v>
                </c:pt>
                <c:pt idx="64">
                  <c:v>-1.0125902957175414E-3</c:v>
                </c:pt>
                <c:pt idx="65">
                  <c:v>-1.0117077439086495E-3</c:v>
                </c:pt>
                <c:pt idx="66">
                  <c:v>-1.0103470554061324E-3</c:v>
                </c:pt>
                <c:pt idx="67">
                  <c:v>-1.0103152423456732E-3</c:v>
                </c:pt>
                <c:pt idx="68">
                  <c:v>-1.0103067231590692E-3</c:v>
                </c:pt>
                <c:pt idx="69">
                  <c:v>-1.0102984667546833E-3</c:v>
                </c:pt>
                <c:pt idx="70">
                  <c:v>-1.0102904885452594E-3</c:v>
                </c:pt>
                <c:pt idx="71">
                  <c:v>-1.0102611552726744E-3</c:v>
                </c:pt>
                <c:pt idx="72">
                  <c:v>-1.0102541125101721E-3</c:v>
                </c:pt>
                <c:pt idx="73">
                  <c:v>-1.0102498486769757E-3</c:v>
                </c:pt>
                <c:pt idx="74">
                  <c:v>-1.0102456212317257E-3</c:v>
                </c:pt>
                <c:pt idx="75">
                  <c:v>-1.0102418055869498E-3</c:v>
                </c:pt>
                <c:pt idx="76">
                  <c:v>-1.0102436320562481E-3</c:v>
                </c:pt>
                <c:pt idx="77">
                  <c:v>-1.0102475777954674E-3</c:v>
                </c:pt>
                <c:pt idx="78">
                  <c:v>-1.0102674988068181E-3</c:v>
                </c:pt>
                <c:pt idx="79">
                  <c:v>-1.0102684869497947E-3</c:v>
                </c:pt>
                <c:pt idx="80">
                  <c:v>-1.0102699987792466E-3</c:v>
                </c:pt>
                <c:pt idx="81">
                  <c:v>-1.0103091316710125E-3</c:v>
                </c:pt>
                <c:pt idx="82">
                  <c:v>-1.0103260714354422E-3</c:v>
                </c:pt>
                <c:pt idx="83">
                  <c:v>-1.0103741537571443E-3</c:v>
                </c:pt>
                <c:pt idx="84">
                  <c:v>-1.010381330230764E-3</c:v>
                </c:pt>
                <c:pt idx="85">
                  <c:v>-1.0104712372735023E-3</c:v>
                </c:pt>
                <c:pt idx="86">
                  <c:v>-1.0105007372694967E-3</c:v>
                </c:pt>
                <c:pt idx="87">
                  <c:v>-1.0105129752795428E-3</c:v>
                </c:pt>
                <c:pt idx="88">
                  <c:v>-1.0105258541451949E-3</c:v>
                </c:pt>
                <c:pt idx="89">
                  <c:v>-1.010631368928535E-3</c:v>
                </c:pt>
                <c:pt idx="90">
                  <c:v>-1.0106459629384064E-3</c:v>
                </c:pt>
                <c:pt idx="91">
                  <c:v>-1.0106503323813567E-3</c:v>
                </c:pt>
                <c:pt idx="92">
                  <c:v>-1.0106644099754092E-3</c:v>
                </c:pt>
                <c:pt idx="93">
                  <c:v>-1.0106787493429654E-3</c:v>
                </c:pt>
                <c:pt idx="94">
                  <c:v>-1.0106965791734806E-3</c:v>
                </c:pt>
                <c:pt idx="95">
                  <c:v>-1.0106995624464641E-3</c:v>
                </c:pt>
                <c:pt idx="96">
                  <c:v>-1.0106814350460428E-3</c:v>
                </c:pt>
                <c:pt idx="97">
                  <c:v>-1.0106913643691262E-3</c:v>
                </c:pt>
                <c:pt idx="98">
                  <c:v>-1.0107008063985022E-3</c:v>
                </c:pt>
                <c:pt idx="99">
                  <c:v>-1.010692377352654E-3</c:v>
                </c:pt>
                <c:pt idx="100">
                  <c:v>-1.0106878593473293E-3</c:v>
                </c:pt>
                <c:pt idx="101">
                  <c:v>-1.0106702647740627E-3</c:v>
                </c:pt>
                <c:pt idx="102">
                  <c:v>-1.0106712375276827E-3</c:v>
                </c:pt>
                <c:pt idx="103">
                  <c:v>-1.0106705870901564E-3</c:v>
                </c:pt>
                <c:pt idx="104">
                  <c:v>-1.0106499722628917E-3</c:v>
                </c:pt>
                <c:pt idx="105">
                  <c:v>-1.0106428766278445E-3</c:v>
                </c:pt>
                <c:pt idx="106">
                  <c:v>-1.0106502054259409E-3</c:v>
                </c:pt>
                <c:pt idx="107">
                  <c:v>-1.0106379372851193E-3</c:v>
                </c:pt>
                <c:pt idx="108">
                  <c:v>-1.0106248467857092E-3</c:v>
                </c:pt>
                <c:pt idx="109">
                  <c:v>-1.0106065604240961E-3</c:v>
                </c:pt>
                <c:pt idx="110">
                  <c:v>-1.0106122810356667E-3</c:v>
                </c:pt>
                <c:pt idx="111">
                  <c:v>-1.0106197739936449E-3</c:v>
                </c:pt>
                <c:pt idx="112">
                  <c:v>-1.0106288719050347E-3</c:v>
                </c:pt>
                <c:pt idx="113">
                  <c:v>-1.0106576838413643E-3</c:v>
                </c:pt>
                <c:pt idx="114">
                  <c:v>-1.0106777931293475E-3</c:v>
                </c:pt>
                <c:pt idx="115">
                  <c:v>-1.0106922327650417E-3</c:v>
                </c:pt>
                <c:pt idx="116">
                  <c:v>-1.0107071696788166E-3</c:v>
                </c:pt>
                <c:pt idx="117">
                  <c:v>-1.0107224020348825E-3</c:v>
                </c:pt>
                <c:pt idx="118">
                  <c:v>-1.0107432301146553E-3</c:v>
                </c:pt>
                <c:pt idx="119">
                  <c:v>-1.0107820768957975E-3</c:v>
                </c:pt>
                <c:pt idx="120">
                  <c:v>-1.0107955866670302E-3</c:v>
                </c:pt>
                <c:pt idx="121">
                  <c:v>-1.0108080775057383E-3</c:v>
                </c:pt>
                <c:pt idx="122">
                  <c:v>-1.0108193131292045E-3</c:v>
                </c:pt>
                <c:pt idx="123">
                  <c:v>-1.0108178437924721E-3</c:v>
                </c:pt>
                <c:pt idx="124">
                  <c:v>-1.0108468055292851E-3</c:v>
                </c:pt>
                <c:pt idx="125">
                  <c:v>-1.0108480485515219E-3</c:v>
                </c:pt>
                <c:pt idx="126">
                  <c:v>-1.010846515292485E-3</c:v>
                </c:pt>
                <c:pt idx="127">
                  <c:v>-1.0107894236047442E-3</c:v>
                </c:pt>
                <c:pt idx="128">
                  <c:v>-1.0107924234177557E-3</c:v>
                </c:pt>
                <c:pt idx="129">
                  <c:v>-1.0107580703727099E-3</c:v>
                </c:pt>
                <c:pt idx="130">
                  <c:v>-1.0107380757499783E-3</c:v>
                </c:pt>
                <c:pt idx="131">
                  <c:v>-1.0106969250359397E-3</c:v>
                </c:pt>
                <c:pt idx="132">
                  <c:v>-1.0106892560431124E-3</c:v>
                </c:pt>
                <c:pt idx="133">
                  <c:v>-1.0106811965338025E-3</c:v>
                </c:pt>
                <c:pt idx="134">
                  <c:v>-1.0106320220576986E-3</c:v>
                </c:pt>
                <c:pt idx="135">
                  <c:v>-1.010618043307928E-3</c:v>
                </c:pt>
                <c:pt idx="136">
                  <c:v>-1.0106026570497952E-3</c:v>
                </c:pt>
                <c:pt idx="137">
                  <c:v>-1.0105941754684489E-3</c:v>
                </c:pt>
                <c:pt idx="138">
                  <c:v>-1.0105855343485325E-3</c:v>
                </c:pt>
                <c:pt idx="139">
                  <c:v>-1.0105705809577488E-3</c:v>
                </c:pt>
                <c:pt idx="140">
                  <c:v>-1.0105702798334621E-3</c:v>
                </c:pt>
                <c:pt idx="141">
                  <c:v>-1.0105946171295507E-3</c:v>
                </c:pt>
                <c:pt idx="142">
                  <c:v>-1.0105900345670771E-3</c:v>
                </c:pt>
                <c:pt idx="143">
                  <c:v>-1.0105858601137537E-3</c:v>
                </c:pt>
                <c:pt idx="144">
                  <c:v>-1.0106299473740478E-3</c:v>
                </c:pt>
                <c:pt idx="145">
                  <c:v>-1.0106518416385139E-3</c:v>
                </c:pt>
                <c:pt idx="146">
                  <c:v>-1.0107283859328575E-3</c:v>
                </c:pt>
                <c:pt idx="147">
                  <c:v>-1.010734372661054E-3</c:v>
                </c:pt>
                <c:pt idx="148">
                  <c:v>-1.0110484761882341E-3</c:v>
                </c:pt>
                <c:pt idx="149">
                  <c:v>-1.0110725074015114E-3</c:v>
                </c:pt>
                <c:pt idx="150">
                  <c:v>-1.0110979924336648E-3</c:v>
                </c:pt>
                <c:pt idx="151">
                  <c:v>-1.0130225663982433E-3</c:v>
                </c:pt>
                <c:pt idx="152">
                  <c:v>-1.0156441845503572E-3</c:v>
                </c:pt>
                <c:pt idx="153">
                  <c:v>-1.0172405083554992E-3</c:v>
                </c:pt>
                <c:pt idx="154">
                  <c:v>-1.0190468810735709E-3</c:v>
                </c:pt>
                <c:pt idx="155">
                  <c:v>-1.0247006102087619E-3</c:v>
                </c:pt>
                <c:pt idx="156">
                  <c:v>-1.0251597240861616E-3</c:v>
                </c:pt>
                <c:pt idx="157">
                  <c:v>-1.0309535211034948E-3</c:v>
                </c:pt>
                <c:pt idx="158">
                  <c:v>-1.0338523797153165E-3</c:v>
                </c:pt>
                <c:pt idx="159">
                  <c:v>-1.036903862585703E-3</c:v>
                </c:pt>
                <c:pt idx="160">
                  <c:v>-1.0446300374285233E-3</c:v>
                </c:pt>
                <c:pt idx="161">
                  <c:v>-1.0457220822494258E-3</c:v>
                </c:pt>
                <c:pt idx="162">
                  <c:v>-1.0541356032933713E-3</c:v>
                </c:pt>
                <c:pt idx="163">
                  <c:v>-1.057911576137105E-3</c:v>
                </c:pt>
                <c:pt idx="164">
                  <c:v>-1.0617749326811143E-3</c:v>
                </c:pt>
                <c:pt idx="165">
                  <c:v>-1.0698849411805433E-3</c:v>
                </c:pt>
                <c:pt idx="166">
                  <c:v>-1.0717754494459614E-3</c:v>
                </c:pt>
                <c:pt idx="167">
                  <c:v>-1.0820483553937166E-3</c:v>
                </c:pt>
                <c:pt idx="168">
                  <c:v>-1.0862213118727482E-3</c:v>
                </c:pt>
                <c:pt idx="169">
                  <c:v>-1.0904085959881904E-3</c:v>
                </c:pt>
                <c:pt idx="170">
                  <c:v>-1.0972644089510264E-3</c:v>
                </c:pt>
                <c:pt idx="171">
                  <c:v>-1.1011095285499983E-3</c:v>
                </c:pt>
                <c:pt idx="172">
                  <c:v>-1.11072915369657E-3</c:v>
                </c:pt>
                <c:pt idx="173">
                  <c:v>-1.1140986887411023E-3</c:v>
                </c:pt>
                <c:pt idx="174">
                  <c:v>-1.1195922733006373E-3</c:v>
                </c:pt>
                <c:pt idx="175">
                  <c:v>-1.1215086848666289E-3</c:v>
                </c:pt>
                <c:pt idx="176">
                  <c:v>-1.1233446347692598E-3</c:v>
                </c:pt>
                <c:pt idx="177">
                  <c:v>-1.1310900630151319E-3</c:v>
                </c:pt>
                <c:pt idx="178">
                  <c:v>-1.1332916614013105E-3</c:v>
                </c:pt>
                <c:pt idx="179">
                  <c:v>-1.1362654179473838E-3</c:v>
                </c:pt>
                <c:pt idx="180">
                  <c:v>-1.1374745255411656E-3</c:v>
                </c:pt>
                <c:pt idx="181">
                  <c:v>-1.1386122831883341E-3</c:v>
                </c:pt>
                <c:pt idx="182">
                  <c:v>-1.1417864556254849E-3</c:v>
                </c:pt>
                <c:pt idx="183">
                  <c:v>-1.1423177260221924E-3</c:v>
                </c:pt>
                <c:pt idx="184">
                  <c:v>-1.1411771884104673E-3</c:v>
                </c:pt>
                <c:pt idx="185">
                  <c:v>-1.1417044190079051E-3</c:v>
                </c:pt>
                <c:pt idx="186">
                  <c:v>-1.142178528069673E-3</c:v>
                </c:pt>
                <c:pt idx="187">
                  <c:v>-1.1392059648895534E-3</c:v>
                </c:pt>
                <c:pt idx="188">
                  <c:v>-1.1375326392205586E-3</c:v>
                </c:pt>
                <c:pt idx="189">
                  <c:v>-1.1307160971541952E-3</c:v>
                </c:pt>
                <c:pt idx="190">
                  <c:v>-1.1305246881306019E-3</c:v>
                </c:pt>
                <c:pt idx="191">
                  <c:v>-1.1303034911146158E-3</c:v>
                </c:pt>
                <c:pt idx="192">
                  <c:v>-1.1203587019882298E-3</c:v>
                </c:pt>
                <c:pt idx="193">
                  <c:v>-1.1197425091666879E-3</c:v>
                </c:pt>
                <c:pt idx="194">
                  <c:v>-1.1160566333341393E-3</c:v>
                </c:pt>
                <c:pt idx="195">
                  <c:v>-1.1072344983026339E-3</c:v>
                </c:pt>
                <c:pt idx="196">
                  <c:v>-1.1058738956519264E-3</c:v>
                </c:pt>
                <c:pt idx="197">
                  <c:v>-1.0961491176608718E-3</c:v>
                </c:pt>
                <c:pt idx="198">
                  <c:v>-1.091994012726083E-3</c:v>
                </c:pt>
                <c:pt idx="199">
                  <c:v>-1.0878229088571167E-3</c:v>
                </c:pt>
                <c:pt idx="200">
                  <c:v>-1.0803852941813907E-3</c:v>
                </c:pt>
                <c:pt idx="201">
                  <c:v>-1.0779521092244451E-3</c:v>
                </c:pt>
                <c:pt idx="202">
                  <c:v>-1.0673822771885E-3</c:v>
                </c:pt>
                <c:pt idx="203">
                  <c:v>-1.0635116822705903E-3</c:v>
                </c:pt>
                <c:pt idx="204">
                  <c:v>-1.0597596423052025E-3</c:v>
                </c:pt>
                <c:pt idx="205">
                  <c:v>-1.0545675698080126E-3</c:v>
                </c:pt>
                <c:pt idx="206">
                  <c:v>-1.0519882167394205E-3</c:v>
                </c:pt>
                <c:pt idx="207">
                  <c:v>-1.0434952801667841E-3</c:v>
                </c:pt>
                <c:pt idx="208">
                  <c:v>-1.0408886573998188E-3</c:v>
                </c:pt>
                <c:pt idx="209">
                  <c:v>-1.0385476716798792E-3</c:v>
                </c:pt>
                <c:pt idx="210">
                  <c:v>-1.0361280864353006E-3</c:v>
                </c:pt>
                <c:pt idx="211">
                  <c:v>-1.0346179326341377E-3</c:v>
                </c:pt>
                <c:pt idx="212">
                  <c:v>-1.0316074501837136E-3</c:v>
                </c:pt>
                <c:pt idx="213">
                  <c:v>-1.0313319566090939E-3</c:v>
                </c:pt>
                <c:pt idx="214">
                  <c:v>-1.0312713281375174E-3</c:v>
                </c:pt>
                <c:pt idx="215">
                  <c:v>-1.0312317248445965E-3</c:v>
                </c:pt>
                <c:pt idx="216">
                  <c:v>-1.0311911959913086E-3</c:v>
                </c:pt>
                <c:pt idx="217">
                  <c:v>-1.0311561541844331E-3</c:v>
                </c:pt>
                <c:pt idx="218">
                  <c:v>-1.0311602282107107E-3</c:v>
                </c:pt>
                <c:pt idx="219">
                  <c:v>-1.0312338468645231E-3</c:v>
                </c:pt>
                <c:pt idx="220">
                  <c:v>-1.0312205701706878E-3</c:v>
                </c:pt>
                <c:pt idx="221">
                  <c:v>-1.0312093385768072E-3</c:v>
                </c:pt>
                <c:pt idx="222">
                  <c:v>-1.0312977146497186E-3</c:v>
                </c:pt>
                <c:pt idx="223">
                  <c:v>-1.0313322391877855E-3</c:v>
                </c:pt>
                <c:pt idx="224">
                  <c:v>-1.0314166651510931E-3</c:v>
                </c:pt>
                <c:pt idx="225">
                  <c:v>-1.0314268524619363E-3</c:v>
                </c:pt>
                <c:pt idx="226">
                  <c:v>-1.0314396951893018E-3</c:v>
                </c:pt>
                <c:pt idx="227">
                  <c:v>-1.0315354986937862E-3</c:v>
                </c:pt>
                <c:pt idx="228">
                  <c:v>-1.0315608707015067E-3</c:v>
                </c:pt>
                <c:pt idx="229">
                  <c:v>-1.0315509276830944E-3</c:v>
                </c:pt>
                <c:pt idx="230">
                  <c:v>-1.0315766565448248E-3</c:v>
                </c:pt>
                <c:pt idx="231">
                  <c:v>-1.0316050445067656E-3</c:v>
                </c:pt>
                <c:pt idx="232">
                  <c:v>-1.0315824195790278E-3</c:v>
                </c:pt>
                <c:pt idx="233">
                  <c:v>-1.0315557475325209E-3</c:v>
                </c:pt>
                <c:pt idx="234">
                  <c:v>-1.0313558474523371E-3</c:v>
                </c:pt>
                <c:pt idx="235">
                  <c:v>-1.0313797725669538E-3</c:v>
                </c:pt>
                <c:pt idx="236">
                  <c:v>-1.0311111727790878E-3</c:v>
                </c:pt>
                <c:pt idx="237">
                  <c:v>-1.0308727442153917E-3</c:v>
                </c:pt>
                <c:pt idx="238">
                  <c:v>-1.030565717100692E-3</c:v>
                </c:pt>
                <c:pt idx="239">
                  <c:v>-1.0294165238936258E-3</c:v>
                </c:pt>
                <c:pt idx="240">
                  <c:v>-1.0293402564509613E-3</c:v>
                </c:pt>
                <c:pt idx="241">
                  <c:v>-1.0292549369504643E-3</c:v>
                </c:pt>
                <c:pt idx="242">
                  <c:v>-1.0273644854828386E-3</c:v>
                </c:pt>
                <c:pt idx="243">
                  <c:v>-1.0266066823516249E-3</c:v>
                </c:pt>
                <c:pt idx="244">
                  <c:v>-1.0244606992799116E-3</c:v>
                </c:pt>
                <c:pt idx="245">
                  <c:v>-1.0242151252765064E-3</c:v>
                </c:pt>
                <c:pt idx="246">
                  <c:v>-1.0239541025828856E-3</c:v>
                </c:pt>
                <c:pt idx="247">
                  <c:v>-1.0207388954836152E-3</c:v>
                </c:pt>
                <c:pt idx="248">
                  <c:v>-1.0195435727679684E-3</c:v>
                </c:pt>
                <c:pt idx="249">
                  <c:v>-1.0165666613050981E-3</c:v>
                </c:pt>
                <c:pt idx="250">
                  <c:v>-1.0160917356805133E-3</c:v>
                </c:pt>
                <c:pt idx="251">
                  <c:v>-1.0155914653588933E-3</c:v>
                </c:pt>
                <c:pt idx="252">
                  <c:v>-1.0110975286419458E-3</c:v>
                </c:pt>
                <c:pt idx="253">
                  <c:v>-1.0094808625854366E-3</c:v>
                </c:pt>
                <c:pt idx="254">
                  <c:v>-1.0058358575431633E-3</c:v>
                </c:pt>
                <c:pt idx="255">
                  <c:v>-1.0050772441341782E-3</c:v>
                </c:pt>
                <c:pt idx="256">
                  <c:v>-1.0042802589834807E-3</c:v>
                </c:pt>
                <c:pt idx="257">
                  <c:v>-9.9856237820172486E-4</c:v>
                </c:pt>
                <c:pt idx="258">
                  <c:v>-9.965656071499946E-4</c:v>
                </c:pt>
                <c:pt idx="259">
                  <c:v>-9.9559398315918202E-4</c:v>
                </c:pt>
                <c:pt idx="260">
                  <c:v>-9.9149042011706379E-4</c:v>
                </c:pt>
                <c:pt idx="261">
                  <c:v>-9.9050500346527823E-4</c:v>
                </c:pt>
                <c:pt idx="262">
                  <c:v>-9.8540515352452118E-4</c:v>
                </c:pt>
                <c:pt idx="263">
                  <c:v>-9.8333252686488848E-4</c:v>
                </c:pt>
                <c:pt idx="264">
                  <c:v>-9.8124834319923693E-4</c:v>
                </c:pt>
                <c:pt idx="265">
                  <c:v>-9.7698347267999308E-4</c:v>
                </c:pt>
                <c:pt idx="266">
                  <c:v>-9.7595704510085183E-4</c:v>
                </c:pt>
                <c:pt idx="267">
                  <c:v>-9.7065501849114E-4</c:v>
                </c:pt>
                <c:pt idx="268">
                  <c:v>-9.6850206200072009E-4</c:v>
                </c:pt>
                <c:pt idx="269">
                  <c:v>-9.6633773823784352E-4</c:v>
                </c:pt>
                <c:pt idx="270">
                  <c:v>-9.6191421827943047E-4</c:v>
                </c:pt>
                <c:pt idx="271">
                  <c:v>-9.6084744289789167E-4</c:v>
                </c:pt>
                <c:pt idx="272">
                  <c:v>-9.5534655896045706E-4</c:v>
                </c:pt>
                <c:pt idx="273">
                  <c:v>-9.5311460074354315E-4</c:v>
                </c:pt>
                <c:pt idx="274">
                  <c:v>-9.5087146497707664E-4</c:v>
                </c:pt>
                <c:pt idx="275">
                  <c:v>-9.4629195342768591E-4</c:v>
                </c:pt>
                <c:pt idx="276">
                  <c:v>-9.4518549346117413E-4</c:v>
                </c:pt>
                <c:pt idx="277">
                  <c:v>-9.3948907161989226E-4</c:v>
                </c:pt>
                <c:pt idx="278">
                  <c:v>-9.3717943977011942E-4</c:v>
                </c:pt>
                <c:pt idx="279">
                  <c:v>-9.3485882010035937E-4</c:v>
                </c:pt>
                <c:pt idx="280">
                  <c:v>-9.3012597459585233E-4</c:v>
                </c:pt>
                <c:pt idx="281">
                  <c:v>-9.2898049335937531E-4</c:v>
                </c:pt>
                <c:pt idx="282">
                  <c:v>-9.2187155712485764E-4</c:v>
                </c:pt>
                <c:pt idx="283">
                  <c:v>-9.1948025231262714E-4</c:v>
                </c:pt>
                <c:pt idx="284">
                  <c:v>-9.1460576683945834E-4</c:v>
                </c:pt>
                <c:pt idx="285">
                  <c:v>-9.1342557823628767E-4</c:v>
                </c:pt>
                <c:pt idx="286">
                  <c:v>-9.1224173913538554E-4</c:v>
                </c:pt>
                <c:pt idx="287">
                  <c:v>-9.0490689701074446E-4</c:v>
                </c:pt>
                <c:pt idx="288">
                  <c:v>-9.0244066968773789E-4</c:v>
                </c:pt>
                <c:pt idx="289">
                  <c:v>-8.9741800691020307E-4</c:v>
                </c:pt>
                <c:pt idx="290">
                  <c:v>-8.9620006077761882E-4</c:v>
                </c:pt>
                <c:pt idx="291">
                  <c:v>-8.9497852731533446E-4</c:v>
                </c:pt>
                <c:pt idx="292">
                  <c:v>-8.8742176351997598E-4</c:v>
                </c:pt>
                <c:pt idx="293">
                  <c:v>-8.848819417580394E-4</c:v>
                </c:pt>
                <c:pt idx="294">
                  <c:v>-8.7971375870698023E-4</c:v>
                </c:pt>
                <c:pt idx="295">
                  <c:v>-8.7845871863223568E-4</c:v>
                </c:pt>
                <c:pt idx="296">
                  <c:v>-8.7720015441245869E-4</c:v>
                </c:pt>
                <c:pt idx="297">
                  <c:v>-8.6942545315934236E-4</c:v>
                </c:pt>
                <c:pt idx="298">
                  <c:v>-8.668133650238753E-4</c:v>
                </c:pt>
                <c:pt idx="299">
                  <c:v>-8.615023185232219E-4</c:v>
                </c:pt>
                <c:pt idx="300">
                  <c:v>-8.6021084819129512E-4</c:v>
                </c:pt>
                <c:pt idx="301">
                  <c:v>-8.5891591691034108E-4</c:v>
                </c:pt>
                <c:pt idx="302">
                  <c:v>-8.5229160003530424E-4</c:v>
                </c:pt>
                <c:pt idx="303">
                  <c:v>-8.4961352135115575E-4</c:v>
                </c:pt>
                <c:pt idx="304">
                  <c:v>-8.4692540347619527E-4</c:v>
                </c:pt>
                <c:pt idx="305">
                  <c:v>-8.4146574585219902E-4</c:v>
                </c:pt>
                <c:pt idx="306">
                  <c:v>-8.4013511130674691E-4</c:v>
                </c:pt>
                <c:pt idx="307">
                  <c:v>-8.3333517497496956E-4</c:v>
                </c:pt>
                <c:pt idx="308">
                  <c:v>-8.3058739117314317E-4</c:v>
                </c:pt>
                <c:pt idx="309">
                  <c:v>-8.2782975791273472E-4</c:v>
                </c:pt>
                <c:pt idx="310">
                  <c:v>-8.2223270799236525E-4</c:v>
                </c:pt>
                <c:pt idx="311">
                  <c:v>-8.2086703407752333E-4</c:v>
                </c:pt>
                <c:pt idx="312">
                  <c:v>-8.1389479836246892E-4</c:v>
                </c:pt>
                <c:pt idx="313">
                  <c:v>-8.1107863753127063E-4</c:v>
                </c:pt>
                <c:pt idx="314">
                  <c:v>-8.0825281696439433E-4</c:v>
                </c:pt>
                <c:pt idx="315">
                  <c:v>-8.0252103099670569E-4</c:v>
                </c:pt>
                <c:pt idx="316">
                  <c:v>-8.0112098170496385E-4</c:v>
                </c:pt>
                <c:pt idx="317">
                  <c:v>-7.9397976678396986E-4</c:v>
                </c:pt>
                <c:pt idx="318">
                  <c:v>-7.910965570063766E-4</c:v>
                </c:pt>
                <c:pt idx="319">
                  <c:v>-7.8820387722000618E-4</c:v>
                </c:pt>
                <c:pt idx="320">
                  <c:v>-7.8085456007000306E-4</c:v>
                </c:pt>
                <c:pt idx="321">
                  <c:v>-7.7941923679908376E-4</c:v>
                </c:pt>
                <c:pt idx="322">
                  <c:v>-7.7359937682830449E-4</c:v>
                </c:pt>
                <c:pt idx="323">
                  <c:v>-7.7065044618729317E-4</c:v>
                </c:pt>
                <c:pt idx="324">
                  <c:v>-7.6769223526440555E-4</c:v>
                </c:pt>
                <c:pt idx="325">
                  <c:v>-7.6169894515254466E-4</c:v>
                </c:pt>
                <c:pt idx="326">
                  <c:v>-7.6023213749253397E-4</c:v>
                </c:pt>
                <c:pt idx="327">
                  <c:v>-7.5123347987348136E-4</c:v>
                </c:pt>
                <c:pt idx="328">
                  <c:v>-7.4821568297465545E-4</c:v>
                </c:pt>
                <c:pt idx="329">
                  <c:v>-7.4210323809205522E-4</c:v>
                </c:pt>
                <c:pt idx="330">
                  <c:v>-7.4060712910384296E-4</c:v>
                </c:pt>
                <c:pt idx="331">
                  <c:v>-7.3910793864432581E-4</c:v>
                </c:pt>
                <c:pt idx="332">
                  <c:v>-7.2991923304405008E-4</c:v>
                </c:pt>
                <c:pt idx="333">
                  <c:v>-7.2683846626688019E-4</c:v>
                </c:pt>
                <c:pt idx="334">
                  <c:v>-7.2060175021583148E-4</c:v>
                </c:pt>
                <c:pt idx="335">
                  <c:v>-7.1907385952141301E-4</c:v>
                </c:pt>
                <c:pt idx="336">
                  <c:v>-7.1754295065673546E-4</c:v>
                </c:pt>
                <c:pt idx="337">
                  <c:v>-7.0816818130237818E-4</c:v>
                </c:pt>
                <c:pt idx="338">
                  <c:v>-7.0502577272386771E-4</c:v>
                </c:pt>
                <c:pt idx="339">
                  <c:v>-6.9866744077071922E-4</c:v>
                </c:pt>
                <c:pt idx="340">
                  <c:v>-6.971084328476207E-4</c:v>
                </c:pt>
                <c:pt idx="341">
                  <c:v>-6.9554647006362812E-4</c:v>
                </c:pt>
                <c:pt idx="342">
                  <c:v>-6.8278689889237601E-4</c:v>
                </c:pt>
                <c:pt idx="343">
                  <c:v>-6.7630960611797519E-4</c:v>
                </c:pt>
                <c:pt idx="344">
                  <c:v>-6.7472014553857096E-4</c:v>
                </c:pt>
                <c:pt idx="345">
                  <c:v>-6.7148784161530362E-4</c:v>
                </c:pt>
                <c:pt idx="346">
                  <c:v>-6.6339284927837089E-4</c:v>
                </c:pt>
                <c:pt idx="347">
                  <c:v>-6.6013114134237075E-4</c:v>
                </c:pt>
                <c:pt idx="348">
                  <c:v>-6.5353754264671244E-4</c:v>
                </c:pt>
                <c:pt idx="349">
                  <c:v>-6.5191829408409174E-4</c:v>
                </c:pt>
                <c:pt idx="350">
                  <c:v>-6.5029621732138492E-4</c:v>
                </c:pt>
                <c:pt idx="351">
                  <c:v>-6.4038716216433065E-4</c:v>
                </c:pt>
                <c:pt idx="352">
                  <c:v>-6.3706779667862818E-4</c:v>
                </c:pt>
                <c:pt idx="353">
                  <c:v>-6.3036054677632273E-4</c:v>
                </c:pt>
                <c:pt idx="354">
                  <c:v>-6.2871217499649301E-4</c:v>
                </c:pt>
                <c:pt idx="355">
                  <c:v>-6.270610383689089E-4</c:v>
                </c:pt>
                <c:pt idx="356">
                  <c:v>-6.1698185647206206E-4</c:v>
                </c:pt>
                <c:pt idx="357">
                  <c:v>-6.1360616152784258E-4</c:v>
                </c:pt>
                <c:pt idx="358">
                  <c:v>-6.0678791495647681E-4</c:v>
                </c:pt>
                <c:pt idx="359">
                  <c:v>-6.0511108482430576E-4</c:v>
                </c:pt>
                <c:pt idx="360">
                  <c:v>-6.0343155320939244E-4</c:v>
                </c:pt>
                <c:pt idx="361">
                  <c:v>-5.9318622885533431E-4</c:v>
                </c:pt>
                <c:pt idx="362">
                  <c:v>-5.8975553255022979E-4</c:v>
                </c:pt>
                <c:pt idx="363">
                  <c:v>-5.8282894367681342E-4</c:v>
                </c:pt>
                <c:pt idx="364">
                  <c:v>-5.8112432014978399E-4</c:v>
                </c:pt>
                <c:pt idx="365">
                  <c:v>-5.794170585198123E-4</c:v>
                </c:pt>
                <c:pt idx="366">
                  <c:v>-5.7252533161941763E-4</c:v>
                </c:pt>
                <c:pt idx="367">
                  <c:v>-5.7080631643050385E-4</c:v>
                </c:pt>
                <c:pt idx="368">
                  <c:v>-5.6732552019211901E-4</c:v>
                </c:pt>
                <c:pt idx="369">
                  <c:v>-5.6383715127410791E-4</c:v>
                </c:pt>
                <c:pt idx="370">
                  <c:v>-5.6034123677907639E-4</c:v>
                </c:pt>
                <c:pt idx="371">
                  <c:v>-5.4980849091358836E-4</c:v>
                </c:pt>
                <c:pt idx="372">
                  <c:v>-5.462826651779297E-4</c:v>
                </c:pt>
                <c:pt idx="373">
                  <c:v>-5.4274942939398177E-4</c:v>
                </c:pt>
                <c:pt idx="374">
                  <c:v>-5.3920881067148763E-4</c:v>
                </c:pt>
                <c:pt idx="375">
                  <c:v>-5.3566083610734339E-4</c:v>
                </c:pt>
                <c:pt idx="376">
                  <c:v>-5.249730484424564E-4</c:v>
                </c:pt>
                <c:pt idx="377">
                  <c:v>-5.2139592157773862E-4</c:v>
                </c:pt>
                <c:pt idx="378">
                  <c:v>-5.1781157440438416E-4</c:v>
                </c:pt>
                <c:pt idx="379">
                  <c:v>-5.1422003402642623E-4</c:v>
                </c:pt>
                <c:pt idx="380">
                  <c:v>-5.1062132754361598E-4</c:v>
                </c:pt>
                <c:pt idx="381">
                  <c:v>-4.9978248254922697E-4</c:v>
                </c:pt>
                <c:pt idx="382">
                  <c:v>-4.9615538272017117E-4</c:v>
                </c:pt>
                <c:pt idx="383">
                  <c:v>-4.9252125231213917E-4</c:v>
                </c:pt>
                <c:pt idx="384">
                  <c:v>-4.8888011843772894E-4</c:v>
                </c:pt>
                <c:pt idx="385">
                  <c:v>-4.8523200819669147E-4</c:v>
                </c:pt>
                <c:pt idx="386">
                  <c:v>-4.7424609035411666E-4</c:v>
                </c:pt>
                <c:pt idx="387">
                  <c:v>-4.6499286623727468E-4</c:v>
                </c:pt>
                <c:pt idx="388">
                  <c:v>-4.5756437539265255E-4</c:v>
                </c:pt>
                <c:pt idx="389">
                  <c:v>-4.5573076255120415E-4</c:v>
                </c:pt>
                <c:pt idx="390">
                  <c:v>-4.5389482869928252E-4</c:v>
                </c:pt>
                <c:pt idx="391">
                  <c:v>-4.4273632060885402E-4</c:v>
                </c:pt>
                <c:pt idx="392">
                  <c:v>-4.3900350650329502E-4</c:v>
                </c:pt>
                <c:pt idx="393">
                  <c:v>-4.3148259604668999E-4</c:v>
                </c:pt>
                <c:pt idx="394">
                  <c:v>-4.2962518150807538E-4</c:v>
                </c:pt>
                <c:pt idx="395">
                  <c:v>-4.2776550941425739E-4</c:v>
                </c:pt>
                <c:pt idx="396">
                  <c:v>-4.1646874939005676E-4</c:v>
                </c:pt>
                <c:pt idx="397">
                  <c:v>-4.0504302801494925E-4</c:v>
                </c:pt>
                <c:pt idx="398">
                  <c:v>-4.031636169933491E-4</c:v>
                </c:pt>
                <c:pt idx="399">
                  <c:v>-4.0128200735259611E-4</c:v>
                </c:pt>
                <c:pt idx="400">
                  <c:v>-3.9939820589432462E-4</c:v>
                </c:pt>
                <c:pt idx="401">
                  <c:v>-3.8988523106923029E-4</c:v>
                </c:pt>
                <c:pt idx="402">
                  <c:v>-3.8606233609316649E-4</c:v>
                </c:pt>
                <c:pt idx="403">
                  <c:v>-3.7836454599245303E-4</c:v>
                </c:pt>
                <c:pt idx="404">
                  <c:v>-3.7646152492604168E-4</c:v>
                </c:pt>
                <c:pt idx="405">
                  <c:v>-3.7455637325260527E-4</c:v>
                </c:pt>
                <c:pt idx="406">
                  <c:v>-3.6299506273076716E-4</c:v>
                </c:pt>
                <c:pt idx="407">
                  <c:v>-3.5912911956130635E-4</c:v>
                </c:pt>
                <c:pt idx="408">
                  <c:v>-3.5720937530436814E-4</c:v>
                </c:pt>
                <c:pt idx="409">
                  <c:v>-3.5528755032332817E-4</c:v>
                </c:pt>
                <c:pt idx="410">
                  <c:v>-3.5336365141826393E-4</c:v>
                </c:pt>
                <c:pt idx="411">
                  <c:v>-3.3777430155135235E-4</c:v>
                </c:pt>
                <c:pt idx="412">
                  <c:v>-3.3386950176783614E-4</c:v>
                </c:pt>
                <c:pt idx="413">
                  <c:v>-3.2995883688524685E-4</c:v>
                </c:pt>
                <c:pt idx="414">
                  <c:v>-3.2208985585646666E-4</c:v>
                </c:pt>
                <c:pt idx="415">
                  <c:v>-3.2014188769259643E-4</c:v>
                </c:pt>
                <c:pt idx="416">
                  <c:v>-3.1031848473395129E-4</c:v>
                </c:pt>
                <c:pt idx="417">
                  <c:v>-3.0637319849491362E-4</c:v>
                </c:pt>
                <c:pt idx="418">
                  <c:v>-3.0242223690502001E-4</c:v>
                </c:pt>
                <c:pt idx="419">
                  <c:v>-2.9447425944559291E-4</c:v>
                </c:pt>
                <c:pt idx="420">
                  <c:v>-2.7859880283287453E-4</c:v>
                </c:pt>
                <c:pt idx="421">
                  <c:v>-2.746088727265672E-4</c:v>
                </c:pt>
                <c:pt idx="422">
                  <c:v>-2.6658455141631565E-4</c:v>
                </c:pt>
                <c:pt idx="423">
                  <c:v>-2.6459643049624485E-4</c:v>
                </c:pt>
                <c:pt idx="424">
                  <c:v>-2.5457788674465576E-4</c:v>
                </c:pt>
                <c:pt idx="425">
                  <c:v>-2.5055561220055367E-4</c:v>
                </c:pt>
                <c:pt idx="426">
                  <c:v>-2.4652804179270404E-4</c:v>
                </c:pt>
                <c:pt idx="427">
                  <c:v>-2.3843002908530142E-4</c:v>
                </c:pt>
                <c:pt idx="428">
                  <c:v>-2.3234927320450993E-4</c:v>
                </c:pt>
                <c:pt idx="429">
                  <c:v>-2.2020861195805365E-4</c:v>
                </c:pt>
                <c:pt idx="430">
                  <c:v>-2.1204384968493369E-4</c:v>
                </c:pt>
                <c:pt idx="431">
                  <c:v>-2.1001998983416481E-4</c:v>
                </c:pt>
                <c:pt idx="432">
                  <c:v>-2.0799438049051889E-4</c:v>
                </c:pt>
                <c:pt idx="433">
                  <c:v>-1.9573504741150638E-4</c:v>
                </c:pt>
                <c:pt idx="434">
                  <c:v>-1.9163870696788324E-4</c:v>
                </c:pt>
                <c:pt idx="435">
                  <c:v>-1.8340539944458359E-4</c:v>
                </c:pt>
                <c:pt idx="436">
                  <c:v>-1.8136373113444848E-4</c:v>
                </c:pt>
                <c:pt idx="437">
                  <c:v>-1.7932037688288047E-4</c:v>
                </c:pt>
                <c:pt idx="438">
                  <c:v>-1.6695865290939521E-4</c:v>
                </c:pt>
                <c:pt idx="439">
                  <c:v>-1.628285616649083E-4</c:v>
                </c:pt>
                <c:pt idx="440">
                  <c:v>-1.5452936100421059E-4</c:v>
                </c:pt>
                <c:pt idx="441">
                  <c:v>-1.5247055052014513E-4</c:v>
                </c:pt>
                <c:pt idx="442">
                  <c:v>-1.5041011766145989E-4</c:v>
                </c:pt>
                <c:pt idx="443">
                  <c:v>-1.3794998750799573E-4</c:v>
                </c:pt>
                <c:pt idx="444">
                  <c:v>-1.3378747370338824E-4</c:v>
                </c:pt>
                <c:pt idx="445">
                  <c:v>-1.2542503192532322E-4</c:v>
                </c:pt>
                <c:pt idx="446">
                  <c:v>-1.2334974562017154E-4</c:v>
                </c:pt>
                <c:pt idx="447">
                  <c:v>-1.2127290051403812E-4</c:v>
                </c:pt>
                <c:pt idx="448">
                  <c:v>-1.087183489286105E-4</c:v>
                </c:pt>
                <c:pt idx="449">
                  <c:v>-1.0452474081107209E-4</c:v>
                </c:pt>
                <c:pt idx="450">
                  <c:v>-1.0243730082715174E-4</c:v>
                </c:pt>
                <c:pt idx="451">
                  <c:v>-9.4010614134637516E-5</c:v>
                </c:pt>
                <c:pt idx="452">
                  <c:v>-9.1918023205753599E-5</c:v>
                </c:pt>
                <c:pt idx="453">
                  <c:v>-8.139380060212531E-5</c:v>
                </c:pt>
                <c:pt idx="454">
                  <c:v>-7.7172438699424362E-5</c:v>
                </c:pt>
                <c:pt idx="455">
                  <c:v>-7.2946919430272317E-5</c:v>
                </c:pt>
                <c:pt idx="456">
                  <c:v>-6.4462453852331958E-5</c:v>
                </c:pt>
                <c:pt idx="457">
                  <c:v>-6.2354783586838014E-5</c:v>
                </c:pt>
                <c:pt idx="458">
                  <c:v>-5.1757911366134834E-5</c:v>
                </c:pt>
                <c:pt idx="459">
                  <c:v>-4.750801716424391E-5</c:v>
                </c:pt>
                <c:pt idx="460">
                  <c:v>-4.3254155350780366E-5</c:v>
                </c:pt>
                <c:pt idx="461">
                  <c:v>-3.4714562649473812E-5</c:v>
                </c:pt>
                <c:pt idx="462">
                  <c:v>-3.259247959261626E-5</c:v>
                </c:pt>
                <c:pt idx="463">
                  <c:v>-2.1926280892259342E-5</c:v>
                </c:pt>
                <c:pt idx="464">
                  <c:v>-1.7649182679324582E-5</c:v>
                </c:pt>
                <c:pt idx="465">
                  <c:v>-1.3368306616357017E-5</c:v>
                </c:pt>
                <c:pt idx="466">
                  <c:v>-4.7762384834670879E-6</c:v>
                </c:pt>
                <c:pt idx="467">
                  <c:v>-2.6404092357707088E-6</c:v>
                </c:pt>
                <c:pt idx="468">
                  <c:v>8.0917927292034619E-6</c:v>
                </c:pt>
                <c:pt idx="469">
                  <c:v>1.2394766642387367E-5</c:v>
                </c:pt>
                <c:pt idx="470">
                  <c:v>1.6701328653390135E-5</c:v>
                </c:pt>
                <c:pt idx="471">
                  <c:v>2.5343220594609139E-5</c:v>
                </c:pt>
                <c:pt idx="472">
                  <c:v>2.7492129378187305E-5</c:v>
                </c:pt>
                <c:pt idx="473">
                  <c:v>4.0459015670638479E-5</c:v>
                </c:pt>
                <c:pt idx="474">
                  <c:v>4.4788171125402286E-5</c:v>
                </c:pt>
                <c:pt idx="475">
                  <c:v>5.3474372014053728E-5</c:v>
                </c:pt>
                <c:pt idx="476">
                  <c:v>5.5634516438751724E-5</c:v>
                </c:pt>
                <c:pt idx="477">
                  <c:v>5.7795838058653214E-5</c:v>
                </c:pt>
                <c:pt idx="478">
                  <c:v>7.083323654331852E-5</c:v>
                </c:pt>
                <c:pt idx="479">
                  <c:v>7.5185516545520529E-5</c:v>
                </c:pt>
                <c:pt idx="480">
                  <c:v>8.3916396687235632E-5</c:v>
                </c:pt>
                <c:pt idx="481">
                  <c:v>8.6088350825519466E-5</c:v>
                </c:pt>
                <c:pt idx="482">
                  <c:v>8.8261418527350649E-5</c:v>
                </c:pt>
                <c:pt idx="483">
                  <c:v>1.01365344200935E-4</c:v>
                </c:pt>
                <c:pt idx="484">
                  <c:v>1.0573942040153154E-4</c:v>
                </c:pt>
                <c:pt idx="485">
                  <c:v>1.1451232836150058E-4</c:v>
                </c:pt>
                <c:pt idx="486">
                  <c:v>1.1669542541781208E-4</c:v>
                </c:pt>
                <c:pt idx="487">
                  <c:v>1.1887957241317426E-4</c:v>
                </c:pt>
                <c:pt idx="488">
                  <c:v>1.3204604022854665E-4</c:v>
                </c:pt>
                <c:pt idx="489">
                  <c:v>1.3644058428107268E-4</c:v>
                </c:pt>
                <c:pt idx="490">
                  <c:v>1.4525286866386787E-4</c:v>
                </c:pt>
                <c:pt idx="491">
                  <c:v>1.4744644180608724E-4</c:v>
                </c:pt>
                <c:pt idx="492">
                  <c:v>1.4964100124961117E-4</c:v>
                </c:pt>
                <c:pt idx="493">
                  <c:v>1.6287327907274943E-4</c:v>
                </c:pt>
                <c:pt idx="494">
                  <c:v>1.6729310184632732E-4</c:v>
                </c:pt>
                <c:pt idx="495">
                  <c:v>1.7617156811912017E-4</c:v>
                </c:pt>
                <c:pt idx="496">
                  <c:v>1.7837628949912698E-4</c:v>
                </c:pt>
                <c:pt idx="497">
                  <c:v>1.8058201992324308E-4</c:v>
                </c:pt>
                <c:pt idx="498">
                  <c:v>1.9391855302691897E-4</c:v>
                </c:pt>
                <c:pt idx="499">
                  <c:v>1.9837541886330757E-4</c:v>
                </c:pt>
                <c:pt idx="500">
                  <c:v>2.0734283424740275E-4</c:v>
                </c:pt>
                <c:pt idx="501">
                  <c:v>2.0956199174720913E-4</c:v>
                </c:pt>
                <c:pt idx="502">
                  <c:v>2.1178243617384163E-4</c:v>
                </c:pt>
                <c:pt idx="503">
                  <c:v>2.2524766775390963E-4</c:v>
                </c:pt>
                <c:pt idx="504">
                  <c:v>2.2974982051547589E-4</c:v>
                </c:pt>
                <c:pt idx="505">
                  <c:v>2.3882031327799265E-4</c:v>
                </c:pt>
                <c:pt idx="506">
                  <c:v>2.4105916170691355E-4</c:v>
                </c:pt>
                <c:pt idx="507">
                  <c:v>2.4329995699413955E-4</c:v>
                </c:pt>
                <c:pt idx="508">
                  <c:v>2.5691933954748392E-4</c:v>
                </c:pt>
                <c:pt idx="509">
                  <c:v>2.6147535951394037E-4</c:v>
                </c:pt>
                <c:pt idx="510">
                  <c:v>2.7065986377230257E-4</c:v>
                </c:pt>
                <c:pt idx="511">
                  <c:v>2.9590404756341115E-4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858368"/>
        <c:axId val="640860544"/>
      </c:scatterChart>
      <c:valAx>
        <c:axId val="6408583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40860544"/>
        <c:crosses val="autoZero"/>
        <c:crossBetween val="midCat"/>
      </c:valAx>
      <c:valAx>
        <c:axId val="64086054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0858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EUR1M!$AR$2:$AR$2366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cat>
          <c:val>
            <c:numRef>
              <c:f>EUR1M!$AT$2:$AT$2366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EUR1M!$AU$2:$AU$2366</c:f>
              <c:numCache>
                <c:formatCode>0.0000%</c:formatCode>
                <c:ptCount val="2365"/>
                <c:pt idx="0">
                  <c:v>-9.8000000043265995E-4</c:v>
                </c:pt>
                <c:pt idx="1">
                  <c:v>-9.8736231306295608E-4</c:v>
                </c:pt>
                <c:pt idx="2">
                  <c:v>-9.901384823014503E-4</c:v>
                </c:pt>
                <c:pt idx="3">
                  <c:v>-9.9289621699671926E-4</c:v>
                </c:pt>
                <c:pt idx="4">
                  <c:v>-9.963980796982852E-4</c:v>
                </c:pt>
                <c:pt idx="5">
                  <c:v>-9.986390679401554E-4</c:v>
                </c:pt>
                <c:pt idx="6">
                  <c:v>-1.0048984510580006E-3</c:v>
                </c:pt>
                <c:pt idx="7">
                  <c:v>-1.006383860469473E-3</c:v>
                </c:pt>
                <c:pt idx="8">
                  <c:v>-1.0075803734981292E-3</c:v>
                </c:pt>
                <c:pt idx="9">
                  <c:v>-1.0081169162581838E-3</c:v>
                </c:pt>
                <c:pt idx="10">
                  <c:v>-1.009204036440204E-3</c:v>
                </c:pt>
                <c:pt idx="11">
                  <c:v>-1.011787789183316E-3</c:v>
                </c:pt>
                <c:pt idx="12">
                  <c:v>-1.0123104819257378E-3</c:v>
                </c:pt>
                <c:pt idx="13">
                  <c:v>-1.0126695850769529E-3</c:v>
                </c:pt>
                <c:pt idx="14">
                  <c:v>-1.0117185256239281E-3</c:v>
                </c:pt>
                <c:pt idx="15">
                  <c:v>-1.0121685478932966E-3</c:v>
                </c:pt>
                <c:pt idx="16">
                  <c:v>-1.0103776450232083E-3</c:v>
                </c:pt>
                <c:pt idx="17">
                  <c:v>-1.0089718057595398E-3</c:v>
                </c:pt>
                <c:pt idx="18">
                  <c:v>-1.0073821193703481E-3</c:v>
                </c:pt>
                <c:pt idx="19">
                  <c:v>-1.0049051531589581E-3</c:v>
                </c:pt>
                <c:pt idx="20">
                  <c:v>-1.0036861203999875E-3</c:v>
                </c:pt>
                <c:pt idx="21">
                  <c:v>-1.0004422032405813E-3</c:v>
                </c:pt>
                <c:pt idx="22">
                  <c:v>-9.9998707474169279E-4</c:v>
                </c:pt>
                <c:pt idx="23">
                  <c:v>-9.9975171228816606E-4</c:v>
                </c:pt>
                <c:pt idx="24">
                  <c:v>-1.0009192370505349E-3</c:v>
                </c:pt>
                <c:pt idx="25">
                  <c:v>-1.0006373153399616E-3</c:v>
                </c:pt>
                <c:pt idx="26">
                  <c:v>-1.002990818039784E-3</c:v>
                </c:pt>
                <c:pt idx="27">
                  <c:v>-1.0041569476236477E-3</c:v>
                </c:pt>
                <c:pt idx="28">
                  <c:v>-1.0084225027333234E-3</c:v>
                </c:pt>
                <c:pt idx="29">
                  <c:v>-1.0085373863906455E-3</c:v>
                </c:pt>
                <c:pt idx="30">
                  <c:v>-1.0086912990740905E-3</c:v>
                </c:pt>
                <c:pt idx="31">
                  <c:v>-1.0145553810450658E-3</c:v>
                </c:pt>
                <c:pt idx="32">
                  <c:v>-1.0167449315691816E-3</c:v>
                </c:pt>
                <c:pt idx="33">
                  <c:v>-1.0221967614463458E-3</c:v>
                </c:pt>
                <c:pt idx="34">
                  <c:v>-1.0229574436164401E-3</c:v>
                </c:pt>
                <c:pt idx="35">
                  <c:v>-1.0237956833748113E-3</c:v>
                </c:pt>
                <c:pt idx="36">
                  <c:v>-1.0311750538378882E-3</c:v>
                </c:pt>
                <c:pt idx="37">
                  <c:v>-1.0336093828871948E-3</c:v>
                </c:pt>
                <c:pt idx="38">
                  <c:v>-1.0376270340635557E-3</c:v>
                </c:pt>
                <c:pt idx="39">
                  <c:v>-1.0390145742990298E-3</c:v>
                </c:pt>
                <c:pt idx="40">
                  <c:v>-1.040499972851616E-3</c:v>
                </c:pt>
                <c:pt idx="41">
                  <c:v>-1.0462071190008341E-3</c:v>
                </c:pt>
                <c:pt idx="42">
                  <c:v>-1.0477101780071243E-3</c:v>
                </c:pt>
                <c:pt idx="43">
                  <c:v>-1.0472035985056103E-3</c:v>
                </c:pt>
                <c:pt idx="44">
                  <c:v>-1.0487620571973666E-3</c:v>
                </c:pt>
                <c:pt idx="45">
                  <c:v>-1.0502190504343531E-3</c:v>
                </c:pt>
                <c:pt idx="46">
                  <c:v>-1.0510317741263542E-3</c:v>
                </c:pt>
                <c:pt idx="47">
                  <c:v>-1.0504766260068799E-3</c:v>
                </c:pt>
                <c:pt idx="48">
                  <c:v>-1.0497395668345177E-3</c:v>
                </c:pt>
                <c:pt idx="49">
                  <c:v>-1.0464316100883275E-3</c:v>
                </c:pt>
                <c:pt idx="50">
                  <c:v>-1.0465499455447613E-3</c:v>
                </c:pt>
                <c:pt idx="51">
                  <c:v>-1.0436372444218023E-3</c:v>
                </c:pt>
                <c:pt idx="52">
                  <c:v>-1.0420074723591632E-3</c:v>
                </c:pt>
                <c:pt idx="53">
                  <c:v>-1.0402698869902416E-3</c:v>
                </c:pt>
                <c:pt idx="54">
                  <c:v>-1.036680196785239E-3</c:v>
                </c:pt>
                <c:pt idx="55">
                  <c:v>-1.0356817662940119E-3</c:v>
                </c:pt>
                <c:pt idx="56">
                  <c:v>-1.0304823736384527E-3</c:v>
                </c:pt>
                <c:pt idx="57">
                  <c:v>-1.0284202463468617E-3</c:v>
                </c:pt>
                <c:pt idx="58">
                  <c:v>-1.0263655984363851E-3</c:v>
                </c:pt>
                <c:pt idx="59">
                  <c:v>-1.0234536762301905E-3</c:v>
                </c:pt>
                <c:pt idx="60">
                  <c:v>-1.0219660420860135E-3</c:v>
                </c:pt>
                <c:pt idx="61">
                  <c:v>-1.0169281392649054E-3</c:v>
                </c:pt>
                <c:pt idx="62">
                  <c:v>-1.0153642915615713E-3</c:v>
                </c:pt>
                <c:pt idx="63">
                  <c:v>-1.0136159640755146E-3</c:v>
                </c:pt>
                <c:pt idx="64">
                  <c:v>-1.0125902957175414E-3</c:v>
                </c:pt>
                <c:pt idx="65">
                  <c:v>-1.0117077439086495E-3</c:v>
                </c:pt>
                <c:pt idx="66">
                  <c:v>-1.0103470554061324E-3</c:v>
                </c:pt>
                <c:pt idx="67">
                  <c:v>-1.0103152423456732E-3</c:v>
                </c:pt>
                <c:pt idx="68">
                  <c:v>-1.0103067231590692E-3</c:v>
                </c:pt>
                <c:pt idx="69">
                  <c:v>-1.0102984667546833E-3</c:v>
                </c:pt>
                <c:pt idx="70">
                  <c:v>-1.0102904885452594E-3</c:v>
                </c:pt>
                <c:pt idx="71">
                  <c:v>-1.0102611552726744E-3</c:v>
                </c:pt>
                <c:pt idx="72">
                  <c:v>-1.0102541125101721E-3</c:v>
                </c:pt>
                <c:pt idx="73">
                  <c:v>-1.0102498486769757E-3</c:v>
                </c:pt>
                <c:pt idx="74">
                  <c:v>-1.0102456212317257E-3</c:v>
                </c:pt>
                <c:pt idx="75">
                  <c:v>-1.0102418055869498E-3</c:v>
                </c:pt>
                <c:pt idx="76">
                  <c:v>-1.0102436320562481E-3</c:v>
                </c:pt>
                <c:pt idx="77">
                  <c:v>-1.0102475777954674E-3</c:v>
                </c:pt>
                <c:pt idx="78">
                  <c:v>-1.0102674988068181E-3</c:v>
                </c:pt>
                <c:pt idx="79">
                  <c:v>-1.0102684869497947E-3</c:v>
                </c:pt>
                <c:pt idx="80">
                  <c:v>-1.0102699987792466E-3</c:v>
                </c:pt>
                <c:pt idx="81">
                  <c:v>-1.0103091316710125E-3</c:v>
                </c:pt>
                <c:pt idx="82">
                  <c:v>-1.0103260714354422E-3</c:v>
                </c:pt>
                <c:pt idx="83">
                  <c:v>-1.0103741537571443E-3</c:v>
                </c:pt>
                <c:pt idx="84">
                  <c:v>-1.010381330230764E-3</c:v>
                </c:pt>
                <c:pt idx="85">
                  <c:v>-1.0104712372735023E-3</c:v>
                </c:pt>
                <c:pt idx="86">
                  <c:v>-1.0105007372694967E-3</c:v>
                </c:pt>
                <c:pt idx="87">
                  <c:v>-1.0105129752795428E-3</c:v>
                </c:pt>
                <c:pt idx="88">
                  <c:v>-1.0105258541451949E-3</c:v>
                </c:pt>
                <c:pt idx="89">
                  <c:v>-1.010631368928535E-3</c:v>
                </c:pt>
                <c:pt idx="90">
                  <c:v>-1.0106459629384064E-3</c:v>
                </c:pt>
                <c:pt idx="91">
                  <c:v>-1.0106503323813567E-3</c:v>
                </c:pt>
                <c:pt idx="92">
                  <c:v>-1.0106644099754092E-3</c:v>
                </c:pt>
                <c:pt idx="93">
                  <c:v>-1.0106787493429654E-3</c:v>
                </c:pt>
                <c:pt idx="94">
                  <c:v>-1.0106965791734806E-3</c:v>
                </c:pt>
                <c:pt idx="95">
                  <c:v>-1.0106995624464641E-3</c:v>
                </c:pt>
                <c:pt idx="96">
                  <c:v>-1.0106814350460428E-3</c:v>
                </c:pt>
                <c:pt idx="97">
                  <c:v>-1.0106913643691262E-3</c:v>
                </c:pt>
                <c:pt idx="98">
                  <c:v>-1.0107008063985022E-3</c:v>
                </c:pt>
                <c:pt idx="99">
                  <c:v>-1.010692377352654E-3</c:v>
                </c:pt>
                <c:pt idx="100">
                  <c:v>-1.0106878593473293E-3</c:v>
                </c:pt>
                <c:pt idx="101">
                  <c:v>-1.0106702647740627E-3</c:v>
                </c:pt>
                <c:pt idx="102">
                  <c:v>-1.0106712375276827E-3</c:v>
                </c:pt>
                <c:pt idx="103">
                  <c:v>-1.0106705870901564E-3</c:v>
                </c:pt>
                <c:pt idx="104">
                  <c:v>-1.0106499722628917E-3</c:v>
                </c:pt>
                <c:pt idx="105">
                  <c:v>-1.0106428766278445E-3</c:v>
                </c:pt>
                <c:pt idx="106">
                  <c:v>-1.0106502054259409E-3</c:v>
                </c:pt>
                <c:pt idx="107">
                  <c:v>-1.0106379372851193E-3</c:v>
                </c:pt>
                <c:pt idx="108">
                  <c:v>-1.0106248467857092E-3</c:v>
                </c:pt>
                <c:pt idx="109">
                  <c:v>-1.0106065604240961E-3</c:v>
                </c:pt>
                <c:pt idx="110">
                  <c:v>-1.0106122810356667E-3</c:v>
                </c:pt>
                <c:pt idx="111">
                  <c:v>-1.0106197739936449E-3</c:v>
                </c:pt>
                <c:pt idx="112">
                  <c:v>-1.0106288719050347E-3</c:v>
                </c:pt>
                <c:pt idx="113">
                  <c:v>-1.0106576838413643E-3</c:v>
                </c:pt>
                <c:pt idx="114">
                  <c:v>-1.0106777931293475E-3</c:v>
                </c:pt>
                <c:pt idx="115">
                  <c:v>-1.0106922327650417E-3</c:v>
                </c:pt>
                <c:pt idx="116">
                  <c:v>-1.0107071696788166E-3</c:v>
                </c:pt>
                <c:pt idx="117">
                  <c:v>-1.0107224020348825E-3</c:v>
                </c:pt>
                <c:pt idx="118">
                  <c:v>-1.0107432301146553E-3</c:v>
                </c:pt>
                <c:pt idx="119">
                  <c:v>-1.0107820768957975E-3</c:v>
                </c:pt>
                <c:pt idx="120">
                  <c:v>-1.0107955866670302E-3</c:v>
                </c:pt>
                <c:pt idx="121">
                  <c:v>-1.0108080775057383E-3</c:v>
                </c:pt>
                <c:pt idx="122">
                  <c:v>-1.0108193131292045E-3</c:v>
                </c:pt>
                <c:pt idx="123">
                  <c:v>-1.0108178437924721E-3</c:v>
                </c:pt>
                <c:pt idx="124">
                  <c:v>-1.0108468055292851E-3</c:v>
                </c:pt>
                <c:pt idx="125">
                  <c:v>-1.0108480485515219E-3</c:v>
                </c:pt>
                <c:pt idx="126">
                  <c:v>-1.010846515292485E-3</c:v>
                </c:pt>
                <c:pt idx="127">
                  <c:v>-1.0107894236047442E-3</c:v>
                </c:pt>
                <c:pt idx="128">
                  <c:v>-1.0107924234177557E-3</c:v>
                </c:pt>
                <c:pt idx="129">
                  <c:v>-1.0107580703727099E-3</c:v>
                </c:pt>
                <c:pt idx="130">
                  <c:v>-1.0107380757499783E-3</c:v>
                </c:pt>
                <c:pt idx="131">
                  <c:v>-1.0106969250359397E-3</c:v>
                </c:pt>
                <c:pt idx="132">
                  <c:v>-1.0106892560431124E-3</c:v>
                </c:pt>
                <c:pt idx="133">
                  <c:v>-1.0106811965338025E-3</c:v>
                </c:pt>
                <c:pt idx="134">
                  <c:v>-1.0106320220576986E-3</c:v>
                </c:pt>
                <c:pt idx="135">
                  <c:v>-1.010618043307928E-3</c:v>
                </c:pt>
                <c:pt idx="136">
                  <c:v>-1.0106026570497952E-3</c:v>
                </c:pt>
                <c:pt idx="137">
                  <c:v>-1.0105941754684489E-3</c:v>
                </c:pt>
                <c:pt idx="138">
                  <c:v>-1.0105855343485325E-3</c:v>
                </c:pt>
                <c:pt idx="139">
                  <c:v>-1.0105705809577488E-3</c:v>
                </c:pt>
                <c:pt idx="140">
                  <c:v>-1.0105702798334621E-3</c:v>
                </c:pt>
                <c:pt idx="141">
                  <c:v>-1.0105946171295507E-3</c:v>
                </c:pt>
                <c:pt idx="142">
                  <c:v>-1.0105900345670771E-3</c:v>
                </c:pt>
                <c:pt idx="143">
                  <c:v>-1.0105858601137537E-3</c:v>
                </c:pt>
                <c:pt idx="144">
                  <c:v>-1.0106299473740478E-3</c:v>
                </c:pt>
                <c:pt idx="145">
                  <c:v>-1.0106518416385139E-3</c:v>
                </c:pt>
                <c:pt idx="146">
                  <c:v>-1.0107283859328575E-3</c:v>
                </c:pt>
                <c:pt idx="147">
                  <c:v>-1.010734372661054E-3</c:v>
                </c:pt>
                <c:pt idx="148">
                  <c:v>-1.0110484761882341E-3</c:v>
                </c:pt>
                <c:pt idx="149">
                  <c:v>-1.0110725074015114E-3</c:v>
                </c:pt>
                <c:pt idx="150">
                  <c:v>-1.0110979924336648E-3</c:v>
                </c:pt>
                <c:pt idx="151">
                  <c:v>-1.0130225663982433E-3</c:v>
                </c:pt>
                <c:pt idx="152">
                  <c:v>-1.0156441845503572E-3</c:v>
                </c:pt>
                <c:pt idx="153">
                  <c:v>-1.0172405083554992E-3</c:v>
                </c:pt>
                <c:pt idx="154">
                  <c:v>-1.0190468810735709E-3</c:v>
                </c:pt>
                <c:pt idx="155">
                  <c:v>-1.0247006102087619E-3</c:v>
                </c:pt>
                <c:pt idx="156">
                  <c:v>-1.0251597240861616E-3</c:v>
                </c:pt>
                <c:pt idx="157">
                  <c:v>-1.0309535211034948E-3</c:v>
                </c:pt>
                <c:pt idx="158">
                  <c:v>-1.0338523797153165E-3</c:v>
                </c:pt>
                <c:pt idx="159">
                  <c:v>-1.036903862585703E-3</c:v>
                </c:pt>
                <c:pt idx="160">
                  <c:v>-1.0446300374285233E-3</c:v>
                </c:pt>
                <c:pt idx="161">
                  <c:v>-1.0457220822494258E-3</c:v>
                </c:pt>
                <c:pt idx="162">
                  <c:v>-1.0541356032933713E-3</c:v>
                </c:pt>
                <c:pt idx="163">
                  <c:v>-1.057911576137105E-3</c:v>
                </c:pt>
                <c:pt idx="164">
                  <c:v>-1.0617749326811143E-3</c:v>
                </c:pt>
                <c:pt idx="165">
                  <c:v>-1.0698849411805433E-3</c:v>
                </c:pt>
                <c:pt idx="166">
                  <c:v>-1.0717754494459614E-3</c:v>
                </c:pt>
                <c:pt idx="167">
                  <c:v>-1.0820483553937166E-3</c:v>
                </c:pt>
                <c:pt idx="168">
                  <c:v>-1.0862213118727482E-3</c:v>
                </c:pt>
                <c:pt idx="169">
                  <c:v>-1.0904085959881904E-3</c:v>
                </c:pt>
                <c:pt idx="170">
                  <c:v>-1.0972644089510264E-3</c:v>
                </c:pt>
                <c:pt idx="171">
                  <c:v>-1.1011095285499983E-3</c:v>
                </c:pt>
                <c:pt idx="172">
                  <c:v>-1.11072915369657E-3</c:v>
                </c:pt>
                <c:pt idx="173">
                  <c:v>-1.1140986887411023E-3</c:v>
                </c:pt>
                <c:pt idx="174">
                  <c:v>-1.1195922733006373E-3</c:v>
                </c:pt>
                <c:pt idx="175">
                  <c:v>-1.1215086848666289E-3</c:v>
                </c:pt>
                <c:pt idx="176">
                  <c:v>-1.1233446347692598E-3</c:v>
                </c:pt>
                <c:pt idx="177">
                  <c:v>-1.1310900630151319E-3</c:v>
                </c:pt>
                <c:pt idx="178">
                  <c:v>-1.1332916614013105E-3</c:v>
                </c:pt>
                <c:pt idx="179">
                  <c:v>-1.1362654179473838E-3</c:v>
                </c:pt>
                <c:pt idx="180">
                  <c:v>-1.1374745255411656E-3</c:v>
                </c:pt>
                <c:pt idx="181">
                  <c:v>-1.1386122831883341E-3</c:v>
                </c:pt>
                <c:pt idx="182">
                  <c:v>-1.1417864556254849E-3</c:v>
                </c:pt>
                <c:pt idx="183">
                  <c:v>-1.1423177260221924E-3</c:v>
                </c:pt>
                <c:pt idx="184">
                  <c:v>-1.1411771884104673E-3</c:v>
                </c:pt>
                <c:pt idx="185">
                  <c:v>-1.1417044190079051E-3</c:v>
                </c:pt>
                <c:pt idx="186">
                  <c:v>-1.142178528069673E-3</c:v>
                </c:pt>
                <c:pt idx="187">
                  <c:v>-1.1392059648895534E-3</c:v>
                </c:pt>
                <c:pt idx="188">
                  <c:v>-1.1375326392205586E-3</c:v>
                </c:pt>
                <c:pt idx="189">
                  <c:v>-1.1307160971541952E-3</c:v>
                </c:pt>
                <c:pt idx="190">
                  <c:v>-1.1305246881306019E-3</c:v>
                </c:pt>
                <c:pt idx="191">
                  <c:v>-1.1303034911146158E-3</c:v>
                </c:pt>
                <c:pt idx="192">
                  <c:v>-1.1203587019882298E-3</c:v>
                </c:pt>
                <c:pt idx="193">
                  <c:v>-1.1197425091666879E-3</c:v>
                </c:pt>
                <c:pt idx="194">
                  <c:v>-1.1160566333341393E-3</c:v>
                </c:pt>
                <c:pt idx="195">
                  <c:v>-1.1072344983026339E-3</c:v>
                </c:pt>
                <c:pt idx="196">
                  <c:v>-1.1058738956519264E-3</c:v>
                </c:pt>
                <c:pt idx="197">
                  <c:v>-1.0961491176608718E-3</c:v>
                </c:pt>
                <c:pt idx="198">
                  <c:v>-1.091994012726083E-3</c:v>
                </c:pt>
                <c:pt idx="199">
                  <c:v>-1.0878229088571167E-3</c:v>
                </c:pt>
                <c:pt idx="200">
                  <c:v>-1.0803852941813907E-3</c:v>
                </c:pt>
                <c:pt idx="201">
                  <c:v>-1.0779521092244451E-3</c:v>
                </c:pt>
                <c:pt idx="202">
                  <c:v>-1.0673822771885E-3</c:v>
                </c:pt>
                <c:pt idx="203">
                  <c:v>-1.0635116822705903E-3</c:v>
                </c:pt>
                <c:pt idx="204">
                  <c:v>-1.0597596423052025E-3</c:v>
                </c:pt>
                <c:pt idx="205">
                  <c:v>-1.0545675698080126E-3</c:v>
                </c:pt>
                <c:pt idx="206">
                  <c:v>-1.0519882167394205E-3</c:v>
                </c:pt>
                <c:pt idx="207">
                  <c:v>-1.0434952801667841E-3</c:v>
                </c:pt>
                <c:pt idx="208">
                  <c:v>-1.0408886573998188E-3</c:v>
                </c:pt>
                <c:pt idx="209">
                  <c:v>-1.0385476716798792E-3</c:v>
                </c:pt>
                <c:pt idx="210">
                  <c:v>-1.0361280864353006E-3</c:v>
                </c:pt>
                <c:pt idx="211">
                  <c:v>-1.0346179326341377E-3</c:v>
                </c:pt>
                <c:pt idx="212">
                  <c:v>-1.0316074501837136E-3</c:v>
                </c:pt>
                <c:pt idx="213">
                  <c:v>-1.0313319566090939E-3</c:v>
                </c:pt>
                <c:pt idx="214">
                  <c:v>-1.0312713281375174E-3</c:v>
                </c:pt>
                <c:pt idx="215">
                  <c:v>-1.0312317248445965E-3</c:v>
                </c:pt>
                <c:pt idx="216">
                  <c:v>-1.0311911959913086E-3</c:v>
                </c:pt>
                <c:pt idx="217">
                  <c:v>-1.0311561541844331E-3</c:v>
                </c:pt>
                <c:pt idx="218">
                  <c:v>-1.0311602282107107E-3</c:v>
                </c:pt>
                <c:pt idx="219">
                  <c:v>-1.0312338468645231E-3</c:v>
                </c:pt>
                <c:pt idx="220">
                  <c:v>-1.0312205701706878E-3</c:v>
                </c:pt>
                <c:pt idx="221">
                  <c:v>-1.0312093385768072E-3</c:v>
                </c:pt>
                <c:pt idx="222">
                  <c:v>-1.0312977146497186E-3</c:v>
                </c:pt>
                <c:pt idx="223">
                  <c:v>-1.0313322391877855E-3</c:v>
                </c:pt>
                <c:pt idx="224">
                  <c:v>-1.0314166651510931E-3</c:v>
                </c:pt>
                <c:pt idx="225">
                  <c:v>-1.0314268524619363E-3</c:v>
                </c:pt>
                <c:pt idx="226">
                  <c:v>-1.0314396951893018E-3</c:v>
                </c:pt>
                <c:pt idx="227">
                  <c:v>-1.0315354986937862E-3</c:v>
                </c:pt>
                <c:pt idx="228">
                  <c:v>-1.0315608707015067E-3</c:v>
                </c:pt>
                <c:pt idx="229">
                  <c:v>-1.0315509276830944E-3</c:v>
                </c:pt>
                <c:pt idx="230">
                  <c:v>-1.0315766565448248E-3</c:v>
                </c:pt>
                <c:pt idx="231">
                  <c:v>-1.0316050445067656E-3</c:v>
                </c:pt>
                <c:pt idx="232">
                  <c:v>-1.0315824195790278E-3</c:v>
                </c:pt>
                <c:pt idx="233">
                  <c:v>-1.0315557475325209E-3</c:v>
                </c:pt>
                <c:pt idx="234">
                  <c:v>-1.0313558474523371E-3</c:v>
                </c:pt>
                <c:pt idx="235">
                  <c:v>-1.0313797725669538E-3</c:v>
                </c:pt>
                <c:pt idx="236">
                  <c:v>-1.0311111727790878E-3</c:v>
                </c:pt>
                <c:pt idx="237">
                  <c:v>-1.0308727442153917E-3</c:v>
                </c:pt>
                <c:pt idx="238">
                  <c:v>-1.030565717100692E-3</c:v>
                </c:pt>
                <c:pt idx="239">
                  <c:v>-1.0294165238936258E-3</c:v>
                </c:pt>
                <c:pt idx="240">
                  <c:v>-1.0293402564509613E-3</c:v>
                </c:pt>
                <c:pt idx="241">
                  <c:v>-1.0292549369504643E-3</c:v>
                </c:pt>
                <c:pt idx="242">
                  <c:v>-1.0273644854828386E-3</c:v>
                </c:pt>
                <c:pt idx="243">
                  <c:v>-1.0266066823516249E-3</c:v>
                </c:pt>
                <c:pt idx="244">
                  <c:v>-1.0244606992799116E-3</c:v>
                </c:pt>
                <c:pt idx="245">
                  <c:v>-1.0242151252765064E-3</c:v>
                </c:pt>
                <c:pt idx="246">
                  <c:v>-1.0239541025828856E-3</c:v>
                </c:pt>
                <c:pt idx="247">
                  <c:v>-1.0207388954836152E-3</c:v>
                </c:pt>
                <c:pt idx="248">
                  <c:v>-1.0195435727679684E-3</c:v>
                </c:pt>
                <c:pt idx="249">
                  <c:v>-1.0165666613050981E-3</c:v>
                </c:pt>
                <c:pt idx="250">
                  <c:v>-1.0160917356805133E-3</c:v>
                </c:pt>
                <c:pt idx="251">
                  <c:v>-1.0155914653588933E-3</c:v>
                </c:pt>
                <c:pt idx="252">
                  <c:v>-1.0110975286419458E-3</c:v>
                </c:pt>
                <c:pt idx="253">
                  <c:v>-1.0094808625854366E-3</c:v>
                </c:pt>
                <c:pt idx="254">
                  <c:v>-1.0058358575431633E-3</c:v>
                </c:pt>
                <c:pt idx="255">
                  <c:v>-1.0050772441341782E-3</c:v>
                </c:pt>
                <c:pt idx="256">
                  <c:v>-1.0042802589834807E-3</c:v>
                </c:pt>
                <c:pt idx="257">
                  <c:v>-9.9856237820172486E-4</c:v>
                </c:pt>
                <c:pt idx="258">
                  <c:v>-9.965656071499946E-4</c:v>
                </c:pt>
                <c:pt idx="259">
                  <c:v>-9.9559398315918202E-4</c:v>
                </c:pt>
                <c:pt idx="260">
                  <c:v>-9.9149042011706379E-4</c:v>
                </c:pt>
                <c:pt idx="261">
                  <c:v>-9.9050500346527823E-4</c:v>
                </c:pt>
                <c:pt idx="262">
                  <c:v>-9.8540515352452118E-4</c:v>
                </c:pt>
                <c:pt idx="263">
                  <c:v>-9.8333252686488848E-4</c:v>
                </c:pt>
                <c:pt idx="264">
                  <c:v>-9.8124834319923693E-4</c:v>
                </c:pt>
                <c:pt idx="265">
                  <c:v>-9.7698347267999308E-4</c:v>
                </c:pt>
                <c:pt idx="266">
                  <c:v>-9.7595704510085183E-4</c:v>
                </c:pt>
                <c:pt idx="267">
                  <c:v>-9.7065501849114E-4</c:v>
                </c:pt>
                <c:pt idx="268">
                  <c:v>-9.6850206200072009E-4</c:v>
                </c:pt>
                <c:pt idx="269">
                  <c:v>-9.6633773823784352E-4</c:v>
                </c:pt>
                <c:pt idx="270">
                  <c:v>-9.6191421827943047E-4</c:v>
                </c:pt>
                <c:pt idx="271">
                  <c:v>-9.6084744289789167E-4</c:v>
                </c:pt>
                <c:pt idx="272">
                  <c:v>-9.5534655896045706E-4</c:v>
                </c:pt>
                <c:pt idx="273">
                  <c:v>-9.5311460074354315E-4</c:v>
                </c:pt>
                <c:pt idx="274">
                  <c:v>-9.5087146497707664E-4</c:v>
                </c:pt>
                <c:pt idx="275">
                  <c:v>-9.4629195342768591E-4</c:v>
                </c:pt>
                <c:pt idx="276">
                  <c:v>-9.4518549346117413E-4</c:v>
                </c:pt>
                <c:pt idx="277">
                  <c:v>-9.3948907161989226E-4</c:v>
                </c:pt>
                <c:pt idx="278">
                  <c:v>-9.3717943977011942E-4</c:v>
                </c:pt>
                <c:pt idx="279">
                  <c:v>-9.3485882010035937E-4</c:v>
                </c:pt>
                <c:pt idx="280">
                  <c:v>-9.3012597459585233E-4</c:v>
                </c:pt>
                <c:pt idx="281">
                  <c:v>-9.2898049335937531E-4</c:v>
                </c:pt>
                <c:pt idx="282">
                  <c:v>-9.2187155712485764E-4</c:v>
                </c:pt>
                <c:pt idx="283">
                  <c:v>-9.1948025231262714E-4</c:v>
                </c:pt>
                <c:pt idx="284">
                  <c:v>-9.1460576683945834E-4</c:v>
                </c:pt>
                <c:pt idx="285">
                  <c:v>-9.1342557823628767E-4</c:v>
                </c:pt>
                <c:pt idx="286">
                  <c:v>-9.1224173913538554E-4</c:v>
                </c:pt>
                <c:pt idx="287">
                  <c:v>-9.0490689701074446E-4</c:v>
                </c:pt>
                <c:pt idx="288">
                  <c:v>-9.0244066968773789E-4</c:v>
                </c:pt>
                <c:pt idx="289">
                  <c:v>-8.9741800691020307E-4</c:v>
                </c:pt>
                <c:pt idx="290">
                  <c:v>-8.9620006077761882E-4</c:v>
                </c:pt>
                <c:pt idx="291">
                  <c:v>-8.9497852731533446E-4</c:v>
                </c:pt>
                <c:pt idx="292">
                  <c:v>-8.8742176351997598E-4</c:v>
                </c:pt>
                <c:pt idx="293">
                  <c:v>-8.848819417580394E-4</c:v>
                </c:pt>
                <c:pt idx="294">
                  <c:v>-8.7971375870698023E-4</c:v>
                </c:pt>
                <c:pt idx="295">
                  <c:v>-8.7845871863223568E-4</c:v>
                </c:pt>
                <c:pt idx="296">
                  <c:v>-8.7720015441245869E-4</c:v>
                </c:pt>
                <c:pt idx="297">
                  <c:v>-8.6942545315934236E-4</c:v>
                </c:pt>
                <c:pt idx="298">
                  <c:v>-8.668133650238753E-4</c:v>
                </c:pt>
                <c:pt idx="299">
                  <c:v>-8.615023185232219E-4</c:v>
                </c:pt>
                <c:pt idx="300">
                  <c:v>-8.6021084819129512E-4</c:v>
                </c:pt>
                <c:pt idx="301">
                  <c:v>-8.5891591691034108E-4</c:v>
                </c:pt>
                <c:pt idx="302">
                  <c:v>-8.5229160003530424E-4</c:v>
                </c:pt>
                <c:pt idx="303">
                  <c:v>-8.4961352135115575E-4</c:v>
                </c:pt>
                <c:pt idx="304">
                  <c:v>-8.4692540347619527E-4</c:v>
                </c:pt>
                <c:pt idx="305">
                  <c:v>-8.4146574585219902E-4</c:v>
                </c:pt>
                <c:pt idx="306">
                  <c:v>-8.4013511130674691E-4</c:v>
                </c:pt>
                <c:pt idx="307">
                  <c:v>-8.3333517497496956E-4</c:v>
                </c:pt>
                <c:pt idx="308">
                  <c:v>-8.3058739117314317E-4</c:v>
                </c:pt>
                <c:pt idx="309">
                  <c:v>-8.2782975791273472E-4</c:v>
                </c:pt>
                <c:pt idx="310">
                  <c:v>-8.2223270799236525E-4</c:v>
                </c:pt>
                <c:pt idx="311">
                  <c:v>-8.2086703407752333E-4</c:v>
                </c:pt>
                <c:pt idx="312">
                  <c:v>-8.1389479836246892E-4</c:v>
                </c:pt>
                <c:pt idx="313">
                  <c:v>-8.1107863753127063E-4</c:v>
                </c:pt>
                <c:pt idx="314">
                  <c:v>-8.0825281696439433E-4</c:v>
                </c:pt>
                <c:pt idx="315">
                  <c:v>-8.0252103099670569E-4</c:v>
                </c:pt>
                <c:pt idx="316">
                  <c:v>-8.0112098170496385E-4</c:v>
                </c:pt>
                <c:pt idx="317">
                  <c:v>-7.9397976678396986E-4</c:v>
                </c:pt>
                <c:pt idx="318">
                  <c:v>-7.910965570063766E-4</c:v>
                </c:pt>
                <c:pt idx="319">
                  <c:v>-7.8820387722000618E-4</c:v>
                </c:pt>
                <c:pt idx="320">
                  <c:v>-7.8085456007000306E-4</c:v>
                </c:pt>
                <c:pt idx="321">
                  <c:v>-7.7941923679908376E-4</c:v>
                </c:pt>
                <c:pt idx="322">
                  <c:v>-7.7359937682830449E-4</c:v>
                </c:pt>
                <c:pt idx="323">
                  <c:v>-7.7065044618729317E-4</c:v>
                </c:pt>
                <c:pt idx="324">
                  <c:v>-7.6769223526440555E-4</c:v>
                </c:pt>
                <c:pt idx="325">
                  <c:v>-7.6169894515254466E-4</c:v>
                </c:pt>
                <c:pt idx="326">
                  <c:v>-7.6023213749253397E-4</c:v>
                </c:pt>
                <c:pt idx="327">
                  <c:v>-7.5123347987348136E-4</c:v>
                </c:pt>
                <c:pt idx="328">
                  <c:v>-7.4821568297465545E-4</c:v>
                </c:pt>
                <c:pt idx="329">
                  <c:v>-7.4210323809205522E-4</c:v>
                </c:pt>
                <c:pt idx="330">
                  <c:v>-7.4060712910384296E-4</c:v>
                </c:pt>
                <c:pt idx="331">
                  <c:v>-7.3910793864432581E-4</c:v>
                </c:pt>
                <c:pt idx="332">
                  <c:v>-7.2991923304405008E-4</c:v>
                </c:pt>
                <c:pt idx="333">
                  <c:v>-7.2683846626688019E-4</c:v>
                </c:pt>
                <c:pt idx="334">
                  <c:v>-7.2060175021583148E-4</c:v>
                </c:pt>
                <c:pt idx="335">
                  <c:v>-7.1907385952141301E-4</c:v>
                </c:pt>
                <c:pt idx="336">
                  <c:v>-7.1754295065673546E-4</c:v>
                </c:pt>
                <c:pt idx="337">
                  <c:v>-7.0816818130237818E-4</c:v>
                </c:pt>
                <c:pt idx="338">
                  <c:v>-7.0502577272386771E-4</c:v>
                </c:pt>
                <c:pt idx="339">
                  <c:v>-6.9866744077071922E-4</c:v>
                </c:pt>
                <c:pt idx="340">
                  <c:v>-6.971084328476207E-4</c:v>
                </c:pt>
                <c:pt idx="341">
                  <c:v>-6.9554647006362812E-4</c:v>
                </c:pt>
                <c:pt idx="342">
                  <c:v>-6.8278689889237601E-4</c:v>
                </c:pt>
                <c:pt idx="343">
                  <c:v>-6.7630960611797519E-4</c:v>
                </c:pt>
                <c:pt idx="344">
                  <c:v>-6.7472014553857096E-4</c:v>
                </c:pt>
                <c:pt idx="345">
                  <c:v>-6.7148784161530362E-4</c:v>
                </c:pt>
                <c:pt idx="346">
                  <c:v>-6.6339284927837089E-4</c:v>
                </c:pt>
                <c:pt idx="347">
                  <c:v>-6.6013114134237075E-4</c:v>
                </c:pt>
                <c:pt idx="348">
                  <c:v>-6.5353754264671244E-4</c:v>
                </c:pt>
                <c:pt idx="349">
                  <c:v>-6.5191829408409174E-4</c:v>
                </c:pt>
                <c:pt idx="350">
                  <c:v>-6.5029621732138492E-4</c:v>
                </c:pt>
                <c:pt idx="351">
                  <c:v>-6.4038716216433065E-4</c:v>
                </c:pt>
                <c:pt idx="352">
                  <c:v>-6.3706779667862818E-4</c:v>
                </c:pt>
                <c:pt idx="353">
                  <c:v>-6.3036054677632273E-4</c:v>
                </c:pt>
                <c:pt idx="354">
                  <c:v>-6.2871217499649301E-4</c:v>
                </c:pt>
                <c:pt idx="355">
                  <c:v>-6.270610383689089E-4</c:v>
                </c:pt>
                <c:pt idx="356">
                  <c:v>-6.1698185647206206E-4</c:v>
                </c:pt>
                <c:pt idx="357">
                  <c:v>-6.1360616152784258E-4</c:v>
                </c:pt>
                <c:pt idx="358">
                  <c:v>-6.0678791495647681E-4</c:v>
                </c:pt>
                <c:pt idx="359">
                  <c:v>-6.0511108482430576E-4</c:v>
                </c:pt>
                <c:pt idx="360">
                  <c:v>-6.0343155320939244E-4</c:v>
                </c:pt>
                <c:pt idx="361">
                  <c:v>-5.9318622885533431E-4</c:v>
                </c:pt>
                <c:pt idx="362">
                  <c:v>-5.8975553255022979E-4</c:v>
                </c:pt>
                <c:pt idx="363">
                  <c:v>-5.8282894367681342E-4</c:v>
                </c:pt>
                <c:pt idx="364">
                  <c:v>-5.8112432014978399E-4</c:v>
                </c:pt>
                <c:pt idx="365">
                  <c:v>-5.794170585198123E-4</c:v>
                </c:pt>
                <c:pt idx="366">
                  <c:v>-5.7252533161941763E-4</c:v>
                </c:pt>
                <c:pt idx="367">
                  <c:v>-5.7080631643050385E-4</c:v>
                </c:pt>
                <c:pt idx="368">
                  <c:v>-5.6732552019211901E-4</c:v>
                </c:pt>
                <c:pt idx="369">
                  <c:v>-5.6383715127410791E-4</c:v>
                </c:pt>
                <c:pt idx="370">
                  <c:v>-5.6034123677907639E-4</c:v>
                </c:pt>
                <c:pt idx="371">
                  <c:v>-5.4980849091358836E-4</c:v>
                </c:pt>
                <c:pt idx="372">
                  <c:v>-5.462826651779297E-4</c:v>
                </c:pt>
                <c:pt idx="373">
                  <c:v>-5.4274942939398177E-4</c:v>
                </c:pt>
                <c:pt idx="374">
                  <c:v>-5.3920881067148763E-4</c:v>
                </c:pt>
                <c:pt idx="375">
                  <c:v>-5.3566083610734339E-4</c:v>
                </c:pt>
                <c:pt idx="376">
                  <c:v>-5.249730484424564E-4</c:v>
                </c:pt>
                <c:pt idx="377">
                  <c:v>-5.2139592157773862E-4</c:v>
                </c:pt>
                <c:pt idx="378">
                  <c:v>-5.1781157440438416E-4</c:v>
                </c:pt>
                <c:pt idx="379">
                  <c:v>-5.1422003402642623E-4</c:v>
                </c:pt>
                <c:pt idx="380">
                  <c:v>-5.1062132754361598E-4</c:v>
                </c:pt>
                <c:pt idx="381">
                  <c:v>-4.9978248254922697E-4</c:v>
                </c:pt>
                <c:pt idx="382">
                  <c:v>-4.9615538272017117E-4</c:v>
                </c:pt>
                <c:pt idx="383">
                  <c:v>-4.9252125231213917E-4</c:v>
                </c:pt>
                <c:pt idx="384">
                  <c:v>-4.8888011843772894E-4</c:v>
                </c:pt>
                <c:pt idx="385">
                  <c:v>-4.8523200819669147E-4</c:v>
                </c:pt>
                <c:pt idx="386">
                  <c:v>-4.7424609035411666E-4</c:v>
                </c:pt>
                <c:pt idx="387">
                  <c:v>-4.6499286623727468E-4</c:v>
                </c:pt>
                <c:pt idx="388">
                  <c:v>-4.5756437539265255E-4</c:v>
                </c:pt>
                <c:pt idx="389">
                  <c:v>-4.5573076255120415E-4</c:v>
                </c:pt>
                <c:pt idx="390">
                  <c:v>-4.5389482869928252E-4</c:v>
                </c:pt>
                <c:pt idx="391">
                  <c:v>-4.4273632060885402E-4</c:v>
                </c:pt>
                <c:pt idx="392">
                  <c:v>-4.3900350650329502E-4</c:v>
                </c:pt>
                <c:pt idx="393">
                  <c:v>-4.3148259604668999E-4</c:v>
                </c:pt>
                <c:pt idx="394">
                  <c:v>-4.2962518150807538E-4</c:v>
                </c:pt>
                <c:pt idx="395">
                  <c:v>-4.2776550941425739E-4</c:v>
                </c:pt>
                <c:pt idx="396">
                  <c:v>-4.1646874939005676E-4</c:v>
                </c:pt>
                <c:pt idx="397">
                  <c:v>-4.0504302801494925E-4</c:v>
                </c:pt>
                <c:pt idx="398">
                  <c:v>-4.031636169933491E-4</c:v>
                </c:pt>
                <c:pt idx="399">
                  <c:v>-4.0128200735259611E-4</c:v>
                </c:pt>
                <c:pt idx="400">
                  <c:v>-3.9939820589432462E-4</c:v>
                </c:pt>
                <c:pt idx="401">
                  <c:v>-3.8988523106923029E-4</c:v>
                </c:pt>
                <c:pt idx="402">
                  <c:v>-3.8606233609316649E-4</c:v>
                </c:pt>
                <c:pt idx="403">
                  <c:v>-3.7836454599245303E-4</c:v>
                </c:pt>
                <c:pt idx="404">
                  <c:v>-3.7646152492604168E-4</c:v>
                </c:pt>
                <c:pt idx="405">
                  <c:v>-3.7455637325260527E-4</c:v>
                </c:pt>
                <c:pt idx="406">
                  <c:v>-3.6299506273076716E-4</c:v>
                </c:pt>
                <c:pt idx="407">
                  <c:v>-3.5912911956130635E-4</c:v>
                </c:pt>
                <c:pt idx="408">
                  <c:v>-3.5720937530436814E-4</c:v>
                </c:pt>
                <c:pt idx="409">
                  <c:v>-3.5528755032332817E-4</c:v>
                </c:pt>
                <c:pt idx="410">
                  <c:v>-3.5336365141826393E-4</c:v>
                </c:pt>
                <c:pt idx="411">
                  <c:v>-3.3777430155135235E-4</c:v>
                </c:pt>
                <c:pt idx="412">
                  <c:v>-3.3386950176783614E-4</c:v>
                </c:pt>
                <c:pt idx="413">
                  <c:v>-3.2995883688524685E-4</c:v>
                </c:pt>
                <c:pt idx="414">
                  <c:v>-3.2208985585646666E-4</c:v>
                </c:pt>
                <c:pt idx="415">
                  <c:v>-3.2014188769259643E-4</c:v>
                </c:pt>
                <c:pt idx="416">
                  <c:v>-3.1031848473395129E-4</c:v>
                </c:pt>
                <c:pt idx="417">
                  <c:v>-3.0637319849491362E-4</c:v>
                </c:pt>
                <c:pt idx="418">
                  <c:v>-3.0242223690502001E-4</c:v>
                </c:pt>
                <c:pt idx="419">
                  <c:v>-2.9447425944559291E-4</c:v>
                </c:pt>
                <c:pt idx="420">
                  <c:v>-2.7859880283287453E-4</c:v>
                </c:pt>
                <c:pt idx="421">
                  <c:v>-2.746088727265672E-4</c:v>
                </c:pt>
                <c:pt idx="422">
                  <c:v>-2.6658455141631565E-4</c:v>
                </c:pt>
                <c:pt idx="423">
                  <c:v>-2.6459643049624485E-4</c:v>
                </c:pt>
                <c:pt idx="424">
                  <c:v>-2.5457788674465576E-4</c:v>
                </c:pt>
                <c:pt idx="425">
                  <c:v>-2.5055561220055367E-4</c:v>
                </c:pt>
                <c:pt idx="426">
                  <c:v>-2.4652804179270404E-4</c:v>
                </c:pt>
                <c:pt idx="427">
                  <c:v>-2.3843002908530142E-4</c:v>
                </c:pt>
                <c:pt idx="428">
                  <c:v>-2.3234927320450993E-4</c:v>
                </c:pt>
                <c:pt idx="429">
                  <c:v>-2.2020861195805365E-4</c:v>
                </c:pt>
                <c:pt idx="430">
                  <c:v>-2.1204384968493369E-4</c:v>
                </c:pt>
                <c:pt idx="431">
                  <c:v>-2.1001998983416481E-4</c:v>
                </c:pt>
                <c:pt idx="432">
                  <c:v>-2.0799438049051889E-4</c:v>
                </c:pt>
                <c:pt idx="433">
                  <c:v>-1.9573504741150638E-4</c:v>
                </c:pt>
                <c:pt idx="434">
                  <c:v>-1.9163870696788324E-4</c:v>
                </c:pt>
                <c:pt idx="435">
                  <c:v>-1.8340539944458359E-4</c:v>
                </c:pt>
                <c:pt idx="436">
                  <c:v>-1.8136373113444848E-4</c:v>
                </c:pt>
                <c:pt idx="437">
                  <c:v>-1.7932037688288047E-4</c:v>
                </c:pt>
                <c:pt idx="438">
                  <c:v>-1.6695865290939521E-4</c:v>
                </c:pt>
                <c:pt idx="439">
                  <c:v>-1.628285616649083E-4</c:v>
                </c:pt>
                <c:pt idx="440">
                  <c:v>-1.5452936100421059E-4</c:v>
                </c:pt>
                <c:pt idx="441">
                  <c:v>-1.5247055052014513E-4</c:v>
                </c:pt>
                <c:pt idx="442">
                  <c:v>-1.5041011766145989E-4</c:v>
                </c:pt>
                <c:pt idx="443">
                  <c:v>-1.3794998750799573E-4</c:v>
                </c:pt>
                <c:pt idx="444">
                  <c:v>-1.3378747370338824E-4</c:v>
                </c:pt>
                <c:pt idx="445">
                  <c:v>-1.2542503192532322E-4</c:v>
                </c:pt>
                <c:pt idx="446">
                  <c:v>-1.2334974562017154E-4</c:v>
                </c:pt>
                <c:pt idx="447">
                  <c:v>-1.2127290051403812E-4</c:v>
                </c:pt>
                <c:pt idx="448">
                  <c:v>-1.087183489286105E-4</c:v>
                </c:pt>
                <c:pt idx="449">
                  <c:v>-1.0452474081107209E-4</c:v>
                </c:pt>
                <c:pt idx="450">
                  <c:v>-1.0243730082715174E-4</c:v>
                </c:pt>
                <c:pt idx="451">
                  <c:v>-9.4010614134637516E-5</c:v>
                </c:pt>
                <c:pt idx="452">
                  <c:v>-9.1918023205753599E-5</c:v>
                </c:pt>
                <c:pt idx="453">
                  <c:v>-8.139380060212531E-5</c:v>
                </c:pt>
                <c:pt idx="454">
                  <c:v>-7.7172438699424362E-5</c:v>
                </c:pt>
                <c:pt idx="455">
                  <c:v>-7.2946919430272317E-5</c:v>
                </c:pt>
                <c:pt idx="456">
                  <c:v>-6.4462453852331958E-5</c:v>
                </c:pt>
                <c:pt idx="457">
                  <c:v>-6.2354783586838014E-5</c:v>
                </c:pt>
                <c:pt idx="458">
                  <c:v>-5.1757911366134834E-5</c:v>
                </c:pt>
                <c:pt idx="459">
                  <c:v>-4.750801716424391E-5</c:v>
                </c:pt>
                <c:pt idx="460">
                  <c:v>-4.3254155350780366E-5</c:v>
                </c:pt>
                <c:pt idx="461">
                  <c:v>-3.4714562649473812E-5</c:v>
                </c:pt>
                <c:pt idx="462">
                  <c:v>-3.259247959261626E-5</c:v>
                </c:pt>
                <c:pt idx="463">
                  <c:v>-2.1926280892259342E-5</c:v>
                </c:pt>
                <c:pt idx="464">
                  <c:v>-1.7649182679324582E-5</c:v>
                </c:pt>
                <c:pt idx="465">
                  <c:v>-1.3368306616357017E-5</c:v>
                </c:pt>
                <c:pt idx="466">
                  <c:v>-4.7762384834670879E-6</c:v>
                </c:pt>
                <c:pt idx="467">
                  <c:v>-2.6404092357707088E-6</c:v>
                </c:pt>
                <c:pt idx="468">
                  <c:v>8.0917927292034619E-6</c:v>
                </c:pt>
                <c:pt idx="469">
                  <c:v>1.2394766642387367E-5</c:v>
                </c:pt>
                <c:pt idx="470">
                  <c:v>1.6701328653390135E-5</c:v>
                </c:pt>
                <c:pt idx="471">
                  <c:v>2.5343220594609139E-5</c:v>
                </c:pt>
                <c:pt idx="472">
                  <c:v>2.7492129378187305E-5</c:v>
                </c:pt>
                <c:pt idx="473">
                  <c:v>4.0459015670638479E-5</c:v>
                </c:pt>
                <c:pt idx="474">
                  <c:v>4.4788171125402286E-5</c:v>
                </c:pt>
                <c:pt idx="475">
                  <c:v>5.3474372014053728E-5</c:v>
                </c:pt>
                <c:pt idx="476">
                  <c:v>5.5634516438751724E-5</c:v>
                </c:pt>
                <c:pt idx="477">
                  <c:v>5.7795838058653214E-5</c:v>
                </c:pt>
                <c:pt idx="478">
                  <c:v>7.083323654331852E-5</c:v>
                </c:pt>
                <c:pt idx="479">
                  <c:v>7.5185516545520529E-5</c:v>
                </c:pt>
                <c:pt idx="480">
                  <c:v>8.3916396687235632E-5</c:v>
                </c:pt>
                <c:pt idx="481">
                  <c:v>8.6088350825519466E-5</c:v>
                </c:pt>
                <c:pt idx="482">
                  <c:v>8.8261418527350649E-5</c:v>
                </c:pt>
                <c:pt idx="483">
                  <c:v>1.01365344200935E-4</c:v>
                </c:pt>
                <c:pt idx="484">
                  <c:v>1.0573942040153154E-4</c:v>
                </c:pt>
                <c:pt idx="485">
                  <c:v>1.1451232836150058E-4</c:v>
                </c:pt>
                <c:pt idx="486">
                  <c:v>1.1669542541781208E-4</c:v>
                </c:pt>
                <c:pt idx="487">
                  <c:v>1.1887957241317426E-4</c:v>
                </c:pt>
                <c:pt idx="488">
                  <c:v>1.3204604022854665E-4</c:v>
                </c:pt>
                <c:pt idx="489">
                  <c:v>1.3644058428107268E-4</c:v>
                </c:pt>
                <c:pt idx="490">
                  <c:v>1.4525286866386787E-4</c:v>
                </c:pt>
                <c:pt idx="491">
                  <c:v>1.4744644180608724E-4</c:v>
                </c:pt>
                <c:pt idx="492">
                  <c:v>1.4964100124961117E-4</c:v>
                </c:pt>
                <c:pt idx="493">
                  <c:v>1.6287327907274943E-4</c:v>
                </c:pt>
                <c:pt idx="494">
                  <c:v>1.6729310184632732E-4</c:v>
                </c:pt>
                <c:pt idx="495">
                  <c:v>1.7617156811912017E-4</c:v>
                </c:pt>
                <c:pt idx="496">
                  <c:v>1.7837628949912698E-4</c:v>
                </c:pt>
                <c:pt idx="497">
                  <c:v>1.8058201992324308E-4</c:v>
                </c:pt>
                <c:pt idx="498">
                  <c:v>1.9391855302691897E-4</c:v>
                </c:pt>
                <c:pt idx="499">
                  <c:v>1.9837541886330757E-4</c:v>
                </c:pt>
                <c:pt idx="500">
                  <c:v>2.0734283424740275E-4</c:v>
                </c:pt>
                <c:pt idx="501">
                  <c:v>2.0956199174720913E-4</c:v>
                </c:pt>
                <c:pt idx="502">
                  <c:v>2.1178243617384163E-4</c:v>
                </c:pt>
                <c:pt idx="503">
                  <c:v>2.2524766775390963E-4</c:v>
                </c:pt>
                <c:pt idx="504">
                  <c:v>2.2974982051547589E-4</c:v>
                </c:pt>
                <c:pt idx="505">
                  <c:v>2.3882031327799265E-4</c:v>
                </c:pt>
                <c:pt idx="506">
                  <c:v>2.4105916170691355E-4</c:v>
                </c:pt>
                <c:pt idx="507">
                  <c:v>2.4329995699413955E-4</c:v>
                </c:pt>
                <c:pt idx="508">
                  <c:v>2.5691933954748392E-4</c:v>
                </c:pt>
                <c:pt idx="509">
                  <c:v>2.6147535951394037E-4</c:v>
                </c:pt>
                <c:pt idx="510">
                  <c:v>2.7065986377230257E-4</c:v>
                </c:pt>
                <c:pt idx="511">
                  <c:v>2.9590404756341115E-4</c:v>
                </c:pt>
                <c:pt idx="512">
                  <c:v>3.2848591701384322E-4</c:v>
                </c:pt>
                <c:pt idx="513">
                  <c:v>3.6146614017162904E-4</c:v>
                </c:pt>
                <c:pt idx="514">
                  <c:v>3.9484584707416559E-4</c:v>
                </c:pt>
                <c:pt idx="515">
                  <c:v>4.2862616780148244E-4</c:v>
                </c:pt>
                <c:pt idx="516">
                  <c:v>4.7025102892157963E-4</c:v>
                </c:pt>
                <c:pt idx="517">
                  <c:v>5.0492276715355649E-4</c:v>
                </c:pt>
                <c:pt idx="518">
                  <c:v>5.3999876383770129E-4</c:v>
                </c:pt>
                <c:pt idx="519">
                  <c:v>5.7548014964532842E-4</c:v>
                </c:pt>
                <c:pt idx="520">
                  <c:v>6.0357653565823455E-4</c:v>
                </c:pt>
                <c:pt idx="521">
                  <c:v>6.3978427417232808E-4</c:v>
                </c:pt>
                <c:pt idx="522">
                  <c:v>6.7640053862749738E-4</c:v>
                </c:pt>
                <c:pt idx="523">
                  <c:v>7.1342645953542672E-4</c:v>
                </c:pt>
                <c:pt idx="524">
                  <c:v>7.5086316747707826E-4</c:v>
                </c:pt>
                <c:pt idx="525">
                  <c:v>7.9694496125962393E-4</c:v>
                </c:pt>
                <c:pt idx="526">
                  <c:v>8.3529573480315127E-4</c:v>
                </c:pt>
                <c:pt idx="527">
                  <c:v>8.7406094503285987E-4</c:v>
                </c:pt>
                <c:pt idx="528">
                  <c:v>9.1324172316992701E-4</c:v>
                </c:pt>
                <c:pt idx="529">
                  <c:v>9.5283920050335462E-4</c:v>
                </c:pt>
                <c:pt idx="530">
                  <c:v>9.9285450838754695E-4</c:v>
                </c:pt>
                <c:pt idx="531">
                  <c:v>1.0332887782374654E-3</c:v>
                </c:pt>
                <c:pt idx="532">
                  <c:v>1.0741431415383187E-3</c:v>
                </c:pt>
                <c:pt idx="533">
                  <c:v>1.100511217529806E-3</c:v>
                </c:pt>
                <c:pt idx="534">
                  <c:v>1.1420572512231353E-3</c:v>
                </c:pt>
                <c:pt idx="535">
                  <c:v>1.1840263380889582E-3</c:v>
                </c:pt>
                <c:pt idx="536">
                  <c:v>1.2264196090911689E-3</c:v>
                </c:pt>
                <c:pt idx="537">
                  <c:v>1.2723358852178548E-3</c:v>
                </c:pt>
                <c:pt idx="538">
                  <c:v>1.3281546550001559E-3</c:v>
                </c:pt>
                <c:pt idx="539">
                  <c:v>1.3719813594693553E-3</c:v>
                </c:pt>
                <c:pt idx="540">
                  <c:v>1.4162372116280607E-3</c:v>
                </c:pt>
                <c:pt idx="541">
                  <c:v>1.4609233435646342E-3</c:v>
                </c:pt>
                <c:pt idx="542">
                  <c:v>1.4962576929296034E-3</c:v>
                </c:pt>
                <c:pt idx="543">
                  <c:v>1.5417142408393758E-3</c:v>
                </c:pt>
                <c:pt idx="544">
                  <c:v>1.587604199603021E-3</c:v>
                </c:pt>
                <c:pt idx="545">
                  <c:v>1.633928701064491E-3</c:v>
                </c:pt>
                <c:pt idx="546">
                  <c:v>1.6908478277535075E-3</c:v>
                </c:pt>
                <c:pt idx="547">
                  <c:v>1.7381394160522555E-3</c:v>
                </c:pt>
                <c:pt idx="548">
                  <c:v>1.7858692106925197E-3</c:v>
                </c:pt>
                <c:pt idx="549">
                  <c:v>1.8340383443222147E-3</c:v>
                </c:pt>
                <c:pt idx="550">
                  <c:v>1.8721089676088098E-3</c:v>
                </c:pt>
                <c:pt idx="551">
                  <c:v>1.9210644974547719E-3</c:v>
                </c:pt>
                <c:pt idx="552">
                  <c:v>1.9704624946887961E-3</c:v>
                </c:pt>
                <c:pt idx="553">
                  <c:v>2.0203040916717541E-3</c:v>
                </c:pt>
                <c:pt idx="554">
                  <c:v>2.0705904208391246E-3</c:v>
                </c:pt>
                <c:pt idx="555">
                  <c:v>2.1323427027103944E-3</c:v>
                </c:pt>
                <c:pt idx="556">
                  <c:v>2.1836189297275155E-3</c:v>
                </c:pt>
                <c:pt idx="557">
                  <c:v>2.2353435596158345E-3</c:v>
                </c:pt>
                <c:pt idx="558">
                  <c:v>2.2875177257015108E-3</c:v>
                </c:pt>
                <c:pt idx="559">
                  <c:v>2.3401374989916561E-3</c:v>
                </c:pt>
                <c:pt idx="560">
                  <c:v>2.3931673816827855E-3</c:v>
                </c:pt>
                <c:pt idx="561">
                  <c:v>2.4465588955207614E-3</c:v>
                </c:pt>
                <c:pt idx="562">
                  <c:v>2.500262312506895E-3</c:v>
                </c:pt>
                <c:pt idx="563">
                  <c:v>2.5425817876243428E-3</c:v>
                </c:pt>
                <c:pt idx="564">
                  <c:v>2.5967206696124734E-3</c:v>
                </c:pt>
                <c:pt idx="565">
                  <c:v>2.6510716063317119E-3</c:v>
                </c:pt>
                <c:pt idx="566">
                  <c:v>2.7056299500651804E-3</c:v>
                </c:pt>
                <c:pt idx="567">
                  <c:v>2.7603910530187292E-3</c:v>
                </c:pt>
                <c:pt idx="568">
                  <c:v>2.8272167634673714E-3</c:v>
                </c:pt>
                <c:pt idx="569">
                  <c:v>2.8824108585144941E-3</c:v>
                </c:pt>
                <c:pt idx="570">
                  <c:v>2.9377928029098144E-3</c:v>
                </c:pt>
                <c:pt idx="571">
                  <c:v>2.9933579486816279E-3</c:v>
                </c:pt>
                <c:pt idx="572">
                  <c:v>3.0370752780699561E-3</c:v>
                </c:pt>
                <c:pt idx="573">
                  <c:v>3.0929553284648748E-3</c:v>
                </c:pt>
                <c:pt idx="574">
                  <c:v>3.1490056013971923E-3</c:v>
                </c:pt>
                <c:pt idx="575">
                  <c:v>3.2052214484599162E-3</c:v>
                </c:pt>
                <c:pt idx="576">
                  <c:v>3.2615982211634531E-3</c:v>
                </c:pt>
                <c:pt idx="577">
                  <c:v>3.3303357551961459E-3</c:v>
                </c:pt>
                <c:pt idx="578">
                  <c:v>3.3870531602426209E-3</c:v>
                </c:pt>
                <c:pt idx="579">
                  <c:v>3.4439165797865586E-3</c:v>
                </c:pt>
                <c:pt idx="580">
                  <c:v>3.5049738396780716E-3</c:v>
                </c:pt>
                <c:pt idx="581">
                  <c:v>3.5621246255967964E-3</c:v>
                </c:pt>
                <c:pt idx="582">
                  <c:v>3.6194071369860525E-3</c:v>
                </c:pt>
                <c:pt idx="583">
                  <c:v>3.6768167247847039E-3</c:v>
                </c:pt>
                <c:pt idx="584">
                  <c:v>3.7343487398416864E-3</c:v>
                </c:pt>
                <c:pt idx="585">
                  <c:v>3.7754129373133794E-3</c:v>
                </c:pt>
                <c:pt idx="586">
                  <c:v>3.8331425202017422E-3</c:v>
                </c:pt>
                <c:pt idx="587">
                  <c:v>3.8909818690064618E-3</c:v>
                </c:pt>
                <c:pt idx="588">
                  <c:v>3.9489263342296077E-3</c:v>
                </c:pt>
                <c:pt idx="589">
                  <c:v>4.0111480135619527E-3</c:v>
                </c:pt>
                <c:pt idx="590">
                  <c:v>4.081851438603179E-3</c:v>
                </c:pt>
                <c:pt idx="591">
                  <c:v>4.1401102605223561E-3</c:v>
                </c:pt>
                <c:pt idx="592">
                  <c:v>4.2026538305186345E-3</c:v>
                </c:pt>
                <c:pt idx="593">
                  <c:v>4.2568789465652346E-3</c:v>
                </c:pt>
                <c:pt idx="594">
                  <c:v>4.3153795106232185E-3</c:v>
                </c:pt>
                <c:pt idx="595">
                  <c:v>4.3739513551627196E-3</c:v>
                </c:pt>
                <c:pt idx="596">
                  <c:v>4.4325898299160671E-3</c:v>
                </c:pt>
                <c:pt idx="597">
                  <c:v>4.4912902845181679E-3</c:v>
                </c:pt>
                <c:pt idx="598">
                  <c:v>4.550048068499013E-3</c:v>
                </c:pt>
                <c:pt idx="599">
                  <c:v>4.6088585312986652E-3</c:v>
                </c:pt>
                <c:pt idx="600">
                  <c:v>4.6677170222647613E-3</c:v>
                </c:pt>
                <c:pt idx="601">
                  <c:v>4.7266188906425199E-3</c:v>
                </c:pt>
                <c:pt idx="602">
                  <c:v>4.7728260161683522E-3</c:v>
                </c:pt>
                <c:pt idx="603">
                  <c:v>4.8445341561367816E-3</c:v>
                </c:pt>
                <c:pt idx="604">
                  <c:v>4.9035382512616077E-3</c:v>
                </c:pt>
                <c:pt idx="605">
                  <c:v>4.9625671198147425E-3</c:v>
                </c:pt>
                <c:pt idx="606">
                  <c:v>5.0216161105592905E-3</c:v>
                </c:pt>
                <c:pt idx="607">
                  <c:v>5.0806805721559378E-3</c:v>
                </c:pt>
                <c:pt idx="608">
                  <c:v>5.1397558531729448E-3</c:v>
                </c:pt>
                <c:pt idx="609">
                  <c:v>5.1988373020786516E-3</c:v>
                </c:pt>
                <c:pt idx="610">
                  <c:v>5.2579202672439762E-3</c:v>
                </c:pt>
                <c:pt idx="611">
                  <c:v>5.317000082056822E-3</c:v>
                </c:pt>
                <c:pt idx="612">
                  <c:v>5.3760719325979256E-3</c:v>
                </c:pt>
                <c:pt idx="613">
                  <c:v>5.4351309179875851E-3</c:v>
                </c:pt>
                <c:pt idx="614">
                  <c:v>5.4941721316031922E-3</c:v>
                </c:pt>
                <c:pt idx="615">
                  <c:v>5.5531906621683613E-3</c:v>
                </c:pt>
                <c:pt idx="616">
                  <c:v>5.6121816542370473E-3</c:v>
                </c:pt>
                <c:pt idx="617">
                  <c:v>5.6711404085482697E-3</c:v>
                </c:pt>
                <c:pt idx="618">
                  <c:v>5.7300622512806987E-3</c:v>
                </c:pt>
                <c:pt idx="619">
                  <c:v>5.7889425085105861E-3</c:v>
                </c:pt>
                <c:pt idx="620">
                  <c:v>5.8477765062167619E-3</c:v>
                </c:pt>
                <c:pt idx="621">
                  <c:v>5.9065595702831319E-3</c:v>
                </c:pt>
                <c:pt idx="622">
                  <c:v>5.9652870264936819E-3</c:v>
                </c:pt>
                <c:pt idx="623">
                  <c:v>6.0239542005399715E-3</c:v>
                </c:pt>
                <c:pt idx="624">
                  <c:v>6.0698617385218064E-3</c:v>
                </c:pt>
                <c:pt idx="625">
                  <c:v>6.1410890044064081E-3</c:v>
                </c:pt>
                <c:pt idx="626">
                  <c:v>6.1995472851250621E-3</c:v>
                </c:pt>
                <c:pt idx="627">
                  <c:v>6.2579265854689758E-3</c:v>
                </c:pt>
                <c:pt idx="628">
                  <c:v>6.3162222306475946E-3</c:v>
                </c:pt>
                <c:pt idx="629">
                  <c:v>6.3744295457804356E-3</c:v>
                </c:pt>
                <c:pt idx="630">
                  <c:v>6.4325438558771042E-3</c:v>
                </c:pt>
                <c:pt idx="631">
                  <c:v>6.4905604858722654E-3</c:v>
                </c:pt>
                <c:pt idx="632">
                  <c:v>6.5525535994928694E-3</c:v>
                </c:pt>
                <c:pt idx="633">
                  <c:v>6.6103522137643308E-3</c:v>
                </c:pt>
                <c:pt idx="634">
                  <c:v>6.6680387809931801E-3</c:v>
                </c:pt>
                <c:pt idx="635">
                  <c:v>6.7256086258586419E-3</c:v>
                </c:pt>
                <c:pt idx="636">
                  <c:v>6.783057072965162E-3</c:v>
                </c:pt>
                <c:pt idx="637">
                  <c:v>6.8279322772785934E-3</c:v>
                </c:pt>
                <c:pt idx="638">
                  <c:v>6.8975710718318043E-3</c:v>
                </c:pt>
                <c:pt idx="639">
                  <c:v>6.9546272723495662E-3</c:v>
                </c:pt>
                <c:pt idx="640">
                  <c:v>7.0115433726133485E-3</c:v>
                </c:pt>
                <c:pt idx="641">
                  <c:v>7.0724255449597373E-3</c:v>
                </c:pt>
                <c:pt idx="642">
                  <c:v>7.1249365689247095E-3</c:v>
                </c:pt>
                <c:pt idx="643">
                  <c:v>7.1854948565633348E-3</c:v>
                </c:pt>
                <c:pt idx="644">
                  <c:v>7.2377132530141511E-3</c:v>
                </c:pt>
                <c:pt idx="645">
                  <c:v>7.2938587126762794E-3</c:v>
                </c:pt>
                <c:pt idx="646">
                  <c:v>7.3498360157607124E-3</c:v>
                </c:pt>
                <c:pt idx="647">
                  <c:v>7.433409061379237E-3</c:v>
                </c:pt>
                <c:pt idx="648">
                  <c:v>7.4889446056465303E-3</c:v>
                </c:pt>
                <c:pt idx="649">
                  <c:v>7.544295621065622E-3</c:v>
                </c:pt>
                <c:pt idx="650">
                  <c:v>7.6034603869197396E-3</c:v>
                </c:pt>
                <c:pt idx="651">
                  <c:v>7.6584152095632114E-3</c:v>
                </c:pt>
                <c:pt idx="652">
                  <c:v>7.7131711438608915E-3</c:v>
                </c:pt>
                <c:pt idx="653">
                  <c:v>7.7677235129319606E-3</c:v>
                </c:pt>
                <c:pt idx="654">
                  <c:v>7.8181190870445505E-3</c:v>
                </c:pt>
                <c:pt idx="655">
                  <c:v>7.8722647212767782E-3</c:v>
                </c:pt>
                <c:pt idx="656">
                  <c:v>7.9261930899274802E-3</c:v>
                </c:pt>
                <c:pt idx="657">
                  <c:v>7.9798995160258457E-3</c:v>
                </c:pt>
                <c:pt idx="658">
                  <c:v>8.0372681839461831E-3</c:v>
                </c:pt>
                <c:pt idx="659">
                  <c:v>8.0905009430372547E-3</c:v>
                </c:pt>
                <c:pt idx="660">
                  <c:v>8.143497396662808E-3</c:v>
                </c:pt>
                <c:pt idx="661">
                  <c:v>8.1962528673592654E-3</c:v>
                </c:pt>
                <c:pt idx="662">
                  <c:v>8.2487626775856922E-3</c:v>
                </c:pt>
                <c:pt idx="663">
                  <c:v>8.3010351360171281E-3</c:v>
                </c:pt>
                <c:pt idx="664">
                  <c:v>8.3531308933767236E-3</c:v>
                </c:pt>
                <c:pt idx="665">
                  <c:v>8.4051246783393395E-3</c:v>
                </c:pt>
                <c:pt idx="666">
                  <c:v>8.4570924105316948E-3</c:v>
                </c:pt>
                <c:pt idx="667">
                  <c:v>8.5052857678551419E-3</c:v>
                </c:pt>
                <c:pt idx="668">
                  <c:v>8.557378497158652E-3</c:v>
                </c:pt>
                <c:pt idx="669">
                  <c:v>8.609556479970415E-3</c:v>
                </c:pt>
                <c:pt idx="670">
                  <c:v>8.6618203112784897E-3</c:v>
                </c:pt>
                <c:pt idx="671">
                  <c:v>8.7141705860922514E-3</c:v>
                </c:pt>
                <c:pt idx="672">
                  <c:v>8.7704681111285213E-3</c:v>
                </c:pt>
                <c:pt idx="673">
                  <c:v>8.8230006542930617E-3</c:v>
                </c:pt>
                <c:pt idx="674">
                  <c:v>8.8756214783808178E-3</c:v>
                </c:pt>
                <c:pt idx="675">
                  <c:v>8.9283311785054269E-3</c:v>
                </c:pt>
                <c:pt idx="676">
                  <c:v>8.9772394386873344E-3</c:v>
                </c:pt>
                <c:pt idx="677">
                  <c:v>9.0301208702809888E-3</c:v>
                </c:pt>
                <c:pt idx="678">
                  <c:v>9.0830929107497127E-3</c:v>
                </c:pt>
                <c:pt idx="679">
                  <c:v>9.136156155190811E-3</c:v>
                </c:pt>
                <c:pt idx="680">
                  <c:v>9.2050059787342122E-3</c:v>
                </c:pt>
                <c:pt idx="681">
                  <c:v>9.2464891035509526E-3</c:v>
                </c:pt>
                <c:pt idx="682">
                  <c:v>9.299837599984314E-3</c:v>
                </c:pt>
                <c:pt idx="683">
                  <c:v>9.3532797337684513E-3</c:v>
                </c:pt>
                <c:pt idx="684">
                  <c:v>9.4068161001304596E-3</c:v>
                </c:pt>
                <c:pt idx="685">
                  <c:v>9.4604472943077451E-3</c:v>
                </c:pt>
                <c:pt idx="686">
                  <c:v>9.5141739115454527E-3</c:v>
                </c:pt>
                <c:pt idx="687">
                  <c:v>9.5679965471170882E-3</c:v>
                </c:pt>
                <c:pt idx="688">
                  <c:v>9.6219157962910036E-3</c:v>
                </c:pt>
                <c:pt idx="689">
                  <c:v>9.6639453766738416E-3</c:v>
                </c:pt>
                <c:pt idx="690">
                  <c:v>9.7180341746743483E-3</c:v>
                </c:pt>
                <c:pt idx="691">
                  <c:v>9.772221212259893E-3</c:v>
                </c:pt>
                <c:pt idx="692">
                  <c:v>9.8265070845801206E-3</c:v>
                </c:pt>
                <c:pt idx="693">
                  <c:v>9.9091143072058685E-3</c:v>
                </c:pt>
                <c:pt idx="694">
                  <c:v>9.9474935142611128E-3</c:v>
                </c:pt>
                <c:pt idx="695">
                  <c:v>1.0002105727564978E-2</c:v>
                </c:pt>
                <c:pt idx="696">
                  <c:v>1.005681931717748E-2</c:v>
                </c:pt>
                <c:pt idx="697">
                  <c:v>1.0111634878495901E-2</c:v>
                </c:pt>
                <c:pt idx="698">
                  <c:v>1.0162478134180475E-2</c:v>
                </c:pt>
                <c:pt idx="699">
                  <c:v>1.0217490449323741E-2</c:v>
                </c:pt>
                <c:pt idx="700">
                  <c:v>1.0272606468568313E-2</c:v>
                </c:pt>
                <c:pt idx="701">
                  <c:v>1.032782678730193E-2</c:v>
                </c:pt>
                <c:pt idx="702">
                  <c:v>1.0387263100682619E-2</c:v>
                </c:pt>
                <c:pt idx="703">
                  <c:v>1.0442702996425199E-2</c:v>
                </c:pt>
                <c:pt idx="704">
                  <c:v>1.049824903206723E-2</c:v>
                </c:pt>
                <c:pt idx="705">
                  <c:v>1.0553901803116869E-2</c:v>
                </c:pt>
                <c:pt idx="706">
                  <c:v>1.0605513712937054E-2</c:v>
                </c:pt>
                <c:pt idx="707">
                  <c:v>1.0661372332568142E-2</c:v>
                </c:pt>
                <c:pt idx="708">
                  <c:v>1.0717339419804794E-2</c:v>
                </c:pt>
                <c:pt idx="709">
                  <c:v>1.0773415570143996E-2</c:v>
                </c:pt>
                <c:pt idx="710">
                  <c:v>1.0829601379104048E-2</c:v>
                </c:pt>
                <c:pt idx="711">
                  <c:v>1.0890093223512309E-2</c:v>
                </c:pt>
                <c:pt idx="712">
                  <c:v>1.0946509817976789E-2</c:v>
                </c:pt>
                <c:pt idx="713">
                  <c:v>1.1003037912468544E-2</c:v>
                </c:pt>
                <c:pt idx="714">
                  <c:v>1.1059678102629819E-2</c:v>
                </c:pt>
                <c:pt idx="715">
                  <c:v>1.1116428768043267E-2</c:v>
                </c:pt>
                <c:pt idx="716">
                  <c:v>1.1173250918151009E-2</c:v>
                </c:pt>
                <c:pt idx="717">
                  <c:v>1.1230073975633571E-2</c:v>
                </c:pt>
                <c:pt idx="718">
                  <c:v>1.1286825522053253E-2</c:v>
                </c:pt>
                <c:pt idx="719">
                  <c:v>1.1339227585960288E-2</c:v>
                </c:pt>
                <c:pt idx="720">
                  <c:v>1.1395646371971324E-2</c:v>
                </c:pt>
                <c:pt idx="721">
                  <c:v>1.1451853142774304E-2</c:v>
                </c:pt>
                <c:pt idx="722">
                  <c:v>1.1507844469242912E-2</c:v>
                </c:pt>
                <c:pt idx="723">
                  <c:v>1.156361692219221E-2</c:v>
                </c:pt>
                <c:pt idx="724">
                  <c:v>1.1623302184216965E-2</c:v>
                </c:pt>
                <c:pt idx="725">
                  <c:v>1.1678611958770882E-2</c:v>
                </c:pt>
                <c:pt idx="726">
                  <c:v>1.1733692328011988E-2</c:v>
                </c:pt>
                <c:pt idx="727">
                  <c:v>1.1788539862337875E-2</c:v>
                </c:pt>
                <c:pt idx="728">
                  <c:v>1.1839076059223075E-2</c:v>
                </c:pt>
                <c:pt idx="729">
                  <c:v>1.189346325539109E-2</c:v>
                </c:pt>
                <c:pt idx="730">
                  <c:v>1.1947607572357022E-2</c:v>
                </c:pt>
                <c:pt idx="731">
                  <c:v>1.2001505580538918E-2</c:v>
                </c:pt>
                <c:pt idx="732">
                  <c:v>1.2059164970462201E-2</c:v>
                </c:pt>
                <c:pt idx="733">
                  <c:v>1.2112543470753025E-2</c:v>
                </c:pt>
                <c:pt idx="734">
                  <c:v>1.2165665127503866E-2</c:v>
                </c:pt>
                <c:pt idx="735">
                  <c:v>1.2218526510712632E-2</c:v>
                </c:pt>
                <c:pt idx="736">
                  <c:v>1.2271124190351451E-2</c:v>
                </c:pt>
                <c:pt idx="737">
                  <c:v>1.232345473633056E-2</c:v>
                </c:pt>
                <c:pt idx="738">
                  <c:v>1.2375514718529258E-2</c:v>
                </c:pt>
                <c:pt idx="739">
                  <c:v>1.2427300706777845E-2</c:v>
                </c:pt>
                <c:pt idx="740">
                  <c:v>1.247880927086537E-2</c:v>
                </c:pt>
                <c:pt idx="741">
                  <c:v>1.2518473362144813E-2</c:v>
                </c:pt>
                <c:pt idx="742">
                  <c:v>1.2569473181118467E-2</c:v>
                </c:pt>
                <c:pt idx="743">
                  <c:v>1.2620186028651226E-2</c:v>
                </c:pt>
                <c:pt idx="744">
                  <c:v>1.2670608475106513E-2</c:v>
                </c:pt>
                <c:pt idx="745">
                  <c:v>1.2732070668744579E-2</c:v>
                </c:pt>
                <c:pt idx="746">
                  <c:v>1.2781842651228425E-2</c:v>
                </c:pt>
                <c:pt idx="747">
                  <c:v>1.2846239471565315E-2</c:v>
                </c:pt>
                <c:pt idx="748">
                  <c:v>1.288047887549029E-2</c:v>
                </c:pt>
                <c:pt idx="749">
                  <c:v>1.2929336256204333E-2</c:v>
                </c:pt>
                <c:pt idx="750">
                  <c:v>1.2974207407956406E-2</c:v>
                </c:pt>
                <c:pt idx="751">
                  <c:v>1.3022458962963945E-2</c:v>
                </c:pt>
                <c:pt idx="752">
                  <c:v>1.3070392178475387E-2</c:v>
                </c:pt>
                <c:pt idx="753">
                  <c:v>1.3118003624072117E-2</c:v>
                </c:pt>
                <c:pt idx="754">
                  <c:v>1.3168878621396889E-2</c:v>
                </c:pt>
                <c:pt idx="755">
                  <c:v>1.3215814172032631E-2</c:v>
                </c:pt>
                <c:pt idx="756">
                  <c:v>1.3262417410150221E-2</c:v>
                </c:pt>
                <c:pt idx="757">
                  <c:v>1.3308684904968844E-2</c:v>
                </c:pt>
                <c:pt idx="758">
                  <c:v>1.3351114236551886E-2</c:v>
                </c:pt>
                <c:pt idx="759">
                  <c:v>1.339672302223871E-2</c:v>
                </c:pt>
                <c:pt idx="760">
                  <c:v>1.3441986024302466E-2</c:v>
                </c:pt>
                <c:pt idx="761">
                  <c:v>1.3486899812119368E-2</c:v>
                </c:pt>
                <c:pt idx="762">
                  <c:v>1.3531460955044317E-2</c:v>
                </c:pt>
                <c:pt idx="763">
                  <c:v>1.3579047137281728E-2</c:v>
                </c:pt>
                <c:pt idx="764">
                  <c:v>1.3622868364880591E-2</c:v>
                </c:pt>
                <c:pt idx="765">
                  <c:v>1.3666326402031416E-2</c:v>
                </c:pt>
                <c:pt idx="766">
                  <c:v>1.3709417817749675E-2</c:v>
                </c:pt>
                <c:pt idx="767">
                  <c:v>1.3752141130082739E-2</c:v>
                </c:pt>
                <c:pt idx="768">
                  <c:v>1.3794527705821067E-2</c:v>
                </c:pt>
                <c:pt idx="769">
                  <c:v>1.3836636604787497E-2</c:v>
                </c:pt>
                <c:pt idx="770">
                  <c:v>1.3878528392673844E-2</c:v>
                </c:pt>
                <c:pt idx="771">
                  <c:v>1.3920264290608922E-2</c:v>
                </c:pt>
                <c:pt idx="772">
                  <c:v>1.3958655666529651E-2</c:v>
                </c:pt>
                <c:pt idx="773">
                  <c:v>1.4000184567530383E-2</c:v>
                </c:pt>
                <c:pt idx="774">
                  <c:v>1.4041609780856668E-2</c:v>
                </c:pt>
                <c:pt idx="775">
                  <c:v>1.4082930911914815E-2</c:v>
                </c:pt>
                <c:pt idx="776">
                  <c:v>1.4127359237686531E-2</c:v>
                </c:pt>
                <c:pt idx="777">
                  <c:v>1.4168465108514994E-2</c:v>
                </c:pt>
                <c:pt idx="778">
                  <c:v>1.42094656856368E-2</c:v>
                </c:pt>
                <c:pt idx="779">
                  <c:v>1.4250360574402475E-2</c:v>
                </c:pt>
                <c:pt idx="780">
                  <c:v>1.4287961522340353E-2</c:v>
                </c:pt>
                <c:pt idx="781">
                  <c:v>1.4328649873250221E-2</c:v>
                </c:pt>
                <c:pt idx="782">
                  <c:v>1.4369231379685488E-2</c:v>
                </c:pt>
                <c:pt idx="783">
                  <c:v>1.4409705647039139E-2</c:v>
                </c:pt>
                <c:pt idx="784">
                  <c:v>1.4450072280696169E-2</c:v>
                </c:pt>
                <c:pt idx="785">
                  <c:v>1.4493488350592807E-2</c:v>
                </c:pt>
                <c:pt idx="786">
                  <c:v>1.4533632370357957E-2</c:v>
                </c:pt>
                <c:pt idx="787">
                  <c:v>1.4573667544452565E-2</c:v>
                </c:pt>
                <c:pt idx="788">
                  <c:v>1.4613593478201374E-2</c:v>
                </c:pt>
                <c:pt idx="789">
                  <c:v>1.4653409776929119E-2</c:v>
                </c:pt>
                <c:pt idx="790">
                  <c:v>1.4693116045947649E-2</c:v>
                </c:pt>
                <c:pt idx="791">
                  <c:v>1.4732711890584284E-2</c:v>
                </c:pt>
                <c:pt idx="792">
                  <c:v>1.477219691615087E-2</c:v>
                </c:pt>
                <c:pt idx="793">
                  <c:v>1.4802247039068992E-2</c:v>
                </c:pt>
                <c:pt idx="794">
                  <c:v>1.4841528401677375E-2</c:v>
                </c:pt>
                <c:pt idx="795">
                  <c:v>1.4880697846750517E-2</c:v>
                </c:pt>
                <c:pt idx="796">
                  <c:v>1.4919754979755442E-2</c:v>
                </c:pt>
                <c:pt idx="797">
                  <c:v>1.4967945943827063E-2</c:v>
                </c:pt>
                <c:pt idx="798">
                  <c:v>1.5019052960069144E-2</c:v>
                </c:pt>
                <c:pt idx="799">
                  <c:v>1.5045456007219208E-2</c:v>
                </c:pt>
                <c:pt idx="800">
                  <c:v>1.5084040271335848E-2</c:v>
                </c:pt>
                <c:pt idx="801">
                  <c:v>1.5122510164129752E-2</c:v>
                </c:pt>
                <c:pt idx="802">
                  <c:v>1.5157816451498718E-2</c:v>
                </c:pt>
                <c:pt idx="803">
                  <c:v>1.5196063065401333E-2</c:v>
                </c:pt>
                <c:pt idx="804">
                  <c:v>1.5234194152886182E-2</c:v>
                </c:pt>
                <c:pt idx="805">
                  <c:v>1.5272209319290297E-2</c:v>
                </c:pt>
                <c:pt idx="806">
                  <c:v>1.5313130243548873E-2</c:v>
                </c:pt>
                <c:pt idx="807">
                  <c:v>1.5350905619555473E-2</c:v>
                </c:pt>
                <c:pt idx="808">
                  <c:v>1.5388563861270127E-2</c:v>
                </c:pt>
                <c:pt idx="809">
                  <c:v>1.54261045739789E-2</c:v>
                </c:pt>
                <c:pt idx="810">
                  <c:v>1.5463527362965274E-2</c:v>
                </c:pt>
                <c:pt idx="811">
                  <c:v>1.5497843874183737E-2</c:v>
                </c:pt>
                <c:pt idx="812">
                  <c:v>1.5535036542550174E-2</c:v>
                </c:pt>
                <c:pt idx="813">
                  <c:v>1.5572110132537453E-2</c:v>
                </c:pt>
                <c:pt idx="814">
                  <c:v>1.5609064249471949E-2</c:v>
                </c:pt>
                <c:pt idx="815">
                  <c:v>1.564885863681284E-2</c:v>
                </c:pt>
                <c:pt idx="816">
                  <c:v>1.5685565594301908E-2</c:v>
                </c:pt>
                <c:pt idx="817">
                  <c:v>1.5722151865003961E-2</c:v>
                </c:pt>
                <c:pt idx="818">
                  <c:v>1.5758617054189589E-2</c:v>
                </c:pt>
                <c:pt idx="819">
                  <c:v>1.5794959905601758E-2</c:v>
                </c:pt>
                <c:pt idx="820">
                  <c:v>1.5831164649075937E-2</c:v>
                </c:pt>
                <c:pt idx="821">
                  <c:v>1.58672033024536E-2</c:v>
                </c:pt>
                <c:pt idx="822">
                  <c:v>1.5903047255531509E-2</c:v>
                </c:pt>
                <c:pt idx="823">
                  <c:v>1.5938667646109295E-2</c:v>
                </c:pt>
                <c:pt idx="824">
                  <c:v>1.5971182582926957E-2</c:v>
                </c:pt>
                <c:pt idx="825">
                  <c:v>1.600632327443563E-2</c:v>
                </c:pt>
                <c:pt idx="826">
                  <c:v>1.6041212206067357E-2</c:v>
                </c:pt>
                <c:pt idx="827">
                  <c:v>1.6075847808035171E-2</c:v>
                </c:pt>
                <c:pt idx="828">
                  <c:v>1.6113021590044699E-2</c:v>
                </c:pt>
                <c:pt idx="829">
                  <c:v>1.6147128889759558E-2</c:v>
                </c:pt>
                <c:pt idx="830">
                  <c:v>1.618097802993422E-2</c:v>
                </c:pt>
                <c:pt idx="831">
                  <c:v>1.621456744062193E-2</c:v>
                </c:pt>
                <c:pt idx="832">
                  <c:v>1.624517093011324E-2</c:v>
                </c:pt>
                <c:pt idx="833">
                  <c:v>1.6278253588406066E-2</c:v>
                </c:pt>
                <c:pt idx="834">
                  <c:v>1.6311071928462262E-2</c:v>
                </c:pt>
                <c:pt idx="835">
                  <c:v>1.6343624380484201E-2</c:v>
                </c:pt>
                <c:pt idx="836">
                  <c:v>1.6375909374676922E-2</c:v>
                </c:pt>
                <c:pt idx="837">
                  <c:v>1.6410561668919223E-2</c:v>
                </c:pt>
                <c:pt idx="838">
                  <c:v>1.6442289014887746E-2</c:v>
                </c:pt>
                <c:pt idx="839">
                  <c:v>1.6473744071852019E-2</c:v>
                </c:pt>
                <c:pt idx="840">
                  <c:v>1.6514510802445998E-2</c:v>
                </c:pt>
                <c:pt idx="841">
                  <c:v>1.6545340247459836E-2</c:v>
                </c:pt>
                <c:pt idx="842">
                  <c:v>1.6575892224870842E-2</c:v>
                </c:pt>
                <c:pt idx="843">
                  <c:v>1.6606165164465964E-2</c:v>
                </c:pt>
                <c:pt idx="844">
                  <c:v>1.6636157496036995E-2</c:v>
                </c:pt>
                <c:pt idx="845">
                  <c:v>1.6655927052011455E-2</c:v>
                </c:pt>
                <c:pt idx="846">
                  <c:v>1.6685429557363279E-2</c:v>
                </c:pt>
                <c:pt idx="847">
                  <c:v>1.6714647235929497E-2</c:v>
                </c:pt>
                <c:pt idx="848">
                  <c:v>1.6743578518099461E-2</c:v>
                </c:pt>
                <c:pt idx="849">
                  <c:v>1.6772221834251498E-2</c:v>
                </c:pt>
                <c:pt idx="850">
                  <c:v>1.6810130786022046E-2</c:v>
                </c:pt>
                <c:pt idx="851">
                  <c:v>1.6838114896067034E-2</c:v>
                </c:pt>
                <c:pt idx="852">
                  <c:v>1.6865805836625763E-2</c:v>
                </c:pt>
                <c:pt idx="853">
                  <c:v>1.6893202037550577E-2</c:v>
                </c:pt>
                <c:pt idx="854">
                  <c:v>1.6913376239919842E-2</c:v>
                </c:pt>
                <c:pt idx="855">
                  <c:v>1.6940238680114739E-2</c:v>
                </c:pt>
                <c:pt idx="856">
                  <c:v>1.6966802042970741E-2</c:v>
                </c:pt>
                <c:pt idx="857">
                  <c:v>1.6993064758788812E-2</c:v>
                </c:pt>
                <c:pt idx="858">
                  <c:v>1.7027159643023537E-2</c:v>
                </c:pt>
                <c:pt idx="859">
                  <c:v>1.7052731524763165E-2</c:v>
                </c:pt>
                <c:pt idx="860">
                  <c:v>1.7077997576576409E-2</c:v>
                </c:pt>
                <c:pt idx="861">
                  <c:v>1.7102956228529087E-2</c:v>
                </c:pt>
                <c:pt idx="862">
                  <c:v>1.7121177313051156E-2</c:v>
                </c:pt>
                <c:pt idx="863">
                  <c:v>1.7151945053160977E-2</c:v>
                </c:pt>
                <c:pt idx="864">
                  <c:v>1.7175972086024283E-2</c:v>
                </c:pt>
                <c:pt idx="865">
                  <c:v>1.7199685439400203E-2</c:v>
                </c:pt>
                <c:pt idx="866">
                  <c:v>1.7223083543402018E-2</c:v>
                </c:pt>
                <c:pt idx="867">
                  <c:v>1.7246164828175481E-2</c:v>
                </c:pt>
                <c:pt idx="868">
                  <c:v>1.7268927723866345E-2</c:v>
                </c:pt>
                <c:pt idx="869">
                  <c:v>1.7291370660640348E-2</c:v>
                </c:pt>
                <c:pt idx="870">
                  <c:v>1.7313492068678216E-2</c:v>
                </c:pt>
                <c:pt idx="871">
                  <c:v>1.7335293285285214E-2</c:v>
                </c:pt>
                <c:pt idx="872">
                  <c:v>1.7356804292795458E-2</c:v>
                </c:pt>
                <c:pt idx="873">
                  <c:v>1.7378071620384461E-2</c:v>
                </c:pt>
                <c:pt idx="874">
                  <c:v>1.7399142390253364E-2</c:v>
                </c:pt>
                <c:pt idx="875">
                  <c:v>1.7420064108696065E-2</c:v>
                </c:pt>
                <c:pt idx="876">
                  <c:v>1.7440872863765111E-2</c:v>
                </c:pt>
                <c:pt idx="877">
                  <c:v>1.7461573954134502E-2</c:v>
                </c:pt>
                <c:pt idx="878">
                  <c:v>1.7482167671748206E-2</c:v>
                </c:pt>
                <c:pt idx="879">
                  <c:v>1.7502654308545196E-2</c:v>
                </c:pt>
                <c:pt idx="880">
                  <c:v>1.7523034156479433E-2</c:v>
                </c:pt>
                <c:pt idx="881">
                  <c:v>1.7543307507502381E-2</c:v>
                </c:pt>
                <c:pt idx="882">
                  <c:v>1.7563474653575495E-2</c:v>
                </c:pt>
                <c:pt idx="883">
                  <c:v>1.7583535886665225E-2</c:v>
                </c:pt>
                <c:pt idx="884">
                  <c:v>1.7597950758966113E-2</c:v>
                </c:pt>
                <c:pt idx="885">
                  <c:v>1.7623341781767832E-2</c:v>
                </c:pt>
                <c:pt idx="886">
                  <c:v>1.7643087027743587E-2</c:v>
                </c:pt>
                <c:pt idx="887">
                  <c:v>1.7662727528641731E-2</c:v>
                </c:pt>
                <c:pt idx="888">
                  <c:v>1.7682263576456192E-2</c:v>
                </c:pt>
                <c:pt idx="889">
                  <c:v>1.7701695463178402E-2</c:v>
                </c:pt>
                <c:pt idx="890">
                  <c:v>1.7721023480814779E-2</c:v>
                </c:pt>
                <c:pt idx="891">
                  <c:v>1.7740247921364249E-2</c:v>
                </c:pt>
                <c:pt idx="892">
                  <c:v>1.7760298568475032E-2</c:v>
                </c:pt>
                <c:pt idx="893">
                  <c:v>1.7779308432109234E-2</c:v>
                </c:pt>
                <c:pt idx="894">
                  <c:v>1.779821561963324E-2</c:v>
                </c:pt>
                <c:pt idx="895">
                  <c:v>1.7817020423071522E-2</c:v>
                </c:pt>
                <c:pt idx="896">
                  <c:v>1.7835723134451125E-2</c:v>
                </c:pt>
                <c:pt idx="897">
                  <c:v>1.7849035081254985E-2</c:v>
                </c:pt>
                <c:pt idx="898">
                  <c:v>1.7867553413579707E-2</c:v>
                </c:pt>
                <c:pt idx="899">
                  <c:v>1.7885970479620497E-2</c:v>
                </c:pt>
                <c:pt idx="900">
                  <c:v>1.7904286571426602E-2</c:v>
                </c:pt>
                <c:pt idx="901">
                  <c:v>1.7927715531921046E-2</c:v>
                </c:pt>
                <c:pt idx="902">
                  <c:v>1.7945811823872428E-2</c:v>
                </c:pt>
                <c:pt idx="903">
                  <c:v>1.7963808068109179E-2</c:v>
                </c:pt>
                <c:pt idx="904">
                  <c:v>1.7983422663991611E-2</c:v>
                </c:pt>
                <c:pt idx="905">
                  <c:v>1.799950158171202E-2</c:v>
                </c:pt>
                <c:pt idx="906">
                  <c:v>1.8017199435225031E-2</c:v>
                </c:pt>
                <c:pt idx="907">
                  <c:v>1.8034798409317258E-2</c:v>
                </c:pt>
                <c:pt idx="908">
                  <c:v>1.8060564389125844E-2</c:v>
                </c:pt>
                <c:pt idx="909">
                  <c:v>1.8077916557063034E-2</c:v>
                </c:pt>
                <c:pt idx="910">
                  <c:v>1.8096849137408479E-2</c:v>
                </c:pt>
                <c:pt idx="911">
                  <c:v>1.8113999810958212E-2</c:v>
                </c:pt>
                <c:pt idx="912">
                  <c:v>1.8131053232464112E-2</c:v>
                </c:pt>
                <c:pt idx="913">
                  <c:v>1.8148009694035735E-2</c:v>
                </c:pt>
                <c:pt idx="914">
                  <c:v>1.8163215443353309E-2</c:v>
                </c:pt>
                <c:pt idx="915">
                  <c:v>1.8179984874676869E-2</c:v>
                </c:pt>
                <c:pt idx="916">
                  <c:v>1.8196658205619443E-2</c:v>
                </c:pt>
                <c:pt idx="917">
                  <c:v>1.8213235728304689E-2</c:v>
                </c:pt>
                <c:pt idx="918">
                  <c:v>1.8231347826938742E-2</c:v>
                </c:pt>
                <c:pt idx="919">
                  <c:v>1.8247728663393761E-2</c:v>
                </c:pt>
                <c:pt idx="920">
                  <c:v>1.8264014584782006E-2</c:v>
                </c:pt>
                <c:pt idx="921">
                  <c:v>1.8280205883241404E-2</c:v>
                </c:pt>
                <c:pt idx="922">
                  <c:v>1.8296302849035252E-2</c:v>
                </c:pt>
                <c:pt idx="923">
                  <c:v>1.8312304813632514E-2</c:v>
                </c:pt>
                <c:pt idx="924">
                  <c:v>1.8328208580503692E-2</c:v>
                </c:pt>
                <c:pt idx="925">
                  <c:v>1.8344010517276972E-2</c:v>
                </c:pt>
                <c:pt idx="926">
                  <c:v>1.8359706961859783E-2</c:v>
                </c:pt>
                <c:pt idx="927">
                  <c:v>1.8373721783706998E-2</c:v>
                </c:pt>
                <c:pt idx="928">
                  <c:v>1.8389206230458477E-2</c:v>
                </c:pt>
                <c:pt idx="929">
                  <c:v>1.8404580704120654E-2</c:v>
                </c:pt>
                <c:pt idx="930">
                  <c:v>1.8419845365239773E-2</c:v>
                </c:pt>
                <c:pt idx="931">
                  <c:v>1.8436544837851992E-2</c:v>
                </c:pt>
                <c:pt idx="932">
                  <c:v>1.8451583319071013E-2</c:v>
                </c:pt>
                <c:pt idx="933">
                  <c:v>1.8466512475918542E-2</c:v>
                </c:pt>
                <c:pt idx="934">
                  <c:v>1.8481332468952595E-2</c:v>
                </c:pt>
                <c:pt idx="935">
                  <c:v>1.8496043458746669E-2</c:v>
                </c:pt>
                <c:pt idx="936">
                  <c:v>1.8509136259936554E-2</c:v>
                </c:pt>
                <c:pt idx="937">
                  <c:v>1.8523636729020687E-2</c:v>
                </c:pt>
                <c:pt idx="938">
                  <c:v>1.8538028670112894E-2</c:v>
                </c:pt>
                <c:pt idx="939">
                  <c:v>1.8558261969798165E-2</c:v>
                </c:pt>
                <c:pt idx="940">
                  <c:v>1.8567968979099195E-2</c:v>
                </c:pt>
                <c:pt idx="941">
                  <c:v>1.8582029321514714E-2</c:v>
                </c:pt>
                <c:pt idx="942">
                  <c:v>1.8595981784753669E-2</c:v>
                </c:pt>
                <c:pt idx="943">
                  <c:v>1.8609826529410189E-2</c:v>
                </c:pt>
                <c:pt idx="944">
                  <c:v>1.8623563716083539E-2</c:v>
                </c:pt>
                <c:pt idx="945">
                  <c:v>1.8637193505380737E-2</c:v>
                </c:pt>
                <c:pt idx="946">
                  <c:v>1.8650716057906216E-2</c:v>
                </c:pt>
                <c:pt idx="947">
                  <c:v>1.8664131534272141E-2</c:v>
                </c:pt>
                <c:pt idx="948">
                  <c:v>1.8677440095093263E-2</c:v>
                </c:pt>
                <c:pt idx="949">
                  <c:v>1.8686383680847549E-2</c:v>
                </c:pt>
                <c:pt idx="950">
                  <c:v>1.8699499654528978E-2</c:v>
                </c:pt>
                <c:pt idx="951">
                  <c:v>1.8712509175275369E-2</c:v>
                </c:pt>
                <c:pt idx="952">
                  <c:v>1.8725412403712519E-2</c:v>
                </c:pt>
                <c:pt idx="953">
                  <c:v>1.8747943316010103E-2</c:v>
                </c:pt>
                <c:pt idx="954">
                  <c:v>1.8755055228466509E-2</c:v>
                </c:pt>
                <c:pt idx="955">
                  <c:v>1.8767619877996352E-2</c:v>
                </c:pt>
                <c:pt idx="956">
                  <c:v>1.8780078897030879E-2</c:v>
                </c:pt>
                <c:pt idx="957">
                  <c:v>1.8791068832554991E-2</c:v>
                </c:pt>
                <c:pt idx="958">
                  <c:v>1.8803323941549266E-2</c:v>
                </c:pt>
                <c:pt idx="959">
                  <c:v>1.8815473895602786E-2</c:v>
                </c:pt>
                <c:pt idx="960">
                  <c:v>1.8827518855373704E-2</c:v>
                </c:pt>
                <c:pt idx="961">
                  <c:v>1.8839458981525503E-2</c:v>
                </c:pt>
                <c:pt idx="962">
                  <c:v>1.8852623767356001E-2</c:v>
                </c:pt>
                <c:pt idx="963">
                  <c:v>1.8864347871257906E-2</c:v>
                </c:pt>
                <c:pt idx="964">
                  <c:v>1.8875967629940895E-2</c:v>
                </c:pt>
                <c:pt idx="965">
                  <c:v>1.8887483204081599E-2</c:v>
                </c:pt>
                <c:pt idx="966">
                  <c:v>1.8897592731472734E-2</c:v>
                </c:pt>
                <c:pt idx="967">
                  <c:v>1.8908907230037464E-2</c:v>
                </c:pt>
                <c:pt idx="968">
                  <c:v>1.8920118019720711E-2</c:v>
                </c:pt>
                <c:pt idx="969">
                  <c:v>1.8931225261217932E-2</c:v>
                </c:pt>
                <c:pt idx="970">
                  <c:v>1.894350393057026E-2</c:v>
                </c:pt>
                <c:pt idx="971">
                  <c:v>1.8954397771849638E-2</c:v>
                </c:pt>
                <c:pt idx="972">
                  <c:v>1.8965188553410842E-2</c:v>
                </c:pt>
                <c:pt idx="973">
                  <c:v>1.8975876435958862E-2</c:v>
                </c:pt>
                <c:pt idx="974">
                  <c:v>1.898646158019612E-2</c:v>
                </c:pt>
                <c:pt idx="975">
                  <c:v>1.8996944146837929E-2</c:v>
                </c:pt>
                <c:pt idx="976">
                  <c:v>1.9007324296594443E-2</c:v>
                </c:pt>
                <c:pt idx="977">
                  <c:v>1.9017602190180973E-2</c:v>
                </c:pt>
                <c:pt idx="978">
                  <c:v>1.9027777988315411E-2</c:v>
                </c:pt>
                <c:pt idx="979">
                  <c:v>1.903663787991583E-2</c:v>
                </c:pt>
                <c:pt idx="980">
                  <c:v>1.9046616697805163E-2</c:v>
                </c:pt>
                <c:pt idx="981">
                  <c:v>1.9056493896037807E-2</c:v>
                </c:pt>
                <c:pt idx="982">
                  <c:v>1.9066269635349187E-2</c:v>
                </c:pt>
                <c:pt idx="983">
                  <c:v>1.9075944076466733E-2</c:v>
                </c:pt>
                <c:pt idx="984">
                  <c:v>1.9086697773337949E-2</c:v>
                </c:pt>
                <c:pt idx="985">
                  <c:v>1.9096163403725844E-2</c:v>
                </c:pt>
                <c:pt idx="986">
                  <c:v>1.9105528224531119E-2</c:v>
                </c:pt>
                <c:pt idx="987">
                  <c:v>1.911479239650261E-2</c:v>
                </c:pt>
                <c:pt idx="988">
                  <c:v>1.9122802435163955E-2</c:v>
                </c:pt>
                <c:pt idx="989">
                  <c:v>1.9131872462748944E-2</c:v>
                </c:pt>
                <c:pt idx="990">
                  <c:v>1.9140842317376006E-2</c:v>
                </c:pt>
                <c:pt idx="991">
                  <c:v>1.9149712159801879E-2</c:v>
                </c:pt>
                <c:pt idx="992">
                  <c:v>1.9162986589375312E-2</c:v>
                </c:pt>
                <c:pt idx="993">
                  <c:v>1.9168272805094588E-2</c:v>
                </c:pt>
                <c:pt idx="994">
                  <c:v>1.9176836936434166E-2</c:v>
                </c:pt>
                <c:pt idx="995">
                  <c:v>1.9185301705031195E-2</c:v>
                </c:pt>
                <c:pt idx="996">
                  <c:v>1.9193667271668029E-2</c:v>
                </c:pt>
                <c:pt idx="997">
                  <c:v>1.9201933797119288E-2</c:v>
                </c:pt>
                <c:pt idx="998">
                  <c:v>1.9210101442164746E-2</c:v>
                </c:pt>
                <c:pt idx="999">
                  <c:v>1.9218170367591918E-2</c:v>
                </c:pt>
                <c:pt idx="1000">
                  <c:v>1.9226140734188317E-2</c:v>
                </c:pt>
                <c:pt idx="1001">
                  <c:v>1.9230808671614037E-2</c:v>
                </c:pt>
                <c:pt idx="1002">
                  <c:v>1.9238602167625438E-2</c:v>
                </c:pt>
                <c:pt idx="1003">
                  <c:v>1.9246297567942414E-2</c:v>
                </c:pt>
                <c:pt idx="1004">
                  <c:v>1.9253895033364912E-2</c:v>
                </c:pt>
                <c:pt idx="1005">
                  <c:v>1.9264519812472763E-2</c:v>
                </c:pt>
                <c:pt idx="1006">
                  <c:v>1.9271902202784727E-2</c:v>
                </c:pt>
                <c:pt idx="1007">
                  <c:v>1.9279187159861016E-2</c:v>
                </c:pt>
                <c:pt idx="1008">
                  <c:v>1.9286374844509777E-2</c:v>
                </c:pt>
                <c:pt idx="1009">
                  <c:v>1.9293465417546878E-2</c:v>
                </c:pt>
                <c:pt idx="1010">
                  <c:v>1.9299450678599506E-2</c:v>
                </c:pt>
                <c:pt idx="1011">
                  <c:v>1.9306354040883988E-2</c:v>
                </c:pt>
                <c:pt idx="1012">
                  <c:v>1.9313160767578275E-2</c:v>
                </c:pt>
                <c:pt idx="1013">
                  <c:v>1.9319871019495061E-2</c:v>
                </c:pt>
                <c:pt idx="1014">
                  <c:v>1.9327467237211238E-2</c:v>
                </c:pt>
                <c:pt idx="1015">
                  <c:v>1.9333978517812385E-2</c:v>
                </c:pt>
                <c:pt idx="1016">
                  <c:v>1.9340393812577478E-2</c:v>
                </c:pt>
                <c:pt idx="1017">
                  <c:v>1.9346713282335289E-2</c:v>
                </c:pt>
                <c:pt idx="1018">
                  <c:v>1.9351980786439071E-2</c:v>
                </c:pt>
                <c:pt idx="1019">
                  <c:v>1.935811556711986E-2</c:v>
                </c:pt>
                <c:pt idx="1020">
                  <c:v>1.9364154998853245E-2</c:v>
                </c:pt>
                <c:pt idx="1021">
                  <c:v>1.9370099242481231E-2</c:v>
                </c:pt>
                <c:pt idx="1022">
                  <c:v>1.9375948458848491E-2</c:v>
                </c:pt>
                <c:pt idx="1023">
                  <c:v>1.9382626782973169E-2</c:v>
                </c:pt>
                <c:pt idx="1024">
                  <c:v>1.9388279981339372E-2</c:v>
                </c:pt>
                <c:pt idx="1025">
                  <c:v>1.9393838641488321E-2</c:v>
                </c:pt>
                <c:pt idx="1026">
                  <c:v>1.9399302924271989E-2</c:v>
                </c:pt>
                <c:pt idx="1027">
                  <c:v>1.9404673083098001E-2</c:v>
                </c:pt>
                <c:pt idx="1028">
                  <c:v>1.9409950928773338E-2</c:v>
                </c:pt>
                <c:pt idx="1029">
                  <c:v>1.9415139576468066E-2</c:v>
                </c:pt>
                <c:pt idx="1030">
                  <c:v>1.9420242199323923E-2</c:v>
                </c:pt>
                <c:pt idx="1031">
                  <c:v>1.9424386500583424E-2</c:v>
                </c:pt>
                <c:pt idx="1032">
                  <c:v>1.9429331359878788E-2</c:v>
                </c:pt>
                <c:pt idx="1033">
                  <c:v>1.9434196402812631E-2</c:v>
                </c:pt>
                <c:pt idx="1034">
                  <c:v>1.943898187434101E-2</c:v>
                </c:pt>
                <c:pt idx="1035">
                  <c:v>1.9443688019425309E-2</c:v>
                </c:pt>
                <c:pt idx="1036">
                  <c:v>1.9449163551914148E-2</c:v>
                </c:pt>
                <c:pt idx="1037">
                  <c:v>1.9453706415130077E-2</c:v>
                </c:pt>
                <c:pt idx="1038">
                  <c:v>1.9458170700095003E-2</c:v>
                </c:pt>
                <c:pt idx="1039">
                  <c:v>1.9462556651784577E-2</c:v>
                </c:pt>
                <c:pt idx="1040">
                  <c:v>1.9466037421775439E-2</c:v>
                </c:pt>
                <c:pt idx="1041">
                  <c:v>1.9470272752386997E-2</c:v>
                </c:pt>
                <c:pt idx="1042">
                  <c:v>1.9474430471308146E-2</c:v>
                </c:pt>
                <c:pt idx="1043">
                  <c:v>1.9478510823510931E-2</c:v>
                </c:pt>
                <c:pt idx="1044">
                  <c:v>1.9483319985360927E-2</c:v>
                </c:pt>
                <c:pt idx="1045">
                  <c:v>1.9487241081985095E-2</c:v>
                </c:pt>
                <c:pt idx="1046">
                  <c:v>1.9491085560215053E-2</c:v>
                </c:pt>
                <c:pt idx="1047">
                  <c:v>1.9494853665044505E-2</c:v>
                </c:pt>
                <c:pt idx="1048">
                  <c:v>1.9498545641461994E-2</c:v>
                </c:pt>
                <c:pt idx="1049">
                  <c:v>1.9502161734461222E-2</c:v>
                </c:pt>
                <c:pt idx="1050">
                  <c:v>1.9505702189046212E-2</c:v>
                </c:pt>
                <c:pt idx="1051">
                  <c:v>1.9509167250205503E-2</c:v>
                </c:pt>
                <c:pt idx="1052">
                  <c:v>1.9512557162943117E-2</c:v>
                </c:pt>
                <c:pt idx="1053">
                  <c:v>1.9514353508141624E-2</c:v>
                </c:pt>
                <c:pt idx="1054">
                  <c:v>1.9517604132344539E-2</c:v>
                </c:pt>
                <c:pt idx="1055">
                  <c:v>1.9520780316140511E-2</c:v>
                </c:pt>
                <c:pt idx="1056">
                  <c:v>1.9523882304517019E-2</c:v>
                </c:pt>
                <c:pt idx="1057">
                  <c:v>1.9528388075413079E-2</c:v>
                </c:pt>
                <c:pt idx="1058">
                  <c:v>1.9531332242710132E-2</c:v>
                </c:pt>
                <c:pt idx="1059">
                  <c:v>1.9537112372472163E-2</c:v>
                </c:pt>
                <c:pt idx="1060">
                  <c:v>1.953700052218689E-2</c:v>
                </c:pt>
                <c:pt idx="1061">
                  <c:v>1.9539725124400411E-2</c:v>
                </c:pt>
                <c:pt idx="1062">
                  <c:v>1.9541663665301634E-2</c:v>
                </c:pt>
                <c:pt idx="1063">
                  <c:v>1.9544248130077158E-2</c:v>
                </c:pt>
                <c:pt idx="1064">
                  <c:v>1.954676037295755E-2</c:v>
                </c:pt>
                <c:pt idx="1065">
                  <c:v>1.9549200638952158E-2</c:v>
                </c:pt>
                <c:pt idx="1066">
                  <c:v>1.9552262560862326E-2</c:v>
                </c:pt>
                <c:pt idx="1067">
                  <c:v>1.9554554648388556E-2</c:v>
                </c:pt>
                <c:pt idx="1068">
                  <c:v>1.9556775507714678E-2</c:v>
                </c:pt>
                <c:pt idx="1069">
                  <c:v>1.9558925383865326E-2</c:v>
                </c:pt>
                <c:pt idx="1070">
                  <c:v>1.9561004521872895E-2</c:v>
                </c:pt>
                <c:pt idx="1071">
                  <c:v>1.9562344441017565E-2</c:v>
                </c:pt>
                <c:pt idx="1072">
                  <c:v>1.9564287729195939E-2</c:v>
                </c:pt>
                <c:pt idx="1073">
                  <c:v>1.9566161000613924E-2</c:v>
                </c:pt>
                <c:pt idx="1074">
                  <c:v>1.9567964500294188E-2</c:v>
                </c:pt>
                <c:pt idx="1075">
                  <c:v>1.9570347715874598E-2</c:v>
                </c:pt>
                <c:pt idx="1076">
                  <c:v>1.9572007570706242E-2</c:v>
                </c:pt>
                <c:pt idx="1077">
                  <c:v>1.9573598402636946E-2</c:v>
                </c:pt>
                <c:pt idx="1078">
                  <c:v>1.9575120456706823E-2</c:v>
                </c:pt>
                <c:pt idx="1079">
                  <c:v>1.957657397795599E-2</c:v>
                </c:pt>
                <c:pt idx="1080">
                  <c:v>1.9577959211427146E-2</c:v>
                </c:pt>
                <c:pt idx="1081">
                  <c:v>1.9579276402168142E-2</c:v>
                </c:pt>
                <c:pt idx="1082">
                  <c:v>1.9580525795216516E-2</c:v>
                </c:pt>
                <c:pt idx="1083">
                  <c:v>1.9581707635625278E-2</c:v>
                </c:pt>
                <c:pt idx="1084">
                  <c:v>1.9582215957433924E-2</c:v>
                </c:pt>
                <c:pt idx="1085">
                  <c:v>1.9583268139860444E-2</c:v>
                </c:pt>
                <c:pt idx="1086">
                  <c:v>1.9584253490917192E-2</c:v>
                </c:pt>
                <c:pt idx="1087">
                  <c:v>1.9585172255648153E-2</c:v>
                </c:pt>
                <c:pt idx="1088">
                  <c:v>1.9586612124775565E-2</c:v>
                </c:pt>
                <c:pt idx="1089">
                  <c:v>1.9587393795390252E-2</c:v>
                </c:pt>
                <c:pt idx="1090">
                  <c:v>1.9588109628723507E-2</c:v>
                </c:pt>
                <c:pt idx="1091">
                  <c:v>1.9588759869833498E-2</c:v>
                </c:pt>
                <c:pt idx="1092">
                  <c:v>1.9588775860811758E-2</c:v>
                </c:pt>
                <c:pt idx="1093">
                  <c:v>1.9589300253450403E-2</c:v>
                </c:pt>
                <c:pt idx="1094">
                  <c:v>1.9589759775068494E-2</c:v>
                </c:pt>
                <c:pt idx="1095">
                  <c:v>1.9590154670707349E-2</c:v>
                </c:pt>
                <c:pt idx="1096">
                  <c:v>1.9590485185424278E-2</c:v>
                </c:pt>
                <c:pt idx="1097">
                  <c:v>1.9591297603142151E-2</c:v>
                </c:pt>
                <c:pt idx="1098">
                  <c:v>1.9591495560374692E-2</c:v>
                </c:pt>
                <c:pt idx="1099">
                  <c:v>1.9591629885877673E-2</c:v>
                </c:pt>
                <c:pt idx="1100">
                  <c:v>1.9592768267238308E-2</c:v>
                </c:pt>
                <c:pt idx="1101">
                  <c:v>1.9592758094607084E-2</c:v>
                </c:pt>
                <c:pt idx="1102">
                  <c:v>1.959268508863975E-2</c:v>
                </c:pt>
                <c:pt idx="1103">
                  <c:v>1.9592549494427531E-2</c:v>
                </c:pt>
                <c:pt idx="1104">
                  <c:v>1.9592351557071327E-2</c:v>
                </c:pt>
                <c:pt idx="1105">
                  <c:v>1.9589543748032803E-2</c:v>
                </c:pt>
                <c:pt idx="1106">
                  <c:v>1.9589243939837391E-2</c:v>
                </c:pt>
                <c:pt idx="1107">
                  <c:v>1.9588882453031191E-2</c:v>
                </c:pt>
                <c:pt idx="1108">
                  <c:v>1.9588459532643907E-2</c:v>
                </c:pt>
                <c:pt idx="1109">
                  <c:v>1.9588468194684055E-2</c:v>
                </c:pt>
                <c:pt idx="1110">
                  <c:v>1.9589868452493615E-2</c:v>
                </c:pt>
                <c:pt idx="1111">
                  <c:v>1.9589240975945318E-2</c:v>
                </c:pt>
                <c:pt idx="1112">
                  <c:v>1.9588553117072426E-2</c:v>
                </c:pt>
                <c:pt idx="1113">
                  <c:v>1.9587805120978272E-2</c:v>
                </c:pt>
                <c:pt idx="1114">
                  <c:v>1.9585587444416852E-2</c:v>
                </c:pt>
                <c:pt idx="1115">
                  <c:v>1.9584732770072222E-2</c:v>
                </c:pt>
                <c:pt idx="1116">
                  <c:v>1.9583818650998452E-2</c:v>
                </c:pt>
                <c:pt idx="1117">
                  <c:v>1.958284533226351E-2</c:v>
                </c:pt>
                <c:pt idx="1118">
                  <c:v>1.9583171661015895E-2</c:v>
                </c:pt>
                <c:pt idx="1119">
                  <c:v>1.9582067988899773E-2</c:v>
                </c:pt>
                <c:pt idx="1120">
                  <c:v>1.9580905895331732E-2</c:v>
                </c:pt>
                <c:pt idx="1121">
                  <c:v>1.957968562543206E-2</c:v>
                </c:pt>
                <c:pt idx="1122">
                  <c:v>1.9577099321151259E-2</c:v>
                </c:pt>
                <c:pt idx="1123">
                  <c:v>1.9575775950943175E-2</c:v>
                </c:pt>
                <c:pt idx="1124">
                  <c:v>1.9574395096576325E-2</c:v>
                </c:pt>
                <c:pt idx="1125">
                  <c:v>1.9572957003129332E-2</c:v>
                </c:pt>
                <c:pt idx="1126">
                  <c:v>1.9571461915675492E-2</c:v>
                </c:pt>
                <c:pt idx="1127">
                  <c:v>1.9571156029505526E-2</c:v>
                </c:pt>
                <c:pt idx="1128">
                  <c:v>1.9569535388521686E-2</c:v>
                </c:pt>
                <c:pt idx="1129">
                  <c:v>1.956785853214672E-2</c:v>
                </c:pt>
                <c:pt idx="1130">
                  <c:v>1.9566125705496068E-2</c:v>
                </c:pt>
                <c:pt idx="1131">
                  <c:v>1.9564337153692435E-2</c:v>
                </c:pt>
                <c:pt idx="1132">
                  <c:v>1.9562493121860963E-2</c:v>
                </c:pt>
                <c:pt idx="1133">
                  <c:v>1.9560593855119508E-2</c:v>
                </c:pt>
                <c:pt idx="1134">
                  <c:v>1.9558639598593205E-2</c:v>
                </c:pt>
                <c:pt idx="1135">
                  <c:v>1.9555481836109223E-2</c:v>
                </c:pt>
                <c:pt idx="1136">
                  <c:v>1.9553430287895246E-2</c:v>
                </c:pt>
                <c:pt idx="1137">
                  <c:v>1.955132444154728E-2</c:v>
                </c:pt>
                <c:pt idx="1138">
                  <c:v>1.9549164542151942E-2</c:v>
                </c:pt>
                <c:pt idx="1139">
                  <c:v>1.9546950834790522E-2</c:v>
                </c:pt>
                <c:pt idx="1140">
                  <c:v>1.9545773000961025E-2</c:v>
                </c:pt>
                <c:pt idx="1141">
                  <c:v>1.954344067945419E-2</c:v>
                </c:pt>
                <c:pt idx="1142">
                  <c:v>1.9541055329175678E-2</c:v>
                </c:pt>
                <c:pt idx="1143">
                  <c:v>1.9538617195250619E-2</c:v>
                </c:pt>
                <c:pt idx="1144">
                  <c:v>1.9535083756483829E-2</c:v>
                </c:pt>
                <c:pt idx="1145">
                  <c:v>1.9532552348120902E-2</c:v>
                </c:pt>
                <c:pt idx="1146">
                  <c:v>1.9529968847392887E-2</c:v>
                </c:pt>
                <c:pt idx="1147">
                  <c:v>1.9527333499389066E-2</c:v>
                </c:pt>
                <c:pt idx="1148">
                  <c:v>1.9524646549196056E-2</c:v>
                </c:pt>
                <c:pt idx="1149">
                  <c:v>1.9522893662442736E-2</c:v>
                </c:pt>
                <c:pt idx="1150">
                  <c:v>1.9520092906655444E-2</c:v>
                </c:pt>
                <c:pt idx="1151">
                  <c:v>1.9517241328275956E-2</c:v>
                </c:pt>
                <c:pt idx="1152">
                  <c:v>1.9513604161570108E-2</c:v>
                </c:pt>
                <c:pt idx="1153">
                  <c:v>1.9510648234144778E-2</c:v>
                </c:pt>
                <c:pt idx="1154">
                  <c:v>1.9507642239721401E-2</c:v>
                </c:pt>
                <c:pt idx="1155">
                  <c:v>1.9504586423423897E-2</c:v>
                </c:pt>
                <c:pt idx="1156">
                  <c:v>1.9501481030366197E-2</c:v>
                </c:pt>
                <c:pt idx="1157">
                  <c:v>1.9497131743044474E-2</c:v>
                </c:pt>
                <c:pt idx="1158">
                  <c:v>1.9493942571908729E-2</c:v>
                </c:pt>
                <c:pt idx="1159">
                  <c:v>1.9490704499815412E-2</c:v>
                </c:pt>
                <c:pt idx="1160">
                  <c:v>1.9487417771828497E-2</c:v>
                </c:pt>
                <c:pt idx="1161">
                  <c:v>1.9484367222482951E-2</c:v>
                </c:pt>
                <c:pt idx="1162">
                  <c:v>1.9481821286960466E-2</c:v>
                </c:pt>
                <c:pt idx="1163">
                  <c:v>1.9478375720018704E-2</c:v>
                </c:pt>
                <c:pt idx="1164">
                  <c:v>1.947515504873578E-2</c:v>
                </c:pt>
                <c:pt idx="1165">
                  <c:v>1.9471341983932633E-2</c:v>
                </c:pt>
                <c:pt idx="1166">
                  <c:v>1.9467754305031171E-2</c:v>
                </c:pt>
                <c:pt idx="1167">
                  <c:v>1.946411974572515E-2</c:v>
                </c:pt>
                <c:pt idx="1168">
                  <c:v>1.9460438551135995E-2</c:v>
                </c:pt>
                <c:pt idx="1169">
                  <c:v>1.9456710966392621E-2</c:v>
                </c:pt>
                <c:pt idx="1170">
                  <c:v>1.945293723661895E-2</c:v>
                </c:pt>
                <c:pt idx="1171">
                  <c:v>1.9449117606936406E-2</c:v>
                </c:pt>
                <c:pt idx="1172">
                  <c:v>1.9445252322473905E-2</c:v>
                </c:pt>
                <c:pt idx="1173">
                  <c:v>1.9441341628357867E-2</c:v>
                </c:pt>
                <c:pt idx="1174">
                  <c:v>1.9436670877220626E-2</c:v>
                </c:pt>
                <c:pt idx="1175">
                  <c:v>1.9433384991665859E-2</c:v>
                </c:pt>
                <c:pt idx="1176">
                  <c:v>1.9429339539345225E-2</c:v>
                </c:pt>
                <c:pt idx="1177">
                  <c:v>1.9425249657871735E-2</c:v>
                </c:pt>
                <c:pt idx="1178">
                  <c:v>1.9421115592376803E-2</c:v>
                </c:pt>
                <c:pt idx="1179">
                  <c:v>1.9416937587986849E-2</c:v>
                </c:pt>
                <c:pt idx="1180">
                  <c:v>1.9412715889828291E-2</c:v>
                </c:pt>
                <c:pt idx="1181">
                  <c:v>1.940845074302755E-2</c:v>
                </c:pt>
                <c:pt idx="1182">
                  <c:v>1.9404142392713541E-2</c:v>
                </c:pt>
                <c:pt idx="1183">
                  <c:v>1.9399790908967707E-2</c:v>
                </c:pt>
                <c:pt idx="1184">
                  <c:v>1.9395394639122043E-2</c:v>
                </c:pt>
                <c:pt idx="1185">
                  <c:v>1.9390950942284046E-2</c:v>
                </c:pt>
                <c:pt idx="1186">
                  <c:v>1.9386457151674419E-2</c:v>
                </c:pt>
                <c:pt idx="1187">
                  <c:v>1.9381910587189521E-2</c:v>
                </c:pt>
                <c:pt idx="1188">
                  <c:v>1.9377309265808107E-2</c:v>
                </c:pt>
                <c:pt idx="1189">
                  <c:v>1.9372653063534362E-2</c:v>
                </c:pt>
                <c:pt idx="1190">
                  <c:v>1.9367942158245999E-2</c:v>
                </c:pt>
                <c:pt idx="1191">
                  <c:v>1.9363176727823228E-2</c:v>
                </c:pt>
                <c:pt idx="1192">
                  <c:v>1.935835695014626E-2</c:v>
                </c:pt>
                <c:pt idx="1193">
                  <c:v>1.9353483003095306E-2</c:v>
                </c:pt>
                <c:pt idx="1194">
                  <c:v>1.9348555064548079E-2</c:v>
                </c:pt>
                <c:pt idx="1195">
                  <c:v>1.9343573312387286E-2</c:v>
                </c:pt>
                <c:pt idx="1196">
                  <c:v>1.9338072321362774E-2</c:v>
                </c:pt>
                <c:pt idx="1197">
                  <c:v>1.9333449078745846E-2</c:v>
                </c:pt>
                <c:pt idx="1198">
                  <c:v>1.9328306953033114E-2</c:v>
                </c:pt>
                <c:pt idx="1199">
                  <c:v>1.9323111725232656E-2</c:v>
                </c:pt>
                <c:pt idx="1200">
                  <c:v>1.9317863573229677E-2</c:v>
                </c:pt>
                <c:pt idx="1201">
                  <c:v>1.9312562674909384E-2</c:v>
                </c:pt>
                <c:pt idx="1202">
                  <c:v>1.9307209208149489E-2</c:v>
                </c:pt>
                <c:pt idx="1203">
                  <c:v>1.9301803350840196E-2</c:v>
                </c:pt>
                <c:pt idx="1204">
                  <c:v>1.9295439386713069E-2</c:v>
                </c:pt>
                <c:pt idx="1205">
                  <c:v>1.9289925857704237E-2</c:v>
                </c:pt>
                <c:pt idx="1206">
                  <c:v>1.9284360487193987E-2</c:v>
                </c:pt>
                <c:pt idx="1207">
                  <c:v>1.9278743453060684E-2</c:v>
                </c:pt>
                <c:pt idx="1208">
                  <c:v>1.9273074933174945E-2</c:v>
                </c:pt>
                <c:pt idx="1209">
                  <c:v>1.9267046738058773E-2</c:v>
                </c:pt>
                <c:pt idx="1210">
                  <c:v>1.9261287618905776E-2</c:v>
                </c:pt>
                <c:pt idx="1211">
                  <c:v>1.9255477517411572E-2</c:v>
                </c:pt>
                <c:pt idx="1212">
                  <c:v>1.9249616611408196E-2</c:v>
                </c:pt>
                <c:pt idx="1213">
                  <c:v>1.9243966273101647E-2</c:v>
                </c:pt>
                <c:pt idx="1214">
                  <c:v>1.9237992574087488E-2</c:v>
                </c:pt>
                <c:pt idx="1215">
                  <c:v>1.9232047162844323E-2</c:v>
                </c:pt>
                <c:pt idx="1216">
                  <c:v>1.9225894632068991E-2</c:v>
                </c:pt>
                <c:pt idx="1217">
                  <c:v>1.9219770744818791E-2</c:v>
                </c:pt>
                <c:pt idx="1218">
                  <c:v>1.9213597150576515E-2</c:v>
                </c:pt>
                <c:pt idx="1219">
                  <c:v>1.9203734567874164E-2</c:v>
                </c:pt>
                <c:pt idx="1220">
                  <c:v>1.9197437810723805E-2</c:v>
                </c:pt>
                <c:pt idx="1221">
                  <c:v>1.9191091971661578E-2</c:v>
                </c:pt>
                <c:pt idx="1222">
                  <c:v>1.9184746964068352E-2</c:v>
                </c:pt>
                <c:pt idx="1223">
                  <c:v>1.9178299687131507E-2</c:v>
                </c:pt>
                <c:pt idx="1224">
                  <c:v>1.9171803872117883E-2</c:v>
                </c:pt>
                <c:pt idx="1225">
                  <c:v>1.9165259696908406E-2</c:v>
                </c:pt>
                <c:pt idx="1226">
                  <c:v>1.9158632772962036E-2</c:v>
                </c:pt>
                <c:pt idx="1227">
                  <c:v>1.9151996177614095E-2</c:v>
                </c:pt>
                <c:pt idx="1228">
                  <c:v>1.9145311745422333E-2</c:v>
                </c:pt>
                <c:pt idx="1229">
                  <c:v>1.9138579654255139E-2</c:v>
                </c:pt>
                <c:pt idx="1230">
                  <c:v>1.9131819643670972E-2</c:v>
                </c:pt>
                <c:pt idx="1231">
                  <c:v>1.9124989042744806E-2</c:v>
                </c:pt>
                <c:pt idx="1232">
                  <c:v>1.9118111326781605E-2</c:v>
                </c:pt>
                <c:pt idx="1233">
                  <c:v>1.9111186673659727E-2</c:v>
                </c:pt>
                <c:pt idx="1234">
                  <c:v>1.910421526125753E-2</c:v>
                </c:pt>
                <c:pt idx="1235">
                  <c:v>1.909719726746369E-2</c:v>
                </c:pt>
                <c:pt idx="1236">
                  <c:v>1.909013287014882E-2</c:v>
                </c:pt>
                <c:pt idx="1237">
                  <c:v>1.9083022247206753E-2</c:v>
                </c:pt>
                <c:pt idx="1238">
                  <c:v>1.9075865576505535E-2</c:v>
                </c:pt>
                <c:pt idx="1239">
                  <c:v>1.9068676629832915E-2</c:v>
                </c:pt>
                <c:pt idx="1240">
                  <c:v>1.9061432029228165E-2</c:v>
                </c:pt>
                <c:pt idx="1241">
                  <c:v>1.9054141904071287E-2</c:v>
                </c:pt>
                <c:pt idx="1242">
                  <c:v>1.9046806432230667E-2</c:v>
                </c:pt>
                <c:pt idx="1243">
                  <c:v>1.9039397732553177E-2</c:v>
                </c:pt>
                <c:pt idx="1244">
                  <c:v>1.90319685108431E-2</c:v>
                </c:pt>
                <c:pt idx="1245">
                  <c:v>1.9024494486548155E-2</c:v>
                </c:pt>
                <c:pt idx="1246">
                  <c:v>1.9016975837557012E-2</c:v>
                </c:pt>
                <c:pt idx="1247">
                  <c:v>1.9009412741745453E-2</c:v>
                </c:pt>
                <c:pt idx="1248">
                  <c:v>1.9001851281535309E-2</c:v>
                </c:pt>
                <c:pt idx="1249">
                  <c:v>1.8994203363260631E-2</c:v>
                </c:pt>
                <c:pt idx="1250">
                  <c:v>1.8986511521259963E-2</c:v>
                </c:pt>
                <c:pt idx="1251">
                  <c:v>1.897854797556775E-2</c:v>
                </c:pt>
                <c:pt idx="1252">
                  <c:v>1.897093678628118E-2</c:v>
                </c:pt>
                <c:pt idx="1253">
                  <c:v>1.8963110745082865E-2</c:v>
                </c:pt>
                <c:pt idx="1254">
                  <c:v>1.8955241502235841E-2</c:v>
                </c:pt>
                <c:pt idx="1255">
                  <c:v>1.8947329235631357E-2</c:v>
                </c:pt>
                <c:pt idx="1256">
                  <c:v>1.8939374123147768E-2</c:v>
                </c:pt>
                <c:pt idx="1257">
                  <c:v>1.8931376342666017E-2</c:v>
                </c:pt>
                <c:pt idx="1258">
                  <c:v>1.8923336072064451E-2</c:v>
                </c:pt>
                <c:pt idx="1259">
                  <c:v>1.8915253489234327E-2</c:v>
                </c:pt>
                <c:pt idx="1260">
                  <c:v>1.8907128772051425E-2</c:v>
                </c:pt>
                <c:pt idx="1261">
                  <c:v>1.8899143902703277E-2</c:v>
                </c:pt>
                <c:pt idx="1262">
                  <c:v>1.8890942250135146E-2</c:v>
                </c:pt>
                <c:pt idx="1263">
                  <c:v>1.8882698975440579E-2</c:v>
                </c:pt>
                <c:pt idx="1264">
                  <c:v>1.8874414256477307E-2</c:v>
                </c:pt>
                <c:pt idx="1265">
                  <c:v>1.886587939673209E-2</c:v>
                </c:pt>
                <c:pt idx="1266">
                  <c:v>1.8857505608963092E-2</c:v>
                </c:pt>
                <c:pt idx="1267">
                  <c:v>1.8849090932013025E-2</c:v>
                </c:pt>
                <c:pt idx="1268">
                  <c:v>1.8840635543767977E-2</c:v>
                </c:pt>
                <c:pt idx="1269">
                  <c:v>1.8832139622106302E-2</c:v>
                </c:pt>
                <c:pt idx="1270">
                  <c:v>1.8823724618486359E-2</c:v>
                </c:pt>
                <c:pt idx="1271">
                  <c:v>1.8815151466180957E-2</c:v>
                </c:pt>
                <c:pt idx="1272">
                  <c:v>1.8806538303283382E-2</c:v>
                </c:pt>
                <c:pt idx="1273">
                  <c:v>1.8797885307659357E-2</c:v>
                </c:pt>
                <c:pt idx="1274">
                  <c:v>1.8789058238412287E-2</c:v>
                </c:pt>
                <c:pt idx="1275">
                  <c:v>1.8780322851763422E-2</c:v>
                </c:pt>
                <c:pt idx="1276">
                  <c:v>1.8771548176869639E-2</c:v>
                </c:pt>
                <c:pt idx="1277">
                  <c:v>1.8762734391604141E-2</c:v>
                </c:pt>
                <c:pt idx="1278">
                  <c:v>1.8754029064094624E-2</c:v>
                </c:pt>
                <c:pt idx="1279">
                  <c:v>1.8745140807374661E-2</c:v>
                </c:pt>
                <c:pt idx="1280">
                  <c:v>1.8736213963004289E-2</c:v>
                </c:pt>
                <c:pt idx="1281">
                  <c:v>1.8727248708859889E-2</c:v>
                </c:pt>
                <c:pt idx="1282">
                  <c:v>1.8718245222804519E-2</c:v>
                </c:pt>
                <c:pt idx="1283">
                  <c:v>1.8709040323596843E-2</c:v>
                </c:pt>
                <c:pt idx="1284">
                  <c:v>1.8699957746403276E-2</c:v>
                </c:pt>
                <c:pt idx="1285">
                  <c:v>1.8690837481880319E-2</c:v>
                </c:pt>
                <c:pt idx="1286">
                  <c:v>1.8681679707908915E-2</c:v>
                </c:pt>
                <c:pt idx="1287">
                  <c:v>1.8672484602364838E-2</c:v>
                </c:pt>
                <c:pt idx="1288">
                  <c:v>1.8663252343134182E-2</c:v>
                </c:pt>
                <c:pt idx="1289">
                  <c:v>1.8653983108084991E-2</c:v>
                </c:pt>
                <c:pt idx="1290">
                  <c:v>1.8644677075100778E-2</c:v>
                </c:pt>
                <c:pt idx="1291">
                  <c:v>1.8635522760481749E-2</c:v>
                </c:pt>
                <c:pt idx="1292">
                  <c:v>1.8626146738019322E-2</c:v>
                </c:pt>
                <c:pt idx="1293">
                  <c:v>1.8616734440179528E-2</c:v>
                </c:pt>
                <c:pt idx="1294">
                  <c:v>1.8607286044830751E-2</c:v>
                </c:pt>
                <c:pt idx="1295">
                  <c:v>1.8597801729830721E-2</c:v>
                </c:pt>
                <c:pt idx="1296">
                  <c:v>1.8588078081709369E-2</c:v>
                </c:pt>
                <c:pt idx="1297">
                  <c:v>1.8578519443750798E-2</c:v>
                </c:pt>
                <c:pt idx="1298">
                  <c:v>1.856892543087375E-2</c:v>
                </c:pt>
                <c:pt idx="1299">
                  <c:v>1.8559296220951423E-2</c:v>
                </c:pt>
                <c:pt idx="1300">
                  <c:v>1.8549847585404677E-2</c:v>
                </c:pt>
                <c:pt idx="1301">
                  <c:v>1.8540151487682621E-2</c:v>
                </c:pt>
                <c:pt idx="1302">
                  <c:v>1.8530420715361373E-2</c:v>
                </c:pt>
                <c:pt idx="1303">
                  <c:v>1.8520655446303991E-2</c:v>
                </c:pt>
                <c:pt idx="1304">
                  <c:v>1.8510628441372173E-2</c:v>
                </c:pt>
                <c:pt idx="1305">
                  <c:v>1.8500791784584997E-2</c:v>
                </c:pt>
                <c:pt idx="1306">
                  <c:v>1.8490921175880418E-2</c:v>
                </c:pt>
                <c:pt idx="1307">
                  <c:v>1.8481016793131629E-2</c:v>
                </c:pt>
                <c:pt idx="1308">
                  <c:v>1.8471078814211835E-2</c:v>
                </c:pt>
                <c:pt idx="1309">
                  <c:v>1.8461107416996813E-2</c:v>
                </c:pt>
                <c:pt idx="1310">
                  <c:v>1.8451102779359765E-2</c:v>
                </c:pt>
                <c:pt idx="1311">
                  <c:v>1.844106507916873E-2</c:v>
                </c:pt>
                <c:pt idx="1312">
                  <c:v>1.8430994494299489E-2</c:v>
                </c:pt>
                <c:pt idx="1313">
                  <c:v>1.8421650455357721E-2</c:v>
                </c:pt>
                <c:pt idx="1314">
                  <c:v>1.8411523116758564E-2</c:v>
                </c:pt>
                <c:pt idx="1315">
                  <c:v>1.8401363393090491E-2</c:v>
                </c:pt>
                <c:pt idx="1316">
                  <c:v>1.8391171462185545E-2</c:v>
                </c:pt>
                <c:pt idx="1317">
                  <c:v>1.8380154525262253E-2</c:v>
                </c:pt>
                <c:pt idx="1318">
                  <c:v>1.8369890367614564E-2</c:v>
                </c:pt>
                <c:pt idx="1319">
                  <c:v>1.8358511250254037E-2</c:v>
                </c:pt>
                <c:pt idx="1320">
                  <c:v>1.8349267311435651E-2</c:v>
                </c:pt>
                <c:pt idx="1321">
                  <c:v>1.8338908768643098E-2</c:v>
                </c:pt>
                <c:pt idx="1322">
                  <c:v>1.8328797510272388E-2</c:v>
                </c:pt>
                <c:pt idx="1323">
                  <c:v>1.8318379657289441E-2</c:v>
                </c:pt>
                <c:pt idx="1324">
                  <c:v>1.8307931042625292E-2</c:v>
                </c:pt>
                <c:pt idx="1325">
                  <c:v>1.8297451844127011E-2</c:v>
                </c:pt>
                <c:pt idx="1326">
                  <c:v>1.8286653022389111E-2</c:v>
                </c:pt>
                <c:pt idx="1327">
                  <c:v>1.8276110511751729E-2</c:v>
                </c:pt>
                <c:pt idx="1328">
                  <c:v>1.82655379623403E-2</c:v>
                </c:pt>
                <c:pt idx="1329">
                  <c:v>1.8254935552020284E-2</c:v>
                </c:pt>
                <c:pt idx="1330">
                  <c:v>1.8244603319168107E-2</c:v>
                </c:pt>
                <c:pt idx="1331">
                  <c:v>1.8233944352656017E-2</c:v>
                </c:pt>
                <c:pt idx="1332">
                  <c:v>1.8223256047297909E-2</c:v>
                </c:pt>
                <c:pt idx="1333">
                  <c:v>1.8212538580943516E-2</c:v>
                </c:pt>
                <c:pt idx="1334">
                  <c:v>1.8201792131442573E-2</c:v>
                </c:pt>
                <c:pt idx="1335">
                  <c:v>1.8190703971478178E-2</c:v>
                </c:pt>
                <c:pt idx="1336">
                  <c:v>1.8179897515010444E-2</c:v>
                </c:pt>
                <c:pt idx="1337">
                  <c:v>1.8169062620547523E-2</c:v>
                </c:pt>
                <c:pt idx="1338">
                  <c:v>1.8158199465952304E-2</c:v>
                </c:pt>
                <c:pt idx="1339">
                  <c:v>1.8147308229079936E-2</c:v>
                </c:pt>
                <c:pt idx="1340">
                  <c:v>1.8136389087795884E-2</c:v>
                </c:pt>
                <c:pt idx="1341">
                  <c:v>1.8125442219960455E-2</c:v>
                </c:pt>
                <c:pt idx="1342">
                  <c:v>1.8114467803433953E-2</c:v>
                </c:pt>
                <c:pt idx="1343">
                  <c:v>1.8103466016074113E-2</c:v>
                </c:pt>
                <c:pt idx="1344">
                  <c:v>1.8092772690692982E-2</c:v>
                </c:pt>
                <c:pt idx="1345">
                  <c:v>1.8081719164726451E-2</c:v>
                </c:pt>
                <c:pt idx="1346">
                  <c:v>1.807063878980486E-2</c:v>
                </c:pt>
                <c:pt idx="1347">
                  <c:v>1.8059531743777946E-2</c:v>
                </c:pt>
                <c:pt idx="1348">
                  <c:v>1.8048052741841691E-2</c:v>
                </c:pt>
                <c:pt idx="1349">
                  <c:v>1.8036890464512147E-2</c:v>
                </c:pt>
                <c:pt idx="1350">
                  <c:v>1.8025702061353361E-2</c:v>
                </c:pt>
                <c:pt idx="1351">
                  <c:v>1.8014487710220486E-2</c:v>
                </c:pt>
                <c:pt idx="1352">
                  <c:v>1.8003602671633701E-2</c:v>
                </c:pt>
                <c:pt idx="1353">
                  <c:v>1.7992339333712692E-2</c:v>
                </c:pt>
                <c:pt idx="1354">
                  <c:v>1.7981050569594537E-2</c:v>
                </c:pt>
                <c:pt idx="1355">
                  <c:v>1.7969736557123639E-2</c:v>
                </c:pt>
                <c:pt idx="1356">
                  <c:v>1.7958397474139076E-2</c:v>
                </c:pt>
                <c:pt idx="1357">
                  <c:v>1.7946666655829904E-2</c:v>
                </c:pt>
                <c:pt idx="1358">
                  <c:v>1.793527564879422E-2</c:v>
                </c:pt>
                <c:pt idx="1359">
                  <c:v>1.7923860116615325E-2</c:v>
                </c:pt>
                <c:pt idx="1360">
                  <c:v>1.7912420237138061E-2</c:v>
                </c:pt>
                <c:pt idx="1361">
                  <c:v>1.7900956188214998E-2</c:v>
                </c:pt>
                <c:pt idx="1362">
                  <c:v>1.7889468147690973E-2</c:v>
                </c:pt>
                <c:pt idx="1363">
                  <c:v>1.7877956293426287E-2</c:v>
                </c:pt>
                <c:pt idx="1364">
                  <c:v>1.7866420803260626E-2</c:v>
                </c:pt>
                <c:pt idx="1365">
                  <c:v>1.7856016309687472E-2</c:v>
                </c:pt>
                <c:pt idx="1366">
                  <c:v>1.7844440748971797E-2</c:v>
                </c:pt>
                <c:pt idx="1367">
                  <c:v>1.7832842050110438E-2</c:v>
                </c:pt>
                <c:pt idx="1368">
                  <c:v>1.78212203909183E-2</c:v>
                </c:pt>
                <c:pt idx="1369">
                  <c:v>1.7808395038615817E-2</c:v>
                </c:pt>
                <c:pt idx="1370">
                  <c:v>1.7795135154458866E-2</c:v>
                </c:pt>
                <c:pt idx="1371">
                  <c:v>1.7785025506110538E-2</c:v>
                </c:pt>
                <c:pt idx="1372">
                  <c:v>1.7773307331238806E-2</c:v>
                </c:pt>
                <c:pt idx="1373">
                  <c:v>1.7761567121082504E-2</c:v>
                </c:pt>
                <c:pt idx="1374">
                  <c:v>1.7750209659330274E-2</c:v>
                </c:pt>
                <c:pt idx="1375">
                  <c:v>1.7738428025853459E-2</c:v>
                </c:pt>
                <c:pt idx="1376">
                  <c:v>1.772662487858323E-2</c:v>
                </c:pt>
                <c:pt idx="1377">
                  <c:v>1.7714800395358665E-2</c:v>
                </c:pt>
                <c:pt idx="1378">
                  <c:v>1.7702541765488328E-2</c:v>
                </c:pt>
                <c:pt idx="1379">
                  <c:v>1.7690673078293986E-2</c:v>
                </c:pt>
                <c:pt idx="1380">
                  <c:v>1.7678783600703147E-2</c:v>
                </c:pt>
                <c:pt idx="1381">
                  <c:v>1.7666873510550324E-2</c:v>
                </c:pt>
                <c:pt idx="1382">
                  <c:v>1.7654942985677782E-2</c:v>
                </c:pt>
                <c:pt idx="1383">
                  <c:v>1.7643415399300366E-2</c:v>
                </c:pt>
                <c:pt idx="1384">
                  <c:v>1.7631446543564522E-2</c:v>
                </c:pt>
                <c:pt idx="1385">
                  <c:v>1.7619457774493696E-2</c:v>
                </c:pt>
                <c:pt idx="1386">
                  <c:v>1.7607449269908315E-2</c:v>
                </c:pt>
                <c:pt idx="1387">
                  <c:v>1.7594990064768723E-2</c:v>
                </c:pt>
                <c:pt idx="1388">
                  <c:v>1.7582940666128574E-2</c:v>
                </c:pt>
                <c:pt idx="1389">
                  <c:v>1.7570872077615513E-2</c:v>
                </c:pt>
                <c:pt idx="1390">
                  <c:v>1.7558784477058897E-2</c:v>
                </c:pt>
                <c:pt idx="1391">
                  <c:v>1.7546678042298404E-2</c:v>
                </c:pt>
                <c:pt idx="1392">
                  <c:v>1.7534552951160826E-2</c:v>
                </c:pt>
                <c:pt idx="1393">
                  <c:v>1.752240938148068E-2</c:v>
                </c:pt>
                <c:pt idx="1394">
                  <c:v>1.7510247511082176E-2</c:v>
                </c:pt>
                <c:pt idx="1395">
                  <c:v>1.749806751779983E-2</c:v>
                </c:pt>
                <c:pt idx="1396">
                  <c:v>1.7486317891902914E-2</c:v>
                </c:pt>
                <c:pt idx="1397">
                  <c:v>1.7474104032946691E-2</c:v>
                </c:pt>
                <c:pt idx="1398">
                  <c:v>1.7461872572329007E-2</c:v>
                </c:pt>
                <c:pt idx="1399">
                  <c:v>1.7449623687864957E-2</c:v>
                </c:pt>
                <c:pt idx="1400">
                  <c:v>1.7436901932111858E-2</c:v>
                </c:pt>
                <c:pt idx="1401">
                  <c:v>1.7424616935909604E-2</c:v>
                </c:pt>
                <c:pt idx="1402">
                  <c:v>1.7412315061608435E-2</c:v>
                </c:pt>
                <c:pt idx="1403">
                  <c:v>1.7399996487040287E-2</c:v>
                </c:pt>
                <c:pt idx="1404">
                  <c:v>1.7388124131404226E-2</c:v>
                </c:pt>
                <c:pt idx="1405">
                  <c:v>1.7375774437981661E-2</c:v>
                </c:pt>
                <c:pt idx="1406">
                  <c:v>1.7363408565415739E-2</c:v>
                </c:pt>
                <c:pt idx="1407">
                  <c:v>1.7351026691510896E-2</c:v>
                </c:pt>
                <c:pt idx="1408">
                  <c:v>1.7338628994084893E-2</c:v>
                </c:pt>
                <c:pt idx="1409">
                  <c:v>1.7325744292010323E-2</c:v>
                </c:pt>
                <c:pt idx="1410">
                  <c:v>1.731331379456863E-2</c:v>
                </c:pt>
                <c:pt idx="1411">
                  <c:v>1.7300868019427828E-2</c:v>
                </c:pt>
                <c:pt idx="1412">
                  <c:v>1.7285672045778841E-2</c:v>
                </c:pt>
                <c:pt idx="1413">
                  <c:v>1.7273190840105007E-2</c:v>
                </c:pt>
                <c:pt idx="1414">
                  <c:v>1.7260694940439691E-2</c:v>
                </c:pt>
                <c:pt idx="1415">
                  <c:v>1.7248184524623674E-2</c:v>
                </c:pt>
                <c:pt idx="1416">
                  <c:v>1.72356597704953E-2</c:v>
                </c:pt>
                <c:pt idx="1417">
                  <c:v>1.7225544504872695E-2</c:v>
                </c:pt>
                <c:pt idx="1418">
                  <c:v>1.7212999533451026E-2</c:v>
                </c:pt>
                <c:pt idx="1419">
                  <c:v>1.7200440694827686E-2</c:v>
                </c:pt>
                <c:pt idx="1420">
                  <c:v>1.7187868166791884E-2</c:v>
                </c:pt>
                <c:pt idx="1421">
                  <c:v>1.7174300622142979E-2</c:v>
                </c:pt>
                <c:pt idx="1422">
                  <c:v>1.7160220099740154E-2</c:v>
                </c:pt>
                <c:pt idx="1423">
                  <c:v>1.7147599956714998E-2</c:v>
                </c:pt>
                <c:pt idx="1424">
                  <c:v>1.7134966898030998E-2</c:v>
                </c:pt>
                <c:pt idx="1425">
                  <c:v>1.7122321101509547E-2</c:v>
                </c:pt>
                <c:pt idx="1426">
                  <c:v>1.7111158852732622E-2</c:v>
                </c:pt>
                <c:pt idx="1427">
                  <c:v>1.70984925281088E-2</c:v>
                </c:pt>
                <c:pt idx="1428">
                  <c:v>1.7085813961432272E-2</c:v>
                </c:pt>
                <c:pt idx="1429">
                  <c:v>1.7073123330502149E-2</c:v>
                </c:pt>
                <c:pt idx="1430">
                  <c:v>1.7058907275333952E-2</c:v>
                </c:pt>
                <c:pt idx="1431">
                  <c:v>1.7046188786158177E-2</c:v>
                </c:pt>
                <c:pt idx="1432">
                  <c:v>1.7033458803926201E-2</c:v>
                </c:pt>
                <c:pt idx="1433">
                  <c:v>1.7020717506456992E-2</c:v>
                </c:pt>
                <c:pt idx="1434">
                  <c:v>1.7009495434805899E-2</c:v>
                </c:pt>
                <c:pt idx="1435">
                  <c:v>1.6996736152012915E-2</c:v>
                </c:pt>
                <c:pt idx="1436">
                  <c:v>1.6983966049517463E-2</c:v>
                </c:pt>
                <c:pt idx="1437">
                  <c:v>1.6971185305107994E-2</c:v>
                </c:pt>
                <c:pt idx="1438">
                  <c:v>1.6958394096575624E-2</c:v>
                </c:pt>
                <c:pt idx="1439">
                  <c:v>1.6944042059621595E-2</c:v>
                </c:pt>
                <c:pt idx="1440">
                  <c:v>1.6931226534449614E-2</c:v>
                </c:pt>
                <c:pt idx="1441">
                  <c:v>1.6918401116589751E-2</c:v>
                </c:pt>
                <c:pt idx="1442">
                  <c:v>1.6905565983853715E-2</c:v>
                </c:pt>
                <c:pt idx="1443">
                  <c:v>1.6892721765985028E-2</c:v>
                </c:pt>
                <c:pt idx="1444">
                  <c:v>1.6879871886080654E-2</c:v>
                </c:pt>
                <c:pt idx="1445">
                  <c:v>1.6867020844535802E-2</c:v>
                </c:pt>
                <c:pt idx="1446">
                  <c:v>1.6854173160298108E-2</c:v>
                </c:pt>
                <c:pt idx="1447">
                  <c:v>1.6842900454536291E-2</c:v>
                </c:pt>
                <c:pt idx="1448">
                  <c:v>1.6830071239835043E-2</c:v>
                </c:pt>
                <c:pt idx="1449">
                  <c:v>1.6817254051276542E-2</c:v>
                </c:pt>
                <c:pt idx="1450">
                  <c:v>1.6804449144309785E-2</c:v>
                </c:pt>
                <c:pt idx="1451">
                  <c:v>1.6791656774375774E-2</c:v>
                </c:pt>
                <c:pt idx="1452">
                  <c:v>1.6777314679326982E-2</c:v>
                </c:pt>
                <c:pt idx="1453">
                  <c:v>1.6764549237488845E-2</c:v>
                </c:pt>
                <c:pt idx="1454">
                  <c:v>1.6751797156967608E-2</c:v>
                </c:pt>
                <c:pt idx="1455">
                  <c:v>1.6739058693236494E-2</c:v>
                </c:pt>
                <c:pt idx="1456">
                  <c:v>1.6727891920701232E-2</c:v>
                </c:pt>
                <c:pt idx="1457">
                  <c:v>1.6715180137246044E-2</c:v>
                </c:pt>
                <c:pt idx="1458">
                  <c:v>1.6702482678905284E-2</c:v>
                </c:pt>
                <c:pt idx="1459">
                  <c:v>1.6689799801119953E-2</c:v>
                </c:pt>
                <c:pt idx="1460">
                  <c:v>1.6677131759315067E-2</c:v>
                </c:pt>
                <c:pt idx="1461">
                  <c:v>1.6662928169666396E-2</c:v>
                </c:pt>
                <c:pt idx="1462">
                  <c:v>1.6650292176561204E-2</c:v>
                </c:pt>
                <c:pt idx="1463">
                  <c:v>1.6637671843976163E-2</c:v>
                </c:pt>
                <c:pt idx="1464">
                  <c:v>1.6623783196970665E-2</c:v>
                </c:pt>
                <c:pt idx="1465">
                  <c:v>1.6611196683136986E-2</c:v>
                </c:pt>
                <c:pt idx="1466">
                  <c:v>1.6598626613247014E-2</c:v>
                </c:pt>
                <c:pt idx="1467">
                  <c:v>1.6586073242756405E-2</c:v>
                </c:pt>
                <c:pt idx="1468">
                  <c:v>1.6573536827108326E-2</c:v>
                </c:pt>
                <c:pt idx="1469">
                  <c:v>1.6562553602818188E-2</c:v>
                </c:pt>
                <c:pt idx="1470">
                  <c:v>1.65500497833873E-2</c:v>
                </c:pt>
                <c:pt idx="1471">
                  <c:v>1.653756362666357E-2</c:v>
                </c:pt>
                <c:pt idx="1472">
                  <c:v>1.6525095388056486E-2</c:v>
                </c:pt>
                <c:pt idx="1473">
                  <c:v>1.6512645322978293E-2</c:v>
                </c:pt>
                <c:pt idx="1474">
                  <c:v>1.6498688689825236E-2</c:v>
                </c:pt>
                <c:pt idx="1475">
                  <c:v>1.6485770692181007E-2</c:v>
                </c:pt>
                <c:pt idx="1476">
                  <c:v>1.6473886529554671E-2</c:v>
                </c:pt>
                <c:pt idx="1477">
                  <c:v>1.6461514202426863E-2</c:v>
                </c:pt>
                <c:pt idx="1478">
                  <c:v>1.644916138455077E-2</c:v>
                </c:pt>
                <c:pt idx="1479">
                  <c:v>1.6436828331364561E-2</c:v>
                </c:pt>
                <c:pt idx="1480">
                  <c:v>1.6424515298298914E-2</c:v>
                </c:pt>
                <c:pt idx="1481">
                  <c:v>1.6412222540789501E-2</c:v>
                </c:pt>
                <c:pt idx="1482">
                  <c:v>1.6398700078891611E-2</c:v>
                </c:pt>
                <c:pt idx="1483">
                  <c:v>1.6386450677014264E-2</c:v>
                </c:pt>
                <c:pt idx="1484">
                  <c:v>1.6374222333860718E-2</c:v>
                </c:pt>
                <c:pt idx="1485">
                  <c:v>1.6362015304847297E-2</c:v>
                </c:pt>
                <c:pt idx="1486">
                  <c:v>1.6349829845392922E-2</c:v>
                </c:pt>
                <c:pt idx="1487">
                  <c:v>1.6337666210911345E-2</c:v>
                </c:pt>
                <c:pt idx="1488">
                  <c:v>1.6325524656826632E-2</c:v>
                </c:pt>
                <c:pt idx="1489">
                  <c:v>1.6313405438552538E-2</c:v>
                </c:pt>
                <c:pt idx="1490">
                  <c:v>1.6301308811500242E-2</c:v>
                </c:pt>
                <c:pt idx="1491">
                  <c:v>1.6289235031088655E-2</c:v>
                </c:pt>
                <c:pt idx="1492">
                  <c:v>1.627718435272895E-2</c:v>
                </c:pt>
                <c:pt idx="1493">
                  <c:v>1.6265157031834884E-2</c:v>
                </c:pt>
                <c:pt idx="1494">
                  <c:v>1.625315332381248E-2</c:v>
                </c:pt>
                <c:pt idx="1495">
                  <c:v>1.6241173484078063E-2</c:v>
                </c:pt>
                <c:pt idx="1496">
                  <c:v>1.6229217768035081E-2</c:v>
                </c:pt>
                <c:pt idx="1497">
                  <c:v>1.6217286431097284E-2</c:v>
                </c:pt>
                <c:pt idx="1498">
                  <c:v>1.6205379728670689E-2</c:v>
                </c:pt>
                <c:pt idx="1499">
                  <c:v>1.6193015527540822E-2</c:v>
                </c:pt>
                <c:pt idx="1500">
                  <c:v>1.6181641248977776E-2</c:v>
                </c:pt>
                <c:pt idx="1501">
                  <c:v>1.6169809982520912E-2</c:v>
                </c:pt>
                <c:pt idx="1502">
                  <c:v>1.6158004372196749E-2</c:v>
                </c:pt>
                <c:pt idx="1503">
                  <c:v>1.614622467341131E-2</c:v>
                </c:pt>
                <c:pt idx="1504">
                  <c:v>1.6134471141560296E-2</c:v>
                </c:pt>
                <c:pt idx="1505">
                  <c:v>1.6122744032049725E-2</c:v>
                </c:pt>
                <c:pt idx="1506">
                  <c:v>1.6111043600280463E-2</c:v>
                </c:pt>
                <c:pt idx="1507">
                  <c:v>1.6099370101653368E-2</c:v>
                </c:pt>
                <c:pt idx="1508">
                  <c:v>1.6089134824257872E-2</c:v>
                </c:pt>
                <c:pt idx="1509">
                  <c:v>1.6076104925413656E-2</c:v>
                </c:pt>
                <c:pt idx="1510">
                  <c:v>1.6064513758592448E-2</c:v>
                </c:pt>
                <c:pt idx="1511">
                  <c:v>1.6052950546509123E-2</c:v>
                </c:pt>
                <c:pt idx="1512">
                  <c:v>1.604048744920241E-2</c:v>
                </c:pt>
                <c:pt idx="1513">
                  <c:v>1.6029909008110559E-2</c:v>
                </c:pt>
                <c:pt idx="1514">
                  <c:v>1.6018431192591893E-2</c:v>
                </c:pt>
                <c:pt idx="1515">
                  <c:v>1.6006982353378451E-2</c:v>
                </c:pt>
                <c:pt idx="1516">
                  <c:v>1.5990677640134392E-2</c:v>
                </c:pt>
                <c:pt idx="1517">
                  <c:v>1.5979300235224581E-2</c:v>
                </c:pt>
                <c:pt idx="1518">
                  <c:v>1.5967952682247311E-2</c:v>
                </c:pt>
                <c:pt idx="1519">
                  <c:v>1.5956635236603442E-2</c:v>
                </c:pt>
                <c:pt idx="1520">
                  <c:v>1.5945348153673208E-2</c:v>
                </c:pt>
                <c:pt idx="1521">
                  <c:v>1.59354388753985E-2</c:v>
                </c:pt>
                <c:pt idx="1522">
                  <c:v>1.5924208098412964E-2</c:v>
                </c:pt>
                <c:pt idx="1523">
                  <c:v>1.5913008390414811E-2</c:v>
                </c:pt>
                <c:pt idx="1524">
                  <c:v>1.5901840006762629E-2</c:v>
                </c:pt>
                <c:pt idx="1525">
                  <c:v>1.5889377118328649E-2</c:v>
                </c:pt>
                <c:pt idx="1526">
                  <c:v>1.5878277574824982E-2</c:v>
                </c:pt>
                <c:pt idx="1527">
                  <c:v>1.586721018173784E-2</c:v>
                </c:pt>
                <c:pt idx="1528">
                  <c:v>1.5856175194455185E-2</c:v>
                </c:pt>
                <c:pt idx="1529">
                  <c:v>1.5845172868354677E-2</c:v>
                </c:pt>
                <c:pt idx="1530">
                  <c:v>1.5833071447532099E-2</c:v>
                </c:pt>
                <c:pt idx="1531">
                  <c:v>1.5822138056283741E-2</c:v>
                </c:pt>
                <c:pt idx="1532">
                  <c:v>1.5811238108800474E-2</c:v>
                </c:pt>
                <c:pt idx="1533">
                  <c:v>1.580037186045935E-2</c:v>
                </c:pt>
                <c:pt idx="1534">
                  <c:v>1.5789114995100356E-2</c:v>
                </c:pt>
                <c:pt idx="1535">
                  <c:v>1.5778318904730276E-2</c:v>
                </c:pt>
                <c:pt idx="1536">
                  <c:v>1.5767557299685764E-2</c:v>
                </c:pt>
                <c:pt idx="1537">
                  <c:v>1.5756830435341887E-2</c:v>
                </c:pt>
                <c:pt idx="1538">
                  <c:v>1.5746555043829602E-2</c:v>
                </c:pt>
                <c:pt idx="1539">
                  <c:v>1.5735896353102241E-2</c:v>
                </c:pt>
                <c:pt idx="1540">
                  <c:v>1.5725273149103103E-2</c:v>
                </c:pt>
                <c:pt idx="1541">
                  <c:v>1.5714685687190588E-2</c:v>
                </c:pt>
                <c:pt idx="1542">
                  <c:v>1.5703726162319052E-2</c:v>
                </c:pt>
                <c:pt idx="1543">
                  <c:v>1.569321310507623E-2</c:v>
                </c:pt>
                <c:pt idx="1544">
                  <c:v>1.5682736576154422E-2</c:v>
                </c:pt>
                <c:pt idx="1545">
                  <c:v>1.5672296830933862E-2</c:v>
                </c:pt>
                <c:pt idx="1546">
                  <c:v>1.566189412477673E-2</c:v>
                </c:pt>
                <c:pt idx="1547">
                  <c:v>1.565152871306584E-2</c:v>
                </c:pt>
                <c:pt idx="1548">
                  <c:v>1.5641200851160796E-2</c:v>
                </c:pt>
                <c:pt idx="1549">
                  <c:v>1.5630910794436671E-2</c:v>
                </c:pt>
                <c:pt idx="1550">
                  <c:v>1.5620658798265965E-2</c:v>
                </c:pt>
                <c:pt idx="1551">
                  <c:v>1.5610833063353979E-2</c:v>
                </c:pt>
                <c:pt idx="1552">
                  <c:v>1.5600655618483117E-2</c:v>
                </c:pt>
                <c:pt idx="1553">
                  <c:v>1.5590516980060976E-2</c:v>
                </c:pt>
                <c:pt idx="1554">
                  <c:v>1.5580417403445956E-2</c:v>
                </c:pt>
                <c:pt idx="1555">
                  <c:v>1.5570357143996461E-2</c:v>
                </c:pt>
                <c:pt idx="1556">
                  <c:v>1.5559960393388157E-2</c:v>
                </c:pt>
                <c:pt idx="1557">
                  <c:v>1.5549981971364014E-2</c:v>
                </c:pt>
                <c:pt idx="1558">
                  <c:v>1.5540043652826853E-2</c:v>
                </c:pt>
                <c:pt idx="1559">
                  <c:v>1.5530145693141437E-2</c:v>
                </c:pt>
                <c:pt idx="1560">
                  <c:v>1.5520654541781198E-2</c:v>
                </c:pt>
                <c:pt idx="1561">
                  <c:v>1.5510835547845936E-2</c:v>
                </c:pt>
                <c:pt idx="1562">
                  <c:v>1.550105765858234E-2</c:v>
                </c:pt>
                <c:pt idx="1563">
                  <c:v>1.5491321129338154E-2</c:v>
                </c:pt>
                <c:pt idx="1564">
                  <c:v>1.5480203638821887E-2</c:v>
                </c:pt>
                <c:pt idx="1565">
                  <c:v>1.5471619771308703E-2</c:v>
                </c:pt>
                <c:pt idx="1566">
                  <c:v>1.5462011473770458E-2</c:v>
                </c:pt>
                <c:pt idx="1567">
                  <c:v>1.5452445577989157E-2</c:v>
                </c:pt>
                <c:pt idx="1568">
                  <c:v>1.5442922339324407E-2</c:v>
                </c:pt>
                <c:pt idx="1569">
                  <c:v>1.5433442013140964E-2</c:v>
                </c:pt>
                <c:pt idx="1570">
                  <c:v>1.5424004854798438E-2</c:v>
                </c:pt>
                <c:pt idx="1571">
                  <c:v>1.5414611119651273E-2</c:v>
                </c:pt>
                <c:pt idx="1572">
                  <c:v>1.5405261063064233E-2</c:v>
                </c:pt>
                <c:pt idx="1573">
                  <c:v>1.5396951333036375E-2</c:v>
                </c:pt>
                <c:pt idx="1574">
                  <c:v>1.5387681059030798E-2</c:v>
                </c:pt>
                <c:pt idx="1575">
                  <c:v>1.5378455168542082E-2</c:v>
                </c:pt>
                <c:pt idx="1576">
                  <c:v>1.5369273916905981E-2</c:v>
                </c:pt>
                <c:pt idx="1577">
                  <c:v>1.5359174896093831E-2</c:v>
                </c:pt>
                <c:pt idx="1578">
                  <c:v>1.5350092273403754E-2</c:v>
                </c:pt>
                <c:pt idx="1579">
                  <c:v>1.5341055116783294E-2</c:v>
                </c:pt>
                <c:pt idx="1580">
                  <c:v>1.5330818491914755E-2</c:v>
                </c:pt>
                <c:pt idx="1581">
                  <c:v>1.5323118223179336E-2</c:v>
                </c:pt>
                <c:pt idx="1582">
                  <c:v>1.5314525098490961E-2</c:v>
                </c:pt>
                <c:pt idx="1583">
                  <c:v>1.5305669393849364E-2</c:v>
                </c:pt>
                <c:pt idx="1584">
                  <c:v>1.5296860411623037E-2</c:v>
                </c:pt>
                <c:pt idx="1585">
                  <c:v>1.5288098407154393E-2</c:v>
                </c:pt>
                <c:pt idx="1586">
                  <c:v>1.5279089520371845E-2</c:v>
                </c:pt>
                <c:pt idx="1587">
                  <c:v>1.5270425285156111E-2</c:v>
                </c:pt>
                <c:pt idx="1588">
                  <c:v>1.5261808814220651E-2</c:v>
                </c:pt>
                <c:pt idx="1589">
                  <c:v>1.5253240362914752E-2</c:v>
                </c:pt>
                <c:pt idx="1590">
                  <c:v>1.5245001988454021E-2</c:v>
                </c:pt>
                <c:pt idx="1591">
                  <c:v>1.523652721287938E-2</c:v>
                </c:pt>
                <c:pt idx="1592">
                  <c:v>1.5228101202499289E-2</c:v>
                </c:pt>
                <c:pt idx="1593">
                  <c:v>1.5219724212672148E-2</c:v>
                </c:pt>
                <c:pt idx="1594">
                  <c:v>1.5211396498732377E-2</c:v>
                </c:pt>
                <c:pt idx="1595">
                  <c:v>1.5202852367298788E-2</c:v>
                </c:pt>
                <c:pt idx="1596">
                  <c:v>1.5194627203375926E-2</c:v>
                </c:pt>
                <c:pt idx="1597">
                  <c:v>1.5186452101928519E-2</c:v>
                </c:pt>
                <c:pt idx="1598">
                  <c:v>1.5178327318308435E-2</c:v>
                </c:pt>
                <c:pt idx="1599">
                  <c:v>1.5170253107870124E-2</c:v>
                </c:pt>
                <c:pt idx="1600">
                  <c:v>1.5162229725970609E-2</c:v>
                </c:pt>
                <c:pt idx="1601">
                  <c:v>1.5154257427961762E-2</c:v>
                </c:pt>
                <c:pt idx="1602">
                  <c:v>1.5146336469195448E-2</c:v>
                </c:pt>
                <c:pt idx="1603">
                  <c:v>1.513870662085548E-2</c:v>
                </c:pt>
                <c:pt idx="1604">
                  <c:v>1.5130885709960573E-2</c:v>
                </c:pt>
                <c:pt idx="1605">
                  <c:v>1.5123116883780874E-2</c:v>
                </c:pt>
                <c:pt idx="1606">
                  <c:v>1.5115400397656131E-2</c:v>
                </c:pt>
                <c:pt idx="1607">
                  <c:v>1.5107736506939418E-2</c:v>
                </c:pt>
                <c:pt idx="1608">
                  <c:v>1.5099903140619776E-2</c:v>
                </c:pt>
                <c:pt idx="1609">
                  <c:v>1.5092348706496356E-2</c:v>
                </c:pt>
                <c:pt idx="1610">
                  <c:v>1.5084847654453629E-2</c:v>
                </c:pt>
                <c:pt idx="1611">
                  <c:v>1.507740023984604E-2</c:v>
                </c:pt>
                <c:pt idx="1612">
                  <c:v>1.5070214921604652E-2</c:v>
                </c:pt>
                <c:pt idx="1613">
                  <c:v>1.5062871965617397E-2</c:v>
                </c:pt>
                <c:pt idx="1614">
                  <c:v>1.5055583392467042E-2</c:v>
                </c:pt>
                <c:pt idx="1615">
                  <c:v>1.5048349457498666E-2</c:v>
                </c:pt>
                <c:pt idx="1616">
                  <c:v>1.5040976665753719E-2</c:v>
                </c:pt>
                <c:pt idx="1617">
                  <c:v>1.503385643820809E-2</c:v>
                </c:pt>
                <c:pt idx="1618">
                  <c:v>1.5026791635581307E-2</c:v>
                </c:pt>
                <c:pt idx="1619">
                  <c:v>1.5019782513232979E-2</c:v>
                </c:pt>
                <c:pt idx="1620">
                  <c:v>1.5012829326514971E-2</c:v>
                </c:pt>
                <c:pt idx="1621">
                  <c:v>1.5005932330784309E-2</c:v>
                </c:pt>
                <c:pt idx="1622">
                  <c:v>1.4999091781395444E-2</c:v>
                </c:pt>
                <c:pt idx="1623">
                  <c:v>1.4992307933710553E-2</c:v>
                </c:pt>
                <c:pt idx="1624">
                  <c:v>1.498558104308151E-2</c:v>
                </c:pt>
                <c:pt idx="1625">
                  <c:v>1.4979392509969649E-2</c:v>
                </c:pt>
                <c:pt idx="1626">
                  <c:v>1.4972768751279539E-2</c:v>
                </c:pt>
                <c:pt idx="1627">
                  <c:v>1.4966202653448375E-2</c:v>
                </c:pt>
                <c:pt idx="1628">
                  <c:v>1.4959694471806197E-2</c:v>
                </c:pt>
                <c:pt idx="1629">
                  <c:v>1.49528098832802E-2</c:v>
                </c:pt>
                <c:pt idx="1630">
                  <c:v>1.4945871608973553E-2</c:v>
                </c:pt>
                <c:pt idx="1631">
                  <c:v>1.4940109056265584E-2</c:v>
                </c:pt>
                <c:pt idx="1632">
                  <c:v>1.4933847014956867E-2</c:v>
                </c:pt>
                <c:pt idx="1633">
                  <c:v>1.4927644228927544E-2</c:v>
                </c:pt>
                <c:pt idx="1634">
                  <c:v>1.4921625561817642E-2</c:v>
                </c:pt>
                <c:pt idx="1635">
                  <c:v>1.4915538013829277E-2</c:v>
                </c:pt>
                <c:pt idx="1636">
                  <c:v>1.4909510466368125E-2</c:v>
                </c:pt>
                <c:pt idx="1637">
                  <c:v>1.4903543174795253E-2</c:v>
                </c:pt>
                <c:pt idx="1638">
                  <c:v>1.489752806556313E-2</c:v>
                </c:pt>
                <c:pt idx="1639">
                  <c:v>1.489168617377217E-2</c:v>
                </c:pt>
                <c:pt idx="1640">
                  <c:v>1.488590532478557E-2</c:v>
                </c:pt>
                <c:pt idx="1641">
                  <c:v>1.4880185773960357E-2</c:v>
                </c:pt>
                <c:pt idx="1642">
                  <c:v>1.4874619492607266E-2</c:v>
                </c:pt>
                <c:pt idx="1643">
                  <c:v>1.4869019098786573E-2</c:v>
                </c:pt>
                <c:pt idx="1644">
                  <c:v>1.4863480748336322E-2</c:v>
                </c:pt>
                <c:pt idx="1645">
                  <c:v>1.4858004696612248E-2</c:v>
                </c:pt>
                <c:pt idx="1646">
                  <c:v>1.4852591198970089E-2</c:v>
                </c:pt>
                <c:pt idx="1647">
                  <c:v>1.4847170030894436E-2</c:v>
                </c:pt>
                <c:pt idx="1648">
                  <c:v>1.4841886717432874E-2</c:v>
                </c:pt>
                <c:pt idx="1649">
                  <c:v>1.4836666745053368E-2</c:v>
                </c:pt>
                <c:pt idx="1650">
                  <c:v>1.4831510369125838E-2</c:v>
                </c:pt>
                <c:pt idx="1651">
                  <c:v>1.4826417845015046E-2</c:v>
                </c:pt>
                <c:pt idx="1652">
                  <c:v>1.4821389428096066E-2</c:v>
                </c:pt>
                <c:pt idx="1653">
                  <c:v>1.4816425373733661E-2</c:v>
                </c:pt>
                <c:pt idx="1654">
                  <c:v>1.4811525937295171E-2</c:v>
                </c:pt>
                <c:pt idx="1655">
                  <c:v>1.4806691374153092E-2</c:v>
                </c:pt>
                <c:pt idx="1656">
                  <c:v>1.4801952876136504E-2</c:v>
                </c:pt>
                <c:pt idx="1657">
                  <c:v>1.4797244327148462E-2</c:v>
                </c:pt>
                <c:pt idx="1658">
                  <c:v>1.4792601396577787E-2</c:v>
                </c:pt>
                <c:pt idx="1659">
                  <c:v>1.4788024339780215E-2</c:v>
                </c:pt>
                <c:pt idx="1660">
                  <c:v>1.4783500595903087E-2</c:v>
                </c:pt>
                <c:pt idx="1661">
                  <c:v>1.477906063535419E-2</c:v>
                </c:pt>
                <c:pt idx="1662">
                  <c:v>1.4774687335711766E-2</c:v>
                </c:pt>
                <c:pt idx="1663">
                  <c:v>1.4770380952353468E-2</c:v>
                </c:pt>
                <c:pt idx="1664">
                  <c:v>1.4766136100319294E-2</c:v>
                </c:pt>
                <c:pt idx="1665">
                  <c:v>1.4761959648902589E-2</c:v>
                </c:pt>
                <c:pt idx="1666">
                  <c:v>1.4757850858839738E-2</c:v>
                </c:pt>
                <c:pt idx="1667">
                  <c:v>1.4753809985502464E-2</c:v>
                </c:pt>
                <c:pt idx="1668">
                  <c:v>1.474983728426249E-2</c:v>
                </c:pt>
                <c:pt idx="1669">
                  <c:v>1.4745962195306106E-2</c:v>
                </c:pt>
                <c:pt idx="1670">
                  <c:v>1.4742131376523915E-2</c:v>
                </c:pt>
                <c:pt idx="1671">
                  <c:v>1.4738369517062559E-2</c:v>
                </c:pt>
                <c:pt idx="1672">
                  <c:v>1.4734676872302269E-2</c:v>
                </c:pt>
                <c:pt idx="1673">
                  <c:v>1.4731053697631015E-2</c:v>
                </c:pt>
                <c:pt idx="1674">
                  <c:v>1.472750024843161E-2</c:v>
                </c:pt>
                <c:pt idx="1675">
                  <c:v>1.472401678009202E-2</c:v>
                </c:pt>
                <c:pt idx="1676">
                  <c:v>1.4720603548000217E-2</c:v>
                </c:pt>
                <c:pt idx="1677">
                  <c:v>1.4717125372982982E-2</c:v>
                </c:pt>
                <c:pt idx="1678">
                  <c:v>1.4713843499280527E-2</c:v>
                </c:pt>
                <c:pt idx="1679">
                  <c:v>1.4710632585651754E-2</c:v>
                </c:pt>
                <c:pt idx="1680">
                  <c:v>1.4707492887470312E-2</c:v>
                </c:pt>
                <c:pt idx="1681">
                  <c:v>1.4704424660115368E-2</c:v>
                </c:pt>
                <c:pt idx="1682">
                  <c:v>1.4701613418404934E-2</c:v>
                </c:pt>
                <c:pt idx="1683">
                  <c:v>1.4698698990954594E-2</c:v>
                </c:pt>
                <c:pt idx="1684">
                  <c:v>1.4695856842884153E-2</c:v>
                </c:pt>
                <c:pt idx="1685">
                  <c:v>1.4693087229591896E-2</c:v>
                </c:pt>
                <c:pt idx="1686">
                  <c:v>1.4690277219379766E-2</c:v>
                </c:pt>
                <c:pt idx="1687">
                  <c:v>1.4687648309775092E-2</c:v>
                </c:pt>
                <c:pt idx="1688">
                  <c:v>1.4685092679891376E-2</c:v>
                </c:pt>
                <c:pt idx="1689">
                  <c:v>1.4682610585121658E-2</c:v>
                </c:pt>
                <c:pt idx="1690">
                  <c:v>1.4680269539089479E-2</c:v>
                </c:pt>
                <c:pt idx="1691">
                  <c:v>1.4677961546516663E-2</c:v>
                </c:pt>
                <c:pt idx="1692">
                  <c:v>1.4675727955594749E-2</c:v>
                </c:pt>
                <c:pt idx="1693">
                  <c:v>1.4673569021741238E-2</c:v>
                </c:pt>
                <c:pt idx="1694">
                  <c:v>1.4671016686179428E-2</c:v>
                </c:pt>
                <c:pt idx="1695">
                  <c:v>1.4668991910171236E-2</c:v>
                </c:pt>
                <c:pt idx="1696">
                  <c:v>1.4667042493535121E-2</c:v>
                </c:pt>
                <c:pt idx="1697">
                  <c:v>1.4665168691682773E-2</c:v>
                </c:pt>
                <c:pt idx="1698">
                  <c:v>1.4663370760007233E-2</c:v>
                </c:pt>
                <c:pt idx="1699">
                  <c:v>1.4662197521040164E-2</c:v>
                </c:pt>
                <c:pt idx="1700">
                  <c:v>1.4660568338675392E-2</c:v>
                </c:pt>
                <c:pt idx="1701">
                  <c:v>1.4659015856823228E-2</c:v>
                </c:pt>
                <c:pt idx="1702">
                  <c:v>1.4657540330920553E-2</c:v>
                </c:pt>
                <c:pt idx="1703">
                  <c:v>1.4656140585900056E-2</c:v>
                </c:pt>
                <c:pt idx="1704">
                  <c:v>1.4654806607445085E-2</c:v>
                </c:pt>
                <c:pt idx="1705">
                  <c:v>1.4653524980313391E-2</c:v>
                </c:pt>
                <c:pt idx="1706">
                  <c:v>1.4652282240894141E-2</c:v>
                </c:pt>
                <c:pt idx="1707">
                  <c:v>1.4650428087929157E-2</c:v>
                </c:pt>
                <c:pt idx="1708">
                  <c:v>1.4649223129790556E-2</c:v>
                </c:pt>
                <c:pt idx="1709">
                  <c:v>1.4648032000904365E-2</c:v>
                </c:pt>
                <c:pt idx="1710">
                  <c:v>1.4646854759847727E-2</c:v>
                </c:pt>
                <c:pt idx="1711">
                  <c:v>1.4645691465197785E-2</c:v>
                </c:pt>
                <c:pt idx="1712">
                  <c:v>1.4645193226820201E-2</c:v>
                </c:pt>
                <c:pt idx="1713">
                  <c:v>1.4644060893281751E-2</c:v>
                </c:pt>
                <c:pt idx="1714">
                  <c:v>1.4642942696168667E-2</c:v>
                </c:pt>
                <c:pt idx="1715">
                  <c:v>1.4641838694064387E-2</c:v>
                </c:pt>
                <c:pt idx="1716">
                  <c:v>1.46400862382432E-2</c:v>
                </c:pt>
                <c:pt idx="1717">
                  <c:v>1.4639007852145447E-2</c:v>
                </c:pt>
                <c:pt idx="1718">
                  <c:v>1.4637943822494393E-2</c:v>
                </c:pt>
                <c:pt idx="1719">
                  <c:v>1.463689420786185E-2</c:v>
                </c:pt>
                <c:pt idx="1720">
                  <c:v>1.4635859066824963E-2</c:v>
                </c:pt>
                <c:pt idx="1721">
                  <c:v>1.4635516057245437E-2</c:v>
                </c:pt>
                <c:pt idx="1722">
                  <c:v>1.4634513060519763E-2</c:v>
                </c:pt>
                <c:pt idx="1723">
                  <c:v>1.4633524727475266E-2</c:v>
                </c:pt>
                <c:pt idx="1724">
                  <c:v>1.4632184083339106E-2</c:v>
                </c:pt>
                <c:pt idx="1725">
                  <c:v>1.4631226347068815E-2</c:v>
                </c:pt>
                <c:pt idx="1726">
                  <c:v>1.4630283453807846E-2</c:v>
                </c:pt>
                <c:pt idx="1727">
                  <c:v>1.4629355462134341E-2</c:v>
                </c:pt>
                <c:pt idx="1728">
                  <c:v>1.4628442430623945E-2</c:v>
                </c:pt>
                <c:pt idx="1729">
                  <c:v>1.462660822693751E-2</c:v>
                </c:pt>
                <c:pt idx="1730">
                  <c:v>1.4625721109866279E-2</c:v>
                </c:pt>
                <c:pt idx="1731">
                  <c:v>1.4624849109505789E-2</c:v>
                </c:pt>
                <c:pt idx="1732">
                  <c:v>1.4623992284429184E-2</c:v>
                </c:pt>
                <c:pt idx="1733">
                  <c:v>1.4623388789731717E-2</c:v>
                </c:pt>
                <c:pt idx="1734">
                  <c:v>1.4623281685680056E-2</c:v>
                </c:pt>
                <c:pt idx="1735">
                  <c:v>1.4622475015639291E-2</c:v>
                </c:pt>
                <c:pt idx="1736">
                  <c:v>1.4621925514200548E-2</c:v>
                </c:pt>
                <c:pt idx="1737">
                  <c:v>1.4620908020598067E-2</c:v>
                </c:pt>
                <c:pt idx="1738">
                  <c:v>1.4620147812766382E-2</c:v>
                </c:pt>
                <c:pt idx="1739">
                  <c:v>1.4619403209499837E-2</c:v>
                </c:pt>
                <c:pt idx="1740">
                  <c:v>1.4618674269386567E-2</c:v>
                </c:pt>
                <c:pt idx="1741">
                  <c:v>1.4617961051004713E-2</c:v>
                </c:pt>
                <c:pt idx="1742">
                  <c:v>1.4617263612937414E-2</c:v>
                </c:pt>
                <c:pt idx="1743">
                  <c:v>1.4616582013767809E-2</c:v>
                </c:pt>
                <c:pt idx="1744">
                  <c:v>1.4615916312076538E-2</c:v>
                </c:pt>
                <c:pt idx="1745">
                  <c:v>1.4615266566446738E-2</c:v>
                </c:pt>
                <c:pt idx="1746">
                  <c:v>1.461387524188428E-2</c:v>
                </c:pt>
                <c:pt idx="1747">
                  <c:v>1.4614015177699113E-2</c:v>
                </c:pt>
                <c:pt idx="1748">
                  <c:v>1.4613413651745066E-2</c:v>
                </c:pt>
                <c:pt idx="1749">
                  <c:v>1.4612828316182547E-2</c:v>
                </c:pt>
                <c:pt idx="1750">
                  <c:v>1.4612259229597191E-2</c:v>
                </c:pt>
                <c:pt idx="1751">
                  <c:v>1.4611706450567141E-2</c:v>
                </c:pt>
                <c:pt idx="1752">
                  <c:v>1.4611170037675536E-2</c:v>
                </c:pt>
                <c:pt idx="1753">
                  <c:v>1.4610650049508012E-2</c:v>
                </c:pt>
                <c:pt idx="1754">
                  <c:v>1.461014654464271E-2</c:v>
                </c:pt>
                <c:pt idx="1755">
                  <c:v>1.4609659581667767E-2</c:v>
                </c:pt>
                <c:pt idx="1756">
                  <c:v>1.4609189219163821E-2</c:v>
                </c:pt>
                <c:pt idx="1757">
                  <c:v>1.4608735515711513E-2</c:v>
                </c:pt>
                <c:pt idx="1758">
                  <c:v>1.460829852989648E-2</c:v>
                </c:pt>
                <c:pt idx="1759">
                  <c:v>1.4607878320301859E-2</c:v>
                </c:pt>
                <c:pt idx="1760">
                  <c:v>1.4607474945513288E-2</c:v>
                </c:pt>
                <c:pt idx="1761">
                  <c:v>1.4607088464108908E-2</c:v>
                </c:pt>
                <c:pt idx="1762">
                  <c:v>1.4606718934676854E-2</c:v>
                </c:pt>
                <c:pt idx="1763">
                  <c:v>1.4606366415795269E-2</c:v>
                </c:pt>
                <c:pt idx="1764">
                  <c:v>1.4606030966052286E-2</c:v>
                </c:pt>
                <c:pt idx="1765">
                  <c:v>1.4605712644031044E-2</c:v>
                </c:pt>
                <c:pt idx="1766">
                  <c:v>1.4605411508314681E-2</c:v>
                </c:pt>
                <c:pt idx="1767">
                  <c:v>1.4605127617486335E-2</c:v>
                </c:pt>
                <c:pt idx="1768">
                  <c:v>1.4604025652326522E-2</c:v>
                </c:pt>
                <c:pt idx="1769">
                  <c:v>1.4604611804826251E-2</c:v>
                </c:pt>
                <c:pt idx="1770">
                  <c:v>1.4604380000163286E-2</c:v>
                </c:pt>
                <c:pt idx="1771">
                  <c:v>1.4604165674728387E-2</c:v>
                </c:pt>
                <c:pt idx="1772">
                  <c:v>1.4603968887097196E-2</c:v>
                </c:pt>
                <c:pt idx="1773">
                  <c:v>1.4603789695857849E-2</c:v>
                </c:pt>
                <c:pt idx="1774">
                  <c:v>1.4603628159595983E-2</c:v>
                </c:pt>
                <c:pt idx="1775">
                  <c:v>1.4603484336897232E-2</c:v>
                </c:pt>
                <c:pt idx="1776">
                  <c:v>1.4603052949578543E-2</c:v>
                </c:pt>
                <c:pt idx="1777">
                  <c:v>1.4602946006814221E-2</c:v>
                </c:pt>
                <c:pt idx="1778">
                  <c:v>1.4602856956823614E-2</c:v>
                </c:pt>
                <c:pt idx="1779">
                  <c:v>1.4602785858192116E-2</c:v>
                </c:pt>
                <c:pt idx="1780">
                  <c:v>1.4602732769492229E-2</c:v>
                </c:pt>
                <c:pt idx="1781">
                  <c:v>1.4601812916072987E-2</c:v>
                </c:pt>
                <c:pt idx="1782">
                  <c:v>1.4601792127399347E-2</c:v>
                </c:pt>
                <c:pt idx="1783">
                  <c:v>1.4601789509653327E-2</c:v>
                </c:pt>
                <c:pt idx="1784">
                  <c:v>1.4601805121402363E-2</c:v>
                </c:pt>
                <c:pt idx="1785">
                  <c:v>1.4602739525476388E-2</c:v>
                </c:pt>
                <c:pt idx="1786">
                  <c:v>1.4603097481299676E-2</c:v>
                </c:pt>
                <c:pt idx="1787">
                  <c:v>1.4602870347833205E-2</c:v>
                </c:pt>
                <c:pt idx="1788">
                  <c:v>1.460296344761915E-2</c:v>
                </c:pt>
                <c:pt idx="1789">
                  <c:v>1.4603075084587207E-2</c:v>
                </c:pt>
                <c:pt idx="1790">
                  <c:v>1.4602980395905796E-2</c:v>
                </c:pt>
                <c:pt idx="1791">
                  <c:v>1.4603138622681477E-2</c:v>
                </c:pt>
                <c:pt idx="1792">
                  <c:v>1.4603315590926869E-2</c:v>
                </c:pt>
                <c:pt idx="1793">
                  <c:v>1.4603511359213783E-2</c:v>
                </c:pt>
                <c:pt idx="1794">
                  <c:v>1.4604039112564653E-2</c:v>
                </c:pt>
                <c:pt idx="1795">
                  <c:v>1.4604274022723076E-2</c:v>
                </c:pt>
                <c:pt idx="1796">
                  <c:v>1.4604527913631373E-2</c:v>
                </c:pt>
                <c:pt idx="1797">
                  <c:v>1.4604800843864625E-2</c:v>
                </c:pt>
                <c:pt idx="1798">
                  <c:v>1.4604774251716357E-2</c:v>
                </c:pt>
                <c:pt idx="1799">
                  <c:v>1.4605084050497652E-2</c:v>
                </c:pt>
                <c:pt idx="1800">
                  <c:v>1.4605413059395111E-2</c:v>
                </c:pt>
                <c:pt idx="1801">
                  <c:v>1.4605761336993872E-2</c:v>
                </c:pt>
                <c:pt idx="1802">
                  <c:v>1.4606453135417237E-2</c:v>
                </c:pt>
                <c:pt idx="1803">
                  <c:v>1.4606841531893507E-2</c:v>
                </c:pt>
                <c:pt idx="1804">
                  <c:v>1.4607249377789917E-2</c:v>
                </c:pt>
                <c:pt idx="1805">
                  <c:v>1.4607676731691862E-2</c:v>
                </c:pt>
                <c:pt idx="1806">
                  <c:v>1.4608123652182154E-2</c:v>
                </c:pt>
                <c:pt idx="1807">
                  <c:v>1.4608590197846192E-2</c:v>
                </c:pt>
                <c:pt idx="1808">
                  <c:v>1.4609076427269368E-2</c:v>
                </c:pt>
                <c:pt idx="1809">
                  <c:v>1.4609582399039655E-2</c:v>
                </c:pt>
                <c:pt idx="1810">
                  <c:v>1.4610108171739871E-2</c:v>
                </c:pt>
                <c:pt idx="1811">
                  <c:v>1.461031677955571E-2</c:v>
                </c:pt>
                <c:pt idx="1812">
                  <c:v>1.4610880879287969E-2</c:v>
                </c:pt>
                <c:pt idx="1813">
                  <c:v>1.4611464950711195E-2</c:v>
                </c:pt>
                <c:pt idx="1814">
                  <c:v>1.4612069052410526E-2</c:v>
                </c:pt>
                <c:pt idx="1815">
                  <c:v>1.4613036099678681E-2</c:v>
                </c:pt>
                <c:pt idx="1816">
                  <c:v>1.4613681908259488E-2</c:v>
                </c:pt>
                <c:pt idx="1817">
                  <c:v>1.4614347927867984E-2</c:v>
                </c:pt>
                <c:pt idx="1818">
                  <c:v>1.4615034217092144E-2</c:v>
                </c:pt>
                <c:pt idx="1819">
                  <c:v>1.461574083451994E-2</c:v>
                </c:pt>
                <c:pt idx="1820">
                  <c:v>1.4616117579033805E-2</c:v>
                </c:pt>
                <c:pt idx="1821">
                  <c:v>1.461686353299374E-2</c:v>
                </c:pt>
                <c:pt idx="1822">
                  <c:v>1.4617629985900216E-2</c:v>
                </c:pt>
                <c:pt idx="1823">
                  <c:v>1.4619836964049469E-2</c:v>
                </c:pt>
                <c:pt idx="1824">
                  <c:v>1.4619580895246115E-2</c:v>
                </c:pt>
                <c:pt idx="1825">
                  <c:v>1.4620410712214803E-2</c:v>
                </c:pt>
                <c:pt idx="1826">
                  <c:v>1.4621261267495203E-2</c:v>
                </c:pt>
                <c:pt idx="1827">
                  <c:v>1.4622132619675291E-2</c:v>
                </c:pt>
                <c:pt idx="1828">
                  <c:v>1.4623024827340458E-2</c:v>
                </c:pt>
                <c:pt idx="1829">
                  <c:v>1.462393794908126E-2</c:v>
                </c:pt>
                <c:pt idx="1830">
                  <c:v>1.4624872043480508E-2</c:v>
                </c:pt>
                <c:pt idx="1831">
                  <c:v>1.4625827169131337E-2</c:v>
                </c:pt>
                <c:pt idx="1832">
                  <c:v>1.4626803384621717E-2</c:v>
                </c:pt>
                <c:pt idx="1833">
                  <c:v>1.4626690939060374E-2</c:v>
                </c:pt>
                <c:pt idx="1834">
                  <c:v>1.4627704828355752E-2</c:v>
                </c:pt>
                <c:pt idx="1835">
                  <c:v>1.4628739968098246E-2</c:v>
                </c:pt>
                <c:pt idx="1836">
                  <c:v>1.4629796416875276E-2</c:v>
                </c:pt>
                <c:pt idx="1837">
                  <c:v>1.4632002860217597E-2</c:v>
                </c:pt>
                <c:pt idx="1838">
                  <c:v>1.4633106845087569E-2</c:v>
                </c:pt>
                <c:pt idx="1839">
                  <c:v>1.4634232329918064E-2</c:v>
                </c:pt>
                <c:pt idx="1840">
                  <c:v>1.4635379373291896E-2</c:v>
                </c:pt>
                <c:pt idx="1841">
                  <c:v>1.4636165308576921E-2</c:v>
                </c:pt>
                <c:pt idx="1842">
                  <c:v>1.4637354043260942E-2</c:v>
                </c:pt>
                <c:pt idx="1843">
                  <c:v>1.4638564507190033E-2</c:v>
                </c:pt>
                <c:pt idx="1844">
                  <c:v>1.4639796758949331E-2</c:v>
                </c:pt>
                <c:pt idx="1845">
                  <c:v>1.4641050857126636E-2</c:v>
                </c:pt>
                <c:pt idx="1846">
                  <c:v>1.4642717644031349E-2</c:v>
                </c:pt>
                <c:pt idx="1847">
                  <c:v>1.4644017237738836E-2</c:v>
                </c:pt>
                <c:pt idx="1848">
                  <c:v>1.4645338858719232E-2</c:v>
                </c:pt>
                <c:pt idx="1849">
                  <c:v>1.4646682565547619E-2</c:v>
                </c:pt>
                <c:pt idx="1850">
                  <c:v>1.4647651094835012E-2</c:v>
                </c:pt>
                <c:pt idx="1851">
                  <c:v>1.4649037501856199E-2</c:v>
                </c:pt>
                <c:pt idx="1852">
                  <c:v>1.4650446165410003E-2</c:v>
                </c:pt>
                <c:pt idx="1853">
                  <c:v>1.4651877144084224E-2</c:v>
                </c:pt>
                <c:pt idx="1854">
                  <c:v>1.4653734438212782E-2</c:v>
                </c:pt>
                <c:pt idx="1855">
                  <c:v>1.4655211890587419E-2</c:v>
                </c:pt>
                <c:pt idx="1856">
                  <c:v>1.4656711838951642E-2</c:v>
                </c:pt>
                <c:pt idx="1857">
                  <c:v>1.4658234341903741E-2</c:v>
                </c:pt>
                <c:pt idx="1858">
                  <c:v>1.4659779458029109E-2</c:v>
                </c:pt>
                <c:pt idx="1859">
                  <c:v>1.4661347245926035E-2</c:v>
                </c:pt>
                <c:pt idx="1860">
                  <c:v>1.4662937764182489E-2</c:v>
                </c:pt>
                <c:pt idx="1861">
                  <c:v>1.4664551071391604E-2</c:v>
                </c:pt>
                <c:pt idx="1862">
                  <c:v>1.466618722614909E-2</c:v>
                </c:pt>
                <c:pt idx="1863">
                  <c:v>1.4667427152029511E-2</c:v>
                </c:pt>
                <c:pt idx="1864">
                  <c:v>1.4669107463911146E-2</c:v>
                </c:pt>
                <c:pt idx="1865">
                  <c:v>1.4670810793985467E-2</c:v>
                </c:pt>
                <c:pt idx="1866">
                  <c:v>1.4672537200845603E-2</c:v>
                </c:pt>
                <c:pt idx="1867">
                  <c:v>1.4674286743082021E-2</c:v>
                </c:pt>
                <c:pt idx="1868">
                  <c:v>1.4676487234350276E-2</c:v>
                </c:pt>
                <c:pt idx="1869">
                  <c:v>1.4678284962535945E-2</c:v>
                </c:pt>
                <c:pt idx="1870">
                  <c:v>1.468010600700987E-2</c:v>
                </c:pt>
                <c:pt idx="1871">
                  <c:v>1.4681950426370338E-2</c:v>
                </c:pt>
                <c:pt idx="1872">
                  <c:v>1.4683383535569305E-2</c:v>
                </c:pt>
                <c:pt idx="1873">
                  <c:v>1.4685273120468523E-2</c:v>
                </c:pt>
                <c:pt idx="1874">
                  <c:v>1.4687186250879947E-2</c:v>
                </c:pt>
                <c:pt idx="1875">
                  <c:v>1.4689122985402037E-2</c:v>
                </c:pt>
                <c:pt idx="1876">
                  <c:v>1.4692851731079593E-2</c:v>
                </c:pt>
                <c:pt idx="1877">
                  <c:v>1.4693511096440614E-2</c:v>
                </c:pt>
                <c:pt idx="1878">
                  <c:v>1.4695520780655785E-2</c:v>
                </c:pt>
                <c:pt idx="1879">
                  <c:v>1.4697554308518013E-2</c:v>
                </c:pt>
                <c:pt idx="1880">
                  <c:v>1.469961173861785E-2</c:v>
                </c:pt>
                <c:pt idx="1881">
                  <c:v>1.4701693129556163E-2</c:v>
                </c:pt>
                <c:pt idx="1882">
                  <c:v>1.470379853992608E-2</c:v>
                </c:pt>
                <c:pt idx="1883">
                  <c:v>1.4705928028328468E-2</c:v>
                </c:pt>
                <c:pt idx="1884">
                  <c:v>1.4708081653359035E-2</c:v>
                </c:pt>
                <c:pt idx="1885">
                  <c:v>1.4709343606466297E-2</c:v>
                </c:pt>
                <c:pt idx="1886">
                  <c:v>1.4711542026574324E-2</c:v>
                </c:pt>
                <c:pt idx="1887">
                  <c:v>1.4713764748713082E-2</c:v>
                </c:pt>
                <c:pt idx="1888">
                  <c:v>1.471601183147846E-2</c:v>
                </c:pt>
                <c:pt idx="1889">
                  <c:v>1.4719213878776652E-2</c:v>
                </c:pt>
                <c:pt idx="1890">
                  <c:v>1.4721513554093922E-2</c:v>
                </c:pt>
                <c:pt idx="1891">
                  <c:v>1.4725715947615165E-2</c:v>
                </c:pt>
                <c:pt idx="1892">
                  <c:v>1.4726186603757281E-2</c:v>
                </c:pt>
                <c:pt idx="1893">
                  <c:v>1.4728560095292206E-2</c:v>
                </c:pt>
                <c:pt idx="1894">
                  <c:v>1.4730483650204462E-2</c:v>
                </c:pt>
                <c:pt idx="1895">
                  <c:v>1.4732904771459943E-2</c:v>
                </c:pt>
                <c:pt idx="1896">
                  <c:v>1.4735350727295149E-2</c:v>
                </c:pt>
                <c:pt idx="1897">
                  <c:v>1.4737821576305876E-2</c:v>
                </c:pt>
                <c:pt idx="1898">
                  <c:v>1.4740799563974638E-2</c:v>
                </c:pt>
                <c:pt idx="1899">
                  <c:v>1.4743322270106373E-2</c:v>
                </c:pt>
                <c:pt idx="1900">
                  <c:v>1.4745870050433728E-2</c:v>
                </c:pt>
                <c:pt idx="1901">
                  <c:v>1.4748442963560152E-2</c:v>
                </c:pt>
                <c:pt idx="1902">
                  <c:v>1.4750551269914425E-2</c:v>
                </c:pt>
                <c:pt idx="1903">
                  <c:v>1.4753172708521944E-2</c:v>
                </c:pt>
                <c:pt idx="1904">
                  <c:v>1.4755819450491536E-2</c:v>
                </c:pt>
                <c:pt idx="1905">
                  <c:v>1.4758491554408337E-2</c:v>
                </c:pt>
                <c:pt idx="1906">
                  <c:v>1.4761189078884129E-2</c:v>
                </c:pt>
                <c:pt idx="1907">
                  <c:v>1.4764411512667682E-2</c:v>
                </c:pt>
                <c:pt idx="1908">
                  <c:v>1.4767161996186046E-2</c:v>
                </c:pt>
                <c:pt idx="1909">
                  <c:v>1.4769938081310404E-2</c:v>
                </c:pt>
                <c:pt idx="1910">
                  <c:v>1.4772739826641627E-2</c:v>
                </c:pt>
                <c:pt idx="1911">
                  <c:v>1.4775567290780577E-2</c:v>
                </c:pt>
                <c:pt idx="1912">
                  <c:v>1.4778420532330701E-2</c:v>
                </c:pt>
                <c:pt idx="1913">
                  <c:v>1.4781299609892865E-2</c:v>
                </c:pt>
                <c:pt idx="1914">
                  <c:v>1.478420458207309E-2</c:v>
                </c:pt>
                <c:pt idx="1915">
                  <c:v>1.4787135507472245E-2</c:v>
                </c:pt>
                <c:pt idx="1916">
                  <c:v>1.4789575345735884E-2</c:v>
                </c:pt>
                <c:pt idx="1917">
                  <c:v>1.4792556363821596E-2</c:v>
                </c:pt>
                <c:pt idx="1918">
                  <c:v>1.4795563505655807E-2</c:v>
                </c:pt>
                <c:pt idx="1919">
                  <c:v>1.4798596829831645E-2</c:v>
                </c:pt>
                <c:pt idx="1920">
                  <c:v>1.4802181483875092E-2</c:v>
                </c:pt>
                <c:pt idx="1921">
                  <c:v>1.4805269359265315E-2</c:v>
                </c:pt>
                <c:pt idx="1922">
                  <c:v>1.4808383598103736E-2</c:v>
                </c:pt>
                <c:pt idx="1923">
                  <c:v>1.4811524258998959E-2</c:v>
                </c:pt>
                <c:pt idx="1924">
                  <c:v>1.4814158236978514E-2</c:v>
                </c:pt>
                <c:pt idx="1925">
                  <c:v>1.4817349885870357E-2</c:v>
                </c:pt>
                <c:pt idx="1926">
                  <c:v>1.4820568127325018E-2</c:v>
                </c:pt>
                <c:pt idx="1927">
                  <c:v>1.4823813019943621E-2</c:v>
                </c:pt>
                <c:pt idx="1928">
                  <c:v>1.4827084622324627E-2</c:v>
                </c:pt>
                <c:pt idx="1929">
                  <c:v>1.4830926369350848E-2</c:v>
                </c:pt>
                <c:pt idx="1930">
                  <c:v>1.4834253625563332E-2</c:v>
                </c:pt>
                <c:pt idx="1931">
                  <c:v>1.4837607772683382E-2</c:v>
                </c:pt>
                <c:pt idx="1932">
                  <c:v>1.4840988869309284E-2</c:v>
                </c:pt>
                <c:pt idx="1933">
                  <c:v>1.4844396974049641E-2</c:v>
                </c:pt>
                <c:pt idx="1934">
                  <c:v>1.4847832145513053E-2</c:v>
                </c:pt>
                <c:pt idx="1935">
                  <c:v>1.4851294442308125E-2</c:v>
                </c:pt>
                <c:pt idx="1936">
                  <c:v>1.4854783923040878E-2</c:v>
                </c:pt>
                <c:pt idx="1937">
                  <c:v>1.485662131218162E-2</c:v>
                </c:pt>
                <c:pt idx="1938">
                  <c:v>1.4860159034805039E-2</c:v>
                </c:pt>
                <c:pt idx="1939">
                  <c:v>1.4863724101147176E-2</c:v>
                </c:pt>
                <c:pt idx="1940">
                  <c:v>1.4867316569801161E-2</c:v>
                </c:pt>
                <c:pt idx="1941">
                  <c:v>1.4872641137112185E-2</c:v>
                </c:pt>
                <c:pt idx="1942">
                  <c:v>1.4878579348195078E-2</c:v>
                </c:pt>
                <c:pt idx="1943">
                  <c:v>1.4879976361630298E-2</c:v>
                </c:pt>
                <c:pt idx="1944">
                  <c:v>1.4883685423810271E-2</c:v>
                </c:pt>
                <c:pt idx="1945">
                  <c:v>1.4887422197413075E-2</c:v>
                </c:pt>
                <c:pt idx="1946">
                  <c:v>1.4890607644124643E-2</c:v>
                </c:pt>
                <c:pt idx="1947">
                  <c:v>1.4894397866966891E-2</c:v>
                </c:pt>
                <c:pt idx="1948">
                  <c:v>1.4898215971689943E-2</c:v>
                </c:pt>
                <c:pt idx="1949">
                  <c:v>1.4902062016900253E-2</c:v>
                </c:pt>
                <c:pt idx="1950">
                  <c:v>1.4906523788194445E-2</c:v>
                </c:pt>
                <c:pt idx="1951">
                  <c:v>1.4910428061192249E-2</c:v>
                </c:pt>
                <c:pt idx="1952">
                  <c:v>1.4914360455891151E-2</c:v>
                </c:pt>
                <c:pt idx="1953">
                  <c:v>1.4918321030912644E-2</c:v>
                </c:pt>
                <c:pt idx="1954">
                  <c:v>1.4922309844867908E-2</c:v>
                </c:pt>
                <c:pt idx="1955">
                  <c:v>1.4925728320499765E-2</c:v>
                </c:pt>
                <c:pt idx="1956">
                  <c:v>1.4929771590181495E-2</c:v>
                </c:pt>
                <c:pt idx="1957">
                  <c:v>1.4933843269228753E-2</c:v>
                </c:pt>
                <c:pt idx="1958">
                  <c:v>1.4937943416250654E-2</c:v>
                </c:pt>
                <c:pt idx="1959">
                  <c:v>1.4942679550116906E-2</c:v>
                </c:pt>
                <c:pt idx="1960">
                  <c:v>1.4946839028566319E-2</c:v>
                </c:pt>
                <c:pt idx="1961">
                  <c:v>1.4951027156245819E-2</c:v>
                </c:pt>
                <c:pt idx="1962">
                  <c:v>1.4955243991774321E-2</c:v>
                </c:pt>
                <c:pt idx="1963">
                  <c:v>1.4959489276295659E-2</c:v>
                </c:pt>
                <c:pt idx="1964">
                  <c:v>1.496375741422133E-2</c:v>
                </c:pt>
                <c:pt idx="1965">
                  <c:v>1.4968038365102857E-2</c:v>
                </c:pt>
                <c:pt idx="1966">
                  <c:v>1.4972321928562925E-2</c:v>
                </c:pt>
                <c:pt idx="1967">
                  <c:v>1.4976597883090154E-2</c:v>
                </c:pt>
                <c:pt idx="1968">
                  <c:v>1.49802440190685E-2</c:v>
                </c:pt>
                <c:pt idx="1969">
                  <c:v>1.4984489179068028E-2</c:v>
                </c:pt>
                <c:pt idx="1970">
                  <c:v>1.4988717823782416E-2</c:v>
                </c:pt>
                <c:pt idx="1971">
                  <c:v>1.4992929896313179E-2</c:v>
                </c:pt>
                <c:pt idx="1972">
                  <c:v>1.4997735777580403E-2</c:v>
                </c:pt>
                <c:pt idx="1973">
                  <c:v>1.500191351197367E-2</c:v>
                </c:pt>
                <c:pt idx="1974">
                  <c:v>1.5006074498733981E-2</c:v>
                </c:pt>
                <c:pt idx="1975">
                  <c:v>1.5010218680952018E-2</c:v>
                </c:pt>
                <c:pt idx="1976">
                  <c:v>1.5013739684304639E-2</c:v>
                </c:pt>
                <c:pt idx="1977">
                  <c:v>1.501785112860432E-2</c:v>
                </c:pt>
                <c:pt idx="1978">
                  <c:v>1.5021945602353703E-2</c:v>
                </c:pt>
                <c:pt idx="1979">
                  <c:v>1.5026023048638315E-2</c:v>
                </c:pt>
                <c:pt idx="1980">
                  <c:v>1.5030083410549011E-2</c:v>
                </c:pt>
                <c:pt idx="1981">
                  <c:v>1.5034727691770288E-2</c:v>
                </c:pt>
                <c:pt idx="1982">
                  <c:v>1.503875264864131E-2</c:v>
                </c:pt>
                <c:pt idx="1983">
                  <c:v>1.5042760345674902E-2</c:v>
                </c:pt>
                <c:pt idx="1984">
                  <c:v>1.5048514495937098E-2</c:v>
                </c:pt>
                <c:pt idx="1985">
                  <c:v>1.5052482853565056E-2</c:v>
                </c:pt>
                <c:pt idx="1986">
                  <c:v>1.5056433762982865E-2</c:v>
                </c:pt>
                <c:pt idx="1987">
                  <c:v>1.5060367167276052E-2</c:v>
                </c:pt>
                <c:pt idx="1988">
                  <c:v>1.506428300951803E-2</c:v>
                </c:pt>
                <c:pt idx="1989">
                  <c:v>1.5065220004115698E-2</c:v>
                </c:pt>
                <c:pt idx="1990">
                  <c:v>1.5069106072791121E-2</c:v>
                </c:pt>
                <c:pt idx="1991">
                  <c:v>1.5072974432486548E-2</c:v>
                </c:pt>
                <c:pt idx="1992">
                  <c:v>1.5076825026304632E-2</c:v>
                </c:pt>
                <c:pt idx="1993">
                  <c:v>1.5081833669168709E-2</c:v>
                </c:pt>
                <c:pt idx="1994">
                  <c:v>1.508740607259201E-2</c:v>
                </c:pt>
                <c:pt idx="1995">
                  <c:v>1.5091197386802466E-2</c:v>
                </c:pt>
                <c:pt idx="1996">
                  <c:v>1.5094970683621707E-2</c:v>
                </c:pt>
                <c:pt idx="1997">
                  <c:v>1.5098725906127992E-2</c:v>
                </c:pt>
                <c:pt idx="1998">
                  <c:v>1.510071686928427E-2</c:v>
                </c:pt>
                <c:pt idx="1999">
                  <c:v>1.5104439215606114E-2</c:v>
                </c:pt>
                <c:pt idx="2000">
                  <c:v>1.5108143331236334E-2</c:v>
                </c:pt>
                <c:pt idx="2001">
                  <c:v>1.5111829159271117E-2</c:v>
                </c:pt>
                <c:pt idx="2002">
                  <c:v>1.511722891188828E-2</c:v>
                </c:pt>
                <c:pt idx="2003">
                  <c:v>1.5120874493257185E-2</c:v>
                </c:pt>
                <c:pt idx="2004">
                  <c:v>1.5124501601887599E-2</c:v>
                </c:pt>
                <c:pt idx="2005">
                  <c:v>1.5128110180865049E-2</c:v>
                </c:pt>
                <c:pt idx="2006">
                  <c:v>1.5129981993642794E-2</c:v>
                </c:pt>
                <c:pt idx="2007">
                  <c:v>1.5133556900994272E-2</c:v>
                </c:pt>
                <c:pt idx="2008">
                  <c:v>1.5137113122383639E-2</c:v>
                </c:pt>
                <c:pt idx="2009">
                  <c:v>1.5140650600899086E-2</c:v>
                </c:pt>
                <c:pt idx="2010">
                  <c:v>1.5144169279634134E-2</c:v>
                </c:pt>
                <c:pt idx="2011">
                  <c:v>1.5149369344567213E-2</c:v>
                </c:pt>
                <c:pt idx="2012">
                  <c:v>1.5152846622257245E-2</c:v>
                </c:pt>
                <c:pt idx="2013">
                  <c:v>1.5156304914947037E-2</c:v>
                </c:pt>
                <c:pt idx="2014">
                  <c:v>1.5159744165724541E-2</c:v>
                </c:pt>
                <c:pt idx="2015">
                  <c:v>1.5163164317665593E-2</c:v>
                </c:pt>
                <c:pt idx="2016">
                  <c:v>1.5166565313855721E-2</c:v>
                </c:pt>
                <c:pt idx="2017">
                  <c:v>1.5169947097378027E-2</c:v>
                </c:pt>
                <c:pt idx="2018">
                  <c:v>1.5173309611310774E-2</c:v>
                </c:pt>
                <c:pt idx="2019">
                  <c:v>1.5174982008122839E-2</c:v>
                </c:pt>
                <c:pt idx="2020">
                  <c:v>1.5178309559050973E-2</c:v>
                </c:pt>
                <c:pt idx="2021">
                  <c:v>1.5181617684203452E-2</c:v>
                </c:pt>
                <c:pt idx="2022">
                  <c:v>1.5184906326668468E-2</c:v>
                </c:pt>
                <c:pt idx="2023">
                  <c:v>1.5188175429536876E-2</c:v>
                </c:pt>
                <c:pt idx="2024">
                  <c:v>1.5193076846194874E-2</c:v>
                </c:pt>
                <c:pt idx="2025">
                  <c:v>1.5196302879325205E-2</c:v>
                </c:pt>
                <c:pt idx="2026">
                  <c:v>1.5199509187528389E-2</c:v>
                </c:pt>
                <c:pt idx="2027">
                  <c:v>1.5202695713887529E-2</c:v>
                </c:pt>
                <c:pt idx="2028">
                  <c:v>1.5204225858109766E-2</c:v>
                </c:pt>
                <c:pt idx="2029">
                  <c:v>1.5207376528314498E-2</c:v>
                </c:pt>
                <c:pt idx="2030">
                  <c:v>1.5210507260561279E-2</c:v>
                </c:pt>
                <c:pt idx="2031">
                  <c:v>1.5213617997943629E-2</c:v>
                </c:pt>
                <c:pt idx="2032">
                  <c:v>1.5216708683547076E-2</c:v>
                </c:pt>
                <c:pt idx="2033">
                  <c:v>1.5221396265922914E-2</c:v>
                </c:pt>
                <c:pt idx="2034">
                  <c:v>1.5224442725683737E-2</c:v>
                </c:pt>
                <c:pt idx="2035">
                  <c:v>1.5227468948258086E-2</c:v>
                </c:pt>
                <c:pt idx="2036">
                  <c:v>1.5230367901343245E-2</c:v>
                </c:pt>
                <c:pt idx="2037">
                  <c:v>1.5233351899958947E-2</c:v>
                </c:pt>
                <c:pt idx="2038">
                  <c:v>1.5236315487409391E-2</c:v>
                </c:pt>
                <c:pt idx="2039">
                  <c:v>1.52392586067851E-2</c:v>
                </c:pt>
                <c:pt idx="2040">
                  <c:v>1.5242181201176597E-2</c:v>
                </c:pt>
                <c:pt idx="2041">
                  <c:v>1.5242969993622957E-2</c:v>
                </c:pt>
                <c:pt idx="2042">
                  <c:v>1.5245856792796948E-2</c:v>
                </c:pt>
                <c:pt idx="2043">
                  <c:v>1.5248722915910078E-2</c:v>
                </c:pt>
                <c:pt idx="2044">
                  <c:v>1.5251568306062144E-2</c:v>
                </c:pt>
                <c:pt idx="2045">
                  <c:v>1.525491593069698E-2</c:v>
                </c:pt>
                <c:pt idx="2046">
                  <c:v>1.5259282555596665E-2</c:v>
                </c:pt>
                <c:pt idx="2047">
                  <c:v>1.5262579681112535E-2</c:v>
                </c:pt>
                <c:pt idx="2048">
                  <c:v>1.5264816227080202E-2</c:v>
                </c:pt>
                <c:pt idx="2049">
                  <c:v>1.5267551535462498E-2</c:v>
                </c:pt>
                <c:pt idx="2050">
                  <c:v>1.5270265749720846E-2</c:v>
                </c:pt>
                <c:pt idx="2051">
                  <c:v>1.5272958812943271E-2</c:v>
                </c:pt>
                <c:pt idx="2052">
                  <c:v>1.5275630668215301E-2</c:v>
                </c:pt>
                <c:pt idx="2053">
                  <c:v>1.5278281258624959E-2</c:v>
                </c:pt>
                <c:pt idx="2054">
                  <c:v>1.5280910527255276E-2</c:v>
                </c:pt>
                <c:pt idx="2055">
                  <c:v>1.5283518417201769E-2</c:v>
                </c:pt>
                <c:pt idx="2056">
                  <c:v>1.5286104871542472E-2</c:v>
                </c:pt>
                <c:pt idx="2057">
                  <c:v>1.5288669833370405E-2</c:v>
                </c:pt>
                <c:pt idx="2058">
                  <c:v>1.528969970236411E-2</c:v>
                </c:pt>
                <c:pt idx="2059">
                  <c:v>1.5293735051827573E-2</c:v>
                </c:pt>
                <c:pt idx="2060">
                  <c:v>1.5296235194632857E-2</c:v>
                </c:pt>
                <c:pt idx="2061">
                  <c:v>1.5298713617274973E-2</c:v>
                </c:pt>
                <c:pt idx="2062">
                  <c:v>1.5301170262839447E-2</c:v>
                </c:pt>
                <c:pt idx="2063">
                  <c:v>1.5303605074411808E-2</c:v>
                </c:pt>
                <c:pt idx="2064">
                  <c:v>1.5306017995085075E-2</c:v>
                </c:pt>
                <c:pt idx="2065">
                  <c:v>1.5308408967939779E-2</c:v>
                </c:pt>
                <c:pt idx="2066">
                  <c:v>1.5310777936068942E-2</c:v>
                </c:pt>
                <c:pt idx="2067">
                  <c:v>1.5313124842555592E-2</c:v>
                </c:pt>
                <c:pt idx="2068">
                  <c:v>1.5315449630497746E-2</c:v>
                </c:pt>
                <c:pt idx="2069">
                  <c:v>1.5317752242973437E-2</c:v>
                </c:pt>
                <c:pt idx="2070">
                  <c:v>1.5320032623075686E-2</c:v>
                </c:pt>
                <c:pt idx="2071">
                  <c:v>1.5322290713892517E-2</c:v>
                </c:pt>
                <c:pt idx="2072">
                  <c:v>1.532452645850696E-2</c:v>
                </c:pt>
                <c:pt idx="2073">
                  <c:v>1.5326739800017031E-2</c:v>
                </c:pt>
                <c:pt idx="2074">
                  <c:v>1.5328930681503261E-2</c:v>
                </c:pt>
                <c:pt idx="2075">
                  <c:v>1.5331099046056174E-2</c:v>
                </c:pt>
                <c:pt idx="2076">
                  <c:v>1.5333244836766291E-2</c:v>
                </c:pt>
                <c:pt idx="2077">
                  <c:v>1.5335367996724136E-2</c:v>
                </c:pt>
                <c:pt idx="2078">
                  <c:v>1.5337468469012738E-2</c:v>
                </c:pt>
                <c:pt idx="2079">
                  <c:v>1.5339546196725118E-2</c:v>
                </c:pt>
                <c:pt idx="2080">
                  <c:v>1.5340186115621006E-2</c:v>
                </c:pt>
                <c:pt idx="2081">
                  <c:v>1.5343633190778305E-2</c:v>
                </c:pt>
                <c:pt idx="2082">
                  <c:v>1.5345642343295163E-2</c:v>
                </c:pt>
                <c:pt idx="2083">
                  <c:v>1.5347628523592893E-2</c:v>
                </c:pt>
                <c:pt idx="2084">
                  <c:v>1.5349591674759522E-2</c:v>
                </c:pt>
                <c:pt idx="2085">
                  <c:v>1.5351531739885571E-2</c:v>
                </c:pt>
                <c:pt idx="2086">
                  <c:v>1.5353448662059066E-2</c:v>
                </c:pt>
                <c:pt idx="2087">
                  <c:v>1.5355342384373027E-2</c:v>
                </c:pt>
                <c:pt idx="2088">
                  <c:v>1.5357019399143869E-2</c:v>
                </c:pt>
                <c:pt idx="2089">
                  <c:v>1.5358864807934809E-2</c:v>
                </c:pt>
                <c:pt idx="2090">
                  <c:v>1.5360686843056299E-2</c:v>
                </c:pt>
                <c:pt idx="2091">
                  <c:v>1.5362485447599021E-2</c:v>
                </c:pt>
                <c:pt idx="2092">
                  <c:v>1.5364260564661393E-2</c:v>
                </c:pt>
                <c:pt idx="2093">
                  <c:v>1.5364659048875406E-2</c:v>
                </c:pt>
                <c:pt idx="2094">
                  <c:v>1.5367740108710412E-2</c:v>
                </c:pt>
                <c:pt idx="2095">
                  <c:v>1.5369444421883583E-2</c:v>
                </c:pt>
                <c:pt idx="2096">
                  <c:v>1.5371125019949456E-2</c:v>
                </c:pt>
                <c:pt idx="2097">
                  <c:v>1.5373226093261805E-2</c:v>
                </c:pt>
                <c:pt idx="2098">
                  <c:v>1.537485745271433E-2</c:v>
                </c:pt>
                <c:pt idx="2099">
                  <c:v>1.5376023954415289E-2</c:v>
                </c:pt>
                <c:pt idx="2100">
                  <c:v>1.5377609122979441E-2</c:v>
                </c:pt>
                <c:pt idx="2101">
                  <c:v>1.5379170291902611E-2</c:v>
                </c:pt>
                <c:pt idx="2102">
                  <c:v>1.5381139726789783E-2</c:v>
                </c:pt>
                <c:pt idx="2103">
                  <c:v>1.5382640586514285E-2</c:v>
                </c:pt>
                <c:pt idx="2104">
                  <c:v>1.5384117248453677E-2</c:v>
                </c:pt>
                <c:pt idx="2105">
                  <c:v>1.538556965570681E-2</c:v>
                </c:pt>
                <c:pt idx="2106">
                  <c:v>1.5387426263584398E-2</c:v>
                </c:pt>
                <c:pt idx="2107">
                  <c:v>1.5388828304916462E-2</c:v>
                </c:pt>
                <c:pt idx="2108">
                  <c:v>1.5390205915752192E-2</c:v>
                </c:pt>
                <c:pt idx="2109">
                  <c:v>1.5391559039190005E-2</c:v>
                </c:pt>
                <c:pt idx="2110">
                  <c:v>1.5392465880124995E-2</c:v>
                </c:pt>
                <c:pt idx="2111">
                  <c:v>1.5393771564320424E-2</c:v>
                </c:pt>
                <c:pt idx="2112">
                  <c:v>1.5395052595518877E-2</c:v>
                </c:pt>
                <c:pt idx="2113">
                  <c:v>1.5396308916813872E-2</c:v>
                </c:pt>
                <c:pt idx="2114">
                  <c:v>1.5397955353715784E-2</c:v>
                </c:pt>
                <c:pt idx="2115">
                  <c:v>1.5399160357760717E-2</c:v>
                </c:pt>
                <c:pt idx="2116">
                  <c:v>1.5400340476076043E-2</c:v>
                </c:pt>
                <c:pt idx="2117">
                  <c:v>1.540149565175245E-2</c:v>
                </c:pt>
                <c:pt idx="2118">
                  <c:v>1.5402625827896088E-2</c:v>
                </c:pt>
                <c:pt idx="2119">
                  <c:v>1.5403730947597645E-2</c:v>
                </c:pt>
                <c:pt idx="2120">
                  <c:v>1.5404810953955538E-2</c:v>
                </c:pt>
                <c:pt idx="2121">
                  <c:v>1.540586579006561E-2</c:v>
                </c:pt>
                <c:pt idx="2122">
                  <c:v>1.5406895399026281E-2</c:v>
                </c:pt>
                <c:pt idx="2123">
                  <c:v>1.5407500566895216E-2</c:v>
                </c:pt>
                <c:pt idx="2124">
                  <c:v>1.5408481323805567E-2</c:v>
                </c:pt>
                <c:pt idx="2125">
                  <c:v>1.5409436688001321E-2</c:v>
                </c:pt>
                <c:pt idx="2126">
                  <c:v>1.5410366602583991E-2</c:v>
                </c:pt>
                <c:pt idx="2127">
                  <c:v>1.5411271010655092E-2</c:v>
                </c:pt>
                <c:pt idx="2128">
                  <c:v>1.541254009606381E-2</c:v>
                </c:pt>
                <c:pt idx="2129">
                  <c:v>1.5413391521698324E-2</c:v>
                </c:pt>
                <c:pt idx="2130">
                  <c:v>1.5414217264957899E-2</c:v>
                </c:pt>
                <c:pt idx="2131">
                  <c:v>1.5415017268951272E-2</c:v>
                </c:pt>
                <c:pt idx="2132">
                  <c:v>1.541540846189271E-2</c:v>
                </c:pt>
                <c:pt idx="2133">
                  <c:v>1.5416158636015531E-2</c:v>
                </c:pt>
                <c:pt idx="2134">
                  <c:v>1.5416882905334717E-2</c:v>
                </c:pt>
                <c:pt idx="2135">
                  <c:v>1.541758121295711E-2</c:v>
                </c:pt>
                <c:pt idx="2136">
                  <c:v>1.541975533977796E-2</c:v>
                </c:pt>
                <c:pt idx="2137">
                  <c:v>1.5419273581711579E-2</c:v>
                </c:pt>
                <c:pt idx="2138">
                  <c:v>1.5419891817566348E-2</c:v>
                </c:pt>
                <c:pt idx="2139">
                  <c:v>1.5420483858939692E-2</c:v>
                </c:pt>
                <c:pt idx="2140">
                  <c:v>1.5421049648935193E-2</c:v>
                </c:pt>
                <c:pt idx="2141">
                  <c:v>1.5421589130648687E-2</c:v>
                </c:pt>
                <c:pt idx="2142">
                  <c:v>1.5422102247183756E-2</c:v>
                </c:pt>
                <c:pt idx="2143">
                  <c:v>1.5422588941636237E-2</c:v>
                </c:pt>
                <c:pt idx="2144">
                  <c:v>1.5423049157112288E-2</c:v>
                </c:pt>
                <c:pt idx="2145">
                  <c:v>1.54224054522345E-2</c:v>
                </c:pt>
                <c:pt idx="2146">
                  <c:v>1.5422818197840764E-2</c:v>
                </c:pt>
                <c:pt idx="2147">
                  <c:v>1.5423204309380647E-2</c:v>
                </c:pt>
                <c:pt idx="2148">
                  <c:v>1.5423563729962515E-2</c:v>
                </c:pt>
                <c:pt idx="2149">
                  <c:v>1.5424951058316556E-2</c:v>
                </c:pt>
                <c:pt idx="2150">
                  <c:v>1.5425251205034358E-2</c:v>
                </c:pt>
                <c:pt idx="2151">
                  <c:v>1.5426912985474875E-2</c:v>
                </c:pt>
                <c:pt idx="2152">
                  <c:v>1.5425770809747164E-2</c:v>
                </c:pt>
                <c:pt idx="2153">
                  <c:v>1.5425990153954476E-2</c:v>
                </c:pt>
                <c:pt idx="2154">
                  <c:v>1.5425840660280521E-2</c:v>
                </c:pt>
                <c:pt idx="2155">
                  <c:v>1.5426007785402263E-2</c:v>
                </c:pt>
                <c:pt idx="2156">
                  <c:v>1.5426147753985653E-2</c:v>
                </c:pt>
                <c:pt idx="2157">
                  <c:v>1.5426260509140199E-2</c:v>
                </c:pt>
                <c:pt idx="2158">
                  <c:v>1.5426680017534932E-2</c:v>
                </c:pt>
                <c:pt idx="2159">
                  <c:v>1.5426736220481744E-2</c:v>
                </c:pt>
                <c:pt idx="2160">
                  <c:v>1.5426765034078414E-2</c:v>
                </c:pt>
                <c:pt idx="2161">
                  <c:v>1.5426766401431096E-2</c:v>
                </c:pt>
                <c:pt idx="2162">
                  <c:v>1.5426414092169161E-2</c:v>
                </c:pt>
                <c:pt idx="2163">
                  <c:v>1.5426362371967706E-2</c:v>
                </c:pt>
                <c:pt idx="2164">
                  <c:v>1.542628304007998E-2</c:v>
                </c:pt>
                <c:pt idx="2165">
                  <c:v>1.5426176039610162E-2</c:v>
                </c:pt>
                <c:pt idx="2166">
                  <c:v>1.5426041313665095E-2</c:v>
                </c:pt>
                <c:pt idx="2167">
                  <c:v>1.5426195048205721E-2</c:v>
                </c:pt>
                <c:pt idx="2168">
                  <c:v>1.5426002698748068E-2</c:v>
                </c:pt>
                <c:pt idx="2169">
                  <c:v>1.542578244788278E-2</c:v>
                </c:pt>
                <c:pt idx="2170">
                  <c:v>1.5425534238713434E-2</c:v>
                </c:pt>
                <c:pt idx="2171">
                  <c:v>1.5425258014341026E-2</c:v>
                </c:pt>
                <c:pt idx="2172">
                  <c:v>1.5424953717876871E-2</c:v>
                </c:pt>
                <c:pt idx="2173">
                  <c:v>1.5424621292421965E-2</c:v>
                </c:pt>
                <c:pt idx="2174">
                  <c:v>1.5424260681087624E-2</c:v>
                </c:pt>
                <c:pt idx="2175">
                  <c:v>1.5423571746559617E-2</c:v>
                </c:pt>
                <c:pt idx="2176">
                  <c:v>1.5423156636794388E-2</c:v>
                </c:pt>
                <c:pt idx="2177">
                  <c:v>1.5422713175742508E-2</c:v>
                </c:pt>
                <c:pt idx="2178">
                  <c:v>1.5422241306516149E-2</c:v>
                </c:pt>
                <c:pt idx="2179">
                  <c:v>1.5421740972222153E-2</c:v>
                </c:pt>
                <c:pt idx="2180">
                  <c:v>1.5421501923511693E-2</c:v>
                </c:pt>
                <c:pt idx="2181">
                  <c:v>1.5420942417983334E-2</c:v>
                </c:pt>
                <c:pt idx="2182">
                  <c:v>1.5420354271435096E-2</c:v>
                </c:pt>
                <c:pt idx="2183">
                  <c:v>1.5419737426967978E-2</c:v>
                </c:pt>
                <c:pt idx="2184">
                  <c:v>1.5418810333594379E-2</c:v>
                </c:pt>
                <c:pt idx="2185">
                  <c:v>1.5418138014212879E-2</c:v>
                </c:pt>
                <c:pt idx="2186">
                  <c:v>1.541743683153296E-2</c:v>
                </c:pt>
                <c:pt idx="2187">
                  <c:v>1.5416706728666796E-2</c:v>
                </c:pt>
                <c:pt idx="2188">
                  <c:v>1.5416220744662618E-2</c:v>
                </c:pt>
                <c:pt idx="2189">
                  <c:v>1.5415430517968214E-2</c:v>
                </c:pt>
                <c:pt idx="2190">
                  <c:v>1.5414611195123806E-2</c:v>
                </c:pt>
                <c:pt idx="2191">
                  <c:v>1.5413762719232968E-2</c:v>
                </c:pt>
                <c:pt idx="2192">
                  <c:v>1.5412885033407016E-2</c:v>
                </c:pt>
                <c:pt idx="2193">
                  <c:v>1.5411978080754681E-2</c:v>
                </c:pt>
                <c:pt idx="2194">
                  <c:v>1.5411041804387278E-2</c:v>
                </c:pt>
                <c:pt idx="2195">
                  <c:v>1.5410076147418695E-2</c:v>
                </c:pt>
                <c:pt idx="2196">
                  <c:v>1.5409081052957671E-2</c:v>
                </c:pt>
                <c:pt idx="2197">
                  <c:v>1.5407294200199102E-2</c:v>
                </c:pt>
                <c:pt idx="2198">
                  <c:v>1.540624654028885E-2</c:v>
                </c:pt>
                <c:pt idx="2199">
                  <c:v>1.540516928820417E-2</c:v>
                </c:pt>
                <c:pt idx="2200">
                  <c:v>1.5404062387056288E-2</c:v>
                </c:pt>
                <c:pt idx="2201">
                  <c:v>1.5403662027174728E-2</c:v>
                </c:pt>
                <c:pt idx="2202">
                  <c:v>1.5403459230692005E-2</c:v>
                </c:pt>
                <c:pt idx="2203">
                  <c:v>1.5401286363338753E-2</c:v>
                </c:pt>
                <c:pt idx="2204">
                  <c:v>1.5400053720971222E-2</c:v>
                </c:pt>
                <c:pt idx="2205">
                  <c:v>1.5398791129118218E-2</c:v>
                </c:pt>
                <c:pt idx="2206">
                  <c:v>1.5397264279045864E-2</c:v>
                </c:pt>
                <c:pt idx="2207">
                  <c:v>1.5395943826226777E-2</c:v>
                </c:pt>
                <c:pt idx="2208">
                  <c:v>1.5394593258614364E-2</c:v>
                </c:pt>
                <c:pt idx="2209">
                  <c:v>1.5393212519320798E-2</c:v>
                </c:pt>
                <c:pt idx="2210">
                  <c:v>1.5392026936637245E-2</c:v>
                </c:pt>
                <c:pt idx="2211">
                  <c:v>1.5390583453294067E-2</c:v>
                </c:pt>
                <c:pt idx="2212">
                  <c:v>1.5389109622270391E-2</c:v>
                </c:pt>
                <c:pt idx="2213">
                  <c:v>1.5387605386680108E-2</c:v>
                </c:pt>
                <c:pt idx="2214">
                  <c:v>1.5385854256788178E-2</c:v>
                </c:pt>
                <c:pt idx="2215">
                  <c:v>1.5384291292888541E-2</c:v>
                </c:pt>
                <c:pt idx="2216">
                  <c:v>1.5382697759132924E-2</c:v>
                </c:pt>
                <c:pt idx="2217">
                  <c:v>1.5381073598641493E-2</c:v>
                </c:pt>
                <c:pt idx="2218">
                  <c:v>1.5379418754531748E-2</c:v>
                </c:pt>
                <c:pt idx="2219">
                  <c:v>1.537793829177489E-2</c:v>
                </c:pt>
                <c:pt idx="2220">
                  <c:v>1.5376219631487255E-2</c:v>
                </c:pt>
                <c:pt idx="2221">
                  <c:v>1.5374470111564773E-2</c:v>
                </c:pt>
                <c:pt idx="2222">
                  <c:v>1.5372689675126491E-2</c:v>
                </c:pt>
                <c:pt idx="2223">
                  <c:v>1.537087826529146E-2</c:v>
                </c:pt>
                <c:pt idx="2224">
                  <c:v>1.5369035825178725E-2</c:v>
                </c:pt>
                <c:pt idx="2225">
                  <c:v>1.5367162297909916E-2</c:v>
                </c:pt>
                <c:pt idx="2226">
                  <c:v>1.5365257626598922E-2</c:v>
                </c:pt>
                <c:pt idx="2227">
                  <c:v>1.5363321754367373E-2</c:v>
                </c:pt>
                <c:pt idx="2228">
                  <c:v>1.5361170200733021E-2</c:v>
                </c:pt>
                <c:pt idx="2229">
                  <c:v>1.5359174082736793E-2</c:v>
                </c:pt>
                <c:pt idx="2230">
                  <c:v>1.5357146598566906E-2</c:v>
                </c:pt>
                <c:pt idx="2231">
                  <c:v>1.5355087691346192E-2</c:v>
                </c:pt>
                <c:pt idx="2232">
                  <c:v>1.535317238859633E-2</c:v>
                </c:pt>
                <c:pt idx="2233">
                  <c:v>1.5351048116362084E-2</c:v>
                </c:pt>
                <c:pt idx="2234">
                  <c:v>1.5348892245048358E-2</c:v>
                </c:pt>
                <c:pt idx="2235">
                  <c:v>1.5346704717779354E-2</c:v>
                </c:pt>
                <c:pt idx="2236">
                  <c:v>1.5344319818805907E-2</c:v>
                </c:pt>
                <c:pt idx="2237">
                  <c:v>1.5342071178872985E-2</c:v>
                </c:pt>
                <c:pt idx="2238">
                  <c:v>1.5339790717754376E-2</c:v>
                </c:pt>
                <c:pt idx="2239">
                  <c:v>1.5337478378575575E-2</c:v>
                </c:pt>
                <c:pt idx="2240">
                  <c:v>1.5335134104462078E-2</c:v>
                </c:pt>
                <c:pt idx="2241">
                  <c:v>1.5332911593956895E-2</c:v>
                </c:pt>
                <c:pt idx="2242">
                  <c:v>1.5330500882427142E-2</c:v>
                </c:pt>
                <c:pt idx="2243">
                  <c:v>1.5328058059928021E-2</c:v>
                </c:pt>
                <c:pt idx="2244">
                  <c:v>1.5325583069583738E-2</c:v>
                </c:pt>
                <c:pt idx="2245">
                  <c:v>1.532307585451592E-2</c:v>
                </c:pt>
                <c:pt idx="2246">
                  <c:v>1.5320536357851352E-2</c:v>
                </c:pt>
                <c:pt idx="2247">
                  <c:v>1.531796452271166E-2</c:v>
                </c:pt>
                <c:pt idx="2248">
                  <c:v>1.5315360292226207E-2</c:v>
                </c:pt>
                <c:pt idx="2249">
                  <c:v>1.5312319638663814E-2</c:v>
                </c:pt>
                <c:pt idx="2250">
                  <c:v>1.530965776589875E-2</c:v>
                </c:pt>
                <c:pt idx="2251">
                  <c:v>1.5306963343450735E-2</c:v>
                </c:pt>
                <c:pt idx="2252">
                  <c:v>1.5304236314436701E-2</c:v>
                </c:pt>
                <c:pt idx="2253">
                  <c:v>1.5301726584218578E-2</c:v>
                </c:pt>
                <c:pt idx="2254">
                  <c:v>1.5299051422126645E-2</c:v>
                </c:pt>
                <c:pt idx="2255">
                  <c:v>1.5296218831763088E-2</c:v>
                </c:pt>
                <c:pt idx="2256">
                  <c:v>1.5293353391070623E-2</c:v>
                </c:pt>
                <c:pt idx="2257">
                  <c:v>1.5290455043176034E-2</c:v>
                </c:pt>
                <c:pt idx="2258">
                  <c:v>1.5287411460646716E-2</c:v>
                </c:pt>
                <c:pt idx="2259">
                  <c:v>1.5284449616900453E-2</c:v>
                </c:pt>
                <c:pt idx="2260">
                  <c:v>1.5281454700782682E-2</c:v>
                </c:pt>
                <c:pt idx="2261">
                  <c:v>1.5278426655424227E-2</c:v>
                </c:pt>
                <c:pt idx="2262">
                  <c:v>1.5275467705224699E-2</c:v>
                </c:pt>
                <c:pt idx="2263">
                  <c:v>1.5272370719849451E-2</c:v>
                </c:pt>
                <c:pt idx="2264">
                  <c:v>1.5269240429180198E-2</c:v>
                </c:pt>
                <c:pt idx="2265">
                  <c:v>1.5266076776354037E-2</c:v>
                </c:pt>
                <c:pt idx="2266">
                  <c:v>1.526287970450033E-2</c:v>
                </c:pt>
                <c:pt idx="2267">
                  <c:v>1.5259559484630536E-2</c:v>
                </c:pt>
                <c:pt idx="2268">
                  <c:v>1.5256297942300989E-2</c:v>
                </c:pt>
                <c:pt idx="2269">
                  <c:v>1.5253002815796002E-2</c:v>
                </c:pt>
                <c:pt idx="2270">
                  <c:v>1.5249674048249062E-2</c:v>
                </c:pt>
                <c:pt idx="2271">
                  <c:v>1.5246391069446875E-2</c:v>
                </c:pt>
                <c:pt idx="2272">
                  <c:v>1.5242992289211558E-2</c:v>
                </c:pt>
                <c:pt idx="2273">
                  <c:v>1.523955969188002E-2</c:v>
                </c:pt>
                <c:pt idx="2274">
                  <c:v>1.5236093220589362E-2</c:v>
                </c:pt>
                <c:pt idx="2275">
                  <c:v>1.5232592818468943E-2</c:v>
                </c:pt>
                <c:pt idx="2276">
                  <c:v>1.5229058428661022E-2</c:v>
                </c:pt>
                <c:pt idx="2277">
                  <c:v>1.5225489994294961E-2</c:v>
                </c:pt>
                <c:pt idx="2278">
                  <c:v>1.5221887458510436E-2</c:v>
                </c:pt>
                <c:pt idx="2279">
                  <c:v>1.5218250764444547E-2</c:v>
                </c:pt>
                <c:pt idx="2280">
                  <c:v>1.5214523605362018E-2</c:v>
                </c:pt>
                <c:pt idx="2281">
                  <c:v>1.5210821033339705E-2</c:v>
                </c:pt>
                <c:pt idx="2282">
                  <c:v>1.5207084137919935E-2</c:v>
                </c:pt>
                <c:pt idx="2283">
                  <c:v>1.5203312862244189E-2</c:v>
                </c:pt>
                <c:pt idx="2284">
                  <c:v>1.5199552929664713E-2</c:v>
                </c:pt>
                <c:pt idx="2285">
                  <c:v>1.5195710091787124E-2</c:v>
                </c:pt>
                <c:pt idx="2286">
                  <c:v>1.5191832697590441E-2</c:v>
                </c:pt>
                <c:pt idx="2287">
                  <c:v>1.5187920690214338E-2</c:v>
                </c:pt>
                <c:pt idx="2288">
                  <c:v>1.5183938789852469E-2</c:v>
                </c:pt>
                <c:pt idx="2289">
                  <c:v>1.5179960038561369E-2</c:v>
                </c:pt>
                <c:pt idx="2290">
                  <c:v>1.517594650898868E-2</c:v>
                </c:pt>
                <c:pt idx="2291">
                  <c:v>1.5171898144291873E-2</c:v>
                </c:pt>
                <c:pt idx="2292">
                  <c:v>1.5167814887599107E-2</c:v>
                </c:pt>
                <c:pt idx="2293">
                  <c:v>1.5163718585078869E-2</c:v>
                </c:pt>
                <c:pt idx="2294">
                  <c:v>1.5159562693393889E-2</c:v>
                </c:pt>
                <c:pt idx="2295">
                  <c:v>1.5155371733659799E-2</c:v>
                </c:pt>
                <c:pt idx="2296">
                  <c:v>1.5150565202782089E-2</c:v>
                </c:pt>
                <c:pt idx="2297">
                  <c:v>1.5146293508581302E-2</c:v>
                </c:pt>
                <c:pt idx="2298">
                  <c:v>1.5141986556651657E-2</c:v>
                </c:pt>
                <c:pt idx="2299">
                  <c:v>1.5137644290141659E-2</c:v>
                </c:pt>
                <c:pt idx="2300">
                  <c:v>1.5133266652187708E-2</c:v>
                </c:pt>
                <c:pt idx="2301">
                  <c:v>1.5128854437745039E-2</c:v>
                </c:pt>
                <c:pt idx="2302">
                  <c:v>1.5124416788214438E-2</c:v>
                </c:pt>
                <c:pt idx="2303">
                  <c:v>1.5119943618661051E-2</c:v>
                </c:pt>
                <c:pt idx="2304">
                  <c:v>1.511543487223105E-2</c:v>
                </c:pt>
                <c:pt idx="2305">
                  <c:v>1.5110890492078867E-2</c:v>
                </c:pt>
                <c:pt idx="2306">
                  <c:v>1.5106254840227188E-2</c:v>
                </c:pt>
                <c:pt idx="2307">
                  <c:v>1.5101628010207466E-2</c:v>
                </c:pt>
                <c:pt idx="2308">
                  <c:v>1.5096945287590098E-2</c:v>
                </c:pt>
                <c:pt idx="2309">
                  <c:v>1.5092266814459198E-2</c:v>
                </c:pt>
                <c:pt idx="2310">
                  <c:v>1.5087607552942472E-2</c:v>
                </c:pt>
                <c:pt idx="2311">
                  <c:v>1.5082845402511147E-2</c:v>
                </c:pt>
                <c:pt idx="2312">
                  <c:v>1.5078047214901247E-2</c:v>
                </c:pt>
                <c:pt idx="2313">
                  <c:v>1.5073212933262248E-2</c:v>
                </c:pt>
                <c:pt idx="2314">
                  <c:v>1.506757082559318E-2</c:v>
                </c:pt>
                <c:pt idx="2315">
                  <c:v>1.5062653412581395E-2</c:v>
                </c:pt>
                <c:pt idx="2316">
                  <c:v>1.5057699715856077E-2</c:v>
                </c:pt>
                <c:pt idx="2317">
                  <c:v>1.5052709678570197E-2</c:v>
                </c:pt>
                <c:pt idx="2318">
                  <c:v>1.5047825928948591E-2</c:v>
                </c:pt>
                <c:pt idx="2319">
                  <c:v>1.5042620354918657E-2</c:v>
                </c:pt>
                <c:pt idx="2320">
                  <c:v>1.5037520954858941E-2</c:v>
                </c:pt>
                <c:pt idx="2321">
                  <c:v>1.5032384986843061E-2</c:v>
                </c:pt>
                <c:pt idx="2322">
                  <c:v>1.502721239402649E-2</c:v>
                </c:pt>
                <c:pt idx="2323">
                  <c:v>1.5022003119564697E-2</c:v>
                </c:pt>
                <c:pt idx="2324">
                  <c:v>1.5016757106613154E-2</c:v>
                </c:pt>
                <c:pt idx="2325">
                  <c:v>1.5011474298319838E-2</c:v>
                </c:pt>
                <c:pt idx="2326">
                  <c:v>1.5006154637845215E-2</c:v>
                </c:pt>
                <c:pt idx="2327">
                  <c:v>1.5000798068342258E-2</c:v>
                </c:pt>
                <c:pt idx="2328">
                  <c:v>1.4995404532971435E-2</c:v>
                </c:pt>
                <c:pt idx="2329">
                  <c:v>1.4989973974888215E-2</c:v>
                </c:pt>
                <c:pt idx="2330">
                  <c:v>1.4984506337245573E-2</c:v>
                </c:pt>
                <c:pt idx="2331">
                  <c:v>1.4979001563203975E-2</c:v>
                </c:pt>
                <c:pt idx="2332">
                  <c:v>1.497345959592139E-2</c:v>
                </c:pt>
                <c:pt idx="2333">
                  <c:v>1.4967880378553289E-2</c:v>
                </c:pt>
                <c:pt idx="2334">
                  <c:v>1.496226385425764E-2</c:v>
                </c:pt>
                <c:pt idx="2335">
                  <c:v>1.4956609966199907E-2</c:v>
                </c:pt>
                <c:pt idx="2336">
                  <c:v>1.4950918657540557E-2</c:v>
                </c:pt>
                <c:pt idx="2337">
                  <c:v>1.4945189871432563E-2</c:v>
                </c:pt>
                <c:pt idx="2338">
                  <c:v>1.4939423551043884E-2</c:v>
                </c:pt>
                <c:pt idx="2339">
                  <c:v>1.4933619639532492E-2</c:v>
                </c:pt>
                <c:pt idx="2340">
                  <c:v>1.4928110679039448E-2</c:v>
                </c:pt>
                <c:pt idx="2341">
                  <c:v>1.4921898815788426E-2</c:v>
                </c:pt>
                <c:pt idx="2342">
                  <c:v>1.4915981789881683E-2</c:v>
                </c:pt>
                <c:pt idx="2343">
                  <c:v>1.4910026945506583E-2</c:v>
                </c:pt>
                <c:pt idx="2344">
                  <c:v>1.4904034225818596E-2</c:v>
                </c:pt>
                <c:pt idx="2345">
                  <c:v>1.4898003573990681E-2</c:v>
                </c:pt>
                <c:pt idx="2346">
                  <c:v>1.4891934933180806E-2</c:v>
                </c:pt>
                <c:pt idx="2347">
                  <c:v>1.4885828246559429E-2</c:v>
                </c:pt>
                <c:pt idx="2348">
                  <c:v>1.4878937779818779E-2</c:v>
                </c:pt>
                <c:pt idx="2349">
                  <c:v>1.4872752361700435E-2</c:v>
                </c:pt>
                <c:pt idx="2350">
                  <c:v>1.4866528724672763E-2</c:v>
                </c:pt>
                <c:pt idx="2351">
                  <c:v>1.4860266811916699E-2</c:v>
                </c:pt>
                <c:pt idx="2352">
                  <c:v>1.4853966566595126E-2</c:v>
                </c:pt>
                <c:pt idx="2353">
                  <c:v>1.4848076940360118E-2</c:v>
                </c:pt>
                <c:pt idx="2354">
                  <c:v>1.4841708898597641E-2</c:v>
                </c:pt>
                <c:pt idx="2355">
                  <c:v>1.4835302370372576E-2</c:v>
                </c:pt>
                <c:pt idx="2356">
                  <c:v>1.4828857298861804E-2</c:v>
                </c:pt>
                <c:pt idx="2357">
                  <c:v>1.482188836240155E-2</c:v>
                </c:pt>
                <c:pt idx="2358">
                  <c:v>1.4815191549792661E-2</c:v>
                </c:pt>
                <c:pt idx="2359">
                  <c:v>1.4808786763710443E-2</c:v>
                </c:pt>
                <c:pt idx="2360">
                  <c:v>1.4802177811976179E-2</c:v>
                </c:pt>
                <c:pt idx="2361">
                  <c:v>1.4795530016211986E-2</c:v>
                </c:pt>
                <c:pt idx="2362">
                  <c:v>1.4785183895191345E-2</c:v>
                </c:pt>
                <c:pt idx="2363">
                  <c:v>1.4778439020471268E-2</c:v>
                </c:pt>
                <c:pt idx="2364">
                  <c:v>1.4771655104309112E-2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35744"/>
        <c:axId val="644737664"/>
      </c:lineChart>
      <c:dateAx>
        <c:axId val="6447357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44737664"/>
        <c:crosses val="autoZero"/>
        <c:auto val="1"/>
        <c:lblOffset val="100"/>
        <c:baseTimeUnit val="days"/>
      </c:dateAx>
      <c:valAx>
        <c:axId val="6447376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4735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EUR3M!$BB$2:$BB$2366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xVal>
          <c:yVal>
            <c:numRef>
              <c:f>EUR3M!$BD$2:$BD$256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EUR3M!$BB$2:$BB$266</c:f>
              <c:numCache>
                <c:formatCode>ddd\,\ dd\-mmm\-yyyy</c:formatCode>
                <c:ptCount val="2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</c:numCache>
            </c:numRef>
          </c:xVal>
          <c:yVal>
            <c:numRef>
              <c:f>EUR3M!$BE$2:$BE$266</c:f>
              <c:numCache>
                <c:formatCode>0.0000%</c:formatCode>
                <c:ptCount val="265"/>
                <c:pt idx="0">
                  <c:v>-3.3300000000054027E-4</c:v>
                </c:pt>
                <c:pt idx="1">
                  <c:v>-3.331985730855251E-4</c:v>
                </c:pt>
                <c:pt idx="2">
                  <c:v>-3.0547939110544945E-4</c:v>
                </c:pt>
                <c:pt idx="3">
                  <c:v>-3.066972879683694E-4</c:v>
                </c:pt>
                <c:pt idx="4">
                  <c:v>-3.0796755305928514E-4</c:v>
                </c:pt>
                <c:pt idx="5">
                  <c:v>-3.0928199466759016E-4</c:v>
                </c:pt>
                <c:pt idx="6">
                  <c:v>-3.134027550708232E-4</c:v>
                </c:pt>
                <c:pt idx="7">
                  <c:v>-3.1480437710552266E-4</c:v>
                </c:pt>
                <c:pt idx="8">
                  <c:v>-3.1620351072283792E-4</c:v>
                </c:pt>
                <c:pt idx="9">
                  <c:v>-3.1758968166658127E-4</c:v>
                </c:pt>
                <c:pt idx="10">
                  <c:v>-3.1895203526486606E-4</c:v>
                </c:pt>
                <c:pt idx="11">
                  <c:v>-3.2278193892545237E-4</c:v>
                </c:pt>
                <c:pt idx="12">
                  <c:v>-3.2393286797817401E-4</c:v>
                </c:pt>
                <c:pt idx="13">
                  <c:v>-3.2499999999872529E-4</c:v>
                </c:pt>
                <c:pt idx="14">
                  <c:v>-3.2602043453251999E-4</c:v>
                </c:pt>
                <c:pt idx="15">
                  <c:v>-3.2703985039940562E-4</c:v>
                </c:pt>
                <c:pt idx="16">
                  <c:v>-3.3009028612364209E-4</c:v>
                </c:pt>
                <c:pt idx="17">
                  <c:v>-3.3110394030006239E-4</c:v>
                </c:pt>
                <c:pt idx="18">
                  <c:v>-3.3211574515315079E-4</c:v>
                </c:pt>
                <c:pt idx="19">
                  <c:v>-3.331255422566682E-4</c:v>
                </c:pt>
                <c:pt idx="20">
                  <c:v>-3.3681715073561182E-4</c:v>
                </c:pt>
                <c:pt idx="21">
                  <c:v>-3.3714157469909225E-4</c:v>
                </c:pt>
                <c:pt idx="22">
                  <c:v>-3.3812236842664504E-4</c:v>
                </c:pt>
                <c:pt idx="23">
                  <c:v>-3.3991532254657142E-4</c:v>
                </c:pt>
                <c:pt idx="24">
                  <c:v>-3.1553021222850328E-4</c:v>
                </c:pt>
                <c:pt idx="25">
                  <c:v>-3.1528943428868646E-4</c:v>
                </c:pt>
                <c:pt idx="26">
                  <c:v>-3.1541100056764471E-4</c:v>
                </c:pt>
                <c:pt idx="27">
                  <c:v>-3.160992746301709E-4</c:v>
                </c:pt>
                <c:pt idx="28">
                  <c:v>-3.1674575288805377E-4</c:v>
                </c:pt>
                <c:pt idx="29">
                  <c:v>-3.1735058904529934E-4</c:v>
                </c:pt>
                <c:pt idx="30">
                  <c:v>-3.1994966843152544E-4</c:v>
                </c:pt>
                <c:pt idx="31">
                  <c:v>-3.1936403761664725E-4</c:v>
                </c:pt>
                <c:pt idx="32">
                  <c:v>-3.197704196889883E-4</c:v>
                </c:pt>
                <c:pt idx="33">
                  <c:v>-3.2014055239303968E-4</c:v>
                </c:pt>
                <c:pt idx="34">
                  <c:v>-3.2047607960123092E-4</c:v>
                </c:pt>
                <c:pt idx="35">
                  <c:v>-3.2268854576964347E-4</c:v>
                </c:pt>
                <c:pt idx="36">
                  <c:v>-3.2151246174959232E-4</c:v>
                </c:pt>
                <c:pt idx="37">
                  <c:v>-3.2170707039444349E-4</c:v>
                </c:pt>
                <c:pt idx="38">
                  <c:v>-3.2188140727850291E-4</c:v>
                </c:pt>
                <c:pt idx="39">
                  <c:v>-3.2203860644262352E-4</c:v>
                </c:pt>
                <c:pt idx="40">
                  <c:v>-3.2398815848793636E-4</c:v>
                </c:pt>
                <c:pt idx="41">
                  <c:v>-3.2256615757192652E-4</c:v>
                </c:pt>
                <c:pt idx="42">
                  <c:v>-3.2269212960560047E-4</c:v>
                </c:pt>
                <c:pt idx="43">
                  <c:v>-3.2282423868101873E-4</c:v>
                </c:pt>
                <c:pt idx="44">
                  <c:v>-3.2295701979234221E-4</c:v>
                </c:pt>
                <c:pt idx="45">
                  <c:v>-3.2219139300998696E-4</c:v>
                </c:pt>
                <c:pt idx="46">
                  <c:v>-3.1988469009907911E-4</c:v>
                </c:pt>
                <c:pt idx="47">
                  <c:v>-3.1997504656834235E-4</c:v>
                </c:pt>
                <c:pt idx="48">
                  <c:v>-3.2005589585517295E-4</c:v>
                </c:pt>
                <c:pt idx="49">
                  <c:v>-3.2012678743430163E-4</c:v>
                </c:pt>
                <c:pt idx="50">
                  <c:v>-3.2186882792795368E-4</c:v>
                </c:pt>
                <c:pt idx="51">
                  <c:v>-3.2030011940307963E-4</c:v>
                </c:pt>
                <c:pt idx="52">
                  <c:v>-3.2031281780410602E-4</c:v>
                </c:pt>
                <c:pt idx="53">
                  <c:v>-3.2031186729443504E-4</c:v>
                </c:pt>
                <c:pt idx="54">
                  <c:v>-3.2029648799659981E-4</c:v>
                </c:pt>
                <c:pt idx="55">
                  <c:v>-3.2185589748400407E-4</c:v>
                </c:pt>
                <c:pt idx="56">
                  <c:v>-3.2007343867888834E-4</c:v>
                </c:pt>
                <c:pt idx="57">
                  <c:v>-3.1997257056589576E-4</c:v>
                </c:pt>
                <c:pt idx="58">
                  <c:v>-3.1985160636463148E-4</c:v>
                </c:pt>
                <c:pt idx="59">
                  <c:v>-3.1970943684673408E-4</c:v>
                </c:pt>
                <c:pt idx="60">
                  <c:v>-3.2105841764651838E-4</c:v>
                </c:pt>
                <c:pt idx="61">
                  <c:v>-3.1890487434576398E-4</c:v>
                </c:pt>
                <c:pt idx="62">
                  <c:v>-3.18638393100433E-4</c:v>
                </c:pt>
                <c:pt idx="63">
                  <c:v>-3.1834306312778193E-4</c:v>
                </c:pt>
                <c:pt idx="64">
                  <c:v>-3.1801744584551407E-4</c:v>
                </c:pt>
                <c:pt idx="65">
                  <c:v>-3.1912152096687859E-4</c:v>
                </c:pt>
                <c:pt idx="66">
                  <c:v>-3.1562294194209528E-4</c:v>
                </c:pt>
                <c:pt idx="67">
                  <c:v>-3.3567735779356771E-4</c:v>
                </c:pt>
                <c:pt idx="68">
                  <c:v>-3.3509503085349271E-4</c:v>
                </c:pt>
                <c:pt idx="69">
                  <c:v>-3.3445362425269361E-4</c:v>
                </c:pt>
                <c:pt idx="70">
                  <c:v>-3.3376135360353677E-4</c:v>
                </c:pt>
                <c:pt idx="71">
                  <c:v>-3.3146725857794275E-4</c:v>
                </c:pt>
                <c:pt idx="72">
                  <c:v>-3.3066134799703548E-4</c:v>
                </c:pt>
                <c:pt idx="73">
                  <c:v>-3.2985139654914648E-4</c:v>
                </c:pt>
                <c:pt idx="74">
                  <c:v>-3.2904791790552807E-4</c:v>
                </c:pt>
                <c:pt idx="75">
                  <c:v>-3.2826180874710048E-4</c:v>
                </c:pt>
                <c:pt idx="76">
                  <c:v>-3.2612241020526123E-4</c:v>
                </c:pt>
                <c:pt idx="77">
                  <c:v>-3.2552240606482339E-4</c:v>
                </c:pt>
                <c:pt idx="78">
                  <c:v>-3.249999999991645E-4</c:v>
                </c:pt>
                <c:pt idx="79">
                  <c:v>-3.245161840751373E-4</c:v>
                </c:pt>
                <c:pt idx="80">
                  <c:v>-3.2402333922537115E-4</c:v>
                </c:pt>
                <c:pt idx="81">
                  <c:v>-3.2249245591075019E-4</c:v>
                </c:pt>
                <c:pt idx="82">
                  <c:v>-3.2196532081517641E-4</c:v>
                </c:pt>
                <c:pt idx="83">
                  <c:v>-3.2143007019025518E-4</c:v>
                </c:pt>
                <c:pt idx="84">
                  <c:v>-3.2088688712293868E-4</c:v>
                </c:pt>
                <c:pt idx="85">
                  <c:v>-3.1914199028655913E-4</c:v>
                </c:pt>
                <c:pt idx="86">
                  <c:v>-3.180584025897548E-4</c:v>
                </c:pt>
                <c:pt idx="87">
                  <c:v>-3.1747147721947173E-4</c:v>
                </c:pt>
                <c:pt idx="88">
                  <c:v>-3.1687790478562974E-4</c:v>
                </c:pt>
                <c:pt idx="89">
                  <c:v>-3.3777979960761902E-4</c:v>
                </c:pt>
                <c:pt idx="90">
                  <c:v>-3.3715576073166067E-4</c:v>
                </c:pt>
                <c:pt idx="91">
                  <c:v>-3.3652618184944639E-4</c:v>
                </c:pt>
                <c:pt idx="92">
                  <c:v>-3.3589124793828432E-4</c:v>
                </c:pt>
                <c:pt idx="93">
                  <c:v>-3.3525114410768467E-4</c:v>
                </c:pt>
                <c:pt idx="94">
                  <c:v>-3.333016662516169E-4</c:v>
                </c:pt>
                <c:pt idx="95">
                  <c:v>-3.3264273656893125E-4</c:v>
                </c:pt>
                <c:pt idx="96">
                  <c:v>-3.319795645540457E-4</c:v>
                </c:pt>
                <c:pt idx="97">
                  <c:v>-3.313123361294466E-4</c:v>
                </c:pt>
                <c:pt idx="98">
                  <c:v>-3.3064123735509251E-4</c:v>
                </c:pt>
                <c:pt idx="99">
                  <c:v>-3.2860658153763728E-4</c:v>
                </c:pt>
                <c:pt idx="100">
                  <c:v>-3.2792186464566058E-4</c:v>
                </c:pt>
                <c:pt idx="101">
                  <c:v>-3.2723420972320568E-4</c:v>
                </c:pt>
                <c:pt idx="102">
                  <c:v>-3.2654380363969352E-4</c:v>
                </c:pt>
                <c:pt idx="103">
                  <c:v>-3.2585083339894321E-4</c:v>
                </c:pt>
                <c:pt idx="104">
                  <c:v>-3.2375840981553258E-4</c:v>
                </c:pt>
                <c:pt idx="105">
                  <c:v>-3.2305705570228487E-4</c:v>
                </c:pt>
                <c:pt idx="106">
                  <c:v>-3.2235407448750683E-4</c:v>
                </c:pt>
                <c:pt idx="107">
                  <c:v>-3.2164965398447971E-4</c:v>
                </c:pt>
                <c:pt idx="108">
                  <c:v>-3.2094398214615343E-4</c:v>
                </c:pt>
                <c:pt idx="109">
                  <c:v>-2.9508674489195092E-4</c:v>
                </c:pt>
                <c:pt idx="110">
                  <c:v>-2.9389405946655955E-4</c:v>
                </c:pt>
                <c:pt idx="111">
                  <c:v>-2.9318374417197646E-4</c:v>
                </c:pt>
                <c:pt idx="112">
                  <c:v>-2.9247316694602787E-4</c:v>
                </c:pt>
                <c:pt idx="113">
                  <c:v>-2.9176251605411707E-4</c:v>
                </c:pt>
                <c:pt idx="114">
                  <c:v>-2.9012526137166001E-4</c:v>
                </c:pt>
                <c:pt idx="115">
                  <c:v>-2.8892294586402301E-4</c:v>
                </c:pt>
                <c:pt idx="116">
                  <c:v>-2.8821475537554875E-4</c:v>
                </c:pt>
                <c:pt idx="117">
                  <c:v>-2.8750762367257821E-4</c:v>
                </c:pt>
                <c:pt idx="118">
                  <c:v>-2.868017399770828E-4</c:v>
                </c:pt>
                <c:pt idx="119">
                  <c:v>-2.8520423257401788E-4</c:v>
                </c:pt>
                <c:pt idx="120">
                  <c:v>-2.8399447448057558E-4</c:v>
                </c:pt>
                <c:pt idx="121">
                  <c:v>-2.8329767392554217E-4</c:v>
                </c:pt>
                <c:pt idx="122">
                  <c:v>-2.8260325957463195E-4</c:v>
                </c:pt>
                <c:pt idx="123">
                  <c:v>-2.8191142160904903E-4</c:v>
                </c:pt>
                <c:pt idx="124">
                  <c:v>-2.8038882223101728E-4</c:v>
                </c:pt>
                <c:pt idx="125">
                  <c:v>-2.7917364193941197E-4</c:v>
                </c:pt>
                <c:pt idx="126">
                  <c:v>-2.7849754335518284E-4</c:v>
                </c:pt>
                <c:pt idx="127">
                  <c:v>-2.7782516509544664E-4</c:v>
                </c:pt>
                <c:pt idx="128">
                  <c:v>-2.7715669829619927E-4</c:v>
                </c:pt>
                <c:pt idx="129">
                  <c:v>-2.7629811376697746E-4</c:v>
                </c:pt>
                <c:pt idx="130">
                  <c:v>-2.8387458712045895E-4</c:v>
                </c:pt>
                <c:pt idx="131">
                  <c:v>-2.8323943339953644E-4</c:v>
                </c:pt>
                <c:pt idx="132">
                  <c:v>-2.826096568173482E-4</c:v>
                </c:pt>
                <c:pt idx="133">
                  <c:v>-2.8292337107828152E-4</c:v>
                </c:pt>
                <c:pt idx="134">
                  <c:v>-2.8014818922020897E-4</c:v>
                </c:pt>
                <c:pt idx="135">
                  <c:v>-2.7954820001319585E-4</c:v>
                </c:pt>
                <c:pt idx="136">
                  <c:v>-2.789547495539869E-4</c:v>
                </c:pt>
                <c:pt idx="137">
                  <c:v>-2.7836803191255943E-4</c:v>
                </c:pt>
                <c:pt idx="138">
                  <c:v>-2.788182530697789E-4</c:v>
                </c:pt>
                <c:pt idx="139">
                  <c:v>-2.7609237560264634E-4</c:v>
                </c:pt>
                <c:pt idx="140">
                  <c:v>-2.7554223777865488E-4</c:v>
                </c:pt>
                <c:pt idx="141">
                  <c:v>-2.7499999999962944E-4</c:v>
                </c:pt>
                <c:pt idx="142">
                  <c:v>-2.7446460913059946E-4</c:v>
                </c:pt>
                <c:pt idx="143">
                  <c:v>-2.7503177613097629E-4</c:v>
                </c:pt>
                <c:pt idx="144">
                  <c:v>-2.7237565160798599E-4</c:v>
                </c:pt>
                <c:pt idx="145">
                  <c:v>-2.718653115416926E-4</c:v>
                </c:pt>
                <c:pt idx="146">
                  <c:v>-2.7135921046455885E-4</c:v>
                </c:pt>
                <c:pt idx="147">
                  <c:v>-2.70857078072371E-4</c:v>
                </c:pt>
                <c:pt idx="148">
                  <c:v>-2.6839608837773195E-4</c:v>
                </c:pt>
                <c:pt idx="149">
                  <c:v>-2.6791177381970874E-4</c:v>
                </c:pt>
                <c:pt idx="150">
                  <c:v>-2.6686468529716066E-4</c:v>
                </c:pt>
                <c:pt idx="151">
                  <c:v>-2.80231903435697E-4</c:v>
                </c:pt>
                <c:pt idx="152">
                  <c:v>-2.78805855512433E-4</c:v>
                </c:pt>
                <c:pt idx="153">
                  <c:v>-2.7833209718755488E-4</c:v>
                </c:pt>
                <c:pt idx="154">
                  <c:v>-2.7785856439172278E-4</c:v>
                </c:pt>
                <c:pt idx="155">
                  <c:v>-2.7738490653329308E-4</c:v>
                </c:pt>
                <c:pt idx="156">
                  <c:v>-2.7691076729113921E-4</c:v>
                </c:pt>
                <c:pt idx="157">
                  <c:v>-2.7548181188746497E-4</c:v>
                </c:pt>
                <c:pt idx="158">
                  <c:v>-2.7500206904948205E-4</c:v>
                </c:pt>
                <c:pt idx="159">
                  <c:v>-2.7451997710158154E-4</c:v>
                </c:pt>
                <c:pt idx="160">
                  <c:v>-2.7403514528600762E-4</c:v>
                </c:pt>
                <c:pt idx="161">
                  <c:v>-2.7354717709927092E-4</c:v>
                </c:pt>
                <c:pt idx="162">
                  <c:v>-2.7206040321723995E-4</c:v>
                </c:pt>
                <c:pt idx="163">
                  <c:v>-2.7155580975264556E-4</c:v>
                </c:pt>
                <c:pt idx="164">
                  <c:v>-2.7104601132280114E-4</c:v>
                </c:pt>
                <c:pt idx="165">
                  <c:v>-2.7053057699373691E-4</c:v>
                </c:pt>
                <c:pt idx="166">
                  <c:v>-2.7000907008750626E-4</c:v>
                </c:pt>
                <c:pt idx="167">
                  <c:v>-2.6840366105322384E-4</c:v>
                </c:pt>
                <c:pt idx="168">
                  <c:v>-2.6785338229176522E-4</c:v>
                </c:pt>
                <c:pt idx="169">
                  <c:v>-2.6729476148413189E-4</c:v>
                </c:pt>
                <c:pt idx="170">
                  <c:v>-2.6672732751882236E-4</c:v>
                </c:pt>
                <c:pt idx="171">
                  <c:v>-2.6615060354387221E-4</c:v>
                </c:pt>
                <c:pt idx="172">
                  <c:v>-2.715905330604198E-4</c:v>
                </c:pt>
                <c:pt idx="173">
                  <c:v>-2.7096033257731719E-4</c:v>
                </c:pt>
                <c:pt idx="174">
                  <c:v>-2.7031813063742972E-4</c:v>
                </c:pt>
                <c:pt idx="175">
                  <c:v>-2.6966341850509501E-4</c:v>
                </c:pt>
                <c:pt idx="176">
                  <c:v>-2.6905968630575511E-4</c:v>
                </c:pt>
                <c:pt idx="177">
                  <c:v>-2.6690909478642867E-4</c:v>
                </c:pt>
                <c:pt idx="178">
                  <c:v>-2.6618400205318156E-4</c:v>
                </c:pt>
                <c:pt idx="179">
                  <c:v>-2.6544322752754804E-4</c:v>
                </c:pt>
                <c:pt idx="180">
                  <c:v>-2.6468622273912855E-4</c:v>
                </c:pt>
                <c:pt idx="181">
                  <c:v>-2.637913927320244E-4</c:v>
                </c:pt>
                <c:pt idx="182">
                  <c:v>-2.6148473283029914E-4</c:v>
                </c:pt>
                <c:pt idx="183">
                  <c:v>-2.6063815095786843E-4</c:v>
                </c:pt>
                <c:pt idx="184">
                  <c:v>-2.5977192877258342E-4</c:v>
                </c:pt>
                <c:pt idx="185">
                  <c:v>-2.5888547806365972E-4</c:v>
                </c:pt>
                <c:pt idx="186">
                  <c:v>-2.5765152633501872E-4</c:v>
                </c:pt>
                <c:pt idx="187">
                  <c:v>-2.5512542701792203E-4</c:v>
                </c:pt>
                <c:pt idx="188">
                  <c:v>-2.5412881178497339E-4</c:v>
                </c:pt>
                <c:pt idx="189">
                  <c:v>-2.531083195242785E-4</c:v>
                </c:pt>
                <c:pt idx="190">
                  <c:v>-2.5206332227902033E-4</c:v>
                </c:pt>
                <c:pt idx="191">
                  <c:v>-2.5044251366437191E-4</c:v>
                </c:pt>
                <c:pt idx="192">
                  <c:v>-2.4762552561495988E-4</c:v>
                </c:pt>
                <c:pt idx="193">
                  <c:v>-2.4644838538618973E-4</c:v>
                </c:pt>
                <c:pt idx="194">
                  <c:v>-2.4524285320254546E-4</c:v>
                </c:pt>
                <c:pt idx="195">
                  <c:v>-2.44008261361612E-4</c:v>
                </c:pt>
                <c:pt idx="196">
                  <c:v>-2.4195343926009324E-4</c:v>
                </c:pt>
                <c:pt idx="197">
                  <c:v>-2.3876574466737436E-4</c:v>
                </c:pt>
                <c:pt idx="198">
                  <c:v>-2.3737564028359772E-4</c:v>
                </c:pt>
                <c:pt idx="199">
                  <c:v>-2.3595235078907476E-4</c:v>
                </c:pt>
                <c:pt idx="200">
                  <c:v>-2.3449516873535786E-4</c:v>
                </c:pt>
                <c:pt idx="201">
                  <c:v>-2.3196004486511195E-4</c:v>
                </c:pt>
                <c:pt idx="202">
                  <c:v>-2.2831316716904847E-4</c:v>
                </c:pt>
                <c:pt idx="203">
                  <c:v>-2.2667571181035208E-4</c:v>
                </c:pt>
                <c:pt idx="204">
                  <c:v>-2.2499999993891539E-4</c:v>
                </c:pt>
                <c:pt idx="205">
                  <c:v>-2.232853657056234E-4</c:v>
                </c:pt>
                <c:pt idx="206">
                  <c:v>-2.202329889846966E-4</c:v>
                </c:pt>
                <c:pt idx="207">
                  <c:v>-2.1608649443174616E-4</c:v>
                </c:pt>
                <c:pt idx="208">
                  <c:v>-2.1420585555755107E-4</c:v>
                </c:pt>
                <c:pt idx="209">
                  <c:v>-2.1229331786542106E-4</c:v>
                </c:pt>
                <c:pt idx="210">
                  <c:v>-2.1034912503260845E-4</c:v>
                </c:pt>
                <c:pt idx="211">
                  <c:v>-2.0684124436593543E-4</c:v>
                </c:pt>
                <c:pt idx="212">
                  <c:v>-2.022608533332495E-4</c:v>
                </c:pt>
                <c:pt idx="213">
                  <c:v>-2.0016221745034892E-4</c:v>
                </c:pt>
                <c:pt idx="214">
                  <c:v>-1.9803349498596128E-4</c:v>
                </c:pt>
                <c:pt idx="215">
                  <c:v>-1.9587496511850612E-4</c:v>
                </c:pt>
                <c:pt idx="216">
                  <c:v>-2.0574378812728382E-4</c:v>
                </c:pt>
                <c:pt idx="217">
                  <c:v>-2.0103481615320874E-4</c:v>
                </c:pt>
                <c:pt idx="218">
                  <c:v>-1.9873162271245921E-4</c:v>
                </c:pt>
                <c:pt idx="219">
                  <c:v>-1.9640040353041679E-4</c:v>
                </c:pt>
                <c:pt idx="220">
                  <c:v>-1.9404147328666821E-4</c:v>
                </c:pt>
                <c:pt idx="221">
                  <c:v>-1.8946100007238487E-4</c:v>
                </c:pt>
                <c:pt idx="222">
                  <c:v>-1.8433511272267344E-4</c:v>
                </c:pt>
                <c:pt idx="223">
                  <c:v>-1.8184252482571881E-4</c:v>
                </c:pt>
                <c:pt idx="224">
                  <c:v>-1.793242204341782E-4</c:v>
                </c:pt>
                <c:pt idx="225">
                  <c:v>-1.7678054972750223E-4</c:v>
                </c:pt>
                <c:pt idx="226">
                  <c:v>-1.7188469426840321E-4</c:v>
                </c:pt>
                <c:pt idx="227">
                  <c:v>-1.6635938486862247E-4</c:v>
                </c:pt>
                <c:pt idx="228">
                  <c:v>-1.636943128060219E-4</c:v>
                </c:pt>
                <c:pt idx="229">
                  <c:v>-1.6100608202195905E-4</c:v>
                </c:pt>
                <c:pt idx="230">
                  <c:v>-1.5829507819835513E-4</c:v>
                </c:pt>
                <c:pt idx="231">
                  <c:v>-1.5313211379611465E-4</c:v>
                </c:pt>
                <c:pt idx="232">
                  <c:v>-1.4723122375444623E-4</c:v>
                </c:pt>
                <c:pt idx="233">
                  <c:v>-1.4441231754642352E-4</c:v>
                </c:pt>
                <c:pt idx="234">
                  <c:v>-1.4157305892560225E-4</c:v>
                </c:pt>
                <c:pt idx="235">
                  <c:v>-1.3871386908766945E-4</c:v>
                </c:pt>
                <c:pt idx="236">
                  <c:v>-1.3333242081478509E-4</c:v>
                </c:pt>
                <c:pt idx="237">
                  <c:v>-1.6034618825233122E-4</c:v>
                </c:pt>
                <c:pt idx="238">
                  <c:v>-1.5739386283080523E-4</c:v>
                </c:pt>
                <c:pt idx="239">
                  <c:v>-1.5442424001358955E-4</c:v>
                </c:pt>
                <c:pt idx="240">
                  <c:v>-1.5143777649536625E-4</c:v>
                </c:pt>
                <c:pt idx="241">
                  <c:v>-1.4517893138644544E-4</c:v>
                </c:pt>
                <c:pt idx="242">
                  <c:v>-1.3933282690223677E-4</c:v>
                </c:pt>
                <c:pt idx="243">
                  <c:v>-1.3626918788019979E-4</c:v>
                </c:pt>
                <c:pt idx="244">
                  <c:v>-1.331915548687173E-4</c:v>
                </c:pt>
                <c:pt idx="245">
                  <c:v>-1.3010042007406507E-4</c:v>
                </c:pt>
                <c:pt idx="246">
                  <c:v>-1.2372036189831718E-4</c:v>
                </c:pt>
                <c:pt idx="247">
                  <c:v>-1.1761088475071702E-4</c:v>
                </c:pt>
                <c:pt idx="248">
                  <c:v>-1.1445980169883688E-4</c:v>
                </c:pt>
                <c:pt idx="249">
                  <c:v>-1.1129827664187006E-4</c:v>
                </c:pt>
                <c:pt idx="250">
                  <c:v>-1.0812683729812039E-4</c:v>
                </c:pt>
                <c:pt idx="251">
                  <c:v>-1.0167369248355937E-4</c:v>
                </c:pt>
                <c:pt idx="252">
                  <c:v>-9.5352669001928973E-5</c:v>
                </c:pt>
                <c:pt idx="253">
                  <c:v>-9.2139751578512743E-5</c:v>
                </c:pt>
                <c:pt idx="254">
                  <c:v>-8.8920192725081861E-5</c:v>
                </c:pt>
                <c:pt idx="255">
                  <c:v>-8.569455567327158E-5</c:v>
                </c:pt>
                <c:pt idx="256">
                  <c:v>-7.9215766689637402E-5</c:v>
                </c:pt>
                <c:pt idx="257">
                  <c:v>-7.2742667732861804E-5</c:v>
                </c:pt>
                <c:pt idx="258">
                  <c:v>-6.9495265766398361E-5</c:v>
                </c:pt>
                <c:pt idx="259">
                  <c:v>-6.7859053056729124E-5</c:v>
                </c:pt>
                <c:pt idx="260">
                  <c:v>-6.4603753436535456E-5</c:v>
                </c:pt>
                <c:pt idx="261">
                  <c:v>-6.1346899479902011E-5</c:v>
                </c:pt>
                <c:pt idx="262">
                  <c:v>-5.1573172169784047E-5</c:v>
                </c:pt>
                <c:pt idx="263">
                  <c:v>-4.8316287094306834E-5</c:v>
                </c:pt>
                <c:pt idx="264">
                  <c:v>-4.5060966447416302E-5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EUR3M!$AV$2:$AV$13</c:f>
              <c:numCache>
                <c:formatCode>ddd\,\ dd\-mmm\-yyyy</c:formatCode>
                <c:ptCount val="12"/>
                <c:pt idx="0">
                  <c:v>42275</c:v>
                </c:pt>
                <c:pt idx="1">
                  <c:v>42305</c:v>
                </c:pt>
                <c:pt idx="2">
                  <c:v>42338</c:v>
                </c:pt>
                <c:pt idx="3">
                  <c:v>42366</c:v>
                </c:pt>
                <c:pt idx="4">
                  <c:v>42397</c:v>
                </c:pt>
                <c:pt idx="5">
                  <c:v>42429</c:v>
                </c:pt>
                <c:pt idx="6">
                  <c:v>42458</c:v>
                </c:pt>
                <c:pt idx="7">
                  <c:v>42488</c:v>
                </c:pt>
                <c:pt idx="8">
                  <c:v>42520</c:v>
                </c:pt>
                <c:pt idx="9">
                  <c:v>42549</c:v>
                </c:pt>
                <c:pt idx="10">
                  <c:v>42579</c:v>
                </c:pt>
                <c:pt idx="11">
                  <c:v>42611</c:v>
                </c:pt>
              </c:numCache>
            </c:numRef>
          </c:xVal>
          <c:yVal>
            <c:numRef>
              <c:f>EUR3M!$AT$2:$AT$13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3M Mkt FUT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EUR3M!$AU$16:$AU$20</c:f>
              <c:numCache>
                <c:formatCode>ddd\,\ dd\-mmm\-yyyy</c:formatCode>
                <c:ptCount val="5"/>
                <c:pt idx="0">
                  <c:v>42261</c:v>
                </c:pt>
                <c:pt idx="1">
                  <c:v>42352</c:v>
                </c:pt>
                <c:pt idx="2">
                  <c:v>42443</c:v>
                </c:pt>
                <c:pt idx="3">
                  <c:v>42534</c:v>
                </c:pt>
                <c:pt idx="4">
                  <c:v>42632</c:v>
                </c:pt>
              </c:numCache>
            </c:numRef>
          </c:xVal>
          <c:yVal>
            <c:numRef>
              <c:f>EUR3M!$AT$16:$AT$20</c:f>
              <c:numCache>
                <c:formatCode>0.0000%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680320"/>
        <c:axId val="642682240"/>
      </c:scatterChart>
      <c:valAx>
        <c:axId val="6426803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42682240"/>
        <c:crosses val="autoZero"/>
        <c:crossBetween val="midCat"/>
      </c:valAx>
      <c:valAx>
        <c:axId val="642682240"/>
        <c:scaling>
          <c:orientation val="minMax"/>
          <c:max val="5.0000000000000012E-4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2680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030833333333333"/>
          <c:y val="0.56306111111111112"/>
          <c:w val="0.1189825"/>
          <c:h val="0.2551700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EUR3M!$BB$2:$BB$513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EUR3M!$BB$2:$BB$513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EUR3M!$BE$2:$BE$513</c:f>
              <c:numCache>
                <c:formatCode>0.0000%</c:formatCode>
                <c:ptCount val="512"/>
                <c:pt idx="0">
                  <c:v>-3.3300000000054027E-4</c:v>
                </c:pt>
                <c:pt idx="1">
                  <c:v>-3.331985730855251E-4</c:v>
                </c:pt>
                <c:pt idx="2">
                  <c:v>-3.0547939110544945E-4</c:v>
                </c:pt>
                <c:pt idx="3">
                  <c:v>-3.066972879683694E-4</c:v>
                </c:pt>
                <c:pt idx="4">
                  <c:v>-3.0796755305928514E-4</c:v>
                </c:pt>
                <c:pt idx="5">
                  <c:v>-3.0928199466759016E-4</c:v>
                </c:pt>
                <c:pt idx="6">
                  <c:v>-3.134027550708232E-4</c:v>
                </c:pt>
                <c:pt idx="7">
                  <c:v>-3.1480437710552266E-4</c:v>
                </c:pt>
                <c:pt idx="8">
                  <c:v>-3.1620351072283792E-4</c:v>
                </c:pt>
                <c:pt idx="9">
                  <c:v>-3.1758968166658127E-4</c:v>
                </c:pt>
                <c:pt idx="10">
                  <c:v>-3.1895203526486606E-4</c:v>
                </c:pt>
                <c:pt idx="11">
                  <c:v>-3.2278193892545237E-4</c:v>
                </c:pt>
                <c:pt idx="12">
                  <c:v>-3.2393286797817401E-4</c:v>
                </c:pt>
                <c:pt idx="13">
                  <c:v>-3.2499999999872529E-4</c:v>
                </c:pt>
                <c:pt idx="14">
                  <c:v>-3.2602043453251999E-4</c:v>
                </c:pt>
                <c:pt idx="15">
                  <c:v>-3.2703985039940562E-4</c:v>
                </c:pt>
                <c:pt idx="16">
                  <c:v>-3.3009028612364209E-4</c:v>
                </c:pt>
                <c:pt idx="17">
                  <c:v>-3.3110394030006239E-4</c:v>
                </c:pt>
                <c:pt idx="18">
                  <c:v>-3.3211574515315079E-4</c:v>
                </c:pt>
                <c:pt idx="19">
                  <c:v>-3.331255422566682E-4</c:v>
                </c:pt>
                <c:pt idx="20">
                  <c:v>-3.3681715073561182E-4</c:v>
                </c:pt>
                <c:pt idx="21">
                  <c:v>-3.3714157469909225E-4</c:v>
                </c:pt>
                <c:pt idx="22">
                  <c:v>-3.3812236842664504E-4</c:v>
                </c:pt>
                <c:pt idx="23">
                  <c:v>-3.3991532254657142E-4</c:v>
                </c:pt>
                <c:pt idx="24">
                  <c:v>-3.1553021222850328E-4</c:v>
                </c:pt>
                <c:pt idx="25">
                  <c:v>-3.1528943428868646E-4</c:v>
                </c:pt>
                <c:pt idx="26">
                  <c:v>-3.1541100056764471E-4</c:v>
                </c:pt>
                <c:pt idx="27">
                  <c:v>-3.160992746301709E-4</c:v>
                </c:pt>
                <c:pt idx="28">
                  <c:v>-3.1674575288805377E-4</c:v>
                </c:pt>
                <c:pt idx="29">
                  <c:v>-3.1735058904529934E-4</c:v>
                </c:pt>
                <c:pt idx="30">
                  <c:v>-3.1994966843152544E-4</c:v>
                </c:pt>
                <c:pt idx="31">
                  <c:v>-3.1936403761664725E-4</c:v>
                </c:pt>
                <c:pt idx="32">
                  <c:v>-3.197704196889883E-4</c:v>
                </c:pt>
                <c:pt idx="33">
                  <c:v>-3.2014055239303968E-4</c:v>
                </c:pt>
                <c:pt idx="34">
                  <c:v>-3.2047607960123092E-4</c:v>
                </c:pt>
                <c:pt idx="35">
                  <c:v>-3.2268854576964347E-4</c:v>
                </c:pt>
                <c:pt idx="36">
                  <c:v>-3.2151246174959232E-4</c:v>
                </c:pt>
                <c:pt idx="37">
                  <c:v>-3.2170707039444349E-4</c:v>
                </c:pt>
                <c:pt idx="38">
                  <c:v>-3.2188140727850291E-4</c:v>
                </c:pt>
                <c:pt idx="39">
                  <c:v>-3.2203860644262352E-4</c:v>
                </c:pt>
                <c:pt idx="40">
                  <c:v>-3.2398815848793636E-4</c:v>
                </c:pt>
                <c:pt idx="41">
                  <c:v>-3.2256615757192652E-4</c:v>
                </c:pt>
                <c:pt idx="42">
                  <c:v>-3.2269212960560047E-4</c:v>
                </c:pt>
                <c:pt idx="43">
                  <c:v>-3.2282423868101873E-4</c:v>
                </c:pt>
                <c:pt idx="44">
                  <c:v>-3.2295701979234221E-4</c:v>
                </c:pt>
                <c:pt idx="45">
                  <c:v>-3.2219139300998696E-4</c:v>
                </c:pt>
                <c:pt idx="46">
                  <c:v>-3.1988469009907911E-4</c:v>
                </c:pt>
                <c:pt idx="47">
                  <c:v>-3.1997504656834235E-4</c:v>
                </c:pt>
                <c:pt idx="48">
                  <c:v>-3.2005589585517295E-4</c:v>
                </c:pt>
                <c:pt idx="49">
                  <c:v>-3.2012678743430163E-4</c:v>
                </c:pt>
                <c:pt idx="50">
                  <c:v>-3.2186882792795368E-4</c:v>
                </c:pt>
                <c:pt idx="51">
                  <c:v>-3.2030011940307963E-4</c:v>
                </c:pt>
                <c:pt idx="52">
                  <c:v>-3.2031281780410602E-4</c:v>
                </c:pt>
                <c:pt idx="53">
                  <c:v>-3.2031186729443504E-4</c:v>
                </c:pt>
                <c:pt idx="54">
                  <c:v>-3.2029648799659981E-4</c:v>
                </c:pt>
                <c:pt idx="55">
                  <c:v>-3.2185589748400407E-4</c:v>
                </c:pt>
                <c:pt idx="56">
                  <c:v>-3.2007343867888834E-4</c:v>
                </c:pt>
                <c:pt idx="57">
                  <c:v>-3.1997257056589576E-4</c:v>
                </c:pt>
                <c:pt idx="58">
                  <c:v>-3.1985160636463148E-4</c:v>
                </c:pt>
                <c:pt idx="59">
                  <c:v>-3.1970943684673408E-4</c:v>
                </c:pt>
                <c:pt idx="60">
                  <c:v>-3.2105841764651838E-4</c:v>
                </c:pt>
                <c:pt idx="61">
                  <c:v>-3.1890487434576398E-4</c:v>
                </c:pt>
                <c:pt idx="62">
                  <c:v>-3.18638393100433E-4</c:v>
                </c:pt>
                <c:pt idx="63">
                  <c:v>-3.1834306312778193E-4</c:v>
                </c:pt>
                <c:pt idx="64">
                  <c:v>-3.1801744584551407E-4</c:v>
                </c:pt>
                <c:pt idx="65">
                  <c:v>-3.1912152096687859E-4</c:v>
                </c:pt>
                <c:pt idx="66">
                  <c:v>-3.1562294194209528E-4</c:v>
                </c:pt>
                <c:pt idx="67">
                  <c:v>-3.3567735779356771E-4</c:v>
                </c:pt>
                <c:pt idx="68">
                  <c:v>-3.3509503085349271E-4</c:v>
                </c:pt>
                <c:pt idx="69">
                  <c:v>-3.3445362425269361E-4</c:v>
                </c:pt>
                <c:pt idx="70">
                  <c:v>-3.3376135360353677E-4</c:v>
                </c:pt>
                <c:pt idx="71">
                  <c:v>-3.3146725857794275E-4</c:v>
                </c:pt>
                <c:pt idx="72">
                  <c:v>-3.3066134799703548E-4</c:v>
                </c:pt>
                <c:pt idx="73">
                  <c:v>-3.2985139654914648E-4</c:v>
                </c:pt>
                <c:pt idx="74">
                  <c:v>-3.2904791790552807E-4</c:v>
                </c:pt>
                <c:pt idx="75">
                  <c:v>-3.2826180874710048E-4</c:v>
                </c:pt>
                <c:pt idx="76">
                  <c:v>-3.2612241020526123E-4</c:v>
                </c:pt>
                <c:pt idx="77">
                  <c:v>-3.2552240606482339E-4</c:v>
                </c:pt>
                <c:pt idx="78">
                  <c:v>-3.249999999991645E-4</c:v>
                </c:pt>
                <c:pt idx="79">
                  <c:v>-3.245161840751373E-4</c:v>
                </c:pt>
                <c:pt idx="80">
                  <c:v>-3.2402333922537115E-4</c:v>
                </c:pt>
                <c:pt idx="81">
                  <c:v>-3.2249245591075019E-4</c:v>
                </c:pt>
                <c:pt idx="82">
                  <c:v>-3.2196532081517641E-4</c:v>
                </c:pt>
                <c:pt idx="83">
                  <c:v>-3.2143007019025518E-4</c:v>
                </c:pt>
                <c:pt idx="84">
                  <c:v>-3.2088688712293868E-4</c:v>
                </c:pt>
                <c:pt idx="85">
                  <c:v>-3.1914199028655913E-4</c:v>
                </c:pt>
                <c:pt idx="86">
                  <c:v>-3.180584025897548E-4</c:v>
                </c:pt>
                <c:pt idx="87">
                  <c:v>-3.1747147721947173E-4</c:v>
                </c:pt>
                <c:pt idx="88">
                  <c:v>-3.1687790478562974E-4</c:v>
                </c:pt>
                <c:pt idx="89">
                  <c:v>-3.3777979960761902E-4</c:v>
                </c:pt>
                <c:pt idx="90">
                  <c:v>-3.3715576073166067E-4</c:v>
                </c:pt>
                <c:pt idx="91">
                  <c:v>-3.3652618184944639E-4</c:v>
                </c:pt>
                <c:pt idx="92">
                  <c:v>-3.3589124793828432E-4</c:v>
                </c:pt>
                <c:pt idx="93">
                  <c:v>-3.3525114410768467E-4</c:v>
                </c:pt>
                <c:pt idx="94">
                  <c:v>-3.333016662516169E-4</c:v>
                </c:pt>
                <c:pt idx="95">
                  <c:v>-3.3264273656893125E-4</c:v>
                </c:pt>
                <c:pt idx="96">
                  <c:v>-3.319795645540457E-4</c:v>
                </c:pt>
                <c:pt idx="97">
                  <c:v>-3.313123361294466E-4</c:v>
                </c:pt>
                <c:pt idx="98">
                  <c:v>-3.3064123735509251E-4</c:v>
                </c:pt>
                <c:pt idx="99">
                  <c:v>-3.2860658153763728E-4</c:v>
                </c:pt>
                <c:pt idx="100">
                  <c:v>-3.2792186464566058E-4</c:v>
                </c:pt>
                <c:pt idx="101">
                  <c:v>-3.2723420972320568E-4</c:v>
                </c:pt>
                <c:pt idx="102">
                  <c:v>-3.2654380363969352E-4</c:v>
                </c:pt>
                <c:pt idx="103">
                  <c:v>-3.2585083339894321E-4</c:v>
                </c:pt>
                <c:pt idx="104">
                  <c:v>-3.2375840981553258E-4</c:v>
                </c:pt>
                <c:pt idx="105">
                  <c:v>-3.2305705570228487E-4</c:v>
                </c:pt>
                <c:pt idx="106">
                  <c:v>-3.2235407448750683E-4</c:v>
                </c:pt>
                <c:pt idx="107">
                  <c:v>-3.2164965398447971E-4</c:v>
                </c:pt>
                <c:pt idx="108">
                  <c:v>-3.2094398214615343E-4</c:v>
                </c:pt>
                <c:pt idx="109">
                  <c:v>-2.9508674489195092E-4</c:v>
                </c:pt>
                <c:pt idx="110">
                  <c:v>-2.9389405946655955E-4</c:v>
                </c:pt>
                <c:pt idx="111">
                  <c:v>-2.9318374417197646E-4</c:v>
                </c:pt>
                <c:pt idx="112">
                  <c:v>-2.9247316694602787E-4</c:v>
                </c:pt>
                <c:pt idx="113">
                  <c:v>-2.9176251605411707E-4</c:v>
                </c:pt>
                <c:pt idx="114">
                  <c:v>-2.9012526137166001E-4</c:v>
                </c:pt>
                <c:pt idx="115">
                  <c:v>-2.8892294586402301E-4</c:v>
                </c:pt>
                <c:pt idx="116">
                  <c:v>-2.8821475537554875E-4</c:v>
                </c:pt>
                <c:pt idx="117">
                  <c:v>-2.8750762367257821E-4</c:v>
                </c:pt>
                <c:pt idx="118">
                  <c:v>-2.868017399770828E-4</c:v>
                </c:pt>
                <c:pt idx="119">
                  <c:v>-2.8520423257401788E-4</c:v>
                </c:pt>
                <c:pt idx="120">
                  <c:v>-2.8399447448057558E-4</c:v>
                </c:pt>
                <c:pt idx="121">
                  <c:v>-2.8329767392554217E-4</c:v>
                </c:pt>
                <c:pt idx="122">
                  <c:v>-2.8260325957463195E-4</c:v>
                </c:pt>
                <c:pt idx="123">
                  <c:v>-2.8191142160904903E-4</c:v>
                </c:pt>
                <c:pt idx="124">
                  <c:v>-2.8038882223101728E-4</c:v>
                </c:pt>
                <c:pt idx="125">
                  <c:v>-2.7917364193941197E-4</c:v>
                </c:pt>
                <c:pt idx="126">
                  <c:v>-2.7849754335518284E-4</c:v>
                </c:pt>
                <c:pt idx="127">
                  <c:v>-2.7782516509544664E-4</c:v>
                </c:pt>
                <c:pt idx="128">
                  <c:v>-2.7715669829619927E-4</c:v>
                </c:pt>
                <c:pt idx="129">
                  <c:v>-2.7629811376697746E-4</c:v>
                </c:pt>
                <c:pt idx="130">
                  <c:v>-2.8387458712045895E-4</c:v>
                </c:pt>
                <c:pt idx="131">
                  <c:v>-2.8323943339953644E-4</c:v>
                </c:pt>
                <c:pt idx="132">
                  <c:v>-2.826096568173482E-4</c:v>
                </c:pt>
                <c:pt idx="133">
                  <c:v>-2.8292337107828152E-4</c:v>
                </c:pt>
                <c:pt idx="134">
                  <c:v>-2.8014818922020897E-4</c:v>
                </c:pt>
                <c:pt idx="135">
                  <c:v>-2.7954820001319585E-4</c:v>
                </c:pt>
                <c:pt idx="136">
                  <c:v>-2.789547495539869E-4</c:v>
                </c:pt>
                <c:pt idx="137">
                  <c:v>-2.7836803191255943E-4</c:v>
                </c:pt>
                <c:pt idx="138">
                  <c:v>-2.788182530697789E-4</c:v>
                </c:pt>
                <c:pt idx="139">
                  <c:v>-2.7609237560264634E-4</c:v>
                </c:pt>
                <c:pt idx="140">
                  <c:v>-2.7554223777865488E-4</c:v>
                </c:pt>
                <c:pt idx="141">
                  <c:v>-2.7499999999962944E-4</c:v>
                </c:pt>
                <c:pt idx="142">
                  <c:v>-2.7446460913059946E-4</c:v>
                </c:pt>
                <c:pt idx="143">
                  <c:v>-2.7503177613097629E-4</c:v>
                </c:pt>
                <c:pt idx="144">
                  <c:v>-2.7237565160798599E-4</c:v>
                </c:pt>
                <c:pt idx="145">
                  <c:v>-2.718653115416926E-4</c:v>
                </c:pt>
                <c:pt idx="146">
                  <c:v>-2.7135921046455885E-4</c:v>
                </c:pt>
                <c:pt idx="147">
                  <c:v>-2.70857078072371E-4</c:v>
                </c:pt>
                <c:pt idx="148">
                  <c:v>-2.6839608837773195E-4</c:v>
                </c:pt>
                <c:pt idx="149">
                  <c:v>-2.6791177381970874E-4</c:v>
                </c:pt>
                <c:pt idx="150">
                  <c:v>-2.6686468529716066E-4</c:v>
                </c:pt>
                <c:pt idx="151">
                  <c:v>-2.80231903435697E-4</c:v>
                </c:pt>
                <c:pt idx="152">
                  <c:v>-2.78805855512433E-4</c:v>
                </c:pt>
                <c:pt idx="153">
                  <c:v>-2.7833209718755488E-4</c:v>
                </c:pt>
                <c:pt idx="154">
                  <c:v>-2.7785856439172278E-4</c:v>
                </c:pt>
                <c:pt idx="155">
                  <c:v>-2.7738490653329308E-4</c:v>
                </c:pt>
                <c:pt idx="156">
                  <c:v>-2.7691076729113921E-4</c:v>
                </c:pt>
                <c:pt idx="157">
                  <c:v>-2.7548181188746497E-4</c:v>
                </c:pt>
                <c:pt idx="158">
                  <c:v>-2.7500206904948205E-4</c:v>
                </c:pt>
                <c:pt idx="159">
                  <c:v>-2.7451997710158154E-4</c:v>
                </c:pt>
                <c:pt idx="160">
                  <c:v>-2.7403514528600762E-4</c:v>
                </c:pt>
                <c:pt idx="161">
                  <c:v>-2.7354717709927092E-4</c:v>
                </c:pt>
                <c:pt idx="162">
                  <c:v>-2.7206040321723995E-4</c:v>
                </c:pt>
                <c:pt idx="163">
                  <c:v>-2.7155580975264556E-4</c:v>
                </c:pt>
                <c:pt idx="164">
                  <c:v>-2.7104601132280114E-4</c:v>
                </c:pt>
                <c:pt idx="165">
                  <c:v>-2.7053057699373691E-4</c:v>
                </c:pt>
                <c:pt idx="166">
                  <c:v>-2.7000907008750626E-4</c:v>
                </c:pt>
                <c:pt idx="167">
                  <c:v>-2.6840366105322384E-4</c:v>
                </c:pt>
                <c:pt idx="168">
                  <c:v>-2.6785338229176522E-4</c:v>
                </c:pt>
                <c:pt idx="169">
                  <c:v>-2.6729476148413189E-4</c:v>
                </c:pt>
                <c:pt idx="170">
                  <c:v>-2.6672732751882236E-4</c:v>
                </c:pt>
                <c:pt idx="171">
                  <c:v>-2.6615060354387221E-4</c:v>
                </c:pt>
                <c:pt idx="172">
                  <c:v>-2.715905330604198E-4</c:v>
                </c:pt>
                <c:pt idx="173">
                  <c:v>-2.7096033257731719E-4</c:v>
                </c:pt>
                <c:pt idx="174">
                  <c:v>-2.7031813063742972E-4</c:v>
                </c:pt>
                <c:pt idx="175">
                  <c:v>-2.6966341850509501E-4</c:v>
                </c:pt>
                <c:pt idx="176">
                  <c:v>-2.6905968630575511E-4</c:v>
                </c:pt>
                <c:pt idx="177">
                  <c:v>-2.6690909478642867E-4</c:v>
                </c:pt>
                <c:pt idx="178">
                  <c:v>-2.6618400205318156E-4</c:v>
                </c:pt>
                <c:pt idx="179">
                  <c:v>-2.6544322752754804E-4</c:v>
                </c:pt>
                <c:pt idx="180">
                  <c:v>-2.6468622273912855E-4</c:v>
                </c:pt>
                <c:pt idx="181">
                  <c:v>-2.637913927320244E-4</c:v>
                </c:pt>
                <c:pt idx="182">
                  <c:v>-2.6148473283029914E-4</c:v>
                </c:pt>
                <c:pt idx="183">
                  <c:v>-2.6063815095786843E-4</c:v>
                </c:pt>
                <c:pt idx="184">
                  <c:v>-2.5977192877258342E-4</c:v>
                </c:pt>
                <c:pt idx="185">
                  <c:v>-2.5888547806365972E-4</c:v>
                </c:pt>
                <c:pt idx="186">
                  <c:v>-2.5765152633501872E-4</c:v>
                </c:pt>
                <c:pt idx="187">
                  <c:v>-2.5512542701792203E-4</c:v>
                </c:pt>
                <c:pt idx="188">
                  <c:v>-2.5412881178497339E-4</c:v>
                </c:pt>
                <c:pt idx="189">
                  <c:v>-2.531083195242785E-4</c:v>
                </c:pt>
                <c:pt idx="190">
                  <c:v>-2.5206332227902033E-4</c:v>
                </c:pt>
                <c:pt idx="191">
                  <c:v>-2.5044251366437191E-4</c:v>
                </c:pt>
                <c:pt idx="192">
                  <c:v>-2.4762552561495988E-4</c:v>
                </c:pt>
                <c:pt idx="193">
                  <c:v>-2.4644838538618973E-4</c:v>
                </c:pt>
                <c:pt idx="194">
                  <c:v>-2.4524285320254546E-4</c:v>
                </c:pt>
                <c:pt idx="195">
                  <c:v>-2.44008261361612E-4</c:v>
                </c:pt>
                <c:pt idx="196">
                  <c:v>-2.4195343926009324E-4</c:v>
                </c:pt>
                <c:pt idx="197">
                  <c:v>-2.3876574466737436E-4</c:v>
                </c:pt>
                <c:pt idx="198">
                  <c:v>-2.3737564028359772E-4</c:v>
                </c:pt>
                <c:pt idx="199">
                  <c:v>-2.3595235078907476E-4</c:v>
                </c:pt>
                <c:pt idx="200">
                  <c:v>-2.3449516873535786E-4</c:v>
                </c:pt>
                <c:pt idx="201">
                  <c:v>-2.3196004486511195E-4</c:v>
                </c:pt>
                <c:pt idx="202">
                  <c:v>-2.2831316716904847E-4</c:v>
                </c:pt>
                <c:pt idx="203">
                  <c:v>-2.2667571181035208E-4</c:v>
                </c:pt>
                <c:pt idx="204">
                  <c:v>-2.2499999993891539E-4</c:v>
                </c:pt>
                <c:pt idx="205">
                  <c:v>-2.232853657056234E-4</c:v>
                </c:pt>
                <c:pt idx="206">
                  <c:v>-2.202329889846966E-4</c:v>
                </c:pt>
                <c:pt idx="207">
                  <c:v>-2.1608649443174616E-4</c:v>
                </c:pt>
                <c:pt idx="208">
                  <c:v>-2.1420585555755107E-4</c:v>
                </c:pt>
                <c:pt idx="209">
                  <c:v>-2.1229331786542106E-4</c:v>
                </c:pt>
                <c:pt idx="210">
                  <c:v>-2.1034912503260845E-4</c:v>
                </c:pt>
                <c:pt idx="211">
                  <c:v>-2.0684124436593543E-4</c:v>
                </c:pt>
                <c:pt idx="212">
                  <c:v>-2.022608533332495E-4</c:v>
                </c:pt>
                <c:pt idx="213">
                  <c:v>-2.0016221745034892E-4</c:v>
                </c:pt>
                <c:pt idx="214">
                  <c:v>-1.9803349498596128E-4</c:v>
                </c:pt>
                <c:pt idx="215">
                  <c:v>-1.9587496511850612E-4</c:v>
                </c:pt>
                <c:pt idx="216">
                  <c:v>-2.0574378812728382E-4</c:v>
                </c:pt>
                <c:pt idx="217">
                  <c:v>-2.0103481615320874E-4</c:v>
                </c:pt>
                <c:pt idx="218">
                  <c:v>-1.9873162271245921E-4</c:v>
                </c:pt>
                <c:pt idx="219">
                  <c:v>-1.9640040353041679E-4</c:v>
                </c:pt>
                <c:pt idx="220">
                  <c:v>-1.9404147328666821E-4</c:v>
                </c:pt>
                <c:pt idx="221">
                  <c:v>-1.8946100007238487E-4</c:v>
                </c:pt>
                <c:pt idx="222">
                  <c:v>-1.8433511272267344E-4</c:v>
                </c:pt>
                <c:pt idx="223">
                  <c:v>-1.8184252482571881E-4</c:v>
                </c:pt>
                <c:pt idx="224">
                  <c:v>-1.793242204341782E-4</c:v>
                </c:pt>
                <c:pt idx="225">
                  <c:v>-1.7678054972750223E-4</c:v>
                </c:pt>
                <c:pt idx="226">
                  <c:v>-1.7188469426840321E-4</c:v>
                </c:pt>
                <c:pt idx="227">
                  <c:v>-1.6635938486862247E-4</c:v>
                </c:pt>
                <c:pt idx="228">
                  <c:v>-1.636943128060219E-4</c:v>
                </c:pt>
                <c:pt idx="229">
                  <c:v>-1.6100608202195905E-4</c:v>
                </c:pt>
                <c:pt idx="230">
                  <c:v>-1.5829507819835513E-4</c:v>
                </c:pt>
                <c:pt idx="231">
                  <c:v>-1.5313211379611465E-4</c:v>
                </c:pt>
                <c:pt idx="232">
                  <c:v>-1.4723122375444623E-4</c:v>
                </c:pt>
                <c:pt idx="233">
                  <c:v>-1.4441231754642352E-4</c:v>
                </c:pt>
                <c:pt idx="234">
                  <c:v>-1.4157305892560225E-4</c:v>
                </c:pt>
                <c:pt idx="235">
                  <c:v>-1.3871386908766945E-4</c:v>
                </c:pt>
                <c:pt idx="236">
                  <c:v>-1.3333242081478509E-4</c:v>
                </c:pt>
                <c:pt idx="237">
                  <c:v>-1.6034618825233122E-4</c:v>
                </c:pt>
                <c:pt idx="238">
                  <c:v>-1.5739386283080523E-4</c:v>
                </c:pt>
                <c:pt idx="239">
                  <c:v>-1.5442424001358955E-4</c:v>
                </c:pt>
                <c:pt idx="240">
                  <c:v>-1.5143777649536625E-4</c:v>
                </c:pt>
                <c:pt idx="241">
                  <c:v>-1.4517893138644544E-4</c:v>
                </c:pt>
                <c:pt idx="242">
                  <c:v>-1.3933282690223677E-4</c:v>
                </c:pt>
                <c:pt idx="243">
                  <c:v>-1.3626918788019979E-4</c:v>
                </c:pt>
                <c:pt idx="244">
                  <c:v>-1.331915548687173E-4</c:v>
                </c:pt>
                <c:pt idx="245">
                  <c:v>-1.3010042007406507E-4</c:v>
                </c:pt>
                <c:pt idx="246">
                  <c:v>-1.2372036189831718E-4</c:v>
                </c:pt>
                <c:pt idx="247">
                  <c:v>-1.1761088475071702E-4</c:v>
                </c:pt>
                <c:pt idx="248">
                  <c:v>-1.1445980169883688E-4</c:v>
                </c:pt>
                <c:pt idx="249">
                  <c:v>-1.1129827664187006E-4</c:v>
                </c:pt>
                <c:pt idx="250">
                  <c:v>-1.0812683729812039E-4</c:v>
                </c:pt>
                <c:pt idx="251">
                  <c:v>-1.0167369248355937E-4</c:v>
                </c:pt>
                <c:pt idx="252">
                  <c:v>-9.5352669001928973E-5</c:v>
                </c:pt>
                <c:pt idx="253">
                  <c:v>-9.2139751578512743E-5</c:v>
                </c:pt>
                <c:pt idx="254">
                  <c:v>-8.8920192725081861E-5</c:v>
                </c:pt>
                <c:pt idx="255">
                  <c:v>-8.569455567327158E-5</c:v>
                </c:pt>
                <c:pt idx="256">
                  <c:v>-7.9215766689637402E-5</c:v>
                </c:pt>
                <c:pt idx="257">
                  <c:v>-7.2742667732861804E-5</c:v>
                </c:pt>
                <c:pt idx="258">
                  <c:v>-6.9495265766398361E-5</c:v>
                </c:pt>
                <c:pt idx="259">
                  <c:v>-6.7859053056729124E-5</c:v>
                </c:pt>
                <c:pt idx="260">
                  <c:v>-6.4603753436535456E-5</c:v>
                </c:pt>
                <c:pt idx="261">
                  <c:v>-6.1346899479902011E-5</c:v>
                </c:pt>
                <c:pt idx="262">
                  <c:v>-5.1573172169784047E-5</c:v>
                </c:pt>
                <c:pt idx="263">
                  <c:v>-4.8316287094306834E-5</c:v>
                </c:pt>
                <c:pt idx="264">
                  <c:v>-4.5060966447416302E-5</c:v>
                </c:pt>
                <c:pt idx="265">
                  <c:v>-4.1807849365328919E-5</c:v>
                </c:pt>
                <c:pt idx="266">
                  <c:v>-3.8557580123007748E-5</c:v>
                </c:pt>
                <c:pt idx="267">
                  <c:v>-2.8830379078367434E-5</c:v>
                </c:pt>
                <c:pt idx="268">
                  <c:v>-2.5598046489966636E-5</c:v>
                </c:pt>
                <c:pt idx="269">
                  <c:v>-2.2371860041426629E-5</c:v>
                </c:pt>
                <c:pt idx="270">
                  <c:v>-1.9152494776065353E-5</c:v>
                </c:pt>
                <c:pt idx="271">
                  <c:v>-1.5940548623939931E-5</c:v>
                </c:pt>
                <c:pt idx="272">
                  <c:v>-6.3516207963517321E-6</c:v>
                </c:pt>
                <c:pt idx="273">
                  <c:v>-3.1715834042561438E-6</c:v>
                </c:pt>
                <c:pt idx="274">
                  <c:v>5.4198404006536212E-13</c:v>
                </c:pt>
                <c:pt idx="275">
                  <c:v>3.1630118770318809E-6</c:v>
                </c:pt>
                <c:pt idx="276">
                  <c:v>6.3176179628358538E-6</c:v>
                </c:pt>
                <c:pt idx="277">
                  <c:v>1.7225575419098785E-5</c:v>
                </c:pt>
                <c:pt idx="278">
                  <c:v>1.8856882253472905E-5</c:v>
                </c:pt>
                <c:pt idx="279">
                  <c:v>2.1973162507977077E-5</c:v>
                </c:pt>
                <c:pt idx="280">
                  <c:v>2.5082542547576301E-5</c:v>
                </c:pt>
                <c:pt idx="281">
                  <c:v>2.8185285648264979E-5</c:v>
                </c:pt>
                <c:pt idx="282">
                  <c:v>7.2972763596963091E-5</c:v>
                </c:pt>
                <c:pt idx="283">
                  <c:v>7.6050115018476845E-5</c:v>
                </c:pt>
                <c:pt idx="284">
                  <c:v>7.9122510202830781E-5</c:v>
                </c:pt>
                <c:pt idx="285">
                  <c:v>8.2190232095865582E-5</c:v>
                </c:pt>
                <c:pt idx="286">
                  <c:v>8.7468130482378561E-5</c:v>
                </c:pt>
                <c:pt idx="287">
                  <c:v>9.4420168648907293E-5</c:v>
                </c:pt>
                <c:pt idx="288">
                  <c:v>9.7468891258056814E-5</c:v>
                </c:pt>
                <c:pt idx="289">
                  <c:v>1.0051471204494558E-4</c:v>
                </c:pt>
                <c:pt idx="290">
                  <c:v>1.0355793855573606E-4</c:v>
                </c:pt>
                <c:pt idx="291">
                  <c:v>1.0882651490260558E-4</c:v>
                </c:pt>
                <c:pt idx="292">
                  <c:v>1.1571117575234649E-4</c:v>
                </c:pt>
                <c:pt idx="293">
                  <c:v>1.1874616707408454E-4</c:v>
                </c:pt>
                <c:pt idx="294">
                  <c:v>1.2178048319418885E-4</c:v>
                </c:pt>
                <c:pt idx="295">
                  <c:v>1.2481445626522574E-4</c:v>
                </c:pt>
                <c:pt idx="296">
                  <c:v>1.3011710115490174E-4</c:v>
                </c:pt>
                <c:pt idx="297">
                  <c:v>1.3695368398391062E-4</c:v>
                </c:pt>
                <c:pt idx="298">
                  <c:v>1.3999104701282715E-4</c:v>
                </c:pt>
                <c:pt idx="299">
                  <c:v>1.430301336812357E-4</c:v>
                </c:pt>
                <c:pt idx="300">
                  <c:v>1.4607130073507335E-4</c:v>
                </c:pt>
                <c:pt idx="301">
                  <c:v>1.5145118131694828E-4</c:v>
                </c:pt>
                <c:pt idx="302">
                  <c:v>1.582640308232495E-4</c:v>
                </c:pt>
                <c:pt idx="303">
                  <c:v>1.6132107406614625E-4</c:v>
                </c:pt>
                <c:pt idx="304">
                  <c:v>1.6438241200060187E-4</c:v>
                </c:pt>
                <c:pt idx="305">
                  <c:v>1.6744842597895743E-4</c:v>
                </c:pt>
                <c:pt idx="306">
                  <c:v>1.729483065500562E-4</c:v>
                </c:pt>
                <c:pt idx="307">
                  <c:v>1.7976699239544752E-4</c:v>
                </c:pt>
                <c:pt idx="308">
                  <c:v>1.8286222989566636E-4</c:v>
                </c:pt>
                <c:pt idx="309">
                  <c:v>1.8596450536435407E-4</c:v>
                </c:pt>
                <c:pt idx="310">
                  <c:v>1.8907422476025553E-4</c:v>
                </c:pt>
                <c:pt idx="311">
                  <c:v>1.9473628736703708E-4</c:v>
                </c:pt>
                <c:pt idx="312">
                  <c:v>2.0159578373776679E-4</c:v>
                </c:pt>
                <c:pt idx="313">
                  <c:v>2.0474893512384651E-4</c:v>
                </c:pt>
                <c:pt idx="314">
                  <c:v>2.0791203998623024E-4</c:v>
                </c:pt>
                <c:pt idx="315">
                  <c:v>2.1108552888919789E-4</c:v>
                </c:pt>
                <c:pt idx="316">
                  <c:v>2.1695119394004201E-4</c:v>
                </c:pt>
                <c:pt idx="317">
                  <c:v>2.2389205912026034E-4</c:v>
                </c:pt>
                <c:pt idx="318">
                  <c:v>2.2712404965633104E-4</c:v>
                </c:pt>
                <c:pt idx="319">
                  <c:v>2.3036908141528596E-4</c:v>
                </c:pt>
                <c:pt idx="320">
                  <c:v>2.3362760956259561E-4</c:v>
                </c:pt>
                <c:pt idx="321">
                  <c:v>2.3973735646622642E-4</c:v>
                </c:pt>
                <c:pt idx="322">
                  <c:v>2.468059124315503E-4</c:v>
                </c:pt>
                <c:pt idx="323">
                  <c:v>2.4869747505681299E-4</c:v>
                </c:pt>
                <c:pt idx="324">
                  <c:v>2.5059799036242225E-4</c:v>
                </c:pt>
                <c:pt idx="325">
                  <c:v>2.5393899774339701E-4</c:v>
                </c:pt>
                <c:pt idx="326">
                  <c:v>2.5729696434240168E-4</c:v>
                </c:pt>
                <c:pt idx="327">
                  <c:v>2.689778575290849E-4</c:v>
                </c:pt>
                <c:pt idx="328">
                  <c:v>2.7090837019461134E-4</c:v>
                </c:pt>
                <c:pt idx="329">
                  <c:v>2.7435862479219253E-4</c:v>
                </c:pt>
                <c:pt idx="330">
                  <c:v>2.7782886052651889E-4</c:v>
                </c:pt>
                <c:pt idx="331">
                  <c:v>2.8131959363353332E-4</c:v>
                </c:pt>
                <c:pt idx="332">
                  <c:v>2.9351540493226296E-4</c:v>
                </c:pt>
                <c:pt idx="333">
                  <c:v>2.9549795018901648E-4</c:v>
                </c:pt>
                <c:pt idx="334">
                  <c:v>2.9909903941494065E-4</c:v>
                </c:pt>
                <c:pt idx="335">
                  <c:v>3.0272379887197332E-4</c:v>
                </c:pt>
                <c:pt idx="336">
                  <c:v>3.0637276995637563E-4</c:v>
                </c:pt>
                <c:pt idx="337">
                  <c:v>3.191662342434203E-4</c:v>
                </c:pt>
                <c:pt idx="338">
                  <c:v>3.2122172413018291E-4</c:v>
                </c:pt>
                <c:pt idx="339">
                  <c:v>3.2499999998236717E-4</c:v>
                </c:pt>
                <c:pt idx="340">
                  <c:v>3.2880566755189022E-4</c:v>
                </c:pt>
                <c:pt idx="341">
                  <c:v>3.3263857256660145E-4</c:v>
                </c:pt>
                <c:pt idx="342">
                  <c:v>3.4823651297699598E-4</c:v>
                </c:pt>
                <c:pt idx="343">
                  <c:v>3.5220103835076344E-4</c:v>
                </c:pt>
                <c:pt idx="344">
                  <c:v>3.5619095339090023E-4</c:v>
                </c:pt>
                <c:pt idx="345">
                  <c:v>3.6204798414120532E-4</c:v>
                </c:pt>
                <c:pt idx="346">
                  <c:v>3.3985202856220335E-4</c:v>
                </c:pt>
                <c:pt idx="347">
                  <c:v>3.4170684603118673E-4</c:v>
                </c:pt>
                <c:pt idx="348">
                  <c:v>3.4584226987366407E-4</c:v>
                </c:pt>
                <c:pt idx="349">
                  <c:v>3.5000079073288504E-4</c:v>
                </c:pt>
                <c:pt idx="350">
                  <c:v>3.5418206909820782E-4</c:v>
                </c:pt>
                <c:pt idx="351">
                  <c:v>3.6918089450554362E-4</c:v>
                </c:pt>
                <c:pt idx="352">
                  <c:v>3.7112786228821193E-4</c:v>
                </c:pt>
                <c:pt idx="353">
                  <c:v>3.7541773038718418E-4</c:v>
                </c:pt>
                <c:pt idx="354">
                  <c:v>3.797282558393178E-4</c:v>
                </c:pt>
                <c:pt idx="355">
                  <c:v>3.8405907810012962E-4</c:v>
                </c:pt>
                <c:pt idx="356">
                  <c:v>4.0191361117040671E-4</c:v>
                </c:pt>
                <c:pt idx="357">
                  <c:v>4.0395471622305465E-4</c:v>
                </c:pt>
                <c:pt idx="358">
                  <c:v>4.0600481217190065E-4</c:v>
                </c:pt>
                <c:pt idx="359">
                  <c:v>4.104496755941156E-4</c:v>
                </c:pt>
                <c:pt idx="360">
                  <c:v>4.149122278791495E-4</c:v>
                </c:pt>
                <c:pt idx="361">
                  <c:v>4.3080729329924883E-4</c:v>
                </c:pt>
                <c:pt idx="362">
                  <c:v>4.329315888815799E-4</c:v>
                </c:pt>
                <c:pt idx="363">
                  <c:v>4.3747675660643637E-4</c:v>
                </c:pt>
                <c:pt idx="364">
                  <c:v>4.420372606066536E-4</c:v>
                </c:pt>
                <c:pt idx="365">
                  <c:v>4.4661269826562489E-4</c:v>
                </c:pt>
                <c:pt idx="366">
                  <c:v>4.5557229950386117E-4</c:v>
                </c:pt>
                <c:pt idx="367">
                  <c:v>4.5777034994183514E-4</c:v>
                </c:pt>
                <c:pt idx="368">
                  <c:v>4.6969958944664825E-4</c:v>
                </c:pt>
                <c:pt idx="369">
                  <c:v>4.7192489924267715E-4</c:v>
                </c:pt>
                <c:pt idx="370">
                  <c:v>4.7659214265420157E-4</c:v>
                </c:pt>
                <c:pt idx="371">
                  <c:v>4.9553059675621692E-4</c:v>
                </c:pt>
                <c:pt idx="372">
                  <c:v>4.978099768848665E-4</c:v>
                </c:pt>
                <c:pt idx="373">
                  <c:v>5.0009754225934563E-4</c:v>
                </c:pt>
                <c:pt idx="374">
                  <c:v>5.0482938549568533E-4</c:v>
                </c:pt>
                <c:pt idx="375">
                  <c:v>5.0957044458347777E-4</c:v>
                </c:pt>
                <c:pt idx="376">
                  <c:v>5.28703830507386E-4</c:v>
                </c:pt>
                <c:pt idx="377">
                  <c:v>5.3104725955144261E-4</c:v>
                </c:pt>
                <c:pt idx="378">
                  <c:v>5.3339807991885574E-4</c:v>
                </c:pt>
                <c:pt idx="379">
                  <c:v>5.381848528240987E-4</c:v>
                </c:pt>
                <c:pt idx="380">
                  <c:v>5.429776194409362E-4</c:v>
                </c:pt>
                <c:pt idx="381">
                  <c:v>5.6221730666599029E-4</c:v>
                </c:pt>
                <c:pt idx="382">
                  <c:v>5.6461288266795862E-4</c:v>
                </c:pt>
                <c:pt idx="383">
                  <c:v>5.6701471554953457E-4</c:v>
                </c:pt>
                <c:pt idx="384">
                  <c:v>5.7183341628055408E-4</c:v>
                </c:pt>
                <c:pt idx="385">
                  <c:v>5.7665473963189665E-4</c:v>
                </c:pt>
                <c:pt idx="386">
                  <c:v>5.9591149325758589E-4</c:v>
                </c:pt>
                <c:pt idx="387">
                  <c:v>6.0311140656067806E-4</c:v>
                </c:pt>
                <c:pt idx="388">
                  <c:v>6.0792538974580284E-4</c:v>
                </c:pt>
                <c:pt idx="389">
                  <c:v>6.1273851827023753E-4</c:v>
                </c:pt>
                <c:pt idx="390">
                  <c:v>6.2227384144753633E-4</c:v>
                </c:pt>
                <c:pt idx="391">
                  <c:v>6.3197244603115891E-4</c:v>
                </c:pt>
                <c:pt idx="392">
                  <c:v>6.3677374570986461E-4</c:v>
                </c:pt>
                <c:pt idx="393">
                  <c:v>6.4157114792274194E-4</c:v>
                </c:pt>
                <c:pt idx="394">
                  <c:v>6.4636413523673801E-4</c:v>
                </c:pt>
                <c:pt idx="395">
                  <c:v>6.5580101095798465E-4</c:v>
                </c:pt>
                <c:pt idx="396">
                  <c:v>6.6548148399729319E-4</c:v>
                </c:pt>
                <c:pt idx="397">
                  <c:v>6.7024453244598928E-4</c:v>
                </c:pt>
                <c:pt idx="398">
                  <c:v>6.7499999965730845E-4</c:v>
                </c:pt>
                <c:pt idx="399">
                  <c:v>6.7974739951662385E-4</c:v>
                </c:pt>
                <c:pt idx="400">
                  <c:v>6.8905204840398492E-4</c:v>
                </c:pt>
                <c:pt idx="401">
                  <c:v>6.986512112247907E-4</c:v>
                </c:pt>
                <c:pt idx="402">
                  <c:v>7.0335455887266223E-4</c:v>
                </c:pt>
                <c:pt idx="403">
                  <c:v>7.0804846744926991E-4</c:v>
                </c:pt>
                <c:pt idx="404">
                  <c:v>7.127330528045523E-4</c:v>
                </c:pt>
                <c:pt idx="405">
                  <c:v>7.2190702568659623E-4</c:v>
                </c:pt>
                <c:pt idx="406">
                  <c:v>7.313819411772348E-4</c:v>
                </c:pt>
                <c:pt idx="407">
                  <c:v>7.3602276138101425E-4</c:v>
                </c:pt>
                <c:pt idx="408">
                  <c:v>7.4065541200673624E-4</c:v>
                </c:pt>
                <c:pt idx="409">
                  <c:v>7.4528009195790306E-4</c:v>
                </c:pt>
                <c:pt idx="410">
                  <c:v>7.4766905767674767E-4</c:v>
                </c:pt>
                <c:pt idx="411">
                  <c:v>7.6148252361443649E-4</c:v>
                </c:pt>
                <c:pt idx="412">
                  <c:v>7.6607241237097669E-4</c:v>
                </c:pt>
                <c:pt idx="413">
                  <c:v>7.7065535321625949E-4</c:v>
                </c:pt>
                <c:pt idx="414">
                  <c:v>7.7523156024100824E-4</c:v>
                </c:pt>
                <c:pt idx="415">
                  <c:v>7.7980124945528975E-4</c:v>
                </c:pt>
                <c:pt idx="416">
                  <c:v>7.9347339902250487E-4</c:v>
                </c:pt>
                <c:pt idx="417">
                  <c:v>7.9801921536387719E-4</c:v>
                </c:pt>
                <c:pt idx="418">
                  <c:v>8.025596226553382E-4</c:v>
                </c:pt>
                <c:pt idx="419">
                  <c:v>8.0709484839754358E-4</c:v>
                </c:pt>
                <c:pt idx="420">
                  <c:v>8.2970135033740879E-4</c:v>
                </c:pt>
                <c:pt idx="421">
                  <c:v>8.3421037148419762E-4</c:v>
                </c:pt>
                <c:pt idx="422">
                  <c:v>8.3871585718915697E-4</c:v>
                </c:pt>
                <c:pt idx="423">
                  <c:v>8.4321805027343468E-4</c:v>
                </c:pt>
                <c:pt idx="424">
                  <c:v>8.5670733072739107E-4</c:v>
                </c:pt>
                <c:pt idx="425">
                  <c:v>8.611988198280353E-4</c:v>
                </c:pt>
                <c:pt idx="426">
                  <c:v>8.6568825913362058E-4</c:v>
                </c:pt>
                <c:pt idx="427">
                  <c:v>8.7017590295500498E-4</c:v>
                </c:pt>
                <c:pt idx="428">
                  <c:v>8.8135703888124906E-4</c:v>
                </c:pt>
                <c:pt idx="429">
                  <c:v>8.9483639102202431E-4</c:v>
                </c:pt>
                <c:pt idx="430">
                  <c:v>8.9932194115856538E-4</c:v>
                </c:pt>
                <c:pt idx="431">
                  <c:v>9.0380767568065689E-4</c:v>
                </c:pt>
                <c:pt idx="432">
                  <c:v>9.1280486767846794E-4</c:v>
                </c:pt>
                <c:pt idx="433">
                  <c:v>9.2175782806513961E-4</c:v>
                </c:pt>
                <c:pt idx="434">
                  <c:v>9.2624852892413795E-4</c:v>
                </c:pt>
                <c:pt idx="435">
                  <c:v>9.3074104519617364E-4</c:v>
                </c:pt>
                <c:pt idx="436">
                  <c:v>9.3523565534806138E-4</c:v>
                </c:pt>
                <c:pt idx="437">
                  <c:v>9.443017964763478E-4</c:v>
                </c:pt>
                <c:pt idx="438">
                  <c:v>9.5324067044865336E-4</c:v>
                </c:pt>
                <c:pt idx="439">
                  <c:v>9.5774999334808308E-4</c:v>
                </c:pt>
                <c:pt idx="440">
                  <c:v>9.6226312072859085E-4</c:v>
                </c:pt>
                <c:pt idx="441">
                  <c:v>9.6678034432029502E-4</c:v>
                </c:pt>
                <c:pt idx="442">
                  <c:v>9.7594093986496972E-4</c:v>
                </c:pt>
                <c:pt idx="443">
                  <c:v>9.848961017579266E-4</c:v>
                </c:pt>
                <c:pt idx="444">
                  <c:v>9.8943824869910193E-4</c:v>
                </c:pt>
                <c:pt idx="445">
                  <c:v>9.9398628202991383E-4</c:v>
                </c:pt>
                <c:pt idx="446">
                  <c:v>9.9854050674552186E-4</c:v>
                </c:pt>
                <c:pt idx="447">
                  <c:v>1.0078198647979987E-3</c:v>
                </c:pt>
                <c:pt idx="448">
                  <c:v>1.0168254856738866E-3</c:v>
                </c:pt>
                <c:pt idx="449">
                  <c:v>1.021415308553042E-3</c:v>
                </c:pt>
                <c:pt idx="450">
                  <c:v>1.0260131925787304E-3</c:v>
                </c:pt>
                <c:pt idx="451">
                  <c:v>1.030619456006808E-3</c:v>
                </c:pt>
                <c:pt idx="452">
                  <c:v>1.0400405908282406E-3</c:v>
                </c:pt>
                <c:pt idx="453">
                  <c:v>1.0491347352557258E-3</c:v>
                </c:pt>
                <c:pt idx="454">
                  <c:v>1.0537877359048534E-3</c:v>
                </c:pt>
                <c:pt idx="455">
                  <c:v>1.0584510653057478E-3</c:v>
                </c:pt>
                <c:pt idx="456">
                  <c:v>1.0631250549793067E-3</c:v>
                </c:pt>
                <c:pt idx="457">
                  <c:v>1.0727095903772131E-3</c:v>
                </c:pt>
                <c:pt idx="458">
                  <c:v>1.0819343132145963E-3</c:v>
                </c:pt>
                <c:pt idx="459">
                  <c:v>1.0866666434405444E-3</c:v>
                </c:pt>
                <c:pt idx="460">
                  <c:v>1.0914116628805198E-3</c:v>
                </c:pt>
                <c:pt idx="461">
                  <c:v>1.0961697163204614E-3</c:v>
                </c:pt>
                <c:pt idx="462">
                  <c:v>1.1059377382138566E-3</c:v>
                </c:pt>
                <c:pt idx="463">
                  <c:v>1.1153358947621846E-3</c:v>
                </c:pt>
                <c:pt idx="464">
                  <c:v>1.1201611654964657E-3</c:v>
                </c:pt>
                <c:pt idx="465">
                  <c:v>1.1249999999626233E-3</c:v>
                </c:pt>
                <c:pt idx="466">
                  <c:v>1.1298524211248971E-3</c:v>
                </c:pt>
                <c:pt idx="467">
                  <c:v>1.1398134156030309E-3</c:v>
                </c:pt>
                <c:pt idx="468">
                  <c:v>1.1493971920752677E-3</c:v>
                </c:pt>
                <c:pt idx="469">
                  <c:v>1.1543169233228731E-3</c:v>
                </c:pt>
                <c:pt idx="470">
                  <c:v>1.1592499752298366E-3</c:v>
                </c:pt>
                <c:pt idx="471">
                  <c:v>1.1641962996616184E-3</c:v>
                </c:pt>
                <c:pt idx="472">
                  <c:v>1.1665678417757156E-3</c:v>
                </c:pt>
                <c:pt idx="473">
                  <c:v>1.1841133447843472E-3</c:v>
                </c:pt>
                <c:pt idx="474">
                  <c:v>1.1891252946473053E-3</c:v>
                </c:pt>
                <c:pt idx="475">
                  <c:v>1.1941502191177387E-3</c:v>
                </c:pt>
                <c:pt idx="476">
                  <c:v>1.1991880670217997E-3</c:v>
                </c:pt>
                <c:pt idx="477">
                  <c:v>1.2095155433874899E-3</c:v>
                </c:pt>
                <c:pt idx="478">
                  <c:v>1.2194676543121198E-3</c:v>
                </c:pt>
                <c:pt idx="479">
                  <c:v>1.2245693365870135E-3</c:v>
                </c:pt>
                <c:pt idx="480">
                  <c:v>1.2296836261362621E-3</c:v>
                </c:pt>
                <c:pt idx="481">
                  <c:v>1.2348104687441032E-3</c:v>
                </c:pt>
                <c:pt idx="482">
                  <c:v>1.245309259623562E-3</c:v>
                </c:pt>
                <c:pt idx="483">
                  <c:v>1.2554422703086913E-3</c:v>
                </c:pt>
                <c:pt idx="484">
                  <c:v>1.2606310498138825E-3</c:v>
                </c:pt>
                <c:pt idx="485">
                  <c:v>1.2658320479764641E-3</c:v>
                </c:pt>
                <c:pt idx="486">
                  <c:v>1.2710452075413655E-3</c:v>
                </c:pt>
                <c:pt idx="487">
                  <c:v>1.2817076472534407E-3</c:v>
                </c:pt>
                <c:pt idx="488">
                  <c:v>1.2920182995522923E-3</c:v>
                </c:pt>
                <c:pt idx="489">
                  <c:v>1.2972913921192332E-3</c:v>
                </c:pt>
                <c:pt idx="490">
                  <c:v>1.3025762934427555E-3</c:v>
                </c:pt>
                <c:pt idx="491">
                  <c:v>1.3078729432276118E-3</c:v>
                </c:pt>
                <c:pt idx="492">
                  <c:v>1.3186916077407567E-3</c:v>
                </c:pt>
                <c:pt idx="493">
                  <c:v>1.3291758058754234E-3</c:v>
                </c:pt>
                <c:pt idx="494">
                  <c:v>1.334530278337361E-3</c:v>
                </c:pt>
                <c:pt idx="495">
                  <c:v>1.3398961283668824E-3</c:v>
                </c:pt>
                <c:pt idx="496">
                  <c:v>1.3452732926303012E-3</c:v>
                </c:pt>
                <c:pt idx="497">
                  <c:v>1.3562410217308172E-3</c:v>
                </c:pt>
                <c:pt idx="498">
                  <c:v>1.3668938100823123E-3</c:v>
                </c:pt>
                <c:pt idx="499">
                  <c:v>1.3723265802621245E-3</c:v>
                </c:pt>
                <c:pt idx="500">
                  <c:v>1.3777702755340719E-3</c:v>
                </c:pt>
                <c:pt idx="501">
                  <c:v>1.3832248295208161E-3</c:v>
                </c:pt>
                <c:pt idx="502">
                  <c:v>1.3943347489655674E-3</c:v>
                </c:pt>
                <c:pt idx="503">
                  <c:v>1.4051502898724546E-3</c:v>
                </c:pt>
                <c:pt idx="504">
                  <c:v>1.4106581265696167E-3</c:v>
                </c:pt>
                <c:pt idx="505">
                  <c:v>1.4161764145935393E-3</c:v>
                </c:pt>
                <c:pt idx="506">
                  <c:v>1.4217050845267071E-3</c:v>
                </c:pt>
                <c:pt idx="507">
                  <c:v>1.4329506282079066E-3</c:v>
                </c:pt>
                <c:pt idx="508">
                  <c:v>1.4439221797563316E-3</c:v>
                </c:pt>
                <c:pt idx="509">
                  <c:v>1.4495017027390969E-3</c:v>
                </c:pt>
                <c:pt idx="510">
                  <c:v>1.4550911819924527E-3</c:v>
                </c:pt>
                <c:pt idx="511">
                  <c:v>1.4944901708777521E-3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EUR3M!$AV$2:$AV$13</c:f>
              <c:numCache>
                <c:formatCode>ddd\,\ dd\-mmm\-yyyy</c:formatCode>
                <c:ptCount val="12"/>
                <c:pt idx="0">
                  <c:v>42275</c:v>
                </c:pt>
                <c:pt idx="1">
                  <c:v>42305</c:v>
                </c:pt>
                <c:pt idx="2">
                  <c:v>42338</c:v>
                </c:pt>
                <c:pt idx="3">
                  <c:v>42366</c:v>
                </c:pt>
                <c:pt idx="4">
                  <c:v>42397</c:v>
                </c:pt>
                <c:pt idx="5">
                  <c:v>42429</c:v>
                </c:pt>
                <c:pt idx="6">
                  <c:v>42458</c:v>
                </c:pt>
                <c:pt idx="7">
                  <c:v>42488</c:v>
                </c:pt>
                <c:pt idx="8">
                  <c:v>42520</c:v>
                </c:pt>
                <c:pt idx="9">
                  <c:v>42549</c:v>
                </c:pt>
                <c:pt idx="10">
                  <c:v>42579</c:v>
                </c:pt>
                <c:pt idx="11">
                  <c:v>42611</c:v>
                </c:pt>
              </c:numCache>
            </c:numRef>
          </c:xVal>
          <c:yVal>
            <c:numRef>
              <c:f>EUR3M!$AT$2:$AT$13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502656"/>
        <c:axId val="644504192"/>
      </c:scatterChart>
      <c:valAx>
        <c:axId val="64450265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44504192"/>
        <c:crosses val="autoZero"/>
        <c:crossBetween val="midCat"/>
      </c:valAx>
      <c:valAx>
        <c:axId val="64450419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4502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EUR3M!$BB$2:$BB$2366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cat>
          <c:val>
            <c:numRef>
              <c:f>EUR3M!$BD$2:$BD$2366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EUR3M!$BE$2:$BE$2366</c:f>
              <c:numCache>
                <c:formatCode>0.0000%</c:formatCode>
                <c:ptCount val="2365"/>
                <c:pt idx="0">
                  <c:v>-3.3300000000054027E-4</c:v>
                </c:pt>
                <c:pt idx="1">
                  <c:v>-3.331985730855251E-4</c:v>
                </c:pt>
                <c:pt idx="2">
                  <c:v>-3.0547939110544945E-4</c:v>
                </c:pt>
                <c:pt idx="3">
                  <c:v>-3.066972879683694E-4</c:v>
                </c:pt>
                <c:pt idx="4">
                  <c:v>-3.0796755305928514E-4</c:v>
                </c:pt>
                <c:pt idx="5">
                  <c:v>-3.0928199466759016E-4</c:v>
                </c:pt>
                <c:pt idx="6">
                  <c:v>-3.134027550708232E-4</c:v>
                </c:pt>
                <c:pt idx="7">
                  <c:v>-3.1480437710552266E-4</c:v>
                </c:pt>
                <c:pt idx="8">
                  <c:v>-3.1620351072283792E-4</c:v>
                </c:pt>
                <c:pt idx="9">
                  <c:v>-3.1758968166658127E-4</c:v>
                </c:pt>
                <c:pt idx="10">
                  <c:v>-3.1895203526486606E-4</c:v>
                </c:pt>
                <c:pt idx="11">
                  <c:v>-3.2278193892545237E-4</c:v>
                </c:pt>
                <c:pt idx="12">
                  <c:v>-3.2393286797817401E-4</c:v>
                </c:pt>
                <c:pt idx="13">
                  <c:v>-3.2499999999872529E-4</c:v>
                </c:pt>
                <c:pt idx="14">
                  <c:v>-3.2602043453251999E-4</c:v>
                </c:pt>
                <c:pt idx="15">
                  <c:v>-3.2703985039940562E-4</c:v>
                </c:pt>
                <c:pt idx="16">
                  <c:v>-3.3009028612364209E-4</c:v>
                </c:pt>
                <c:pt idx="17">
                  <c:v>-3.3110394030006239E-4</c:v>
                </c:pt>
                <c:pt idx="18">
                  <c:v>-3.3211574515315079E-4</c:v>
                </c:pt>
                <c:pt idx="19">
                  <c:v>-3.331255422566682E-4</c:v>
                </c:pt>
                <c:pt idx="20">
                  <c:v>-3.3681715073561182E-4</c:v>
                </c:pt>
                <c:pt idx="21">
                  <c:v>-3.3714157469909225E-4</c:v>
                </c:pt>
                <c:pt idx="22">
                  <c:v>-3.3812236842664504E-4</c:v>
                </c:pt>
                <c:pt idx="23">
                  <c:v>-3.3991532254657142E-4</c:v>
                </c:pt>
                <c:pt idx="24">
                  <c:v>-3.1553021222850328E-4</c:v>
                </c:pt>
                <c:pt idx="25">
                  <c:v>-3.1528943428868646E-4</c:v>
                </c:pt>
                <c:pt idx="26">
                  <c:v>-3.1541100056764471E-4</c:v>
                </c:pt>
                <c:pt idx="27">
                  <c:v>-3.160992746301709E-4</c:v>
                </c:pt>
                <c:pt idx="28">
                  <c:v>-3.1674575288805377E-4</c:v>
                </c:pt>
                <c:pt idx="29">
                  <c:v>-3.1735058904529934E-4</c:v>
                </c:pt>
                <c:pt idx="30">
                  <c:v>-3.1994966843152544E-4</c:v>
                </c:pt>
                <c:pt idx="31">
                  <c:v>-3.1936403761664725E-4</c:v>
                </c:pt>
                <c:pt idx="32">
                  <c:v>-3.197704196889883E-4</c:v>
                </c:pt>
                <c:pt idx="33">
                  <c:v>-3.2014055239303968E-4</c:v>
                </c:pt>
                <c:pt idx="34">
                  <c:v>-3.2047607960123092E-4</c:v>
                </c:pt>
                <c:pt idx="35">
                  <c:v>-3.2268854576964347E-4</c:v>
                </c:pt>
                <c:pt idx="36">
                  <c:v>-3.2151246174959232E-4</c:v>
                </c:pt>
                <c:pt idx="37">
                  <c:v>-3.2170707039444349E-4</c:v>
                </c:pt>
                <c:pt idx="38">
                  <c:v>-3.2188140727850291E-4</c:v>
                </c:pt>
                <c:pt idx="39">
                  <c:v>-3.2203860644262352E-4</c:v>
                </c:pt>
                <c:pt idx="40">
                  <c:v>-3.2398815848793636E-4</c:v>
                </c:pt>
                <c:pt idx="41">
                  <c:v>-3.2256615757192652E-4</c:v>
                </c:pt>
                <c:pt idx="42">
                  <c:v>-3.2269212960560047E-4</c:v>
                </c:pt>
                <c:pt idx="43">
                  <c:v>-3.2282423868101873E-4</c:v>
                </c:pt>
                <c:pt idx="44">
                  <c:v>-3.2295701979234221E-4</c:v>
                </c:pt>
                <c:pt idx="45">
                  <c:v>-3.2219139300998696E-4</c:v>
                </c:pt>
                <c:pt idx="46">
                  <c:v>-3.1988469009907911E-4</c:v>
                </c:pt>
                <c:pt idx="47">
                  <c:v>-3.1997504656834235E-4</c:v>
                </c:pt>
                <c:pt idx="48">
                  <c:v>-3.2005589585517295E-4</c:v>
                </c:pt>
                <c:pt idx="49">
                  <c:v>-3.2012678743430163E-4</c:v>
                </c:pt>
                <c:pt idx="50">
                  <c:v>-3.2186882792795368E-4</c:v>
                </c:pt>
                <c:pt idx="51">
                  <c:v>-3.2030011940307963E-4</c:v>
                </c:pt>
                <c:pt idx="52">
                  <c:v>-3.2031281780410602E-4</c:v>
                </c:pt>
                <c:pt idx="53">
                  <c:v>-3.2031186729443504E-4</c:v>
                </c:pt>
                <c:pt idx="54">
                  <c:v>-3.2029648799659981E-4</c:v>
                </c:pt>
                <c:pt idx="55">
                  <c:v>-3.2185589748400407E-4</c:v>
                </c:pt>
                <c:pt idx="56">
                  <c:v>-3.2007343867888834E-4</c:v>
                </c:pt>
                <c:pt idx="57">
                  <c:v>-3.1997257056589576E-4</c:v>
                </c:pt>
                <c:pt idx="58">
                  <c:v>-3.1985160636463148E-4</c:v>
                </c:pt>
                <c:pt idx="59">
                  <c:v>-3.1970943684673408E-4</c:v>
                </c:pt>
                <c:pt idx="60">
                  <c:v>-3.2105841764651838E-4</c:v>
                </c:pt>
                <c:pt idx="61">
                  <c:v>-3.1890487434576398E-4</c:v>
                </c:pt>
                <c:pt idx="62">
                  <c:v>-3.18638393100433E-4</c:v>
                </c:pt>
                <c:pt idx="63">
                  <c:v>-3.1834306312778193E-4</c:v>
                </c:pt>
                <c:pt idx="64">
                  <c:v>-3.1801744584551407E-4</c:v>
                </c:pt>
                <c:pt idx="65">
                  <c:v>-3.1912152096687859E-4</c:v>
                </c:pt>
                <c:pt idx="66">
                  <c:v>-3.1562294194209528E-4</c:v>
                </c:pt>
                <c:pt idx="67">
                  <c:v>-3.3567735779356771E-4</c:v>
                </c:pt>
                <c:pt idx="68">
                  <c:v>-3.3509503085349271E-4</c:v>
                </c:pt>
                <c:pt idx="69">
                  <c:v>-3.3445362425269361E-4</c:v>
                </c:pt>
                <c:pt idx="70">
                  <c:v>-3.3376135360353677E-4</c:v>
                </c:pt>
                <c:pt idx="71">
                  <c:v>-3.3146725857794275E-4</c:v>
                </c:pt>
                <c:pt idx="72">
                  <c:v>-3.3066134799703548E-4</c:v>
                </c:pt>
                <c:pt idx="73">
                  <c:v>-3.2985139654914648E-4</c:v>
                </c:pt>
                <c:pt idx="74">
                  <c:v>-3.2904791790552807E-4</c:v>
                </c:pt>
                <c:pt idx="75">
                  <c:v>-3.2826180874710048E-4</c:v>
                </c:pt>
                <c:pt idx="76">
                  <c:v>-3.2612241020526123E-4</c:v>
                </c:pt>
                <c:pt idx="77">
                  <c:v>-3.2552240606482339E-4</c:v>
                </c:pt>
                <c:pt idx="78">
                  <c:v>-3.249999999991645E-4</c:v>
                </c:pt>
                <c:pt idx="79">
                  <c:v>-3.245161840751373E-4</c:v>
                </c:pt>
                <c:pt idx="80">
                  <c:v>-3.2402333922537115E-4</c:v>
                </c:pt>
                <c:pt idx="81">
                  <c:v>-3.2249245591075019E-4</c:v>
                </c:pt>
                <c:pt idx="82">
                  <c:v>-3.2196532081517641E-4</c:v>
                </c:pt>
                <c:pt idx="83">
                  <c:v>-3.2143007019025518E-4</c:v>
                </c:pt>
                <c:pt idx="84">
                  <c:v>-3.2088688712293868E-4</c:v>
                </c:pt>
                <c:pt idx="85">
                  <c:v>-3.1914199028655913E-4</c:v>
                </c:pt>
                <c:pt idx="86">
                  <c:v>-3.180584025897548E-4</c:v>
                </c:pt>
                <c:pt idx="87">
                  <c:v>-3.1747147721947173E-4</c:v>
                </c:pt>
                <c:pt idx="88">
                  <c:v>-3.1687790478562974E-4</c:v>
                </c:pt>
                <c:pt idx="89">
                  <c:v>-3.3777979960761902E-4</c:v>
                </c:pt>
                <c:pt idx="90">
                  <c:v>-3.3715576073166067E-4</c:v>
                </c:pt>
                <c:pt idx="91">
                  <c:v>-3.3652618184944639E-4</c:v>
                </c:pt>
                <c:pt idx="92">
                  <c:v>-3.3589124793828432E-4</c:v>
                </c:pt>
                <c:pt idx="93">
                  <c:v>-3.3525114410768467E-4</c:v>
                </c:pt>
                <c:pt idx="94">
                  <c:v>-3.333016662516169E-4</c:v>
                </c:pt>
                <c:pt idx="95">
                  <c:v>-3.3264273656893125E-4</c:v>
                </c:pt>
                <c:pt idx="96">
                  <c:v>-3.319795645540457E-4</c:v>
                </c:pt>
                <c:pt idx="97">
                  <c:v>-3.313123361294466E-4</c:v>
                </c:pt>
                <c:pt idx="98">
                  <c:v>-3.3064123735509251E-4</c:v>
                </c:pt>
                <c:pt idx="99">
                  <c:v>-3.2860658153763728E-4</c:v>
                </c:pt>
                <c:pt idx="100">
                  <c:v>-3.2792186464566058E-4</c:v>
                </c:pt>
                <c:pt idx="101">
                  <c:v>-3.2723420972320568E-4</c:v>
                </c:pt>
                <c:pt idx="102">
                  <c:v>-3.2654380363969352E-4</c:v>
                </c:pt>
                <c:pt idx="103">
                  <c:v>-3.2585083339894321E-4</c:v>
                </c:pt>
                <c:pt idx="104">
                  <c:v>-3.2375840981553258E-4</c:v>
                </c:pt>
                <c:pt idx="105">
                  <c:v>-3.2305705570228487E-4</c:v>
                </c:pt>
                <c:pt idx="106">
                  <c:v>-3.2235407448750683E-4</c:v>
                </c:pt>
                <c:pt idx="107">
                  <c:v>-3.2164965398447971E-4</c:v>
                </c:pt>
                <c:pt idx="108">
                  <c:v>-3.2094398214615343E-4</c:v>
                </c:pt>
                <c:pt idx="109">
                  <c:v>-2.9508674489195092E-4</c:v>
                </c:pt>
                <c:pt idx="110">
                  <c:v>-2.9389405946655955E-4</c:v>
                </c:pt>
                <c:pt idx="111">
                  <c:v>-2.9318374417197646E-4</c:v>
                </c:pt>
                <c:pt idx="112">
                  <c:v>-2.9247316694602787E-4</c:v>
                </c:pt>
                <c:pt idx="113">
                  <c:v>-2.9176251605411707E-4</c:v>
                </c:pt>
                <c:pt idx="114">
                  <c:v>-2.9012526137166001E-4</c:v>
                </c:pt>
                <c:pt idx="115">
                  <c:v>-2.8892294586402301E-4</c:v>
                </c:pt>
                <c:pt idx="116">
                  <c:v>-2.8821475537554875E-4</c:v>
                </c:pt>
                <c:pt idx="117">
                  <c:v>-2.8750762367257821E-4</c:v>
                </c:pt>
                <c:pt idx="118">
                  <c:v>-2.868017399770828E-4</c:v>
                </c:pt>
                <c:pt idx="119">
                  <c:v>-2.8520423257401788E-4</c:v>
                </c:pt>
                <c:pt idx="120">
                  <c:v>-2.8399447448057558E-4</c:v>
                </c:pt>
                <c:pt idx="121">
                  <c:v>-2.8329767392554217E-4</c:v>
                </c:pt>
                <c:pt idx="122">
                  <c:v>-2.8260325957463195E-4</c:v>
                </c:pt>
                <c:pt idx="123">
                  <c:v>-2.8191142160904903E-4</c:v>
                </c:pt>
                <c:pt idx="124">
                  <c:v>-2.8038882223101728E-4</c:v>
                </c:pt>
                <c:pt idx="125">
                  <c:v>-2.7917364193941197E-4</c:v>
                </c:pt>
                <c:pt idx="126">
                  <c:v>-2.7849754335518284E-4</c:v>
                </c:pt>
                <c:pt idx="127">
                  <c:v>-2.7782516509544664E-4</c:v>
                </c:pt>
                <c:pt idx="128">
                  <c:v>-2.7715669829619927E-4</c:v>
                </c:pt>
                <c:pt idx="129">
                  <c:v>-2.7629811376697746E-4</c:v>
                </c:pt>
                <c:pt idx="130">
                  <c:v>-2.8387458712045895E-4</c:v>
                </c:pt>
                <c:pt idx="131">
                  <c:v>-2.8323943339953644E-4</c:v>
                </c:pt>
                <c:pt idx="132">
                  <c:v>-2.826096568173482E-4</c:v>
                </c:pt>
                <c:pt idx="133">
                  <c:v>-2.8292337107828152E-4</c:v>
                </c:pt>
                <c:pt idx="134">
                  <c:v>-2.8014818922020897E-4</c:v>
                </c:pt>
                <c:pt idx="135">
                  <c:v>-2.7954820001319585E-4</c:v>
                </c:pt>
                <c:pt idx="136">
                  <c:v>-2.789547495539869E-4</c:v>
                </c:pt>
                <c:pt idx="137">
                  <c:v>-2.7836803191255943E-4</c:v>
                </c:pt>
                <c:pt idx="138">
                  <c:v>-2.788182530697789E-4</c:v>
                </c:pt>
                <c:pt idx="139">
                  <c:v>-2.7609237560264634E-4</c:v>
                </c:pt>
                <c:pt idx="140">
                  <c:v>-2.7554223777865488E-4</c:v>
                </c:pt>
                <c:pt idx="141">
                  <c:v>-2.7499999999962944E-4</c:v>
                </c:pt>
                <c:pt idx="142">
                  <c:v>-2.7446460913059946E-4</c:v>
                </c:pt>
                <c:pt idx="143">
                  <c:v>-2.7503177613097629E-4</c:v>
                </c:pt>
                <c:pt idx="144">
                  <c:v>-2.7237565160798599E-4</c:v>
                </c:pt>
                <c:pt idx="145">
                  <c:v>-2.718653115416926E-4</c:v>
                </c:pt>
                <c:pt idx="146">
                  <c:v>-2.7135921046455885E-4</c:v>
                </c:pt>
                <c:pt idx="147">
                  <c:v>-2.70857078072371E-4</c:v>
                </c:pt>
                <c:pt idx="148">
                  <c:v>-2.6839608837773195E-4</c:v>
                </c:pt>
                <c:pt idx="149">
                  <c:v>-2.6791177381970874E-4</c:v>
                </c:pt>
                <c:pt idx="150">
                  <c:v>-2.6686468529716066E-4</c:v>
                </c:pt>
                <c:pt idx="151">
                  <c:v>-2.80231903435697E-4</c:v>
                </c:pt>
                <c:pt idx="152">
                  <c:v>-2.78805855512433E-4</c:v>
                </c:pt>
                <c:pt idx="153">
                  <c:v>-2.7833209718755488E-4</c:v>
                </c:pt>
                <c:pt idx="154">
                  <c:v>-2.7785856439172278E-4</c:v>
                </c:pt>
                <c:pt idx="155">
                  <c:v>-2.7738490653329308E-4</c:v>
                </c:pt>
                <c:pt idx="156">
                  <c:v>-2.7691076729113921E-4</c:v>
                </c:pt>
                <c:pt idx="157">
                  <c:v>-2.7548181188746497E-4</c:v>
                </c:pt>
                <c:pt idx="158">
                  <c:v>-2.7500206904948205E-4</c:v>
                </c:pt>
                <c:pt idx="159">
                  <c:v>-2.7451997710158154E-4</c:v>
                </c:pt>
                <c:pt idx="160">
                  <c:v>-2.7403514528600762E-4</c:v>
                </c:pt>
                <c:pt idx="161">
                  <c:v>-2.7354717709927092E-4</c:v>
                </c:pt>
                <c:pt idx="162">
                  <c:v>-2.7206040321723995E-4</c:v>
                </c:pt>
                <c:pt idx="163">
                  <c:v>-2.7155580975264556E-4</c:v>
                </c:pt>
                <c:pt idx="164">
                  <c:v>-2.7104601132280114E-4</c:v>
                </c:pt>
                <c:pt idx="165">
                  <c:v>-2.7053057699373691E-4</c:v>
                </c:pt>
                <c:pt idx="166">
                  <c:v>-2.7000907008750626E-4</c:v>
                </c:pt>
                <c:pt idx="167">
                  <c:v>-2.6840366105322384E-4</c:v>
                </c:pt>
                <c:pt idx="168">
                  <c:v>-2.6785338229176522E-4</c:v>
                </c:pt>
                <c:pt idx="169">
                  <c:v>-2.6729476148413189E-4</c:v>
                </c:pt>
                <c:pt idx="170">
                  <c:v>-2.6672732751882236E-4</c:v>
                </c:pt>
                <c:pt idx="171">
                  <c:v>-2.6615060354387221E-4</c:v>
                </c:pt>
                <c:pt idx="172">
                  <c:v>-2.715905330604198E-4</c:v>
                </c:pt>
                <c:pt idx="173">
                  <c:v>-2.7096033257731719E-4</c:v>
                </c:pt>
                <c:pt idx="174">
                  <c:v>-2.7031813063742972E-4</c:v>
                </c:pt>
                <c:pt idx="175">
                  <c:v>-2.6966341850509501E-4</c:v>
                </c:pt>
                <c:pt idx="176">
                  <c:v>-2.6905968630575511E-4</c:v>
                </c:pt>
                <c:pt idx="177">
                  <c:v>-2.6690909478642867E-4</c:v>
                </c:pt>
                <c:pt idx="178">
                  <c:v>-2.6618400205318156E-4</c:v>
                </c:pt>
                <c:pt idx="179">
                  <c:v>-2.6544322752754804E-4</c:v>
                </c:pt>
                <c:pt idx="180">
                  <c:v>-2.6468622273912855E-4</c:v>
                </c:pt>
                <c:pt idx="181">
                  <c:v>-2.637913927320244E-4</c:v>
                </c:pt>
                <c:pt idx="182">
                  <c:v>-2.6148473283029914E-4</c:v>
                </c:pt>
                <c:pt idx="183">
                  <c:v>-2.6063815095786843E-4</c:v>
                </c:pt>
                <c:pt idx="184">
                  <c:v>-2.5977192877258342E-4</c:v>
                </c:pt>
                <c:pt idx="185">
                  <c:v>-2.5888547806365972E-4</c:v>
                </c:pt>
                <c:pt idx="186">
                  <c:v>-2.5765152633501872E-4</c:v>
                </c:pt>
                <c:pt idx="187">
                  <c:v>-2.5512542701792203E-4</c:v>
                </c:pt>
                <c:pt idx="188">
                  <c:v>-2.5412881178497339E-4</c:v>
                </c:pt>
                <c:pt idx="189">
                  <c:v>-2.531083195242785E-4</c:v>
                </c:pt>
                <c:pt idx="190">
                  <c:v>-2.5206332227902033E-4</c:v>
                </c:pt>
                <c:pt idx="191">
                  <c:v>-2.5044251366437191E-4</c:v>
                </c:pt>
                <c:pt idx="192">
                  <c:v>-2.4762552561495988E-4</c:v>
                </c:pt>
                <c:pt idx="193">
                  <c:v>-2.4644838538618973E-4</c:v>
                </c:pt>
                <c:pt idx="194">
                  <c:v>-2.4524285320254546E-4</c:v>
                </c:pt>
                <c:pt idx="195">
                  <c:v>-2.44008261361612E-4</c:v>
                </c:pt>
                <c:pt idx="196">
                  <c:v>-2.4195343926009324E-4</c:v>
                </c:pt>
                <c:pt idx="197">
                  <c:v>-2.3876574466737436E-4</c:v>
                </c:pt>
                <c:pt idx="198">
                  <c:v>-2.3737564028359772E-4</c:v>
                </c:pt>
                <c:pt idx="199">
                  <c:v>-2.3595235078907476E-4</c:v>
                </c:pt>
                <c:pt idx="200">
                  <c:v>-2.3449516873535786E-4</c:v>
                </c:pt>
                <c:pt idx="201">
                  <c:v>-2.3196004486511195E-4</c:v>
                </c:pt>
                <c:pt idx="202">
                  <c:v>-2.2831316716904847E-4</c:v>
                </c:pt>
                <c:pt idx="203">
                  <c:v>-2.2667571181035208E-4</c:v>
                </c:pt>
                <c:pt idx="204">
                  <c:v>-2.2499999993891539E-4</c:v>
                </c:pt>
                <c:pt idx="205">
                  <c:v>-2.232853657056234E-4</c:v>
                </c:pt>
                <c:pt idx="206">
                  <c:v>-2.202329889846966E-4</c:v>
                </c:pt>
                <c:pt idx="207">
                  <c:v>-2.1608649443174616E-4</c:v>
                </c:pt>
                <c:pt idx="208">
                  <c:v>-2.1420585555755107E-4</c:v>
                </c:pt>
                <c:pt idx="209">
                  <c:v>-2.1229331786542106E-4</c:v>
                </c:pt>
                <c:pt idx="210">
                  <c:v>-2.1034912503260845E-4</c:v>
                </c:pt>
                <c:pt idx="211">
                  <c:v>-2.0684124436593543E-4</c:v>
                </c:pt>
                <c:pt idx="212">
                  <c:v>-2.022608533332495E-4</c:v>
                </c:pt>
                <c:pt idx="213">
                  <c:v>-2.0016221745034892E-4</c:v>
                </c:pt>
                <c:pt idx="214">
                  <c:v>-1.9803349498596128E-4</c:v>
                </c:pt>
                <c:pt idx="215">
                  <c:v>-1.9587496511850612E-4</c:v>
                </c:pt>
                <c:pt idx="216">
                  <c:v>-2.0574378812728382E-4</c:v>
                </c:pt>
                <c:pt idx="217">
                  <c:v>-2.0103481615320874E-4</c:v>
                </c:pt>
                <c:pt idx="218">
                  <c:v>-1.9873162271245921E-4</c:v>
                </c:pt>
                <c:pt idx="219">
                  <c:v>-1.9640040353041679E-4</c:v>
                </c:pt>
                <c:pt idx="220">
                  <c:v>-1.9404147328666821E-4</c:v>
                </c:pt>
                <c:pt idx="221">
                  <c:v>-1.8946100007238487E-4</c:v>
                </c:pt>
                <c:pt idx="222">
                  <c:v>-1.8433511272267344E-4</c:v>
                </c:pt>
                <c:pt idx="223">
                  <c:v>-1.8184252482571881E-4</c:v>
                </c:pt>
                <c:pt idx="224">
                  <c:v>-1.793242204341782E-4</c:v>
                </c:pt>
                <c:pt idx="225">
                  <c:v>-1.7678054972750223E-4</c:v>
                </c:pt>
                <c:pt idx="226">
                  <c:v>-1.7188469426840321E-4</c:v>
                </c:pt>
                <c:pt idx="227">
                  <c:v>-1.6635938486862247E-4</c:v>
                </c:pt>
                <c:pt idx="228">
                  <c:v>-1.636943128060219E-4</c:v>
                </c:pt>
                <c:pt idx="229">
                  <c:v>-1.6100608202195905E-4</c:v>
                </c:pt>
                <c:pt idx="230">
                  <c:v>-1.5829507819835513E-4</c:v>
                </c:pt>
                <c:pt idx="231">
                  <c:v>-1.5313211379611465E-4</c:v>
                </c:pt>
                <c:pt idx="232">
                  <c:v>-1.4723122375444623E-4</c:v>
                </c:pt>
                <c:pt idx="233">
                  <c:v>-1.4441231754642352E-4</c:v>
                </c:pt>
                <c:pt idx="234">
                  <c:v>-1.4157305892560225E-4</c:v>
                </c:pt>
                <c:pt idx="235">
                  <c:v>-1.3871386908766945E-4</c:v>
                </c:pt>
                <c:pt idx="236">
                  <c:v>-1.3333242081478509E-4</c:v>
                </c:pt>
                <c:pt idx="237">
                  <c:v>-1.6034618825233122E-4</c:v>
                </c:pt>
                <c:pt idx="238">
                  <c:v>-1.5739386283080523E-4</c:v>
                </c:pt>
                <c:pt idx="239">
                  <c:v>-1.5442424001358955E-4</c:v>
                </c:pt>
                <c:pt idx="240">
                  <c:v>-1.5143777649536625E-4</c:v>
                </c:pt>
                <c:pt idx="241">
                  <c:v>-1.4517893138644544E-4</c:v>
                </c:pt>
                <c:pt idx="242">
                  <c:v>-1.3933282690223677E-4</c:v>
                </c:pt>
                <c:pt idx="243">
                  <c:v>-1.3626918788019979E-4</c:v>
                </c:pt>
                <c:pt idx="244">
                  <c:v>-1.331915548687173E-4</c:v>
                </c:pt>
                <c:pt idx="245">
                  <c:v>-1.3010042007406507E-4</c:v>
                </c:pt>
                <c:pt idx="246">
                  <c:v>-1.2372036189831718E-4</c:v>
                </c:pt>
                <c:pt idx="247">
                  <c:v>-1.1761088475071702E-4</c:v>
                </c:pt>
                <c:pt idx="248">
                  <c:v>-1.1445980169883688E-4</c:v>
                </c:pt>
                <c:pt idx="249">
                  <c:v>-1.1129827664187006E-4</c:v>
                </c:pt>
                <c:pt idx="250">
                  <c:v>-1.0812683729812039E-4</c:v>
                </c:pt>
                <c:pt idx="251">
                  <c:v>-1.0167369248355937E-4</c:v>
                </c:pt>
                <c:pt idx="252">
                  <c:v>-9.5352669001928973E-5</c:v>
                </c:pt>
                <c:pt idx="253">
                  <c:v>-9.2139751578512743E-5</c:v>
                </c:pt>
                <c:pt idx="254">
                  <c:v>-8.8920192725081861E-5</c:v>
                </c:pt>
                <c:pt idx="255">
                  <c:v>-8.569455567327158E-5</c:v>
                </c:pt>
                <c:pt idx="256">
                  <c:v>-7.9215766689637402E-5</c:v>
                </c:pt>
                <c:pt idx="257">
                  <c:v>-7.2742667732861804E-5</c:v>
                </c:pt>
                <c:pt idx="258">
                  <c:v>-6.9495265766398361E-5</c:v>
                </c:pt>
                <c:pt idx="259">
                  <c:v>-6.7859053056729124E-5</c:v>
                </c:pt>
                <c:pt idx="260">
                  <c:v>-6.4603753436535456E-5</c:v>
                </c:pt>
                <c:pt idx="261">
                  <c:v>-6.1346899479902011E-5</c:v>
                </c:pt>
                <c:pt idx="262">
                  <c:v>-5.1573172169784047E-5</c:v>
                </c:pt>
                <c:pt idx="263">
                  <c:v>-4.8316287094306834E-5</c:v>
                </c:pt>
                <c:pt idx="264">
                  <c:v>-4.5060966447416302E-5</c:v>
                </c:pt>
                <c:pt idx="265">
                  <c:v>-4.1807849365328919E-5</c:v>
                </c:pt>
                <c:pt idx="266">
                  <c:v>-3.8557580123007748E-5</c:v>
                </c:pt>
                <c:pt idx="267">
                  <c:v>-2.8830379078367434E-5</c:v>
                </c:pt>
                <c:pt idx="268">
                  <c:v>-2.5598046489966636E-5</c:v>
                </c:pt>
                <c:pt idx="269">
                  <c:v>-2.2371860041426629E-5</c:v>
                </c:pt>
                <c:pt idx="270">
                  <c:v>-1.9152494776065353E-5</c:v>
                </c:pt>
                <c:pt idx="271">
                  <c:v>-1.5940548623939931E-5</c:v>
                </c:pt>
                <c:pt idx="272">
                  <c:v>-6.3516207963517321E-6</c:v>
                </c:pt>
                <c:pt idx="273">
                  <c:v>-3.1715834042561438E-6</c:v>
                </c:pt>
                <c:pt idx="274">
                  <c:v>5.4198404006536212E-13</c:v>
                </c:pt>
                <c:pt idx="275">
                  <c:v>3.1630118770318809E-6</c:v>
                </c:pt>
                <c:pt idx="276">
                  <c:v>6.3176179628358538E-6</c:v>
                </c:pt>
                <c:pt idx="277">
                  <c:v>1.7225575419098785E-5</c:v>
                </c:pt>
                <c:pt idx="278">
                  <c:v>1.8856882253472905E-5</c:v>
                </c:pt>
                <c:pt idx="279">
                  <c:v>2.1973162507977077E-5</c:v>
                </c:pt>
                <c:pt idx="280">
                  <c:v>2.5082542547576301E-5</c:v>
                </c:pt>
                <c:pt idx="281">
                  <c:v>2.8185285648264979E-5</c:v>
                </c:pt>
                <c:pt idx="282">
                  <c:v>7.2972763596963091E-5</c:v>
                </c:pt>
                <c:pt idx="283">
                  <c:v>7.6050115018476845E-5</c:v>
                </c:pt>
                <c:pt idx="284">
                  <c:v>7.9122510202830781E-5</c:v>
                </c:pt>
                <c:pt idx="285">
                  <c:v>8.2190232095865582E-5</c:v>
                </c:pt>
                <c:pt idx="286">
                  <c:v>8.7468130482378561E-5</c:v>
                </c:pt>
                <c:pt idx="287">
                  <c:v>9.4420168648907293E-5</c:v>
                </c:pt>
                <c:pt idx="288">
                  <c:v>9.7468891258056814E-5</c:v>
                </c:pt>
                <c:pt idx="289">
                  <c:v>1.0051471204494558E-4</c:v>
                </c:pt>
                <c:pt idx="290">
                  <c:v>1.0355793855573606E-4</c:v>
                </c:pt>
                <c:pt idx="291">
                  <c:v>1.0882651490260558E-4</c:v>
                </c:pt>
                <c:pt idx="292">
                  <c:v>1.1571117575234649E-4</c:v>
                </c:pt>
                <c:pt idx="293">
                  <c:v>1.1874616707408454E-4</c:v>
                </c:pt>
                <c:pt idx="294">
                  <c:v>1.2178048319418885E-4</c:v>
                </c:pt>
                <c:pt idx="295">
                  <c:v>1.2481445626522574E-4</c:v>
                </c:pt>
                <c:pt idx="296">
                  <c:v>1.3011710115490174E-4</c:v>
                </c:pt>
                <c:pt idx="297">
                  <c:v>1.3695368398391062E-4</c:v>
                </c:pt>
                <c:pt idx="298">
                  <c:v>1.3999104701282715E-4</c:v>
                </c:pt>
                <c:pt idx="299">
                  <c:v>1.430301336812357E-4</c:v>
                </c:pt>
                <c:pt idx="300">
                  <c:v>1.4607130073507335E-4</c:v>
                </c:pt>
                <c:pt idx="301">
                  <c:v>1.5145118131694828E-4</c:v>
                </c:pt>
                <c:pt idx="302">
                  <c:v>1.582640308232495E-4</c:v>
                </c:pt>
                <c:pt idx="303">
                  <c:v>1.6132107406614625E-4</c:v>
                </c:pt>
                <c:pt idx="304">
                  <c:v>1.6438241200060187E-4</c:v>
                </c:pt>
                <c:pt idx="305">
                  <c:v>1.6744842597895743E-4</c:v>
                </c:pt>
                <c:pt idx="306">
                  <c:v>1.729483065500562E-4</c:v>
                </c:pt>
                <c:pt idx="307">
                  <c:v>1.7976699239544752E-4</c:v>
                </c:pt>
                <c:pt idx="308">
                  <c:v>1.8286222989566636E-4</c:v>
                </c:pt>
                <c:pt idx="309">
                  <c:v>1.8596450536435407E-4</c:v>
                </c:pt>
                <c:pt idx="310">
                  <c:v>1.8907422476025553E-4</c:v>
                </c:pt>
                <c:pt idx="311">
                  <c:v>1.9473628736703708E-4</c:v>
                </c:pt>
                <c:pt idx="312">
                  <c:v>2.0159578373776679E-4</c:v>
                </c:pt>
                <c:pt idx="313">
                  <c:v>2.0474893512384651E-4</c:v>
                </c:pt>
                <c:pt idx="314">
                  <c:v>2.0791203998623024E-4</c:v>
                </c:pt>
                <c:pt idx="315">
                  <c:v>2.1108552888919789E-4</c:v>
                </c:pt>
                <c:pt idx="316">
                  <c:v>2.1695119394004201E-4</c:v>
                </c:pt>
                <c:pt idx="317">
                  <c:v>2.2389205912026034E-4</c:v>
                </c:pt>
                <c:pt idx="318">
                  <c:v>2.2712404965633104E-4</c:v>
                </c:pt>
                <c:pt idx="319">
                  <c:v>2.3036908141528596E-4</c:v>
                </c:pt>
                <c:pt idx="320">
                  <c:v>2.3362760956259561E-4</c:v>
                </c:pt>
                <c:pt idx="321">
                  <c:v>2.3973735646622642E-4</c:v>
                </c:pt>
                <c:pt idx="322">
                  <c:v>2.468059124315503E-4</c:v>
                </c:pt>
                <c:pt idx="323">
                  <c:v>2.4869747505681299E-4</c:v>
                </c:pt>
                <c:pt idx="324">
                  <c:v>2.5059799036242225E-4</c:v>
                </c:pt>
                <c:pt idx="325">
                  <c:v>2.5393899774339701E-4</c:v>
                </c:pt>
                <c:pt idx="326">
                  <c:v>2.5729696434240168E-4</c:v>
                </c:pt>
                <c:pt idx="327">
                  <c:v>2.689778575290849E-4</c:v>
                </c:pt>
                <c:pt idx="328">
                  <c:v>2.7090837019461134E-4</c:v>
                </c:pt>
                <c:pt idx="329">
                  <c:v>2.7435862479219253E-4</c:v>
                </c:pt>
                <c:pt idx="330">
                  <c:v>2.7782886052651889E-4</c:v>
                </c:pt>
                <c:pt idx="331">
                  <c:v>2.8131959363353332E-4</c:v>
                </c:pt>
                <c:pt idx="332">
                  <c:v>2.9351540493226296E-4</c:v>
                </c:pt>
                <c:pt idx="333">
                  <c:v>2.9549795018901648E-4</c:v>
                </c:pt>
                <c:pt idx="334">
                  <c:v>2.9909903941494065E-4</c:v>
                </c:pt>
                <c:pt idx="335">
                  <c:v>3.0272379887197332E-4</c:v>
                </c:pt>
                <c:pt idx="336">
                  <c:v>3.0637276995637563E-4</c:v>
                </c:pt>
                <c:pt idx="337">
                  <c:v>3.191662342434203E-4</c:v>
                </c:pt>
                <c:pt idx="338">
                  <c:v>3.2122172413018291E-4</c:v>
                </c:pt>
                <c:pt idx="339">
                  <c:v>3.2499999998236717E-4</c:v>
                </c:pt>
                <c:pt idx="340">
                  <c:v>3.2880566755189022E-4</c:v>
                </c:pt>
                <c:pt idx="341">
                  <c:v>3.3263857256660145E-4</c:v>
                </c:pt>
                <c:pt idx="342">
                  <c:v>3.4823651297699598E-4</c:v>
                </c:pt>
                <c:pt idx="343">
                  <c:v>3.5220103835076344E-4</c:v>
                </c:pt>
                <c:pt idx="344">
                  <c:v>3.5619095339090023E-4</c:v>
                </c:pt>
                <c:pt idx="345">
                  <c:v>3.6204798414120532E-4</c:v>
                </c:pt>
                <c:pt idx="346">
                  <c:v>3.3985202856220335E-4</c:v>
                </c:pt>
                <c:pt idx="347">
                  <c:v>3.4170684603118673E-4</c:v>
                </c:pt>
                <c:pt idx="348">
                  <c:v>3.4584226987366407E-4</c:v>
                </c:pt>
                <c:pt idx="349">
                  <c:v>3.5000079073288504E-4</c:v>
                </c:pt>
                <c:pt idx="350">
                  <c:v>3.5418206909820782E-4</c:v>
                </c:pt>
                <c:pt idx="351">
                  <c:v>3.6918089450554362E-4</c:v>
                </c:pt>
                <c:pt idx="352">
                  <c:v>3.7112786228821193E-4</c:v>
                </c:pt>
                <c:pt idx="353">
                  <c:v>3.7541773038718418E-4</c:v>
                </c:pt>
                <c:pt idx="354">
                  <c:v>3.797282558393178E-4</c:v>
                </c:pt>
                <c:pt idx="355">
                  <c:v>3.8405907810012962E-4</c:v>
                </c:pt>
                <c:pt idx="356">
                  <c:v>4.0191361117040671E-4</c:v>
                </c:pt>
                <c:pt idx="357">
                  <c:v>4.0395471622305465E-4</c:v>
                </c:pt>
                <c:pt idx="358">
                  <c:v>4.0600481217190065E-4</c:v>
                </c:pt>
                <c:pt idx="359">
                  <c:v>4.104496755941156E-4</c:v>
                </c:pt>
                <c:pt idx="360">
                  <c:v>4.149122278791495E-4</c:v>
                </c:pt>
                <c:pt idx="361">
                  <c:v>4.3080729329924883E-4</c:v>
                </c:pt>
                <c:pt idx="362">
                  <c:v>4.329315888815799E-4</c:v>
                </c:pt>
                <c:pt idx="363">
                  <c:v>4.3747675660643637E-4</c:v>
                </c:pt>
                <c:pt idx="364">
                  <c:v>4.420372606066536E-4</c:v>
                </c:pt>
                <c:pt idx="365">
                  <c:v>4.4661269826562489E-4</c:v>
                </c:pt>
                <c:pt idx="366">
                  <c:v>4.5557229950386117E-4</c:v>
                </c:pt>
                <c:pt idx="367">
                  <c:v>4.5777034994183514E-4</c:v>
                </c:pt>
                <c:pt idx="368">
                  <c:v>4.6969958944664825E-4</c:v>
                </c:pt>
                <c:pt idx="369">
                  <c:v>4.7192489924267715E-4</c:v>
                </c:pt>
                <c:pt idx="370">
                  <c:v>4.7659214265420157E-4</c:v>
                </c:pt>
                <c:pt idx="371">
                  <c:v>4.9553059675621692E-4</c:v>
                </c:pt>
                <c:pt idx="372">
                  <c:v>4.978099768848665E-4</c:v>
                </c:pt>
                <c:pt idx="373">
                  <c:v>5.0009754225934563E-4</c:v>
                </c:pt>
                <c:pt idx="374">
                  <c:v>5.0482938549568533E-4</c:v>
                </c:pt>
                <c:pt idx="375">
                  <c:v>5.0957044458347777E-4</c:v>
                </c:pt>
                <c:pt idx="376">
                  <c:v>5.28703830507386E-4</c:v>
                </c:pt>
                <c:pt idx="377">
                  <c:v>5.3104725955144261E-4</c:v>
                </c:pt>
                <c:pt idx="378">
                  <c:v>5.3339807991885574E-4</c:v>
                </c:pt>
                <c:pt idx="379">
                  <c:v>5.381848528240987E-4</c:v>
                </c:pt>
                <c:pt idx="380">
                  <c:v>5.429776194409362E-4</c:v>
                </c:pt>
                <c:pt idx="381">
                  <c:v>5.6221730666599029E-4</c:v>
                </c:pt>
                <c:pt idx="382">
                  <c:v>5.6461288266795862E-4</c:v>
                </c:pt>
                <c:pt idx="383">
                  <c:v>5.6701471554953457E-4</c:v>
                </c:pt>
                <c:pt idx="384">
                  <c:v>5.7183341628055408E-4</c:v>
                </c:pt>
                <c:pt idx="385">
                  <c:v>5.7665473963189665E-4</c:v>
                </c:pt>
                <c:pt idx="386">
                  <c:v>5.9591149325758589E-4</c:v>
                </c:pt>
                <c:pt idx="387">
                  <c:v>6.0311140656067806E-4</c:v>
                </c:pt>
                <c:pt idx="388">
                  <c:v>6.0792538974580284E-4</c:v>
                </c:pt>
                <c:pt idx="389">
                  <c:v>6.1273851827023753E-4</c:v>
                </c:pt>
                <c:pt idx="390">
                  <c:v>6.2227384144753633E-4</c:v>
                </c:pt>
                <c:pt idx="391">
                  <c:v>6.3197244603115891E-4</c:v>
                </c:pt>
                <c:pt idx="392">
                  <c:v>6.3677374570986461E-4</c:v>
                </c:pt>
                <c:pt idx="393">
                  <c:v>6.4157114792274194E-4</c:v>
                </c:pt>
                <c:pt idx="394">
                  <c:v>6.4636413523673801E-4</c:v>
                </c:pt>
                <c:pt idx="395">
                  <c:v>6.5580101095798465E-4</c:v>
                </c:pt>
                <c:pt idx="396">
                  <c:v>6.6548148399729319E-4</c:v>
                </c:pt>
                <c:pt idx="397">
                  <c:v>6.7024453244598928E-4</c:v>
                </c:pt>
                <c:pt idx="398">
                  <c:v>6.7499999965730845E-4</c:v>
                </c:pt>
                <c:pt idx="399">
                  <c:v>6.7974739951662385E-4</c:v>
                </c:pt>
                <c:pt idx="400">
                  <c:v>6.8905204840398492E-4</c:v>
                </c:pt>
                <c:pt idx="401">
                  <c:v>6.986512112247907E-4</c:v>
                </c:pt>
                <c:pt idx="402">
                  <c:v>7.0335455887266223E-4</c:v>
                </c:pt>
                <c:pt idx="403">
                  <c:v>7.0804846744926991E-4</c:v>
                </c:pt>
                <c:pt idx="404">
                  <c:v>7.127330528045523E-4</c:v>
                </c:pt>
                <c:pt idx="405">
                  <c:v>7.2190702568659623E-4</c:v>
                </c:pt>
                <c:pt idx="406">
                  <c:v>7.313819411772348E-4</c:v>
                </c:pt>
                <c:pt idx="407">
                  <c:v>7.3602276138101425E-4</c:v>
                </c:pt>
                <c:pt idx="408">
                  <c:v>7.4065541200673624E-4</c:v>
                </c:pt>
                <c:pt idx="409">
                  <c:v>7.4528009195790306E-4</c:v>
                </c:pt>
                <c:pt idx="410">
                  <c:v>7.4766905767674767E-4</c:v>
                </c:pt>
                <c:pt idx="411">
                  <c:v>7.6148252361443649E-4</c:v>
                </c:pt>
                <c:pt idx="412">
                  <c:v>7.6607241237097669E-4</c:v>
                </c:pt>
                <c:pt idx="413">
                  <c:v>7.7065535321625949E-4</c:v>
                </c:pt>
                <c:pt idx="414">
                  <c:v>7.7523156024100824E-4</c:v>
                </c:pt>
                <c:pt idx="415">
                  <c:v>7.7980124945528975E-4</c:v>
                </c:pt>
                <c:pt idx="416">
                  <c:v>7.9347339902250487E-4</c:v>
                </c:pt>
                <c:pt idx="417">
                  <c:v>7.9801921536387719E-4</c:v>
                </c:pt>
                <c:pt idx="418">
                  <c:v>8.025596226553382E-4</c:v>
                </c:pt>
                <c:pt idx="419">
                  <c:v>8.0709484839754358E-4</c:v>
                </c:pt>
                <c:pt idx="420">
                  <c:v>8.2970135033740879E-4</c:v>
                </c:pt>
                <c:pt idx="421">
                  <c:v>8.3421037148419762E-4</c:v>
                </c:pt>
                <c:pt idx="422">
                  <c:v>8.3871585718915697E-4</c:v>
                </c:pt>
                <c:pt idx="423">
                  <c:v>8.4321805027343468E-4</c:v>
                </c:pt>
                <c:pt idx="424">
                  <c:v>8.5670733072739107E-4</c:v>
                </c:pt>
                <c:pt idx="425">
                  <c:v>8.611988198280353E-4</c:v>
                </c:pt>
                <c:pt idx="426">
                  <c:v>8.6568825913362058E-4</c:v>
                </c:pt>
                <c:pt idx="427">
                  <c:v>8.7017590295500498E-4</c:v>
                </c:pt>
                <c:pt idx="428">
                  <c:v>8.8135703888124906E-4</c:v>
                </c:pt>
                <c:pt idx="429">
                  <c:v>8.9483639102202431E-4</c:v>
                </c:pt>
                <c:pt idx="430">
                  <c:v>8.9932194115856538E-4</c:v>
                </c:pt>
                <c:pt idx="431">
                  <c:v>9.0380767568065689E-4</c:v>
                </c:pt>
                <c:pt idx="432">
                  <c:v>9.1280486767846794E-4</c:v>
                </c:pt>
                <c:pt idx="433">
                  <c:v>9.2175782806513961E-4</c:v>
                </c:pt>
                <c:pt idx="434">
                  <c:v>9.2624852892413795E-4</c:v>
                </c:pt>
                <c:pt idx="435">
                  <c:v>9.3074104519617364E-4</c:v>
                </c:pt>
                <c:pt idx="436">
                  <c:v>9.3523565534806138E-4</c:v>
                </c:pt>
                <c:pt idx="437">
                  <c:v>9.443017964763478E-4</c:v>
                </c:pt>
                <c:pt idx="438">
                  <c:v>9.5324067044865336E-4</c:v>
                </c:pt>
                <c:pt idx="439">
                  <c:v>9.5774999334808308E-4</c:v>
                </c:pt>
                <c:pt idx="440">
                  <c:v>9.6226312072859085E-4</c:v>
                </c:pt>
                <c:pt idx="441">
                  <c:v>9.6678034432029502E-4</c:v>
                </c:pt>
                <c:pt idx="442">
                  <c:v>9.7594093986496972E-4</c:v>
                </c:pt>
                <c:pt idx="443">
                  <c:v>9.848961017579266E-4</c:v>
                </c:pt>
                <c:pt idx="444">
                  <c:v>9.8943824869910193E-4</c:v>
                </c:pt>
                <c:pt idx="445">
                  <c:v>9.9398628202991383E-4</c:v>
                </c:pt>
                <c:pt idx="446">
                  <c:v>9.9854050674552186E-4</c:v>
                </c:pt>
                <c:pt idx="447">
                  <c:v>1.0078198647979987E-3</c:v>
                </c:pt>
                <c:pt idx="448">
                  <c:v>1.0168254856738866E-3</c:v>
                </c:pt>
                <c:pt idx="449">
                  <c:v>1.021415308553042E-3</c:v>
                </c:pt>
                <c:pt idx="450">
                  <c:v>1.0260131925787304E-3</c:v>
                </c:pt>
                <c:pt idx="451">
                  <c:v>1.030619456006808E-3</c:v>
                </c:pt>
                <c:pt idx="452">
                  <c:v>1.0400405908282406E-3</c:v>
                </c:pt>
                <c:pt idx="453">
                  <c:v>1.0491347352557258E-3</c:v>
                </c:pt>
                <c:pt idx="454">
                  <c:v>1.0537877359048534E-3</c:v>
                </c:pt>
                <c:pt idx="455">
                  <c:v>1.0584510653057478E-3</c:v>
                </c:pt>
                <c:pt idx="456">
                  <c:v>1.0631250549793067E-3</c:v>
                </c:pt>
                <c:pt idx="457">
                  <c:v>1.0727095903772131E-3</c:v>
                </c:pt>
                <c:pt idx="458">
                  <c:v>1.0819343132145963E-3</c:v>
                </c:pt>
                <c:pt idx="459">
                  <c:v>1.0866666434405444E-3</c:v>
                </c:pt>
                <c:pt idx="460">
                  <c:v>1.0914116628805198E-3</c:v>
                </c:pt>
                <c:pt idx="461">
                  <c:v>1.0961697163204614E-3</c:v>
                </c:pt>
                <c:pt idx="462">
                  <c:v>1.1059377382138566E-3</c:v>
                </c:pt>
                <c:pt idx="463">
                  <c:v>1.1153358947621846E-3</c:v>
                </c:pt>
                <c:pt idx="464">
                  <c:v>1.1201611654964657E-3</c:v>
                </c:pt>
                <c:pt idx="465">
                  <c:v>1.1249999999626233E-3</c:v>
                </c:pt>
                <c:pt idx="466">
                  <c:v>1.1298524211248971E-3</c:v>
                </c:pt>
                <c:pt idx="467">
                  <c:v>1.1398134156030309E-3</c:v>
                </c:pt>
                <c:pt idx="468">
                  <c:v>1.1493971920752677E-3</c:v>
                </c:pt>
                <c:pt idx="469">
                  <c:v>1.1543169233228731E-3</c:v>
                </c:pt>
                <c:pt idx="470">
                  <c:v>1.1592499752298366E-3</c:v>
                </c:pt>
                <c:pt idx="471">
                  <c:v>1.1641962996616184E-3</c:v>
                </c:pt>
                <c:pt idx="472">
                  <c:v>1.1665678417757156E-3</c:v>
                </c:pt>
                <c:pt idx="473">
                  <c:v>1.1841133447843472E-3</c:v>
                </c:pt>
                <c:pt idx="474">
                  <c:v>1.1891252946473053E-3</c:v>
                </c:pt>
                <c:pt idx="475">
                  <c:v>1.1941502191177387E-3</c:v>
                </c:pt>
                <c:pt idx="476">
                  <c:v>1.1991880670217997E-3</c:v>
                </c:pt>
                <c:pt idx="477">
                  <c:v>1.2095155433874899E-3</c:v>
                </c:pt>
                <c:pt idx="478">
                  <c:v>1.2194676543121198E-3</c:v>
                </c:pt>
                <c:pt idx="479">
                  <c:v>1.2245693365870135E-3</c:v>
                </c:pt>
                <c:pt idx="480">
                  <c:v>1.2296836261362621E-3</c:v>
                </c:pt>
                <c:pt idx="481">
                  <c:v>1.2348104687441032E-3</c:v>
                </c:pt>
                <c:pt idx="482">
                  <c:v>1.245309259623562E-3</c:v>
                </c:pt>
                <c:pt idx="483">
                  <c:v>1.2554422703086913E-3</c:v>
                </c:pt>
                <c:pt idx="484">
                  <c:v>1.2606310498138825E-3</c:v>
                </c:pt>
                <c:pt idx="485">
                  <c:v>1.2658320479764641E-3</c:v>
                </c:pt>
                <c:pt idx="486">
                  <c:v>1.2710452075413655E-3</c:v>
                </c:pt>
                <c:pt idx="487">
                  <c:v>1.2817076472534407E-3</c:v>
                </c:pt>
                <c:pt idx="488">
                  <c:v>1.2920182995522923E-3</c:v>
                </c:pt>
                <c:pt idx="489">
                  <c:v>1.2972913921192332E-3</c:v>
                </c:pt>
                <c:pt idx="490">
                  <c:v>1.3025762934427555E-3</c:v>
                </c:pt>
                <c:pt idx="491">
                  <c:v>1.3078729432276118E-3</c:v>
                </c:pt>
                <c:pt idx="492">
                  <c:v>1.3186916077407567E-3</c:v>
                </c:pt>
                <c:pt idx="493">
                  <c:v>1.3291758058754234E-3</c:v>
                </c:pt>
                <c:pt idx="494">
                  <c:v>1.334530278337361E-3</c:v>
                </c:pt>
                <c:pt idx="495">
                  <c:v>1.3398961283668824E-3</c:v>
                </c:pt>
                <c:pt idx="496">
                  <c:v>1.3452732926303012E-3</c:v>
                </c:pt>
                <c:pt idx="497">
                  <c:v>1.3562410217308172E-3</c:v>
                </c:pt>
                <c:pt idx="498">
                  <c:v>1.3668938100823123E-3</c:v>
                </c:pt>
                <c:pt idx="499">
                  <c:v>1.3723265802621245E-3</c:v>
                </c:pt>
                <c:pt idx="500">
                  <c:v>1.3777702755340719E-3</c:v>
                </c:pt>
                <c:pt idx="501">
                  <c:v>1.3832248295208161E-3</c:v>
                </c:pt>
                <c:pt idx="502">
                  <c:v>1.3943347489655674E-3</c:v>
                </c:pt>
                <c:pt idx="503">
                  <c:v>1.4051502898724546E-3</c:v>
                </c:pt>
                <c:pt idx="504">
                  <c:v>1.4106581265696167E-3</c:v>
                </c:pt>
                <c:pt idx="505">
                  <c:v>1.4161764145935393E-3</c:v>
                </c:pt>
                <c:pt idx="506">
                  <c:v>1.4217050845267071E-3</c:v>
                </c:pt>
                <c:pt idx="507">
                  <c:v>1.4329506282079066E-3</c:v>
                </c:pt>
                <c:pt idx="508">
                  <c:v>1.4439221797563316E-3</c:v>
                </c:pt>
                <c:pt idx="509">
                  <c:v>1.4495017027390969E-3</c:v>
                </c:pt>
                <c:pt idx="510">
                  <c:v>1.4550911819924527E-3</c:v>
                </c:pt>
                <c:pt idx="511">
                  <c:v>1.4944901708777521E-3</c:v>
                </c:pt>
                <c:pt idx="512">
                  <c:v>1.5314206666915055E-3</c:v>
                </c:pt>
                <c:pt idx="513">
                  <c:v>1.5716835752925037E-3</c:v>
                </c:pt>
                <c:pt idx="514">
                  <c:v>1.6123516438685222E-3</c:v>
                </c:pt>
                <c:pt idx="515">
                  <c:v>1.6533989968005513E-3</c:v>
                </c:pt>
                <c:pt idx="516">
                  <c:v>1.6978516860522359E-3</c:v>
                </c:pt>
                <c:pt idx="517">
                  <c:v>1.7396666771236733E-3</c:v>
                </c:pt>
                <c:pt idx="518">
                  <c:v>1.7818504930692308E-3</c:v>
                </c:pt>
                <c:pt idx="519">
                  <c:v>1.8244019952970789E-3</c:v>
                </c:pt>
                <c:pt idx="520">
                  <c:v>1.8673200452675202E-3</c:v>
                </c:pt>
                <c:pt idx="521">
                  <c:v>1.9106035044964651E-3</c:v>
                </c:pt>
                <c:pt idx="522">
                  <c:v>1.954251234547612E-3</c:v>
                </c:pt>
                <c:pt idx="523">
                  <c:v>1.9982620970385289E-3</c:v>
                </c:pt>
                <c:pt idx="524">
                  <c:v>2.0393916202399043E-3</c:v>
                </c:pt>
                <c:pt idx="525">
                  <c:v>2.0808328279020571E-3</c:v>
                </c:pt>
                <c:pt idx="526">
                  <c:v>2.1258747680228396E-3</c:v>
                </c:pt>
                <c:pt idx="527">
                  <c:v>2.1712754345379892E-3</c:v>
                </c:pt>
                <c:pt idx="528">
                  <c:v>2.2170336890354747E-3</c:v>
                </c:pt>
                <c:pt idx="529">
                  <c:v>2.26314839314945E-3</c:v>
                </c:pt>
                <c:pt idx="530">
                  <c:v>2.3096184085549254E-3</c:v>
                </c:pt>
                <c:pt idx="531">
                  <c:v>2.3564425969695435E-3</c:v>
                </c:pt>
                <c:pt idx="532">
                  <c:v>2.4036198201526915E-3</c:v>
                </c:pt>
                <c:pt idx="533">
                  <c:v>2.4476807224637935E-3</c:v>
                </c:pt>
                <c:pt idx="534">
                  <c:v>2.4955354302413787E-3</c:v>
                </c:pt>
                <c:pt idx="535">
                  <c:v>2.543739830756652E-3</c:v>
                </c:pt>
                <c:pt idx="536">
                  <c:v>2.5922927857821233E-3</c:v>
                </c:pt>
                <c:pt idx="537">
                  <c:v>2.6519056945751708E-3</c:v>
                </c:pt>
                <c:pt idx="538">
                  <c:v>2.7012269687973095E-3</c:v>
                </c:pt>
                <c:pt idx="539">
                  <c:v>2.7508931673415954E-3</c:v>
                </c:pt>
                <c:pt idx="540">
                  <c:v>2.8009031525267759E-3</c:v>
                </c:pt>
                <c:pt idx="541">
                  <c:v>2.851255786699401E-3</c:v>
                </c:pt>
                <c:pt idx="542">
                  <c:v>2.8982530805374E-3</c:v>
                </c:pt>
                <c:pt idx="543">
                  <c:v>2.9492630894338064E-3</c:v>
                </c:pt>
                <c:pt idx="544">
                  <c:v>3.0006124057510544E-3</c:v>
                </c:pt>
                <c:pt idx="545">
                  <c:v>3.0522998918172096E-3</c:v>
                </c:pt>
                <c:pt idx="546">
                  <c:v>3.1081188766982192E-3</c:v>
                </c:pt>
                <c:pt idx="547">
                  <c:v>3.1605035157821352E-3</c:v>
                </c:pt>
                <c:pt idx="548">
                  <c:v>3.2132228411039052E-3</c:v>
                </c:pt>
                <c:pt idx="549">
                  <c:v>3.2662757152325107E-3</c:v>
                </c:pt>
                <c:pt idx="550">
                  <c:v>3.3196609481442201E-3</c:v>
                </c:pt>
                <c:pt idx="551">
                  <c:v>3.3733727351457853E-3</c:v>
                </c:pt>
                <c:pt idx="552">
                  <c:v>3.4273969735034429E-3</c:v>
                </c:pt>
                <c:pt idx="553">
                  <c:v>3.4817183977100736E-3</c:v>
                </c:pt>
                <c:pt idx="554">
                  <c:v>3.5363213963031204E-3</c:v>
                </c:pt>
                <c:pt idx="555">
                  <c:v>3.5911900118289633E-3</c:v>
                </c:pt>
                <c:pt idx="556">
                  <c:v>3.6463079408116422E-3</c:v>
                </c:pt>
                <c:pt idx="557">
                  <c:v>3.7016585337094118E-3</c:v>
                </c:pt>
                <c:pt idx="558">
                  <c:v>3.7572247948878066E-3</c:v>
                </c:pt>
                <c:pt idx="559">
                  <c:v>3.8129893825848875E-3</c:v>
                </c:pt>
                <c:pt idx="560">
                  <c:v>3.8689346088721416E-3</c:v>
                </c:pt>
                <c:pt idx="561">
                  <c:v>3.9250424396275463E-3</c:v>
                </c:pt>
                <c:pt idx="562">
                  <c:v>3.9812944945016859E-3</c:v>
                </c:pt>
                <c:pt idx="563">
                  <c:v>4.0376720534516537E-3</c:v>
                </c:pt>
                <c:pt idx="564">
                  <c:v>4.0900819811261983E-3</c:v>
                </c:pt>
                <c:pt idx="565">
                  <c:v>4.1466651320109463E-3</c:v>
                </c:pt>
                <c:pt idx="566">
                  <c:v>4.2033456982822209E-3</c:v>
                </c:pt>
                <c:pt idx="567">
                  <c:v>4.2642149649026011E-3</c:v>
                </c:pt>
                <c:pt idx="568">
                  <c:v>4.3210790295161493E-3</c:v>
                </c:pt>
                <c:pt idx="569">
                  <c:v>4.3780230590296162E-3</c:v>
                </c:pt>
                <c:pt idx="570">
                  <c:v>4.435041367972647E-3</c:v>
                </c:pt>
                <c:pt idx="571">
                  <c:v>4.4921282705499294E-3</c:v>
                </c:pt>
                <c:pt idx="572">
                  <c:v>4.5492780806385847E-3</c:v>
                </c:pt>
                <c:pt idx="573">
                  <c:v>4.6064851117864365E-3</c:v>
                </c:pt>
                <c:pt idx="574">
                  <c:v>4.6637436772102641E-3</c:v>
                </c:pt>
                <c:pt idx="575">
                  <c:v>4.7210480898001563E-3</c:v>
                </c:pt>
                <c:pt idx="576">
                  <c:v>4.7783926621108143E-3</c:v>
                </c:pt>
                <c:pt idx="577">
                  <c:v>4.8274991945298495E-3</c:v>
                </c:pt>
                <c:pt idx="578">
                  <c:v>4.8849034720577222E-3</c:v>
                </c:pt>
                <c:pt idx="579">
                  <c:v>4.9423316387500194E-3</c:v>
                </c:pt>
                <c:pt idx="580">
                  <c:v>5.007985783961999E-3</c:v>
                </c:pt>
                <c:pt idx="581">
                  <c:v>5.0654459858456846E-3</c:v>
                </c:pt>
                <c:pt idx="582">
                  <c:v>5.1229121973666025E-3</c:v>
                </c:pt>
                <c:pt idx="583">
                  <c:v>5.1803787289124159E-3</c:v>
                </c:pt>
                <c:pt idx="584">
                  <c:v>5.237839890537721E-3</c:v>
                </c:pt>
                <c:pt idx="585">
                  <c:v>5.2911506476238657E-3</c:v>
                </c:pt>
                <c:pt idx="586">
                  <c:v>5.348585401432523E-3</c:v>
                </c:pt>
                <c:pt idx="587">
                  <c:v>5.4059981112448896E-3</c:v>
                </c:pt>
                <c:pt idx="588">
                  <c:v>5.4633830859342931E-3</c:v>
                </c:pt>
                <c:pt idx="589">
                  <c:v>5.5331278585724064E-3</c:v>
                </c:pt>
                <c:pt idx="590">
                  <c:v>5.5904311915598043E-3</c:v>
                </c:pt>
                <c:pt idx="591">
                  <c:v>5.6476885194231439E-3</c:v>
                </c:pt>
                <c:pt idx="592">
                  <c:v>5.704894149344903E-3</c:v>
                </c:pt>
                <c:pt idx="593">
                  <c:v>5.7620423881765215E-3</c:v>
                </c:pt>
                <c:pt idx="594">
                  <c:v>5.8150160719114006E-3</c:v>
                </c:pt>
                <c:pt idx="595">
                  <c:v>5.8720375102271124E-3</c:v>
                </c:pt>
                <c:pt idx="596">
                  <c:v>5.9289848749972847E-3</c:v>
                </c:pt>
                <c:pt idx="597">
                  <c:v>5.9858524719135966E-3</c:v>
                </c:pt>
                <c:pt idx="598">
                  <c:v>6.0467234327977598E-3</c:v>
                </c:pt>
                <c:pt idx="599">
                  <c:v>6.1034077505982224E-3</c:v>
                </c:pt>
                <c:pt idx="600">
                  <c:v>6.1599948161002961E-3</c:v>
                </c:pt>
                <c:pt idx="601">
                  <c:v>6.2164789335488095E-3</c:v>
                </c:pt>
                <c:pt idx="602">
                  <c:v>6.2728544620716462E-3</c:v>
                </c:pt>
                <c:pt idx="603">
                  <c:v>6.329120594020075E-3</c:v>
                </c:pt>
                <c:pt idx="604">
                  <c:v>6.3852851695339373E-3</c:v>
                </c:pt>
                <c:pt idx="605">
                  <c:v>6.4413571594338411E-3</c:v>
                </c:pt>
                <c:pt idx="606">
                  <c:v>6.4973458068538718E-3</c:v>
                </c:pt>
                <c:pt idx="607">
                  <c:v>6.5532606272624408E-3</c:v>
                </c:pt>
                <c:pt idx="608">
                  <c:v>6.6091114084796693E-3</c:v>
                </c:pt>
                <c:pt idx="609">
                  <c:v>6.6649082106956291E-3</c:v>
                </c:pt>
                <c:pt idx="610">
                  <c:v>6.7206613664851159E-3</c:v>
                </c:pt>
                <c:pt idx="611">
                  <c:v>6.7763814808276326E-3</c:v>
                </c:pt>
                <c:pt idx="612">
                  <c:v>6.8320794311282429E-3</c:v>
                </c:pt>
                <c:pt idx="613">
                  <c:v>6.8877663672314736E-3</c:v>
                </c:pt>
                <c:pt idx="614">
                  <c:v>6.9434537114439025E-3</c:v>
                </c:pt>
                <c:pt idx="615">
                  <c:v>6.9991531516527096E-3</c:v>
                </c:pt>
                <c:pt idx="616">
                  <c:v>7.050820440814916E-3</c:v>
                </c:pt>
                <c:pt idx="617">
                  <c:v>7.1065581999544842E-3</c:v>
                </c:pt>
                <c:pt idx="618">
                  <c:v>7.1623138814881715E-3</c:v>
                </c:pt>
                <c:pt idx="619">
                  <c:v>7.2221439743804993E-3</c:v>
                </c:pt>
                <c:pt idx="620">
                  <c:v>7.2779308313214207E-3</c:v>
                </c:pt>
                <c:pt idx="621">
                  <c:v>7.3337291096453117E-3</c:v>
                </c:pt>
                <c:pt idx="622">
                  <c:v>7.3895366895773825E-3</c:v>
                </c:pt>
                <c:pt idx="623">
                  <c:v>7.4453514512281506E-3</c:v>
                </c:pt>
                <c:pt idx="624">
                  <c:v>7.5011712745821496E-3</c:v>
                </c:pt>
                <c:pt idx="625">
                  <c:v>7.5569940395074833E-3</c:v>
                </c:pt>
                <c:pt idx="626">
                  <c:v>7.6128176257488746E-3</c:v>
                </c:pt>
                <c:pt idx="627">
                  <c:v>7.668639912930277E-3</c:v>
                </c:pt>
                <c:pt idx="628">
                  <c:v>7.7244587805557355E-3</c:v>
                </c:pt>
                <c:pt idx="629">
                  <c:v>7.7762030320681283E-3</c:v>
                </c:pt>
                <c:pt idx="630">
                  <c:v>7.8320084375674195E-3</c:v>
                </c:pt>
                <c:pt idx="631">
                  <c:v>7.8878042043777422E-3</c:v>
                </c:pt>
                <c:pt idx="632">
                  <c:v>7.9515562718261695E-3</c:v>
                </c:pt>
                <c:pt idx="633">
                  <c:v>8.0073242422813856E-3</c:v>
                </c:pt>
                <c:pt idx="634">
                  <c:v>8.0793515027187852E-3</c:v>
                </c:pt>
                <c:pt idx="635">
                  <c:v>8.1188091473938118E-3</c:v>
                </c:pt>
                <c:pt idx="636">
                  <c:v>8.1745218393437374E-3</c:v>
                </c:pt>
                <c:pt idx="637">
                  <c:v>8.22614479136341E-3</c:v>
                </c:pt>
                <c:pt idx="638">
                  <c:v>8.281810916101584E-3</c:v>
                </c:pt>
                <c:pt idx="639">
                  <c:v>8.3374502719442134E-3</c:v>
                </c:pt>
                <c:pt idx="640">
                  <c:v>8.3930607370747978E-3</c:v>
                </c:pt>
                <c:pt idx="641">
                  <c:v>8.4527028282172997E-3</c:v>
                </c:pt>
                <c:pt idx="642">
                  <c:v>8.5204305839535442E-3</c:v>
                </c:pt>
                <c:pt idx="643">
                  <c:v>8.5759351197618877E-3</c:v>
                </c:pt>
                <c:pt idx="644">
                  <c:v>8.6314017005107106E-3</c:v>
                </c:pt>
                <c:pt idx="645">
                  <c:v>8.6868282034886449E-3</c:v>
                </c:pt>
                <c:pt idx="646">
                  <c:v>8.7300518484412833E-3</c:v>
                </c:pt>
                <c:pt idx="647">
                  <c:v>8.8170045882865877E-3</c:v>
                </c:pt>
                <c:pt idx="648">
                  <c:v>8.8722779497006077E-3</c:v>
                </c:pt>
                <c:pt idx="649">
                  <c:v>8.927501961275246E-3</c:v>
                </c:pt>
                <c:pt idx="650">
                  <c:v>8.9867169680785362E-3</c:v>
                </c:pt>
                <c:pt idx="651">
                  <c:v>9.0418330492228124E-3</c:v>
                </c:pt>
                <c:pt idx="652">
                  <c:v>9.0968932661216837E-3</c:v>
                </c:pt>
                <c:pt idx="653">
                  <c:v>9.1518954952086104E-3</c:v>
                </c:pt>
                <c:pt idx="654">
                  <c:v>9.2068378027087162E-3</c:v>
                </c:pt>
                <c:pt idx="655">
                  <c:v>9.2617201304224656E-3</c:v>
                </c:pt>
                <c:pt idx="656">
                  <c:v>9.3165435186038301E-3</c:v>
                </c:pt>
                <c:pt idx="657">
                  <c:v>9.3713090674588228E-3</c:v>
                </c:pt>
                <c:pt idx="658">
                  <c:v>9.4260179250499586E-3</c:v>
                </c:pt>
                <c:pt idx="659">
                  <c:v>9.480671287296254E-3</c:v>
                </c:pt>
                <c:pt idx="660">
                  <c:v>9.5352703979749622E-3</c:v>
                </c:pt>
                <c:pt idx="661">
                  <c:v>9.5898165487259233E-3</c:v>
                </c:pt>
                <c:pt idx="662">
                  <c:v>9.6443110790567707E-3</c:v>
                </c:pt>
                <c:pt idx="663">
                  <c:v>9.6987553763420702E-3</c:v>
                </c:pt>
                <c:pt idx="664">
                  <c:v>9.7531508758293937E-3</c:v>
                </c:pt>
                <c:pt idx="665">
                  <c:v>9.8074990606419298E-3</c:v>
                </c:pt>
                <c:pt idx="666">
                  <c:v>9.8618014617810907E-3</c:v>
                </c:pt>
                <c:pt idx="667">
                  <c:v>9.9120560998637811E-3</c:v>
                </c:pt>
                <c:pt idx="668">
                  <c:v>9.9662717427962087E-3</c:v>
                </c:pt>
                <c:pt idx="669">
                  <c:v>1.0020441618423965E-2</c:v>
                </c:pt>
                <c:pt idx="670">
                  <c:v>1.007456423139288E-2</c:v>
                </c:pt>
                <c:pt idx="671">
                  <c:v>1.0128638086268847E-2</c:v>
                </c:pt>
                <c:pt idx="672">
                  <c:v>1.0186654365763942E-2</c:v>
                </c:pt>
                <c:pt idx="673">
                  <c:v>1.024062376086992E-2</c:v>
                </c:pt>
                <c:pt idx="674">
                  <c:v>1.029453981080501E-2</c:v>
                </c:pt>
                <c:pt idx="675">
                  <c:v>1.0348401019747482E-2</c:v>
                </c:pt>
                <c:pt idx="676">
                  <c:v>1.0402205891792199E-2</c:v>
                </c:pt>
                <c:pt idx="677">
                  <c:v>1.0455952930954086E-2</c:v>
                </c:pt>
                <c:pt idx="678">
                  <c:v>1.0509640641173344E-2</c:v>
                </c:pt>
                <c:pt idx="679">
                  <c:v>1.0563267526305027E-2</c:v>
                </c:pt>
                <c:pt idx="680">
                  <c:v>1.0608891429893852E-2</c:v>
                </c:pt>
                <c:pt idx="681">
                  <c:v>1.0662398689665231E-2</c:v>
                </c:pt>
                <c:pt idx="682">
                  <c:v>1.071584083724364E-2</c:v>
                </c:pt>
                <c:pt idx="683">
                  <c:v>1.0769216376329993E-2</c:v>
                </c:pt>
                <c:pt idx="684">
                  <c:v>1.082252381055504E-2</c:v>
                </c:pt>
                <c:pt idx="685">
                  <c:v>1.0879714823250043E-2</c:v>
                </c:pt>
                <c:pt idx="686">
                  <c:v>1.0928928378537428E-2</c:v>
                </c:pt>
                <c:pt idx="687">
                  <c:v>1.0982022519168133E-2</c:v>
                </c:pt>
                <c:pt idx="688">
                  <c:v>1.1035042568683373E-2</c:v>
                </c:pt>
                <c:pt idx="689">
                  <c:v>1.1087987030331981E-2</c:v>
                </c:pt>
                <c:pt idx="690">
                  <c:v>1.1140854407287293E-2</c:v>
                </c:pt>
                <c:pt idx="691">
                  <c:v>1.1193643202648929E-2</c:v>
                </c:pt>
                <c:pt idx="692">
                  <c:v>1.1246351919443676E-2</c:v>
                </c:pt>
                <c:pt idx="693">
                  <c:v>1.1306819258351218E-2</c:v>
                </c:pt>
                <c:pt idx="694">
                  <c:v>1.1359354177102973E-2</c:v>
                </c:pt>
                <c:pt idx="695">
                  <c:v>1.1411804321941622E-2</c:v>
                </c:pt>
                <c:pt idx="696">
                  <c:v>1.146416819542065E-2</c:v>
                </c:pt>
                <c:pt idx="697">
                  <c:v>1.1516444300017083E-2</c:v>
                </c:pt>
                <c:pt idx="698">
                  <c:v>1.1564735138783767E-2</c:v>
                </c:pt>
                <c:pt idx="699">
                  <c:v>1.1616836303213574E-2</c:v>
                </c:pt>
                <c:pt idx="700">
                  <c:v>1.1668845308209891E-2</c:v>
                </c:pt>
                <c:pt idx="701">
                  <c:v>1.1720760656053843E-2</c:v>
                </c:pt>
                <c:pt idx="702">
                  <c:v>1.1776455871393253E-2</c:v>
                </c:pt>
                <c:pt idx="703">
                  <c:v>1.1828173910647921E-2</c:v>
                </c:pt>
                <c:pt idx="704">
                  <c:v>1.187979369632514E-2</c:v>
                </c:pt>
                <c:pt idx="705">
                  <c:v>1.1931313730324137E-2</c:v>
                </c:pt>
                <c:pt idx="706">
                  <c:v>1.1982732525906354E-2</c:v>
                </c:pt>
                <c:pt idx="707">
                  <c:v>1.203404959583719E-2</c:v>
                </c:pt>
                <c:pt idx="708">
                  <c:v>1.2085266232156165E-2</c:v>
                </c:pt>
                <c:pt idx="709">
                  <c:v>1.2136383942590265E-2</c:v>
                </c:pt>
                <c:pt idx="710">
                  <c:v>1.218740427246162E-2</c:v>
                </c:pt>
                <c:pt idx="711">
                  <c:v>1.2238328804685769E-2</c:v>
                </c:pt>
                <c:pt idx="712">
                  <c:v>1.2289159159780346E-2</c:v>
                </c:pt>
                <c:pt idx="713">
                  <c:v>1.2339896995860734E-2</c:v>
                </c:pt>
                <c:pt idx="714">
                  <c:v>1.2390544008646148E-2</c:v>
                </c:pt>
                <c:pt idx="715">
                  <c:v>1.2441101931457905E-2</c:v>
                </c:pt>
                <c:pt idx="716">
                  <c:v>1.2491572535228968E-2</c:v>
                </c:pt>
                <c:pt idx="717">
                  <c:v>1.2541957628494397E-2</c:v>
                </c:pt>
                <c:pt idx="718">
                  <c:v>1.259225905740699E-2</c:v>
                </c:pt>
                <c:pt idx="719">
                  <c:v>1.2638685218036407E-2</c:v>
                </c:pt>
                <c:pt idx="720">
                  <c:v>1.2688828437304608E-2</c:v>
                </c:pt>
                <c:pt idx="721">
                  <c:v>1.2738890437016016E-2</c:v>
                </c:pt>
                <c:pt idx="722">
                  <c:v>1.2788870212622096E-2</c:v>
                </c:pt>
                <c:pt idx="723">
                  <c:v>1.2838766759527762E-2</c:v>
                </c:pt>
                <c:pt idx="724">
                  <c:v>1.289235106851986E-2</c:v>
                </c:pt>
                <c:pt idx="725">
                  <c:v>1.2942073642301669E-2</c:v>
                </c:pt>
                <c:pt idx="726">
                  <c:v>1.2991709905289311E-2</c:v>
                </c:pt>
                <c:pt idx="727">
                  <c:v>1.3041258852636151E-2</c:v>
                </c:pt>
                <c:pt idx="728">
                  <c:v>1.309071947944602E-2</c:v>
                </c:pt>
                <c:pt idx="729">
                  <c:v>1.3140090780781046E-2</c:v>
                </c:pt>
                <c:pt idx="730">
                  <c:v>1.3189371751656437E-2</c:v>
                </c:pt>
                <c:pt idx="731">
                  <c:v>1.3238561387047435E-2</c:v>
                </c:pt>
                <c:pt idx="732">
                  <c:v>1.3280190143024839E-2</c:v>
                </c:pt>
                <c:pt idx="733">
                  <c:v>1.3329204182220167E-2</c:v>
                </c:pt>
                <c:pt idx="734">
                  <c:v>1.337812400787719E-2</c:v>
                </c:pt>
                <c:pt idx="735">
                  <c:v>1.3426948614952749E-2</c:v>
                </c:pt>
                <c:pt idx="736">
                  <c:v>1.3475676998360164E-2</c:v>
                </c:pt>
                <c:pt idx="737">
                  <c:v>1.3524308152971898E-2</c:v>
                </c:pt>
                <c:pt idx="738">
                  <c:v>1.3572841073620445E-2</c:v>
                </c:pt>
                <c:pt idx="739">
                  <c:v>1.3624972484646699E-2</c:v>
                </c:pt>
                <c:pt idx="740">
                  <c:v>1.3669608192142135E-2</c:v>
                </c:pt>
                <c:pt idx="741">
                  <c:v>1.3717840379473323E-2</c:v>
                </c:pt>
                <c:pt idx="742">
                  <c:v>1.3765970311752973E-2</c:v>
                </c:pt>
                <c:pt idx="743">
                  <c:v>1.3813996983611077E-2</c:v>
                </c:pt>
                <c:pt idx="744">
                  <c:v>1.3861919389633215E-2</c:v>
                </c:pt>
                <c:pt idx="745">
                  <c:v>1.3917063138322113E-2</c:v>
                </c:pt>
                <c:pt idx="746">
                  <c:v>1.3964762108899787E-2</c:v>
                </c:pt>
                <c:pt idx="747">
                  <c:v>1.401235365775377E-2</c:v>
                </c:pt>
                <c:pt idx="748">
                  <c:v>1.4059836779148568E-2</c:v>
                </c:pt>
                <c:pt idx="749">
                  <c:v>1.4107210467301767E-2</c:v>
                </c:pt>
                <c:pt idx="750">
                  <c:v>1.4150841080864982E-2</c:v>
                </c:pt>
                <c:pt idx="751">
                  <c:v>1.4197999181371775E-2</c:v>
                </c:pt>
                <c:pt idx="752">
                  <c:v>1.4245044901204131E-2</c:v>
                </c:pt>
                <c:pt idx="753">
                  <c:v>1.4291977234515215E-2</c:v>
                </c:pt>
                <c:pt idx="754">
                  <c:v>1.4342402204470927E-2</c:v>
                </c:pt>
                <c:pt idx="755">
                  <c:v>1.4389098169647258E-2</c:v>
                </c:pt>
                <c:pt idx="756">
                  <c:v>1.4435677660048545E-2</c:v>
                </c:pt>
                <c:pt idx="757">
                  <c:v>1.448213966959001E-2</c:v>
                </c:pt>
                <c:pt idx="758">
                  <c:v>1.452848318775824E-2</c:v>
                </c:pt>
                <c:pt idx="759">
                  <c:v>1.4574706820331976E-2</c:v>
                </c:pt>
                <c:pt idx="760">
                  <c:v>1.4620808491067689E-2</c:v>
                </c:pt>
                <c:pt idx="761">
                  <c:v>1.4666786042856979E-2</c:v>
                </c:pt>
                <c:pt idx="762">
                  <c:v>1.4712637306144005E-2</c:v>
                </c:pt>
                <c:pt idx="763">
                  <c:v>1.4758360098929836E-2</c:v>
                </c:pt>
                <c:pt idx="764">
                  <c:v>1.4803952226771585E-2</c:v>
                </c:pt>
                <c:pt idx="765">
                  <c:v>1.484941148277893E-2</c:v>
                </c:pt>
                <c:pt idx="766">
                  <c:v>1.489473564761672E-2</c:v>
                </c:pt>
                <c:pt idx="767">
                  <c:v>1.4939922489508451E-2</c:v>
                </c:pt>
                <c:pt idx="768">
                  <c:v>1.4984969764229319E-2</c:v>
                </c:pt>
                <c:pt idx="769">
                  <c:v>1.5029875215112296E-2</c:v>
                </c:pt>
                <c:pt idx="770">
                  <c:v>1.5074636573042919E-2</c:v>
                </c:pt>
                <c:pt idx="771">
                  <c:v>1.5119251557013635E-2</c:v>
                </c:pt>
                <c:pt idx="772">
                  <c:v>1.5160251463725152E-2</c:v>
                </c:pt>
                <c:pt idx="773">
                  <c:v>1.5204577429712951E-2</c:v>
                </c:pt>
                <c:pt idx="774">
                  <c:v>1.5248752634918431E-2</c:v>
                </c:pt>
                <c:pt idx="775">
                  <c:v>1.5292775909801524E-2</c:v>
                </c:pt>
                <c:pt idx="776">
                  <c:v>1.5340076084652026E-2</c:v>
                </c:pt>
                <c:pt idx="777">
                  <c:v>1.5383782606002826E-2</c:v>
                </c:pt>
                <c:pt idx="778">
                  <c:v>1.5427333603292173E-2</c:v>
                </c:pt>
                <c:pt idx="779">
                  <c:v>1.5470727906735794E-2</c:v>
                </c:pt>
                <c:pt idx="780">
                  <c:v>1.551396434651988E-2</c:v>
                </c:pt>
                <c:pt idx="781">
                  <c:v>1.5557041752796734E-2</c:v>
                </c:pt>
                <c:pt idx="782">
                  <c:v>1.559995895568477E-2</c:v>
                </c:pt>
                <c:pt idx="783">
                  <c:v>1.5642714785271999E-2</c:v>
                </c:pt>
                <c:pt idx="784">
                  <c:v>1.5681955528576645E-2</c:v>
                </c:pt>
                <c:pt idx="785">
                  <c:v>1.5721051815611453E-2</c:v>
                </c:pt>
                <c:pt idx="786">
                  <c:v>1.5763336801947858E-2</c:v>
                </c:pt>
                <c:pt idx="787">
                  <c:v>1.5805455906833465E-2</c:v>
                </c:pt>
                <c:pt idx="788">
                  <c:v>1.5847407960429827E-2</c:v>
                </c:pt>
                <c:pt idx="789">
                  <c:v>1.5889191792870072E-2</c:v>
                </c:pt>
                <c:pt idx="790">
                  <c:v>1.5934098006354352E-2</c:v>
                </c:pt>
                <c:pt idx="791">
                  <c:v>1.5972250114683284E-2</c:v>
                </c:pt>
                <c:pt idx="792">
                  <c:v>1.6013522264189284E-2</c:v>
                </c:pt>
                <c:pt idx="793">
                  <c:v>1.604483650241343E-2</c:v>
                </c:pt>
                <c:pt idx="794">
                  <c:v>1.6095546690537255E-2</c:v>
                </c:pt>
                <c:pt idx="795">
                  <c:v>1.6136296627358604E-2</c:v>
                </c:pt>
                <c:pt idx="796">
                  <c:v>1.6176870153222112E-2</c:v>
                </c:pt>
                <c:pt idx="797">
                  <c:v>1.6223696982204456E-2</c:v>
                </c:pt>
                <c:pt idx="798">
                  <c:v>1.6263891803097008E-2</c:v>
                </c:pt>
                <c:pt idx="799">
                  <c:v>1.6303906528240809E-2</c:v>
                </c:pt>
                <c:pt idx="800">
                  <c:v>1.6343739987268579E-2</c:v>
                </c:pt>
                <c:pt idx="801">
                  <c:v>1.6383391009788712E-2</c:v>
                </c:pt>
                <c:pt idx="802">
                  <c:v>1.6419700298040189E-2</c:v>
                </c:pt>
                <c:pt idx="803">
                  <c:v>1.6458994564353048E-2</c:v>
                </c:pt>
                <c:pt idx="804">
                  <c:v>1.6498102970690588E-2</c:v>
                </c:pt>
                <c:pt idx="805">
                  <c:v>1.6537024346696683E-2</c:v>
                </c:pt>
                <c:pt idx="806">
                  <c:v>1.6578868609590479E-2</c:v>
                </c:pt>
                <c:pt idx="807">
                  <c:v>1.6617400433670597E-2</c:v>
                </c:pt>
                <c:pt idx="808">
                  <c:v>1.6655741627927486E-2</c:v>
                </c:pt>
                <c:pt idx="809">
                  <c:v>1.6693891021811399E-2</c:v>
                </c:pt>
                <c:pt idx="810">
                  <c:v>1.6731847398221134E-2</c:v>
                </c:pt>
                <c:pt idx="811">
                  <c:v>1.6769605475489415E-2</c:v>
                </c:pt>
                <c:pt idx="812">
                  <c:v>1.6807152755051447E-2</c:v>
                </c:pt>
                <c:pt idx="813">
                  <c:v>1.6844475897874744E-2</c:v>
                </c:pt>
                <c:pt idx="814">
                  <c:v>1.6881561449815424E-2</c:v>
                </c:pt>
                <c:pt idx="815">
                  <c:v>1.691839584162428E-2</c:v>
                </c:pt>
                <c:pt idx="816">
                  <c:v>1.6954965388951138E-2</c:v>
                </c:pt>
                <c:pt idx="817">
                  <c:v>1.6991256292342247E-2</c:v>
                </c:pt>
                <c:pt idx="818">
                  <c:v>1.7027254637252433E-2</c:v>
                </c:pt>
                <c:pt idx="819">
                  <c:v>1.706294639404686E-2</c:v>
                </c:pt>
                <c:pt idx="820">
                  <c:v>1.7098317418000997E-2</c:v>
                </c:pt>
                <c:pt idx="821">
                  <c:v>1.7133353449316286E-2</c:v>
                </c:pt>
                <c:pt idx="822">
                  <c:v>1.7168040113119266E-2</c:v>
                </c:pt>
                <c:pt idx="823">
                  <c:v>1.7202362925289944E-2</c:v>
                </c:pt>
                <c:pt idx="824">
                  <c:v>1.7233545146916295E-2</c:v>
                </c:pt>
                <c:pt idx="825">
                  <c:v>1.7267139046204152E-2</c:v>
                </c:pt>
                <c:pt idx="826">
                  <c:v>1.7300351046303696E-2</c:v>
                </c:pt>
                <c:pt idx="827">
                  <c:v>1.7335864944448592E-2</c:v>
                </c:pt>
                <c:pt idx="828">
                  <c:v>1.7368278480204908E-2</c:v>
                </c:pt>
                <c:pt idx="829">
                  <c:v>1.7400301865024451E-2</c:v>
                </c:pt>
                <c:pt idx="830">
                  <c:v>1.7431932417293159E-2</c:v>
                </c:pt>
                <c:pt idx="831">
                  <c:v>1.7463167455427378E-2</c:v>
                </c:pt>
                <c:pt idx="832">
                  <c:v>1.7494004297876477E-2</c:v>
                </c:pt>
                <c:pt idx="833">
                  <c:v>1.752444026312892E-2</c:v>
                </c:pt>
                <c:pt idx="834">
                  <c:v>1.7554472669712273E-2</c:v>
                </c:pt>
                <c:pt idx="835">
                  <c:v>1.7584098836194068E-2</c:v>
                </c:pt>
                <c:pt idx="836">
                  <c:v>1.7613316081186148E-2</c:v>
                </c:pt>
                <c:pt idx="837">
                  <c:v>1.7639710823105666E-2</c:v>
                </c:pt>
                <c:pt idx="838">
                  <c:v>1.7668130887481377E-2</c:v>
                </c:pt>
                <c:pt idx="839">
                  <c:v>1.7696134196228404E-2</c:v>
                </c:pt>
                <c:pt idx="840">
                  <c:v>1.7727624225514972E-2</c:v>
                </c:pt>
                <c:pt idx="841">
                  <c:v>1.7754725458854221E-2</c:v>
                </c:pt>
                <c:pt idx="842">
                  <c:v>1.7781401510905487E-2</c:v>
                </c:pt>
                <c:pt idx="843">
                  <c:v>1.780764970090503E-2</c:v>
                </c:pt>
                <c:pt idx="844">
                  <c:v>1.7833467348157626E-2</c:v>
                </c:pt>
                <c:pt idx="845">
                  <c:v>1.7856677896749495E-2</c:v>
                </c:pt>
                <c:pt idx="846">
                  <c:v>1.7881656816166824E-2</c:v>
                </c:pt>
                <c:pt idx="847">
                  <c:v>1.7906197362671072E-2</c:v>
                </c:pt>
                <c:pt idx="848">
                  <c:v>1.7930296856078165E-2</c:v>
                </c:pt>
                <c:pt idx="849">
                  <c:v>1.7953952616287516E-2</c:v>
                </c:pt>
                <c:pt idx="850">
                  <c:v>1.7981198540632105E-2</c:v>
                </c:pt>
                <c:pt idx="851">
                  <c:v>1.8003895855133904E-2</c:v>
                </c:pt>
                <c:pt idx="852">
                  <c:v>1.8026140971494162E-2</c:v>
                </c:pt>
                <c:pt idx="853">
                  <c:v>1.8047931209542012E-2</c:v>
                </c:pt>
                <c:pt idx="854">
                  <c:v>1.8067374270303662E-2</c:v>
                </c:pt>
                <c:pt idx="855">
                  <c:v>1.8088279043518122E-2</c:v>
                </c:pt>
                <c:pt idx="856">
                  <c:v>1.8108721111934147E-2</c:v>
                </c:pt>
                <c:pt idx="857">
                  <c:v>1.812869779599758E-2</c:v>
                </c:pt>
                <c:pt idx="858">
                  <c:v>1.8152709278523138E-2</c:v>
                </c:pt>
                <c:pt idx="859">
                  <c:v>1.8171646470492468E-2</c:v>
                </c:pt>
                <c:pt idx="860">
                  <c:v>1.8190109643111071E-2</c:v>
                </c:pt>
                <c:pt idx="861">
                  <c:v>1.8208096117095195E-2</c:v>
                </c:pt>
                <c:pt idx="862">
                  <c:v>1.8225603379686144E-2</c:v>
                </c:pt>
                <c:pt idx="863">
                  <c:v>1.8242643447801809E-2</c:v>
                </c:pt>
                <c:pt idx="864">
                  <c:v>1.8259254114194601E-2</c:v>
                </c:pt>
                <c:pt idx="865">
                  <c:v>1.8275476131139119E-2</c:v>
                </c:pt>
                <c:pt idx="866">
                  <c:v>1.8291350616018769E-2</c:v>
                </c:pt>
                <c:pt idx="867">
                  <c:v>1.8306919051282337E-2</c:v>
                </c:pt>
                <c:pt idx="868">
                  <c:v>1.8322223284430065E-2</c:v>
                </c:pt>
                <c:pt idx="869">
                  <c:v>1.8337305527979787E-2</c:v>
                </c:pt>
                <c:pt idx="870">
                  <c:v>1.8352208359453878E-2</c:v>
                </c:pt>
                <c:pt idx="871">
                  <c:v>1.8366974721361885E-2</c:v>
                </c:pt>
                <c:pt idx="872">
                  <c:v>1.838164792119271E-2</c:v>
                </c:pt>
                <c:pt idx="873">
                  <c:v>1.8396271631404174E-2</c:v>
                </c:pt>
                <c:pt idx="874">
                  <c:v>1.8410889889429113E-2</c:v>
                </c:pt>
                <c:pt idx="875">
                  <c:v>1.8425547076875475E-2</c:v>
                </c:pt>
                <c:pt idx="876">
                  <c:v>1.8438738725173816E-2</c:v>
                </c:pt>
                <c:pt idx="877">
                  <c:v>1.8453541842458749E-2</c:v>
                </c:pt>
                <c:pt idx="878">
                  <c:v>1.846842660831818E-2</c:v>
                </c:pt>
                <c:pt idx="879">
                  <c:v>1.8484954780619654E-2</c:v>
                </c:pt>
                <c:pt idx="880">
                  <c:v>1.8500016508944204E-2</c:v>
                </c:pt>
                <c:pt idx="881">
                  <c:v>1.851516639112601E-2</c:v>
                </c:pt>
                <c:pt idx="882">
                  <c:v>1.8530406543683341E-2</c:v>
                </c:pt>
                <c:pt idx="883">
                  <c:v>1.8545739083173557E-2</c:v>
                </c:pt>
                <c:pt idx="884">
                  <c:v>1.8561166126192255E-2</c:v>
                </c:pt>
                <c:pt idx="885">
                  <c:v>1.8576689789374996E-2</c:v>
                </c:pt>
                <c:pt idx="886">
                  <c:v>1.8592312189400786E-2</c:v>
                </c:pt>
                <c:pt idx="887">
                  <c:v>1.8608035442985994E-2</c:v>
                </c:pt>
                <c:pt idx="888">
                  <c:v>1.8623861666888692E-2</c:v>
                </c:pt>
                <c:pt idx="889">
                  <c:v>1.863651417854495E-2</c:v>
                </c:pt>
                <c:pt idx="890">
                  <c:v>1.8652534938451204E-2</c:v>
                </c:pt>
                <c:pt idx="891">
                  <c:v>1.8668664704085458E-2</c:v>
                </c:pt>
                <c:pt idx="892">
                  <c:v>1.868723491362978E-2</c:v>
                </c:pt>
                <c:pt idx="893">
                  <c:v>1.8703605390607336E-2</c:v>
                </c:pt>
                <c:pt idx="894">
                  <c:v>1.8720091525873173E-2</c:v>
                </c:pt>
                <c:pt idx="895">
                  <c:v>1.8736695436238016E-2</c:v>
                </c:pt>
                <c:pt idx="896">
                  <c:v>1.8753419238563218E-2</c:v>
                </c:pt>
                <c:pt idx="897">
                  <c:v>1.8768550325302825E-2</c:v>
                </c:pt>
                <c:pt idx="898">
                  <c:v>1.8785510121330607E-2</c:v>
                </c:pt>
                <c:pt idx="899">
                  <c:v>1.8802596001589091E-2</c:v>
                </c:pt>
                <c:pt idx="900">
                  <c:v>1.8819810082991655E-2</c:v>
                </c:pt>
                <c:pt idx="901">
                  <c:v>1.8840668060611587E-2</c:v>
                </c:pt>
                <c:pt idx="902">
                  <c:v>1.8863477546092529E-2</c:v>
                </c:pt>
                <c:pt idx="903">
                  <c:v>1.8881143765266027E-2</c:v>
                </c:pt>
                <c:pt idx="904">
                  <c:v>1.8898947450170237E-2</c:v>
                </c:pt>
                <c:pt idx="905">
                  <c:v>1.8916890718639581E-2</c:v>
                </c:pt>
                <c:pt idx="906">
                  <c:v>1.8929529951170452E-2</c:v>
                </c:pt>
                <c:pt idx="907">
                  <c:v>1.8947723880064025E-2</c:v>
                </c:pt>
                <c:pt idx="908">
                  <c:v>1.8976609038924858E-2</c:v>
                </c:pt>
                <c:pt idx="909">
                  <c:v>1.8995181280808158E-2</c:v>
                </c:pt>
                <c:pt idx="910">
                  <c:v>1.9015772846826252E-2</c:v>
                </c:pt>
                <c:pt idx="911">
                  <c:v>1.9034661349390032E-2</c:v>
                </c:pt>
                <c:pt idx="912">
                  <c:v>1.9053705151390599E-2</c:v>
                </c:pt>
                <c:pt idx="913">
                  <c:v>1.9072906370873697E-2</c:v>
                </c:pt>
                <c:pt idx="914">
                  <c:v>1.9092264465061324E-2</c:v>
                </c:pt>
                <c:pt idx="915">
                  <c:v>1.9111762418206408E-2</c:v>
                </c:pt>
                <c:pt idx="916">
                  <c:v>1.9131376786201429E-2</c:v>
                </c:pt>
                <c:pt idx="917">
                  <c:v>1.9151083918180767E-2</c:v>
                </c:pt>
                <c:pt idx="918">
                  <c:v>1.9170859968798731E-2</c:v>
                </c:pt>
                <c:pt idx="919">
                  <c:v>1.9190680898231269E-2</c:v>
                </c:pt>
                <c:pt idx="920">
                  <c:v>1.9210522472153404E-2</c:v>
                </c:pt>
                <c:pt idx="921">
                  <c:v>1.923036026174443E-2</c:v>
                </c:pt>
                <c:pt idx="922">
                  <c:v>1.9250169643678362E-2</c:v>
                </c:pt>
                <c:pt idx="923">
                  <c:v>1.9269925800114371E-2</c:v>
                </c:pt>
                <c:pt idx="924">
                  <c:v>1.9289603718704609E-2</c:v>
                </c:pt>
                <c:pt idx="925">
                  <c:v>1.9309178192586398E-2</c:v>
                </c:pt>
                <c:pt idx="926">
                  <c:v>1.9328623820383951E-2</c:v>
                </c:pt>
                <c:pt idx="927">
                  <c:v>1.9346050106491521E-2</c:v>
                </c:pt>
                <c:pt idx="928">
                  <c:v>1.9365191476967861E-2</c:v>
                </c:pt>
                <c:pt idx="929">
                  <c:v>1.9384170363648118E-2</c:v>
                </c:pt>
                <c:pt idx="930">
                  <c:v>1.9402986330211414E-2</c:v>
                </c:pt>
                <c:pt idx="931">
                  <c:v>1.9423462613879821E-2</c:v>
                </c:pt>
                <c:pt idx="932">
                  <c:v>1.9441940642408839E-2</c:v>
                </c:pt>
                <c:pt idx="933">
                  <c:v>1.9460254402852636E-2</c:v>
                </c:pt>
                <c:pt idx="934">
                  <c:v>1.9478403458892402E-2</c:v>
                </c:pt>
                <c:pt idx="935">
                  <c:v>1.9496387374219763E-2</c:v>
                </c:pt>
                <c:pt idx="936">
                  <c:v>1.9514205712539364E-2</c:v>
                </c:pt>
                <c:pt idx="937">
                  <c:v>1.9531858037571501E-2</c:v>
                </c:pt>
                <c:pt idx="938">
                  <c:v>1.9549343913046024E-2</c:v>
                </c:pt>
                <c:pt idx="939">
                  <c:v>1.956666290270755E-2</c:v>
                </c:pt>
                <c:pt idx="940">
                  <c:v>1.9580363242754473E-2</c:v>
                </c:pt>
                <c:pt idx="941">
                  <c:v>1.9597369432509559E-2</c:v>
                </c:pt>
                <c:pt idx="942">
                  <c:v>1.9614207506759129E-2</c:v>
                </c:pt>
                <c:pt idx="943">
                  <c:v>1.963087702939692E-2</c:v>
                </c:pt>
                <c:pt idx="944">
                  <c:v>1.9647377564329105E-2</c:v>
                </c:pt>
                <c:pt idx="945">
                  <c:v>1.9665378754019521E-2</c:v>
                </c:pt>
                <c:pt idx="946">
                  <c:v>1.9679869926770621E-2</c:v>
                </c:pt>
                <c:pt idx="947">
                  <c:v>1.9695860882165128E-2</c:v>
                </c:pt>
                <c:pt idx="948">
                  <c:v>1.9711681105624379E-2</c:v>
                </c:pt>
                <c:pt idx="949">
                  <c:v>1.9727330161124712E-2</c:v>
                </c:pt>
                <c:pt idx="950">
                  <c:v>1.9742807612662006E-2</c:v>
                </c:pt>
                <c:pt idx="951">
                  <c:v>1.9758113024245461E-2</c:v>
                </c:pt>
                <c:pt idx="952">
                  <c:v>1.9773245959901153E-2</c:v>
                </c:pt>
                <c:pt idx="953">
                  <c:v>1.9791361478200629E-2</c:v>
                </c:pt>
                <c:pt idx="954">
                  <c:v>1.9806124839720871E-2</c:v>
                </c:pt>
                <c:pt idx="955">
                  <c:v>1.9820714337316987E-2</c:v>
                </c:pt>
                <c:pt idx="956">
                  <c:v>1.9835129534990781E-2</c:v>
                </c:pt>
                <c:pt idx="957">
                  <c:v>1.9847839655351588E-2</c:v>
                </c:pt>
                <c:pt idx="958">
                  <c:v>1.9861916765160848E-2</c:v>
                </c:pt>
                <c:pt idx="959">
                  <c:v>1.9875818307410493E-2</c:v>
                </c:pt>
                <c:pt idx="960">
                  <c:v>1.9889543846213598E-2</c:v>
                </c:pt>
                <c:pt idx="961">
                  <c:v>1.9903092945698163E-2</c:v>
                </c:pt>
                <c:pt idx="962">
                  <c:v>1.9917936008841664E-2</c:v>
                </c:pt>
                <c:pt idx="963">
                  <c:v>1.9931118900512999E-2</c:v>
                </c:pt>
                <c:pt idx="964">
                  <c:v>1.9944124004889017E-2</c:v>
                </c:pt>
                <c:pt idx="965">
                  <c:v>1.9956950886127915E-2</c:v>
                </c:pt>
                <c:pt idx="966">
                  <c:v>1.996959910840701E-2</c:v>
                </c:pt>
                <c:pt idx="967">
                  <c:v>1.9982068235923609E-2</c:v>
                </c:pt>
                <c:pt idx="968">
                  <c:v>1.999435783289152E-2</c:v>
                </c:pt>
                <c:pt idx="969">
                  <c:v>2.0006467463543669E-2</c:v>
                </c:pt>
                <c:pt idx="970">
                  <c:v>2.0018396692136439E-2</c:v>
                </c:pt>
                <c:pt idx="971">
                  <c:v>2.0030145082940119E-2</c:v>
                </c:pt>
                <c:pt idx="972">
                  <c:v>2.0041712200248453E-2</c:v>
                </c:pt>
                <c:pt idx="973">
                  <c:v>2.0053097608374305E-2</c:v>
                </c:pt>
                <c:pt idx="974">
                  <c:v>2.0064300871650519E-2</c:v>
                </c:pt>
                <c:pt idx="975">
                  <c:v>2.0075321554428184E-2</c:v>
                </c:pt>
                <c:pt idx="976">
                  <c:v>2.0086159221082724E-2</c:v>
                </c:pt>
                <c:pt idx="977">
                  <c:v>2.0096813436008675E-2</c:v>
                </c:pt>
                <c:pt idx="978">
                  <c:v>2.0107283763619685E-2</c:v>
                </c:pt>
                <c:pt idx="979">
                  <c:v>2.0116308829571574E-2</c:v>
                </c:pt>
                <c:pt idx="980">
                  <c:v>2.0126422791102709E-2</c:v>
                </c:pt>
                <c:pt idx="981">
                  <c:v>2.0136351599849309E-2</c:v>
                </c:pt>
                <c:pt idx="982">
                  <c:v>2.0146094820346967E-2</c:v>
                </c:pt>
                <c:pt idx="983">
                  <c:v>2.0155652017159378E-2</c:v>
                </c:pt>
                <c:pt idx="984">
                  <c:v>2.0166219705630706E-2</c:v>
                </c:pt>
                <c:pt idx="985">
                  <c:v>2.0175390627469172E-2</c:v>
                </c:pt>
                <c:pt idx="986">
                  <c:v>2.0184374178093437E-2</c:v>
                </c:pt>
                <c:pt idx="987">
                  <c:v>2.0193169922114392E-2</c:v>
                </c:pt>
                <c:pt idx="988">
                  <c:v>2.0201777424168985E-2</c:v>
                </c:pt>
                <c:pt idx="989">
                  <c:v>2.0210196248917622E-2</c:v>
                </c:pt>
                <c:pt idx="990">
                  <c:v>2.0218425961039836E-2</c:v>
                </c:pt>
                <c:pt idx="991">
                  <c:v>2.0226466125242946E-2</c:v>
                </c:pt>
                <c:pt idx="992">
                  <c:v>2.0232130241277346E-2</c:v>
                </c:pt>
                <c:pt idx="993">
                  <c:v>2.0239816505641883E-2</c:v>
                </c:pt>
                <c:pt idx="994">
                  <c:v>2.0247311999598061E-2</c:v>
                </c:pt>
                <c:pt idx="995">
                  <c:v>2.025461628801839E-2</c:v>
                </c:pt>
                <c:pt idx="996">
                  <c:v>2.0262769336025728E-2</c:v>
                </c:pt>
                <c:pt idx="997">
                  <c:v>2.0268649507856118E-2</c:v>
                </c:pt>
                <c:pt idx="998">
                  <c:v>2.0275377569136666E-2</c:v>
                </c:pt>
                <c:pt idx="999">
                  <c:v>2.0281912684610326E-2</c:v>
                </c:pt>
                <c:pt idx="1000">
                  <c:v>2.0288254419270402E-2</c:v>
                </c:pt>
                <c:pt idx="1001">
                  <c:v>2.0294402338135065E-2</c:v>
                </c:pt>
                <c:pt idx="1002">
                  <c:v>2.0300356006248244E-2</c:v>
                </c:pt>
                <c:pt idx="1003">
                  <c:v>2.0306114988682289E-2</c:v>
                </c:pt>
                <c:pt idx="1004">
                  <c:v>2.0311678850530868E-2</c:v>
                </c:pt>
                <c:pt idx="1005">
                  <c:v>2.0318882185825397E-2</c:v>
                </c:pt>
                <c:pt idx="1006">
                  <c:v>2.0324026912638658E-2</c:v>
                </c:pt>
                <c:pt idx="1007">
                  <c:v>2.032897513020826E-2</c:v>
                </c:pt>
                <c:pt idx="1008">
                  <c:v>2.03337264036751E-2</c:v>
                </c:pt>
                <c:pt idx="1009">
                  <c:v>2.0338280298204392E-2</c:v>
                </c:pt>
                <c:pt idx="1010">
                  <c:v>2.0341788911221879E-2</c:v>
                </c:pt>
                <c:pt idx="1011">
                  <c:v>2.0345960750947422E-2</c:v>
                </c:pt>
                <c:pt idx="1012">
                  <c:v>2.0349933949608049E-2</c:v>
                </c:pt>
                <c:pt idx="1013">
                  <c:v>2.03537080725106E-2</c:v>
                </c:pt>
                <c:pt idx="1014">
                  <c:v>2.035807386959762E-2</c:v>
                </c:pt>
                <c:pt idx="1015">
                  <c:v>2.0361434360578759E-2</c:v>
                </c:pt>
                <c:pt idx="1016">
                  <c:v>2.0364594429579146E-2</c:v>
                </c:pt>
                <c:pt idx="1017">
                  <c:v>2.0367553641992518E-2</c:v>
                </c:pt>
                <c:pt idx="1018">
                  <c:v>2.037031160164969E-2</c:v>
                </c:pt>
                <c:pt idx="1019">
                  <c:v>2.0372871264123842E-2</c:v>
                </c:pt>
                <c:pt idx="1020">
                  <c:v>2.0375241520779141E-2</c:v>
                </c:pt>
                <c:pt idx="1021">
                  <c:v>2.0377431925226525E-2</c:v>
                </c:pt>
                <c:pt idx="1022">
                  <c:v>2.03794520941856E-2</c:v>
                </c:pt>
                <c:pt idx="1023">
                  <c:v>2.0381311707471567E-2</c:v>
                </c:pt>
                <c:pt idx="1024">
                  <c:v>2.0383020508003075E-2</c:v>
                </c:pt>
                <c:pt idx="1025">
                  <c:v>2.0384588301789176E-2</c:v>
                </c:pt>
                <c:pt idx="1026">
                  <c:v>2.0386024957932791E-2</c:v>
                </c:pt>
                <c:pt idx="1027">
                  <c:v>2.0387340408620298E-2</c:v>
                </c:pt>
                <c:pt idx="1028">
                  <c:v>2.0388544649123267E-2</c:v>
                </c:pt>
                <c:pt idx="1029">
                  <c:v>2.0389647737798455E-2</c:v>
                </c:pt>
                <c:pt idx="1030">
                  <c:v>2.0390659796077373E-2</c:v>
                </c:pt>
                <c:pt idx="1031">
                  <c:v>2.0390961657378977E-2</c:v>
                </c:pt>
                <c:pt idx="1032">
                  <c:v>2.0391824835564606E-2</c:v>
                </c:pt>
                <c:pt idx="1033">
                  <c:v>2.0392616369223442E-2</c:v>
                </c:pt>
                <c:pt idx="1034">
                  <c:v>2.0393336652942705E-2</c:v>
                </c:pt>
                <c:pt idx="1035">
                  <c:v>2.0393986081314885E-2</c:v>
                </c:pt>
                <c:pt idx="1036">
                  <c:v>2.039516953353215E-2</c:v>
                </c:pt>
                <c:pt idx="1037">
                  <c:v>2.0395673535256852E-2</c:v>
                </c:pt>
                <c:pt idx="1038">
                  <c:v>2.0396107889680586E-2</c:v>
                </c:pt>
                <c:pt idx="1039">
                  <c:v>2.0396472991434631E-2</c:v>
                </c:pt>
                <c:pt idx="1040">
                  <c:v>2.0396769235149409E-2</c:v>
                </c:pt>
                <c:pt idx="1041">
                  <c:v>2.0396997015464019E-2</c:v>
                </c:pt>
                <c:pt idx="1042">
                  <c:v>2.0397156727018435E-2</c:v>
                </c:pt>
                <c:pt idx="1043">
                  <c:v>2.0397248764454368E-2</c:v>
                </c:pt>
                <c:pt idx="1044">
                  <c:v>2.0396707555444014E-2</c:v>
                </c:pt>
                <c:pt idx="1045">
                  <c:v>2.0396670133693919E-2</c:v>
                </c:pt>
                <c:pt idx="1046">
                  <c:v>2.0396566197349555E-2</c:v>
                </c:pt>
                <c:pt idx="1047">
                  <c:v>2.0396396141046449E-2</c:v>
                </c:pt>
                <c:pt idx="1048">
                  <c:v>2.0396160359421014E-2</c:v>
                </c:pt>
                <c:pt idx="1049">
                  <c:v>2.0395859247117572E-2</c:v>
                </c:pt>
                <c:pt idx="1050">
                  <c:v>2.0395493198778678E-2</c:v>
                </c:pt>
                <c:pt idx="1051">
                  <c:v>2.0395062609052168E-2</c:v>
                </c:pt>
                <c:pt idx="1052">
                  <c:v>2.0394567872589382E-2</c:v>
                </c:pt>
                <c:pt idx="1053">
                  <c:v>2.0394009384043423E-2</c:v>
                </c:pt>
                <c:pt idx="1054">
                  <c:v>2.0392867115757163E-2</c:v>
                </c:pt>
                <c:pt idx="1055">
                  <c:v>2.039218676897292E-2</c:v>
                </c:pt>
                <c:pt idx="1056">
                  <c:v>2.0391443829430145E-2</c:v>
                </c:pt>
                <c:pt idx="1057">
                  <c:v>2.0391652514969681E-2</c:v>
                </c:pt>
                <c:pt idx="1058">
                  <c:v>2.0390776800185514E-2</c:v>
                </c:pt>
                <c:pt idx="1059">
                  <c:v>2.0389839726026378E-2</c:v>
                </c:pt>
                <c:pt idx="1060">
                  <c:v>2.0388841687186108E-2</c:v>
                </c:pt>
                <c:pt idx="1061">
                  <c:v>2.0387783078362032E-2</c:v>
                </c:pt>
                <c:pt idx="1062">
                  <c:v>2.0386179262638533E-2</c:v>
                </c:pt>
                <c:pt idx="1063">
                  <c:v>2.038500495981652E-2</c:v>
                </c:pt>
                <c:pt idx="1064">
                  <c:v>2.0383771246277278E-2</c:v>
                </c:pt>
                <c:pt idx="1065">
                  <c:v>2.0382478516703783E-2</c:v>
                </c:pt>
                <c:pt idx="1066">
                  <c:v>2.0381595299085238E-2</c:v>
                </c:pt>
                <c:pt idx="1067">
                  <c:v>2.0380181559145338E-2</c:v>
                </c:pt>
                <c:pt idx="1068">
                  <c:v>2.0378710012171501E-2</c:v>
                </c:pt>
                <c:pt idx="1069">
                  <c:v>2.0377181052875806E-2</c:v>
                </c:pt>
                <c:pt idx="1070">
                  <c:v>2.0375595075979039E-2</c:v>
                </c:pt>
                <c:pt idx="1071">
                  <c:v>2.0373952476197627E-2</c:v>
                </c:pt>
                <c:pt idx="1072">
                  <c:v>2.0372253648251484E-2</c:v>
                </c:pt>
                <c:pt idx="1073">
                  <c:v>2.0370498986865732E-2</c:v>
                </c:pt>
                <c:pt idx="1074">
                  <c:v>2.0368688886762881E-2</c:v>
                </c:pt>
                <c:pt idx="1075">
                  <c:v>2.0366823742668058E-2</c:v>
                </c:pt>
                <c:pt idx="1076">
                  <c:v>2.036490394930986E-2</c:v>
                </c:pt>
                <c:pt idx="1077">
                  <c:v>2.0362929901416884E-2</c:v>
                </c:pt>
                <c:pt idx="1078">
                  <c:v>2.0360901993720336E-2</c:v>
                </c:pt>
                <c:pt idx="1079">
                  <c:v>2.035882062094968E-2</c:v>
                </c:pt>
                <c:pt idx="1080">
                  <c:v>2.0356686177840463E-2</c:v>
                </c:pt>
                <c:pt idx="1081">
                  <c:v>2.0354499059125633E-2</c:v>
                </c:pt>
                <c:pt idx="1082">
                  <c:v>2.0352259659540732E-2</c:v>
                </c:pt>
                <c:pt idx="1083">
                  <c:v>2.0349968373823052E-2</c:v>
                </c:pt>
                <c:pt idx="1084">
                  <c:v>2.0347228552037903E-2</c:v>
                </c:pt>
                <c:pt idx="1085">
                  <c:v>2.0344838388264629E-2</c:v>
                </c:pt>
                <c:pt idx="1086">
                  <c:v>2.0342397497223691E-2</c:v>
                </c:pt>
                <c:pt idx="1087">
                  <c:v>2.034029226440065E-2</c:v>
                </c:pt>
                <c:pt idx="1088">
                  <c:v>2.0337747469109633E-2</c:v>
                </c:pt>
                <c:pt idx="1089">
                  <c:v>2.0335153156130409E-2</c:v>
                </c:pt>
                <c:pt idx="1090">
                  <c:v>2.0332509720204603E-2</c:v>
                </c:pt>
                <c:pt idx="1091">
                  <c:v>2.0329817556077323E-2</c:v>
                </c:pt>
                <c:pt idx="1092">
                  <c:v>2.0327077058493678E-2</c:v>
                </c:pt>
                <c:pt idx="1093">
                  <c:v>2.0324288622202244E-2</c:v>
                </c:pt>
                <c:pt idx="1094">
                  <c:v>2.0321452641945525E-2</c:v>
                </c:pt>
                <c:pt idx="1095">
                  <c:v>2.0318569512472101E-2</c:v>
                </c:pt>
                <c:pt idx="1096">
                  <c:v>2.0315639628532292E-2</c:v>
                </c:pt>
                <c:pt idx="1097">
                  <c:v>2.0311961479518637E-2</c:v>
                </c:pt>
                <c:pt idx="1098">
                  <c:v>2.030894603038913E-2</c:v>
                </c:pt>
                <c:pt idx="1099">
                  <c:v>2.030588495972907E-2</c:v>
                </c:pt>
                <c:pt idx="1100">
                  <c:v>2.0302331236485394E-2</c:v>
                </c:pt>
                <c:pt idx="1101">
                  <c:v>2.0299173734502851E-2</c:v>
                </c:pt>
                <c:pt idx="1102">
                  <c:v>2.0295971851483685E-2</c:v>
                </c:pt>
                <c:pt idx="1103">
                  <c:v>2.0292725982132609E-2</c:v>
                </c:pt>
                <c:pt idx="1104">
                  <c:v>2.0289436521153448E-2</c:v>
                </c:pt>
                <c:pt idx="1105">
                  <c:v>2.0285779250816444E-2</c:v>
                </c:pt>
                <c:pt idx="1106">
                  <c:v>2.0282406964377133E-2</c:v>
                </c:pt>
                <c:pt idx="1107">
                  <c:v>2.0278992244580324E-2</c:v>
                </c:pt>
                <c:pt idx="1108">
                  <c:v>2.0275535486108949E-2</c:v>
                </c:pt>
                <c:pt idx="1109">
                  <c:v>2.027297246406292E-2</c:v>
                </c:pt>
                <c:pt idx="1110">
                  <c:v>2.0269423608796744E-2</c:v>
                </c:pt>
                <c:pt idx="1111">
                  <c:v>2.0265833976706039E-2</c:v>
                </c:pt>
                <c:pt idx="1112">
                  <c:v>2.0262203962542868E-2</c:v>
                </c:pt>
                <c:pt idx="1113">
                  <c:v>2.025853396105581E-2</c:v>
                </c:pt>
                <c:pt idx="1114">
                  <c:v>2.0254527920515256E-2</c:v>
                </c:pt>
                <c:pt idx="1115">
                  <c:v>2.0250782064169269E-2</c:v>
                </c:pt>
                <c:pt idx="1116">
                  <c:v>2.0246997378690849E-2</c:v>
                </c:pt>
                <c:pt idx="1117">
                  <c:v>2.0243174258806881E-2</c:v>
                </c:pt>
                <c:pt idx="1118">
                  <c:v>2.0239597960007755E-2</c:v>
                </c:pt>
                <c:pt idx="1119">
                  <c:v>2.0235696324317574E-2</c:v>
                </c:pt>
                <c:pt idx="1120">
                  <c:v>2.0231757464546182E-2</c:v>
                </c:pt>
                <c:pt idx="1121">
                  <c:v>2.0227781775442166E-2</c:v>
                </c:pt>
                <c:pt idx="1122">
                  <c:v>2.0223769651749761E-2</c:v>
                </c:pt>
                <c:pt idx="1123">
                  <c:v>2.0219721488215808E-2</c:v>
                </c:pt>
                <c:pt idx="1124">
                  <c:v>2.0215637679586285E-2</c:v>
                </c:pt>
                <c:pt idx="1125">
                  <c:v>2.0211518620605426E-2</c:v>
                </c:pt>
                <c:pt idx="1126">
                  <c:v>2.0207364706015737E-2</c:v>
                </c:pt>
                <c:pt idx="1127">
                  <c:v>2.0203176330564055E-2</c:v>
                </c:pt>
                <c:pt idx="1128">
                  <c:v>2.0198953888988538E-2</c:v>
                </c:pt>
                <c:pt idx="1129">
                  <c:v>2.0194697776033426E-2</c:v>
                </c:pt>
                <c:pt idx="1130">
                  <c:v>2.0190408386440345E-2</c:v>
                </c:pt>
                <c:pt idx="1131">
                  <c:v>2.0186086114947453E-2</c:v>
                </c:pt>
                <c:pt idx="1132">
                  <c:v>2.0181731356294641E-2</c:v>
                </c:pt>
                <c:pt idx="1133">
                  <c:v>2.0177344505220067E-2</c:v>
                </c:pt>
                <c:pt idx="1134">
                  <c:v>2.0172925956461016E-2</c:v>
                </c:pt>
                <c:pt idx="1135">
                  <c:v>2.0168476104752166E-2</c:v>
                </c:pt>
                <c:pt idx="1136">
                  <c:v>2.0163757425194679E-2</c:v>
                </c:pt>
                <c:pt idx="1137">
                  <c:v>2.0159248508706151E-2</c:v>
                </c:pt>
                <c:pt idx="1138">
                  <c:v>2.0154709446904562E-2</c:v>
                </c:pt>
                <c:pt idx="1139">
                  <c:v>2.0150371563121081E-2</c:v>
                </c:pt>
                <c:pt idx="1140">
                  <c:v>2.0145771117675619E-2</c:v>
                </c:pt>
                <c:pt idx="1141">
                  <c:v>2.0141141737675408E-2</c:v>
                </c:pt>
                <c:pt idx="1142">
                  <c:v>2.0136483817849909E-2</c:v>
                </c:pt>
                <c:pt idx="1143">
                  <c:v>2.0131797752924247E-2</c:v>
                </c:pt>
                <c:pt idx="1144">
                  <c:v>2.0127083937627022E-2</c:v>
                </c:pt>
                <c:pt idx="1145">
                  <c:v>2.0122342766679874E-2</c:v>
                </c:pt>
                <c:pt idx="1146">
                  <c:v>2.0117574634807931E-2</c:v>
                </c:pt>
                <c:pt idx="1147">
                  <c:v>2.0112779936732838E-2</c:v>
                </c:pt>
                <c:pt idx="1148">
                  <c:v>2.0107959067172762E-2</c:v>
                </c:pt>
                <c:pt idx="1149">
                  <c:v>2.0102693521145021E-2</c:v>
                </c:pt>
                <c:pt idx="1150">
                  <c:v>2.0097825514731049E-2</c:v>
                </c:pt>
                <c:pt idx="1151">
                  <c:v>2.0092932467256297E-2</c:v>
                </c:pt>
                <c:pt idx="1152">
                  <c:v>2.0087310256756474E-2</c:v>
                </c:pt>
                <c:pt idx="1153">
                  <c:v>2.0082364878850179E-2</c:v>
                </c:pt>
                <c:pt idx="1154">
                  <c:v>2.0077395700267786E-2</c:v>
                </c:pt>
                <c:pt idx="1155">
                  <c:v>2.007240311567049E-2</c:v>
                </c:pt>
                <c:pt idx="1156">
                  <c:v>2.0067387519723034E-2</c:v>
                </c:pt>
                <c:pt idx="1157">
                  <c:v>2.0062155206319224E-2</c:v>
                </c:pt>
                <c:pt idx="1158">
                  <c:v>2.0057096566971813E-2</c:v>
                </c:pt>
                <c:pt idx="1159">
                  <c:v>2.0052016073206801E-2</c:v>
                </c:pt>
                <c:pt idx="1160">
                  <c:v>2.0046914119656829E-2</c:v>
                </c:pt>
                <c:pt idx="1161">
                  <c:v>2.0042351889936631E-2</c:v>
                </c:pt>
                <c:pt idx="1162">
                  <c:v>2.0037203147280056E-2</c:v>
                </c:pt>
                <c:pt idx="1163">
                  <c:v>2.003203421014783E-2</c:v>
                </c:pt>
                <c:pt idx="1164">
                  <c:v>2.002684547323726E-2</c:v>
                </c:pt>
                <c:pt idx="1165">
                  <c:v>2.002163733123959E-2</c:v>
                </c:pt>
                <c:pt idx="1166">
                  <c:v>2.001623153939007E-2</c:v>
                </c:pt>
                <c:pt idx="1167">
                  <c:v>2.0010987317301398E-2</c:v>
                </c:pt>
                <c:pt idx="1168">
                  <c:v>2.0005724846938622E-2</c:v>
                </c:pt>
                <c:pt idx="1169">
                  <c:v>2.0000444522962756E-2</c:v>
                </c:pt>
                <c:pt idx="1170">
                  <c:v>1.9995319359079756E-2</c:v>
                </c:pt>
                <c:pt idx="1171">
                  <c:v>1.9990003075012874E-2</c:v>
                </c:pt>
                <c:pt idx="1172">
                  <c:v>1.9984670148659314E-2</c:v>
                </c:pt>
                <c:pt idx="1173">
                  <c:v>1.9979320974697276E-2</c:v>
                </c:pt>
                <c:pt idx="1174">
                  <c:v>1.9973955935949229E-2</c:v>
                </c:pt>
                <c:pt idx="1175">
                  <c:v>1.9968574381252577E-2</c:v>
                </c:pt>
                <c:pt idx="1176">
                  <c:v>1.996317383018362E-2</c:v>
                </c:pt>
                <c:pt idx="1177">
                  <c:v>1.9957751601805154E-2</c:v>
                </c:pt>
                <c:pt idx="1178">
                  <c:v>1.9952304999620238E-2</c:v>
                </c:pt>
                <c:pt idx="1179">
                  <c:v>1.99468313115722E-2</c:v>
                </c:pt>
                <c:pt idx="1180">
                  <c:v>1.9941327810043784E-2</c:v>
                </c:pt>
                <c:pt idx="1181">
                  <c:v>1.9935791751857997E-2</c:v>
                </c:pt>
                <c:pt idx="1182">
                  <c:v>1.9930220378279861E-2</c:v>
                </c:pt>
                <c:pt idx="1183">
                  <c:v>1.9924610915014671E-2</c:v>
                </c:pt>
                <c:pt idx="1184">
                  <c:v>1.9918960572207118E-2</c:v>
                </c:pt>
                <c:pt idx="1185">
                  <c:v>1.9913266544446518E-2</c:v>
                </c:pt>
                <c:pt idx="1186">
                  <c:v>1.9907526010765064E-2</c:v>
                </c:pt>
                <c:pt idx="1187">
                  <c:v>1.9901736136114911E-2</c:v>
                </c:pt>
                <c:pt idx="1188">
                  <c:v>1.9895772929364425E-2</c:v>
                </c:pt>
                <c:pt idx="1189">
                  <c:v>1.9889884021141824E-2</c:v>
                </c:pt>
                <c:pt idx="1190">
                  <c:v>1.9883943724650639E-2</c:v>
                </c:pt>
                <c:pt idx="1191">
                  <c:v>1.9878062240113969E-2</c:v>
                </c:pt>
                <c:pt idx="1192">
                  <c:v>1.9872015797875769E-2</c:v>
                </c:pt>
                <c:pt idx="1193">
                  <c:v>1.9865918548603336E-2</c:v>
                </c:pt>
                <c:pt idx="1194">
                  <c:v>1.9859770682428932E-2</c:v>
                </c:pt>
                <c:pt idx="1195">
                  <c:v>1.985357238948568E-2</c:v>
                </c:pt>
                <c:pt idx="1196">
                  <c:v>1.9847323859906705E-2</c:v>
                </c:pt>
                <c:pt idx="1197">
                  <c:v>1.9841025283826877E-2</c:v>
                </c:pt>
                <c:pt idx="1198">
                  <c:v>1.9834676851381055E-2</c:v>
                </c:pt>
                <c:pt idx="1199">
                  <c:v>1.9828278752703234E-2</c:v>
                </c:pt>
                <c:pt idx="1200">
                  <c:v>1.9821831177930023E-2</c:v>
                </c:pt>
                <c:pt idx="1201">
                  <c:v>1.9815191743471239E-2</c:v>
                </c:pt>
                <c:pt idx="1202">
                  <c:v>1.9808653448076363E-2</c:v>
                </c:pt>
                <c:pt idx="1203">
                  <c:v>1.9802066224970716E-2</c:v>
                </c:pt>
                <c:pt idx="1204">
                  <c:v>1.9794478302384455E-2</c:v>
                </c:pt>
                <c:pt idx="1205">
                  <c:v>1.9787786874358559E-2</c:v>
                </c:pt>
                <c:pt idx="1206">
                  <c:v>1.9781047116118167E-2</c:v>
                </c:pt>
                <c:pt idx="1207">
                  <c:v>1.9774259217777868E-2</c:v>
                </c:pt>
                <c:pt idx="1208">
                  <c:v>1.9767423369454029E-2</c:v>
                </c:pt>
                <c:pt idx="1209">
                  <c:v>1.9760498813382085E-2</c:v>
                </c:pt>
                <c:pt idx="1210">
                  <c:v>1.9753571377321793E-2</c:v>
                </c:pt>
                <c:pt idx="1211">
                  <c:v>1.9746596550502316E-2</c:v>
                </c:pt>
                <c:pt idx="1212">
                  <c:v>1.9739574523026871E-2</c:v>
                </c:pt>
                <c:pt idx="1213">
                  <c:v>1.9732557228354521E-2</c:v>
                </c:pt>
                <c:pt idx="1214">
                  <c:v>1.9725497877231532E-2</c:v>
                </c:pt>
                <c:pt idx="1215">
                  <c:v>1.9718316966924301E-2</c:v>
                </c:pt>
                <c:pt idx="1216">
                  <c:v>1.9711089672318115E-2</c:v>
                </c:pt>
                <c:pt idx="1217">
                  <c:v>1.9703816183582554E-2</c:v>
                </c:pt>
                <c:pt idx="1218">
                  <c:v>1.9696476788589844E-2</c:v>
                </c:pt>
                <c:pt idx="1219">
                  <c:v>1.9684899377181382E-2</c:v>
                </c:pt>
                <c:pt idx="1220">
                  <c:v>1.9677473324381006E-2</c:v>
                </c:pt>
                <c:pt idx="1221">
                  <c:v>1.9670001913012738E-2</c:v>
                </c:pt>
                <c:pt idx="1222">
                  <c:v>1.966247576756525E-2</c:v>
                </c:pt>
                <c:pt idx="1223">
                  <c:v>1.9654910621487841E-2</c:v>
                </c:pt>
                <c:pt idx="1224">
                  <c:v>1.9647300698539528E-2</c:v>
                </c:pt>
                <c:pt idx="1225">
                  <c:v>1.9639646188863859E-2</c:v>
                </c:pt>
                <c:pt idx="1226">
                  <c:v>1.9631947282608735E-2</c:v>
                </c:pt>
                <c:pt idx="1227">
                  <c:v>1.9624204169916837E-2</c:v>
                </c:pt>
                <c:pt idx="1228">
                  <c:v>1.9616417040933462E-2</c:v>
                </c:pt>
                <c:pt idx="1229">
                  <c:v>1.960858608580476E-2</c:v>
                </c:pt>
                <c:pt idx="1230">
                  <c:v>1.9600711494675162E-2</c:v>
                </c:pt>
                <c:pt idx="1231">
                  <c:v>1.9592793457690823E-2</c:v>
                </c:pt>
                <c:pt idx="1232">
                  <c:v>1.9584832164995299E-2</c:v>
                </c:pt>
                <c:pt idx="1233">
                  <c:v>1.9576827806733008E-2</c:v>
                </c:pt>
                <c:pt idx="1234">
                  <c:v>1.9568780573050112E-2</c:v>
                </c:pt>
                <c:pt idx="1235">
                  <c:v>1.9560690654089295E-2</c:v>
                </c:pt>
                <c:pt idx="1236">
                  <c:v>1.9552558239997585E-2</c:v>
                </c:pt>
                <c:pt idx="1237">
                  <c:v>1.954438352091593E-2</c:v>
                </c:pt>
                <c:pt idx="1238">
                  <c:v>1.953616668699136E-2</c:v>
                </c:pt>
                <c:pt idx="1239">
                  <c:v>1.9527976943522235E-2</c:v>
                </c:pt>
                <c:pt idx="1240">
                  <c:v>1.9519679844393165E-2</c:v>
                </c:pt>
                <c:pt idx="1241">
                  <c:v>1.9511341189323867E-2</c:v>
                </c:pt>
                <c:pt idx="1242">
                  <c:v>1.9502961168447089E-2</c:v>
                </c:pt>
                <c:pt idx="1243">
                  <c:v>1.9494457449721291E-2</c:v>
                </c:pt>
                <c:pt idx="1244">
                  <c:v>1.9485991919739057E-2</c:v>
                </c:pt>
                <c:pt idx="1245">
                  <c:v>1.9477485605912694E-2</c:v>
                </c:pt>
                <c:pt idx="1246">
                  <c:v>1.9468938698383152E-2</c:v>
                </c:pt>
                <c:pt idx="1247">
                  <c:v>1.9460351387292244E-2</c:v>
                </c:pt>
                <c:pt idx="1248">
                  <c:v>1.9451723862781784E-2</c:v>
                </c:pt>
                <c:pt idx="1249">
                  <c:v>1.9443056314989247E-2</c:v>
                </c:pt>
                <c:pt idx="1250">
                  <c:v>1.9434348934057311E-2</c:v>
                </c:pt>
                <c:pt idx="1251">
                  <c:v>1.942560191012432E-2</c:v>
                </c:pt>
                <c:pt idx="1252">
                  <c:v>1.9416927668472819E-2</c:v>
                </c:pt>
                <c:pt idx="1253">
                  <c:v>1.9408105172157773E-2</c:v>
                </c:pt>
                <c:pt idx="1254">
                  <c:v>1.9399243591562299E-2</c:v>
                </c:pt>
                <c:pt idx="1255">
                  <c:v>1.939034311680948E-2</c:v>
                </c:pt>
                <c:pt idx="1256">
                  <c:v>1.9381403938024153E-2</c:v>
                </c:pt>
                <c:pt idx="1257">
                  <c:v>1.9372426245328523E-2</c:v>
                </c:pt>
                <c:pt idx="1258">
                  <c:v>1.9363410228845676E-2</c:v>
                </c:pt>
                <c:pt idx="1259">
                  <c:v>1.9354356078697808E-2</c:v>
                </c:pt>
                <c:pt idx="1260">
                  <c:v>1.9345263985004493E-2</c:v>
                </c:pt>
                <c:pt idx="1261">
                  <c:v>1.9336274836256884E-2</c:v>
                </c:pt>
                <c:pt idx="1262">
                  <c:v>1.9327110564333339E-2</c:v>
                </c:pt>
                <c:pt idx="1263">
                  <c:v>1.931790890741425E-2</c:v>
                </c:pt>
                <c:pt idx="1264">
                  <c:v>1.9308670055605326E-2</c:v>
                </c:pt>
                <c:pt idx="1265">
                  <c:v>1.9299087536736377E-2</c:v>
                </c:pt>
                <c:pt idx="1266">
                  <c:v>1.9289768684140705E-2</c:v>
                </c:pt>
                <c:pt idx="1267">
                  <c:v>1.9280413230694855E-2</c:v>
                </c:pt>
                <c:pt idx="1268">
                  <c:v>1.927102136652848E-2</c:v>
                </c:pt>
                <c:pt idx="1269">
                  <c:v>1.9261593281768623E-2</c:v>
                </c:pt>
                <c:pt idx="1270">
                  <c:v>1.9252297979368831E-2</c:v>
                </c:pt>
                <c:pt idx="1271">
                  <c:v>1.9242801054502972E-2</c:v>
                </c:pt>
                <c:pt idx="1272">
                  <c:v>1.9233268467493989E-2</c:v>
                </c:pt>
                <c:pt idx="1273">
                  <c:v>1.922370040845266E-2</c:v>
                </c:pt>
                <c:pt idx="1274">
                  <c:v>1.9213916203491967E-2</c:v>
                </c:pt>
                <c:pt idx="1275">
                  <c:v>1.9204274787811355E-2</c:v>
                </c:pt>
                <c:pt idx="1276">
                  <c:v>1.9194598482408329E-2</c:v>
                </c:pt>
                <c:pt idx="1277">
                  <c:v>1.918488747740385E-2</c:v>
                </c:pt>
                <c:pt idx="1278">
                  <c:v>1.9175141962918012E-2</c:v>
                </c:pt>
                <c:pt idx="1279">
                  <c:v>1.9165362129070038E-2</c:v>
                </c:pt>
                <c:pt idx="1280">
                  <c:v>1.915554816597655E-2</c:v>
                </c:pt>
                <c:pt idx="1281">
                  <c:v>1.914570026375503E-2</c:v>
                </c:pt>
                <c:pt idx="1282">
                  <c:v>1.913581861252036E-2</c:v>
                </c:pt>
                <c:pt idx="1283">
                  <c:v>1.9125903402390898E-2</c:v>
                </c:pt>
                <c:pt idx="1284">
                  <c:v>1.9115954823476309E-2</c:v>
                </c:pt>
                <c:pt idx="1285">
                  <c:v>1.9105973065890604E-2</c:v>
                </c:pt>
                <c:pt idx="1286">
                  <c:v>1.9095958319746059E-2</c:v>
                </c:pt>
                <c:pt idx="1287">
                  <c:v>1.908591077515321E-2</c:v>
                </c:pt>
                <c:pt idx="1288">
                  <c:v>1.9075830622220853E-2</c:v>
                </c:pt>
                <c:pt idx="1289">
                  <c:v>1.9065718051056918E-2</c:v>
                </c:pt>
                <c:pt idx="1290">
                  <c:v>1.9055573251769337E-2</c:v>
                </c:pt>
                <c:pt idx="1291">
                  <c:v>1.9045626349847911E-2</c:v>
                </c:pt>
                <c:pt idx="1292">
                  <c:v>1.9035420442132484E-2</c:v>
                </c:pt>
                <c:pt idx="1293">
                  <c:v>1.9025182864409781E-2</c:v>
                </c:pt>
                <c:pt idx="1294">
                  <c:v>1.9014913806771259E-2</c:v>
                </c:pt>
                <c:pt idx="1295">
                  <c:v>1.9004613459303991E-2</c:v>
                </c:pt>
                <c:pt idx="1296">
                  <c:v>1.8994038311292309E-2</c:v>
                </c:pt>
                <c:pt idx="1297">
                  <c:v>1.8983673238036965E-2</c:v>
                </c:pt>
                <c:pt idx="1298">
                  <c:v>1.897327745747188E-2</c:v>
                </c:pt>
                <c:pt idx="1299">
                  <c:v>1.8962851159691957E-2</c:v>
                </c:pt>
                <c:pt idx="1300">
                  <c:v>1.8952394534792957E-2</c:v>
                </c:pt>
                <c:pt idx="1301">
                  <c:v>1.8941907772868905E-2</c:v>
                </c:pt>
                <c:pt idx="1302">
                  <c:v>1.8931391064009487E-2</c:v>
                </c:pt>
                <c:pt idx="1303">
                  <c:v>1.8920844598308732E-2</c:v>
                </c:pt>
                <c:pt idx="1304">
                  <c:v>1.8910798483594782E-2</c:v>
                </c:pt>
                <c:pt idx="1305">
                  <c:v>1.890019831149381E-2</c:v>
                </c:pt>
                <c:pt idx="1306">
                  <c:v>1.8889568928095457E-2</c:v>
                </c:pt>
                <c:pt idx="1307">
                  <c:v>1.8878910523460135E-2</c:v>
                </c:pt>
                <c:pt idx="1308">
                  <c:v>1.8868223287650032E-2</c:v>
                </c:pt>
                <c:pt idx="1309">
                  <c:v>1.8857507410717567E-2</c:v>
                </c:pt>
                <c:pt idx="1310">
                  <c:v>1.8846763082724927E-2</c:v>
                </c:pt>
                <c:pt idx="1311">
                  <c:v>1.8835707590510092E-2</c:v>
                </c:pt>
                <c:pt idx="1312">
                  <c:v>1.8825189833764355E-2</c:v>
                </c:pt>
                <c:pt idx="1313">
                  <c:v>1.8814361292905701E-2</c:v>
                </c:pt>
                <c:pt idx="1314">
                  <c:v>1.8803505061192105E-2</c:v>
                </c:pt>
                <c:pt idx="1315">
                  <c:v>1.8792621328675985E-2</c:v>
                </c:pt>
                <c:pt idx="1316">
                  <c:v>1.8781710285405318E-2</c:v>
                </c:pt>
                <c:pt idx="1317">
                  <c:v>1.877017605751459E-2</c:v>
                </c:pt>
                <c:pt idx="1318">
                  <c:v>1.8759206049108579E-2</c:v>
                </c:pt>
                <c:pt idx="1319">
                  <c:v>1.8748209325118038E-2</c:v>
                </c:pt>
                <c:pt idx="1320">
                  <c:v>1.8737186075610066E-2</c:v>
                </c:pt>
                <c:pt idx="1321">
                  <c:v>1.8726136490646538E-2</c:v>
                </c:pt>
                <c:pt idx="1322">
                  <c:v>1.8715371070463897E-2</c:v>
                </c:pt>
                <c:pt idx="1323">
                  <c:v>1.8704271778378908E-2</c:v>
                </c:pt>
                <c:pt idx="1324">
                  <c:v>1.8693146708442861E-2</c:v>
                </c:pt>
                <c:pt idx="1325">
                  <c:v>1.8681996050700651E-2</c:v>
                </c:pt>
                <c:pt idx="1326">
                  <c:v>1.8670500186154383E-2</c:v>
                </c:pt>
                <c:pt idx="1327">
                  <c:v>1.8659296579723102E-2</c:v>
                </c:pt>
                <c:pt idx="1328">
                  <c:v>1.8648067968243351E-2</c:v>
                </c:pt>
                <c:pt idx="1329">
                  <c:v>1.8636814541763982E-2</c:v>
                </c:pt>
                <c:pt idx="1330">
                  <c:v>1.8625536490334708E-2</c:v>
                </c:pt>
                <c:pt idx="1331">
                  <c:v>1.8614234004002635E-2</c:v>
                </c:pt>
                <c:pt idx="1332">
                  <c:v>1.8602907272815744E-2</c:v>
                </c:pt>
                <c:pt idx="1333">
                  <c:v>1.8591556486815059E-2</c:v>
                </c:pt>
                <c:pt idx="1334">
                  <c:v>1.8580181836045952E-2</c:v>
                </c:pt>
                <c:pt idx="1335">
                  <c:v>1.8568783510547714E-2</c:v>
                </c:pt>
                <c:pt idx="1336">
                  <c:v>1.8557361700359629E-2</c:v>
                </c:pt>
                <c:pt idx="1337">
                  <c:v>1.8545916595519248E-2</c:v>
                </c:pt>
                <c:pt idx="1338">
                  <c:v>1.8534448386060651E-2</c:v>
                </c:pt>
                <c:pt idx="1339">
                  <c:v>1.8522957262018778E-2</c:v>
                </c:pt>
                <c:pt idx="1340">
                  <c:v>1.8511443413422497E-2</c:v>
                </c:pt>
                <c:pt idx="1341">
                  <c:v>1.8499907030305875E-2</c:v>
                </c:pt>
                <c:pt idx="1342">
                  <c:v>1.8488348302694302E-2</c:v>
                </c:pt>
                <c:pt idx="1343">
                  <c:v>1.8476767420614906E-2</c:v>
                </c:pt>
                <c:pt idx="1344">
                  <c:v>1.8465524618850107E-2</c:v>
                </c:pt>
                <c:pt idx="1345">
                  <c:v>1.8453902111965285E-2</c:v>
                </c:pt>
                <c:pt idx="1346">
                  <c:v>1.8442258007836908E-2</c:v>
                </c:pt>
                <c:pt idx="1347">
                  <c:v>1.8430592496474742E-2</c:v>
                </c:pt>
                <c:pt idx="1348">
                  <c:v>1.84185373439796E-2</c:v>
                </c:pt>
                <c:pt idx="1349">
                  <c:v>1.8406827525536011E-2</c:v>
                </c:pt>
                <c:pt idx="1350">
                  <c:v>1.8395096882755382E-2</c:v>
                </c:pt>
                <c:pt idx="1351">
                  <c:v>1.8383345605646594E-2</c:v>
                </c:pt>
                <c:pt idx="1352">
                  <c:v>1.8371573884222003E-2</c:v>
                </c:pt>
                <c:pt idx="1353">
                  <c:v>1.8359781908487877E-2</c:v>
                </c:pt>
                <c:pt idx="1354">
                  <c:v>1.8347969868447011E-2</c:v>
                </c:pt>
                <c:pt idx="1355">
                  <c:v>1.8336137954104811E-2</c:v>
                </c:pt>
                <c:pt idx="1356">
                  <c:v>1.8324670918799725E-2</c:v>
                </c:pt>
                <c:pt idx="1357">
                  <c:v>1.8313188109611467E-2</c:v>
                </c:pt>
                <c:pt idx="1358">
                  <c:v>1.8301301605959885E-2</c:v>
                </c:pt>
                <c:pt idx="1359">
                  <c:v>1.828939596201451E-2</c:v>
                </c:pt>
                <c:pt idx="1360">
                  <c:v>1.827747136774871E-2</c:v>
                </c:pt>
                <c:pt idx="1361">
                  <c:v>1.8265528013130528E-2</c:v>
                </c:pt>
                <c:pt idx="1362">
                  <c:v>1.8253170156634222E-2</c:v>
                </c:pt>
                <c:pt idx="1363">
                  <c:v>1.8241585782698522E-2</c:v>
                </c:pt>
                <c:pt idx="1364">
                  <c:v>1.8229587286813675E-2</c:v>
                </c:pt>
                <c:pt idx="1365">
                  <c:v>1.8218774276350352E-2</c:v>
                </c:pt>
                <c:pt idx="1366">
                  <c:v>1.8205536483502094E-2</c:v>
                </c:pt>
                <c:pt idx="1367">
                  <c:v>1.8193484555992789E-2</c:v>
                </c:pt>
                <c:pt idx="1368">
                  <c:v>1.8181415197853212E-2</c:v>
                </c:pt>
                <c:pt idx="1369">
                  <c:v>1.8168510748628561E-2</c:v>
                </c:pt>
                <c:pt idx="1370">
                  <c:v>1.8156403518771628E-2</c:v>
                </c:pt>
                <c:pt idx="1371">
                  <c:v>1.814427945438701E-2</c:v>
                </c:pt>
                <c:pt idx="1372">
                  <c:v>1.8132138745444486E-2</c:v>
                </c:pt>
                <c:pt idx="1373">
                  <c:v>1.811998158190949E-2</c:v>
                </c:pt>
                <c:pt idx="1374">
                  <c:v>1.8108225987189426E-2</c:v>
                </c:pt>
                <c:pt idx="1375">
                  <c:v>1.809603820816957E-2</c:v>
                </c:pt>
                <c:pt idx="1376">
                  <c:v>1.8083834531261868E-2</c:v>
                </c:pt>
                <c:pt idx="1377">
                  <c:v>1.8071615146411091E-2</c:v>
                </c:pt>
                <c:pt idx="1378">
                  <c:v>1.8058955594017757E-2</c:v>
                </c:pt>
                <c:pt idx="1379">
                  <c:v>1.8046703692097796E-2</c:v>
                </c:pt>
                <c:pt idx="1380">
                  <c:v>1.8034436665288672E-2</c:v>
                </c:pt>
                <c:pt idx="1381">
                  <c:v>1.8022154703538438E-2</c:v>
                </c:pt>
                <c:pt idx="1382">
                  <c:v>1.800985799679428E-2</c:v>
                </c:pt>
                <c:pt idx="1383">
                  <c:v>1.7997546734999044E-2</c:v>
                </c:pt>
                <c:pt idx="1384">
                  <c:v>1.7985221108096448E-2</c:v>
                </c:pt>
                <c:pt idx="1385">
                  <c:v>1.7972881306027588E-2</c:v>
                </c:pt>
                <c:pt idx="1386">
                  <c:v>1.7960527518727499E-2</c:v>
                </c:pt>
                <c:pt idx="1387">
                  <c:v>1.7948159936133804E-2</c:v>
                </c:pt>
                <c:pt idx="1388">
                  <c:v>1.7935778748178925E-2</c:v>
                </c:pt>
                <c:pt idx="1389">
                  <c:v>1.7923384144790933E-2</c:v>
                </c:pt>
                <c:pt idx="1390">
                  <c:v>1.7910976315903986E-2</c:v>
                </c:pt>
                <c:pt idx="1391">
                  <c:v>1.7898555451442675E-2</c:v>
                </c:pt>
                <c:pt idx="1392">
                  <c:v>1.7886121741328132E-2</c:v>
                </c:pt>
                <c:pt idx="1393">
                  <c:v>1.7873675375485818E-2</c:v>
                </c:pt>
                <c:pt idx="1394">
                  <c:v>1.7861216543835119E-2</c:v>
                </c:pt>
                <c:pt idx="1395">
                  <c:v>1.7848745436291072E-2</c:v>
                </c:pt>
                <c:pt idx="1396">
                  <c:v>1.7836714938220873E-2</c:v>
                </c:pt>
                <c:pt idx="1397">
                  <c:v>1.7824221279940631E-2</c:v>
                </c:pt>
                <c:pt idx="1398">
                  <c:v>1.7811715902089145E-2</c:v>
                </c:pt>
                <c:pt idx="1399">
                  <c:v>1.7798742045464864E-2</c:v>
                </c:pt>
                <c:pt idx="1400">
                  <c:v>1.7786212407142333E-2</c:v>
                </c:pt>
                <c:pt idx="1401">
                  <c:v>1.7773671632383681E-2</c:v>
                </c:pt>
                <c:pt idx="1402">
                  <c:v>1.7761119911090917E-2</c:v>
                </c:pt>
                <c:pt idx="1403">
                  <c:v>1.7748557433159961E-2</c:v>
                </c:pt>
                <c:pt idx="1404">
                  <c:v>1.7735984388491957E-2</c:v>
                </c:pt>
                <c:pt idx="1405">
                  <c:v>1.7723400966977613E-2</c:v>
                </c:pt>
                <c:pt idx="1406">
                  <c:v>1.7710807358511986E-2</c:v>
                </c:pt>
                <c:pt idx="1407">
                  <c:v>1.7698203752979709E-2</c:v>
                </c:pt>
                <c:pt idx="1408">
                  <c:v>1.7685590340272356E-2</c:v>
                </c:pt>
                <c:pt idx="1409">
                  <c:v>1.7673907681529322E-2</c:v>
                </c:pt>
                <c:pt idx="1410">
                  <c:v>1.7661277737516023E-2</c:v>
                </c:pt>
                <c:pt idx="1411">
                  <c:v>1.7648638528870109E-2</c:v>
                </c:pt>
                <c:pt idx="1412">
                  <c:v>1.763418261809413E-2</c:v>
                </c:pt>
                <c:pt idx="1413">
                  <c:v>1.762152419598273E-2</c:v>
                </c:pt>
                <c:pt idx="1414">
                  <c:v>1.7608857105926745E-2</c:v>
                </c:pt>
                <c:pt idx="1415">
                  <c:v>1.7596181537778754E-2</c:v>
                </c:pt>
                <c:pt idx="1416">
                  <c:v>1.7583497681385118E-2</c:v>
                </c:pt>
                <c:pt idx="1417">
                  <c:v>1.7571285564334273E-2</c:v>
                </c:pt>
                <c:pt idx="1418">
                  <c:v>1.7558586848959754E-2</c:v>
                </c:pt>
                <c:pt idx="1419">
                  <c:v>1.7545880401238338E-2</c:v>
                </c:pt>
                <c:pt idx="1420">
                  <c:v>1.7533166411000198E-2</c:v>
                </c:pt>
                <c:pt idx="1421">
                  <c:v>1.7518991667250964E-2</c:v>
                </c:pt>
                <c:pt idx="1422">
                  <c:v>1.750625988510067E-2</c:v>
                </c:pt>
                <c:pt idx="1423">
                  <c:v>1.7493521170914562E-2</c:v>
                </c:pt>
                <c:pt idx="1424">
                  <c:v>1.7480775714544251E-2</c:v>
                </c:pt>
                <c:pt idx="1425">
                  <c:v>1.7468023705834397E-2</c:v>
                </c:pt>
                <c:pt idx="1426">
                  <c:v>1.7455755238012221E-2</c:v>
                </c:pt>
                <c:pt idx="1427">
                  <c:v>1.744299171653382E-2</c:v>
                </c:pt>
                <c:pt idx="1428">
                  <c:v>1.7430222198518523E-2</c:v>
                </c:pt>
                <c:pt idx="1429">
                  <c:v>1.7417446873794269E-2</c:v>
                </c:pt>
                <c:pt idx="1430">
                  <c:v>1.7404172021632684E-2</c:v>
                </c:pt>
                <c:pt idx="1431">
                  <c:v>1.7391384685517482E-2</c:v>
                </c:pt>
                <c:pt idx="1432">
                  <c:v>1.7378592125915422E-2</c:v>
                </c:pt>
                <c:pt idx="1433">
                  <c:v>1.7365794532656392E-2</c:v>
                </c:pt>
                <c:pt idx="1434">
                  <c:v>1.7352992099881615E-2</c:v>
                </c:pt>
                <c:pt idx="1435">
                  <c:v>1.73401853984336E-2</c:v>
                </c:pt>
                <c:pt idx="1436">
                  <c:v>1.7327375664899697E-2</c:v>
                </c:pt>
                <c:pt idx="1437">
                  <c:v>1.7314564207530806E-2</c:v>
                </c:pt>
                <c:pt idx="1438">
                  <c:v>1.7301752338818782E-2</c:v>
                </c:pt>
                <c:pt idx="1439">
                  <c:v>1.7288941375499911E-2</c:v>
                </c:pt>
                <c:pt idx="1440">
                  <c:v>1.7276132638545348E-2</c:v>
                </c:pt>
                <c:pt idx="1441">
                  <c:v>1.7263327453172425E-2</c:v>
                </c:pt>
                <c:pt idx="1442">
                  <c:v>1.7250527148835074E-2</c:v>
                </c:pt>
                <c:pt idx="1443">
                  <c:v>1.7237733059229932E-2</c:v>
                </c:pt>
                <c:pt idx="1444">
                  <c:v>1.7224946522292846E-2</c:v>
                </c:pt>
                <c:pt idx="1445">
                  <c:v>1.7212168880200624E-2</c:v>
                </c:pt>
                <c:pt idx="1446">
                  <c:v>1.719940147936928E-2</c:v>
                </c:pt>
                <c:pt idx="1447">
                  <c:v>1.7186645669917098E-2</c:v>
                </c:pt>
                <c:pt idx="1448">
                  <c:v>1.7174401225859809E-2</c:v>
                </c:pt>
                <c:pt idx="1449">
                  <c:v>1.7161670749457535E-2</c:v>
                </c:pt>
                <c:pt idx="1450">
                  <c:v>1.7148953533363275E-2</c:v>
                </c:pt>
                <c:pt idx="1451">
                  <c:v>1.7135752299450472E-2</c:v>
                </c:pt>
                <c:pt idx="1452">
                  <c:v>1.7123062768136053E-2</c:v>
                </c:pt>
                <c:pt idx="1453">
                  <c:v>1.7110387252518931E-2</c:v>
                </c:pt>
                <c:pt idx="1454">
                  <c:v>1.7097725998187874E-2</c:v>
                </c:pt>
                <c:pt idx="1455">
                  <c:v>1.7085079250721221E-2</c:v>
                </c:pt>
                <c:pt idx="1456">
                  <c:v>1.7072447255699053E-2</c:v>
                </c:pt>
                <c:pt idx="1457">
                  <c:v>1.7059830258696233E-2</c:v>
                </c:pt>
                <c:pt idx="1458">
                  <c:v>1.7047228505285887E-2</c:v>
                </c:pt>
                <c:pt idx="1459">
                  <c:v>1.7034642241035063E-2</c:v>
                </c:pt>
                <c:pt idx="1460">
                  <c:v>1.7022071711512543E-2</c:v>
                </c:pt>
                <c:pt idx="1461">
                  <c:v>1.7010009571348295E-2</c:v>
                </c:pt>
                <c:pt idx="1462">
                  <c:v>1.699747063359909E-2</c:v>
                </c:pt>
                <c:pt idx="1463">
                  <c:v>1.6984948148509777E-2</c:v>
                </c:pt>
                <c:pt idx="1464">
                  <c:v>1.6970657198077947E-2</c:v>
                </c:pt>
                <c:pt idx="1465">
                  <c:v>1.6958170795520762E-2</c:v>
                </c:pt>
                <c:pt idx="1466">
                  <c:v>1.6945701617327929E-2</c:v>
                </c:pt>
                <c:pt idx="1467">
                  <c:v>1.6933249909033152E-2</c:v>
                </c:pt>
                <c:pt idx="1468">
                  <c:v>1.6920815916171891E-2</c:v>
                </c:pt>
                <c:pt idx="1469">
                  <c:v>1.690888680360203E-2</c:v>
                </c:pt>
                <c:pt idx="1470">
                  <c:v>1.689648821270584E-2</c:v>
                </c:pt>
                <c:pt idx="1471">
                  <c:v>1.6884108054998848E-2</c:v>
                </c:pt>
                <c:pt idx="1472">
                  <c:v>1.6871746575995772E-2</c:v>
                </c:pt>
                <c:pt idx="1473">
                  <c:v>1.6859404021203339E-2</c:v>
                </c:pt>
                <c:pt idx="1474">
                  <c:v>1.6846114897014632E-2</c:v>
                </c:pt>
                <c:pt idx="1475">
                  <c:v>1.683381264841741E-2</c:v>
                </c:pt>
                <c:pt idx="1476">
                  <c:v>1.6821530098290002E-2</c:v>
                </c:pt>
                <c:pt idx="1477">
                  <c:v>1.6809267492149057E-2</c:v>
                </c:pt>
                <c:pt idx="1478">
                  <c:v>1.6797504351629224E-2</c:v>
                </c:pt>
                <c:pt idx="1479">
                  <c:v>1.6785281432910741E-2</c:v>
                </c:pt>
                <c:pt idx="1480">
                  <c:v>1.6773079175803583E-2</c:v>
                </c:pt>
                <c:pt idx="1481">
                  <c:v>1.6760897825806313E-2</c:v>
                </c:pt>
                <c:pt idx="1482">
                  <c:v>1.6745576635941593E-2</c:v>
                </c:pt>
                <c:pt idx="1483">
                  <c:v>1.673344396557875E-2</c:v>
                </c:pt>
                <c:pt idx="1484">
                  <c:v>1.6721333030717815E-2</c:v>
                </c:pt>
                <c:pt idx="1485">
                  <c:v>1.6709244076870487E-2</c:v>
                </c:pt>
                <c:pt idx="1486">
                  <c:v>1.6698590362732472E-2</c:v>
                </c:pt>
                <c:pt idx="1487">
                  <c:v>1.6685133094259178E-2</c:v>
                </c:pt>
                <c:pt idx="1488">
                  <c:v>1.6673111556505832E-2</c:v>
                </c:pt>
                <c:pt idx="1489">
                  <c:v>1.6661112981791619E-2</c:v>
                </c:pt>
                <c:pt idx="1490">
                  <c:v>1.6649137615618023E-2</c:v>
                </c:pt>
                <c:pt idx="1491">
                  <c:v>1.6637185703479742E-2</c:v>
                </c:pt>
                <c:pt idx="1492">
                  <c:v>1.6625257490872306E-2</c:v>
                </c:pt>
                <c:pt idx="1493">
                  <c:v>1.6613353223287004E-2</c:v>
                </c:pt>
                <c:pt idx="1494">
                  <c:v>1.6601473146214275E-2</c:v>
                </c:pt>
                <c:pt idx="1495">
                  <c:v>1.6589617505138602E-2</c:v>
                </c:pt>
                <c:pt idx="1496">
                  <c:v>1.6577786545546171E-2</c:v>
                </c:pt>
                <c:pt idx="1497">
                  <c:v>1.656598051291551E-2</c:v>
                </c:pt>
                <c:pt idx="1498">
                  <c:v>1.6554199652728554E-2</c:v>
                </c:pt>
                <c:pt idx="1499">
                  <c:v>1.6543810139177575E-2</c:v>
                </c:pt>
                <c:pt idx="1500">
                  <c:v>1.6532076338265568E-2</c:v>
                </c:pt>
                <c:pt idx="1501">
                  <c:v>1.6520368388923241E-2</c:v>
                </c:pt>
                <c:pt idx="1502">
                  <c:v>1.6508686536593813E-2</c:v>
                </c:pt>
                <c:pt idx="1503">
                  <c:v>1.6495681530018482E-2</c:v>
                </c:pt>
                <c:pt idx="1504">
                  <c:v>1.6484056859404291E-2</c:v>
                </c:pt>
                <c:pt idx="1505">
                  <c:v>1.647245907951549E-2</c:v>
                </c:pt>
                <c:pt idx="1506">
                  <c:v>1.646088843581105E-2</c:v>
                </c:pt>
                <c:pt idx="1507">
                  <c:v>1.6449345173749099E-2</c:v>
                </c:pt>
                <c:pt idx="1508">
                  <c:v>1.6439157204411966E-2</c:v>
                </c:pt>
                <c:pt idx="1509">
                  <c:v>1.6426341776364727E-2</c:v>
                </c:pt>
                <c:pt idx="1510">
                  <c:v>1.6414882131944093E-2</c:v>
                </c:pt>
                <c:pt idx="1511">
                  <c:v>1.6403450850970374E-2</c:v>
                </c:pt>
                <c:pt idx="1512">
                  <c:v>1.6393357344853456E-2</c:v>
                </c:pt>
                <c:pt idx="1513">
                  <c:v>1.638241383936645E-2</c:v>
                </c:pt>
                <c:pt idx="1514">
                  <c:v>1.637106268987587E-2</c:v>
                </c:pt>
                <c:pt idx="1515">
                  <c:v>1.6359740808739254E-2</c:v>
                </c:pt>
                <c:pt idx="1516">
                  <c:v>1.634318845287646E-2</c:v>
                </c:pt>
                <c:pt idx="1517">
                  <c:v>1.6331512666779426E-2</c:v>
                </c:pt>
                <c:pt idx="1518">
                  <c:v>1.6320722365392042E-2</c:v>
                </c:pt>
                <c:pt idx="1519">
                  <c:v>1.630953476050559E-2</c:v>
                </c:pt>
                <c:pt idx="1520">
                  <c:v>1.6298377775394862E-2</c:v>
                </c:pt>
                <c:pt idx="1521">
                  <c:v>1.6287251655456528E-2</c:v>
                </c:pt>
                <c:pt idx="1522">
                  <c:v>1.6276156646091656E-2</c:v>
                </c:pt>
                <c:pt idx="1523">
                  <c:v>1.6265092992696031E-2</c:v>
                </c:pt>
                <c:pt idx="1524">
                  <c:v>1.6254060940661057E-2</c:v>
                </c:pt>
                <c:pt idx="1525">
                  <c:v>1.6242647133687251E-2</c:v>
                </c:pt>
                <c:pt idx="1526">
                  <c:v>1.6231680866873491E-2</c:v>
                </c:pt>
                <c:pt idx="1527">
                  <c:v>1.622074695690737E-2</c:v>
                </c:pt>
                <c:pt idx="1528">
                  <c:v>1.6209845649185629E-2</c:v>
                </c:pt>
                <c:pt idx="1529">
                  <c:v>1.61989771890972E-2</c:v>
                </c:pt>
                <c:pt idx="1530">
                  <c:v>1.6187000528718447E-2</c:v>
                </c:pt>
                <c:pt idx="1531">
                  <c:v>1.6176201336992969E-2</c:v>
                </c:pt>
                <c:pt idx="1532">
                  <c:v>1.6165435744767816E-2</c:v>
                </c:pt>
                <c:pt idx="1533">
                  <c:v>1.6154703997419452E-2</c:v>
                </c:pt>
                <c:pt idx="1534">
                  <c:v>1.6143610338956921E-2</c:v>
                </c:pt>
                <c:pt idx="1535">
                  <c:v>1.6132949040694445E-2</c:v>
                </c:pt>
                <c:pt idx="1536">
                  <c:v>1.6122322342815396E-2</c:v>
                </c:pt>
                <c:pt idx="1537">
                  <c:v>1.6111730490696537E-2</c:v>
                </c:pt>
                <c:pt idx="1538">
                  <c:v>1.6101173729714632E-2</c:v>
                </c:pt>
                <c:pt idx="1539">
                  <c:v>1.6090652305243838E-2</c:v>
                </c:pt>
                <c:pt idx="1540">
                  <c:v>1.6080166462655698E-2</c:v>
                </c:pt>
                <c:pt idx="1541">
                  <c:v>1.6069716447321764E-2</c:v>
                </c:pt>
                <c:pt idx="1542">
                  <c:v>1.6059302504610982E-2</c:v>
                </c:pt>
                <c:pt idx="1543">
                  <c:v>1.6048924879891423E-2</c:v>
                </c:pt>
                <c:pt idx="1544">
                  <c:v>1.6038583818527685E-2</c:v>
                </c:pt>
                <c:pt idx="1545">
                  <c:v>1.6028279565884367E-2</c:v>
                </c:pt>
                <c:pt idx="1546">
                  <c:v>1.6018012367325196E-2</c:v>
                </c:pt>
                <c:pt idx="1547">
                  <c:v>1.6007782468210427E-2</c:v>
                </c:pt>
                <c:pt idx="1548">
                  <c:v>1.5997590113899448E-2</c:v>
                </c:pt>
                <c:pt idx="1549">
                  <c:v>1.5987435549753379E-2</c:v>
                </c:pt>
                <c:pt idx="1550">
                  <c:v>1.5977319021124654E-2</c:v>
                </c:pt>
                <c:pt idx="1551">
                  <c:v>1.5967599738299441E-2</c:v>
                </c:pt>
                <c:pt idx="1552">
                  <c:v>1.595755766293917E-2</c:v>
                </c:pt>
                <c:pt idx="1553">
                  <c:v>1.5947554339643313E-2</c:v>
                </c:pt>
                <c:pt idx="1554">
                  <c:v>1.5937590013754076E-2</c:v>
                </c:pt>
                <c:pt idx="1555">
                  <c:v>1.5927664930617185E-2</c:v>
                </c:pt>
                <c:pt idx="1556">
                  <c:v>1.5917432335071008E-2</c:v>
                </c:pt>
                <c:pt idx="1557">
                  <c:v>1.5907588924952698E-2</c:v>
                </c:pt>
                <c:pt idx="1558">
                  <c:v>1.5897785513160782E-2</c:v>
                </c:pt>
                <c:pt idx="1559">
                  <c:v>1.588802234503639E-2</c:v>
                </c:pt>
                <c:pt idx="1560">
                  <c:v>1.5878299665925882E-2</c:v>
                </c:pt>
                <c:pt idx="1561">
                  <c:v>1.5868617721170392E-2</c:v>
                </c:pt>
                <c:pt idx="1562">
                  <c:v>1.585897675611193E-2</c:v>
                </c:pt>
                <c:pt idx="1563">
                  <c:v>1.5849377016089898E-2</c:v>
                </c:pt>
                <c:pt idx="1564">
                  <c:v>1.5840472667522754E-2</c:v>
                </c:pt>
                <c:pt idx="1565">
                  <c:v>1.5830950899252905E-2</c:v>
                </c:pt>
                <c:pt idx="1566">
                  <c:v>1.582147105280729E-2</c:v>
                </c:pt>
                <c:pt idx="1567">
                  <c:v>1.581203337350523E-2</c:v>
                </c:pt>
                <c:pt idx="1568">
                  <c:v>1.5802638106667821E-2</c:v>
                </c:pt>
                <c:pt idx="1569">
                  <c:v>1.5793285497615273E-2</c:v>
                </c:pt>
                <c:pt idx="1570">
                  <c:v>1.5783975791662463E-2</c:v>
                </c:pt>
                <c:pt idx="1571">
                  <c:v>1.5774709234130491E-2</c:v>
                </c:pt>
                <c:pt idx="1572">
                  <c:v>1.576518038893816E-2</c:v>
                </c:pt>
                <c:pt idx="1573">
                  <c:v>1.5756306545586796E-2</c:v>
                </c:pt>
                <c:pt idx="1574">
                  <c:v>1.5747170905205721E-2</c:v>
                </c:pt>
                <c:pt idx="1575">
                  <c:v>1.5738079394505888E-2</c:v>
                </c:pt>
                <c:pt idx="1576">
                  <c:v>1.5729032258797737E-2</c:v>
                </c:pt>
                <c:pt idx="1577">
                  <c:v>1.5719446672636878E-2</c:v>
                </c:pt>
                <c:pt idx="1578">
                  <c:v>1.5710494748289863E-2</c:v>
                </c:pt>
                <c:pt idx="1579">
                  <c:v>1.5701587974288913E-2</c:v>
                </c:pt>
                <c:pt idx="1580">
                  <c:v>1.5692726595959536E-2</c:v>
                </c:pt>
                <c:pt idx="1581">
                  <c:v>1.5683910858623751E-2</c:v>
                </c:pt>
                <c:pt idx="1582">
                  <c:v>1.5675417894596973E-2</c:v>
                </c:pt>
                <c:pt idx="1583">
                  <c:v>1.5666691212898827E-2</c:v>
                </c:pt>
                <c:pt idx="1584">
                  <c:v>1.5658010888419404E-2</c:v>
                </c:pt>
                <c:pt idx="1585">
                  <c:v>1.5649377166471922E-2</c:v>
                </c:pt>
                <c:pt idx="1586">
                  <c:v>1.5640525373182113E-2</c:v>
                </c:pt>
                <c:pt idx="1587">
                  <c:v>1.563198863359384E-2</c:v>
                </c:pt>
                <c:pt idx="1588">
                  <c:v>1.5623499252255065E-2</c:v>
                </c:pt>
                <c:pt idx="1589">
                  <c:v>1.5615057474486941E-2</c:v>
                </c:pt>
                <c:pt idx="1590">
                  <c:v>1.560666354560541E-2</c:v>
                </c:pt>
                <c:pt idx="1591">
                  <c:v>1.5598317710933361E-2</c:v>
                </c:pt>
                <c:pt idx="1592">
                  <c:v>1.5590020215788477E-2</c:v>
                </c:pt>
                <c:pt idx="1593">
                  <c:v>1.5581771305489305E-2</c:v>
                </c:pt>
                <c:pt idx="1594">
                  <c:v>1.5573571225354393E-2</c:v>
                </c:pt>
                <c:pt idx="1595">
                  <c:v>1.5565420220704024E-2</c:v>
                </c:pt>
                <c:pt idx="1596">
                  <c:v>1.5557318536853276E-2</c:v>
                </c:pt>
                <c:pt idx="1597">
                  <c:v>1.5549266419119826E-2</c:v>
                </c:pt>
                <c:pt idx="1598">
                  <c:v>1.5541264112823958E-2</c:v>
                </c:pt>
                <c:pt idx="1599">
                  <c:v>1.5533311863282485E-2</c:v>
                </c:pt>
                <c:pt idx="1600">
                  <c:v>1.5525409915812215E-2</c:v>
                </c:pt>
                <c:pt idx="1601">
                  <c:v>1.5517558515730829E-2</c:v>
                </c:pt>
                <c:pt idx="1602">
                  <c:v>1.5509757908355135E-2</c:v>
                </c:pt>
                <c:pt idx="1603">
                  <c:v>1.5502218860884128E-2</c:v>
                </c:pt>
                <c:pt idx="1604">
                  <c:v>1.5494517196361293E-2</c:v>
                </c:pt>
                <c:pt idx="1605">
                  <c:v>1.5486867040598795E-2</c:v>
                </c:pt>
                <c:pt idx="1606">
                  <c:v>1.5479268638908092E-2</c:v>
                </c:pt>
                <c:pt idx="1607">
                  <c:v>1.5471722236597138E-2</c:v>
                </c:pt>
                <c:pt idx="1608">
                  <c:v>1.5464034648721004E-2</c:v>
                </c:pt>
                <c:pt idx="1609">
                  <c:v>1.5456596459183659E-2</c:v>
                </c:pt>
                <c:pt idx="1610">
                  <c:v>1.5449211024896919E-2</c:v>
                </c:pt>
                <c:pt idx="1611">
                  <c:v>1.5441878591176721E-2</c:v>
                </c:pt>
                <c:pt idx="1612">
                  <c:v>1.5434599403342485E-2</c:v>
                </c:pt>
                <c:pt idx="1613">
                  <c:v>1.5427373706715364E-2</c:v>
                </c:pt>
                <c:pt idx="1614">
                  <c:v>1.5420201746614777E-2</c:v>
                </c:pt>
                <c:pt idx="1615">
                  <c:v>1.5413083768360139E-2</c:v>
                </c:pt>
                <c:pt idx="1616">
                  <c:v>1.54063504543549E-2</c:v>
                </c:pt>
                <c:pt idx="1617">
                  <c:v>1.5399333902246681E-2</c:v>
                </c:pt>
                <c:pt idx="1618">
                  <c:v>1.5392372027960732E-2</c:v>
                </c:pt>
                <c:pt idx="1619">
                  <c:v>1.5385465076807492E-2</c:v>
                </c:pt>
                <c:pt idx="1620">
                  <c:v>1.5378613294092958E-2</c:v>
                </c:pt>
                <c:pt idx="1621">
                  <c:v>1.537181692512668E-2</c:v>
                </c:pt>
                <c:pt idx="1622">
                  <c:v>1.5364932939707839E-2</c:v>
                </c:pt>
                <c:pt idx="1623">
                  <c:v>1.5358391409674432E-2</c:v>
                </c:pt>
                <c:pt idx="1624">
                  <c:v>1.5351762753810227E-2</c:v>
                </c:pt>
                <c:pt idx="1625">
                  <c:v>1.5345190492933369E-2</c:v>
                </c:pt>
                <c:pt idx="1626">
                  <c:v>1.5338674872357849E-2</c:v>
                </c:pt>
                <c:pt idx="1627">
                  <c:v>1.5332216137394994E-2</c:v>
                </c:pt>
                <c:pt idx="1628">
                  <c:v>1.5325814533360571E-2</c:v>
                </c:pt>
                <c:pt idx="1629">
                  <c:v>1.5319237547163406E-2</c:v>
                </c:pt>
                <c:pt idx="1630">
                  <c:v>1.5312958735395501E-2</c:v>
                </c:pt>
                <c:pt idx="1631">
                  <c:v>1.5306737830679795E-2</c:v>
                </c:pt>
                <c:pt idx="1632">
                  <c:v>1.5300575078347865E-2</c:v>
                </c:pt>
                <c:pt idx="1633">
                  <c:v>1.5294470723732164E-2</c:v>
                </c:pt>
                <c:pt idx="1634">
                  <c:v>1.5288521514553123E-2</c:v>
                </c:pt>
                <c:pt idx="1635">
                  <c:v>1.528253069260559E-2</c:v>
                </c:pt>
                <c:pt idx="1636">
                  <c:v>1.5276598984253835E-2</c:v>
                </c:pt>
                <c:pt idx="1637">
                  <c:v>1.5270726634828645E-2</c:v>
                </c:pt>
                <c:pt idx="1638">
                  <c:v>1.5264833503152733E-2</c:v>
                </c:pt>
                <c:pt idx="1639">
                  <c:v>1.5259084686900999E-2</c:v>
                </c:pt>
                <c:pt idx="1640">
                  <c:v>1.5253395985731742E-2</c:v>
                </c:pt>
                <c:pt idx="1641">
                  <c:v>1.5247767644988707E-2</c:v>
                </c:pt>
                <c:pt idx="1642">
                  <c:v>1.5242199910013904E-2</c:v>
                </c:pt>
                <c:pt idx="1643">
                  <c:v>1.523669302615455E-2</c:v>
                </c:pt>
                <c:pt idx="1644">
                  <c:v>1.5231247238757867E-2</c:v>
                </c:pt>
                <c:pt idx="1645">
                  <c:v>1.5225862793171948E-2</c:v>
                </c:pt>
                <c:pt idx="1646">
                  <c:v>1.5220539934747484E-2</c:v>
                </c:pt>
                <c:pt idx="1647">
                  <c:v>1.5215278908834307E-2</c:v>
                </c:pt>
                <c:pt idx="1648">
                  <c:v>1.5210079960789193E-2</c:v>
                </c:pt>
                <c:pt idx="1649">
                  <c:v>1.5204943335963707E-2</c:v>
                </c:pt>
                <c:pt idx="1650">
                  <c:v>1.5199869279717235E-2</c:v>
                </c:pt>
                <c:pt idx="1651">
                  <c:v>1.5194858037404817E-2</c:v>
                </c:pt>
                <c:pt idx="1652">
                  <c:v>1.5189909854390182E-2</c:v>
                </c:pt>
                <c:pt idx="1653">
                  <c:v>1.5185024976031847E-2</c:v>
                </c:pt>
                <c:pt idx="1654">
                  <c:v>1.5180203647696148E-2</c:v>
                </c:pt>
                <c:pt idx="1655">
                  <c:v>1.5175446114747682E-2</c:v>
                </c:pt>
                <c:pt idx="1656">
                  <c:v>1.5170756490844111E-2</c:v>
                </c:pt>
                <c:pt idx="1657">
                  <c:v>1.516612284143269E-2</c:v>
                </c:pt>
                <c:pt idx="1658">
                  <c:v>1.5161553703217655E-2</c:v>
                </c:pt>
                <c:pt idx="1659">
                  <c:v>1.5157049321565808E-2</c:v>
                </c:pt>
                <c:pt idx="1660">
                  <c:v>1.5152623968740751E-2</c:v>
                </c:pt>
                <c:pt idx="1661">
                  <c:v>1.5148254360901711E-2</c:v>
                </c:pt>
                <c:pt idx="1662">
                  <c:v>1.5143950266064653E-2</c:v>
                </c:pt>
                <c:pt idx="1663">
                  <c:v>1.513971192961068E-2</c:v>
                </c:pt>
                <c:pt idx="1664">
                  <c:v>1.5135539596925245E-2</c:v>
                </c:pt>
                <c:pt idx="1665">
                  <c:v>1.5131433513393798E-2</c:v>
                </c:pt>
                <c:pt idx="1666">
                  <c:v>1.5127393924406136E-2</c:v>
                </c:pt>
                <c:pt idx="1667">
                  <c:v>1.5123421075353791E-2</c:v>
                </c:pt>
                <c:pt idx="1668">
                  <c:v>1.5119515211628297E-2</c:v>
                </c:pt>
                <c:pt idx="1669">
                  <c:v>1.5115621097924742E-2</c:v>
                </c:pt>
                <c:pt idx="1670">
                  <c:v>1.5111845233199681E-2</c:v>
                </c:pt>
                <c:pt idx="1671">
                  <c:v>1.5108137069591418E-2</c:v>
                </c:pt>
                <c:pt idx="1672">
                  <c:v>1.510449685250014E-2</c:v>
                </c:pt>
                <c:pt idx="1673">
                  <c:v>1.510092482732076E-2</c:v>
                </c:pt>
                <c:pt idx="1674">
                  <c:v>1.5097421239453462E-2</c:v>
                </c:pt>
                <c:pt idx="1675">
                  <c:v>1.509398633430282E-2</c:v>
                </c:pt>
                <c:pt idx="1676">
                  <c:v>1.5090620357273411E-2</c:v>
                </c:pt>
                <c:pt idx="1677">
                  <c:v>1.5087230306381372E-2</c:v>
                </c:pt>
                <c:pt idx="1678">
                  <c:v>1.5083998052594083E-2</c:v>
                </c:pt>
                <c:pt idx="1679">
                  <c:v>1.5080835442690343E-2</c:v>
                </c:pt>
                <c:pt idx="1680">
                  <c:v>1.5077742722079179E-2</c:v>
                </c:pt>
                <c:pt idx="1681">
                  <c:v>1.5074720136174058E-2</c:v>
                </c:pt>
                <c:pt idx="1682">
                  <c:v>1.507200400537732E-2</c:v>
                </c:pt>
                <c:pt idx="1683">
                  <c:v>1.5069132370559558E-2</c:v>
                </c:pt>
                <c:pt idx="1684">
                  <c:v>1.5066331647729381E-2</c:v>
                </c:pt>
                <c:pt idx="1685">
                  <c:v>1.5063602082323506E-2</c:v>
                </c:pt>
                <c:pt idx="1686">
                  <c:v>1.5060805624948218E-2</c:v>
                </c:pt>
                <c:pt idx="1687">
                  <c:v>1.505821405485387E-2</c:v>
                </c:pt>
                <c:pt idx="1688">
                  <c:v>1.5055694357974594E-2</c:v>
                </c:pt>
                <c:pt idx="1689">
                  <c:v>1.5053246779758009E-2</c:v>
                </c:pt>
                <c:pt idx="1690">
                  <c:v>1.5050697545403592E-2</c:v>
                </c:pt>
                <c:pt idx="1691">
                  <c:v>1.5048410474769845E-2</c:v>
                </c:pt>
                <c:pt idx="1692">
                  <c:v>1.504619631480838E-2</c:v>
                </c:pt>
                <c:pt idx="1693">
                  <c:v>1.5044055310986322E-2</c:v>
                </c:pt>
                <c:pt idx="1694">
                  <c:v>1.5041987690840792E-2</c:v>
                </c:pt>
                <c:pt idx="1695">
                  <c:v>1.5039992118294453E-2</c:v>
                </c:pt>
                <c:pt idx="1696">
                  <c:v>1.5038064495575616E-2</c:v>
                </c:pt>
                <c:pt idx="1697">
                  <c:v>1.5036200430799167E-2</c:v>
                </c:pt>
                <c:pt idx="1698">
                  <c:v>1.503439551795303E-2</c:v>
                </c:pt>
                <c:pt idx="1699">
                  <c:v>1.5032645336892952E-2</c:v>
                </c:pt>
                <c:pt idx="1700">
                  <c:v>1.5030945453345983E-2</c:v>
                </c:pt>
                <c:pt idx="1701">
                  <c:v>1.5029291418904397E-2</c:v>
                </c:pt>
                <c:pt idx="1702">
                  <c:v>1.5027678771030898E-2</c:v>
                </c:pt>
                <c:pt idx="1703">
                  <c:v>1.5026103033055144E-2</c:v>
                </c:pt>
                <c:pt idx="1704">
                  <c:v>1.5024559714171151E-2</c:v>
                </c:pt>
                <c:pt idx="1705">
                  <c:v>1.5023044309442492E-2</c:v>
                </c:pt>
                <c:pt idx="1706">
                  <c:v>1.5021552299797963E-2</c:v>
                </c:pt>
                <c:pt idx="1707">
                  <c:v>1.5020079154273266E-2</c:v>
                </c:pt>
                <c:pt idx="1708">
                  <c:v>1.5018409874833268E-2</c:v>
                </c:pt>
                <c:pt idx="1709">
                  <c:v>1.5016966197188146E-2</c:v>
                </c:pt>
                <c:pt idx="1710">
                  <c:v>1.5015537608809125E-2</c:v>
                </c:pt>
                <c:pt idx="1711">
                  <c:v>1.5014338851665237E-2</c:v>
                </c:pt>
                <c:pt idx="1712">
                  <c:v>1.5012941660711867E-2</c:v>
                </c:pt>
                <c:pt idx="1713">
                  <c:v>1.5011559743068073E-2</c:v>
                </c:pt>
                <c:pt idx="1714">
                  <c:v>1.5010193158452168E-2</c:v>
                </c:pt>
                <c:pt idx="1715">
                  <c:v>1.5008841966577259E-2</c:v>
                </c:pt>
                <c:pt idx="1716">
                  <c:v>1.5007506227160792E-2</c:v>
                </c:pt>
                <c:pt idx="1717">
                  <c:v>1.500618599991848E-2</c:v>
                </c:pt>
                <c:pt idx="1718">
                  <c:v>1.5004881344565164E-2</c:v>
                </c:pt>
                <c:pt idx="1719">
                  <c:v>1.5003592320819161E-2</c:v>
                </c:pt>
                <c:pt idx="1720">
                  <c:v>1.500231898839618E-2</c:v>
                </c:pt>
                <c:pt idx="1721">
                  <c:v>1.5000610915499202E-2</c:v>
                </c:pt>
                <c:pt idx="1722">
                  <c:v>1.4999366967519911E-2</c:v>
                </c:pt>
                <c:pt idx="1723">
                  <c:v>1.4998138880156553E-2</c:v>
                </c:pt>
                <c:pt idx="1724">
                  <c:v>1.4996754849499361E-2</c:v>
                </c:pt>
                <c:pt idx="1725">
                  <c:v>1.4995560950235465E-2</c:v>
                </c:pt>
                <c:pt idx="1726">
                  <c:v>1.4994383099254271E-2</c:v>
                </c:pt>
                <c:pt idx="1727">
                  <c:v>1.4993221356264463E-2</c:v>
                </c:pt>
                <c:pt idx="1728">
                  <c:v>1.4992075780981828E-2</c:v>
                </c:pt>
                <c:pt idx="1729">
                  <c:v>1.4990712350413431E-2</c:v>
                </c:pt>
                <c:pt idx="1730">
                  <c:v>1.4989598161553605E-2</c:v>
                </c:pt>
                <c:pt idx="1731">
                  <c:v>1.4988500314590604E-2</c:v>
                </c:pt>
                <c:pt idx="1732">
                  <c:v>1.4987418869234865E-2</c:v>
                </c:pt>
                <c:pt idx="1733">
                  <c:v>1.4987070108904892E-2</c:v>
                </c:pt>
                <c:pt idx="1734">
                  <c:v>1.4986025091209904E-2</c:v>
                </c:pt>
                <c:pt idx="1735">
                  <c:v>1.498499666912676E-2</c:v>
                </c:pt>
                <c:pt idx="1736">
                  <c:v>1.4983984902376379E-2</c:v>
                </c:pt>
                <c:pt idx="1737">
                  <c:v>1.498298985067708E-2</c:v>
                </c:pt>
                <c:pt idx="1738">
                  <c:v>1.4981766921859832E-2</c:v>
                </c:pt>
                <c:pt idx="1739">
                  <c:v>1.4980804305664727E-2</c:v>
                </c:pt>
                <c:pt idx="1740">
                  <c:v>1.4979858578706002E-2</c:v>
                </c:pt>
                <c:pt idx="1741">
                  <c:v>1.4978929800702047E-2</c:v>
                </c:pt>
                <c:pt idx="1742">
                  <c:v>1.4978267408099225E-2</c:v>
                </c:pt>
                <c:pt idx="1743">
                  <c:v>1.4977373900802378E-2</c:v>
                </c:pt>
                <c:pt idx="1744">
                  <c:v>1.4976497526590048E-2</c:v>
                </c:pt>
                <c:pt idx="1745">
                  <c:v>1.4975638345182288E-2</c:v>
                </c:pt>
                <c:pt idx="1746">
                  <c:v>1.4974796416300024E-2</c:v>
                </c:pt>
                <c:pt idx="1747">
                  <c:v>1.4973971799664181E-2</c:v>
                </c:pt>
                <c:pt idx="1748">
                  <c:v>1.4973164554992204E-2</c:v>
                </c:pt>
                <c:pt idx="1749">
                  <c:v>1.4972374742005017E-2</c:v>
                </c:pt>
                <c:pt idx="1750">
                  <c:v>1.4971602420426153E-2</c:v>
                </c:pt>
                <c:pt idx="1751">
                  <c:v>1.4970847649975666E-2</c:v>
                </c:pt>
                <c:pt idx="1752">
                  <c:v>1.497011049037361E-2</c:v>
                </c:pt>
                <c:pt idx="1753">
                  <c:v>1.496939100134091E-2</c:v>
                </c:pt>
                <c:pt idx="1754">
                  <c:v>1.4968689242600227E-2</c:v>
                </c:pt>
                <c:pt idx="1755">
                  <c:v>1.4968005273874223E-2</c:v>
                </c:pt>
                <c:pt idx="1756">
                  <c:v>1.4967339154882084E-2</c:v>
                </c:pt>
                <c:pt idx="1757">
                  <c:v>1.496669094534734E-2</c:v>
                </c:pt>
                <c:pt idx="1758">
                  <c:v>1.4966060704993522E-2</c:v>
                </c:pt>
                <c:pt idx="1759">
                  <c:v>1.4965448493540685E-2</c:v>
                </c:pt>
                <c:pt idx="1760">
                  <c:v>1.4964582744592749E-2</c:v>
                </c:pt>
                <c:pt idx="1761">
                  <c:v>1.4964005486478912E-2</c:v>
                </c:pt>
                <c:pt idx="1762">
                  <c:v>1.4963446431412935E-2</c:v>
                </c:pt>
                <c:pt idx="1763">
                  <c:v>1.4963181131212359E-2</c:v>
                </c:pt>
                <c:pt idx="1764">
                  <c:v>1.4962659960116515E-2</c:v>
                </c:pt>
                <c:pt idx="1765">
                  <c:v>1.4962157176262834E-2</c:v>
                </c:pt>
                <c:pt idx="1766">
                  <c:v>1.4961672839374846E-2</c:v>
                </c:pt>
                <c:pt idx="1767">
                  <c:v>1.4961207009177822E-2</c:v>
                </c:pt>
                <c:pt idx="1768">
                  <c:v>1.496075974539442E-2</c:v>
                </c:pt>
                <c:pt idx="1769">
                  <c:v>1.4960331107750781E-2</c:v>
                </c:pt>
                <c:pt idx="1770">
                  <c:v>1.4959921155971301E-2</c:v>
                </c:pt>
                <c:pt idx="1771">
                  <c:v>1.4959529949782988E-2</c:v>
                </c:pt>
                <c:pt idx="1772">
                  <c:v>1.4959157548908503E-2</c:v>
                </c:pt>
                <c:pt idx="1773">
                  <c:v>1.4958226738297498E-2</c:v>
                </c:pt>
                <c:pt idx="1774">
                  <c:v>1.4957889429527249E-2</c:v>
                </c:pt>
                <c:pt idx="1775">
                  <c:v>1.4957571095145283E-2</c:v>
                </c:pt>
                <c:pt idx="1776">
                  <c:v>1.4957230594975002E-2</c:v>
                </c:pt>
                <c:pt idx="1777">
                  <c:v>1.4956953121094685E-2</c:v>
                </c:pt>
                <c:pt idx="1778">
                  <c:v>1.4956694809297844E-2</c:v>
                </c:pt>
                <c:pt idx="1779">
                  <c:v>1.4956455719307371E-2</c:v>
                </c:pt>
                <c:pt idx="1780">
                  <c:v>1.4956235910844384E-2</c:v>
                </c:pt>
                <c:pt idx="1781">
                  <c:v>1.4955735887134516E-2</c:v>
                </c:pt>
                <c:pt idx="1782">
                  <c:v>1.4955553431610568E-2</c:v>
                </c:pt>
                <c:pt idx="1783">
                  <c:v>1.4955390431709351E-2</c:v>
                </c:pt>
                <c:pt idx="1784">
                  <c:v>1.4955246947156572E-2</c:v>
                </c:pt>
                <c:pt idx="1785">
                  <c:v>1.4955733468949937E-2</c:v>
                </c:pt>
                <c:pt idx="1786">
                  <c:v>1.49565529680258E-2</c:v>
                </c:pt>
                <c:pt idx="1787">
                  <c:v>1.495647546647254E-2</c:v>
                </c:pt>
                <c:pt idx="1788">
                  <c:v>1.4956417744583145E-2</c:v>
                </c:pt>
                <c:pt idx="1789">
                  <c:v>1.4956379862092809E-2</c:v>
                </c:pt>
                <c:pt idx="1790">
                  <c:v>1.4955420058298658E-2</c:v>
                </c:pt>
                <c:pt idx="1791">
                  <c:v>1.4955429147137352E-2</c:v>
                </c:pt>
                <c:pt idx="1792">
                  <c:v>1.4955458273422911E-2</c:v>
                </c:pt>
                <c:pt idx="1793">
                  <c:v>1.4955507496886896E-2</c:v>
                </c:pt>
                <c:pt idx="1794">
                  <c:v>1.4955896018210811E-2</c:v>
                </c:pt>
                <c:pt idx="1795">
                  <c:v>1.4955987074617573E-2</c:v>
                </c:pt>
                <c:pt idx="1796">
                  <c:v>1.4956098412498228E-2</c:v>
                </c:pt>
                <c:pt idx="1797">
                  <c:v>1.4956230091584123E-2</c:v>
                </c:pt>
                <c:pt idx="1798">
                  <c:v>1.4956382171609219E-2</c:v>
                </c:pt>
                <c:pt idx="1799">
                  <c:v>1.4956554712308338E-2</c:v>
                </c:pt>
                <c:pt idx="1800">
                  <c:v>1.4956747773412831E-2</c:v>
                </c:pt>
                <c:pt idx="1801">
                  <c:v>1.4956961414657527E-2</c:v>
                </c:pt>
                <c:pt idx="1802">
                  <c:v>1.4957195695778119E-2</c:v>
                </c:pt>
                <c:pt idx="1803">
                  <c:v>1.4957450676506823E-2</c:v>
                </c:pt>
                <c:pt idx="1804">
                  <c:v>1.4957726416580205E-2</c:v>
                </c:pt>
                <c:pt idx="1805">
                  <c:v>1.4958022975733962E-2</c:v>
                </c:pt>
                <c:pt idx="1806">
                  <c:v>1.4958340413704654E-2</c:v>
                </c:pt>
                <c:pt idx="1807">
                  <c:v>1.4958678790227107E-2</c:v>
                </c:pt>
                <c:pt idx="1808">
                  <c:v>1.4959038165037887E-2</c:v>
                </c:pt>
                <c:pt idx="1809">
                  <c:v>1.4959418597872687E-2</c:v>
                </c:pt>
                <c:pt idx="1810">
                  <c:v>1.4959820148471546E-2</c:v>
                </c:pt>
                <c:pt idx="1811">
                  <c:v>1.495989822946178E-2</c:v>
                </c:pt>
                <c:pt idx="1812">
                  <c:v>1.4960340648224504E-2</c:v>
                </c:pt>
                <c:pt idx="1813">
                  <c:v>1.4960804358814431E-2</c:v>
                </c:pt>
                <c:pt idx="1814">
                  <c:v>1.4961289420965754E-2</c:v>
                </c:pt>
                <c:pt idx="1815">
                  <c:v>1.4962146758729911E-2</c:v>
                </c:pt>
                <c:pt idx="1816">
                  <c:v>1.4962676270405288E-2</c:v>
                </c:pt>
                <c:pt idx="1817">
                  <c:v>1.4963227318014569E-2</c:v>
                </c:pt>
                <c:pt idx="1818">
                  <c:v>1.4963799961296058E-2</c:v>
                </c:pt>
                <c:pt idx="1819">
                  <c:v>1.49643942599924E-2</c:v>
                </c:pt>
                <c:pt idx="1820">
                  <c:v>1.4965010273845371E-2</c:v>
                </c:pt>
                <c:pt idx="1821">
                  <c:v>1.4965648062594141E-2</c:v>
                </c:pt>
                <c:pt idx="1822">
                  <c:v>1.4966307685980489E-2</c:v>
                </c:pt>
                <c:pt idx="1823">
                  <c:v>1.4966989203747927E-2</c:v>
                </c:pt>
                <c:pt idx="1824">
                  <c:v>1.4966962529666894E-2</c:v>
                </c:pt>
                <c:pt idx="1825">
                  <c:v>1.4967684788491198E-2</c:v>
                </c:pt>
                <c:pt idx="1826">
                  <c:v>1.4968429110554737E-2</c:v>
                </c:pt>
                <c:pt idx="1827">
                  <c:v>1.4969195555598169E-2</c:v>
                </c:pt>
                <c:pt idx="1828">
                  <c:v>1.4970355658174644E-2</c:v>
                </c:pt>
                <c:pt idx="1829">
                  <c:v>1.4970795053577568E-2</c:v>
                </c:pt>
                <c:pt idx="1830">
                  <c:v>1.4971628225993072E-2</c:v>
                </c:pt>
                <c:pt idx="1831">
                  <c:v>1.4972483760344879E-2</c:v>
                </c:pt>
                <c:pt idx="1832">
                  <c:v>1.4973361716377198E-2</c:v>
                </c:pt>
                <c:pt idx="1833">
                  <c:v>1.4974262153826245E-2</c:v>
                </c:pt>
                <c:pt idx="1834">
                  <c:v>1.4975185132436231E-2</c:v>
                </c:pt>
                <c:pt idx="1835">
                  <c:v>1.4976130711949587E-2</c:v>
                </c:pt>
                <c:pt idx="1836">
                  <c:v>1.4977098952106971E-2</c:v>
                </c:pt>
                <c:pt idx="1837">
                  <c:v>1.497886281905976E-2</c:v>
                </c:pt>
                <c:pt idx="1838">
                  <c:v>1.4979879921882593E-2</c:v>
                </c:pt>
                <c:pt idx="1839">
                  <c:v>1.4980919875019243E-2</c:v>
                </c:pt>
                <c:pt idx="1840">
                  <c:v>1.4981982738218434E-2</c:v>
                </c:pt>
                <c:pt idx="1841">
                  <c:v>1.4982675275719655E-2</c:v>
                </c:pt>
                <c:pt idx="1842">
                  <c:v>1.4983782436054935E-2</c:v>
                </c:pt>
                <c:pt idx="1843">
                  <c:v>1.4984912680474308E-2</c:v>
                </c:pt>
                <c:pt idx="1844">
                  <c:v>1.498606606872515E-2</c:v>
                </c:pt>
                <c:pt idx="1845">
                  <c:v>1.4987242660560101E-2</c:v>
                </c:pt>
                <c:pt idx="1846">
                  <c:v>1.4988844374767819E-2</c:v>
                </c:pt>
                <c:pt idx="1847">
                  <c:v>1.499006928143435E-2</c:v>
                </c:pt>
                <c:pt idx="1848">
                  <c:v>1.4991317576177575E-2</c:v>
                </c:pt>
                <c:pt idx="1849">
                  <c:v>1.4992589318750565E-2</c:v>
                </c:pt>
                <c:pt idx="1850">
                  <c:v>1.4993884568908997E-2</c:v>
                </c:pt>
                <c:pt idx="1851">
                  <c:v>1.4995203386405077E-2</c:v>
                </c:pt>
                <c:pt idx="1852">
                  <c:v>1.4996545830997956E-2</c:v>
                </c:pt>
                <c:pt idx="1853">
                  <c:v>1.499791196244071E-2</c:v>
                </c:pt>
                <c:pt idx="1854">
                  <c:v>1.4999301840492489E-2</c:v>
                </c:pt>
                <c:pt idx="1855">
                  <c:v>1.5000715524906368E-2</c:v>
                </c:pt>
                <c:pt idx="1856">
                  <c:v>1.500215307544237E-2</c:v>
                </c:pt>
                <c:pt idx="1857">
                  <c:v>1.5003614551858778E-2</c:v>
                </c:pt>
                <c:pt idx="1858">
                  <c:v>1.5005100013912141E-2</c:v>
                </c:pt>
                <c:pt idx="1859">
                  <c:v>1.5006609521363351E-2</c:v>
                </c:pt>
                <c:pt idx="1860">
                  <c:v>1.5008143133969825E-2</c:v>
                </c:pt>
                <c:pt idx="1861">
                  <c:v>1.5009700911495059E-2</c:v>
                </c:pt>
                <c:pt idx="1862">
                  <c:v>1.5011282913695604E-2</c:v>
                </c:pt>
                <c:pt idx="1863">
                  <c:v>1.5012457243055884E-2</c:v>
                </c:pt>
                <c:pt idx="1864">
                  <c:v>1.5014086055946162E-2</c:v>
                </c:pt>
                <c:pt idx="1865">
                  <c:v>1.501573926750502E-2</c:v>
                </c:pt>
                <c:pt idx="1866">
                  <c:v>1.50174169374974E-2</c:v>
                </c:pt>
                <c:pt idx="1867">
                  <c:v>1.5019119125677697E-2</c:v>
                </c:pt>
                <c:pt idx="1868">
                  <c:v>1.5021286991789357E-2</c:v>
                </c:pt>
                <c:pt idx="1869">
                  <c:v>1.5023040240073303E-2</c:v>
                </c:pt>
                <c:pt idx="1870">
                  <c:v>1.5024818191140545E-2</c:v>
                </c:pt>
                <c:pt idx="1871">
                  <c:v>1.5026620904756319E-2</c:v>
                </c:pt>
                <c:pt idx="1872">
                  <c:v>1.5028448440685864E-2</c:v>
                </c:pt>
                <c:pt idx="1873">
                  <c:v>1.5030300858695283E-2</c:v>
                </c:pt>
                <c:pt idx="1874">
                  <c:v>1.503217821855329E-2</c:v>
                </c:pt>
                <c:pt idx="1875">
                  <c:v>1.5034080580026856E-2</c:v>
                </c:pt>
                <c:pt idx="1876">
                  <c:v>1.503555199866621E-2</c:v>
                </c:pt>
                <c:pt idx="1877">
                  <c:v>1.5037502655708697E-2</c:v>
                </c:pt>
                <c:pt idx="1878">
                  <c:v>1.503947848834554E-2</c:v>
                </c:pt>
                <c:pt idx="1879">
                  <c:v>1.5041479556343437E-2</c:v>
                </c:pt>
                <c:pt idx="1880">
                  <c:v>1.504350591947172E-2</c:v>
                </c:pt>
                <c:pt idx="1881">
                  <c:v>1.5045557637497084E-2</c:v>
                </c:pt>
                <c:pt idx="1882">
                  <c:v>1.5047634770190622E-2</c:v>
                </c:pt>
                <c:pt idx="1883">
                  <c:v>1.5049737377319907E-2</c:v>
                </c:pt>
                <c:pt idx="1884">
                  <c:v>1.5051865518657786E-2</c:v>
                </c:pt>
                <c:pt idx="1885">
                  <c:v>1.505354627274258E-2</c:v>
                </c:pt>
                <c:pt idx="1886">
                  <c:v>1.5055723727332548E-2</c:v>
                </c:pt>
                <c:pt idx="1887">
                  <c:v>1.505792689008878E-2</c:v>
                </c:pt>
                <c:pt idx="1888">
                  <c:v>1.5060155820782128E-2</c:v>
                </c:pt>
                <c:pt idx="1889">
                  <c:v>1.5063372281856155E-2</c:v>
                </c:pt>
                <c:pt idx="1890">
                  <c:v>1.5065656840140444E-2</c:v>
                </c:pt>
                <c:pt idx="1891">
                  <c:v>1.5067967356411796E-2</c:v>
                </c:pt>
                <c:pt idx="1892">
                  <c:v>1.507030389044935E-2</c:v>
                </c:pt>
                <c:pt idx="1893">
                  <c:v>1.5072666502031377E-2</c:v>
                </c:pt>
                <c:pt idx="1894">
                  <c:v>1.5074564463400076E-2</c:v>
                </c:pt>
                <c:pt idx="1895">
                  <c:v>1.5076977426050863E-2</c:v>
                </c:pt>
                <c:pt idx="1896">
                  <c:v>1.5079416640204599E-2</c:v>
                </c:pt>
                <c:pt idx="1897">
                  <c:v>1.5081882165639403E-2</c:v>
                </c:pt>
                <c:pt idx="1898">
                  <c:v>1.5084872815428812E-2</c:v>
                </c:pt>
                <c:pt idx="1899">
                  <c:v>1.5087393147680407E-2</c:v>
                </c:pt>
                <c:pt idx="1900">
                  <c:v>1.5089939975949556E-2</c:v>
                </c:pt>
                <c:pt idx="1901">
                  <c:v>1.5092513360020609E-2</c:v>
                </c:pt>
                <c:pt idx="1902">
                  <c:v>1.5095113359680527E-2</c:v>
                </c:pt>
                <c:pt idx="1903">
                  <c:v>1.5097740034713657E-2</c:v>
                </c:pt>
                <c:pt idx="1904">
                  <c:v>1.51003934449087E-2</c:v>
                </c:pt>
                <c:pt idx="1905">
                  <c:v>1.5103073650050872E-2</c:v>
                </c:pt>
                <c:pt idx="1906">
                  <c:v>1.5105780709929741E-2</c:v>
                </c:pt>
                <c:pt idx="1907">
                  <c:v>1.5108514684333999E-2</c:v>
                </c:pt>
                <c:pt idx="1908">
                  <c:v>1.5111275633053214E-2</c:v>
                </c:pt>
                <c:pt idx="1909">
                  <c:v>1.5114063615876949E-2</c:v>
                </c:pt>
                <c:pt idx="1910">
                  <c:v>1.5116878692598243E-2</c:v>
                </c:pt>
                <c:pt idx="1911">
                  <c:v>1.5119720923006664E-2</c:v>
                </c:pt>
                <c:pt idx="1912">
                  <c:v>1.5122590366894379E-2</c:v>
                </c:pt>
                <c:pt idx="1913">
                  <c:v>1.5125487084057037E-2</c:v>
                </c:pt>
                <c:pt idx="1914">
                  <c:v>1.5128411134285941E-2</c:v>
                </c:pt>
                <c:pt idx="1915">
                  <c:v>1.5131362577378476E-2</c:v>
                </c:pt>
                <c:pt idx="1916">
                  <c:v>1.5133805803212698E-2</c:v>
                </c:pt>
                <c:pt idx="1917">
                  <c:v>1.5136810108890777E-2</c:v>
                </c:pt>
                <c:pt idx="1918">
                  <c:v>1.5139841981365176E-2</c:v>
                </c:pt>
                <c:pt idx="1919">
                  <c:v>1.5142901480431577E-2</c:v>
                </c:pt>
                <c:pt idx="1920">
                  <c:v>1.5146532778644089E-2</c:v>
                </c:pt>
                <c:pt idx="1921">
                  <c:v>1.5149649834641753E-2</c:v>
                </c:pt>
                <c:pt idx="1922">
                  <c:v>1.5152794702087342E-2</c:v>
                </c:pt>
                <c:pt idx="1923">
                  <c:v>1.5155967440779112E-2</c:v>
                </c:pt>
                <c:pt idx="1924">
                  <c:v>1.5159168110520529E-2</c:v>
                </c:pt>
                <c:pt idx="1925">
                  <c:v>1.5162396771114191E-2</c:v>
                </c:pt>
                <c:pt idx="1926">
                  <c:v>1.5165653482361827E-2</c:v>
                </c:pt>
                <c:pt idx="1927">
                  <c:v>1.5168938304070378E-2</c:v>
                </c:pt>
                <c:pt idx="1928">
                  <c:v>1.5171690035153219E-2</c:v>
                </c:pt>
                <c:pt idx="1929">
                  <c:v>1.5174465883147192E-2</c:v>
                </c:pt>
                <c:pt idx="1930">
                  <c:v>1.5177831048295509E-2</c:v>
                </c:pt>
                <c:pt idx="1931">
                  <c:v>1.518122455213522E-2</c:v>
                </c:pt>
                <c:pt idx="1932">
                  <c:v>1.5184646454466488E-2</c:v>
                </c:pt>
                <c:pt idx="1933">
                  <c:v>1.5188096815091257E-2</c:v>
                </c:pt>
                <c:pt idx="1934">
                  <c:v>1.5192149820118352E-2</c:v>
                </c:pt>
                <c:pt idx="1935">
                  <c:v>1.519508315043705E-2</c:v>
                </c:pt>
                <c:pt idx="1936">
                  <c:v>1.5198619244767286E-2</c:v>
                </c:pt>
                <c:pt idx="1937">
                  <c:v>1.5200443169529008E-2</c:v>
                </c:pt>
                <c:pt idx="1938">
                  <c:v>1.5205777585763691E-2</c:v>
                </c:pt>
                <c:pt idx="1939">
                  <c:v>1.5209399952045288E-2</c:v>
                </c:pt>
                <c:pt idx="1940">
                  <c:v>1.5213051195257954E-2</c:v>
                </c:pt>
                <c:pt idx="1941">
                  <c:v>1.5217910898351075E-2</c:v>
                </c:pt>
                <c:pt idx="1942">
                  <c:v>1.522162455398191E-2</c:v>
                </c:pt>
                <c:pt idx="1943">
                  <c:v>1.5225367277047293E-2</c:v>
                </c:pt>
                <c:pt idx="1944">
                  <c:v>1.5229139127368067E-2</c:v>
                </c:pt>
                <c:pt idx="1945">
                  <c:v>1.5232940164759861E-2</c:v>
                </c:pt>
                <c:pt idx="1946">
                  <c:v>1.5236169317610737E-2</c:v>
                </c:pt>
                <c:pt idx="1947">
                  <c:v>1.5240026641025263E-2</c:v>
                </c:pt>
                <c:pt idx="1948">
                  <c:v>1.5243913325422884E-2</c:v>
                </c:pt>
                <c:pt idx="1949">
                  <c:v>1.5247829430618611E-2</c:v>
                </c:pt>
                <c:pt idx="1950">
                  <c:v>1.5252385251547568E-2</c:v>
                </c:pt>
                <c:pt idx="1951">
                  <c:v>1.5256362667628406E-2</c:v>
                </c:pt>
                <c:pt idx="1952">
                  <c:v>1.5260369689540946E-2</c:v>
                </c:pt>
                <c:pt idx="1953">
                  <c:v>1.526440637711211E-2</c:v>
                </c:pt>
                <c:pt idx="1954">
                  <c:v>1.5268472776501497E-2</c:v>
                </c:pt>
                <c:pt idx="1955">
                  <c:v>1.5272567742466945E-2</c:v>
                </c:pt>
                <c:pt idx="1956">
                  <c:v>1.5276688026332343E-2</c:v>
                </c:pt>
                <c:pt idx="1957">
                  <c:v>1.5280830157045551E-2</c:v>
                </c:pt>
                <c:pt idx="1958">
                  <c:v>1.5284990654550324E-2</c:v>
                </c:pt>
                <c:pt idx="1959">
                  <c:v>1.5289166029805434E-2</c:v>
                </c:pt>
                <c:pt idx="1960">
                  <c:v>1.5293352784767286E-2</c:v>
                </c:pt>
                <c:pt idx="1961">
                  <c:v>1.5297547412394266E-2</c:v>
                </c:pt>
                <c:pt idx="1962">
                  <c:v>1.5301746396656298E-2</c:v>
                </c:pt>
                <c:pt idx="1963">
                  <c:v>1.5305946212520944E-2</c:v>
                </c:pt>
                <c:pt idx="1964">
                  <c:v>1.5310143325958613E-2</c:v>
                </c:pt>
                <c:pt idx="1965">
                  <c:v>1.5314334193950381E-2</c:v>
                </c:pt>
                <c:pt idx="1966">
                  <c:v>1.5318515264474964E-2</c:v>
                </c:pt>
                <c:pt idx="1967">
                  <c:v>1.5322682978222993E-2</c:v>
                </c:pt>
                <c:pt idx="1968">
                  <c:v>1.5326215375078309E-2</c:v>
                </c:pt>
                <c:pt idx="1969">
                  <c:v>1.5330351560772917E-2</c:v>
                </c:pt>
                <c:pt idx="1970">
                  <c:v>1.5334471209052569E-2</c:v>
                </c:pt>
                <c:pt idx="1971">
                  <c:v>1.5339190469195404E-2</c:v>
                </c:pt>
                <c:pt idx="1972">
                  <c:v>1.5343275840453214E-2</c:v>
                </c:pt>
                <c:pt idx="1973">
                  <c:v>1.53473444944087E-2</c:v>
                </c:pt>
                <c:pt idx="1974">
                  <c:v>1.5351396372705065E-2</c:v>
                </c:pt>
                <c:pt idx="1975">
                  <c:v>1.5355431416988113E-2</c:v>
                </c:pt>
                <c:pt idx="1976">
                  <c:v>1.5359449568902788E-2</c:v>
                </c:pt>
                <c:pt idx="1977">
                  <c:v>1.5363450770094031E-2</c:v>
                </c:pt>
                <c:pt idx="1978">
                  <c:v>1.536743496220765E-2</c:v>
                </c:pt>
                <c:pt idx="1979">
                  <c:v>1.5371402086887713E-2</c:v>
                </c:pt>
                <c:pt idx="1980">
                  <c:v>1.5375352085780902E-2</c:v>
                </c:pt>
                <c:pt idx="1981">
                  <c:v>1.5378073378140122E-2</c:v>
                </c:pt>
                <c:pt idx="1982">
                  <c:v>1.5381991101109271E-2</c:v>
                </c:pt>
                <c:pt idx="1983">
                  <c:v>1.5385891532949891E-2</c:v>
                </c:pt>
                <c:pt idx="1984">
                  <c:v>1.53903279216836E-2</c:v>
                </c:pt>
                <c:pt idx="1985">
                  <c:v>1.5394191104631361E-2</c:v>
                </c:pt>
                <c:pt idx="1986">
                  <c:v>1.5398036813070171E-2</c:v>
                </c:pt>
                <c:pt idx="1987">
                  <c:v>1.540186498865026E-2</c:v>
                </c:pt>
                <c:pt idx="1988">
                  <c:v>1.5405675573024524E-2</c:v>
                </c:pt>
                <c:pt idx="1989">
                  <c:v>1.5408871510486524E-2</c:v>
                </c:pt>
                <c:pt idx="1990">
                  <c:v>1.5412647851708275E-2</c:v>
                </c:pt>
                <c:pt idx="1991">
                  <c:v>1.5416406431565513E-2</c:v>
                </c:pt>
                <c:pt idx="1992">
                  <c:v>1.5420147191711199E-2</c:v>
                </c:pt>
                <c:pt idx="1993">
                  <c:v>1.5425647331678526E-2</c:v>
                </c:pt>
                <c:pt idx="1994">
                  <c:v>1.5429348874245767E-2</c:v>
                </c:pt>
                <c:pt idx="1995">
                  <c:v>1.5433032407364293E-2</c:v>
                </c:pt>
                <c:pt idx="1996">
                  <c:v>1.5436697872678174E-2</c:v>
                </c:pt>
                <c:pt idx="1997">
                  <c:v>1.5440345211833222E-2</c:v>
                </c:pt>
                <c:pt idx="1998">
                  <c:v>1.5443387762066964E-2</c:v>
                </c:pt>
                <c:pt idx="1999">
                  <c:v>1.5446999833239239E-2</c:v>
                </c:pt>
                <c:pt idx="2000">
                  <c:v>1.5450593608105507E-2</c:v>
                </c:pt>
                <c:pt idx="2001">
                  <c:v>1.5454169028312441E-2</c:v>
                </c:pt>
                <c:pt idx="2002">
                  <c:v>1.5458307972803184E-2</c:v>
                </c:pt>
                <c:pt idx="2003">
                  <c:v>1.5461845329555047E-2</c:v>
                </c:pt>
                <c:pt idx="2004">
                  <c:v>1.5465364151663524E-2</c:v>
                </c:pt>
                <c:pt idx="2005">
                  <c:v>1.5468864380777032E-2</c:v>
                </c:pt>
                <c:pt idx="2006">
                  <c:v>1.5472345958538773E-2</c:v>
                </c:pt>
                <c:pt idx="2007">
                  <c:v>1.5475808826596292E-2</c:v>
                </c:pt>
                <c:pt idx="2008">
                  <c:v>1.5479252926593662E-2</c:v>
                </c:pt>
                <c:pt idx="2009">
                  <c:v>1.548267820017756E-2</c:v>
                </c:pt>
                <c:pt idx="2010">
                  <c:v>1.5486084588994664E-2</c:v>
                </c:pt>
                <c:pt idx="2011">
                  <c:v>1.5489472034689047E-2</c:v>
                </c:pt>
                <c:pt idx="2012">
                  <c:v>1.5492840478908252E-2</c:v>
                </c:pt>
                <c:pt idx="2013">
                  <c:v>1.5496189863296355E-2</c:v>
                </c:pt>
                <c:pt idx="2014">
                  <c:v>1.5499520129502635E-2</c:v>
                </c:pt>
                <c:pt idx="2015">
                  <c:v>1.5502831219170298E-2</c:v>
                </c:pt>
                <c:pt idx="2016">
                  <c:v>1.550612307394689E-2</c:v>
                </c:pt>
                <c:pt idx="2017">
                  <c:v>1.5509395635478221E-2</c:v>
                </c:pt>
                <c:pt idx="2018">
                  <c:v>1.5512648845410966E-2</c:v>
                </c:pt>
                <c:pt idx="2019">
                  <c:v>1.5515882645391804E-2</c:v>
                </c:pt>
                <c:pt idx="2020">
                  <c:v>1.5518537019727644E-2</c:v>
                </c:pt>
                <c:pt idx="2021">
                  <c:v>1.5521733092995663E-2</c:v>
                </c:pt>
                <c:pt idx="2022">
                  <c:v>1.5524909586235534E-2</c:v>
                </c:pt>
                <c:pt idx="2023">
                  <c:v>1.5528622578733994E-2</c:v>
                </c:pt>
                <c:pt idx="2024">
                  <c:v>1.5531758453656336E-2</c:v>
                </c:pt>
                <c:pt idx="2025">
                  <c:v>1.5534874568511181E-2</c:v>
                </c:pt>
                <c:pt idx="2026">
                  <c:v>1.5537970864940867E-2</c:v>
                </c:pt>
                <c:pt idx="2027">
                  <c:v>1.5541047284595542E-2</c:v>
                </c:pt>
                <c:pt idx="2028">
                  <c:v>1.554410376912015E-2</c:v>
                </c:pt>
                <c:pt idx="2029">
                  <c:v>1.5547140260165711E-2</c:v>
                </c:pt>
                <c:pt idx="2030">
                  <c:v>1.5550156699378904E-2</c:v>
                </c:pt>
                <c:pt idx="2031">
                  <c:v>1.5553153028406408E-2</c:v>
                </c:pt>
                <c:pt idx="2032">
                  <c:v>1.5556129188898373E-2</c:v>
                </c:pt>
                <c:pt idx="2033">
                  <c:v>1.5557998849645926E-2</c:v>
                </c:pt>
                <c:pt idx="2034">
                  <c:v>1.5560937164012856E-2</c:v>
                </c:pt>
                <c:pt idx="2035">
                  <c:v>1.5563855144830718E-2</c:v>
                </c:pt>
                <c:pt idx="2036">
                  <c:v>1.5567165006981298E-2</c:v>
                </c:pt>
                <c:pt idx="2037">
                  <c:v>1.5570039219438669E-2</c:v>
                </c:pt>
                <c:pt idx="2038">
                  <c:v>1.5572892914976322E-2</c:v>
                </c:pt>
                <c:pt idx="2039">
                  <c:v>1.5575726035248039E-2</c:v>
                </c:pt>
                <c:pt idx="2040">
                  <c:v>1.5578538521911156E-2</c:v>
                </c:pt>
                <c:pt idx="2041">
                  <c:v>1.5580798007056695E-2</c:v>
                </c:pt>
                <c:pt idx="2042">
                  <c:v>1.5583570424668135E-2</c:v>
                </c:pt>
                <c:pt idx="2043">
                  <c:v>1.558632203868163E-2</c:v>
                </c:pt>
                <c:pt idx="2044">
                  <c:v>1.5589052790756432E-2</c:v>
                </c:pt>
                <c:pt idx="2045">
                  <c:v>1.5593342628143275E-2</c:v>
                </c:pt>
                <c:pt idx="2046">
                  <c:v>1.5596027299554543E-2</c:v>
                </c:pt>
                <c:pt idx="2047">
                  <c:v>1.5598690918830121E-2</c:v>
                </c:pt>
                <c:pt idx="2048">
                  <c:v>1.5601333427622774E-2</c:v>
                </c:pt>
                <c:pt idx="2049">
                  <c:v>1.5603954767580915E-2</c:v>
                </c:pt>
                <c:pt idx="2050">
                  <c:v>1.5606035352596016E-2</c:v>
                </c:pt>
                <c:pt idx="2051">
                  <c:v>1.5608615599601083E-2</c:v>
                </c:pt>
                <c:pt idx="2052">
                  <c:v>1.5611174507797629E-2</c:v>
                </c:pt>
                <c:pt idx="2053">
                  <c:v>1.5613712018842872E-2</c:v>
                </c:pt>
                <c:pt idx="2054">
                  <c:v>1.5616741892662317E-2</c:v>
                </c:pt>
                <c:pt idx="2055">
                  <c:v>1.5619234994297019E-2</c:v>
                </c:pt>
                <c:pt idx="2056">
                  <c:v>1.5621706518656972E-2</c:v>
                </c:pt>
                <c:pt idx="2057">
                  <c:v>1.562415640739841E-2</c:v>
                </c:pt>
                <c:pt idx="2058">
                  <c:v>1.562658460216975E-2</c:v>
                </c:pt>
                <c:pt idx="2059">
                  <c:v>1.5628991044628098E-2</c:v>
                </c:pt>
                <c:pt idx="2060">
                  <c:v>1.5631375676421866E-2</c:v>
                </c:pt>
                <c:pt idx="2061">
                  <c:v>1.563373843920729E-2</c:v>
                </c:pt>
                <c:pt idx="2062">
                  <c:v>1.5636079274636259E-2</c:v>
                </c:pt>
                <c:pt idx="2063">
                  <c:v>1.5638398124364145E-2</c:v>
                </c:pt>
                <c:pt idx="2064">
                  <c:v>1.5640694930042838E-2</c:v>
                </c:pt>
                <c:pt idx="2065">
                  <c:v>1.5642969633327699E-2</c:v>
                </c:pt>
                <c:pt idx="2066">
                  <c:v>1.5645222175873233E-2</c:v>
                </c:pt>
                <c:pt idx="2067">
                  <c:v>1.5647452499331325E-2</c:v>
                </c:pt>
                <c:pt idx="2068">
                  <c:v>1.5649660545359951E-2</c:v>
                </c:pt>
                <c:pt idx="2069">
                  <c:v>1.5651846255611872E-2</c:v>
                </c:pt>
                <c:pt idx="2070">
                  <c:v>1.565400957174419E-2</c:v>
                </c:pt>
                <c:pt idx="2071">
                  <c:v>1.5656150435412273E-2</c:v>
                </c:pt>
                <c:pt idx="2072">
                  <c:v>1.5657781671610353E-2</c:v>
                </c:pt>
                <c:pt idx="2073">
                  <c:v>1.5659878987360876E-2</c:v>
                </c:pt>
                <c:pt idx="2074">
                  <c:v>1.5661953680752027E-2</c:v>
                </c:pt>
                <c:pt idx="2075">
                  <c:v>1.5664488198554788E-2</c:v>
                </c:pt>
                <c:pt idx="2076">
                  <c:v>1.5666515924741747E-2</c:v>
                </c:pt>
                <c:pt idx="2077">
                  <c:v>1.5668520848402753E-2</c:v>
                </c:pt>
                <c:pt idx="2078">
                  <c:v>1.5670502911195778E-2</c:v>
                </c:pt>
                <c:pt idx="2079">
                  <c:v>1.5672462054776185E-2</c:v>
                </c:pt>
                <c:pt idx="2080">
                  <c:v>1.5674398220804558E-2</c:v>
                </c:pt>
                <c:pt idx="2081">
                  <c:v>1.5676311350938003E-2</c:v>
                </c:pt>
                <c:pt idx="2082">
                  <c:v>1.5678201386836225E-2</c:v>
                </c:pt>
                <c:pt idx="2083">
                  <c:v>1.5680068270157204E-2</c:v>
                </c:pt>
                <c:pt idx="2084">
                  <c:v>1.5681911942560644E-2</c:v>
                </c:pt>
                <c:pt idx="2085">
                  <c:v>1.5683265547172223E-2</c:v>
                </c:pt>
                <c:pt idx="2086">
                  <c:v>1.5685064221774889E-2</c:v>
                </c:pt>
                <c:pt idx="2087">
                  <c:v>1.5686839515613858E-2</c:v>
                </c:pt>
                <c:pt idx="2088">
                  <c:v>1.5688839718519143E-2</c:v>
                </c:pt>
                <c:pt idx="2089">
                  <c:v>1.5692404426185236E-2</c:v>
                </c:pt>
                <c:pt idx="2090">
                  <c:v>1.569226614593874E-2</c:v>
                </c:pt>
                <c:pt idx="2091">
                  <c:v>1.5693943955152501E-2</c:v>
                </c:pt>
                <c:pt idx="2092">
                  <c:v>1.5695598083590237E-2</c:v>
                </c:pt>
                <c:pt idx="2093">
                  <c:v>1.5696774702420591E-2</c:v>
                </c:pt>
                <c:pt idx="2094">
                  <c:v>1.5698382935035227E-2</c:v>
                </c:pt>
                <c:pt idx="2095">
                  <c:v>1.5699967317063468E-2</c:v>
                </c:pt>
                <c:pt idx="2096">
                  <c:v>1.5701527790175973E-2</c:v>
                </c:pt>
                <c:pt idx="2097">
                  <c:v>1.5703511472388108E-2</c:v>
                </c:pt>
                <c:pt idx="2098">
                  <c:v>1.5706357957893741E-2</c:v>
                </c:pt>
                <c:pt idx="2099">
                  <c:v>1.5707839683995556E-2</c:v>
                </c:pt>
                <c:pt idx="2100">
                  <c:v>1.5709297247008817E-2</c:v>
                </c:pt>
                <c:pt idx="2101">
                  <c:v>1.5710730588593815E-2</c:v>
                </c:pt>
                <c:pt idx="2102">
                  <c:v>1.5711621239235623E-2</c:v>
                </c:pt>
                <c:pt idx="2103">
                  <c:v>1.5712997104341861E-2</c:v>
                </c:pt>
                <c:pt idx="2104">
                  <c:v>1.5714348555340447E-2</c:v>
                </c:pt>
                <c:pt idx="2105">
                  <c:v>1.5715675533900887E-2</c:v>
                </c:pt>
                <c:pt idx="2106">
                  <c:v>1.5717408889800492E-2</c:v>
                </c:pt>
                <c:pt idx="2107">
                  <c:v>1.5718685036424519E-2</c:v>
                </c:pt>
                <c:pt idx="2108">
                  <c:v>1.5719936530383418E-2</c:v>
                </c:pt>
                <c:pt idx="2109">
                  <c:v>1.5721163313344722E-2</c:v>
                </c:pt>
                <c:pt idx="2110">
                  <c:v>1.5722365326975962E-2</c:v>
                </c:pt>
                <c:pt idx="2111">
                  <c:v>1.5723542512947272E-2</c:v>
                </c:pt>
                <c:pt idx="2112">
                  <c:v>1.5724694812928791E-2</c:v>
                </c:pt>
                <c:pt idx="2113">
                  <c:v>1.5725822168587183E-2</c:v>
                </c:pt>
                <c:pt idx="2114">
                  <c:v>1.5726924521595187E-2</c:v>
                </c:pt>
                <c:pt idx="2115">
                  <c:v>1.5728001813622078E-2</c:v>
                </c:pt>
                <c:pt idx="2116">
                  <c:v>1.5729053986338858E-2</c:v>
                </c:pt>
                <c:pt idx="2117">
                  <c:v>1.5730080981416532E-2</c:v>
                </c:pt>
                <c:pt idx="2118">
                  <c:v>1.573108274052698E-2</c:v>
                </c:pt>
                <c:pt idx="2119">
                  <c:v>1.573205920534294E-2</c:v>
                </c:pt>
                <c:pt idx="2120">
                  <c:v>1.5733010317537162E-2</c:v>
                </c:pt>
                <c:pt idx="2121">
                  <c:v>1.5733936018780648E-2</c:v>
                </c:pt>
                <c:pt idx="2122">
                  <c:v>1.5734836250747879E-2</c:v>
                </c:pt>
                <c:pt idx="2123">
                  <c:v>1.5735309866104052E-2</c:v>
                </c:pt>
                <c:pt idx="2124">
                  <c:v>1.573616078599684E-2</c:v>
                </c:pt>
                <c:pt idx="2125">
                  <c:v>1.5736986066916488E-2</c:v>
                </c:pt>
                <c:pt idx="2126">
                  <c:v>1.5737785650543928E-2</c:v>
                </c:pt>
                <c:pt idx="2127">
                  <c:v>1.5738559478559219E-2</c:v>
                </c:pt>
                <c:pt idx="2128">
                  <c:v>1.5739699521524403E-2</c:v>
                </c:pt>
                <c:pt idx="2129">
                  <c:v>1.5740419835452039E-2</c:v>
                </c:pt>
                <c:pt idx="2130">
                  <c:v>1.5741114213508829E-2</c:v>
                </c:pt>
                <c:pt idx="2131">
                  <c:v>1.5741782597369264E-2</c:v>
                </c:pt>
                <c:pt idx="2132">
                  <c:v>1.5742424928713899E-2</c:v>
                </c:pt>
                <c:pt idx="2133">
                  <c:v>1.5743041149218956E-2</c:v>
                </c:pt>
                <c:pt idx="2134">
                  <c:v>1.5743631200565E-2</c:v>
                </c:pt>
                <c:pt idx="2135">
                  <c:v>1.5744195024430856E-2</c:v>
                </c:pt>
                <c:pt idx="2136">
                  <c:v>1.574397788036741E-2</c:v>
                </c:pt>
                <c:pt idx="2137">
                  <c:v>1.5744492814424582E-2</c:v>
                </c:pt>
                <c:pt idx="2138">
                  <c:v>1.5744981356677457E-2</c:v>
                </c:pt>
                <c:pt idx="2139">
                  <c:v>1.5745443448811791E-2</c:v>
                </c:pt>
                <c:pt idx="2140">
                  <c:v>1.574587903251512E-2</c:v>
                </c:pt>
                <c:pt idx="2141">
                  <c:v>1.5746288049475865E-2</c:v>
                </c:pt>
                <c:pt idx="2142">
                  <c:v>1.5746670441379784E-2</c:v>
                </c:pt>
                <c:pt idx="2143">
                  <c:v>1.5747390374578937E-2</c:v>
                </c:pt>
                <c:pt idx="2144">
                  <c:v>1.5747355116779715E-2</c:v>
                </c:pt>
                <c:pt idx="2145">
                  <c:v>1.5747657283651684E-2</c:v>
                </c:pt>
                <c:pt idx="2146">
                  <c:v>1.5747932592229397E-2</c:v>
                </c:pt>
                <c:pt idx="2147">
                  <c:v>1.5748180984196836E-2</c:v>
                </c:pt>
                <c:pt idx="2148">
                  <c:v>1.5748402401252193E-2</c:v>
                </c:pt>
                <c:pt idx="2149">
                  <c:v>1.5749302014830994E-2</c:v>
                </c:pt>
                <c:pt idx="2150">
                  <c:v>1.5749465428374559E-2</c:v>
                </c:pt>
                <c:pt idx="2151">
                  <c:v>1.5749601681377352E-2</c:v>
                </c:pt>
                <c:pt idx="2152">
                  <c:v>1.5749710715528626E-2</c:v>
                </c:pt>
                <c:pt idx="2153">
                  <c:v>1.5749792472519369E-2</c:v>
                </c:pt>
                <c:pt idx="2154">
                  <c:v>1.57495041184279E-2</c:v>
                </c:pt>
                <c:pt idx="2155">
                  <c:v>1.5749533112601993E-2</c:v>
                </c:pt>
                <c:pt idx="2156">
                  <c:v>1.5749534660048123E-2</c:v>
                </c:pt>
                <c:pt idx="2157">
                  <c:v>1.5749508702458639E-2</c:v>
                </c:pt>
                <c:pt idx="2158">
                  <c:v>1.5749790059186357E-2</c:v>
                </c:pt>
                <c:pt idx="2159">
                  <c:v>1.5749706928702121E-2</c:v>
                </c:pt>
                <c:pt idx="2160">
                  <c:v>1.5749596112892551E-2</c:v>
                </c:pt>
                <c:pt idx="2161">
                  <c:v>1.5749457553454714E-2</c:v>
                </c:pt>
                <c:pt idx="2162">
                  <c:v>1.5749291192078733E-2</c:v>
                </c:pt>
                <c:pt idx="2163">
                  <c:v>1.5749096970462555E-2</c:v>
                </c:pt>
                <c:pt idx="2164">
                  <c:v>1.5748874830298899E-2</c:v>
                </c:pt>
                <c:pt idx="2165">
                  <c:v>1.5748624713286578E-2</c:v>
                </c:pt>
                <c:pt idx="2166">
                  <c:v>1.5748346561119193E-2</c:v>
                </c:pt>
                <c:pt idx="2167">
                  <c:v>1.5748040315495551E-2</c:v>
                </c:pt>
                <c:pt idx="2168">
                  <c:v>1.5747705918111855E-2</c:v>
                </c:pt>
                <c:pt idx="2169">
                  <c:v>1.5747343310669522E-2</c:v>
                </c:pt>
                <c:pt idx="2170">
                  <c:v>1.5746952434863015E-2</c:v>
                </c:pt>
                <c:pt idx="2171">
                  <c:v>1.5746533232396363E-2</c:v>
                </c:pt>
                <c:pt idx="2172">
                  <c:v>1.5746085644968374E-2</c:v>
                </c:pt>
                <c:pt idx="2173">
                  <c:v>1.5745609614279593E-2</c:v>
                </c:pt>
                <c:pt idx="2174">
                  <c:v>1.5745105082031439E-2</c:v>
                </c:pt>
                <c:pt idx="2175">
                  <c:v>1.5744271639146393E-2</c:v>
                </c:pt>
                <c:pt idx="2176">
                  <c:v>1.5743712008473163E-2</c:v>
                </c:pt>
                <c:pt idx="2177">
                  <c:v>1.5743123706764277E-2</c:v>
                </c:pt>
                <c:pt idx="2178">
                  <c:v>1.5742506675727023E-2</c:v>
                </c:pt>
                <c:pt idx="2179">
                  <c:v>1.5741860857066053E-2</c:v>
                </c:pt>
                <c:pt idx="2180">
                  <c:v>1.5741476091168844E-2</c:v>
                </c:pt>
                <c:pt idx="2181">
                  <c:v>1.5740770415706429E-2</c:v>
                </c:pt>
                <c:pt idx="2182">
                  <c:v>1.5740035772321175E-2</c:v>
                </c:pt>
                <c:pt idx="2183">
                  <c:v>1.5739272102718836E-2</c:v>
                </c:pt>
                <c:pt idx="2184">
                  <c:v>1.5738479348611261E-2</c:v>
                </c:pt>
                <c:pt idx="2185">
                  <c:v>1.5737657451705942E-2</c:v>
                </c:pt>
                <c:pt idx="2186">
                  <c:v>1.5736806353710386E-2</c:v>
                </c:pt>
                <c:pt idx="2187">
                  <c:v>1.5735925996337299E-2</c:v>
                </c:pt>
                <c:pt idx="2188">
                  <c:v>1.5734470337737783E-2</c:v>
                </c:pt>
                <c:pt idx="2189">
                  <c:v>1.5733535586473835E-2</c:v>
                </c:pt>
                <c:pt idx="2190">
                  <c:v>1.5732571411854579E-2</c:v>
                </c:pt>
                <c:pt idx="2191">
                  <c:v>1.5731577755599524E-2</c:v>
                </c:pt>
                <c:pt idx="2192">
                  <c:v>1.5730554559425514E-2</c:v>
                </c:pt>
                <c:pt idx="2193">
                  <c:v>1.5729501765052945E-2</c:v>
                </c:pt>
                <c:pt idx="2194">
                  <c:v>1.5728679425450389E-2</c:v>
                </c:pt>
                <c:pt idx="2195">
                  <c:v>1.572730714859194E-2</c:v>
                </c:pt>
                <c:pt idx="2196">
                  <c:v>1.5726165209944298E-2</c:v>
                </c:pt>
                <c:pt idx="2197">
                  <c:v>1.5724993439980572E-2</c:v>
                </c:pt>
                <c:pt idx="2198">
                  <c:v>1.5723791780426488E-2</c:v>
                </c:pt>
                <c:pt idx="2199">
                  <c:v>1.5722560173002442E-2</c:v>
                </c:pt>
                <c:pt idx="2200">
                  <c:v>1.5721298559432384E-2</c:v>
                </c:pt>
                <c:pt idx="2201">
                  <c:v>1.5720496117917988E-2</c:v>
                </c:pt>
                <c:pt idx="2202">
                  <c:v>1.5719169875606367E-2</c:v>
                </c:pt>
                <c:pt idx="2203">
                  <c:v>1.5717813441378816E-2</c:v>
                </c:pt>
                <c:pt idx="2204">
                  <c:v>1.5716426756962828E-2</c:v>
                </c:pt>
                <c:pt idx="2205">
                  <c:v>1.5715009764077192E-2</c:v>
                </c:pt>
                <c:pt idx="2206">
                  <c:v>1.5713329048924453E-2</c:v>
                </c:pt>
                <c:pt idx="2207">
                  <c:v>1.5711853512775802E-2</c:v>
                </c:pt>
                <c:pt idx="2208">
                  <c:v>1.5710347498818746E-2</c:v>
                </c:pt>
                <c:pt idx="2209">
                  <c:v>1.5708810948783406E-2</c:v>
                </c:pt>
                <c:pt idx="2210">
                  <c:v>1.5707468133035789E-2</c:v>
                </c:pt>
                <c:pt idx="2211">
                  <c:v>1.570586806559203E-2</c:v>
                </c:pt>
                <c:pt idx="2212">
                  <c:v>1.5704237281768396E-2</c:v>
                </c:pt>
                <c:pt idx="2213">
                  <c:v>1.5702575723295847E-2</c:v>
                </c:pt>
                <c:pt idx="2214">
                  <c:v>1.570088333190621E-2</c:v>
                </c:pt>
                <c:pt idx="2215">
                  <c:v>1.5699160049330443E-2</c:v>
                </c:pt>
                <c:pt idx="2216">
                  <c:v>1.5697405817300367E-2</c:v>
                </c:pt>
                <c:pt idx="2217">
                  <c:v>1.5695620577551295E-2</c:v>
                </c:pt>
                <c:pt idx="2218">
                  <c:v>1.5693804271815916E-2</c:v>
                </c:pt>
                <c:pt idx="2219">
                  <c:v>1.5691956841830404E-2</c:v>
                </c:pt>
                <c:pt idx="2220">
                  <c:v>1.5690078229329191E-2</c:v>
                </c:pt>
                <c:pt idx="2221">
                  <c:v>1.5688168376051057E-2</c:v>
                </c:pt>
                <c:pt idx="2222">
                  <c:v>1.5686227223732172E-2</c:v>
                </c:pt>
                <c:pt idx="2223">
                  <c:v>1.5684254714112184E-2</c:v>
                </c:pt>
                <c:pt idx="2224">
                  <c:v>1.5682250788929E-2</c:v>
                </c:pt>
                <c:pt idx="2225">
                  <c:v>1.568021538992314E-2</c:v>
                </c:pt>
                <c:pt idx="2226">
                  <c:v>1.5678148458838588E-2</c:v>
                </c:pt>
                <c:pt idx="2227">
                  <c:v>1.5676049937412395E-2</c:v>
                </c:pt>
                <c:pt idx="2228">
                  <c:v>1.567373714867212E-2</c:v>
                </c:pt>
                <c:pt idx="2229">
                  <c:v>1.5671577641406365E-2</c:v>
                </c:pt>
                <c:pt idx="2230">
                  <c:v>1.5669386374561906E-2</c:v>
                </c:pt>
                <c:pt idx="2231">
                  <c:v>1.5667163289885561E-2</c:v>
                </c:pt>
                <c:pt idx="2232">
                  <c:v>1.5665081436237245E-2</c:v>
                </c:pt>
                <c:pt idx="2233">
                  <c:v>1.5662792149413657E-2</c:v>
                </c:pt>
                <c:pt idx="2234">
                  <c:v>1.5660470864466789E-2</c:v>
                </c:pt>
                <c:pt idx="2235">
                  <c:v>1.5658117523150186E-2</c:v>
                </c:pt>
                <c:pt idx="2236">
                  <c:v>1.5655732067213057E-2</c:v>
                </c:pt>
                <c:pt idx="2237">
                  <c:v>1.5653314438409817E-2</c:v>
                </c:pt>
                <c:pt idx="2238">
                  <c:v>1.5650864578486197E-2</c:v>
                </c:pt>
                <c:pt idx="2239">
                  <c:v>1.5648382429199217E-2</c:v>
                </c:pt>
                <c:pt idx="2240">
                  <c:v>1.5645714114128715E-2</c:v>
                </c:pt>
                <c:pt idx="2241">
                  <c:v>1.5643018036748835E-2</c:v>
                </c:pt>
                <c:pt idx="2242">
                  <c:v>1.5640443552524808E-2</c:v>
                </c:pt>
                <c:pt idx="2243">
                  <c:v>1.5637836557060858E-2</c:v>
                </c:pt>
                <c:pt idx="2244">
                  <c:v>1.5635196992116462E-2</c:v>
                </c:pt>
                <c:pt idx="2245">
                  <c:v>1.5632666612778606E-2</c:v>
                </c:pt>
                <c:pt idx="2246">
                  <c:v>1.5629819920842891E-2</c:v>
                </c:pt>
                <c:pt idx="2247">
                  <c:v>1.5627082298040662E-2</c:v>
                </c:pt>
                <c:pt idx="2248">
                  <c:v>1.5624311872810992E-2</c:v>
                </c:pt>
                <c:pt idx="2249">
                  <c:v>1.5621111406129677E-2</c:v>
                </c:pt>
                <c:pt idx="2250">
                  <c:v>1.5618672382147203E-2</c:v>
                </c:pt>
                <c:pt idx="2251">
                  <c:v>1.561580320024536E-2</c:v>
                </c:pt>
                <c:pt idx="2252">
                  <c:v>1.561290098298862E-2</c:v>
                </c:pt>
                <c:pt idx="2253">
                  <c:v>1.5610209339879257E-2</c:v>
                </c:pt>
                <c:pt idx="2254">
                  <c:v>1.5607235861136897E-2</c:v>
                </c:pt>
                <c:pt idx="2255">
                  <c:v>1.5604229161211342E-2</c:v>
                </c:pt>
                <c:pt idx="2256">
                  <c:v>1.5601189181869172E-2</c:v>
                </c:pt>
                <c:pt idx="2257">
                  <c:v>1.5598115864881315E-2</c:v>
                </c:pt>
                <c:pt idx="2258">
                  <c:v>1.5594900033519529E-2</c:v>
                </c:pt>
                <c:pt idx="2259">
                  <c:v>1.5591762402777931E-2</c:v>
                </c:pt>
                <c:pt idx="2260">
                  <c:v>1.5588591265290825E-2</c:v>
                </c:pt>
                <c:pt idx="2261">
                  <c:v>1.5585386562833136E-2</c:v>
                </c:pt>
                <c:pt idx="2262">
                  <c:v>1.5582247177316466E-2</c:v>
                </c:pt>
                <c:pt idx="2263">
                  <c:v>1.5578972611700411E-2</c:v>
                </c:pt>
                <c:pt idx="2264">
                  <c:v>1.5575664300865565E-2</c:v>
                </c:pt>
                <c:pt idx="2265">
                  <c:v>1.5572322186587195E-2</c:v>
                </c:pt>
                <c:pt idx="2266">
                  <c:v>1.5568946210645786E-2</c:v>
                </c:pt>
                <c:pt idx="2267">
                  <c:v>1.556553631482443E-2</c:v>
                </c:pt>
                <c:pt idx="2268">
                  <c:v>1.5562092440904477E-2</c:v>
                </c:pt>
                <c:pt idx="2269">
                  <c:v>1.5558614530670757E-2</c:v>
                </c:pt>
                <c:pt idx="2270">
                  <c:v>1.5555102525904623E-2</c:v>
                </c:pt>
                <c:pt idx="2271">
                  <c:v>1.5551556368394377E-2</c:v>
                </c:pt>
                <c:pt idx="2272">
                  <c:v>1.5547975999923979E-2</c:v>
                </c:pt>
                <c:pt idx="2273">
                  <c:v>1.554436136228521E-2</c:v>
                </c:pt>
                <c:pt idx="2274">
                  <c:v>1.5540712397262027E-2</c:v>
                </c:pt>
                <c:pt idx="2275">
                  <c:v>1.5537029046649685E-2</c:v>
                </c:pt>
                <c:pt idx="2276">
                  <c:v>1.5533311252233881E-2</c:v>
                </c:pt>
                <c:pt idx="2277">
                  <c:v>1.552955895581074E-2</c:v>
                </c:pt>
                <c:pt idx="2278">
                  <c:v>1.5525772099172908E-2</c:v>
                </c:pt>
                <c:pt idx="2279">
                  <c:v>1.5521950624113904E-2</c:v>
                </c:pt>
                <c:pt idx="2280">
                  <c:v>1.5518042442013475E-2</c:v>
                </c:pt>
                <c:pt idx="2281">
                  <c:v>1.5514154214813924E-2</c:v>
                </c:pt>
                <c:pt idx="2282">
                  <c:v>1.5510231200200104E-2</c:v>
                </c:pt>
                <c:pt idx="2283">
                  <c:v>1.5506317375598181E-2</c:v>
                </c:pt>
                <c:pt idx="2284">
                  <c:v>1.5502321935392541E-2</c:v>
                </c:pt>
                <c:pt idx="2285">
                  <c:v>1.5498291527557238E-2</c:v>
                </c:pt>
                <c:pt idx="2286">
                  <c:v>1.5494226093893611E-2</c:v>
                </c:pt>
                <c:pt idx="2287">
                  <c:v>1.5490125576209948E-2</c:v>
                </c:pt>
                <c:pt idx="2288">
                  <c:v>1.5485989916304977E-2</c:v>
                </c:pt>
                <c:pt idx="2289">
                  <c:v>1.5481819055988725E-2</c:v>
                </c:pt>
                <c:pt idx="2290">
                  <c:v>1.5477612937066872E-2</c:v>
                </c:pt>
                <c:pt idx="2291">
                  <c:v>1.5473371501349446E-2</c:v>
                </c:pt>
                <c:pt idx="2292">
                  <c:v>1.546909469064473E-2</c:v>
                </c:pt>
                <c:pt idx="2293">
                  <c:v>1.5464765425496322E-2</c:v>
                </c:pt>
                <c:pt idx="2294">
                  <c:v>1.5460420422611363E-2</c:v>
                </c:pt>
                <c:pt idx="2295">
                  <c:v>1.5456039875803433E-2</c:v>
                </c:pt>
                <c:pt idx="2296">
                  <c:v>1.5450989938784552E-2</c:v>
                </c:pt>
                <c:pt idx="2297">
                  <c:v>1.5446533030500359E-2</c:v>
                </c:pt>
                <c:pt idx="2298">
                  <c:v>1.5442040395433756E-2</c:v>
                </c:pt>
                <c:pt idx="2299">
                  <c:v>1.5437511975402709E-2</c:v>
                </c:pt>
                <c:pt idx="2300">
                  <c:v>1.5432947712225191E-2</c:v>
                </c:pt>
                <c:pt idx="2301">
                  <c:v>1.5428352674176971E-2</c:v>
                </c:pt>
                <c:pt idx="2302">
                  <c:v>1.5423719327775309E-2</c:v>
                </c:pt>
                <c:pt idx="2303">
                  <c:v>1.5419049969334964E-2</c:v>
                </c:pt>
                <c:pt idx="2304">
                  <c:v>1.5414344540681135E-2</c:v>
                </c:pt>
                <c:pt idx="2305">
                  <c:v>1.5409602983643467E-2</c:v>
                </c:pt>
                <c:pt idx="2306">
                  <c:v>1.5404786830208836E-2</c:v>
                </c:pt>
                <c:pt idx="2307">
                  <c:v>1.5399967229714486E-2</c:v>
                </c:pt>
                <c:pt idx="2308">
                  <c:v>1.5395111315047595E-2</c:v>
                </c:pt>
                <c:pt idx="2309">
                  <c:v>1.5390219028038176E-2</c:v>
                </c:pt>
                <c:pt idx="2310">
                  <c:v>1.5385320909018889E-2</c:v>
                </c:pt>
                <c:pt idx="2311">
                  <c:v>1.5380358531787998E-2</c:v>
                </c:pt>
                <c:pt idx="2312">
                  <c:v>1.5375359613363301E-2</c:v>
                </c:pt>
                <c:pt idx="2313">
                  <c:v>1.5370324095578576E-2</c:v>
                </c:pt>
                <c:pt idx="2314">
                  <c:v>1.5364481972716454E-2</c:v>
                </c:pt>
                <c:pt idx="2315">
                  <c:v>1.535936497953163E-2</c:v>
                </c:pt>
                <c:pt idx="2316">
                  <c:v>1.5354211198552254E-2</c:v>
                </c:pt>
                <c:pt idx="2317">
                  <c:v>1.5349020571619635E-2</c:v>
                </c:pt>
                <c:pt idx="2318">
                  <c:v>1.5343793040575943E-2</c:v>
                </c:pt>
                <c:pt idx="2319">
                  <c:v>1.5338528547267699E-2</c:v>
                </c:pt>
                <c:pt idx="2320">
                  <c:v>1.5333227033539681E-2</c:v>
                </c:pt>
                <c:pt idx="2321">
                  <c:v>1.5327888441238408E-2</c:v>
                </c:pt>
                <c:pt idx="2322">
                  <c:v>1.5322512712214744E-2</c:v>
                </c:pt>
                <c:pt idx="2323">
                  <c:v>1.531709978831694E-2</c:v>
                </c:pt>
                <c:pt idx="2324">
                  <c:v>1.5311649611396732E-2</c:v>
                </c:pt>
                <c:pt idx="2325">
                  <c:v>1.5306162123307585E-2</c:v>
                </c:pt>
                <c:pt idx="2326">
                  <c:v>1.530063726590297E-2</c:v>
                </c:pt>
                <c:pt idx="2327">
                  <c:v>1.5295074981038964E-2</c:v>
                </c:pt>
                <c:pt idx="2328">
                  <c:v>1.5289475210572509E-2</c:v>
                </c:pt>
                <c:pt idx="2329">
                  <c:v>1.5283837896361419E-2</c:v>
                </c:pt>
                <c:pt idx="2330">
                  <c:v>1.5278162980267853E-2</c:v>
                </c:pt>
                <c:pt idx="2331">
                  <c:v>1.5272450404148753E-2</c:v>
                </c:pt>
                <c:pt idx="2332">
                  <c:v>1.5266794672147043E-2</c:v>
                </c:pt>
                <c:pt idx="2333">
                  <c:v>1.5261009555690833E-2</c:v>
                </c:pt>
                <c:pt idx="2334">
                  <c:v>1.5255186610464178E-2</c:v>
                </c:pt>
                <c:pt idx="2335">
                  <c:v>1.5249222336720996E-2</c:v>
                </c:pt>
                <c:pt idx="2336">
                  <c:v>1.5243320588456124E-2</c:v>
                </c:pt>
                <c:pt idx="2337">
                  <c:v>1.5237380831366465E-2</c:v>
                </c:pt>
                <c:pt idx="2338">
                  <c:v>1.5231403007322003E-2</c:v>
                </c:pt>
                <c:pt idx="2339">
                  <c:v>1.5225387058195318E-2</c:v>
                </c:pt>
                <c:pt idx="2340">
                  <c:v>1.5219332925861601E-2</c:v>
                </c:pt>
                <c:pt idx="2341">
                  <c:v>1.5213240552196914E-2</c:v>
                </c:pt>
                <c:pt idx="2342">
                  <c:v>1.5207109879076447E-2</c:v>
                </c:pt>
                <c:pt idx="2343">
                  <c:v>1.5200940848380601E-2</c:v>
                </c:pt>
                <c:pt idx="2344">
                  <c:v>1.5194733401988916E-2</c:v>
                </c:pt>
                <c:pt idx="2345">
                  <c:v>1.5188754004046068E-2</c:v>
                </c:pt>
                <c:pt idx="2346">
                  <c:v>1.5182475606748902E-2</c:v>
                </c:pt>
                <c:pt idx="2347">
                  <c:v>1.5176158630737291E-2</c:v>
                </c:pt>
                <c:pt idx="2348">
                  <c:v>1.5168891915787519E-2</c:v>
                </c:pt>
                <c:pt idx="2349">
                  <c:v>1.5162492075412537E-2</c:v>
                </c:pt>
                <c:pt idx="2350">
                  <c:v>1.5156053473684317E-2</c:v>
                </c:pt>
                <c:pt idx="2351">
                  <c:v>1.5149576052494673E-2</c:v>
                </c:pt>
                <c:pt idx="2352">
                  <c:v>1.5143059753738086E-2</c:v>
                </c:pt>
                <c:pt idx="2353">
                  <c:v>1.5136662150648955E-2</c:v>
                </c:pt>
                <c:pt idx="2354">
                  <c:v>1.5130070995062689E-2</c:v>
                </c:pt>
                <c:pt idx="2355">
                  <c:v>1.512344079326387E-2</c:v>
                </c:pt>
                <c:pt idx="2356">
                  <c:v>1.5116771487151553E-2</c:v>
                </c:pt>
                <c:pt idx="2357">
                  <c:v>1.5109722806882345E-2</c:v>
                </c:pt>
                <c:pt idx="2358">
                  <c:v>1.5102447066188258E-2</c:v>
                </c:pt>
                <c:pt idx="2359">
                  <c:v>1.5095644587499834E-2</c:v>
                </c:pt>
                <c:pt idx="2360">
                  <c:v>1.5088802743771671E-2</c:v>
                </c:pt>
                <c:pt idx="2361">
                  <c:v>1.5081921476908114E-2</c:v>
                </c:pt>
                <c:pt idx="2362">
                  <c:v>1.5071592819405464E-2</c:v>
                </c:pt>
                <c:pt idx="2363">
                  <c:v>1.506461929825504E-2</c:v>
                </c:pt>
                <c:pt idx="2364">
                  <c:v>1.5057606163509575E-2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520960"/>
        <c:axId val="644539520"/>
      </c:lineChart>
      <c:dateAx>
        <c:axId val="6445209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44539520"/>
        <c:crosses val="autoZero"/>
        <c:auto val="1"/>
        <c:lblOffset val="100"/>
        <c:baseTimeUnit val="days"/>
      </c:dateAx>
      <c:valAx>
        <c:axId val="64453952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45209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EUR6M!$BB$2:$BB$2366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EUR6M!$BB$2:$BB$266</c:f>
              <c:numCache>
                <c:formatCode>ddd\,\ dd\-mmm\-yyyy</c:formatCode>
                <c:ptCount val="2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</c:numCache>
            </c:numRef>
          </c:xVal>
          <c:yVal>
            <c:numRef>
              <c:f>EUR6M!$BE$2:$BE$266</c:f>
              <c:numCache>
                <c:formatCode>0.0000%</c:formatCode>
                <c:ptCount val="265"/>
                <c:pt idx="0">
                  <c:v>3.8999999999999999E-4</c:v>
                </c:pt>
                <c:pt idx="1">
                  <c:v>3.8714722374350946E-4</c:v>
                </c:pt>
                <c:pt idx="2">
                  <c:v>3.9116396995212251E-4</c:v>
                </c:pt>
                <c:pt idx="3">
                  <c:v>3.910354835934271E-4</c:v>
                </c:pt>
                <c:pt idx="4">
                  <c:v>3.9091619070006137E-4</c:v>
                </c:pt>
                <c:pt idx="5">
                  <c:v>3.9080584168793564E-4</c:v>
                </c:pt>
                <c:pt idx="6">
                  <c:v>3.9052584612625448E-4</c:v>
                </c:pt>
                <c:pt idx="7">
                  <c:v>3.9044862217550393E-4</c:v>
                </c:pt>
                <c:pt idx="8">
                  <c:v>3.9037897822248179E-4</c:v>
                </c:pt>
                <c:pt idx="9">
                  <c:v>3.9031661829734603E-4</c:v>
                </c:pt>
                <c:pt idx="10">
                  <c:v>3.9026123870237024E-4</c:v>
                </c:pt>
                <c:pt idx="11">
                  <c:v>3.9013382894270454E-4</c:v>
                </c:pt>
                <c:pt idx="12">
                  <c:v>3.9010317906095106E-4</c:v>
                </c:pt>
                <c:pt idx="13">
                  <c:v>3.9007787505283148E-4</c:v>
                </c:pt>
                <c:pt idx="14">
                  <c:v>3.9005756683618468E-4</c:v>
                </c:pt>
                <c:pt idx="15">
                  <c:v>3.9004189659569487E-4</c:v>
                </c:pt>
                <c:pt idx="16">
                  <c:v>3.9001901963734516E-4</c:v>
                </c:pt>
                <c:pt idx="17">
                  <c:v>3.9001816855198916E-4</c:v>
                </c:pt>
                <c:pt idx="18">
                  <c:v>3.9002005041324935E-4</c:v>
                </c:pt>
                <c:pt idx="19">
                  <c:v>3.9002426102357129E-4</c:v>
                </c:pt>
                <c:pt idx="20">
                  <c:v>3.8980757065994409E-4</c:v>
                </c:pt>
                <c:pt idx="21">
                  <c:v>3.8999999999991228E-4</c:v>
                </c:pt>
                <c:pt idx="22">
                  <c:v>3.900737788758075E-4</c:v>
                </c:pt>
                <c:pt idx="23">
                  <c:v>3.9005143919991562E-4</c:v>
                </c:pt>
                <c:pt idx="24">
                  <c:v>3.9285718351614091E-4</c:v>
                </c:pt>
                <c:pt idx="25">
                  <c:v>3.9278052512783566E-4</c:v>
                </c:pt>
                <c:pt idx="26">
                  <c:v>3.9324045843482889E-4</c:v>
                </c:pt>
                <c:pt idx="27">
                  <c:v>3.9338210805800743E-4</c:v>
                </c:pt>
                <c:pt idx="28">
                  <c:v>3.9354216822902628E-4</c:v>
                </c:pt>
                <c:pt idx="29">
                  <c:v>3.9372049863957404E-4</c:v>
                </c:pt>
                <c:pt idx="30">
                  <c:v>3.937535979557717E-4</c:v>
                </c:pt>
                <c:pt idx="31">
                  <c:v>3.9461012845419828E-4</c:v>
                </c:pt>
                <c:pt idx="32">
                  <c:v>3.9487411737890762E-4</c:v>
                </c:pt>
                <c:pt idx="33">
                  <c:v>3.9515338185580617E-4</c:v>
                </c:pt>
                <c:pt idx="34">
                  <c:v>3.9544706396307306E-4</c:v>
                </c:pt>
                <c:pt idx="35">
                  <c:v>3.9556093970619327E-4</c:v>
                </c:pt>
                <c:pt idx="36">
                  <c:v>3.9674522216302549E-4</c:v>
                </c:pt>
                <c:pt idx="37">
                  <c:v>3.9709453549844107E-4</c:v>
                </c:pt>
                <c:pt idx="38">
                  <c:v>3.9745096607442406E-4</c:v>
                </c:pt>
                <c:pt idx="39">
                  <c:v>3.978129383477812E-4</c:v>
                </c:pt>
                <c:pt idx="40">
                  <c:v>3.9794635636779756E-4</c:v>
                </c:pt>
                <c:pt idx="41">
                  <c:v>3.9928114544379088E-4</c:v>
                </c:pt>
                <c:pt idx="42">
                  <c:v>3.9964360493965082E-4</c:v>
                </c:pt>
                <c:pt idx="43">
                  <c:v>3.9999999999999964E-4</c:v>
                </c:pt>
                <c:pt idx="44">
                  <c:v>4.0035311187460332E-4</c:v>
                </c:pt>
                <c:pt idx="45">
                  <c:v>4.008449891928873E-4</c:v>
                </c:pt>
                <c:pt idx="46">
                  <c:v>4.1557731371847457E-4</c:v>
                </c:pt>
                <c:pt idx="47">
                  <c:v>4.1594306272362284E-4</c:v>
                </c:pt>
                <c:pt idx="48">
                  <c:v>4.1631256980789369E-4</c:v>
                </c:pt>
                <c:pt idx="49">
                  <c:v>4.166865086750173E-4</c:v>
                </c:pt>
                <c:pt idx="50">
                  <c:v>4.1706557764068473E-4</c:v>
                </c:pt>
                <c:pt idx="51">
                  <c:v>4.182409174231077E-4</c:v>
                </c:pt>
                <c:pt idx="52">
                  <c:v>4.1864798212768904E-4</c:v>
                </c:pt>
                <c:pt idx="53">
                  <c:v>4.1906403765486227E-4</c:v>
                </c:pt>
                <c:pt idx="54">
                  <c:v>4.1948992998022471E-4</c:v>
                </c:pt>
                <c:pt idx="55">
                  <c:v>4.1992652968782072E-4</c:v>
                </c:pt>
                <c:pt idx="56">
                  <c:v>4.2130964812781978E-4</c:v>
                </c:pt>
                <c:pt idx="57">
                  <c:v>4.2179827543742268E-4</c:v>
                </c:pt>
                <c:pt idx="58">
                  <c:v>4.2230233221747412E-4</c:v>
                </c:pt>
                <c:pt idx="59">
                  <c:v>4.2282283671719531E-4</c:v>
                </c:pt>
                <c:pt idx="60">
                  <c:v>4.2336083179732905E-4</c:v>
                </c:pt>
                <c:pt idx="61">
                  <c:v>4.250905582943092E-4</c:v>
                </c:pt>
                <c:pt idx="62">
                  <c:v>4.2570943652604792E-4</c:v>
                </c:pt>
                <c:pt idx="63">
                  <c:v>4.2635138881122377E-4</c:v>
                </c:pt>
                <c:pt idx="64">
                  <c:v>4.270176056788309E-4</c:v>
                </c:pt>
                <c:pt idx="65">
                  <c:v>4.2770930226982415E-4</c:v>
                </c:pt>
                <c:pt idx="66">
                  <c:v>4.2999999999982489E-4</c:v>
                </c:pt>
                <c:pt idx="67">
                  <c:v>4.1646257251000933E-4</c:v>
                </c:pt>
                <c:pt idx="68">
                  <c:v>4.1732022021412173E-4</c:v>
                </c:pt>
                <c:pt idx="69">
                  <c:v>4.1820904558764207E-4</c:v>
                </c:pt>
                <c:pt idx="70">
                  <c:v>4.1961790005733775E-4</c:v>
                </c:pt>
                <c:pt idx="71">
                  <c:v>4.2207362058383212E-4</c:v>
                </c:pt>
                <c:pt idx="72">
                  <c:v>4.2311634504230372E-4</c:v>
                </c:pt>
                <c:pt idx="73">
                  <c:v>4.241893619713838E-4</c:v>
                </c:pt>
                <c:pt idx="74">
                  <c:v>4.2529247909078226E-4</c:v>
                </c:pt>
                <c:pt idx="75">
                  <c:v>4.2719506905811698E-4</c:v>
                </c:pt>
                <c:pt idx="76">
                  <c:v>4.3000165638370743E-4</c:v>
                </c:pt>
                <c:pt idx="77">
                  <c:v>4.3125194276916922E-4</c:v>
                </c:pt>
                <c:pt idx="78">
                  <c:v>4.3253090717284252E-4</c:v>
                </c:pt>
                <c:pt idx="79">
                  <c:v>4.3383826781881327E-4</c:v>
                </c:pt>
                <c:pt idx="80">
                  <c:v>4.3622111578328778E-4</c:v>
                </c:pt>
                <c:pt idx="81">
                  <c:v>4.3934558977554161E-4</c:v>
                </c:pt>
                <c:pt idx="82">
                  <c:v>4.4079025747117701E-4</c:v>
                </c:pt>
                <c:pt idx="83">
                  <c:v>4.4226136224360241E-4</c:v>
                </c:pt>
                <c:pt idx="84">
                  <c:v>4.4375853281516443E-4</c:v>
                </c:pt>
                <c:pt idx="85">
                  <c:v>4.4999999999956278E-4</c:v>
                </c:pt>
                <c:pt idx="86">
                  <c:v>4.5162116434855617E-4</c:v>
                </c:pt>
                <c:pt idx="87">
                  <c:v>4.5326398203284916E-4</c:v>
                </c:pt>
                <c:pt idx="88">
                  <c:v>4.5418586537748529E-4</c:v>
                </c:pt>
                <c:pt idx="89">
                  <c:v>4.4234583044390073E-4</c:v>
                </c:pt>
                <c:pt idx="90">
                  <c:v>4.4406505752547787E-4</c:v>
                </c:pt>
                <c:pt idx="91">
                  <c:v>4.4579116256811285E-4</c:v>
                </c:pt>
                <c:pt idx="92">
                  <c:v>4.4752157475571816E-4</c:v>
                </c:pt>
                <c:pt idx="93">
                  <c:v>4.4925369482595002E-4</c:v>
                </c:pt>
                <c:pt idx="94">
                  <c:v>4.5443388302083117E-4</c:v>
                </c:pt>
                <c:pt idx="95">
                  <c:v>4.5614627308003151E-4</c:v>
                </c:pt>
                <c:pt idx="96">
                  <c:v>4.5784694802244308E-4</c:v>
                </c:pt>
                <c:pt idx="97">
                  <c:v>4.5953313790906246E-4</c:v>
                </c:pt>
                <c:pt idx="98">
                  <c:v>4.6120204435638669E-4</c:v>
                </c:pt>
                <c:pt idx="99">
                  <c:v>4.6607665253371413E-4</c:v>
                </c:pt>
                <c:pt idx="100">
                  <c:v>4.676478724672153E-4</c:v>
                </c:pt>
                <c:pt idx="101">
                  <c:v>4.6918739035752807E-4</c:v>
                </c:pt>
                <c:pt idx="102">
                  <c:v>4.7069223714800359E-4</c:v>
                </c:pt>
                <c:pt idx="103">
                  <c:v>4.7215941533793266E-4</c:v>
                </c:pt>
                <c:pt idx="104">
                  <c:v>4.7630453664918178E-4</c:v>
                </c:pt>
                <c:pt idx="105">
                  <c:v>4.7759049656619567E-4</c:v>
                </c:pt>
                <c:pt idx="106">
                  <c:v>4.7882337373490264E-4</c:v>
                </c:pt>
                <c:pt idx="107">
                  <c:v>4.7999999999989447E-4</c:v>
                </c:pt>
                <c:pt idx="108">
                  <c:v>4.8111814069509251E-4</c:v>
                </c:pt>
                <c:pt idx="109">
                  <c:v>4.9245152436619454E-4</c:v>
                </c:pt>
                <c:pt idx="110">
                  <c:v>4.9335790539400905E-4</c:v>
                </c:pt>
                <c:pt idx="111">
                  <c:v>4.9421803375814639E-4</c:v>
                </c:pt>
                <c:pt idx="112">
                  <c:v>4.9503465973070463E-4</c:v>
                </c:pt>
                <c:pt idx="113">
                  <c:v>4.9581057103426389E-4</c:v>
                </c:pt>
                <c:pt idx="114">
                  <c:v>4.9792245589949137E-4</c:v>
                </c:pt>
                <c:pt idx="115">
                  <c:v>4.9856413473834673E-4</c:v>
                </c:pt>
                <c:pt idx="116">
                  <c:v>4.9917959925637812E-4</c:v>
                </c:pt>
                <c:pt idx="117">
                  <c:v>4.9977186186632243E-4</c:v>
                </c:pt>
                <c:pt idx="118">
                  <c:v>5.0034397242920269E-4</c:v>
                </c:pt>
                <c:pt idx="119">
                  <c:v>5.0197045213792109E-4</c:v>
                </c:pt>
                <c:pt idx="120">
                  <c:v>5.0249320204897164E-4</c:v>
                </c:pt>
                <c:pt idx="121">
                  <c:v>5.0301161091337917E-4</c:v>
                </c:pt>
                <c:pt idx="122">
                  <c:v>5.0352895327046478E-4</c:v>
                </c:pt>
                <c:pt idx="123">
                  <c:v>5.0404854110520025E-4</c:v>
                </c:pt>
                <c:pt idx="124">
                  <c:v>5.0565445901637929E-4</c:v>
                </c:pt>
                <c:pt idx="125">
                  <c:v>5.0621689753631283E-4</c:v>
                </c:pt>
                <c:pt idx="126">
                  <c:v>5.0679870315494023E-4</c:v>
                </c:pt>
                <c:pt idx="127">
                  <c:v>5.0740341253684932E-4</c:v>
                </c:pt>
                <c:pt idx="128">
                  <c:v>5.0803459979535291E-4</c:v>
                </c:pt>
                <c:pt idx="129">
                  <c:v>5.1000000000003939E-4</c:v>
                </c:pt>
                <c:pt idx="130">
                  <c:v>5.067669913601066E-4</c:v>
                </c:pt>
                <c:pt idx="131">
                  <c:v>5.0769203402909282E-4</c:v>
                </c:pt>
                <c:pt idx="132">
                  <c:v>5.0912054817761165E-4</c:v>
                </c:pt>
                <c:pt idx="133">
                  <c:v>5.0993737132715015E-4</c:v>
                </c:pt>
                <c:pt idx="134">
                  <c:v>5.1303312238720517E-4</c:v>
                </c:pt>
                <c:pt idx="135">
                  <c:v>5.1424280588926888E-4</c:v>
                </c:pt>
                <c:pt idx="136">
                  <c:v>5.1549906487480257E-4</c:v>
                </c:pt>
                <c:pt idx="137">
                  <c:v>5.1792192780186395E-4</c:v>
                </c:pt>
                <c:pt idx="138">
                  <c:v>5.1873223544369681E-4</c:v>
                </c:pt>
                <c:pt idx="139">
                  <c:v>5.2247006858864152E-4</c:v>
                </c:pt>
                <c:pt idx="140">
                  <c:v>5.2400039618328697E-4</c:v>
                </c:pt>
                <c:pt idx="141">
                  <c:v>5.2557548435491644E-4</c:v>
                </c:pt>
                <c:pt idx="142">
                  <c:v>5.2890067353417527E-4</c:v>
                </c:pt>
                <c:pt idx="143">
                  <c:v>5.2973124612324069E-4</c:v>
                </c:pt>
                <c:pt idx="144">
                  <c:v>5.3411288165880846E-4</c:v>
                </c:pt>
                <c:pt idx="145">
                  <c:v>5.3595083174615024E-4</c:v>
                </c:pt>
                <c:pt idx="146">
                  <c:v>5.378316217477168E-4</c:v>
                </c:pt>
                <c:pt idx="147">
                  <c:v>5.4196069178941327E-4</c:v>
                </c:pt>
                <c:pt idx="148">
                  <c:v>5.5000000000012775E-4</c:v>
                </c:pt>
                <c:pt idx="149">
                  <c:v>5.5217241029482521E-4</c:v>
                </c:pt>
                <c:pt idx="150">
                  <c:v>5.5311462999085848E-4</c:v>
                </c:pt>
                <c:pt idx="151">
                  <c:v>5.4412923817244408E-4</c:v>
                </c:pt>
                <c:pt idx="152">
                  <c:v>5.4826020889187999E-4</c:v>
                </c:pt>
                <c:pt idx="153">
                  <c:v>5.5062581324166477E-4</c:v>
                </c:pt>
                <c:pt idx="154">
                  <c:v>5.5302264066934323E-4</c:v>
                </c:pt>
                <c:pt idx="155">
                  <c:v>5.5544898502319262E-4</c:v>
                </c:pt>
                <c:pt idx="156">
                  <c:v>5.6089937206287369E-4</c:v>
                </c:pt>
                <c:pt idx="157">
                  <c:v>5.6541475316047114E-4</c:v>
                </c:pt>
                <c:pt idx="158">
                  <c:v>5.6796243434605021E-4</c:v>
                </c:pt>
                <c:pt idx="159">
                  <c:v>5.7052900222274744E-4</c:v>
                </c:pt>
                <c:pt idx="160">
                  <c:v>5.7311261952623313E-4</c:v>
                </c:pt>
                <c:pt idx="161">
                  <c:v>5.7875377343731668E-4</c:v>
                </c:pt>
                <c:pt idx="162">
                  <c:v>5.8358018209072389E-4</c:v>
                </c:pt>
                <c:pt idx="163">
                  <c:v>5.8622083193202764E-4</c:v>
                </c:pt>
                <c:pt idx="164">
                  <c:v>5.8886711423394953E-4</c:v>
                </c:pt>
                <c:pt idx="165">
                  <c:v>5.915170606025171E-4</c:v>
                </c:pt>
                <c:pt idx="166">
                  <c:v>5.9706282549902014E-4</c:v>
                </c:pt>
                <c:pt idx="167">
                  <c:v>6.0211346321733042E-4</c:v>
                </c:pt>
                <c:pt idx="168">
                  <c:v>6.0475154835215421E-4</c:v>
                </c:pt>
                <c:pt idx="169">
                  <c:v>6.0738109378994103E-4</c:v>
                </c:pt>
                <c:pt idx="170">
                  <c:v>6.1000000000008682E-4</c:v>
                </c:pt>
                <c:pt idx="171">
                  <c:v>6.151663838880509E-4</c:v>
                </c:pt>
                <c:pt idx="172">
                  <c:v>6.0141307758713721E-4</c:v>
                </c:pt>
                <c:pt idx="173">
                  <c:v>6.0394963434916239E-4</c:v>
                </c:pt>
                <c:pt idx="174">
                  <c:v>6.0647640464085782E-4</c:v>
                </c:pt>
                <c:pt idx="175">
                  <c:v>6.1146429425118487E-4</c:v>
                </c:pt>
                <c:pt idx="176">
                  <c:v>6.1272822243283278E-4</c:v>
                </c:pt>
                <c:pt idx="177">
                  <c:v>6.1897690527112914E-4</c:v>
                </c:pt>
                <c:pt idx="178">
                  <c:v>6.214530277759906E-4</c:v>
                </c:pt>
                <c:pt idx="179">
                  <c:v>6.2392205635497045E-4</c:v>
                </c:pt>
                <c:pt idx="180">
                  <c:v>6.2865787184424927E-4</c:v>
                </c:pt>
                <c:pt idx="181">
                  <c:v>6.2997158736723547E-4</c:v>
                </c:pt>
                <c:pt idx="182">
                  <c:v>6.361742943265501E-4</c:v>
                </c:pt>
                <c:pt idx="183">
                  <c:v>6.3860886502767463E-4</c:v>
                </c:pt>
                <c:pt idx="184">
                  <c:v>6.4103904589465075E-4</c:v>
                </c:pt>
                <c:pt idx="185">
                  <c:v>6.4565660815742924E-4</c:v>
                </c:pt>
                <c:pt idx="186">
                  <c:v>6.4698204152513494E-4</c:v>
                </c:pt>
                <c:pt idx="187">
                  <c:v>6.531376643999523E-4</c:v>
                </c:pt>
                <c:pt idx="188">
                  <c:v>6.5554964657046552E-4</c:v>
                </c:pt>
                <c:pt idx="189">
                  <c:v>6.579599545419385E-4</c:v>
                </c:pt>
                <c:pt idx="190">
                  <c:v>6.6259905862322839E-4</c:v>
                </c:pt>
                <c:pt idx="191">
                  <c:v>6.638952899666933E-4</c:v>
                </c:pt>
                <c:pt idx="192">
                  <c:v>6.7000000080670412E-4</c:v>
                </c:pt>
                <c:pt idx="193">
                  <c:v>6.7126124441225317E-4</c:v>
                </c:pt>
                <c:pt idx="194">
                  <c:v>6.7365809048731029E-4</c:v>
                </c:pt>
                <c:pt idx="195">
                  <c:v>6.7605508866321301E-4</c:v>
                </c:pt>
                <c:pt idx="196">
                  <c:v>6.8083547569697559E-4</c:v>
                </c:pt>
                <c:pt idx="197">
                  <c:v>6.8565359138634532E-4</c:v>
                </c:pt>
                <c:pt idx="198">
                  <c:v>6.8805813901183814E-4</c:v>
                </c:pt>
                <c:pt idx="199">
                  <c:v>6.9046559206667067E-4</c:v>
                </c:pt>
                <c:pt idx="200">
                  <c:v>6.928764283133719E-4</c:v>
                </c:pt>
                <c:pt idx="201">
                  <c:v>6.9789324135229752E-4</c:v>
                </c:pt>
                <c:pt idx="202">
                  <c:v>7.0256334924783596E-4</c:v>
                </c:pt>
                <c:pt idx="203">
                  <c:v>7.0499845666321861E-4</c:v>
                </c:pt>
                <c:pt idx="204">
                  <c:v>7.0743992710586487E-4</c:v>
                </c:pt>
                <c:pt idx="205">
                  <c:v>7.098882760921474E-4</c:v>
                </c:pt>
                <c:pt idx="206">
                  <c:v>7.1522428350829126E-4</c:v>
                </c:pt>
                <c:pt idx="207">
                  <c:v>7.1976095654192234E-4</c:v>
                </c:pt>
                <c:pt idx="208">
                  <c:v>7.2225161974328754E-4</c:v>
                </c:pt>
                <c:pt idx="209">
                  <c:v>7.2475236784368883E-4</c:v>
                </c:pt>
                <c:pt idx="210">
                  <c:v>7.2726375411159545E-4</c:v>
                </c:pt>
                <c:pt idx="211">
                  <c:v>7.3464805366171382E-4</c:v>
                </c:pt>
                <c:pt idx="212">
                  <c:v>7.3742693505366569E-4</c:v>
                </c:pt>
                <c:pt idx="213">
                  <c:v>7.3999999999991195E-4</c:v>
                </c:pt>
                <c:pt idx="214">
                  <c:v>7.4258709205306597E-4</c:v>
                </c:pt>
                <c:pt idx="215">
                  <c:v>7.451885856620148E-4</c:v>
                </c:pt>
                <c:pt idx="216">
                  <c:v>7.613065447230167E-4</c:v>
                </c:pt>
                <c:pt idx="217">
                  <c:v>7.6756097004000538E-4</c:v>
                </c:pt>
                <c:pt idx="218">
                  <c:v>7.7025362078498726E-4</c:v>
                </c:pt>
                <c:pt idx="219">
                  <c:v>7.7296080044021785E-4</c:v>
                </c:pt>
                <c:pt idx="220">
                  <c:v>7.7931356738803977E-4</c:v>
                </c:pt>
                <c:pt idx="221">
                  <c:v>7.8024061004791873E-4</c:v>
                </c:pt>
                <c:pt idx="222">
                  <c:v>7.8672966829261017E-4</c:v>
                </c:pt>
                <c:pt idx="223">
                  <c:v>7.895332514599705E-4</c:v>
                </c:pt>
                <c:pt idx="224">
                  <c:v>7.9235457921834483E-4</c:v>
                </c:pt>
                <c:pt idx="225">
                  <c:v>7.9878403501074016E-4</c:v>
                </c:pt>
                <c:pt idx="226">
                  <c:v>7.9984394876498688E-4</c:v>
                </c:pt>
                <c:pt idx="227">
                  <c:v>8.0674607153837256E-4</c:v>
                </c:pt>
                <c:pt idx="228">
                  <c:v>8.0968528614615959E-4</c:v>
                </c:pt>
                <c:pt idx="229">
                  <c:v>8.126461907850221E-4</c:v>
                </c:pt>
                <c:pt idx="230">
                  <c:v>8.1894967378075409E-4</c:v>
                </c:pt>
                <c:pt idx="231">
                  <c:v>8.2028256847799252E-4</c:v>
                </c:pt>
                <c:pt idx="232">
                  <c:v>8.2779839809213936E-4</c:v>
                </c:pt>
                <c:pt idx="233">
                  <c:v>8.3090305162987314E-4</c:v>
                </c:pt>
                <c:pt idx="234">
                  <c:v>8.3403407045277934E-4</c:v>
                </c:pt>
                <c:pt idx="235">
                  <c:v>8.4000000000008786E-4</c:v>
                </c:pt>
                <c:pt idx="236">
                  <c:v>8.4309199068293361E-4</c:v>
                </c:pt>
                <c:pt idx="237">
                  <c:v>8.3341654490251917E-4</c:v>
                </c:pt>
                <c:pt idx="238">
                  <c:v>8.3667762282152696E-4</c:v>
                </c:pt>
                <c:pt idx="239">
                  <c:v>8.3995638697648871E-4</c:v>
                </c:pt>
                <c:pt idx="240">
                  <c:v>8.4566782666529322E-4</c:v>
                </c:pt>
                <c:pt idx="241">
                  <c:v>8.477563226573317E-4</c:v>
                </c:pt>
                <c:pt idx="242">
                  <c:v>8.5661688528309416E-4</c:v>
                </c:pt>
                <c:pt idx="243">
                  <c:v>8.6000239664347881E-4</c:v>
                </c:pt>
                <c:pt idx="244">
                  <c:v>8.6340567043191358E-4</c:v>
                </c:pt>
                <c:pt idx="245">
                  <c:v>8.6894227929455313E-4</c:v>
                </c:pt>
                <c:pt idx="246">
                  <c:v>8.7131397300842738E-4</c:v>
                </c:pt>
                <c:pt idx="247">
                  <c:v>8.8068634915293377E-4</c:v>
                </c:pt>
                <c:pt idx="248">
                  <c:v>8.841947209064819E-4</c:v>
                </c:pt>
                <c:pt idx="249">
                  <c:v>8.8772022914226326E-4</c:v>
                </c:pt>
                <c:pt idx="250">
                  <c:v>8.9337465960744262E-4</c:v>
                </c:pt>
                <c:pt idx="251">
                  <c:v>8.9587945285894591E-4</c:v>
                </c:pt>
                <c:pt idx="252">
                  <c:v>9.0559918003856228E-4</c:v>
                </c:pt>
                <c:pt idx="253">
                  <c:v>9.0922392403134679E-4</c:v>
                </c:pt>
                <c:pt idx="254">
                  <c:v>9.1286447637484657E-4</c:v>
                </c:pt>
                <c:pt idx="255">
                  <c:v>9.1894098827017417E-4</c:v>
                </c:pt>
                <c:pt idx="256">
                  <c:v>9.2141567756650353E-4</c:v>
                </c:pt>
                <c:pt idx="257">
                  <c:v>9.299999999993877E-4</c:v>
                </c:pt>
                <c:pt idx="258">
                  <c:v>9.3239615799025483E-4</c:v>
                </c:pt>
                <c:pt idx="259">
                  <c:v>9.3476372849469786E-4</c:v>
                </c:pt>
                <c:pt idx="260">
                  <c:v>9.383758557704381E-4</c:v>
                </c:pt>
                <c:pt idx="261">
                  <c:v>9.4199154752660195E-4</c:v>
                </c:pt>
                <c:pt idx="262">
                  <c:v>9.5436302035540688E-4</c:v>
                </c:pt>
                <c:pt idx="263">
                  <c:v>9.5650563088498094E-4</c:v>
                </c:pt>
                <c:pt idx="264">
                  <c:v>9.6015098723546157E-4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EUR6M!$AV$2:$AV$13</c:f>
              <c:numCache>
                <c:formatCode>ddd\,\ dd\-mmm\-yyyy</c:formatCode>
                <c:ptCount val="12"/>
                <c:pt idx="0">
                  <c:v>42275</c:v>
                </c:pt>
                <c:pt idx="1">
                  <c:v>42305</c:v>
                </c:pt>
                <c:pt idx="2">
                  <c:v>42338</c:v>
                </c:pt>
                <c:pt idx="3">
                  <c:v>42366</c:v>
                </c:pt>
                <c:pt idx="4">
                  <c:v>42397</c:v>
                </c:pt>
                <c:pt idx="5">
                  <c:v>42429</c:v>
                </c:pt>
                <c:pt idx="6">
                  <c:v>42458</c:v>
                </c:pt>
                <c:pt idx="7">
                  <c:v>42488</c:v>
                </c:pt>
                <c:pt idx="8">
                  <c:v>42520</c:v>
                </c:pt>
                <c:pt idx="9">
                  <c:v>42549</c:v>
                </c:pt>
                <c:pt idx="10">
                  <c:v>42579</c:v>
                </c:pt>
                <c:pt idx="11">
                  <c:v>42611</c:v>
                </c:pt>
              </c:numCache>
            </c:numRef>
          </c:xVal>
          <c:yVal>
            <c:numRef>
              <c:f>EUR6M!$AT$2:$AT$13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18592"/>
        <c:axId val="125924480"/>
      </c:scatterChart>
      <c:valAx>
        <c:axId val="1259185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25924480"/>
        <c:crosses val="autoZero"/>
        <c:crossBetween val="midCat"/>
      </c:valAx>
      <c:valAx>
        <c:axId val="125924480"/>
        <c:scaling>
          <c:orientation val="minMax"/>
          <c:max val="1.5000000000000005E-3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5918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EUR6M!$BB$2:$BB$513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EUR6M!$BD$2:$BD$513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EUR6M!$BB$2:$BB$513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EUR6M!$BE$2:$BE$513</c:f>
              <c:numCache>
                <c:formatCode>0.0000%</c:formatCode>
                <c:ptCount val="512"/>
                <c:pt idx="0">
                  <c:v>3.8999999999999999E-4</c:v>
                </c:pt>
                <c:pt idx="1">
                  <c:v>3.8714722374350946E-4</c:v>
                </c:pt>
                <c:pt idx="2">
                  <c:v>3.9116396995212251E-4</c:v>
                </c:pt>
                <c:pt idx="3">
                  <c:v>3.910354835934271E-4</c:v>
                </c:pt>
                <c:pt idx="4">
                  <c:v>3.9091619070006137E-4</c:v>
                </c:pt>
                <c:pt idx="5">
                  <c:v>3.9080584168793564E-4</c:v>
                </c:pt>
                <c:pt idx="6">
                  <c:v>3.9052584612625448E-4</c:v>
                </c:pt>
                <c:pt idx="7">
                  <c:v>3.9044862217550393E-4</c:v>
                </c:pt>
                <c:pt idx="8">
                  <c:v>3.9037897822248179E-4</c:v>
                </c:pt>
                <c:pt idx="9">
                  <c:v>3.9031661829734603E-4</c:v>
                </c:pt>
                <c:pt idx="10">
                  <c:v>3.9026123870237024E-4</c:v>
                </c:pt>
                <c:pt idx="11">
                  <c:v>3.9013382894270454E-4</c:v>
                </c:pt>
                <c:pt idx="12">
                  <c:v>3.9010317906095106E-4</c:v>
                </c:pt>
                <c:pt idx="13">
                  <c:v>3.9007787505283148E-4</c:v>
                </c:pt>
                <c:pt idx="14">
                  <c:v>3.9005756683618468E-4</c:v>
                </c:pt>
                <c:pt idx="15">
                  <c:v>3.9004189659569487E-4</c:v>
                </c:pt>
                <c:pt idx="16">
                  <c:v>3.9001901963734516E-4</c:v>
                </c:pt>
                <c:pt idx="17">
                  <c:v>3.9001816855198916E-4</c:v>
                </c:pt>
                <c:pt idx="18">
                  <c:v>3.9002005041324935E-4</c:v>
                </c:pt>
                <c:pt idx="19">
                  <c:v>3.9002426102357129E-4</c:v>
                </c:pt>
                <c:pt idx="20">
                  <c:v>3.8980757065994409E-4</c:v>
                </c:pt>
                <c:pt idx="21">
                  <c:v>3.8999999999991228E-4</c:v>
                </c:pt>
                <c:pt idx="22">
                  <c:v>3.900737788758075E-4</c:v>
                </c:pt>
                <c:pt idx="23">
                  <c:v>3.9005143919991562E-4</c:v>
                </c:pt>
                <c:pt idx="24">
                  <c:v>3.9285718351614091E-4</c:v>
                </c:pt>
                <c:pt idx="25">
                  <c:v>3.9278052512783566E-4</c:v>
                </c:pt>
                <c:pt idx="26">
                  <c:v>3.9324045843482889E-4</c:v>
                </c:pt>
                <c:pt idx="27">
                  <c:v>3.9338210805800743E-4</c:v>
                </c:pt>
                <c:pt idx="28">
                  <c:v>3.9354216822902628E-4</c:v>
                </c:pt>
                <c:pt idx="29">
                  <c:v>3.9372049863957404E-4</c:v>
                </c:pt>
                <c:pt idx="30">
                  <c:v>3.937535979557717E-4</c:v>
                </c:pt>
                <c:pt idx="31">
                  <c:v>3.9461012845419828E-4</c:v>
                </c:pt>
                <c:pt idx="32">
                  <c:v>3.9487411737890762E-4</c:v>
                </c:pt>
                <c:pt idx="33">
                  <c:v>3.9515338185580617E-4</c:v>
                </c:pt>
                <c:pt idx="34">
                  <c:v>3.9544706396307306E-4</c:v>
                </c:pt>
                <c:pt idx="35">
                  <c:v>3.9556093970619327E-4</c:v>
                </c:pt>
                <c:pt idx="36">
                  <c:v>3.9674522216302549E-4</c:v>
                </c:pt>
                <c:pt idx="37">
                  <c:v>3.9709453549844107E-4</c:v>
                </c:pt>
                <c:pt idx="38">
                  <c:v>3.9745096607442406E-4</c:v>
                </c:pt>
                <c:pt idx="39">
                  <c:v>3.978129383477812E-4</c:v>
                </c:pt>
                <c:pt idx="40">
                  <c:v>3.9794635636779756E-4</c:v>
                </c:pt>
                <c:pt idx="41">
                  <c:v>3.9928114544379088E-4</c:v>
                </c:pt>
                <c:pt idx="42">
                  <c:v>3.9964360493965082E-4</c:v>
                </c:pt>
                <c:pt idx="43">
                  <c:v>3.9999999999999964E-4</c:v>
                </c:pt>
                <c:pt idx="44">
                  <c:v>4.0035311187460332E-4</c:v>
                </c:pt>
                <c:pt idx="45">
                  <c:v>4.008449891928873E-4</c:v>
                </c:pt>
                <c:pt idx="46">
                  <c:v>4.1557731371847457E-4</c:v>
                </c:pt>
                <c:pt idx="47">
                  <c:v>4.1594306272362284E-4</c:v>
                </c:pt>
                <c:pt idx="48">
                  <c:v>4.1631256980789369E-4</c:v>
                </c:pt>
                <c:pt idx="49">
                  <c:v>4.166865086750173E-4</c:v>
                </c:pt>
                <c:pt idx="50">
                  <c:v>4.1706557764068473E-4</c:v>
                </c:pt>
                <c:pt idx="51">
                  <c:v>4.182409174231077E-4</c:v>
                </c:pt>
                <c:pt idx="52">
                  <c:v>4.1864798212768904E-4</c:v>
                </c:pt>
                <c:pt idx="53">
                  <c:v>4.1906403765486227E-4</c:v>
                </c:pt>
                <c:pt idx="54">
                  <c:v>4.1948992998022471E-4</c:v>
                </c:pt>
                <c:pt idx="55">
                  <c:v>4.1992652968782072E-4</c:v>
                </c:pt>
                <c:pt idx="56">
                  <c:v>4.2130964812781978E-4</c:v>
                </c:pt>
                <c:pt idx="57">
                  <c:v>4.2179827543742268E-4</c:v>
                </c:pt>
                <c:pt idx="58">
                  <c:v>4.2230233221747412E-4</c:v>
                </c:pt>
                <c:pt idx="59">
                  <c:v>4.2282283671719531E-4</c:v>
                </c:pt>
                <c:pt idx="60">
                  <c:v>4.2336083179732905E-4</c:v>
                </c:pt>
                <c:pt idx="61">
                  <c:v>4.250905582943092E-4</c:v>
                </c:pt>
                <c:pt idx="62">
                  <c:v>4.2570943652604792E-4</c:v>
                </c:pt>
                <c:pt idx="63">
                  <c:v>4.2635138881122377E-4</c:v>
                </c:pt>
                <c:pt idx="64">
                  <c:v>4.270176056788309E-4</c:v>
                </c:pt>
                <c:pt idx="65">
                  <c:v>4.2770930226982415E-4</c:v>
                </c:pt>
                <c:pt idx="66">
                  <c:v>4.2999999999982489E-4</c:v>
                </c:pt>
                <c:pt idx="67">
                  <c:v>4.1646257251000933E-4</c:v>
                </c:pt>
                <c:pt idx="68">
                  <c:v>4.1732022021412173E-4</c:v>
                </c:pt>
                <c:pt idx="69">
                  <c:v>4.1820904558764207E-4</c:v>
                </c:pt>
                <c:pt idx="70">
                  <c:v>4.1961790005733775E-4</c:v>
                </c:pt>
                <c:pt idx="71">
                  <c:v>4.2207362058383212E-4</c:v>
                </c:pt>
                <c:pt idx="72">
                  <c:v>4.2311634504230372E-4</c:v>
                </c:pt>
                <c:pt idx="73">
                  <c:v>4.241893619713838E-4</c:v>
                </c:pt>
                <c:pt idx="74">
                  <c:v>4.2529247909078226E-4</c:v>
                </c:pt>
                <c:pt idx="75">
                  <c:v>4.2719506905811698E-4</c:v>
                </c:pt>
                <c:pt idx="76">
                  <c:v>4.3000165638370743E-4</c:v>
                </c:pt>
                <c:pt idx="77">
                  <c:v>4.3125194276916922E-4</c:v>
                </c:pt>
                <c:pt idx="78">
                  <c:v>4.3253090717284252E-4</c:v>
                </c:pt>
                <c:pt idx="79">
                  <c:v>4.3383826781881327E-4</c:v>
                </c:pt>
                <c:pt idx="80">
                  <c:v>4.3622111578328778E-4</c:v>
                </c:pt>
                <c:pt idx="81">
                  <c:v>4.3934558977554161E-4</c:v>
                </c:pt>
                <c:pt idx="82">
                  <c:v>4.4079025747117701E-4</c:v>
                </c:pt>
                <c:pt idx="83">
                  <c:v>4.4226136224360241E-4</c:v>
                </c:pt>
                <c:pt idx="84">
                  <c:v>4.4375853281516443E-4</c:v>
                </c:pt>
                <c:pt idx="85">
                  <c:v>4.4999999999956278E-4</c:v>
                </c:pt>
                <c:pt idx="86">
                  <c:v>4.5162116434855617E-4</c:v>
                </c:pt>
                <c:pt idx="87">
                  <c:v>4.5326398203284916E-4</c:v>
                </c:pt>
                <c:pt idx="88">
                  <c:v>4.5418586537748529E-4</c:v>
                </c:pt>
                <c:pt idx="89">
                  <c:v>4.4234583044390073E-4</c:v>
                </c:pt>
                <c:pt idx="90">
                  <c:v>4.4406505752547787E-4</c:v>
                </c:pt>
                <c:pt idx="91">
                  <c:v>4.4579116256811285E-4</c:v>
                </c:pt>
                <c:pt idx="92">
                  <c:v>4.4752157475571816E-4</c:v>
                </c:pt>
                <c:pt idx="93">
                  <c:v>4.4925369482595002E-4</c:v>
                </c:pt>
                <c:pt idx="94">
                  <c:v>4.5443388302083117E-4</c:v>
                </c:pt>
                <c:pt idx="95">
                  <c:v>4.5614627308003151E-4</c:v>
                </c:pt>
                <c:pt idx="96">
                  <c:v>4.5784694802244308E-4</c:v>
                </c:pt>
                <c:pt idx="97">
                  <c:v>4.5953313790906246E-4</c:v>
                </c:pt>
                <c:pt idx="98">
                  <c:v>4.6120204435638669E-4</c:v>
                </c:pt>
                <c:pt idx="99">
                  <c:v>4.6607665253371413E-4</c:v>
                </c:pt>
                <c:pt idx="100">
                  <c:v>4.676478724672153E-4</c:v>
                </c:pt>
                <c:pt idx="101">
                  <c:v>4.6918739035752807E-4</c:v>
                </c:pt>
                <c:pt idx="102">
                  <c:v>4.7069223714800359E-4</c:v>
                </c:pt>
                <c:pt idx="103">
                  <c:v>4.7215941533793266E-4</c:v>
                </c:pt>
                <c:pt idx="104">
                  <c:v>4.7630453664918178E-4</c:v>
                </c:pt>
                <c:pt idx="105">
                  <c:v>4.7759049656619567E-4</c:v>
                </c:pt>
                <c:pt idx="106">
                  <c:v>4.7882337373490264E-4</c:v>
                </c:pt>
                <c:pt idx="107">
                  <c:v>4.7999999999989447E-4</c:v>
                </c:pt>
                <c:pt idx="108">
                  <c:v>4.8111814069509251E-4</c:v>
                </c:pt>
                <c:pt idx="109">
                  <c:v>4.9245152436619454E-4</c:v>
                </c:pt>
                <c:pt idx="110">
                  <c:v>4.9335790539400905E-4</c:v>
                </c:pt>
                <c:pt idx="111">
                  <c:v>4.9421803375814639E-4</c:v>
                </c:pt>
                <c:pt idx="112">
                  <c:v>4.9503465973070463E-4</c:v>
                </c:pt>
                <c:pt idx="113">
                  <c:v>4.9581057103426389E-4</c:v>
                </c:pt>
                <c:pt idx="114">
                  <c:v>4.9792245589949137E-4</c:v>
                </c:pt>
                <c:pt idx="115">
                  <c:v>4.9856413473834673E-4</c:v>
                </c:pt>
                <c:pt idx="116">
                  <c:v>4.9917959925637812E-4</c:v>
                </c:pt>
                <c:pt idx="117">
                  <c:v>4.9977186186632243E-4</c:v>
                </c:pt>
                <c:pt idx="118">
                  <c:v>5.0034397242920269E-4</c:v>
                </c:pt>
                <c:pt idx="119">
                  <c:v>5.0197045213792109E-4</c:v>
                </c:pt>
                <c:pt idx="120">
                  <c:v>5.0249320204897164E-4</c:v>
                </c:pt>
                <c:pt idx="121">
                  <c:v>5.0301161091337917E-4</c:v>
                </c:pt>
                <c:pt idx="122">
                  <c:v>5.0352895327046478E-4</c:v>
                </c:pt>
                <c:pt idx="123">
                  <c:v>5.0404854110520025E-4</c:v>
                </c:pt>
                <c:pt idx="124">
                  <c:v>5.0565445901637929E-4</c:v>
                </c:pt>
                <c:pt idx="125">
                  <c:v>5.0621689753631283E-4</c:v>
                </c:pt>
                <c:pt idx="126">
                  <c:v>5.0679870315494023E-4</c:v>
                </c:pt>
                <c:pt idx="127">
                  <c:v>5.0740341253684932E-4</c:v>
                </c:pt>
                <c:pt idx="128">
                  <c:v>5.0803459979535291E-4</c:v>
                </c:pt>
                <c:pt idx="129">
                  <c:v>5.1000000000003939E-4</c:v>
                </c:pt>
                <c:pt idx="130">
                  <c:v>5.067669913601066E-4</c:v>
                </c:pt>
                <c:pt idx="131">
                  <c:v>5.0769203402909282E-4</c:v>
                </c:pt>
                <c:pt idx="132">
                  <c:v>5.0912054817761165E-4</c:v>
                </c:pt>
                <c:pt idx="133">
                  <c:v>5.0993737132715015E-4</c:v>
                </c:pt>
                <c:pt idx="134">
                  <c:v>5.1303312238720517E-4</c:v>
                </c:pt>
                <c:pt idx="135">
                  <c:v>5.1424280588926888E-4</c:v>
                </c:pt>
                <c:pt idx="136">
                  <c:v>5.1549906487480257E-4</c:v>
                </c:pt>
                <c:pt idx="137">
                  <c:v>5.1792192780186395E-4</c:v>
                </c:pt>
                <c:pt idx="138">
                  <c:v>5.1873223544369681E-4</c:v>
                </c:pt>
                <c:pt idx="139">
                  <c:v>5.2247006858864152E-4</c:v>
                </c:pt>
                <c:pt idx="140">
                  <c:v>5.2400039618328697E-4</c:v>
                </c:pt>
                <c:pt idx="141">
                  <c:v>5.2557548435491644E-4</c:v>
                </c:pt>
                <c:pt idx="142">
                  <c:v>5.2890067353417527E-4</c:v>
                </c:pt>
                <c:pt idx="143">
                  <c:v>5.2973124612324069E-4</c:v>
                </c:pt>
                <c:pt idx="144">
                  <c:v>5.3411288165880846E-4</c:v>
                </c:pt>
                <c:pt idx="145">
                  <c:v>5.3595083174615024E-4</c:v>
                </c:pt>
                <c:pt idx="146">
                  <c:v>5.378316217477168E-4</c:v>
                </c:pt>
                <c:pt idx="147">
                  <c:v>5.4196069178941327E-4</c:v>
                </c:pt>
                <c:pt idx="148">
                  <c:v>5.5000000000012775E-4</c:v>
                </c:pt>
                <c:pt idx="149">
                  <c:v>5.5217241029482521E-4</c:v>
                </c:pt>
                <c:pt idx="150">
                  <c:v>5.5311462999085848E-4</c:v>
                </c:pt>
                <c:pt idx="151">
                  <c:v>5.4412923817244408E-4</c:v>
                </c:pt>
                <c:pt idx="152">
                  <c:v>5.4826020889187999E-4</c:v>
                </c:pt>
                <c:pt idx="153">
                  <c:v>5.5062581324166477E-4</c:v>
                </c:pt>
                <c:pt idx="154">
                  <c:v>5.5302264066934323E-4</c:v>
                </c:pt>
                <c:pt idx="155">
                  <c:v>5.5544898502319262E-4</c:v>
                </c:pt>
                <c:pt idx="156">
                  <c:v>5.6089937206287369E-4</c:v>
                </c:pt>
                <c:pt idx="157">
                  <c:v>5.6541475316047114E-4</c:v>
                </c:pt>
                <c:pt idx="158">
                  <c:v>5.6796243434605021E-4</c:v>
                </c:pt>
                <c:pt idx="159">
                  <c:v>5.7052900222274744E-4</c:v>
                </c:pt>
                <c:pt idx="160">
                  <c:v>5.7311261952623313E-4</c:v>
                </c:pt>
                <c:pt idx="161">
                  <c:v>5.7875377343731668E-4</c:v>
                </c:pt>
                <c:pt idx="162">
                  <c:v>5.8358018209072389E-4</c:v>
                </c:pt>
                <c:pt idx="163">
                  <c:v>5.8622083193202764E-4</c:v>
                </c:pt>
                <c:pt idx="164">
                  <c:v>5.8886711423394953E-4</c:v>
                </c:pt>
                <c:pt idx="165">
                  <c:v>5.915170606025171E-4</c:v>
                </c:pt>
                <c:pt idx="166">
                  <c:v>5.9706282549902014E-4</c:v>
                </c:pt>
                <c:pt idx="167">
                  <c:v>6.0211346321733042E-4</c:v>
                </c:pt>
                <c:pt idx="168">
                  <c:v>6.0475154835215421E-4</c:v>
                </c:pt>
                <c:pt idx="169">
                  <c:v>6.0738109378994103E-4</c:v>
                </c:pt>
                <c:pt idx="170">
                  <c:v>6.1000000000008682E-4</c:v>
                </c:pt>
                <c:pt idx="171">
                  <c:v>6.151663838880509E-4</c:v>
                </c:pt>
                <c:pt idx="172">
                  <c:v>6.0141307758713721E-4</c:v>
                </c:pt>
                <c:pt idx="173">
                  <c:v>6.0394963434916239E-4</c:v>
                </c:pt>
                <c:pt idx="174">
                  <c:v>6.0647640464085782E-4</c:v>
                </c:pt>
                <c:pt idx="175">
                  <c:v>6.1146429425118487E-4</c:v>
                </c:pt>
                <c:pt idx="176">
                  <c:v>6.1272822243283278E-4</c:v>
                </c:pt>
                <c:pt idx="177">
                  <c:v>6.1897690527112914E-4</c:v>
                </c:pt>
                <c:pt idx="178">
                  <c:v>6.214530277759906E-4</c:v>
                </c:pt>
                <c:pt idx="179">
                  <c:v>6.2392205635497045E-4</c:v>
                </c:pt>
                <c:pt idx="180">
                  <c:v>6.2865787184424927E-4</c:v>
                </c:pt>
                <c:pt idx="181">
                  <c:v>6.2997158736723547E-4</c:v>
                </c:pt>
                <c:pt idx="182">
                  <c:v>6.361742943265501E-4</c:v>
                </c:pt>
                <c:pt idx="183">
                  <c:v>6.3860886502767463E-4</c:v>
                </c:pt>
                <c:pt idx="184">
                  <c:v>6.4103904589465075E-4</c:v>
                </c:pt>
                <c:pt idx="185">
                  <c:v>6.4565660815742924E-4</c:v>
                </c:pt>
                <c:pt idx="186">
                  <c:v>6.4698204152513494E-4</c:v>
                </c:pt>
                <c:pt idx="187">
                  <c:v>6.531376643999523E-4</c:v>
                </c:pt>
                <c:pt idx="188">
                  <c:v>6.5554964657046552E-4</c:v>
                </c:pt>
                <c:pt idx="189">
                  <c:v>6.579599545419385E-4</c:v>
                </c:pt>
                <c:pt idx="190">
                  <c:v>6.6259905862322839E-4</c:v>
                </c:pt>
                <c:pt idx="191">
                  <c:v>6.638952899666933E-4</c:v>
                </c:pt>
                <c:pt idx="192">
                  <c:v>6.7000000080670412E-4</c:v>
                </c:pt>
                <c:pt idx="193">
                  <c:v>6.7126124441225317E-4</c:v>
                </c:pt>
                <c:pt idx="194">
                  <c:v>6.7365809048731029E-4</c:v>
                </c:pt>
                <c:pt idx="195">
                  <c:v>6.7605508866321301E-4</c:v>
                </c:pt>
                <c:pt idx="196">
                  <c:v>6.8083547569697559E-4</c:v>
                </c:pt>
                <c:pt idx="197">
                  <c:v>6.8565359138634532E-4</c:v>
                </c:pt>
                <c:pt idx="198">
                  <c:v>6.8805813901183814E-4</c:v>
                </c:pt>
                <c:pt idx="199">
                  <c:v>6.9046559206667067E-4</c:v>
                </c:pt>
                <c:pt idx="200">
                  <c:v>6.928764283133719E-4</c:v>
                </c:pt>
                <c:pt idx="201">
                  <c:v>6.9789324135229752E-4</c:v>
                </c:pt>
                <c:pt idx="202">
                  <c:v>7.0256334924783596E-4</c:v>
                </c:pt>
                <c:pt idx="203">
                  <c:v>7.0499845666321861E-4</c:v>
                </c:pt>
                <c:pt idx="204">
                  <c:v>7.0743992710586487E-4</c:v>
                </c:pt>
                <c:pt idx="205">
                  <c:v>7.098882760921474E-4</c:v>
                </c:pt>
                <c:pt idx="206">
                  <c:v>7.1522428350829126E-4</c:v>
                </c:pt>
                <c:pt idx="207">
                  <c:v>7.1976095654192234E-4</c:v>
                </c:pt>
                <c:pt idx="208">
                  <c:v>7.2225161974328754E-4</c:v>
                </c:pt>
                <c:pt idx="209">
                  <c:v>7.2475236784368883E-4</c:v>
                </c:pt>
                <c:pt idx="210">
                  <c:v>7.2726375411159545E-4</c:v>
                </c:pt>
                <c:pt idx="211">
                  <c:v>7.3464805366171382E-4</c:v>
                </c:pt>
                <c:pt idx="212">
                  <c:v>7.3742693505366569E-4</c:v>
                </c:pt>
                <c:pt idx="213">
                  <c:v>7.3999999999991195E-4</c:v>
                </c:pt>
                <c:pt idx="214">
                  <c:v>7.4258709205306597E-4</c:v>
                </c:pt>
                <c:pt idx="215">
                  <c:v>7.451885856620148E-4</c:v>
                </c:pt>
                <c:pt idx="216">
                  <c:v>7.613065447230167E-4</c:v>
                </c:pt>
                <c:pt idx="217">
                  <c:v>7.6756097004000538E-4</c:v>
                </c:pt>
                <c:pt idx="218">
                  <c:v>7.7025362078498726E-4</c:v>
                </c:pt>
                <c:pt idx="219">
                  <c:v>7.7296080044021785E-4</c:v>
                </c:pt>
                <c:pt idx="220">
                  <c:v>7.7931356738803977E-4</c:v>
                </c:pt>
                <c:pt idx="221">
                  <c:v>7.8024061004791873E-4</c:v>
                </c:pt>
                <c:pt idx="222">
                  <c:v>7.8672966829261017E-4</c:v>
                </c:pt>
                <c:pt idx="223">
                  <c:v>7.895332514599705E-4</c:v>
                </c:pt>
                <c:pt idx="224">
                  <c:v>7.9235457921834483E-4</c:v>
                </c:pt>
                <c:pt idx="225">
                  <c:v>7.9878403501074016E-4</c:v>
                </c:pt>
                <c:pt idx="226">
                  <c:v>7.9984394876498688E-4</c:v>
                </c:pt>
                <c:pt idx="227">
                  <c:v>8.0674607153837256E-4</c:v>
                </c:pt>
                <c:pt idx="228">
                  <c:v>8.0968528614615959E-4</c:v>
                </c:pt>
                <c:pt idx="229">
                  <c:v>8.126461907850221E-4</c:v>
                </c:pt>
                <c:pt idx="230">
                  <c:v>8.1894967378075409E-4</c:v>
                </c:pt>
                <c:pt idx="231">
                  <c:v>8.2028256847799252E-4</c:v>
                </c:pt>
                <c:pt idx="232">
                  <c:v>8.2779839809213936E-4</c:v>
                </c:pt>
                <c:pt idx="233">
                  <c:v>8.3090305162987314E-4</c:v>
                </c:pt>
                <c:pt idx="234">
                  <c:v>8.3403407045277934E-4</c:v>
                </c:pt>
                <c:pt idx="235">
                  <c:v>8.4000000000008786E-4</c:v>
                </c:pt>
                <c:pt idx="236">
                  <c:v>8.4309199068293361E-4</c:v>
                </c:pt>
                <c:pt idx="237">
                  <c:v>8.3341654490251917E-4</c:v>
                </c:pt>
                <c:pt idx="238">
                  <c:v>8.3667762282152696E-4</c:v>
                </c:pt>
                <c:pt idx="239">
                  <c:v>8.3995638697648871E-4</c:v>
                </c:pt>
                <c:pt idx="240">
                  <c:v>8.4566782666529322E-4</c:v>
                </c:pt>
                <c:pt idx="241">
                  <c:v>8.477563226573317E-4</c:v>
                </c:pt>
                <c:pt idx="242">
                  <c:v>8.5661688528309416E-4</c:v>
                </c:pt>
                <c:pt idx="243">
                  <c:v>8.6000239664347881E-4</c:v>
                </c:pt>
                <c:pt idx="244">
                  <c:v>8.6340567043191358E-4</c:v>
                </c:pt>
                <c:pt idx="245">
                  <c:v>8.6894227929455313E-4</c:v>
                </c:pt>
                <c:pt idx="246">
                  <c:v>8.7131397300842738E-4</c:v>
                </c:pt>
                <c:pt idx="247">
                  <c:v>8.8068634915293377E-4</c:v>
                </c:pt>
                <c:pt idx="248">
                  <c:v>8.841947209064819E-4</c:v>
                </c:pt>
                <c:pt idx="249">
                  <c:v>8.8772022914226326E-4</c:v>
                </c:pt>
                <c:pt idx="250">
                  <c:v>8.9337465960744262E-4</c:v>
                </c:pt>
                <c:pt idx="251">
                  <c:v>8.9587945285894591E-4</c:v>
                </c:pt>
                <c:pt idx="252">
                  <c:v>9.0559918003856228E-4</c:v>
                </c:pt>
                <c:pt idx="253">
                  <c:v>9.0922392403134679E-4</c:v>
                </c:pt>
                <c:pt idx="254">
                  <c:v>9.1286447637484657E-4</c:v>
                </c:pt>
                <c:pt idx="255">
                  <c:v>9.1894098827017417E-4</c:v>
                </c:pt>
                <c:pt idx="256">
                  <c:v>9.2141567756650353E-4</c:v>
                </c:pt>
                <c:pt idx="257">
                  <c:v>9.299999999993877E-4</c:v>
                </c:pt>
                <c:pt idx="258">
                  <c:v>9.3239615799025483E-4</c:v>
                </c:pt>
                <c:pt idx="259">
                  <c:v>9.3476372849469786E-4</c:v>
                </c:pt>
                <c:pt idx="260">
                  <c:v>9.383758557704381E-4</c:v>
                </c:pt>
                <c:pt idx="261">
                  <c:v>9.4199154752660195E-4</c:v>
                </c:pt>
                <c:pt idx="262">
                  <c:v>9.5436302035540688E-4</c:v>
                </c:pt>
                <c:pt idx="263">
                  <c:v>9.5650563088498094E-4</c:v>
                </c:pt>
                <c:pt idx="264">
                  <c:v>9.6015098723546157E-4</c:v>
                </c:pt>
                <c:pt idx="265">
                  <c:v>9.6380471577860519E-4</c:v>
                </c:pt>
                <c:pt idx="266">
                  <c:v>9.6746765321881905E-4</c:v>
                </c:pt>
                <c:pt idx="267">
                  <c:v>9.8032343178342928E-4</c:v>
                </c:pt>
                <c:pt idx="268">
                  <c:v>9.8222858022062407E-4</c:v>
                </c:pt>
                <c:pt idx="269">
                  <c:v>9.8595046690058176E-4</c:v>
                </c:pt>
                <c:pt idx="270">
                  <c:v>9.8968679522135083E-4</c:v>
                </c:pt>
                <c:pt idx="271">
                  <c:v>9.9343847272879288E-4</c:v>
                </c:pt>
                <c:pt idx="272">
                  <c:v>1.0069168655580806E-3</c:v>
                </c:pt>
                <c:pt idx="273">
                  <c:v>1.0086171797692282E-3</c:v>
                </c:pt>
                <c:pt idx="274">
                  <c:v>1.0124595706299635E-3</c:v>
                </c:pt>
                <c:pt idx="275">
                  <c:v>1.0163229684950115E-3</c:v>
                </c:pt>
                <c:pt idx="276">
                  <c:v>1.0202083517609627E-3</c:v>
                </c:pt>
                <c:pt idx="277">
                  <c:v>1.0344564025799065E-3</c:v>
                </c:pt>
                <c:pt idx="278">
                  <c:v>1.0359896610139473E-3</c:v>
                </c:pt>
                <c:pt idx="279">
                  <c:v>1.0400000014957438E-3</c:v>
                </c:pt>
                <c:pt idx="280">
                  <c:v>1.0440378903040332E-3</c:v>
                </c:pt>
                <c:pt idx="281">
                  <c:v>1.0507329861443792E-3</c:v>
                </c:pt>
                <c:pt idx="282">
                  <c:v>1.0631759988226216E-3</c:v>
                </c:pt>
                <c:pt idx="283">
                  <c:v>1.0673615210217806E-3</c:v>
                </c:pt>
                <c:pt idx="284">
                  <c:v>1.0715639157489298E-3</c:v>
                </c:pt>
                <c:pt idx="285">
                  <c:v>1.0757819471706555E-3</c:v>
                </c:pt>
                <c:pt idx="286">
                  <c:v>1.080014376813019E-3</c:v>
                </c:pt>
                <c:pt idx="287">
                  <c:v>1.0927856307346778E-3</c:v>
                </c:pt>
                <c:pt idx="288">
                  <c:v>1.0970632157329791E-3</c:v>
                </c:pt>
                <c:pt idx="289">
                  <c:v>1.1013489669888408E-3</c:v>
                </c:pt>
                <c:pt idx="290">
                  <c:v>1.1056416301904435E-3</c:v>
                </c:pt>
                <c:pt idx="291">
                  <c:v>1.1213586551347516E-3</c:v>
                </c:pt>
                <c:pt idx="292">
                  <c:v>1.125704209422359E-3</c:v>
                </c:pt>
                <c:pt idx="293">
                  <c:v>1.1271645396345768E-3</c:v>
                </c:pt>
                <c:pt idx="294">
                  <c:v>1.1314721860974045E-3</c:v>
                </c:pt>
                <c:pt idx="295">
                  <c:v>1.1357778903916087E-3</c:v>
                </c:pt>
                <c:pt idx="296">
                  <c:v>1.1400803770833644E-3</c:v>
                </c:pt>
                <c:pt idx="297">
                  <c:v>1.1529557375815698E-3</c:v>
                </c:pt>
                <c:pt idx="298">
                  <c:v>1.1572325467016085E-3</c:v>
                </c:pt>
                <c:pt idx="299">
                  <c:v>1.1614997214360501E-3</c:v>
                </c:pt>
                <c:pt idx="300">
                  <c:v>1.1657559705083584E-3</c:v>
                </c:pt>
                <c:pt idx="301">
                  <c:v>1.1700000000001544E-3</c:v>
                </c:pt>
                <c:pt idx="302">
                  <c:v>1.1753501593511737E-3</c:v>
                </c:pt>
                <c:pt idx="303">
                  <c:v>1.1868525850774873E-3</c:v>
                </c:pt>
                <c:pt idx="304">
                  <c:v>1.1887427246210776E-3</c:v>
                </c:pt>
                <c:pt idx="305">
                  <c:v>1.1929617368559003E-3</c:v>
                </c:pt>
                <c:pt idx="306">
                  <c:v>1.1971712035555317E-3</c:v>
                </c:pt>
                <c:pt idx="307">
                  <c:v>1.2118681469469167E-3</c:v>
                </c:pt>
                <c:pt idx="308">
                  <c:v>1.2139340722340788E-3</c:v>
                </c:pt>
                <c:pt idx="309">
                  <c:v>1.218111186462511E-3</c:v>
                </c:pt>
                <c:pt idx="310">
                  <c:v>1.2222849310632726E-3</c:v>
                </c:pt>
                <c:pt idx="311">
                  <c:v>1.2264563482669746E-3</c:v>
                </c:pt>
                <c:pt idx="312">
                  <c:v>1.2409201180601155E-3</c:v>
                </c:pt>
                <c:pt idx="313">
                  <c:v>1.2431397168643074E-3</c:v>
                </c:pt>
                <c:pt idx="314">
                  <c:v>1.247315259680568E-3</c:v>
                </c:pt>
                <c:pt idx="315">
                  <c:v>1.2514948059657663E-3</c:v>
                </c:pt>
                <c:pt idx="316">
                  <c:v>1.255679423778251E-3</c:v>
                </c:pt>
                <c:pt idx="317">
                  <c:v>1.2701738718324672E-3</c:v>
                </c:pt>
                <c:pt idx="318">
                  <c:v>1.2724901006062814E-3</c:v>
                </c:pt>
                <c:pt idx="319">
                  <c:v>1.2767162260722133E-3</c:v>
                </c:pt>
                <c:pt idx="320">
                  <c:v>1.2809539089031546E-3</c:v>
                </c:pt>
                <c:pt idx="321">
                  <c:v>1.285204242986076E-3</c:v>
                </c:pt>
                <c:pt idx="322">
                  <c:v>1.2999999999949012E-3</c:v>
                </c:pt>
                <c:pt idx="323">
                  <c:v>1.3023540987885157E-3</c:v>
                </c:pt>
                <c:pt idx="324">
                  <c:v>1.3086779258668587E-3</c:v>
                </c:pt>
                <c:pt idx="325">
                  <c:v>1.3130454964867515E-3</c:v>
                </c:pt>
                <c:pt idx="326">
                  <c:v>1.3174324738171686E-3</c:v>
                </c:pt>
                <c:pt idx="327">
                  <c:v>1.3307149177478317E-3</c:v>
                </c:pt>
                <c:pt idx="328">
                  <c:v>1.3351846023228183E-3</c:v>
                </c:pt>
                <c:pt idx="329">
                  <c:v>1.3396762425355523E-3</c:v>
                </c:pt>
                <c:pt idx="330">
                  <c:v>1.3441903534079053E-3</c:v>
                </c:pt>
                <c:pt idx="331">
                  <c:v>1.3487274517054082E-3</c:v>
                </c:pt>
                <c:pt idx="332">
                  <c:v>1.3624818649972468E-3</c:v>
                </c:pt>
                <c:pt idx="333">
                  <c:v>1.3671161155717425E-3</c:v>
                </c:pt>
                <c:pt idx="334">
                  <c:v>1.3717759635886455E-3</c:v>
                </c:pt>
                <c:pt idx="335">
                  <c:v>1.3764619362873071E-3</c:v>
                </c:pt>
                <c:pt idx="336">
                  <c:v>1.381174562654252E-3</c:v>
                </c:pt>
                <c:pt idx="337">
                  <c:v>1.3954776798257857E-3</c:v>
                </c:pt>
                <c:pt idx="338">
                  <c:v>1.4003022456565829E-3</c:v>
                </c:pt>
                <c:pt idx="339">
                  <c:v>1.4051561362818407E-3</c:v>
                </c:pt>
                <c:pt idx="340">
                  <c:v>1.4100398911654178E-3</c:v>
                </c:pt>
                <c:pt idx="341">
                  <c:v>1.4149540515187851E-3</c:v>
                </c:pt>
                <c:pt idx="342">
                  <c:v>1.4349256329913409E-3</c:v>
                </c:pt>
                <c:pt idx="343">
                  <c:v>1.4399999999996833E-3</c:v>
                </c:pt>
                <c:pt idx="344">
                  <c:v>1.4451077162645689E-3</c:v>
                </c:pt>
                <c:pt idx="345">
                  <c:v>1.450247632316467E-3</c:v>
                </c:pt>
                <c:pt idx="346">
                  <c:v>1.448624076522046E-3</c:v>
                </c:pt>
                <c:pt idx="347">
                  <c:v>1.4506173902804507E-3</c:v>
                </c:pt>
                <c:pt idx="348">
                  <c:v>1.455869301315576E-3</c:v>
                </c:pt>
                <c:pt idx="349">
                  <c:v>1.4611481271486057E-3</c:v>
                </c:pt>
                <c:pt idx="350">
                  <c:v>1.4664523610616949E-3</c:v>
                </c:pt>
                <c:pt idx="351">
                  <c:v>1.485865091705348E-3</c:v>
                </c:pt>
                <c:pt idx="352">
                  <c:v>1.4878930848640523E-3</c:v>
                </c:pt>
                <c:pt idx="353">
                  <c:v>1.4933016000983994E-3</c:v>
                </c:pt>
                <c:pt idx="354">
                  <c:v>1.4987263881085806E-3</c:v>
                </c:pt>
                <c:pt idx="355">
                  <c:v>1.5041659105079401E-3</c:v>
                </c:pt>
                <c:pt idx="356">
                  <c:v>1.5238658265292538E-3</c:v>
                </c:pt>
                <c:pt idx="357">
                  <c:v>1.5260404178497728E-3</c:v>
                </c:pt>
                <c:pt idx="358">
                  <c:v>1.5315303779879796E-3</c:v>
                </c:pt>
                <c:pt idx="359">
                  <c:v>1.5370257471532249E-3</c:v>
                </c:pt>
                <c:pt idx="360">
                  <c:v>1.5425249552781174E-3</c:v>
                </c:pt>
                <c:pt idx="361">
                  <c:v>1.5620923691260793E-3</c:v>
                </c:pt>
                <c:pt idx="362">
                  <c:v>1.5645286175979334E-3</c:v>
                </c:pt>
                <c:pt idx="363">
                  <c:v>1.5700233110839976E-3</c:v>
                </c:pt>
                <c:pt idx="364">
                  <c:v>1.5755123280699079E-3</c:v>
                </c:pt>
                <c:pt idx="365">
                  <c:v>1.5809940668040047E-3</c:v>
                </c:pt>
                <c:pt idx="366">
                  <c:v>1.5999999999999409E-3</c:v>
                </c:pt>
                <c:pt idx="367">
                  <c:v>1.6028151361090794E-3</c:v>
                </c:pt>
                <c:pt idx="368">
                  <c:v>1.6082310611072786E-3</c:v>
                </c:pt>
                <c:pt idx="369">
                  <c:v>1.6136258948777082E-3</c:v>
                </c:pt>
                <c:pt idx="370">
                  <c:v>1.618999362196988E-3</c:v>
                </c:pt>
                <c:pt idx="371">
                  <c:v>1.6371127493760367E-3</c:v>
                </c:pt>
                <c:pt idx="372">
                  <c:v>1.6402738052731407E-3</c:v>
                </c:pt>
                <c:pt idx="373">
                  <c:v>1.6455360547729359E-3</c:v>
                </c:pt>
                <c:pt idx="374">
                  <c:v>1.6507751321570134E-3</c:v>
                </c:pt>
                <c:pt idx="375">
                  <c:v>1.6559907107620356E-3</c:v>
                </c:pt>
                <c:pt idx="376">
                  <c:v>1.6732598261030348E-3</c:v>
                </c:pt>
                <c:pt idx="377">
                  <c:v>1.6766112469122332E-3</c:v>
                </c:pt>
                <c:pt idx="378">
                  <c:v>1.68170417446021E-3</c:v>
                </c:pt>
                <c:pt idx="379">
                  <c:v>1.6867714889217283E-3</c:v>
                </c:pt>
                <c:pt idx="380">
                  <c:v>1.6918128121921688E-3</c:v>
                </c:pt>
                <c:pt idx="381">
                  <c:v>1.7083330119079115E-3</c:v>
                </c:pt>
                <c:pt idx="382">
                  <c:v>1.711710374027697E-3</c:v>
                </c:pt>
                <c:pt idx="383">
                  <c:v>1.716615812537898E-3</c:v>
                </c:pt>
                <c:pt idx="384">
                  <c:v>1.7214928368917671E-3</c:v>
                </c:pt>
                <c:pt idx="385">
                  <c:v>1.726341017538545E-3</c:v>
                </c:pt>
                <c:pt idx="386">
                  <c:v>1.7422065406516251E-3</c:v>
                </c:pt>
                <c:pt idx="387">
                  <c:v>1.7500000029595413E-3</c:v>
                </c:pt>
                <c:pt idx="388">
                  <c:v>1.7547300773682172E-3</c:v>
                </c:pt>
                <c:pt idx="389">
                  <c:v>1.7626412158187124E-3</c:v>
                </c:pt>
                <c:pt idx="390">
                  <c:v>1.7657296232634872E-3</c:v>
                </c:pt>
                <c:pt idx="391">
                  <c:v>1.7780519926259143E-3</c:v>
                </c:pt>
                <c:pt idx="392">
                  <c:v>1.782648976119345E-3</c:v>
                </c:pt>
                <c:pt idx="393">
                  <c:v>1.7872229218506431E-3</c:v>
                </c:pt>
                <c:pt idx="394">
                  <c:v>1.7951802076912691E-3</c:v>
                </c:pt>
                <c:pt idx="395">
                  <c:v>1.7980086266039981E-3</c:v>
                </c:pt>
                <c:pt idx="396">
                  <c:v>1.8097384739668638E-3</c:v>
                </c:pt>
                <c:pt idx="397">
                  <c:v>1.8141690215352528E-3</c:v>
                </c:pt>
                <c:pt idx="398">
                  <c:v>1.8185748037938387E-3</c:v>
                </c:pt>
                <c:pt idx="399">
                  <c:v>1.8265825689475319E-3</c:v>
                </c:pt>
                <c:pt idx="400">
                  <c:v>1.8291308359874522E-3</c:v>
                </c:pt>
                <c:pt idx="401">
                  <c:v>1.8402235286418341E-3</c:v>
                </c:pt>
                <c:pt idx="402">
                  <c:v>1.8444754894370273E-3</c:v>
                </c:pt>
                <c:pt idx="403">
                  <c:v>1.8487009380389102E-3</c:v>
                </c:pt>
                <c:pt idx="404">
                  <c:v>1.8567641175884944E-3</c:v>
                </c:pt>
                <c:pt idx="405">
                  <c:v>1.8590115674899761E-3</c:v>
                </c:pt>
                <c:pt idx="406">
                  <c:v>1.8694216946746336E-3</c:v>
                </c:pt>
                <c:pt idx="407">
                  <c:v>1.8734827825145593E-3</c:v>
                </c:pt>
                <c:pt idx="408">
                  <c:v>1.8775161037111526E-3</c:v>
                </c:pt>
                <c:pt idx="409">
                  <c:v>1.8794918469885696E-3</c:v>
                </c:pt>
                <c:pt idx="410">
                  <c:v>1.8814252959215689E-3</c:v>
                </c:pt>
                <c:pt idx="411">
                  <c:v>1.8952483540681945E-3</c:v>
                </c:pt>
                <c:pt idx="412">
                  <c:v>1.8991523317147072E-3</c:v>
                </c:pt>
                <c:pt idx="413">
                  <c:v>1.9030481450740505E-3</c:v>
                </c:pt>
                <c:pt idx="414">
                  <c:v>1.9069387785008451E-3</c:v>
                </c:pt>
                <c:pt idx="415">
                  <c:v>1.9152220715579686E-3</c:v>
                </c:pt>
                <c:pt idx="416">
                  <c:v>1.9225099335223963E-3</c:v>
                </c:pt>
                <c:pt idx="417">
                  <c:v>1.926420166142716E-3</c:v>
                </c:pt>
                <c:pt idx="418">
                  <c:v>1.9303435650769763E-3</c:v>
                </c:pt>
                <c:pt idx="419">
                  <c:v>1.9342832613869262E-3</c:v>
                </c:pt>
                <c:pt idx="420">
                  <c:v>1.9543372579184999E-3</c:v>
                </c:pt>
                <c:pt idx="421">
                  <c:v>1.9584416645407241E-3</c:v>
                </c:pt>
                <c:pt idx="422">
                  <c:v>1.9625848728640357E-3</c:v>
                </c:pt>
                <c:pt idx="423">
                  <c:v>1.9717093279434566E-3</c:v>
                </c:pt>
                <c:pt idx="424">
                  <c:v>1.9796120127146821E-3</c:v>
                </c:pt>
                <c:pt idx="425">
                  <c:v>1.98399913015647E-3</c:v>
                </c:pt>
                <c:pt idx="426">
                  <c:v>1.9884451563139771E-3</c:v>
                </c:pt>
                <c:pt idx="427">
                  <c:v>1.9929535157440174E-3</c:v>
                </c:pt>
                <c:pt idx="428">
                  <c:v>2.0053264907927298E-3</c:v>
                </c:pt>
                <c:pt idx="429">
                  <c:v>2.0191433024367893E-3</c:v>
                </c:pt>
                <c:pt idx="430">
                  <c:v>2.024058157511451E-3</c:v>
                </c:pt>
                <c:pt idx="431">
                  <c:v>2.0344301270124356E-3</c:v>
                </c:pt>
                <c:pt idx="432">
                  <c:v>2.036770067899164E-3</c:v>
                </c:pt>
                <c:pt idx="433">
                  <c:v>2.0494765124662068E-3</c:v>
                </c:pt>
                <c:pt idx="434">
                  <c:v>2.054714614450108E-3</c:v>
                </c:pt>
                <c:pt idx="435">
                  <c:v>2.059999329935763E-3</c:v>
                </c:pt>
                <c:pt idx="436">
                  <c:v>2.070917913994815E-3</c:v>
                </c:pt>
                <c:pt idx="437">
                  <c:v>2.0735017827809934E-3</c:v>
                </c:pt>
                <c:pt idx="438">
                  <c:v>2.0870476155570414E-3</c:v>
                </c:pt>
                <c:pt idx="439">
                  <c:v>2.0925671098377977E-3</c:v>
                </c:pt>
                <c:pt idx="440">
                  <c:v>2.0981181131343851E-3</c:v>
                </c:pt>
                <c:pt idx="441">
                  <c:v>2.1094592064181549E-3</c:v>
                </c:pt>
                <c:pt idx="442">
                  <c:v>2.1121924050498263E-3</c:v>
                </c:pt>
                <c:pt idx="443">
                  <c:v>2.1262676719187605E-3</c:v>
                </c:pt>
                <c:pt idx="444">
                  <c:v>2.1319606678799306E-3</c:v>
                </c:pt>
                <c:pt idx="445">
                  <c:v>2.1376693485967691E-3</c:v>
                </c:pt>
                <c:pt idx="446">
                  <c:v>2.1493116925159904E-3</c:v>
                </c:pt>
                <c:pt idx="447">
                  <c:v>2.1520906908182405E-3</c:v>
                </c:pt>
                <c:pt idx="448">
                  <c:v>2.1663663310931571E-3</c:v>
                </c:pt>
                <c:pt idx="449">
                  <c:v>2.1721201250922357E-3</c:v>
                </c:pt>
                <c:pt idx="450">
                  <c:v>2.1748621613508698E-3</c:v>
                </c:pt>
                <c:pt idx="451">
                  <c:v>2.1806045879428117E-3</c:v>
                </c:pt>
                <c:pt idx="452">
                  <c:v>2.1924247614478246E-3</c:v>
                </c:pt>
                <c:pt idx="453">
                  <c:v>2.2035470313305091E-3</c:v>
                </c:pt>
                <c:pt idx="454">
                  <c:v>2.2092704086046993E-3</c:v>
                </c:pt>
                <c:pt idx="455">
                  <c:v>2.2149867034279799E-3</c:v>
                </c:pt>
                <c:pt idx="456">
                  <c:v>2.2206948103432036E-3</c:v>
                </c:pt>
                <c:pt idx="457">
                  <c:v>2.2326335985751373E-3</c:v>
                </c:pt>
                <c:pt idx="458">
                  <c:v>2.2434230308719955E-3</c:v>
                </c:pt>
                <c:pt idx="459">
                  <c:v>2.2490733974785105E-3</c:v>
                </c:pt>
                <c:pt idx="460">
                  <c:v>2.2547088120847317E-3</c:v>
                </c:pt>
                <c:pt idx="461">
                  <c:v>2.2603281254512668E-3</c:v>
                </c:pt>
                <c:pt idx="462">
                  <c:v>2.2723380433203187E-3</c:v>
                </c:pt>
                <c:pt idx="463">
                  <c:v>2.2826211627764875E-3</c:v>
                </c:pt>
                <c:pt idx="464">
                  <c:v>2.2881425124088488E-3</c:v>
                </c:pt>
                <c:pt idx="465">
                  <c:v>2.2936407340048938E-3</c:v>
                </c:pt>
                <c:pt idx="466">
                  <c:v>2.2991146345386158E-3</c:v>
                </c:pt>
                <c:pt idx="467">
                  <c:v>2.3177656158655823E-3</c:v>
                </c:pt>
                <c:pt idx="468">
                  <c:v>2.3240737559941842E-3</c:v>
                </c:pt>
                <c:pt idx="469">
                  <c:v>2.326077127603065E-3</c:v>
                </c:pt>
                <c:pt idx="470">
                  <c:v>2.3313796979954563E-3</c:v>
                </c:pt>
                <c:pt idx="471">
                  <c:v>2.3366502036784899E-3</c:v>
                </c:pt>
                <c:pt idx="472">
                  <c:v>2.3385098642575981E-3</c:v>
                </c:pt>
                <c:pt idx="473">
                  <c:v>2.3609054852619829E-3</c:v>
                </c:pt>
                <c:pt idx="474">
                  <c:v>2.3660791131237561E-3</c:v>
                </c:pt>
                <c:pt idx="475">
                  <c:v>2.3712410576660001E-3</c:v>
                </c:pt>
                <c:pt idx="476">
                  <c:v>2.3833657369077077E-3</c:v>
                </c:pt>
                <c:pt idx="477">
                  <c:v>2.3850420159729868E-3</c:v>
                </c:pt>
                <c:pt idx="478">
                  <c:v>2.3970012689166357E-3</c:v>
                </c:pt>
                <c:pt idx="479">
                  <c:v>2.4021688599412915E-3</c:v>
                </c:pt>
                <c:pt idx="480">
                  <c:v>2.4073502187167998E-3</c:v>
                </c:pt>
                <c:pt idx="481">
                  <c:v>2.4197285300670535E-3</c:v>
                </c:pt>
                <c:pt idx="482">
                  <c:v>2.4213714880760551E-3</c:v>
                </c:pt>
                <c:pt idx="483">
                  <c:v>2.4335945769329969E-3</c:v>
                </c:pt>
                <c:pt idx="484">
                  <c:v>2.4389374745104053E-3</c:v>
                </c:pt>
                <c:pt idx="485">
                  <c:v>2.4443206529108389E-3</c:v>
                </c:pt>
                <c:pt idx="486">
                  <c:v>2.4571257441606854E-3</c:v>
                </c:pt>
                <c:pt idx="487">
                  <c:v>2.4589240404509962E-3</c:v>
                </c:pt>
                <c:pt idx="488">
                  <c:v>2.4719771162481315E-3</c:v>
                </c:pt>
                <c:pt idx="489">
                  <c:v>2.4776840985274926E-3</c:v>
                </c:pt>
                <c:pt idx="490">
                  <c:v>2.4834589369883966E-3</c:v>
                </c:pt>
                <c:pt idx="491">
                  <c:v>2.4968571133235449E-3</c:v>
                </c:pt>
                <c:pt idx="492">
                  <c:v>2.4990139032793558E-3</c:v>
                </c:pt>
                <c:pt idx="493">
                  <c:v>2.513492643983701E-3</c:v>
                </c:pt>
                <c:pt idx="494">
                  <c:v>2.5197588009730756E-3</c:v>
                </c:pt>
                <c:pt idx="495">
                  <c:v>2.5261146867316471E-3</c:v>
                </c:pt>
                <c:pt idx="496">
                  <c:v>2.5402437262611595E-3</c:v>
                </c:pt>
                <c:pt idx="497">
                  <c:v>2.5429351419267018E-3</c:v>
                </c:pt>
                <c:pt idx="498">
                  <c:v>2.5591476614672056E-3</c:v>
                </c:pt>
                <c:pt idx="499">
                  <c:v>2.5659862538769495E-3</c:v>
                </c:pt>
                <c:pt idx="500">
                  <c:v>2.5728958633172102E-3</c:v>
                </c:pt>
                <c:pt idx="501">
                  <c:v>2.5876511460514026E-3</c:v>
                </c:pt>
                <c:pt idx="502">
                  <c:v>2.5908103068073909E-3</c:v>
                </c:pt>
                <c:pt idx="503">
                  <c:v>2.6084126739488603E-3</c:v>
                </c:pt>
                <c:pt idx="504">
                  <c:v>2.6156902556178957E-3</c:v>
                </c:pt>
                <c:pt idx="505">
                  <c:v>2.6230193211649613E-3</c:v>
                </c:pt>
                <c:pt idx="506">
                  <c:v>2.6382315430675545E-3</c:v>
                </c:pt>
                <c:pt idx="507">
                  <c:v>2.6417402806767666E-3</c:v>
                </c:pt>
                <c:pt idx="508">
                  <c:v>2.6603363064759342E-3</c:v>
                </c:pt>
                <c:pt idx="509">
                  <c:v>2.6679136800914546E-3</c:v>
                </c:pt>
                <c:pt idx="510">
                  <c:v>2.6755221826142528E-3</c:v>
                </c:pt>
                <c:pt idx="511">
                  <c:v>2.7215186562552433E-3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EUR6M!$AV$2:$AV$13</c:f>
              <c:numCache>
                <c:formatCode>ddd\,\ dd\-mmm\-yyyy</c:formatCode>
                <c:ptCount val="12"/>
                <c:pt idx="0">
                  <c:v>42275</c:v>
                </c:pt>
                <c:pt idx="1">
                  <c:v>42305</c:v>
                </c:pt>
                <c:pt idx="2">
                  <c:v>42338</c:v>
                </c:pt>
                <c:pt idx="3">
                  <c:v>42366</c:v>
                </c:pt>
                <c:pt idx="4">
                  <c:v>42397</c:v>
                </c:pt>
                <c:pt idx="5">
                  <c:v>42429</c:v>
                </c:pt>
                <c:pt idx="6">
                  <c:v>42458</c:v>
                </c:pt>
                <c:pt idx="7">
                  <c:v>42488</c:v>
                </c:pt>
                <c:pt idx="8">
                  <c:v>42520</c:v>
                </c:pt>
                <c:pt idx="9">
                  <c:v>42549</c:v>
                </c:pt>
                <c:pt idx="10">
                  <c:v>42579</c:v>
                </c:pt>
                <c:pt idx="11">
                  <c:v>42611</c:v>
                </c:pt>
              </c:numCache>
            </c:numRef>
          </c:xVal>
          <c:yVal>
            <c:numRef>
              <c:f>EUR6M!$AT$2:$AT$13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044800"/>
        <c:axId val="126046592"/>
      </c:scatterChart>
      <c:valAx>
        <c:axId val="12604480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26046592"/>
        <c:crosses val="autoZero"/>
        <c:crossBetween val="midCat"/>
      </c:valAx>
      <c:valAx>
        <c:axId val="12604659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6044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EUR6M!$BB$2:$BB$2366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cat>
          <c:val>
            <c:numRef>
              <c:f>EUR6M!$BD$2:$BD$2366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EUR6M!$BE$2:$BE$2366</c:f>
              <c:numCache>
                <c:formatCode>0.0000%</c:formatCode>
                <c:ptCount val="2365"/>
                <c:pt idx="0">
                  <c:v>3.8999999999999999E-4</c:v>
                </c:pt>
                <c:pt idx="1">
                  <c:v>3.8714722374350946E-4</c:v>
                </c:pt>
                <c:pt idx="2">
                  <c:v>3.9116396995212251E-4</c:v>
                </c:pt>
                <c:pt idx="3">
                  <c:v>3.910354835934271E-4</c:v>
                </c:pt>
                <c:pt idx="4">
                  <c:v>3.9091619070006137E-4</c:v>
                </c:pt>
                <c:pt idx="5">
                  <c:v>3.9080584168793564E-4</c:v>
                </c:pt>
                <c:pt idx="6">
                  <c:v>3.9052584612625448E-4</c:v>
                </c:pt>
                <c:pt idx="7">
                  <c:v>3.9044862217550393E-4</c:v>
                </c:pt>
                <c:pt idx="8">
                  <c:v>3.9037897822248179E-4</c:v>
                </c:pt>
                <c:pt idx="9">
                  <c:v>3.9031661829734603E-4</c:v>
                </c:pt>
                <c:pt idx="10">
                  <c:v>3.9026123870237024E-4</c:v>
                </c:pt>
                <c:pt idx="11">
                  <c:v>3.9013382894270454E-4</c:v>
                </c:pt>
                <c:pt idx="12">
                  <c:v>3.9010317906095106E-4</c:v>
                </c:pt>
                <c:pt idx="13">
                  <c:v>3.9007787505283148E-4</c:v>
                </c:pt>
                <c:pt idx="14">
                  <c:v>3.9005756683618468E-4</c:v>
                </c:pt>
                <c:pt idx="15">
                  <c:v>3.9004189659569487E-4</c:v>
                </c:pt>
                <c:pt idx="16">
                  <c:v>3.9001901963734516E-4</c:v>
                </c:pt>
                <c:pt idx="17">
                  <c:v>3.9001816855198916E-4</c:v>
                </c:pt>
                <c:pt idx="18">
                  <c:v>3.9002005041324935E-4</c:v>
                </c:pt>
                <c:pt idx="19">
                  <c:v>3.9002426102357129E-4</c:v>
                </c:pt>
                <c:pt idx="20">
                  <c:v>3.8980757065994409E-4</c:v>
                </c:pt>
                <c:pt idx="21">
                  <c:v>3.8999999999991228E-4</c:v>
                </c:pt>
                <c:pt idx="22">
                  <c:v>3.900737788758075E-4</c:v>
                </c:pt>
                <c:pt idx="23">
                  <c:v>3.9005143919991562E-4</c:v>
                </c:pt>
                <c:pt idx="24">
                  <c:v>3.9285718351614091E-4</c:v>
                </c:pt>
                <c:pt idx="25">
                  <c:v>3.9278052512783566E-4</c:v>
                </c:pt>
                <c:pt idx="26">
                  <c:v>3.9324045843482889E-4</c:v>
                </c:pt>
                <c:pt idx="27">
                  <c:v>3.9338210805800743E-4</c:v>
                </c:pt>
                <c:pt idx="28">
                  <c:v>3.9354216822902628E-4</c:v>
                </c:pt>
                <c:pt idx="29">
                  <c:v>3.9372049863957404E-4</c:v>
                </c:pt>
                <c:pt idx="30">
                  <c:v>3.937535979557717E-4</c:v>
                </c:pt>
                <c:pt idx="31">
                  <c:v>3.9461012845419828E-4</c:v>
                </c:pt>
                <c:pt idx="32">
                  <c:v>3.9487411737890762E-4</c:v>
                </c:pt>
                <c:pt idx="33">
                  <c:v>3.9515338185580617E-4</c:v>
                </c:pt>
                <c:pt idx="34">
                  <c:v>3.9544706396307306E-4</c:v>
                </c:pt>
                <c:pt idx="35">
                  <c:v>3.9556093970619327E-4</c:v>
                </c:pt>
                <c:pt idx="36">
                  <c:v>3.9674522216302549E-4</c:v>
                </c:pt>
                <c:pt idx="37">
                  <c:v>3.9709453549844107E-4</c:v>
                </c:pt>
                <c:pt idx="38">
                  <c:v>3.9745096607442406E-4</c:v>
                </c:pt>
                <c:pt idx="39">
                  <c:v>3.978129383477812E-4</c:v>
                </c:pt>
                <c:pt idx="40">
                  <c:v>3.9794635636779756E-4</c:v>
                </c:pt>
                <c:pt idx="41">
                  <c:v>3.9928114544379088E-4</c:v>
                </c:pt>
                <c:pt idx="42">
                  <c:v>3.9964360493965082E-4</c:v>
                </c:pt>
                <c:pt idx="43">
                  <c:v>3.9999999999999964E-4</c:v>
                </c:pt>
                <c:pt idx="44">
                  <c:v>4.0035311187460332E-4</c:v>
                </c:pt>
                <c:pt idx="45">
                  <c:v>4.008449891928873E-4</c:v>
                </c:pt>
                <c:pt idx="46">
                  <c:v>4.1557731371847457E-4</c:v>
                </c:pt>
                <c:pt idx="47">
                  <c:v>4.1594306272362284E-4</c:v>
                </c:pt>
                <c:pt idx="48">
                  <c:v>4.1631256980789369E-4</c:v>
                </c:pt>
                <c:pt idx="49">
                  <c:v>4.166865086750173E-4</c:v>
                </c:pt>
                <c:pt idx="50">
                  <c:v>4.1706557764068473E-4</c:v>
                </c:pt>
                <c:pt idx="51">
                  <c:v>4.182409174231077E-4</c:v>
                </c:pt>
                <c:pt idx="52">
                  <c:v>4.1864798212768904E-4</c:v>
                </c:pt>
                <c:pt idx="53">
                  <c:v>4.1906403765486227E-4</c:v>
                </c:pt>
                <c:pt idx="54">
                  <c:v>4.1948992998022471E-4</c:v>
                </c:pt>
                <c:pt idx="55">
                  <c:v>4.1992652968782072E-4</c:v>
                </c:pt>
                <c:pt idx="56">
                  <c:v>4.2130964812781978E-4</c:v>
                </c:pt>
                <c:pt idx="57">
                  <c:v>4.2179827543742268E-4</c:v>
                </c:pt>
                <c:pt idx="58">
                  <c:v>4.2230233221747412E-4</c:v>
                </c:pt>
                <c:pt idx="59">
                  <c:v>4.2282283671719531E-4</c:v>
                </c:pt>
                <c:pt idx="60">
                  <c:v>4.2336083179732905E-4</c:v>
                </c:pt>
                <c:pt idx="61">
                  <c:v>4.250905582943092E-4</c:v>
                </c:pt>
                <c:pt idx="62">
                  <c:v>4.2570943652604792E-4</c:v>
                </c:pt>
                <c:pt idx="63">
                  <c:v>4.2635138881122377E-4</c:v>
                </c:pt>
                <c:pt idx="64">
                  <c:v>4.270176056788309E-4</c:v>
                </c:pt>
                <c:pt idx="65">
                  <c:v>4.2770930226982415E-4</c:v>
                </c:pt>
                <c:pt idx="66">
                  <c:v>4.2999999999982489E-4</c:v>
                </c:pt>
                <c:pt idx="67">
                  <c:v>4.1646257251000933E-4</c:v>
                </c:pt>
                <c:pt idx="68">
                  <c:v>4.1732022021412173E-4</c:v>
                </c:pt>
                <c:pt idx="69">
                  <c:v>4.1820904558764207E-4</c:v>
                </c:pt>
                <c:pt idx="70">
                  <c:v>4.1961790005733775E-4</c:v>
                </c:pt>
                <c:pt idx="71">
                  <c:v>4.2207362058383212E-4</c:v>
                </c:pt>
                <c:pt idx="72">
                  <c:v>4.2311634504230372E-4</c:v>
                </c:pt>
                <c:pt idx="73">
                  <c:v>4.241893619713838E-4</c:v>
                </c:pt>
                <c:pt idx="74">
                  <c:v>4.2529247909078226E-4</c:v>
                </c:pt>
                <c:pt idx="75">
                  <c:v>4.2719506905811698E-4</c:v>
                </c:pt>
                <c:pt idx="76">
                  <c:v>4.3000165638370743E-4</c:v>
                </c:pt>
                <c:pt idx="77">
                  <c:v>4.3125194276916922E-4</c:v>
                </c:pt>
                <c:pt idx="78">
                  <c:v>4.3253090717284252E-4</c:v>
                </c:pt>
                <c:pt idx="79">
                  <c:v>4.3383826781881327E-4</c:v>
                </c:pt>
                <c:pt idx="80">
                  <c:v>4.3622111578328778E-4</c:v>
                </c:pt>
                <c:pt idx="81">
                  <c:v>4.3934558977554161E-4</c:v>
                </c:pt>
                <c:pt idx="82">
                  <c:v>4.4079025747117701E-4</c:v>
                </c:pt>
                <c:pt idx="83">
                  <c:v>4.4226136224360241E-4</c:v>
                </c:pt>
                <c:pt idx="84">
                  <c:v>4.4375853281516443E-4</c:v>
                </c:pt>
                <c:pt idx="85">
                  <c:v>4.4999999999956278E-4</c:v>
                </c:pt>
                <c:pt idx="86">
                  <c:v>4.5162116434855617E-4</c:v>
                </c:pt>
                <c:pt idx="87">
                  <c:v>4.5326398203284916E-4</c:v>
                </c:pt>
                <c:pt idx="88">
                  <c:v>4.5418586537748529E-4</c:v>
                </c:pt>
                <c:pt idx="89">
                  <c:v>4.4234583044390073E-4</c:v>
                </c:pt>
                <c:pt idx="90">
                  <c:v>4.4406505752547787E-4</c:v>
                </c:pt>
                <c:pt idx="91">
                  <c:v>4.4579116256811285E-4</c:v>
                </c:pt>
                <c:pt idx="92">
                  <c:v>4.4752157475571816E-4</c:v>
                </c:pt>
                <c:pt idx="93">
                  <c:v>4.4925369482595002E-4</c:v>
                </c:pt>
                <c:pt idx="94">
                  <c:v>4.5443388302083117E-4</c:v>
                </c:pt>
                <c:pt idx="95">
                  <c:v>4.5614627308003151E-4</c:v>
                </c:pt>
                <c:pt idx="96">
                  <c:v>4.5784694802244308E-4</c:v>
                </c:pt>
                <c:pt idx="97">
                  <c:v>4.5953313790906246E-4</c:v>
                </c:pt>
                <c:pt idx="98">
                  <c:v>4.6120204435638669E-4</c:v>
                </c:pt>
                <c:pt idx="99">
                  <c:v>4.6607665253371413E-4</c:v>
                </c:pt>
                <c:pt idx="100">
                  <c:v>4.676478724672153E-4</c:v>
                </c:pt>
                <c:pt idx="101">
                  <c:v>4.6918739035752807E-4</c:v>
                </c:pt>
                <c:pt idx="102">
                  <c:v>4.7069223714800359E-4</c:v>
                </c:pt>
                <c:pt idx="103">
                  <c:v>4.7215941533793266E-4</c:v>
                </c:pt>
                <c:pt idx="104">
                  <c:v>4.7630453664918178E-4</c:v>
                </c:pt>
                <c:pt idx="105">
                  <c:v>4.7759049656619567E-4</c:v>
                </c:pt>
                <c:pt idx="106">
                  <c:v>4.7882337373490264E-4</c:v>
                </c:pt>
                <c:pt idx="107">
                  <c:v>4.7999999999989447E-4</c:v>
                </c:pt>
                <c:pt idx="108">
                  <c:v>4.8111814069509251E-4</c:v>
                </c:pt>
                <c:pt idx="109">
                  <c:v>4.9245152436619454E-4</c:v>
                </c:pt>
                <c:pt idx="110">
                  <c:v>4.9335790539400905E-4</c:v>
                </c:pt>
                <c:pt idx="111">
                  <c:v>4.9421803375814639E-4</c:v>
                </c:pt>
                <c:pt idx="112">
                  <c:v>4.9503465973070463E-4</c:v>
                </c:pt>
                <c:pt idx="113">
                  <c:v>4.9581057103426389E-4</c:v>
                </c:pt>
                <c:pt idx="114">
                  <c:v>4.9792245589949137E-4</c:v>
                </c:pt>
                <c:pt idx="115">
                  <c:v>4.9856413473834673E-4</c:v>
                </c:pt>
                <c:pt idx="116">
                  <c:v>4.9917959925637812E-4</c:v>
                </c:pt>
                <c:pt idx="117">
                  <c:v>4.9977186186632243E-4</c:v>
                </c:pt>
                <c:pt idx="118">
                  <c:v>5.0034397242920269E-4</c:v>
                </c:pt>
                <c:pt idx="119">
                  <c:v>5.0197045213792109E-4</c:v>
                </c:pt>
                <c:pt idx="120">
                  <c:v>5.0249320204897164E-4</c:v>
                </c:pt>
                <c:pt idx="121">
                  <c:v>5.0301161091337917E-4</c:v>
                </c:pt>
                <c:pt idx="122">
                  <c:v>5.0352895327046478E-4</c:v>
                </c:pt>
                <c:pt idx="123">
                  <c:v>5.0404854110520025E-4</c:v>
                </c:pt>
                <c:pt idx="124">
                  <c:v>5.0565445901637929E-4</c:v>
                </c:pt>
                <c:pt idx="125">
                  <c:v>5.0621689753631283E-4</c:v>
                </c:pt>
                <c:pt idx="126">
                  <c:v>5.0679870315494023E-4</c:v>
                </c:pt>
                <c:pt idx="127">
                  <c:v>5.0740341253684932E-4</c:v>
                </c:pt>
                <c:pt idx="128">
                  <c:v>5.0803459979535291E-4</c:v>
                </c:pt>
                <c:pt idx="129">
                  <c:v>5.1000000000003939E-4</c:v>
                </c:pt>
                <c:pt idx="130">
                  <c:v>5.067669913601066E-4</c:v>
                </c:pt>
                <c:pt idx="131">
                  <c:v>5.0769203402909282E-4</c:v>
                </c:pt>
                <c:pt idx="132">
                  <c:v>5.0912054817761165E-4</c:v>
                </c:pt>
                <c:pt idx="133">
                  <c:v>5.0993737132715015E-4</c:v>
                </c:pt>
                <c:pt idx="134">
                  <c:v>5.1303312238720517E-4</c:v>
                </c:pt>
                <c:pt idx="135">
                  <c:v>5.1424280588926888E-4</c:v>
                </c:pt>
                <c:pt idx="136">
                  <c:v>5.1549906487480257E-4</c:v>
                </c:pt>
                <c:pt idx="137">
                  <c:v>5.1792192780186395E-4</c:v>
                </c:pt>
                <c:pt idx="138">
                  <c:v>5.1873223544369681E-4</c:v>
                </c:pt>
                <c:pt idx="139">
                  <c:v>5.2247006858864152E-4</c:v>
                </c:pt>
                <c:pt idx="140">
                  <c:v>5.2400039618328697E-4</c:v>
                </c:pt>
                <c:pt idx="141">
                  <c:v>5.2557548435491644E-4</c:v>
                </c:pt>
                <c:pt idx="142">
                  <c:v>5.2890067353417527E-4</c:v>
                </c:pt>
                <c:pt idx="143">
                  <c:v>5.2973124612324069E-4</c:v>
                </c:pt>
                <c:pt idx="144">
                  <c:v>5.3411288165880846E-4</c:v>
                </c:pt>
                <c:pt idx="145">
                  <c:v>5.3595083174615024E-4</c:v>
                </c:pt>
                <c:pt idx="146">
                  <c:v>5.378316217477168E-4</c:v>
                </c:pt>
                <c:pt idx="147">
                  <c:v>5.4196069178941327E-4</c:v>
                </c:pt>
                <c:pt idx="148">
                  <c:v>5.5000000000012775E-4</c:v>
                </c:pt>
                <c:pt idx="149">
                  <c:v>5.5217241029482521E-4</c:v>
                </c:pt>
                <c:pt idx="150">
                  <c:v>5.5311462999085848E-4</c:v>
                </c:pt>
                <c:pt idx="151">
                  <c:v>5.4412923817244408E-4</c:v>
                </c:pt>
                <c:pt idx="152">
                  <c:v>5.4826020889187999E-4</c:v>
                </c:pt>
                <c:pt idx="153">
                  <c:v>5.5062581324166477E-4</c:v>
                </c:pt>
                <c:pt idx="154">
                  <c:v>5.5302264066934323E-4</c:v>
                </c:pt>
                <c:pt idx="155">
                  <c:v>5.5544898502319262E-4</c:v>
                </c:pt>
                <c:pt idx="156">
                  <c:v>5.6089937206287369E-4</c:v>
                </c:pt>
                <c:pt idx="157">
                  <c:v>5.6541475316047114E-4</c:v>
                </c:pt>
                <c:pt idx="158">
                  <c:v>5.6796243434605021E-4</c:v>
                </c:pt>
                <c:pt idx="159">
                  <c:v>5.7052900222274744E-4</c:v>
                </c:pt>
                <c:pt idx="160">
                  <c:v>5.7311261952623313E-4</c:v>
                </c:pt>
                <c:pt idx="161">
                  <c:v>5.7875377343731668E-4</c:v>
                </c:pt>
                <c:pt idx="162">
                  <c:v>5.8358018209072389E-4</c:v>
                </c:pt>
                <c:pt idx="163">
                  <c:v>5.8622083193202764E-4</c:v>
                </c:pt>
                <c:pt idx="164">
                  <c:v>5.8886711423394953E-4</c:v>
                </c:pt>
                <c:pt idx="165">
                  <c:v>5.915170606025171E-4</c:v>
                </c:pt>
                <c:pt idx="166">
                  <c:v>5.9706282549902014E-4</c:v>
                </c:pt>
                <c:pt idx="167">
                  <c:v>6.0211346321733042E-4</c:v>
                </c:pt>
                <c:pt idx="168">
                  <c:v>6.0475154835215421E-4</c:v>
                </c:pt>
                <c:pt idx="169">
                  <c:v>6.0738109378994103E-4</c:v>
                </c:pt>
                <c:pt idx="170">
                  <c:v>6.1000000000008682E-4</c:v>
                </c:pt>
                <c:pt idx="171">
                  <c:v>6.151663838880509E-4</c:v>
                </c:pt>
                <c:pt idx="172">
                  <c:v>6.0141307758713721E-4</c:v>
                </c:pt>
                <c:pt idx="173">
                  <c:v>6.0394963434916239E-4</c:v>
                </c:pt>
                <c:pt idx="174">
                  <c:v>6.0647640464085782E-4</c:v>
                </c:pt>
                <c:pt idx="175">
                  <c:v>6.1146429425118487E-4</c:v>
                </c:pt>
                <c:pt idx="176">
                  <c:v>6.1272822243283278E-4</c:v>
                </c:pt>
                <c:pt idx="177">
                  <c:v>6.1897690527112914E-4</c:v>
                </c:pt>
                <c:pt idx="178">
                  <c:v>6.214530277759906E-4</c:v>
                </c:pt>
                <c:pt idx="179">
                  <c:v>6.2392205635497045E-4</c:v>
                </c:pt>
                <c:pt idx="180">
                  <c:v>6.2865787184424927E-4</c:v>
                </c:pt>
                <c:pt idx="181">
                  <c:v>6.2997158736723547E-4</c:v>
                </c:pt>
                <c:pt idx="182">
                  <c:v>6.361742943265501E-4</c:v>
                </c:pt>
                <c:pt idx="183">
                  <c:v>6.3860886502767463E-4</c:v>
                </c:pt>
                <c:pt idx="184">
                  <c:v>6.4103904589465075E-4</c:v>
                </c:pt>
                <c:pt idx="185">
                  <c:v>6.4565660815742924E-4</c:v>
                </c:pt>
                <c:pt idx="186">
                  <c:v>6.4698204152513494E-4</c:v>
                </c:pt>
                <c:pt idx="187">
                  <c:v>6.531376643999523E-4</c:v>
                </c:pt>
                <c:pt idx="188">
                  <c:v>6.5554964657046552E-4</c:v>
                </c:pt>
                <c:pt idx="189">
                  <c:v>6.579599545419385E-4</c:v>
                </c:pt>
                <c:pt idx="190">
                  <c:v>6.6259905862322839E-4</c:v>
                </c:pt>
                <c:pt idx="191">
                  <c:v>6.638952899666933E-4</c:v>
                </c:pt>
                <c:pt idx="192">
                  <c:v>6.7000000080670412E-4</c:v>
                </c:pt>
                <c:pt idx="193">
                  <c:v>6.7126124441225317E-4</c:v>
                </c:pt>
                <c:pt idx="194">
                  <c:v>6.7365809048731029E-4</c:v>
                </c:pt>
                <c:pt idx="195">
                  <c:v>6.7605508866321301E-4</c:v>
                </c:pt>
                <c:pt idx="196">
                  <c:v>6.8083547569697559E-4</c:v>
                </c:pt>
                <c:pt idx="197">
                  <c:v>6.8565359138634532E-4</c:v>
                </c:pt>
                <c:pt idx="198">
                  <c:v>6.8805813901183814E-4</c:v>
                </c:pt>
                <c:pt idx="199">
                  <c:v>6.9046559206667067E-4</c:v>
                </c:pt>
                <c:pt idx="200">
                  <c:v>6.928764283133719E-4</c:v>
                </c:pt>
                <c:pt idx="201">
                  <c:v>6.9789324135229752E-4</c:v>
                </c:pt>
                <c:pt idx="202">
                  <c:v>7.0256334924783596E-4</c:v>
                </c:pt>
                <c:pt idx="203">
                  <c:v>7.0499845666321861E-4</c:v>
                </c:pt>
                <c:pt idx="204">
                  <c:v>7.0743992710586487E-4</c:v>
                </c:pt>
                <c:pt idx="205">
                  <c:v>7.098882760921474E-4</c:v>
                </c:pt>
                <c:pt idx="206">
                  <c:v>7.1522428350829126E-4</c:v>
                </c:pt>
                <c:pt idx="207">
                  <c:v>7.1976095654192234E-4</c:v>
                </c:pt>
                <c:pt idx="208">
                  <c:v>7.2225161974328754E-4</c:v>
                </c:pt>
                <c:pt idx="209">
                  <c:v>7.2475236784368883E-4</c:v>
                </c:pt>
                <c:pt idx="210">
                  <c:v>7.2726375411159545E-4</c:v>
                </c:pt>
                <c:pt idx="211">
                  <c:v>7.3464805366171382E-4</c:v>
                </c:pt>
                <c:pt idx="212">
                  <c:v>7.3742693505366569E-4</c:v>
                </c:pt>
                <c:pt idx="213">
                  <c:v>7.3999999999991195E-4</c:v>
                </c:pt>
                <c:pt idx="214">
                  <c:v>7.4258709205306597E-4</c:v>
                </c:pt>
                <c:pt idx="215">
                  <c:v>7.451885856620148E-4</c:v>
                </c:pt>
                <c:pt idx="216">
                  <c:v>7.613065447230167E-4</c:v>
                </c:pt>
                <c:pt idx="217">
                  <c:v>7.6756097004000538E-4</c:v>
                </c:pt>
                <c:pt idx="218">
                  <c:v>7.7025362078498726E-4</c:v>
                </c:pt>
                <c:pt idx="219">
                  <c:v>7.7296080044021785E-4</c:v>
                </c:pt>
                <c:pt idx="220">
                  <c:v>7.7931356738803977E-4</c:v>
                </c:pt>
                <c:pt idx="221">
                  <c:v>7.8024061004791873E-4</c:v>
                </c:pt>
                <c:pt idx="222">
                  <c:v>7.8672966829261017E-4</c:v>
                </c:pt>
                <c:pt idx="223">
                  <c:v>7.895332514599705E-4</c:v>
                </c:pt>
                <c:pt idx="224">
                  <c:v>7.9235457921834483E-4</c:v>
                </c:pt>
                <c:pt idx="225">
                  <c:v>7.9878403501074016E-4</c:v>
                </c:pt>
                <c:pt idx="226">
                  <c:v>7.9984394876498688E-4</c:v>
                </c:pt>
                <c:pt idx="227">
                  <c:v>8.0674607153837256E-4</c:v>
                </c:pt>
                <c:pt idx="228">
                  <c:v>8.0968528614615959E-4</c:v>
                </c:pt>
                <c:pt idx="229">
                  <c:v>8.126461907850221E-4</c:v>
                </c:pt>
                <c:pt idx="230">
                  <c:v>8.1894967378075409E-4</c:v>
                </c:pt>
                <c:pt idx="231">
                  <c:v>8.2028256847799252E-4</c:v>
                </c:pt>
                <c:pt idx="232">
                  <c:v>8.2779839809213936E-4</c:v>
                </c:pt>
                <c:pt idx="233">
                  <c:v>8.3090305162987314E-4</c:v>
                </c:pt>
                <c:pt idx="234">
                  <c:v>8.3403407045277934E-4</c:v>
                </c:pt>
                <c:pt idx="235">
                  <c:v>8.4000000000008786E-4</c:v>
                </c:pt>
                <c:pt idx="236">
                  <c:v>8.4309199068293361E-4</c:v>
                </c:pt>
                <c:pt idx="237">
                  <c:v>8.3341654490251917E-4</c:v>
                </c:pt>
                <c:pt idx="238">
                  <c:v>8.3667762282152696E-4</c:v>
                </c:pt>
                <c:pt idx="239">
                  <c:v>8.3995638697648871E-4</c:v>
                </c:pt>
                <c:pt idx="240">
                  <c:v>8.4566782666529322E-4</c:v>
                </c:pt>
                <c:pt idx="241">
                  <c:v>8.477563226573317E-4</c:v>
                </c:pt>
                <c:pt idx="242">
                  <c:v>8.5661688528309416E-4</c:v>
                </c:pt>
                <c:pt idx="243">
                  <c:v>8.6000239664347881E-4</c:v>
                </c:pt>
                <c:pt idx="244">
                  <c:v>8.6340567043191358E-4</c:v>
                </c:pt>
                <c:pt idx="245">
                  <c:v>8.6894227929455313E-4</c:v>
                </c:pt>
                <c:pt idx="246">
                  <c:v>8.7131397300842738E-4</c:v>
                </c:pt>
                <c:pt idx="247">
                  <c:v>8.8068634915293377E-4</c:v>
                </c:pt>
                <c:pt idx="248">
                  <c:v>8.841947209064819E-4</c:v>
                </c:pt>
                <c:pt idx="249">
                  <c:v>8.8772022914226326E-4</c:v>
                </c:pt>
                <c:pt idx="250">
                  <c:v>8.9337465960744262E-4</c:v>
                </c:pt>
                <c:pt idx="251">
                  <c:v>8.9587945285894591E-4</c:v>
                </c:pt>
                <c:pt idx="252">
                  <c:v>9.0559918003856228E-4</c:v>
                </c:pt>
                <c:pt idx="253">
                  <c:v>9.0922392403134679E-4</c:v>
                </c:pt>
                <c:pt idx="254">
                  <c:v>9.1286447637484657E-4</c:v>
                </c:pt>
                <c:pt idx="255">
                  <c:v>9.1894098827017417E-4</c:v>
                </c:pt>
                <c:pt idx="256">
                  <c:v>9.2141567756650353E-4</c:v>
                </c:pt>
                <c:pt idx="257">
                  <c:v>9.299999999993877E-4</c:v>
                </c:pt>
                <c:pt idx="258">
                  <c:v>9.3239615799025483E-4</c:v>
                </c:pt>
                <c:pt idx="259">
                  <c:v>9.3476372849469786E-4</c:v>
                </c:pt>
                <c:pt idx="260">
                  <c:v>9.383758557704381E-4</c:v>
                </c:pt>
                <c:pt idx="261">
                  <c:v>9.4199154752660195E-4</c:v>
                </c:pt>
                <c:pt idx="262">
                  <c:v>9.5436302035540688E-4</c:v>
                </c:pt>
                <c:pt idx="263">
                  <c:v>9.5650563088498094E-4</c:v>
                </c:pt>
                <c:pt idx="264">
                  <c:v>9.6015098723546157E-4</c:v>
                </c:pt>
                <c:pt idx="265">
                  <c:v>9.6380471577860519E-4</c:v>
                </c:pt>
                <c:pt idx="266">
                  <c:v>9.6746765321881905E-4</c:v>
                </c:pt>
                <c:pt idx="267">
                  <c:v>9.8032343178342928E-4</c:v>
                </c:pt>
                <c:pt idx="268">
                  <c:v>9.8222858022062407E-4</c:v>
                </c:pt>
                <c:pt idx="269">
                  <c:v>9.8595046690058176E-4</c:v>
                </c:pt>
                <c:pt idx="270">
                  <c:v>9.8968679522135083E-4</c:v>
                </c:pt>
                <c:pt idx="271">
                  <c:v>9.9343847272879288E-4</c:v>
                </c:pt>
                <c:pt idx="272">
                  <c:v>1.0069168655580806E-3</c:v>
                </c:pt>
                <c:pt idx="273">
                  <c:v>1.0086171797692282E-3</c:v>
                </c:pt>
                <c:pt idx="274">
                  <c:v>1.0124595706299635E-3</c:v>
                </c:pt>
                <c:pt idx="275">
                  <c:v>1.0163229684950115E-3</c:v>
                </c:pt>
                <c:pt idx="276">
                  <c:v>1.0202083517609627E-3</c:v>
                </c:pt>
                <c:pt idx="277">
                  <c:v>1.0344564025799065E-3</c:v>
                </c:pt>
                <c:pt idx="278">
                  <c:v>1.0359896610139473E-3</c:v>
                </c:pt>
                <c:pt idx="279">
                  <c:v>1.0400000014957438E-3</c:v>
                </c:pt>
                <c:pt idx="280">
                  <c:v>1.0440378903040332E-3</c:v>
                </c:pt>
                <c:pt idx="281">
                  <c:v>1.0507329861443792E-3</c:v>
                </c:pt>
                <c:pt idx="282">
                  <c:v>1.0631759988226216E-3</c:v>
                </c:pt>
                <c:pt idx="283">
                  <c:v>1.0673615210217806E-3</c:v>
                </c:pt>
                <c:pt idx="284">
                  <c:v>1.0715639157489298E-3</c:v>
                </c:pt>
                <c:pt idx="285">
                  <c:v>1.0757819471706555E-3</c:v>
                </c:pt>
                <c:pt idx="286">
                  <c:v>1.080014376813019E-3</c:v>
                </c:pt>
                <c:pt idx="287">
                  <c:v>1.0927856307346778E-3</c:v>
                </c:pt>
                <c:pt idx="288">
                  <c:v>1.0970632157329791E-3</c:v>
                </c:pt>
                <c:pt idx="289">
                  <c:v>1.1013489669888408E-3</c:v>
                </c:pt>
                <c:pt idx="290">
                  <c:v>1.1056416301904435E-3</c:v>
                </c:pt>
                <c:pt idx="291">
                  <c:v>1.1213586551347516E-3</c:v>
                </c:pt>
                <c:pt idx="292">
                  <c:v>1.125704209422359E-3</c:v>
                </c:pt>
                <c:pt idx="293">
                  <c:v>1.1271645396345768E-3</c:v>
                </c:pt>
                <c:pt idx="294">
                  <c:v>1.1314721860974045E-3</c:v>
                </c:pt>
                <c:pt idx="295">
                  <c:v>1.1357778903916087E-3</c:v>
                </c:pt>
                <c:pt idx="296">
                  <c:v>1.1400803770833644E-3</c:v>
                </c:pt>
                <c:pt idx="297">
                  <c:v>1.1529557375815698E-3</c:v>
                </c:pt>
                <c:pt idx="298">
                  <c:v>1.1572325467016085E-3</c:v>
                </c:pt>
                <c:pt idx="299">
                  <c:v>1.1614997214360501E-3</c:v>
                </c:pt>
                <c:pt idx="300">
                  <c:v>1.1657559705083584E-3</c:v>
                </c:pt>
                <c:pt idx="301">
                  <c:v>1.1700000000001544E-3</c:v>
                </c:pt>
                <c:pt idx="302">
                  <c:v>1.1753501593511737E-3</c:v>
                </c:pt>
                <c:pt idx="303">
                  <c:v>1.1868525850774873E-3</c:v>
                </c:pt>
                <c:pt idx="304">
                  <c:v>1.1887427246210776E-3</c:v>
                </c:pt>
                <c:pt idx="305">
                  <c:v>1.1929617368559003E-3</c:v>
                </c:pt>
                <c:pt idx="306">
                  <c:v>1.1971712035555317E-3</c:v>
                </c:pt>
                <c:pt idx="307">
                  <c:v>1.2118681469469167E-3</c:v>
                </c:pt>
                <c:pt idx="308">
                  <c:v>1.2139340722340788E-3</c:v>
                </c:pt>
                <c:pt idx="309">
                  <c:v>1.218111186462511E-3</c:v>
                </c:pt>
                <c:pt idx="310">
                  <c:v>1.2222849310632726E-3</c:v>
                </c:pt>
                <c:pt idx="311">
                  <c:v>1.2264563482669746E-3</c:v>
                </c:pt>
                <c:pt idx="312">
                  <c:v>1.2409201180601155E-3</c:v>
                </c:pt>
                <c:pt idx="313">
                  <c:v>1.2431397168643074E-3</c:v>
                </c:pt>
                <c:pt idx="314">
                  <c:v>1.247315259680568E-3</c:v>
                </c:pt>
                <c:pt idx="315">
                  <c:v>1.2514948059657663E-3</c:v>
                </c:pt>
                <c:pt idx="316">
                  <c:v>1.255679423778251E-3</c:v>
                </c:pt>
                <c:pt idx="317">
                  <c:v>1.2701738718324672E-3</c:v>
                </c:pt>
                <c:pt idx="318">
                  <c:v>1.2724901006062814E-3</c:v>
                </c:pt>
                <c:pt idx="319">
                  <c:v>1.2767162260722133E-3</c:v>
                </c:pt>
                <c:pt idx="320">
                  <c:v>1.2809539089031546E-3</c:v>
                </c:pt>
                <c:pt idx="321">
                  <c:v>1.285204242986076E-3</c:v>
                </c:pt>
                <c:pt idx="322">
                  <c:v>1.2999999999949012E-3</c:v>
                </c:pt>
                <c:pt idx="323">
                  <c:v>1.3023540987885157E-3</c:v>
                </c:pt>
                <c:pt idx="324">
                  <c:v>1.3086779258668587E-3</c:v>
                </c:pt>
                <c:pt idx="325">
                  <c:v>1.3130454964867515E-3</c:v>
                </c:pt>
                <c:pt idx="326">
                  <c:v>1.3174324738171686E-3</c:v>
                </c:pt>
                <c:pt idx="327">
                  <c:v>1.3307149177478317E-3</c:v>
                </c:pt>
                <c:pt idx="328">
                  <c:v>1.3351846023228183E-3</c:v>
                </c:pt>
                <c:pt idx="329">
                  <c:v>1.3396762425355523E-3</c:v>
                </c:pt>
                <c:pt idx="330">
                  <c:v>1.3441903534079053E-3</c:v>
                </c:pt>
                <c:pt idx="331">
                  <c:v>1.3487274517054082E-3</c:v>
                </c:pt>
                <c:pt idx="332">
                  <c:v>1.3624818649972468E-3</c:v>
                </c:pt>
                <c:pt idx="333">
                  <c:v>1.3671161155717425E-3</c:v>
                </c:pt>
                <c:pt idx="334">
                  <c:v>1.3717759635886455E-3</c:v>
                </c:pt>
                <c:pt idx="335">
                  <c:v>1.3764619362873071E-3</c:v>
                </c:pt>
                <c:pt idx="336">
                  <c:v>1.381174562654252E-3</c:v>
                </c:pt>
                <c:pt idx="337">
                  <c:v>1.3954776798257857E-3</c:v>
                </c:pt>
                <c:pt idx="338">
                  <c:v>1.4003022456565829E-3</c:v>
                </c:pt>
                <c:pt idx="339">
                  <c:v>1.4051561362818407E-3</c:v>
                </c:pt>
                <c:pt idx="340">
                  <c:v>1.4100398911654178E-3</c:v>
                </c:pt>
                <c:pt idx="341">
                  <c:v>1.4149540515187851E-3</c:v>
                </c:pt>
                <c:pt idx="342">
                  <c:v>1.4349256329913409E-3</c:v>
                </c:pt>
                <c:pt idx="343">
                  <c:v>1.4399999999996833E-3</c:v>
                </c:pt>
                <c:pt idx="344">
                  <c:v>1.4451077162645689E-3</c:v>
                </c:pt>
                <c:pt idx="345">
                  <c:v>1.450247632316467E-3</c:v>
                </c:pt>
                <c:pt idx="346">
                  <c:v>1.448624076522046E-3</c:v>
                </c:pt>
                <c:pt idx="347">
                  <c:v>1.4506173902804507E-3</c:v>
                </c:pt>
                <c:pt idx="348">
                  <c:v>1.455869301315576E-3</c:v>
                </c:pt>
                <c:pt idx="349">
                  <c:v>1.4611481271486057E-3</c:v>
                </c:pt>
                <c:pt idx="350">
                  <c:v>1.4664523610616949E-3</c:v>
                </c:pt>
                <c:pt idx="351">
                  <c:v>1.485865091705348E-3</c:v>
                </c:pt>
                <c:pt idx="352">
                  <c:v>1.4878930848640523E-3</c:v>
                </c:pt>
                <c:pt idx="353">
                  <c:v>1.4933016000983994E-3</c:v>
                </c:pt>
                <c:pt idx="354">
                  <c:v>1.4987263881085806E-3</c:v>
                </c:pt>
                <c:pt idx="355">
                  <c:v>1.5041659105079401E-3</c:v>
                </c:pt>
                <c:pt idx="356">
                  <c:v>1.5238658265292538E-3</c:v>
                </c:pt>
                <c:pt idx="357">
                  <c:v>1.5260404178497728E-3</c:v>
                </c:pt>
                <c:pt idx="358">
                  <c:v>1.5315303779879796E-3</c:v>
                </c:pt>
                <c:pt idx="359">
                  <c:v>1.5370257471532249E-3</c:v>
                </c:pt>
                <c:pt idx="360">
                  <c:v>1.5425249552781174E-3</c:v>
                </c:pt>
                <c:pt idx="361">
                  <c:v>1.5620923691260793E-3</c:v>
                </c:pt>
                <c:pt idx="362">
                  <c:v>1.5645286175979334E-3</c:v>
                </c:pt>
                <c:pt idx="363">
                  <c:v>1.5700233110839976E-3</c:v>
                </c:pt>
                <c:pt idx="364">
                  <c:v>1.5755123280699079E-3</c:v>
                </c:pt>
                <c:pt idx="365">
                  <c:v>1.5809940668040047E-3</c:v>
                </c:pt>
                <c:pt idx="366">
                  <c:v>1.5999999999999409E-3</c:v>
                </c:pt>
                <c:pt idx="367">
                  <c:v>1.6028151361090794E-3</c:v>
                </c:pt>
                <c:pt idx="368">
                  <c:v>1.6082310611072786E-3</c:v>
                </c:pt>
                <c:pt idx="369">
                  <c:v>1.6136258948777082E-3</c:v>
                </c:pt>
                <c:pt idx="370">
                  <c:v>1.618999362196988E-3</c:v>
                </c:pt>
                <c:pt idx="371">
                  <c:v>1.6371127493760367E-3</c:v>
                </c:pt>
                <c:pt idx="372">
                  <c:v>1.6402738052731407E-3</c:v>
                </c:pt>
                <c:pt idx="373">
                  <c:v>1.6455360547729359E-3</c:v>
                </c:pt>
                <c:pt idx="374">
                  <c:v>1.6507751321570134E-3</c:v>
                </c:pt>
                <c:pt idx="375">
                  <c:v>1.6559907107620356E-3</c:v>
                </c:pt>
                <c:pt idx="376">
                  <c:v>1.6732598261030348E-3</c:v>
                </c:pt>
                <c:pt idx="377">
                  <c:v>1.6766112469122332E-3</c:v>
                </c:pt>
                <c:pt idx="378">
                  <c:v>1.68170417446021E-3</c:v>
                </c:pt>
                <c:pt idx="379">
                  <c:v>1.6867714889217283E-3</c:v>
                </c:pt>
                <c:pt idx="380">
                  <c:v>1.6918128121921688E-3</c:v>
                </c:pt>
                <c:pt idx="381">
                  <c:v>1.7083330119079115E-3</c:v>
                </c:pt>
                <c:pt idx="382">
                  <c:v>1.711710374027697E-3</c:v>
                </c:pt>
                <c:pt idx="383">
                  <c:v>1.716615812537898E-3</c:v>
                </c:pt>
                <c:pt idx="384">
                  <c:v>1.7214928368917671E-3</c:v>
                </c:pt>
                <c:pt idx="385">
                  <c:v>1.726341017538545E-3</c:v>
                </c:pt>
                <c:pt idx="386">
                  <c:v>1.7422065406516251E-3</c:v>
                </c:pt>
                <c:pt idx="387">
                  <c:v>1.7500000029595413E-3</c:v>
                </c:pt>
                <c:pt idx="388">
                  <c:v>1.7547300773682172E-3</c:v>
                </c:pt>
                <c:pt idx="389">
                  <c:v>1.7626412158187124E-3</c:v>
                </c:pt>
                <c:pt idx="390">
                  <c:v>1.7657296232634872E-3</c:v>
                </c:pt>
                <c:pt idx="391">
                  <c:v>1.7780519926259143E-3</c:v>
                </c:pt>
                <c:pt idx="392">
                  <c:v>1.782648976119345E-3</c:v>
                </c:pt>
                <c:pt idx="393">
                  <c:v>1.7872229218506431E-3</c:v>
                </c:pt>
                <c:pt idx="394">
                  <c:v>1.7951802076912691E-3</c:v>
                </c:pt>
                <c:pt idx="395">
                  <c:v>1.7980086266039981E-3</c:v>
                </c:pt>
                <c:pt idx="396">
                  <c:v>1.8097384739668638E-3</c:v>
                </c:pt>
                <c:pt idx="397">
                  <c:v>1.8141690215352528E-3</c:v>
                </c:pt>
                <c:pt idx="398">
                  <c:v>1.8185748037938387E-3</c:v>
                </c:pt>
                <c:pt idx="399">
                  <c:v>1.8265825689475319E-3</c:v>
                </c:pt>
                <c:pt idx="400">
                  <c:v>1.8291308359874522E-3</c:v>
                </c:pt>
                <c:pt idx="401">
                  <c:v>1.8402235286418341E-3</c:v>
                </c:pt>
                <c:pt idx="402">
                  <c:v>1.8444754894370273E-3</c:v>
                </c:pt>
                <c:pt idx="403">
                  <c:v>1.8487009380389102E-3</c:v>
                </c:pt>
                <c:pt idx="404">
                  <c:v>1.8567641175884944E-3</c:v>
                </c:pt>
                <c:pt idx="405">
                  <c:v>1.8590115674899761E-3</c:v>
                </c:pt>
                <c:pt idx="406">
                  <c:v>1.8694216946746336E-3</c:v>
                </c:pt>
                <c:pt idx="407">
                  <c:v>1.8734827825145593E-3</c:v>
                </c:pt>
                <c:pt idx="408">
                  <c:v>1.8775161037111526E-3</c:v>
                </c:pt>
                <c:pt idx="409">
                  <c:v>1.8794918469885696E-3</c:v>
                </c:pt>
                <c:pt idx="410">
                  <c:v>1.8814252959215689E-3</c:v>
                </c:pt>
                <c:pt idx="411">
                  <c:v>1.8952483540681945E-3</c:v>
                </c:pt>
                <c:pt idx="412">
                  <c:v>1.8991523317147072E-3</c:v>
                </c:pt>
                <c:pt idx="413">
                  <c:v>1.9030481450740505E-3</c:v>
                </c:pt>
                <c:pt idx="414">
                  <c:v>1.9069387785008451E-3</c:v>
                </c:pt>
                <c:pt idx="415">
                  <c:v>1.9152220715579686E-3</c:v>
                </c:pt>
                <c:pt idx="416">
                  <c:v>1.9225099335223963E-3</c:v>
                </c:pt>
                <c:pt idx="417">
                  <c:v>1.926420166142716E-3</c:v>
                </c:pt>
                <c:pt idx="418">
                  <c:v>1.9303435650769763E-3</c:v>
                </c:pt>
                <c:pt idx="419">
                  <c:v>1.9342832613869262E-3</c:v>
                </c:pt>
                <c:pt idx="420">
                  <c:v>1.9543372579184999E-3</c:v>
                </c:pt>
                <c:pt idx="421">
                  <c:v>1.9584416645407241E-3</c:v>
                </c:pt>
                <c:pt idx="422">
                  <c:v>1.9625848728640357E-3</c:v>
                </c:pt>
                <c:pt idx="423">
                  <c:v>1.9717093279434566E-3</c:v>
                </c:pt>
                <c:pt idx="424">
                  <c:v>1.9796120127146821E-3</c:v>
                </c:pt>
                <c:pt idx="425">
                  <c:v>1.98399913015647E-3</c:v>
                </c:pt>
                <c:pt idx="426">
                  <c:v>1.9884451563139771E-3</c:v>
                </c:pt>
                <c:pt idx="427">
                  <c:v>1.9929535157440174E-3</c:v>
                </c:pt>
                <c:pt idx="428">
                  <c:v>2.0053264907927298E-3</c:v>
                </c:pt>
                <c:pt idx="429">
                  <c:v>2.0191433024367893E-3</c:v>
                </c:pt>
                <c:pt idx="430">
                  <c:v>2.024058157511451E-3</c:v>
                </c:pt>
                <c:pt idx="431">
                  <c:v>2.0344301270124356E-3</c:v>
                </c:pt>
                <c:pt idx="432">
                  <c:v>2.036770067899164E-3</c:v>
                </c:pt>
                <c:pt idx="433">
                  <c:v>2.0494765124662068E-3</c:v>
                </c:pt>
                <c:pt idx="434">
                  <c:v>2.054714614450108E-3</c:v>
                </c:pt>
                <c:pt idx="435">
                  <c:v>2.059999329935763E-3</c:v>
                </c:pt>
                <c:pt idx="436">
                  <c:v>2.070917913994815E-3</c:v>
                </c:pt>
                <c:pt idx="437">
                  <c:v>2.0735017827809934E-3</c:v>
                </c:pt>
                <c:pt idx="438">
                  <c:v>2.0870476155570414E-3</c:v>
                </c:pt>
                <c:pt idx="439">
                  <c:v>2.0925671098377977E-3</c:v>
                </c:pt>
                <c:pt idx="440">
                  <c:v>2.0981181131343851E-3</c:v>
                </c:pt>
                <c:pt idx="441">
                  <c:v>2.1094592064181549E-3</c:v>
                </c:pt>
                <c:pt idx="442">
                  <c:v>2.1121924050498263E-3</c:v>
                </c:pt>
                <c:pt idx="443">
                  <c:v>2.1262676719187605E-3</c:v>
                </c:pt>
                <c:pt idx="444">
                  <c:v>2.1319606678799306E-3</c:v>
                </c:pt>
                <c:pt idx="445">
                  <c:v>2.1376693485967691E-3</c:v>
                </c:pt>
                <c:pt idx="446">
                  <c:v>2.1493116925159904E-3</c:v>
                </c:pt>
                <c:pt idx="447">
                  <c:v>2.1520906908182405E-3</c:v>
                </c:pt>
                <c:pt idx="448">
                  <c:v>2.1663663310931571E-3</c:v>
                </c:pt>
                <c:pt idx="449">
                  <c:v>2.1721201250922357E-3</c:v>
                </c:pt>
                <c:pt idx="450">
                  <c:v>2.1748621613508698E-3</c:v>
                </c:pt>
                <c:pt idx="451">
                  <c:v>2.1806045879428117E-3</c:v>
                </c:pt>
                <c:pt idx="452">
                  <c:v>2.1924247614478246E-3</c:v>
                </c:pt>
                <c:pt idx="453">
                  <c:v>2.2035470313305091E-3</c:v>
                </c:pt>
                <c:pt idx="454">
                  <c:v>2.2092704086046993E-3</c:v>
                </c:pt>
                <c:pt idx="455">
                  <c:v>2.2149867034279799E-3</c:v>
                </c:pt>
                <c:pt idx="456">
                  <c:v>2.2206948103432036E-3</c:v>
                </c:pt>
                <c:pt idx="457">
                  <c:v>2.2326335985751373E-3</c:v>
                </c:pt>
                <c:pt idx="458">
                  <c:v>2.2434230308719955E-3</c:v>
                </c:pt>
                <c:pt idx="459">
                  <c:v>2.2490733974785105E-3</c:v>
                </c:pt>
                <c:pt idx="460">
                  <c:v>2.2547088120847317E-3</c:v>
                </c:pt>
                <c:pt idx="461">
                  <c:v>2.2603281254512668E-3</c:v>
                </c:pt>
                <c:pt idx="462">
                  <c:v>2.2723380433203187E-3</c:v>
                </c:pt>
                <c:pt idx="463">
                  <c:v>2.2826211627764875E-3</c:v>
                </c:pt>
                <c:pt idx="464">
                  <c:v>2.2881425124088488E-3</c:v>
                </c:pt>
                <c:pt idx="465">
                  <c:v>2.2936407340048938E-3</c:v>
                </c:pt>
                <c:pt idx="466">
                  <c:v>2.2991146345386158E-3</c:v>
                </c:pt>
                <c:pt idx="467">
                  <c:v>2.3177656158655823E-3</c:v>
                </c:pt>
                <c:pt idx="468">
                  <c:v>2.3240737559941842E-3</c:v>
                </c:pt>
                <c:pt idx="469">
                  <c:v>2.326077127603065E-3</c:v>
                </c:pt>
                <c:pt idx="470">
                  <c:v>2.3313796979954563E-3</c:v>
                </c:pt>
                <c:pt idx="471">
                  <c:v>2.3366502036784899E-3</c:v>
                </c:pt>
                <c:pt idx="472">
                  <c:v>2.3385098642575981E-3</c:v>
                </c:pt>
                <c:pt idx="473">
                  <c:v>2.3609054852619829E-3</c:v>
                </c:pt>
                <c:pt idx="474">
                  <c:v>2.3660791131237561E-3</c:v>
                </c:pt>
                <c:pt idx="475">
                  <c:v>2.3712410576660001E-3</c:v>
                </c:pt>
                <c:pt idx="476">
                  <c:v>2.3833657369077077E-3</c:v>
                </c:pt>
                <c:pt idx="477">
                  <c:v>2.3850420159729868E-3</c:v>
                </c:pt>
                <c:pt idx="478">
                  <c:v>2.3970012689166357E-3</c:v>
                </c:pt>
                <c:pt idx="479">
                  <c:v>2.4021688599412915E-3</c:v>
                </c:pt>
                <c:pt idx="480">
                  <c:v>2.4073502187167998E-3</c:v>
                </c:pt>
                <c:pt idx="481">
                  <c:v>2.4197285300670535E-3</c:v>
                </c:pt>
                <c:pt idx="482">
                  <c:v>2.4213714880760551E-3</c:v>
                </c:pt>
                <c:pt idx="483">
                  <c:v>2.4335945769329969E-3</c:v>
                </c:pt>
                <c:pt idx="484">
                  <c:v>2.4389374745104053E-3</c:v>
                </c:pt>
                <c:pt idx="485">
                  <c:v>2.4443206529108389E-3</c:v>
                </c:pt>
                <c:pt idx="486">
                  <c:v>2.4571257441606854E-3</c:v>
                </c:pt>
                <c:pt idx="487">
                  <c:v>2.4589240404509962E-3</c:v>
                </c:pt>
                <c:pt idx="488">
                  <c:v>2.4719771162481315E-3</c:v>
                </c:pt>
                <c:pt idx="489">
                  <c:v>2.4776840985274926E-3</c:v>
                </c:pt>
                <c:pt idx="490">
                  <c:v>2.4834589369883966E-3</c:v>
                </c:pt>
                <c:pt idx="491">
                  <c:v>2.4968571133235449E-3</c:v>
                </c:pt>
                <c:pt idx="492">
                  <c:v>2.4990139032793558E-3</c:v>
                </c:pt>
                <c:pt idx="493">
                  <c:v>2.513492643983701E-3</c:v>
                </c:pt>
                <c:pt idx="494">
                  <c:v>2.5197588009730756E-3</c:v>
                </c:pt>
                <c:pt idx="495">
                  <c:v>2.5261146867316471E-3</c:v>
                </c:pt>
                <c:pt idx="496">
                  <c:v>2.5402437262611595E-3</c:v>
                </c:pt>
                <c:pt idx="497">
                  <c:v>2.5429351419267018E-3</c:v>
                </c:pt>
                <c:pt idx="498">
                  <c:v>2.5591476614672056E-3</c:v>
                </c:pt>
                <c:pt idx="499">
                  <c:v>2.5659862538769495E-3</c:v>
                </c:pt>
                <c:pt idx="500">
                  <c:v>2.5728958633172102E-3</c:v>
                </c:pt>
                <c:pt idx="501">
                  <c:v>2.5876511460514026E-3</c:v>
                </c:pt>
                <c:pt idx="502">
                  <c:v>2.5908103068073909E-3</c:v>
                </c:pt>
                <c:pt idx="503">
                  <c:v>2.6084126739488603E-3</c:v>
                </c:pt>
                <c:pt idx="504">
                  <c:v>2.6156902556178957E-3</c:v>
                </c:pt>
                <c:pt idx="505">
                  <c:v>2.6230193211649613E-3</c:v>
                </c:pt>
                <c:pt idx="506">
                  <c:v>2.6382315430675545E-3</c:v>
                </c:pt>
                <c:pt idx="507">
                  <c:v>2.6417402806767666E-3</c:v>
                </c:pt>
                <c:pt idx="508">
                  <c:v>2.6603363064759342E-3</c:v>
                </c:pt>
                <c:pt idx="509">
                  <c:v>2.6679136800914546E-3</c:v>
                </c:pt>
                <c:pt idx="510">
                  <c:v>2.6755221826142528E-3</c:v>
                </c:pt>
                <c:pt idx="511">
                  <c:v>2.7215186562552433E-3</c:v>
                </c:pt>
                <c:pt idx="512">
                  <c:v>2.7718768434678407E-3</c:v>
                </c:pt>
                <c:pt idx="513">
                  <c:v>2.8263494099447922E-3</c:v>
                </c:pt>
                <c:pt idx="514">
                  <c:v>2.8809793904602332E-3</c:v>
                </c:pt>
                <c:pt idx="515">
                  <c:v>2.9357507226265003E-3</c:v>
                </c:pt>
                <c:pt idx="516">
                  <c:v>2.9946182395419515E-3</c:v>
                </c:pt>
                <c:pt idx="517">
                  <c:v>3.049626767680661E-3</c:v>
                </c:pt>
                <c:pt idx="518">
                  <c:v>3.1047273110108809E-3</c:v>
                </c:pt>
                <c:pt idx="519">
                  <c:v>3.1599037999184001E-3</c:v>
                </c:pt>
                <c:pt idx="520">
                  <c:v>3.2151401630066976E-3</c:v>
                </c:pt>
                <c:pt idx="521">
                  <c:v>3.2664473866857347E-3</c:v>
                </c:pt>
                <c:pt idx="522">
                  <c:v>3.3217582865892317E-3</c:v>
                </c:pt>
                <c:pt idx="523">
                  <c:v>3.3770819758260785E-3</c:v>
                </c:pt>
                <c:pt idx="524">
                  <c:v>3.4324023761101684E-3</c:v>
                </c:pt>
                <c:pt idx="525">
                  <c:v>3.4916574670683666E-3</c:v>
                </c:pt>
                <c:pt idx="526">
                  <c:v>3.5469154756719344E-3</c:v>
                </c:pt>
                <c:pt idx="527">
                  <c:v>3.602120808522073E-3</c:v>
                </c:pt>
                <c:pt idx="528">
                  <c:v>3.6572573798864753E-3</c:v>
                </c:pt>
                <c:pt idx="529">
                  <c:v>3.708392178327905E-3</c:v>
                </c:pt>
                <c:pt idx="530">
                  <c:v>3.7633551010316404E-3</c:v>
                </c:pt>
                <c:pt idx="531">
                  <c:v>3.8182021369249511E-3</c:v>
                </c:pt>
                <c:pt idx="532">
                  <c:v>3.8729171935337446E-3</c:v>
                </c:pt>
                <c:pt idx="533">
                  <c:v>3.9274841766434405E-3</c:v>
                </c:pt>
                <c:pt idx="534">
                  <c:v>3.9818869903064805E-3</c:v>
                </c:pt>
                <c:pt idx="535">
                  <c:v>4.036109536859552E-3</c:v>
                </c:pt>
                <c:pt idx="536">
                  <c:v>4.0901357169350694E-3</c:v>
                </c:pt>
                <c:pt idx="537">
                  <c:v>4.1553065630214282E-3</c:v>
                </c:pt>
                <c:pt idx="538">
                  <c:v>4.208838567365536E-3</c:v>
                </c:pt>
                <c:pt idx="539">
                  <c:v>4.2621562161506898E-3</c:v>
                </c:pt>
                <c:pt idx="540">
                  <c:v>4.3152677185732541E-3</c:v>
                </c:pt>
                <c:pt idx="541">
                  <c:v>4.3681818767887558E-3</c:v>
                </c:pt>
                <c:pt idx="542">
                  <c:v>4.4171972109230588E-3</c:v>
                </c:pt>
                <c:pt idx="543">
                  <c:v>4.4697540773609781E-3</c:v>
                </c:pt>
                <c:pt idx="544">
                  <c:v>4.5221417208712051E-3</c:v>
                </c:pt>
                <c:pt idx="545">
                  <c:v>4.5743713799349228E-3</c:v>
                </c:pt>
                <c:pt idx="546">
                  <c:v>4.6301420964072583E-3</c:v>
                </c:pt>
                <c:pt idx="547">
                  <c:v>4.682090249369145E-3</c:v>
                </c:pt>
                <c:pt idx="548">
                  <c:v>4.7339192820434854E-3</c:v>
                </c:pt>
                <c:pt idx="549">
                  <c:v>4.7856427428031364E-3</c:v>
                </c:pt>
                <c:pt idx="550">
                  <c:v>4.8372747736178685E-3</c:v>
                </c:pt>
                <c:pt idx="551">
                  <c:v>4.8851361886698237E-3</c:v>
                </c:pt>
                <c:pt idx="552">
                  <c:v>4.936624752229452E-3</c:v>
                </c:pt>
                <c:pt idx="553">
                  <c:v>4.9880667205154296E-3</c:v>
                </c:pt>
                <c:pt idx="554">
                  <c:v>5.0394787034036357E-3</c:v>
                </c:pt>
                <c:pt idx="555">
                  <c:v>5.0946000078851928E-3</c:v>
                </c:pt>
                <c:pt idx="556">
                  <c:v>5.1460136905912002E-3</c:v>
                </c:pt>
                <c:pt idx="557">
                  <c:v>5.1974515637911644E-3</c:v>
                </c:pt>
                <c:pt idx="558">
                  <c:v>5.2489325208280608E-3</c:v>
                </c:pt>
                <c:pt idx="559">
                  <c:v>5.300476049312111E-3</c:v>
                </c:pt>
                <c:pt idx="560">
                  <c:v>5.3521022312054958E-3</c:v>
                </c:pt>
                <c:pt idx="561">
                  <c:v>5.4038317429092406E-3</c:v>
                </c:pt>
                <c:pt idx="562">
                  <c:v>5.4556858553479332E-3</c:v>
                </c:pt>
                <c:pt idx="563">
                  <c:v>5.5038734918660508E-3</c:v>
                </c:pt>
                <c:pt idx="564">
                  <c:v>5.5483776424246813E-3</c:v>
                </c:pt>
                <c:pt idx="565">
                  <c:v>5.6006691302756392E-3</c:v>
                </c:pt>
                <c:pt idx="566">
                  <c:v>5.6531252294770035E-3</c:v>
                </c:pt>
                <c:pt idx="567">
                  <c:v>5.7057454264161965E-3</c:v>
                </c:pt>
                <c:pt idx="568">
                  <c:v>5.7624016885685116E-3</c:v>
                </c:pt>
                <c:pt idx="569">
                  <c:v>5.8153608574504209E-3</c:v>
                </c:pt>
                <c:pt idx="570">
                  <c:v>5.8684825568549965E-3</c:v>
                </c:pt>
                <c:pt idx="571">
                  <c:v>5.9217662731689122E-3</c:v>
                </c:pt>
                <c:pt idx="572">
                  <c:v>5.9712898996185024E-3</c:v>
                </c:pt>
                <c:pt idx="573">
                  <c:v>6.0248838962262226E-3</c:v>
                </c:pt>
                <c:pt idx="574">
                  <c:v>6.0786383948328165E-3</c:v>
                </c:pt>
                <c:pt idx="575">
                  <c:v>6.1325528816932153E-3</c:v>
                </c:pt>
                <c:pt idx="576">
                  <c:v>6.1866268430438021E-3</c:v>
                </c:pt>
                <c:pt idx="577">
                  <c:v>6.2448421615709923E-3</c:v>
                </c:pt>
                <c:pt idx="578">
                  <c:v>6.2992456135846728E-3</c:v>
                </c:pt>
                <c:pt idx="579">
                  <c:v>6.3538069729541175E-3</c:v>
                </c:pt>
                <c:pt idx="580">
                  <c:v>6.4163555091006725E-3</c:v>
                </c:pt>
                <c:pt idx="581">
                  <c:v>6.4672212236764502E-3</c:v>
                </c:pt>
                <c:pt idx="582">
                  <c:v>6.5222635415433366E-3</c:v>
                </c:pt>
                <c:pt idx="583">
                  <c:v>6.5774616635895043E-3</c:v>
                </c:pt>
                <c:pt idx="584">
                  <c:v>6.6328150758870486E-3</c:v>
                </c:pt>
                <c:pt idx="585">
                  <c:v>6.6883232644846568E-3</c:v>
                </c:pt>
                <c:pt idx="586">
                  <c:v>6.7439857154102589E-3</c:v>
                </c:pt>
                <c:pt idx="587">
                  <c:v>6.7998019146666136E-3</c:v>
                </c:pt>
                <c:pt idx="588">
                  <c:v>6.8557713482352784E-3</c:v>
                </c:pt>
                <c:pt idx="589">
                  <c:v>6.9201494238238653E-3</c:v>
                </c:pt>
                <c:pt idx="590">
                  <c:v>6.9888691343285509E-3</c:v>
                </c:pt>
                <c:pt idx="591">
                  <c:v>7.0453353783433079E-3</c:v>
                </c:pt>
                <c:pt idx="592">
                  <c:v>7.1019322534506745E-3</c:v>
                </c:pt>
                <c:pt idx="593">
                  <c:v>7.1586514636523537E-3</c:v>
                </c:pt>
                <c:pt idx="594">
                  <c:v>7.2029622947797408E-3</c:v>
                </c:pt>
                <c:pt idx="595">
                  <c:v>7.2598836391735326E-3</c:v>
                </c:pt>
                <c:pt idx="596">
                  <c:v>7.3169043922746025E-3</c:v>
                </c:pt>
                <c:pt idx="597">
                  <c:v>7.3740156174317483E-3</c:v>
                </c:pt>
                <c:pt idx="598">
                  <c:v>7.4437822812197536E-3</c:v>
                </c:pt>
                <c:pt idx="599">
                  <c:v>7.5010533654388855E-3</c:v>
                </c:pt>
                <c:pt idx="600">
                  <c:v>7.5583847519394651E-3</c:v>
                </c:pt>
                <c:pt idx="601">
                  <c:v>7.6157670127598564E-3</c:v>
                </c:pt>
                <c:pt idx="602">
                  <c:v>7.6606059744082191E-3</c:v>
                </c:pt>
                <c:pt idx="603">
                  <c:v>7.718064308124965E-3</c:v>
                </c:pt>
                <c:pt idx="604">
                  <c:v>7.7755465297842637E-3</c:v>
                </c:pt>
                <c:pt idx="605">
                  <c:v>7.8330425517220779E-3</c:v>
                </c:pt>
                <c:pt idx="606">
                  <c:v>7.8905421422955525E-3</c:v>
                </c:pt>
                <c:pt idx="607">
                  <c:v>7.9605831274740229E-3</c:v>
                </c:pt>
                <c:pt idx="608">
                  <c:v>8.0180456279639462E-3</c:v>
                </c:pt>
                <c:pt idx="609">
                  <c:v>8.0754784794351449E-3</c:v>
                </c:pt>
                <c:pt idx="610">
                  <c:v>8.1328709786953092E-3</c:v>
                </c:pt>
                <c:pt idx="611">
                  <c:v>8.1902122807571628E-3</c:v>
                </c:pt>
                <c:pt idx="612">
                  <c:v>8.2474913988217127E-3</c:v>
                </c:pt>
                <c:pt idx="613">
                  <c:v>8.3046972042606134E-3</c:v>
                </c:pt>
                <c:pt idx="614">
                  <c:v>8.3618184265981318E-3</c:v>
                </c:pt>
                <c:pt idx="615">
                  <c:v>8.4064395325792966E-3</c:v>
                </c:pt>
                <c:pt idx="616">
                  <c:v>8.4592537626438664E-3</c:v>
                </c:pt>
                <c:pt idx="617">
                  <c:v>8.5160945818746163E-3</c:v>
                </c:pt>
                <c:pt idx="618">
                  <c:v>8.5728215646890277E-3</c:v>
                </c:pt>
                <c:pt idx="619">
                  <c:v>8.629430439297146E-3</c:v>
                </c:pt>
                <c:pt idx="620">
                  <c:v>8.6900117142299279E-3</c:v>
                </c:pt>
                <c:pt idx="621">
                  <c:v>8.762695880464513E-3</c:v>
                </c:pt>
                <c:pt idx="622">
                  <c:v>8.8025818249754442E-3</c:v>
                </c:pt>
                <c:pt idx="623">
                  <c:v>8.8586657673753681E-3</c:v>
                </c:pt>
                <c:pt idx="624">
                  <c:v>8.9105536441852675E-3</c:v>
                </c:pt>
                <c:pt idx="625">
                  <c:v>8.9663641361072705E-3</c:v>
                </c:pt>
                <c:pt idx="626">
                  <c:v>9.0220266044209567E-3</c:v>
                </c:pt>
                <c:pt idx="627">
                  <c:v>9.0775367736931345E-3</c:v>
                </c:pt>
                <c:pt idx="628">
                  <c:v>9.1328903680474461E-3</c:v>
                </c:pt>
                <c:pt idx="629">
                  <c:v>9.1920845315247839E-3</c:v>
                </c:pt>
                <c:pt idx="630">
                  <c:v>9.2471002691463071E-3</c:v>
                </c:pt>
                <c:pt idx="631">
                  <c:v>9.3019463000002835E-3</c:v>
                </c:pt>
                <c:pt idx="632">
                  <c:v>9.3723367102742771E-3</c:v>
                </c:pt>
                <c:pt idx="633">
                  <c:v>9.4149319053557848E-3</c:v>
                </c:pt>
                <c:pt idx="634">
                  <c:v>9.4692298490280605E-3</c:v>
                </c:pt>
                <c:pt idx="635">
                  <c:v>9.5233406632670697E-3</c:v>
                </c:pt>
                <c:pt idx="636">
                  <c:v>9.5772600687293388E-3</c:v>
                </c:pt>
                <c:pt idx="637">
                  <c:v>9.6309837856638075E-3</c:v>
                </c:pt>
                <c:pt idx="638">
                  <c:v>9.684507533915785E-3</c:v>
                </c:pt>
                <c:pt idx="639">
                  <c:v>9.7378270329295802E-3</c:v>
                </c:pt>
                <c:pt idx="640">
                  <c:v>9.7909380017564118E-3</c:v>
                </c:pt>
                <c:pt idx="641">
                  <c:v>9.8553421224007003E-3</c:v>
                </c:pt>
                <c:pt idx="642">
                  <c:v>9.9079819700788867E-3</c:v>
                </c:pt>
                <c:pt idx="643">
                  <c:v>9.9604163606510435E-3</c:v>
                </c:pt>
                <c:pt idx="644">
                  <c:v>1.0012653000714907E-2</c:v>
                </c:pt>
                <c:pt idx="645">
                  <c:v>1.0064699776216645E-2</c:v>
                </c:pt>
                <c:pt idx="646">
                  <c:v>1.0116564752466405E-2</c:v>
                </c:pt>
                <c:pt idx="647">
                  <c:v>1.0190192109615115E-2</c:v>
                </c:pt>
                <c:pt idx="648">
                  <c:v>1.0241640655560165E-2</c:v>
                </c:pt>
                <c:pt idx="649">
                  <c:v>1.0292935588278596E-2</c:v>
                </c:pt>
                <c:pt idx="650">
                  <c:v>1.0347833495814852E-2</c:v>
                </c:pt>
                <c:pt idx="651">
                  <c:v>1.0398844877048289E-2</c:v>
                </c:pt>
                <c:pt idx="652">
                  <c:v>1.0449731026559777E-2</c:v>
                </c:pt>
                <c:pt idx="653">
                  <c:v>1.0500501416740884E-2</c:v>
                </c:pt>
                <c:pt idx="654">
                  <c:v>1.0547426604395402E-2</c:v>
                </c:pt>
                <c:pt idx="655">
                  <c:v>1.0597994728217488E-2</c:v>
                </c:pt>
                <c:pt idx="656">
                  <c:v>1.0648475889054562E-2</c:v>
                </c:pt>
                <c:pt idx="657">
                  <c:v>1.0698880334226998E-2</c:v>
                </c:pt>
                <c:pt idx="658">
                  <c:v>1.0752961145324208E-2</c:v>
                </c:pt>
                <c:pt idx="659">
                  <c:v>1.0803246007363709E-2</c:v>
                </c:pt>
                <c:pt idx="660">
                  <c:v>1.0853486471016506E-2</c:v>
                </c:pt>
                <c:pt idx="661">
                  <c:v>1.0903693452960592E-2</c:v>
                </c:pt>
                <c:pt idx="662">
                  <c:v>1.0953878050498175E-2</c:v>
                </c:pt>
                <c:pt idx="663">
                  <c:v>1.1004051541576094E-2</c:v>
                </c:pt>
                <c:pt idx="664">
                  <c:v>1.1054225384810143E-2</c:v>
                </c:pt>
                <c:pt idx="665">
                  <c:v>1.1104411219505495E-2</c:v>
                </c:pt>
                <c:pt idx="666">
                  <c:v>1.115462086568059E-2</c:v>
                </c:pt>
                <c:pt idx="667">
                  <c:v>1.1193537497460326E-2</c:v>
                </c:pt>
                <c:pt idx="668">
                  <c:v>1.1243809705893575E-2</c:v>
                </c:pt>
                <c:pt idx="669">
                  <c:v>1.1294123501902639E-2</c:v>
                </c:pt>
                <c:pt idx="670">
                  <c:v>1.1344479339901039E-2</c:v>
                </c:pt>
                <c:pt idx="671">
                  <c:v>1.1394877674351321E-2</c:v>
                </c:pt>
                <c:pt idx="672">
                  <c:v>1.1449118286020497E-2</c:v>
                </c:pt>
                <c:pt idx="673">
                  <c:v>1.1499607838988438E-2</c:v>
                </c:pt>
                <c:pt idx="674">
                  <c:v>1.1550141293009283E-2</c:v>
                </c:pt>
                <c:pt idx="675">
                  <c:v>1.1600719102774262E-2</c:v>
                </c:pt>
                <c:pt idx="676">
                  <c:v>1.1647522702929123E-2</c:v>
                </c:pt>
                <c:pt idx="677">
                  <c:v>1.1698185562498123E-2</c:v>
                </c:pt>
                <c:pt idx="678">
                  <c:v>1.1748894101108222E-2</c:v>
                </c:pt>
                <c:pt idx="679">
                  <c:v>1.1799648773608843E-2</c:v>
                </c:pt>
                <c:pt idx="680">
                  <c:v>1.1854289405401969E-2</c:v>
                </c:pt>
                <c:pt idx="681">
                  <c:v>1.1905142900901848E-2</c:v>
                </c:pt>
                <c:pt idx="682">
                  <c:v>1.1956043936361387E-2</c:v>
                </c:pt>
                <c:pt idx="683">
                  <c:v>1.2006992966866227E-2</c:v>
                </c:pt>
                <c:pt idx="684">
                  <c:v>1.2057990447550758E-2</c:v>
                </c:pt>
                <c:pt idx="685">
                  <c:v>1.2105171098124283E-2</c:v>
                </c:pt>
                <c:pt idx="686">
                  <c:v>1.215626144779715E-2</c:v>
                </c:pt>
                <c:pt idx="687">
                  <c:v>1.2207401571934787E-2</c:v>
                </c:pt>
                <c:pt idx="688">
                  <c:v>1.2258591925833107E-2</c:v>
                </c:pt>
                <c:pt idx="689">
                  <c:v>1.2309832964836601E-2</c:v>
                </c:pt>
                <c:pt idx="690">
                  <c:v>1.2361125144339222E-2</c:v>
                </c:pt>
                <c:pt idx="691">
                  <c:v>1.2412468919787922E-2</c:v>
                </c:pt>
                <c:pt idx="692">
                  <c:v>1.2463864746676467E-2</c:v>
                </c:pt>
                <c:pt idx="693">
                  <c:v>1.2527045131019264E-2</c:v>
                </c:pt>
                <c:pt idx="694">
                  <c:v>1.2578560443810054E-2</c:v>
                </c:pt>
                <c:pt idx="695">
                  <c:v>1.2630119624451066E-2</c:v>
                </c:pt>
                <c:pt idx="696">
                  <c:v>1.2681716256052673E-2</c:v>
                </c:pt>
                <c:pt idx="697">
                  <c:v>1.2733343835462943E-2</c:v>
                </c:pt>
                <c:pt idx="698">
                  <c:v>1.278106846299396E-2</c:v>
                </c:pt>
                <c:pt idx="699">
                  <c:v>1.2832737332880397E-2</c:v>
                </c:pt>
                <c:pt idx="700">
                  <c:v>1.2884417879674582E-2</c:v>
                </c:pt>
                <c:pt idx="701">
                  <c:v>1.293610322775076E-2</c:v>
                </c:pt>
                <c:pt idx="702">
                  <c:v>1.2991712299056671E-2</c:v>
                </c:pt>
                <c:pt idx="703">
                  <c:v>1.3043384166632683E-2</c:v>
                </c:pt>
                <c:pt idx="704">
                  <c:v>1.3095039043469446E-2</c:v>
                </c:pt>
                <c:pt idx="705">
                  <c:v>1.3146669735853942E-2</c:v>
                </c:pt>
                <c:pt idx="706">
                  <c:v>1.3194355264562448E-2</c:v>
                </c:pt>
                <c:pt idx="707">
                  <c:v>1.3245920171196015E-2</c:v>
                </c:pt>
                <c:pt idx="708">
                  <c:v>1.3297439319009461E-2</c:v>
                </c:pt>
                <c:pt idx="709">
                  <c:v>1.3348905137758464E-2</c:v>
                </c:pt>
                <c:pt idx="710">
                  <c:v>1.340030997032699E-2</c:v>
                </c:pt>
                <c:pt idx="711">
                  <c:v>1.3455532284996559E-2</c:v>
                </c:pt>
                <c:pt idx="712">
                  <c:v>1.3506785006002511E-2</c:v>
                </c:pt>
                <c:pt idx="713">
                  <c:v>1.3557952882742067E-2</c:v>
                </c:pt>
                <c:pt idx="714">
                  <c:v>1.3609027943836021E-2</c:v>
                </c:pt>
                <c:pt idx="715">
                  <c:v>1.3660002131456487E-2</c:v>
                </c:pt>
                <c:pt idx="716">
                  <c:v>1.3710867301318218E-2</c:v>
                </c:pt>
                <c:pt idx="717">
                  <c:v>1.3761615222672961E-2</c:v>
                </c:pt>
                <c:pt idx="718">
                  <c:v>1.3812237578301625E-2</c:v>
                </c:pt>
                <c:pt idx="719">
                  <c:v>1.3851253728584905E-2</c:v>
                </c:pt>
                <c:pt idx="720">
                  <c:v>1.3901627673494635E-2</c:v>
                </c:pt>
                <c:pt idx="721">
                  <c:v>1.3951858698858994E-2</c:v>
                </c:pt>
                <c:pt idx="722">
                  <c:v>1.4001944994661539E-2</c:v>
                </c:pt>
                <c:pt idx="723">
                  <c:v>1.4051884750736108E-2</c:v>
                </c:pt>
                <c:pt idx="724">
                  <c:v>1.4105455870673184E-2</c:v>
                </c:pt>
                <c:pt idx="725">
                  <c:v>1.4155087705731682E-2</c:v>
                </c:pt>
                <c:pt idx="726">
                  <c:v>1.420456744114126E-2</c:v>
                </c:pt>
                <c:pt idx="727">
                  <c:v>1.4253893266010701E-2</c:v>
                </c:pt>
                <c:pt idx="728">
                  <c:v>1.4299322069141866E-2</c:v>
                </c:pt>
                <c:pt idx="729">
                  <c:v>1.4348344565203515E-2</c:v>
                </c:pt>
                <c:pt idx="730">
                  <c:v>1.4397207846321175E-2</c:v>
                </c:pt>
                <c:pt idx="731">
                  <c:v>1.4445910101188821E-2</c:v>
                </c:pt>
                <c:pt idx="732">
                  <c:v>1.4498150341116924E-2</c:v>
                </c:pt>
                <c:pt idx="733">
                  <c:v>1.454651466611763E-2</c:v>
                </c:pt>
                <c:pt idx="734">
                  <c:v>1.4594712400417103E-2</c:v>
                </c:pt>
                <c:pt idx="735">
                  <c:v>1.4642741732020393E-2</c:v>
                </c:pt>
                <c:pt idx="736">
                  <c:v>1.4690600848802544E-2</c:v>
                </c:pt>
                <c:pt idx="737">
                  <c:v>1.4734640628884505E-2</c:v>
                </c:pt>
                <c:pt idx="738">
                  <c:v>1.4782164972101944E-2</c:v>
                </c:pt>
                <c:pt idx="739">
                  <c:v>1.4829513793818402E-2</c:v>
                </c:pt>
                <c:pt idx="740">
                  <c:v>1.4876685281551782E-2</c:v>
                </c:pt>
                <c:pt idx="741">
                  <c:v>1.4923677622698096E-2</c:v>
                </c:pt>
                <c:pt idx="742">
                  <c:v>1.4970489004530135E-2</c:v>
                </c:pt>
                <c:pt idx="743">
                  <c:v>1.501711761420322E-2</c:v>
                </c:pt>
                <c:pt idx="744">
                  <c:v>1.5063561638754752E-2</c:v>
                </c:pt>
                <c:pt idx="745">
                  <c:v>1.512048073215096E-2</c:v>
                </c:pt>
                <c:pt idx="746">
                  <c:v>1.5166513877256288E-2</c:v>
                </c:pt>
                <c:pt idx="747">
                  <c:v>1.5212357182040327E-2</c:v>
                </c:pt>
                <c:pt idx="748">
                  <c:v>1.5258009243432373E-2</c:v>
                </c:pt>
                <c:pt idx="749">
                  <c:v>1.5303468662688696E-2</c:v>
                </c:pt>
                <c:pt idx="750">
                  <c:v>1.534524267253163E-2</c:v>
                </c:pt>
                <c:pt idx="751">
                  <c:v>1.5390325145012016E-2</c:v>
                </c:pt>
                <c:pt idx="752">
                  <c:v>1.5435210890353341E-2</c:v>
                </c:pt>
                <c:pt idx="753">
                  <c:v>1.5479898529021307E-2</c:v>
                </c:pt>
                <c:pt idx="754">
                  <c:v>1.5527827474329937E-2</c:v>
                </c:pt>
                <c:pt idx="755">
                  <c:v>1.5572101909922894E-2</c:v>
                </c:pt>
                <c:pt idx="756">
                  <c:v>1.5616174033589943E-2</c:v>
                </c:pt>
                <c:pt idx="757">
                  <c:v>1.5660042481297414E-2</c:v>
                </c:pt>
                <c:pt idx="758">
                  <c:v>1.5700317144137384E-2</c:v>
                </c:pt>
                <c:pt idx="759">
                  <c:v>1.574378741705354E-2</c:v>
                </c:pt>
                <c:pt idx="760">
                  <c:v>1.5787050048847912E-2</c:v>
                </c:pt>
                <c:pt idx="761">
                  <c:v>1.5830103694951452E-2</c:v>
                </c:pt>
                <c:pt idx="762">
                  <c:v>1.5872947015171071E-2</c:v>
                </c:pt>
                <c:pt idx="763">
                  <c:v>1.5918900134521685E-2</c:v>
                </c:pt>
                <c:pt idx="764">
                  <c:v>1.596130502298319E-2</c:v>
                </c:pt>
                <c:pt idx="765">
                  <c:v>1.600349547987567E-2</c:v>
                </c:pt>
                <c:pt idx="766">
                  <c:v>1.6045470180357152E-2</c:v>
                </c:pt>
                <c:pt idx="767">
                  <c:v>1.6087227803950863E-2</c:v>
                </c:pt>
                <c:pt idx="768">
                  <c:v>1.6128767034546545E-2</c:v>
                </c:pt>
                <c:pt idx="769">
                  <c:v>1.6170086560400865E-2</c:v>
                </c:pt>
                <c:pt idx="770">
                  <c:v>1.621118507414223E-2</c:v>
                </c:pt>
                <c:pt idx="771">
                  <c:v>1.6245643937600807E-2</c:v>
                </c:pt>
                <c:pt idx="772">
                  <c:v>1.6283129913334166E-2</c:v>
                </c:pt>
                <c:pt idx="773">
                  <c:v>1.6323601561074694E-2</c:v>
                </c:pt>
                <c:pt idx="774">
                  <c:v>1.6363846519423547E-2</c:v>
                </c:pt>
                <c:pt idx="775">
                  <c:v>1.6403863089138868E-2</c:v>
                </c:pt>
                <c:pt idx="776">
                  <c:v>1.644678543440645E-2</c:v>
                </c:pt>
                <c:pt idx="777">
                  <c:v>1.6486324786940957E-2</c:v>
                </c:pt>
                <c:pt idx="778">
                  <c:v>1.6525630525013622E-2</c:v>
                </c:pt>
                <c:pt idx="779">
                  <c:v>1.6564700949010813E-2</c:v>
                </c:pt>
                <c:pt idx="780">
                  <c:v>1.6603534359269694E-2</c:v>
                </c:pt>
                <c:pt idx="781">
                  <c:v>1.6639071181734931E-2</c:v>
                </c:pt>
                <c:pt idx="782">
                  <c:v>1.6677441447745179E-2</c:v>
                </c:pt>
                <c:pt idx="783">
                  <c:v>1.6715569729312336E-2</c:v>
                </c:pt>
                <c:pt idx="784">
                  <c:v>1.6753454326755561E-2</c:v>
                </c:pt>
                <c:pt idx="785">
                  <c:v>1.6794086713090017E-2</c:v>
                </c:pt>
                <c:pt idx="786">
                  <c:v>1.6831462345493108E-2</c:v>
                </c:pt>
                <c:pt idx="787">
                  <c:v>1.6868589065309393E-2</c:v>
                </c:pt>
                <c:pt idx="788">
                  <c:v>1.6905465172555423E-2</c:v>
                </c:pt>
                <c:pt idx="789">
                  <c:v>1.6939162560617713E-2</c:v>
                </c:pt>
                <c:pt idx="790">
                  <c:v>1.6975549357954676E-2</c:v>
                </c:pt>
                <c:pt idx="791">
                  <c:v>1.7011680572418763E-2</c:v>
                </c:pt>
                <c:pt idx="792">
                  <c:v>1.7047554504076079E-2</c:v>
                </c:pt>
                <c:pt idx="793">
                  <c:v>1.7083169452967995E-2</c:v>
                </c:pt>
                <c:pt idx="794">
                  <c:v>1.711852371911822E-2</c:v>
                </c:pt>
                <c:pt idx="795">
                  <c:v>1.7153615602532795E-2</c:v>
                </c:pt>
                <c:pt idx="796">
                  <c:v>1.718844340320054E-2</c:v>
                </c:pt>
                <c:pt idx="797">
                  <c:v>1.7231360374730702E-2</c:v>
                </c:pt>
                <c:pt idx="798">
                  <c:v>1.7265600874658272E-2</c:v>
                </c:pt>
                <c:pt idx="799">
                  <c:v>1.729957233977272E-2</c:v>
                </c:pt>
                <c:pt idx="800">
                  <c:v>1.7333273452699138E-2</c:v>
                </c:pt>
                <c:pt idx="801">
                  <c:v>1.7366702899687551E-2</c:v>
                </c:pt>
                <c:pt idx="802">
                  <c:v>1.7397167045458867E-2</c:v>
                </c:pt>
                <c:pt idx="803">
                  <c:v>1.7430067686359935E-2</c:v>
                </c:pt>
                <c:pt idx="804">
                  <c:v>1.7462692829934626E-2</c:v>
                </c:pt>
                <c:pt idx="805">
                  <c:v>1.7495041178770935E-2</c:v>
                </c:pt>
                <c:pt idx="806">
                  <c:v>1.7529729418465236E-2</c:v>
                </c:pt>
                <c:pt idx="807">
                  <c:v>1.7561501484441217E-2</c:v>
                </c:pt>
                <c:pt idx="808">
                  <c:v>1.7592992789951453E-2</c:v>
                </c:pt>
                <c:pt idx="809">
                  <c:v>1.7624202050334433E-2</c:v>
                </c:pt>
                <c:pt idx="810">
                  <c:v>1.7655127984571826E-2</c:v>
                </c:pt>
                <c:pt idx="811">
                  <c:v>1.768324638801505E-2</c:v>
                </c:pt>
                <c:pt idx="812">
                  <c:v>1.7713621153465899E-2</c:v>
                </c:pt>
                <c:pt idx="813">
                  <c:v>1.7743708876663173E-2</c:v>
                </c:pt>
                <c:pt idx="814">
                  <c:v>1.777350829317613E-2</c:v>
                </c:pt>
                <c:pt idx="815">
                  <c:v>1.7805463183431479E-2</c:v>
                </c:pt>
                <c:pt idx="816">
                  <c:v>1.7834662463848079E-2</c:v>
                </c:pt>
                <c:pt idx="817">
                  <c:v>1.7863569553248082E-2</c:v>
                </c:pt>
                <c:pt idx="818">
                  <c:v>1.789218319985237E-2</c:v>
                </c:pt>
                <c:pt idx="819">
                  <c:v>1.7920502155547594E-2</c:v>
                </c:pt>
                <c:pt idx="820">
                  <c:v>1.794852517588616E-2</c:v>
                </c:pt>
                <c:pt idx="821">
                  <c:v>1.7976251020088853E-2</c:v>
                </c:pt>
                <c:pt idx="822">
                  <c:v>1.8003678451047864E-2</c:v>
                </c:pt>
                <c:pt idx="823">
                  <c:v>1.8030806235143904E-2</c:v>
                </c:pt>
                <c:pt idx="824">
                  <c:v>1.8053104920879848E-2</c:v>
                </c:pt>
                <c:pt idx="825">
                  <c:v>1.8079670856666875E-2</c:v>
                </c:pt>
                <c:pt idx="826">
                  <c:v>1.8105932908318904E-2</c:v>
                </c:pt>
                <c:pt idx="827">
                  <c:v>1.8131889471515304E-2</c:v>
                </c:pt>
                <c:pt idx="828">
                  <c:v>1.8159719916528028E-2</c:v>
                </c:pt>
                <c:pt idx="829">
                  <c:v>1.818503935566743E-2</c:v>
                </c:pt>
                <c:pt idx="830">
                  <c:v>1.8210048365296102E-2</c:v>
                </c:pt>
                <c:pt idx="831">
                  <c:v>1.8234745341196082E-2</c:v>
                </c:pt>
                <c:pt idx="832">
                  <c:v>1.8257033813539401E-2</c:v>
                </c:pt>
                <c:pt idx="833">
                  <c:v>1.8281123758617707E-2</c:v>
                </c:pt>
                <c:pt idx="834">
                  <c:v>1.8304896986725116E-2</c:v>
                </c:pt>
                <c:pt idx="835">
                  <c:v>1.8328351894065422E-2</c:v>
                </c:pt>
                <c:pt idx="836">
                  <c:v>1.83514868769197E-2</c:v>
                </c:pt>
                <c:pt idx="837">
                  <c:v>1.8376284660863572E-2</c:v>
                </c:pt>
                <c:pt idx="838">
                  <c:v>1.8398752488523133E-2</c:v>
                </c:pt>
                <c:pt idx="839">
                  <c:v>1.8420895451345145E-2</c:v>
                </c:pt>
                <c:pt idx="840">
                  <c:v>1.8445801843900506E-2</c:v>
                </c:pt>
                <c:pt idx="841">
                  <c:v>1.8465352979119987E-2</c:v>
                </c:pt>
                <c:pt idx="842">
                  <c:v>1.8486487532854333E-2</c:v>
                </c:pt>
                <c:pt idx="843">
                  <c:v>1.8507290709430874E-2</c:v>
                </c:pt>
                <c:pt idx="844">
                  <c:v>1.8527760905853199E-2</c:v>
                </c:pt>
                <c:pt idx="845">
                  <c:v>1.8547896519225029E-2</c:v>
                </c:pt>
                <c:pt idx="846">
                  <c:v>1.8567695946754614E-2</c:v>
                </c:pt>
                <c:pt idx="847">
                  <c:v>1.8587157585755184E-2</c:v>
                </c:pt>
                <c:pt idx="848">
                  <c:v>1.8606279833649767E-2</c:v>
                </c:pt>
                <c:pt idx="849">
                  <c:v>1.8625061087971632E-2</c:v>
                </c:pt>
                <c:pt idx="850">
                  <c:v>1.8646859391234446E-2</c:v>
                </c:pt>
                <c:pt idx="851">
                  <c:v>1.8664930155513314E-2</c:v>
                </c:pt>
                <c:pt idx="852">
                  <c:v>1.868268958062165E-2</c:v>
                </c:pt>
                <c:pt idx="853">
                  <c:v>1.8700151462625048E-2</c:v>
                </c:pt>
                <c:pt idx="854">
                  <c:v>1.8715723616615047E-2</c:v>
                </c:pt>
                <c:pt idx="855">
                  <c:v>1.8732645807654522E-2</c:v>
                </c:pt>
                <c:pt idx="856">
                  <c:v>1.8749310998427686E-2</c:v>
                </c:pt>
                <c:pt idx="857">
                  <c:v>1.8765733567535137E-2</c:v>
                </c:pt>
                <c:pt idx="858">
                  <c:v>1.8788904130485007E-2</c:v>
                </c:pt>
                <c:pt idx="859">
                  <c:v>1.8804834481550389E-2</c:v>
                </c:pt>
                <c:pt idx="860">
                  <c:v>1.8820572200839006E-2</c:v>
                </c:pt>
                <c:pt idx="861">
                  <c:v>1.883613199308205E-2</c:v>
                </c:pt>
                <c:pt idx="862">
                  <c:v>1.8846910734433127E-2</c:v>
                </c:pt>
                <c:pt idx="863">
                  <c:v>1.8862166063894004E-2</c:v>
                </c:pt>
                <c:pt idx="864">
                  <c:v>1.8877285237047667E-2</c:v>
                </c:pt>
                <c:pt idx="865">
                  <c:v>1.8892283685480616E-2</c:v>
                </c:pt>
                <c:pt idx="866">
                  <c:v>1.8907176970059111E-2</c:v>
                </c:pt>
                <c:pt idx="867">
                  <c:v>1.892659377593885E-2</c:v>
                </c:pt>
                <c:pt idx="868">
                  <c:v>1.8941330499343007E-2</c:v>
                </c:pt>
                <c:pt idx="869">
                  <c:v>1.8956011513959901E-2</c:v>
                </c:pt>
                <c:pt idx="870">
                  <c:v>1.8970652669559201E-2</c:v>
                </c:pt>
                <c:pt idx="871">
                  <c:v>1.8985269943125809E-2</c:v>
                </c:pt>
                <c:pt idx="872">
                  <c:v>1.8999879438861993E-2</c:v>
                </c:pt>
                <c:pt idx="873">
                  <c:v>1.9014497388190412E-2</c:v>
                </c:pt>
                <c:pt idx="874">
                  <c:v>1.9029140149760981E-2</c:v>
                </c:pt>
                <c:pt idx="875">
                  <c:v>1.9039115683827695E-2</c:v>
                </c:pt>
                <c:pt idx="876">
                  <c:v>1.9050691102070749E-2</c:v>
                </c:pt>
                <c:pt idx="877">
                  <c:v>1.9065459500026794E-2</c:v>
                </c:pt>
                <c:pt idx="878">
                  <c:v>1.9080286569749073E-2</c:v>
                </c:pt>
                <c:pt idx="879">
                  <c:v>1.9095174086428843E-2</c:v>
                </c:pt>
                <c:pt idx="880">
                  <c:v>1.9111719518224837E-2</c:v>
                </c:pt>
                <c:pt idx="881">
                  <c:v>1.9126739235346302E-2</c:v>
                </c:pt>
                <c:pt idx="882">
                  <c:v>1.9141824856276326E-2</c:v>
                </c:pt>
                <c:pt idx="883">
                  <c:v>1.9156978156547166E-2</c:v>
                </c:pt>
                <c:pt idx="884">
                  <c:v>1.9170580509928446E-2</c:v>
                </c:pt>
                <c:pt idx="885">
                  <c:v>1.918586799063034E-2</c:v>
                </c:pt>
                <c:pt idx="886">
                  <c:v>1.9201228346275884E-2</c:v>
                </c:pt>
                <c:pt idx="887">
                  <c:v>1.9216663352535513E-2</c:v>
                </c:pt>
                <c:pt idx="888">
                  <c:v>1.9232174785141061E-2</c:v>
                </c:pt>
                <c:pt idx="889">
                  <c:v>1.9249418661839372E-2</c:v>
                </c:pt>
                <c:pt idx="890">
                  <c:v>1.9265095437562645E-2</c:v>
                </c:pt>
                <c:pt idx="891">
                  <c:v>1.928085409911898E-2</c:v>
                </c:pt>
                <c:pt idx="892">
                  <c:v>1.9298966544788868E-2</c:v>
                </c:pt>
                <c:pt idx="893">
                  <c:v>1.9313221880460675E-2</c:v>
                </c:pt>
                <c:pt idx="894">
                  <c:v>1.9329241750426503E-2</c:v>
                </c:pt>
                <c:pt idx="895">
                  <c:v>1.9345350732430298E-2</c:v>
                </c:pt>
                <c:pt idx="896">
                  <c:v>1.9361550602742243E-2</c:v>
                </c:pt>
                <c:pt idx="897">
                  <c:v>1.9377843137700974E-2</c:v>
                </c:pt>
                <c:pt idx="898">
                  <c:v>1.939423011371667E-2</c:v>
                </c:pt>
                <c:pt idx="899">
                  <c:v>1.9410713307269727E-2</c:v>
                </c:pt>
                <c:pt idx="900">
                  <c:v>1.9427294494912532E-2</c:v>
                </c:pt>
                <c:pt idx="901">
                  <c:v>1.9445725618282686E-2</c:v>
                </c:pt>
                <c:pt idx="902">
                  <c:v>1.9467792716204455E-2</c:v>
                </c:pt>
                <c:pt idx="903">
                  <c:v>1.9484691803719745E-2</c:v>
                </c:pt>
                <c:pt idx="904">
                  <c:v>1.9501670017194873E-2</c:v>
                </c:pt>
                <c:pt idx="905">
                  <c:v>1.9518718687281354E-2</c:v>
                </c:pt>
                <c:pt idx="906">
                  <c:v>1.9535829066111468E-2</c:v>
                </c:pt>
                <c:pt idx="907">
                  <c:v>1.9552992327291321E-2</c:v>
                </c:pt>
                <c:pt idx="908">
                  <c:v>1.9576489809657698E-2</c:v>
                </c:pt>
                <c:pt idx="909">
                  <c:v>1.9593749993495949E-2</c:v>
                </c:pt>
                <c:pt idx="910">
                  <c:v>1.9612809382892026E-2</c:v>
                </c:pt>
                <c:pt idx="911">
                  <c:v>1.9630102636309547E-2</c:v>
                </c:pt>
                <c:pt idx="912">
                  <c:v>1.9647398976863267E-2</c:v>
                </c:pt>
                <c:pt idx="913">
                  <c:v>1.9664689013352325E-2</c:v>
                </c:pt>
                <c:pt idx="914">
                  <c:v>1.9680202437566408E-2</c:v>
                </c:pt>
                <c:pt idx="915">
                  <c:v>1.9697457148682058E-2</c:v>
                </c:pt>
                <c:pt idx="916">
                  <c:v>1.9714677535765127E-2</c:v>
                </c:pt>
                <c:pt idx="917">
                  <c:v>1.9731853840787791E-2</c:v>
                </c:pt>
                <c:pt idx="918">
                  <c:v>1.9752443797133392E-2</c:v>
                </c:pt>
                <c:pt idx="919">
                  <c:v>1.9767760987547137E-2</c:v>
                </c:pt>
                <c:pt idx="920">
                  <c:v>1.9784737307113321E-2</c:v>
                </c:pt>
                <c:pt idx="921">
                  <c:v>1.9801629349449963E-2</c:v>
                </c:pt>
                <c:pt idx="922">
                  <c:v>1.9818427012448347E-2</c:v>
                </c:pt>
                <c:pt idx="923">
                  <c:v>1.9835120115009899E-2</c:v>
                </c:pt>
                <c:pt idx="924">
                  <c:v>1.9851698397045758E-2</c:v>
                </c:pt>
                <c:pt idx="925">
                  <c:v>1.9868151519481105E-2</c:v>
                </c:pt>
                <c:pt idx="926">
                  <c:v>1.9884469064257355E-2</c:v>
                </c:pt>
                <c:pt idx="927">
                  <c:v>1.9895683388912285E-2</c:v>
                </c:pt>
                <c:pt idx="928">
                  <c:v>1.9911735870203024E-2</c:v>
                </c:pt>
                <c:pt idx="929">
                  <c:v>1.9927638847602947E-2</c:v>
                </c:pt>
                <c:pt idx="930">
                  <c:v>1.9943392024790417E-2</c:v>
                </c:pt>
                <c:pt idx="931">
                  <c:v>1.9960608901239726E-2</c:v>
                </c:pt>
                <c:pt idx="932">
                  <c:v>1.9976051596982108E-2</c:v>
                </c:pt>
                <c:pt idx="933">
                  <c:v>1.9991343574866517E-2</c:v>
                </c:pt>
                <c:pt idx="934">
                  <c:v>2.0006484538636744E-2</c:v>
                </c:pt>
                <c:pt idx="935">
                  <c:v>2.002147419206118E-2</c:v>
                </c:pt>
                <c:pt idx="936">
                  <c:v>2.0034748692568969E-2</c:v>
                </c:pt>
                <c:pt idx="937">
                  <c:v>2.0049444973347371E-2</c:v>
                </c:pt>
                <c:pt idx="938">
                  <c:v>2.0063989084237593E-2</c:v>
                </c:pt>
                <c:pt idx="939">
                  <c:v>2.0078380729145435E-2</c:v>
                </c:pt>
                <c:pt idx="940">
                  <c:v>2.0094142437723374E-2</c:v>
                </c:pt>
                <c:pt idx="941">
                  <c:v>2.0108218009672683E-2</c:v>
                </c:pt>
                <c:pt idx="942">
                  <c:v>2.0122140198387529E-2</c:v>
                </c:pt>
                <c:pt idx="943">
                  <c:v>2.0135908707847993E-2</c:v>
                </c:pt>
                <c:pt idx="944">
                  <c:v>2.0149523242060964E-2</c:v>
                </c:pt>
                <c:pt idx="945">
                  <c:v>2.0161512234979737E-2</c:v>
                </c:pt>
                <c:pt idx="946">
                  <c:v>2.0174828329590357E-2</c:v>
                </c:pt>
                <c:pt idx="947">
                  <c:v>2.0187989590424234E-2</c:v>
                </c:pt>
                <c:pt idx="948">
                  <c:v>2.0200995721633166E-2</c:v>
                </c:pt>
                <c:pt idx="949">
                  <c:v>2.0213846427394998E-2</c:v>
                </c:pt>
                <c:pt idx="950">
                  <c:v>2.0226541411915849E-2</c:v>
                </c:pt>
                <c:pt idx="951">
                  <c:v>2.0239080379430976E-2</c:v>
                </c:pt>
                <c:pt idx="952">
                  <c:v>2.0251463034206111E-2</c:v>
                </c:pt>
                <c:pt idx="953">
                  <c:v>2.0267847951663278E-2</c:v>
                </c:pt>
                <c:pt idx="954">
                  <c:v>2.0279885182607895E-2</c:v>
                </c:pt>
                <c:pt idx="955">
                  <c:v>2.029176512517801E-2</c:v>
                </c:pt>
                <c:pt idx="956">
                  <c:v>2.0303487483666689E-2</c:v>
                </c:pt>
                <c:pt idx="957">
                  <c:v>2.0313709378500605E-2</c:v>
                </c:pt>
                <c:pt idx="958">
                  <c:v>2.032512644043559E-2</c:v>
                </c:pt>
                <c:pt idx="959">
                  <c:v>2.033638506101218E-2</c:v>
                </c:pt>
                <c:pt idx="960">
                  <c:v>2.034748494467576E-2</c:v>
                </c:pt>
                <c:pt idx="961">
                  <c:v>2.0358425795905341E-2</c:v>
                </c:pt>
                <c:pt idx="962">
                  <c:v>2.0370495813208742E-2</c:v>
                </c:pt>
                <c:pt idx="963">
                  <c:v>2.0381106805947125E-2</c:v>
                </c:pt>
                <c:pt idx="964">
                  <c:v>2.0391557850075497E-2</c:v>
                </c:pt>
                <c:pt idx="965">
                  <c:v>2.0401848650171479E-2</c:v>
                </c:pt>
                <c:pt idx="966">
                  <c:v>2.0410734224498538E-2</c:v>
                </c:pt>
                <c:pt idx="967">
                  <c:v>2.0420714676950783E-2</c:v>
                </c:pt>
                <c:pt idx="968">
                  <c:v>2.04305340292141E-2</c:v>
                </c:pt>
                <c:pt idx="969">
                  <c:v>2.0440191986027409E-2</c:v>
                </c:pt>
                <c:pt idx="970">
                  <c:v>2.045088865270811E-2</c:v>
                </c:pt>
                <c:pt idx="971">
                  <c:v>2.0460211786603011E-2</c:v>
                </c:pt>
                <c:pt idx="972">
                  <c:v>2.0469372609444616E-2</c:v>
                </c:pt>
                <c:pt idx="973">
                  <c:v>2.0478370826079898E-2</c:v>
                </c:pt>
                <c:pt idx="974">
                  <c:v>2.0487206141390144E-2</c:v>
                </c:pt>
                <c:pt idx="975">
                  <c:v>2.0495878260293563E-2</c:v>
                </c:pt>
                <c:pt idx="976">
                  <c:v>2.0504386887741827E-2</c:v>
                </c:pt>
                <c:pt idx="977">
                  <c:v>2.0512731728722224E-2</c:v>
                </c:pt>
                <c:pt idx="978">
                  <c:v>2.052091248825897E-2</c:v>
                </c:pt>
                <c:pt idx="979">
                  <c:v>2.0525628713446979E-2</c:v>
                </c:pt>
                <c:pt idx="980">
                  <c:v>2.0533514667854032E-2</c:v>
                </c:pt>
                <c:pt idx="981">
                  <c:v>2.0541235746844341E-2</c:v>
                </c:pt>
                <c:pt idx="982">
                  <c:v>2.0548791655659652E-2</c:v>
                </c:pt>
                <c:pt idx="983">
                  <c:v>2.0557237379356049E-2</c:v>
                </c:pt>
                <c:pt idx="984">
                  <c:v>2.0564450531698721E-2</c:v>
                </c:pt>
                <c:pt idx="985">
                  <c:v>2.0571497599472882E-2</c:v>
                </c:pt>
                <c:pt idx="986">
                  <c:v>2.0578378288044319E-2</c:v>
                </c:pt>
                <c:pt idx="987">
                  <c:v>2.058509230281572E-2</c:v>
                </c:pt>
                <c:pt idx="988">
                  <c:v>2.0590642033067191E-2</c:v>
                </c:pt>
                <c:pt idx="989">
                  <c:v>2.0597033500527228E-2</c:v>
                </c:pt>
                <c:pt idx="990">
                  <c:v>2.0603257441079121E-2</c:v>
                </c:pt>
                <c:pt idx="991">
                  <c:v>2.0609313560300699E-2</c:v>
                </c:pt>
                <c:pt idx="992">
                  <c:v>2.0616151961423853E-2</c:v>
                </c:pt>
                <c:pt idx="993">
                  <c:v>2.062185974898249E-2</c:v>
                </c:pt>
                <c:pt idx="994">
                  <c:v>2.0627398801630253E-2</c:v>
                </c:pt>
                <c:pt idx="995">
                  <c:v>2.0632768825079022E-2</c:v>
                </c:pt>
                <c:pt idx="996">
                  <c:v>2.0637969525079784E-2</c:v>
                </c:pt>
                <c:pt idx="997">
                  <c:v>2.0642109544910279E-2</c:v>
                </c:pt>
                <c:pt idx="998">
                  <c:v>2.0646982674253425E-2</c:v>
                </c:pt>
                <c:pt idx="999">
                  <c:v>2.0651685628293334E-2</c:v>
                </c:pt>
                <c:pt idx="1000">
                  <c:v>2.0656218112962022E-2</c:v>
                </c:pt>
                <c:pt idx="1001">
                  <c:v>2.0660579834233035E-2</c:v>
                </c:pt>
                <c:pt idx="1002">
                  <c:v>2.0664770498120984E-2</c:v>
                </c:pt>
                <c:pt idx="1003">
                  <c:v>2.066878981068155E-2</c:v>
                </c:pt>
                <c:pt idx="1004">
                  <c:v>2.0672637478011492E-2</c:v>
                </c:pt>
                <c:pt idx="1005">
                  <c:v>2.0678693436334938E-2</c:v>
                </c:pt>
                <c:pt idx="1006">
                  <c:v>2.0682162124805305E-2</c:v>
                </c:pt>
                <c:pt idx="1007">
                  <c:v>2.0685463699024537E-2</c:v>
                </c:pt>
                <c:pt idx="1008">
                  <c:v>2.0688601746942141E-2</c:v>
                </c:pt>
                <c:pt idx="1009">
                  <c:v>2.069157988105581E-2</c:v>
                </c:pt>
                <c:pt idx="1010">
                  <c:v>2.0693663413912666E-2</c:v>
                </c:pt>
                <c:pt idx="1011">
                  <c:v>2.0696342105292413E-2</c:v>
                </c:pt>
                <c:pt idx="1012">
                  <c:v>2.0698871461446881E-2</c:v>
                </c:pt>
                <c:pt idx="1013">
                  <c:v>2.0701255211192673E-2</c:v>
                </c:pt>
                <c:pt idx="1014">
                  <c:v>2.0704200000069103E-2</c:v>
                </c:pt>
                <c:pt idx="1015">
                  <c:v>2.0706295888208232E-2</c:v>
                </c:pt>
                <c:pt idx="1016">
                  <c:v>2.0708257837168485E-2</c:v>
                </c:pt>
                <c:pt idx="1017">
                  <c:v>2.0710089655743138E-2</c:v>
                </c:pt>
                <c:pt idx="1018">
                  <c:v>2.0711122098937988E-2</c:v>
                </c:pt>
                <c:pt idx="1019">
                  <c:v>2.071271189657797E-2</c:v>
                </c:pt>
                <c:pt idx="1020">
                  <c:v>2.0714182880077349E-2</c:v>
                </c:pt>
                <c:pt idx="1021">
                  <c:v>2.0715538975523123E-2</c:v>
                </c:pt>
                <c:pt idx="1022">
                  <c:v>2.0716784133654041E-2</c:v>
                </c:pt>
                <c:pt idx="1023">
                  <c:v>2.0718564211350401E-2</c:v>
                </c:pt>
                <c:pt idx="1024">
                  <c:v>2.0719593823244838E-2</c:v>
                </c:pt>
                <c:pt idx="1025">
                  <c:v>2.0720524657813395E-2</c:v>
                </c:pt>
                <c:pt idx="1026">
                  <c:v>2.0721360744494585E-2</c:v>
                </c:pt>
                <c:pt idx="1027">
                  <c:v>2.0722106137235595E-2</c:v>
                </c:pt>
                <c:pt idx="1028">
                  <c:v>2.0722764914485738E-2</c:v>
                </c:pt>
                <c:pt idx="1029">
                  <c:v>2.0723341179197774E-2</c:v>
                </c:pt>
                <c:pt idx="1030">
                  <c:v>2.07238390588253E-2</c:v>
                </c:pt>
                <c:pt idx="1031">
                  <c:v>2.0723061746785978E-2</c:v>
                </c:pt>
                <c:pt idx="1032">
                  <c:v>2.07234241881675E-2</c:v>
                </c:pt>
                <c:pt idx="1033">
                  <c:v>2.0723716331380416E-2</c:v>
                </c:pt>
                <c:pt idx="1034">
                  <c:v>2.0723938527032623E-2</c:v>
                </c:pt>
                <c:pt idx="1035">
                  <c:v>2.0724091125741237E-2</c:v>
                </c:pt>
                <c:pt idx="1036">
                  <c:v>2.0724750869471099E-2</c:v>
                </c:pt>
                <c:pt idx="1037">
                  <c:v>2.0724760527847927E-2</c:v>
                </c:pt>
                <c:pt idx="1038">
                  <c:v>2.0724701662295494E-2</c:v>
                </c:pt>
                <c:pt idx="1039">
                  <c:v>2.0724574623478435E-2</c:v>
                </c:pt>
                <c:pt idx="1040">
                  <c:v>2.0723822437195099E-2</c:v>
                </c:pt>
                <c:pt idx="1041">
                  <c:v>2.0723564817582425E-2</c:v>
                </c:pt>
                <c:pt idx="1042">
                  <c:v>2.0723240055538793E-2</c:v>
                </c:pt>
                <c:pt idx="1043">
                  <c:v>2.0722848501735346E-2</c:v>
                </c:pt>
                <c:pt idx="1044">
                  <c:v>2.0722929104210048E-2</c:v>
                </c:pt>
                <c:pt idx="1045">
                  <c:v>2.0722400390167445E-2</c:v>
                </c:pt>
                <c:pt idx="1046">
                  <c:v>2.0721805957707035E-2</c:v>
                </c:pt>
                <c:pt idx="1047">
                  <c:v>2.0721146157547606E-2</c:v>
                </c:pt>
                <c:pt idx="1048">
                  <c:v>2.0720421340412333E-2</c:v>
                </c:pt>
                <c:pt idx="1049">
                  <c:v>2.0719116190398436E-2</c:v>
                </c:pt>
                <c:pt idx="1050">
                  <c:v>2.0718266913621178E-2</c:v>
                </c:pt>
                <c:pt idx="1051">
                  <c:v>2.0717353650682498E-2</c:v>
                </c:pt>
                <c:pt idx="1052">
                  <c:v>2.0716376752307999E-2</c:v>
                </c:pt>
                <c:pt idx="1053">
                  <c:v>2.0715336569228984E-2</c:v>
                </c:pt>
                <c:pt idx="1054">
                  <c:v>2.071423345218117E-2</c:v>
                </c:pt>
                <c:pt idx="1055">
                  <c:v>2.0713067751906837E-2</c:v>
                </c:pt>
                <c:pt idx="1056">
                  <c:v>2.071183981915312E-2</c:v>
                </c:pt>
                <c:pt idx="1057">
                  <c:v>2.0711509791237554E-2</c:v>
                </c:pt>
                <c:pt idx="1058">
                  <c:v>2.0710149746903012E-2</c:v>
                </c:pt>
                <c:pt idx="1059">
                  <c:v>2.0708728565481335E-2</c:v>
                </c:pt>
                <c:pt idx="1060">
                  <c:v>2.0707246597782343E-2</c:v>
                </c:pt>
                <c:pt idx="1061">
                  <c:v>2.0705704194617588E-2</c:v>
                </c:pt>
                <c:pt idx="1062">
                  <c:v>2.0703643536743553E-2</c:v>
                </c:pt>
                <c:pt idx="1063">
                  <c:v>2.0701985555570436E-2</c:v>
                </c:pt>
                <c:pt idx="1064">
                  <c:v>2.0700268169727282E-2</c:v>
                </c:pt>
                <c:pt idx="1065">
                  <c:v>2.0698491730023746E-2</c:v>
                </c:pt>
                <c:pt idx="1066">
                  <c:v>2.0697097925567565E-2</c:v>
                </c:pt>
                <c:pt idx="1067">
                  <c:v>2.0695200276921517E-2</c:v>
                </c:pt>
                <c:pt idx="1068">
                  <c:v>2.0693244648619175E-2</c:v>
                </c:pt>
                <c:pt idx="1069">
                  <c:v>2.0691231391505114E-2</c:v>
                </c:pt>
                <c:pt idx="1070">
                  <c:v>2.0689160856429547E-2</c:v>
                </c:pt>
                <c:pt idx="1071">
                  <c:v>2.0686612606513749E-2</c:v>
                </c:pt>
                <c:pt idx="1072">
                  <c:v>2.068443261275665E-2</c:v>
                </c:pt>
                <c:pt idx="1073">
                  <c:v>2.0682196371746578E-2</c:v>
                </c:pt>
                <c:pt idx="1074">
                  <c:v>2.0679904234323761E-2</c:v>
                </c:pt>
                <c:pt idx="1075">
                  <c:v>2.0677961291584893E-2</c:v>
                </c:pt>
                <c:pt idx="1076">
                  <c:v>2.0675554456760843E-2</c:v>
                </c:pt>
                <c:pt idx="1077">
                  <c:v>2.0673092800012401E-2</c:v>
                </c:pt>
                <c:pt idx="1078">
                  <c:v>2.0670576672214547E-2</c:v>
                </c:pt>
                <c:pt idx="1079">
                  <c:v>2.0668006424244437E-2</c:v>
                </c:pt>
                <c:pt idx="1080">
                  <c:v>2.0665382406981396E-2</c:v>
                </c:pt>
                <c:pt idx="1081">
                  <c:v>2.0662704971309096E-2</c:v>
                </c:pt>
                <c:pt idx="1082">
                  <c:v>2.0659974468111637E-2</c:v>
                </c:pt>
                <c:pt idx="1083">
                  <c:v>2.065681754926085E-2</c:v>
                </c:pt>
                <c:pt idx="1084">
                  <c:v>2.065324488508773E-2</c:v>
                </c:pt>
                <c:pt idx="1085">
                  <c:v>2.0650368567065078E-2</c:v>
                </c:pt>
                <c:pt idx="1086">
                  <c:v>2.0647440518676573E-2</c:v>
                </c:pt>
                <c:pt idx="1087">
                  <c:v>2.0644461090752308E-2</c:v>
                </c:pt>
                <c:pt idx="1088">
                  <c:v>2.0641786316307472E-2</c:v>
                </c:pt>
                <c:pt idx="1089">
                  <c:v>2.063870150769672E-2</c:v>
                </c:pt>
                <c:pt idx="1090">
                  <c:v>2.0635566394273785E-2</c:v>
                </c:pt>
                <c:pt idx="1091">
                  <c:v>2.0632381326899544E-2</c:v>
                </c:pt>
                <c:pt idx="1092">
                  <c:v>2.0628805537342188E-2</c:v>
                </c:pt>
                <c:pt idx="1093">
                  <c:v>2.0625525199771552E-2</c:v>
                </c:pt>
                <c:pt idx="1094">
                  <c:v>2.0622195938535794E-2</c:v>
                </c:pt>
                <c:pt idx="1095">
                  <c:v>2.0618818104477809E-2</c:v>
                </c:pt>
                <c:pt idx="1096">
                  <c:v>2.061539204844446E-2</c:v>
                </c:pt>
                <c:pt idx="1097">
                  <c:v>2.0612241538016354E-2</c:v>
                </c:pt>
                <c:pt idx="1098">
                  <c:v>2.0608716617180254E-2</c:v>
                </c:pt>
                <c:pt idx="1099">
                  <c:v>2.0605144549321171E-2</c:v>
                </c:pt>
                <c:pt idx="1100">
                  <c:v>2.0601004905100351E-2</c:v>
                </c:pt>
                <c:pt idx="1101">
                  <c:v>2.0597023816440768E-2</c:v>
                </c:pt>
                <c:pt idx="1102">
                  <c:v>2.0593309236873955E-2</c:v>
                </c:pt>
                <c:pt idx="1103">
                  <c:v>2.0589548941397414E-2</c:v>
                </c:pt>
                <c:pt idx="1104">
                  <c:v>2.058574328086198E-2</c:v>
                </c:pt>
                <c:pt idx="1105">
                  <c:v>2.05818926061207E-2</c:v>
                </c:pt>
                <c:pt idx="1106">
                  <c:v>2.0577997268025745E-2</c:v>
                </c:pt>
                <c:pt idx="1107">
                  <c:v>2.057405761743104E-2</c:v>
                </c:pt>
                <c:pt idx="1108">
                  <c:v>2.0570074005188312E-2</c:v>
                </c:pt>
                <c:pt idx="1109">
                  <c:v>2.0566894192384562E-2</c:v>
                </c:pt>
                <c:pt idx="1110">
                  <c:v>2.0562814116082528E-2</c:v>
                </c:pt>
                <c:pt idx="1111">
                  <c:v>2.0558691198711544E-2</c:v>
                </c:pt>
                <c:pt idx="1112">
                  <c:v>2.0554525791190461E-2</c:v>
                </c:pt>
                <c:pt idx="1113">
                  <c:v>2.0550318244435106E-2</c:v>
                </c:pt>
                <c:pt idx="1114">
                  <c:v>2.05458024816924E-2</c:v>
                </c:pt>
                <c:pt idx="1115">
                  <c:v>2.0541514791358472E-2</c:v>
                </c:pt>
                <c:pt idx="1116">
                  <c:v>2.0537185991758168E-2</c:v>
                </c:pt>
                <c:pt idx="1117">
                  <c:v>2.0532816433785014E-2</c:v>
                </c:pt>
                <c:pt idx="1118">
                  <c:v>2.0528660704228669E-2</c:v>
                </c:pt>
                <c:pt idx="1119">
                  <c:v>2.0524207691309828E-2</c:v>
                </c:pt>
                <c:pt idx="1120">
                  <c:v>2.0519714995565271E-2</c:v>
                </c:pt>
                <c:pt idx="1121">
                  <c:v>2.0515182967908201E-2</c:v>
                </c:pt>
                <c:pt idx="1122">
                  <c:v>2.051061195924966E-2</c:v>
                </c:pt>
                <c:pt idx="1123">
                  <c:v>2.0505762810114989E-2</c:v>
                </c:pt>
                <c:pt idx="1124">
                  <c:v>2.0501117768515105E-2</c:v>
                </c:pt>
                <c:pt idx="1125">
                  <c:v>2.0496434775670452E-2</c:v>
                </c:pt>
                <c:pt idx="1126">
                  <c:v>2.0491714182467997E-2</c:v>
                </c:pt>
                <c:pt idx="1127">
                  <c:v>2.0487184482799136E-2</c:v>
                </c:pt>
                <c:pt idx="1128">
                  <c:v>2.0482386957231886E-2</c:v>
                </c:pt>
                <c:pt idx="1129">
                  <c:v>2.047755290701829E-2</c:v>
                </c:pt>
                <c:pt idx="1130">
                  <c:v>2.0472682683061558E-2</c:v>
                </c:pt>
                <c:pt idx="1131">
                  <c:v>2.046777663626231E-2</c:v>
                </c:pt>
                <c:pt idx="1132">
                  <c:v>2.0462835117520721E-2</c:v>
                </c:pt>
                <c:pt idx="1133">
                  <c:v>2.0457858477734802E-2</c:v>
                </c:pt>
                <c:pt idx="1134">
                  <c:v>2.0452847067801247E-2</c:v>
                </c:pt>
                <c:pt idx="1135">
                  <c:v>2.044759472318947E-2</c:v>
                </c:pt>
                <c:pt idx="1136">
                  <c:v>2.0442108888920556E-2</c:v>
                </c:pt>
                <c:pt idx="1137">
                  <c:v>2.0437003008295297E-2</c:v>
                </c:pt>
                <c:pt idx="1138">
                  <c:v>2.0431863691352012E-2</c:v>
                </c:pt>
                <c:pt idx="1139">
                  <c:v>2.0426691288913276E-2</c:v>
                </c:pt>
                <c:pt idx="1140">
                  <c:v>2.0421680355655052E-2</c:v>
                </c:pt>
                <c:pt idx="1141">
                  <c:v>2.0416440347540164E-2</c:v>
                </c:pt>
                <c:pt idx="1142">
                  <c:v>2.0411168329718305E-2</c:v>
                </c:pt>
                <c:pt idx="1143">
                  <c:v>2.0405864653027073E-2</c:v>
                </c:pt>
                <c:pt idx="1144">
                  <c:v>2.0400345273000296E-2</c:v>
                </c:pt>
                <c:pt idx="1145">
                  <c:v>2.0394981724785228E-2</c:v>
                </c:pt>
                <c:pt idx="1146">
                  <c:v>2.0389587546786367E-2</c:v>
                </c:pt>
                <c:pt idx="1147">
                  <c:v>2.0384163089809951E-2</c:v>
                </c:pt>
                <c:pt idx="1148">
                  <c:v>2.0378708704661328E-2</c:v>
                </c:pt>
                <c:pt idx="1149">
                  <c:v>2.0373397403202608E-2</c:v>
                </c:pt>
                <c:pt idx="1150">
                  <c:v>2.0367881937666889E-2</c:v>
                </c:pt>
                <c:pt idx="1151">
                  <c:v>2.0362337619873886E-2</c:v>
                </c:pt>
                <c:pt idx="1152">
                  <c:v>2.0355966377411484E-2</c:v>
                </c:pt>
                <c:pt idx="1153">
                  <c:v>2.0350198031394651E-2</c:v>
                </c:pt>
                <c:pt idx="1154">
                  <c:v>2.0344567497827305E-2</c:v>
                </c:pt>
                <c:pt idx="1155">
                  <c:v>2.0338909541757676E-2</c:v>
                </c:pt>
                <c:pt idx="1156">
                  <c:v>2.0333224513971248E-2</c:v>
                </c:pt>
                <c:pt idx="1157">
                  <c:v>2.0327512765245987E-2</c:v>
                </c:pt>
                <c:pt idx="1158">
                  <c:v>2.0321774646360747E-2</c:v>
                </c:pt>
                <c:pt idx="1159">
                  <c:v>2.0316010508088643E-2</c:v>
                </c:pt>
                <c:pt idx="1160">
                  <c:v>2.0310220701201902E-2</c:v>
                </c:pt>
                <c:pt idx="1161">
                  <c:v>2.0304698619845969E-2</c:v>
                </c:pt>
                <c:pt idx="1162">
                  <c:v>2.0299285836433627E-2</c:v>
                </c:pt>
                <c:pt idx="1163">
                  <c:v>2.0293408371629316E-2</c:v>
                </c:pt>
                <c:pt idx="1164">
                  <c:v>2.0287503538351924E-2</c:v>
                </c:pt>
                <c:pt idx="1165">
                  <c:v>2.0281570489475213E-2</c:v>
                </c:pt>
                <c:pt idx="1166">
                  <c:v>2.0275206422246492E-2</c:v>
                </c:pt>
                <c:pt idx="1167">
                  <c:v>2.0269222721510279E-2</c:v>
                </c:pt>
                <c:pt idx="1168">
                  <c:v>2.0263208555843817E-2</c:v>
                </c:pt>
                <c:pt idx="1169">
                  <c:v>2.0257163036804124E-2</c:v>
                </c:pt>
                <c:pt idx="1170">
                  <c:v>2.0251451940820554E-2</c:v>
                </c:pt>
                <c:pt idx="1171">
                  <c:v>2.0245331472022971E-2</c:v>
                </c:pt>
                <c:pt idx="1172">
                  <c:v>2.0239176689415529E-2</c:v>
                </c:pt>
                <c:pt idx="1173">
                  <c:v>2.0232986697780998E-2</c:v>
                </c:pt>
                <c:pt idx="1174">
                  <c:v>2.0226433617889519E-2</c:v>
                </c:pt>
                <c:pt idx="1175">
                  <c:v>2.0220180979226517E-2</c:v>
                </c:pt>
                <c:pt idx="1176">
                  <c:v>2.0213890597055521E-2</c:v>
                </c:pt>
                <c:pt idx="1177">
                  <c:v>2.0207561534069472E-2</c:v>
                </c:pt>
                <c:pt idx="1178">
                  <c:v>2.0201192846855589E-2</c:v>
                </c:pt>
                <c:pt idx="1179">
                  <c:v>2.0195056469081148E-2</c:v>
                </c:pt>
                <c:pt idx="1180">
                  <c:v>2.0188594443399713E-2</c:v>
                </c:pt>
                <c:pt idx="1181">
                  <c:v>2.0182089830624E-2</c:v>
                </c:pt>
                <c:pt idx="1182">
                  <c:v>2.0175541681457448E-2</c:v>
                </c:pt>
                <c:pt idx="1183">
                  <c:v>2.0168949040596264E-2</c:v>
                </c:pt>
                <c:pt idx="1184">
                  <c:v>2.0162310946728993E-2</c:v>
                </c:pt>
                <c:pt idx="1185">
                  <c:v>2.0155626432536933E-2</c:v>
                </c:pt>
                <c:pt idx="1186">
                  <c:v>2.0148894524696297E-2</c:v>
                </c:pt>
                <c:pt idx="1187">
                  <c:v>2.0141932886613503E-2</c:v>
                </c:pt>
                <c:pt idx="1188">
                  <c:v>2.013499997263268E-2</c:v>
                </c:pt>
                <c:pt idx="1189">
                  <c:v>2.0128140716590404E-2</c:v>
                </c:pt>
                <c:pt idx="1190">
                  <c:v>2.0121232598036307E-2</c:v>
                </c:pt>
                <c:pt idx="1191">
                  <c:v>2.0114275807994152E-2</c:v>
                </c:pt>
                <c:pt idx="1192">
                  <c:v>2.0107313031789285E-2</c:v>
                </c:pt>
                <c:pt idx="1193">
                  <c:v>2.0100255696664199E-2</c:v>
                </c:pt>
                <c:pt idx="1194">
                  <c:v>2.0093150274241453E-2</c:v>
                </c:pt>
                <c:pt idx="1195">
                  <c:v>2.0085996955561639E-2</c:v>
                </c:pt>
                <c:pt idx="1196">
                  <c:v>2.0078768471380216E-2</c:v>
                </c:pt>
                <c:pt idx="1197">
                  <c:v>2.0071523663970317E-2</c:v>
                </c:pt>
                <c:pt idx="1198">
                  <c:v>2.0064231522265698E-2</c:v>
                </c:pt>
                <c:pt idx="1199">
                  <c:v>2.0056892237295877E-2</c:v>
                </c:pt>
                <c:pt idx="1200">
                  <c:v>2.0049506000093458E-2</c:v>
                </c:pt>
                <c:pt idx="1201">
                  <c:v>2.0042081920473256E-2</c:v>
                </c:pt>
                <c:pt idx="1202">
                  <c:v>2.0034598677201178E-2</c:v>
                </c:pt>
                <c:pt idx="1203">
                  <c:v>2.0027069066023983E-2</c:v>
                </c:pt>
                <c:pt idx="1204">
                  <c:v>2.00184072641535E-2</c:v>
                </c:pt>
                <c:pt idx="1205">
                  <c:v>2.0010785168265953E-2</c:v>
                </c:pt>
                <c:pt idx="1206">
                  <c:v>2.0003114701209294E-2</c:v>
                </c:pt>
                <c:pt idx="1207">
                  <c:v>1.9995398646437377E-2</c:v>
                </c:pt>
                <c:pt idx="1208">
                  <c:v>1.9987637194982803E-2</c:v>
                </c:pt>
                <c:pt idx="1209">
                  <c:v>1.9979830537880387E-2</c:v>
                </c:pt>
                <c:pt idx="1210">
                  <c:v>1.9971978866163611E-2</c:v>
                </c:pt>
                <c:pt idx="1211">
                  <c:v>1.9964082370866408E-2</c:v>
                </c:pt>
                <c:pt idx="1212">
                  <c:v>1.995614124302271E-2</c:v>
                </c:pt>
                <c:pt idx="1213">
                  <c:v>1.9948120734135349E-2</c:v>
                </c:pt>
                <c:pt idx="1214">
                  <c:v>1.9939969930767635E-2</c:v>
                </c:pt>
                <c:pt idx="1215">
                  <c:v>1.9931881953280751E-2</c:v>
                </c:pt>
                <c:pt idx="1216">
                  <c:v>1.9923750153031366E-2</c:v>
                </c:pt>
                <c:pt idx="1217">
                  <c:v>1.9915574721105982E-2</c:v>
                </c:pt>
                <c:pt idx="1218">
                  <c:v>1.9907355848591959E-2</c:v>
                </c:pt>
                <c:pt idx="1219">
                  <c:v>1.9894470774402387E-2</c:v>
                </c:pt>
                <c:pt idx="1220">
                  <c:v>1.9886147994608517E-2</c:v>
                </c:pt>
                <c:pt idx="1221">
                  <c:v>1.9877782433699163E-2</c:v>
                </c:pt>
                <c:pt idx="1222">
                  <c:v>1.9869305298961758E-2</c:v>
                </c:pt>
                <c:pt idx="1223">
                  <c:v>1.9860851323185377E-2</c:v>
                </c:pt>
                <c:pt idx="1224">
                  <c:v>1.9852355150994372E-2</c:v>
                </c:pt>
                <c:pt idx="1225">
                  <c:v>1.9843816973459383E-2</c:v>
                </c:pt>
                <c:pt idx="1226">
                  <c:v>1.9835319599435294E-2</c:v>
                </c:pt>
                <c:pt idx="1227">
                  <c:v>1.9826701364036085E-2</c:v>
                </c:pt>
                <c:pt idx="1228">
                  <c:v>1.9818041684918478E-2</c:v>
                </c:pt>
                <c:pt idx="1229">
                  <c:v>1.9809340753135323E-2</c:v>
                </c:pt>
                <c:pt idx="1230">
                  <c:v>1.9800406306717224E-2</c:v>
                </c:pt>
                <c:pt idx="1231">
                  <c:v>1.9791716495868934E-2</c:v>
                </c:pt>
                <c:pt idx="1232">
                  <c:v>1.9782889630833519E-2</c:v>
                </c:pt>
                <c:pt idx="1233">
                  <c:v>1.9774022288989678E-2</c:v>
                </c:pt>
                <c:pt idx="1234">
                  <c:v>1.976511466140066E-2</c:v>
                </c:pt>
                <c:pt idx="1235">
                  <c:v>1.9756166939129721E-2</c:v>
                </c:pt>
                <c:pt idx="1236">
                  <c:v>1.9747179313237505E-2</c:v>
                </c:pt>
                <c:pt idx="1237">
                  <c:v>1.9738151974783787E-2</c:v>
                </c:pt>
                <c:pt idx="1238">
                  <c:v>1.9729085114829216E-2</c:v>
                </c:pt>
                <c:pt idx="1239">
                  <c:v>1.9720229904954215E-2</c:v>
                </c:pt>
                <c:pt idx="1240">
                  <c:v>1.9711091032207303E-2</c:v>
                </c:pt>
                <c:pt idx="1241">
                  <c:v>1.9701913187621885E-2</c:v>
                </c:pt>
                <c:pt idx="1242">
                  <c:v>1.9692696562225817E-2</c:v>
                </c:pt>
                <c:pt idx="1243">
                  <c:v>1.9683303166617851E-2</c:v>
                </c:pt>
                <c:pt idx="1244">
                  <c:v>1.9674006370747444E-2</c:v>
                </c:pt>
                <c:pt idx="1245">
                  <c:v>1.9664671378947996E-2</c:v>
                </c:pt>
                <c:pt idx="1246">
                  <c:v>1.9655298382256197E-2</c:v>
                </c:pt>
                <c:pt idx="1247">
                  <c:v>1.9645887571706561E-2</c:v>
                </c:pt>
                <c:pt idx="1248">
                  <c:v>1.9636593110228275E-2</c:v>
                </c:pt>
                <c:pt idx="1249">
                  <c:v>1.9627110367830807E-2</c:v>
                </c:pt>
                <c:pt idx="1250">
                  <c:v>1.9617590372798956E-2</c:v>
                </c:pt>
                <c:pt idx="1251">
                  <c:v>1.9608033316146956E-2</c:v>
                </c:pt>
                <c:pt idx="1252">
                  <c:v>1.9598272997195177E-2</c:v>
                </c:pt>
                <c:pt idx="1253">
                  <c:v>1.9588639315139371E-2</c:v>
                </c:pt>
                <c:pt idx="1254">
                  <c:v>1.9578969156425808E-2</c:v>
                </c:pt>
                <c:pt idx="1255">
                  <c:v>1.9569262712076329E-2</c:v>
                </c:pt>
                <c:pt idx="1256">
                  <c:v>1.9559520173110155E-2</c:v>
                </c:pt>
                <c:pt idx="1257">
                  <c:v>1.9549923378885319E-2</c:v>
                </c:pt>
                <c:pt idx="1258">
                  <c:v>1.9540112239191242E-2</c:v>
                </c:pt>
                <c:pt idx="1259">
                  <c:v>1.9530265565941726E-2</c:v>
                </c:pt>
                <c:pt idx="1260">
                  <c:v>1.9520383550136074E-2</c:v>
                </c:pt>
                <c:pt idx="1261">
                  <c:v>1.9510466382772276E-2</c:v>
                </c:pt>
                <c:pt idx="1262">
                  <c:v>1.9500514254847435E-2</c:v>
                </c:pt>
                <c:pt idx="1263">
                  <c:v>1.9490527357355153E-2</c:v>
                </c:pt>
                <c:pt idx="1264">
                  <c:v>1.9480505881287261E-2</c:v>
                </c:pt>
                <c:pt idx="1265">
                  <c:v>1.9470038862716699E-2</c:v>
                </c:pt>
                <c:pt idx="1266">
                  <c:v>1.9459942965189152E-2</c:v>
                </c:pt>
                <c:pt idx="1267">
                  <c:v>1.9449813086240879E-2</c:v>
                </c:pt>
                <c:pt idx="1268">
                  <c:v>1.9439649416881272E-2</c:v>
                </c:pt>
                <c:pt idx="1269">
                  <c:v>1.9429452148117969E-2</c:v>
                </c:pt>
                <c:pt idx="1270">
                  <c:v>1.9419441659851835E-2</c:v>
                </c:pt>
                <c:pt idx="1271">
                  <c:v>1.9409180622799664E-2</c:v>
                </c:pt>
                <c:pt idx="1272">
                  <c:v>1.9398886547193305E-2</c:v>
                </c:pt>
                <c:pt idx="1273">
                  <c:v>1.9388559624018784E-2</c:v>
                </c:pt>
                <c:pt idx="1274">
                  <c:v>1.9377968498365022E-2</c:v>
                </c:pt>
                <c:pt idx="1275">
                  <c:v>1.9367573644216707E-2</c:v>
                </c:pt>
                <c:pt idx="1276">
                  <c:v>1.935714652765522E-2</c:v>
                </c:pt>
                <c:pt idx="1277">
                  <c:v>1.9346687339669086E-2</c:v>
                </c:pt>
                <c:pt idx="1278">
                  <c:v>1.9336438978956826E-2</c:v>
                </c:pt>
                <c:pt idx="1279">
                  <c:v>1.9325918980940944E-2</c:v>
                </c:pt>
                <c:pt idx="1280">
                  <c:v>1.9315367472189621E-2</c:v>
                </c:pt>
                <c:pt idx="1281">
                  <c:v>1.9304784643669661E-2</c:v>
                </c:pt>
                <c:pt idx="1282">
                  <c:v>1.9294170686344814E-2</c:v>
                </c:pt>
                <c:pt idx="1283">
                  <c:v>1.9283269406917779E-2</c:v>
                </c:pt>
                <c:pt idx="1284">
                  <c:v>1.9272591066445049E-2</c:v>
                </c:pt>
                <c:pt idx="1285">
                  <c:v>1.9261882182369891E-2</c:v>
                </c:pt>
                <c:pt idx="1286">
                  <c:v>1.9251142945656941E-2</c:v>
                </c:pt>
                <c:pt idx="1287">
                  <c:v>1.9240373547270394E-2</c:v>
                </c:pt>
                <c:pt idx="1288">
                  <c:v>1.922957417817011E-2</c:v>
                </c:pt>
                <c:pt idx="1289">
                  <c:v>1.9218745029313342E-2</c:v>
                </c:pt>
                <c:pt idx="1290">
                  <c:v>1.9207886291654729E-2</c:v>
                </c:pt>
                <c:pt idx="1291">
                  <c:v>1.9197830265503979E-2</c:v>
                </c:pt>
                <c:pt idx="1292">
                  <c:v>1.9186920724753861E-2</c:v>
                </c:pt>
                <c:pt idx="1293">
                  <c:v>1.9175982130772762E-2</c:v>
                </c:pt>
                <c:pt idx="1294">
                  <c:v>1.9165014674465651E-2</c:v>
                </c:pt>
                <c:pt idx="1295">
                  <c:v>1.9154018546734413E-2</c:v>
                </c:pt>
                <c:pt idx="1296">
                  <c:v>1.9142703940798426E-2</c:v>
                </c:pt>
                <c:pt idx="1297">
                  <c:v>1.9131648503507521E-2</c:v>
                </c:pt>
                <c:pt idx="1298">
                  <c:v>1.9120564979969442E-2</c:v>
                </c:pt>
                <c:pt idx="1299">
                  <c:v>1.9109453561088185E-2</c:v>
                </c:pt>
                <c:pt idx="1300">
                  <c:v>1.9098614518112476E-2</c:v>
                </c:pt>
                <c:pt idx="1301">
                  <c:v>1.9087450370629755E-2</c:v>
                </c:pt>
                <c:pt idx="1302">
                  <c:v>1.9076258887957449E-2</c:v>
                </c:pt>
                <c:pt idx="1303">
                  <c:v>1.906504026097448E-2</c:v>
                </c:pt>
                <c:pt idx="1304">
                  <c:v>1.9053484717915389E-2</c:v>
                </c:pt>
                <c:pt idx="1305">
                  <c:v>1.9042209935762212E-2</c:v>
                </c:pt>
                <c:pt idx="1306">
                  <c:v>1.9030908594500275E-2</c:v>
                </c:pt>
                <c:pt idx="1307">
                  <c:v>1.9019580885007225E-2</c:v>
                </c:pt>
                <c:pt idx="1308">
                  <c:v>1.9008226998157188E-2</c:v>
                </c:pt>
                <c:pt idx="1309">
                  <c:v>1.8997169157343511E-2</c:v>
                </c:pt>
                <c:pt idx="1310">
                  <c:v>1.898576586451373E-2</c:v>
                </c:pt>
                <c:pt idx="1311">
                  <c:v>1.8974336954283591E-2</c:v>
                </c:pt>
                <c:pt idx="1312">
                  <c:v>1.896288261750419E-2</c:v>
                </c:pt>
                <c:pt idx="1313">
                  <c:v>1.895140304501999E-2</c:v>
                </c:pt>
                <c:pt idx="1314">
                  <c:v>1.8939898427674136E-2</c:v>
                </c:pt>
                <c:pt idx="1315">
                  <c:v>1.8928368956304915E-2</c:v>
                </c:pt>
                <c:pt idx="1316">
                  <c:v>1.8916814821748399E-2</c:v>
                </c:pt>
                <c:pt idx="1317">
                  <c:v>1.8904213474179563E-2</c:v>
                </c:pt>
                <c:pt idx="1318">
                  <c:v>1.889260376534397E-2</c:v>
                </c:pt>
                <c:pt idx="1319">
                  <c:v>1.8880970004041833E-2</c:v>
                </c:pt>
                <c:pt idx="1320">
                  <c:v>1.8869312381130054E-2</c:v>
                </c:pt>
                <c:pt idx="1321">
                  <c:v>1.8857631087462481E-2</c:v>
                </c:pt>
                <c:pt idx="1322">
                  <c:v>1.8846278688251179E-2</c:v>
                </c:pt>
                <c:pt idx="1323">
                  <c:v>1.8834552834086374E-2</c:v>
                </c:pt>
                <c:pt idx="1324">
                  <c:v>1.8822803868898091E-2</c:v>
                </c:pt>
                <c:pt idx="1325">
                  <c:v>1.8811031983514671E-2</c:v>
                </c:pt>
                <c:pt idx="1326">
                  <c:v>1.8798876237418098E-2</c:v>
                </c:pt>
                <c:pt idx="1327">
                  <c:v>1.8787056926942113E-2</c:v>
                </c:pt>
                <c:pt idx="1328">
                  <c:v>1.877521528158305E-2</c:v>
                </c:pt>
                <c:pt idx="1329">
                  <c:v>1.8763351492166531E-2</c:v>
                </c:pt>
                <c:pt idx="1330">
                  <c:v>1.8751835432358213E-2</c:v>
                </c:pt>
                <c:pt idx="1331">
                  <c:v>1.8739930032964015E-2</c:v>
                </c:pt>
                <c:pt idx="1332">
                  <c:v>1.8728003049060336E-2</c:v>
                </c:pt>
                <c:pt idx="1333">
                  <c:v>1.8716054671443189E-2</c:v>
                </c:pt>
                <c:pt idx="1334">
                  <c:v>1.8704085090905969E-2</c:v>
                </c:pt>
                <c:pt idx="1335">
                  <c:v>1.8691714416109704E-2</c:v>
                </c:pt>
                <c:pt idx="1336">
                  <c:v>1.8679700961036362E-2</c:v>
                </c:pt>
                <c:pt idx="1337">
                  <c:v>1.8667666888357137E-2</c:v>
                </c:pt>
                <c:pt idx="1338">
                  <c:v>1.8655612388861584E-2</c:v>
                </c:pt>
                <c:pt idx="1339">
                  <c:v>1.8643537653334923E-2</c:v>
                </c:pt>
                <c:pt idx="1340">
                  <c:v>1.8631442872557146E-2</c:v>
                </c:pt>
                <c:pt idx="1341">
                  <c:v>1.8619328237305222E-2</c:v>
                </c:pt>
                <c:pt idx="1342">
                  <c:v>1.8607193938352626E-2</c:v>
                </c:pt>
                <c:pt idx="1343">
                  <c:v>1.8595832064212919E-2</c:v>
                </c:pt>
                <c:pt idx="1344">
                  <c:v>1.8584060479008017E-2</c:v>
                </c:pt>
                <c:pt idx="1345">
                  <c:v>1.8571874109142534E-2</c:v>
                </c:pt>
                <c:pt idx="1346">
                  <c:v>1.8559668799441716E-2</c:v>
                </c:pt>
                <c:pt idx="1347">
                  <c:v>1.8547444740622393E-2</c:v>
                </c:pt>
                <c:pt idx="1348">
                  <c:v>1.8534796902708234E-2</c:v>
                </c:pt>
                <c:pt idx="1349">
                  <c:v>1.8522534043709217E-2</c:v>
                </c:pt>
                <c:pt idx="1350">
                  <c:v>1.8510253020825741E-2</c:v>
                </c:pt>
                <c:pt idx="1351">
                  <c:v>1.8497954024772056E-2</c:v>
                </c:pt>
                <c:pt idx="1352">
                  <c:v>1.8485637246255401E-2</c:v>
                </c:pt>
                <c:pt idx="1353">
                  <c:v>1.847371733591243E-2</c:v>
                </c:pt>
                <c:pt idx="1354">
                  <c:v>1.8461367373021852E-2</c:v>
                </c:pt>
                <c:pt idx="1355">
                  <c:v>1.844900018660613E-2</c:v>
                </c:pt>
                <c:pt idx="1356">
                  <c:v>1.8436615967347202E-2</c:v>
                </c:pt>
                <c:pt idx="1357">
                  <c:v>1.84237932912324E-2</c:v>
                </c:pt>
                <c:pt idx="1358">
                  <c:v>1.8411373822579787E-2</c:v>
                </c:pt>
                <c:pt idx="1359">
                  <c:v>1.8398937906305011E-2</c:v>
                </c:pt>
                <c:pt idx="1360">
                  <c:v>1.8386485733081478E-2</c:v>
                </c:pt>
                <c:pt idx="1361">
                  <c:v>1.8374446051906062E-2</c:v>
                </c:pt>
                <c:pt idx="1362">
                  <c:v>1.8361963639630104E-2</c:v>
                </c:pt>
                <c:pt idx="1363">
                  <c:v>1.8349465529152509E-2</c:v>
                </c:pt>
                <c:pt idx="1364">
                  <c:v>1.8336951911119014E-2</c:v>
                </c:pt>
                <c:pt idx="1365">
                  <c:v>1.8324422976170932E-2</c:v>
                </c:pt>
                <c:pt idx="1366">
                  <c:v>1.8311878914944717E-2</c:v>
                </c:pt>
                <c:pt idx="1367">
                  <c:v>1.8299319918072855E-2</c:v>
                </c:pt>
                <c:pt idx="1368">
                  <c:v>1.8286746176184736E-2</c:v>
                </c:pt>
                <c:pt idx="1369">
                  <c:v>1.8272831956379101E-2</c:v>
                </c:pt>
                <c:pt idx="1370">
                  <c:v>1.8260224510417977E-2</c:v>
                </c:pt>
                <c:pt idx="1371">
                  <c:v>1.8247602931314374E-2</c:v>
                </c:pt>
                <c:pt idx="1372">
                  <c:v>1.8234967409710569E-2</c:v>
                </c:pt>
                <c:pt idx="1373">
                  <c:v>1.8222318136243639E-2</c:v>
                </c:pt>
                <c:pt idx="1374">
                  <c:v>1.8210105277947742E-2</c:v>
                </c:pt>
                <c:pt idx="1375">
                  <c:v>1.8197430599914938E-2</c:v>
                </c:pt>
                <c:pt idx="1376">
                  <c:v>1.8184742728512244E-2</c:v>
                </c:pt>
                <c:pt idx="1377">
                  <c:v>1.8172041854348273E-2</c:v>
                </c:pt>
                <c:pt idx="1378">
                  <c:v>1.8158872162985895E-2</c:v>
                </c:pt>
                <c:pt idx="1379">
                  <c:v>1.814614438148628E-2</c:v>
                </c:pt>
                <c:pt idx="1380">
                  <c:v>1.8133404182461399E-2</c:v>
                </c:pt>
                <c:pt idx="1381">
                  <c:v>1.8120651756511827E-2</c:v>
                </c:pt>
                <c:pt idx="1382">
                  <c:v>1.8107887294234667E-2</c:v>
                </c:pt>
                <c:pt idx="1383">
                  <c:v>1.8095574224909747E-2</c:v>
                </c:pt>
                <c:pt idx="1384">
                  <c:v>1.8082787668083064E-2</c:v>
                </c:pt>
                <c:pt idx="1385">
                  <c:v>1.8069989633199408E-2</c:v>
                </c:pt>
                <c:pt idx="1386">
                  <c:v>1.805718031082721E-2</c:v>
                </c:pt>
                <c:pt idx="1387">
                  <c:v>1.8043891108464848E-2</c:v>
                </c:pt>
                <c:pt idx="1388">
                  <c:v>1.8031058430476348E-2</c:v>
                </c:pt>
                <c:pt idx="1389">
                  <c:v>1.8018215050201399E-2</c:v>
                </c:pt>
                <c:pt idx="1390">
                  <c:v>1.8005361158198008E-2</c:v>
                </c:pt>
                <c:pt idx="1391">
                  <c:v>1.7992496945020264E-2</c:v>
                </c:pt>
                <c:pt idx="1392">
                  <c:v>1.7979622601217486E-2</c:v>
                </c:pt>
                <c:pt idx="1393">
                  <c:v>1.7966738317332476E-2</c:v>
                </c:pt>
                <c:pt idx="1394">
                  <c:v>1.7953844283904549E-2</c:v>
                </c:pt>
                <c:pt idx="1395">
                  <c:v>1.7941419913675934E-2</c:v>
                </c:pt>
                <c:pt idx="1396">
                  <c:v>1.7929468734681202E-2</c:v>
                </c:pt>
                <c:pt idx="1397">
                  <c:v>1.7916550290170394E-2</c:v>
                </c:pt>
                <c:pt idx="1398">
                  <c:v>1.790362281736501E-2</c:v>
                </c:pt>
                <c:pt idx="1399">
                  <c:v>1.7890202646070098E-2</c:v>
                </c:pt>
                <c:pt idx="1400">
                  <c:v>1.7877256496287131E-2</c:v>
                </c:pt>
                <c:pt idx="1401">
                  <c:v>1.7864301903298026E-2</c:v>
                </c:pt>
                <c:pt idx="1402">
                  <c:v>1.7851339057583387E-2</c:v>
                </c:pt>
                <c:pt idx="1403">
                  <c:v>1.783836814961854E-2</c:v>
                </c:pt>
                <c:pt idx="1404">
                  <c:v>1.7825879053156805E-2</c:v>
                </c:pt>
                <c:pt idx="1405">
                  <c:v>1.7812893715594455E-2</c:v>
                </c:pt>
                <c:pt idx="1406">
                  <c:v>1.7799900873480431E-2</c:v>
                </c:pt>
                <c:pt idx="1407">
                  <c:v>1.7786900717262608E-2</c:v>
                </c:pt>
                <c:pt idx="1408">
                  <c:v>1.7773893437380919E-2</c:v>
                </c:pt>
                <c:pt idx="1409">
                  <c:v>1.776038406059656E-2</c:v>
                </c:pt>
                <c:pt idx="1410">
                  <c:v>1.7747362049787999E-2</c:v>
                </c:pt>
                <c:pt idx="1411">
                  <c:v>1.7734333500358801E-2</c:v>
                </c:pt>
                <c:pt idx="1412">
                  <c:v>1.771943596739288E-2</c:v>
                </c:pt>
                <c:pt idx="1413">
                  <c:v>1.770689349233345E-2</c:v>
                </c:pt>
                <c:pt idx="1414">
                  <c:v>1.7693846630568794E-2</c:v>
                </c:pt>
                <c:pt idx="1415">
                  <c:v>1.7680794005295132E-2</c:v>
                </c:pt>
                <c:pt idx="1416">
                  <c:v>1.766773580691397E-2</c:v>
                </c:pt>
                <c:pt idx="1417">
                  <c:v>1.7654672225822395E-2</c:v>
                </c:pt>
                <c:pt idx="1418">
                  <c:v>1.7641603452412644E-2</c:v>
                </c:pt>
                <c:pt idx="1419">
                  <c:v>1.7628529677071209E-2</c:v>
                </c:pt>
                <c:pt idx="1420">
                  <c:v>1.7615451090180159E-2</c:v>
                </c:pt>
                <c:pt idx="1421">
                  <c:v>1.7600846084205049E-2</c:v>
                </c:pt>
                <c:pt idx="1422">
                  <c:v>1.7587752150915244E-2</c:v>
                </c:pt>
                <c:pt idx="1423">
                  <c:v>1.7574650607884774E-2</c:v>
                </c:pt>
                <c:pt idx="1424">
                  <c:v>1.7561542196948495E-2</c:v>
                </c:pt>
                <c:pt idx="1425">
                  <c:v>1.7548427662066518E-2</c:v>
                </c:pt>
                <c:pt idx="1426">
                  <c:v>1.7535821109657498E-2</c:v>
                </c:pt>
                <c:pt idx="1427">
                  <c:v>1.7522697437317169E-2</c:v>
                </c:pt>
                <c:pt idx="1428">
                  <c:v>1.7509569787758285E-2</c:v>
                </c:pt>
                <c:pt idx="1429">
                  <c:v>1.7496438916165178E-2</c:v>
                </c:pt>
                <c:pt idx="1430">
                  <c:v>1.7482789315740467E-2</c:v>
                </c:pt>
                <c:pt idx="1431">
                  <c:v>1.7469653779280187E-2</c:v>
                </c:pt>
                <c:pt idx="1432">
                  <c:v>1.7456517386060896E-2</c:v>
                </c:pt>
                <c:pt idx="1433">
                  <c:v>1.7443380897033463E-2</c:v>
                </c:pt>
                <c:pt idx="1434">
                  <c:v>1.7430245075270096E-2</c:v>
                </c:pt>
                <c:pt idx="1435">
                  <c:v>1.7417628583245828E-2</c:v>
                </c:pt>
                <c:pt idx="1436">
                  <c:v>1.7404496481932132E-2</c:v>
                </c:pt>
                <c:pt idx="1437">
                  <c:v>1.7391367276924582E-2</c:v>
                </c:pt>
                <c:pt idx="1438">
                  <c:v>1.7378241742624485E-2</c:v>
                </c:pt>
                <c:pt idx="1439">
                  <c:v>1.7364602831615065E-2</c:v>
                </c:pt>
                <c:pt idx="1440">
                  <c:v>1.7351487156879661E-2</c:v>
                </c:pt>
                <c:pt idx="1441">
                  <c:v>1.7338377550371042E-2</c:v>
                </c:pt>
                <c:pt idx="1442">
                  <c:v>1.7325274792148279E-2</c:v>
                </c:pt>
                <c:pt idx="1443">
                  <c:v>1.7312179664390907E-2</c:v>
                </c:pt>
                <c:pt idx="1444">
                  <c:v>1.7299092951405019E-2</c:v>
                </c:pt>
                <c:pt idx="1445">
                  <c:v>1.7286015439615894E-2</c:v>
                </c:pt>
                <c:pt idx="1446">
                  <c:v>1.7272947917573191E-2</c:v>
                </c:pt>
                <c:pt idx="1447">
                  <c:v>1.7259891218483894E-2</c:v>
                </c:pt>
                <c:pt idx="1448">
                  <c:v>1.7247877032877813E-2</c:v>
                </c:pt>
                <c:pt idx="1449">
                  <c:v>1.7234849157931068E-2</c:v>
                </c:pt>
                <c:pt idx="1450">
                  <c:v>1.7221837427202149E-2</c:v>
                </c:pt>
                <c:pt idx="1451">
                  <c:v>1.7208842086967029E-2</c:v>
                </c:pt>
                <c:pt idx="1452">
                  <c:v>1.7195351664708224E-2</c:v>
                </c:pt>
                <c:pt idx="1453">
                  <c:v>1.7182390519961465E-2</c:v>
                </c:pt>
                <c:pt idx="1454">
                  <c:v>1.7169446523362088E-2</c:v>
                </c:pt>
                <c:pt idx="1455">
                  <c:v>1.71565199211695E-2</c:v>
                </c:pt>
                <c:pt idx="1456">
                  <c:v>1.7144119862384195E-2</c:v>
                </c:pt>
                <c:pt idx="1457">
                  <c:v>1.7131228036542615E-2</c:v>
                </c:pt>
                <c:pt idx="1458">
                  <c:v>1.7118354324950475E-2</c:v>
                </c:pt>
                <c:pt idx="1459">
                  <c:v>1.7105498973834992E-2</c:v>
                </c:pt>
                <c:pt idx="1460">
                  <c:v>1.709266222941723E-2</c:v>
                </c:pt>
                <c:pt idx="1461">
                  <c:v>1.7079339380392706E-2</c:v>
                </c:pt>
                <c:pt idx="1462">
                  <c:v>1.7066541433839701E-2</c:v>
                </c:pt>
                <c:pt idx="1463">
                  <c:v>1.7053762851563438E-2</c:v>
                </c:pt>
                <c:pt idx="1464">
                  <c:v>1.7039182784726523E-2</c:v>
                </c:pt>
                <c:pt idx="1465">
                  <c:v>1.7026947856354977E-2</c:v>
                </c:pt>
                <c:pt idx="1466">
                  <c:v>1.7014230811674809E-2</c:v>
                </c:pt>
                <c:pt idx="1467">
                  <c:v>1.7001534132248301E-2</c:v>
                </c:pt>
                <c:pt idx="1468">
                  <c:v>1.698885806425084E-2</c:v>
                </c:pt>
                <c:pt idx="1469">
                  <c:v>1.6976202853850347E-2</c:v>
                </c:pt>
                <c:pt idx="1470">
                  <c:v>1.6963568747210792E-2</c:v>
                </c:pt>
                <c:pt idx="1471">
                  <c:v>1.6950955990489111E-2</c:v>
                </c:pt>
                <c:pt idx="1472">
                  <c:v>1.6938364829839177E-2</c:v>
                </c:pt>
                <c:pt idx="1473">
                  <c:v>1.6925795511406067E-2</c:v>
                </c:pt>
                <c:pt idx="1474">
                  <c:v>1.6911279530291125E-2</c:v>
                </c:pt>
                <c:pt idx="1475">
                  <c:v>1.6898759028296371E-2</c:v>
                </c:pt>
                <c:pt idx="1476">
                  <c:v>1.6886261183202061E-2</c:v>
                </c:pt>
                <c:pt idx="1477">
                  <c:v>1.6873786241169992E-2</c:v>
                </c:pt>
                <c:pt idx="1478">
                  <c:v>1.6862797337921592E-2</c:v>
                </c:pt>
                <c:pt idx="1479">
                  <c:v>1.685036541348656E-2</c:v>
                </c:pt>
                <c:pt idx="1480">
                  <c:v>1.6837957073244921E-2</c:v>
                </c:pt>
                <c:pt idx="1481">
                  <c:v>1.682557256330932E-2</c:v>
                </c:pt>
                <c:pt idx="1482">
                  <c:v>1.6810482955949231E-2</c:v>
                </c:pt>
                <c:pt idx="1483">
                  <c:v>1.679815284752998E-2</c:v>
                </c:pt>
                <c:pt idx="1484">
                  <c:v>1.6785847381157404E-2</c:v>
                </c:pt>
                <c:pt idx="1485">
                  <c:v>1.6773566802939066E-2</c:v>
                </c:pt>
                <c:pt idx="1486">
                  <c:v>1.6762744205735262E-2</c:v>
                </c:pt>
                <c:pt idx="1487">
                  <c:v>1.6749081295367722E-2</c:v>
                </c:pt>
                <c:pt idx="1488">
                  <c:v>1.6736876858203496E-2</c:v>
                </c:pt>
                <c:pt idx="1489">
                  <c:v>1.6724698293571063E-2</c:v>
                </c:pt>
                <c:pt idx="1490">
                  <c:v>1.6712545847552492E-2</c:v>
                </c:pt>
                <c:pt idx="1491">
                  <c:v>1.6700419766222951E-2</c:v>
                </c:pt>
                <c:pt idx="1492">
                  <c:v>1.6688320295655003E-2</c:v>
                </c:pt>
                <c:pt idx="1493">
                  <c:v>1.6676247681914735E-2</c:v>
                </c:pt>
                <c:pt idx="1494">
                  <c:v>1.6664202171064346E-2</c:v>
                </c:pt>
                <c:pt idx="1495">
                  <c:v>1.6652184009159122E-2</c:v>
                </c:pt>
                <c:pt idx="1496">
                  <c:v>1.664019344225175E-2</c:v>
                </c:pt>
                <c:pt idx="1497">
                  <c:v>1.6628230716388876E-2</c:v>
                </c:pt>
                <c:pt idx="1498">
                  <c:v>1.6616296077612388E-2</c:v>
                </c:pt>
                <c:pt idx="1499">
                  <c:v>1.6605766270709973E-2</c:v>
                </c:pt>
                <c:pt idx="1500">
                  <c:v>1.6594341341683822E-2</c:v>
                </c:pt>
                <c:pt idx="1501">
                  <c:v>1.6582486049044526E-2</c:v>
                </c:pt>
                <c:pt idx="1502">
                  <c:v>1.6570659750457028E-2</c:v>
                </c:pt>
                <c:pt idx="1503">
                  <c:v>1.655886269190799E-2</c:v>
                </c:pt>
                <c:pt idx="1504">
                  <c:v>1.6544841407465264E-2</c:v>
                </c:pt>
                <c:pt idx="1505">
                  <c:v>1.6534907910726909E-2</c:v>
                </c:pt>
                <c:pt idx="1506">
                  <c:v>1.652320173965793E-2</c:v>
                </c:pt>
                <c:pt idx="1507">
                  <c:v>1.6511525811853552E-2</c:v>
                </c:pt>
                <c:pt idx="1508">
                  <c:v>1.6500324608927256E-2</c:v>
                </c:pt>
                <c:pt idx="1509">
                  <c:v>1.6488708156059788E-2</c:v>
                </c:pt>
                <c:pt idx="1510">
                  <c:v>1.6477122665007529E-2</c:v>
                </c:pt>
                <c:pt idx="1511">
                  <c:v>1.6465568381720481E-2</c:v>
                </c:pt>
                <c:pt idx="1512">
                  <c:v>1.6453608430642582E-2</c:v>
                </c:pt>
                <c:pt idx="1513">
                  <c:v>1.6442119127673786E-2</c:v>
                </c:pt>
                <c:pt idx="1514">
                  <c:v>1.6430661789680275E-2</c:v>
                </c:pt>
                <c:pt idx="1515">
                  <c:v>1.6419236662602893E-2</c:v>
                </c:pt>
                <c:pt idx="1516">
                  <c:v>1.6402971416145058E-2</c:v>
                </c:pt>
                <c:pt idx="1517">
                  <c:v>1.6391625539476113E-2</c:v>
                </c:pt>
                <c:pt idx="1518">
                  <c:v>1.6380312716922654E-2</c:v>
                </c:pt>
                <c:pt idx="1519">
                  <c:v>1.6369033194407964E-2</c:v>
                </c:pt>
                <c:pt idx="1520">
                  <c:v>1.6357787217852693E-2</c:v>
                </c:pt>
                <c:pt idx="1521">
                  <c:v>1.6346575033173532E-2</c:v>
                </c:pt>
                <c:pt idx="1522">
                  <c:v>1.6335396886281467E-2</c:v>
                </c:pt>
                <c:pt idx="1523">
                  <c:v>1.6324253023086602E-2</c:v>
                </c:pt>
                <c:pt idx="1524">
                  <c:v>1.6313143689493329E-2</c:v>
                </c:pt>
                <c:pt idx="1525">
                  <c:v>1.6301247764733191E-2</c:v>
                </c:pt>
                <c:pt idx="1526">
                  <c:v>1.6290212409602191E-2</c:v>
                </c:pt>
                <c:pt idx="1527">
                  <c:v>1.6279212360742576E-2</c:v>
                </c:pt>
                <c:pt idx="1528">
                  <c:v>1.6268247864058949E-2</c:v>
                </c:pt>
                <c:pt idx="1529">
                  <c:v>1.62573191654533E-2</c:v>
                </c:pt>
                <c:pt idx="1530">
                  <c:v>1.6245272997065335E-2</c:v>
                </c:pt>
                <c:pt idx="1531">
                  <c:v>1.6234419644592407E-2</c:v>
                </c:pt>
                <c:pt idx="1532">
                  <c:v>1.6223602843482076E-2</c:v>
                </c:pt>
                <c:pt idx="1533">
                  <c:v>1.6212822839614154E-2</c:v>
                </c:pt>
                <c:pt idx="1534">
                  <c:v>1.6201689141230061E-2</c:v>
                </c:pt>
                <c:pt idx="1535">
                  <c:v>1.6190985739686286E-2</c:v>
                </c:pt>
                <c:pt idx="1536">
                  <c:v>1.6180319892563393E-2</c:v>
                </c:pt>
                <c:pt idx="1537">
                  <c:v>1.6169691845736436E-2</c:v>
                </c:pt>
                <c:pt idx="1538">
                  <c:v>1.6159483384485116E-2</c:v>
                </c:pt>
                <c:pt idx="1539">
                  <c:v>1.6148929327371397E-2</c:v>
                </c:pt>
                <c:pt idx="1540">
                  <c:v>1.6138413788571025E-2</c:v>
                </c:pt>
                <c:pt idx="1541">
                  <c:v>1.6127937013938051E-2</c:v>
                </c:pt>
                <c:pt idx="1542">
                  <c:v>1.6117127221428836E-2</c:v>
                </c:pt>
                <c:pt idx="1543">
                  <c:v>1.6106731139569112E-2</c:v>
                </c:pt>
                <c:pt idx="1544">
                  <c:v>1.6096374579041683E-2</c:v>
                </c:pt>
                <c:pt idx="1545">
                  <c:v>1.6086057785696845E-2</c:v>
                </c:pt>
                <c:pt idx="1546">
                  <c:v>1.6075781005383587E-2</c:v>
                </c:pt>
                <c:pt idx="1547">
                  <c:v>1.6065544483946131E-2</c:v>
                </c:pt>
                <c:pt idx="1548">
                  <c:v>1.6055348467227382E-2</c:v>
                </c:pt>
                <c:pt idx="1549">
                  <c:v>1.6045193201068515E-2</c:v>
                </c:pt>
                <c:pt idx="1550">
                  <c:v>1.6035078931305062E-2</c:v>
                </c:pt>
                <c:pt idx="1551">
                  <c:v>1.6026055063658135E-2</c:v>
                </c:pt>
                <c:pt idx="1552">
                  <c:v>1.6016015718962901E-2</c:v>
                </c:pt>
                <c:pt idx="1553">
                  <c:v>1.6006018049113779E-2</c:v>
                </c:pt>
                <c:pt idx="1554">
                  <c:v>1.5996062299919012E-2</c:v>
                </c:pt>
                <c:pt idx="1555">
                  <c:v>1.5986148717181087E-2</c:v>
                </c:pt>
                <c:pt idx="1556">
                  <c:v>1.5975940781729456E-2</c:v>
                </c:pt>
                <c:pt idx="1557">
                  <c:v>1.5966114967565389E-2</c:v>
                </c:pt>
                <c:pt idx="1558">
                  <c:v>1.5956332076974146E-2</c:v>
                </c:pt>
                <c:pt idx="1559">
                  <c:v>1.5946592355755598E-2</c:v>
                </c:pt>
                <c:pt idx="1560">
                  <c:v>1.5937221903320163E-2</c:v>
                </c:pt>
                <c:pt idx="1561">
                  <c:v>1.5927566481079417E-2</c:v>
                </c:pt>
                <c:pt idx="1562">
                  <c:v>1.5917954945861307E-2</c:v>
                </c:pt>
                <c:pt idx="1563">
                  <c:v>1.5908387543453754E-2</c:v>
                </c:pt>
                <c:pt idx="1564">
                  <c:v>1.5898549893222119E-2</c:v>
                </c:pt>
                <c:pt idx="1565">
                  <c:v>1.5889074349988114E-2</c:v>
                </c:pt>
                <c:pt idx="1566">
                  <c:v>1.5879643696690711E-2</c:v>
                </c:pt>
                <c:pt idx="1567">
                  <c:v>1.5870258179117476E-2</c:v>
                </c:pt>
                <c:pt idx="1568">
                  <c:v>1.5860918043054222E-2</c:v>
                </c:pt>
                <c:pt idx="1569">
                  <c:v>1.58519236818935E-2</c:v>
                </c:pt>
                <c:pt idx="1570">
                  <c:v>1.5842672091058198E-2</c:v>
                </c:pt>
                <c:pt idx="1571">
                  <c:v>1.5833466599271009E-2</c:v>
                </c:pt>
                <c:pt idx="1572">
                  <c:v>1.5824307452306167E-2</c:v>
                </c:pt>
                <c:pt idx="1573">
                  <c:v>1.5815194895933481E-2</c:v>
                </c:pt>
                <c:pt idx="1574">
                  <c:v>1.5806129175925415E-2</c:v>
                </c:pt>
                <c:pt idx="1575">
                  <c:v>1.5797110538050461E-2</c:v>
                </c:pt>
                <c:pt idx="1576">
                  <c:v>1.5788139228076661E-2</c:v>
                </c:pt>
                <c:pt idx="1577">
                  <c:v>1.5778388514276511E-2</c:v>
                </c:pt>
                <c:pt idx="1578">
                  <c:v>1.5769521944876953E-2</c:v>
                </c:pt>
                <c:pt idx="1579">
                  <c:v>1.5760703500285009E-2</c:v>
                </c:pt>
                <c:pt idx="1580">
                  <c:v>1.5751933426285815E-2</c:v>
                </c:pt>
                <c:pt idx="1581">
                  <c:v>1.5743211968664936E-2</c:v>
                </c:pt>
                <c:pt idx="1582">
                  <c:v>1.5734798952264019E-2</c:v>
                </c:pt>
                <c:pt idx="1583">
                  <c:v>1.5726172247512816E-2</c:v>
                </c:pt>
                <c:pt idx="1584">
                  <c:v>1.5717594876583887E-2</c:v>
                </c:pt>
                <c:pt idx="1585">
                  <c:v>1.5709067085252215E-2</c:v>
                </c:pt>
                <c:pt idx="1586">
                  <c:v>1.5700342528653596E-2</c:v>
                </c:pt>
                <c:pt idx="1587">
                  <c:v>1.5691917930745616E-2</c:v>
                </c:pt>
                <c:pt idx="1588">
                  <c:v>1.5683543669691016E-2</c:v>
                </c:pt>
                <c:pt idx="1589">
                  <c:v>1.5675219991271885E-2</c:v>
                </c:pt>
                <c:pt idx="1590">
                  <c:v>1.5667180424645325E-2</c:v>
                </c:pt>
                <c:pt idx="1591">
                  <c:v>1.5658955272147865E-2</c:v>
                </c:pt>
                <c:pt idx="1592">
                  <c:v>1.5650781419661204E-2</c:v>
                </c:pt>
                <c:pt idx="1593">
                  <c:v>1.5642659112957702E-2</c:v>
                </c:pt>
                <c:pt idx="1594">
                  <c:v>1.5634588597810164E-2</c:v>
                </c:pt>
                <c:pt idx="1595">
                  <c:v>1.5626353919757013E-2</c:v>
                </c:pt>
                <c:pt idx="1596">
                  <c:v>1.5618391201616075E-2</c:v>
                </c:pt>
                <c:pt idx="1597">
                  <c:v>1.561048103234778E-2</c:v>
                </c:pt>
                <c:pt idx="1598">
                  <c:v>1.5602623657732916E-2</c:v>
                </c:pt>
                <c:pt idx="1599">
                  <c:v>1.5594819323551404E-2</c:v>
                </c:pt>
                <c:pt idx="1600">
                  <c:v>1.5587068275584896E-2</c:v>
                </c:pt>
                <c:pt idx="1601">
                  <c:v>1.5579370759614181E-2</c:v>
                </c:pt>
                <c:pt idx="1602">
                  <c:v>1.5571727021421783E-2</c:v>
                </c:pt>
                <c:pt idx="1603">
                  <c:v>1.5564701821736558E-2</c:v>
                </c:pt>
                <c:pt idx="1604">
                  <c:v>1.555715547219263E-2</c:v>
                </c:pt>
                <c:pt idx="1605">
                  <c:v>1.5549663577607257E-2</c:v>
                </c:pt>
                <c:pt idx="1606">
                  <c:v>1.5542226383744069E-2</c:v>
                </c:pt>
                <c:pt idx="1607">
                  <c:v>1.5534844136365369E-2</c:v>
                </c:pt>
                <c:pt idx="1608">
                  <c:v>1.5527346929525806E-2</c:v>
                </c:pt>
                <c:pt idx="1609">
                  <c:v>1.5520079045488352E-2</c:v>
                </c:pt>
                <c:pt idx="1610">
                  <c:v>1.551286686532318E-2</c:v>
                </c:pt>
                <c:pt idx="1611">
                  <c:v>1.5505710634805121E-2</c:v>
                </c:pt>
                <c:pt idx="1612">
                  <c:v>1.5498765698535616E-2</c:v>
                </c:pt>
                <c:pt idx="1613">
                  <c:v>1.5491718291154413E-2</c:v>
                </c:pt>
                <c:pt idx="1614">
                  <c:v>1.5484727550630495E-2</c:v>
                </c:pt>
                <c:pt idx="1615">
                  <c:v>1.5477793722737207E-2</c:v>
                </c:pt>
                <c:pt idx="1616">
                  <c:v>1.5470777329117403E-2</c:v>
                </c:pt>
                <c:pt idx="1617">
                  <c:v>1.5463961957819315E-2</c:v>
                </c:pt>
                <c:pt idx="1618">
                  <c:v>1.5457204256626842E-2</c:v>
                </c:pt>
                <c:pt idx="1619">
                  <c:v>1.5450504471326669E-2</c:v>
                </c:pt>
                <c:pt idx="1620">
                  <c:v>1.5443862847706803E-2</c:v>
                </c:pt>
                <c:pt idx="1621">
                  <c:v>1.5437399684050888E-2</c:v>
                </c:pt>
                <c:pt idx="1622">
                  <c:v>1.5430871126323315E-2</c:v>
                </c:pt>
                <c:pt idx="1623">
                  <c:v>1.5424401447462604E-2</c:v>
                </c:pt>
                <c:pt idx="1624">
                  <c:v>1.5417990893256239E-2</c:v>
                </c:pt>
                <c:pt idx="1625">
                  <c:v>1.5411639709493462E-2</c:v>
                </c:pt>
                <c:pt idx="1626">
                  <c:v>1.5405348141967494E-2</c:v>
                </c:pt>
                <c:pt idx="1627">
                  <c:v>1.5399116436471114E-2</c:v>
                </c:pt>
                <c:pt idx="1628">
                  <c:v>1.5392944838801074E-2</c:v>
                </c:pt>
                <c:pt idx="1629">
                  <c:v>1.5386572202133441E-2</c:v>
                </c:pt>
                <c:pt idx="1630">
                  <c:v>1.5380534033307632E-2</c:v>
                </c:pt>
                <c:pt idx="1631">
                  <c:v>1.5374556770459041E-2</c:v>
                </c:pt>
                <c:pt idx="1632">
                  <c:v>1.5368640659416243E-2</c:v>
                </c:pt>
                <c:pt idx="1633">
                  <c:v>1.5362785946012593E-2</c:v>
                </c:pt>
                <c:pt idx="1634">
                  <c:v>1.5357058603796311E-2</c:v>
                </c:pt>
                <c:pt idx="1635">
                  <c:v>1.5351323161200702E-2</c:v>
                </c:pt>
                <c:pt idx="1636">
                  <c:v>1.5345649833468727E-2</c:v>
                </c:pt>
                <c:pt idx="1637">
                  <c:v>1.5340038866434341E-2</c:v>
                </c:pt>
                <c:pt idx="1638">
                  <c:v>1.5334441947890543E-2</c:v>
                </c:pt>
                <c:pt idx="1639">
                  <c:v>1.5328960782951661E-2</c:v>
                </c:pt>
                <c:pt idx="1640">
                  <c:v>1.532354273655665E-2</c:v>
                </c:pt>
                <c:pt idx="1641">
                  <c:v>1.5318188054563624E-2</c:v>
                </c:pt>
                <c:pt idx="1642">
                  <c:v>1.5312928046223917E-2</c:v>
                </c:pt>
                <c:pt idx="1643">
                  <c:v>1.5307696406114813E-2</c:v>
                </c:pt>
                <c:pt idx="1644">
                  <c:v>1.530252884764581E-2</c:v>
                </c:pt>
                <c:pt idx="1645">
                  <c:v>1.5297425616680569E-2</c:v>
                </c:pt>
                <c:pt idx="1646">
                  <c:v>1.5292386959084059E-2</c:v>
                </c:pt>
                <c:pt idx="1647">
                  <c:v>1.5287404383437522E-2</c:v>
                </c:pt>
                <c:pt idx="1648">
                  <c:v>1.5282500136532855E-2</c:v>
                </c:pt>
                <c:pt idx="1649">
                  <c:v>1.5277661221011535E-2</c:v>
                </c:pt>
                <c:pt idx="1650">
                  <c:v>1.5272887882763391E-2</c:v>
                </c:pt>
                <c:pt idx="1651">
                  <c:v>1.5268180367682165E-2</c:v>
                </c:pt>
                <c:pt idx="1652">
                  <c:v>1.5263538921667678E-2</c:v>
                </c:pt>
                <c:pt idx="1653">
                  <c:v>1.5258963790621489E-2</c:v>
                </c:pt>
                <c:pt idx="1654">
                  <c:v>1.5254455220450809E-2</c:v>
                </c:pt>
                <c:pt idx="1655">
                  <c:v>1.5249985412249525E-2</c:v>
                </c:pt>
                <c:pt idx="1656">
                  <c:v>1.5245573730605023E-2</c:v>
                </c:pt>
                <c:pt idx="1657">
                  <c:v>1.5241256900332437E-2</c:v>
                </c:pt>
                <c:pt idx="1658">
                  <c:v>1.5237007573682765E-2</c:v>
                </c:pt>
                <c:pt idx="1659">
                  <c:v>1.5232825996567865E-2</c:v>
                </c:pt>
                <c:pt idx="1660">
                  <c:v>1.5228763651257521E-2</c:v>
                </c:pt>
                <c:pt idx="1661">
                  <c:v>1.5224723100945263E-2</c:v>
                </c:pt>
                <c:pt idx="1662">
                  <c:v>1.5220751058435279E-2</c:v>
                </c:pt>
                <c:pt idx="1663">
                  <c:v>1.5216847769669849E-2</c:v>
                </c:pt>
                <c:pt idx="1664">
                  <c:v>1.5213013480596936E-2</c:v>
                </c:pt>
                <c:pt idx="1665">
                  <c:v>1.520917304590472E-2</c:v>
                </c:pt>
                <c:pt idx="1666">
                  <c:v>1.5205472601535774E-2</c:v>
                </c:pt>
                <c:pt idx="1667">
                  <c:v>1.5201841874192823E-2</c:v>
                </c:pt>
                <c:pt idx="1668">
                  <c:v>1.519828110983517E-2</c:v>
                </c:pt>
                <c:pt idx="1669">
                  <c:v>1.5194885639134684E-2</c:v>
                </c:pt>
                <c:pt idx="1670">
                  <c:v>1.5191470513405369E-2</c:v>
                </c:pt>
                <c:pt idx="1671">
                  <c:v>1.5188126109150633E-2</c:v>
                </c:pt>
                <c:pt idx="1672">
                  <c:v>1.5184852672362116E-2</c:v>
                </c:pt>
                <c:pt idx="1673">
                  <c:v>1.5181535341830825E-2</c:v>
                </c:pt>
                <c:pt idx="1674">
                  <c:v>1.5178399520868809E-2</c:v>
                </c:pt>
                <c:pt idx="1675">
                  <c:v>1.5175335384774063E-2</c:v>
                </c:pt>
                <c:pt idx="1676">
                  <c:v>1.5172343179555518E-2</c:v>
                </c:pt>
                <c:pt idx="1677">
                  <c:v>1.5169423151224737E-2</c:v>
                </c:pt>
                <c:pt idx="1678">
                  <c:v>1.5166575545803383E-2</c:v>
                </c:pt>
                <c:pt idx="1679">
                  <c:v>1.5163800609317076E-2</c:v>
                </c:pt>
                <c:pt idx="1680">
                  <c:v>1.5161098587798896E-2</c:v>
                </c:pt>
                <c:pt idx="1681">
                  <c:v>1.5158469727288518E-2</c:v>
                </c:pt>
                <c:pt idx="1682">
                  <c:v>1.5156259915059559E-2</c:v>
                </c:pt>
                <c:pt idx="1683">
                  <c:v>1.5153834677936257E-2</c:v>
                </c:pt>
                <c:pt idx="1684">
                  <c:v>1.5151505508536733E-2</c:v>
                </c:pt>
                <c:pt idx="1685">
                  <c:v>1.5149269959210641E-2</c:v>
                </c:pt>
                <c:pt idx="1686">
                  <c:v>1.5146928462817575E-2</c:v>
                </c:pt>
                <c:pt idx="1687">
                  <c:v>1.5144866244621148E-2</c:v>
                </c:pt>
                <c:pt idx="1688">
                  <c:v>1.5142890684952944E-2</c:v>
                </c:pt>
                <c:pt idx="1689">
                  <c:v>1.5140999289114306E-2</c:v>
                </c:pt>
                <c:pt idx="1690">
                  <c:v>1.5139158968684502E-2</c:v>
                </c:pt>
                <c:pt idx="1691">
                  <c:v>1.5137444317630316E-2</c:v>
                </c:pt>
                <c:pt idx="1692">
                  <c:v>1.5135805560190134E-2</c:v>
                </c:pt>
                <c:pt idx="1693">
                  <c:v>1.5134240180593318E-2</c:v>
                </c:pt>
                <c:pt idx="1694">
                  <c:v>1.5132745654697671E-2</c:v>
                </c:pt>
                <c:pt idx="1695">
                  <c:v>1.5131077466375167E-2</c:v>
                </c:pt>
                <c:pt idx="1696">
                  <c:v>1.512971394516229E-2</c:v>
                </c:pt>
                <c:pt idx="1697">
                  <c:v>1.512841396059421E-2</c:v>
                </c:pt>
                <c:pt idx="1698">
                  <c:v>1.512717494102923E-2</c:v>
                </c:pt>
                <c:pt idx="1699">
                  <c:v>1.5126246899741756E-2</c:v>
                </c:pt>
                <c:pt idx="1700">
                  <c:v>1.5125124020229775E-2</c:v>
                </c:pt>
                <c:pt idx="1701">
                  <c:v>1.5124054090987181E-2</c:v>
                </c:pt>
                <c:pt idx="1702">
                  <c:v>1.5123034520880143E-2</c:v>
                </c:pt>
                <c:pt idx="1703">
                  <c:v>1.5122062710397188E-2</c:v>
                </c:pt>
                <c:pt idx="1704">
                  <c:v>1.5121136051650061E-2</c:v>
                </c:pt>
                <c:pt idx="1705">
                  <c:v>1.5120251928370257E-2</c:v>
                </c:pt>
                <c:pt idx="1706">
                  <c:v>1.5119407715912055E-2</c:v>
                </c:pt>
                <c:pt idx="1707">
                  <c:v>1.5118338412292955E-2</c:v>
                </c:pt>
                <c:pt idx="1708">
                  <c:v>1.5117023228589634E-2</c:v>
                </c:pt>
                <c:pt idx="1709">
                  <c:v>1.5116238839698556E-2</c:v>
                </c:pt>
                <c:pt idx="1710">
                  <c:v>1.5115461261862183E-2</c:v>
                </c:pt>
                <c:pt idx="1711">
                  <c:v>1.5114690520973612E-2</c:v>
                </c:pt>
                <c:pt idx="1712">
                  <c:v>1.5114190936966291E-2</c:v>
                </c:pt>
                <c:pt idx="1713">
                  <c:v>1.5113434417048811E-2</c:v>
                </c:pt>
                <c:pt idx="1714">
                  <c:v>1.5112684813896953E-2</c:v>
                </c:pt>
                <c:pt idx="1715">
                  <c:v>1.5111942153405167E-2</c:v>
                </c:pt>
                <c:pt idx="1716">
                  <c:v>1.5110940276987317E-2</c:v>
                </c:pt>
                <c:pt idx="1717">
                  <c:v>1.5110211101531389E-2</c:v>
                </c:pt>
                <c:pt idx="1718">
                  <c:v>1.5109488944272756E-2</c:v>
                </c:pt>
                <c:pt idx="1719">
                  <c:v>1.5108773831103635E-2</c:v>
                </c:pt>
                <c:pt idx="1720">
                  <c:v>1.5108065787918006E-2</c:v>
                </c:pt>
                <c:pt idx="1721">
                  <c:v>1.5107633436368381E-2</c:v>
                </c:pt>
                <c:pt idx="1722">
                  <c:v>1.5106940099525496E-2</c:v>
                </c:pt>
                <c:pt idx="1723">
                  <c:v>1.5106253912494346E-2</c:v>
                </c:pt>
                <c:pt idx="1724">
                  <c:v>1.5105478486833081E-2</c:v>
                </c:pt>
                <c:pt idx="1725">
                  <c:v>1.5104537073655337E-2</c:v>
                </c:pt>
                <c:pt idx="1726">
                  <c:v>1.5103873028427249E-2</c:v>
                </c:pt>
                <c:pt idx="1727">
                  <c:v>1.5103216238133054E-2</c:v>
                </c:pt>
                <c:pt idx="1728">
                  <c:v>1.5102566728665407E-2</c:v>
                </c:pt>
                <c:pt idx="1729">
                  <c:v>1.5101924525918737E-2</c:v>
                </c:pt>
                <c:pt idx="1730">
                  <c:v>1.5101289655785697E-2</c:v>
                </c:pt>
                <c:pt idx="1731">
                  <c:v>1.5100662144159831E-2</c:v>
                </c:pt>
                <c:pt idx="1732">
                  <c:v>1.5100042016935563E-2</c:v>
                </c:pt>
                <c:pt idx="1733">
                  <c:v>1.5099978708366612E-2</c:v>
                </c:pt>
                <c:pt idx="1734">
                  <c:v>1.5100200545315055E-2</c:v>
                </c:pt>
                <c:pt idx="1735">
                  <c:v>1.5099605314035305E-2</c:v>
                </c:pt>
                <c:pt idx="1736">
                  <c:v>1.5099017581548111E-2</c:v>
                </c:pt>
                <c:pt idx="1737">
                  <c:v>1.5098437373755762E-2</c:v>
                </c:pt>
                <c:pt idx="1738">
                  <c:v>1.5097032377505577E-2</c:v>
                </c:pt>
                <c:pt idx="1739">
                  <c:v>1.5096465717719816E-2</c:v>
                </c:pt>
                <c:pt idx="1740">
                  <c:v>1.5095906653820816E-2</c:v>
                </c:pt>
                <c:pt idx="1741">
                  <c:v>1.5095355211703054E-2</c:v>
                </c:pt>
                <c:pt idx="1742">
                  <c:v>1.5095650111657647E-2</c:v>
                </c:pt>
                <c:pt idx="1743">
                  <c:v>1.5095115595906417E-2</c:v>
                </c:pt>
                <c:pt idx="1744">
                  <c:v>1.5094588786142433E-2</c:v>
                </c:pt>
                <c:pt idx="1745">
                  <c:v>1.5094069708266267E-2</c:v>
                </c:pt>
                <c:pt idx="1746">
                  <c:v>1.5092713234215561E-2</c:v>
                </c:pt>
                <c:pt idx="1747">
                  <c:v>1.5092208066612512E-2</c:v>
                </c:pt>
                <c:pt idx="1748">
                  <c:v>1.5091710702065587E-2</c:v>
                </c:pt>
                <c:pt idx="1749">
                  <c:v>1.509122116647145E-2</c:v>
                </c:pt>
                <c:pt idx="1750">
                  <c:v>1.509073948572676E-2</c:v>
                </c:pt>
                <c:pt idx="1751">
                  <c:v>1.5091119061019301E-2</c:v>
                </c:pt>
                <c:pt idx="1752">
                  <c:v>1.5090654831544655E-2</c:v>
                </c:pt>
                <c:pt idx="1753">
                  <c:v>1.5090198541155097E-2</c:v>
                </c:pt>
                <c:pt idx="1754">
                  <c:v>1.5089750215751629E-2</c:v>
                </c:pt>
                <c:pt idx="1755">
                  <c:v>1.5089309881233533E-2</c:v>
                </c:pt>
                <c:pt idx="1756">
                  <c:v>1.5088877563501383E-2</c:v>
                </c:pt>
                <c:pt idx="1757">
                  <c:v>1.5088453288455319E-2</c:v>
                </c:pt>
                <c:pt idx="1758">
                  <c:v>1.5088037081995914E-2</c:v>
                </c:pt>
                <c:pt idx="1759">
                  <c:v>1.5086762100234762E-2</c:v>
                </c:pt>
                <c:pt idx="1760">
                  <c:v>1.5085781650667837E-2</c:v>
                </c:pt>
                <c:pt idx="1761">
                  <c:v>1.5085386934988027E-2</c:v>
                </c:pt>
                <c:pt idx="1762">
                  <c:v>1.5085000380540791E-2</c:v>
                </c:pt>
                <c:pt idx="1763">
                  <c:v>1.5084622013221437E-2</c:v>
                </c:pt>
                <c:pt idx="1764">
                  <c:v>1.508454350584915E-2</c:v>
                </c:pt>
                <c:pt idx="1765">
                  <c:v>1.5084182172871106E-2</c:v>
                </c:pt>
                <c:pt idx="1766">
                  <c:v>1.5083829106902556E-2</c:v>
                </c:pt>
                <c:pt idx="1767">
                  <c:v>1.5083484333841907E-2</c:v>
                </c:pt>
                <c:pt idx="1768">
                  <c:v>1.5082853889899869E-2</c:v>
                </c:pt>
                <c:pt idx="1769">
                  <c:v>1.5082525189160314E-2</c:v>
                </c:pt>
                <c:pt idx="1770">
                  <c:v>1.5082204856820212E-2</c:v>
                </c:pt>
                <c:pt idx="1771">
                  <c:v>1.5081892918775756E-2</c:v>
                </c:pt>
                <c:pt idx="1772">
                  <c:v>1.5081589400921813E-2</c:v>
                </c:pt>
                <c:pt idx="1773">
                  <c:v>1.5081591296764922E-2</c:v>
                </c:pt>
                <c:pt idx="1774">
                  <c:v>1.5081305299175354E-2</c:v>
                </c:pt>
                <c:pt idx="1775">
                  <c:v>1.5081027801669941E-2</c:v>
                </c:pt>
                <c:pt idx="1776">
                  <c:v>1.5080721103153687E-2</c:v>
                </c:pt>
                <c:pt idx="1777">
                  <c:v>1.5080162430564247E-2</c:v>
                </c:pt>
                <c:pt idx="1778">
                  <c:v>1.5079911204880895E-2</c:v>
                </c:pt>
                <c:pt idx="1779">
                  <c:v>1.5079668584365394E-2</c:v>
                </c:pt>
                <c:pt idx="1780">
                  <c:v>1.507943459491305E-2</c:v>
                </c:pt>
                <c:pt idx="1781">
                  <c:v>1.5079209262423145E-2</c:v>
                </c:pt>
                <c:pt idx="1782">
                  <c:v>1.5078992612790547E-2</c:v>
                </c:pt>
                <c:pt idx="1783">
                  <c:v>1.507878467191542E-2</c:v>
                </c:pt>
                <c:pt idx="1784">
                  <c:v>1.5078585465693075E-2</c:v>
                </c:pt>
                <c:pt idx="1785">
                  <c:v>1.5078699449355035E-2</c:v>
                </c:pt>
                <c:pt idx="1786">
                  <c:v>1.5079434008684193E-2</c:v>
                </c:pt>
                <c:pt idx="1787">
                  <c:v>1.5079263688194804E-2</c:v>
                </c:pt>
                <c:pt idx="1788">
                  <c:v>1.5079102214825642E-2</c:v>
                </c:pt>
                <c:pt idx="1789">
                  <c:v>1.5078949614478148E-2</c:v>
                </c:pt>
                <c:pt idx="1790">
                  <c:v>1.5078111528321324E-2</c:v>
                </c:pt>
                <c:pt idx="1791">
                  <c:v>1.5077980579297896E-2</c:v>
                </c:pt>
                <c:pt idx="1792">
                  <c:v>1.5077858591357709E-2</c:v>
                </c:pt>
                <c:pt idx="1793">
                  <c:v>1.5077745590400921E-2</c:v>
                </c:pt>
                <c:pt idx="1794">
                  <c:v>1.5077952285580931E-2</c:v>
                </c:pt>
                <c:pt idx="1795">
                  <c:v>1.5077857987062371E-2</c:v>
                </c:pt>
                <c:pt idx="1796">
                  <c:v>1.5077772755457554E-2</c:v>
                </c:pt>
                <c:pt idx="1797">
                  <c:v>1.5077696616670105E-2</c:v>
                </c:pt>
                <c:pt idx="1798">
                  <c:v>1.5077316296904432E-2</c:v>
                </c:pt>
                <c:pt idx="1799">
                  <c:v>1.507725776176966E-2</c:v>
                </c:pt>
                <c:pt idx="1800">
                  <c:v>1.5077208394926369E-2</c:v>
                </c:pt>
                <c:pt idx="1801">
                  <c:v>1.5077168222276026E-2</c:v>
                </c:pt>
                <c:pt idx="1802">
                  <c:v>1.5077769246343239E-2</c:v>
                </c:pt>
                <c:pt idx="1803">
                  <c:v>1.5077432183635506E-2</c:v>
                </c:pt>
                <c:pt idx="1804">
                  <c:v>1.5077420419836875E-2</c:v>
                </c:pt>
                <c:pt idx="1805">
                  <c:v>1.5077417956077244E-2</c:v>
                </c:pt>
                <c:pt idx="1806">
                  <c:v>1.5077424818259371E-2</c:v>
                </c:pt>
                <c:pt idx="1807">
                  <c:v>1.5077441032286448E-2</c:v>
                </c:pt>
                <c:pt idx="1808">
                  <c:v>1.5077466624062973E-2</c:v>
                </c:pt>
                <c:pt idx="1809">
                  <c:v>1.5077501619492135E-2</c:v>
                </c:pt>
                <c:pt idx="1810">
                  <c:v>1.5077546044477565E-2</c:v>
                </c:pt>
                <c:pt idx="1811">
                  <c:v>1.5076633999566701E-2</c:v>
                </c:pt>
                <c:pt idx="1812">
                  <c:v>1.5076695295683172E-2</c:v>
                </c:pt>
                <c:pt idx="1813">
                  <c:v>1.5076766092329507E-2</c:v>
                </c:pt>
                <c:pt idx="1814">
                  <c:v>1.5076846415404107E-2</c:v>
                </c:pt>
                <c:pt idx="1815">
                  <c:v>1.5077260957763697E-2</c:v>
                </c:pt>
                <c:pt idx="1816">
                  <c:v>1.5077361108726824E-2</c:v>
                </c:pt>
                <c:pt idx="1817">
                  <c:v>1.507747086607421E-2</c:v>
                </c:pt>
                <c:pt idx="1818">
                  <c:v>1.5077590255709091E-2</c:v>
                </c:pt>
                <c:pt idx="1819">
                  <c:v>1.5077719303534704E-2</c:v>
                </c:pt>
                <c:pt idx="1820">
                  <c:v>1.5077529859361005E-2</c:v>
                </c:pt>
                <c:pt idx="1821">
                  <c:v>1.507767759268757E-2</c:v>
                </c:pt>
                <c:pt idx="1822">
                  <c:v>1.5077835059657863E-2</c:v>
                </c:pt>
                <c:pt idx="1823">
                  <c:v>1.5078002286174695E-2</c:v>
                </c:pt>
                <c:pt idx="1824">
                  <c:v>1.5078510322134336E-2</c:v>
                </c:pt>
                <c:pt idx="1825">
                  <c:v>1.5078697863073599E-2</c:v>
                </c:pt>
                <c:pt idx="1826">
                  <c:v>1.5078895243527558E-2</c:v>
                </c:pt>
                <c:pt idx="1827">
                  <c:v>1.5079102489400767E-2</c:v>
                </c:pt>
                <c:pt idx="1828">
                  <c:v>1.507931962659822E-2</c:v>
                </c:pt>
                <c:pt idx="1829">
                  <c:v>1.5079212046297049E-2</c:v>
                </c:pt>
                <c:pt idx="1830">
                  <c:v>1.5079448314916746E-2</c:v>
                </c:pt>
                <c:pt idx="1831">
                  <c:v>1.5079694550308161E-2</c:v>
                </c:pt>
                <c:pt idx="1832">
                  <c:v>1.5079950778373666E-2</c:v>
                </c:pt>
                <c:pt idx="1833">
                  <c:v>1.5080217025018728E-2</c:v>
                </c:pt>
                <c:pt idx="1834">
                  <c:v>1.5080493316145721E-2</c:v>
                </c:pt>
                <c:pt idx="1835">
                  <c:v>1.5080779677660553E-2</c:v>
                </c:pt>
                <c:pt idx="1836">
                  <c:v>1.5081076135466925E-2</c:v>
                </c:pt>
                <c:pt idx="1837">
                  <c:v>1.5082404548028779E-2</c:v>
                </c:pt>
                <c:pt idx="1838">
                  <c:v>1.5082723518148227E-2</c:v>
                </c:pt>
                <c:pt idx="1839">
                  <c:v>1.5083052669100374E-2</c:v>
                </c:pt>
                <c:pt idx="1840">
                  <c:v>1.5083392026794493E-2</c:v>
                </c:pt>
                <c:pt idx="1841">
                  <c:v>1.5083397921207603E-2</c:v>
                </c:pt>
                <c:pt idx="1842">
                  <c:v>1.5083757013423675E-2</c:v>
                </c:pt>
                <c:pt idx="1843">
                  <c:v>1.5084126387827962E-2</c:v>
                </c:pt>
                <c:pt idx="1844">
                  <c:v>1.5084506070328048E-2</c:v>
                </c:pt>
                <c:pt idx="1845">
                  <c:v>1.508489608683195E-2</c:v>
                </c:pt>
                <c:pt idx="1846">
                  <c:v>1.5085643965423978E-2</c:v>
                </c:pt>
                <c:pt idx="1847">
                  <c:v>1.5086055495759438E-2</c:v>
                </c:pt>
                <c:pt idx="1848">
                  <c:v>1.5086477440111939E-2</c:v>
                </c:pt>
                <c:pt idx="1849">
                  <c:v>1.5086909824389453E-2</c:v>
                </c:pt>
                <c:pt idx="1850">
                  <c:v>1.508700208621514E-2</c:v>
                </c:pt>
                <c:pt idx="1851">
                  <c:v>1.5087454650827373E-2</c:v>
                </c:pt>
                <c:pt idx="1852">
                  <c:v>1.5087917730806982E-2</c:v>
                </c:pt>
                <c:pt idx="1853">
                  <c:v>1.5088391352064167E-2</c:v>
                </c:pt>
                <c:pt idx="1854">
                  <c:v>1.5089229251539797E-2</c:v>
                </c:pt>
                <c:pt idx="1855">
                  <c:v>1.5089724819498204E-2</c:v>
                </c:pt>
                <c:pt idx="1856">
                  <c:v>1.5090231008758278E-2</c:v>
                </c:pt>
                <c:pt idx="1857">
                  <c:v>1.5090747845233199E-2</c:v>
                </c:pt>
                <c:pt idx="1858">
                  <c:v>1.5091275354834417E-2</c:v>
                </c:pt>
                <c:pt idx="1859">
                  <c:v>1.5091813563472943E-2</c:v>
                </c:pt>
                <c:pt idx="1860">
                  <c:v>1.5092362497062396E-2</c:v>
                </c:pt>
                <c:pt idx="1861">
                  <c:v>1.5092922181514659E-2</c:v>
                </c:pt>
                <c:pt idx="1862">
                  <c:v>1.5093492642742479E-2</c:v>
                </c:pt>
                <c:pt idx="1863">
                  <c:v>1.5093352251025507E-2</c:v>
                </c:pt>
                <c:pt idx="1864">
                  <c:v>1.5093942729559707E-2</c:v>
                </c:pt>
                <c:pt idx="1865">
                  <c:v>1.5094544057999936E-2</c:v>
                </c:pt>
                <c:pt idx="1866">
                  <c:v>1.5095156262255138E-2</c:v>
                </c:pt>
                <c:pt idx="1867">
                  <c:v>1.5095779368237774E-2</c:v>
                </c:pt>
                <c:pt idx="1868">
                  <c:v>1.50967782434034E-2</c:v>
                </c:pt>
                <c:pt idx="1869">
                  <c:v>1.5097424048982904E-2</c:v>
                </c:pt>
                <c:pt idx="1870">
                  <c:v>1.5098080836336588E-2</c:v>
                </c:pt>
                <c:pt idx="1871">
                  <c:v>1.5098748631376838E-2</c:v>
                </c:pt>
                <c:pt idx="1872">
                  <c:v>1.5099059330976548E-2</c:v>
                </c:pt>
                <c:pt idx="1873">
                  <c:v>1.5099748391474878E-2</c:v>
                </c:pt>
                <c:pt idx="1874">
                  <c:v>1.5100448535087416E-2</c:v>
                </c:pt>
                <c:pt idx="1875">
                  <c:v>1.5101159787726618E-2</c:v>
                </c:pt>
                <c:pt idx="1876">
                  <c:v>1.5102253628874759E-2</c:v>
                </c:pt>
                <c:pt idx="1877">
                  <c:v>1.5102988014233404E-2</c:v>
                </c:pt>
                <c:pt idx="1878">
                  <c:v>1.5103733588680612E-2</c:v>
                </c:pt>
                <c:pt idx="1879">
                  <c:v>1.5104490378129644E-2</c:v>
                </c:pt>
                <c:pt idx="1880">
                  <c:v>1.5105258408496816E-2</c:v>
                </c:pt>
                <c:pt idx="1881">
                  <c:v>1.5105662044284957E-2</c:v>
                </c:pt>
                <c:pt idx="1882">
                  <c:v>1.5106451785697882E-2</c:v>
                </c:pt>
                <c:pt idx="1883">
                  <c:v>1.5107252843451199E-2</c:v>
                </c:pt>
                <c:pt idx="1884">
                  <c:v>1.5108065243459564E-2</c:v>
                </c:pt>
                <c:pt idx="1885">
                  <c:v>1.5108889011638508E-2</c:v>
                </c:pt>
                <c:pt idx="1886">
                  <c:v>1.5109724173904446E-2</c:v>
                </c:pt>
                <c:pt idx="1887">
                  <c:v>1.511057075617247E-2</c:v>
                </c:pt>
                <c:pt idx="1888">
                  <c:v>1.5111428784359872E-2</c:v>
                </c:pt>
                <c:pt idx="1889">
                  <c:v>1.5113063407959589E-2</c:v>
                </c:pt>
                <c:pt idx="1890">
                  <c:v>1.5113946140339824E-2</c:v>
                </c:pt>
                <c:pt idx="1891">
                  <c:v>1.5114840401060516E-2</c:v>
                </c:pt>
                <c:pt idx="1892">
                  <c:v>1.5115746216039627E-2</c:v>
                </c:pt>
                <c:pt idx="1893">
                  <c:v>1.5116663611198162E-2</c:v>
                </c:pt>
                <c:pt idx="1894">
                  <c:v>1.5117205643289985E-2</c:v>
                </c:pt>
                <c:pt idx="1895">
                  <c:v>1.5118145397449941E-2</c:v>
                </c:pt>
                <c:pt idx="1896">
                  <c:v>1.5119096807207912E-2</c:v>
                </c:pt>
                <c:pt idx="1897">
                  <c:v>1.5120059898483276E-2</c:v>
                </c:pt>
                <c:pt idx="1898">
                  <c:v>1.5121425196886511E-2</c:v>
                </c:pt>
                <c:pt idx="1899">
                  <c:v>1.5122412617448781E-2</c:v>
                </c:pt>
                <c:pt idx="1900">
                  <c:v>1.5123411799635337E-2</c:v>
                </c:pt>
                <c:pt idx="1901">
                  <c:v>1.5124422769368482E-2</c:v>
                </c:pt>
                <c:pt idx="1902">
                  <c:v>1.5125051484834088E-2</c:v>
                </c:pt>
                <c:pt idx="1903">
                  <c:v>1.5126085209542979E-2</c:v>
                </c:pt>
                <c:pt idx="1904">
                  <c:v>1.5127130797214942E-2</c:v>
                </c:pt>
                <c:pt idx="1905">
                  <c:v>1.5128188273770226E-2</c:v>
                </c:pt>
                <c:pt idx="1906">
                  <c:v>1.5129257665131702E-2</c:v>
                </c:pt>
                <c:pt idx="1907">
                  <c:v>1.5130737577899348E-2</c:v>
                </c:pt>
                <c:pt idx="1908">
                  <c:v>1.5131831786291502E-2</c:v>
                </c:pt>
                <c:pt idx="1909">
                  <c:v>1.5132937989614358E-2</c:v>
                </c:pt>
                <c:pt idx="1910">
                  <c:v>1.5134056213792395E-2</c:v>
                </c:pt>
                <c:pt idx="1911">
                  <c:v>1.5135186484749657E-2</c:v>
                </c:pt>
                <c:pt idx="1912">
                  <c:v>1.513632882841193E-2</c:v>
                </c:pt>
                <c:pt idx="1913">
                  <c:v>1.5137483270703259E-2</c:v>
                </c:pt>
                <c:pt idx="1914">
                  <c:v>1.5138649837549424E-2</c:v>
                </c:pt>
                <c:pt idx="1915">
                  <c:v>1.51390168071975E-2</c:v>
                </c:pt>
                <c:pt idx="1916">
                  <c:v>1.5139799192553963E-2</c:v>
                </c:pt>
                <c:pt idx="1917">
                  <c:v>1.5140999496646988E-2</c:v>
                </c:pt>
                <c:pt idx="1918">
                  <c:v>1.5142212021895371E-2</c:v>
                </c:pt>
                <c:pt idx="1919">
                  <c:v>1.5143436794222245E-2</c:v>
                </c:pt>
                <c:pt idx="1920">
                  <c:v>1.5145084226925457E-2</c:v>
                </c:pt>
                <c:pt idx="1921">
                  <c:v>1.5146334511062778E-2</c:v>
                </c:pt>
                <c:pt idx="1922">
                  <c:v>1.5147597122423298E-2</c:v>
                </c:pt>
                <c:pt idx="1923">
                  <c:v>1.5148872086931333E-2</c:v>
                </c:pt>
                <c:pt idx="1924">
                  <c:v>1.5150159430512957E-2</c:v>
                </c:pt>
                <c:pt idx="1925">
                  <c:v>1.5151044068561104E-2</c:v>
                </c:pt>
                <c:pt idx="1926">
                  <c:v>1.5152355296308919E-2</c:v>
                </c:pt>
                <c:pt idx="1927">
                  <c:v>1.5153678978531315E-2</c:v>
                </c:pt>
                <c:pt idx="1928">
                  <c:v>1.5155015141152745E-2</c:v>
                </c:pt>
                <c:pt idx="1929">
                  <c:v>1.5156782741952479E-2</c:v>
                </c:pt>
                <c:pt idx="1930">
                  <c:v>1.5158144904435948E-2</c:v>
                </c:pt>
                <c:pt idx="1931">
                  <c:v>1.5159519627481678E-2</c:v>
                </c:pt>
                <c:pt idx="1932">
                  <c:v>1.5160906937019256E-2</c:v>
                </c:pt>
                <c:pt idx="1933">
                  <c:v>1.5161884067682633E-2</c:v>
                </c:pt>
                <c:pt idx="1934">
                  <c:v>1.5163295657162193E-2</c:v>
                </c:pt>
                <c:pt idx="1935">
                  <c:v>1.5164719908530085E-2</c:v>
                </c:pt>
                <c:pt idx="1936">
                  <c:v>1.5166156847715185E-2</c:v>
                </c:pt>
                <c:pt idx="1937">
                  <c:v>1.5167606500645919E-2</c:v>
                </c:pt>
                <c:pt idx="1938">
                  <c:v>1.5169068893251604E-2</c:v>
                </c:pt>
                <c:pt idx="1939">
                  <c:v>1.517054405146067E-2</c:v>
                </c:pt>
                <c:pt idx="1940">
                  <c:v>1.5172032001203314E-2</c:v>
                </c:pt>
                <c:pt idx="1941">
                  <c:v>1.5174846047028255E-2</c:v>
                </c:pt>
                <c:pt idx="1942">
                  <c:v>1.5176575146175162E-2</c:v>
                </c:pt>
                <c:pt idx="1943">
                  <c:v>1.5178544202550069E-2</c:v>
                </c:pt>
                <c:pt idx="1944">
                  <c:v>1.5180751295420274E-2</c:v>
                </c:pt>
                <c:pt idx="1945">
                  <c:v>1.5183194498057434E-2</c:v>
                </c:pt>
                <c:pt idx="1946">
                  <c:v>1.5185281295818844E-2</c:v>
                </c:pt>
                <c:pt idx="1947">
                  <c:v>1.518816574300268E-2</c:v>
                </c:pt>
                <c:pt idx="1948">
                  <c:v>1.5191281942983578E-2</c:v>
                </c:pt>
                <c:pt idx="1949">
                  <c:v>1.5194627935178586E-2</c:v>
                </c:pt>
                <c:pt idx="1950">
                  <c:v>1.5198884302457914E-2</c:v>
                </c:pt>
                <c:pt idx="1951">
                  <c:v>1.5202703366494668E-2</c:v>
                </c:pt>
                <c:pt idx="1952">
                  <c:v>1.5206744885194372E-2</c:v>
                </c:pt>
                <c:pt idx="1953">
                  <c:v>1.5211006883796672E-2</c:v>
                </c:pt>
                <c:pt idx="1954">
                  <c:v>1.5215487381529067E-2</c:v>
                </c:pt>
                <c:pt idx="1955">
                  <c:v>1.521941897111876E-2</c:v>
                </c:pt>
                <c:pt idx="1956">
                  <c:v>1.5224318105018196E-2</c:v>
                </c:pt>
                <c:pt idx="1957">
                  <c:v>1.522943112891755E-2</c:v>
                </c:pt>
                <c:pt idx="1958">
                  <c:v>1.5234756027812704E-2</c:v>
                </c:pt>
                <c:pt idx="1959">
                  <c:v>1.5241097608779265E-2</c:v>
                </c:pt>
                <c:pt idx="1960">
                  <c:v>1.5246847167961933E-2</c:v>
                </c:pt>
                <c:pt idx="1961">
                  <c:v>1.5252801192269867E-2</c:v>
                </c:pt>
                <c:pt idx="1962">
                  <c:v>1.5258957652734769E-2</c:v>
                </c:pt>
                <c:pt idx="1963">
                  <c:v>1.5265314514353603E-2</c:v>
                </c:pt>
                <c:pt idx="1964">
                  <c:v>1.5271869736084685E-2</c:v>
                </c:pt>
                <c:pt idx="1965">
                  <c:v>1.5278621270850726E-2</c:v>
                </c:pt>
                <c:pt idx="1966">
                  <c:v>1.5285567065533617E-2</c:v>
                </c:pt>
                <c:pt idx="1967">
                  <c:v>1.5291876659300863E-2</c:v>
                </c:pt>
                <c:pt idx="1968">
                  <c:v>1.5297412395580409E-2</c:v>
                </c:pt>
                <c:pt idx="1969">
                  <c:v>1.5304561359837668E-2</c:v>
                </c:pt>
                <c:pt idx="1970">
                  <c:v>1.531167063602199E-2</c:v>
                </c:pt>
                <c:pt idx="1971">
                  <c:v>1.5319556293452415E-2</c:v>
                </c:pt>
                <c:pt idx="1972">
                  <c:v>1.532658318865395E-2</c:v>
                </c:pt>
                <c:pt idx="1973">
                  <c:v>1.5333569982326356E-2</c:v>
                </c:pt>
                <c:pt idx="1974">
                  <c:v>1.534051654035757E-2</c:v>
                </c:pt>
                <c:pt idx="1975">
                  <c:v>1.5347422728637724E-2</c:v>
                </c:pt>
                <c:pt idx="1976">
                  <c:v>1.5353485333777587E-2</c:v>
                </c:pt>
                <c:pt idx="1977">
                  <c:v>1.5360313038549976E-2</c:v>
                </c:pt>
                <c:pt idx="1978">
                  <c:v>1.5367099982425388E-2</c:v>
                </c:pt>
                <c:pt idx="1979">
                  <c:v>1.5373846031303798E-2</c:v>
                </c:pt>
                <c:pt idx="1980">
                  <c:v>1.5380551051086506E-2</c:v>
                </c:pt>
                <c:pt idx="1981">
                  <c:v>1.5388004583404025E-2</c:v>
                </c:pt>
                <c:pt idx="1982">
                  <c:v>1.5394624428373358E-2</c:v>
                </c:pt>
                <c:pt idx="1983">
                  <c:v>1.5401202830728516E-2</c:v>
                </c:pt>
                <c:pt idx="1984">
                  <c:v>1.540867008676049E-2</c:v>
                </c:pt>
                <c:pt idx="1985">
                  <c:v>1.5414380874372193E-2</c:v>
                </c:pt>
                <c:pt idx="1986">
                  <c:v>1.542083091634101E-2</c:v>
                </c:pt>
                <c:pt idx="1987">
                  <c:v>1.5427238971382302E-2</c:v>
                </c:pt>
                <c:pt idx="1988">
                  <c:v>1.5433604905402227E-2</c:v>
                </c:pt>
                <c:pt idx="1989">
                  <c:v>1.5439928584310036E-2</c:v>
                </c:pt>
                <c:pt idx="1990">
                  <c:v>1.5446209874013654E-2</c:v>
                </c:pt>
                <c:pt idx="1991">
                  <c:v>1.5452448640423213E-2</c:v>
                </c:pt>
                <c:pt idx="1992">
                  <c:v>1.5458644749450617E-2</c:v>
                </c:pt>
                <c:pt idx="1993">
                  <c:v>1.5467065174992673E-2</c:v>
                </c:pt>
                <c:pt idx="1994">
                  <c:v>1.5473167010098121E-2</c:v>
                </c:pt>
                <c:pt idx="1995">
                  <c:v>1.5479225751598798E-2</c:v>
                </c:pt>
                <c:pt idx="1996">
                  <c:v>1.5485241265386761E-2</c:v>
                </c:pt>
                <c:pt idx="1997">
                  <c:v>1.5491213417356675E-2</c:v>
                </c:pt>
                <c:pt idx="1998">
                  <c:v>1.5496401003625187E-2</c:v>
                </c:pt>
                <c:pt idx="1999">
                  <c:v>1.5502288939779124E-2</c:v>
                </c:pt>
                <c:pt idx="2000">
                  <c:v>1.5508133123161599E-2</c:v>
                </c:pt>
                <c:pt idx="2001">
                  <c:v>1.5513933419680534E-2</c:v>
                </c:pt>
                <c:pt idx="2002">
                  <c:v>1.5520419056274829E-2</c:v>
                </c:pt>
                <c:pt idx="2003">
                  <c:v>1.552612822116046E-2</c:v>
                </c:pt>
                <c:pt idx="2004">
                  <c:v>1.5531793085517193E-2</c:v>
                </c:pt>
                <c:pt idx="2005">
                  <c:v>1.5537413515247513E-2</c:v>
                </c:pt>
                <c:pt idx="2006">
                  <c:v>1.554298937625738E-2</c:v>
                </c:pt>
                <c:pt idx="2007">
                  <c:v>1.554780606554293E-2</c:v>
                </c:pt>
                <c:pt idx="2008">
                  <c:v>1.555329539949513E-2</c:v>
                </c:pt>
                <c:pt idx="2009">
                  <c:v>1.5558739773883388E-2</c:v>
                </c:pt>
                <c:pt idx="2010">
                  <c:v>1.5564139054625671E-2</c:v>
                </c:pt>
                <c:pt idx="2011">
                  <c:v>1.5570195457297997E-2</c:v>
                </c:pt>
                <c:pt idx="2012">
                  <c:v>1.5575501090085457E-2</c:v>
                </c:pt>
                <c:pt idx="2013">
                  <c:v>1.5580761215535017E-2</c:v>
                </c:pt>
                <c:pt idx="2014">
                  <c:v>1.5585975699563935E-2</c:v>
                </c:pt>
                <c:pt idx="2015">
                  <c:v>1.5591144408092507E-2</c:v>
                </c:pt>
                <c:pt idx="2016">
                  <c:v>1.5596267207042765E-2</c:v>
                </c:pt>
                <c:pt idx="2017">
                  <c:v>1.5601343962338048E-2</c:v>
                </c:pt>
                <c:pt idx="2018">
                  <c:v>1.5606374539904733E-2</c:v>
                </c:pt>
                <c:pt idx="2019">
                  <c:v>1.5610681244766465E-2</c:v>
                </c:pt>
                <c:pt idx="2020">
                  <c:v>1.561427254219094E-2</c:v>
                </c:pt>
                <c:pt idx="2021">
                  <c:v>1.5619173264133673E-2</c:v>
                </c:pt>
                <c:pt idx="2022">
                  <c:v>1.5624027306652324E-2</c:v>
                </c:pt>
                <c:pt idx="2023">
                  <c:v>1.5628834535703837E-2</c:v>
                </c:pt>
                <c:pt idx="2024">
                  <c:v>1.563425708843352E-2</c:v>
                </c:pt>
                <c:pt idx="2025">
                  <c:v>1.5638967082801231E-2</c:v>
                </c:pt>
                <c:pt idx="2026">
                  <c:v>1.5643629850032016E-2</c:v>
                </c:pt>
                <c:pt idx="2027">
                  <c:v>1.564824525608189E-2</c:v>
                </c:pt>
                <c:pt idx="2028">
                  <c:v>1.5652163787625056E-2</c:v>
                </c:pt>
                <c:pt idx="2029">
                  <c:v>1.5656687321102574E-2</c:v>
                </c:pt>
                <c:pt idx="2030">
                  <c:v>1.5661163102875627E-2</c:v>
                </c:pt>
                <c:pt idx="2031">
                  <c:v>1.5665590998918379E-2</c:v>
                </c:pt>
                <c:pt idx="2032">
                  <c:v>1.5669970875207655E-2</c:v>
                </c:pt>
                <c:pt idx="2033">
                  <c:v>1.5674935601553669E-2</c:v>
                </c:pt>
                <c:pt idx="2034">
                  <c:v>1.5679215726365606E-2</c:v>
                </c:pt>
                <c:pt idx="2035">
                  <c:v>1.5683447417743576E-2</c:v>
                </c:pt>
                <c:pt idx="2036">
                  <c:v>1.5688224158295249E-2</c:v>
                </c:pt>
                <c:pt idx="2037">
                  <c:v>1.5691732396811153E-2</c:v>
                </c:pt>
                <c:pt idx="2038">
                  <c:v>1.5695814354447144E-2</c:v>
                </c:pt>
                <c:pt idx="2039">
                  <c:v>1.5699847335089185E-2</c:v>
                </c:pt>
                <c:pt idx="2040">
                  <c:v>1.5703831204733083E-2</c:v>
                </c:pt>
                <c:pt idx="2041">
                  <c:v>1.5707765829378186E-2</c:v>
                </c:pt>
                <c:pt idx="2042">
                  <c:v>1.5711651075024719E-2</c:v>
                </c:pt>
                <c:pt idx="2043">
                  <c:v>1.5715486807679091E-2</c:v>
                </c:pt>
                <c:pt idx="2044">
                  <c:v>1.5719272893345949E-2</c:v>
                </c:pt>
                <c:pt idx="2045">
                  <c:v>1.5724192932174738E-2</c:v>
                </c:pt>
                <c:pt idx="2046">
                  <c:v>1.5729635297389129E-2</c:v>
                </c:pt>
                <c:pt idx="2047">
                  <c:v>1.5733254309732266E-2</c:v>
                </c:pt>
                <c:pt idx="2048">
                  <c:v>1.5736823080537591E-2</c:v>
                </c:pt>
                <c:pt idx="2049">
                  <c:v>1.5740341475789295E-2</c:v>
                </c:pt>
                <c:pt idx="2050">
                  <c:v>1.5742088295572214E-2</c:v>
                </c:pt>
                <c:pt idx="2051">
                  <c:v>1.5745516079179334E-2</c:v>
                </c:pt>
                <c:pt idx="2052">
                  <c:v>1.5748893120455461E-2</c:v>
                </c:pt>
                <c:pt idx="2053">
                  <c:v>1.5752219285419901E-2</c:v>
                </c:pt>
                <c:pt idx="2054">
                  <c:v>1.5757173128432563E-2</c:v>
                </c:pt>
                <c:pt idx="2055">
                  <c:v>1.5760386456215775E-2</c:v>
                </c:pt>
                <c:pt idx="2056">
                  <c:v>1.5763548470421947E-2</c:v>
                </c:pt>
                <c:pt idx="2057">
                  <c:v>1.5766659037062768E-2</c:v>
                </c:pt>
                <c:pt idx="2058">
                  <c:v>1.5768082276395326E-2</c:v>
                </c:pt>
                <c:pt idx="2059">
                  <c:v>1.5771100370031755E-2</c:v>
                </c:pt>
                <c:pt idx="2060">
                  <c:v>1.5774066649566761E-2</c:v>
                </c:pt>
                <c:pt idx="2061">
                  <c:v>1.5776980981043669E-2</c:v>
                </c:pt>
                <c:pt idx="2062">
                  <c:v>1.5779843230508434E-2</c:v>
                </c:pt>
                <c:pt idx="2063">
                  <c:v>1.5784234534938758E-2</c:v>
                </c:pt>
                <c:pt idx="2064">
                  <c:v>1.5786981217146025E-2</c:v>
                </c:pt>
                <c:pt idx="2065">
                  <c:v>1.5789675379979929E-2</c:v>
                </c:pt>
                <c:pt idx="2066">
                  <c:v>1.5792316889479664E-2</c:v>
                </c:pt>
                <c:pt idx="2067">
                  <c:v>1.5794905611686585E-2</c:v>
                </c:pt>
                <c:pt idx="2068">
                  <c:v>1.5797441412647627E-2</c:v>
                </c:pt>
                <c:pt idx="2069">
                  <c:v>1.5799924158414021E-2</c:v>
                </c:pt>
                <c:pt idx="2070">
                  <c:v>1.580235371503786E-2</c:v>
                </c:pt>
                <c:pt idx="2071">
                  <c:v>1.5803237684426121E-2</c:v>
                </c:pt>
                <c:pt idx="2072">
                  <c:v>1.5805077393068918E-2</c:v>
                </c:pt>
                <c:pt idx="2073">
                  <c:v>1.5807361671865364E-2</c:v>
                </c:pt>
                <c:pt idx="2074">
                  <c:v>1.5809592273371507E-2</c:v>
                </c:pt>
                <c:pt idx="2075">
                  <c:v>1.5811769063685661E-2</c:v>
                </c:pt>
                <c:pt idx="2076">
                  <c:v>1.5816284369387121E-2</c:v>
                </c:pt>
                <c:pt idx="2077">
                  <c:v>1.5816436052865809E-2</c:v>
                </c:pt>
                <c:pt idx="2078">
                  <c:v>1.5818446775232121E-2</c:v>
                </c:pt>
                <c:pt idx="2079">
                  <c:v>1.5820403138908645E-2</c:v>
                </c:pt>
                <c:pt idx="2080">
                  <c:v>1.5821841161094957E-2</c:v>
                </c:pt>
                <c:pt idx="2081">
                  <c:v>1.5823692272543259E-2</c:v>
                </c:pt>
                <c:pt idx="2082">
                  <c:v>1.5825488635597608E-2</c:v>
                </c:pt>
                <c:pt idx="2083">
                  <c:v>1.582723011638839E-2</c:v>
                </c:pt>
                <c:pt idx="2084">
                  <c:v>1.5828916581049499E-2</c:v>
                </c:pt>
                <c:pt idx="2085">
                  <c:v>1.583099229099847E-2</c:v>
                </c:pt>
                <c:pt idx="2086">
                  <c:v>1.583256439519087E-2</c:v>
                </c:pt>
                <c:pt idx="2087">
                  <c:v>1.5834081069698386E-2</c:v>
                </c:pt>
                <c:pt idx="2088">
                  <c:v>1.5836609292985884E-2</c:v>
                </c:pt>
                <c:pt idx="2089">
                  <c:v>1.5836715763285356E-2</c:v>
                </c:pt>
                <c:pt idx="2090">
                  <c:v>1.583806133510943E-2</c:v>
                </c:pt>
                <c:pt idx="2091">
                  <c:v>1.5839350934738712E-2</c:v>
                </c:pt>
                <c:pt idx="2092">
                  <c:v>1.5840584428340916E-2</c:v>
                </c:pt>
                <c:pt idx="2093">
                  <c:v>1.5841761682090345E-2</c:v>
                </c:pt>
                <c:pt idx="2094">
                  <c:v>1.5842882562163062E-2</c:v>
                </c:pt>
                <c:pt idx="2095">
                  <c:v>1.584394693473995E-2</c:v>
                </c:pt>
                <c:pt idx="2096">
                  <c:v>1.584495466600893E-2</c:v>
                </c:pt>
                <c:pt idx="2097">
                  <c:v>1.5847092193980276E-2</c:v>
                </c:pt>
                <c:pt idx="2098">
                  <c:v>1.5847974019789622E-2</c:v>
                </c:pt>
                <c:pt idx="2099">
                  <c:v>1.5848798766705575E-2</c:v>
                </c:pt>
                <c:pt idx="2100">
                  <c:v>1.5849566300915167E-2</c:v>
                </c:pt>
                <c:pt idx="2101">
                  <c:v>1.5850276488609333E-2</c:v>
                </c:pt>
                <c:pt idx="2102">
                  <c:v>1.5850531351790969E-2</c:v>
                </c:pt>
                <c:pt idx="2103">
                  <c:v>1.5851101746010694E-2</c:v>
                </c:pt>
                <c:pt idx="2104">
                  <c:v>1.585161434004698E-2</c:v>
                </c:pt>
                <c:pt idx="2105">
                  <c:v>1.5852069000127495E-2</c:v>
                </c:pt>
                <c:pt idx="2106">
                  <c:v>1.5852821629141214E-2</c:v>
                </c:pt>
                <c:pt idx="2107">
                  <c:v>1.5853155830555583E-2</c:v>
                </c:pt>
                <c:pt idx="2108">
                  <c:v>1.5853431684607792E-2</c:v>
                </c:pt>
                <c:pt idx="2109">
                  <c:v>1.5853649057536581E-2</c:v>
                </c:pt>
                <c:pt idx="2110">
                  <c:v>1.5853468609412794E-2</c:v>
                </c:pt>
                <c:pt idx="2111">
                  <c:v>1.5853572856766276E-2</c:v>
                </c:pt>
                <c:pt idx="2112">
                  <c:v>1.5853618233882111E-2</c:v>
                </c:pt>
                <c:pt idx="2113">
                  <c:v>1.5853604607026839E-2</c:v>
                </c:pt>
                <c:pt idx="2114">
                  <c:v>1.5853854024095955E-2</c:v>
                </c:pt>
                <c:pt idx="2115">
                  <c:v>1.585371770161613E-2</c:v>
                </c:pt>
                <c:pt idx="2116">
                  <c:v>1.585352196183783E-2</c:v>
                </c:pt>
                <c:pt idx="2117">
                  <c:v>1.585326667104411E-2</c:v>
                </c:pt>
                <c:pt idx="2118">
                  <c:v>1.5852951695523226E-2</c:v>
                </c:pt>
                <c:pt idx="2119">
                  <c:v>1.5852576901565617E-2</c:v>
                </c:pt>
                <c:pt idx="2120">
                  <c:v>1.5852142155473883E-2</c:v>
                </c:pt>
                <c:pt idx="2121">
                  <c:v>1.5851647323548882E-2</c:v>
                </c:pt>
                <c:pt idx="2122">
                  <c:v>1.58510922721006E-2</c:v>
                </c:pt>
                <c:pt idx="2123">
                  <c:v>1.5849626134026625E-2</c:v>
                </c:pt>
                <c:pt idx="2124">
                  <c:v>1.5848963426907829E-2</c:v>
                </c:pt>
                <c:pt idx="2125">
                  <c:v>1.5848240135838361E-2</c:v>
                </c:pt>
                <c:pt idx="2126">
                  <c:v>1.5847456127166454E-2</c:v>
                </c:pt>
                <c:pt idx="2127">
                  <c:v>1.5846611267245205E-2</c:v>
                </c:pt>
                <c:pt idx="2128">
                  <c:v>1.5845967323325175E-2</c:v>
                </c:pt>
                <c:pt idx="2129">
                  <c:v>1.5844995905415108E-2</c:v>
                </c:pt>
                <c:pt idx="2130">
                  <c:v>1.5843963223125535E-2</c:v>
                </c:pt>
                <c:pt idx="2131">
                  <c:v>1.5842869142827089E-2</c:v>
                </c:pt>
                <c:pt idx="2132">
                  <c:v>1.5841469521685938E-2</c:v>
                </c:pt>
                <c:pt idx="2133">
                  <c:v>1.5840256748021461E-2</c:v>
                </c:pt>
                <c:pt idx="2134">
                  <c:v>1.5838982187747562E-2</c:v>
                </c:pt>
                <c:pt idx="2135">
                  <c:v>1.5837645707264154E-2</c:v>
                </c:pt>
                <c:pt idx="2136">
                  <c:v>1.5836473094645889E-2</c:v>
                </c:pt>
                <c:pt idx="2137">
                  <c:v>1.5835007820445016E-2</c:v>
                </c:pt>
                <c:pt idx="2138">
                  <c:v>1.5833480213007546E-2</c:v>
                </c:pt>
                <c:pt idx="2139">
                  <c:v>1.5831890138756376E-2</c:v>
                </c:pt>
                <c:pt idx="2140">
                  <c:v>1.5830237464117918E-2</c:v>
                </c:pt>
                <c:pt idx="2141">
                  <c:v>1.5828319019180651E-2</c:v>
                </c:pt>
                <c:pt idx="2142">
                  <c:v>1.5826545356970399E-2</c:v>
                </c:pt>
                <c:pt idx="2143">
                  <c:v>1.582470870597999E-2</c:v>
                </c:pt>
                <c:pt idx="2144">
                  <c:v>1.5822808932666299E-2</c:v>
                </c:pt>
                <c:pt idx="2145">
                  <c:v>1.5820845903493273E-2</c:v>
                </c:pt>
                <c:pt idx="2146">
                  <c:v>1.5818819484929716E-2</c:v>
                </c:pt>
                <c:pt idx="2147">
                  <c:v>1.5816729543454144E-2</c:v>
                </c:pt>
                <c:pt idx="2148">
                  <c:v>1.5814575945548612E-2</c:v>
                </c:pt>
                <c:pt idx="2149">
                  <c:v>1.5812854560435338E-2</c:v>
                </c:pt>
                <c:pt idx="2150">
                  <c:v>1.5810559108237018E-2</c:v>
                </c:pt>
                <c:pt idx="2151">
                  <c:v>1.5808199562128953E-2</c:v>
                </c:pt>
                <c:pt idx="2152">
                  <c:v>1.5805775788610543E-2</c:v>
                </c:pt>
                <c:pt idx="2153">
                  <c:v>1.5803287654185528E-2</c:v>
                </c:pt>
                <c:pt idx="2154">
                  <c:v>1.5800593835815481E-2</c:v>
                </c:pt>
                <c:pt idx="2155">
                  <c:v>1.5797981355727918E-2</c:v>
                </c:pt>
                <c:pt idx="2156">
                  <c:v>1.5795304126632454E-2</c:v>
                </c:pt>
                <c:pt idx="2157">
                  <c:v>1.5792562015066007E-2</c:v>
                </c:pt>
                <c:pt idx="2158">
                  <c:v>1.5789876896606308E-2</c:v>
                </c:pt>
                <c:pt idx="2159">
                  <c:v>1.5786999793730366E-2</c:v>
                </c:pt>
                <c:pt idx="2160">
                  <c:v>1.5784057395676898E-2</c:v>
                </c:pt>
                <c:pt idx="2161">
                  <c:v>1.5781049569007864E-2</c:v>
                </c:pt>
                <c:pt idx="2162">
                  <c:v>1.5777873549454983E-2</c:v>
                </c:pt>
                <c:pt idx="2163">
                  <c:v>1.5774739340734228E-2</c:v>
                </c:pt>
                <c:pt idx="2164">
                  <c:v>1.5771539315500144E-2</c:v>
                </c:pt>
                <c:pt idx="2165">
                  <c:v>1.5768273340346872E-2</c:v>
                </c:pt>
                <c:pt idx="2166">
                  <c:v>1.5764941281877731E-2</c:v>
                </c:pt>
                <c:pt idx="2167">
                  <c:v>1.5761621136439464E-2</c:v>
                </c:pt>
                <c:pt idx="2168">
                  <c:v>1.575815157380531E-2</c:v>
                </c:pt>
                <c:pt idx="2169">
                  <c:v>1.5754615515314947E-2</c:v>
                </c:pt>
                <c:pt idx="2170">
                  <c:v>1.5751012827598099E-2</c:v>
                </c:pt>
                <c:pt idx="2171">
                  <c:v>1.5747343377291011E-2</c:v>
                </c:pt>
                <c:pt idx="2172">
                  <c:v>1.5743607031037315E-2</c:v>
                </c:pt>
                <c:pt idx="2173">
                  <c:v>1.5739803655491071E-2</c:v>
                </c:pt>
                <c:pt idx="2174">
                  <c:v>1.5735933117311543E-2</c:v>
                </c:pt>
                <c:pt idx="2175">
                  <c:v>1.5731878989003235E-2</c:v>
                </c:pt>
                <c:pt idx="2176">
                  <c:v>1.5727888831331558E-2</c:v>
                </c:pt>
                <c:pt idx="2177">
                  <c:v>1.572383114830176E-2</c:v>
                </c:pt>
                <c:pt idx="2178">
                  <c:v>1.5719705806613613E-2</c:v>
                </c:pt>
                <c:pt idx="2179">
                  <c:v>1.571551267297706E-2</c:v>
                </c:pt>
                <c:pt idx="2180">
                  <c:v>1.5711265566037476E-2</c:v>
                </c:pt>
                <c:pt idx="2181">
                  <c:v>1.5706931352635668E-2</c:v>
                </c:pt>
                <c:pt idx="2182">
                  <c:v>1.5702528935029821E-2</c:v>
                </c:pt>
                <c:pt idx="2183">
                  <c:v>1.5698058179959052E-2</c:v>
                </c:pt>
                <c:pt idx="2184">
                  <c:v>1.5693525460933083E-2</c:v>
                </c:pt>
                <c:pt idx="2185">
                  <c:v>1.5688922776940471E-2</c:v>
                </c:pt>
                <c:pt idx="2186">
                  <c:v>1.5684251368186727E-2</c:v>
                </c:pt>
                <c:pt idx="2187">
                  <c:v>1.5679511101447153E-2</c:v>
                </c:pt>
                <c:pt idx="2188">
                  <c:v>1.5674674679051603E-2</c:v>
                </c:pt>
                <c:pt idx="2189">
                  <c:v>1.5669791101160954E-2</c:v>
                </c:pt>
                <c:pt idx="2190">
                  <c:v>1.5664838253205454E-2</c:v>
                </c:pt>
                <c:pt idx="2191">
                  <c:v>1.5659816001991868E-2</c:v>
                </c:pt>
                <c:pt idx="2192">
                  <c:v>1.5654724214333109E-2</c:v>
                </c:pt>
                <c:pt idx="2193">
                  <c:v>1.564961602369197E-2</c:v>
                </c:pt>
                <c:pt idx="2194">
                  <c:v>1.5644390021425456E-2</c:v>
                </c:pt>
                <c:pt idx="2195">
                  <c:v>1.5639094095669621E-2</c:v>
                </c:pt>
                <c:pt idx="2196">
                  <c:v>1.5633728113274403E-2</c:v>
                </c:pt>
                <c:pt idx="2197">
                  <c:v>1.5628291941099895E-2</c:v>
                </c:pt>
                <c:pt idx="2198">
                  <c:v>1.5622785446014132E-2</c:v>
                </c:pt>
                <c:pt idx="2199">
                  <c:v>1.5617208494895318E-2</c:v>
                </c:pt>
                <c:pt idx="2200">
                  <c:v>1.5611560954628718E-2</c:v>
                </c:pt>
                <c:pt idx="2201">
                  <c:v>1.5605561233530312E-2</c:v>
                </c:pt>
                <c:pt idx="2202">
                  <c:v>1.5599829268020249E-2</c:v>
                </c:pt>
                <c:pt idx="2203">
                  <c:v>1.5594108406054793E-2</c:v>
                </c:pt>
                <c:pt idx="2204">
                  <c:v>1.5588402075233885E-2</c:v>
                </c:pt>
                <c:pt idx="2205">
                  <c:v>1.5582713710610636E-2</c:v>
                </c:pt>
                <c:pt idx="2206">
                  <c:v>1.5577110431905067E-2</c:v>
                </c:pt>
                <c:pt idx="2207">
                  <c:v>1.5571462504450384E-2</c:v>
                </c:pt>
                <c:pt idx="2208">
                  <c:v>1.5565842931537148E-2</c:v>
                </c:pt>
                <c:pt idx="2209">
                  <c:v>1.5560255196468184E-2</c:v>
                </c:pt>
                <c:pt idx="2210">
                  <c:v>1.5554662128941812E-2</c:v>
                </c:pt>
                <c:pt idx="2211">
                  <c:v>1.5549154114927794E-2</c:v>
                </c:pt>
                <c:pt idx="2212">
                  <c:v>1.5543688321144998E-2</c:v>
                </c:pt>
                <c:pt idx="2213">
                  <c:v>1.5538268242270149E-2</c:v>
                </c:pt>
                <c:pt idx="2214">
                  <c:v>1.5532916528941664E-2</c:v>
                </c:pt>
                <c:pt idx="2215">
                  <c:v>1.5527593389960691E-2</c:v>
                </c:pt>
                <c:pt idx="2216">
                  <c:v>1.5522326681790781E-2</c:v>
                </c:pt>
                <c:pt idx="2217">
                  <c:v>1.5517119947700782E-2</c:v>
                </c:pt>
                <c:pt idx="2218">
                  <c:v>1.5511976738456492E-2</c:v>
                </c:pt>
                <c:pt idx="2219">
                  <c:v>1.5506904423421577E-2</c:v>
                </c:pt>
                <c:pt idx="2220">
                  <c:v>1.5501902826182594E-2</c:v>
                </c:pt>
                <c:pt idx="2221">
                  <c:v>1.549697516972233E-2</c:v>
                </c:pt>
                <c:pt idx="2222">
                  <c:v>1.5492125015847718E-2</c:v>
                </c:pt>
                <c:pt idx="2223">
                  <c:v>1.5487355933827987E-2</c:v>
                </c:pt>
                <c:pt idx="2224">
                  <c:v>1.5482671500400306E-2</c:v>
                </c:pt>
                <c:pt idx="2225">
                  <c:v>1.5478075299767174E-2</c:v>
                </c:pt>
                <c:pt idx="2226">
                  <c:v>1.5473570923600766E-2</c:v>
                </c:pt>
                <c:pt idx="2227">
                  <c:v>1.5469109491487202E-2</c:v>
                </c:pt>
                <c:pt idx="2228">
                  <c:v>1.5464719403407047E-2</c:v>
                </c:pt>
                <c:pt idx="2229">
                  <c:v>1.5460376482925911E-2</c:v>
                </c:pt>
                <c:pt idx="2230">
                  <c:v>1.5456055145403397E-2</c:v>
                </c:pt>
                <c:pt idx="2231">
                  <c:v>1.5451755453874168E-2</c:v>
                </c:pt>
                <c:pt idx="2232">
                  <c:v>1.5447510012883704E-2</c:v>
                </c:pt>
                <c:pt idx="2233">
                  <c:v>1.5443255197655209E-2</c:v>
                </c:pt>
                <c:pt idx="2234">
                  <c:v>1.5439022223007925E-2</c:v>
                </c:pt>
                <c:pt idx="2235">
                  <c:v>1.5434811151980659E-2</c:v>
                </c:pt>
                <c:pt idx="2236">
                  <c:v>1.5430622047609577E-2</c:v>
                </c:pt>
                <c:pt idx="2237">
                  <c:v>1.5426415400497884E-2</c:v>
                </c:pt>
                <c:pt idx="2238">
                  <c:v>1.5422268995895234E-2</c:v>
                </c:pt>
                <c:pt idx="2239">
                  <c:v>1.5418144741567125E-2</c:v>
                </c:pt>
                <c:pt idx="2240">
                  <c:v>1.5414042700548221E-2</c:v>
                </c:pt>
                <c:pt idx="2241">
                  <c:v>1.5410008231914296E-2</c:v>
                </c:pt>
                <c:pt idx="2242">
                  <c:v>1.5405952251272398E-2</c:v>
                </c:pt>
                <c:pt idx="2243">
                  <c:v>1.5401918678553051E-2</c:v>
                </c:pt>
                <c:pt idx="2244">
                  <c:v>1.5397907576795059E-2</c:v>
                </c:pt>
                <c:pt idx="2245">
                  <c:v>1.5393867901376842E-2</c:v>
                </c:pt>
                <c:pt idx="2246">
                  <c:v>1.5389900463985627E-2</c:v>
                </c:pt>
                <c:pt idx="2247">
                  <c:v>1.5385955681162581E-2</c:v>
                </c:pt>
                <c:pt idx="2248">
                  <c:v>1.5382033615945451E-2</c:v>
                </c:pt>
                <c:pt idx="2249">
                  <c:v>1.5378134331372875E-2</c:v>
                </c:pt>
                <c:pt idx="2250">
                  <c:v>1.5374257890482603E-2</c:v>
                </c:pt>
                <c:pt idx="2251">
                  <c:v>1.5370404356314156E-2</c:v>
                </c:pt>
                <c:pt idx="2252">
                  <c:v>1.5366573791906165E-2</c:v>
                </c:pt>
                <c:pt idx="2253">
                  <c:v>1.5362955687002987E-2</c:v>
                </c:pt>
                <c:pt idx="2254">
                  <c:v>1.5359175785384325E-2</c:v>
                </c:pt>
                <c:pt idx="2255">
                  <c:v>1.5355419059225474E-2</c:v>
                </c:pt>
                <c:pt idx="2256">
                  <c:v>1.5351685571572961E-2</c:v>
                </c:pt>
                <c:pt idx="2257">
                  <c:v>1.5347975385473743E-2</c:v>
                </c:pt>
                <c:pt idx="2258">
                  <c:v>1.534421765987371E-2</c:v>
                </c:pt>
                <c:pt idx="2259">
                  <c:v>1.5340552726413608E-2</c:v>
                </c:pt>
                <c:pt idx="2260">
                  <c:v>1.5336911278112243E-2</c:v>
                </c:pt>
                <c:pt idx="2261">
                  <c:v>1.533329337801514E-2</c:v>
                </c:pt>
                <c:pt idx="2262">
                  <c:v>1.5329776184935421E-2</c:v>
                </c:pt>
                <c:pt idx="2263">
                  <c:v>1.5326207132155148E-2</c:v>
                </c:pt>
                <c:pt idx="2264">
                  <c:v>1.5322661822265137E-2</c:v>
                </c:pt>
                <c:pt idx="2265">
                  <c:v>1.5319140318315388E-2</c:v>
                </c:pt>
                <c:pt idx="2266">
                  <c:v>1.5315642683352863E-2</c:v>
                </c:pt>
                <c:pt idx="2267">
                  <c:v>1.5312084020350463E-2</c:v>
                </c:pt>
                <c:pt idx="2268">
                  <c:v>1.53086327230055E-2</c:v>
                </c:pt>
                <c:pt idx="2269">
                  <c:v>1.5305205478246906E-2</c:v>
                </c:pt>
                <c:pt idx="2270">
                  <c:v>1.5301802349125888E-2</c:v>
                </c:pt>
                <c:pt idx="2271">
                  <c:v>1.5298514750173275E-2</c:v>
                </c:pt>
                <c:pt idx="2272">
                  <c:v>1.529516165322448E-2</c:v>
                </c:pt>
                <c:pt idx="2273">
                  <c:v>1.5291832866627678E-2</c:v>
                </c:pt>
                <c:pt idx="2274">
                  <c:v>1.5288528453436341E-2</c:v>
                </c:pt>
                <c:pt idx="2275">
                  <c:v>1.5285248476704819E-2</c:v>
                </c:pt>
                <c:pt idx="2276">
                  <c:v>1.5281992999487888E-2</c:v>
                </c:pt>
                <c:pt idx="2277">
                  <c:v>1.5278762084839892E-2</c:v>
                </c:pt>
                <c:pt idx="2278">
                  <c:v>1.5275555795816478E-2</c:v>
                </c:pt>
                <c:pt idx="2279">
                  <c:v>1.5272374195474598E-2</c:v>
                </c:pt>
                <c:pt idx="2280">
                  <c:v>1.5269005393888098E-2</c:v>
                </c:pt>
                <c:pt idx="2281">
                  <c:v>1.5265870036875398E-2</c:v>
                </c:pt>
                <c:pt idx="2282">
                  <c:v>1.5262759546552067E-2</c:v>
                </c:pt>
                <c:pt idx="2283">
                  <c:v>1.5259673985972277E-2</c:v>
                </c:pt>
                <c:pt idx="2284">
                  <c:v>1.5256725992256689E-2</c:v>
                </c:pt>
                <c:pt idx="2285">
                  <c:v>1.5253692163976944E-2</c:v>
                </c:pt>
                <c:pt idx="2286">
                  <c:v>1.5250683460195966E-2</c:v>
                </c:pt>
                <c:pt idx="2287">
                  <c:v>1.5247699943971946E-2</c:v>
                </c:pt>
                <c:pt idx="2288">
                  <c:v>1.5244622336151693E-2</c:v>
                </c:pt>
                <c:pt idx="2289">
                  <c:v>1.5241687678197245E-2</c:v>
                </c:pt>
                <c:pt idx="2290">
                  <c:v>1.5238778391380955E-2</c:v>
                </c:pt>
                <c:pt idx="2291">
                  <c:v>1.5235894538760075E-2</c:v>
                </c:pt>
                <c:pt idx="2292">
                  <c:v>1.5233036183394489E-2</c:v>
                </c:pt>
                <c:pt idx="2293">
                  <c:v>1.5230331316659166E-2</c:v>
                </c:pt>
                <c:pt idx="2294">
                  <c:v>1.5227525879015224E-2</c:v>
                </c:pt>
                <c:pt idx="2295">
                  <c:v>1.5224746133416057E-2</c:v>
                </c:pt>
                <c:pt idx="2296">
                  <c:v>1.5221600821848575E-2</c:v>
                </c:pt>
                <c:pt idx="2297">
                  <c:v>1.521874119431017E-2</c:v>
                </c:pt>
                <c:pt idx="2298">
                  <c:v>1.5216040848420419E-2</c:v>
                </c:pt>
                <c:pt idx="2299">
                  <c:v>1.5213366450227844E-2</c:v>
                </c:pt>
                <c:pt idx="2300">
                  <c:v>1.5210718062795409E-2</c:v>
                </c:pt>
                <c:pt idx="2301">
                  <c:v>1.520809574918915E-2</c:v>
                </c:pt>
                <c:pt idx="2302">
                  <c:v>1.5205499572476419E-2</c:v>
                </c:pt>
                <c:pt idx="2303">
                  <c:v>1.5202929595721495E-2</c:v>
                </c:pt>
                <c:pt idx="2304">
                  <c:v>1.5200385881992172E-2</c:v>
                </c:pt>
                <c:pt idx="2305">
                  <c:v>1.5197868494356682E-2</c:v>
                </c:pt>
                <c:pt idx="2306">
                  <c:v>1.5195680006670513E-2</c:v>
                </c:pt>
                <c:pt idx="2307">
                  <c:v>1.5193219076842332E-2</c:v>
                </c:pt>
                <c:pt idx="2308">
                  <c:v>1.5190784673589437E-2</c:v>
                </c:pt>
                <c:pt idx="2309">
                  <c:v>1.5188376859988327E-2</c:v>
                </c:pt>
                <c:pt idx="2310">
                  <c:v>1.5185837087099819E-2</c:v>
                </c:pt>
                <c:pt idx="2311">
                  <c:v>1.5183480810967796E-2</c:v>
                </c:pt>
                <c:pt idx="2312">
                  <c:v>1.5181151308071204E-2</c:v>
                </c:pt>
                <c:pt idx="2313">
                  <c:v>1.5178848641486583E-2</c:v>
                </c:pt>
                <c:pt idx="2314">
                  <c:v>1.5176749215455308E-2</c:v>
                </c:pt>
                <c:pt idx="2315">
                  <c:v>1.517450983282243E-2</c:v>
                </c:pt>
                <c:pt idx="2316">
                  <c:v>1.5172297501711006E-2</c:v>
                </c:pt>
                <c:pt idx="2317">
                  <c:v>1.5170112285207345E-2</c:v>
                </c:pt>
                <c:pt idx="2318">
                  <c:v>1.5167432632696928E-2</c:v>
                </c:pt>
                <c:pt idx="2319">
                  <c:v>1.5165296201604127E-2</c:v>
                </c:pt>
                <c:pt idx="2320">
                  <c:v>1.516318705738922E-2</c:v>
                </c:pt>
                <c:pt idx="2321">
                  <c:v>1.5161105263137917E-2</c:v>
                </c:pt>
                <c:pt idx="2322">
                  <c:v>1.5159050881931565E-2</c:v>
                </c:pt>
                <c:pt idx="2323">
                  <c:v>1.5157573925882352E-2</c:v>
                </c:pt>
                <c:pt idx="2324">
                  <c:v>1.5155580278118487E-2</c:v>
                </c:pt>
                <c:pt idx="2325">
                  <c:v>1.5153614249682522E-2</c:v>
                </c:pt>
                <c:pt idx="2326">
                  <c:v>1.5151675903668933E-2</c:v>
                </c:pt>
                <c:pt idx="2327">
                  <c:v>1.5149765303172195E-2</c:v>
                </c:pt>
                <c:pt idx="2328">
                  <c:v>1.5147882511289363E-2</c:v>
                </c:pt>
                <c:pt idx="2329">
                  <c:v>1.5146027591117063E-2</c:v>
                </c:pt>
                <c:pt idx="2330">
                  <c:v>1.5144200605752348E-2</c:v>
                </c:pt>
                <c:pt idx="2331">
                  <c:v>1.514180544740765E-2</c:v>
                </c:pt>
                <c:pt idx="2332">
                  <c:v>1.5139628281664545E-2</c:v>
                </c:pt>
                <c:pt idx="2333">
                  <c:v>1.5137875696354518E-2</c:v>
                </c:pt>
                <c:pt idx="2334">
                  <c:v>1.5136151269775971E-2</c:v>
                </c:pt>
                <c:pt idx="2335">
                  <c:v>1.5134455065021417E-2</c:v>
                </c:pt>
                <c:pt idx="2336">
                  <c:v>1.5132995096854389E-2</c:v>
                </c:pt>
                <c:pt idx="2337">
                  <c:v>1.5131357503214357E-2</c:v>
                </c:pt>
                <c:pt idx="2338">
                  <c:v>1.5129748326380815E-2</c:v>
                </c:pt>
                <c:pt idx="2339">
                  <c:v>1.5128167629450984E-2</c:v>
                </c:pt>
                <c:pt idx="2340">
                  <c:v>1.5126399576854075E-2</c:v>
                </c:pt>
                <c:pt idx="2341">
                  <c:v>1.5124874028007931E-2</c:v>
                </c:pt>
                <c:pt idx="2342">
                  <c:v>1.5123377142650607E-2</c:v>
                </c:pt>
                <c:pt idx="2343">
                  <c:v>1.5121908983882127E-2</c:v>
                </c:pt>
                <c:pt idx="2344">
                  <c:v>1.5120469614802953E-2</c:v>
                </c:pt>
                <c:pt idx="2345">
                  <c:v>1.5119285059443542E-2</c:v>
                </c:pt>
                <c:pt idx="2346">
                  <c:v>1.5117905488657143E-2</c:v>
                </c:pt>
                <c:pt idx="2347">
                  <c:v>1.5116554902592179E-2</c:v>
                </c:pt>
                <c:pt idx="2348">
                  <c:v>1.5115046948109579E-2</c:v>
                </c:pt>
                <c:pt idx="2349">
                  <c:v>1.511352427806275E-2</c:v>
                </c:pt>
                <c:pt idx="2350">
                  <c:v>1.5112263144334032E-2</c:v>
                </c:pt>
                <c:pt idx="2351">
                  <c:v>1.5111031251042567E-2</c:v>
                </c:pt>
                <c:pt idx="2352">
                  <c:v>1.5109828661295446E-2</c:v>
                </c:pt>
                <c:pt idx="2353">
                  <c:v>1.5108655438205056E-2</c:v>
                </c:pt>
                <c:pt idx="2354">
                  <c:v>1.5107511644880691E-2</c:v>
                </c:pt>
                <c:pt idx="2355">
                  <c:v>1.5106397344437394E-2</c:v>
                </c:pt>
                <c:pt idx="2356">
                  <c:v>1.5105312599987108E-2</c:v>
                </c:pt>
                <c:pt idx="2357">
                  <c:v>1.5104508468733392E-2</c:v>
                </c:pt>
                <c:pt idx="2358">
                  <c:v>1.510424565778402E-2</c:v>
                </c:pt>
                <c:pt idx="2359">
                  <c:v>1.5103258383853088E-2</c:v>
                </c:pt>
                <c:pt idx="2360">
                  <c:v>1.5102300941414242E-2</c:v>
                </c:pt>
                <c:pt idx="2361">
                  <c:v>1.51013733935958E-2</c:v>
                </c:pt>
                <c:pt idx="2362">
                  <c:v>1.50994497847819E-2</c:v>
                </c:pt>
                <c:pt idx="2363">
                  <c:v>1.5098595132911315E-2</c:v>
                </c:pt>
                <c:pt idx="2364">
                  <c:v>1.5097770589596377E-2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79296"/>
        <c:axId val="486681216"/>
      </c:lineChart>
      <c:dateAx>
        <c:axId val="4866792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86681216"/>
        <c:crosses val="autoZero"/>
        <c:auto val="1"/>
        <c:lblOffset val="100"/>
        <c:baseTimeUnit val="days"/>
      </c:dateAx>
      <c:valAx>
        <c:axId val="48668121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66792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EUR1Y!$BB$2:$BB$2366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xVal>
          <c:yVal>
            <c:numRef>
              <c:f>EUR1Y!$BD$2:$BD$256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EUR1Y!$BB$2:$BB$266</c:f>
              <c:numCache>
                <c:formatCode>ddd\,\ dd\-mmm\-yyyy</c:formatCode>
                <c:ptCount val="2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</c:numCache>
            </c:numRef>
          </c:xVal>
          <c:yVal>
            <c:numRef>
              <c:f>EUR1Y!$BE$2:$BE$266</c:f>
              <c:numCache>
                <c:formatCode>0.0000%</c:formatCode>
                <c:ptCount val="265"/>
                <c:pt idx="0">
                  <c:v>1.6000000000000272E-3</c:v>
                </c:pt>
                <c:pt idx="1">
                  <c:v>1.5966552093181964E-3</c:v>
                </c:pt>
                <c:pt idx="2">
                  <c:v>1.595188800367426E-3</c:v>
                </c:pt>
                <c:pt idx="3">
                  <c:v>1.5937130313107412E-3</c:v>
                </c:pt>
                <c:pt idx="4">
                  <c:v>1.5902549104579928E-3</c:v>
                </c:pt>
                <c:pt idx="5">
                  <c:v>1.5897693414000686E-3</c:v>
                </c:pt>
                <c:pt idx="6">
                  <c:v>1.5863752822575612E-3</c:v>
                </c:pt>
                <c:pt idx="7">
                  <c:v>1.5849530278862372E-3</c:v>
                </c:pt>
                <c:pt idx="8">
                  <c:v>1.5835584896029169E-3</c:v>
                </c:pt>
                <c:pt idx="9">
                  <c:v>1.5806229401466516E-3</c:v>
                </c:pt>
                <c:pt idx="10">
                  <c:v>1.5801111733061192E-3</c:v>
                </c:pt>
                <c:pt idx="11">
                  <c:v>1.5771966285738981E-3</c:v>
                </c:pt>
                <c:pt idx="12">
                  <c:v>1.5760862169755989E-3</c:v>
                </c:pt>
                <c:pt idx="13">
                  <c:v>1.5750433160150357E-3</c:v>
                </c:pt>
                <c:pt idx="14">
                  <c:v>1.5734444854970352E-3</c:v>
                </c:pt>
                <c:pt idx="15">
                  <c:v>1.572913194136249E-3</c:v>
                </c:pt>
                <c:pt idx="16">
                  <c:v>1.5710501540227128E-3</c:v>
                </c:pt>
                <c:pt idx="17">
                  <c:v>1.5705383038842641E-3</c:v>
                </c:pt>
                <c:pt idx="18">
                  <c:v>1.5701364781251495E-3</c:v>
                </c:pt>
                <c:pt idx="19">
                  <c:v>1.5707346229222657E-3</c:v>
                </c:pt>
                <c:pt idx="20">
                  <c:v>1.5701959610664195E-3</c:v>
                </c:pt>
                <c:pt idx="21">
                  <c:v>1.5699999999999549E-3</c:v>
                </c:pt>
                <c:pt idx="22">
                  <c:v>1.5703904679139134E-3</c:v>
                </c:pt>
                <c:pt idx="23">
                  <c:v>1.5709241470834039E-3</c:v>
                </c:pt>
                <c:pt idx="24">
                  <c:v>1.5743896915584987E-3</c:v>
                </c:pt>
                <c:pt idx="25">
                  <c:v>1.5738609710427972E-3</c:v>
                </c:pt>
                <c:pt idx="26">
                  <c:v>1.5755468370237486E-3</c:v>
                </c:pt>
                <c:pt idx="27">
                  <c:v>1.5768225468627169E-3</c:v>
                </c:pt>
                <c:pt idx="28">
                  <c:v>1.5782017809267245E-3</c:v>
                </c:pt>
                <c:pt idx="29">
                  <c:v>1.5839093805725367E-3</c:v>
                </c:pt>
                <c:pt idx="30">
                  <c:v>1.5834065524484363E-3</c:v>
                </c:pt>
                <c:pt idx="31">
                  <c:v>1.5864409753240671E-3</c:v>
                </c:pt>
                <c:pt idx="32">
                  <c:v>1.5883145384704418E-3</c:v>
                </c:pt>
                <c:pt idx="33">
                  <c:v>1.5902487452461699E-3</c:v>
                </c:pt>
                <c:pt idx="34">
                  <c:v>1.5972864484926487E-3</c:v>
                </c:pt>
                <c:pt idx="35">
                  <c:v>1.5968200043592643E-3</c:v>
                </c:pt>
                <c:pt idx="36">
                  <c:v>1.6006036191007127E-3</c:v>
                </c:pt>
                <c:pt idx="37">
                  <c:v>1.6027652858151937E-3</c:v>
                </c:pt>
                <c:pt idx="38">
                  <c:v>1.6049415200803377E-3</c:v>
                </c:pt>
                <c:pt idx="39">
                  <c:v>1.6123421599877729E-3</c:v>
                </c:pt>
                <c:pt idx="40">
                  <c:v>1.6119166655508223E-3</c:v>
                </c:pt>
                <c:pt idx="41">
                  <c:v>1.6157994083058015E-3</c:v>
                </c:pt>
                <c:pt idx="42">
                  <c:v>1.617917056695123E-3</c:v>
                </c:pt>
                <c:pt idx="43">
                  <c:v>1.6199999999999548E-3</c:v>
                </c:pt>
                <c:pt idx="44">
                  <c:v>1.6267852720202181E-3</c:v>
                </c:pt>
                <c:pt idx="45">
                  <c:v>1.6263990610840963E-3</c:v>
                </c:pt>
                <c:pt idx="46">
                  <c:v>1.6298386366325654E-3</c:v>
                </c:pt>
                <c:pt idx="47">
                  <c:v>1.6317058351361386E-3</c:v>
                </c:pt>
                <c:pt idx="48">
                  <c:v>1.6335450671201195E-3</c:v>
                </c:pt>
                <c:pt idx="49">
                  <c:v>1.6396238178223446E-3</c:v>
                </c:pt>
                <c:pt idx="50">
                  <c:v>1.6392725261627817E-3</c:v>
                </c:pt>
                <c:pt idx="51">
                  <c:v>1.6424074733716067E-3</c:v>
                </c:pt>
                <c:pt idx="52">
                  <c:v>1.6441306990736301E-3</c:v>
                </c:pt>
                <c:pt idx="53">
                  <c:v>1.6458434534388506E-3</c:v>
                </c:pt>
                <c:pt idx="54">
                  <c:v>1.6515842346438534E-3</c:v>
                </c:pt>
                <c:pt idx="55">
                  <c:v>1.6512654738571216E-3</c:v>
                </c:pt>
                <c:pt idx="56">
                  <c:v>1.6543419605238E-3</c:v>
                </c:pt>
                <c:pt idx="57">
                  <c:v>1.6560473164032618E-3</c:v>
                </c:pt>
                <c:pt idx="58">
                  <c:v>1.6577609083585887E-3</c:v>
                </c:pt>
                <c:pt idx="59">
                  <c:v>1.6635528941149687E-3</c:v>
                </c:pt>
                <c:pt idx="60">
                  <c:v>1.6632666866203086E-3</c:v>
                </c:pt>
                <c:pt idx="61">
                  <c:v>1.6665502758450943E-3</c:v>
                </c:pt>
                <c:pt idx="62">
                  <c:v>1.6683723505860175E-3</c:v>
                </c:pt>
                <c:pt idx="63">
                  <c:v>1.6702225811104376E-3</c:v>
                </c:pt>
                <c:pt idx="64">
                  <c:v>1.676475246362574E-3</c:v>
                </c:pt>
                <c:pt idx="65">
                  <c:v>1.6762241860875972E-3</c:v>
                </c:pt>
                <c:pt idx="66">
                  <c:v>1.6799999993218962E-3</c:v>
                </c:pt>
                <c:pt idx="67">
                  <c:v>1.6820849282045505E-3</c:v>
                </c:pt>
                <c:pt idx="68">
                  <c:v>1.684221704795845E-3</c:v>
                </c:pt>
                <c:pt idx="69">
                  <c:v>1.6912779638135057E-3</c:v>
                </c:pt>
                <c:pt idx="70">
                  <c:v>1.691095468313093E-3</c:v>
                </c:pt>
                <c:pt idx="71">
                  <c:v>1.6956031785475012E-3</c:v>
                </c:pt>
                <c:pt idx="72">
                  <c:v>1.6980025784758619E-3</c:v>
                </c:pt>
                <c:pt idx="73">
                  <c:v>1.7004374131208044E-3</c:v>
                </c:pt>
                <c:pt idx="74">
                  <c:v>1.7080739313396489E-3</c:v>
                </c:pt>
                <c:pt idx="75">
                  <c:v>1.707997577261507E-3</c:v>
                </c:pt>
                <c:pt idx="76">
                  <c:v>1.7130561912594953E-3</c:v>
                </c:pt>
                <c:pt idx="77">
                  <c:v>1.7156510965671734E-3</c:v>
                </c:pt>
                <c:pt idx="78">
                  <c:v>1.7182636652800164E-3</c:v>
                </c:pt>
                <c:pt idx="79">
                  <c:v>1.7260975222430932E-3</c:v>
                </c:pt>
                <c:pt idx="80">
                  <c:v>1.7261343168698629E-3</c:v>
                </c:pt>
                <c:pt idx="81">
                  <c:v>1.7314977511423868E-3</c:v>
                </c:pt>
                <c:pt idx="82">
                  <c:v>1.7341596867961476E-3</c:v>
                </c:pt>
                <c:pt idx="83">
                  <c:v>1.7368201558717923E-3</c:v>
                </c:pt>
                <c:pt idx="84">
                  <c:v>1.7468822243816553E-3</c:v>
                </c:pt>
                <c:pt idx="85">
                  <c:v>1.7499999996044679E-3</c:v>
                </c:pt>
                <c:pt idx="86">
                  <c:v>1.7525916365669887E-3</c:v>
                </c:pt>
                <c:pt idx="87">
                  <c:v>1.7551652732689924E-3</c:v>
                </c:pt>
                <c:pt idx="88">
                  <c:v>1.7554052358734874E-3</c:v>
                </c:pt>
                <c:pt idx="89">
                  <c:v>1.7677967536205168E-3</c:v>
                </c:pt>
                <c:pt idx="90">
                  <c:v>1.7702824332354423E-3</c:v>
                </c:pt>
                <c:pt idx="91">
                  <c:v>1.7727568367658208E-3</c:v>
                </c:pt>
                <c:pt idx="92">
                  <c:v>1.7793546290387813E-3</c:v>
                </c:pt>
                <c:pt idx="93">
                  <c:v>1.7797328762864729E-3</c:v>
                </c:pt>
                <c:pt idx="94">
                  <c:v>1.7849941343150988E-3</c:v>
                </c:pt>
                <c:pt idx="95">
                  <c:v>1.7874215980585566E-3</c:v>
                </c:pt>
                <c:pt idx="96">
                  <c:v>1.7898447339714616E-3</c:v>
                </c:pt>
                <c:pt idx="97">
                  <c:v>1.7961175867076855E-3</c:v>
                </c:pt>
                <c:pt idx="98">
                  <c:v>1.7966024360018232E-3</c:v>
                </c:pt>
                <c:pt idx="99">
                  <c:v>1.8019310375936512E-3</c:v>
                </c:pt>
                <c:pt idx="100">
                  <c:v>1.8043495954543018E-3</c:v>
                </c:pt>
                <c:pt idx="101">
                  <c:v>1.8067709978094285E-3</c:v>
                </c:pt>
                <c:pt idx="102">
                  <c:v>1.8128796015979085E-3</c:v>
                </c:pt>
                <c:pt idx="103">
                  <c:v>1.8134658226612106E-3</c:v>
                </c:pt>
                <c:pt idx="104">
                  <c:v>1.8189573389148334E-3</c:v>
                </c:pt>
                <c:pt idx="105">
                  <c:v>1.8214178694139637E-3</c:v>
                </c:pt>
                <c:pt idx="106">
                  <c:v>1.8238886408197955E-3</c:v>
                </c:pt>
                <c:pt idx="107">
                  <c:v>1.8300000004525929E-3</c:v>
                </c:pt>
                <c:pt idx="108">
                  <c:v>1.8324962479830133E-3</c:v>
                </c:pt>
                <c:pt idx="109">
                  <c:v>1.8364320248192487E-3</c:v>
                </c:pt>
                <c:pt idx="110">
                  <c:v>1.8389825239489572E-3</c:v>
                </c:pt>
                <c:pt idx="111">
                  <c:v>1.8415466458875575E-3</c:v>
                </c:pt>
                <c:pt idx="112">
                  <c:v>1.8477685649499573E-3</c:v>
                </c:pt>
                <c:pt idx="113">
                  <c:v>1.8485384413865495E-3</c:v>
                </c:pt>
                <c:pt idx="114">
                  <c:v>1.8545599333469787E-3</c:v>
                </c:pt>
                <c:pt idx="115">
                  <c:v>1.8571987072545572E-3</c:v>
                </c:pt>
                <c:pt idx="116">
                  <c:v>1.8598486848331319E-3</c:v>
                </c:pt>
                <c:pt idx="117">
                  <c:v>1.8661555866975165E-3</c:v>
                </c:pt>
                <c:pt idx="118">
                  <c:v>1.8670048949127631E-3</c:v>
                </c:pt>
                <c:pt idx="119">
                  <c:v>1.8732534537430887E-3</c:v>
                </c:pt>
                <c:pt idx="120">
                  <c:v>1.8759626626440242E-3</c:v>
                </c:pt>
                <c:pt idx="121">
                  <c:v>1.8786803541300857E-3</c:v>
                </c:pt>
                <c:pt idx="122">
                  <c:v>1.8850383127442059E-3</c:v>
                </c:pt>
                <c:pt idx="123">
                  <c:v>1.8859560547633181E-3</c:v>
                </c:pt>
                <c:pt idx="124">
                  <c:v>1.8923813664073657E-3</c:v>
                </c:pt>
                <c:pt idx="125">
                  <c:v>1.8951410567583594E-3</c:v>
                </c:pt>
                <c:pt idx="126">
                  <c:v>1.897906206620011E-3</c:v>
                </c:pt>
                <c:pt idx="127">
                  <c:v>1.9042792741996236E-3</c:v>
                </c:pt>
                <c:pt idx="128">
                  <c:v>1.9052522979773926E-3</c:v>
                </c:pt>
                <c:pt idx="129">
                  <c:v>1.9099999987714782E-3</c:v>
                </c:pt>
                <c:pt idx="130">
                  <c:v>1.9127938150095601E-3</c:v>
                </c:pt>
                <c:pt idx="131">
                  <c:v>1.9155963385823309E-3</c:v>
                </c:pt>
                <c:pt idx="132">
                  <c:v>1.9184089919968342E-3</c:v>
                </c:pt>
                <c:pt idx="133">
                  <c:v>1.9248362029986479E-3</c:v>
                </c:pt>
                <c:pt idx="134">
                  <c:v>1.9297897171240625E-3</c:v>
                </c:pt>
                <c:pt idx="135">
                  <c:v>1.932674720266528E-3</c:v>
                </c:pt>
                <c:pt idx="136">
                  <c:v>1.9355786060451603E-3</c:v>
                </c:pt>
                <c:pt idx="137">
                  <c:v>1.9385028695537618E-3</c:v>
                </c:pt>
                <c:pt idx="138">
                  <c:v>1.945184013315109E-3</c:v>
                </c:pt>
                <c:pt idx="139">
                  <c:v>1.9504339657732525E-3</c:v>
                </c:pt>
                <c:pt idx="140">
                  <c:v>1.9534829073522423E-3</c:v>
                </c:pt>
                <c:pt idx="141">
                  <c:v>1.9565614150381652E-3</c:v>
                </c:pt>
                <c:pt idx="142">
                  <c:v>1.9596710565341381E-3</c:v>
                </c:pt>
                <c:pt idx="143">
                  <c:v>1.9668281064617473E-3</c:v>
                </c:pt>
                <c:pt idx="144">
                  <c:v>1.9724526778207713E-3</c:v>
                </c:pt>
                <c:pt idx="145">
                  <c:v>1.975741867064592E-3</c:v>
                </c:pt>
                <c:pt idx="146">
                  <c:v>1.9790718142378276E-3</c:v>
                </c:pt>
                <c:pt idx="147">
                  <c:v>1.9824441596844487E-3</c:v>
                </c:pt>
                <c:pt idx="148">
                  <c:v>1.9999999997273037E-3</c:v>
                </c:pt>
                <c:pt idx="149">
                  <c:v>2.0036610333554494E-3</c:v>
                </c:pt>
                <c:pt idx="150">
                  <c:v>2.0073718480084859E-3</c:v>
                </c:pt>
                <c:pt idx="151">
                  <c:v>2.0160927225596919E-3</c:v>
                </c:pt>
                <c:pt idx="152">
                  <c:v>2.0226587245406754E-3</c:v>
                </c:pt>
                <c:pt idx="153">
                  <c:v>2.0265776260173199E-3</c:v>
                </c:pt>
                <c:pt idx="154">
                  <c:v>2.0305298419467498E-3</c:v>
                </c:pt>
                <c:pt idx="155">
                  <c:v>2.0345125582665576E-3</c:v>
                </c:pt>
                <c:pt idx="156">
                  <c:v>2.0437689688771916E-3</c:v>
                </c:pt>
                <c:pt idx="157">
                  <c:v>2.0506914497286132E-3</c:v>
                </c:pt>
                <c:pt idx="158">
                  <c:v>2.0547837605708096E-3</c:v>
                </c:pt>
                <c:pt idx="159">
                  <c:v>2.0588892695149051E-3</c:v>
                </c:pt>
                <c:pt idx="160">
                  <c:v>2.0734810050888727E-3</c:v>
                </c:pt>
                <c:pt idx="161">
                  <c:v>2.0749757418865649E-3</c:v>
                </c:pt>
                <c:pt idx="162">
                  <c:v>2.0795107208368907E-3</c:v>
                </c:pt>
                <c:pt idx="163">
                  <c:v>2.0836327007390633E-3</c:v>
                </c:pt>
                <c:pt idx="164">
                  <c:v>2.0877467870567099E-3</c:v>
                </c:pt>
                <c:pt idx="165">
                  <c:v>2.0918498870600324E-3</c:v>
                </c:pt>
                <c:pt idx="166">
                  <c:v>2.1008967182180806E-3</c:v>
                </c:pt>
                <c:pt idx="167">
                  <c:v>2.1080898725240548E-3</c:v>
                </c:pt>
                <c:pt idx="168">
                  <c:v>2.1120909532022251E-3</c:v>
                </c:pt>
                <c:pt idx="169">
                  <c:v>2.1160620731061506E-3</c:v>
                </c:pt>
                <c:pt idx="170">
                  <c:v>2.1200000001479185E-3</c:v>
                </c:pt>
                <c:pt idx="171">
                  <c:v>2.121637503253223E-3</c:v>
                </c:pt>
                <c:pt idx="172">
                  <c:v>2.1354140093487743E-3</c:v>
                </c:pt>
                <c:pt idx="173">
                  <c:v>2.1391937601657664E-3</c:v>
                </c:pt>
                <c:pt idx="174">
                  <c:v>2.1429487071227514E-3</c:v>
                </c:pt>
                <c:pt idx="175">
                  <c:v>2.1466812276720467E-3</c:v>
                </c:pt>
                <c:pt idx="176">
                  <c:v>2.1543280326972274E-3</c:v>
                </c:pt>
                <c:pt idx="177">
                  <c:v>2.1614351765241683E-3</c:v>
                </c:pt>
                <c:pt idx="178">
                  <c:v>2.1650918085054857E-3</c:v>
                </c:pt>
                <c:pt idx="179">
                  <c:v>2.1687406278037002E-3</c:v>
                </c:pt>
                <c:pt idx="180">
                  <c:v>2.1723841282074393E-3</c:v>
                </c:pt>
                <c:pt idx="181">
                  <c:v>2.1797468185661808E-3</c:v>
                </c:pt>
                <c:pt idx="182">
                  <c:v>2.186955398348389E-3</c:v>
                </c:pt>
                <c:pt idx="183">
                  <c:v>2.1906102928086753E-3</c:v>
                </c:pt>
                <c:pt idx="184">
                  <c:v>2.1942751801289806E-3</c:v>
                </c:pt>
                <c:pt idx="185">
                  <c:v>2.1979526704421271E-3</c:v>
                </c:pt>
                <c:pt idx="186">
                  <c:v>2.2054104313788117E-3</c:v>
                </c:pt>
                <c:pt idx="187">
                  <c:v>2.2128414460767546E-3</c:v>
                </c:pt>
                <c:pt idx="188">
                  <c:v>2.2166216851550137E-3</c:v>
                </c:pt>
                <c:pt idx="189">
                  <c:v>2.2204305371193605E-3</c:v>
                </c:pt>
                <c:pt idx="190">
                  <c:v>2.2242707284765967E-3</c:v>
                </c:pt>
                <c:pt idx="191">
                  <c:v>2.2322151569140127E-3</c:v>
                </c:pt>
                <c:pt idx="192">
                  <c:v>2.2400000000000015E-3</c:v>
                </c:pt>
                <c:pt idx="193">
                  <c:v>2.2440376821682298E-3</c:v>
                </c:pt>
                <c:pt idx="194">
                  <c:v>2.2481192892593355E-3</c:v>
                </c:pt>
                <c:pt idx="195">
                  <c:v>2.2522435196383537E-3</c:v>
                </c:pt>
                <c:pt idx="196">
                  <c:v>2.2609426042901372E-3</c:v>
                </c:pt>
                <c:pt idx="197">
                  <c:v>2.2691403907088882E-3</c:v>
                </c:pt>
                <c:pt idx="198">
                  <c:v>2.2734579623756536E-3</c:v>
                </c:pt>
                <c:pt idx="199">
                  <c:v>2.2778101971391404E-3</c:v>
                </c:pt>
                <c:pt idx="200">
                  <c:v>2.2821957432315552E-3</c:v>
                </c:pt>
                <c:pt idx="201">
                  <c:v>2.2914718842621949E-3</c:v>
                </c:pt>
                <c:pt idx="202">
                  <c:v>2.3000437547857238E-3</c:v>
                </c:pt>
                <c:pt idx="203">
                  <c:v>2.3045753302453676E-3</c:v>
                </c:pt>
                <c:pt idx="204">
                  <c:v>2.3091319559610177E-3</c:v>
                </c:pt>
                <c:pt idx="205">
                  <c:v>2.3137122300035807E-3</c:v>
                </c:pt>
                <c:pt idx="206">
                  <c:v>2.3233370253133369E-3</c:v>
                </c:pt>
                <c:pt idx="207">
                  <c:v>2.3322415199667789E-3</c:v>
                </c:pt>
                <c:pt idx="208">
                  <c:v>2.3369187558063991E-3</c:v>
                </c:pt>
                <c:pt idx="209">
                  <c:v>2.3416110778514002E-3</c:v>
                </c:pt>
                <c:pt idx="210">
                  <c:v>2.3463170339857661E-3</c:v>
                </c:pt>
                <c:pt idx="211">
                  <c:v>2.3560552504713768E-3</c:v>
                </c:pt>
                <c:pt idx="212">
                  <c:v>2.3652479061054238E-3</c:v>
                </c:pt>
                <c:pt idx="213">
                  <c:v>2.3699999999477997E-3</c:v>
                </c:pt>
                <c:pt idx="214">
                  <c:v>2.3747569425822284E-3</c:v>
                </c:pt>
                <c:pt idx="215">
                  <c:v>2.3795176226403974E-3</c:v>
                </c:pt>
                <c:pt idx="216">
                  <c:v>2.3891364166982233E-3</c:v>
                </c:pt>
                <c:pt idx="217">
                  <c:v>2.3985768920449691E-3</c:v>
                </c:pt>
                <c:pt idx="218">
                  <c:v>2.4033406021468609E-3</c:v>
                </c:pt>
                <c:pt idx="219">
                  <c:v>2.4081017562205967E-3</c:v>
                </c:pt>
                <c:pt idx="220">
                  <c:v>2.4128592900461211E-3</c:v>
                </c:pt>
                <c:pt idx="221">
                  <c:v>2.4221704939950393E-3</c:v>
                </c:pt>
                <c:pt idx="222">
                  <c:v>2.4318317853386329E-3</c:v>
                </c:pt>
                <c:pt idx="223">
                  <c:v>2.4365551014956782E-3</c:v>
                </c:pt>
                <c:pt idx="224">
                  <c:v>2.4412683202078705E-3</c:v>
                </c:pt>
                <c:pt idx="225">
                  <c:v>2.445970346629571E-3</c:v>
                </c:pt>
                <c:pt idx="226">
                  <c:v>2.4547902443524494E-3</c:v>
                </c:pt>
                <c:pt idx="227">
                  <c:v>2.4646444793696648E-3</c:v>
                </c:pt>
                <c:pt idx="228">
                  <c:v>2.4692739685257467E-3</c:v>
                </c:pt>
                <c:pt idx="229">
                  <c:v>2.4738856044414087E-3</c:v>
                </c:pt>
                <c:pt idx="230">
                  <c:v>2.4784782616458648E-3</c:v>
                </c:pt>
                <c:pt idx="231">
                  <c:v>2.4866186002540603E-3</c:v>
                </c:pt>
                <c:pt idx="232">
                  <c:v>2.4966364408327618E-3</c:v>
                </c:pt>
                <c:pt idx="233">
                  <c:v>2.5011171693164608E-3</c:v>
                </c:pt>
                <c:pt idx="234">
                  <c:v>2.5055720744028213E-3</c:v>
                </c:pt>
                <c:pt idx="235">
                  <c:v>2.510000000002701E-3</c:v>
                </c:pt>
                <c:pt idx="236">
                  <c:v>2.5172835487965563E-3</c:v>
                </c:pt>
                <c:pt idx="237">
                  <c:v>2.5274556303917211E-3</c:v>
                </c:pt>
                <c:pt idx="238">
                  <c:v>2.5317665305580931E-3</c:v>
                </c:pt>
                <c:pt idx="239">
                  <c:v>2.5360609154515897E-3</c:v>
                </c:pt>
                <c:pt idx="240">
                  <c:v>2.5403411558624599E-3</c:v>
                </c:pt>
                <c:pt idx="241">
                  <c:v>2.5469204856754636E-3</c:v>
                </c:pt>
                <c:pt idx="242">
                  <c:v>2.5573686272996801E-3</c:v>
                </c:pt>
                <c:pt idx="243">
                  <c:v>2.5616142459661752E-3</c:v>
                </c:pt>
                <c:pt idx="244">
                  <c:v>2.565860268182083E-3</c:v>
                </c:pt>
                <c:pt idx="245">
                  <c:v>2.5701091725017521E-3</c:v>
                </c:pt>
                <c:pt idx="246">
                  <c:v>2.5763049548934249E-3</c:v>
                </c:pt>
                <c:pt idx="247">
                  <c:v>2.5871837207892259E-3</c:v>
                </c:pt>
                <c:pt idx="248">
                  <c:v>2.5914847528291174E-3</c:v>
                </c:pt>
                <c:pt idx="249">
                  <c:v>2.5958038616353939E-3</c:v>
                </c:pt>
                <c:pt idx="250">
                  <c:v>2.6001436335459944E-3</c:v>
                </c:pt>
                <c:pt idx="251">
                  <c:v>2.6062856399142183E-3</c:v>
                </c:pt>
                <c:pt idx="252">
                  <c:v>2.6177616180292377E-3</c:v>
                </c:pt>
                <c:pt idx="253">
                  <c:v>2.6222440395809784E-3</c:v>
                </c:pt>
                <c:pt idx="254">
                  <c:v>2.6267629657083006E-3</c:v>
                </c:pt>
                <c:pt idx="255">
                  <c:v>2.6313210905741244E-3</c:v>
                </c:pt>
                <c:pt idx="256">
                  <c:v>2.6377479938191626E-3</c:v>
                </c:pt>
                <c:pt idx="257">
                  <c:v>2.6500000000000048E-3</c:v>
                </c:pt>
                <c:pt idx="258">
                  <c:v>2.6547937830461409E-3</c:v>
                </c:pt>
                <c:pt idx="259">
                  <c:v>2.6596355057894208E-3</c:v>
                </c:pt>
                <c:pt idx="260">
                  <c:v>2.6645201570318121E-3</c:v>
                </c:pt>
                <c:pt idx="261">
                  <c:v>2.6714729048915586E-3</c:v>
                </c:pt>
                <c:pt idx="262">
                  <c:v>2.6843858575988891E-3</c:v>
                </c:pt>
                <c:pt idx="263">
                  <c:v>2.6894080178849937E-3</c:v>
                </c:pt>
                <c:pt idx="264">
                  <c:v>2.6944418601487852E-3</c:v>
                </c:pt>
              </c:numCache>
            </c:numRef>
          </c:yVal>
          <c:smooth val="0"/>
        </c:ser>
        <c:ser>
          <c:idx val="1"/>
          <c:order val="2"/>
          <c:tx>
            <c:v>1Y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EUR1Y!$AV$2:$AV$13</c:f>
              <c:numCache>
                <c:formatCode>ddd\,\ dd\-mmm\-yyyy</c:formatCode>
                <c:ptCount val="12"/>
                <c:pt idx="0">
                  <c:v>42275</c:v>
                </c:pt>
                <c:pt idx="1">
                  <c:v>42305</c:v>
                </c:pt>
                <c:pt idx="2">
                  <c:v>42338</c:v>
                </c:pt>
                <c:pt idx="3">
                  <c:v>42366</c:v>
                </c:pt>
                <c:pt idx="4">
                  <c:v>42397</c:v>
                </c:pt>
                <c:pt idx="5">
                  <c:v>42429</c:v>
                </c:pt>
                <c:pt idx="6">
                  <c:v>42458</c:v>
                </c:pt>
                <c:pt idx="7">
                  <c:v>42488</c:v>
                </c:pt>
                <c:pt idx="8">
                  <c:v>42520</c:v>
                </c:pt>
                <c:pt idx="9">
                  <c:v>42549</c:v>
                </c:pt>
                <c:pt idx="10">
                  <c:v>42579</c:v>
                </c:pt>
                <c:pt idx="11">
                  <c:v>42611</c:v>
                </c:pt>
              </c:numCache>
            </c:numRef>
          </c:xVal>
          <c:yVal>
            <c:numRef>
              <c:f>EUR1Y!$AT$2:$AT$13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3488"/>
        <c:axId val="126225024"/>
      </c:scatterChart>
      <c:valAx>
        <c:axId val="1262234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26225024"/>
        <c:crosses val="autoZero"/>
        <c:crossBetween val="midCat"/>
      </c:valAx>
      <c:valAx>
        <c:axId val="126225024"/>
        <c:scaling>
          <c:orientation val="minMax"/>
          <c:max val="3.0000000000000009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622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7980144781420017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EUR1Y!$BB$2:$BB$513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EUR1Y!$BB$2:$BB$513</c:f>
              <c:numCache>
                <c:formatCode>ddd\,\ dd\-mmm\-yyyy</c:formatCode>
                <c:ptCount val="512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</c:numCache>
            </c:numRef>
          </c:xVal>
          <c:yVal>
            <c:numRef>
              <c:f>EUR1Y!$BE$2:$BE$513</c:f>
              <c:numCache>
                <c:formatCode>0.0000%</c:formatCode>
                <c:ptCount val="512"/>
                <c:pt idx="0">
                  <c:v>1.6000000000000272E-3</c:v>
                </c:pt>
                <c:pt idx="1">
                  <c:v>1.5966552093181964E-3</c:v>
                </c:pt>
                <c:pt idx="2">
                  <c:v>1.595188800367426E-3</c:v>
                </c:pt>
                <c:pt idx="3">
                  <c:v>1.5937130313107412E-3</c:v>
                </c:pt>
                <c:pt idx="4">
                  <c:v>1.5902549104579928E-3</c:v>
                </c:pt>
                <c:pt idx="5">
                  <c:v>1.5897693414000686E-3</c:v>
                </c:pt>
                <c:pt idx="6">
                  <c:v>1.5863752822575612E-3</c:v>
                </c:pt>
                <c:pt idx="7">
                  <c:v>1.5849530278862372E-3</c:v>
                </c:pt>
                <c:pt idx="8">
                  <c:v>1.5835584896029169E-3</c:v>
                </c:pt>
                <c:pt idx="9">
                  <c:v>1.5806229401466516E-3</c:v>
                </c:pt>
                <c:pt idx="10">
                  <c:v>1.5801111733061192E-3</c:v>
                </c:pt>
                <c:pt idx="11">
                  <c:v>1.5771966285738981E-3</c:v>
                </c:pt>
                <c:pt idx="12">
                  <c:v>1.5760862169755989E-3</c:v>
                </c:pt>
                <c:pt idx="13">
                  <c:v>1.5750433160150357E-3</c:v>
                </c:pt>
                <c:pt idx="14">
                  <c:v>1.5734444854970352E-3</c:v>
                </c:pt>
                <c:pt idx="15">
                  <c:v>1.572913194136249E-3</c:v>
                </c:pt>
                <c:pt idx="16">
                  <c:v>1.5710501540227128E-3</c:v>
                </c:pt>
                <c:pt idx="17">
                  <c:v>1.5705383038842641E-3</c:v>
                </c:pt>
                <c:pt idx="18">
                  <c:v>1.5701364781251495E-3</c:v>
                </c:pt>
                <c:pt idx="19">
                  <c:v>1.5707346229222657E-3</c:v>
                </c:pt>
                <c:pt idx="20">
                  <c:v>1.5701959610664195E-3</c:v>
                </c:pt>
                <c:pt idx="21">
                  <c:v>1.5699999999999549E-3</c:v>
                </c:pt>
                <c:pt idx="22">
                  <c:v>1.5703904679139134E-3</c:v>
                </c:pt>
                <c:pt idx="23">
                  <c:v>1.5709241470834039E-3</c:v>
                </c:pt>
                <c:pt idx="24">
                  <c:v>1.5743896915584987E-3</c:v>
                </c:pt>
                <c:pt idx="25">
                  <c:v>1.5738609710427972E-3</c:v>
                </c:pt>
                <c:pt idx="26">
                  <c:v>1.5755468370237486E-3</c:v>
                </c:pt>
                <c:pt idx="27">
                  <c:v>1.5768225468627169E-3</c:v>
                </c:pt>
                <c:pt idx="28">
                  <c:v>1.5782017809267245E-3</c:v>
                </c:pt>
                <c:pt idx="29">
                  <c:v>1.5839093805725367E-3</c:v>
                </c:pt>
                <c:pt idx="30">
                  <c:v>1.5834065524484363E-3</c:v>
                </c:pt>
                <c:pt idx="31">
                  <c:v>1.5864409753240671E-3</c:v>
                </c:pt>
                <c:pt idx="32">
                  <c:v>1.5883145384704418E-3</c:v>
                </c:pt>
                <c:pt idx="33">
                  <c:v>1.5902487452461699E-3</c:v>
                </c:pt>
                <c:pt idx="34">
                  <c:v>1.5972864484926487E-3</c:v>
                </c:pt>
                <c:pt idx="35">
                  <c:v>1.5968200043592643E-3</c:v>
                </c:pt>
                <c:pt idx="36">
                  <c:v>1.6006036191007127E-3</c:v>
                </c:pt>
                <c:pt idx="37">
                  <c:v>1.6027652858151937E-3</c:v>
                </c:pt>
                <c:pt idx="38">
                  <c:v>1.6049415200803377E-3</c:v>
                </c:pt>
                <c:pt idx="39">
                  <c:v>1.6123421599877729E-3</c:v>
                </c:pt>
                <c:pt idx="40">
                  <c:v>1.6119166655508223E-3</c:v>
                </c:pt>
                <c:pt idx="41">
                  <c:v>1.6157994083058015E-3</c:v>
                </c:pt>
                <c:pt idx="42">
                  <c:v>1.617917056695123E-3</c:v>
                </c:pt>
                <c:pt idx="43">
                  <c:v>1.6199999999999548E-3</c:v>
                </c:pt>
                <c:pt idx="44">
                  <c:v>1.6267852720202181E-3</c:v>
                </c:pt>
                <c:pt idx="45">
                  <c:v>1.6263990610840963E-3</c:v>
                </c:pt>
                <c:pt idx="46">
                  <c:v>1.6298386366325654E-3</c:v>
                </c:pt>
                <c:pt idx="47">
                  <c:v>1.6317058351361386E-3</c:v>
                </c:pt>
                <c:pt idx="48">
                  <c:v>1.6335450671201195E-3</c:v>
                </c:pt>
                <c:pt idx="49">
                  <c:v>1.6396238178223446E-3</c:v>
                </c:pt>
                <c:pt idx="50">
                  <c:v>1.6392725261627817E-3</c:v>
                </c:pt>
                <c:pt idx="51">
                  <c:v>1.6424074733716067E-3</c:v>
                </c:pt>
                <c:pt idx="52">
                  <c:v>1.6441306990736301E-3</c:v>
                </c:pt>
                <c:pt idx="53">
                  <c:v>1.6458434534388506E-3</c:v>
                </c:pt>
                <c:pt idx="54">
                  <c:v>1.6515842346438534E-3</c:v>
                </c:pt>
                <c:pt idx="55">
                  <c:v>1.6512654738571216E-3</c:v>
                </c:pt>
                <c:pt idx="56">
                  <c:v>1.6543419605238E-3</c:v>
                </c:pt>
                <c:pt idx="57">
                  <c:v>1.6560473164032618E-3</c:v>
                </c:pt>
                <c:pt idx="58">
                  <c:v>1.6577609083585887E-3</c:v>
                </c:pt>
                <c:pt idx="59">
                  <c:v>1.6635528941149687E-3</c:v>
                </c:pt>
                <c:pt idx="60">
                  <c:v>1.6632666866203086E-3</c:v>
                </c:pt>
                <c:pt idx="61">
                  <c:v>1.6665502758450943E-3</c:v>
                </c:pt>
                <c:pt idx="62">
                  <c:v>1.6683723505860175E-3</c:v>
                </c:pt>
                <c:pt idx="63">
                  <c:v>1.6702225811104376E-3</c:v>
                </c:pt>
                <c:pt idx="64">
                  <c:v>1.676475246362574E-3</c:v>
                </c:pt>
                <c:pt idx="65">
                  <c:v>1.6762241860875972E-3</c:v>
                </c:pt>
                <c:pt idx="66">
                  <c:v>1.6799999993218962E-3</c:v>
                </c:pt>
                <c:pt idx="67">
                  <c:v>1.6820849282045505E-3</c:v>
                </c:pt>
                <c:pt idx="68">
                  <c:v>1.684221704795845E-3</c:v>
                </c:pt>
                <c:pt idx="69">
                  <c:v>1.6912779638135057E-3</c:v>
                </c:pt>
                <c:pt idx="70">
                  <c:v>1.691095468313093E-3</c:v>
                </c:pt>
                <c:pt idx="71">
                  <c:v>1.6956031785475012E-3</c:v>
                </c:pt>
                <c:pt idx="72">
                  <c:v>1.6980025784758619E-3</c:v>
                </c:pt>
                <c:pt idx="73">
                  <c:v>1.7004374131208044E-3</c:v>
                </c:pt>
                <c:pt idx="74">
                  <c:v>1.7080739313396489E-3</c:v>
                </c:pt>
                <c:pt idx="75">
                  <c:v>1.707997577261507E-3</c:v>
                </c:pt>
                <c:pt idx="76">
                  <c:v>1.7130561912594953E-3</c:v>
                </c:pt>
                <c:pt idx="77">
                  <c:v>1.7156510965671734E-3</c:v>
                </c:pt>
                <c:pt idx="78">
                  <c:v>1.7182636652800164E-3</c:v>
                </c:pt>
                <c:pt idx="79">
                  <c:v>1.7260975222430932E-3</c:v>
                </c:pt>
                <c:pt idx="80">
                  <c:v>1.7261343168698629E-3</c:v>
                </c:pt>
                <c:pt idx="81">
                  <c:v>1.7314977511423868E-3</c:v>
                </c:pt>
                <c:pt idx="82">
                  <c:v>1.7341596867961476E-3</c:v>
                </c:pt>
                <c:pt idx="83">
                  <c:v>1.7368201558717923E-3</c:v>
                </c:pt>
                <c:pt idx="84">
                  <c:v>1.7468822243816553E-3</c:v>
                </c:pt>
                <c:pt idx="85">
                  <c:v>1.7499999996044679E-3</c:v>
                </c:pt>
                <c:pt idx="86">
                  <c:v>1.7525916365669887E-3</c:v>
                </c:pt>
                <c:pt idx="87">
                  <c:v>1.7551652732689924E-3</c:v>
                </c:pt>
                <c:pt idx="88">
                  <c:v>1.7554052358734874E-3</c:v>
                </c:pt>
                <c:pt idx="89">
                  <c:v>1.7677967536205168E-3</c:v>
                </c:pt>
                <c:pt idx="90">
                  <c:v>1.7702824332354423E-3</c:v>
                </c:pt>
                <c:pt idx="91">
                  <c:v>1.7727568367658208E-3</c:v>
                </c:pt>
                <c:pt idx="92">
                  <c:v>1.7793546290387813E-3</c:v>
                </c:pt>
                <c:pt idx="93">
                  <c:v>1.7797328762864729E-3</c:v>
                </c:pt>
                <c:pt idx="94">
                  <c:v>1.7849941343150988E-3</c:v>
                </c:pt>
                <c:pt idx="95">
                  <c:v>1.7874215980585566E-3</c:v>
                </c:pt>
                <c:pt idx="96">
                  <c:v>1.7898447339714616E-3</c:v>
                </c:pt>
                <c:pt idx="97">
                  <c:v>1.7961175867076855E-3</c:v>
                </c:pt>
                <c:pt idx="98">
                  <c:v>1.7966024360018232E-3</c:v>
                </c:pt>
                <c:pt idx="99">
                  <c:v>1.8019310375936512E-3</c:v>
                </c:pt>
                <c:pt idx="100">
                  <c:v>1.8043495954543018E-3</c:v>
                </c:pt>
                <c:pt idx="101">
                  <c:v>1.8067709978094285E-3</c:v>
                </c:pt>
                <c:pt idx="102">
                  <c:v>1.8128796015979085E-3</c:v>
                </c:pt>
                <c:pt idx="103">
                  <c:v>1.8134658226612106E-3</c:v>
                </c:pt>
                <c:pt idx="104">
                  <c:v>1.8189573389148334E-3</c:v>
                </c:pt>
                <c:pt idx="105">
                  <c:v>1.8214178694139637E-3</c:v>
                </c:pt>
                <c:pt idx="106">
                  <c:v>1.8238886408197955E-3</c:v>
                </c:pt>
                <c:pt idx="107">
                  <c:v>1.8300000004525929E-3</c:v>
                </c:pt>
                <c:pt idx="108">
                  <c:v>1.8324962479830133E-3</c:v>
                </c:pt>
                <c:pt idx="109">
                  <c:v>1.8364320248192487E-3</c:v>
                </c:pt>
                <c:pt idx="110">
                  <c:v>1.8389825239489572E-3</c:v>
                </c:pt>
                <c:pt idx="111">
                  <c:v>1.8415466458875575E-3</c:v>
                </c:pt>
                <c:pt idx="112">
                  <c:v>1.8477685649499573E-3</c:v>
                </c:pt>
                <c:pt idx="113">
                  <c:v>1.8485384413865495E-3</c:v>
                </c:pt>
                <c:pt idx="114">
                  <c:v>1.8545599333469787E-3</c:v>
                </c:pt>
                <c:pt idx="115">
                  <c:v>1.8571987072545572E-3</c:v>
                </c:pt>
                <c:pt idx="116">
                  <c:v>1.8598486848331319E-3</c:v>
                </c:pt>
                <c:pt idx="117">
                  <c:v>1.8661555866975165E-3</c:v>
                </c:pt>
                <c:pt idx="118">
                  <c:v>1.8670048949127631E-3</c:v>
                </c:pt>
                <c:pt idx="119">
                  <c:v>1.8732534537430887E-3</c:v>
                </c:pt>
                <c:pt idx="120">
                  <c:v>1.8759626626440242E-3</c:v>
                </c:pt>
                <c:pt idx="121">
                  <c:v>1.8786803541300857E-3</c:v>
                </c:pt>
                <c:pt idx="122">
                  <c:v>1.8850383127442059E-3</c:v>
                </c:pt>
                <c:pt idx="123">
                  <c:v>1.8859560547633181E-3</c:v>
                </c:pt>
                <c:pt idx="124">
                  <c:v>1.8923813664073657E-3</c:v>
                </c:pt>
                <c:pt idx="125">
                  <c:v>1.8951410567583594E-3</c:v>
                </c:pt>
                <c:pt idx="126">
                  <c:v>1.897906206620011E-3</c:v>
                </c:pt>
                <c:pt idx="127">
                  <c:v>1.9042792741996236E-3</c:v>
                </c:pt>
                <c:pt idx="128">
                  <c:v>1.9052522979773926E-3</c:v>
                </c:pt>
                <c:pt idx="129">
                  <c:v>1.9099999987714782E-3</c:v>
                </c:pt>
                <c:pt idx="130">
                  <c:v>1.9127938150095601E-3</c:v>
                </c:pt>
                <c:pt idx="131">
                  <c:v>1.9155963385823309E-3</c:v>
                </c:pt>
                <c:pt idx="132">
                  <c:v>1.9184089919968342E-3</c:v>
                </c:pt>
                <c:pt idx="133">
                  <c:v>1.9248362029986479E-3</c:v>
                </c:pt>
                <c:pt idx="134">
                  <c:v>1.9297897171240625E-3</c:v>
                </c:pt>
                <c:pt idx="135">
                  <c:v>1.932674720266528E-3</c:v>
                </c:pt>
                <c:pt idx="136">
                  <c:v>1.9355786060451603E-3</c:v>
                </c:pt>
                <c:pt idx="137">
                  <c:v>1.9385028695537618E-3</c:v>
                </c:pt>
                <c:pt idx="138">
                  <c:v>1.945184013315109E-3</c:v>
                </c:pt>
                <c:pt idx="139">
                  <c:v>1.9504339657732525E-3</c:v>
                </c:pt>
                <c:pt idx="140">
                  <c:v>1.9534829073522423E-3</c:v>
                </c:pt>
                <c:pt idx="141">
                  <c:v>1.9565614150381652E-3</c:v>
                </c:pt>
                <c:pt idx="142">
                  <c:v>1.9596710565341381E-3</c:v>
                </c:pt>
                <c:pt idx="143">
                  <c:v>1.9668281064617473E-3</c:v>
                </c:pt>
                <c:pt idx="144">
                  <c:v>1.9724526778207713E-3</c:v>
                </c:pt>
                <c:pt idx="145">
                  <c:v>1.975741867064592E-3</c:v>
                </c:pt>
                <c:pt idx="146">
                  <c:v>1.9790718142378276E-3</c:v>
                </c:pt>
                <c:pt idx="147">
                  <c:v>1.9824441596844487E-3</c:v>
                </c:pt>
                <c:pt idx="148">
                  <c:v>1.9999999997273037E-3</c:v>
                </c:pt>
                <c:pt idx="149">
                  <c:v>2.0036610333554494E-3</c:v>
                </c:pt>
                <c:pt idx="150">
                  <c:v>2.0073718480084859E-3</c:v>
                </c:pt>
                <c:pt idx="151">
                  <c:v>2.0160927225596919E-3</c:v>
                </c:pt>
                <c:pt idx="152">
                  <c:v>2.0226587245406754E-3</c:v>
                </c:pt>
                <c:pt idx="153">
                  <c:v>2.0265776260173199E-3</c:v>
                </c:pt>
                <c:pt idx="154">
                  <c:v>2.0305298419467498E-3</c:v>
                </c:pt>
                <c:pt idx="155">
                  <c:v>2.0345125582665576E-3</c:v>
                </c:pt>
                <c:pt idx="156">
                  <c:v>2.0437689688771916E-3</c:v>
                </c:pt>
                <c:pt idx="157">
                  <c:v>2.0506914497286132E-3</c:v>
                </c:pt>
                <c:pt idx="158">
                  <c:v>2.0547837605708096E-3</c:v>
                </c:pt>
                <c:pt idx="159">
                  <c:v>2.0588892695149051E-3</c:v>
                </c:pt>
                <c:pt idx="160">
                  <c:v>2.0734810050888727E-3</c:v>
                </c:pt>
                <c:pt idx="161">
                  <c:v>2.0749757418865649E-3</c:v>
                </c:pt>
                <c:pt idx="162">
                  <c:v>2.0795107208368907E-3</c:v>
                </c:pt>
                <c:pt idx="163">
                  <c:v>2.0836327007390633E-3</c:v>
                </c:pt>
                <c:pt idx="164">
                  <c:v>2.0877467870567099E-3</c:v>
                </c:pt>
                <c:pt idx="165">
                  <c:v>2.0918498870600324E-3</c:v>
                </c:pt>
                <c:pt idx="166">
                  <c:v>2.1008967182180806E-3</c:v>
                </c:pt>
                <c:pt idx="167">
                  <c:v>2.1080898725240548E-3</c:v>
                </c:pt>
                <c:pt idx="168">
                  <c:v>2.1120909532022251E-3</c:v>
                </c:pt>
                <c:pt idx="169">
                  <c:v>2.1160620731061506E-3</c:v>
                </c:pt>
                <c:pt idx="170">
                  <c:v>2.1200000001479185E-3</c:v>
                </c:pt>
                <c:pt idx="171">
                  <c:v>2.121637503253223E-3</c:v>
                </c:pt>
                <c:pt idx="172">
                  <c:v>2.1354140093487743E-3</c:v>
                </c:pt>
                <c:pt idx="173">
                  <c:v>2.1391937601657664E-3</c:v>
                </c:pt>
                <c:pt idx="174">
                  <c:v>2.1429487071227514E-3</c:v>
                </c:pt>
                <c:pt idx="175">
                  <c:v>2.1466812276720467E-3</c:v>
                </c:pt>
                <c:pt idx="176">
                  <c:v>2.1543280326972274E-3</c:v>
                </c:pt>
                <c:pt idx="177">
                  <c:v>2.1614351765241683E-3</c:v>
                </c:pt>
                <c:pt idx="178">
                  <c:v>2.1650918085054857E-3</c:v>
                </c:pt>
                <c:pt idx="179">
                  <c:v>2.1687406278037002E-3</c:v>
                </c:pt>
                <c:pt idx="180">
                  <c:v>2.1723841282074393E-3</c:v>
                </c:pt>
                <c:pt idx="181">
                  <c:v>2.1797468185661808E-3</c:v>
                </c:pt>
                <c:pt idx="182">
                  <c:v>2.186955398348389E-3</c:v>
                </c:pt>
                <c:pt idx="183">
                  <c:v>2.1906102928086753E-3</c:v>
                </c:pt>
                <c:pt idx="184">
                  <c:v>2.1942751801289806E-3</c:v>
                </c:pt>
                <c:pt idx="185">
                  <c:v>2.1979526704421271E-3</c:v>
                </c:pt>
                <c:pt idx="186">
                  <c:v>2.2054104313788117E-3</c:v>
                </c:pt>
                <c:pt idx="187">
                  <c:v>2.2128414460767546E-3</c:v>
                </c:pt>
                <c:pt idx="188">
                  <c:v>2.2166216851550137E-3</c:v>
                </c:pt>
                <c:pt idx="189">
                  <c:v>2.2204305371193605E-3</c:v>
                </c:pt>
                <c:pt idx="190">
                  <c:v>2.2242707284765967E-3</c:v>
                </c:pt>
                <c:pt idx="191">
                  <c:v>2.2322151569140127E-3</c:v>
                </c:pt>
                <c:pt idx="192">
                  <c:v>2.2400000000000015E-3</c:v>
                </c:pt>
                <c:pt idx="193">
                  <c:v>2.2440376821682298E-3</c:v>
                </c:pt>
                <c:pt idx="194">
                  <c:v>2.2481192892593355E-3</c:v>
                </c:pt>
                <c:pt idx="195">
                  <c:v>2.2522435196383537E-3</c:v>
                </c:pt>
                <c:pt idx="196">
                  <c:v>2.2609426042901372E-3</c:v>
                </c:pt>
                <c:pt idx="197">
                  <c:v>2.2691403907088882E-3</c:v>
                </c:pt>
                <c:pt idx="198">
                  <c:v>2.2734579623756536E-3</c:v>
                </c:pt>
                <c:pt idx="199">
                  <c:v>2.2778101971391404E-3</c:v>
                </c:pt>
                <c:pt idx="200">
                  <c:v>2.2821957432315552E-3</c:v>
                </c:pt>
                <c:pt idx="201">
                  <c:v>2.2914718842621949E-3</c:v>
                </c:pt>
                <c:pt idx="202">
                  <c:v>2.3000437547857238E-3</c:v>
                </c:pt>
                <c:pt idx="203">
                  <c:v>2.3045753302453676E-3</c:v>
                </c:pt>
                <c:pt idx="204">
                  <c:v>2.3091319559610177E-3</c:v>
                </c:pt>
                <c:pt idx="205">
                  <c:v>2.3137122300035807E-3</c:v>
                </c:pt>
                <c:pt idx="206">
                  <c:v>2.3233370253133369E-3</c:v>
                </c:pt>
                <c:pt idx="207">
                  <c:v>2.3322415199667789E-3</c:v>
                </c:pt>
                <c:pt idx="208">
                  <c:v>2.3369187558063991E-3</c:v>
                </c:pt>
                <c:pt idx="209">
                  <c:v>2.3416110778514002E-3</c:v>
                </c:pt>
                <c:pt idx="210">
                  <c:v>2.3463170339857661E-3</c:v>
                </c:pt>
                <c:pt idx="211">
                  <c:v>2.3560552504713768E-3</c:v>
                </c:pt>
                <c:pt idx="212">
                  <c:v>2.3652479061054238E-3</c:v>
                </c:pt>
                <c:pt idx="213">
                  <c:v>2.3699999999477997E-3</c:v>
                </c:pt>
                <c:pt idx="214">
                  <c:v>2.3747569425822284E-3</c:v>
                </c:pt>
                <c:pt idx="215">
                  <c:v>2.3795176226403974E-3</c:v>
                </c:pt>
                <c:pt idx="216">
                  <c:v>2.3891364166982233E-3</c:v>
                </c:pt>
                <c:pt idx="217">
                  <c:v>2.3985768920449691E-3</c:v>
                </c:pt>
                <c:pt idx="218">
                  <c:v>2.4033406021468609E-3</c:v>
                </c:pt>
                <c:pt idx="219">
                  <c:v>2.4081017562205967E-3</c:v>
                </c:pt>
                <c:pt idx="220">
                  <c:v>2.4128592900461211E-3</c:v>
                </c:pt>
                <c:pt idx="221">
                  <c:v>2.4221704939950393E-3</c:v>
                </c:pt>
                <c:pt idx="222">
                  <c:v>2.4318317853386329E-3</c:v>
                </c:pt>
                <c:pt idx="223">
                  <c:v>2.4365551014956782E-3</c:v>
                </c:pt>
                <c:pt idx="224">
                  <c:v>2.4412683202078705E-3</c:v>
                </c:pt>
                <c:pt idx="225">
                  <c:v>2.445970346629571E-3</c:v>
                </c:pt>
                <c:pt idx="226">
                  <c:v>2.4547902443524494E-3</c:v>
                </c:pt>
                <c:pt idx="227">
                  <c:v>2.4646444793696648E-3</c:v>
                </c:pt>
                <c:pt idx="228">
                  <c:v>2.4692739685257467E-3</c:v>
                </c:pt>
                <c:pt idx="229">
                  <c:v>2.4738856044414087E-3</c:v>
                </c:pt>
                <c:pt idx="230">
                  <c:v>2.4784782616458648E-3</c:v>
                </c:pt>
                <c:pt idx="231">
                  <c:v>2.4866186002540603E-3</c:v>
                </c:pt>
                <c:pt idx="232">
                  <c:v>2.4966364408327618E-3</c:v>
                </c:pt>
                <c:pt idx="233">
                  <c:v>2.5011171693164608E-3</c:v>
                </c:pt>
                <c:pt idx="234">
                  <c:v>2.5055720744028213E-3</c:v>
                </c:pt>
                <c:pt idx="235">
                  <c:v>2.510000000002701E-3</c:v>
                </c:pt>
                <c:pt idx="236">
                  <c:v>2.5172835487965563E-3</c:v>
                </c:pt>
                <c:pt idx="237">
                  <c:v>2.5274556303917211E-3</c:v>
                </c:pt>
                <c:pt idx="238">
                  <c:v>2.5317665305580931E-3</c:v>
                </c:pt>
                <c:pt idx="239">
                  <c:v>2.5360609154515897E-3</c:v>
                </c:pt>
                <c:pt idx="240">
                  <c:v>2.5403411558624599E-3</c:v>
                </c:pt>
                <c:pt idx="241">
                  <c:v>2.5469204856754636E-3</c:v>
                </c:pt>
                <c:pt idx="242">
                  <c:v>2.5573686272996801E-3</c:v>
                </c:pt>
                <c:pt idx="243">
                  <c:v>2.5616142459661752E-3</c:v>
                </c:pt>
                <c:pt idx="244">
                  <c:v>2.565860268182083E-3</c:v>
                </c:pt>
                <c:pt idx="245">
                  <c:v>2.5701091725017521E-3</c:v>
                </c:pt>
                <c:pt idx="246">
                  <c:v>2.5763049548934249E-3</c:v>
                </c:pt>
                <c:pt idx="247">
                  <c:v>2.5871837207892259E-3</c:v>
                </c:pt>
                <c:pt idx="248">
                  <c:v>2.5914847528291174E-3</c:v>
                </c:pt>
                <c:pt idx="249">
                  <c:v>2.5958038616353939E-3</c:v>
                </c:pt>
                <c:pt idx="250">
                  <c:v>2.6001436335459944E-3</c:v>
                </c:pt>
                <c:pt idx="251">
                  <c:v>2.6062856399142183E-3</c:v>
                </c:pt>
                <c:pt idx="252">
                  <c:v>2.6177616180292377E-3</c:v>
                </c:pt>
                <c:pt idx="253">
                  <c:v>2.6222440395809784E-3</c:v>
                </c:pt>
                <c:pt idx="254">
                  <c:v>2.6267629657083006E-3</c:v>
                </c:pt>
                <c:pt idx="255">
                  <c:v>2.6313210905741244E-3</c:v>
                </c:pt>
                <c:pt idx="256">
                  <c:v>2.6377479938191626E-3</c:v>
                </c:pt>
                <c:pt idx="257">
                  <c:v>2.6500000000000048E-3</c:v>
                </c:pt>
                <c:pt idx="258">
                  <c:v>2.6547937830461409E-3</c:v>
                </c:pt>
                <c:pt idx="259">
                  <c:v>2.6596355057894208E-3</c:v>
                </c:pt>
                <c:pt idx="260">
                  <c:v>2.6645201570318121E-3</c:v>
                </c:pt>
                <c:pt idx="261">
                  <c:v>2.6714729048915586E-3</c:v>
                </c:pt>
                <c:pt idx="262">
                  <c:v>2.6843858575988891E-3</c:v>
                </c:pt>
                <c:pt idx="263">
                  <c:v>2.6894080178849937E-3</c:v>
                </c:pt>
                <c:pt idx="264">
                  <c:v>2.6944418601487852E-3</c:v>
                </c:pt>
                <c:pt idx="265">
                  <c:v>2.6994819800535588E-3</c:v>
                </c:pt>
                <c:pt idx="266">
                  <c:v>2.7067604645412482E-3</c:v>
                </c:pt>
                <c:pt idx="267">
                  <c:v>2.7195951832936771E-3</c:v>
                </c:pt>
                <c:pt idx="268">
                  <c:v>2.7245836602750886E-3</c:v>
                </c:pt>
                <c:pt idx="269">
                  <c:v>2.7295448092128911E-3</c:v>
                </c:pt>
                <c:pt idx="270">
                  <c:v>2.7344728325403838E-3</c:v>
                </c:pt>
                <c:pt idx="271">
                  <c:v>2.7418102986838653E-3</c:v>
                </c:pt>
                <c:pt idx="272">
                  <c:v>2.753735752238297E-3</c:v>
                </c:pt>
                <c:pt idx="273">
                  <c:v>2.7584092178534556E-3</c:v>
                </c:pt>
                <c:pt idx="274">
                  <c:v>2.7630135927805949E-3</c:v>
                </c:pt>
                <c:pt idx="275">
                  <c:v>2.7675426862427267E-3</c:v>
                </c:pt>
                <c:pt idx="276">
                  <c:v>2.7746635731198239E-3</c:v>
                </c:pt>
                <c:pt idx="277">
                  <c:v>2.7847804642711573E-3</c:v>
                </c:pt>
                <c:pt idx="278">
                  <c:v>2.78883832317835E-3</c:v>
                </c:pt>
                <c:pt idx="279">
                  <c:v>2.7927825766739991E-3</c:v>
                </c:pt>
                <c:pt idx="280">
                  <c:v>2.7966086501697253E-3</c:v>
                </c:pt>
                <c:pt idx="281">
                  <c:v>2.7988900970758231E-3</c:v>
                </c:pt>
                <c:pt idx="282">
                  <c:v>2.8108210473155731E-3</c:v>
                </c:pt>
                <c:pt idx="283">
                  <c:v>2.8141292165848354E-3</c:v>
                </c:pt>
                <c:pt idx="284">
                  <c:v>2.8173508597328163E-3</c:v>
                </c:pt>
                <c:pt idx="285">
                  <c:v>2.8204918137936046E-3</c:v>
                </c:pt>
                <c:pt idx="286">
                  <c:v>2.826760556555276E-3</c:v>
                </c:pt>
                <c:pt idx="287">
                  <c:v>2.8323677614041278E-3</c:v>
                </c:pt>
                <c:pt idx="288">
                  <c:v>2.8351951070463397E-3</c:v>
                </c:pt>
                <c:pt idx="289">
                  <c:v>2.8379781546631392E-3</c:v>
                </c:pt>
                <c:pt idx="290">
                  <c:v>2.840723197546989E-3</c:v>
                </c:pt>
                <c:pt idx="291">
                  <c:v>2.8469379438885454E-3</c:v>
                </c:pt>
                <c:pt idx="292">
                  <c:v>2.8514514685374719E-3</c:v>
                </c:pt>
                <c:pt idx="293">
                  <c:v>2.8541031680641682E-3</c:v>
                </c:pt>
                <c:pt idx="294">
                  <c:v>2.8567559911547914E-3</c:v>
                </c:pt>
                <c:pt idx="295">
                  <c:v>2.8594166872795848E-3</c:v>
                </c:pt>
                <c:pt idx="296">
                  <c:v>2.8658999058547058E-3</c:v>
                </c:pt>
                <c:pt idx="297">
                  <c:v>2.870275472482327E-3</c:v>
                </c:pt>
                <c:pt idx="298">
                  <c:v>2.8730790568232286E-3</c:v>
                </c:pt>
                <c:pt idx="299">
                  <c:v>2.8759323796503367E-3</c:v>
                </c:pt>
                <c:pt idx="300">
                  <c:v>2.8788426466729955E-3</c:v>
                </c:pt>
                <c:pt idx="301">
                  <c:v>2.8859264753665287E-3</c:v>
                </c:pt>
                <c:pt idx="302">
                  <c:v>2.8911558886799385E-3</c:v>
                </c:pt>
                <c:pt idx="303">
                  <c:v>2.8944011672840321E-3</c:v>
                </c:pt>
                <c:pt idx="304">
                  <c:v>2.8977087215970991E-3</c:v>
                </c:pt>
                <c:pt idx="305">
                  <c:v>2.9010761716787301E-3</c:v>
                </c:pt>
                <c:pt idx="306">
                  <c:v>2.908896507127222E-3</c:v>
                </c:pt>
                <c:pt idx="307">
                  <c:v>2.9150964493999897E-3</c:v>
                </c:pt>
                <c:pt idx="308">
                  <c:v>2.9187267977051402E-3</c:v>
                </c:pt>
                <c:pt idx="309">
                  <c:v>2.9224022332008199E-3</c:v>
                </c:pt>
                <c:pt idx="310">
                  <c:v>2.9261201996181882E-3</c:v>
                </c:pt>
                <c:pt idx="311">
                  <c:v>2.9345453077018772E-3</c:v>
                </c:pt>
                <c:pt idx="312">
                  <c:v>2.9413653671982501E-3</c:v>
                </c:pt>
                <c:pt idx="313">
                  <c:v>2.9452567622459793E-3</c:v>
                </c:pt>
                <c:pt idx="314">
                  <c:v>2.9491748214166727E-3</c:v>
                </c:pt>
                <c:pt idx="315">
                  <c:v>2.9531168120337796E-3</c:v>
                </c:pt>
                <c:pt idx="316">
                  <c:v>2.962009197030708E-3</c:v>
                </c:pt>
                <c:pt idx="317">
                  <c:v>2.9690685531878476E-3</c:v>
                </c:pt>
                <c:pt idx="318">
                  <c:v>2.9730883286272639E-3</c:v>
                </c:pt>
                <c:pt idx="319">
                  <c:v>2.9771151100834877E-3</c:v>
                </c:pt>
                <c:pt idx="320">
                  <c:v>2.981145988413785E-3</c:v>
                </c:pt>
                <c:pt idx="321">
                  <c:v>2.9903643185207429E-3</c:v>
                </c:pt>
                <c:pt idx="322">
                  <c:v>2.9972514051788287E-3</c:v>
                </c:pt>
                <c:pt idx="323">
                  <c:v>3.0012582482851231E-3</c:v>
                </c:pt>
                <c:pt idx="324">
                  <c:v>3.005251203928621E-3</c:v>
                </c:pt>
                <c:pt idx="325">
                  <c:v>3.0092280972154142E-3</c:v>
                </c:pt>
                <c:pt idx="326">
                  <c:v>3.0186338804073431E-3</c:v>
                </c:pt>
                <c:pt idx="327">
                  <c:v>3.0250136231974446E-3</c:v>
                </c:pt>
                <c:pt idx="328">
                  <c:v>3.0289415989842691E-3</c:v>
                </c:pt>
                <c:pt idx="329">
                  <c:v>3.0328671329266682E-3</c:v>
                </c:pt>
                <c:pt idx="330">
                  <c:v>3.0367927242484836E-3</c:v>
                </c:pt>
                <c:pt idx="331">
                  <c:v>3.0464236437052908E-3</c:v>
                </c:pt>
                <c:pt idx="332">
                  <c:v>3.0525464279055749E-3</c:v>
                </c:pt>
                <c:pt idx="333">
                  <c:v>3.0565105745916613E-3</c:v>
                </c:pt>
                <c:pt idx="334">
                  <c:v>3.0604902420764218E-3</c:v>
                </c:pt>
                <c:pt idx="335">
                  <c:v>3.0644880856147208E-3</c:v>
                </c:pt>
                <c:pt idx="336">
                  <c:v>3.0744666034564698E-3</c:v>
                </c:pt>
                <c:pt idx="337">
                  <c:v>3.0807151057055298E-3</c:v>
                </c:pt>
                <c:pt idx="338">
                  <c:v>3.0848444386488371E-3</c:v>
                </c:pt>
                <c:pt idx="339">
                  <c:v>3.0890083473759148E-3</c:v>
                </c:pt>
                <c:pt idx="340">
                  <c:v>3.0932096432197374E-3</c:v>
                </c:pt>
                <c:pt idx="341">
                  <c:v>3.1099189157334801E-3</c:v>
                </c:pt>
                <c:pt idx="342">
                  <c:v>3.1148768870345464E-3</c:v>
                </c:pt>
                <c:pt idx="343">
                  <c:v>3.1193627925761511E-3</c:v>
                </c:pt>
                <c:pt idx="344">
                  <c:v>3.123905728995091E-3</c:v>
                </c:pt>
                <c:pt idx="345">
                  <c:v>3.125299460349644E-3</c:v>
                </c:pt>
                <c:pt idx="346">
                  <c:v>3.1426346251342608E-3</c:v>
                </c:pt>
                <c:pt idx="347">
                  <c:v>3.1474511148149968E-3</c:v>
                </c:pt>
                <c:pt idx="348">
                  <c:v>3.1523192664129978E-3</c:v>
                </c:pt>
                <c:pt idx="349">
                  <c:v>3.157238039978329E-3</c:v>
                </c:pt>
                <c:pt idx="350">
                  <c:v>3.168874178233506E-3</c:v>
                </c:pt>
                <c:pt idx="351">
                  <c:v>3.1773981992776527E-3</c:v>
                </c:pt>
                <c:pt idx="352">
                  <c:v>3.1825541277823964E-3</c:v>
                </c:pt>
                <c:pt idx="353">
                  <c:v>3.187754225154279E-3</c:v>
                </c:pt>
                <c:pt idx="354">
                  <c:v>3.1929973803026838E-3</c:v>
                </c:pt>
                <c:pt idx="355">
                  <c:v>3.2051568293668502E-3</c:v>
                </c:pt>
                <c:pt idx="356">
                  <c:v>3.2143780010159117E-3</c:v>
                </c:pt>
                <c:pt idx="357">
                  <c:v>3.2198194228451977E-3</c:v>
                </c:pt>
                <c:pt idx="358">
                  <c:v>3.2252970223917445E-3</c:v>
                </c:pt>
                <c:pt idx="359">
                  <c:v>3.23080961738746E-3</c:v>
                </c:pt>
                <c:pt idx="360">
                  <c:v>3.2434241383459982E-3</c:v>
                </c:pt>
                <c:pt idx="361">
                  <c:v>3.2531859504704485E-3</c:v>
                </c:pt>
                <c:pt idx="362">
                  <c:v>3.2588554326591539E-3</c:v>
                </c:pt>
                <c:pt idx="363">
                  <c:v>3.2645526030636346E-3</c:v>
                </c:pt>
                <c:pt idx="364">
                  <c:v>3.270276208202188E-3</c:v>
                </c:pt>
                <c:pt idx="365">
                  <c:v>3.2832760224905059E-3</c:v>
                </c:pt>
                <c:pt idx="366">
                  <c:v>3.2934095503004308E-3</c:v>
                </c:pt>
                <c:pt idx="367">
                  <c:v>3.2992464048882549E-3</c:v>
                </c:pt>
                <c:pt idx="368">
                  <c:v>3.3051033682755262E-3</c:v>
                </c:pt>
                <c:pt idx="369">
                  <c:v>3.3109805343060818E-3</c:v>
                </c:pt>
                <c:pt idx="370">
                  <c:v>3.324303098767177E-3</c:v>
                </c:pt>
                <c:pt idx="371">
                  <c:v>3.3346931234822441E-3</c:v>
                </c:pt>
                <c:pt idx="372">
                  <c:v>3.3406727321285052E-3</c:v>
                </c:pt>
                <c:pt idx="373">
                  <c:v>3.346673119525541E-3</c:v>
                </c:pt>
                <c:pt idx="374">
                  <c:v>3.3526943838652723E-3</c:v>
                </c:pt>
                <c:pt idx="375">
                  <c:v>3.3663276711252224E-3</c:v>
                </c:pt>
                <c:pt idx="376">
                  <c:v>3.3769901962343528E-3</c:v>
                </c:pt>
                <c:pt idx="377">
                  <c:v>3.3831173399122578E-3</c:v>
                </c:pt>
                <c:pt idx="378">
                  <c:v>3.3892659627325723E-3</c:v>
                </c:pt>
                <c:pt idx="379">
                  <c:v>3.3954361672370527E-3</c:v>
                </c:pt>
                <c:pt idx="380">
                  <c:v>3.4093765512107333E-3</c:v>
                </c:pt>
                <c:pt idx="381">
                  <c:v>3.4203348746853087E-3</c:v>
                </c:pt>
                <c:pt idx="382">
                  <c:v>3.4266145474918289E-3</c:v>
                </c:pt>
                <c:pt idx="383">
                  <c:v>3.432916430286937E-3</c:v>
                </c:pt>
                <c:pt idx="384">
                  <c:v>3.4392406299639765E-3</c:v>
                </c:pt>
                <c:pt idx="385">
                  <c:v>3.4534842746251192E-3</c:v>
                </c:pt>
                <c:pt idx="386">
                  <c:v>3.464762757126988E-3</c:v>
                </c:pt>
                <c:pt idx="387">
                  <c:v>3.4712001663825061E-3</c:v>
                </c:pt>
                <c:pt idx="388">
                  <c:v>3.4776602797875985E-3</c:v>
                </c:pt>
                <c:pt idx="389">
                  <c:v>3.4841418689287298E-3</c:v>
                </c:pt>
                <c:pt idx="390">
                  <c:v>3.4986796612617721E-3</c:v>
                </c:pt>
                <c:pt idx="391">
                  <c:v>3.5102527039719941E-3</c:v>
                </c:pt>
                <c:pt idx="392">
                  <c:v>3.5168188658737556E-3</c:v>
                </c:pt>
                <c:pt idx="393">
                  <c:v>3.5233973037335207E-3</c:v>
                </c:pt>
                <c:pt idx="394">
                  <c:v>3.5299864455473925E-3</c:v>
                </c:pt>
                <c:pt idx="395">
                  <c:v>3.5447517555759968E-3</c:v>
                </c:pt>
                <c:pt idx="396">
                  <c:v>3.5564182251122461E-3</c:v>
                </c:pt>
                <c:pt idx="397">
                  <c:v>3.5630369194807128E-3</c:v>
                </c:pt>
                <c:pt idx="398">
                  <c:v>3.5696566534800271E-3</c:v>
                </c:pt>
                <c:pt idx="399">
                  <c:v>3.5762757776697136E-3</c:v>
                </c:pt>
                <c:pt idx="400">
                  <c:v>3.5911846717308566E-3</c:v>
                </c:pt>
                <c:pt idx="401">
                  <c:v>3.6027128002570218E-3</c:v>
                </c:pt>
                <c:pt idx="402">
                  <c:v>3.6093037465264374E-3</c:v>
                </c:pt>
                <c:pt idx="403">
                  <c:v>3.6158839539826167E-3</c:v>
                </c:pt>
                <c:pt idx="404">
                  <c:v>3.622451695729893E-3</c:v>
                </c:pt>
                <c:pt idx="405">
                  <c:v>3.6374192574178095E-3</c:v>
                </c:pt>
                <c:pt idx="406">
                  <c:v>3.6485630804003505E-3</c:v>
                </c:pt>
                <c:pt idx="407">
                  <c:v>3.6550422028533676E-3</c:v>
                </c:pt>
                <c:pt idx="408">
                  <c:v>3.6614982658349018E-3</c:v>
                </c:pt>
                <c:pt idx="409">
                  <c:v>3.6636757851996448E-3</c:v>
                </c:pt>
                <c:pt idx="410">
                  <c:v>3.665816438265503E-3</c:v>
                </c:pt>
                <c:pt idx="411">
                  <c:v>3.6934611908331499E-3</c:v>
                </c:pt>
                <c:pt idx="412">
                  <c:v>3.6998078981013774E-3</c:v>
                </c:pt>
                <c:pt idx="413">
                  <c:v>3.7061455125595934E-3</c:v>
                </c:pt>
                <c:pt idx="414">
                  <c:v>3.7124767298671642E-3</c:v>
                </c:pt>
                <c:pt idx="415">
                  <c:v>3.7274622608267647E-3</c:v>
                </c:pt>
                <c:pt idx="416">
                  <c:v>3.7377922165952207E-3</c:v>
                </c:pt>
                <c:pt idx="417">
                  <c:v>3.744132558865933E-3</c:v>
                </c:pt>
                <c:pt idx="418">
                  <c:v>3.7504830834457778E-3</c:v>
                </c:pt>
                <c:pt idx="419">
                  <c:v>3.7568466211690627E-3</c:v>
                </c:pt>
                <c:pt idx="420">
                  <c:v>3.7889599381344644E-3</c:v>
                </c:pt>
                <c:pt idx="421">
                  <c:v>3.7954620838711443E-3</c:v>
                </c:pt>
                <c:pt idx="422">
                  <c:v>3.8019975994363691E-3</c:v>
                </c:pt>
                <c:pt idx="423">
                  <c:v>3.8174525236711067E-3</c:v>
                </c:pt>
                <c:pt idx="424">
                  <c:v>3.828533357412419E-3</c:v>
                </c:pt>
                <c:pt idx="425">
                  <c:v>3.8352808893034542E-3</c:v>
                </c:pt>
                <c:pt idx="426">
                  <c:v>3.8420799931950769E-3</c:v>
                </c:pt>
                <c:pt idx="427">
                  <c:v>3.8489337704414204E-3</c:v>
                </c:pt>
                <c:pt idx="428">
                  <c:v>3.8648202045892172E-3</c:v>
                </c:pt>
                <c:pt idx="429">
                  <c:v>3.8840729846040668E-3</c:v>
                </c:pt>
                <c:pt idx="430">
                  <c:v>3.8912639461652905E-3</c:v>
                </c:pt>
                <c:pt idx="431">
                  <c:v>3.8985035820945022E-3</c:v>
                </c:pt>
                <c:pt idx="432">
                  <c:v>3.9148361242789262E-3</c:v>
                </c:pt>
                <c:pt idx="433">
                  <c:v>3.9278985434082038E-3</c:v>
                </c:pt>
                <c:pt idx="434">
                  <c:v>3.935343654962533E-3</c:v>
                </c:pt>
                <c:pt idx="435">
                  <c:v>3.94282216106733E-3</c:v>
                </c:pt>
                <c:pt idx="436">
                  <c:v>3.9503314544127189E-3</c:v>
                </c:pt>
                <c:pt idx="437">
                  <c:v>3.9669702347682892E-3</c:v>
                </c:pt>
                <c:pt idx="438">
                  <c:v>3.9806237470963969E-3</c:v>
                </c:pt>
                <c:pt idx="439">
                  <c:v>3.988247260069076E-3</c:v>
                </c:pt>
                <c:pt idx="440">
                  <c:v>3.995885552247341E-3</c:v>
                </c:pt>
                <c:pt idx="441">
                  <c:v>4.0035358949170605E-3</c:v>
                </c:pt>
                <c:pt idx="442">
                  <c:v>4.0203387527093307E-3</c:v>
                </c:pt>
                <c:pt idx="443">
                  <c:v>4.0342025890285167E-3</c:v>
                </c:pt>
                <c:pt idx="444">
                  <c:v>4.0418716462297492E-3</c:v>
                </c:pt>
                <c:pt idx="445">
                  <c:v>4.0495360172971995E-3</c:v>
                </c:pt>
                <c:pt idx="446">
                  <c:v>4.0571928520621086E-3</c:v>
                </c:pt>
                <c:pt idx="447">
                  <c:v>4.0740164814810449E-3</c:v>
                </c:pt>
                <c:pt idx="448">
                  <c:v>4.087687217353639E-3</c:v>
                </c:pt>
                <c:pt idx="449">
                  <c:v>4.095263010701464E-3</c:v>
                </c:pt>
                <c:pt idx="450">
                  <c:v>4.1028145282536689E-3</c:v>
                </c:pt>
                <c:pt idx="451">
                  <c:v>4.1103424371914127E-3</c:v>
                </c:pt>
                <c:pt idx="452">
                  <c:v>4.127056348384367E-3</c:v>
                </c:pt>
                <c:pt idx="453">
                  <c:v>4.140246151000589E-3</c:v>
                </c:pt>
                <c:pt idx="454">
                  <c:v>4.1476772267894915E-3</c:v>
                </c:pt>
                <c:pt idx="455">
                  <c:v>4.1550932473503168E-3</c:v>
                </c:pt>
                <c:pt idx="456">
                  <c:v>4.1624956729567186E-3</c:v>
                </c:pt>
                <c:pt idx="457">
                  <c:v>4.1791238040928521E-3</c:v>
                </c:pt>
                <c:pt idx="458">
                  <c:v>4.1919989784143779E-3</c:v>
                </c:pt>
                <c:pt idx="459">
                  <c:v>4.1993556804608284E-3</c:v>
                </c:pt>
                <c:pt idx="460">
                  <c:v>4.2067077574626027E-3</c:v>
                </c:pt>
                <c:pt idx="461">
                  <c:v>4.2140567391183697E-3</c:v>
                </c:pt>
                <c:pt idx="462">
                  <c:v>4.2306675424689487E-3</c:v>
                </c:pt>
                <c:pt idx="463">
                  <c:v>4.2434526534229633E-3</c:v>
                </c:pt>
                <c:pt idx="464">
                  <c:v>4.2508094510022004E-3</c:v>
                </c:pt>
                <c:pt idx="465">
                  <c:v>4.258172539737308E-3</c:v>
                </c:pt>
                <c:pt idx="466">
                  <c:v>4.2655435187664232E-3</c:v>
                </c:pt>
                <c:pt idx="467">
                  <c:v>4.2822057888469078E-3</c:v>
                </c:pt>
                <c:pt idx="468">
                  <c:v>4.2951386678763276E-3</c:v>
                </c:pt>
                <c:pt idx="469">
                  <c:v>4.3025734327401394E-3</c:v>
                </c:pt>
                <c:pt idx="470">
                  <c:v>4.3100258911071606E-3</c:v>
                </c:pt>
                <c:pt idx="471">
                  <c:v>4.3174976334230857E-3</c:v>
                </c:pt>
                <c:pt idx="472">
                  <c:v>4.3203381441152744E-3</c:v>
                </c:pt>
                <c:pt idx="473">
                  <c:v>4.3476025058339285E-3</c:v>
                </c:pt>
                <c:pt idx="474">
                  <c:v>4.3551893331084026E-3</c:v>
                </c:pt>
                <c:pt idx="475">
                  <c:v>4.3628028823199782E-3</c:v>
                </c:pt>
                <c:pt idx="476">
                  <c:v>4.3704444050614568E-3</c:v>
                </c:pt>
                <c:pt idx="477">
                  <c:v>4.3873998126960764E-3</c:v>
                </c:pt>
                <c:pt idx="478">
                  <c:v>4.4013155124110305E-3</c:v>
                </c:pt>
                <c:pt idx="479">
                  <c:v>4.409115925930086E-3</c:v>
                </c:pt>
                <c:pt idx="480">
                  <c:v>4.4169519720859279E-3</c:v>
                </c:pt>
                <c:pt idx="481">
                  <c:v>4.4248249523275865E-3</c:v>
                </c:pt>
                <c:pt idx="482">
                  <c:v>4.44199966083307E-3</c:v>
                </c:pt>
                <c:pt idx="483">
                  <c:v>4.4567124925304425E-3</c:v>
                </c:pt>
                <c:pt idx="484">
                  <c:v>4.4647899143450322E-3</c:v>
                </c:pt>
                <c:pt idx="485">
                  <c:v>4.4729122285959112E-3</c:v>
                </c:pt>
                <c:pt idx="486">
                  <c:v>4.4810807866253501E-3</c:v>
                </c:pt>
                <c:pt idx="487">
                  <c:v>4.4985206950981776E-3</c:v>
                </c:pt>
                <c:pt idx="488">
                  <c:v>4.514244732978733E-3</c:v>
                </c:pt>
                <c:pt idx="489">
                  <c:v>4.5226650296543202E-3</c:v>
                </c:pt>
                <c:pt idx="490">
                  <c:v>4.5311398279473721E-3</c:v>
                </c:pt>
                <c:pt idx="491">
                  <c:v>4.5396705291382965E-3</c:v>
                </c:pt>
                <c:pt idx="492">
                  <c:v>4.5574212507665263E-3</c:v>
                </c:pt>
                <c:pt idx="493">
                  <c:v>4.5743650198314953E-3</c:v>
                </c:pt>
                <c:pt idx="494">
                  <c:v>4.583175048453304E-3</c:v>
                </c:pt>
                <c:pt idx="495">
                  <c:v>4.5920355534526018E-3</c:v>
                </c:pt>
                <c:pt idx="496">
                  <c:v>4.60094444078675E-3</c:v>
                </c:pt>
                <c:pt idx="497">
                  <c:v>4.6189782289211062E-3</c:v>
                </c:pt>
                <c:pt idx="498">
                  <c:v>4.6370214868349715E-3</c:v>
                </c:pt>
                <c:pt idx="499">
                  <c:v>4.6461404293936213E-3</c:v>
                </c:pt>
                <c:pt idx="500">
                  <c:v>4.6552949225218835E-3</c:v>
                </c:pt>
                <c:pt idx="501">
                  <c:v>4.6644827829927871E-3</c:v>
                </c:pt>
                <c:pt idx="502">
                  <c:v>4.6826758837503002E-3</c:v>
                </c:pt>
                <c:pt idx="503">
                  <c:v>4.7015237876199406E-3</c:v>
                </c:pt>
                <c:pt idx="504">
                  <c:v>4.7108452902360851E-3</c:v>
                </c:pt>
                <c:pt idx="505">
                  <c:v>4.7201867931166881E-3</c:v>
                </c:pt>
                <c:pt idx="506">
                  <c:v>4.7295460237847487E-3</c:v>
                </c:pt>
                <c:pt idx="507">
                  <c:v>4.7477735333881863E-3</c:v>
                </c:pt>
                <c:pt idx="508">
                  <c:v>4.7671143283611397E-3</c:v>
                </c:pt>
                <c:pt idx="509">
                  <c:v>4.7765276643683676E-3</c:v>
                </c:pt>
                <c:pt idx="510">
                  <c:v>4.7859448254230531E-3</c:v>
                </c:pt>
                <c:pt idx="511">
                  <c:v>4.8517725910720245E-3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757184"/>
        <c:axId val="497763456"/>
      </c:scatterChart>
      <c:valAx>
        <c:axId val="4977571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97763456"/>
        <c:crosses val="autoZero"/>
        <c:crossBetween val="midCat"/>
      </c:valAx>
      <c:valAx>
        <c:axId val="49776345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775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134015156331835"/>
          <c:y val="0.40431111111111112"/>
          <c:w val="8.7953229122198301E-2"/>
          <c:h val="0.2266552777777777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EUR1Y!$BB$2:$BB$2366</c:f>
              <c:numCache>
                <c:formatCode>ddd\,\ dd\-mmm\-yyyy</c:formatCode>
                <c:ptCount val="2365"/>
                <c:pt idx="0">
                  <c:v>42244</c:v>
                </c:pt>
                <c:pt idx="1">
                  <c:v>42247</c:v>
                </c:pt>
                <c:pt idx="2">
                  <c:v>42248</c:v>
                </c:pt>
                <c:pt idx="3">
                  <c:v>42249</c:v>
                </c:pt>
                <c:pt idx="4">
                  <c:v>42250</c:v>
                </c:pt>
                <c:pt idx="5">
                  <c:v>42251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42261</c:v>
                </c:pt>
                <c:pt idx="12">
                  <c:v>42262</c:v>
                </c:pt>
                <c:pt idx="13">
                  <c:v>42263</c:v>
                </c:pt>
                <c:pt idx="14">
                  <c:v>42264</c:v>
                </c:pt>
                <c:pt idx="15">
                  <c:v>42265</c:v>
                </c:pt>
                <c:pt idx="16">
                  <c:v>42268</c:v>
                </c:pt>
                <c:pt idx="17">
                  <c:v>42269</c:v>
                </c:pt>
                <c:pt idx="18">
                  <c:v>42270</c:v>
                </c:pt>
                <c:pt idx="19">
                  <c:v>42271</c:v>
                </c:pt>
                <c:pt idx="20">
                  <c:v>42272</c:v>
                </c:pt>
                <c:pt idx="21">
                  <c:v>42275</c:v>
                </c:pt>
                <c:pt idx="22">
                  <c:v>42276</c:v>
                </c:pt>
                <c:pt idx="23">
                  <c:v>42277</c:v>
                </c:pt>
                <c:pt idx="24">
                  <c:v>42278</c:v>
                </c:pt>
                <c:pt idx="25">
                  <c:v>42279</c:v>
                </c:pt>
                <c:pt idx="26">
                  <c:v>42282</c:v>
                </c:pt>
                <c:pt idx="27">
                  <c:v>42283</c:v>
                </c:pt>
                <c:pt idx="28">
                  <c:v>42284</c:v>
                </c:pt>
                <c:pt idx="29">
                  <c:v>42285</c:v>
                </c:pt>
                <c:pt idx="30">
                  <c:v>42286</c:v>
                </c:pt>
                <c:pt idx="31">
                  <c:v>42289</c:v>
                </c:pt>
                <c:pt idx="32">
                  <c:v>42290</c:v>
                </c:pt>
                <c:pt idx="33">
                  <c:v>42291</c:v>
                </c:pt>
                <c:pt idx="34">
                  <c:v>42292</c:v>
                </c:pt>
                <c:pt idx="35">
                  <c:v>42293</c:v>
                </c:pt>
                <c:pt idx="36">
                  <c:v>42296</c:v>
                </c:pt>
                <c:pt idx="37">
                  <c:v>42297</c:v>
                </c:pt>
                <c:pt idx="38">
                  <c:v>42298</c:v>
                </c:pt>
                <c:pt idx="39">
                  <c:v>42299</c:v>
                </c:pt>
                <c:pt idx="40">
                  <c:v>42300</c:v>
                </c:pt>
                <c:pt idx="41">
                  <c:v>42303</c:v>
                </c:pt>
                <c:pt idx="42">
                  <c:v>42304</c:v>
                </c:pt>
                <c:pt idx="43">
                  <c:v>42305</c:v>
                </c:pt>
                <c:pt idx="44">
                  <c:v>42306</c:v>
                </c:pt>
                <c:pt idx="45">
                  <c:v>42307</c:v>
                </c:pt>
                <c:pt idx="46">
                  <c:v>42310</c:v>
                </c:pt>
                <c:pt idx="47">
                  <c:v>42311</c:v>
                </c:pt>
                <c:pt idx="48">
                  <c:v>42312</c:v>
                </c:pt>
                <c:pt idx="49">
                  <c:v>42313</c:v>
                </c:pt>
                <c:pt idx="50">
                  <c:v>42314</c:v>
                </c:pt>
                <c:pt idx="51">
                  <c:v>42317</c:v>
                </c:pt>
                <c:pt idx="52">
                  <c:v>42318</c:v>
                </c:pt>
                <c:pt idx="53">
                  <c:v>42319</c:v>
                </c:pt>
                <c:pt idx="54">
                  <c:v>42320</c:v>
                </c:pt>
                <c:pt idx="55">
                  <c:v>42321</c:v>
                </c:pt>
                <c:pt idx="56">
                  <c:v>42324</c:v>
                </c:pt>
                <c:pt idx="57">
                  <c:v>42325</c:v>
                </c:pt>
                <c:pt idx="58">
                  <c:v>42326</c:v>
                </c:pt>
                <c:pt idx="59">
                  <c:v>42327</c:v>
                </c:pt>
                <c:pt idx="60">
                  <c:v>42328</c:v>
                </c:pt>
                <c:pt idx="61">
                  <c:v>42331</c:v>
                </c:pt>
                <c:pt idx="62">
                  <c:v>42332</c:v>
                </c:pt>
                <c:pt idx="63">
                  <c:v>42333</c:v>
                </c:pt>
                <c:pt idx="64">
                  <c:v>42334</c:v>
                </c:pt>
                <c:pt idx="65">
                  <c:v>42335</c:v>
                </c:pt>
                <c:pt idx="66">
                  <c:v>42338</c:v>
                </c:pt>
                <c:pt idx="67">
                  <c:v>42339</c:v>
                </c:pt>
                <c:pt idx="68">
                  <c:v>42340</c:v>
                </c:pt>
                <c:pt idx="69">
                  <c:v>42341</c:v>
                </c:pt>
                <c:pt idx="70">
                  <c:v>42342</c:v>
                </c:pt>
                <c:pt idx="71">
                  <c:v>42345</c:v>
                </c:pt>
                <c:pt idx="72">
                  <c:v>42346</c:v>
                </c:pt>
                <c:pt idx="73">
                  <c:v>42347</c:v>
                </c:pt>
                <c:pt idx="74">
                  <c:v>42348</c:v>
                </c:pt>
                <c:pt idx="75">
                  <c:v>42349</c:v>
                </c:pt>
                <c:pt idx="76">
                  <c:v>42352</c:v>
                </c:pt>
                <c:pt idx="77">
                  <c:v>42353</c:v>
                </c:pt>
                <c:pt idx="78">
                  <c:v>42354</c:v>
                </c:pt>
                <c:pt idx="79">
                  <c:v>42355</c:v>
                </c:pt>
                <c:pt idx="80">
                  <c:v>42356</c:v>
                </c:pt>
                <c:pt idx="81">
                  <c:v>42359</c:v>
                </c:pt>
                <c:pt idx="82">
                  <c:v>42360</c:v>
                </c:pt>
                <c:pt idx="83">
                  <c:v>42361</c:v>
                </c:pt>
                <c:pt idx="84">
                  <c:v>42362</c:v>
                </c:pt>
                <c:pt idx="85">
                  <c:v>42366</c:v>
                </c:pt>
                <c:pt idx="86">
                  <c:v>42367</c:v>
                </c:pt>
                <c:pt idx="87">
                  <c:v>42368</c:v>
                </c:pt>
                <c:pt idx="88">
                  <c:v>42369</c:v>
                </c:pt>
                <c:pt idx="89">
                  <c:v>42373</c:v>
                </c:pt>
                <c:pt idx="90">
                  <c:v>42374</c:v>
                </c:pt>
                <c:pt idx="91">
                  <c:v>42375</c:v>
                </c:pt>
                <c:pt idx="92">
                  <c:v>42376</c:v>
                </c:pt>
                <c:pt idx="93">
                  <c:v>42377</c:v>
                </c:pt>
                <c:pt idx="94">
                  <c:v>42380</c:v>
                </c:pt>
                <c:pt idx="95">
                  <c:v>42381</c:v>
                </c:pt>
                <c:pt idx="96">
                  <c:v>42382</c:v>
                </c:pt>
                <c:pt idx="97">
                  <c:v>42383</c:v>
                </c:pt>
                <c:pt idx="98">
                  <c:v>42384</c:v>
                </c:pt>
                <c:pt idx="99">
                  <c:v>42387</c:v>
                </c:pt>
                <c:pt idx="100">
                  <c:v>42388</c:v>
                </c:pt>
                <c:pt idx="101">
                  <c:v>42389</c:v>
                </c:pt>
                <c:pt idx="102">
                  <c:v>42390</c:v>
                </c:pt>
                <c:pt idx="103">
                  <c:v>42391</c:v>
                </c:pt>
                <c:pt idx="104">
                  <c:v>42394</c:v>
                </c:pt>
                <c:pt idx="105">
                  <c:v>42395</c:v>
                </c:pt>
                <c:pt idx="106">
                  <c:v>42396</c:v>
                </c:pt>
                <c:pt idx="107">
                  <c:v>42397</c:v>
                </c:pt>
                <c:pt idx="108">
                  <c:v>42398</c:v>
                </c:pt>
                <c:pt idx="109">
                  <c:v>42401</c:v>
                </c:pt>
                <c:pt idx="110">
                  <c:v>42402</c:v>
                </c:pt>
                <c:pt idx="111">
                  <c:v>42403</c:v>
                </c:pt>
                <c:pt idx="112">
                  <c:v>42404</c:v>
                </c:pt>
                <c:pt idx="113">
                  <c:v>42405</c:v>
                </c:pt>
                <c:pt idx="114">
                  <c:v>42408</c:v>
                </c:pt>
                <c:pt idx="115">
                  <c:v>42409</c:v>
                </c:pt>
                <c:pt idx="116">
                  <c:v>42410</c:v>
                </c:pt>
                <c:pt idx="117">
                  <c:v>42411</c:v>
                </c:pt>
                <c:pt idx="118">
                  <c:v>42412</c:v>
                </c:pt>
                <c:pt idx="119">
                  <c:v>42415</c:v>
                </c:pt>
                <c:pt idx="120">
                  <c:v>42416</c:v>
                </c:pt>
                <c:pt idx="121">
                  <c:v>42417</c:v>
                </c:pt>
                <c:pt idx="122">
                  <c:v>42418</c:v>
                </c:pt>
                <c:pt idx="123">
                  <c:v>42419</c:v>
                </c:pt>
                <c:pt idx="124">
                  <c:v>42422</c:v>
                </c:pt>
                <c:pt idx="125">
                  <c:v>42423</c:v>
                </c:pt>
                <c:pt idx="126">
                  <c:v>42424</c:v>
                </c:pt>
                <c:pt idx="127">
                  <c:v>42425</c:v>
                </c:pt>
                <c:pt idx="128">
                  <c:v>42426</c:v>
                </c:pt>
                <c:pt idx="129">
                  <c:v>42429</c:v>
                </c:pt>
                <c:pt idx="130">
                  <c:v>42430</c:v>
                </c:pt>
                <c:pt idx="131">
                  <c:v>42431</c:v>
                </c:pt>
                <c:pt idx="132">
                  <c:v>42432</c:v>
                </c:pt>
                <c:pt idx="133">
                  <c:v>42433</c:v>
                </c:pt>
                <c:pt idx="134">
                  <c:v>42436</c:v>
                </c:pt>
                <c:pt idx="135">
                  <c:v>42437</c:v>
                </c:pt>
                <c:pt idx="136">
                  <c:v>42438</c:v>
                </c:pt>
                <c:pt idx="137">
                  <c:v>42439</c:v>
                </c:pt>
                <c:pt idx="138">
                  <c:v>42440</c:v>
                </c:pt>
                <c:pt idx="139">
                  <c:v>42443</c:v>
                </c:pt>
                <c:pt idx="140">
                  <c:v>42444</c:v>
                </c:pt>
                <c:pt idx="141">
                  <c:v>42445</c:v>
                </c:pt>
                <c:pt idx="142">
                  <c:v>42446</c:v>
                </c:pt>
                <c:pt idx="143">
                  <c:v>42447</c:v>
                </c:pt>
                <c:pt idx="144">
                  <c:v>42450</c:v>
                </c:pt>
                <c:pt idx="145">
                  <c:v>42451</c:v>
                </c:pt>
                <c:pt idx="146">
                  <c:v>42452</c:v>
                </c:pt>
                <c:pt idx="147">
                  <c:v>42453</c:v>
                </c:pt>
                <c:pt idx="148">
                  <c:v>42458</c:v>
                </c:pt>
                <c:pt idx="149">
                  <c:v>42459</c:v>
                </c:pt>
                <c:pt idx="150">
                  <c:v>42460</c:v>
                </c:pt>
                <c:pt idx="151">
                  <c:v>42461</c:v>
                </c:pt>
                <c:pt idx="152">
                  <c:v>42464</c:v>
                </c:pt>
                <c:pt idx="153">
                  <c:v>42465</c:v>
                </c:pt>
                <c:pt idx="154">
                  <c:v>42466</c:v>
                </c:pt>
                <c:pt idx="155">
                  <c:v>42467</c:v>
                </c:pt>
                <c:pt idx="156">
                  <c:v>42468</c:v>
                </c:pt>
                <c:pt idx="157">
                  <c:v>42471</c:v>
                </c:pt>
                <c:pt idx="158">
                  <c:v>42472</c:v>
                </c:pt>
                <c:pt idx="159">
                  <c:v>42473</c:v>
                </c:pt>
                <c:pt idx="160">
                  <c:v>42474</c:v>
                </c:pt>
                <c:pt idx="161">
                  <c:v>42475</c:v>
                </c:pt>
                <c:pt idx="162">
                  <c:v>42478</c:v>
                </c:pt>
                <c:pt idx="163">
                  <c:v>42479</c:v>
                </c:pt>
                <c:pt idx="164">
                  <c:v>42480</c:v>
                </c:pt>
                <c:pt idx="165">
                  <c:v>42481</c:v>
                </c:pt>
                <c:pt idx="166">
                  <c:v>42482</c:v>
                </c:pt>
                <c:pt idx="167">
                  <c:v>42485</c:v>
                </c:pt>
                <c:pt idx="168">
                  <c:v>42486</c:v>
                </c:pt>
                <c:pt idx="169">
                  <c:v>42487</c:v>
                </c:pt>
                <c:pt idx="170">
                  <c:v>42488</c:v>
                </c:pt>
                <c:pt idx="171">
                  <c:v>42489</c:v>
                </c:pt>
                <c:pt idx="172">
                  <c:v>42492</c:v>
                </c:pt>
                <c:pt idx="173">
                  <c:v>42493</c:v>
                </c:pt>
                <c:pt idx="174">
                  <c:v>42494</c:v>
                </c:pt>
                <c:pt idx="175">
                  <c:v>42495</c:v>
                </c:pt>
                <c:pt idx="176">
                  <c:v>42496</c:v>
                </c:pt>
                <c:pt idx="177">
                  <c:v>42499</c:v>
                </c:pt>
                <c:pt idx="178">
                  <c:v>42500</c:v>
                </c:pt>
                <c:pt idx="179">
                  <c:v>42501</c:v>
                </c:pt>
                <c:pt idx="180">
                  <c:v>42502</c:v>
                </c:pt>
                <c:pt idx="181">
                  <c:v>42503</c:v>
                </c:pt>
                <c:pt idx="182">
                  <c:v>42506</c:v>
                </c:pt>
                <c:pt idx="183">
                  <c:v>42507</c:v>
                </c:pt>
                <c:pt idx="184">
                  <c:v>42508</c:v>
                </c:pt>
                <c:pt idx="185">
                  <c:v>42509</c:v>
                </c:pt>
                <c:pt idx="186">
                  <c:v>42510</c:v>
                </c:pt>
                <c:pt idx="187">
                  <c:v>42513</c:v>
                </c:pt>
                <c:pt idx="188">
                  <c:v>42514</c:v>
                </c:pt>
                <c:pt idx="189">
                  <c:v>42515</c:v>
                </c:pt>
                <c:pt idx="190">
                  <c:v>42516</c:v>
                </c:pt>
                <c:pt idx="191">
                  <c:v>42517</c:v>
                </c:pt>
                <c:pt idx="192">
                  <c:v>42520</c:v>
                </c:pt>
                <c:pt idx="193">
                  <c:v>42521</c:v>
                </c:pt>
                <c:pt idx="194">
                  <c:v>42522</c:v>
                </c:pt>
                <c:pt idx="195">
                  <c:v>42523</c:v>
                </c:pt>
                <c:pt idx="196">
                  <c:v>42524</c:v>
                </c:pt>
                <c:pt idx="197">
                  <c:v>42527</c:v>
                </c:pt>
                <c:pt idx="198">
                  <c:v>42528</c:v>
                </c:pt>
                <c:pt idx="199">
                  <c:v>42529</c:v>
                </c:pt>
                <c:pt idx="200">
                  <c:v>42530</c:v>
                </c:pt>
                <c:pt idx="201">
                  <c:v>42531</c:v>
                </c:pt>
                <c:pt idx="202">
                  <c:v>42534</c:v>
                </c:pt>
                <c:pt idx="203">
                  <c:v>42535</c:v>
                </c:pt>
                <c:pt idx="204">
                  <c:v>42536</c:v>
                </c:pt>
                <c:pt idx="205">
                  <c:v>42537</c:v>
                </c:pt>
                <c:pt idx="206">
                  <c:v>42538</c:v>
                </c:pt>
                <c:pt idx="207">
                  <c:v>42541</c:v>
                </c:pt>
                <c:pt idx="208">
                  <c:v>42542</c:v>
                </c:pt>
                <c:pt idx="209">
                  <c:v>42543</c:v>
                </c:pt>
                <c:pt idx="210">
                  <c:v>42544</c:v>
                </c:pt>
                <c:pt idx="211">
                  <c:v>42545</c:v>
                </c:pt>
                <c:pt idx="212">
                  <c:v>42548</c:v>
                </c:pt>
                <c:pt idx="213">
                  <c:v>42549</c:v>
                </c:pt>
                <c:pt idx="214">
                  <c:v>42550</c:v>
                </c:pt>
                <c:pt idx="215">
                  <c:v>42551</c:v>
                </c:pt>
                <c:pt idx="216">
                  <c:v>42552</c:v>
                </c:pt>
                <c:pt idx="217">
                  <c:v>42555</c:v>
                </c:pt>
                <c:pt idx="218">
                  <c:v>42556</c:v>
                </c:pt>
                <c:pt idx="219">
                  <c:v>42557</c:v>
                </c:pt>
                <c:pt idx="220">
                  <c:v>42558</c:v>
                </c:pt>
                <c:pt idx="221">
                  <c:v>42559</c:v>
                </c:pt>
                <c:pt idx="222">
                  <c:v>42562</c:v>
                </c:pt>
                <c:pt idx="223">
                  <c:v>42563</c:v>
                </c:pt>
                <c:pt idx="224">
                  <c:v>42564</c:v>
                </c:pt>
                <c:pt idx="225">
                  <c:v>42565</c:v>
                </c:pt>
                <c:pt idx="226">
                  <c:v>42566</c:v>
                </c:pt>
                <c:pt idx="227">
                  <c:v>42569</c:v>
                </c:pt>
                <c:pt idx="228">
                  <c:v>42570</c:v>
                </c:pt>
                <c:pt idx="229">
                  <c:v>42571</c:v>
                </c:pt>
                <c:pt idx="230">
                  <c:v>42572</c:v>
                </c:pt>
                <c:pt idx="231">
                  <c:v>42573</c:v>
                </c:pt>
                <c:pt idx="232">
                  <c:v>42576</c:v>
                </c:pt>
                <c:pt idx="233">
                  <c:v>42577</c:v>
                </c:pt>
                <c:pt idx="234">
                  <c:v>42578</c:v>
                </c:pt>
                <c:pt idx="235">
                  <c:v>42579</c:v>
                </c:pt>
                <c:pt idx="236">
                  <c:v>42580</c:v>
                </c:pt>
                <c:pt idx="237">
                  <c:v>42583</c:v>
                </c:pt>
                <c:pt idx="238">
                  <c:v>42584</c:v>
                </c:pt>
                <c:pt idx="239">
                  <c:v>42585</c:v>
                </c:pt>
                <c:pt idx="240">
                  <c:v>42586</c:v>
                </c:pt>
                <c:pt idx="241">
                  <c:v>42587</c:v>
                </c:pt>
                <c:pt idx="242">
                  <c:v>42590</c:v>
                </c:pt>
                <c:pt idx="243">
                  <c:v>42591</c:v>
                </c:pt>
                <c:pt idx="244">
                  <c:v>42592</c:v>
                </c:pt>
                <c:pt idx="245">
                  <c:v>42593</c:v>
                </c:pt>
                <c:pt idx="246">
                  <c:v>42594</c:v>
                </c:pt>
                <c:pt idx="247">
                  <c:v>42597</c:v>
                </c:pt>
                <c:pt idx="248">
                  <c:v>42598</c:v>
                </c:pt>
                <c:pt idx="249">
                  <c:v>42599</c:v>
                </c:pt>
                <c:pt idx="250">
                  <c:v>42600</c:v>
                </c:pt>
                <c:pt idx="251">
                  <c:v>42601</c:v>
                </c:pt>
                <c:pt idx="252">
                  <c:v>42604</c:v>
                </c:pt>
                <c:pt idx="253">
                  <c:v>42605</c:v>
                </c:pt>
                <c:pt idx="254">
                  <c:v>42606</c:v>
                </c:pt>
                <c:pt idx="255">
                  <c:v>42607</c:v>
                </c:pt>
                <c:pt idx="256">
                  <c:v>42608</c:v>
                </c:pt>
                <c:pt idx="257">
                  <c:v>42611</c:v>
                </c:pt>
                <c:pt idx="258">
                  <c:v>42612</c:v>
                </c:pt>
                <c:pt idx="259">
                  <c:v>42613</c:v>
                </c:pt>
                <c:pt idx="260">
                  <c:v>42614</c:v>
                </c:pt>
                <c:pt idx="261">
                  <c:v>42615</c:v>
                </c:pt>
                <c:pt idx="262">
                  <c:v>42618</c:v>
                </c:pt>
                <c:pt idx="263">
                  <c:v>42619</c:v>
                </c:pt>
                <c:pt idx="264">
                  <c:v>42620</c:v>
                </c:pt>
                <c:pt idx="265">
                  <c:v>42621</c:v>
                </c:pt>
                <c:pt idx="266">
                  <c:v>42622</c:v>
                </c:pt>
                <c:pt idx="267">
                  <c:v>42625</c:v>
                </c:pt>
                <c:pt idx="268">
                  <c:v>42626</c:v>
                </c:pt>
                <c:pt idx="269">
                  <c:v>42627</c:v>
                </c:pt>
                <c:pt idx="270">
                  <c:v>42628</c:v>
                </c:pt>
                <c:pt idx="271">
                  <c:v>42629</c:v>
                </c:pt>
                <c:pt idx="272">
                  <c:v>42632</c:v>
                </c:pt>
                <c:pt idx="273">
                  <c:v>42633</c:v>
                </c:pt>
                <c:pt idx="274">
                  <c:v>42634</c:v>
                </c:pt>
                <c:pt idx="275">
                  <c:v>42635</c:v>
                </c:pt>
                <c:pt idx="276">
                  <c:v>42636</c:v>
                </c:pt>
                <c:pt idx="277">
                  <c:v>42639</c:v>
                </c:pt>
                <c:pt idx="278">
                  <c:v>42640</c:v>
                </c:pt>
                <c:pt idx="279">
                  <c:v>42641</c:v>
                </c:pt>
                <c:pt idx="280">
                  <c:v>42642</c:v>
                </c:pt>
                <c:pt idx="281">
                  <c:v>42643</c:v>
                </c:pt>
                <c:pt idx="282">
                  <c:v>42646</c:v>
                </c:pt>
                <c:pt idx="283">
                  <c:v>42647</c:v>
                </c:pt>
                <c:pt idx="284">
                  <c:v>42648</c:v>
                </c:pt>
                <c:pt idx="285">
                  <c:v>42649</c:v>
                </c:pt>
                <c:pt idx="286">
                  <c:v>42650</c:v>
                </c:pt>
                <c:pt idx="287">
                  <c:v>42653</c:v>
                </c:pt>
                <c:pt idx="288">
                  <c:v>42654</c:v>
                </c:pt>
                <c:pt idx="289">
                  <c:v>42655</c:v>
                </c:pt>
                <c:pt idx="290">
                  <c:v>42656</c:v>
                </c:pt>
                <c:pt idx="291">
                  <c:v>42657</c:v>
                </c:pt>
                <c:pt idx="292">
                  <c:v>42660</c:v>
                </c:pt>
                <c:pt idx="293">
                  <c:v>42661</c:v>
                </c:pt>
                <c:pt idx="294">
                  <c:v>42662</c:v>
                </c:pt>
                <c:pt idx="295">
                  <c:v>42663</c:v>
                </c:pt>
                <c:pt idx="296">
                  <c:v>42664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42674</c:v>
                </c:pt>
                <c:pt idx="303">
                  <c:v>42675</c:v>
                </c:pt>
                <c:pt idx="304">
                  <c:v>42676</c:v>
                </c:pt>
                <c:pt idx="305">
                  <c:v>42677</c:v>
                </c:pt>
                <c:pt idx="306">
                  <c:v>42678</c:v>
                </c:pt>
                <c:pt idx="307">
                  <c:v>42681</c:v>
                </c:pt>
                <c:pt idx="308">
                  <c:v>42682</c:v>
                </c:pt>
                <c:pt idx="309">
                  <c:v>42683</c:v>
                </c:pt>
                <c:pt idx="310">
                  <c:v>42684</c:v>
                </c:pt>
                <c:pt idx="311">
                  <c:v>42685</c:v>
                </c:pt>
                <c:pt idx="312">
                  <c:v>42688</c:v>
                </c:pt>
                <c:pt idx="313">
                  <c:v>42689</c:v>
                </c:pt>
                <c:pt idx="314">
                  <c:v>42690</c:v>
                </c:pt>
                <c:pt idx="315">
                  <c:v>42691</c:v>
                </c:pt>
                <c:pt idx="316">
                  <c:v>42692</c:v>
                </c:pt>
                <c:pt idx="317">
                  <c:v>42695</c:v>
                </c:pt>
                <c:pt idx="318">
                  <c:v>42696</c:v>
                </c:pt>
                <c:pt idx="319">
                  <c:v>42697</c:v>
                </c:pt>
                <c:pt idx="320">
                  <c:v>42698</c:v>
                </c:pt>
                <c:pt idx="321">
                  <c:v>42699</c:v>
                </c:pt>
                <c:pt idx="322">
                  <c:v>42702</c:v>
                </c:pt>
                <c:pt idx="323">
                  <c:v>42703</c:v>
                </c:pt>
                <c:pt idx="324">
                  <c:v>42704</c:v>
                </c:pt>
                <c:pt idx="325">
                  <c:v>42705</c:v>
                </c:pt>
                <c:pt idx="326">
                  <c:v>42706</c:v>
                </c:pt>
                <c:pt idx="327">
                  <c:v>42709</c:v>
                </c:pt>
                <c:pt idx="328">
                  <c:v>42710</c:v>
                </c:pt>
                <c:pt idx="329">
                  <c:v>42711</c:v>
                </c:pt>
                <c:pt idx="330">
                  <c:v>42712</c:v>
                </c:pt>
                <c:pt idx="331">
                  <c:v>42713</c:v>
                </c:pt>
                <c:pt idx="332">
                  <c:v>42716</c:v>
                </c:pt>
                <c:pt idx="333">
                  <c:v>42717</c:v>
                </c:pt>
                <c:pt idx="334">
                  <c:v>42718</c:v>
                </c:pt>
                <c:pt idx="335">
                  <c:v>42719</c:v>
                </c:pt>
                <c:pt idx="336">
                  <c:v>42720</c:v>
                </c:pt>
                <c:pt idx="337">
                  <c:v>42723</c:v>
                </c:pt>
                <c:pt idx="338">
                  <c:v>42724</c:v>
                </c:pt>
                <c:pt idx="339">
                  <c:v>42725</c:v>
                </c:pt>
                <c:pt idx="340">
                  <c:v>42726</c:v>
                </c:pt>
                <c:pt idx="341">
                  <c:v>42727</c:v>
                </c:pt>
                <c:pt idx="342">
                  <c:v>42731</c:v>
                </c:pt>
                <c:pt idx="343">
                  <c:v>42732</c:v>
                </c:pt>
                <c:pt idx="344">
                  <c:v>42733</c:v>
                </c:pt>
                <c:pt idx="345">
                  <c:v>42734</c:v>
                </c:pt>
                <c:pt idx="346">
                  <c:v>42737</c:v>
                </c:pt>
                <c:pt idx="347">
                  <c:v>42738</c:v>
                </c:pt>
                <c:pt idx="348">
                  <c:v>42739</c:v>
                </c:pt>
                <c:pt idx="349">
                  <c:v>42740</c:v>
                </c:pt>
                <c:pt idx="350">
                  <c:v>42741</c:v>
                </c:pt>
                <c:pt idx="351">
                  <c:v>42744</c:v>
                </c:pt>
                <c:pt idx="352">
                  <c:v>42745</c:v>
                </c:pt>
                <c:pt idx="353">
                  <c:v>42746</c:v>
                </c:pt>
                <c:pt idx="354">
                  <c:v>42747</c:v>
                </c:pt>
                <c:pt idx="355">
                  <c:v>42748</c:v>
                </c:pt>
                <c:pt idx="356">
                  <c:v>42751</c:v>
                </c:pt>
                <c:pt idx="357">
                  <c:v>42752</c:v>
                </c:pt>
                <c:pt idx="358">
                  <c:v>42753</c:v>
                </c:pt>
                <c:pt idx="359">
                  <c:v>42754</c:v>
                </c:pt>
                <c:pt idx="360">
                  <c:v>42755</c:v>
                </c:pt>
                <c:pt idx="361">
                  <c:v>42758</c:v>
                </c:pt>
                <c:pt idx="362">
                  <c:v>42759</c:v>
                </c:pt>
                <c:pt idx="363">
                  <c:v>42760</c:v>
                </c:pt>
                <c:pt idx="364">
                  <c:v>42761</c:v>
                </c:pt>
                <c:pt idx="365">
                  <c:v>42762</c:v>
                </c:pt>
                <c:pt idx="366">
                  <c:v>42765</c:v>
                </c:pt>
                <c:pt idx="367">
                  <c:v>42766</c:v>
                </c:pt>
                <c:pt idx="368">
                  <c:v>42767</c:v>
                </c:pt>
                <c:pt idx="369">
                  <c:v>42768</c:v>
                </c:pt>
                <c:pt idx="370">
                  <c:v>42769</c:v>
                </c:pt>
                <c:pt idx="371">
                  <c:v>42772</c:v>
                </c:pt>
                <c:pt idx="372">
                  <c:v>42773</c:v>
                </c:pt>
                <c:pt idx="373">
                  <c:v>42774</c:v>
                </c:pt>
                <c:pt idx="374">
                  <c:v>42775</c:v>
                </c:pt>
                <c:pt idx="375">
                  <c:v>42776</c:v>
                </c:pt>
                <c:pt idx="376">
                  <c:v>42779</c:v>
                </c:pt>
                <c:pt idx="377">
                  <c:v>42780</c:v>
                </c:pt>
                <c:pt idx="378">
                  <c:v>42781</c:v>
                </c:pt>
                <c:pt idx="379">
                  <c:v>42782</c:v>
                </c:pt>
                <c:pt idx="380">
                  <c:v>42783</c:v>
                </c:pt>
                <c:pt idx="381">
                  <c:v>42786</c:v>
                </c:pt>
                <c:pt idx="382">
                  <c:v>42787</c:v>
                </c:pt>
                <c:pt idx="383">
                  <c:v>42788</c:v>
                </c:pt>
                <c:pt idx="384">
                  <c:v>42789</c:v>
                </c:pt>
                <c:pt idx="385">
                  <c:v>42790</c:v>
                </c:pt>
                <c:pt idx="386">
                  <c:v>42793</c:v>
                </c:pt>
                <c:pt idx="387">
                  <c:v>42794</c:v>
                </c:pt>
                <c:pt idx="388">
                  <c:v>42795</c:v>
                </c:pt>
                <c:pt idx="389">
                  <c:v>42796</c:v>
                </c:pt>
                <c:pt idx="390">
                  <c:v>42797</c:v>
                </c:pt>
                <c:pt idx="391">
                  <c:v>42800</c:v>
                </c:pt>
                <c:pt idx="392">
                  <c:v>42801</c:v>
                </c:pt>
                <c:pt idx="393">
                  <c:v>42802</c:v>
                </c:pt>
                <c:pt idx="394">
                  <c:v>42803</c:v>
                </c:pt>
                <c:pt idx="395">
                  <c:v>42804</c:v>
                </c:pt>
                <c:pt idx="396">
                  <c:v>42807</c:v>
                </c:pt>
                <c:pt idx="397">
                  <c:v>42808</c:v>
                </c:pt>
                <c:pt idx="398">
                  <c:v>42809</c:v>
                </c:pt>
                <c:pt idx="399">
                  <c:v>42810</c:v>
                </c:pt>
                <c:pt idx="400">
                  <c:v>42811</c:v>
                </c:pt>
                <c:pt idx="401">
                  <c:v>42814</c:v>
                </c:pt>
                <c:pt idx="402">
                  <c:v>42815</c:v>
                </c:pt>
                <c:pt idx="403">
                  <c:v>42816</c:v>
                </c:pt>
                <c:pt idx="404">
                  <c:v>42817</c:v>
                </c:pt>
                <c:pt idx="405">
                  <c:v>42818</c:v>
                </c:pt>
                <c:pt idx="406">
                  <c:v>42821</c:v>
                </c:pt>
                <c:pt idx="407">
                  <c:v>42822</c:v>
                </c:pt>
                <c:pt idx="408">
                  <c:v>42823</c:v>
                </c:pt>
                <c:pt idx="409">
                  <c:v>42824</c:v>
                </c:pt>
                <c:pt idx="410">
                  <c:v>42825</c:v>
                </c:pt>
                <c:pt idx="411">
                  <c:v>42828</c:v>
                </c:pt>
                <c:pt idx="412">
                  <c:v>42829</c:v>
                </c:pt>
                <c:pt idx="413">
                  <c:v>42830</c:v>
                </c:pt>
                <c:pt idx="414">
                  <c:v>42831</c:v>
                </c:pt>
                <c:pt idx="415">
                  <c:v>42832</c:v>
                </c:pt>
                <c:pt idx="416">
                  <c:v>42835</c:v>
                </c:pt>
                <c:pt idx="417">
                  <c:v>42836</c:v>
                </c:pt>
                <c:pt idx="418">
                  <c:v>42837</c:v>
                </c:pt>
                <c:pt idx="419">
                  <c:v>42838</c:v>
                </c:pt>
                <c:pt idx="420">
                  <c:v>42843</c:v>
                </c:pt>
                <c:pt idx="421">
                  <c:v>42844</c:v>
                </c:pt>
                <c:pt idx="422">
                  <c:v>42845</c:v>
                </c:pt>
                <c:pt idx="423">
                  <c:v>42846</c:v>
                </c:pt>
                <c:pt idx="424">
                  <c:v>42849</c:v>
                </c:pt>
                <c:pt idx="425">
                  <c:v>42850</c:v>
                </c:pt>
                <c:pt idx="426">
                  <c:v>42851</c:v>
                </c:pt>
                <c:pt idx="427">
                  <c:v>42852</c:v>
                </c:pt>
                <c:pt idx="428">
                  <c:v>42853</c:v>
                </c:pt>
                <c:pt idx="429">
                  <c:v>42857</c:v>
                </c:pt>
                <c:pt idx="430">
                  <c:v>42858</c:v>
                </c:pt>
                <c:pt idx="431">
                  <c:v>42859</c:v>
                </c:pt>
                <c:pt idx="432">
                  <c:v>42860</c:v>
                </c:pt>
                <c:pt idx="433">
                  <c:v>42863</c:v>
                </c:pt>
                <c:pt idx="434">
                  <c:v>42864</c:v>
                </c:pt>
                <c:pt idx="435">
                  <c:v>42865</c:v>
                </c:pt>
                <c:pt idx="436">
                  <c:v>42866</c:v>
                </c:pt>
                <c:pt idx="437">
                  <c:v>42867</c:v>
                </c:pt>
                <c:pt idx="438">
                  <c:v>42870</c:v>
                </c:pt>
                <c:pt idx="439">
                  <c:v>42871</c:v>
                </c:pt>
                <c:pt idx="440">
                  <c:v>42872</c:v>
                </c:pt>
                <c:pt idx="441">
                  <c:v>42873</c:v>
                </c:pt>
                <c:pt idx="442">
                  <c:v>42874</c:v>
                </c:pt>
                <c:pt idx="443">
                  <c:v>42877</c:v>
                </c:pt>
                <c:pt idx="444">
                  <c:v>42878</c:v>
                </c:pt>
                <c:pt idx="445">
                  <c:v>42879</c:v>
                </c:pt>
                <c:pt idx="446">
                  <c:v>42880</c:v>
                </c:pt>
                <c:pt idx="447">
                  <c:v>42881</c:v>
                </c:pt>
                <c:pt idx="448">
                  <c:v>42884</c:v>
                </c:pt>
                <c:pt idx="449">
                  <c:v>42885</c:v>
                </c:pt>
                <c:pt idx="450">
                  <c:v>42886</c:v>
                </c:pt>
                <c:pt idx="451">
                  <c:v>42887</c:v>
                </c:pt>
                <c:pt idx="452">
                  <c:v>42888</c:v>
                </c:pt>
                <c:pt idx="453">
                  <c:v>42891</c:v>
                </c:pt>
                <c:pt idx="454">
                  <c:v>42892</c:v>
                </c:pt>
                <c:pt idx="455">
                  <c:v>42893</c:v>
                </c:pt>
                <c:pt idx="456">
                  <c:v>42894</c:v>
                </c:pt>
                <c:pt idx="457">
                  <c:v>42895</c:v>
                </c:pt>
                <c:pt idx="458">
                  <c:v>42898</c:v>
                </c:pt>
                <c:pt idx="459">
                  <c:v>42899</c:v>
                </c:pt>
                <c:pt idx="460">
                  <c:v>42900</c:v>
                </c:pt>
                <c:pt idx="461">
                  <c:v>42901</c:v>
                </c:pt>
                <c:pt idx="462">
                  <c:v>42902</c:v>
                </c:pt>
                <c:pt idx="463">
                  <c:v>42905</c:v>
                </c:pt>
                <c:pt idx="464">
                  <c:v>42906</c:v>
                </c:pt>
                <c:pt idx="465">
                  <c:v>42907</c:v>
                </c:pt>
                <c:pt idx="466">
                  <c:v>42908</c:v>
                </c:pt>
                <c:pt idx="467">
                  <c:v>42909</c:v>
                </c:pt>
                <c:pt idx="468">
                  <c:v>42912</c:v>
                </c:pt>
                <c:pt idx="469">
                  <c:v>42913</c:v>
                </c:pt>
                <c:pt idx="470">
                  <c:v>42914</c:v>
                </c:pt>
                <c:pt idx="471">
                  <c:v>42915</c:v>
                </c:pt>
                <c:pt idx="472">
                  <c:v>42916</c:v>
                </c:pt>
                <c:pt idx="473">
                  <c:v>42919</c:v>
                </c:pt>
                <c:pt idx="474">
                  <c:v>42920</c:v>
                </c:pt>
                <c:pt idx="475">
                  <c:v>42921</c:v>
                </c:pt>
                <c:pt idx="476">
                  <c:v>42922</c:v>
                </c:pt>
                <c:pt idx="477">
                  <c:v>42923</c:v>
                </c:pt>
                <c:pt idx="478">
                  <c:v>42926</c:v>
                </c:pt>
                <c:pt idx="479">
                  <c:v>42927</c:v>
                </c:pt>
                <c:pt idx="480">
                  <c:v>42928</c:v>
                </c:pt>
                <c:pt idx="481">
                  <c:v>42929</c:v>
                </c:pt>
                <c:pt idx="482">
                  <c:v>42930</c:v>
                </c:pt>
                <c:pt idx="483">
                  <c:v>42933</c:v>
                </c:pt>
                <c:pt idx="484">
                  <c:v>42934</c:v>
                </c:pt>
                <c:pt idx="485">
                  <c:v>42935</c:v>
                </c:pt>
                <c:pt idx="486">
                  <c:v>42936</c:v>
                </c:pt>
                <c:pt idx="487">
                  <c:v>42937</c:v>
                </c:pt>
                <c:pt idx="488">
                  <c:v>42940</c:v>
                </c:pt>
                <c:pt idx="489">
                  <c:v>42941</c:v>
                </c:pt>
                <c:pt idx="490">
                  <c:v>42942</c:v>
                </c:pt>
                <c:pt idx="491">
                  <c:v>42943</c:v>
                </c:pt>
                <c:pt idx="492">
                  <c:v>42944</c:v>
                </c:pt>
                <c:pt idx="493">
                  <c:v>42947</c:v>
                </c:pt>
                <c:pt idx="494">
                  <c:v>42948</c:v>
                </c:pt>
                <c:pt idx="495">
                  <c:v>42949</c:v>
                </c:pt>
                <c:pt idx="496">
                  <c:v>42950</c:v>
                </c:pt>
                <c:pt idx="497">
                  <c:v>42951</c:v>
                </c:pt>
                <c:pt idx="498">
                  <c:v>42954</c:v>
                </c:pt>
                <c:pt idx="499">
                  <c:v>42955</c:v>
                </c:pt>
                <c:pt idx="500">
                  <c:v>42956</c:v>
                </c:pt>
                <c:pt idx="501">
                  <c:v>42957</c:v>
                </c:pt>
                <c:pt idx="502">
                  <c:v>42958</c:v>
                </c:pt>
                <c:pt idx="503">
                  <c:v>42961</c:v>
                </c:pt>
                <c:pt idx="504">
                  <c:v>42962</c:v>
                </c:pt>
                <c:pt idx="505">
                  <c:v>42963</c:v>
                </c:pt>
                <c:pt idx="506">
                  <c:v>42964</c:v>
                </c:pt>
                <c:pt idx="507">
                  <c:v>42965</c:v>
                </c:pt>
                <c:pt idx="508">
                  <c:v>42968</c:v>
                </c:pt>
                <c:pt idx="509">
                  <c:v>42969</c:v>
                </c:pt>
                <c:pt idx="510">
                  <c:v>42970</c:v>
                </c:pt>
                <c:pt idx="511">
                  <c:v>42977</c:v>
                </c:pt>
                <c:pt idx="512">
                  <c:v>42984</c:v>
                </c:pt>
                <c:pt idx="513">
                  <c:v>42991</c:v>
                </c:pt>
                <c:pt idx="514">
                  <c:v>42998</c:v>
                </c:pt>
                <c:pt idx="515">
                  <c:v>43005</c:v>
                </c:pt>
                <c:pt idx="516">
                  <c:v>43012</c:v>
                </c:pt>
                <c:pt idx="517">
                  <c:v>43019</c:v>
                </c:pt>
                <c:pt idx="518">
                  <c:v>43026</c:v>
                </c:pt>
                <c:pt idx="519">
                  <c:v>43033</c:v>
                </c:pt>
                <c:pt idx="520">
                  <c:v>43040</c:v>
                </c:pt>
                <c:pt idx="521">
                  <c:v>43047</c:v>
                </c:pt>
                <c:pt idx="522">
                  <c:v>43054</c:v>
                </c:pt>
                <c:pt idx="523">
                  <c:v>43061</c:v>
                </c:pt>
                <c:pt idx="524">
                  <c:v>43068</c:v>
                </c:pt>
                <c:pt idx="525">
                  <c:v>43075</c:v>
                </c:pt>
                <c:pt idx="526">
                  <c:v>43082</c:v>
                </c:pt>
                <c:pt idx="527">
                  <c:v>43089</c:v>
                </c:pt>
                <c:pt idx="528">
                  <c:v>43096</c:v>
                </c:pt>
                <c:pt idx="529">
                  <c:v>43103</c:v>
                </c:pt>
                <c:pt idx="530">
                  <c:v>43110</c:v>
                </c:pt>
                <c:pt idx="531">
                  <c:v>43117</c:v>
                </c:pt>
                <c:pt idx="532">
                  <c:v>43124</c:v>
                </c:pt>
                <c:pt idx="533">
                  <c:v>43131</c:v>
                </c:pt>
                <c:pt idx="534">
                  <c:v>43138</c:v>
                </c:pt>
                <c:pt idx="535">
                  <c:v>43145</c:v>
                </c:pt>
                <c:pt idx="536">
                  <c:v>43152</c:v>
                </c:pt>
                <c:pt idx="537">
                  <c:v>43159</c:v>
                </c:pt>
                <c:pt idx="538">
                  <c:v>43166</c:v>
                </c:pt>
                <c:pt idx="539">
                  <c:v>43173</c:v>
                </c:pt>
                <c:pt idx="540">
                  <c:v>43180</c:v>
                </c:pt>
                <c:pt idx="541">
                  <c:v>43187</c:v>
                </c:pt>
                <c:pt idx="542">
                  <c:v>43194</c:v>
                </c:pt>
                <c:pt idx="543">
                  <c:v>43201</c:v>
                </c:pt>
                <c:pt idx="544">
                  <c:v>43208</c:v>
                </c:pt>
                <c:pt idx="545">
                  <c:v>43215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</c:numCache>
            </c:numRef>
          </c:cat>
          <c:val>
            <c:numRef>
              <c:f>EUR1Y!$BD$2:$BD$2366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EUR1Y!$BE$2:$BE$2366</c:f>
              <c:numCache>
                <c:formatCode>0.0000%</c:formatCode>
                <c:ptCount val="2365"/>
                <c:pt idx="0">
                  <c:v>1.6000000000000272E-3</c:v>
                </c:pt>
                <c:pt idx="1">
                  <c:v>1.5966552093181964E-3</c:v>
                </c:pt>
                <c:pt idx="2">
                  <c:v>1.595188800367426E-3</c:v>
                </c:pt>
                <c:pt idx="3">
                  <c:v>1.5937130313107412E-3</c:v>
                </c:pt>
                <c:pt idx="4">
                  <c:v>1.5902549104579928E-3</c:v>
                </c:pt>
                <c:pt idx="5">
                  <c:v>1.5897693414000686E-3</c:v>
                </c:pt>
                <c:pt idx="6">
                  <c:v>1.5863752822575612E-3</c:v>
                </c:pt>
                <c:pt idx="7">
                  <c:v>1.5849530278862372E-3</c:v>
                </c:pt>
                <c:pt idx="8">
                  <c:v>1.5835584896029169E-3</c:v>
                </c:pt>
                <c:pt idx="9">
                  <c:v>1.5806229401466516E-3</c:v>
                </c:pt>
                <c:pt idx="10">
                  <c:v>1.5801111733061192E-3</c:v>
                </c:pt>
                <c:pt idx="11">
                  <c:v>1.5771966285738981E-3</c:v>
                </c:pt>
                <c:pt idx="12">
                  <c:v>1.5760862169755989E-3</c:v>
                </c:pt>
                <c:pt idx="13">
                  <c:v>1.5750433160150357E-3</c:v>
                </c:pt>
                <c:pt idx="14">
                  <c:v>1.5734444854970352E-3</c:v>
                </c:pt>
                <c:pt idx="15">
                  <c:v>1.572913194136249E-3</c:v>
                </c:pt>
                <c:pt idx="16">
                  <c:v>1.5710501540227128E-3</c:v>
                </c:pt>
                <c:pt idx="17">
                  <c:v>1.5705383038842641E-3</c:v>
                </c:pt>
                <c:pt idx="18">
                  <c:v>1.5701364781251495E-3</c:v>
                </c:pt>
                <c:pt idx="19">
                  <c:v>1.5707346229222657E-3</c:v>
                </c:pt>
                <c:pt idx="20">
                  <c:v>1.5701959610664195E-3</c:v>
                </c:pt>
                <c:pt idx="21">
                  <c:v>1.5699999999999549E-3</c:v>
                </c:pt>
                <c:pt idx="22">
                  <c:v>1.5703904679139134E-3</c:v>
                </c:pt>
                <c:pt idx="23">
                  <c:v>1.5709241470834039E-3</c:v>
                </c:pt>
                <c:pt idx="24">
                  <c:v>1.5743896915584987E-3</c:v>
                </c:pt>
                <c:pt idx="25">
                  <c:v>1.5738609710427972E-3</c:v>
                </c:pt>
                <c:pt idx="26">
                  <c:v>1.5755468370237486E-3</c:v>
                </c:pt>
                <c:pt idx="27">
                  <c:v>1.5768225468627169E-3</c:v>
                </c:pt>
                <c:pt idx="28">
                  <c:v>1.5782017809267245E-3</c:v>
                </c:pt>
                <c:pt idx="29">
                  <c:v>1.5839093805725367E-3</c:v>
                </c:pt>
                <c:pt idx="30">
                  <c:v>1.5834065524484363E-3</c:v>
                </c:pt>
                <c:pt idx="31">
                  <c:v>1.5864409753240671E-3</c:v>
                </c:pt>
                <c:pt idx="32">
                  <c:v>1.5883145384704418E-3</c:v>
                </c:pt>
                <c:pt idx="33">
                  <c:v>1.5902487452461699E-3</c:v>
                </c:pt>
                <c:pt idx="34">
                  <c:v>1.5972864484926487E-3</c:v>
                </c:pt>
                <c:pt idx="35">
                  <c:v>1.5968200043592643E-3</c:v>
                </c:pt>
                <c:pt idx="36">
                  <c:v>1.6006036191007127E-3</c:v>
                </c:pt>
                <c:pt idx="37">
                  <c:v>1.6027652858151937E-3</c:v>
                </c:pt>
                <c:pt idx="38">
                  <c:v>1.6049415200803377E-3</c:v>
                </c:pt>
                <c:pt idx="39">
                  <c:v>1.6123421599877729E-3</c:v>
                </c:pt>
                <c:pt idx="40">
                  <c:v>1.6119166655508223E-3</c:v>
                </c:pt>
                <c:pt idx="41">
                  <c:v>1.6157994083058015E-3</c:v>
                </c:pt>
                <c:pt idx="42">
                  <c:v>1.617917056695123E-3</c:v>
                </c:pt>
                <c:pt idx="43">
                  <c:v>1.6199999999999548E-3</c:v>
                </c:pt>
                <c:pt idx="44">
                  <c:v>1.6267852720202181E-3</c:v>
                </c:pt>
                <c:pt idx="45">
                  <c:v>1.6263990610840963E-3</c:v>
                </c:pt>
                <c:pt idx="46">
                  <c:v>1.6298386366325654E-3</c:v>
                </c:pt>
                <c:pt idx="47">
                  <c:v>1.6317058351361386E-3</c:v>
                </c:pt>
                <c:pt idx="48">
                  <c:v>1.6335450671201195E-3</c:v>
                </c:pt>
                <c:pt idx="49">
                  <c:v>1.6396238178223446E-3</c:v>
                </c:pt>
                <c:pt idx="50">
                  <c:v>1.6392725261627817E-3</c:v>
                </c:pt>
                <c:pt idx="51">
                  <c:v>1.6424074733716067E-3</c:v>
                </c:pt>
                <c:pt idx="52">
                  <c:v>1.6441306990736301E-3</c:v>
                </c:pt>
                <c:pt idx="53">
                  <c:v>1.6458434534388506E-3</c:v>
                </c:pt>
                <c:pt idx="54">
                  <c:v>1.6515842346438534E-3</c:v>
                </c:pt>
                <c:pt idx="55">
                  <c:v>1.6512654738571216E-3</c:v>
                </c:pt>
                <c:pt idx="56">
                  <c:v>1.6543419605238E-3</c:v>
                </c:pt>
                <c:pt idx="57">
                  <c:v>1.6560473164032618E-3</c:v>
                </c:pt>
                <c:pt idx="58">
                  <c:v>1.6577609083585887E-3</c:v>
                </c:pt>
                <c:pt idx="59">
                  <c:v>1.6635528941149687E-3</c:v>
                </c:pt>
                <c:pt idx="60">
                  <c:v>1.6632666866203086E-3</c:v>
                </c:pt>
                <c:pt idx="61">
                  <c:v>1.6665502758450943E-3</c:v>
                </c:pt>
                <c:pt idx="62">
                  <c:v>1.6683723505860175E-3</c:v>
                </c:pt>
                <c:pt idx="63">
                  <c:v>1.6702225811104376E-3</c:v>
                </c:pt>
                <c:pt idx="64">
                  <c:v>1.676475246362574E-3</c:v>
                </c:pt>
                <c:pt idx="65">
                  <c:v>1.6762241860875972E-3</c:v>
                </c:pt>
                <c:pt idx="66">
                  <c:v>1.6799999993218962E-3</c:v>
                </c:pt>
                <c:pt idx="67">
                  <c:v>1.6820849282045505E-3</c:v>
                </c:pt>
                <c:pt idx="68">
                  <c:v>1.684221704795845E-3</c:v>
                </c:pt>
                <c:pt idx="69">
                  <c:v>1.6912779638135057E-3</c:v>
                </c:pt>
                <c:pt idx="70">
                  <c:v>1.691095468313093E-3</c:v>
                </c:pt>
                <c:pt idx="71">
                  <c:v>1.6956031785475012E-3</c:v>
                </c:pt>
                <c:pt idx="72">
                  <c:v>1.6980025784758619E-3</c:v>
                </c:pt>
                <c:pt idx="73">
                  <c:v>1.7004374131208044E-3</c:v>
                </c:pt>
                <c:pt idx="74">
                  <c:v>1.7080739313396489E-3</c:v>
                </c:pt>
                <c:pt idx="75">
                  <c:v>1.707997577261507E-3</c:v>
                </c:pt>
                <c:pt idx="76">
                  <c:v>1.7130561912594953E-3</c:v>
                </c:pt>
                <c:pt idx="77">
                  <c:v>1.7156510965671734E-3</c:v>
                </c:pt>
                <c:pt idx="78">
                  <c:v>1.7182636652800164E-3</c:v>
                </c:pt>
                <c:pt idx="79">
                  <c:v>1.7260975222430932E-3</c:v>
                </c:pt>
                <c:pt idx="80">
                  <c:v>1.7261343168698629E-3</c:v>
                </c:pt>
                <c:pt idx="81">
                  <c:v>1.7314977511423868E-3</c:v>
                </c:pt>
                <c:pt idx="82">
                  <c:v>1.7341596867961476E-3</c:v>
                </c:pt>
                <c:pt idx="83">
                  <c:v>1.7368201558717923E-3</c:v>
                </c:pt>
                <c:pt idx="84">
                  <c:v>1.7468822243816553E-3</c:v>
                </c:pt>
                <c:pt idx="85">
                  <c:v>1.7499999996044679E-3</c:v>
                </c:pt>
                <c:pt idx="86">
                  <c:v>1.7525916365669887E-3</c:v>
                </c:pt>
                <c:pt idx="87">
                  <c:v>1.7551652732689924E-3</c:v>
                </c:pt>
                <c:pt idx="88">
                  <c:v>1.7554052358734874E-3</c:v>
                </c:pt>
                <c:pt idx="89">
                  <c:v>1.7677967536205168E-3</c:v>
                </c:pt>
                <c:pt idx="90">
                  <c:v>1.7702824332354423E-3</c:v>
                </c:pt>
                <c:pt idx="91">
                  <c:v>1.7727568367658208E-3</c:v>
                </c:pt>
                <c:pt idx="92">
                  <c:v>1.7793546290387813E-3</c:v>
                </c:pt>
                <c:pt idx="93">
                  <c:v>1.7797328762864729E-3</c:v>
                </c:pt>
                <c:pt idx="94">
                  <c:v>1.7849941343150988E-3</c:v>
                </c:pt>
                <c:pt idx="95">
                  <c:v>1.7874215980585566E-3</c:v>
                </c:pt>
                <c:pt idx="96">
                  <c:v>1.7898447339714616E-3</c:v>
                </c:pt>
                <c:pt idx="97">
                  <c:v>1.7961175867076855E-3</c:v>
                </c:pt>
                <c:pt idx="98">
                  <c:v>1.7966024360018232E-3</c:v>
                </c:pt>
                <c:pt idx="99">
                  <c:v>1.8019310375936512E-3</c:v>
                </c:pt>
                <c:pt idx="100">
                  <c:v>1.8043495954543018E-3</c:v>
                </c:pt>
                <c:pt idx="101">
                  <c:v>1.8067709978094285E-3</c:v>
                </c:pt>
                <c:pt idx="102">
                  <c:v>1.8128796015979085E-3</c:v>
                </c:pt>
                <c:pt idx="103">
                  <c:v>1.8134658226612106E-3</c:v>
                </c:pt>
                <c:pt idx="104">
                  <c:v>1.8189573389148334E-3</c:v>
                </c:pt>
                <c:pt idx="105">
                  <c:v>1.8214178694139637E-3</c:v>
                </c:pt>
                <c:pt idx="106">
                  <c:v>1.8238886408197955E-3</c:v>
                </c:pt>
                <c:pt idx="107">
                  <c:v>1.8300000004525929E-3</c:v>
                </c:pt>
                <c:pt idx="108">
                  <c:v>1.8324962479830133E-3</c:v>
                </c:pt>
                <c:pt idx="109">
                  <c:v>1.8364320248192487E-3</c:v>
                </c:pt>
                <c:pt idx="110">
                  <c:v>1.8389825239489572E-3</c:v>
                </c:pt>
                <c:pt idx="111">
                  <c:v>1.8415466458875575E-3</c:v>
                </c:pt>
                <c:pt idx="112">
                  <c:v>1.8477685649499573E-3</c:v>
                </c:pt>
                <c:pt idx="113">
                  <c:v>1.8485384413865495E-3</c:v>
                </c:pt>
                <c:pt idx="114">
                  <c:v>1.8545599333469787E-3</c:v>
                </c:pt>
                <c:pt idx="115">
                  <c:v>1.8571987072545572E-3</c:v>
                </c:pt>
                <c:pt idx="116">
                  <c:v>1.8598486848331319E-3</c:v>
                </c:pt>
                <c:pt idx="117">
                  <c:v>1.8661555866975165E-3</c:v>
                </c:pt>
                <c:pt idx="118">
                  <c:v>1.8670048949127631E-3</c:v>
                </c:pt>
                <c:pt idx="119">
                  <c:v>1.8732534537430887E-3</c:v>
                </c:pt>
                <c:pt idx="120">
                  <c:v>1.8759626626440242E-3</c:v>
                </c:pt>
                <c:pt idx="121">
                  <c:v>1.8786803541300857E-3</c:v>
                </c:pt>
                <c:pt idx="122">
                  <c:v>1.8850383127442059E-3</c:v>
                </c:pt>
                <c:pt idx="123">
                  <c:v>1.8859560547633181E-3</c:v>
                </c:pt>
                <c:pt idx="124">
                  <c:v>1.8923813664073657E-3</c:v>
                </c:pt>
                <c:pt idx="125">
                  <c:v>1.8951410567583594E-3</c:v>
                </c:pt>
                <c:pt idx="126">
                  <c:v>1.897906206620011E-3</c:v>
                </c:pt>
                <c:pt idx="127">
                  <c:v>1.9042792741996236E-3</c:v>
                </c:pt>
                <c:pt idx="128">
                  <c:v>1.9052522979773926E-3</c:v>
                </c:pt>
                <c:pt idx="129">
                  <c:v>1.9099999987714782E-3</c:v>
                </c:pt>
                <c:pt idx="130">
                  <c:v>1.9127938150095601E-3</c:v>
                </c:pt>
                <c:pt idx="131">
                  <c:v>1.9155963385823309E-3</c:v>
                </c:pt>
                <c:pt idx="132">
                  <c:v>1.9184089919968342E-3</c:v>
                </c:pt>
                <c:pt idx="133">
                  <c:v>1.9248362029986479E-3</c:v>
                </c:pt>
                <c:pt idx="134">
                  <c:v>1.9297897171240625E-3</c:v>
                </c:pt>
                <c:pt idx="135">
                  <c:v>1.932674720266528E-3</c:v>
                </c:pt>
                <c:pt idx="136">
                  <c:v>1.9355786060451603E-3</c:v>
                </c:pt>
                <c:pt idx="137">
                  <c:v>1.9385028695537618E-3</c:v>
                </c:pt>
                <c:pt idx="138">
                  <c:v>1.945184013315109E-3</c:v>
                </c:pt>
                <c:pt idx="139">
                  <c:v>1.9504339657732525E-3</c:v>
                </c:pt>
                <c:pt idx="140">
                  <c:v>1.9534829073522423E-3</c:v>
                </c:pt>
                <c:pt idx="141">
                  <c:v>1.9565614150381652E-3</c:v>
                </c:pt>
                <c:pt idx="142">
                  <c:v>1.9596710565341381E-3</c:v>
                </c:pt>
                <c:pt idx="143">
                  <c:v>1.9668281064617473E-3</c:v>
                </c:pt>
                <c:pt idx="144">
                  <c:v>1.9724526778207713E-3</c:v>
                </c:pt>
                <c:pt idx="145">
                  <c:v>1.975741867064592E-3</c:v>
                </c:pt>
                <c:pt idx="146">
                  <c:v>1.9790718142378276E-3</c:v>
                </c:pt>
                <c:pt idx="147">
                  <c:v>1.9824441596844487E-3</c:v>
                </c:pt>
                <c:pt idx="148">
                  <c:v>1.9999999997273037E-3</c:v>
                </c:pt>
                <c:pt idx="149">
                  <c:v>2.0036610333554494E-3</c:v>
                </c:pt>
                <c:pt idx="150">
                  <c:v>2.0073718480084859E-3</c:v>
                </c:pt>
                <c:pt idx="151">
                  <c:v>2.0160927225596919E-3</c:v>
                </c:pt>
                <c:pt idx="152">
                  <c:v>2.0226587245406754E-3</c:v>
                </c:pt>
                <c:pt idx="153">
                  <c:v>2.0265776260173199E-3</c:v>
                </c:pt>
                <c:pt idx="154">
                  <c:v>2.0305298419467498E-3</c:v>
                </c:pt>
                <c:pt idx="155">
                  <c:v>2.0345125582665576E-3</c:v>
                </c:pt>
                <c:pt idx="156">
                  <c:v>2.0437689688771916E-3</c:v>
                </c:pt>
                <c:pt idx="157">
                  <c:v>2.0506914497286132E-3</c:v>
                </c:pt>
                <c:pt idx="158">
                  <c:v>2.0547837605708096E-3</c:v>
                </c:pt>
                <c:pt idx="159">
                  <c:v>2.0588892695149051E-3</c:v>
                </c:pt>
                <c:pt idx="160">
                  <c:v>2.0734810050888727E-3</c:v>
                </c:pt>
                <c:pt idx="161">
                  <c:v>2.0749757418865649E-3</c:v>
                </c:pt>
                <c:pt idx="162">
                  <c:v>2.0795107208368907E-3</c:v>
                </c:pt>
                <c:pt idx="163">
                  <c:v>2.0836327007390633E-3</c:v>
                </c:pt>
                <c:pt idx="164">
                  <c:v>2.0877467870567099E-3</c:v>
                </c:pt>
                <c:pt idx="165">
                  <c:v>2.0918498870600324E-3</c:v>
                </c:pt>
                <c:pt idx="166">
                  <c:v>2.1008967182180806E-3</c:v>
                </c:pt>
                <c:pt idx="167">
                  <c:v>2.1080898725240548E-3</c:v>
                </c:pt>
                <c:pt idx="168">
                  <c:v>2.1120909532022251E-3</c:v>
                </c:pt>
                <c:pt idx="169">
                  <c:v>2.1160620731061506E-3</c:v>
                </c:pt>
                <c:pt idx="170">
                  <c:v>2.1200000001479185E-3</c:v>
                </c:pt>
                <c:pt idx="171">
                  <c:v>2.121637503253223E-3</c:v>
                </c:pt>
                <c:pt idx="172">
                  <c:v>2.1354140093487743E-3</c:v>
                </c:pt>
                <c:pt idx="173">
                  <c:v>2.1391937601657664E-3</c:v>
                </c:pt>
                <c:pt idx="174">
                  <c:v>2.1429487071227514E-3</c:v>
                </c:pt>
                <c:pt idx="175">
                  <c:v>2.1466812276720467E-3</c:v>
                </c:pt>
                <c:pt idx="176">
                  <c:v>2.1543280326972274E-3</c:v>
                </c:pt>
                <c:pt idx="177">
                  <c:v>2.1614351765241683E-3</c:v>
                </c:pt>
                <c:pt idx="178">
                  <c:v>2.1650918085054857E-3</c:v>
                </c:pt>
                <c:pt idx="179">
                  <c:v>2.1687406278037002E-3</c:v>
                </c:pt>
                <c:pt idx="180">
                  <c:v>2.1723841282074393E-3</c:v>
                </c:pt>
                <c:pt idx="181">
                  <c:v>2.1797468185661808E-3</c:v>
                </c:pt>
                <c:pt idx="182">
                  <c:v>2.186955398348389E-3</c:v>
                </c:pt>
                <c:pt idx="183">
                  <c:v>2.1906102928086753E-3</c:v>
                </c:pt>
                <c:pt idx="184">
                  <c:v>2.1942751801289806E-3</c:v>
                </c:pt>
                <c:pt idx="185">
                  <c:v>2.1979526704421271E-3</c:v>
                </c:pt>
                <c:pt idx="186">
                  <c:v>2.2054104313788117E-3</c:v>
                </c:pt>
                <c:pt idx="187">
                  <c:v>2.2128414460767546E-3</c:v>
                </c:pt>
                <c:pt idx="188">
                  <c:v>2.2166216851550137E-3</c:v>
                </c:pt>
                <c:pt idx="189">
                  <c:v>2.2204305371193605E-3</c:v>
                </c:pt>
                <c:pt idx="190">
                  <c:v>2.2242707284765967E-3</c:v>
                </c:pt>
                <c:pt idx="191">
                  <c:v>2.2322151569140127E-3</c:v>
                </c:pt>
                <c:pt idx="192">
                  <c:v>2.2400000000000015E-3</c:v>
                </c:pt>
                <c:pt idx="193">
                  <c:v>2.2440376821682298E-3</c:v>
                </c:pt>
                <c:pt idx="194">
                  <c:v>2.2481192892593355E-3</c:v>
                </c:pt>
                <c:pt idx="195">
                  <c:v>2.2522435196383537E-3</c:v>
                </c:pt>
                <c:pt idx="196">
                  <c:v>2.2609426042901372E-3</c:v>
                </c:pt>
                <c:pt idx="197">
                  <c:v>2.2691403907088882E-3</c:v>
                </c:pt>
                <c:pt idx="198">
                  <c:v>2.2734579623756536E-3</c:v>
                </c:pt>
                <c:pt idx="199">
                  <c:v>2.2778101971391404E-3</c:v>
                </c:pt>
                <c:pt idx="200">
                  <c:v>2.2821957432315552E-3</c:v>
                </c:pt>
                <c:pt idx="201">
                  <c:v>2.2914718842621949E-3</c:v>
                </c:pt>
                <c:pt idx="202">
                  <c:v>2.3000437547857238E-3</c:v>
                </c:pt>
                <c:pt idx="203">
                  <c:v>2.3045753302453676E-3</c:v>
                </c:pt>
                <c:pt idx="204">
                  <c:v>2.3091319559610177E-3</c:v>
                </c:pt>
                <c:pt idx="205">
                  <c:v>2.3137122300035807E-3</c:v>
                </c:pt>
                <c:pt idx="206">
                  <c:v>2.3233370253133369E-3</c:v>
                </c:pt>
                <c:pt idx="207">
                  <c:v>2.3322415199667789E-3</c:v>
                </c:pt>
                <c:pt idx="208">
                  <c:v>2.3369187558063991E-3</c:v>
                </c:pt>
                <c:pt idx="209">
                  <c:v>2.3416110778514002E-3</c:v>
                </c:pt>
                <c:pt idx="210">
                  <c:v>2.3463170339857661E-3</c:v>
                </c:pt>
                <c:pt idx="211">
                  <c:v>2.3560552504713768E-3</c:v>
                </c:pt>
                <c:pt idx="212">
                  <c:v>2.3652479061054238E-3</c:v>
                </c:pt>
                <c:pt idx="213">
                  <c:v>2.3699999999477997E-3</c:v>
                </c:pt>
                <c:pt idx="214">
                  <c:v>2.3747569425822284E-3</c:v>
                </c:pt>
                <c:pt idx="215">
                  <c:v>2.3795176226403974E-3</c:v>
                </c:pt>
                <c:pt idx="216">
                  <c:v>2.3891364166982233E-3</c:v>
                </c:pt>
                <c:pt idx="217">
                  <c:v>2.3985768920449691E-3</c:v>
                </c:pt>
                <c:pt idx="218">
                  <c:v>2.4033406021468609E-3</c:v>
                </c:pt>
                <c:pt idx="219">
                  <c:v>2.4081017562205967E-3</c:v>
                </c:pt>
                <c:pt idx="220">
                  <c:v>2.4128592900461211E-3</c:v>
                </c:pt>
                <c:pt idx="221">
                  <c:v>2.4221704939950393E-3</c:v>
                </c:pt>
                <c:pt idx="222">
                  <c:v>2.4318317853386329E-3</c:v>
                </c:pt>
                <c:pt idx="223">
                  <c:v>2.4365551014956782E-3</c:v>
                </c:pt>
                <c:pt idx="224">
                  <c:v>2.4412683202078705E-3</c:v>
                </c:pt>
                <c:pt idx="225">
                  <c:v>2.445970346629571E-3</c:v>
                </c:pt>
                <c:pt idx="226">
                  <c:v>2.4547902443524494E-3</c:v>
                </c:pt>
                <c:pt idx="227">
                  <c:v>2.4646444793696648E-3</c:v>
                </c:pt>
                <c:pt idx="228">
                  <c:v>2.4692739685257467E-3</c:v>
                </c:pt>
                <c:pt idx="229">
                  <c:v>2.4738856044414087E-3</c:v>
                </c:pt>
                <c:pt idx="230">
                  <c:v>2.4784782616458648E-3</c:v>
                </c:pt>
                <c:pt idx="231">
                  <c:v>2.4866186002540603E-3</c:v>
                </c:pt>
                <c:pt idx="232">
                  <c:v>2.4966364408327618E-3</c:v>
                </c:pt>
                <c:pt idx="233">
                  <c:v>2.5011171693164608E-3</c:v>
                </c:pt>
                <c:pt idx="234">
                  <c:v>2.5055720744028213E-3</c:v>
                </c:pt>
                <c:pt idx="235">
                  <c:v>2.510000000002701E-3</c:v>
                </c:pt>
                <c:pt idx="236">
                  <c:v>2.5172835487965563E-3</c:v>
                </c:pt>
                <c:pt idx="237">
                  <c:v>2.5274556303917211E-3</c:v>
                </c:pt>
                <c:pt idx="238">
                  <c:v>2.5317665305580931E-3</c:v>
                </c:pt>
                <c:pt idx="239">
                  <c:v>2.5360609154515897E-3</c:v>
                </c:pt>
                <c:pt idx="240">
                  <c:v>2.5403411558624599E-3</c:v>
                </c:pt>
                <c:pt idx="241">
                  <c:v>2.5469204856754636E-3</c:v>
                </c:pt>
                <c:pt idx="242">
                  <c:v>2.5573686272996801E-3</c:v>
                </c:pt>
                <c:pt idx="243">
                  <c:v>2.5616142459661752E-3</c:v>
                </c:pt>
                <c:pt idx="244">
                  <c:v>2.565860268182083E-3</c:v>
                </c:pt>
                <c:pt idx="245">
                  <c:v>2.5701091725017521E-3</c:v>
                </c:pt>
                <c:pt idx="246">
                  <c:v>2.5763049548934249E-3</c:v>
                </c:pt>
                <c:pt idx="247">
                  <c:v>2.5871837207892259E-3</c:v>
                </c:pt>
                <c:pt idx="248">
                  <c:v>2.5914847528291174E-3</c:v>
                </c:pt>
                <c:pt idx="249">
                  <c:v>2.5958038616353939E-3</c:v>
                </c:pt>
                <c:pt idx="250">
                  <c:v>2.6001436335459944E-3</c:v>
                </c:pt>
                <c:pt idx="251">
                  <c:v>2.6062856399142183E-3</c:v>
                </c:pt>
                <c:pt idx="252">
                  <c:v>2.6177616180292377E-3</c:v>
                </c:pt>
                <c:pt idx="253">
                  <c:v>2.6222440395809784E-3</c:v>
                </c:pt>
                <c:pt idx="254">
                  <c:v>2.6267629657083006E-3</c:v>
                </c:pt>
                <c:pt idx="255">
                  <c:v>2.6313210905741244E-3</c:v>
                </c:pt>
                <c:pt idx="256">
                  <c:v>2.6377479938191626E-3</c:v>
                </c:pt>
                <c:pt idx="257">
                  <c:v>2.6500000000000048E-3</c:v>
                </c:pt>
                <c:pt idx="258">
                  <c:v>2.6547937830461409E-3</c:v>
                </c:pt>
                <c:pt idx="259">
                  <c:v>2.6596355057894208E-3</c:v>
                </c:pt>
                <c:pt idx="260">
                  <c:v>2.6645201570318121E-3</c:v>
                </c:pt>
                <c:pt idx="261">
                  <c:v>2.6714729048915586E-3</c:v>
                </c:pt>
                <c:pt idx="262">
                  <c:v>2.6843858575988891E-3</c:v>
                </c:pt>
                <c:pt idx="263">
                  <c:v>2.6894080178849937E-3</c:v>
                </c:pt>
                <c:pt idx="264">
                  <c:v>2.6944418601487852E-3</c:v>
                </c:pt>
                <c:pt idx="265">
                  <c:v>2.6994819800535588E-3</c:v>
                </c:pt>
                <c:pt idx="266">
                  <c:v>2.7067604645412482E-3</c:v>
                </c:pt>
                <c:pt idx="267">
                  <c:v>2.7195951832936771E-3</c:v>
                </c:pt>
                <c:pt idx="268">
                  <c:v>2.7245836602750886E-3</c:v>
                </c:pt>
                <c:pt idx="269">
                  <c:v>2.7295448092128911E-3</c:v>
                </c:pt>
                <c:pt idx="270">
                  <c:v>2.7344728325403838E-3</c:v>
                </c:pt>
                <c:pt idx="271">
                  <c:v>2.7418102986838653E-3</c:v>
                </c:pt>
                <c:pt idx="272">
                  <c:v>2.753735752238297E-3</c:v>
                </c:pt>
                <c:pt idx="273">
                  <c:v>2.7584092178534556E-3</c:v>
                </c:pt>
                <c:pt idx="274">
                  <c:v>2.7630135927805949E-3</c:v>
                </c:pt>
                <c:pt idx="275">
                  <c:v>2.7675426862427267E-3</c:v>
                </c:pt>
                <c:pt idx="276">
                  <c:v>2.7746635731198239E-3</c:v>
                </c:pt>
                <c:pt idx="277">
                  <c:v>2.7847804642711573E-3</c:v>
                </c:pt>
                <c:pt idx="278">
                  <c:v>2.78883832317835E-3</c:v>
                </c:pt>
                <c:pt idx="279">
                  <c:v>2.7927825766739991E-3</c:v>
                </c:pt>
                <c:pt idx="280">
                  <c:v>2.7966086501697253E-3</c:v>
                </c:pt>
                <c:pt idx="281">
                  <c:v>2.7988900970758231E-3</c:v>
                </c:pt>
                <c:pt idx="282">
                  <c:v>2.8108210473155731E-3</c:v>
                </c:pt>
                <c:pt idx="283">
                  <c:v>2.8141292165848354E-3</c:v>
                </c:pt>
                <c:pt idx="284">
                  <c:v>2.8173508597328163E-3</c:v>
                </c:pt>
                <c:pt idx="285">
                  <c:v>2.8204918137936046E-3</c:v>
                </c:pt>
                <c:pt idx="286">
                  <c:v>2.826760556555276E-3</c:v>
                </c:pt>
                <c:pt idx="287">
                  <c:v>2.8323677614041278E-3</c:v>
                </c:pt>
                <c:pt idx="288">
                  <c:v>2.8351951070463397E-3</c:v>
                </c:pt>
                <c:pt idx="289">
                  <c:v>2.8379781546631392E-3</c:v>
                </c:pt>
                <c:pt idx="290">
                  <c:v>2.840723197546989E-3</c:v>
                </c:pt>
                <c:pt idx="291">
                  <c:v>2.8469379438885454E-3</c:v>
                </c:pt>
                <c:pt idx="292">
                  <c:v>2.8514514685374719E-3</c:v>
                </c:pt>
                <c:pt idx="293">
                  <c:v>2.8541031680641682E-3</c:v>
                </c:pt>
                <c:pt idx="294">
                  <c:v>2.8567559911547914E-3</c:v>
                </c:pt>
                <c:pt idx="295">
                  <c:v>2.8594166872795848E-3</c:v>
                </c:pt>
                <c:pt idx="296">
                  <c:v>2.8658999058547058E-3</c:v>
                </c:pt>
                <c:pt idx="297">
                  <c:v>2.870275472482327E-3</c:v>
                </c:pt>
                <c:pt idx="298">
                  <c:v>2.8730790568232286E-3</c:v>
                </c:pt>
                <c:pt idx="299">
                  <c:v>2.8759323796503367E-3</c:v>
                </c:pt>
                <c:pt idx="300">
                  <c:v>2.8788426466729955E-3</c:v>
                </c:pt>
                <c:pt idx="301">
                  <c:v>2.8859264753665287E-3</c:v>
                </c:pt>
                <c:pt idx="302">
                  <c:v>2.8911558886799385E-3</c:v>
                </c:pt>
                <c:pt idx="303">
                  <c:v>2.8944011672840321E-3</c:v>
                </c:pt>
                <c:pt idx="304">
                  <c:v>2.8977087215970991E-3</c:v>
                </c:pt>
                <c:pt idx="305">
                  <c:v>2.9010761716787301E-3</c:v>
                </c:pt>
                <c:pt idx="306">
                  <c:v>2.908896507127222E-3</c:v>
                </c:pt>
                <c:pt idx="307">
                  <c:v>2.9150964493999897E-3</c:v>
                </c:pt>
                <c:pt idx="308">
                  <c:v>2.9187267977051402E-3</c:v>
                </c:pt>
                <c:pt idx="309">
                  <c:v>2.9224022332008199E-3</c:v>
                </c:pt>
                <c:pt idx="310">
                  <c:v>2.9261201996181882E-3</c:v>
                </c:pt>
                <c:pt idx="311">
                  <c:v>2.9345453077018772E-3</c:v>
                </c:pt>
                <c:pt idx="312">
                  <c:v>2.9413653671982501E-3</c:v>
                </c:pt>
                <c:pt idx="313">
                  <c:v>2.9452567622459793E-3</c:v>
                </c:pt>
                <c:pt idx="314">
                  <c:v>2.9491748214166727E-3</c:v>
                </c:pt>
                <c:pt idx="315">
                  <c:v>2.9531168120337796E-3</c:v>
                </c:pt>
                <c:pt idx="316">
                  <c:v>2.962009197030708E-3</c:v>
                </c:pt>
                <c:pt idx="317">
                  <c:v>2.9690685531878476E-3</c:v>
                </c:pt>
                <c:pt idx="318">
                  <c:v>2.9730883286272639E-3</c:v>
                </c:pt>
                <c:pt idx="319">
                  <c:v>2.9771151100834877E-3</c:v>
                </c:pt>
                <c:pt idx="320">
                  <c:v>2.981145988413785E-3</c:v>
                </c:pt>
                <c:pt idx="321">
                  <c:v>2.9903643185207429E-3</c:v>
                </c:pt>
                <c:pt idx="322">
                  <c:v>2.9972514051788287E-3</c:v>
                </c:pt>
                <c:pt idx="323">
                  <c:v>3.0012582482851231E-3</c:v>
                </c:pt>
                <c:pt idx="324">
                  <c:v>3.005251203928621E-3</c:v>
                </c:pt>
                <c:pt idx="325">
                  <c:v>3.0092280972154142E-3</c:v>
                </c:pt>
                <c:pt idx="326">
                  <c:v>3.0186338804073431E-3</c:v>
                </c:pt>
                <c:pt idx="327">
                  <c:v>3.0250136231974446E-3</c:v>
                </c:pt>
                <c:pt idx="328">
                  <c:v>3.0289415989842691E-3</c:v>
                </c:pt>
                <c:pt idx="329">
                  <c:v>3.0328671329266682E-3</c:v>
                </c:pt>
                <c:pt idx="330">
                  <c:v>3.0367927242484836E-3</c:v>
                </c:pt>
                <c:pt idx="331">
                  <c:v>3.0464236437052908E-3</c:v>
                </c:pt>
                <c:pt idx="332">
                  <c:v>3.0525464279055749E-3</c:v>
                </c:pt>
                <c:pt idx="333">
                  <c:v>3.0565105745916613E-3</c:v>
                </c:pt>
                <c:pt idx="334">
                  <c:v>3.0604902420764218E-3</c:v>
                </c:pt>
                <c:pt idx="335">
                  <c:v>3.0644880856147208E-3</c:v>
                </c:pt>
                <c:pt idx="336">
                  <c:v>3.0744666034564698E-3</c:v>
                </c:pt>
                <c:pt idx="337">
                  <c:v>3.0807151057055298E-3</c:v>
                </c:pt>
                <c:pt idx="338">
                  <c:v>3.0848444386488371E-3</c:v>
                </c:pt>
                <c:pt idx="339">
                  <c:v>3.0890083473759148E-3</c:v>
                </c:pt>
                <c:pt idx="340">
                  <c:v>3.0932096432197374E-3</c:v>
                </c:pt>
                <c:pt idx="341">
                  <c:v>3.1099189157334801E-3</c:v>
                </c:pt>
                <c:pt idx="342">
                  <c:v>3.1148768870345464E-3</c:v>
                </c:pt>
                <c:pt idx="343">
                  <c:v>3.1193627925761511E-3</c:v>
                </c:pt>
                <c:pt idx="344">
                  <c:v>3.123905728995091E-3</c:v>
                </c:pt>
                <c:pt idx="345">
                  <c:v>3.125299460349644E-3</c:v>
                </c:pt>
                <c:pt idx="346">
                  <c:v>3.1426346251342608E-3</c:v>
                </c:pt>
                <c:pt idx="347">
                  <c:v>3.1474511148149968E-3</c:v>
                </c:pt>
                <c:pt idx="348">
                  <c:v>3.1523192664129978E-3</c:v>
                </c:pt>
                <c:pt idx="349">
                  <c:v>3.157238039978329E-3</c:v>
                </c:pt>
                <c:pt idx="350">
                  <c:v>3.168874178233506E-3</c:v>
                </c:pt>
                <c:pt idx="351">
                  <c:v>3.1773981992776527E-3</c:v>
                </c:pt>
                <c:pt idx="352">
                  <c:v>3.1825541277823964E-3</c:v>
                </c:pt>
                <c:pt idx="353">
                  <c:v>3.187754225154279E-3</c:v>
                </c:pt>
                <c:pt idx="354">
                  <c:v>3.1929973803026838E-3</c:v>
                </c:pt>
                <c:pt idx="355">
                  <c:v>3.2051568293668502E-3</c:v>
                </c:pt>
                <c:pt idx="356">
                  <c:v>3.2143780010159117E-3</c:v>
                </c:pt>
                <c:pt idx="357">
                  <c:v>3.2198194228451977E-3</c:v>
                </c:pt>
                <c:pt idx="358">
                  <c:v>3.2252970223917445E-3</c:v>
                </c:pt>
                <c:pt idx="359">
                  <c:v>3.23080961738746E-3</c:v>
                </c:pt>
                <c:pt idx="360">
                  <c:v>3.2434241383459982E-3</c:v>
                </c:pt>
                <c:pt idx="361">
                  <c:v>3.2531859504704485E-3</c:v>
                </c:pt>
                <c:pt idx="362">
                  <c:v>3.2588554326591539E-3</c:v>
                </c:pt>
                <c:pt idx="363">
                  <c:v>3.2645526030636346E-3</c:v>
                </c:pt>
                <c:pt idx="364">
                  <c:v>3.270276208202188E-3</c:v>
                </c:pt>
                <c:pt idx="365">
                  <c:v>3.2832760224905059E-3</c:v>
                </c:pt>
                <c:pt idx="366">
                  <c:v>3.2934095503004308E-3</c:v>
                </c:pt>
                <c:pt idx="367">
                  <c:v>3.2992464048882549E-3</c:v>
                </c:pt>
                <c:pt idx="368">
                  <c:v>3.3051033682755262E-3</c:v>
                </c:pt>
                <c:pt idx="369">
                  <c:v>3.3109805343060818E-3</c:v>
                </c:pt>
                <c:pt idx="370">
                  <c:v>3.324303098767177E-3</c:v>
                </c:pt>
                <c:pt idx="371">
                  <c:v>3.3346931234822441E-3</c:v>
                </c:pt>
                <c:pt idx="372">
                  <c:v>3.3406727321285052E-3</c:v>
                </c:pt>
                <c:pt idx="373">
                  <c:v>3.346673119525541E-3</c:v>
                </c:pt>
                <c:pt idx="374">
                  <c:v>3.3526943838652723E-3</c:v>
                </c:pt>
                <c:pt idx="375">
                  <c:v>3.3663276711252224E-3</c:v>
                </c:pt>
                <c:pt idx="376">
                  <c:v>3.3769901962343528E-3</c:v>
                </c:pt>
                <c:pt idx="377">
                  <c:v>3.3831173399122578E-3</c:v>
                </c:pt>
                <c:pt idx="378">
                  <c:v>3.3892659627325723E-3</c:v>
                </c:pt>
                <c:pt idx="379">
                  <c:v>3.3954361672370527E-3</c:v>
                </c:pt>
                <c:pt idx="380">
                  <c:v>3.4093765512107333E-3</c:v>
                </c:pt>
                <c:pt idx="381">
                  <c:v>3.4203348746853087E-3</c:v>
                </c:pt>
                <c:pt idx="382">
                  <c:v>3.4266145474918289E-3</c:v>
                </c:pt>
                <c:pt idx="383">
                  <c:v>3.432916430286937E-3</c:v>
                </c:pt>
                <c:pt idx="384">
                  <c:v>3.4392406299639765E-3</c:v>
                </c:pt>
                <c:pt idx="385">
                  <c:v>3.4534842746251192E-3</c:v>
                </c:pt>
                <c:pt idx="386">
                  <c:v>3.464762757126988E-3</c:v>
                </c:pt>
                <c:pt idx="387">
                  <c:v>3.4712001663825061E-3</c:v>
                </c:pt>
                <c:pt idx="388">
                  <c:v>3.4776602797875985E-3</c:v>
                </c:pt>
                <c:pt idx="389">
                  <c:v>3.4841418689287298E-3</c:v>
                </c:pt>
                <c:pt idx="390">
                  <c:v>3.4986796612617721E-3</c:v>
                </c:pt>
                <c:pt idx="391">
                  <c:v>3.5102527039719941E-3</c:v>
                </c:pt>
                <c:pt idx="392">
                  <c:v>3.5168188658737556E-3</c:v>
                </c:pt>
                <c:pt idx="393">
                  <c:v>3.5233973037335207E-3</c:v>
                </c:pt>
                <c:pt idx="394">
                  <c:v>3.5299864455473925E-3</c:v>
                </c:pt>
                <c:pt idx="395">
                  <c:v>3.5447517555759968E-3</c:v>
                </c:pt>
                <c:pt idx="396">
                  <c:v>3.5564182251122461E-3</c:v>
                </c:pt>
                <c:pt idx="397">
                  <c:v>3.5630369194807128E-3</c:v>
                </c:pt>
                <c:pt idx="398">
                  <c:v>3.5696566534800271E-3</c:v>
                </c:pt>
                <c:pt idx="399">
                  <c:v>3.5762757776697136E-3</c:v>
                </c:pt>
                <c:pt idx="400">
                  <c:v>3.5911846717308566E-3</c:v>
                </c:pt>
                <c:pt idx="401">
                  <c:v>3.6027128002570218E-3</c:v>
                </c:pt>
                <c:pt idx="402">
                  <c:v>3.6093037465264374E-3</c:v>
                </c:pt>
                <c:pt idx="403">
                  <c:v>3.6158839539826167E-3</c:v>
                </c:pt>
                <c:pt idx="404">
                  <c:v>3.622451695729893E-3</c:v>
                </c:pt>
                <c:pt idx="405">
                  <c:v>3.6374192574178095E-3</c:v>
                </c:pt>
                <c:pt idx="406">
                  <c:v>3.6485630804003505E-3</c:v>
                </c:pt>
                <c:pt idx="407">
                  <c:v>3.6550422028533676E-3</c:v>
                </c:pt>
                <c:pt idx="408">
                  <c:v>3.6614982658349018E-3</c:v>
                </c:pt>
                <c:pt idx="409">
                  <c:v>3.6636757851996448E-3</c:v>
                </c:pt>
                <c:pt idx="410">
                  <c:v>3.665816438265503E-3</c:v>
                </c:pt>
                <c:pt idx="411">
                  <c:v>3.6934611908331499E-3</c:v>
                </c:pt>
                <c:pt idx="412">
                  <c:v>3.6998078981013774E-3</c:v>
                </c:pt>
                <c:pt idx="413">
                  <c:v>3.7061455125595934E-3</c:v>
                </c:pt>
                <c:pt idx="414">
                  <c:v>3.7124767298671642E-3</c:v>
                </c:pt>
                <c:pt idx="415">
                  <c:v>3.7274622608267647E-3</c:v>
                </c:pt>
                <c:pt idx="416">
                  <c:v>3.7377922165952207E-3</c:v>
                </c:pt>
                <c:pt idx="417">
                  <c:v>3.744132558865933E-3</c:v>
                </c:pt>
                <c:pt idx="418">
                  <c:v>3.7504830834457778E-3</c:v>
                </c:pt>
                <c:pt idx="419">
                  <c:v>3.7568466211690627E-3</c:v>
                </c:pt>
                <c:pt idx="420">
                  <c:v>3.7889599381344644E-3</c:v>
                </c:pt>
                <c:pt idx="421">
                  <c:v>3.7954620838711443E-3</c:v>
                </c:pt>
                <c:pt idx="422">
                  <c:v>3.8019975994363691E-3</c:v>
                </c:pt>
                <c:pt idx="423">
                  <c:v>3.8174525236711067E-3</c:v>
                </c:pt>
                <c:pt idx="424">
                  <c:v>3.828533357412419E-3</c:v>
                </c:pt>
                <c:pt idx="425">
                  <c:v>3.8352808893034542E-3</c:v>
                </c:pt>
                <c:pt idx="426">
                  <c:v>3.8420799931950769E-3</c:v>
                </c:pt>
                <c:pt idx="427">
                  <c:v>3.8489337704414204E-3</c:v>
                </c:pt>
                <c:pt idx="428">
                  <c:v>3.8648202045892172E-3</c:v>
                </c:pt>
                <c:pt idx="429">
                  <c:v>3.8840729846040668E-3</c:v>
                </c:pt>
                <c:pt idx="430">
                  <c:v>3.8912639461652905E-3</c:v>
                </c:pt>
                <c:pt idx="431">
                  <c:v>3.8985035820945022E-3</c:v>
                </c:pt>
                <c:pt idx="432">
                  <c:v>3.9148361242789262E-3</c:v>
                </c:pt>
                <c:pt idx="433">
                  <c:v>3.9278985434082038E-3</c:v>
                </c:pt>
                <c:pt idx="434">
                  <c:v>3.935343654962533E-3</c:v>
                </c:pt>
                <c:pt idx="435">
                  <c:v>3.94282216106733E-3</c:v>
                </c:pt>
                <c:pt idx="436">
                  <c:v>3.9503314544127189E-3</c:v>
                </c:pt>
                <c:pt idx="437">
                  <c:v>3.9669702347682892E-3</c:v>
                </c:pt>
                <c:pt idx="438">
                  <c:v>3.9806237470963969E-3</c:v>
                </c:pt>
                <c:pt idx="439">
                  <c:v>3.988247260069076E-3</c:v>
                </c:pt>
                <c:pt idx="440">
                  <c:v>3.995885552247341E-3</c:v>
                </c:pt>
                <c:pt idx="441">
                  <c:v>4.0035358949170605E-3</c:v>
                </c:pt>
                <c:pt idx="442">
                  <c:v>4.0203387527093307E-3</c:v>
                </c:pt>
                <c:pt idx="443">
                  <c:v>4.0342025890285167E-3</c:v>
                </c:pt>
                <c:pt idx="444">
                  <c:v>4.0418716462297492E-3</c:v>
                </c:pt>
                <c:pt idx="445">
                  <c:v>4.0495360172971995E-3</c:v>
                </c:pt>
                <c:pt idx="446">
                  <c:v>4.0571928520621086E-3</c:v>
                </c:pt>
                <c:pt idx="447">
                  <c:v>4.0740164814810449E-3</c:v>
                </c:pt>
                <c:pt idx="448">
                  <c:v>4.087687217353639E-3</c:v>
                </c:pt>
                <c:pt idx="449">
                  <c:v>4.095263010701464E-3</c:v>
                </c:pt>
                <c:pt idx="450">
                  <c:v>4.1028145282536689E-3</c:v>
                </c:pt>
                <c:pt idx="451">
                  <c:v>4.1103424371914127E-3</c:v>
                </c:pt>
                <c:pt idx="452">
                  <c:v>4.127056348384367E-3</c:v>
                </c:pt>
                <c:pt idx="453">
                  <c:v>4.140246151000589E-3</c:v>
                </c:pt>
                <c:pt idx="454">
                  <c:v>4.1476772267894915E-3</c:v>
                </c:pt>
                <c:pt idx="455">
                  <c:v>4.1550932473503168E-3</c:v>
                </c:pt>
                <c:pt idx="456">
                  <c:v>4.1624956729567186E-3</c:v>
                </c:pt>
                <c:pt idx="457">
                  <c:v>4.1791238040928521E-3</c:v>
                </c:pt>
                <c:pt idx="458">
                  <c:v>4.1919989784143779E-3</c:v>
                </c:pt>
                <c:pt idx="459">
                  <c:v>4.1993556804608284E-3</c:v>
                </c:pt>
                <c:pt idx="460">
                  <c:v>4.2067077574626027E-3</c:v>
                </c:pt>
                <c:pt idx="461">
                  <c:v>4.2140567391183697E-3</c:v>
                </c:pt>
                <c:pt idx="462">
                  <c:v>4.2306675424689487E-3</c:v>
                </c:pt>
                <c:pt idx="463">
                  <c:v>4.2434526534229633E-3</c:v>
                </c:pt>
                <c:pt idx="464">
                  <c:v>4.2508094510022004E-3</c:v>
                </c:pt>
                <c:pt idx="465">
                  <c:v>4.258172539737308E-3</c:v>
                </c:pt>
                <c:pt idx="466">
                  <c:v>4.2655435187664232E-3</c:v>
                </c:pt>
                <c:pt idx="467">
                  <c:v>4.2822057888469078E-3</c:v>
                </c:pt>
                <c:pt idx="468">
                  <c:v>4.2951386678763276E-3</c:v>
                </c:pt>
                <c:pt idx="469">
                  <c:v>4.3025734327401394E-3</c:v>
                </c:pt>
                <c:pt idx="470">
                  <c:v>4.3100258911071606E-3</c:v>
                </c:pt>
                <c:pt idx="471">
                  <c:v>4.3174976334230857E-3</c:v>
                </c:pt>
                <c:pt idx="472">
                  <c:v>4.3203381441152744E-3</c:v>
                </c:pt>
                <c:pt idx="473">
                  <c:v>4.3476025058339285E-3</c:v>
                </c:pt>
                <c:pt idx="474">
                  <c:v>4.3551893331084026E-3</c:v>
                </c:pt>
                <c:pt idx="475">
                  <c:v>4.3628028823199782E-3</c:v>
                </c:pt>
                <c:pt idx="476">
                  <c:v>4.3704444050614568E-3</c:v>
                </c:pt>
                <c:pt idx="477">
                  <c:v>4.3873998126960764E-3</c:v>
                </c:pt>
                <c:pt idx="478">
                  <c:v>4.4013155124110305E-3</c:v>
                </c:pt>
                <c:pt idx="479">
                  <c:v>4.409115925930086E-3</c:v>
                </c:pt>
                <c:pt idx="480">
                  <c:v>4.4169519720859279E-3</c:v>
                </c:pt>
                <c:pt idx="481">
                  <c:v>4.4248249523275865E-3</c:v>
                </c:pt>
                <c:pt idx="482">
                  <c:v>4.44199966083307E-3</c:v>
                </c:pt>
                <c:pt idx="483">
                  <c:v>4.4567124925304425E-3</c:v>
                </c:pt>
                <c:pt idx="484">
                  <c:v>4.4647899143450322E-3</c:v>
                </c:pt>
                <c:pt idx="485">
                  <c:v>4.4729122285959112E-3</c:v>
                </c:pt>
                <c:pt idx="486">
                  <c:v>4.4810807866253501E-3</c:v>
                </c:pt>
                <c:pt idx="487">
                  <c:v>4.4985206950981776E-3</c:v>
                </c:pt>
                <c:pt idx="488">
                  <c:v>4.514244732978733E-3</c:v>
                </c:pt>
                <c:pt idx="489">
                  <c:v>4.5226650296543202E-3</c:v>
                </c:pt>
                <c:pt idx="490">
                  <c:v>4.5311398279473721E-3</c:v>
                </c:pt>
                <c:pt idx="491">
                  <c:v>4.5396705291382965E-3</c:v>
                </c:pt>
                <c:pt idx="492">
                  <c:v>4.5574212507665263E-3</c:v>
                </c:pt>
                <c:pt idx="493">
                  <c:v>4.5743650198314953E-3</c:v>
                </c:pt>
                <c:pt idx="494">
                  <c:v>4.583175048453304E-3</c:v>
                </c:pt>
                <c:pt idx="495">
                  <c:v>4.5920355534526018E-3</c:v>
                </c:pt>
                <c:pt idx="496">
                  <c:v>4.60094444078675E-3</c:v>
                </c:pt>
                <c:pt idx="497">
                  <c:v>4.6189782289211062E-3</c:v>
                </c:pt>
                <c:pt idx="498">
                  <c:v>4.6370214868349715E-3</c:v>
                </c:pt>
                <c:pt idx="499">
                  <c:v>4.6461404293936213E-3</c:v>
                </c:pt>
                <c:pt idx="500">
                  <c:v>4.6552949225218835E-3</c:v>
                </c:pt>
                <c:pt idx="501">
                  <c:v>4.6644827829927871E-3</c:v>
                </c:pt>
                <c:pt idx="502">
                  <c:v>4.6826758837503002E-3</c:v>
                </c:pt>
                <c:pt idx="503">
                  <c:v>4.7015237876199406E-3</c:v>
                </c:pt>
                <c:pt idx="504">
                  <c:v>4.7108452902360851E-3</c:v>
                </c:pt>
                <c:pt idx="505">
                  <c:v>4.7201867931166881E-3</c:v>
                </c:pt>
                <c:pt idx="506">
                  <c:v>4.7295460237847487E-3</c:v>
                </c:pt>
                <c:pt idx="507">
                  <c:v>4.7477735333881863E-3</c:v>
                </c:pt>
                <c:pt idx="508">
                  <c:v>4.7671143283611397E-3</c:v>
                </c:pt>
                <c:pt idx="509">
                  <c:v>4.7765276643683676E-3</c:v>
                </c:pt>
                <c:pt idx="510">
                  <c:v>4.7859448254230531E-3</c:v>
                </c:pt>
                <c:pt idx="511">
                  <c:v>4.8517725910720245E-3</c:v>
                </c:pt>
                <c:pt idx="512">
                  <c:v>4.9170544311600206E-3</c:v>
                </c:pt>
                <c:pt idx="513">
                  <c:v>4.9817006201960017E-3</c:v>
                </c:pt>
                <c:pt idx="514">
                  <c:v>5.0457074700936402E-3</c:v>
                </c:pt>
                <c:pt idx="515">
                  <c:v>5.1090722585549328E-3</c:v>
                </c:pt>
                <c:pt idx="516">
                  <c:v>5.171793229400457E-3</c:v>
                </c:pt>
                <c:pt idx="517">
                  <c:v>5.2338695928869292E-3</c:v>
                </c:pt>
                <c:pt idx="518">
                  <c:v>5.2953015260194993E-3</c:v>
                </c:pt>
                <c:pt idx="519">
                  <c:v>5.3560901728511301E-3</c:v>
                </c:pt>
                <c:pt idx="520">
                  <c:v>5.4162376447745254E-3</c:v>
                </c:pt>
                <c:pt idx="521">
                  <c:v>5.4757470208033317E-3</c:v>
                </c:pt>
                <c:pt idx="522">
                  <c:v>5.5346223478454542E-3</c:v>
                </c:pt>
                <c:pt idx="523">
                  <c:v>5.5928686409665159E-3</c:v>
                </c:pt>
                <c:pt idx="524">
                  <c:v>5.6504918836441202E-3</c:v>
                </c:pt>
                <c:pt idx="525">
                  <c:v>5.7074990280129171E-3</c:v>
                </c:pt>
                <c:pt idx="526">
                  <c:v>5.7638979951024358E-3</c:v>
                </c:pt>
                <c:pt idx="527">
                  <c:v>5.8196976750641959E-3</c:v>
                </c:pt>
                <c:pt idx="528">
                  <c:v>5.8749079273935556E-3</c:v>
                </c:pt>
                <c:pt idx="529">
                  <c:v>5.9295395811403903E-3</c:v>
                </c:pt>
                <c:pt idx="530">
                  <c:v>5.9836044351158323E-3</c:v>
                </c:pt>
                <c:pt idx="531">
                  <c:v>6.0371152580880631E-3</c:v>
                </c:pt>
                <c:pt idx="532">
                  <c:v>6.0900857889741554E-3</c:v>
                </c:pt>
                <c:pt idx="533">
                  <c:v>6.1425307370249109E-3</c:v>
                </c:pt>
                <c:pt idx="534">
                  <c:v>6.1944657820033533E-3</c:v>
                </c:pt>
                <c:pt idx="535">
                  <c:v>6.2459075743581732E-3</c:v>
                </c:pt>
                <c:pt idx="536">
                  <c:v>6.2968737353925825E-3</c:v>
                </c:pt>
                <c:pt idx="537">
                  <c:v>6.3473828574276874E-3</c:v>
                </c:pt>
                <c:pt idx="538">
                  <c:v>6.397454503964773E-3</c:v>
                </c:pt>
                <c:pt idx="539">
                  <c:v>6.447109209841889E-3</c:v>
                </c:pt>
                <c:pt idx="540">
                  <c:v>6.4963684813895591E-3</c:v>
                </c:pt>
                <c:pt idx="541">
                  <c:v>6.5452547965849624E-3</c:v>
                </c:pt>
                <c:pt idx="542">
                  <c:v>6.5937916052041367E-3</c:v>
                </c:pt>
                <c:pt idx="543">
                  <c:v>6.6420033289746275E-3</c:v>
                </c:pt>
                <c:pt idx="544">
                  <c:v>6.6899153617303196E-3</c:v>
                </c:pt>
                <c:pt idx="545">
                  <c:v>6.737554069564302E-3</c:v>
                </c:pt>
                <c:pt idx="546">
                  <c:v>6.7849467909876461E-3</c:v>
                </c:pt>
                <c:pt idx="547">
                  <c:v>6.8321218370890578E-3</c:v>
                </c:pt>
                <c:pt idx="548">
                  <c:v>6.8791084917008841E-3</c:v>
                </c:pt>
                <c:pt idx="549">
                  <c:v>6.9259370115673019E-3</c:v>
                </c:pt>
                <c:pt idx="550">
                  <c:v>6.9726386265221551E-3</c:v>
                </c:pt>
                <c:pt idx="551">
                  <c:v>7.0192455396705005E-3</c:v>
                </c:pt>
                <c:pt idx="552">
                  <c:v>7.0657909275826537E-3</c:v>
                </c:pt>
                <c:pt idx="553">
                  <c:v>7.1123089404930345E-3</c:v>
                </c:pt>
                <c:pt idx="554">
                  <c:v>7.1588347025121667E-3</c:v>
                </c:pt>
                <c:pt idx="555">
                  <c:v>7.2054043118507183E-3</c:v>
                </c:pt>
                <c:pt idx="556">
                  <c:v>7.2520548410549271E-3</c:v>
                </c:pt>
                <c:pt idx="557">
                  <c:v>7.2988243372567041E-3</c:v>
                </c:pt>
                <c:pt idx="558">
                  <c:v>7.345751822439941E-3</c:v>
                </c:pt>
                <c:pt idx="559">
                  <c:v>7.3928772937221447E-3</c:v>
                </c:pt>
                <c:pt idx="560">
                  <c:v>7.4402417236542565E-3</c:v>
                </c:pt>
                <c:pt idx="561">
                  <c:v>7.4878870605423666E-3</c:v>
                </c:pt>
                <c:pt idx="562">
                  <c:v>7.535856228785851E-3</c:v>
                </c:pt>
                <c:pt idx="563">
                  <c:v>7.5841931043683242E-3</c:v>
                </c:pt>
                <c:pt idx="564">
                  <c:v>7.6329298279179175E-3</c:v>
                </c:pt>
                <c:pt idx="565">
                  <c:v>7.6820656575441355E-3</c:v>
                </c:pt>
                <c:pt idx="566">
                  <c:v>7.7315942561944533E-3</c:v>
                </c:pt>
                <c:pt idx="567">
                  <c:v>7.7815090318437523E-3</c:v>
                </c:pt>
                <c:pt idx="568">
                  <c:v>7.8318031374075992E-3</c:v>
                </c:pt>
                <c:pt idx="569">
                  <c:v>7.882469470649826E-3</c:v>
                </c:pt>
                <c:pt idx="570">
                  <c:v>7.9335006740920769E-3</c:v>
                </c:pt>
                <c:pt idx="571">
                  <c:v>7.9848891349216192E-3</c:v>
                </c:pt>
                <c:pt idx="572">
                  <c:v>8.0366269848986937E-3</c:v>
                </c:pt>
                <c:pt idx="573">
                  <c:v>8.0887061002621278E-3</c:v>
                </c:pt>
                <c:pt idx="574">
                  <c:v>8.1411181016351683E-3</c:v>
                </c:pt>
                <c:pt idx="575">
                  <c:v>8.1938543539308694E-3</c:v>
                </c:pt>
                <c:pt idx="576">
                  <c:v>8.2469059662555102E-3</c:v>
                </c:pt>
                <c:pt idx="577">
                  <c:v>8.3002637918135509E-3</c:v>
                </c:pt>
                <c:pt idx="578">
                  <c:v>8.353918427810832E-3</c:v>
                </c:pt>
                <c:pt idx="579">
                  <c:v>8.4078602153568986E-3</c:v>
                </c:pt>
                <c:pt idx="580">
                  <c:v>8.4698468558967108E-3</c:v>
                </c:pt>
                <c:pt idx="581">
                  <c:v>8.524370251895572E-3</c:v>
                </c:pt>
                <c:pt idx="582">
                  <c:v>8.5791487746144056E-3</c:v>
                </c:pt>
                <c:pt idx="583">
                  <c:v>8.6341717031620732E-3</c:v>
                </c:pt>
                <c:pt idx="584">
                  <c:v>8.6894280600518202E-3</c:v>
                </c:pt>
                <c:pt idx="585">
                  <c:v>8.7449066111057877E-3</c:v>
                </c:pt>
                <c:pt idx="586">
                  <c:v>8.8005958653579845E-3</c:v>
                </c:pt>
                <c:pt idx="587">
                  <c:v>8.8564840749585979E-3</c:v>
                </c:pt>
                <c:pt idx="588">
                  <c:v>8.9125592350780582E-3</c:v>
                </c:pt>
                <c:pt idx="589">
                  <c:v>8.9688090838133099E-3</c:v>
                </c:pt>
                <c:pt idx="590">
                  <c:v>9.0379590041411249E-3</c:v>
                </c:pt>
                <c:pt idx="591">
                  <c:v>9.0945179837571902E-3</c:v>
                </c:pt>
                <c:pt idx="592">
                  <c:v>9.1512100870668467E-3</c:v>
                </c:pt>
                <c:pt idx="593">
                  <c:v>9.2080220811907344E-3</c:v>
                </c:pt>
                <c:pt idx="594">
                  <c:v>9.2649404777545262E-3</c:v>
                </c:pt>
                <c:pt idx="595">
                  <c:v>9.3261808624806181E-3</c:v>
                </c:pt>
                <c:pt idx="596">
                  <c:v>9.3790412467057004E-3</c:v>
                </c:pt>
                <c:pt idx="597">
                  <c:v>9.4361953640880094E-3</c:v>
                </c:pt>
                <c:pt idx="598">
                  <c:v>9.4933993737306398E-3</c:v>
                </c:pt>
                <c:pt idx="599">
                  <c:v>9.5506385084984709E-3</c:v>
                </c:pt>
                <c:pt idx="600">
                  <c:v>9.6078977452570269E-3</c:v>
                </c:pt>
                <c:pt idx="601">
                  <c:v>9.6651618047966688E-3</c:v>
                </c:pt>
                <c:pt idx="602">
                  <c:v>9.7099061720765344E-3</c:v>
                </c:pt>
                <c:pt idx="603">
                  <c:v>9.7796419945543559E-3</c:v>
                </c:pt>
                <c:pt idx="604">
                  <c:v>9.8368262853111149E-3</c:v>
                </c:pt>
                <c:pt idx="605">
                  <c:v>9.8939517197888932E-3</c:v>
                </c:pt>
                <c:pt idx="606">
                  <c:v>9.9510017373231115E-3</c:v>
                </c:pt>
                <c:pt idx="607">
                  <c:v>1.0007959520761752E-2</c:v>
                </c:pt>
                <c:pt idx="608">
                  <c:v>1.0064807996406055E-2</c:v>
                </c:pt>
                <c:pt idx="609">
                  <c:v>1.0121529833956215E-2</c:v>
                </c:pt>
                <c:pt idx="610">
                  <c:v>1.0178107446458385E-2</c:v>
                </c:pt>
                <c:pt idx="611">
                  <c:v>1.0234522990256662E-2</c:v>
                </c:pt>
                <c:pt idx="612">
                  <c:v>1.0290758364948784E-2</c:v>
                </c:pt>
                <c:pt idx="613">
                  <c:v>1.0346795213343982E-2</c:v>
                </c:pt>
                <c:pt idx="614">
                  <c:v>1.0402614921428447E-2</c:v>
                </c:pt>
                <c:pt idx="615">
                  <c:v>1.0458198742769514E-2</c:v>
                </c:pt>
                <c:pt idx="616">
                  <c:v>1.0513534864317947E-2</c:v>
                </c:pt>
                <c:pt idx="617">
                  <c:v>1.0568624709770125E-2</c:v>
                </c:pt>
                <c:pt idx="618">
                  <c:v>1.0623471498716076E-2</c:v>
                </c:pt>
                <c:pt idx="619">
                  <c:v>1.0678078589326283E-2</c:v>
                </c:pt>
                <c:pt idx="620">
                  <c:v>1.0732449478381435E-2</c:v>
                </c:pt>
                <c:pt idx="621">
                  <c:v>1.0786587801302412E-2</c:v>
                </c:pt>
                <c:pt idx="622">
                  <c:v>1.0840497332179164E-2</c:v>
                </c:pt>
                <c:pt idx="623">
                  <c:v>1.0894181983799612E-2</c:v>
                </c:pt>
                <c:pt idx="624">
                  <c:v>1.0936214805577936E-2</c:v>
                </c:pt>
                <c:pt idx="625">
                  <c:v>1.1000892994083192E-2</c:v>
                </c:pt>
                <c:pt idx="626">
                  <c:v>1.1053927872067874E-2</c:v>
                </c:pt>
                <c:pt idx="627">
                  <c:v>1.1106754909493446E-2</c:v>
                </c:pt>
                <c:pt idx="628">
                  <c:v>1.1159378713059494E-2</c:v>
                </c:pt>
                <c:pt idx="629">
                  <c:v>1.1211804028331263E-2</c:v>
                </c:pt>
                <c:pt idx="630">
                  <c:v>1.1264035739764635E-2</c:v>
                </c:pt>
                <c:pt idx="631">
                  <c:v>1.1316078870734806E-2</c:v>
                </c:pt>
                <c:pt idx="632">
                  <c:v>1.1371597743547632E-2</c:v>
                </c:pt>
                <c:pt idx="633">
                  <c:v>1.1423260124269159E-2</c:v>
                </c:pt>
                <c:pt idx="634">
                  <c:v>1.1474749911256939E-2</c:v>
                </c:pt>
                <c:pt idx="635">
                  <c:v>1.1526072715370107E-2</c:v>
                </c:pt>
                <c:pt idx="636">
                  <c:v>1.1577234286893489E-2</c:v>
                </c:pt>
                <c:pt idx="637">
                  <c:v>1.1617103629813113E-2</c:v>
                </c:pt>
                <c:pt idx="638">
                  <c:v>1.1679097430588946E-2</c:v>
                </c:pt>
                <c:pt idx="639">
                  <c:v>1.1729811200690008E-2</c:v>
                </c:pt>
                <c:pt idx="640">
                  <c:v>1.1780388134111319E-2</c:v>
                </c:pt>
                <c:pt idx="641">
                  <c:v>1.1819716255968962E-2</c:v>
                </c:pt>
                <c:pt idx="642">
                  <c:v>1.1881157421706581E-2</c:v>
                </c:pt>
                <c:pt idx="643">
                  <c:v>1.1931363090260105E-2</c:v>
                </c:pt>
                <c:pt idx="644">
                  <c:v>1.1981458550946164E-2</c:v>
                </c:pt>
                <c:pt idx="645">
                  <c:v>1.2031450810058724E-2</c:v>
                </c:pt>
                <c:pt idx="646">
                  <c:v>1.2085060266507498E-2</c:v>
                </c:pt>
                <c:pt idx="647">
                  <c:v>1.2152144835196398E-2</c:v>
                </c:pt>
                <c:pt idx="648">
                  <c:v>1.2201820555275838E-2</c:v>
                </c:pt>
                <c:pt idx="649">
                  <c:v>1.2251425912060031E-2</c:v>
                </c:pt>
                <c:pt idx="650">
                  <c:v>1.2300968725659348E-2</c:v>
                </c:pt>
                <c:pt idx="651">
                  <c:v>1.2350456956778758E-2</c:v>
                </c:pt>
                <c:pt idx="652">
                  <c:v>1.239989870674872E-2</c:v>
                </c:pt>
                <c:pt idx="653">
                  <c:v>1.2449302217555172E-2</c:v>
                </c:pt>
                <c:pt idx="654">
                  <c:v>1.2498675871869553E-2</c:v>
                </c:pt>
                <c:pt idx="655">
                  <c:v>1.2548028193081855E-2</c:v>
                </c:pt>
                <c:pt idx="656">
                  <c:v>1.259736784533151E-2</c:v>
                </c:pt>
                <c:pt idx="657">
                  <c:v>1.2646703633541338E-2</c:v>
                </c:pt>
                <c:pt idx="658">
                  <c:v>1.2696044503450172E-2</c:v>
                </c:pt>
                <c:pt idx="659">
                  <c:v>1.2745399541648342E-2</c:v>
                </c:pt>
                <c:pt idx="660">
                  <c:v>1.279477797561162E-2</c:v>
                </c:pt>
                <c:pt idx="661">
                  <c:v>1.2844189173738443E-2</c:v>
                </c:pt>
                <c:pt idx="662">
                  <c:v>1.2893642645386059E-2</c:v>
                </c:pt>
                <c:pt idx="663">
                  <c:v>1.2943148040909505E-2</c:v>
                </c:pt>
                <c:pt idx="664">
                  <c:v>1.299271515169971E-2</c:v>
                </c:pt>
                <c:pt idx="665">
                  <c:v>1.304235391022358E-2</c:v>
                </c:pt>
                <c:pt idx="666">
                  <c:v>1.30920743900656E-2</c:v>
                </c:pt>
                <c:pt idx="667">
                  <c:v>1.3141886504589709E-2</c:v>
                </c:pt>
                <c:pt idx="668">
                  <c:v>1.3191793921825732E-2</c:v>
                </c:pt>
                <c:pt idx="669">
                  <c:v>1.3241793530671937E-2</c:v>
                </c:pt>
                <c:pt idx="670">
                  <c:v>1.3291881752964148E-2</c:v>
                </c:pt>
                <c:pt idx="671">
                  <c:v>1.3342054949384037E-2</c:v>
                </c:pt>
                <c:pt idx="672">
                  <c:v>1.3392309419439639E-2</c:v>
                </c:pt>
                <c:pt idx="673">
                  <c:v>1.3442641401447604E-2</c:v>
                </c:pt>
                <c:pt idx="674">
                  <c:v>1.3493047072514369E-2</c:v>
                </c:pt>
                <c:pt idx="675">
                  <c:v>1.3543522548518636E-2</c:v>
                </c:pt>
                <c:pt idx="676">
                  <c:v>1.3594063884093413E-2</c:v>
                </c:pt>
                <c:pt idx="677">
                  <c:v>1.3644667072607398E-2</c:v>
                </c:pt>
                <c:pt idx="678">
                  <c:v>1.3695328046148338E-2</c:v>
                </c:pt>
                <c:pt idx="679">
                  <c:v>1.3746042675503537E-2</c:v>
                </c:pt>
                <c:pt idx="680">
                  <c:v>1.379680677014408E-2</c:v>
                </c:pt>
                <c:pt idx="681">
                  <c:v>1.3847616078205578E-2</c:v>
                </c:pt>
                <c:pt idx="682">
                  <c:v>1.3898466286472818E-2</c:v>
                </c:pt>
                <c:pt idx="683">
                  <c:v>1.3949353020360504E-2</c:v>
                </c:pt>
                <c:pt idx="684">
                  <c:v>1.4000271843897485E-2</c:v>
                </c:pt>
                <c:pt idx="685">
                  <c:v>1.4051218259709451E-2</c:v>
                </c:pt>
                <c:pt idx="686">
                  <c:v>1.4102187709002291E-2</c:v>
                </c:pt>
                <c:pt idx="687">
                  <c:v>1.4153175571545017E-2</c:v>
                </c:pt>
                <c:pt idx="688">
                  <c:v>1.4204177165654421E-2</c:v>
                </c:pt>
                <c:pt idx="689">
                  <c:v>1.4255187748178001E-2</c:v>
                </c:pt>
                <c:pt idx="690">
                  <c:v>1.4306202514478195E-2</c:v>
                </c:pt>
                <c:pt idx="691">
                  <c:v>1.4357216598417481E-2</c:v>
                </c:pt>
                <c:pt idx="692">
                  <c:v>1.4408225072340864E-2</c:v>
                </c:pt>
                <c:pt idx="693">
                  <c:v>1.4459222947062948E-2</c:v>
                </c:pt>
                <c:pt idx="694">
                  <c:v>1.4510205171851519E-2</c:v>
                </c:pt>
                <c:pt idx="695">
                  <c:v>1.4561166634413085E-2</c:v>
                </c:pt>
                <c:pt idx="696">
                  <c:v>1.461210216087842E-2</c:v>
                </c:pt>
                <c:pt idx="697">
                  <c:v>1.4663006515788776E-2</c:v>
                </c:pt>
                <c:pt idx="698">
                  <c:v>1.4713874402080758E-2</c:v>
                </c:pt>
                <c:pt idx="699">
                  <c:v>1.4764700461074075E-2</c:v>
                </c:pt>
                <c:pt idx="700">
                  <c:v>1.4815479272457731E-2</c:v>
                </c:pt>
                <c:pt idx="701">
                  <c:v>1.4866205354276893E-2</c:v>
                </c:pt>
                <c:pt idx="702">
                  <c:v>1.4916873162920619E-2</c:v>
                </c:pt>
                <c:pt idx="703">
                  <c:v>1.4967477093108942E-2</c:v>
                </c:pt>
                <c:pt idx="704">
                  <c:v>1.5018011477881702E-2</c:v>
                </c:pt>
                <c:pt idx="705">
                  <c:v>1.5068470588587155E-2</c:v>
                </c:pt>
                <c:pt idx="706">
                  <c:v>1.5118848634869706E-2</c:v>
                </c:pt>
                <c:pt idx="707">
                  <c:v>1.5169139764660063E-2</c:v>
                </c:pt>
                <c:pt idx="708">
                  <c:v>1.5219338064165151E-2</c:v>
                </c:pt>
                <c:pt idx="709">
                  <c:v>1.5269437557857176E-2</c:v>
                </c:pt>
                <c:pt idx="710">
                  <c:v>1.5319432208465286E-2</c:v>
                </c:pt>
                <c:pt idx="711">
                  <c:v>1.5369315916965514E-2</c:v>
                </c:pt>
                <c:pt idx="712">
                  <c:v>1.5419082522573097E-2</c:v>
                </c:pt>
                <c:pt idx="713">
                  <c:v>1.5468725802734168E-2</c:v>
                </c:pt>
                <c:pt idx="714">
                  <c:v>1.5518239473117207E-2</c:v>
                </c:pt>
                <c:pt idx="715">
                  <c:v>1.5567617187607782E-2</c:v>
                </c:pt>
                <c:pt idx="716">
                  <c:v>1.5616852538300457E-2</c:v>
                </c:pt>
                <c:pt idx="717">
                  <c:v>1.5665939055492867E-2</c:v>
                </c:pt>
                <c:pt idx="718">
                  <c:v>1.5714870207681787E-2</c:v>
                </c:pt>
                <c:pt idx="719">
                  <c:v>1.5763639402042076E-2</c:v>
                </c:pt>
                <c:pt idx="720">
                  <c:v>1.581224100129263E-2</c:v>
                </c:pt>
                <c:pt idx="721">
                  <c:v>1.5860672135751534E-2</c:v>
                </c:pt>
                <c:pt idx="722">
                  <c:v>1.5908930398880694E-2</c:v>
                </c:pt>
                <c:pt idx="723">
                  <c:v>1.5957013378642634E-2</c:v>
                </c:pt>
                <c:pt idx="724">
                  <c:v>1.6004918657505758E-2</c:v>
                </c:pt>
                <c:pt idx="725">
                  <c:v>1.6052643812444558E-2</c:v>
                </c:pt>
                <c:pt idx="726">
                  <c:v>1.6100186414945095E-2</c:v>
                </c:pt>
                <c:pt idx="727">
                  <c:v>1.6147544031006315E-2</c:v>
                </c:pt>
                <c:pt idx="728">
                  <c:v>1.6194714221144425E-2</c:v>
                </c:pt>
                <c:pt idx="729">
                  <c:v>1.624169454039574E-2</c:v>
                </c:pt>
                <c:pt idx="730">
                  <c:v>1.628848253832085E-2</c:v>
                </c:pt>
                <c:pt idx="731">
                  <c:v>1.633507575900614E-2</c:v>
                </c:pt>
                <c:pt idx="732">
                  <c:v>1.6381471741069506E-2</c:v>
                </c:pt>
                <c:pt idx="733">
                  <c:v>1.6427668017662298E-2</c:v>
                </c:pt>
                <c:pt idx="734">
                  <c:v>1.6473662116474382E-2</c:v>
                </c:pt>
                <c:pt idx="735">
                  <c:v>1.6519451559736314E-2</c:v>
                </c:pt>
                <c:pt idx="736">
                  <c:v>1.6565033864225046E-2</c:v>
                </c:pt>
                <c:pt idx="737">
                  <c:v>1.6610406541265884E-2</c:v>
                </c:pt>
                <c:pt idx="738">
                  <c:v>1.6655567096737753E-2</c:v>
                </c:pt>
                <c:pt idx="739">
                  <c:v>1.6700513031076704E-2</c:v>
                </c:pt>
                <c:pt idx="740">
                  <c:v>1.6745241839280719E-2</c:v>
                </c:pt>
                <c:pt idx="741">
                  <c:v>1.6789751010912572E-2</c:v>
                </c:pt>
                <c:pt idx="742">
                  <c:v>1.6834038030105733E-2</c:v>
                </c:pt>
                <c:pt idx="743">
                  <c:v>1.6878100375567657E-2</c:v>
                </c:pt>
                <c:pt idx="744">
                  <c:v>1.6921935520584606E-2</c:v>
                </c:pt>
                <c:pt idx="745">
                  <c:v>1.6965540933025793E-2</c:v>
                </c:pt>
                <c:pt idx="746">
                  <c:v>1.7008914075348668E-2</c:v>
                </c:pt>
                <c:pt idx="747">
                  <c:v>1.7052052404603262E-2</c:v>
                </c:pt>
                <c:pt idx="748">
                  <c:v>1.7094953372436821E-2</c:v>
                </c:pt>
                <c:pt idx="749">
                  <c:v>1.7137614425098813E-2</c:v>
                </c:pt>
                <c:pt idx="750">
                  <c:v>1.7180033003445987E-2</c:v>
                </c:pt>
                <c:pt idx="751">
                  <c:v>1.7222206542947181E-2</c:v>
                </c:pt>
                <c:pt idx="752">
                  <c:v>1.7264132473688354E-2</c:v>
                </c:pt>
                <c:pt idx="753">
                  <c:v>1.7305808220378301E-2</c:v>
                </c:pt>
                <c:pt idx="754">
                  <c:v>1.7347231202352788E-2</c:v>
                </c:pt>
                <c:pt idx="755">
                  <c:v>1.7388398833582015E-2</c:v>
                </c:pt>
                <c:pt idx="756">
                  <c:v>1.7429308522673458E-2</c:v>
                </c:pt>
                <c:pt idx="757">
                  <c:v>1.7469957672879309E-2</c:v>
                </c:pt>
                <c:pt idx="758">
                  <c:v>1.7510343682101307E-2</c:v>
                </c:pt>
                <c:pt idx="759">
                  <c:v>1.7550463942896645E-2</c:v>
                </c:pt>
                <c:pt idx="760">
                  <c:v>1.7590315842483661E-2</c:v>
                </c:pt>
                <c:pt idx="761">
                  <c:v>1.7629896762747968E-2</c:v>
                </c:pt>
                <c:pt idx="762">
                  <c:v>1.766920408024816E-2</c:v>
                </c:pt>
                <c:pt idx="763">
                  <c:v>1.7708235166221491E-2</c:v>
                </c:pt>
                <c:pt idx="764">
                  <c:v>1.7746987386591338E-2</c:v>
                </c:pt>
                <c:pt idx="765">
                  <c:v>1.7785458101972004E-2</c:v>
                </c:pt>
                <c:pt idx="766">
                  <c:v>1.7823644667675293E-2</c:v>
                </c:pt>
                <c:pt idx="767">
                  <c:v>1.7861544433718398E-2</c:v>
                </c:pt>
                <c:pt idx="768">
                  <c:v>1.7899154744828272E-2</c:v>
                </c:pt>
                <c:pt idx="769">
                  <c:v>1.7936472940449529E-2</c:v>
                </c:pt>
                <c:pt idx="770">
                  <c:v>1.7973496354750991E-2</c:v>
                </c:pt>
                <c:pt idx="771">
                  <c:v>1.8010222322802031E-2</c:v>
                </c:pt>
                <c:pt idx="772">
                  <c:v>1.8046648809639763E-2</c:v>
                </c:pt>
                <c:pt idx="773">
                  <c:v>1.8082775003780485E-2</c:v>
                </c:pt>
                <c:pt idx="774">
                  <c:v>1.8118600250323403E-2</c:v>
                </c:pt>
                <c:pt idx="775">
                  <c:v>1.8154123909188535E-2</c:v>
                </c:pt>
                <c:pt idx="776">
                  <c:v>1.8189345355119752E-2</c:v>
                </c:pt>
                <c:pt idx="777">
                  <c:v>1.8224263977689843E-2</c:v>
                </c:pt>
                <c:pt idx="778">
                  <c:v>1.8258879181305098E-2</c:v>
                </c:pt>
                <c:pt idx="779">
                  <c:v>1.8293190385208814E-2</c:v>
                </c:pt>
                <c:pt idx="780">
                  <c:v>1.8327197023486327E-2</c:v>
                </c:pt>
                <c:pt idx="781">
                  <c:v>1.8360898545069192E-2</c:v>
                </c:pt>
                <c:pt idx="782">
                  <c:v>1.8394294413738448E-2</c:v>
                </c:pt>
                <c:pt idx="783">
                  <c:v>1.8427384108129007E-2</c:v>
                </c:pt>
                <c:pt idx="784">
                  <c:v>1.846016712173491E-2</c:v>
                </c:pt>
                <c:pt idx="785">
                  <c:v>1.8492642962910415E-2</c:v>
                </c:pt>
                <c:pt idx="786">
                  <c:v>1.8524811154877235E-2</c:v>
                </c:pt>
                <c:pt idx="787">
                  <c:v>1.8556671235725408E-2</c:v>
                </c:pt>
                <c:pt idx="788">
                  <c:v>1.8588222758418996E-2</c:v>
                </c:pt>
                <c:pt idx="789">
                  <c:v>1.8619465290798481E-2</c:v>
                </c:pt>
                <c:pt idx="790">
                  <c:v>1.8650398415585159E-2</c:v>
                </c:pt>
                <c:pt idx="791">
                  <c:v>1.86810217303842E-2</c:v>
                </c:pt>
                <c:pt idx="792">
                  <c:v>1.8711334847688152E-2</c:v>
                </c:pt>
                <c:pt idx="793">
                  <c:v>1.8741337394880448E-2</c:v>
                </c:pt>
                <c:pt idx="794">
                  <c:v>1.8771029014239129E-2</c:v>
                </c:pt>
                <c:pt idx="795">
                  <c:v>1.8800409362938589E-2</c:v>
                </c:pt>
                <c:pt idx="796">
                  <c:v>1.882947811305484E-2</c:v>
                </c:pt>
                <c:pt idx="797">
                  <c:v>1.8860572765953206E-2</c:v>
                </c:pt>
                <c:pt idx="798">
                  <c:v>1.8888996870039598E-2</c:v>
                </c:pt>
                <c:pt idx="799">
                  <c:v>1.8917108455793898E-2</c:v>
                </c:pt>
                <c:pt idx="800">
                  <c:v>1.8944907251655853E-2</c:v>
                </c:pt>
                <c:pt idx="801">
                  <c:v>1.8972393000940949E-2</c:v>
                </c:pt>
                <c:pt idx="802">
                  <c:v>1.8999565461845672E-2</c:v>
                </c:pt>
                <c:pt idx="803">
                  <c:v>1.902642440744684E-2</c:v>
                </c:pt>
                <c:pt idx="804">
                  <c:v>1.9052969625708162E-2</c:v>
                </c:pt>
                <c:pt idx="805">
                  <c:v>1.9079200919478932E-2</c:v>
                </c:pt>
                <c:pt idx="806">
                  <c:v>1.9105118106499251E-2</c:v>
                </c:pt>
                <c:pt idx="807">
                  <c:v>1.9130721019401588E-2</c:v>
                </c:pt>
                <c:pt idx="808">
                  <c:v>1.915600950571315E-2</c:v>
                </c:pt>
                <c:pt idx="809">
                  <c:v>1.9180983427857644E-2</c:v>
                </c:pt>
                <c:pt idx="810">
                  <c:v>1.9205642663158565E-2</c:v>
                </c:pt>
                <c:pt idx="811">
                  <c:v>1.9229987103840912E-2</c:v>
                </c:pt>
                <c:pt idx="812">
                  <c:v>1.9254016657032753E-2</c:v>
                </c:pt>
                <c:pt idx="813">
                  <c:v>1.9277731244768476E-2</c:v>
                </c:pt>
                <c:pt idx="814">
                  <c:v>1.9301130803989229E-2</c:v>
                </c:pt>
                <c:pt idx="815">
                  <c:v>1.9324215286545987E-2</c:v>
                </c:pt>
                <c:pt idx="816">
                  <c:v>1.9346984659201292E-2</c:v>
                </c:pt>
                <c:pt idx="817">
                  <c:v>1.936943890362948E-2</c:v>
                </c:pt>
                <c:pt idx="818">
                  <c:v>1.9391578016421253E-2</c:v>
                </c:pt>
                <c:pt idx="819">
                  <c:v>1.9413402009082165E-2</c:v>
                </c:pt>
                <c:pt idx="820">
                  <c:v>1.9434910908036538E-2</c:v>
                </c:pt>
                <c:pt idx="821">
                  <c:v>1.9456104754627477E-2</c:v>
                </c:pt>
                <c:pt idx="822">
                  <c:v>1.9476983605119052E-2</c:v>
                </c:pt>
                <c:pt idx="823">
                  <c:v>1.9497547533210553E-2</c:v>
                </c:pt>
                <c:pt idx="824">
                  <c:v>1.9517797906768681E-2</c:v>
                </c:pt>
                <c:pt idx="825">
                  <c:v>1.9537739482810942E-2</c:v>
                </c:pt>
                <c:pt idx="826">
                  <c:v>1.9557377617764118E-2</c:v>
                </c:pt>
                <c:pt idx="827">
                  <c:v>1.9576717725777994E-2</c:v>
                </c:pt>
                <c:pt idx="828">
                  <c:v>1.9595765278716402E-2</c:v>
                </c:pt>
                <c:pt idx="829">
                  <c:v>1.9614525806144784E-2</c:v>
                </c:pt>
                <c:pt idx="830">
                  <c:v>1.9633004895320137E-2</c:v>
                </c:pt>
                <c:pt idx="831">
                  <c:v>1.96512081911814E-2</c:v>
                </c:pt>
                <c:pt idx="832">
                  <c:v>1.9669141396337891E-2</c:v>
                </c:pt>
                <c:pt idx="833">
                  <c:v>1.9686810271059681E-2</c:v>
                </c:pt>
                <c:pt idx="834">
                  <c:v>1.9704220633266691E-2</c:v>
                </c:pt>
                <c:pt idx="835">
                  <c:v>1.9721378358518844E-2</c:v>
                </c:pt>
                <c:pt idx="836">
                  <c:v>1.9738289380006699E-2</c:v>
                </c:pt>
                <c:pt idx="837">
                  <c:v>1.9754959688540283E-2</c:v>
                </c:pt>
                <c:pt idx="838">
                  <c:v>1.9771395332540378E-2</c:v>
                </c:pt>
                <c:pt idx="839">
                  <c:v>1.9787602418027812E-2</c:v>
                </c:pt>
                <c:pt idx="840">
                  <c:v>1.9805852843189319E-2</c:v>
                </c:pt>
                <c:pt idx="841">
                  <c:v>1.982159098932405E-2</c:v>
                </c:pt>
                <c:pt idx="842">
                  <c:v>1.9837120142187564E-2</c:v>
                </c:pt>
                <c:pt idx="843">
                  <c:v>1.9852446646334256E-2</c:v>
                </c:pt>
                <c:pt idx="844">
                  <c:v>1.986757690387313E-2</c:v>
                </c:pt>
                <c:pt idx="845">
                  <c:v>1.9882517374458859E-2</c:v>
                </c:pt>
                <c:pt idx="846">
                  <c:v>1.9897274575283692E-2</c:v>
                </c:pt>
                <c:pt idx="847">
                  <c:v>1.9911855081070247E-2</c:v>
                </c:pt>
                <c:pt idx="848">
                  <c:v>1.9926265524063229E-2</c:v>
                </c:pt>
                <c:pt idx="849">
                  <c:v>1.9940512594022207E-2</c:v>
                </c:pt>
                <c:pt idx="850">
                  <c:v>1.9953146705358096E-2</c:v>
                </c:pt>
                <c:pt idx="851">
                  <c:v>1.9967090677196101E-2</c:v>
                </c:pt>
                <c:pt idx="852">
                  <c:v>1.998089119049919E-2</c:v>
                </c:pt>
                <c:pt idx="853">
                  <c:v>1.99945551793069E-2</c:v>
                </c:pt>
                <c:pt idx="854">
                  <c:v>2.0008089635295288E-2</c:v>
                </c:pt>
                <c:pt idx="855">
                  <c:v>2.0021501607770373E-2</c:v>
                </c:pt>
                <c:pt idx="856">
                  <c:v>2.0034798203664841E-2</c:v>
                </c:pt>
                <c:pt idx="857">
                  <c:v>2.0047986587532571E-2</c:v>
                </c:pt>
                <c:pt idx="858">
                  <c:v>2.006293578894796E-2</c:v>
                </c:pt>
                <c:pt idx="859">
                  <c:v>2.0075916683363004E-2</c:v>
                </c:pt>
                <c:pt idx="860">
                  <c:v>2.0088812258002912E-2</c:v>
                </c:pt>
                <c:pt idx="861">
                  <c:v>2.0101629916099026E-2</c:v>
                </c:pt>
                <c:pt idx="862">
                  <c:v>2.0114377118487462E-2</c:v>
                </c:pt>
                <c:pt idx="863">
                  <c:v>2.0127061383606034E-2</c:v>
                </c:pt>
                <c:pt idx="864">
                  <c:v>2.013969028749427E-2</c:v>
                </c:pt>
                <c:pt idx="865">
                  <c:v>2.0152271463792296E-2</c:v>
                </c:pt>
                <c:pt idx="866">
                  <c:v>2.0164812603740635E-2</c:v>
                </c:pt>
                <c:pt idx="867">
                  <c:v>2.0177321456179537E-2</c:v>
                </c:pt>
                <c:pt idx="868">
                  <c:v>2.0189805827550748E-2</c:v>
                </c:pt>
                <c:pt idx="869">
                  <c:v>2.0202273581898588E-2</c:v>
                </c:pt>
                <c:pt idx="870">
                  <c:v>2.0214732640871265E-2</c:v>
                </c:pt>
                <c:pt idx="871">
                  <c:v>2.0227190983725052E-2</c:v>
                </c:pt>
                <c:pt idx="872">
                  <c:v>2.0239656647324931E-2</c:v>
                </c:pt>
                <c:pt idx="873">
                  <c:v>2.0252137726151167E-2</c:v>
                </c:pt>
                <c:pt idx="874">
                  <c:v>2.0264642372301932E-2</c:v>
                </c:pt>
                <c:pt idx="875">
                  <c:v>2.0277178790258487E-2</c:v>
                </c:pt>
                <c:pt idx="876">
                  <c:v>2.0289752574533956E-2</c:v>
                </c:pt>
                <c:pt idx="877">
                  <c:v>2.0302362341190337E-2</c:v>
                </c:pt>
                <c:pt idx="878">
                  <c:v>2.0315005545456878E-2</c:v>
                </c:pt>
                <c:pt idx="879">
                  <c:v>2.0327679611299727E-2</c:v>
                </c:pt>
                <c:pt idx="880">
                  <c:v>2.0340381931416456E-2</c:v>
                </c:pt>
                <c:pt idx="881">
                  <c:v>2.0353109867235618E-2</c:v>
                </c:pt>
                <c:pt idx="882">
                  <c:v>2.0365860748913476E-2</c:v>
                </c:pt>
                <c:pt idx="883">
                  <c:v>2.0378631875330698E-2</c:v>
                </c:pt>
                <c:pt idx="884">
                  <c:v>2.0391420514090836E-2</c:v>
                </c:pt>
                <c:pt idx="885">
                  <c:v>2.0404223901516607E-2</c:v>
                </c:pt>
                <c:pt idx="886">
                  <c:v>2.0417039242649225E-2</c:v>
                </c:pt>
                <c:pt idx="887">
                  <c:v>2.0429863711243806E-2</c:v>
                </c:pt>
                <c:pt idx="888">
                  <c:v>2.044269444976959E-2</c:v>
                </c:pt>
                <c:pt idx="889">
                  <c:v>2.0455528569405124E-2</c:v>
                </c:pt>
                <c:pt idx="890">
                  <c:v>2.0468363150038693E-2</c:v>
                </c:pt>
                <c:pt idx="891">
                  <c:v>2.0481195240264163E-2</c:v>
                </c:pt>
                <c:pt idx="892">
                  <c:v>2.0498854360623087E-2</c:v>
                </c:pt>
                <c:pt idx="893">
                  <c:v>2.051166551825407E-2</c:v>
                </c:pt>
                <c:pt idx="894">
                  <c:v>2.0524464044700669E-2</c:v>
                </c:pt>
                <c:pt idx="895">
                  <c:v>2.0537246874995974E-2</c:v>
                </c:pt>
                <c:pt idx="896">
                  <c:v>2.055001091303698E-2</c:v>
                </c:pt>
                <c:pt idx="897">
                  <c:v>2.0558302133048736E-2</c:v>
                </c:pt>
                <c:pt idx="898">
                  <c:v>2.0575470072252671E-2</c:v>
                </c:pt>
                <c:pt idx="899">
                  <c:v>2.0588158845526838E-2</c:v>
                </c:pt>
                <c:pt idx="900">
                  <c:v>2.0600816130742848E-2</c:v>
                </c:pt>
                <c:pt idx="901">
                  <c:v>2.0609044681123737E-2</c:v>
                </c:pt>
                <c:pt idx="902">
                  <c:v>2.0626023198641125E-2</c:v>
                </c:pt>
                <c:pt idx="903">
                  <c:v>2.0638566384283966E-2</c:v>
                </c:pt>
                <c:pt idx="904">
                  <c:v>2.0651064887789145E-2</c:v>
                </c:pt>
                <c:pt idx="905">
                  <c:v>2.0663515332774759E-2</c:v>
                </c:pt>
                <c:pt idx="906">
                  <c:v>2.0677347982249621E-2</c:v>
                </c:pt>
                <c:pt idx="907">
                  <c:v>2.0688258385933817E-2</c:v>
                </c:pt>
                <c:pt idx="908">
                  <c:v>2.0704702382415886E-2</c:v>
                </c:pt>
                <c:pt idx="909">
                  <c:v>2.0716903552180713E-2</c:v>
                </c:pt>
                <c:pt idx="910">
                  <c:v>2.0729037654856782E-2</c:v>
                </c:pt>
                <c:pt idx="911">
                  <c:v>2.0741101090530078E-2</c:v>
                </c:pt>
                <c:pt idx="912">
                  <c:v>2.0753090227974436E-2</c:v>
                </c:pt>
                <c:pt idx="913">
                  <c:v>2.0765001404654593E-2</c:v>
                </c:pt>
                <c:pt idx="914">
                  <c:v>2.0776830926724884E-2</c:v>
                </c:pt>
                <c:pt idx="915">
                  <c:v>2.0788575069032516E-2</c:v>
                </c:pt>
                <c:pt idx="916">
                  <c:v>2.0800230075116485E-2</c:v>
                </c:pt>
                <c:pt idx="917">
                  <c:v>2.0811792157210855E-2</c:v>
                </c:pt>
                <c:pt idx="918">
                  <c:v>2.0823257496245636E-2</c:v>
                </c:pt>
                <c:pt idx="919">
                  <c:v>2.0834622241848309E-2</c:v>
                </c:pt>
                <c:pt idx="920">
                  <c:v>2.084588251234713E-2</c:v>
                </c:pt>
                <c:pt idx="921">
                  <c:v>2.0857034394771105E-2</c:v>
                </c:pt>
                <c:pt idx="922">
                  <c:v>2.0868073944854612E-2</c:v>
                </c:pt>
                <c:pt idx="923">
                  <c:v>2.0878997187038915E-2</c:v>
                </c:pt>
                <c:pt idx="924">
                  <c:v>2.0889800114474368E-2</c:v>
                </c:pt>
                <c:pt idx="925">
                  <c:v>2.0900478689024792E-2</c:v>
                </c:pt>
                <c:pt idx="926">
                  <c:v>2.0911028841270315E-2</c:v>
                </c:pt>
                <c:pt idx="927">
                  <c:v>2.0921446717752677E-2</c:v>
                </c:pt>
                <c:pt idx="928">
                  <c:v>2.0931730869223914E-2</c:v>
                </c:pt>
                <c:pt idx="929">
                  <c:v>2.0941881219686088E-2</c:v>
                </c:pt>
                <c:pt idx="930">
                  <c:v>2.0951897708984354E-2</c:v>
                </c:pt>
                <c:pt idx="931">
                  <c:v>2.0961780277015996E-2</c:v>
                </c:pt>
                <c:pt idx="932">
                  <c:v>2.0971528863728668E-2</c:v>
                </c:pt>
                <c:pt idx="933">
                  <c:v>2.0981143409121706E-2</c:v>
                </c:pt>
                <c:pt idx="934">
                  <c:v>2.0990623853245696E-2</c:v>
                </c:pt>
                <c:pt idx="935">
                  <c:v>2.099997013620291E-2</c:v>
                </c:pt>
                <c:pt idx="936">
                  <c:v>2.1009182198146421E-2</c:v>
                </c:pt>
                <c:pt idx="937">
                  <c:v>2.1018259979282087E-2</c:v>
                </c:pt>
                <c:pt idx="938">
                  <c:v>2.102720341986614E-2</c:v>
                </c:pt>
                <c:pt idx="939">
                  <c:v>2.1036012460207369E-2</c:v>
                </c:pt>
                <c:pt idx="940">
                  <c:v>2.1044687040666026E-2</c:v>
                </c:pt>
                <c:pt idx="941">
                  <c:v>2.105322710165471E-2</c:v>
                </c:pt>
                <c:pt idx="942">
                  <c:v>2.1061632583637264E-2</c:v>
                </c:pt>
                <c:pt idx="943">
                  <c:v>2.1069903427130308E-2</c:v>
                </c:pt>
                <c:pt idx="944">
                  <c:v>2.1078039572702153E-2</c:v>
                </c:pt>
                <c:pt idx="945">
                  <c:v>2.1086040960973225E-2</c:v>
                </c:pt>
                <c:pt idx="946">
                  <c:v>2.1093907532616737E-2</c:v>
                </c:pt>
                <c:pt idx="947">
                  <c:v>2.1101639228357588E-2</c:v>
                </c:pt>
                <c:pt idx="948">
                  <c:v>2.1109235988973882E-2</c:v>
                </c:pt>
                <c:pt idx="949">
                  <c:v>2.1116697755295639E-2</c:v>
                </c:pt>
                <c:pt idx="950">
                  <c:v>2.1124024468205653E-2</c:v>
                </c:pt>
                <c:pt idx="951">
                  <c:v>2.1131216068639283E-2</c:v>
                </c:pt>
                <c:pt idx="952">
                  <c:v>2.1138272497585105E-2</c:v>
                </c:pt>
                <c:pt idx="953">
                  <c:v>2.1145193696084027E-2</c:v>
                </c:pt>
                <c:pt idx="954">
                  <c:v>2.1151979605229753E-2</c:v>
                </c:pt>
                <c:pt idx="955">
                  <c:v>2.1158630166169409E-2</c:v>
                </c:pt>
                <c:pt idx="956">
                  <c:v>2.1165145320102913E-2</c:v>
                </c:pt>
                <c:pt idx="957">
                  <c:v>2.1171525008283388E-2</c:v>
                </c:pt>
                <c:pt idx="958">
                  <c:v>2.1177769172016966E-2</c:v>
                </c:pt>
                <c:pt idx="959">
                  <c:v>2.1183877752663647E-2</c:v>
                </c:pt>
                <c:pt idx="960">
                  <c:v>2.1189850691635998E-2</c:v>
                </c:pt>
                <c:pt idx="961">
                  <c:v>2.1195687930400678E-2</c:v>
                </c:pt>
                <c:pt idx="962">
                  <c:v>2.1201389410477559E-2</c:v>
                </c:pt>
                <c:pt idx="963">
                  <c:v>2.1206955073439952E-2</c:v>
                </c:pt>
                <c:pt idx="964">
                  <c:v>2.1212384860915263E-2</c:v>
                </c:pt>
                <c:pt idx="965">
                  <c:v>2.121767871458434E-2</c:v>
                </c:pt>
                <c:pt idx="966">
                  <c:v>2.1222836576181674E-2</c:v>
                </c:pt>
                <c:pt idx="967">
                  <c:v>2.1227858387496516E-2</c:v>
                </c:pt>
                <c:pt idx="968">
                  <c:v>2.1232744090371111E-2</c:v>
                </c:pt>
                <c:pt idx="969">
                  <c:v>2.1237493626702245E-2</c:v>
                </c:pt>
                <c:pt idx="970">
                  <c:v>2.1242106938440565E-2</c:v>
                </c:pt>
                <c:pt idx="971">
                  <c:v>2.1246583967591479E-2</c:v>
                </c:pt>
                <c:pt idx="972">
                  <c:v>2.1250924656214046E-2</c:v>
                </c:pt>
                <c:pt idx="973">
                  <c:v>2.1255128946421856E-2</c:v>
                </c:pt>
                <c:pt idx="974">
                  <c:v>2.1259196780383696E-2</c:v>
                </c:pt>
                <c:pt idx="975">
                  <c:v>2.1263128100321341E-2</c:v>
                </c:pt>
                <c:pt idx="976">
                  <c:v>2.1266922848512632E-2</c:v>
                </c:pt>
                <c:pt idx="977">
                  <c:v>2.1270580967289513E-2</c:v>
                </c:pt>
                <c:pt idx="978">
                  <c:v>2.1274102399038233E-2</c:v>
                </c:pt>
                <c:pt idx="979">
                  <c:v>2.1277487091505357E-2</c:v>
                </c:pt>
                <c:pt idx="980">
                  <c:v>2.1280735455425342E-2</c:v>
                </c:pt>
                <c:pt idx="981">
                  <c:v>2.1283848721432855E-2</c:v>
                </c:pt>
                <c:pt idx="982">
                  <c:v>2.1286828211694819E-2</c:v>
                </c:pt>
                <c:pt idx="983">
                  <c:v>2.1289675257156231E-2</c:v>
                </c:pt>
                <c:pt idx="984">
                  <c:v>2.1292391197540166E-2</c:v>
                </c:pt>
                <c:pt idx="985">
                  <c:v>2.1294977381345358E-2</c:v>
                </c:pt>
                <c:pt idx="986">
                  <c:v>2.1297435165844238E-2</c:v>
                </c:pt>
                <c:pt idx="987">
                  <c:v>2.1299765917082054E-2</c:v>
                </c:pt>
                <c:pt idx="988">
                  <c:v>2.1301971009874472E-2</c:v>
                </c:pt>
                <c:pt idx="989">
                  <c:v>2.1304051827807119E-2</c:v>
                </c:pt>
                <c:pt idx="990">
                  <c:v>2.1306009763232086E-2</c:v>
                </c:pt>
                <c:pt idx="991">
                  <c:v>2.130784621726816E-2</c:v>
                </c:pt>
                <c:pt idx="992">
                  <c:v>2.1309562599798181E-2</c:v>
                </c:pt>
                <c:pt idx="993">
                  <c:v>2.1311160329468174E-2</c:v>
                </c:pt>
                <c:pt idx="994">
                  <c:v>2.1312640833684709E-2</c:v>
                </c:pt>
                <c:pt idx="995">
                  <c:v>2.1314005548613828E-2</c:v>
                </c:pt>
                <c:pt idx="996">
                  <c:v>2.1315255919179928E-2</c:v>
                </c:pt>
                <c:pt idx="997">
                  <c:v>2.1316393399063584E-2</c:v>
                </c:pt>
                <c:pt idx="998">
                  <c:v>2.1317419450700224E-2</c:v>
                </c:pt>
                <c:pt idx="999">
                  <c:v>2.1318335545278174E-2</c:v>
                </c:pt>
                <c:pt idx="1000">
                  <c:v>2.1319143162737329E-2</c:v>
                </c:pt>
                <c:pt idx="1001">
                  <c:v>2.1319843791767847E-2</c:v>
                </c:pt>
                <c:pt idx="1002">
                  <c:v>2.1320438929808175E-2</c:v>
                </c:pt>
                <c:pt idx="1003">
                  <c:v>2.1320930083043955E-2</c:v>
                </c:pt>
                <c:pt idx="1004">
                  <c:v>2.1321318766406056E-2</c:v>
                </c:pt>
                <c:pt idx="1005">
                  <c:v>2.1322188081171489E-2</c:v>
                </c:pt>
                <c:pt idx="1006">
                  <c:v>2.1322370754544965E-2</c:v>
                </c:pt>
                <c:pt idx="1007">
                  <c:v>2.1322455663285767E-2</c:v>
                </c:pt>
                <c:pt idx="1008">
                  <c:v>2.1322444354235897E-2</c:v>
                </c:pt>
                <c:pt idx="1009">
                  <c:v>2.1322338382951909E-2</c:v>
                </c:pt>
                <c:pt idx="1010">
                  <c:v>2.1322139313703609E-2</c:v>
                </c:pt>
                <c:pt idx="1011">
                  <c:v>2.132184871947209E-2</c:v>
                </c:pt>
                <c:pt idx="1012">
                  <c:v>2.1321468181948414E-2</c:v>
                </c:pt>
                <c:pt idx="1013">
                  <c:v>2.1320999291532958E-2</c:v>
                </c:pt>
                <c:pt idx="1014">
                  <c:v>2.1320443647332359E-2</c:v>
                </c:pt>
                <c:pt idx="1015">
                  <c:v>2.1319802857160178E-2</c:v>
                </c:pt>
                <c:pt idx="1016">
                  <c:v>2.1319078537533825E-2</c:v>
                </c:pt>
                <c:pt idx="1017">
                  <c:v>2.1318272313673912E-2</c:v>
                </c:pt>
                <c:pt idx="1018">
                  <c:v>2.1317385819502509E-2</c:v>
                </c:pt>
                <c:pt idx="1019">
                  <c:v>2.1316420697642047E-2</c:v>
                </c:pt>
                <c:pt idx="1020">
                  <c:v>2.1315378599414663E-2</c:v>
                </c:pt>
                <c:pt idx="1021">
                  <c:v>2.131426118483893E-2</c:v>
                </c:pt>
                <c:pt idx="1022">
                  <c:v>2.1313070122630944E-2</c:v>
                </c:pt>
                <c:pt idx="1023">
                  <c:v>2.131180709020148E-2</c:v>
                </c:pt>
                <c:pt idx="1024">
                  <c:v>2.1310473773655129E-2</c:v>
                </c:pt>
                <c:pt idx="1025">
                  <c:v>2.1309071867788545E-2</c:v>
                </c:pt>
                <c:pt idx="1026">
                  <c:v>2.1307603076090659E-2</c:v>
                </c:pt>
                <c:pt idx="1027">
                  <c:v>2.1306069110739852E-2</c:v>
                </c:pt>
                <c:pt idx="1028">
                  <c:v>2.130447169260416E-2</c:v>
                </c:pt>
                <c:pt idx="1029">
                  <c:v>2.1302812551238226E-2</c:v>
                </c:pt>
                <c:pt idx="1030">
                  <c:v>2.1301093424884388E-2</c:v>
                </c:pt>
                <c:pt idx="1031">
                  <c:v>2.1299316059808941E-2</c:v>
                </c:pt>
                <c:pt idx="1032">
                  <c:v>2.1297481874553024E-2</c:v>
                </c:pt>
                <c:pt idx="1033">
                  <c:v>2.1295591410056165E-2</c:v>
                </c:pt>
                <c:pt idx="1034">
                  <c:v>2.1293645064681895E-2</c:v>
                </c:pt>
                <c:pt idx="1035">
                  <c:v>2.1291643236799204E-2</c:v>
                </c:pt>
                <c:pt idx="1036">
                  <c:v>2.1289586324783845E-2</c:v>
                </c:pt>
                <c:pt idx="1037">
                  <c:v>2.1287474727017041E-2</c:v>
                </c:pt>
                <c:pt idx="1038">
                  <c:v>2.1285308841885685E-2</c:v>
                </c:pt>
                <c:pt idx="1039">
                  <c:v>2.1283089067781924E-2</c:v>
                </c:pt>
                <c:pt idx="1040">
                  <c:v>2.1280815803103564E-2</c:v>
                </c:pt>
                <c:pt idx="1041">
                  <c:v>2.1278489446253022E-2</c:v>
                </c:pt>
                <c:pt idx="1042">
                  <c:v>2.1276110395637714E-2</c:v>
                </c:pt>
                <c:pt idx="1043">
                  <c:v>2.1273679049669224E-2</c:v>
                </c:pt>
                <c:pt idx="1044">
                  <c:v>2.127119580676393E-2</c:v>
                </c:pt>
                <c:pt idx="1045">
                  <c:v>2.1268661065342146E-2</c:v>
                </c:pt>
                <c:pt idx="1046">
                  <c:v>2.1266075223828118E-2</c:v>
                </c:pt>
                <c:pt idx="1047">
                  <c:v>2.1263438680650022E-2</c:v>
                </c:pt>
                <c:pt idx="1048">
                  <c:v>2.1260751834239307E-2</c:v>
                </c:pt>
                <c:pt idx="1049">
                  <c:v>2.1258015083030702E-2</c:v>
                </c:pt>
                <c:pt idx="1050">
                  <c:v>2.1255228825462647E-2</c:v>
                </c:pt>
                <c:pt idx="1051">
                  <c:v>2.1252393459975986E-2</c:v>
                </c:pt>
                <c:pt idx="1052">
                  <c:v>2.1249509385014406E-2</c:v>
                </c:pt>
                <c:pt idx="1053">
                  <c:v>2.1246576999023981E-2</c:v>
                </c:pt>
                <c:pt idx="1054">
                  <c:v>2.1243596700453865E-2</c:v>
                </c:pt>
                <c:pt idx="1055">
                  <c:v>2.1240568887754285E-2</c:v>
                </c:pt>
                <c:pt idx="1056">
                  <c:v>2.1237493959378535E-2</c:v>
                </c:pt>
                <c:pt idx="1057">
                  <c:v>2.1234003852584563E-2</c:v>
                </c:pt>
                <c:pt idx="1058">
                  <c:v>2.1230839120667817E-2</c:v>
                </c:pt>
                <c:pt idx="1059">
                  <c:v>2.1227628442635336E-2</c:v>
                </c:pt>
                <c:pt idx="1060">
                  <c:v>2.1224372216921503E-2</c:v>
                </c:pt>
                <c:pt idx="1061">
                  <c:v>2.1221070841961575E-2</c:v>
                </c:pt>
                <c:pt idx="1062">
                  <c:v>2.121772471619256E-2</c:v>
                </c:pt>
                <c:pt idx="1063">
                  <c:v>2.1214334238050813E-2</c:v>
                </c:pt>
                <c:pt idx="1064">
                  <c:v>2.1210899805974438E-2</c:v>
                </c:pt>
                <c:pt idx="1065">
                  <c:v>2.1207421818400879E-2</c:v>
                </c:pt>
                <c:pt idx="1066">
                  <c:v>2.1203900673768462E-2</c:v>
                </c:pt>
                <c:pt idx="1067">
                  <c:v>2.1200336770515513E-2</c:v>
                </c:pt>
                <c:pt idx="1068">
                  <c:v>2.1196730507079913E-2</c:v>
                </c:pt>
                <c:pt idx="1069">
                  <c:v>2.119308228189911E-2</c:v>
                </c:pt>
                <c:pt idx="1070">
                  <c:v>2.1189392493410557E-2</c:v>
                </c:pt>
                <c:pt idx="1071">
                  <c:v>2.1185661540050818E-2</c:v>
                </c:pt>
                <c:pt idx="1072">
                  <c:v>2.1181889820255369E-2</c:v>
                </c:pt>
                <c:pt idx="1073">
                  <c:v>2.1178077732459038E-2</c:v>
                </c:pt>
                <c:pt idx="1074">
                  <c:v>2.1174225675095543E-2</c:v>
                </c:pt>
                <c:pt idx="1075">
                  <c:v>2.1170334046597076E-2</c:v>
                </c:pt>
                <c:pt idx="1076">
                  <c:v>2.1166403245394295E-2</c:v>
                </c:pt>
                <c:pt idx="1077">
                  <c:v>2.1162433669916766E-2</c:v>
                </c:pt>
                <c:pt idx="1078">
                  <c:v>2.1158425718591858E-2</c:v>
                </c:pt>
                <c:pt idx="1079">
                  <c:v>2.1154379789844975E-2</c:v>
                </c:pt>
                <c:pt idx="1080">
                  <c:v>2.115029628209977E-2</c:v>
                </c:pt>
                <c:pt idx="1081">
                  <c:v>2.1146175593777482E-2</c:v>
                </c:pt>
                <c:pt idx="1082">
                  <c:v>2.1142018123296944E-2</c:v>
                </c:pt>
                <c:pt idx="1083">
                  <c:v>2.1137824269074578E-2</c:v>
                </c:pt>
                <c:pt idx="1084">
                  <c:v>2.1133594429524179E-2</c:v>
                </c:pt>
                <c:pt idx="1085">
                  <c:v>2.1129329003056255E-2</c:v>
                </c:pt>
                <c:pt idx="1086">
                  <c:v>2.1125028388079573E-2</c:v>
                </c:pt>
                <c:pt idx="1087">
                  <c:v>2.112069298299828E-2</c:v>
                </c:pt>
                <c:pt idx="1088">
                  <c:v>2.1116323186214571E-2</c:v>
                </c:pt>
                <c:pt idx="1089">
                  <c:v>2.111191939612669E-2</c:v>
                </c:pt>
                <c:pt idx="1090">
                  <c:v>2.1107482011129382E-2</c:v>
                </c:pt>
                <c:pt idx="1091">
                  <c:v>2.1103011429613881E-2</c:v>
                </c:pt>
                <c:pt idx="1092">
                  <c:v>2.1098508049967702E-2</c:v>
                </c:pt>
                <c:pt idx="1093">
                  <c:v>2.109397227057442E-2</c:v>
                </c:pt>
                <c:pt idx="1094">
                  <c:v>2.108940448981388E-2</c:v>
                </c:pt>
                <c:pt idx="1095">
                  <c:v>2.1084805106060901E-2</c:v>
                </c:pt>
                <c:pt idx="1096">
                  <c:v>2.1080174517687005E-2</c:v>
                </c:pt>
                <c:pt idx="1097">
                  <c:v>2.1075513123059126E-2</c:v>
                </c:pt>
                <c:pt idx="1098">
                  <c:v>2.1070821320539151E-2</c:v>
                </c:pt>
                <c:pt idx="1099">
                  <c:v>2.1066099508484811E-2</c:v>
                </c:pt>
                <c:pt idx="1100">
                  <c:v>2.1060666916489265E-2</c:v>
                </c:pt>
                <c:pt idx="1101">
                  <c:v>2.1055882139676258E-2</c:v>
                </c:pt>
                <c:pt idx="1102">
                  <c:v>2.1051068605278226E-2</c:v>
                </c:pt>
                <c:pt idx="1103">
                  <c:v>2.1046226711632747E-2</c:v>
                </c:pt>
                <c:pt idx="1104">
                  <c:v>2.1041356857071716E-2</c:v>
                </c:pt>
                <c:pt idx="1105">
                  <c:v>2.1036459439921541E-2</c:v>
                </c:pt>
                <c:pt idx="1106">
                  <c:v>2.1031534858503381E-2</c:v>
                </c:pt>
                <c:pt idx="1107">
                  <c:v>2.10265835111327E-2</c:v>
                </c:pt>
                <c:pt idx="1108">
                  <c:v>2.10216057961197E-2</c:v>
                </c:pt>
                <c:pt idx="1109">
                  <c:v>2.1016602111768461E-2</c:v>
                </c:pt>
                <c:pt idx="1110">
                  <c:v>2.1011572856376701E-2</c:v>
                </c:pt>
                <c:pt idx="1111">
                  <c:v>2.1006518428237551E-2</c:v>
                </c:pt>
                <c:pt idx="1112">
                  <c:v>2.1001439225636246E-2</c:v>
                </c:pt>
                <c:pt idx="1113">
                  <c:v>2.0996335646853648E-2</c:v>
                </c:pt>
                <c:pt idx="1114">
                  <c:v>2.0991208090162954E-2</c:v>
                </c:pt>
                <c:pt idx="1115">
                  <c:v>2.0986056953831881E-2</c:v>
                </c:pt>
                <c:pt idx="1116">
                  <c:v>2.0980882636120926E-2</c:v>
                </c:pt>
                <c:pt idx="1117">
                  <c:v>2.0975685535284665E-2</c:v>
                </c:pt>
                <c:pt idx="1118">
                  <c:v>2.0970466049570889E-2</c:v>
                </c:pt>
                <c:pt idx="1119">
                  <c:v>2.0965224577220169E-2</c:v>
                </c:pt>
                <c:pt idx="1120">
                  <c:v>2.0959961516467146E-2</c:v>
                </c:pt>
                <c:pt idx="1121">
                  <c:v>2.0954677265538593E-2</c:v>
                </c:pt>
                <c:pt idx="1122">
                  <c:v>2.0949372222655142E-2</c:v>
                </c:pt>
                <c:pt idx="1123">
                  <c:v>2.0944046786029541E-2</c:v>
                </c:pt>
                <c:pt idx="1124">
                  <c:v>2.0938701353868196E-2</c:v>
                </c:pt>
                <c:pt idx="1125">
                  <c:v>2.09333363243694E-2</c:v>
                </c:pt>
                <c:pt idx="1126">
                  <c:v>2.0927952095725094E-2</c:v>
                </c:pt>
                <c:pt idx="1127">
                  <c:v>2.0922549066118689E-2</c:v>
                </c:pt>
                <c:pt idx="1128">
                  <c:v>2.0917127633727235E-2</c:v>
                </c:pt>
                <c:pt idx="1129">
                  <c:v>2.091168819671968E-2</c:v>
                </c:pt>
                <c:pt idx="1130">
                  <c:v>2.090623115325731E-2</c:v>
                </c:pt>
                <c:pt idx="1131">
                  <c:v>2.0900756901493962E-2</c:v>
                </c:pt>
                <c:pt idx="1132">
                  <c:v>2.0895265839575596E-2</c:v>
                </c:pt>
                <c:pt idx="1133">
                  <c:v>2.0889758365640061E-2</c:v>
                </c:pt>
                <c:pt idx="1134">
                  <c:v>2.0884234877818198E-2</c:v>
                </c:pt>
                <c:pt idx="1135">
                  <c:v>2.0878696401762993E-2</c:v>
                </c:pt>
                <c:pt idx="1136">
                  <c:v>2.0873181315505727E-2</c:v>
                </c:pt>
                <c:pt idx="1137">
                  <c:v>2.0867711397823969E-2</c:v>
                </c:pt>
                <c:pt idx="1138">
                  <c:v>2.0862285660216383E-2</c:v>
                </c:pt>
                <c:pt idx="1139">
                  <c:v>2.0856903105990931E-2</c:v>
                </c:pt>
                <c:pt idx="1140">
                  <c:v>2.0851562730264415E-2</c:v>
                </c:pt>
                <c:pt idx="1141">
                  <c:v>2.0846263519962726E-2</c:v>
                </c:pt>
                <c:pt idx="1142">
                  <c:v>2.0841004453820373E-2</c:v>
                </c:pt>
                <c:pt idx="1143">
                  <c:v>2.0835784502380512E-2</c:v>
                </c:pt>
                <c:pt idx="1144">
                  <c:v>2.0830602627994271E-2</c:v>
                </c:pt>
                <c:pt idx="1145">
                  <c:v>2.0825457784820974E-2</c:v>
                </c:pt>
                <c:pt idx="1146">
                  <c:v>2.0820348918827926E-2</c:v>
                </c:pt>
                <c:pt idx="1147">
                  <c:v>2.0815274967790627E-2</c:v>
                </c:pt>
                <c:pt idx="1148">
                  <c:v>2.081023486129124E-2</c:v>
                </c:pt>
                <c:pt idx="1149">
                  <c:v>2.0805227520719904E-2</c:v>
                </c:pt>
                <c:pt idx="1150">
                  <c:v>2.0800251859274303E-2</c:v>
                </c:pt>
                <c:pt idx="1151">
                  <c:v>2.0795306781958782E-2</c:v>
                </c:pt>
                <c:pt idx="1152">
                  <c:v>2.0789691299437498E-2</c:v>
                </c:pt>
                <c:pt idx="1153">
                  <c:v>2.0784808034214734E-2</c:v>
                </c:pt>
                <c:pt idx="1154">
                  <c:v>2.0779951858369068E-2</c:v>
                </c:pt>
                <c:pt idx="1155">
                  <c:v>2.0775121642961806E-2</c:v>
                </c:pt>
                <c:pt idx="1156">
                  <c:v>2.0770316250860253E-2</c:v>
                </c:pt>
                <c:pt idx="1157">
                  <c:v>2.0765534536739263E-2</c:v>
                </c:pt>
                <c:pt idx="1158">
                  <c:v>2.0760775347078819E-2</c:v>
                </c:pt>
                <c:pt idx="1159">
                  <c:v>2.0756037520166654E-2</c:v>
                </c:pt>
                <c:pt idx="1160">
                  <c:v>2.0751319886095205E-2</c:v>
                </c:pt>
                <c:pt idx="1161">
                  <c:v>2.0746621266764225E-2</c:v>
                </c:pt>
                <c:pt idx="1162">
                  <c:v>2.0741940475879031E-2</c:v>
                </c:pt>
                <c:pt idx="1163">
                  <c:v>2.0737276318950955E-2</c:v>
                </c:pt>
                <c:pt idx="1164">
                  <c:v>2.0732627593298421E-2</c:v>
                </c:pt>
                <c:pt idx="1165">
                  <c:v>2.0727993088044554E-2</c:v>
                </c:pt>
                <c:pt idx="1166">
                  <c:v>2.0723371584119361E-2</c:v>
                </c:pt>
                <c:pt idx="1167">
                  <c:v>2.0719893067398996E-2</c:v>
                </c:pt>
                <c:pt idx="1168">
                  <c:v>2.0714162663006568E-2</c:v>
                </c:pt>
                <c:pt idx="1169">
                  <c:v>2.070957276670967E-2</c:v>
                </c:pt>
                <c:pt idx="1170">
                  <c:v>2.0704990913523059E-2</c:v>
                </c:pt>
                <c:pt idx="1171">
                  <c:v>2.0700415843408305E-2</c:v>
                </c:pt>
                <c:pt idx="1172">
                  <c:v>2.0695846288132765E-2</c:v>
                </c:pt>
                <c:pt idx="1173">
                  <c:v>2.0691280971270903E-2</c:v>
                </c:pt>
                <c:pt idx="1174">
                  <c:v>2.0686718608203616E-2</c:v>
                </c:pt>
                <c:pt idx="1175">
                  <c:v>2.0682157906118478E-2</c:v>
                </c:pt>
                <c:pt idx="1176">
                  <c:v>2.0677597564010594E-2</c:v>
                </c:pt>
                <c:pt idx="1177">
                  <c:v>2.0673036272681734E-2</c:v>
                </c:pt>
                <c:pt idx="1178">
                  <c:v>2.0668472714741207E-2</c:v>
                </c:pt>
                <c:pt idx="1179">
                  <c:v>2.0663905564606084E-2</c:v>
                </c:pt>
                <c:pt idx="1180">
                  <c:v>2.0659333488501189E-2</c:v>
                </c:pt>
                <c:pt idx="1181">
                  <c:v>2.0654755144458678E-2</c:v>
                </c:pt>
                <c:pt idx="1182">
                  <c:v>2.0650169182320204E-2</c:v>
                </c:pt>
                <c:pt idx="1183">
                  <c:v>2.0645574243734744E-2</c:v>
                </c:pt>
                <c:pt idx="1184">
                  <c:v>2.0640968962161669E-2</c:v>
                </c:pt>
                <c:pt idx="1185">
                  <c:v>2.0636351962868102E-2</c:v>
                </c:pt>
                <c:pt idx="1186">
                  <c:v>2.0631721862931333E-2</c:v>
                </c:pt>
                <c:pt idx="1187">
                  <c:v>2.0627076643864067E-2</c:v>
                </c:pt>
                <c:pt idx="1188">
                  <c:v>2.0622376935902093E-2</c:v>
                </c:pt>
                <c:pt idx="1189">
                  <c:v>2.0617599956097056E-2</c:v>
                </c:pt>
                <c:pt idx="1190">
                  <c:v>2.0612745674902185E-2</c:v>
                </c:pt>
                <c:pt idx="1191">
                  <c:v>2.0607814062788873E-2</c:v>
                </c:pt>
                <c:pt idx="1192">
                  <c:v>2.0602805090246271E-2</c:v>
                </c:pt>
                <c:pt idx="1193">
                  <c:v>2.0597718727782783E-2</c:v>
                </c:pt>
                <c:pt idx="1194">
                  <c:v>2.0592554945924782E-2</c:v>
                </c:pt>
                <c:pt idx="1195">
                  <c:v>2.0587313715217478E-2</c:v>
                </c:pt>
                <c:pt idx="1196">
                  <c:v>2.0581995006224249E-2</c:v>
                </c:pt>
                <c:pt idx="1197">
                  <c:v>2.0576598789526872E-2</c:v>
                </c:pt>
                <c:pt idx="1198">
                  <c:v>2.0571125035726626E-2</c:v>
                </c:pt>
                <c:pt idx="1199">
                  <c:v>2.0565573715442289E-2</c:v>
                </c:pt>
                <c:pt idx="1200">
                  <c:v>2.0559944799311492E-2</c:v>
                </c:pt>
                <c:pt idx="1201">
                  <c:v>2.0554238257990697E-2</c:v>
                </c:pt>
                <c:pt idx="1202">
                  <c:v>2.054845406215541E-2</c:v>
                </c:pt>
                <c:pt idx="1203">
                  <c:v>2.0542592182498445E-2</c:v>
                </c:pt>
                <c:pt idx="1204">
                  <c:v>2.0536007780292943E-2</c:v>
                </c:pt>
                <c:pt idx="1205">
                  <c:v>2.0529967508224049E-2</c:v>
                </c:pt>
                <c:pt idx="1206">
                  <c:v>2.0523849447602445E-2</c:v>
                </c:pt>
                <c:pt idx="1207">
                  <c:v>2.0517653569206814E-2</c:v>
                </c:pt>
                <c:pt idx="1208">
                  <c:v>2.0511379843834148E-2</c:v>
                </c:pt>
                <c:pt idx="1209">
                  <c:v>2.0504801221391349E-2</c:v>
                </c:pt>
                <c:pt idx="1210">
                  <c:v>2.0498598735442554E-2</c:v>
                </c:pt>
                <c:pt idx="1211">
                  <c:v>2.0492091294112565E-2</c:v>
                </c:pt>
                <c:pt idx="1212">
                  <c:v>2.0485505889184706E-2</c:v>
                </c:pt>
                <c:pt idx="1213">
                  <c:v>2.0478686932903663E-2</c:v>
                </c:pt>
                <c:pt idx="1214">
                  <c:v>2.0472101072122356E-2</c:v>
                </c:pt>
                <c:pt idx="1215">
                  <c:v>2.0465281601829262E-2</c:v>
                </c:pt>
                <c:pt idx="1216">
                  <c:v>2.0458384051621314E-2</c:v>
                </c:pt>
                <c:pt idx="1217">
                  <c:v>2.0451435174276326E-2</c:v>
                </c:pt>
                <c:pt idx="1218">
                  <c:v>2.0444354595352775E-2</c:v>
                </c:pt>
                <c:pt idx="1219">
                  <c:v>2.0433100194637645E-2</c:v>
                </c:pt>
                <c:pt idx="1220">
                  <c:v>2.0425851351729207E-2</c:v>
                </c:pt>
                <c:pt idx="1221">
                  <c:v>2.0418524273713851E-2</c:v>
                </c:pt>
                <c:pt idx="1222">
                  <c:v>2.0411118931662805E-2</c:v>
                </c:pt>
                <c:pt idx="1223">
                  <c:v>2.0403635296665862E-2</c:v>
                </c:pt>
                <c:pt idx="1224">
                  <c:v>2.039607333983269E-2</c:v>
                </c:pt>
                <c:pt idx="1225">
                  <c:v>2.0388433032291084E-2</c:v>
                </c:pt>
                <c:pt idx="1226">
                  <c:v>2.0380714345189802E-2</c:v>
                </c:pt>
                <c:pt idx="1227">
                  <c:v>2.03729172496953E-2</c:v>
                </c:pt>
                <c:pt idx="1228">
                  <c:v>2.0365041716994124E-2</c:v>
                </c:pt>
                <c:pt idx="1229">
                  <c:v>2.0357087718292258E-2</c:v>
                </c:pt>
                <c:pt idx="1230">
                  <c:v>2.0349055224814467E-2</c:v>
                </c:pt>
                <c:pt idx="1231">
                  <c:v>2.0340944207805606E-2</c:v>
                </c:pt>
                <c:pt idx="1232">
                  <c:v>2.0332754638529328E-2</c:v>
                </c:pt>
                <c:pt idx="1233">
                  <c:v>2.032448648826914E-2</c:v>
                </c:pt>
                <c:pt idx="1234">
                  <c:v>2.0316139728327784E-2</c:v>
                </c:pt>
                <c:pt idx="1235">
                  <c:v>2.0307714330027652E-2</c:v>
                </c:pt>
                <c:pt idx="1236">
                  <c:v>2.0299210264710359E-2</c:v>
                </c:pt>
                <c:pt idx="1237">
                  <c:v>2.0290627503737391E-2</c:v>
                </c:pt>
                <c:pt idx="1238">
                  <c:v>2.0281966018489892E-2</c:v>
                </c:pt>
                <c:pt idx="1239">
                  <c:v>2.0273225780367568E-2</c:v>
                </c:pt>
                <c:pt idx="1240">
                  <c:v>2.026440676079088E-2</c:v>
                </c:pt>
                <c:pt idx="1241">
                  <c:v>2.0255508931199723E-2</c:v>
                </c:pt>
                <c:pt idx="1242">
                  <c:v>2.024653226305299E-2</c:v>
                </c:pt>
                <c:pt idx="1243">
                  <c:v>2.0237476727829891E-2</c:v>
                </c:pt>
                <c:pt idx="1244">
                  <c:v>2.0228342297028631E-2</c:v>
                </c:pt>
                <c:pt idx="1245">
                  <c:v>2.021912894216861E-2</c:v>
                </c:pt>
                <c:pt idx="1246">
                  <c:v>2.0209836634786909E-2</c:v>
                </c:pt>
                <c:pt idx="1247">
                  <c:v>2.0200465346442018E-2</c:v>
                </c:pt>
                <c:pt idx="1248">
                  <c:v>2.019101504871099E-2</c:v>
                </c:pt>
                <c:pt idx="1249">
                  <c:v>2.0181485713191845E-2</c:v>
                </c:pt>
                <c:pt idx="1250">
                  <c:v>2.0171877311501381E-2</c:v>
                </c:pt>
                <c:pt idx="1251">
                  <c:v>2.0162189815277377E-2</c:v>
                </c:pt>
                <c:pt idx="1252">
                  <c:v>2.0152423196176158E-2</c:v>
                </c:pt>
                <c:pt idx="1253">
                  <c:v>2.0142577425874809E-2</c:v>
                </c:pt>
                <c:pt idx="1254">
                  <c:v>2.0132652476070725E-2</c:v>
                </c:pt>
                <c:pt idx="1255">
                  <c:v>2.0122648318479864E-2</c:v>
                </c:pt>
                <c:pt idx="1256">
                  <c:v>2.0112564924839368E-2</c:v>
                </c:pt>
                <c:pt idx="1257">
                  <c:v>2.0102402266905819E-2</c:v>
                </c:pt>
                <c:pt idx="1258">
                  <c:v>2.0092160316456328E-2</c:v>
                </c:pt>
                <c:pt idx="1259">
                  <c:v>2.0081839045287011E-2</c:v>
                </c:pt>
                <c:pt idx="1260">
                  <c:v>2.0071438425215381E-2</c:v>
                </c:pt>
                <c:pt idx="1261">
                  <c:v>2.0060958428078174E-2</c:v>
                </c:pt>
                <c:pt idx="1262">
                  <c:v>2.0050399025732218E-2</c:v>
                </c:pt>
                <c:pt idx="1263">
                  <c:v>2.0039760190054878E-2</c:v>
                </c:pt>
                <c:pt idx="1264">
                  <c:v>2.0029041892943165E-2</c:v>
                </c:pt>
                <c:pt idx="1265">
                  <c:v>2.0018514646005105E-2</c:v>
                </c:pt>
                <c:pt idx="1266">
                  <c:v>2.0007643639365566E-2</c:v>
                </c:pt>
                <c:pt idx="1267">
                  <c:v>1.9996693093155046E-2</c:v>
                </c:pt>
                <c:pt idx="1268">
                  <c:v>1.9985662979345332E-2</c:v>
                </c:pt>
                <c:pt idx="1269">
                  <c:v>1.9974553269927045E-2</c:v>
                </c:pt>
                <c:pt idx="1270">
                  <c:v>1.9963363936912278E-2</c:v>
                </c:pt>
                <c:pt idx="1271">
                  <c:v>1.9952094952332605E-2</c:v>
                </c:pt>
                <c:pt idx="1272">
                  <c:v>1.9940746288240187E-2</c:v>
                </c:pt>
                <c:pt idx="1273">
                  <c:v>1.9929317916708003E-2</c:v>
                </c:pt>
                <c:pt idx="1274">
                  <c:v>1.9917809809827845E-2</c:v>
                </c:pt>
                <c:pt idx="1275">
                  <c:v>1.9906221939713427E-2</c:v>
                </c:pt>
                <c:pt idx="1276">
                  <c:v>1.989455427849816E-2</c:v>
                </c:pt>
                <c:pt idx="1277">
                  <c:v>1.988280679833582E-2</c:v>
                </c:pt>
                <c:pt idx="1278">
                  <c:v>1.9870979471400783E-2</c:v>
                </c:pt>
                <c:pt idx="1279">
                  <c:v>1.9859072269887781E-2</c:v>
                </c:pt>
                <c:pt idx="1280">
                  <c:v>1.9847085166011913E-2</c:v>
                </c:pt>
                <c:pt idx="1281">
                  <c:v>1.9835018132009313E-2</c:v>
                </c:pt>
                <c:pt idx="1282">
                  <c:v>1.9822871140135589E-2</c:v>
                </c:pt>
                <c:pt idx="1283">
                  <c:v>1.9810644162667829E-2</c:v>
                </c:pt>
                <c:pt idx="1284">
                  <c:v>1.979833717190348E-2</c:v>
                </c:pt>
                <c:pt idx="1285">
                  <c:v>1.9785950140160134E-2</c:v>
                </c:pt>
                <c:pt idx="1286">
                  <c:v>1.9773483039776413E-2</c:v>
                </c:pt>
                <c:pt idx="1287">
                  <c:v>1.9760935843111518E-2</c:v>
                </c:pt>
                <c:pt idx="1288">
                  <c:v>1.9748308522545253E-2</c:v>
                </c:pt>
                <c:pt idx="1289">
                  <c:v>1.9735601050477548E-2</c:v>
                </c:pt>
                <c:pt idx="1290">
                  <c:v>1.9722813399330689E-2</c:v>
                </c:pt>
                <c:pt idx="1291">
                  <c:v>1.9709945541545565E-2</c:v>
                </c:pt>
                <c:pt idx="1292">
                  <c:v>1.9696997449584974E-2</c:v>
                </c:pt>
                <c:pt idx="1293">
                  <c:v>1.9683969095932514E-2</c:v>
                </c:pt>
                <c:pt idx="1294">
                  <c:v>1.9670860453092593E-2</c:v>
                </c:pt>
                <c:pt idx="1295">
                  <c:v>1.9657671493589761E-2</c:v>
                </c:pt>
                <c:pt idx="1296">
                  <c:v>1.9644402189970035E-2</c:v>
                </c:pt>
                <c:pt idx="1297">
                  <c:v>1.9631052514800237E-2</c:v>
                </c:pt>
                <c:pt idx="1298">
                  <c:v>1.9617622440667774E-2</c:v>
                </c:pt>
                <c:pt idx="1299">
                  <c:v>1.9604111940181298E-2</c:v>
                </c:pt>
                <c:pt idx="1300">
                  <c:v>1.9590520985970038E-2</c:v>
                </c:pt>
                <c:pt idx="1301">
                  <c:v>1.9576849550684703E-2</c:v>
                </c:pt>
                <c:pt idx="1302">
                  <c:v>1.9563097606996135E-2</c:v>
                </c:pt>
                <c:pt idx="1303">
                  <c:v>1.9549265127597085E-2</c:v>
                </c:pt>
                <c:pt idx="1304">
                  <c:v>1.9535352085200883E-2</c:v>
                </c:pt>
                <c:pt idx="1305">
                  <c:v>1.9521358452541888E-2</c:v>
                </c:pt>
                <c:pt idx="1306">
                  <c:v>1.9507284202375925E-2</c:v>
                </c:pt>
                <c:pt idx="1307">
                  <c:v>1.9493129307478957E-2</c:v>
                </c:pt>
                <c:pt idx="1308">
                  <c:v>1.9478893740649074E-2</c:v>
                </c:pt>
                <c:pt idx="1309">
                  <c:v>1.9464577474705171E-2</c:v>
                </c:pt>
                <c:pt idx="1310">
                  <c:v>1.9450180482487166E-2</c:v>
                </c:pt>
                <c:pt idx="1311">
                  <c:v>1.9435702736855996E-2</c:v>
                </c:pt>
                <c:pt idx="1312">
                  <c:v>1.9421144210694723E-2</c:v>
                </c:pt>
                <c:pt idx="1313">
                  <c:v>1.9406504876906344E-2</c:v>
                </c:pt>
                <c:pt idx="1314">
                  <c:v>1.9391784708415745E-2</c:v>
                </c:pt>
                <c:pt idx="1315">
                  <c:v>1.9376983678169937E-2</c:v>
                </c:pt>
                <c:pt idx="1316">
                  <c:v>1.9362101759135417E-2</c:v>
                </c:pt>
                <c:pt idx="1317">
                  <c:v>1.9347138924301469E-2</c:v>
                </c:pt>
                <c:pt idx="1318">
                  <c:v>1.9332095146678174E-2</c:v>
                </c:pt>
                <c:pt idx="1319">
                  <c:v>1.9316970399297074E-2</c:v>
                </c:pt>
                <c:pt idx="1320">
                  <c:v>1.9301764655210961E-2</c:v>
                </c:pt>
                <c:pt idx="1321">
                  <c:v>1.9286477887494085E-2</c:v>
                </c:pt>
                <c:pt idx="1322">
                  <c:v>1.9271110069242595E-2</c:v>
                </c:pt>
                <c:pt idx="1323">
                  <c:v>1.9255661173573451E-2</c:v>
                </c:pt>
                <c:pt idx="1324">
                  <c:v>1.9240131173625288E-2</c:v>
                </c:pt>
                <c:pt idx="1325">
                  <c:v>1.9224520042558424E-2</c:v>
                </c:pt>
                <c:pt idx="1326">
                  <c:v>1.9208827753554859E-2</c:v>
                </c:pt>
                <c:pt idx="1327">
                  <c:v>1.9193054279817618E-2</c:v>
                </c:pt>
                <c:pt idx="1328">
                  <c:v>1.9177199594571849E-2</c:v>
                </c:pt>
                <c:pt idx="1329">
                  <c:v>1.9161263671063713E-2</c:v>
                </c:pt>
                <c:pt idx="1330">
                  <c:v>1.9145246482561502E-2</c:v>
                </c:pt>
                <c:pt idx="1331">
                  <c:v>1.9129148002355184E-2</c:v>
                </c:pt>
                <c:pt idx="1332">
                  <c:v>1.9112968203756187E-2</c:v>
                </c:pt>
                <c:pt idx="1333">
                  <c:v>1.9096707060097185E-2</c:v>
                </c:pt>
                <c:pt idx="1334">
                  <c:v>1.9080364544733854E-2</c:v>
                </c:pt>
                <c:pt idx="1335">
                  <c:v>1.9063940631042005E-2</c:v>
                </c:pt>
                <c:pt idx="1336">
                  <c:v>1.9047435292420454E-2</c:v>
                </c:pt>
                <c:pt idx="1337">
                  <c:v>1.9030848502289473E-2</c:v>
                </c:pt>
                <c:pt idx="1338">
                  <c:v>1.9014180234090586E-2</c:v>
                </c:pt>
                <c:pt idx="1339">
                  <c:v>1.8997430461288083E-2</c:v>
                </c:pt>
                <c:pt idx="1340">
                  <c:v>1.8980599157367287E-2</c:v>
                </c:pt>
                <c:pt idx="1341">
                  <c:v>1.8963686295835631E-2</c:v>
                </c:pt>
                <c:pt idx="1342">
                  <c:v>1.8946691850223116E-2</c:v>
                </c:pt>
                <c:pt idx="1343">
                  <c:v>1.8929615794080541E-2</c:v>
                </c:pt>
                <c:pt idx="1344">
                  <c:v>1.8912458100981702E-2</c:v>
                </c:pt>
                <c:pt idx="1345">
                  <c:v>1.8895218744521641E-2</c:v>
                </c:pt>
                <c:pt idx="1346">
                  <c:v>1.8877897698317953E-2</c:v>
                </c:pt>
                <c:pt idx="1347">
                  <c:v>1.8860494936009258E-2</c:v>
                </c:pt>
                <c:pt idx="1348">
                  <c:v>1.8843010431257828E-2</c:v>
                </c:pt>
                <c:pt idx="1349">
                  <c:v>1.8825444157746309E-2</c:v>
                </c:pt>
                <c:pt idx="1350">
                  <c:v>1.8807796089180772E-2</c:v>
                </c:pt>
                <c:pt idx="1351">
                  <c:v>1.8790066199288316E-2</c:v>
                </c:pt>
                <c:pt idx="1352">
                  <c:v>1.8772254461819252E-2</c:v>
                </c:pt>
                <c:pt idx="1353">
                  <c:v>1.8754360850545139E-2</c:v>
                </c:pt>
                <c:pt idx="1354">
                  <c:v>1.8736385339260309E-2</c:v>
                </c:pt>
                <c:pt idx="1355">
                  <c:v>1.871832790178099E-2</c:v>
                </c:pt>
                <c:pt idx="1356">
                  <c:v>1.8700188511945975E-2</c:v>
                </c:pt>
                <c:pt idx="1357">
                  <c:v>1.8681967143615297E-2</c:v>
                </c:pt>
                <c:pt idx="1358">
                  <c:v>1.8663663770672863E-2</c:v>
                </c:pt>
                <c:pt idx="1359">
                  <c:v>1.8645278367023375E-2</c:v>
                </c:pt>
                <c:pt idx="1360">
                  <c:v>1.8626810906594984E-2</c:v>
                </c:pt>
                <c:pt idx="1361">
                  <c:v>1.8608261363337514E-2</c:v>
                </c:pt>
                <c:pt idx="1362">
                  <c:v>1.8589629711223559E-2</c:v>
                </c:pt>
                <c:pt idx="1363">
                  <c:v>1.8570915924247627E-2</c:v>
                </c:pt>
                <c:pt idx="1364">
                  <c:v>1.8552119976426987E-2</c:v>
                </c:pt>
                <c:pt idx="1365">
                  <c:v>1.8533241841801263E-2</c:v>
                </c:pt>
                <c:pt idx="1366">
                  <c:v>1.8514281494432624E-2</c:v>
                </c:pt>
                <c:pt idx="1367">
                  <c:v>1.8495238908405799E-2</c:v>
                </c:pt>
                <c:pt idx="1368">
                  <c:v>1.8476114057827422E-2</c:v>
                </c:pt>
                <c:pt idx="1369">
                  <c:v>1.8456906916827553E-2</c:v>
                </c:pt>
                <c:pt idx="1370">
                  <c:v>1.8437617459557937E-2</c:v>
                </c:pt>
                <c:pt idx="1371">
                  <c:v>1.8418245660193757E-2</c:v>
                </c:pt>
                <c:pt idx="1372">
                  <c:v>1.8398791492932085E-2</c:v>
                </c:pt>
                <c:pt idx="1373">
                  <c:v>1.8379254931992779E-2</c:v>
                </c:pt>
                <c:pt idx="1374">
                  <c:v>1.8359635951618689E-2</c:v>
                </c:pt>
                <c:pt idx="1375">
                  <c:v>1.8339934526074568E-2</c:v>
                </c:pt>
                <c:pt idx="1376">
                  <c:v>1.8320150629649253E-2</c:v>
                </c:pt>
                <c:pt idx="1377">
                  <c:v>1.8300284236652829E-2</c:v>
                </c:pt>
                <c:pt idx="1378">
                  <c:v>1.8280335321418595E-2</c:v>
                </c:pt>
                <c:pt idx="1379">
                  <c:v>1.8260303858302844E-2</c:v>
                </c:pt>
                <c:pt idx="1380">
                  <c:v>1.8240189821684866E-2</c:v>
                </c:pt>
                <c:pt idx="1381">
                  <c:v>1.8219993185965847E-2</c:v>
                </c:pt>
                <c:pt idx="1382">
                  <c:v>1.8199713925570633E-2</c:v>
                </c:pt>
                <c:pt idx="1383">
                  <c:v>1.817935201494706E-2</c:v>
                </c:pt>
                <c:pt idx="1384">
                  <c:v>1.8158907428564647E-2</c:v>
                </c:pt>
                <c:pt idx="1385">
                  <c:v>1.8138380140916999E-2</c:v>
                </c:pt>
                <c:pt idx="1386">
                  <c:v>1.8117770126520501E-2</c:v>
                </c:pt>
                <c:pt idx="1387">
                  <c:v>1.809707735991388E-2</c:v>
                </c:pt>
                <c:pt idx="1388">
                  <c:v>1.8076301815658849E-2</c:v>
                </c:pt>
                <c:pt idx="1389">
                  <c:v>1.8055443468341221E-2</c:v>
                </c:pt>
                <c:pt idx="1390">
                  <c:v>1.8034502292568921E-2</c:v>
                </c:pt>
                <c:pt idx="1391">
                  <c:v>1.801347826297222E-2</c:v>
                </c:pt>
                <c:pt idx="1392">
                  <c:v>1.799237135420613E-2</c:v>
                </c:pt>
                <c:pt idx="1393">
                  <c:v>1.7971181540947779E-2</c:v>
                </c:pt>
                <c:pt idx="1394">
                  <c:v>1.7949908797896642E-2</c:v>
                </c:pt>
                <c:pt idx="1395">
                  <c:v>1.792855597687254E-2</c:v>
                </c:pt>
                <c:pt idx="1396">
                  <c:v>1.7907298950666655E-2</c:v>
                </c:pt>
                <c:pt idx="1397">
                  <c:v>1.7886242864238681E-2</c:v>
                </c:pt>
                <c:pt idx="1398">
                  <c:v>1.7865389513084754E-2</c:v>
                </c:pt>
                <c:pt idx="1399">
                  <c:v>1.7844740696590942E-2</c:v>
                </c:pt>
                <c:pt idx="1400">
                  <c:v>1.7824298218035644E-2</c:v>
                </c:pt>
                <c:pt idx="1401">
                  <c:v>1.7804063884592235E-2</c:v>
                </c:pt>
                <c:pt idx="1402">
                  <c:v>1.7784039507333642E-2</c:v>
                </c:pt>
                <c:pt idx="1403">
                  <c:v>1.7764226901235223E-2</c:v>
                </c:pt>
                <c:pt idx="1404">
                  <c:v>1.7744627885177802E-2</c:v>
                </c:pt>
                <c:pt idx="1405">
                  <c:v>1.7725244281951619E-2</c:v>
                </c:pt>
                <c:pt idx="1406">
                  <c:v>1.7706077918259858E-2</c:v>
                </c:pt>
                <c:pt idx="1407">
                  <c:v>1.7687130624722328E-2</c:v>
                </c:pt>
                <c:pt idx="1408">
                  <c:v>1.7668404235878135E-2</c:v>
                </c:pt>
                <c:pt idx="1409">
                  <c:v>1.7649900590190681E-2</c:v>
                </c:pt>
                <c:pt idx="1410">
                  <c:v>1.7631621530050535E-2</c:v>
                </c:pt>
                <c:pt idx="1411">
                  <c:v>1.7613568901779373E-2</c:v>
                </c:pt>
                <c:pt idx="1412">
                  <c:v>1.7593216963813021E-2</c:v>
                </c:pt>
                <c:pt idx="1413">
                  <c:v>1.7575655782199034E-2</c:v>
                </c:pt>
                <c:pt idx="1414">
                  <c:v>1.7558326860814946E-2</c:v>
                </c:pt>
                <c:pt idx="1415">
                  <c:v>1.7541232062309314E-2</c:v>
                </c:pt>
                <c:pt idx="1416">
                  <c:v>1.7524373253282814E-2</c:v>
                </c:pt>
                <c:pt idx="1417">
                  <c:v>1.7507752304290893E-2</c:v>
                </c:pt>
                <c:pt idx="1418">
                  <c:v>1.7491371089848329E-2</c:v>
                </c:pt>
                <c:pt idx="1419">
                  <c:v>1.7475231488432996E-2</c:v>
                </c:pt>
                <c:pt idx="1420">
                  <c:v>1.745933538249175E-2</c:v>
                </c:pt>
                <c:pt idx="1421">
                  <c:v>1.7443237064893192E-2</c:v>
                </c:pt>
                <c:pt idx="1422">
                  <c:v>1.7427851751665398E-2</c:v>
                </c:pt>
                <c:pt idx="1423">
                  <c:v>1.74127149806181E-2</c:v>
                </c:pt>
                <c:pt idx="1424">
                  <c:v>1.7397828645468835E-2</c:v>
                </c:pt>
                <c:pt idx="1425">
                  <c:v>1.7383194643913368E-2</c:v>
                </c:pt>
                <c:pt idx="1426">
                  <c:v>1.7368814877630739E-2</c:v>
                </c:pt>
                <c:pt idx="1427">
                  <c:v>1.7353306624918876E-2</c:v>
                </c:pt>
                <c:pt idx="1428">
                  <c:v>1.7340825677544594E-2</c:v>
                </c:pt>
                <c:pt idx="1429">
                  <c:v>1.7327220067055858E-2</c:v>
                </c:pt>
                <c:pt idx="1430">
                  <c:v>1.7313876338479348E-2</c:v>
                </c:pt>
                <c:pt idx="1431">
                  <c:v>1.7300796413478758E-2</c:v>
                </c:pt>
                <c:pt idx="1432">
                  <c:v>1.7287982217729231E-2</c:v>
                </c:pt>
                <c:pt idx="1433">
                  <c:v>1.7275435680921707E-2</c:v>
                </c:pt>
                <c:pt idx="1434">
                  <c:v>1.7263158736767523E-2</c:v>
                </c:pt>
                <c:pt idx="1435">
                  <c:v>1.7251153323004517E-2</c:v>
                </c:pt>
                <c:pt idx="1436">
                  <c:v>1.7239421381401398E-2</c:v>
                </c:pt>
                <c:pt idx="1437">
                  <c:v>1.7227964857762127E-2</c:v>
                </c:pt>
                <c:pt idx="1438">
                  <c:v>1.7216785701932448E-2</c:v>
                </c:pt>
                <c:pt idx="1439">
                  <c:v>1.7205885867803621E-2</c:v>
                </c:pt>
                <c:pt idx="1440">
                  <c:v>1.7195267313318961E-2</c:v>
                </c:pt>
                <c:pt idx="1441">
                  <c:v>1.7184932000477993E-2</c:v>
                </c:pt>
                <c:pt idx="1442">
                  <c:v>1.7174881895342563E-2</c:v>
                </c:pt>
                <c:pt idx="1443">
                  <c:v>1.7165118968042091E-2</c:v>
                </c:pt>
                <c:pt idx="1444">
                  <c:v>1.7155645192778356E-2</c:v>
                </c:pt>
                <c:pt idx="1445">
                  <c:v>1.7146462547832291E-2</c:v>
                </c:pt>
                <c:pt idx="1446">
                  <c:v>1.7137573015568768E-2</c:v>
                </c:pt>
                <c:pt idx="1447">
                  <c:v>1.7128975715357351E-2</c:v>
                </c:pt>
                <c:pt idx="1448">
                  <c:v>1.712049734940204E-2</c:v>
                </c:pt>
                <c:pt idx="1449">
                  <c:v>1.7112035098476041E-2</c:v>
                </c:pt>
                <c:pt idx="1450">
                  <c:v>1.7103589135744439E-2</c:v>
                </c:pt>
                <c:pt idx="1451">
                  <c:v>1.7095159634367307E-2</c:v>
                </c:pt>
                <c:pt idx="1452">
                  <c:v>1.7086746767499023E-2</c:v>
                </c:pt>
                <c:pt idx="1453">
                  <c:v>1.7078350708289829E-2</c:v>
                </c:pt>
                <c:pt idx="1454">
                  <c:v>1.7069971629884287E-2</c:v>
                </c:pt>
                <c:pt idx="1455">
                  <c:v>1.706160970542258E-2</c:v>
                </c:pt>
                <c:pt idx="1456">
                  <c:v>1.7053265108039881E-2</c:v>
                </c:pt>
                <c:pt idx="1457">
                  <c:v>1.704493801086546E-2</c:v>
                </c:pt>
                <c:pt idx="1458">
                  <c:v>1.7036628587025308E-2</c:v>
                </c:pt>
                <c:pt idx="1459">
                  <c:v>1.702833700963953E-2</c:v>
                </c:pt>
                <c:pt idx="1460">
                  <c:v>1.7020063451823629E-2</c:v>
                </c:pt>
                <c:pt idx="1461">
                  <c:v>1.7011808086688313E-2</c:v>
                </c:pt>
                <c:pt idx="1462">
                  <c:v>1.7003571087340141E-2</c:v>
                </c:pt>
                <c:pt idx="1463">
                  <c:v>1.6995352626880206E-2</c:v>
                </c:pt>
                <c:pt idx="1464">
                  <c:v>1.6985633904766737E-2</c:v>
                </c:pt>
                <c:pt idx="1465">
                  <c:v>1.6977457920663082E-2</c:v>
                </c:pt>
                <c:pt idx="1466">
                  <c:v>1.6969301046324284E-2</c:v>
                </c:pt>
                <c:pt idx="1467">
                  <c:v>1.6961163454845794E-2</c:v>
                </c:pt>
                <c:pt idx="1468">
                  <c:v>1.6953045319318068E-2</c:v>
                </c:pt>
                <c:pt idx="1469">
                  <c:v>1.694545399685091E-2</c:v>
                </c:pt>
                <c:pt idx="1470">
                  <c:v>1.6936868108454354E-2</c:v>
                </c:pt>
                <c:pt idx="1471">
                  <c:v>1.6928809379277553E-2</c:v>
                </c:pt>
                <c:pt idx="1472">
                  <c:v>1.6920770798368807E-2</c:v>
                </c:pt>
                <c:pt idx="1473">
                  <c:v>1.6913245677480006E-2</c:v>
                </c:pt>
                <c:pt idx="1474">
                  <c:v>1.6905244299859262E-2</c:v>
                </c:pt>
                <c:pt idx="1475">
                  <c:v>1.6897263549214371E-2</c:v>
                </c:pt>
                <c:pt idx="1476">
                  <c:v>1.6889303598581713E-2</c:v>
                </c:pt>
                <c:pt idx="1477">
                  <c:v>1.6881364620993291E-2</c:v>
                </c:pt>
                <c:pt idx="1478">
                  <c:v>1.687281413740814E-2</c:v>
                </c:pt>
                <c:pt idx="1479">
                  <c:v>1.6865550277055018E-2</c:v>
                </c:pt>
                <c:pt idx="1480">
                  <c:v>1.6857675256748365E-2</c:v>
                </c:pt>
                <c:pt idx="1481">
                  <c:v>1.6849821901571898E-2</c:v>
                </c:pt>
                <c:pt idx="1482">
                  <c:v>1.6840567527584668E-2</c:v>
                </c:pt>
                <c:pt idx="1483">
                  <c:v>1.6832763834466045E-2</c:v>
                </c:pt>
                <c:pt idx="1484">
                  <c:v>1.6824982377319178E-2</c:v>
                </c:pt>
                <c:pt idx="1485">
                  <c:v>1.681722332915532E-2</c:v>
                </c:pt>
                <c:pt idx="1486">
                  <c:v>1.6809929684464601E-2</c:v>
                </c:pt>
                <c:pt idx="1487">
                  <c:v>1.6801773151804634E-2</c:v>
                </c:pt>
                <c:pt idx="1488">
                  <c:v>1.6794082368620927E-2</c:v>
                </c:pt>
                <c:pt idx="1489">
                  <c:v>1.6786414686428643E-2</c:v>
                </c:pt>
                <c:pt idx="1490">
                  <c:v>1.677877027821964E-2</c:v>
                </c:pt>
                <c:pt idx="1491">
                  <c:v>1.6771149316982741E-2</c:v>
                </c:pt>
                <c:pt idx="1492">
                  <c:v>1.6763551975703277E-2</c:v>
                </c:pt>
                <c:pt idx="1493">
                  <c:v>1.6755978427362657E-2</c:v>
                </c:pt>
                <c:pt idx="1494">
                  <c:v>1.6748428844938809E-2</c:v>
                </c:pt>
                <c:pt idx="1495">
                  <c:v>1.6740903401405955E-2</c:v>
                </c:pt>
                <c:pt idx="1496">
                  <c:v>1.6733402269735274E-2</c:v>
                </c:pt>
                <c:pt idx="1497">
                  <c:v>1.6725925622894447E-2</c:v>
                </c:pt>
                <c:pt idx="1498">
                  <c:v>1.6718473633846813E-2</c:v>
                </c:pt>
                <c:pt idx="1499">
                  <c:v>1.6711046475553527E-2</c:v>
                </c:pt>
                <c:pt idx="1500">
                  <c:v>1.6703644320972037E-2</c:v>
                </c:pt>
                <c:pt idx="1501">
                  <c:v>1.6696267343056313E-2</c:v>
                </c:pt>
                <c:pt idx="1502">
                  <c:v>1.6688915714757058E-2</c:v>
                </c:pt>
                <c:pt idx="1503">
                  <c:v>1.6681589609022135E-2</c:v>
                </c:pt>
                <c:pt idx="1504">
                  <c:v>1.6674289198795929E-2</c:v>
                </c:pt>
                <c:pt idx="1505">
                  <c:v>1.6667014657019776E-2</c:v>
                </c:pt>
                <c:pt idx="1506">
                  <c:v>1.6659766156632397E-2</c:v>
                </c:pt>
                <c:pt idx="1507">
                  <c:v>1.6652543870568592E-2</c:v>
                </c:pt>
                <c:pt idx="1508">
                  <c:v>1.6645690230847391E-2</c:v>
                </c:pt>
                <c:pt idx="1509">
                  <c:v>1.6638178633139572E-2</c:v>
                </c:pt>
                <c:pt idx="1510">
                  <c:v>1.6631036027630237E-2</c:v>
                </c:pt>
                <c:pt idx="1511">
                  <c:v>1.6623920328157099E-2</c:v>
                </c:pt>
                <c:pt idx="1512">
                  <c:v>1.6616831707640806E-2</c:v>
                </c:pt>
                <c:pt idx="1513">
                  <c:v>1.6609770338999602E-2</c:v>
                </c:pt>
                <c:pt idx="1514">
                  <c:v>1.6602736395149337E-2</c:v>
                </c:pt>
                <c:pt idx="1515">
                  <c:v>1.6595730049002812E-2</c:v>
                </c:pt>
                <c:pt idx="1516">
                  <c:v>1.6585968005372407E-2</c:v>
                </c:pt>
                <c:pt idx="1517">
                  <c:v>1.6579025807510576E-2</c:v>
                </c:pt>
                <c:pt idx="1518">
                  <c:v>1.657211177264397E-2</c:v>
                </c:pt>
                <c:pt idx="1519">
                  <c:v>1.6565226073662235E-2</c:v>
                </c:pt>
                <c:pt idx="1520">
                  <c:v>1.6558368883452391E-2</c:v>
                </c:pt>
                <c:pt idx="1521">
                  <c:v>1.6551540374899486E-2</c:v>
                </c:pt>
                <c:pt idx="1522">
                  <c:v>1.6544740720885725E-2</c:v>
                </c:pt>
                <c:pt idx="1523">
                  <c:v>1.6537970094291771E-2</c:v>
                </c:pt>
                <c:pt idx="1524">
                  <c:v>1.6531228667995668E-2</c:v>
                </c:pt>
                <c:pt idx="1525">
                  <c:v>1.6524516614873051E-2</c:v>
                </c:pt>
                <c:pt idx="1526">
                  <c:v>1.6517834107798231E-2</c:v>
                </c:pt>
                <c:pt idx="1527">
                  <c:v>1.6511181319643339E-2</c:v>
                </c:pt>
                <c:pt idx="1528">
                  <c:v>1.6504558423278096E-2</c:v>
                </c:pt>
                <c:pt idx="1529">
                  <c:v>1.6497965591570681E-2</c:v>
                </c:pt>
                <c:pt idx="1530">
                  <c:v>1.6490467962380961E-2</c:v>
                </c:pt>
                <c:pt idx="1531">
                  <c:v>1.6483940137037894E-2</c:v>
                </c:pt>
                <c:pt idx="1532">
                  <c:v>1.6477442919640158E-2</c:v>
                </c:pt>
                <c:pt idx="1533">
                  <c:v>1.647097648304827E-2</c:v>
                </c:pt>
                <c:pt idx="1534">
                  <c:v>1.6464541000121437E-2</c:v>
                </c:pt>
                <c:pt idx="1535">
                  <c:v>1.6458136643716894E-2</c:v>
                </c:pt>
                <c:pt idx="1536">
                  <c:v>1.6451763586690784E-2</c:v>
                </c:pt>
                <c:pt idx="1537">
                  <c:v>1.6445422001897275E-2</c:v>
                </c:pt>
                <c:pt idx="1538">
                  <c:v>1.6439112062189003E-2</c:v>
                </c:pt>
                <c:pt idx="1539">
                  <c:v>1.6432833940417949E-2</c:v>
                </c:pt>
                <c:pt idx="1540">
                  <c:v>1.6426587809433898E-2</c:v>
                </c:pt>
                <c:pt idx="1541">
                  <c:v>1.6420373842086205E-2</c:v>
                </c:pt>
                <c:pt idx="1542">
                  <c:v>1.6414192211222468E-2</c:v>
                </c:pt>
                <c:pt idx="1543">
                  <c:v>1.6408043089689194E-2</c:v>
                </c:pt>
                <c:pt idx="1544">
                  <c:v>1.6401926650331786E-2</c:v>
                </c:pt>
                <c:pt idx="1545">
                  <c:v>1.6395843065995001E-2</c:v>
                </c:pt>
                <c:pt idx="1546">
                  <c:v>1.6389792509521842E-2</c:v>
                </c:pt>
                <c:pt idx="1547">
                  <c:v>1.63837751537553E-2</c:v>
                </c:pt>
                <c:pt idx="1548">
                  <c:v>1.6377791171536194E-2</c:v>
                </c:pt>
                <c:pt idx="1549">
                  <c:v>1.6371840735706203E-2</c:v>
                </c:pt>
                <c:pt idx="1550">
                  <c:v>1.6365924019104829E-2</c:v>
                </c:pt>
                <c:pt idx="1551">
                  <c:v>1.6360041194571566E-2</c:v>
                </c:pt>
                <c:pt idx="1552">
                  <c:v>1.6354192434945253E-2</c:v>
                </c:pt>
                <c:pt idx="1553">
                  <c:v>1.6348377913063632E-2</c:v>
                </c:pt>
                <c:pt idx="1554">
                  <c:v>1.6342597801764672E-2</c:v>
                </c:pt>
                <c:pt idx="1555">
                  <c:v>1.6336852273885236E-2</c:v>
                </c:pt>
                <c:pt idx="1556">
                  <c:v>1.6331141502261972E-2</c:v>
                </c:pt>
                <c:pt idx="1557">
                  <c:v>1.6325465659731534E-2</c:v>
                </c:pt>
                <c:pt idx="1558">
                  <c:v>1.6319824919129693E-2</c:v>
                </c:pt>
                <c:pt idx="1559">
                  <c:v>1.631421945329244E-2</c:v>
                </c:pt>
                <c:pt idx="1560">
                  <c:v>1.6308649435055111E-2</c:v>
                </c:pt>
                <c:pt idx="1561">
                  <c:v>1.6303115037253919E-2</c:v>
                </c:pt>
                <c:pt idx="1562">
                  <c:v>1.6297616432723535E-2</c:v>
                </c:pt>
                <c:pt idx="1563">
                  <c:v>1.6292153794300396E-2</c:v>
                </c:pt>
                <c:pt idx="1564">
                  <c:v>1.628672729481918E-2</c:v>
                </c:pt>
                <c:pt idx="1565">
                  <c:v>1.6281337107116316E-2</c:v>
                </c:pt>
                <c:pt idx="1566">
                  <c:v>1.6275983404027576E-2</c:v>
                </c:pt>
                <c:pt idx="1567">
                  <c:v>1.6270666358389387E-2</c:v>
                </c:pt>
                <c:pt idx="1568">
                  <c:v>1.6265386143037967E-2</c:v>
                </c:pt>
                <c:pt idx="1569">
                  <c:v>1.6260142930809962E-2</c:v>
                </c:pt>
                <c:pt idx="1570">
                  <c:v>1.625493689454377E-2</c:v>
                </c:pt>
                <c:pt idx="1571">
                  <c:v>1.6249768207076482E-2</c:v>
                </c:pt>
                <c:pt idx="1572">
                  <c:v>1.6244637041246717E-2</c:v>
                </c:pt>
                <c:pt idx="1573">
                  <c:v>1.6239543569893752E-2</c:v>
                </c:pt>
                <c:pt idx="1574">
                  <c:v>1.6234487965857303E-2</c:v>
                </c:pt>
                <c:pt idx="1575">
                  <c:v>1.6229470401978401E-2</c:v>
                </c:pt>
                <c:pt idx="1576">
                  <c:v>1.6224491051098067E-2</c:v>
                </c:pt>
                <c:pt idx="1577">
                  <c:v>1.6219550086059093E-2</c:v>
                </c:pt>
                <c:pt idx="1578">
                  <c:v>1.6214647679704691E-2</c:v>
                </c:pt>
                <c:pt idx="1579">
                  <c:v>1.6209784004879397E-2</c:v>
                </c:pt>
                <c:pt idx="1580">
                  <c:v>1.6204959234428398E-2</c:v>
                </c:pt>
                <c:pt idx="1581">
                  <c:v>1.6200173541198858E-2</c:v>
                </c:pt>
                <c:pt idx="1582">
                  <c:v>1.6195427098038378E-2</c:v>
                </c:pt>
                <c:pt idx="1583">
                  <c:v>1.6190720077796525E-2</c:v>
                </c:pt>
                <c:pt idx="1584">
                  <c:v>1.618605265332353E-2</c:v>
                </c:pt>
                <c:pt idx="1585">
                  <c:v>1.6181424997472243E-2</c:v>
                </c:pt>
                <c:pt idx="1586">
                  <c:v>1.6176837283095522E-2</c:v>
                </c:pt>
                <c:pt idx="1587">
                  <c:v>1.6172289683048853E-2</c:v>
                </c:pt>
                <c:pt idx="1588">
                  <c:v>1.6167782370189246E-2</c:v>
                </c:pt>
                <c:pt idx="1589">
                  <c:v>1.6163315517374818E-2</c:v>
                </c:pt>
                <c:pt idx="1590">
                  <c:v>1.6158889297466745E-2</c:v>
                </c:pt>
                <c:pt idx="1591">
                  <c:v>1.6154503883326642E-2</c:v>
                </c:pt>
                <c:pt idx="1592">
                  <c:v>1.6150159447818755E-2</c:v>
                </c:pt>
                <c:pt idx="1593">
                  <c:v>1.6145856163809293E-2</c:v>
                </c:pt>
                <c:pt idx="1594">
                  <c:v>1.6141594204166443E-2</c:v>
                </c:pt>
                <c:pt idx="1595">
                  <c:v>1.6137373741761024E-2</c:v>
                </c:pt>
                <c:pt idx="1596">
                  <c:v>1.6133194949465159E-2</c:v>
                </c:pt>
                <c:pt idx="1597">
                  <c:v>1.612905800015426E-2</c:v>
                </c:pt>
                <c:pt idx="1598">
                  <c:v>1.6124963066705272E-2</c:v>
                </c:pt>
                <c:pt idx="1599">
                  <c:v>1.6120910321997774E-2</c:v>
                </c:pt>
                <c:pt idx="1600">
                  <c:v>1.6116899938914402E-2</c:v>
                </c:pt>
                <c:pt idx="1601">
                  <c:v>1.6112932090339548E-2</c:v>
                </c:pt>
                <c:pt idx="1602">
                  <c:v>1.6109006949160887E-2</c:v>
                </c:pt>
                <c:pt idx="1603">
                  <c:v>1.6105124688268729E-2</c:v>
                </c:pt>
                <c:pt idx="1604">
                  <c:v>1.6101285480555779E-2</c:v>
                </c:pt>
                <c:pt idx="1605">
                  <c:v>1.6097489498917827E-2</c:v>
                </c:pt>
                <c:pt idx="1606">
                  <c:v>1.6093736916254368E-2</c:v>
                </c:pt>
                <c:pt idx="1607">
                  <c:v>1.6090027905466445E-2</c:v>
                </c:pt>
                <c:pt idx="1608">
                  <c:v>1.6086362639459468E-2</c:v>
                </c:pt>
                <c:pt idx="1609">
                  <c:v>1.6082741291141484E-2</c:v>
                </c:pt>
                <c:pt idx="1610">
                  <c:v>1.6079164033423386E-2</c:v>
                </c:pt>
                <c:pt idx="1611">
                  <c:v>1.6075631039220658E-2</c:v>
                </c:pt>
                <c:pt idx="1612">
                  <c:v>1.6072142481450984E-2</c:v>
                </c:pt>
                <c:pt idx="1613">
                  <c:v>1.6068698533035986E-2</c:v>
                </c:pt>
                <c:pt idx="1614">
                  <c:v>1.6065299366900571E-2</c:v>
                </c:pt>
                <c:pt idx="1615">
                  <c:v>1.6061945155974026E-2</c:v>
                </c:pt>
                <c:pt idx="1616">
                  <c:v>1.6058636073188051E-2</c:v>
                </c:pt>
                <c:pt idx="1617">
                  <c:v>1.6055372291480033E-2</c:v>
                </c:pt>
                <c:pt idx="1618">
                  <c:v>1.6052153983789112E-2</c:v>
                </c:pt>
                <c:pt idx="1619">
                  <c:v>1.604898132305969E-2</c:v>
                </c:pt>
                <c:pt idx="1620">
                  <c:v>1.6045854482240107E-2</c:v>
                </c:pt>
                <c:pt idx="1621">
                  <c:v>1.6042773634282647E-2</c:v>
                </c:pt>
                <c:pt idx="1622">
                  <c:v>1.6039738952143095E-2</c:v>
                </c:pt>
                <c:pt idx="1623">
                  <c:v>1.6036750608782714E-2</c:v>
                </c:pt>
                <c:pt idx="1624">
                  <c:v>1.6033808777166265E-2</c:v>
                </c:pt>
                <c:pt idx="1625">
                  <c:v>1.6030913630263339E-2</c:v>
                </c:pt>
                <c:pt idx="1626">
                  <c:v>1.6028065341047677E-2</c:v>
                </c:pt>
                <c:pt idx="1627">
                  <c:v>1.6025264082498061E-2</c:v>
                </c:pt>
                <c:pt idx="1628">
                  <c:v>1.6022510027597435E-2</c:v>
                </c:pt>
                <c:pt idx="1629">
                  <c:v>1.6019995912700483E-2</c:v>
                </c:pt>
                <c:pt idx="1630">
                  <c:v>1.6017340177565072E-2</c:v>
                </c:pt>
                <c:pt idx="1631">
                  <c:v>1.6014732179540535E-2</c:v>
                </c:pt>
                <c:pt idx="1632">
                  <c:v>1.6012172091636901E-2</c:v>
                </c:pt>
                <c:pt idx="1633">
                  <c:v>1.600966008686899E-2</c:v>
                </c:pt>
                <c:pt idx="1634">
                  <c:v>1.6007196338256431E-2</c:v>
                </c:pt>
                <c:pt idx="1635">
                  <c:v>1.600478101882476E-2</c:v>
                </c:pt>
                <c:pt idx="1636">
                  <c:v>1.6002414301604307E-2</c:v>
                </c:pt>
                <c:pt idx="1637">
                  <c:v>1.6000096359631299E-2</c:v>
                </c:pt>
                <c:pt idx="1638">
                  <c:v>1.5997827365946991E-2</c:v>
                </c:pt>
                <c:pt idx="1639">
                  <c:v>1.5995607493598102E-2</c:v>
                </c:pt>
                <c:pt idx="1640">
                  <c:v>1.5993436915638325E-2</c:v>
                </c:pt>
                <c:pt idx="1641">
                  <c:v>1.5991315805125302E-2</c:v>
                </c:pt>
                <c:pt idx="1642">
                  <c:v>1.5989244335124306E-2</c:v>
                </c:pt>
                <c:pt idx="1643">
                  <c:v>1.5987222678704768E-2</c:v>
                </c:pt>
                <c:pt idx="1644">
                  <c:v>1.5985251008943758E-2</c:v>
                </c:pt>
                <c:pt idx="1645">
                  <c:v>1.5983329498923591E-2</c:v>
                </c:pt>
                <c:pt idx="1646">
                  <c:v>1.5981458321732256E-2</c:v>
                </c:pt>
                <c:pt idx="1647">
                  <c:v>1.5979637650466047E-2</c:v>
                </c:pt>
                <c:pt idx="1648">
                  <c:v>1.5977867658225182E-2</c:v>
                </c:pt>
                <c:pt idx="1649">
                  <c:v>1.5976148518117975E-2</c:v>
                </c:pt>
                <c:pt idx="1650">
                  <c:v>1.5974480403258617E-2</c:v>
                </c:pt>
                <c:pt idx="1651">
                  <c:v>1.5972863486768081E-2</c:v>
                </c:pt>
                <c:pt idx="1652">
                  <c:v>1.5971297941774546E-2</c:v>
                </c:pt>
                <c:pt idx="1653">
                  <c:v>1.5969783941411436E-2</c:v>
                </c:pt>
                <c:pt idx="1654">
                  <c:v>1.5968321658821557E-2</c:v>
                </c:pt>
                <c:pt idx="1655">
                  <c:v>1.5966906193307578E-2</c:v>
                </c:pt>
                <c:pt idx="1656">
                  <c:v>1.5965450076489637E-2</c:v>
                </c:pt>
                <c:pt idx="1657">
                  <c:v>1.596392137890407E-2</c:v>
                </c:pt>
                <c:pt idx="1658">
                  <c:v>1.5962319845890104E-2</c:v>
                </c:pt>
                <c:pt idx="1659">
                  <c:v>1.5960645222369594E-2</c:v>
                </c:pt>
                <c:pt idx="1660">
                  <c:v>1.5958897252846809E-2</c:v>
                </c:pt>
                <c:pt idx="1661">
                  <c:v>1.5957075681409513E-2</c:v>
                </c:pt>
                <c:pt idx="1662">
                  <c:v>1.5955180251728981E-2</c:v>
                </c:pt>
                <c:pt idx="1663">
                  <c:v>1.5953210707058459E-2</c:v>
                </c:pt>
                <c:pt idx="1664">
                  <c:v>1.5951166790236438E-2</c:v>
                </c:pt>
                <c:pt idx="1665">
                  <c:v>1.5949048243684698E-2</c:v>
                </c:pt>
                <c:pt idx="1666">
                  <c:v>1.5946854809408519E-2</c:v>
                </c:pt>
                <c:pt idx="1667">
                  <c:v>1.594458622899822E-2</c:v>
                </c:pt>
                <c:pt idx="1668">
                  <c:v>1.5942242243628047E-2</c:v>
                </c:pt>
                <c:pt idx="1669">
                  <c:v>1.593982259405663E-2</c:v>
                </c:pt>
                <c:pt idx="1670">
                  <c:v>1.5937327020628066E-2</c:v>
                </c:pt>
                <c:pt idx="1671">
                  <c:v>1.5934755263271049E-2</c:v>
                </c:pt>
                <c:pt idx="1672">
                  <c:v>1.5932107061499733E-2</c:v>
                </c:pt>
                <c:pt idx="1673">
                  <c:v>1.5929382154413314E-2</c:v>
                </c:pt>
                <c:pt idx="1674">
                  <c:v>1.5926580280697107E-2</c:v>
                </c:pt>
                <c:pt idx="1675">
                  <c:v>1.5923701178621668E-2</c:v>
                </c:pt>
                <c:pt idx="1676">
                  <c:v>1.592074458604413E-2</c:v>
                </c:pt>
                <c:pt idx="1677">
                  <c:v>1.5917710240407737E-2</c:v>
                </c:pt>
                <c:pt idx="1678">
                  <c:v>1.5914597878742078E-2</c:v>
                </c:pt>
                <c:pt idx="1679">
                  <c:v>1.591140723766352E-2</c:v>
                </c:pt>
                <c:pt idx="1680">
                  <c:v>1.5908138053375431E-2</c:v>
                </c:pt>
                <c:pt idx="1681">
                  <c:v>1.5904790061667957E-2</c:v>
                </c:pt>
                <c:pt idx="1682">
                  <c:v>1.5901349112861566E-2</c:v>
                </c:pt>
                <c:pt idx="1683">
                  <c:v>1.5897848303522488E-2</c:v>
                </c:pt>
                <c:pt idx="1684">
                  <c:v>1.5894267571635708E-2</c:v>
                </c:pt>
                <c:pt idx="1685">
                  <c:v>1.5890606650210415E-2</c:v>
                </c:pt>
                <c:pt idx="1686">
                  <c:v>1.588686527184275E-2</c:v>
                </c:pt>
                <c:pt idx="1687">
                  <c:v>1.5883043168716044E-2</c:v>
                </c:pt>
                <c:pt idx="1688">
                  <c:v>1.5879140072601459E-2</c:v>
                </c:pt>
                <c:pt idx="1689">
                  <c:v>1.5875155714857998E-2</c:v>
                </c:pt>
                <c:pt idx="1690">
                  <c:v>1.5870502313955467E-2</c:v>
                </c:pt>
                <c:pt idx="1691">
                  <c:v>1.58663429176263E-2</c:v>
                </c:pt>
                <c:pt idx="1692">
                  <c:v>1.5862101412686586E-2</c:v>
                </c:pt>
                <c:pt idx="1693">
                  <c:v>1.5857777528789741E-2</c:v>
                </c:pt>
                <c:pt idx="1694">
                  <c:v>1.5853370995178098E-2</c:v>
                </c:pt>
                <c:pt idx="1695">
                  <c:v>1.5848881540683799E-2</c:v>
                </c:pt>
                <c:pt idx="1696">
                  <c:v>1.584430889372836E-2</c:v>
                </c:pt>
                <c:pt idx="1697">
                  <c:v>1.5839652782321793E-2</c:v>
                </c:pt>
                <c:pt idx="1698">
                  <c:v>1.5834912934065661E-2</c:v>
                </c:pt>
                <c:pt idx="1699">
                  <c:v>1.5830089076150244E-2</c:v>
                </c:pt>
                <c:pt idx="1700">
                  <c:v>1.5825180935357824E-2</c:v>
                </c:pt>
                <c:pt idx="1701">
                  <c:v>1.5820188238059602E-2</c:v>
                </c:pt>
                <c:pt idx="1702">
                  <c:v>1.5815110710218357E-2</c:v>
                </c:pt>
                <c:pt idx="1703">
                  <c:v>1.5809948077389065E-2</c:v>
                </c:pt>
                <c:pt idx="1704">
                  <c:v>1.5804700064715866E-2</c:v>
                </c:pt>
                <c:pt idx="1705">
                  <c:v>1.5799366396936208E-2</c:v>
                </c:pt>
                <c:pt idx="1706">
                  <c:v>1.5793946798379095E-2</c:v>
                </c:pt>
                <c:pt idx="1707">
                  <c:v>1.5788442264410951E-2</c:v>
                </c:pt>
                <c:pt idx="1708">
                  <c:v>1.578293016965859E-2</c:v>
                </c:pt>
                <c:pt idx="1709">
                  <c:v>1.5777456383930126E-2</c:v>
                </c:pt>
                <c:pt idx="1710">
                  <c:v>1.5772021057200717E-2</c:v>
                </c:pt>
                <c:pt idx="1711">
                  <c:v>1.576662433944705E-2</c:v>
                </c:pt>
                <c:pt idx="1712">
                  <c:v>1.5761266380646909E-2</c:v>
                </c:pt>
                <c:pt idx="1713">
                  <c:v>1.5755947330778956E-2</c:v>
                </c:pt>
                <c:pt idx="1714">
                  <c:v>1.5750667339823377E-2</c:v>
                </c:pt>
                <c:pt idx="1715">
                  <c:v>1.5745426557761906E-2</c:v>
                </c:pt>
                <c:pt idx="1716">
                  <c:v>1.5740225134577578E-2</c:v>
                </c:pt>
                <c:pt idx="1717">
                  <c:v>1.5735063220254746E-2</c:v>
                </c:pt>
                <c:pt idx="1718">
                  <c:v>1.5729940964779955E-2</c:v>
                </c:pt>
                <c:pt idx="1719">
                  <c:v>1.5724858518140625E-2</c:v>
                </c:pt>
                <c:pt idx="1720">
                  <c:v>1.5719816030326367E-2</c:v>
                </c:pt>
                <c:pt idx="1721">
                  <c:v>1.5714813651327666E-2</c:v>
                </c:pt>
                <c:pt idx="1722">
                  <c:v>1.5709851531138071E-2</c:v>
                </c:pt>
                <c:pt idx="1723">
                  <c:v>1.5704929819752453E-2</c:v>
                </c:pt>
                <c:pt idx="1724">
                  <c:v>1.5699354679323794E-2</c:v>
                </c:pt>
                <c:pt idx="1725">
                  <c:v>1.5694520063325296E-2</c:v>
                </c:pt>
                <c:pt idx="1726">
                  <c:v>1.5689726327555754E-2</c:v>
                </c:pt>
                <c:pt idx="1727">
                  <c:v>1.5684973622017699E-2</c:v>
                </c:pt>
                <c:pt idx="1728">
                  <c:v>1.5680262096716944E-2</c:v>
                </c:pt>
                <c:pt idx="1729">
                  <c:v>1.5675591901661061E-2</c:v>
                </c:pt>
                <c:pt idx="1730">
                  <c:v>1.5670963186859586E-2</c:v>
                </c:pt>
                <c:pt idx="1731">
                  <c:v>1.5666376102324908E-2</c:v>
                </c:pt>
                <c:pt idx="1732">
                  <c:v>1.56618307980716E-2</c:v>
                </c:pt>
                <c:pt idx="1733">
                  <c:v>1.565732742411665E-2</c:v>
                </c:pt>
                <c:pt idx="1734">
                  <c:v>1.5652866130479889E-2</c:v>
                </c:pt>
                <c:pt idx="1735">
                  <c:v>1.5648447067183338E-2</c:v>
                </c:pt>
                <c:pt idx="1736">
                  <c:v>1.5644070384251869E-2</c:v>
                </c:pt>
                <c:pt idx="1737">
                  <c:v>1.5639736231713414E-2</c:v>
                </c:pt>
                <c:pt idx="1738">
                  <c:v>1.5635684393797106E-2</c:v>
                </c:pt>
                <c:pt idx="1739">
                  <c:v>1.5631196117939557E-2</c:v>
                </c:pt>
                <c:pt idx="1740">
                  <c:v>1.5626990456774039E-2</c:v>
                </c:pt>
                <c:pt idx="1741">
                  <c:v>1.5622827926140658E-2</c:v>
                </c:pt>
                <c:pt idx="1742">
                  <c:v>1.5618708676080919E-2</c:v>
                </c:pt>
                <c:pt idx="1743">
                  <c:v>1.5614632856641377E-2</c:v>
                </c:pt>
                <c:pt idx="1744">
                  <c:v>1.5610600617870334E-2</c:v>
                </c:pt>
                <c:pt idx="1745">
                  <c:v>1.5606612109818939E-2</c:v>
                </c:pt>
                <c:pt idx="1746">
                  <c:v>1.5602667482543159E-2</c:v>
                </c:pt>
                <c:pt idx="1747">
                  <c:v>1.5598766886101373E-2</c:v>
                </c:pt>
                <c:pt idx="1748">
                  <c:v>1.5594910470554802E-2</c:v>
                </c:pt>
                <c:pt idx="1749">
                  <c:v>1.5591098385969927E-2</c:v>
                </c:pt>
                <c:pt idx="1750">
                  <c:v>1.55873307824152E-2</c:v>
                </c:pt>
                <c:pt idx="1751">
                  <c:v>1.558360780996345E-2</c:v>
                </c:pt>
                <c:pt idx="1752">
                  <c:v>1.5579929618691233E-2</c:v>
                </c:pt>
                <c:pt idx="1753">
                  <c:v>1.5576296358678823E-2</c:v>
                </c:pt>
                <c:pt idx="1754">
                  <c:v>1.5572708180010003E-2</c:v>
                </c:pt>
                <c:pt idx="1755">
                  <c:v>1.5569165232772715E-2</c:v>
                </c:pt>
                <c:pt idx="1756">
                  <c:v>1.5565667667059281E-2</c:v>
                </c:pt>
                <c:pt idx="1757">
                  <c:v>1.5562215632965526E-2</c:v>
                </c:pt>
                <c:pt idx="1758">
                  <c:v>1.5558809280591439E-2</c:v>
                </c:pt>
                <c:pt idx="1759">
                  <c:v>1.5555448760041387E-2</c:v>
                </c:pt>
                <c:pt idx="1760">
                  <c:v>1.5552134221423899E-2</c:v>
                </c:pt>
                <c:pt idx="1761">
                  <c:v>1.5548865814852099E-2</c:v>
                </c:pt>
                <c:pt idx="1762">
                  <c:v>1.554564369044306E-2</c:v>
                </c:pt>
                <c:pt idx="1763">
                  <c:v>1.5542467998318229E-2</c:v>
                </c:pt>
                <c:pt idx="1764">
                  <c:v>1.5539338888604533E-2</c:v>
                </c:pt>
                <c:pt idx="1765">
                  <c:v>1.55362565114324E-2</c:v>
                </c:pt>
                <c:pt idx="1766">
                  <c:v>1.5533221016937734E-2</c:v>
                </c:pt>
                <c:pt idx="1767">
                  <c:v>1.5530232555260377E-2</c:v>
                </c:pt>
                <c:pt idx="1768">
                  <c:v>1.5527291276545655E-2</c:v>
                </c:pt>
                <c:pt idx="1769">
                  <c:v>1.5524397330943705E-2</c:v>
                </c:pt>
                <c:pt idx="1770">
                  <c:v>1.5521550868609265E-2</c:v>
                </c:pt>
                <c:pt idx="1771">
                  <c:v>1.5518752039702327E-2</c:v>
                </c:pt>
                <c:pt idx="1772">
                  <c:v>1.5516000994387925E-2</c:v>
                </c:pt>
                <c:pt idx="1773">
                  <c:v>1.5513297882836782E-2</c:v>
                </c:pt>
                <c:pt idx="1774">
                  <c:v>1.5510642855223786E-2</c:v>
                </c:pt>
                <c:pt idx="1775">
                  <c:v>1.5508036061729954E-2</c:v>
                </c:pt>
                <c:pt idx="1776">
                  <c:v>1.5505480375352593E-2</c:v>
                </c:pt>
                <c:pt idx="1777">
                  <c:v>1.550298436922928E-2</c:v>
                </c:pt>
                <c:pt idx="1778">
                  <c:v>1.5500537094913659E-2</c:v>
                </c:pt>
                <c:pt idx="1779">
                  <c:v>1.5498138702621914E-2</c:v>
                </c:pt>
                <c:pt idx="1780">
                  <c:v>1.5495789342574808E-2</c:v>
                </c:pt>
                <c:pt idx="1781">
                  <c:v>1.5492891002325379E-2</c:v>
                </c:pt>
                <c:pt idx="1782">
                  <c:v>1.5491238320127412E-2</c:v>
                </c:pt>
                <c:pt idx="1783">
                  <c:v>1.5489036958198482E-2</c:v>
                </c:pt>
                <c:pt idx="1784">
                  <c:v>1.548688522945714E-2</c:v>
                </c:pt>
                <c:pt idx="1785">
                  <c:v>1.5484142590690701E-2</c:v>
                </c:pt>
                <c:pt idx="1786">
                  <c:v>1.5482731272545942E-2</c:v>
                </c:pt>
                <c:pt idx="1787">
                  <c:v>1.5480729344896239E-2</c:v>
                </c:pt>
                <c:pt idx="1788">
                  <c:v>1.5478777651474868E-2</c:v>
                </c:pt>
                <c:pt idx="1789">
                  <c:v>1.5477105005512231E-2</c:v>
                </c:pt>
                <c:pt idx="1790">
                  <c:v>1.5473523061796054E-2</c:v>
                </c:pt>
                <c:pt idx="1791">
                  <c:v>1.5471744705277133E-2</c:v>
                </c:pt>
                <c:pt idx="1792">
                  <c:v>1.547001724418373E-2</c:v>
                </c:pt>
                <c:pt idx="1793">
                  <c:v>1.5468340828808991E-2</c:v>
                </c:pt>
                <c:pt idx="1794">
                  <c:v>1.5466715609453952E-2</c:v>
                </c:pt>
                <c:pt idx="1795">
                  <c:v>1.5465141736425554E-2</c:v>
                </c:pt>
                <c:pt idx="1796">
                  <c:v>1.5463619360038629E-2</c:v>
                </c:pt>
                <c:pt idx="1797">
                  <c:v>1.5462148630614792E-2</c:v>
                </c:pt>
                <c:pt idx="1798">
                  <c:v>1.5460729698481796E-2</c:v>
                </c:pt>
                <c:pt idx="1799">
                  <c:v>1.5459362713975713E-2</c:v>
                </c:pt>
                <c:pt idx="1800">
                  <c:v>1.5458047827439403E-2</c:v>
                </c:pt>
                <c:pt idx="1801">
                  <c:v>1.5456785189222956E-2</c:v>
                </c:pt>
                <c:pt idx="1802">
                  <c:v>1.5455574949684124E-2</c:v>
                </c:pt>
                <c:pt idx="1803">
                  <c:v>1.5454417259187671E-2</c:v>
                </c:pt>
                <c:pt idx="1804">
                  <c:v>1.5453312268106898E-2</c:v>
                </c:pt>
                <c:pt idx="1805">
                  <c:v>1.5452260126821679E-2</c:v>
                </c:pt>
                <c:pt idx="1806">
                  <c:v>1.5451260985719769E-2</c:v>
                </c:pt>
                <c:pt idx="1807">
                  <c:v>1.5450314995197469E-2</c:v>
                </c:pt>
                <c:pt idx="1808">
                  <c:v>1.5449422305658085E-2</c:v>
                </c:pt>
                <c:pt idx="1809">
                  <c:v>1.5448583067513462E-2</c:v>
                </c:pt>
                <c:pt idx="1810">
                  <c:v>1.5447797431183114E-2</c:v>
                </c:pt>
                <c:pt idx="1811">
                  <c:v>1.5447065547095096E-2</c:v>
                </c:pt>
                <c:pt idx="1812">
                  <c:v>1.5446387565685123E-2</c:v>
                </c:pt>
                <c:pt idx="1813">
                  <c:v>1.5445763637397457E-2</c:v>
                </c:pt>
                <c:pt idx="1814">
                  <c:v>1.5445193912684681E-2</c:v>
                </c:pt>
                <c:pt idx="1815">
                  <c:v>1.5444678542007697E-2</c:v>
                </c:pt>
                <c:pt idx="1816">
                  <c:v>1.5444217675836609E-2</c:v>
                </c:pt>
                <c:pt idx="1817">
                  <c:v>1.5443811464649401E-2</c:v>
                </c:pt>
                <c:pt idx="1818">
                  <c:v>1.5443460058932601E-2</c:v>
                </c:pt>
                <c:pt idx="1819">
                  <c:v>1.5443163609182155E-2</c:v>
                </c:pt>
                <c:pt idx="1820">
                  <c:v>1.5442922265902329E-2</c:v>
                </c:pt>
                <c:pt idx="1821">
                  <c:v>1.5442736179606805E-2</c:v>
                </c:pt>
                <c:pt idx="1822">
                  <c:v>1.5442605500817811E-2</c:v>
                </c:pt>
                <c:pt idx="1823">
                  <c:v>1.5442530380066984E-2</c:v>
                </c:pt>
                <c:pt idx="1824">
                  <c:v>1.5442510967894951E-2</c:v>
                </c:pt>
                <c:pt idx="1825">
                  <c:v>1.5442547414851746E-2</c:v>
                </c:pt>
                <c:pt idx="1826">
                  <c:v>1.5442639871496168E-2</c:v>
                </c:pt>
                <c:pt idx="1827">
                  <c:v>1.5442788488398185E-2</c:v>
                </c:pt>
                <c:pt idx="1828">
                  <c:v>1.5442993416135212E-2</c:v>
                </c:pt>
                <c:pt idx="1829">
                  <c:v>1.5443254805295173E-2</c:v>
                </c:pt>
                <c:pt idx="1830">
                  <c:v>1.544357280647541E-2</c:v>
                </c:pt>
                <c:pt idx="1831">
                  <c:v>1.544394757028378E-2</c:v>
                </c:pt>
                <c:pt idx="1832">
                  <c:v>1.5444379247337554E-2</c:v>
                </c:pt>
                <c:pt idx="1833">
                  <c:v>1.5444867988263203E-2</c:v>
                </c:pt>
                <c:pt idx="1834">
                  <c:v>1.5445413943698583E-2</c:v>
                </c:pt>
                <c:pt idx="1835">
                  <c:v>1.5446017264290535E-2</c:v>
                </c:pt>
                <c:pt idx="1836">
                  <c:v>1.5446678100696625E-2</c:v>
                </c:pt>
                <c:pt idx="1837">
                  <c:v>1.5447815792458595E-2</c:v>
                </c:pt>
                <c:pt idx="1838">
                  <c:v>1.5448596374917157E-2</c:v>
                </c:pt>
                <c:pt idx="1839">
                  <c:v>1.5449434938461007E-2</c:v>
                </c:pt>
                <c:pt idx="1840">
                  <c:v>1.5450331633797132E-2</c:v>
                </c:pt>
                <c:pt idx="1841">
                  <c:v>1.5451286611643005E-2</c:v>
                </c:pt>
                <c:pt idx="1842">
                  <c:v>1.5452300022726361E-2</c:v>
                </c:pt>
                <c:pt idx="1843">
                  <c:v>1.5453372017786512E-2</c:v>
                </c:pt>
                <c:pt idx="1844">
                  <c:v>1.5454502747573255E-2</c:v>
                </c:pt>
                <c:pt idx="1845">
                  <c:v>1.5455692362847521E-2</c:v>
                </c:pt>
                <c:pt idx="1846">
                  <c:v>1.5456941014381604E-2</c:v>
                </c:pt>
                <c:pt idx="1847">
                  <c:v>1.5458248852958711E-2</c:v>
                </c:pt>
                <c:pt idx="1848">
                  <c:v>1.5459616029373414E-2</c:v>
                </c:pt>
                <c:pt idx="1849">
                  <c:v>1.5461042694431635E-2</c:v>
                </c:pt>
                <c:pt idx="1850">
                  <c:v>1.5462528998950877E-2</c:v>
                </c:pt>
                <c:pt idx="1851">
                  <c:v>1.5464075093759997E-2</c:v>
                </c:pt>
                <c:pt idx="1852">
                  <c:v>1.5465681129699864E-2</c:v>
                </c:pt>
                <c:pt idx="1853">
                  <c:v>1.5467347257622706E-2</c:v>
                </c:pt>
                <c:pt idx="1854">
                  <c:v>1.546907362839276E-2</c:v>
                </c:pt>
                <c:pt idx="1855">
                  <c:v>1.5470860392885841E-2</c:v>
                </c:pt>
                <c:pt idx="1856">
                  <c:v>1.5472707701990654E-2</c:v>
                </c:pt>
                <c:pt idx="1857">
                  <c:v>1.5474615706607032E-2</c:v>
                </c:pt>
                <c:pt idx="1858">
                  <c:v>1.5476584557647485E-2</c:v>
                </c:pt>
                <c:pt idx="1859">
                  <c:v>1.5478614406036531E-2</c:v>
                </c:pt>
                <c:pt idx="1860">
                  <c:v>1.5480705402711792E-2</c:v>
                </c:pt>
                <c:pt idx="1861">
                  <c:v>1.5482857698622468E-2</c:v>
                </c:pt>
                <c:pt idx="1862">
                  <c:v>1.5485071444730642E-2</c:v>
                </c:pt>
                <c:pt idx="1863">
                  <c:v>1.5487346792011504E-2</c:v>
                </c:pt>
                <c:pt idx="1864">
                  <c:v>1.5489683891452038E-2</c:v>
                </c:pt>
                <c:pt idx="1865">
                  <c:v>1.5492082894052545E-2</c:v>
                </c:pt>
                <c:pt idx="1866">
                  <c:v>1.549454395082709E-2</c:v>
                </c:pt>
                <c:pt idx="1867">
                  <c:v>1.5497067212801318E-2</c:v>
                </c:pt>
                <c:pt idx="1868">
                  <c:v>1.549965283101506E-2</c:v>
                </c:pt>
                <c:pt idx="1869">
                  <c:v>1.5502300956520604E-2</c:v>
                </c:pt>
                <c:pt idx="1870">
                  <c:v>1.5505011740384432E-2</c:v>
                </c:pt>
                <c:pt idx="1871">
                  <c:v>1.5507785333685256E-2</c:v>
                </c:pt>
                <c:pt idx="1872">
                  <c:v>1.5510621887516639E-2</c:v>
                </c:pt>
                <c:pt idx="1873">
                  <c:v>1.5513521552984594E-2</c:v>
                </c:pt>
                <c:pt idx="1874">
                  <c:v>1.551648448120955E-2</c:v>
                </c:pt>
                <c:pt idx="1875">
                  <c:v>1.5519510823325257E-2</c:v>
                </c:pt>
                <c:pt idx="1876">
                  <c:v>1.552260073047966E-2</c:v>
                </c:pt>
                <c:pt idx="1877">
                  <c:v>1.5525754353834466E-2</c:v>
                </c:pt>
                <c:pt idx="1878">
                  <c:v>1.5528971844565359E-2</c:v>
                </c:pt>
                <c:pt idx="1879">
                  <c:v>1.5532253353863313E-2</c:v>
                </c:pt>
                <c:pt idx="1880">
                  <c:v>1.5535599032931311E-2</c:v>
                </c:pt>
                <c:pt idx="1881">
                  <c:v>1.5539009032988936E-2</c:v>
                </c:pt>
                <c:pt idx="1882">
                  <c:v>1.5542483505268875E-2</c:v>
                </c:pt>
                <c:pt idx="1883">
                  <c:v>1.5546022601019106E-2</c:v>
                </c:pt>
                <c:pt idx="1884">
                  <c:v>1.5549626471501581E-2</c:v>
                </c:pt>
                <c:pt idx="1885">
                  <c:v>1.5553295267993763E-2</c:v>
                </c:pt>
                <c:pt idx="1886">
                  <c:v>1.5557029141787523E-2</c:v>
                </c:pt>
                <c:pt idx="1887">
                  <c:v>1.5560828244189372E-2</c:v>
                </c:pt>
                <c:pt idx="1888">
                  <c:v>1.5564692726521763E-2</c:v>
                </c:pt>
                <c:pt idx="1889">
                  <c:v>1.5567964175855232E-2</c:v>
                </c:pt>
                <c:pt idx="1890">
                  <c:v>1.5571954910422367E-2</c:v>
                </c:pt>
                <c:pt idx="1891">
                  <c:v>1.5576011465291476E-2</c:v>
                </c:pt>
                <c:pt idx="1892">
                  <c:v>1.5580133991835832E-2</c:v>
                </c:pt>
                <c:pt idx="1893">
                  <c:v>1.558432264144469E-2</c:v>
                </c:pt>
                <c:pt idx="1894">
                  <c:v>1.5588577565522203E-2</c:v>
                </c:pt>
                <c:pt idx="1895">
                  <c:v>1.5592898915488285E-2</c:v>
                </c:pt>
                <c:pt idx="1896">
                  <c:v>1.5597286842778843E-2</c:v>
                </c:pt>
                <c:pt idx="1897">
                  <c:v>1.5601741498845769E-2</c:v>
                </c:pt>
                <c:pt idx="1898">
                  <c:v>1.5606263035156503E-2</c:v>
                </c:pt>
                <c:pt idx="1899">
                  <c:v>1.5610851603195131E-2</c:v>
                </c:pt>
                <c:pt idx="1900">
                  <c:v>1.5615507354461289E-2</c:v>
                </c:pt>
                <c:pt idx="1901">
                  <c:v>1.5620230440471693E-2</c:v>
                </c:pt>
                <c:pt idx="1902">
                  <c:v>1.5625021012758828E-2</c:v>
                </c:pt>
                <c:pt idx="1903">
                  <c:v>1.5629879222871606E-2</c:v>
                </c:pt>
                <c:pt idx="1904">
                  <c:v>1.5634805222376452E-2</c:v>
                </c:pt>
                <c:pt idx="1905">
                  <c:v>1.5639799162855354E-2</c:v>
                </c:pt>
                <c:pt idx="1906">
                  <c:v>1.5644861195907588E-2</c:v>
                </c:pt>
                <c:pt idx="1907">
                  <c:v>1.564999147314974E-2</c:v>
                </c:pt>
                <c:pt idx="1908">
                  <c:v>1.5655190146214595E-2</c:v>
                </c:pt>
                <c:pt idx="1909">
                  <c:v>1.5660457366752679E-2</c:v>
                </c:pt>
                <c:pt idx="1910">
                  <c:v>1.5665793286431608E-2</c:v>
                </c:pt>
                <c:pt idx="1911">
                  <c:v>1.5671198056936071E-2</c:v>
                </c:pt>
                <c:pt idx="1912">
                  <c:v>1.5676671829968059E-2</c:v>
                </c:pt>
                <c:pt idx="1913">
                  <c:v>1.5682214757248184E-2</c:v>
                </c:pt>
                <c:pt idx="1914">
                  <c:v>1.5687826990513042E-2</c:v>
                </c:pt>
                <c:pt idx="1915">
                  <c:v>1.5693502911095895E-2</c:v>
                </c:pt>
                <c:pt idx="1916">
                  <c:v>1.5699142737596941E-2</c:v>
                </c:pt>
                <c:pt idx="1917">
                  <c:v>1.570470924893079E-2</c:v>
                </c:pt>
                <c:pt idx="1918">
                  <c:v>1.5710201164901329E-2</c:v>
                </c:pt>
                <c:pt idx="1919">
                  <c:v>1.5715617202352181E-2</c:v>
                </c:pt>
                <c:pt idx="1920">
                  <c:v>1.5720956075170212E-2</c:v>
                </c:pt>
                <c:pt idx="1921">
                  <c:v>1.5726216494282682E-2</c:v>
                </c:pt>
                <c:pt idx="1922">
                  <c:v>1.5731397167662507E-2</c:v>
                </c:pt>
                <c:pt idx="1923">
                  <c:v>1.5736496800324525E-2</c:v>
                </c:pt>
                <c:pt idx="1924">
                  <c:v>1.5741514094330757E-2</c:v>
                </c:pt>
                <c:pt idx="1925">
                  <c:v>1.574644774878866E-2</c:v>
                </c:pt>
                <c:pt idx="1926">
                  <c:v>1.5751296459852657E-2</c:v>
                </c:pt>
                <c:pt idx="1927">
                  <c:v>1.5756058920726099E-2</c:v>
                </c:pt>
                <c:pt idx="1928">
                  <c:v>1.5760733821660849E-2</c:v>
                </c:pt>
                <c:pt idx="1929">
                  <c:v>1.5765319849960317E-2</c:v>
                </c:pt>
                <c:pt idx="1930">
                  <c:v>1.5769815689978178E-2</c:v>
                </c:pt>
                <c:pt idx="1931">
                  <c:v>1.577422002312185E-2</c:v>
                </c:pt>
                <c:pt idx="1932">
                  <c:v>1.5778531527851417E-2</c:v>
                </c:pt>
                <c:pt idx="1933">
                  <c:v>1.5782748879682024E-2</c:v>
                </c:pt>
                <c:pt idx="1934">
                  <c:v>1.5786870751185868E-2</c:v>
                </c:pt>
                <c:pt idx="1935">
                  <c:v>1.5790895811990852E-2</c:v>
                </c:pt>
                <c:pt idx="1936">
                  <c:v>1.5794822728784345E-2</c:v>
                </c:pt>
                <c:pt idx="1937">
                  <c:v>1.5798650165313156E-2</c:v>
                </c:pt>
                <c:pt idx="1938">
                  <c:v>1.5802376782384855E-2</c:v>
                </c:pt>
                <c:pt idx="1939">
                  <c:v>1.5806001237869526E-2</c:v>
                </c:pt>
                <c:pt idx="1940">
                  <c:v>1.580952218670021E-2</c:v>
                </c:pt>
                <c:pt idx="1941">
                  <c:v>1.5812938280875526E-2</c:v>
                </c:pt>
                <c:pt idx="1942">
                  <c:v>1.5816248169459892E-2</c:v>
                </c:pt>
                <c:pt idx="1943">
                  <c:v>1.581945049858571E-2</c:v>
                </c:pt>
                <c:pt idx="1944">
                  <c:v>1.5822543911452939E-2</c:v>
                </c:pt>
                <c:pt idx="1945">
                  <c:v>1.5825527048333912E-2</c:v>
                </c:pt>
                <c:pt idx="1946">
                  <c:v>1.5828398546571566E-2</c:v>
                </c:pt>
                <c:pt idx="1947">
                  <c:v>1.5831157040582532E-2</c:v>
                </c:pt>
                <c:pt idx="1948">
                  <c:v>1.5833801161857994E-2</c:v>
                </c:pt>
                <c:pt idx="1949">
                  <c:v>1.5836329538965455E-2</c:v>
                </c:pt>
                <c:pt idx="1950">
                  <c:v>1.5838740797550255E-2</c:v>
                </c:pt>
                <c:pt idx="1951">
                  <c:v>1.5841033560337336E-2</c:v>
                </c:pt>
                <c:pt idx="1952">
                  <c:v>1.5843206447132323E-2</c:v>
                </c:pt>
                <c:pt idx="1953">
                  <c:v>1.5845258074823728E-2</c:v>
                </c:pt>
                <c:pt idx="1954">
                  <c:v>1.5847187057384041E-2</c:v>
                </c:pt>
                <c:pt idx="1955">
                  <c:v>1.5848992005871042E-2</c:v>
                </c:pt>
                <c:pt idx="1956">
                  <c:v>1.5850671528431302E-2</c:v>
                </c:pt>
                <c:pt idx="1957">
                  <c:v>1.5852224230299972E-2</c:v>
                </c:pt>
                <c:pt idx="1958">
                  <c:v>1.5853648713802522E-2</c:v>
                </c:pt>
                <c:pt idx="1959">
                  <c:v>1.5854943578358267E-2</c:v>
                </c:pt>
                <c:pt idx="1960">
                  <c:v>1.5856107420480776E-2</c:v>
                </c:pt>
                <c:pt idx="1961">
                  <c:v>1.5857138833779438E-2</c:v>
                </c:pt>
                <c:pt idx="1962">
                  <c:v>1.5858036408962273E-2</c:v>
                </c:pt>
                <c:pt idx="1963">
                  <c:v>1.5858798733836842E-2</c:v>
                </c:pt>
                <c:pt idx="1964">
                  <c:v>1.585942439331307E-2</c:v>
                </c:pt>
                <c:pt idx="1965">
                  <c:v>1.585991196940479E-2</c:v>
                </c:pt>
                <c:pt idx="1966">
                  <c:v>1.5860260041230617E-2</c:v>
                </c:pt>
                <c:pt idx="1967">
                  <c:v>1.5860468627171467E-2</c:v>
                </c:pt>
                <c:pt idx="1968">
                  <c:v>1.5860624582249138E-2</c:v>
                </c:pt>
                <c:pt idx="1969">
                  <c:v>1.5860779646505806E-2</c:v>
                </c:pt>
                <c:pt idx="1970">
                  <c:v>1.5860933816829438E-2</c:v>
                </c:pt>
                <c:pt idx="1971">
                  <c:v>1.5861087090108219E-2</c:v>
                </c:pt>
                <c:pt idx="1972">
                  <c:v>1.5861239463229464E-2</c:v>
                </c:pt>
                <c:pt idx="1973">
                  <c:v>1.5861390933082233E-2</c:v>
                </c:pt>
                <c:pt idx="1974">
                  <c:v>1.5861541496553621E-2</c:v>
                </c:pt>
                <c:pt idx="1975">
                  <c:v>1.5861691150532257E-2</c:v>
                </c:pt>
                <c:pt idx="1976">
                  <c:v>1.5861839891906104E-2</c:v>
                </c:pt>
                <c:pt idx="1977">
                  <c:v>1.5861987717562916E-2</c:v>
                </c:pt>
                <c:pt idx="1978">
                  <c:v>1.5862134624390661E-2</c:v>
                </c:pt>
                <c:pt idx="1979">
                  <c:v>1.5862280609277524E-2</c:v>
                </c:pt>
                <c:pt idx="1980">
                  <c:v>1.5862425669111477E-2</c:v>
                </c:pt>
                <c:pt idx="1981">
                  <c:v>1.5862569800780924E-2</c:v>
                </c:pt>
                <c:pt idx="1982">
                  <c:v>1.5862713001173621E-2</c:v>
                </c:pt>
                <c:pt idx="1983">
                  <c:v>1.5862855267177092E-2</c:v>
                </c:pt>
                <c:pt idx="1984">
                  <c:v>1.5863016708754129E-2</c:v>
                </c:pt>
                <c:pt idx="1985">
                  <c:v>1.586315696201716E-2</c:v>
                </c:pt>
                <c:pt idx="1986">
                  <c:v>1.5863296271110515E-2</c:v>
                </c:pt>
                <c:pt idx="1987">
                  <c:v>1.5863434632922824E-2</c:v>
                </c:pt>
                <c:pt idx="1988">
                  <c:v>1.5863572044342054E-2</c:v>
                </c:pt>
                <c:pt idx="1989">
                  <c:v>1.5863708502255953E-2</c:v>
                </c:pt>
                <c:pt idx="1990">
                  <c:v>1.5863844003552712E-2</c:v>
                </c:pt>
                <c:pt idx="1991">
                  <c:v>1.5863978545120078E-2</c:v>
                </c:pt>
                <c:pt idx="1992">
                  <c:v>1.5864112123846679E-2</c:v>
                </c:pt>
                <c:pt idx="1993">
                  <c:v>1.5864244736620264E-2</c:v>
                </c:pt>
                <c:pt idx="1994">
                  <c:v>1.5864376380328581E-2</c:v>
                </c:pt>
                <c:pt idx="1995">
                  <c:v>1.5864507051859822E-2</c:v>
                </c:pt>
                <c:pt idx="1996">
                  <c:v>1.5864636748102609E-2</c:v>
                </c:pt>
                <c:pt idx="1997">
                  <c:v>1.5864765465944033E-2</c:v>
                </c:pt>
                <c:pt idx="1998">
                  <c:v>1.5864893202272728E-2</c:v>
                </c:pt>
                <c:pt idx="1999">
                  <c:v>1.5865019953976434E-2</c:v>
                </c:pt>
                <c:pt idx="2000">
                  <c:v>1.5865145717943566E-2</c:v>
                </c:pt>
                <c:pt idx="2001">
                  <c:v>1.586527049106165E-2</c:v>
                </c:pt>
                <c:pt idx="2002">
                  <c:v>1.5865394270219532E-2</c:v>
                </c:pt>
                <c:pt idx="2003">
                  <c:v>1.5865517052304306E-2</c:v>
                </c:pt>
                <c:pt idx="2004">
                  <c:v>1.5865638834204596E-2</c:v>
                </c:pt>
                <c:pt idx="2005">
                  <c:v>1.586575961280837E-2</c:v>
                </c:pt>
                <c:pt idx="2006">
                  <c:v>1.5865879385003383E-2</c:v>
                </c:pt>
                <c:pt idx="2007">
                  <c:v>1.5865998147678254E-2</c:v>
                </c:pt>
                <c:pt idx="2008">
                  <c:v>1.586611589772052E-2</c:v>
                </c:pt>
                <c:pt idx="2009">
                  <c:v>1.5866232632018366E-2</c:v>
                </c:pt>
                <c:pt idx="2010">
                  <c:v>1.5866348347460195E-2</c:v>
                </c:pt>
                <c:pt idx="2011">
                  <c:v>1.5866463040933764E-2</c:v>
                </c:pt>
                <c:pt idx="2012">
                  <c:v>1.5866576709326816E-2</c:v>
                </c:pt>
                <c:pt idx="2013">
                  <c:v>1.5866689349527983E-2</c:v>
                </c:pt>
                <c:pt idx="2014">
                  <c:v>1.5866800958425232E-2</c:v>
                </c:pt>
                <c:pt idx="2015">
                  <c:v>1.5866911532906529E-2</c:v>
                </c:pt>
                <c:pt idx="2016">
                  <c:v>1.5867021069859846E-2</c:v>
                </c:pt>
                <c:pt idx="2017">
                  <c:v>1.5867129566172929E-2</c:v>
                </c:pt>
                <c:pt idx="2018">
                  <c:v>1.5867237018734628E-2</c:v>
                </c:pt>
                <c:pt idx="2019">
                  <c:v>1.5867343424432467E-2</c:v>
                </c:pt>
                <c:pt idx="2020">
                  <c:v>1.5867448780155082E-2</c:v>
                </c:pt>
                <c:pt idx="2021">
                  <c:v>1.5867553082789556E-2</c:v>
                </c:pt>
                <c:pt idx="2022">
                  <c:v>1.586765632922452E-2</c:v>
                </c:pt>
                <c:pt idx="2023">
                  <c:v>1.5867758516348814E-2</c:v>
                </c:pt>
                <c:pt idx="2024">
                  <c:v>1.5867859641049319E-2</c:v>
                </c:pt>
                <c:pt idx="2025">
                  <c:v>1.5867959700214655E-2</c:v>
                </c:pt>
                <c:pt idx="2026">
                  <c:v>1.5868058690733013E-2</c:v>
                </c:pt>
                <c:pt idx="2027">
                  <c:v>1.5868156609492142E-2</c:v>
                </c:pt>
                <c:pt idx="2028">
                  <c:v>1.5868253453380228E-2</c:v>
                </c:pt>
                <c:pt idx="2029">
                  <c:v>1.5868349219285899E-2</c:v>
                </c:pt>
                <c:pt idx="2030">
                  <c:v>1.5868443904096467E-2</c:v>
                </c:pt>
                <c:pt idx="2031">
                  <c:v>1.5868537504700558E-2</c:v>
                </c:pt>
                <c:pt idx="2032">
                  <c:v>1.5868630017985916E-2</c:v>
                </c:pt>
                <c:pt idx="2033">
                  <c:v>1.5868721440840956E-2</c:v>
                </c:pt>
                <c:pt idx="2034">
                  <c:v>1.5868811770153427E-2</c:v>
                </c:pt>
                <c:pt idx="2035">
                  <c:v>1.586890100281195E-2</c:v>
                </c:pt>
                <c:pt idx="2036">
                  <c:v>1.5869001636159084E-2</c:v>
                </c:pt>
                <c:pt idx="2037">
                  <c:v>1.5869088508365388E-2</c:v>
                </c:pt>
                <c:pt idx="2038">
                  <c:v>1.5869174274137077E-2</c:v>
                </c:pt>
                <c:pt idx="2039">
                  <c:v>1.5869258930362562E-2</c:v>
                </c:pt>
                <c:pt idx="2040">
                  <c:v>1.5869342473929803E-2</c:v>
                </c:pt>
                <c:pt idx="2041">
                  <c:v>1.5869424901726773E-2</c:v>
                </c:pt>
                <c:pt idx="2042">
                  <c:v>1.5869506210642099E-2</c:v>
                </c:pt>
                <c:pt idx="2043">
                  <c:v>1.5869586397563751E-2</c:v>
                </c:pt>
                <c:pt idx="2044">
                  <c:v>1.5869665459379258E-2</c:v>
                </c:pt>
                <c:pt idx="2045">
                  <c:v>1.5869743392977243E-2</c:v>
                </c:pt>
                <c:pt idx="2046">
                  <c:v>1.5870878226973806E-2</c:v>
                </c:pt>
                <c:pt idx="2047">
                  <c:v>1.5870953655378415E-2</c:v>
                </c:pt>
                <c:pt idx="2048">
                  <c:v>1.587102794541384E-2</c:v>
                </c:pt>
                <c:pt idx="2049">
                  <c:v>1.5871101093968012E-2</c:v>
                </c:pt>
                <c:pt idx="2050">
                  <c:v>1.587152545922452E-2</c:v>
                </c:pt>
                <c:pt idx="2051">
                  <c:v>1.5871243954182324E-2</c:v>
                </c:pt>
                <c:pt idx="2052">
                  <c:v>1.5871313659618309E-2</c:v>
                </c:pt>
                <c:pt idx="2053">
                  <c:v>1.5871382211123435E-2</c:v>
                </c:pt>
                <c:pt idx="2054">
                  <c:v>1.5871449605586056E-2</c:v>
                </c:pt>
                <c:pt idx="2055">
                  <c:v>1.5871515839893442E-2</c:v>
                </c:pt>
                <c:pt idx="2056">
                  <c:v>1.5871580910933738E-2</c:v>
                </c:pt>
                <c:pt idx="2057">
                  <c:v>1.5871644815594648E-2</c:v>
                </c:pt>
                <c:pt idx="2058">
                  <c:v>1.5870652446062325E-2</c:v>
                </c:pt>
                <c:pt idx="2059">
                  <c:v>1.5871769113328708E-2</c:v>
                </c:pt>
                <c:pt idx="2060">
                  <c:v>1.5871829500177275E-2</c:v>
                </c:pt>
                <c:pt idx="2061">
                  <c:v>1.587188870819815E-2</c:v>
                </c:pt>
                <c:pt idx="2062">
                  <c:v>1.5871946734277744E-2</c:v>
                </c:pt>
                <c:pt idx="2063">
                  <c:v>1.5872003575304414E-2</c:v>
                </c:pt>
                <c:pt idx="2064">
                  <c:v>1.5872059228166296E-2</c:v>
                </c:pt>
                <c:pt idx="2065">
                  <c:v>1.5872113689751104E-2</c:v>
                </c:pt>
                <c:pt idx="2066">
                  <c:v>1.5872166956945891E-2</c:v>
                </c:pt>
                <c:pt idx="2067">
                  <c:v>1.5872219026639014E-2</c:v>
                </c:pt>
                <c:pt idx="2068">
                  <c:v>1.5872269895718612E-2</c:v>
                </c:pt>
                <c:pt idx="2069">
                  <c:v>1.5872319561071966E-2</c:v>
                </c:pt>
                <c:pt idx="2070">
                  <c:v>1.5872368019587208E-2</c:v>
                </c:pt>
                <c:pt idx="2071">
                  <c:v>1.5872415268151616E-2</c:v>
                </c:pt>
                <c:pt idx="2072">
                  <c:v>1.5872461303653766E-2</c:v>
                </c:pt>
                <c:pt idx="2073">
                  <c:v>1.5872506122980714E-2</c:v>
                </c:pt>
                <c:pt idx="2074">
                  <c:v>1.5872549723021028E-2</c:v>
                </c:pt>
                <c:pt idx="2075">
                  <c:v>1.5872592100661775E-2</c:v>
                </c:pt>
                <c:pt idx="2076">
                  <c:v>1.5872633252791521E-2</c:v>
                </c:pt>
                <c:pt idx="2077">
                  <c:v>1.5872673176297543E-2</c:v>
                </c:pt>
                <c:pt idx="2078">
                  <c:v>1.5872711868067768E-2</c:v>
                </c:pt>
                <c:pt idx="2079">
                  <c:v>1.5872749324990332E-2</c:v>
                </c:pt>
                <c:pt idx="2080">
                  <c:v>1.5871736112888953E-2</c:v>
                </c:pt>
                <c:pt idx="2081">
                  <c:v>1.5872820521843092E-2</c:v>
                </c:pt>
                <c:pt idx="2082">
                  <c:v>1.5872854255549355E-2</c:v>
                </c:pt>
                <c:pt idx="2083">
                  <c:v>1.5872886741959222E-2</c:v>
                </c:pt>
                <c:pt idx="2084">
                  <c:v>1.5872917977960616E-2</c:v>
                </c:pt>
                <c:pt idx="2085">
                  <c:v>1.5872947960440809E-2</c:v>
                </c:pt>
                <c:pt idx="2086">
                  <c:v>1.5872976686288381E-2</c:v>
                </c:pt>
                <c:pt idx="2087">
                  <c:v>1.5873004152391033E-2</c:v>
                </c:pt>
                <c:pt idx="2088">
                  <c:v>1.5872684917823652E-2</c:v>
                </c:pt>
                <c:pt idx="2089">
                  <c:v>1.5872709765412926E-2</c:v>
                </c:pt>
                <c:pt idx="2090">
                  <c:v>1.5872733343754386E-2</c:v>
                </c:pt>
                <c:pt idx="2091">
                  <c:v>1.5872755649735316E-2</c:v>
                </c:pt>
                <c:pt idx="2092">
                  <c:v>1.5872776680244966E-2</c:v>
                </c:pt>
                <c:pt idx="2093">
                  <c:v>1.5871750585520112E-2</c:v>
                </c:pt>
                <c:pt idx="2094">
                  <c:v>1.5872814902399564E-2</c:v>
                </c:pt>
                <c:pt idx="2095">
                  <c:v>1.5872832087820605E-2</c:v>
                </c:pt>
                <c:pt idx="2096">
                  <c:v>1.5872847985322559E-2</c:v>
                </c:pt>
                <c:pt idx="2097">
                  <c:v>1.5871817863171694E-2</c:v>
                </c:pt>
                <c:pt idx="2098">
                  <c:v>1.5872875904118771E-2</c:v>
                </c:pt>
                <c:pt idx="2099">
                  <c:v>1.5872887919189341E-2</c:v>
                </c:pt>
                <c:pt idx="2100">
                  <c:v>1.5872898633892581E-2</c:v>
                </c:pt>
                <c:pt idx="2101">
                  <c:v>1.5872908045116426E-2</c:v>
                </c:pt>
                <c:pt idx="2102">
                  <c:v>1.5872224759494871E-2</c:v>
                </c:pt>
                <c:pt idx="2103">
                  <c:v>1.5872230995498365E-2</c:v>
                </c:pt>
                <c:pt idx="2104">
                  <c:v>1.5872235917467829E-2</c:v>
                </c:pt>
                <c:pt idx="2105">
                  <c:v>1.5872239522292102E-2</c:v>
                </c:pt>
                <c:pt idx="2106">
                  <c:v>1.587224180685894E-2</c:v>
                </c:pt>
                <c:pt idx="2107">
                  <c:v>1.5872242768057186E-2</c:v>
                </c:pt>
                <c:pt idx="2108">
                  <c:v>1.5872242402775023E-2</c:v>
                </c:pt>
                <c:pt idx="2109">
                  <c:v>1.5872240707901084E-2</c:v>
                </c:pt>
                <c:pt idx="2110">
                  <c:v>1.5872237680323333E-2</c:v>
                </c:pt>
                <c:pt idx="2111">
                  <c:v>1.5872233316930398E-2</c:v>
                </c:pt>
                <c:pt idx="2112">
                  <c:v>1.5872227614610906E-2</c:v>
                </c:pt>
                <c:pt idx="2113">
                  <c:v>1.5872220570253042E-2</c:v>
                </c:pt>
                <c:pt idx="2114">
                  <c:v>1.5872212180745214E-2</c:v>
                </c:pt>
                <c:pt idx="2115">
                  <c:v>1.5872202442975828E-2</c:v>
                </c:pt>
                <c:pt idx="2116">
                  <c:v>1.5872191353833512E-2</c:v>
                </c:pt>
                <c:pt idx="2117">
                  <c:v>1.5872178910206671E-2</c:v>
                </c:pt>
                <c:pt idx="2118">
                  <c:v>1.5872165108983493E-2</c:v>
                </c:pt>
                <c:pt idx="2119">
                  <c:v>1.5872149947052605E-2</c:v>
                </c:pt>
                <c:pt idx="2120">
                  <c:v>1.587213342130241E-2</c:v>
                </c:pt>
                <c:pt idx="2121">
                  <c:v>1.587211552862176E-2</c:v>
                </c:pt>
                <c:pt idx="2122">
                  <c:v>1.5872096265898177E-2</c:v>
                </c:pt>
                <c:pt idx="2123">
                  <c:v>1.587207563002117E-2</c:v>
                </c:pt>
                <c:pt idx="2124">
                  <c:v>1.5872053617878707E-2</c:v>
                </c:pt>
                <c:pt idx="2125">
                  <c:v>1.5872030226359409E-2</c:v>
                </c:pt>
                <c:pt idx="2126">
                  <c:v>1.5872005452351467E-2</c:v>
                </c:pt>
                <c:pt idx="2127">
                  <c:v>1.5871979292743945E-2</c:v>
                </c:pt>
                <c:pt idx="2128">
                  <c:v>1.5871951744425034E-2</c:v>
                </c:pt>
                <c:pt idx="2129">
                  <c:v>1.5871922804282915E-2</c:v>
                </c:pt>
                <c:pt idx="2130">
                  <c:v>1.5871892469206655E-2</c:v>
                </c:pt>
                <c:pt idx="2131">
                  <c:v>1.5871860736084445E-2</c:v>
                </c:pt>
                <c:pt idx="2132">
                  <c:v>1.5871827601804684E-2</c:v>
                </c:pt>
                <c:pt idx="2133">
                  <c:v>1.5871793063256444E-2</c:v>
                </c:pt>
                <c:pt idx="2134">
                  <c:v>1.5871757117327908E-2</c:v>
                </c:pt>
                <c:pt idx="2135">
                  <c:v>1.5871719760907704E-2</c:v>
                </c:pt>
                <c:pt idx="2136">
                  <c:v>1.5871680990884238E-2</c:v>
                </c:pt>
                <c:pt idx="2137">
                  <c:v>1.5871640804146357E-2</c:v>
                </c:pt>
                <c:pt idx="2138">
                  <c:v>1.5871599197582464E-2</c:v>
                </c:pt>
                <c:pt idx="2139">
                  <c:v>1.5871556168080968E-2</c:v>
                </c:pt>
                <c:pt idx="2140">
                  <c:v>1.5871511712530494E-2</c:v>
                </c:pt>
                <c:pt idx="2141">
                  <c:v>1.5871465827819887E-2</c:v>
                </c:pt>
                <c:pt idx="2142">
                  <c:v>1.5871418510837555E-2</c:v>
                </c:pt>
                <c:pt idx="2143">
                  <c:v>1.5871369758472125E-2</c:v>
                </c:pt>
                <c:pt idx="2144">
                  <c:v>1.5871319567612216E-2</c:v>
                </c:pt>
                <c:pt idx="2145">
                  <c:v>1.5871267935146462E-2</c:v>
                </c:pt>
                <c:pt idx="2146">
                  <c:v>1.5871214857963483E-2</c:v>
                </c:pt>
                <c:pt idx="2147">
                  <c:v>1.5871160332951693E-2</c:v>
                </c:pt>
                <c:pt idx="2148">
                  <c:v>1.5871104357000364E-2</c:v>
                </c:pt>
                <c:pt idx="2149">
                  <c:v>1.5871046926997038E-2</c:v>
                </c:pt>
                <c:pt idx="2150">
                  <c:v>1.5870988039831429E-2</c:v>
                </c:pt>
                <c:pt idx="2151">
                  <c:v>1.5870927692391724E-2</c:v>
                </c:pt>
                <c:pt idx="2152">
                  <c:v>1.5870865881566772E-2</c:v>
                </c:pt>
                <c:pt idx="2153">
                  <c:v>1.5870802604244543E-2</c:v>
                </c:pt>
                <c:pt idx="2154">
                  <c:v>1.587073785731475E-2</c:v>
                </c:pt>
                <c:pt idx="2155">
                  <c:v>1.587067163766559E-2</c:v>
                </c:pt>
                <c:pt idx="2156">
                  <c:v>1.5870603942185466E-2</c:v>
                </c:pt>
                <c:pt idx="2157">
                  <c:v>1.5870534767763438E-2</c:v>
                </c:pt>
                <c:pt idx="2158">
                  <c:v>1.5870464111288358E-2</c:v>
                </c:pt>
                <c:pt idx="2159">
                  <c:v>1.5870391969648845E-2</c:v>
                </c:pt>
                <c:pt idx="2160">
                  <c:v>1.587031833973309E-2</c:v>
                </c:pt>
                <c:pt idx="2161">
                  <c:v>1.5870243218430599E-2</c:v>
                </c:pt>
                <c:pt idx="2162">
                  <c:v>1.5870166602629552E-2</c:v>
                </c:pt>
                <c:pt idx="2163">
                  <c:v>1.5870088489219017E-2</c:v>
                </c:pt>
                <c:pt idx="2164">
                  <c:v>1.58700088750874E-2</c:v>
                </c:pt>
                <c:pt idx="2165">
                  <c:v>1.5869927757123769E-2</c:v>
                </c:pt>
                <c:pt idx="2166">
                  <c:v>1.586984513221696E-2</c:v>
                </c:pt>
                <c:pt idx="2167">
                  <c:v>1.5869760997255608E-2</c:v>
                </c:pt>
                <c:pt idx="2168">
                  <c:v>1.5869675349127893E-2</c:v>
                </c:pt>
                <c:pt idx="2169">
                  <c:v>1.5869588184723761E-2</c:v>
                </c:pt>
                <c:pt idx="2170">
                  <c:v>1.5869499500931396E-2</c:v>
                </c:pt>
                <c:pt idx="2171">
                  <c:v>1.5869409294639425E-2</c:v>
                </c:pt>
                <c:pt idx="2172">
                  <c:v>1.5869317562736913E-2</c:v>
                </c:pt>
                <c:pt idx="2173">
                  <c:v>1.5869224302112704E-2</c:v>
                </c:pt>
                <c:pt idx="2174">
                  <c:v>1.5869129509655425E-2</c:v>
                </c:pt>
                <c:pt idx="2175">
                  <c:v>1.5869033182254133E-2</c:v>
                </c:pt>
                <c:pt idx="2176">
                  <c:v>1.5868935316797683E-2</c:v>
                </c:pt>
                <c:pt idx="2177">
                  <c:v>1.5868835910174916E-2</c:v>
                </c:pt>
                <c:pt idx="2178">
                  <c:v>1.5868734959274454E-2</c:v>
                </c:pt>
                <c:pt idx="2179">
                  <c:v>1.5868632460985584E-2</c:v>
                </c:pt>
                <c:pt idx="2180">
                  <c:v>1.5868528412196492E-2</c:v>
                </c:pt>
                <c:pt idx="2181">
                  <c:v>1.5868422809797118E-2</c:v>
                </c:pt>
                <c:pt idx="2182">
                  <c:v>1.5868315650674994E-2</c:v>
                </c:pt>
                <c:pt idx="2183">
                  <c:v>1.5868206931720717E-2</c:v>
                </c:pt>
                <c:pt idx="2184">
                  <c:v>1.5868096649821598E-2</c:v>
                </c:pt>
                <c:pt idx="2185">
                  <c:v>1.5867984801867359E-2</c:v>
                </c:pt>
                <c:pt idx="2186">
                  <c:v>1.5867871384746841E-2</c:v>
                </c:pt>
                <c:pt idx="2187">
                  <c:v>1.5867756395348893E-2</c:v>
                </c:pt>
                <c:pt idx="2188">
                  <c:v>1.5867639830562795E-2</c:v>
                </c:pt>
                <c:pt idx="2189">
                  <c:v>1.5867521687276953E-2</c:v>
                </c:pt>
                <c:pt idx="2190">
                  <c:v>1.5867401962380876E-2</c:v>
                </c:pt>
                <c:pt idx="2191">
                  <c:v>1.5867280652763181E-2</c:v>
                </c:pt>
                <c:pt idx="2192">
                  <c:v>1.5867157755312937E-2</c:v>
                </c:pt>
                <c:pt idx="2193">
                  <c:v>1.5867033266918771E-2</c:v>
                </c:pt>
                <c:pt idx="2194">
                  <c:v>1.5866907184470615E-2</c:v>
                </c:pt>
                <c:pt idx="2195">
                  <c:v>1.5866779504856886E-2</c:v>
                </c:pt>
                <c:pt idx="2196">
                  <c:v>1.586665022496642E-2</c:v>
                </c:pt>
                <c:pt idx="2197">
                  <c:v>1.5866519341688506E-2</c:v>
                </c:pt>
                <c:pt idx="2198">
                  <c:v>1.5866386851912644E-2</c:v>
                </c:pt>
                <c:pt idx="2199">
                  <c:v>1.5866252752526584E-2</c:v>
                </c:pt>
                <c:pt idx="2200">
                  <c:v>1.5866117040420701E-2</c:v>
                </c:pt>
                <c:pt idx="2201">
                  <c:v>1.5865979712483842E-2</c:v>
                </c:pt>
                <c:pt idx="2202">
                  <c:v>1.5865840765603979E-2</c:v>
                </c:pt>
                <c:pt idx="2203">
                  <c:v>1.5865700196671485E-2</c:v>
                </c:pt>
                <c:pt idx="2204">
                  <c:v>1.5865558002575206E-2</c:v>
                </c:pt>
                <c:pt idx="2205">
                  <c:v>1.5865414180203988E-2</c:v>
                </c:pt>
                <c:pt idx="2206">
                  <c:v>1.5865268726446894E-2</c:v>
                </c:pt>
                <c:pt idx="2207">
                  <c:v>1.5865121638193209E-2</c:v>
                </c:pt>
                <c:pt idx="2208">
                  <c:v>1.5864972912331774E-2</c:v>
                </c:pt>
                <c:pt idx="2209">
                  <c:v>1.5864822545752093E-2</c:v>
                </c:pt>
                <c:pt idx="2210">
                  <c:v>1.5864670535343666E-2</c:v>
                </c:pt>
                <c:pt idx="2211">
                  <c:v>1.5864516877994686E-2</c:v>
                </c:pt>
                <c:pt idx="2212">
                  <c:v>1.5864361570595089E-2</c:v>
                </c:pt>
                <c:pt idx="2213">
                  <c:v>1.5864204610033718E-2</c:v>
                </c:pt>
                <c:pt idx="2214">
                  <c:v>1.5864045993199859E-2</c:v>
                </c:pt>
                <c:pt idx="2215">
                  <c:v>1.5863885716982794E-2</c:v>
                </c:pt>
                <c:pt idx="2216">
                  <c:v>1.5863723778271586E-2</c:v>
                </c:pt>
                <c:pt idx="2217">
                  <c:v>1.5863560173955519E-2</c:v>
                </c:pt>
                <c:pt idx="2218">
                  <c:v>1.5863394900923873E-2</c:v>
                </c:pt>
                <c:pt idx="2219">
                  <c:v>1.5863227956066154E-2</c:v>
                </c:pt>
                <c:pt idx="2220">
                  <c:v>1.5863059336271208E-2</c:v>
                </c:pt>
                <c:pt idx="2221">
                  <c:v>1.5862889038428311E-2</c:v>
                </c:pt>
                <c:pt idx="2222">
                  <c:v>1.5862717059426969E-2</c:v>
                </c:pt>
                <c:pt idx="2223">
                  <c:v>1.5862543396156465E-2</c:v>
                </c:pt>
                <c:pt idx="2224">
                  <c:v>1.5862368045505861E-2</c:v>
                </c:pt>
                <c:pt idx="2225">
                  <c:v>1.5862191004364444E-2</c:v>
                </c:pt>
                <c:pt idx="2226">
                  <c:v>1.5862012269622149E-2</c:v>
                </c:pt>
                <c:pt idx="2227">
                  <c:v>1.5861831838167823E-2</c:v>
                </c:pt>
                <c:pt idx="2228">
                  <c:v>1.5861649706890531E-2</c:v>
                </c:pt>
                <c:pt idx="2229">
                  <c:v>1.5861465872680211E-2</c:v>
                </c:pt>
                <c:pt idx="2230">
                  <c:v>1.5861280332425929E-2</c:v>
                </c:pt>
                <c:pt idx="2231">
                  <c:v>1.5861093083017183E-2</c:v>
                </c:pt>
                <c:pt idx="2232">
                  <c:v>1.5860904121343038E-2</c:v>
                </c:pt>
                <c:pt idx="2233">
                  <c:v>1.5860713444293437E-2</c:v>
                </c:pt>
                <c:pt idx="2234">
                  <c:v>1.5860521048757223E-2</c:v>
                </c:pt>
                <c:pt idx="2235">
                  <c:v>1.5860326931624116E-2</c:v>
                </c:pt>
                <c:pt idx="2236">
                  <c:v>1.5860131089783618E-2</c:v>
                </c:pt>
                <c:pt idx="2237">
                  <c:v>1.5859933520125231E-2</c:v>
                </c:pt>
                <c:pt idx="2238">
                  <c:v>1.585973421953802E-2</c:v>
                </c:pt>
                <c:pt idx="2239">
                  <c:v>1.5859533184911921E-2</c:v>
                </c:pt>
                <c:pt idx="2240">
                  <c:v>1.5859330413135784E-2</c:v>
                </c:pt>
                <c:pt idx="2241">
                  <c:v>1.5859125901099766E-2</c:v>
                </c:pt>
                <c:pt idx="2242">
                  <c:v>1.5858919645692929E-2</c:v>
                </c:pt>
                <c:pt idx="2243">
                  <c:v>1.5858711643804996E-2</c:v>
                </c:pt>
                <c:pt idx="2244">
                  <c:v>1.5858501892325471E-2</c:v>
                </c:pt>
                <c:pt idx="2245">
                  <c:v>1.5858290388143848E-2</c:v>
                </c:pt>
                <c:pt idx="2246">
                  <c:v>1.5858077128149638E-2</c:v>
                </c:pt>
                <c:pt idx="2247">
                  <c:v>1.5857862109232554E-2</c:v>
                </c:pt>
                <c:pt idx="2248">
                  <c:v>1.5857645328282103E-2</c:v>
                </c:pt>
                <c:pt idx="2249">
                  <c:v>1.5857426782187569E-2</c:v>
                </c:pt>
                <c:pt idx="2250">
                  <c:v>1.5857206467838666E-2</c:v>
                </c:pt>
                <c:pt idx="2251">
                  <c:v>1.5856984382125777E-2</c:v>
                </c:pt>
                <c:pt idx="2252">
                  <c:v>1.5856760521937529E-2</c:v>
                </c:pt>
                <c:pt idx="2253">
                  <c:v>1.5856864947776567E-2</c:v>
                </c:pt>
                <c:pt idx="2254">
                  <c:v>1.5856637390119041E-2</c:v>
                </c:pt>
                <c:pt idx="2255">
                  <c:v>1.5856408048354882E-2</c:v>
                </c:pt>
                <c:pt idx="2256">
                  <c:v>1.5856176919374229E-2</c:v>
                </c:pt>
                <c:pt idx="2257">
                  <c:v>1.5855944000067217E-2</c:v>
                </c:pt>
                <c:pt idx="2258">
                  <c:v>1.5855709287322675E-2</c:v>
                </c:pt>
                <c:pt idx="2259">
                  <c:v>1.5855472778030087E-2</c:v>
                </c:pt>
                <c:pt idx="2260">
                  <c:v>1.5855234469079153E-2</c:v>
                </c:pt>
                <c:pt idx="2261">
                  <c:v>1.5854994357360014E-2</c:v>
                </c:pt>
                <c:pt idx="2262">
                  <c:v>1.5854752439761272E-2</c:v>
                </c:pt>
                <c:pt idx="2263">
                  <c:v>1.5854508713173728E-2</c:v>
                </c:pt>
                <c:pt idx="2264">
                  <c:v>1.5854263174485985E-2</c:v>
                </c:pt>
                <c:pt idx="2265">
                  <c:v>1.5854015820588183E-2</c:v>
                </c:pt>
                <c:pt idx="2266">
                  <c:v>1.5853766648370023E-2</c:v>
                </c:pt>
                <c:pt idx="2267">
                  <c:v>1.585351565472121E-2</c:v>
                </c:pt>
                <c:pt idx="2268">
                  <c:v>1.5853262836531219E-2</c:v>
                </c:pt>
                <c:pt idx="2269">
                  <c:v>1.5853008190689976E-2</c:v>
                </c:pt>
                <c:pt idx="2270">
                  <c:v>1.5852751714086958E-2</c:v>
                </c:pt>
                <c:pt idx="2271">
                  <c:v>1.5852493403611872E-2</c:v>
                </c:pt>
                <c:pt idx="2272">
                  <c:v>1.5852233256155073E-2</c:v>
                </c:pt>
                <c:pt idx="2273">
                  <c:v>1.5851971268605165E-2</c:v>
                </c:pt>
                <c:pt idx="2274">
                  <c:v>1.5851707437853167E-2</c:v>
                </c:pt>
                <c:pt idx="2275">
                  <c:v>1.5851441760788121E-2</c:v>
                </c:pt>
                <c:pt idx="2276">
                  <c:v>1.5851174234299725E-2</c:v>
                </c:pt>
                <c:pt idx="2277">
                  <c:v>1.5850904855278122E-2</c:v>
                </c:pt>
                <c:pt idx="2278">
                  <c:v>1.5850633620613449E-2</c:v>
                </c:pt>
                <c:pt idx="2279">
                  <c:v>1.5850360527195188E-2</c:v>
                </c:pt>
                <c:pt idx="2280">
                  <c:v>1.5850085571913038E-2</c:v>
                </c:pt>
                <c:pt idx="2281">
                  <c:v>1.5849808751656706E-2</c:v>
                </c:pt>
                <c:pt idx="2282">
                  <c:v>1.5849530063316321E-2</c:v>
                </c:pt>
                <c:pt idx="2283">
                  <c:v>1.5849249503782244E-2</c:v>
                </c:pt>
                <c:pt idx="2284">
                  <c:v>1.5848967069943525E-2</c:v>
                </c:pt>
                <c:pt idx="2285">
                  <c:v>1.5848682758691172E-2</c:v>
                </c:pt>
                <c:pt idx="2286">
                  <c:v>1.5848396566914009E-2</c:v>
                </c:pt>
                <c:pt idx="2287">
                  <c:v>1.5848108491502613E-2</c:v>
                </c:pt>
                <c:pt idx="2288">
                  <c:v>1.5847818529346469E-2</c:v>
                </c:pt>
                <c:pt idx="2289">
                  <c:v>1.5847526677336153E-2</c:v>
                </c:pt>
                <c:pt idx="2290">
                  <c:v>1.5847232932361358E-2</c:v>
                </c:pt>
                <c:pt idx="2291">
                  <c:v>1.584693729131223E-2</c:v>
                </c:pt>
                <c:pt idx="2292">
                  <c:v>1.5846639751078251E-2</c:v>
                </c:pt>
                <c:pt idx="2293">
                  <c:v>1.5846340308549992E-2</c:v>
                </c:pt>
                <c:pt idx="2294">
                  <c:v>1.5846038960617374E-2</c:v>
                </c:pt>
                <c:pt idx="2295">
                  <c:v>1.5845735704170534E-2</c:v>
                </c:pt>
                <c:pt idx="2296">
                  <c:v>1.5845386784428692E-2</c:v>
                </c:pt>
                <c:pt idx="2297">
                  <c:v>1.5845079427836271E-2</c:v>
                </c:pt>
                <c:pt idx="2298">
                  <c:v>1.5844770152955594E-2</c:v>
                </c:pt>
                <c:pt idx="2299">
                  <c:v>1.5844458956676792E-2</c:v>
                </c:pt>
                <c:pt idx="2300">
                  <c:v>1.5844145835889788E-2</c:v>
                </c:pt>
                <c:pt idx="2301">
                  <c:v>1.5843830787485157E-2</c:v>
                </c:pt>
                <c:pt idx="2302">
                  <c:v>1.5843513808353034E-2</c:v>
                </c:pt>
                <c:pt idx="2303">
                  <c:v>1.5843194895382905E-2</c:v>
                </c:pt>
                <c:pt idx="2304">
                  <c:v>1.5842874045465558E-2</c:v>
                </c:pt>
                <c:pt idx="2305">
                  <c:v>1.5842551255491576E-2</c:v>
                </c:pt>
                <c:pt idx="2306">
                  <c:v>1.5841904274326572E-2</c:v>
                </c:pt>
                <c:pt idx="2307">
                  <c:v>1.5841577750220191E-2</c:v>
                </c:pt>
                <c:pt idx="2308">
                  <c:v>1.5841249277034661E-2</c:v>
                </c:pt>
                <c:pt idx="2309">
                  <c:v>1.5840918851660148E-2</c:v>
                </c:pt>
                <c:pt idx="2310">
                  <c:v>1.5840586470986587E-2</c:v>
                </c:pt>
                <c:pt idx="2311">
                  <c:v>1.5840252131905017E-2</c:v>
                </c:pt>
                <c:pt idx="2312">
                  <c:v>1.5839915831306253E-2</c:v>
                </c:pt>
                <c:pt idx="2313">
                  <c:v>1.583957756608001E-2</c:v>
                </c:pt>
                <c:pt idx="2314">
                  <c:v>1.5839188567595298E-2</c:v>
                </c:pt>
                <c:pt idx="2315">
                  <c:v>1.583884608198239E-2</c:v>
                </c:pt>
                <c:pt idx="2316">
                  <c:v>1.5838501621970095E-2</c:v>
                </c:pt>
                <c:pt idx="2317">
                  <c:v>1.5838155184448355E-2</c:v>
                </c:pt>
                <c:pt idx="2318">
                  <c:v>1.583780676630777E-2</c:v>
                </c:pt>
                <c:pt idx="2319">
                  <c:v>1.5837456364438496E-2</c:v>
                </c:pt>
                <c:pt idx="2320">
                  <c:v>1.5837103975731789E-2</c:v>
                </c:pt>
                <c:pt idx="2321">
                  <c:v>1.5836749597078023E-2</c:v>
                </c:pt>
                <c:pt idx="2322">
                  <c:v>1.5836393225367802E-2</c:v>
                </c:pt>
                <c:pt idx="2323">
                  <c:v>1.5836034857492153E-2</c:v>
                </c:pt>
                <c:pt idx="2324">
                  <c:v>1.5835674490340582E-2</c:v>
                </c:pt>
                <c:pt idx="2325">
                  <c:v>1.5835312120804995E-2</c:v>
                </c:pt>
                <c:pt idx="2326">
                  <c:v>1.5834947745775339E-2</c:v>
                </c:pt>
                <c:pt idx="2327">
                  <c:v>1.5834581362142428E-2</c:v>
                </c:pt>
                <c:pt idx="2328">
                  <c:v>1.5834212966797514E-2</c:v>
                </c:pt>
                <c:pt idx="2329">
                  <c:v>1.5833842556630756E-2</c:v>
                </c:pt>
                <c:pt idx="2330">
                  <c:v>1.5833470128532971E-2</c:v>
                </c:pt>
                <c:pt idx="2331">
                  <c:v>1.5833095679394973E-2</c:v>
                </c:pt>
                <c:pt idx="2332">
                  <c:v>1.5832719206107577E-2</c:v>
                </c:pt>
                <c:pt idx="2333">
                  <c:v>1.5832340705561603E-2</c:v>
                </c:pt>
                <c:pt idx="2334">
                  <c:v>1.5831960174648083E-2</c:v>
                </c:pt>
                <c:pt idx="2335">
                  <c:v>1.5831577610257178E-2</c:v>
                </c:pt>
                <c:pt idx="2336">
                  <c:v>1.5831193009280358E-2</c:v>
                </c:pt>
                <c:pt idx="2337">
                  <c:v>1.5830806368608223E-2</c:v>
                </c:pt>
                <c:pt idx="2338">
                  <c:v>1.5830417685131805E-2</c:v>
                </c:pt>
                <c:pt idx="2339">
                  <c:v>1.5830026955742139E-2</c:v>
                </c:pt>
                <c:pt idx="2340">
                  <c:v>1.5829634177329823E-2</c:v>
                </c:pt>
                <c:pt idx="2341">
                  <c:v>1.5829239346785675E-2</c:v>
                </c:pt>
                <c:pt idx="2342">
                  <c:v>1.5828842461001382E-2</c:v>
                </c:pt>
                <c:pt idx="2343">
                  <c:v>1.5828443516867106E-2</c:v>
                </c:pt>
                <c:pt idx="2344">
                  <c:v>1.5828042511274322E-2</c:v>
                </c:pt>
                <c:pt idx="2345">
                  <c:v>1.5827639441113841E-2</c:v>
                </c:pt>
                <c:pt idx="2346">
                  <c:v>1.5827234303276479E-2</c:v>
                </c:pt>
                <c:pt idx="2347">
                  <c:v>1.5826827094653714E-2</c:v>
                </c:pt>
                <c:pt idx="2348">
                  <c:v>1.5826989989020459E-2</c:v>
                </c:pt>
                <c:pt idx="2349">
                  <c:v>1.5826577995692287E-2</c:v>
                </c:pt>
                <c:pt idx="2350">
                  <c:v>1.5826163921182891E-2</c:v>
                </c:pt>
                <c:pt idx="2351">
                  <c:v>1.5825747762383047E-2</c:v>
                </c:pt>
                <c:pt idx="2352">
                  <c:v>1.5825329516183956E-2</c:v>
                </c:pt>
                <c:pt idx="2353">
                  <c:v>1.58239654814291E-2</c:v>
                </c:pt>
                <c:pt idx="2354">
                  <c:v>1.5824486749150466E-2</c:v>
                </c:pt>
                <c:pt idx="2355">
                  <c:v>1.5824062222098697E-2</c:v>
                </c:pt>
                <c:pt idx="2356">
                  <c:v>1.5823635595210765E-2</c:v>
                </c:pt>
                <c:pt idx="2357">
                  <c:v>1.5822265212545174E-2</c:v>
                </c:pt>
                <c:pt idx="2358">
                  <c:v>1.5822776029491888E-2</c:v>
                </c:pt>
                <c:pt idx="2359">
                  <c:v>1.5822343084442705E-2</c:v>
                </c:pt>
                <c:pt idx="2360">
                  <c:v>1.5821908027122182E-2</c:v>
                </c:pt>
                <c:pt idx="2361">
                  <c:v>1.5821784037012628E-2</c:v>
                </c:pt>
                <c:pt idx="2362">
                  <c:v>1.5820153742140495E-2</c:v>
                </c:pt>
                <c:pt idx="2363">
                  <c:v>1.5819711461579608E-2</c:v>
                </c:pt>
                <c:pt idx="2364">
                  <c:v>1.5819267055163504E-2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37568"/>
        <c:axId val="497839488"/>
      </c:lineChart>
      <c:dateAx>
        <c:axId val="4978375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97839488"/>
        <c:crosses val="autoZero"/>
        <c:auto val="1"/>
        <c:lblOffset val="100"/>
        <c:baseTimeUnit val="days"/>
      </c:dateAx>
      <c:valAx>
        <c:axId val="49783948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7837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1096548195377"/>
          <c:y val="0.4538463888888889"/>
          <c:w val="8.7953229122198301E-2"/>
          <c:h val="0.2193072222222222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542925</xdr:colOff>
      <xdr:row>4</xdr:row>
      <xdr:rowOff>0</xdr:rowOff>
    </xdr:from>
    <xdr:to>
      <xdr:col>37</xdr:col>
      <xdr:colOff>456300</xdr:colOff>
      <xdr:row>29</xdr:row>
      <xdr:rowOff>28125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542925</xdr:colOff>
      <xdr:row>29</xdr:row>
      <xdr:rowOff>47625</xdr:rowOff>
    </xdr:from>
    <xdr:to>
      <xdr:col>37</xdr:col>
      <xdr:colOff>456300</xdr:colOff>
      <xdr:row>54</xdr:row>
      <xdr:rowOff>75750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542925</xdr:colOff>
      <xdr:row>54</xdr:row>
      <xdr:rowOff>95250</xdr:rowOff>
    </xdr:from>
    <xdr:to>
      <xdr:col>37</xdr:col>
      <xdr:colOff>456300</xdr:colOff>
      <xdr:row>79</xdr:row>
      <xdr:rowOff>123375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80" customWidth="1"/>
    <col min="3" max="3" width="20.7109375" style="80" customWidth="1"/>
    <col min="4" max="4" width="26.5703125" style="80" bestFit="1" customWidth="1"/>
    <col min="5" max="7" width="2.7109375" style="80" customWidth="1"/>
    <col min="8" max="9" width="20.7109375" style="80" customWidth="1"/>
    <col min="10" max="10" width="2.7109375" style="80" customWidth="1"/>
    <col min="11" max="13" width="9.140625" style="80"/>
    <col min="14" max="14" width="9.7109375" style="80" bestFit="1" customWidth="1"/>
    <col min="15" max="16384" width="9.140625" style="80"/>
  </cols>
  <sheetData>
    <row r="1" spans="2:10" ht="11.25" customHeight="1" x14ac:dyDescent="0.2"/>
    <row r="2" spans="2:10" ht="11.25" customHeight="1" x14ac:dyDescent="0.2">
      <c r="B2" s="402"/>
      <c r="C2" s="406"/>
      <c r="D2" s="406"/>
      <c r="E2" s="407"/>
    </row>
    <row r="3" spans="2:10" ht="11.25" customHeight="1" x14ac:dyDescent="0.2">
      <c r="B3" s="403"/>
      <c r="C3" s="139" t="s">
        <v>63</v>
      </c>
      <c r="D3" s="117">
        <f>_xll.qlSettingsEvaluationDate(Trigger)</f>
        <v>42242</v>
      </c>
      <c r="E3" s="408"/>
    </row>
    <row r="4" spans="2:10" ht="11.25" customHeight="1" x14ac:dyDescent="0.2">
      <c r="B4" s="403"/>
      <c r="C4" s="140" t="s">
        <v>76</v>
      </c>
      <c r="D4" s="118">
        <f>_xll.qlCalendarAdvance(Calendar,Evaluationdate,"2D","F",,Trigger)</f>
        <v>42244</v>
      </c>
      <c r="E4" s="408"/>
    </row>
    <row r="5" spans="2:10" ht="11.25" customHeight="1" x14ac:dyDescent="0.2">
      <c r="B5" s="404"/>
      <c r="C5" s="143" t="s">
        <v>24</v>
      </c>
      <c r="D5" s="142">
        <v>42242.534756944442</v>
      </c>
      <c r="E5" s="408"/>
    </row>
    <row r="6" spans="2:10" ht="11.25" customHeight="1" x14ac:dyDescent="0.2">
      <c r="B6" s="403"/>
      <c r="C6" s="140" t="s">
        <v>28</v>
      </c>
      <c r="D6" s="93" t="s">
        <v>29</v>
      </c>
      <c r="E6" s="408"/>
    </row>
    <row r="7" spans="2:10" ht="11.25" customHeight="1" x14ac:dyDescent="0.2">
      <c r="B7" s="404"/>
      <c r="C7" s="140" t="s">
        <v>17</v>
      </c>
      <c r="D7" s="119" t="s">
        <v>31</v>
      </c>
      <c r="E7" s="408"/>
    </row>
    <row r="8" spans="2:10" ht="11.25" customHeight="1" x14ac:dyDescent="0.2">
      <c r="B8" s="404"/>
      <c r="C8" s="140" t="s">
        <v>25</v>
      </c>
      <c r="D8" s="93" t="b">
        <v>1</v>
      </c>
      <c r="E8" s="408"/>
    </row>
    <row r="9" spans="2:10" ht="11.25" customHeight="1" x14ac:dyDescent="0.2">
      <c r="B9" s="404"/>
      <c r="C9" s="140" t="s">
        <v>26</v>
      </c>
      <c r="D9" s="93" t="b">
        <v>1</v>
      </c>
      <c r="E9" s="408"/>
    </row>
    <row r="10" spans="2:10" ht="11.25" customHeight="1" x14ac:dyDescent="0.2">
      <c r="B10" s="404"/>
      <c r="C10" s="140" t="s">
        <v>27</v>
      </c>
      <c r="D10" s="119" t="s">
        <v>217</v>
      </c>
      <c r="E10" s="408"/>
    </row>
    <row r="11" spans="2:10" ht="11.25" customHeight="1" x14ac:dyDescent="0.2">
      <c r="B11" s="404"/>
      <c r="C11" s="141" t="s">
        <v>178</v>
      </c>
      <c r="D11" s="120" t="s">
        <v>255</v>
      </c>
      <c r="E11" s="408"/>
    </row>
    <row r="12" spans="2:10" ht="11.25" customHeight="1" x14ac:dyDescent="0.2">
      <c r="B12" s="405"/>
      <c r="C12" s="121"/>
      <c r="D12" s="122"/>
      <c r="E12" s="409"/>
    </row>
    <row r="13" spans="2:10" ht="11.25" customHeight="1" x14ac:dyDescent="0.2"/>
    <row r="14" spans="2:10" x14ac:dyDescent="0.2">
      <c r="B14" s="402"/>
      <c r="C14" s="406"/>
      <c r="D14" s="406"/>
      <c r="E14" s="407"/>
      <c r="G14" s="402"/>
      <c r="H14" s="406"/>
      <c r="I14" s="406"/>
      <c r="J14" s="407"/>
    </row>
    <row r="15" spans="2:10" x14ac:dyDescent="0.2">
      <c r="B15" s="403"/>
      <c r="C15" s="146" t="s">
        <v>13</v>
      </c>
      <c r="D15" s="149" t="str">
        <f>_xll.qlPiecewiseYieldCurve(D17,D18,D19,_xll.ohPack(EURSTD!U3:U93),,,,D20,D21,D22,Permanent,Trigger,ObjectOverwrite)</f>
        <v>_MXEURSTD#0000</v>
      </c>
      <c r="E15" s="408"/>
      <c r="G15" s="50"/>
      <c r="H15" s="146" t="s">
        <v>13</v>
      </c>
      <c r="I15" s="149" t="e">
        <f>_xll.qlPiecewiseYieldCurve(I17,I18,I19,_xll.ohPack(EURON!T3:T71),,,,I20,I21,I22,Permanent,Trigger,ObjectOverwrite)</f>
        <v>#NUM!</v>
      </c>
      <c r="J15" s="408"/>
    </row>
    <row r="16" spans="2:10" x14ac:dyDescent="0.2">
      <c r="B16" s="403"/>
      <c r="C16" s="147" t="s">
        <v>14</v>
      </c>
      <c r="D16" s="150" t="str">
        <f>_xll.ohRangeRetrieveError(YieldCurve_STD)</f>
        <v/>
      </c>
      <c r="E16" s="408"/>
      <c r="G16" s="50"/>
      <c r="H16" s="147" t="s">
        <v>14</v>
      </c>
      <c r="I16" s="150" t="str">
        <f ca="1">_xll.ohRangeRetrieveError(YieldCurve_ON)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J16" s="408"/>
    </row>
    <row r="17" spans="2:10" x14ac:dyDescent="0.2">
      <c r="B17" s="403"/>
      <c r="C17" s="146" t="s">
        <v>15</v>
      </c>
      <c r="D17" s="123" t="s">
        <v>36</v>
      </c>
      <c r="E17" s="408"/>
      <c r="G17" s="50"/>
      <c r="H17" s="146" t="s">
        <v>15</v>
      </c>
      <c r="I17" s="123" t="s">
        <v>47</v>
      </c>
      <c r="J17" s="408"/>
    </row>
    <row r="18" spans="2:10" x14ac:dyDescent="0.2">
      <c r="B18" s="403"/>
      <c r="C18" s="148" t="s">
        <v>16</v>
      </c>
      <c r="D18" s="124">
        <v>0</v>
      </c>
      <c r="E18" s="408"/>
      <c r="G18" s="50"/>
      <c r="H18" s="148" t="s">
        <v>16</v>
      </c>
      <c r="I18" s="124">
        <v>0</v>
      </c>
      <c r="J18" s="408"/>
    </row>
    <row r="19" spans="2:10" x14ac:dyDescent="0.2">
      <c r="B19" s="403"/>
      <c r="C19" s="148" t="s">
        <v>17</v>
      </c>
      <c r="D19" s="125" t="s">
        <v>18</v>
      </c>
      <c r="E19" s="408"/>
      <c r="G19" s="50"/>
      <c r="H19" s="148" t="s">
        <v>17</v>
      </c>
      <c r="I19" s="125" t="s">
        <v>18</v>
      </c>
      <c r="J19" s="408"/>
    </row>
    <row r="20" spans="2:10" x14ac:dyDescent="0.2">
      <c r="B20" s="403"/>
      <c r="C20" s="148" t="s">
        <v>19</v>
      </c>
      <c r="D20" s="126"/>
      <c r="E20" s="408"/>
      <c r="G20" s="50"/>
      <c r="H20" s="148" t="s">
        <v>19</v>
      </c>
      <c r="I20" s="126"/>
      <c r="J20" s="408"/>
    </row>
    <row r="21" spans="2:10" x14ac:dyDescent="0.2">
      <c r="B21" s="403"/>
      <c r="C21" s="148" t="s">
        <v>20</v>
      </c>
      <c r="D21" s="127" t="s">
        <v>21</v>
      </c>
      <c r="E21" s="408"/>
      <c r="G21" s="50"/>
      <c r="H21" s="148" t="s">
        <v>20</v>
      </c>
      <c r="I21" s="127" t="s">
        <v>201</v>
      </c>
      <c r="J21" s="408"/>
    </row>
    <row r="22" spans="2:10" x14ac:dyDescent="0.2">
      <c r="B22" s="403"/>
      <c r="C22" s="147" t="s">
        <v>22</v>
      </c>
      <c r="D22" s="128" t="s">
        <v>23</v>
      </c>
      <c r="E22" s="408"/>
      <c r="G22" s="50"/>
      <c r="H22" s="147" t="s">
        <v>22</v>
      </c>
      <c r="I22" s="128" t="s">
        <v>202</v>
      </c>
      <c r="J22" s="408"/>
    </row>
    <row r="23" spans="2:10" x14ac:dyDescent="0.2">
      <c r="B23" s="403"/>
      <c r="C23" s="129"/>
      <c r="D23" s="129"/>
      <c r="E23" s="408"/>
      <c r="G23" s="50"/>
      <c r="H23" s="129"/>
      <c r="I23" s="129"/>
      <c r="J23" s="408"/>
    </row>
    <row r="24" spans="2:10" x14ac:dyDescent="0.2">
      <c r="B24" s="403"/>
      <c r="C24" s="130">
        <f>_xll.qlTermStructureReferenceDate(YieldCurve_STD)</f>
        <v>42242</v>
      </c>
      <c r="D24" s="131" t="e">
        <f>_xll.qlYieldTSDiscount(YieldCurve_STD,C24,,Trigger)</f>
        <v>#NUM!</v>
      </c>
      <c r="E24" s="408"/>
      <c r="G24" s="50"/>
      <c r="H24" s="130" t="e">
        <f>_xll.qlTermStructureReferenceDate(YieldCurve_ON)</f>
        <v>#VALUE!</v>
      </c>
      <c r="I24" s="131" t="e">
        <f>_xll.qlYieldTSDiscount(YieldCurve_ON,H24,,Trigger)</f>
        <v>#VALUE!</v>
      </c>
      <c r="J24" s="408"/>
    </row>
    <row r="25" spans="2:10" x14ac:dyDescent="0.2">
      <c r="B25" s="403"/>
      <c r="C25" s="388" t="e">
        <f>_xll.qlTermStructureMaxDate(YieldCurve_STD)</f>
        <v>#NUM!</v>
      </c>
      <c r="D25" s="132" t="e">
        <f>_xll.qlYieldTSDiscount(YieldCurve_STD,C25,,Trigger)</f>
        <v>#NUM!</v>
      </c>
      <c r="E25" s="408"/>
      <c r="G25" s="50"/>
      <c r="H25" s="388" t="e">
        <f>_xll.qlTermStructureMaxDate(YieldCurve_ON)</f>
        <v>#VALUE!</v>
      </c>
      <c r="I25" s="132" t="e">
        <f>_xll.qlYieldTSDiscount(YieldCurve_ON,H25,,Trigger)</f>
        <v>#VALUE!</v>
      </c>
      <c r="J25" s="408"/>
    </row>
    <row r="26" spans="2:10" x14ac:dyDescent="0.2">
      <c r="B26" s="403"/>
      <c r="C26" s="133" t="s">
        <v>14</v>
      </c>
      <c r="D26" s="134"/>
      <c r="E26" s="408"/>
      <c r="G26" s="50"/>
      <c r="H26" s="133" t="s">
        <v>14</v>
      </c>
      <c r="I26" s="134"/>
      <c r="J26" s="408"/>
    </row>
    <row r="27" spans="2:10" x14ac:dyDescent="0.2">
      <c r="B27" s="403"/>
      <c r="C27" s="135" t="str">
        <f>Euribor!D3</f>
        <v>Mx_EURSTD</v>
      </c>
      <c r="D27" s="136" t="b">
        <f>_xll.qlRelinkableHandleLinkTo(C27,D15,D15)</f>
        <v>1</v>
      </c>
      <c r="E27" s="408"/>
      <c r="G27" s="50"/>
      <c r="H27" s="135" t="str">
        <f>Euribor!D4</f>
        <v>Mx_EURON</v>
      </c>
      <c r="I27" s="136" t="e">
        <f>_xll.qlRelinkableHandleLinkTo(H27,I15,I15)</f>
        <v>#NUM!</v>
      </c>
      <c r="J27" s="408"/>
    </row>
    <row r="28" spans="2:10" x14ac:dyDescent="0.2">
      <c r="B28" s="410"/>
      <c r="C28" s="411"/>
      <c r="D28" s="411"/>
      <c r="E28" s="409"/>
      <c r="G28" s="410"/>
      <c r="H28" s="411"/>
      <c r="I28" s="411"/>
      <c r="J28" s="409"/>
    </row>
    <row r="29" spans="2:10" x14ac:dyDescent="0.2">
      <c r="B29" s="145"/>
      <c r="C29" s="87"/>
      <c r="D29" s="87"/>
      <c r="E29" s="87"/>
      <c r="G29" s="87"/>
      <c r="H29" s="87"/>
      <c r="I29" s="87"/>
      <c r="J29" s="87"/>
    </row>
    <row r="30" spans="2:10" x14ac:dyDescent="0.2">
      <c r="B30" s="402"/>
      <c r="C30" s="406"/>
      <c r="D30" s="406"/>
      <c r="E30" s="407"/>
      <c r="F30" s="144"/>
      <c r="G30" s="402"/>
      <c r="H30" s="406"/>
      <c r="I30" s="406"/>
      <c r="J30" s="407"/>
    </row>
    <row r="31" spans="2:10" x14ac:dyDescent="0.2">
      <c r="B31" s="50"/>
      <c r="C31" s="146" t="s">
        <v>13</v>
      </c>
      <c r="D31" s="149" t="str">
        <f>_xll.qlPiecewiseYieldCurve(D33,D34,D35,_xll.ohPack(EUR1M!U3:U95),,,,D36,D37,D38,Permanent,Trigger,ObjectOverwrite)</f>
        <v>_MXEUR1M#0000</v>
      </c>
      <c r="E31" s="408"/>
      <c r="F31" s="144"/>
      <c r="G31" s="50"/>
      <c r="H31" s="146" t="s">
        <v>13</v>
      </c>
      <c r="I31" s="149" t="str">
        <f>_xll.qlPiecewiseYieldCurve(I33,I34,I35,_xll.ohPack(EUR3M!U3:U93),,,,I36,I37,I38,Permanent,Trigger,ObjectOverwrite)</f>
        <v>_MXEUR3M#0000</v>
      </c>
      <c r="J31" s="408"/>
    </row>
    <row r="32" spans="2:10" x14ac:dyDescent="0.2">
      <c r="B32" s="50"/>
      <c r="C32" s="147" t="s">
        <v>14</v>
      </c>
      <c r="D32" s="150" t="str">
        <f>_xll.ohRangeRetrieveError(YieldCurve_1M)</f>
        <v/>
      </c>
      <c r="E32" s="408"/>
      <c r="F32" s="144"/>
      <c r="G32" s="50"/>
      <c r="H32" s="147" t="s">
        <v>14</v>
      </c>
      <c r="I32" s="150" t="str">
        <f>_xll.ohRangeRetrieveError(YieldCurve_3M)</f>
        <v/>
      </c>
      <c r="J32" s="408"/>
    </row>
    <row r="33" spans="2:10" x14ac:dyDescent="0.2">
      <c r="B33" s="50"/>
      <c r="C33" s="146" t="s">
        <v>15</v>
      </c>
      <c r="D33" s="123" t="s">
        <v>43</v>
      </c>
      <c r="E33" s="408"/>
      <c r="F33" s="144"/>
      <c r="G33" s="50"/>
      <c r="H33" s="146" t="s">
        <v>15</v>
      </c>
      <c r="I33" s="123" t="s">
        <v>35</v>
      </c>
      <c r="J33" s="408"/>
    </row>
    <row r="34" spans="2:10" x14ac:dyDescent="0.2">
      <c r="B34" s="50"/>
      <c r="C34" s="148" t="s">
        <v>16</v>
      </c>
      <c r="D34" s="124">
        <v>0</v>
      </c>
      <c r="E34" s="408"/>
      <c r="F34" s="144"/>
      <c r="G34" s="50"/>
      <c r="H34" s="148" t="s">
        <v>16</v>
      </c>
      <c r="I34" s="124">
        <v>0</v>
      </c>
      <c r="J34" s="408"/>
    </row>
    <row r="35" spans="2:10" x14ac:dyDescent="0.2">
      <c r="B35" s="50"/>
      <c r="C35" s="148" t="s">
        <v>17</v>
      </c>
      <c r="D35" s="125" t="s">
        <v>18</v>
      </c>
      <c r="E35" s="408"/>
      <c r="F35" s="144"/>
      <c r="G35" s="50"/>
      <c r="H35" s="148" t="s">
        <v>17</v>
      </c>
      <c r="I35" s="125" t="s">
        <v>18</v>
      </c>
      <c r="J35" s="408"/>
    </row>
    <row r="36" spans="2:10" x14ac:dyDescent="0.2">
      <c r="B36" s="50"/>
      <c r="C36" s="148" t="s">
        <v>19</v>
      </c>
      <c r="D36" s="126"/>
      <c r="E36" s="408"/>
      <c r="F36" s="144"/>
      <c r="G36" s="50"/>
      <c r="H36" s="148" t="s">
        <v>19</v>
      </c>
      <c r="I36" s="126"/>
      <c r="J36" s="408"/>
    </row>
    <row r="37" spans="2:10" x14ac:dyDescent="0.2">
      <c r="B37" s="50"/>
      <c r="C37" s="148" t="s">
        <v>20</v>
      </c>
      <c r="D37" s="127" t="s">
        <v>201</v>
      </c>
      <c r="E37" s="408"/>
      <c r="F37" s="144"/>
      <c r="G37" s="50"/>
      <c r="H37" s="148" t="s">
        <v>20</v>
      </c>
      <c r="I37" s="127" t="s">
        <v>21</v>
      </c>
      <c r="J37" s="408"/>
    </row>
    <row r="38" spans="2:10" x14ac:dyDescent="0.2">
      <c r="B38" s="50"/>
      <c r="C38" s="147" t="s">
        <v>22</v>
      </c>
      <c r="D38" s="128" t="s">
        <v>202</v>
      </c>
      <c r="E38" s="408"/>
      <c r="F38" s="144"/>
      <c r="G38" s="50"/>
      <c r="H38" s="147" t="s">
        <v>22</v>
      </c>
      <c r="I38" s="128" t="s">
        <v>23</v>
      </c>
      <c r="J38" s="408"/>
    </row>
    <row r="39" spans="2:10" x14ac:dyDescent="0.2">
      <c r="B39" s="50"/>
      <c r="C39" s="129"/>
      <c r="D39" s="129"/>
      <c r="E39" s="408"/>
      <c r="F39" s="144"/>
      <c r="G39" s="50"/>
      <c r="H39" s="129"/>
      <c r="I39" s="129"/>
      <c r="J39" s="408"/>
    </row>
    <row r="40" spans="2:10" x14ac:dyDescent="0.2">
      <c r="B40" s="50"/>
      <c r="C40" s="130">
        <f>_xll.qlTermStructureReferenceDate(YieldCurve_1M)</f>
        <v>42242</v>
      </c>
      <c r="D40" s="131" t="e">
        <f>_xll.qlYieldTSDiscount(YieldCurve_1M,C40,,Trigger)</f>
        <v>#NUM!</v>
      </c>
      <c r="E40" s="408"/>
      <c r="F40" s="144"/>
      <c r="G40" s="50"/>
      <c r="H40" s="130">
        <f>_xll.qlTermStructureReferenceDate(YieldCurve_3M)</f>
        <v>42242</v>
      </c>
      <c r="I40" s="131" t="e">
        <f>_xll.qlYieldTSDiscount(YieldCurve_3M,H40,,Trigger)</f>
        <v>#NUM!</v>
      </c>
      <c r="J40" s="408"/>
    </row>
    <row r="41" spans="2:10" x14ac:dyDescent="0.2">
      <c r="B41" s="50"/>
      <c r="C41" s="388" t="e">
        <f>_xll.qlTermStructureMaxDate(YieldCurve_1M)</f>
        <v>#NUM!</v>
      </c>
      <c r="D41" s="132" t="e">
        <f>_xll.qlYieldTSDiscount(YieldCurve_1M,C41,,Trigger)</f>
        <v>#NUM!</v>
      </c>
      <c r="E41" s="408"/>
      <c r="F41" s="144"/>
      <c r="G41" s="50"/>
      <c r="H41" s="388" t="e">
        <f>_xll.qlTermStructureMaxDate(YieldCurve_3M)</f>
        <v>#NUM!</v>
      </c>
      <c r="I41" s="132" t="e">
        <f>_xll.qlYieldTSDiscount(YieldCurve_3M,H41,,Trigger)</f>
        <v>#NUM!</v>
      </c>
      <c r="J41" s="408"/>
    </row>
    <row r="42" spans="2:10" x14ac:dyDescent="0.2">
      <c r="B42" s="50"/>
      <c r="C42" s="133" t="s">
        <v>14</v>
      </c>
      <c r="D42" s="134"/>
      <c r="E42" s="408"/>
      <c r="F42" s="144"/>
      <c r="G42" s="50"/>
      <c r="H42" s="133" t="s">
        <v>14</v>
      </c>
      <c r="I42" s="134"/>
      <c r="J42" s="408"/>
    </row>
    <row r="43" spans="2:10" x14ac:dyDescent="0.2">
      <c r="B43" s="50"/>
      <c r="C43" s="135" t="str">
        <f>Euribor!D5</f>
        <v>Mx_EUR1M</v>
      </c>
      <c r="D43" s="136" t="b">
        <f>_xll.qlRelinkableHandleLinkTo(C43,D31,D31)</f>
        <v>1</v>
      </c>
      <c r="E43" s="408"/>
      <c r="F43" s="144"/>
      <c r="G43" s="50"/>
      <c r="H43" s="135" t="str">
        <f>Euribor!D6</f>
        <v>Mx_EUR3M</v>
      </c>
      <c r="I43" s="136" t="b">
        <f>_xll.qlRelinkableHandleLinkTo(H43,I31,I31)</f>
        <v>1</v>
      </c>
      <c r="J43" s="408"/>
    </row>
    <row r="44" spans="2:10" x14ac:dyDescent="0.2">
      <c r="B44" s="410"/>
      <c r="C44" s="411"/>
      <c r="D44" s="411"/>
      <c r="E44" s="409"/>
      <c r="F44" s="144"/>
      <c r="G44" s="410"/>
      <c r="H44" s="411"/>
      <c r="I44" s="411"/>
      <c r="J44" s="409"/>
    </row>
    <row r="45" spans="2:10" x14ac:dyDescent="0.2">
      <c r="F45" s="144"/>
    </row>
    <row r="46" spans="2:10" x14ac:dyDescent="0.2">
      <c r="B46" s="402"/>
      <c r="C46" s="412"/>
      <c r="D46" s="412"/>
      <c r="E46" s="407"/>
      <c r="F46" s="144"/>
      <c r="G46" s="402"/>
      <c r="H46" s="406"/>
      <c r="I46" s="406"/>
      <c r="J46" s="407"/>
    </row>
    <row r="47" spans="2:10" x14ac:dyDescent="0.2">
      <c r="B47" s="403"/>
      <c r="C47" s="146" t="s">
        <v>13</v>
      </c>
      <c r="D47" s="149" t="str">
        <f>_xll.qlPiecewiseYieldCurve(D49,D50,D51,_xll.ohPack(EUR6M!$U$3:$U$94),,,,D52,D53,D54,Permanent,Trigger,ObjectOverwrite)</f>
        <v>_MXEUR6M#0000</v>
      </c>
      <c r="E47" s="408"/>
      <c r="F47" s="144"/>
      <c r="G47" s="50"/>
      <c r="H47" s="146" t="s">
        <v>13</v>
      </c>
      <c r="I47" s="149" t="str">
        <f>_xll.qlPiecewiseYieldCurve(I49,I50,I51,_xll.ohPack(EUR1Y!U3:U93),,,,I52,I53,I54,Permanent,Trigger,ObjectOverwrite)</f>
        <v>_MXEUR1Y#0000</v>
      </c>
      <c r="J47" s="408"/>
    </row>
    <row r="48" spans="2:10" x14ac:dyDescent="0.2">
      <c r="B48" s="403"/>
      <c r="C48" s="147" t="s">
        <v>14</v>
      </c>
      <c r="D48" s="150" t="str">
        <f>_xll.ohRangeRetrieveError(YieldCurve_6M)</f>
        <v/>
      </c>
      <c r="E48" s="408"/>
      <c r="G48" s="50"/>
      <c r="H48" s="147" t="s">
        <v>14</v>
      </c>
      <c r="I48" s="150" t="str">
        <f>_xll.ohRangeRetrieveError(YieldCurve_1Y)</f>
        <v/>
      </c>
      <c r="J48" s="408"/>
    </row>
    <row r="49" spans="2:10" x14ac:dyDescent="0.2">
      <c r="B49" s="404"/>
      <c r="C49" s="146" t="s">
        <v>15</v>
      </c>
      <c r="D49" s="123" t="s">
        <v>37</v>
      </c>
      <c r="E49" s="408"/>
      <c r="G49" s="50"/>
      <c r="H49" s="146" t="s">
        <v>15</v>
      </c>
      <c r="I49" s="123" t="s">
        <v>44</v>
      </c>
      <c r="J49" s="408"/>
    </row>
    <row r="50" spans="2:10" x14ac:dyDescent="0.2">
      <c r="B50" s="404"/>
      <c r="C50" s="148" t="s">
        <v>16</v>
      </c>
      <c r="D50" s="124">
        <v>0</v>
      </c>
      <c r="E50" s="408"/>
      <c r="G50" s="50"/>
      <c r="H50" s="148" t="s">
        <v>16</v>
      </c>
      <c r="I50" s="124">
        <v>0</v>
      </c>
      <c r="J50" s="408"/>
    </row>
    <row r="51" spans="2:10" x14ac:dyDescent="0.2">
      <c r="B51" s="404"/>
      <c r="C51" s="148" t="s">
        <v>17</v>
      </c>
      <c r="D51" s="125" t="s">
        <v>18</v>
      </c>
      <c r="E51" s="408"/>
      <c r="G51" s="50"/>
      <c r="H51" s="148" t="s">
        <v>17</v>
      </c>
      <c r="I51" s="125" t="s">
        <v>18</v>
      </c>
      <c r="J51" s="408"/>
    </row>
    <row r="52" spans="2:10" x14ac:dyDescent="0.2">
      <c r="B52" s="404"/>
      <c r="C52" s="148" t="s">
        <v>19</v>
      </c>
      <c r="D52" s="126"/>
      <c r="E52" s="408"/>
      <c r="G52" s="50"/>
      <c r="H52" s="148" t="s">
        <v>19</v>
      </c>
      <c r="I52" s="126"/>
      <c r="J52" s="408"/>
    </row>
    <row r="53" spans="2:10" x14ac:dyDescent="0.2">
      <c r="B53" s="404"/>
      <c r="C53" s="148" t="s">
        <v>20</v>
      </c>
      <c r="D53" s="127" t="s">
        <v>21</v>
      </c>
      <c r="E53" s="408"/>
      <c r="G53" s="50"/>
      <c r="H53" s="148" t="s">
        <v>20</v>
      </c>
      <c r="I53" s="127" t="s">
        <v>21</v>
      </c>
      <c r="J53" s="408"/>
    </row>
    <row r="54" spans="2:10" x14ac:dyDescent="0.2">
      <c r="B54" s="404"/>
      <c r="C54" s="147" t="s">
        <v>22</v>
      </c>
      <c r="D54" s="128" t="s">
        <v>23</v>
      </c>
      <c r="E54" s="408"/>
      <c r="G54" s="50"/>
      <c r="H54" s="147" t="s">
        <v>22</v>
      </c>
      <c r="I54" s="128" t="s">
        <v>23</v>
      </c>
      <c r="J54" s="408"/>
    </row>
    <row r="55" spans="2:10" x14ac:dyDescent="0.2">
      <c r="B55" s="404"/>
      <c r="C55" s="129"/>
      <c r="D55" s="129"/>
      <c r="E55" s="408"/>
      <c r="G55" s="50"/>
      <c r="H55" s="129"/>
      <c r="I55" s="129"/>
      <c r="J55" s="408"/>
    </row>
    <row r="56" spans="2:10" x14ac:dyDescent="0.2">
      <c r="B56" s="404"/>
      <c r="C56" s="130">
        <f>_xll.qlTermStructureReferenceDate(YieldCurve_6M)</f>
        <v>42242</v>
      </c>
      <c r="D56" s="131" t="e">
        <f>_xll.qlYieldTSDiscount(YieldCurve_6M,C56,,Trigger)</f>
        <v>#NUM!</v>
      </c>
      <c r="E56" s="408"/>
      <c r="G56" s="50"/>
      <c r="H56" s="130">
        <f>_xll.qlTermStructureReferenceDate(YieldCurve_1Y)</f>
        <v>42242</v>
      </c>
      <c r="I56" s="131" t="e">
        <f>_xll.qlYieldTSDiscount(YieldCurve_1Y,H56,,Trigger)</f>
        <v>#NUM!</v>
      </c>
      <c r="J56" s="408"/>
    </row>
    <row r="57" spans="2:10" x14ac:dyDescent="0.2">
      <c r="B57" s="404"/>
      <c r="C57" s="388" t="e">
        <f>_xll.qlTermStructureMaxDate(YieldCurve_6M)</f>
        <v>#NUM!</v>
      </c>
      <c r="D57" s="132" t="e">
        <f>_xll.qlYieldTSDiscount(YieldCurve_6M,C57,,Trigger)</f>
        <v>#NUM!</v>
      </c>
      <c r="E57" s="408"/>
      <c r="G57" s="50"/>
      <c r="H57" s="388" t="e">
        <f>_xll.qlTermStructureMaxDate(YieldCurve_1Y)</f>
        <v>#NUM!</v>
      </c>
      <c r="I57" s="389" t="e">
        <f>_xll.qlYieldTSDiscount(YieldCurve_1Y,H57,,Trigger)</f>
        <v>#NUM!</v>
      </c>
      <c r="J57" s="408"/>
    </row>
    <row r="58" spans="2:10" x14ac:dyDescent="0.2">
      <c r="B58" s="404"/>
      <c r="C58" s="133" t="s">
        <v>14</v>
      </c>
      <c r="D58" s="137"/>
      <c r="E58" s="408"/>
      <c r="G58" s="50"/>
      <c r="H58" s="133" t="s">
        <v>14</v>
      </c>
      <c r="I58" s="134"/>
      <c r="J58" s="408"/>
    </row>
    <row r="59" spans="2:10" x14ac:dyDescent="0.2">
      <c r="B59" s="404"/>
      <c r="C59" s="135" t="str">
        <f>Euribor!D7</f>
        <v>Mx_EUR6M</v>
      </c>
      <c r="D59" s="138" t="b">
        <f>_xll.qlRelinkableHandleLinkTo(C59,D47,D47)</f>
        <v>1</v>
      </c>
      <c r="E59" s="408"/>
      <c r="G59" s="50"/>
      <c r="H59" s="135" t="str">
        <f>Euribor!D8</f>
        <v>Mx_EUR1Y</v>
      </c>
      <c r="I59" s="138" t="b">
        <f>_xll.qlRelinkableHandleLinkTo(H59,I47,I47)</f>
        <v>1</v>
      </c>
      <c r="J59" s="408"/>
    </row>
    <row r="60" spans="2:10" x14ac:dyDescent="0.2">
      <c r="B60" s="410"/>
      <c r="C60" s="411"/>
      <c r="D60" s="411"/>
      <c r="E60" s="409"/>
      <c r="G60" s="410"/>
      <c r="H60" s="411"/>
      <c r="I60" s="411"/>
      <c r="J60" s="409"/>
    </row>
  </sheetData>
  <dataValidations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T3535"/>
  <sheetViews>
    <sheetView showGridLines="0" topLeftCell="O1" workbookViewId="0">
      <selection activeCell="AN1" sqref="AN1"/>
    </sheetView>
  </sheetViews>
  <sheetFormatPr defaultRowHeight="11.25" outlineLevelCol="1" x14ac:dyDescent="0.2"/>
  <cols>
    <col min="1" max="1" width="7.5703125" style="80" hidden="1" customWidth="1" outlineLevel="1"/>
    <col min="2" max="2" width="5.7109375" style="80" hidden="1" customWidth="1" outlineLevel="1"/>
    <col min="3" max="4" width="6" style="155" hidden="1" customWidth="1" outlineLevel="1"/>
    <col min="5" max="5" width="7" style="102" hidden="1" customWidth="1" outlineLevel="1"/>
    <col min="6" max="6" width="19.5703125" style="156" hidden="1" customWidth="1" outlineLevel="1"/>
    <col min="7" max="7" width="6" style="80" hidden="1" customWidth="1" outlineLevel="1"/>
    <col min="8" max="10" width="11" style="80" hidden="1" customWidth="1" outlineLevel="1"/>
    <col min="11" max="11" width="12.85546875" style="80" hidden="1" customWidth="1" outlineLevel="1"/>
    <col min="12" max="12" width="15.140625" style="80" hidden="1" customWidth="1" outlineLevel="1" collapsed="1"/>
    <col min="13" max="13" width="9" style="102" hidden="1" customWidth="1" outlineLevel="1"/>
    <col min="14" max="14" width="2.7109375" style="80" hidden="1" customWidth="1" outlineLevel="1" collapsed="1"/>
    <col min="15" max="15" width="2.85546875" style="80" customWidth="1" collapsed="1"/>
    <col min="16" max="16" width="5" style="80" hidden="1" customWidth="1" outlineLevel="1"/>
    <col min="17" max="17" width="9" style="80" hidden="1" customWidth="1" outlineLevel="1"/>
    <col min="18" max="18" width="15.140625" style="80" hidden="1" customWidth="1" outlineLevel="1"/>
    <col min="19" max="19" width="6" style="80" hidden="1" customWidth="1" outlineLevel="1"/>
    <col min="20" max="20" width="15.140625" style="80" hidden="1" customWidth="1" outlineLevel="1"/>
    <col min="21" max="21" width="20.28515625" style="80" customWidth="1" collapsed="1"/>
    <col min="22" max="22" width="16.140625" style="316" customWidth="1"/>
    <col min="23" max="23" width="10.7109375" style="80" customWidth="1"/>
    <col min="24" max="25" width="17.28515625" style="80" bestFit="1" customWidth="1"/>
    <col min="26" max="26" width="12" style="80" bestFit="1" customWidth="1"/>
    <col min="27" max="27" width="15.140625" style="80" customWidth="1"/>
    <col min="28" max="28" width="9" style="80" bestFit="1" customWidth="1"/>
    <col min="29" max="30" width="9.140625" style="80"/>
    <col min="31" max="31" width="12" style="80" bestFit="1" customWidth="1"/>
    <col min="32" max="38" width="9.140625" style="80"/>
    <col min="39" max="39" width="3.7109375" style="80" customWidth="1"/>
    <col min="40" max="40" width="3" style="88" bestFit="1" customWidth="1"/>
    <col min="41" max="43" width="17.28515625" style="88" bestFit="1" customWidth="1"/>
    <col min="44" max="44" width="9" style="88" bestFit="1" customWidth="1"/>
    <col min="45" max="46" width="9.140625" style="88"/>
    <col min="47" max="16384" width="9.140625" style="80"/>
  </cols>
  <sheetData>
    <row r="1" spans="1:46" ht="21.95" customHeight="1" x14ac:dyDescent="0.2">
      <c r="C1" s="82"/>
      <c r="D1" s="82"/>
      <c r="E1" s="83"/>
      <c r="F1" s="84"/>
      <c r="G1" s="85"/>
      <c r="L1" s="80" t="str">
        <f>_xll.qlEonia(,,Permanent,Trigger,ObjectOverwrite)</f>
        <v>obj_00980#0000</v>
      </c>
      <c r="M1" s="83"/>
      <c r="U1" s="217" t="s">
        <v>211</v>
      </c>
      <c r="V1" s="218"/>
      <c r="W1" s="218"/>
      <c r="X1" s="199"/>
      <c r="Y1" s="198"/>
      <c r="Z1" s="154" t="s">
        <v>203</v>
      </c>
      <c r="AN1" s="103"/>
      <c r="AO1" s="103" t="s">
        <v>247</v>
      </c>
      <c r="AP1" s="103" t="s">
        <v>223</v>
      </c>
      <c r="AQ1" s="103" t="s">
        <v>248</v>
      </c>
      <c r="AR1" s="103" t="str">
        <f>"F "&amp;Tenor</f>
        <v xml:space="preserve">F </v>
      </c>
      <c r="AS1" s="103" t="str">
        <f>"F "&amp;Tenor&amp;" QL"</f>
        <v>F  QL</v>
      </c>
      <c r="AT1" s="88" t="e">
        <f>_xll.qlEonia(,YieldCurve_ON,,Trigger)</f>
        <v>#NUM!</v>
      </c>
    </row>
    <row r="2" spans="1:46" ht="21.95" customHeight="1" x14ac:dyDescent="0.2">
      <c r="A2" s="61" t="s">
        <v>12</v>
      </c>
      <c r="B2" s="61" t="s">
        <v>229</v>
      </c>
      <c r="C2" s="61" t="s">
        <v>228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246</v>
      </c>
      <c r="J2" s="61" t="s">
        <v>254</v>
      </c>
      <c r="K2" s="61" t="s">
        <v>199</v>
      </c>
      <c r="L2" s="61" t="s">
        <v>38</v>
      </c>
      <c r="M2" s="61" t="s">
        <v>42</v>
      </c>
      <c r="P2" s="79" t="s">
        <v>12</v>
      </c>
      <c r="Q2" s="79"/>
      <c r="R2" s="79" t="s">
        <v>38</v>
      </c>
      <c r="S2" s="79"/>
      <c r="T2" s="154" t="s">
        <v>38</v>
      </c>
      <c r="U2" s="154" t="s">
        <v>73</v>
      </c>
      <c r="V2" s="153" t="s">
        <v>200</v>
      </c>
      <c r="W2" s="153"/>
      <c r="X2" s="154" t="s">
        <v>32</v>
      </c>
      <c r="Y2" s="154" t="s">
        <v>33</v>
      </c>
      <c r="Z2" s="157" t="e">
        <f t="array" ref="Z2:Z71">_xll.qlPiecewiseYieldCurveData(YieldCurve_ON,Trigger)</f>
        <v>#VALUE!</v>
      </c>
      <c r="AN2" s="95" t="s">
        <v>197</v>
      </c>
      <c r="AO2" s="96">
        <f>Evaluationdate</f>
        <v>42242</v>
      </c>
      <c r="AP2" s="96">
        <f>Settlementdate</f>
        <v>42244</v>
      </c>
      <c r="AQ2" s="96" t="e">
        <f>_xll.qlInterestRateIndexMaturity($AT$1,AP2,Trigger)</f>
        <v>#VALUE!</v>
      </c>
      <c r="AR2" s="241" t="e">
        <f>_xll.qlIndexFixing($AT$1,AO2,TRUE,_xll.ohTrigger(Trigger,Trigger1M))</f>
        <v>#VALUE!</v>
      </c>
      <c r="AS2" s="241">
        <f>IFERROR(_xll.qlIndexFixing($AT$2,AO2,TRUE,_xll.ohTrigger(Trigger,Trigger1M)),#N/A)</f>
        <v>-1.2000000000078614E-3</v>
      </c>
      <c r="AT2" s="80" t="str">
        <f>_xll.qlEonia(,Currency&amp;"ON",,Trigger)</f>
        <v>obj_00816#0000</v>
      </c>
    </row>
    <row r="3" spans="1:46" ht="11.25" customHeight="1" x14ac:dyDescent="0.2">
      <c r="A3" s="62" t="s">
        <v>41</v>
      </c>
      <c r="B3" s="64" t="str">
        <f t="array" ref="B3:B71">SUBSTITUTE(_xll.ohFilter(PastedValue!BC2:BC63,PastedValue!AY2:AY63="Dp"),"/N","N")</f>
        <v>ON</v>
      </c>
      <c r="C3" s="108" t="s">
        <v>60</v>
      </c>
      <c r="D3" s="108" t="str">
        <f t="shared" ref="D3:D34" si="0">IF(DataSelect="Reference",$B3,$C3)</f>
        <v>ON</v>
      </c>
      <c r="E3" s="63">
        <f>IF(C3="ON",0,IF(C3="TN",1,2))</f>
        <v>0</v>
      </c>
      <c r="F3" s="77" t="str">
        <f t="shared" ref="F3:F19" si="1">IF(RIGHT(C3,1)="M","Modified Following",IF(RIGHT(C3,1)="Y","Modified Following","Following"))</f>
        <v>Following</v>
      </c>
      <c r="G3" s="65" t="str">
        <f>IF(RIGHT(C3,1)="M","TRUE",IF(RIGHT(C3,1)="Y","TRUE","FALSE"))</f>
        <v>FALSE</v>
      </c>
      <c r="H3" s="66" t="s">
        <v>45</v>
      </c>
      <c r="I3" s="356">
        <f t="array" ref="I3:I71">_xll.ohFilter(PastedValue!BF2:BF63,PastedValue!AY2:AY63="Dp")/100</f>
        <v>-1.0999989999999999E-3</v>
      </c>
      <c r="J3" s="356" t="str">
        <f>IFERROR(_xll.qlSimpleQuote(A3&amp;IF(LEFT(B3,1)="#","STUB",B3),I3,,Permanent,Trigger,TRUE),"--")</f>
        <v>DPON#0000</v>
      </c>
      <c r="K3" s="163" t="str">
        <f>Currency&amp;"X"&amp;C3&amp;"D="&amp;"ON"</f>
        <v>EURXOND=ON</v>
      </c>
      <c r="L3" s="68" t="e">
        <f>_xll.qlDepositRateHelper2(,IF(DataSelect="Mx_Live",$K3,$J3),IF(RIGHT($D3,1)="N","1D",$D3),$E3,Calendar,$F3,$G3,$H3,Permanent,Trigger,ObjectOverwrite)</f>
        <v>#NUM!</v>
      </c>
      <c r="M3" s="63" t="b">
        <v>1</v>
      </c>
      <c r="N3" s="81"/>
      <c r="P3" s="16" t="str">
        <f t="shared" ref="P3:P34" si="2">A3</f>
        <v>Dp</v>
      </c>
      <c r="Q3" s="16" t="str">
        <f>D3</f>
        <v>ON</v>
      </c>
      <c r="R3" s="9" t="e">
        <f>L3</f>
        <v>#NUM!</v>
      </c>
      <c r="S3" s="9" t="b">
        <f>M3</f>
        <v>1</v>
      </c>
      <c r="T3" s="9" t="e">
        <f t="array" ref="T3:T71">_xll.ohPack(_xll.ohFilter(R3:R71,S3:S71))</f>
        <v>#NUM!</v>
      </c>
      <c r="U3" s="9" t="e">
        <f>_xll.qlRateHelperQuoteName(T3,Trigger)</f>
        <v>#VALUE!</v>
      </c>
      <c r="V3" s="438" t="e">
        <f>_xll.qlRateHelperQuoteValue(T3,_xll.ohTrigger(Trigger,TriggerON))</f>
        <v>#VALUE!</v>
      </c>
      <c r="W3" s="239" t="str">
        <f>IFERROR(_xll.qlFuturesRateHelperConvexityAdjustment(T3,Trigger),"--")</f>
        <v>--</v>
      </c>
      <c r="X3" s="10" t="e">
        <f>_xll.qlRateHelperEarliestDate(T3,Trigger)</f>
        <v>#VALUE!</v>
      </c>
      <c r="Y3" s="10" t="e">
        <f>_xll.qlRateHelperLatestDate(T3,Trigger)</f>
        <v>#VALUE!</v>
      </c>
      <c r="Z3" s="158" t="e">
        <v>#VALUE!</v>
      </c>
      <c r="AN3" s="97" t="s">
        <v>197</v>
      </c>
      <c r="AO3" s="98" t="e">
        <f>_xll.qlInterestRateIndexFixingDate($AT$1,AP3,Trigger)</f>
        <v>#VALUE!</v>
      </c>
      <c r="AP3" s="98">
        <f>_xll.qlCalendarAdvance(Calendar,AP2,AN3,"f",,Trigger)</f>
        <v>42247</v>
      </c>
      <c r="AQ3" s="98" t="e">
        <f>_xll.qlInterestRateIndexMaturity($AT$1,AP3,Trigger)</f>
        <v>#VALUE!</v>
      </c>
      <c r="AR3" s="242" t="e">
        <f>_xll.qlIndexFixing($AT$1,AO3,TRUE,_xll.ohTrigger(Trigger,Trigger1M))</f>
        <v>#VALUE!</v>
      </c>
      <c r="AS3" s="242" t="e">
        <f>IFERROR(_xll.qlIndexFixing($AT$2,AO3,TRUE,_xll.ohTrigger(Trigger,Trigger1M)),#N/A)</f>
        <v>#N/A</v>
      </c>
      <c r="AT3" s="80"/>
    </row>
    <row r="4" spans="1:46" ht="11.25" customHeight="1" x14ac:dyDescent="0.2">
      <c r="A4" s="69" t="s">
        <v>41</v>
      </c>
      <c r="B4" s="72" t="str">
        <v>TN</v>
      </c>
      <c r="C4" s="109" t="s">
        <v>176</v>
      </c>
      <c r="D4" s="109" t="str">
        <f t="shared" si="0"/>
        <v>TN</v>
      </c>
      <c r="E4" s="71">
        <f t="shared" ref="E4:E67" si="3">IF(C4="ON",0,IF(C4="TN",1,2))</f>
        <v>1</v>
      </c>
      <c r="F4" s="78" t="str">
        <f t="shared" si="1"/>
        <v>Following</v>
      </c>
      <c r="G4" s="73" t="str">
        <f t="shared" ref="G4:G67" si="4">IF(RIGHT(C4,1)="M","TRUE",IF(RIGHT(C4,1)="Y","TRUE","FALSE"))</f>
        <v>FALSE</v>
      </c>
      <c r="H4" s="74" t="s">
        <v>45</v>
      </c>
      <c r="I4" s="357">
        <v>-1.1000000000000001E-3</v>
      </c>
      <c r="J4" s="357" t="str">
        <f>IFERROR(_xll.qlSimpleQuote(A4&amp;IF(LEFT(B4,1)="#","STUB",B4),I4,,Permanent,Trigger,TRUE),"--")</f>
        <v>DPTN#0000</v>
      </c>
      <c r="K4" s="164" t="str">
        <f>Currency&amp;"X"&amp;C4&amp;"D="&amp;"ON"</f>
        <v>EURXTND=ON</v>
      </c>
      <c r="L4" s="76" t="e">
        <f>_xll.qlDepositRateHelper2(,IF(DataSelect="Mx_Live",$K4,$J4),IF(RIGHT($D4,1)="N","1D",$D4),$E4,Calendar,$F4,$G4,$H4,Permanent,Trigger,ObjectOverwrite)</f>
        <v>#NUM!</v>
      </c>
      <c r="M4" s="71" t="b">
        <v>1</v>
      </c>
      <c r="N4" s="87"/>
      <c r="P4" s="16" t="str">
        <f t="shared" si="2"/>
        <v>Dp</v>
      </c>
      <c r="Q4" s="16" t="str">
        <f t="shared" ref="Q4:Q67" si="5">D4</f>
        <v>TN</v>
      </c>
      <c r="R4" s="9" t="e">
        <f t="shared" ref="R4:R67" si="6">L4</f>
        <v>#NUM!</v>
      </c>
      <c r="S4" s="9" t="b">
        <f t="shared" ref="S4:S67" si="7">M4</f>
        <v>1</v>
      </c>
      <c r="T4" s="9" t="e">
        <v>#NUM!</v>
      </c>
      <c r="U4" s="9" t="e">
        <f>_xll.qlRateHelperQuoteName(T4,Trigger)</f>
        <v>#VALUE!</v>
      </c>
      <c r="V4" s="438" t="e">
        <f>_xll.qlRateHelperQuoteValue(T4,_xll.ohTrigger(Trigger,TriggerON))</f>
        <v>#VALUE!</v>
      </c>
      <c r="W4" s="239" t="str">
        <f>IFERROR(_xll.qlFuturesRateHelperConvexityAdjustment(T4,Trigger),"--")</f>
        <v>--</v>
      </c>
      <c r="X4" s="10" t="e">
        <f>_xll.qlRateHelperEarliestDate(T4,Trigger)</f>
        <v>#VALUE!</v>
      </c>
      <c r="Y4" s="10" t="e">
        <f>_xll.qlRateHelperLatestDate(T4,Trigger)</f>
        <v>#VALUE!</v>
      </c>
      <c r="Z4" s="158" t="e">
        <v>#VALUE!</v>
      </c>
      <c r="AN4" s="97" t="s">
        <v>197</v>
      </c>
      <c r="AO4" s="98" t="e">
        <f>_xll.qlInterestRateIndexFixingDate($AT$1,AP4,Trigger)</f>
        <v>#VALUE!</v>
      </c>
      <c r="AP4" s="98">
        <f>_xll.qlCalendarAdvance(Calendar,AP3,AN4,"f",,Trigger)</f>
        <v>42248</v>
      </c>
      <c r="AQ4" s="98" t="e">
        <f>_xll.qlInterestRateIndexMaturity($AT$1,AP4,Trigger)</f>
        <v>#VALUE!</v>
      </c>
      <c r="AR4" s="242" t="e">
        <f>_xll.qlIndexFixing($AT$1,AO4,TRUE,_xll.ohTrigger(Trigger,Trigger1M))</f>
        <v>#VALUE!</v>
      </c>
      <c r="AS4" s="242" t="e">
        <f>IFERROR(_xll.qlIndexFixing($AT$2,AO4,TRUE,_xll.ohTrigger(Trigger,Trigger1M)),#N/A)</f>
        <v>#N/A</v>
      </c>
      <c r="AT4" s="80"/>
    </row>
    <row r="5" spans="1:46" ht="11.25" customHeight="1" x14ac:dyDescent="0.2">
      <c r="A5" s="110" t="s">
        <v>41</v>
      </c>
      <c r="B5" s="113" t="str">
        <v>SN</v>
      </c>
      <c r="C5" s="111" t="s">
        <v>177</v>
      </c>
      <c r="D5" s="111" t="str">
        <f t="shared" si="0"/>
        <v>SN</v>
      </c>
      <c r="E5" s="112">
        <f t="shared" si="3"/>
        <v>2</v>
      </c>
      <c r="F5" s="355" t="str">
        <f t="shared" si="1"/>
        <v>Following</v>
      </c>
      <c r="G5" s="114" t="str">
        <f t="shared" si="4"/>
        <v>FALSE</v>
      </c>
      <c r="H5" s="115" t="s">
        <v>45</v>
      </c>
      <c r="I5" s="358">
        <v>-1.1000000000000001E-3</v>
      </c>
      <c r="J5" s="358" t="str">
        <f>IFERROR(_xll.qlSimpleQuote(A5&amp;IF(LEFT(B5,1)="#","STUB",B5),I5,,Permanent,Trigger,TRUE),"--")</f>
        <v>DPSN#0000</v>
      </c>
      <c r="K5" s="165" t="str">
        <f>Currency&amp;"X"&amp;C5&amp;"D="&amp;"ON"</f>
        <v>EURXSND=ON</v>
      </c>
      <c r="L5" s="116" t="e">
        <f>_xll.qlDepositRateHelper2(,IF(DataSelect="Mx_Live",$K5,$J5),IF(RIGHT($D5,1)="N","1D",$D5),$E5,Calendar,$F5,$G5,$H5,Permanent,Trigger,ObjectOverwrite)</f>
        <v>#NUM!</v>
      </c>
      <c r="M5" s="112" t="b">
        <v>1</v>
      </c>
      <c r="N5" s="87"/>
      <c r="P5" s="16" t="str">
        <f t="shared" si="2"/>
        <v>Dp</v>
      </c>
      <c r="Q5" s="16" t="str">
        <f t="shared" si="5"/>
        <v>SN</v>
      </c>
      <c r="R5" s="9" t="e">
        <f t="shared" si="6"/>
        <v>#NUM!</v>
      </c>
      <c r="S5" s="9" t="b">
        <f t="shared" si="7"/>
        <v>1</v>
      </c>
      <c r="T5" s="9" t="e">
        <v>#NUM!</v>
      </c>
      <c r="U5" s="9" t="e">
        <f>_xll.qlRateHelperQuoteName(T5,Trigger)</f>
        <v>#VALUE!</v>
      </c>
      <c r="V5" s="438" t="e">
        <f>_xll.qlRateHelperQuoteValue(T5,_xll.ohTrigger(Trigger,TriggerON))</f>
        <v>#VALUE!</v>
      </c>
      <c r="W5" s="239" t="str">
        <f>IFERROR(_xll.qlFuturesRateHelperConvexityAdjustment(T5,Trigger),"--")</f>
        <v>--</v>
      </c>
      <c r="X5" s="10" t="e">
        <f>_xll.qlRateHelperEarliestDate(T5,Trigger)</f>
        <v>#VALUE!</v>
      </c>
      <c r="Y5" s="10" t="e">
        <f>_xll.qlRateHelperLatestDate(T5,Trigger)</f>
        <v>#VALUE!</v>
      </c>
      <c r="Z5" s="158" t="e">
        <v>#VALUE!</v>
      </c>
      <c r="AN5" s="97" t="s">
        <v>197</v>
      </c>
      <c r="AO5" s="98" t="e">
        <f>_xll.qlInterestRateIndexFixingDate($AT$1,AP5,Trigger)</f>
        <v>#VALUE!</v>
      </c>
      <c r="AP5" s="98">
        <f>_xll.qlCalendarAdvance(Calendar,AP4,AN5,"f",,Trigger)</f>
        <v>42249</v>
      </c>
      <c r="AQ5" s="98" t="e">
        <f>_xll.qlInterestRateIndexMaturity($AT$1,AP5,Trigger)</f>
        <v>#VALUE!</v>
      </c>
      <c r="AR5" s="242" t="e">
        <f>_xll.qlIndexFixing($AT$1,AO5,TRUE,_xll.ohTrigger(Trigger,Trigger1M))</f>
        <v>#VALUE!</v>
      </c>
      <c r="AS5" s="242" t="e">
        <f>IFERROR(_xll.qlIndexFixing($AT$2,AO5,TRUE,_xll.ohTrigger(Trigger,Trigger1M)),#N/A)</f>
        <v>#N/A</v>
      </c>
      <c r="AT5" s="80"/>
    </row>
    <row r="6" spans="1:46" ht="11.25" customHeight="1" x14ac:dyDescent="0.2">
      <c r="A6" s="69" t="s">
        <v>41</v>
      </c>
      <c r="B6" s="72" t="str">
        <v>1W</v>
      </c>
      <c r="C6" s="70" t="s">
        <v>83</v>
      </c>
      <c r="D6" s="70" t="str">
        <f t="shared" si="0"/>
        <v>1W</v>
      </c>
      <c r="E6" s="71">
        <f t="shared" si="3"/>
        <v>2</v>
      </c>
      <c r="F6" s="78" t="str">
        <f t="shared" si="1"/>
        <v>Following</v>
      </c>
      <c r="G6" s="73" t="str">
        <f t="shared" si="4"/>
        <v>FALSE</v>
      </c>
      <c r="H6" s="74" t="s">
        <v>45</v>
      </c>
      <c r="I6" s="357">
        <v>-1.2199999999999999E-3</v>
      </c>
      <c r="J6" s="357" t="str">
        <f>IFERROR(_xll.qlSimpleQuote(A6&amp;IF(LEFT(B6,1)="#","STUB",B6),I6,,Permanent,Trigger,TRUE),"--")</f>
        <v>DP1W#0000</v>
      </c>
      <c r="K6" s="164" t="str">
        <f t="shared" ref="K6:K37" si="8">Currency&amp;"OISDDS"&amp;C6</f>
        <v>EUROISDDS1W</v>
      </c>
      <c r="L6" s="76" t="str">
        <f>_xll.qlOISRateHelper(,E6,IF(RIGHT($D6,1)="N","1D",$D6),IF(DataSelect="Mx_Live",$K6,$J6),$L$1,,Permanent,Trigger,ObjectOverwrite)</f>
        <v>obj_00b36#0000</v>
      </c>
      <c r="M6" s="71" t="b">
        <v>1</v>
      </c>
      <c r="N6" s="87"/>
      <c r="P6" s="16" t="str">
        <f t="shared" si="2"/>
        <v>Dp</v>
      </c>
      <c r="Q6" s="16" t="str">
        <f t="shared" si="5"/>
        <v>1W</v>
      </c>
      <c r="R6" s="9" t="str">
        <f t="shared" si="6"/>
        <v>obj_00b36#0000</v>
      </c>
      <c r="S6" s="9" t="b">
        <f t="shared" si="7"/>
        <v>1</v>
      </c>
      <c r="T6" s="9" t="str">
        <v>obj_00b36#0000</v>
      </c>
      <c r="U6" s="9" t="str">
        <f>_xll.qlRateHelperQuoteName(T6,Trigger)</f>
        <v>EUROISDDS1W</v>
      </c>
      <c r="V6" s="438" t="e">
        <f>_xll.qlRateHelperQuoteValue(T6,_xll.ohTrigger(Trigger,TriggerON))</f>
        <v>#NUM!</v>
      </c>
      <c r="W6" s="239" t="str">
        <f>IFERROR(_xll.qlFuturesRateHelperConvexityAdjustment(T6,Trigger),"--")</f>
        <v>--</v>
      </c>
      <c r="X6" s="10">
        <f>_xll.qlRateHelperEarliestDate(T6,Trigger)</f>
        <v>42244</v>
      </c>
      <c r="Y6" s="10">
        <f>_xll.qlRateHelperLatestDate(T6,Trigger)</f>
        <v>42251</v>
      </c>
      <c r="Z6" s="158" t="e">
        <v>#VALUE!</v>
      </c>
      <c r="AN6" s="97" t="s">
        <v>197</v>
      </c>
      <c r="AO6" s="98" t="e">
        <f>_xll.qlInterestRateIndexFixingDate($AT$1,AP6,Trigger)</f>
        <v>#VALUE!</v>
      </c>
      <c r="AP6" s="98">
        <f>_xll.qlCalendarAdvance(Calendar,AP5,AN6,"f",,Trigger)</f>
        <v>42250</v>
      </c>
      <c r="AQ6" s="98" t="e">
        <f>_xll.qlInterestRateIndexMaturity($AT$1,AP6,Trigger)</f>
        <v>#VALUE!</v>
      </c>
      <c r="AR6" s="242" t="e">
        <f>_xll.qlIndexFixing($AT$1,AO6,TRUE,_xll.ohTrigger(Trigger,Trigger1M))</f>
        <v>#VALUE!</v>
      </c>
      <c r="AS6" s="242" t="e">
        <f>IFERROR(_xll.qlIndexFixing($AT$2,AO6,TRUE,_xll.ohTrigger(Trigger,Trigger1M)),#N/A)</f>
        <v>#N/A</v>
      </c>
      <c r="AT6" s="80"/>
    </row>
    <row r="7" spans="1:46" ht="11.25" customHeight="1" x14ac:dyDescent="0.2">
      <c r="A7" s="69" t="s">
        <v>41</v>
      </c>
      <c r="B7" s="72" t="str">
        <v>2W</v>
      </c>
      <c r="C7" s="70" t="s">
        <v>84</v>
      </c>
      <c r="D7" s="70" t="str">
        <f t="shared" si="0"/>
        <v>2W</v>
      </c>
      <c r="E7" s="71">
        <f t="shared" si="3"/>
        <v>2</v>
      </c>
      <c r="F7" s="78" t="str">
        <f t="shared" si="1"/>
        <v>Following</v>
      </c>
      <c r="G7" s="73" t="str">
        <f t="shared" si="4"/>
        <v>FALSE</v>
      </c>
      <c r="H7" s="74" t="s">
        <v>45</v>
      </c>
      <c r="I7" s="357">
        <v>-1.14E-3</v>
      </c>
      <c r="J7" s="357" t="str">
        <f>IFERROR(_xll.qlSimpleQuote(A7&amp;IF(LEFT(B7,1)="#","STUB",B7),I7,,Permanent,Trigger,TRUE),"--")</f>
        <v>DP2W#0000</v>
      </c>
      <c r="K7" s="164" t="str">
        <f t="shared" si="8"/>
        <v>EUROISDDS2W</v>
      </c>
      <c r="L7" s="76" t="str">
        <f>_xll.qlOISRateHelper(,E7,IF(RIGHT($D7,1)="N","1D",$D7),IF(DataSelect="Mx_Live",$K7,$J7),$L$1,,Permanent,Trigger,ObjectOverwrite)</f>
        <v>obj_00b3b#0000</v>
      </c>
      <c r="M7" s="71" t="b">
        <v>1</v>
      </c>
      <c r="N7" s="87"/>
      <c r="P7" s="16" t="str">
        <f t="shared" si="2"/>
        <v>Dp</v>
      </c>
      <c r="Q7" s="16" t="str">
        <f t="shared" si="5"/>
        <v>2W</v>
      </c>
      <c r="R7" s="9" t="str">
        <f t="shared" si="6"/>
        <v>obj_00b3b#0000</v>
      </c>
      <c r="S7" s="9" t="b">
        <f t="shared" si="7"/>
        <v>1</v>
      </c>
      <c r="T7" s="9" t="str">
        <v>obj_00b3b#0000</v>
      </c>
      <c r="U7" s="9" t="str">
        <f>_xll.qlRateHelperQuoteName(T7,Trigger)</f>
        <v>EUROISDDS2W</v>
      </c>
      <c r="V7" s="438" t="e">
        <f>_xll.qlRateHelperQuoteValue(T7,_xll.ohTrigger(Trigger,TriggerON))</f>
        <v>#NUM!</v>
      </c>
      <c r="W7" s="239" t="str">
        <f>IFERROR(_xll.qlFuturesRateHelperConvexityAdjustment(T7,Trigger),"--")</f>
        <v>--</v>
      </c>
      <c r="X7" s="10">
        <f>_xll.qlRateHelperEarliestDate(T7,Trigger)</f>
        <v>42244</v>
      </c>
      <c r="Y7" s="10">
        <f>_xll.qlRateHelperLatestDate(T7,Trigger)</f>
        <v>42258</v>
      </c>
      <c r="Z7" s="158" t="e">
        <v>#VALUE!</v>
      </c>
      <c r="AN7" s="97" t="s">
        <v>197</v>
      </c>
      <c r="AO7" s="98" t="e">
        <f>_xll.qlInterestRateIndexFixingDate($AT$1,AP7,Trigger)</f>
        <v>#VALUE!</v>
      </c>
      <c r="AP7" s="98">
        <f>_xll.qlCalendarAdvance(Calendar,AP6,AN7,"f",,Trigger)</f>
        <v>42251</v>
      </c>
      <c r="AQ7" s="98" t="e">
        <f>_xll.qlInterestRateIndexMaturity($AT$1,AP7,Trigger)</f>
        <v>#VALUE!</v>
      </c>
      <c r="AR7" s="242" t="e">
        <f>_xll.qlIndexFixing($AT$1,AO7,TRUE,_xll.ohTrigger(Trigger,Trigger1M))</f>
        <v>#VALUE!</v>
      </c>
      <c r="AS7" s="242" t="e">
        <f>IFERROR(_xll.qlIndexFixing($AT$2,AO7,TRUE,_xll.ohTrigger(Trigger,Trigger1M)),#N/A)</f>
        <v>#N/A</v>
      </c>
      <c r="AT7" s="80"/>
    </row>
    <row r="8" spans="1:46" ht="11.25" customHeight="1" x14ac:dyDescent="0.2">
      <c r="A8" s="69" t="s">
        <v>41</v>
      </c>
      <c r="B8" s="72" t="str">
        <v>3W</v>
      </c>
      <c r="C8" s="70" t="s">
        <v>85</v>
      </c>
      <c r="D8" s="70" t="str">
        <f t="shared" si="0"/>
        <v>3W</v>
      </c>
      <c r="E8" s="71">
        <f t="shared" si="3"/>
        <v>2</v>
      </c>
      <c r="F8" s="78" t="str">
        <f t="shared" si="1"/>
        <v>Following</v>
      </c>
      <c r="G8" s="73" t="str">
        <f t="shared" si="4"/>
        <v>FALSE</v>
      </c>
      <c r="H8" s="74" t="s">
        <v>45</v>
      </c>
      <c r="I8" s="357">
        <v>-1.17E-3</v>
      </c>
      <c r="J8" s="357" t="str">
        <f>IFERROR(_xll.qlSimpleQuote(A8&amp;IF(LEFT(B8,1)="#","STUB",B8),I8,,Permanent,Trigger,TRUE),"--")</f>
        <v>DP3W#0000</v>
      </c>
      <c r="K8" s="164" t="str">
        <f t="shared" si="8"/>
        <v>EUROISDDS3W</v>
      </c>
      <c r="L8" s="76" t="str">
        <f>_xll.qlOISRateHelper(,E8,IF(RIGHT($D8,1)="N","1D",$D8),IF(DataSelect="Mx_Live",$K8,$J8),$L$1,,Permanent,Trigger,ObjectOverwrite)</f>
        <v>obj_00b39#0000</v>
      </c>
      <c r="M8" s="71" t="b">
        <v>1</v>
      </c>
      <c r="N8" s="87"/>
      <c r="P8" s="16" t="str">
        <f t="shared" si="2"/>
        <v>Dp</v>
      </c>
      <c r="Q8" s="16" t="str">
        <f t="shared" si="5"/>
        <v>3W</v>
      </c>
      <c r="R8" s="9" t="str">
        <f t="shared" si="6"/>
        <v>obj_00b39#0000</v>
      </c>
      <c r="S8" s="9" t="b">
        <f t="shared" si="7"/>
        <v>1</v>
      </c>
      <c r="T8" s="9" t="str">
        <v>obj_00b39#0000</v>
      </c>
      <c r="U8" s="9" t="str">
        <f>_xll.qlRateHelperQuoteName(T8,Trigger)</f>
        <v>EUROISDDS3W</v>
      </c>
      <c r="V8" s="438" t="e">
        <f>_xll.qlRateHelperQuoteValue(T8,_xll.ohTrigger(Trigger,TriggerON))</f>
        <v>#NUM!</v>
      </c>
      <c r="W8" s="239" t="str">
        <f>IFERROR(_xll.qlFuturesRateHelperConvexityAdjustment(T8,Trigger),"--")</f>
        <v>--</v>
      </c>
      <c r="X8" s="10">
        <f>_xll.qlRateHelperEarliestDate(T8,Trigger)</f>
        <v>42244</v>
      </c>
      <c r="Y8" s="10">
        <f>_xll.qlRateHelperLatestDate(T8,Trigger)</f>
        <v>42265</v>
      </c>
      <c r="Z8" s="158" t="e">
        <v>#VALUE!</v>
      </c>
      <c r="AN8" s="97" t="s">
        <v>197</v>
      </c>
      <c r="AO8" s="98" t="e">
        <f>_xll.qlInterestRateIndexFixingDate($AT$1,AP8,Trigger)</f>
        <v>#VALUE!</v>
      </c>
      <c r="AP8" s="98">
        <f>_xll.qlCalendarAdvance(Calendar,AP7,AN8,"f",,Trigger)</f>
        <v>42254</v>
      </c>
      <c r="AQ8" s="98" t="e">
        <f>_xll.qlInterestRateIndexMaturity($AT$1,AP8,Trigger)</f>
        <v>#VALUE!</v>
      </c>
      <c r="AR8" s="242" t="e">
        <f>_xll.qlIndexFixing($AT$1,AO8,TRUE,_xll.ohTrigger(Trigger,Trigger1M))</f>
        <v>#VALUE!</v>
      </c>
      <c r="AS8" s="242" t="e">
        <f>IFERROR(_xll.qlIndexFixing($AT$2,AO8,TRUE,_xll.ohTrigger(Trigger,Trigger1M)),#N/A)</f>
        <v>#N/A</v>
      </c>
      <c r="AT8" s="80"/>
    </row>
    <row r="9" spans="1:46" ht="11.25" customHeight="1" x14ac:dyDescent="0.2">
      <c r="A9" s="69" t="s">
        <v>41</v>
      </c>
      <c r="B9" s="72" t="str">
        <v>1M</v>
      </c>
      <c r="C9" s="70" t="s">
        <v>2</v>
      </c>
      <c r="D9" s="70" t="str">
        <f t="shared" si="0"/>
        <v>1M</v>
      </c>
      <c r="E9" s="71">
        <f t="shared" si="3"/>
        <v>2</v>
      </c>
      <c r="F9" s="78" t="str">
        <f t="shared" si="1"/>
        <v>Modified Following</v>
      </c>
      <c r="G9" s="73" t="str">
        <f t="shared" si="4"/>
        <v>TRUE</v>
      </c>
      <c r="H9" s="74" t="s">
        <v>45</v>
      </c>
      <c r="I9" s="357">
        <v>-1.1899999999999999E-3</v>
      </c>
      <c r="J9" s="357" t="str">
        <f>IFERROR(_xll.qlSimpleQuote(A9&amp;IF(LEFT(B9,1)="#","STUB",B9),I9,,Permanent,Trigger,TRUE),"--")</f>
        <v>DP1M#0000</v>
      </c>
      <c r="K9" s="164" t="str">
        <f t="shared" si="8"/>
        <v>EUROISDDS1M</v>
      </c>
      <c r="L9" s="76" t="str">
        <f>_xll.qlOISRateHelper(,E9,IF(RIGHT($D9,1)="N","1D",$D9),IF(DataSelect="Mx_Live",$K9,$J9),$L$1,,Permanent,Trigger,ObjectOverwrite)</f>
        <v>obj_00b0c#0000</v>
      </c>
      <c r="M9" s="71" t="b">
        <v>1</v>
      </c>
      <c r="N9" s="87"/>
      <c r="P9" s="16" t="str">
        <f t="shared" si="2"/>
        <v>Dp</v>
      </c>
      <c r="Q9" s="16" t="str">
        <f t="shared" si="5"/>
        <v>1M</v>
      </c>
      <c r="R9" s="9" t="str">
        <f t="shared" si="6"/>
        <v>obj_00b0c#0000</v>
      </c>
      <c r="S9" s="9" t="b">
        <f t="shared" si="7"/>
        <v>1</v>
      </c>
      <c r="T9" s="9" t="str">
        <v>obj_00b0c#0000</v>
      </c>
      <c r="U9" s="9" t="str">
        <f>_xll.qlRateHelperQuoteName(T9,Trigger)</f>
        <v>EUROISDDS1M</v>
      </c>
      <c r="V9" s="438" t="e">
        <f>_xll.qlRateHelperQuoteValue(T9,_xll.ohTrigger(Trigger,TriggerON))</f>
        <v>#NUM!</v>
      </c>
      <c r="W9" s="239" t="str">
        <f>IFERROR(_xll.qlFuturesRateHelperConvexityAdjustment(T9,Trigger),"--")</f>
        <v>--</v>
      </c>
      <c r="X9" s="10">
        <f>_xll.qlRateHelperEarliestDate(T9,Trigger)</f>
        <v>42244</v>
      </c>
      <c r="Y9" s="10">
        <f>_xll.qlRateHelperLatestDate(T9,Trigger)</f>
        <v>42275</v>
      </c>
      <c r="Z9" s="158" t="e">
        <v>#VALUE!</v>
      </c>
      <c r="AN9" s="97" t="s">
        <v>197</v>
      </c>
      <c r="AO9" s="98" t="e">
        <f>_xll.qlInterestRateIndexFixingDate($AT$1,AP9,Trigger)</f>
        <v>#VALUE!</v>
      </c>
      <c r="AP9" s="98">
        <f>_xll.qlCalendarAdvance(Calendar,AP8,AN9,"f",,Trigger)</f>
        <v>42255</v>
      </c>
      <c r="AQ9" s="98" t="e">
        <f>_xll.qlInterestRateIndexMaturity($AT$1,AP9,Trigger)</f>
        <v>#VALUE!</v>
      </c>
      <c r="AR9" s="242" t="e">
        <f>_xll.qlIndexFixing($AT$1,AO9,TRUE,_xll.ohTrigger(Trigger,Trigger1M))</f>
        <v>#VALUE!</v>
      </c>
      <c r="AS9" s="242" t="e">
        <f>IFERROR(_xll.qlIndexFixing($AT$2,AO9,TRUE,_xll.ohTrigger(Trigger,Trigger1M)),#N/A)</f>
        <v>#N/A</v>
      </c>
      <c r="AT9" s="80"/>
    </row>
    <row r="10" spans="1:46" ht="11.25" customHeight="1" x14ac:dyDescent="0.2">
      <c r="A10" s="69" t="s">
        <v>41</v>
      </c>
      <c r="B10" s="72" t="str">
        <v>2M</v>
      </c>
      <c r="C10" s="70" t="s">
        <v>86</v>
      </c>
      <c r="D10" s="70" t="str">
        <f t="shared" si="0"/>
        <v>2M</v>
      </c>
      <c r="E10" s="71">
        <f t="shared" si="3"/>
        <v>2</v>
      </c>
      <c r="F10" s="78" t="str">
        <f t="shared" si="1"/>
        <v>Modified Following</v>
      </c>
      <c r="G10" s="73" t="str">
        <f t="shared" si="4"/>
        <v>TRUE</v>
      </c>
      <c r="H10" s="74" t="s">
        <v>45</v>
      </c>
      <c r="I10" s="357">
        <v>-1.2199999999999999E-3</v>
      </c>
      <c r="J10" s="357" t="str">
        <f>IFERROR(_xll.qlSimpleQuote(A10&amp;IF(LEFT(B10,1)="#","STUB",B10),I10,,Permanent,Trigger,TRUE),"--")</f>
        <v>DP2M#0000</v>
      </c>
      <c r="K10" s="164" t="str">
        <f t="shared" si="8"/>
        <v>EUROISDDS2M</v>
      </c>
      <c r="L10" s="76" t="str">
        <f>_xll.qlOISRateHelper(,E10,IF(RIGHT($D10,1)="N","1D",$D10),IF(DataSelect="Mx_Live",$K10,$J10),$L$1,,Permanent,Trigger,ObjectOverwrite)</f>
        <v>obj_00b22#0000</v>
      </c>
      <c r="M10" s="71" t="b">
        <v>1</v>
      </c>
      <c r="N10" s="87"/>
      <c r="P10" s="16" t="str">
        <f t="shared" si="2"/>
        <v>Dp</v>
      </c>
      <c r="Q10" s="16" t="str">
        <f t="shared" si="5"/>
        <v>2M</v>
      </c>
      <c r="R10" s="9" t="str">
        <f t="shared" si="6"/>
        <v>obj_00b22#0000</v>
      </c>
      <c r="S10" s="9" t="b">
        <f t="shared" si="7"/>
        <v>1</v>
      </c>
      <c r="T10" s="9" t="str">
        <v>obj_00b22#0000</v>
      </c>
      <c r="U10" s="9" t="str">
        <f>_xll.qlRateHelperQuoteName(T10,Trigger)</f>
        <v>EUROISDDS2M</v>
      </c>
      <c r="V10" s="438" t="e">
        <f>_xll.qlRateHelperQuoteValue(T10,_xll.ohTrigger(Trigger,TriggerON))</f>
        <v>#NUM!</v>
      </c>
      <c r="W10" s="239" t="str">
        <f>IFERROR(_xll.qlFuturesRateHelperConvexityAdjustment(T10,Trigger),"--")</f>
        <v>--</v>
      </c>
      <c r="X10" s="10">
        <f>_xll.qlRateHelperEarliestDate(T10,Trigger)</f>
        <v>42244</v>
      </c>
      <c r="Y10" s="10">
        <f>_xll.qlRateHelperLatestDate(T10,Trigger)</f>
        <v>42305</v>
      </c>
      <c r="Z10" s="158" t="e">
        <v>#VALUE!</v>
      </c>
      <c r="AN10" s="97" t="s">
        <v>197</v>
      </c>
      <c r="AO10" s="98" t="e">
        <f>_xll.qlInterestRateIndexFixingDate($AT$1,AP10,Trigger)</f>
        <v>#VALUE!</v>
      </c>
      <c r="AP10" s="98">
        <f>_xll.qlCalendarAdvance(Calendar,AP9,AN10,"f",,Trigger)</f>
        <v>42256</v>
      </c>
      <c r="AQ10" s="98" t="e">
        <f>_xll.qlInterestRateIndexMaturity($AT$1,AP10,Trigger)</f>
        <v>#VALUE!</v>
      </c>
      <c r="AR10" s="242" t="e">
        <f>_xll.qlIndexFixing($AT$1,AO10,TRUE,_xll.ohTrigger(Trigger,Trigger1M))</f>
        <v>#VALUE!</v>
      </c>
      <c r="AS10" s="242" t="e">
        <f>IFERROR(_xll.qlIndexFixing($AT$2,AO10,TRUE,_xll.ohTrigger(Trigger,Trigger1M)),#N/A)</f>
        <v>#N/A</v>
      </c>
      <c r="AT10" s="80"/>
    </row>
    <row r="11" spans="1:46" ht="11.25" customHeight="1" x14ac:dyDescent="0.2">
      <c r="A11" s="69" t="s">
        <v>41</v>
      </c>
      <c r="B11" s="72" t="str">
        <v>3M</v>
      </c>
      <c r="C11" s="70" t="s">
        <v>0</v>
      </c>
      <c r="D11" s="70" t="str">
        <f t="shared" si="0"/>
        <v>3M</v>
      </c>
      <c r="E11" s="71">
        <f t="shared" si="3"/>
        <v>2</v>
      </c>
      <c r="F11" s="78" t="str">
        <f t="shared" si="1"/>
        <v>Modified Following</v>
      </c>
      <c r="G11" s="73" t="str">
        <f t="shared" si="4"/>
        <v>TRUE</v>
      </c>
      <c r="H11" s="74" t="s">
        <v>45</v>
      </c>
      <c r="I11" s="357">
        <v>-1.24E-3</v>
      </c>
      <c r="J11" s="357" t="str">
        <f>IFERROR(_xll.qlSimpleQuote(A11&amp;IF(LEFT(B11,1)="#","STUB",B11),I11,,Permanent,Trigger,TRUE),"--")</f>
        <v>DP3M#0000</v>
      </c>
      <c r="K11" s="164" t="str">
        <f t="shared" si="8"/>
        <v>EUROISDDS3M</v>
      </c>
      <c r="L11" s="76" t="str">
        <f>_xll.qlOISRateHelper(,E11,IF(RIGHT($D11,1)="N","1D",$D11),IF(DataSelect="Mx_Live",$K11,$J11),$L$1,,Permanent,Trigger,ObjectOverwrite)</f>
        <v>obj_00b24#0000</v>
      </c>
      <c r="M11" s="71" t="b">
        <v>1</v>
      </c>
      <c r="N11" s="87"/>
      <c r="P11" s="16" t="str">
        <f t="shared" si="2"/>
        <v>Dp</v>
      </c>
      <c r="Q11" s="16" t="str">
        <f t="shared" si="5"/>
        <v>3M</v>
      </c>
      <c r="R11" s="9" t="str">
        <f t="shared" si="6"/>
        <v>obj_00b24#0000</v>
      </c>
      <c r="S11" s="9" t="b">
        <f t="shared" si="7"/>
        <v>1</v>
      </c>
      <c r="T11" s="9" t="str">
        <v>obj_00b24#0000</v>
      </c>
      <c r="U11" s="9" t="str">
        <f>_xll.qlRateHelperQuoteName(T11,Trigger)</f>
        <v>EUROISDDS3M</v>
      </c>
      <c r="V11" s="438" t="e">
        <f>_xll.qlRateHelperQuoteValue(T11,_xll.ohTrigger(Trigger,TriggerON))</f>
        <v>#NUM!</v>
      </c>
      <c r="W11" s="239" t="str">
        <f>IFERROR(_xll.qlFuturesRateHelperConvexityAdjustment(T11,Trigger),"--")</f>
        <v>--</v>
      </c>
      <c r="X11" s="10">
        <f>_xll.qlRateHelperEarliestDate(T11,Trigger)</f>
        <v>42244</v>
      </c>
      <c r="Y11" s="10">
        <f>_xll.qlRateHelperLatestDate(T11,Trigger)</f>
        <v>42338</v>
      </c>
      <c r="Z11" s="158" t="e">
        <v>#VALUE!</v>
      </c>
      <c r="AN11" s="97" t="s">
        <v>197</v>
      </c>
      <c r="AO11" s="98" t="e">
        <f>_xll.qlInterestRateIndexFixingDate($AT$1,AP11,Trigger)</f>
        <v>#VALUE!</v>
      </c>
      <c r="AP11" s="98">
        <f>_xll.qlCalendarAdvance(Calendar,AP10,AN11,"f",,Trigger)</f>
        <v>42257</v>
      </c>
      <c r="AQ11" s="98" t="e">
        <f>_xll.qlInterestRateIndexMaturity($AT$1,AP11,Trigger)</f>
        <v>#VALUE!</v>
      </c>
      <c r="AR11" s="242" t="e">
        <f>_xll.qlIndexFixing($AT$1,AO11,TRUE,_xll.ohTrigger(Trigger,Trigger1M))</f>
        <v>#VALUE!</v>
      </c>
      <c r="AS11" s="242" t="e">
        <f>IFERROR(_xll.qlIndexFixing($AT$2,AO11,TRUE,_xll.ohTrigger(Trigger,Trigger1M)),#N/A)</f>
        <v>#N/A</v>
      </c>
      <c r="AT11" s="80"/>
    </row>
    <row r="12" spans="1:46" ht="11.25" customHeight="1" x14ac:dyDescent="0.2">
      <c r="A12" s="69" t="s">
        <v>41</v>
      </c>
      <c r="B12" s="72" t="str">
        <v>4M</v>
      </c>
      <c r="C12" s="70" t="s">
        <v>87</v>
      </c>
      <c r="D12" s="70" t="str">
        <f t="shared" si="0"/>
        <v>4M</v>
      </c>
      <c r="E12" s="71">
        <f t="shared" si="3"/>
        <v>2</v>
      </c>
      <c r="F12" s="78" t="str">
        <f t="shared" si="1"/>
        <v>Modified Following</v>
      </c>
      <c r="G12" s="73" t="str">
        <f t="shared" si="4"/>
        <v>TRUE</v>
      </c>
      <c r="H12" s="74" t="s">
        <v>45</v>
      </c>
      <c r="I12" s="357">
        <v>-1.2700000000000001E-3</v>
      </c>
      <c r="J12" s="357" t="str">
        <f>IFERROR(_xll.qlSimpleQuote(A12&amp;IF(LEFT(B12,1)="#","STUB",B12),I12,,Permanent,Trigger,TRUE),"--")</f>
        <v>DP4M#0000</v>
      </c>
      <c r="K12" s="164" t="str">
        <f t="shared" si="8"/>
        <v>EUROISDDS4M</v>
      </c>
      <c r="L12" s="76" t="str">
        <f>_xll.qlOISRateHelper(,E12,IF(RIGHT($D12,1)="N","1D",$D12),IF(DataSelect="Mx_Live",$K12,$J12),$L$1,,Permanent,Trigger,ObjectOverwrite)</f>
        <v>obj_00b2b#0000</v>
      </c>
      <c r="M12" s="71" t="b">
        <v>1</v>
      </c>
      <c r="N12" s="87"/>
      <c r="P12" s="16" t="str">
        <f t="shared" si="2"/>
        <v>Dp</v>
      </c>
      <c r="Q12" s="16" t="str">
        <f t="shared" si="5"/>
        <v>4M</v>
      </c>
      <c r="R12" s="9" t="str">
        <f t="shared" si="6"/>
        <v>obj_00b2b#0000</v>
      </c>
      <c r="S12" s="9" t="b">
        <f t="shared" si="7"/>
        <v>1</v>
      </c>
      <c r="T12" s="9" t="str">
        <v>obj_00b2b#0000</v>
      </c>
      <c r="U12" s="9" t="str">
        <f>_xll.qlRateHelperQuoteName(T12,Trigger)</f>
        <v>EUROISDDS4M</v>
      </c>
      <c r="V12" s="438" t="e">
        <f>_xll.qlRateHelperQuoteValue(T12,_xll.ohTrigger(Trigger,TriggerON))</f>
        <v>#NUM!</v>
      </c>
      <c r="W12" s="239" t="str">
        <f>IFERROR(_xll.qlFuturesRateHelperConvexityAdjustment(T12,Trigger),"--")</f>
        <v>--</v>
      </c>
      <c r="X12" s="10">
        <f>_xll.qlRateHelperEarliestDate(T12,Trigger)</f>
        <v>42244</v>
      </c>
      <c r="Y12" s="10">
        <f>_xll.qlRateHelperLatestDate(T12,Trigger)</f>
        <v>42366</v>
      </c>
      <c r="Z12" s="158" t="e">
        <v>#VALUE!</v>
      </c>
      <c r="AN12" s="97" t="s">
        <v>197</v>
      </c>
      <c r="AO12" s="98" t="e">
        <f>_xll.qlInterestRateIndexFixingDate($AT$1,AP12,Trigger)</f>
        <v>#VALUE!</v>
      </c>
      <c r="AP12" s="98">
        <f>_xll.qlCalendarAdvance(Calendar,AP11,AN12,"f",,Trigger)</f>
        <v>42258</v>
      </c>
      <c r="AQ12" s="98" t="e">
        <f>_xll.qlInterestRateIndexMaturity($AT$1,AP12,Trigger)</f>
        <v>#VALUE!</v>
      </c>
      <c r="AR12" s="242" t="e">
        <f>_xll.qlIndexFixing($AT$1,AO12,TRUE,_xll.ohTrigger(Trigger,Trigger1M))</f>
        <v>#VALUE!</v>
      </c>
      <c r="AS12" s="242" t="e">
        <f>IFERROR(_xll.qlIndexFixing($AT$2,AO12,TRUE,_xll.ohTrigger(Trigger,Trigger1M)),#N/A)</f>
        <v>#N/A</v>
      </c>
      <c r="AT12" s="80"/>
    </row>
    <row r="13" spans="1:46" ht="11.25" customHeight="1" x14ac:dyDescent="0.2">
      <c r="A13" s="69" t="s">
        <v>41</v>
      </c>
      <c r="B13" s="72" t="str">
        <v>5M</v>
      </c>
      <c r="C13" s="70" t="s">
        <v>88</v>
      </c>
      <c r="D13" s="70" t="str">
        <f t="shared" si="0"/>
        <v>5M</v>
      </c>
      <c r="E13" s="71">
        <f t="shared" si="3"/>
        <v>2</v>
      </c>
      <c r="F13" s="78" t="str">
        <f t="shared" si="1"/>
        <v>Modified Following</v>
      </c>
      <c r="G13" s="73" t="str">
        <f t="shared" si="4"/>
        <v>TRUE</v>
      </c>
      <c r="H13" s="74" t="s">
        <v>45</v>
      </c>
      <c r="I13" s="357">
        <v>-1.2800000000000001E-3</v>
      </c>
      <c r="J13" s="357" t="str">
        <f>IFERROR(_xll.qlSimpleQuote(A13&amp;IF(LEFT(B13,1)="#","STUB",B13),I13,,Permanent,Trigger,TRUE),"--")</f>
        <v>DP5M#0000</v>
      </c>
      <c r="K13" s="164" t="str">
        <f t="shared" si="8"/>
        <v>EUROISDDS5M</v>
      </c>
      <c r="L13" s="76" t="str">
        <f>_xll.qlOISRateHelper(,E13,IF(RIGHT($D13,1)="N","1D",$D13),IF(DataSelect="Mx_Live",$K13,$J13),$L$1,,Permanent,Trigger,ObjectOverwrite)</f>
        <v>obj_00b0f#0000</v>
      </c>
      <c r="M13" s="71" t="b">
        <v>1</v>
      </c>
      <c r="N13" s="87"/>
      <c r="P13" s="16" t="str">
        <f t="shared" si="2"/>
        <v>Dp</v>
      </c>
      <c r="Q13" s="16" t="str">
        <f t="shared" si="5"/>
        <v>5M</v>
      </c>
      <c r="R13" s="9" t="str">
        <f t="shared" si="6"/>
        <v>obj_00b0f#0000</v>
      </c>
      <c r="S13" s="9" t="b">
        <f t="shared" si="7"/>
        <v>1</v>
      </c>
      <c r="T13" s="9" t="str">
        <v>obj_00b0f#0000</v>
      </c>
      <c r="U13" s="9" t="str">
        <f>_xll.qlRateHelperQuoteName(T13,Trigger)</f>
        <v>EUROISDDS5M</v>
      </c>
      <c r="V13" s="438" t="e">
        <f>_xll.qlRateHelperQuoteValue(T13,_xll.ohTrigger(Trigger,TriggerON))</f>
        <v>#NUM!</v>
      </c>
      <c r="W13" s="239" t="str">
        <f>IFERROR(_xll.qlFuturesRateHelperConvexityAdjustment(T13,Trigger),"--")</f>
        <v>--</v>
      </c>
      <c r="X13" s="10">
        <f>_xll.qlRateHelperEarliestDate(T13,Trigger)</f>
        <v>42244</v>
      </c>
      <c r="Y13" s="10">
        <f>_xll.qlRateHelperLatestDate(T13,Trigger)</f>
        <v>42397</v>
      </c>
      <c r="Z13" s="158" t="e">
        <v>#VALUE!</v>
      </c>
      <c r="AN13" s="97" t="s">
        <v>197</v>
      </c>
      <c r="AO13" s="98" t="e">
        <f>_xll.qlInterestRateIndexFixingDate($AT$1,AP13,Trigger)</f>
        <v>#VALUE!</v>
      </c>
      <c r="AP13" s="98">
        <f>_xll.qlCalendarAdvance(Calendar,AP12,AN13,"f",,Trigger)</f>
        <v>42261</v>
      </c>
      <c r="AQ13" s="98" t="e">
        <f>_xll.qlInterestRateIndexMaturity($AT$1,AP13,Trigger)</f>
        <v>#VALUE!</v>
      </c>
      <c r="AR13" s="242" t="e">
        <f>_xll.qlIndexFixing($AT$1,AO13,TRUE,_xll.ohTrigger(Trigger,Trigger1M))</f>
        <v>#VALUE!</v>
      </c>
      <c r="AS13" s="242" t="e">
        <f>IFERROR(_xll.qlIndexFixing($AT$2,AO13,TRUE,_xll.ohTrigger(Trigger,Trigger1M)),#N/A)</f>
        <v>#N/A</v>
      </c>
      <c r="AT13" s="80"/>
    </row>
    <row r="14" spans="1:46" ht="11.25" customHeight="1" x14ac:dyDescent="0.2">
      <c r="A14" s="69" t="s">
        <v>41</v>
      </c>
      <c r="B14" s="72" t="str">
        <v>6M</v>
      </c>
      <c r="C14" s="70" t="s">
        <v>3</v>
      </c>
      <c r="D14" s="70" t="str">
        <f t="shared" si="0"/>
        <v>6M</v>
      </c>
      <c r="E14" s="71">
        <f t="shared" si="3"/>
        <v>2</v>
      </c>
      <c r="F14" s="78" t="str">
        <f t="shared" si="1"/>
        <v>Modified Following</v>
      </c>
      <c r="G14" s="73" t="str">
        <f t="shared" si="4"/>
        <v>TRUE</v>
      </c>
      <c r="H14" s="74" t="s">
        <v>45</v>
      </c>
      <c r="I14" s="357">
        <v>-1.2700000000000001E-3</v>
      </c>
      <c r="J14" s="357" t="str">
        <f>IFERROR(_xll.qlSimpleQuote(A14&amp;IF(LEFT(B14,1)="#","STUB",B14),I14,,Permanent,Trigger,TRUE),"--")</f>
        <v>DP6M#0000</v>
      </c>
      <c r="K14" s="164" t="str">
        <f t="shared" si="8"/>
        <v>EUROISDDS6M</v>
      </c>
      <c r="L14" s="76" t="str">
        <f>_xll.qlOISRateHelper(,E14,IF(RIGHT($D14,1)="N","1D",$D14),IF(DataSelect="Mx_Live",$K14,$J14),$L$1,,Permanent,Trigger,ObjectOverwrite)</f>
        <v>obj_00b27#0000</v>
      </c>
      <c r="M14" s="71" t="b">
        <v>1</v>
      </c>
      <c r="N14" s="87"/>
      <c r="P14" s="16" t="str">
        <f t="shared" si="2"/>
        <v>Dp</v>
      </c>
      <c r="Q14" s="16" t="str">
        <f t="shared" si="5"/>
        <v>6M</v>
      </c>
      <c r="R14" s="9" t="str">
        <f t="shared" si="6"/>
        <v>obj_00b27#0000</v>
      </c>
      <c r="S14" s="9" t="b">
        <f t="shared" si="7"/>
        <v>1</v>
      </c>
      <c r="T14" s="9" t="str">
        <v>obj_00b27#0000</v>
      </c>
      <c r="U14" s="9" t="str">
        <f>_xll.qlRateHelperQuoteName(T14,Trigger)</f>
        <v>EUROISDDS6M</v>
      </c>
      <c r="V14" s="438" t="e">
        <f>_xll.qlRateHelperQuoteValue(T14,_xll.ohTrigger(Trigger,TriggerON))</f>
        <v>#NUM!</v>
      </c>
      <c r="W14" s="239" t="str">
        <f>IFERROR(_xll.qlFuturesRateHelperConvexityAdjustment(T14,Trigger),"--")</f>
        <v>--</v>
      </c>
      <c r="X14" s="10">
        <f>_xll.qlRateHelperEarliestDate(T14,Trigger)</f>
        <v>42244</v>
      </c>
      <c r="Y14" s="10">
        <f>_xll.qlRateHelperLatestDate(T14,Trigger)</f>
        <v>42429</v>
      </c>
      <c r="Z14" s="158" t="e">
        <v>#VALUE!</v>
      </c>
      <c r="AN14" s="97" t="s">
        <v>197</v>
      </c>
      <c r="AO14" s="98" t="e">
        <f>_xll.qlInterestRateIndexFixingDate($AT$1,AP14,Trigger)</f>
        <v>#VALUE!</v>
      </c>
      <c r="AP14" s="98">
        <f>_xll.qlCalendarAdvance(Calendar,AP13,AN14,"f",,Trigger)</f>
        <v>42262</v>
      </c>
      <c r="AQ14" s="98" t="e">
        <f>_xll.qlInterestRateIndexMaturity($AT$1,AP14,Trigger)</f>
        <v>#VALUE!</v>
      </c>
      <c r="AR14" s="242" t="e">
        <f>_xll.qlIndexFixing($AT$1,AO14,TRUE,_xll.ohTrigger(Trigger,Trigger1M))</f>
        <v>#VALUE!</v>
      </c>
      <c r="AS14" s="242" t="e">
        <f>IFERROR(_xll.qlIndexFixing($AT$2,AO14,TRUE,_xll.ohTrigger(Trigger,Trigger1M)),#N/A)</f>
        <v>#N/A</v>
      </c>
      <c r="AT14" s="80"/>
    </row>
    <row r="15" spans="1:46" ht="11.25" customHeight="1" x14ac:dyDescent="0.2">
      <c r="A15" s="69" t="s">
        <v>41</v>
      </c>
      <c r="B15" s="72" t="str">
        <v>7M</v>
      </c>
      <c r="C15" s="70" t="s">
        <v>89</v>
      </c>
      <c r="D15" s="70" t="str">
        <f t="shared" si="0"/>
        <v>7M</v>
      </c>
      <c r="E15" s="71">
        <f t="shared" si="3"/>
        <v>2</v>
      </c>
      <c r="F15" s="78" t="str">
        <f t="shared" si="1"/>
        <v>Modified Following</v>
      </c>
      <c r="G15" s="73" t="str">
        <f t="shared" si="4"/>
        <v>TRUE</v>
      </c>
      <c r="H15" s="74" t="s">
        <v>45</v>
      </c>
      <c r="I15" s="357">
        <v>-1.2800000000000001E-3</v>
      </c>
      <c r="J15" s="357" t="str">
        <f>IFERROR(_xll.qlSimpleQuote(A15&amp;IF(LEFT(B15,1)="#","STUB",B15),I15,,Permanent,Trigger,TRUE),"--")</f>
        <v>DP7M#0000</v>
      </c>
      <c r="K15" s="164" t="str">
        <f t="shared" si="8"/>
        <v>EUROISDDS7M</v>
      </c>
      <c r="L15" s="76" t="str">
        <f>_xll.qlOISRateHelper(,E15,IF(RIGHT($D15,1)="N","1D",$D15),IF(DataSelect="Mx_Live",$K15,$J15),$L$1,,Permanent,Trigger,ObjectOverwrite)</f>
        <v>obj_00b04#0000</v>
      </c>
      <c r="M15" s="71" t="b">
        <v>1</v>
      </c>
      <c r="N15" s="87"/>
      <c r="P15" s="16" t="str">
        <f t="shared" si="2"/>
        <v>Dp</v>
      </c>
      <c r="Q15" s="16" t="str">
        <f t="shared" si="5"/>
        <v>7M</v>
      </c>
      <c r="R15" s="9" t="str">
        <f t="shared" si="6"/>
        <v>obj_00b04#0000</v>
      </c>
      <c r="S15" s="9" t="b">
        <f t="shared" si="7"/>
        <v>1</v>
      </c>
      <c r="T15" s="9" t="str">
        <v>obj_00b04#0000</v>
      </c>
      <c r="U15" s="9" t="str">
        <f>_xll.qlRateHelperQuoteName(T15,Trigger)</f>
        <v>EUROISDDS7M</v>
      </c>
      <c r="V15" s="438" t="e">
        <f>_xll.qlRateHelperQuoteValue(T15,_xll.ohTrigger(Trigger,TriggerON))</f>
        <v>#NUM!</v>
      </c>
      <c r="W15" s="239" t="str">
        <f>IFERROR(_xll.qlFuturesRateHelperConvexityAdjustment(T15,Trigger),"--")</f>
        <v>--</v>
      </c>
      <c r="X15" s="10">
        <f>_xll.qlRateHelperEarliestDate(T15,Trigger)</f>
        <v>42244</v>
      </c>
      <c r="Y15" s="10">
        <f>_xll.qlRateHelperLatestDate(T15,Trigger)</f>
        <v>42458</v>
      </c>
      <c r="Z15" s="158" t="e">
        <v>#VALUE!</v>
      </c>
      <c r="AN15" s="97" t="s">
        <v>197</v>
      </c>
      <c r="AO15" s="98" t="e">
        <f>_xll.qlInterestRateIndexFixingDate($AT$1,AP15,Trigger)</f>
        <v>#VALUE!</v>
      </c>
      <c r="AP15" s="98">
        <f>_xll.qlCalendarAdvance(Calendar,AP14,AN15,"f",,Trigger)</f>
        <v>42263</v>
      </c>
      <c r="AQ15" s="98" t="e">
        <f>_xll.qlInterestRateIndexMaturity($AT$1,AP15,Trigger)</f>
        <v>#VALUE!</v>
      </c>
      <c r="AR15" s="242" t="e">
        <f>_xll.qlIndexFixing($AT$1,AO15,TRUE,_xll.ohTrigger(Trigger,Trigger1M))</f>
        <v>#VALUE!</v>
      </c>
      <c r="AS15" s="242" t="e">
        <f>IFERROR(_xll.qlIndexFixing($AT$2,AO15,TRUE,_xll.ohTrigger(Trigger,Trigger1M)),#N/A)</f>
        <v>#N/A</v>
      </c>
      <c r="AT15" s="80"/>
    </row>
    <row r="16" spans="1:46" ht="11.25" customHeight="1" x14ac:dyDescent="0.2">
      <c r="A16" s="69" t="s">
        <v>41</v>
      </c>
      <c r="B16" s="72" t="str">
        <v>8M</v>
      </c>
      <c r="C16" s="70" t="s">
        <v>141</v>
      </c>
      <c r="D16" s="70" t="str">
        <f t="shared" si="0"/>
        <v>8M</v>
      </c>
      <c r="E16" s="71">
        <f t="shared" si="3"/>
        <v>2</v>
      </c>
      <c r="F16" s="78" t="str">
        <f t="shared" si="1"/>
        <v>Modified Following</v>
      </c>
      <c r="G16" s="73" t="str">
        <f t="shared" si="4"/>
        <v>TRUE</v>
      </c>
      <c r="H16" s="74" t="s">
        <v>45</v>
      </c>
      <c r="I16" s="357">
        <v>-1.2900000000000001E-3</v>
      </c>
      <c r="J16" s="357" t="str">
        <f>IFERROR(_xll.qlSimpleQuote(A16&amp;IF(LEFT(B16,1)="#","STUB",B16),I16,,Permanent,Trigger,TRUE),"--")</f>
        <v>Dp8M#0000</v>
      </c>
      <c r="K16" s="164" t="str">
        <f t="shared" si="8"/>
        <v>EUROISDDS8M</v>
      </c>
      <c r="L16" s="76" t="str">
        <f>_xll.qlOISRateHelper(,E16,IF(RIGHT($D16,1)="N","1D",$D16),IF(DataSelect="Mx_Live",$K16,$J16),$L$1,,Permanent,Trigger,ObjectOverwrite)</f>
        <v>obj_00b1c#0000</v>
      </c>
      <c r="M16" s="71" t="b">
        <v>1</v>
      </c>
      <c r="N16" s="87"/>
      <c r="P16" s="16" t="str">
        <f t="shared" si="2"/>
        <v>Dp</v>
      </c>
      <c r="Q16" s="16" t="str">
        <f t="shared" si="5"/>
        <v>8M</v>
      </c>
      <c r="R16" s="9" t="str">
        <f t="shared" si="6"/>
        <v>obj_00b1c#0000</v>
      </c>
      <c r="S16" s="9" t="b">
        <f t="shared" si="7"/>
        <v>1</v>
      </c>
      <c r="T16" s="9" t="str">
        <v>obj_00b1c#0000</v>
      </c>
      <c r="U16" s="9" t="str">
        <f>_xll.qlRateHelperQuoteName(T16,Trigger)</f>
        <v>EUROISDDS8M</v>
      </c>
      <c r="V16" s="438" t="e">
        <f>_xll.qlRateHelperQuoteValue(T16,_xll.ohTrigger(Trigger,TriggerON))</f>
        <v>#NUM!</v>
      </c>
      <c r="W16" s="239" t="str">
        <f>IFERROR(_xll.qlFuturesRateHelperConvexityAdjustment(T16,Trigger),"--")</f>
        <v>--</v>
      </c>
      <c r="X16" s="10">
        <f>_xll.qlRateHelperEarliestDate(T16,Trigger)</f>
        <v>42244</v>
      </c>
      <c r="Y16" s="10">
        <f>_xll.qlRateHelperLatestDate(T16,Trigger)</f>
        <v>42488</v>
      </c>
      <c r="Z16" s="158" t="e">
        <v>#VALUE!</v>
      </c>
      <c r="AN16" s="97" t="s">
        <v>197</v>
      </c>
      <c r="AO16" s="98" t="e">
        <f>_xll.qlInterestRateIndexFixingDate($AT$1,AP16,Trigger)</f>
        <v>#VALUE!</v>
      </c>
      <c r="AP16" s="98">
        <f>_xll.qlCalendarAdvance(Calendar,AP15,AN16,"f",,Trigger)</f>
        <v>42264</v>
      </c>
      <c r="AQ16" s="98" t="e">
        <f>_xll.qlInterestRateIndexMaturity($AT$1,AP16,Trigger)</f>
        <v>#VALUE!</v>
      </c>
      <c r="AR16" s="242" t="e">
        <f>_xll.qlIndexFixing($AT$1,AO16,TRUE,_xll.ohTrigger(Trigger,Trigger1M))</f>
        <v>#VALUE!</v>
      </c>
      <c r="AS16" s="242" t="e">
        <f>IFERROR(_xll.qlIndexFixing($AT$2,AO16,TRUE,_xll.ohTrigger(Trigger,Trigger1M)),#N/A)</f>
        <v>#N/A</v>
      </c>
      <c r="AT16" s="80"/>
    </row>
    <row r="17" spans="1:46" ht="11.25" customHeight="1" x14ac:dyDescent="0.2">
      <c r="A17" s="69" t="s">
        <v>41</v>
      </c>
      <c r="B17" s="72" t="str">
        <v>9M</v>
      </c>
      <c r="C17" s="70" t="s">
        <v>142</v>
      </c>
      <c r="D17" s="70" t="str">
        <f t="shared" si="0"/>
        <v>9M</v>
      </c>
      <c r="E17" s="71">
        <f t="shared" si="3"/>
        <v>2</v>
      </c>
      <c r="F17" s="78" t="str">
        <f t="shared" si="1"/>
        <v>Modified Following</v>
      </c>
      <c r="G17" s="73" t="str">
        <f t="shared" si="4"/>
        <v>TRUE</v>
      </c>
      <c r="H17" s="74" t="s">
        <v>45</v>
      </c>
      <c r="I17" s="357">
        <v>-1.2900000000000001E-3</v>
      </c>
      <c r="J17" s="357" t="str">
        <f>IFERROR(_xll.qlSimpleQuote(A17&amp;IF(LEFT(B17,1)="#","STUB",B17),I17,,Permanent,Trigger,TRUE),"--")</f>
        <v>Dp9M#0000</v>
      </c>
      <c r="K17" s="164" t="str">
        <f t="shared" si="8"/>
        <v>EUROISDDS9M</v>
      </c>
      <c r="L17" s="76" t="str">
        <f>_xll.qlOISRateHelper(,E17,IF(RIGHT($D17,1)="N","1D",$D17),IF(DataSelect="Mx_Live",$K17,$J17),$L$1,,Permanent,Trigger,ObjectOverwrite)</f>
        <v>obj_00b2e#0000</v>
      </c>
      <c r="M17" s="71" t="b">
        <v>1</v>
      </c>
      <c r="N17" s="87"/>
      <c r="P17" s="16" t="str">
        <f t="shared" si="2"/>
        <v>Dp</v>
      </c>
      <c r="Q17" s="16" t="str">
        <f t="shared" si="5"/>
        <v>9M</v>
      </c>
      <c r="R17" s="9" t="str">
        <f t="shared" si="6"/>
        <v>obj_00b2e#0000</v>
      </c>
      <c r="S17" s="9" t="b">
        <f t="shared" si="7"/>
        <v>1</v>
      </c>
      <c r="T17" s="9" t="str">
        <v>obj_00b2e#0000</v>
      </c>
      <c r="U17" s="9" t="str">
        <f>_xll.qlRateHelperQuoteName(T17,Trigger)</f>
        <v>EUROISDDS9M</v>
      </c>
      <c r="V17" s="438" t="e">
        <f>_xll.qlRateHelperQuoteValue(T17,_xll.ohTrigger(Trigger,TriggerON))</f>
        <v>#NUM!</v>
      </c>
      <c r="W17" s="239" t="str">
        <f>IFERROR(_xll.qlFuturesRateHelperConvexityAdjustment(T17,Trigger),"--")</f>
        <v>--</v>
      </c>
      <c r="X17" s="10">
        <f>_xll.qlRateHelperEarliestDate(T17,Trigger)</f>
        <v>42244</v>
      </c>
      <c r="Y17" s="10">
        <f>_xll.qlRateHelperLatestDate(T17,Trigger)</f>
        <v>42520</v>
      </c>
      <c r="Z17" s="158" t="e">
        <v>#VALUE!</v>
      </c>
      <c r="AN17" s="97" t="s">
        <v>197</v>
      </c>
      <c r="AO17" s="98" t="e">
        <f>_xll.qlInterestRateIndexFixingDate($AT$1,AP17,Trigger)</f>
        <v>#VALUE!</v>
      </c>
      <c r="AP17" s="98">
        <f>_xll.qlCalendarAdvance(Calendar,AP16,AN17,"f",,Trigger)</f>
        <v>42265</v>
      </c>
      <c r="AQ17" s="98" t="e">
        <f>_xll.qlInterestRateIndexMaturity($AT$1,AP17,Trigger)</f>
        <v>#VALUE!</v>
      </c>
      <c r="AR17" s="242" t="e">
        <f>_xll.qlIndexFixing($AT$1,AO17,TRUE,_xll.ohTrigger(Trigger,Trigger1M))</f>
        <v>#VALUE!</v>
      </c>
      <c r="AS17" s="242" t="e">
        <f>IFERROR(_xll.qlIndexFixing($AT$2,AO17,TRUE,_xll.ohTrigger(Trigger,Trigger1M)),#N/A)</f>
        <v>#N/A</v>
      </c>
      <c r="AT17" s="80"/>
    </row>
    <row r="18" spans="1:46" ht="11.25" customHeight="1" x14ac:dyDescent="0.2">
      <c r="A18" s="69" t="s">
        <v>41</v>
      </c>
      <c r="B18" s="72" t="str">
        <v>10M</v>
      </c>
      <c r="C18" s="70" t="s">
        <v>143</v>
      </c>
      <c r="D18" s="70" t="str">
        <f t="shared" si="0"/>
        <v>10M</v>
      </c>
      <c r="E18" s="71">
        <f t="shared" si="3"/>
        <v>2</v>
      </c>
      <c r="F18" s="78" t="str">
        <f t="shared" si="1"/>
        <v>Modified Following</v>
      </c>
      <c r="G18" s="73" t="str">
        <f t="shared" si="4"/>
        <v>TRUE</v>
      </c>
      <c r="H18" s="74" t="s">
        <v>45</v>
      </c>
      <c r="I18" s="357">
        <v>-1.2900000000000001E-3</v>
      </c>
      <c r="J18" s="357" t="str">
        <f>IFERROR(_xll.qlSimpleQuote(A18&amp;IF(LEFT(B18,1)="#","STUB",B18),I18,,Permanent,Trigger,TRUE),"--")</f>
        <v>Dp10M#0000</v>
      </c>
      <c r="K18" s="164" t="str">
        <f t="shared" si="8"/>
        <v>EUROISDDS10M</v>
      </c>
      <c r="L18" s="76" t="str">
        <f>_xll.qlOISRateHelper(,E18,IF(RIGHT($D18,1)="N","1D",$D18),IF(DataSelect="Mx_Live",$K18,$J18),$L$1,,Permanent,Trigger,ObjectOverwrite)</f>
        <v>obj_00b08#0000</v>
      </c>
      <c r="M18" s="71" t="b">
        <v>1</v>
      </c>
      <c r="N18" s="87"/>
      <c r="P18" s="16" t="str">
        <f t="shared" si="2"/>
        <v>Dp</v>
      </c>
      <c r="Q18" s="16" t="str">
        <f t="shared" si="5"/>
        <v>10M</v>
      </c>
      <c r="R18" s="9" t="str">
        <f t="shared" si="6"/>
        <v>obj_00b08#0000</v>
      </c>
      <c r="S18" s="9" t="b">
        <f t="shared" si="7"/>
        <v>1</v>
      </c>
      <c r="T18" s="9" t="str">
        <v>obj_00b08#0000</v>
      </c>
      <c r="U18" s="9" t="str">
        <f>_xll.qlRateHelperQuoteName(T18,Trigger)</f>
        <v>EUROISDDS10M</v>
      </c>
      <c r="V18" s="438" t="e">
        <f>_xll.qlRateHelperQuoteValue(T18,_xll.ohTrigger(Trigger,TriggerON))</f>
        <v>#NUM!</v>
      </c>
      <c r="W18" s="239" t="str">
        <f>IFERROR(_xll.qlFuturesRateHelperConvexityAdjustment(T18,Trigger),"--")</f>
        <v>--</v>
      </c>
      <c r="X18" s="10">
        <f>_xll.qlRateHelperEarliestDate(T18,Trigger)</f>
        <v>42244</v>
      </c>
      <c r="Y18" s="10">
        <f>_xll.qlRateHelperLatestDate(T18,Trigger)</f>
        <v>42549</v>
      </c>
      <c r="Z18" s="158" t="e">
        <v>#VALUE!</v>
      </c>
      <c r="AN18" s="97" t="s">
        <v>197</v>
      </c>
      <c r="AO18" s="98" t="e">
        <f>_xll.qlInterestRateIndexFixingDate($AT$1,AP18,Trigger)</f>
        <v>#VALUE!</v>
      </c>
      <c r="AP18" s="98">
        <f>_xll.qlCalendarAdvance(Calendar,AP17,AN18,"f",,Trigger)</f>
        <v>42268</v>
      </c>
      <c r="AQ18" s="98" t="e">
        <f>_xll.qlInterestRateIndexMaturity($AT$1,AP18,Trigger)</f>
        <v>#VALUE!</v>
      </c>
      <c r="AR18" s="242" t="e">
        <f>_xll.qlIndexFixing($AT$1,AO18,TRUE,_xll.ohTrigger(Trigger,Trigger1M))</f>
        <v>#VALUE!</v>
      </c>
      <c r="AS18" s="242" t="e">
        <f>IFERROR(_xll.qlIndexFixing($AT$2,AO18,TRUE,_xll.ohTrigger(Trigger,Trigger1M)),#N/A)</f>
        <v>#N/A</v>
      </c>
      <c r="AT18" s="80"/>
    </row>
    <row r="19" spans="1:46" ht="11.25" customHeight="1" x14ac:dyDescent="0.2">
      <c r="A19" s="69" t="s">
        <v>41</v>
      </c>
      <c r="B19" s="72" t="str">
        <v>11M</v>
      </c>
      <c r="C19" s="70" t="s">
        <v>144</v>
      </c>
      <c r="D19" s="70" t="str">
        <f t="shared" si="0"/>
        <v>11M</v>
      </c>
      <c r="E19" s="71">
        <f t="shared" si="3"/>
        <v>2</v>
      </c>
      <c r="F19" s="78" t="str">
        <f t="shared" si="1"/>
        <v>Modified Following</v>
      </c>
      <c r="G19" s="73" t="str">
        <f t="shared" si="4"/>
        <v>TRUE</v>
      </c>
      <c r="H19" s="74" t="s">
        <v>45</v>
      </c>
      <c r="I19" s="357">
        <v>-1.2999999999999999E-3</v>
      </c>
      <c r="J19" s="357" t="str">
        <f>IFERROR(_xll.qlSimpleQuote(A19&amp;IF(LEFT(B19,1)="#","STUB",B19),I19,,Permanent,Trigger,TRUE),"--")</f>
        <v>Dp11M#0000</v>
      </c>
      <c r="K19" s="164" t="str">
        <f t="shared" si="8"/>
        <v>EUROISDDS11M</v>
      </c>
      <c r="L19" s="76" t="str">
        <f>_xll.qlOISRateHelper(,E19,IF(RIGHT($D19,1)="N","1D",$D19),IF(DataSelect="Mx_Live",$K19,$J19),$L$1,,Permanent,Trigger,ObjectOverwrite)</f>
        <v>obj_00b14#0000</v>
      </c>
      <c r="M19" s="71" t="b">
        <v>1</v>
      </c>
      <c r="N19" s="87"/>
      <c r="P19" s="16" t="str">
        <f t="shared" si="2"/>
        <v>Dp</v>
      </c>
      <c r="Q19" s="16" t="str">
        <f t="shared" si="5"/>
        <v>11M</v>
      </c>
      <c r="R19" s="9" t="str">
        <f t="shared" si="6"/>
        <v>obj_00b14#0000</v>
      </c>
      <c r="S19" s="9" t="b">
        <f t="shared" si="7"/>
        <v>1</v>
      </c>
      <c r="T19" s="9" t="str">
        <v>obj_00b14#0000</v>
      </c>
      <c r="U19" s="9" t="str">
        <f>_xll.qlRateHelperQuoteName(T19,Trigger)</f>
        <v>EUROISDDS11M</v>
      </c>
      <c r="V19" s="438" t="e">
        <f>_xll.qlRateHelperQuoteValue(T19,_xll.ohTrigger(Trigger,TriggerON))</f>
        <v>#NUM!</v>
      </c>
      <c r="W19" s="239" t="str">
        <f>IFERROR(_xll.qlFuturesRateHelperConvexityAdjustment(T19,Trigger),"--")</f>
        <v>--</v>
      </c>
      <c r="X19" s="10">
        <f>_xll.qlRateHelperEarliestDate(T19,Trigger)</f>
        <v>42244</v>
      </c>
      <c r="Y19" s="10">
        <f>_xll.qlRateHelperLatestDate(T19,Trigger)</f>
        <v>42579</v>
      </c>
      <c r="Z19" s="158" t="e">
        <v>#VALUE!</v>
      </c>
      <c r="AN19" s="97" t="s">
        <v>197</v>
      </c>
      <c r="AO19" s="98" t="e">
        <f>_xll.qlInterestRateIndexFixingDate($AT$1,AP19,Trigger)</f>
        <v>#VALUE!</v>
      </c>
      <c r="AP19" s="98">
        <f>_xll.qlCalendarAdvance(Calendar,AP18,AN19,"f",,Trigger)</f>
        <v>42269</v>
      </c>
      <c r="AQ19" s="98" t="e">
        <f>_xll.qlInterestRateIndexMaturity($AT$1,AP19,Trigger)</f>
        <v>#VALUE!</v>
      </c>
      <c r="AR19" s="242" t="e">
        <f>_xll.qlIndexFixing($AT$1,AO19,TRUE,_xll.ohTrigger(Trigger,Trigger1M))</f>
        <v>#VALUE!</v>
      </c>
      <c r="AS19" s="242" t="e">
        <f>IFERROR(_xll.qlIndexFixing($AT$2,AO19,TRUE,_xll.ohTrigger(Trigger,Trigger1M)),#N/A)</f>
        <v>#N/A</v>
      </c>
      <c r="AT19" s="80"/>
    </row>
    <row r="20" spans="1:46" ht="11.25" customHeight="1" x14ac:dyDescent="0.2">
      <c r="A20" s="69" t="s">
        <v>41</v>
      </c>
      <c r="B20" s="72" t="str">
        <v>1Y</v>
      </c>
      <c r="C20" s="70" t="s">
        <v>46</v>
      </c>
      <c r="D20" s="70" t="str">
        <f t="shared" si="0"/>
        <v>1Y</v>
      </c>
      <c r="E20" s="71">
        <f t="shared" si="3"/>
        <v>2</v>
      </c>
      <c r="F20" s="78" t="str">
        <f>IF(RIGHT(C20,1)="M","Modified Following",IF(RIGHT(C20,1)="Y","Modified Following","Following"))</f>
        <v>Modified Following</v>
      </c>
      <c r="G20" s="73" t="str">
        <f t="shared" si="4"/>
        <v>TRUE</v>
      </c>
      <c r="H20" s="74" t="s">
        <v>45</v>
      </c>
      <c r="I20" s="357">
        <v>-1.2999999999999999E-3</v>
      </c>
      <c r="J20" s="357" t="str">
        <f>IFERROR(_xll.qlSimpleQuote(A20&amp;IF(LEFT(B20,1)="#","STUB",B20),I20,,Permanent,Trigger,TRUE),"--")</f>
        <v>Dp1Y#0000</v>
      </c>
      <c r="K20" s="164" t="str">
        <f t="shared" si="8"/>
        <v>EUROISDDS1Y</v>
      </c>
      <c r="L20" s="76" t="str">
        <f>_xll.qlOISRateHelper(,E20,IF(RIGHT($D20,1)="N","1D",$D20),IF(DataSelect="Mx_Live",$K20,$J20),$L$1,,Permanent,Trigger,ObjectOverwrite)</f>
        <v>obj_00b05#0000</v>
      </c>
      <c r="M20" s="71" t="b">
        <v>1</v>
      </c>
      <c r="N20" s="87"/>
      <c r="P20" s="16" t="str">
        <f t="shared" si="2"/>
        <v>Dp</v>
      </c>
      <c r="Q20" s="16" t="str">
        <f t="shared" si="5"/>
        <v>1Y</v>
      </c>
      <c r="R20" s="9" t="str">
        <f t="shared" si="6"/>
        <v>obj_00b05#0000</v>
      </c>
      <c r="S20" s="9" t="b">
        <f t="shared" si="7"/>
        <v>1</v>
      </c>
      <c r="T20" s="9" t="str">
        <v>obj_00b05#0000</v>
      </c>
      <c r="U20" s="9" t="str">
        <f>_xll.qlRateHelperQuoteName(T20,Trigger)</f>
        <v>EUROISDDS1Y</v>
      </c>
      <c r="V20" s="438" t="e">
        <f>_xll.qlRateHelperQuoteValue(T20,_xll.ohTrigger(Trigger,TriggerON))</f>
        <v>#NUM!</v>
      </c>
      <c r="W20" s="239" t="str">
        <f>IFERROR(_xll.qlFuturesRateHelperConvexityAdjustment(T20,Trigger),"--")</f>
        <v>--</v>
      </c>
      <c r="X20" s="10">
        <f>_xll.qlRateHelperEarliestDate(T20,Trigger)</f>
        <v>42244</v>
      </c>
      <c r="Y20" s="10">
        <f>_xll.qlRateHelperLatestDate(T20,Trigger)</f>
        <v>42611</v>
      </c>
      <c r="Z20" s="158" t="e">
        <v>#VALUE!</v>
      </c>
      <c r="AN20" s="97" t="s">
        <v>197</v>
      </c>
      <c r="AO20" s="98" t="e">
        <f>_xll.qlInterestRateIndexFixingDate($AT$1,AP20,Trigger)</f>
        <v>#VALUE!</v>
      </c>
      <c r="AP20" s="98">
        <f>_xll.qlCalendarAdvance(Calendar,AP19,AN20,"f",,Trigger)</f>
        <v>42270</v>
      </c>
      <c r="AQ20" s="98" t="e">
        <f>_xll.qlInterestRateIndexMaturity($AT$1,AP20,Trigger)</f>
        <v>#VALUE!</v>
      </c>
      <c r="AR20" s="242" t="e">
        <f>_xll.qlIndexFixing($AT$1,AO20,TRUE,_xll.ohTrigger(Trigger,Trigger1M))</f>
        <v>#VALUE!</v>
      </c>
      <c r="AS20" s="242" t="e">
        <f>IFERROR(_xll.qlIndexFixing($AT$2,AO20,TRUE,_xll.ohTrigger(Trigger,Trigger1M)),#N/A)</f>
        <v>#N/A</v>
      </c>
      <c r="AT20" s="80"/>
    </row>
    <row r="21" spans="1:46" ht="11.25" customHeight="1" x14ac:dyDescent="0.2">
      <c r="A21" s="69" t="s">
        <v>41</v>
      </c>
      <c r="B21" s="72" t="str">
        <v>13M</v>
      </c>
      <c r="C21" s="70" t="s">
        <v>145</v>
      </c>
      <c r="D21" s="70" t="str">
        <f t="shared" si="0"/>
        <v>13M</v>
      </c>
      <c r="E21" s="71">
        <f t="shared" si="3"/>
        <v>2</v>
      </c>
      <c r="F21" s="78" t="str">
        <f t="shared" ref="F21:F71" si="9">IF(RIGHT(C21,1)="M","Modified Following",IF(RIGHT(C21,1)="Y","Modified Following","Following"))</f>
        <v>Modified Following</v>
      </c>
      <c r="G21" s="73" t="str">
        <f t="shared" si="4"/>
        <v>TRUE</v>
      </c>
      <c r="H21" s="74" t="s">
        <v>45</v>
      </c>
      <c r="I21" s="357">
        <v>-1.2900000000000001E-3</v>
      </c>
      <c r="J21" s="357" t="str">
        <f>IFERROR(_xll.qlSimpleQuote(A21&amp;IF(LEFT(B21,1)="#","STUB",B21),I21,,Permanent,Trigger,TRUE),"--")</f>
        <v>Dp13M#0000</v>
      </c>
      <c r="K21" s="164" t="str">
        <f t="shared" si="8"/>
        <v>EUROISDDS13M</v>
      </c>
      <c r="L21" s="76" t="str">
        <f>_xll.qlOISRateHelper(,E21,IF(RIGHT($D21,1)="N","1D",$D21),IF(DataSelect="Mx_Live",$K21,$J21),$L$1,,Permanent,Trigger,ObjectOverwrite)</f>
        <v>obj_00b0d#0000</v>
      </c>
      <c r="M21" s="71" t="b">
        <v>1</v>
      </c>
      <c r="N21" s="87"/>
      <c r="P21" s="16" t="str">
        <f t="shared" si="2"/>
        <v>Dp</v>
      </c>
      <c r="Q21" s="16" t="str">
        <f t="shared" si="5"/>
        <v>13M</v>
      </c>
      <c r="R21" s="9" t="str">
        <f t="shared" si="6"/>
        <v>obj_00b0d#0000</v>
      </c>
      <c r="S21" s="9" t="b">
        <f t="shared" si="7"/>
        <v>1</v>
      </c>
      <c r="T21" s="9" t="str">
        <v>obj_00b0d#0000</v>
      </c>
      <c r="U21" s="9" t="str">
        <f>_xll.qlRateHelperQuoteName(T21,Trigger)</f>
        <v>EUROISDDS13M</v>
      </c>
      <c r="V21" s="438" t="e">
        <f>_xll.qlRateHelperQuoteValue(T21,_xll.ohTrigger(Trigger,TriggerON))</f>
        <v>#NUM!</v>
      </c>
      <c r="W21" s="239" t="str">
        <f>IFERROR(_xll.qlFuturesRateHelperConvexityAdjustment(T21,Trigger),"--")</f>
        <v>--</v>
      </c>
      <c r="X21" s="10">
        <f>_xll.qlRateHelperEarliestDate(T21,Trigger)</f>
        <v>42244</v>
      </c>
      <c r="Y21" s="10">
        <f>_xll.qlRateHelperLatestDate(T21,Trigger)</f>
        <v>42641</v>
      </c>
      <c r="Z21" s="158" t="e">
        <v>#VALUE!</v>
      </c>
      <c r="AN21" s="97" t="s">
        <v>197</v>
      </c>
      <c r="AO21" s="98" t="e">
        <f>_xll.qlInterestRateIndexFixingDate($AT$1,AP21,Trigger)</f>
        <v>#VALUE!</v>
      </c>
      <c r="AP21" s="98">
        <f>_xll.qlCalendarAdvance(Calendar,AP20,AN21,"f",,Trigger)</f>
        <v>42271</v>
      </c>
      <c r="AQ21" s="98" t="e">
        <f>_xll.qlInterestRateIndexMaturity($AT$1,AP21,Trigger)</f>
        <v>#VALUE!</v>
      </c>
      <c r="AR21" s="242" t="e">
        <f>_xll.qlIndexFixing($AT$1,AO21,TRUE,_xll.ohTrigger(Trigger,Trigger1M))</f>
        <v>#VALUE!</v>
      </c>
      <c r="AS21" s="242" t="e">
        <f>IFERROR(_xll.qlIndexFixing($AT$2,AO21,TRUE,_xll.ohTrigger(Trigger,Trigger1M)),#N/A)</f>
        <v>#N/A</v>
      </c>
      <c r="AT21" s="80"/>
    </row>
    <row r="22" spans="1:46" ht="11.25" customHeight="1" x14ac:dyDescent="0.2">
      <c r="A22" s="69" t="s">
        <v>41</v>
      </c>
      <c r="B22" s="72" t="str">
        <v>14M</v>
      </c>
      <c r="C22" s="70" t="s">
        <v>146</v>
      </c>
      <c r="D22" s="70" t="str">
        <f t="shared" si="0"/>
        <v>14M</v>
      </c>
      <c r="E22" s="71">
        <f t="shared" si="3"/>
        <v>2</v>
      </c>
      <c r="F22" s="78" t="str">
        <f t="shared" si="9"/>
        <v>Modified Following</v>
      </c>
      <c r="G22" s="73" t="str">
        <f t="shared" si="4"/>
        <v>TRUE</v>
      </c>
      <c r="H22" s="74" t="s">
        <v>45</v>
      </c>
      <c r="I22" s="357">
        <v>-1.2900000000000001E-3</v>
      </c>
      <c r="J22" s="357" t="str">
        <f>IFERROR(_xll.qlSimpleQuote(A22&amp;IF(LEFT(B22,1)="#","STUB",B22),I22,,Permanent,Trigger,TRUE),"--")</f>
        <v>Dp14M#0000</v>
      </c>
      <c r="K22" s="164" t="str">
        <f t="shared" si="8"/>
        <v>EUROISDDS14M</v>
      </c>
      <c r="L22" s="76" t="str">
        <f>_xll.qlOISRateHelper(,E22,IF(RIGHT($D22,1)="N","1D",$D22),IF(DataSelect="Mx_Live",$K22,$J22),$L$1,,Permanent,Trigger,ObjectOverwrite)</f>
        <v>obj_00b16#0000</v>
      </c>
      <c r="M22" s="71" t="b">
        <v>1</v>
      </c>
      <c r="P22" s="16" t="str">
        <f t="shared" si="2"/>
        <v>Dp</v>
      </c>
      <c r="Q22" s="16" t="str">
        <f t="shared" si="5"/>
        <v>14M</v>
      </c>
      <c r="R22" s="9" t="str">
        <f t="shared" si="6"/>
        <v>obj_00b16#0000</v>
      </c>
      <c r="S22" s="9" t="b">
        <f t="shared" si="7"/>
        <v>1</v>
      </c>
      <c r="T22" s="9" t="str">
        <v>obj_00b16#0000</v>
      </c>
      <c r="U22" s="9" t="str">
        <f>_xll.qlRateHelperQuoteName(T22,Trigger)</f>
        <v>EUROISDDS14M</v>
      </c>
      <c r="V22" s="438" t="e">
        <f>_xll.qlRateHelperQuoteValue(T22,_xll.ohTrigger(Trigger,TriggerON))</f>
        <v>#NUM!</v>
      </c>
      <c r="W22" s="239" t="str">
        <f>IFERROR(_xll.qlFuturesRateHelperConvexityAdjustment(T22,Trigger),"--")</f>
        <v>--</v>
      </c>
      <c r="X22" s="10">
        <f>_xll.qlRateHelperEarliestDate(T22,Trigger)</f>
        <v>42244</v>
      </c>
      <c r="Y22" s="10">
        <f>_xll.qlRateHelperLatestDate(T22,Trigger)</f>
        <v>42671</v>
      </c>
      <c r="Z22" s="158" t="e">
        <v>#VALUE!</v>
      </c>
      <c r="AN22" s="97" t="s">
        <v>197</v>
      </c>
      <c r="AO22" s="98" t="e">
        <f>_xll.qlInterestRateIndexFixingDate($AT$1,AP22,Trigger)</f>
        <v>#VALUE!</v>
      </c>
      <c r="AP22" s="98">
        <f>_xll.qlCalendarAdvance(Calendar,AP21,AN22,"f",,Trigger)</f>
        <v>42272</v>
      </c>
      <c r="AQ22" s="98" t="e">
        <f>_xll.qlInterestRateIndexMaturity($AT$1,AP22,Trigger)</f>
        <v>#VALUE!</v>
      </c>
      <c r="AR22" s="242" t="e">
        <f>_xll.qlIndexFixing($AT$1,AO22,TRUE,_xll.ohTrigger(Trigger,Trigger1M))</f>
        <v>#VALUE!</v>
      </c>
      <c r="AS22" s="242" t="e">
        <f>IFERROR(_xll.qlIndexFixing($AT$2,AO22,TRUE,_xll.ohTrigger(Trigger,Trigger1M)),#N/A)</f>
        <v>#N/A</v>
      </c>
      <c r="AT22" s="80"/>
    </row>
    <row r="23" spans="1:46" ht="11.25" customHeight="1" x14ac:dyDescent="0.2">
      <c r="A23" s="69" t="s">
        <v>41</v>
      </c>
      <c r="B23" s="72" t="str">
        <v>15M</v>
      </c>
      <c r="C23" s="70" t="s">
        <v>147</v>
      </c>
      <c r="D23" s="70" t="str">
        <f t="shared" si="0"/>
        <v>15M</v>
      </c>
      <c r="E23" s="71">
        <f t="shared" si="3"/>
        <v>2</v>
      </c>
      <c r="F23" s="78" t="str">
        <f t="shared" si="9"/>
        <v>Modified Following</v>
      </c>
      <c r="G23" s="73" t="str">
        <f t="shared" si="4"/>
        <v>TRUE</v>
      </c>
      <c r="H23" s="74" t="s">
        <v>45</v>
      </c>
      <c r="I23" s="357">
        <v>-1.2800000000000001E-3</v>
      </c>
      <c r="J23" s="357" t="str">
        <f>IFERROR(_xll.qlSimpleQuote(A23&amp;IF(LEFT(B23,1)="#","STUB",B23),I23,,Permanent,Trigger,TRUE),"--")</f>
        <v>Dp15M#0000</v>
      </c>
      <c r="K23" s="164" t="str">
        <f t="shared" si="8"/>
        <v>EUROISDDS15M</v>
      </c>
      <c r="L23" s="76" t="str">
        <f>_xll.qlOISRateHelper(,E23,IF(RIGHT($D23,1)="N","1D",$D23),IF(DataSelect="Mx_Live",$K23,$J23),$L$1,,Permanent,Trigger,ObjectOverwrite)</f>
        <v>obj_00b02#0000</v>
      </c>
      <c r="M23" s="71" t="b">
        <v>1</v>
      </c>
      <c r="P23" s="16" t="str">
        <f t="shared" si="2"/>
        <v>Dp</v>
      </c>
      <c r="Q23" s="16" t="str">
        <f t="shared" si="5"/>
        <v>15M</v>
      </c>
      <c r="R23" s="9" t="str">
        <f t="shared" si="6"/>
        <v>obj_00b02#0000</v>
      </c>
      <c r="S23" s="9" t="b">
        <f t="shared" si="7"/>
        <v>1</v>
      </c>
      <c r="T23" s="9" t="str">
        <v>obj_00b02#0000</v>
      </c>
      <c r="U23" s="9" t="str">
        <f>_xll.qlRateHelperQuoteName(T23,Trigger)</f>
        <v>EUROISDDS15M</v>
      </c>
      <c r="V23" s="438" t="e">
        <f>_xll.qlRateHelperQuoteValue(T23,_xll.ohTrigger(Trigger,TriggerON))</f>
        <v>#NUM!</v>
      </c>
      <c r="W23" s="239" t="str">
        <f>IFERROR(_xll.qlFuturesRateHelperConvexityAdjustment(T23,Trigger),"--")</f>
        <v>--</v>
      </c>
      <c r="X23" s="10">
        <f>_xll.qlRateHelperEarliestDate(T23,Trigger)</f>
        <v>42244</v>
      </c>
      <c r="Y23" s="10">
        <f>_xll.qlRateHelperLatestDate(T23,Trigger)</f>
        <v>42702</v>
      </c>
      <c r="Z23" s="158" t="e">
        <v>#VALUE!</v>
      </c>
      <c r="AN23" s="97" t="s">
        <v>197</v>
      </c>
      <c r="AO23" s="98" t="e">
        <f>_xll.qlInterestRateIndexFixingDate($AT$1,AP23,Trigger)</f>
        <v>#VALUE!</v>
      </c>
      <c r="AP23" s="98">
        <f>_xll.qlCalendarAdvance(Calendar,AP22,AN23,"f",,Trigger)</f>
        <v>42275</v>
      </c>
      <c r="AQ23" s="98" t="e">
        <f>_xll.qlInterestRateIndexMaturity($AT$1,AP23,Trigger)</f>
        <v>#VALUE!</v>
      </c>
      <c r="AR23" s="242" t="e">
        <f>_xll.qlIndexFixing($AT$1,AO23,TRUE,_xll.ohTrigger(Trigger,Trigger1M))</f>
        <v>#VALUE!</v>
      </c>
      <c r="AS23" s="242" t="e">
        <f>IFERROR(_xll.qlIndexFixing($AT$2,AO23,TRUE,_xll.ohTrigger(Trigger,Trigger1M)),#N/A)</f>
        <v>#N/A</v>
      </c>
      <c r="AT23" s="80"/>
    </row>
    <row r="24" spans="1:46" ht="11.25" customHeight="1" x14ac:dyDescent="0.2">
      <c r="A24" s="69" t="s">
        <v>41</v>
      </c>
      <c r="B24" s="72" t="str">
        <v>16M</v>
      </c>
      <c r="C24" s="70" t="s">
        <v>148</v>
      </c>
      <c r="D24" s="70" t="str">
        <f t="shared" si="0"/>
        <v>16M</v>
      </c>
      <c r="E24" s="71">
        <f t="shared" si="3"/>
        <v>2</v>
      </c>
      <c r="F24" s="78" t="str">
        <f t="shared" si="9"/>
        <v>Modified Following</v>
      </c>
      <c r="G24" s="73" t="str">
        <f t="shared" si="4"/>
        <v>TRUE</v>
      </c>
      <c r="H24" s="74" t="s">
        <v>45</v>
      </c>
      <c r="I24" s="357">
        <v>-1.2800000000000001E-3</v>
      </c>
      <c r="J24" s="357" t="str">
        <f>IFERROR(_xll.qlSimpleQuote(A24&amp;IF(LEFT(B24,1)="#","STUB",B24),I24,,Permanent,Trigger,TRUE),"--")</f>
        <v>Dp16M#0000</v>
      </c>
      <c r="K24" s="164" t="str">
        <f t="shared" si="8"/>
        <v>EUROISDDS16M</v>
      </c>
      <c r="L24" s="76" t="str">
        <f>_xll.qlOISRateHelper(,E24,IF(RIGHT($D24,1)="N","1D",$D24),IF(DataSelect="Mx_Live",$K24,$J24),$L$1,,Permanent,Trigger,ObjectOverwrite)</f>
        <v>obj_00b0a#0000</v>
      </c>
      <c r="M24" s="71" t="b">
        <v>1</v>
      </c>
      <c r="P24" s="16" t="str">
        <f t="shared" si="2"/>
        <v>Dp</v>
      </c>
      <c r="Q24" s="16" t="str">
        <f t="shared" si="5"/>
        <v>16M</v>
      </c>
      <c r="R24" s="9" t="str">
        <f t="shared" si="6"/>
        <v>obj_00b0a#0000</v>
      </c>
      <c r="S24" s="9" t="b">
        <f t="shared" si="7"/>
        <v>1</v>
      </c>
      <c r="T24" s="9" t="str">
        <v>obj_00b0a#0000</v>
      </c>
      <c r="U24" s="9" t="str">
        <f>_xll.qlRateHelperQuoteName(T24,Trigger)</f>
        <v>EUROISDDS16M</v>
      </c>
      <c r="V24" s="438" t="e">
        <f>_xll.qlRateHelperQuoteValue(T24,_xll.ohTrigger(Trigger,TriggerON))</f>
        <v>#NUM!</v>
      </c>
      <c r="W24" s="239" t="str">
        <f>IFERROR(_xll.qlFuturesRateHelperConvexityAdjustment(T24,Trigger),"--")</f>
        <v>--</v>
      </c>
      <c r="X24" s="10">
        <f>_xll.qlRateHelperEarliestDate(T24,Trigger)</f>
        <v>42244</v>
      </c>
      <c r="Y24" s="10">
        <f>_xll.qlRateHelperLatestDate(T24,Trigger)</f>
        <v>42732</v>
      </c>
      <c r="Z24" s="158" t="e">
        <v>#VALUE!</v>
      </c>
      <c r="AN24" s="97" t="s">
        <v>197</v>
      </c>
      <c r="AO24" s="98" t="e">
        <f>_xll.qlInterestRateIndexFixingDate($AT$1,AP24,Trigger)</f>
        <v>#VALUE!</v>
      </c>
      <c r="AP24" s="98">
        <f>_xll.qlCalendarAdvance(Calendar,AP23,AN24,"f",,Trigger)</f>
        <v>42276</v>
      </c>
      <c r="AQ24" s="98" t="e">
        <f>_xll.qlInterestRateIndexMaturity($AT$1,AP24,Trigger)</f>
        <v>#VALUE!</v>
      </c>
      <c r="AR24" s="242" t="e">
        <f>_xll.qlIndexFixing($AT$1,AO24,TRUE,_xll.ohTrigger(Trigger,Trigger1M))</f>
        <v>#VALUE!</v>
      </c>
      <c r="AS24" s="242" t="e">
        <f>IFERROR(_xll.qlIndexFixing($AT$2,AO24,TRUE,_xll.ohTrigger(Trigger,Trigger1M)),#N/A)</f>
        <v>#N/A</v>
      </c>
      <c r="AT24" s="80"/>
    </row>
    <row r="25" spans="1:46" ht="11.25" customHeight="1" x14ac:dyDescent="0.2">
      <c r="A25" s="69" t="s">
        <v>41</v>
      </c>
      <c r="B25" s="72" t="str">
        <v>17M</v>
      </c>
      <c r="C25" s="70" t="s">
        <v>149</v>
      </c>
      <c r="D25" s="70" t="str">
        <f t="shared" si="0"/>
        <v>17M</v>
      </c>
      <c r="E25" s="71">
        <f t="shared" si="3"/>
        <v>2</v>
      </c>
      <c r="F25" s="78" t="str">
        <f t="shared" si="9"/>
        <v>Modified Following</v>
      </c>
      <c r="G25" s="73" t="str">
        <f t="shared" si="4"/>
        <v>TRUE</v>
      </c>
      <c r="H25" s="74" t="s">
        <v>45</v>
      </c>
      <c r="I25" s="357">
        <v>-1.2700000000000001E-3</v>
      </c>
      <c r="J25" s="357" t="str">
        <f>IFERROR(_xll.qlSimpleQuote(A25&amp;IF(LEFT(B25,1)="#","STUB",B25),I25,,Permanent,Trigger,TRUE),"--")</f>
        <v>Dp17M#0000</v>
      </c>
      <c r="K25" s="164" t="str">
        <f t="shared" si="8"/>
        <v>EUROISDDS17M</v>
      </c>
      <c r="L25" s="76" t="str">
        <f>_xll.qlOISRateHelper(,E25,IF(RIGHT($D25,1)="N","1D",$D25),IF(DataSelect="Mx_Live",$K25,$J25),$L$1,,Permanent,Trigger,ObjectOverwrite)</f>
        <v>obj_00b1a#0000</v>
      </c>
      <c r="M25" s="71" t="b">
        <v>1</v>
      </c>
      <c r="P25" s="16" t="str">
        <f t="shared" si="2"/>
        <v>Dp</v>
      </c>
      <c r="Q25" s="16" t="str">
        <f t="shared" si="5"/>
        <v>17M</v>
      </c>
      <c r="R25" s="9" t="str">
        <f t="shared" si="6"/>
        <v>obj_00b1a#0000</v>
      </c>
      <c r="S25" s="9" t="b">
        <f t="shared" si="7"/>
        <v>1</v>
      </c>
      <c r="T25" s="9" t="str">
        <v>obj_00b1a#0000</v>
      </c>
      <c r="U25" s="9" t="str">
        <f>_xll.qlRateHelperQuoteName(T25,Trigger)</f>
        <v>EUROISDDS17M</v>
      </c>
      <c r="V25" s="438" t="e">
        <f>_xll.qlRateHelperQuoteValue(T25,_xll.ohTrigger(Trigger,TriggerON))</f>
        <v>#NUM!</v>
      </c>
      <c r="W25" s="239" t="str">
        <f>IFERROR(_xll.qlFuturesRateHelperConvexityAdjustment(T25,Trigger),"--")</f>
        <v>--</v>
      </c>
      <c r="X25" s="10">
        <f>_xll.qlRateHelperEarliestDate(T25,Trigger)</f>
        <v>42244</v>
      </c>
      <c r="Y25" s="10">
        <f>_xll.qlRateHelperLatestDate(T25,Trigger)</f>
        <v>42765</v>
      </c>
      <c r="Z25" s="158" t="e">
        <v>#VALUE!</v>
      </c>
      <c r="AN25" s="97" t="s">
        <v>197</v>
      </c>
      <c r="AO25" s="98" t="e">
        <f>_xll.qlInterestRateIndexFixingDate($AT$1,AP25,Trigger)</f>
        <v>#VALUE!</v>
      </c>
      <c r="AP25" s="98">
        <f>_xll.qlCalendarAdvance(Calendar,AP24,AN25,"f",,Trigger)</f>
        <v>42277</v>
      </c>
      <c r="AQ25" s="98" t="e">
        <f>_xll.qlInterestRateIndexMaturity($AT$1,AP25,Trigger)</f>
        <v>#VALUE!</v>
      </c>
      <c r="AR25" s="242" t="e">
        <f>_xll.qlIndexFixing($AT$1,AO25,TRUE,_xll.ohTrigger(Trigger,Trigger1M))</f>
        <v>#VALUE!</v>
      </c>
      <c r="AS25" s="242" t="e">
        <f>IFERROR(_xll.qlIndexFixing($AT$2,AO25,TRUE,_xll.ohTrigger(Trigger,Trigger1M)),#N/A)</f>
        <v>#N/A</v>
      </c>
      <c r="AT25" s="80"/>
    </row>
    <row r="26" spans="1:46" ht="11.25" customHeight="1" x14ac:dyDescent="0.2">
      <c r="A26" s="69" t="s">
        <v>41</v>
      </c>
      <c r="B26" s="72" t="str">
        <v>18M</v>
      </c>
      <c r="C26" s="70" t="s">
        <v>150</v>
      </c>
      <c r="D26" s="70" t="str">
        <f t="shared" si="0"/>
        <v>18M</v>
      </c>
      <c r="E26" s="71">
        <f t="shared" si="3"/>
        <v>2</v>
      </c>
      <c r="F26" s="78" t="str">
        <f t="shared" si="9"/>
        <v>Modified Following</v>
      </c>
      <c r="G26" s="73" t="str">
        <f t="shared" si="4"/>
        <v>TRUE</v>
      </c>
      <c r="H26" s="74" t="s">
        <v>45</v>
      </c>
      <c r="I26" s="357">
        <v>-1.2600000000000001E-3</v>
      </c>
      <c r="J26" s="357" t="str">
        <f>IFERROR(_xll.qlSimpleQuote(A26&amp;IF(LEFT(B26,1)="#","STUB",B26),I26,,Permanent,Trigger,TRUE),"--")</f>
        <v>Dp18M#0000</v>
      </c>
      <c r="K26" s="164" t="str">
        <f t="shared" si="8"/>
        <v>EUROISDDS18M</v>
      </c>
      <c r="L26" s="76" t="str">
        <f>_xll.qlOISRateHelper(,E26,IF(RIGHT($D26,1)="N","1D",$D26),IF(DataSelect="Mx_Live",$K26,$J26),$L$1,,Permanent,Trigger,ObjectOverwrite)</f>
        <v>obj_00b30#0000</v>
      </c>
      <c r="M26" s="71" t="b">
        <v>1</v>
      </c>
      <c r="P26" s="16" t="str">
        <f t="shared" si="2"/>
        <v>Dp</v>
      </c>
      <c r="Q26" s="16" t="str">
        <f t="shared" si="5"/>
        <v>18M</v>
      </c>
      <c r="R26" s="9" t="str">
        <f t="shared" si="6"/>
        <v>obj_00b30#0000</v>
      </c>
      <c r="S26" s="9" t="b">
        <f t="shared" si="7"/>
        <v>1</v>
      </c>
      <c r="T26" s="9" t="str">
        <v>obj_00b30#0000</v>
      </c>
      <c r="U26" s="9" t="str">
        <f>_xll.qlRateHelperQuoteName(T26,Trigger)</f>
        <v>EUROISDDS18M</v>
      </c>
      <c r="V26" s="438" t="e">
        <f>_xll.qlRateHelperQuoteValue(T26,_xll.ohTrigger(Trigger,TriggerON))</f>
        <v>#NUM!</v>
      </c>
      <c r="W26" s="239" t="str">
        <f>IFERROR(_xll.qlFuturesRateHelperConvexityAdjustment(T26,Trigger),"--")</f>
        <v>--</v>
      </c>
      <c r="X26" s="10">
        <f>_xll.qlRateHelperEarliestDate(T26,Trigger)</f>
        <v>42244</v>
      </c>
      <c r="Y26" s="10">
        <f>_xll.qlRateHelperLatestDate(T26,Trigger)</f>
        <v>42794</v>
      </c>
      <c r="Z26" s="158" t="e">
        <v>#VALUE!</v>
      </c>
      <c r="AN26" s="97" t="s">
        <v>197</v>
      </c>
      <c r="AO26" s="98" t="e">
        <f>_xll.qlInterestRateIndexFixingDate($AT$1,AP26,Trigger)</f>
        <v>#VALUE!</v>
      </c>
      <c r="AP26" s="98">
        <f>_xll.qlCalendarAdvance(Calendar,AP25,AN26,"f",,Trigger)</f>
        <v>42278</v>
      </c>
      <c r="AQ26" s="98" t="e">
        <f>_xll.qlInterestRateIndexMaturity($AT$1,AP26,Trigger)</f>
        <v>#VALUE!</v>
      </c>
      <c r="AR26" s="242" t="e">
        <f>_xll.qlIndexFixing($AT$1,AO26,TRUE,_xll.ohTrigger(Trigger,Trigger1M))</f>
        <v>#VALUE!</v>
      </c>
      <c r="AS26" s="242" t="e">
        <f>IFERROR(_xll.qlIndexFixing($AT$2,AO26,TRUE,_xll.ohTrigger(Trigger,Trigger1M)),#N/A)</f>
        <v>#N/A</v>
      </c>
      <c r="AT26" s="80"/>
    </row>
    <row r="27" spans="1:46" ht="11.25" customHeight="1" x14ac:dyDescent="0.2">
      <c r="A27" s="69" t="s">
        <v>41</v>
      </c>
      <c r="B27" s="72" t="str">
        <v>19M</v>
      </c>
      <c r="C27" s="70" t="s">
        <v>151</v>
      </c>
      <c r="D27" s="70" t="str">
        <f t="shared" si="0"/>
        <v>19M</v>
      </c>
      <c r="E27" s="71">
        <f t="shared" si="3"/>
        <v>2</v>
      </c>
      <c r="F27" s="78" t="str">
        <f t="shared" si="9"/>
        <v>Modified Following</v>
      </c>
      <c r="G27" s="73" t="str">
        <f t="shared" si="4"/>
        <v>TRUE</v>
      </c>
      <c r="H27" s="74" t="s">
        <v>45</v>
      </c>
      <c r="I27" s="357">
        <v>-1.24E-3</v>
      </c>
      <c r="J27" s="357" t="str">
        <f>IFERROR(_xll.qlSimpleQuote(A27&amp;IF(LEFT(B27,1)="#","STUB",B27),I27,,Permanent,Trigger,TRUE),"--")</f>
        <v>Dp19M#0000</v>
      </c>
      <c r="K27" s="164" t="str">
        <f t="shared" si="8"/>
        <v>EUROISDDS19M</v>
      </c>
      <c r="L27" s="76" t="str">
        <f>_xll.qlOISRateHelper(,E27,IF(RIGHT($D27,1)="N","1D",$D27),IF(DataSelect="Mx_Live",$K27,$J27),$L$1,,Permanent,Trigger,ObjectOverwrite)</f>
        <v>obj_00b17#0000</v>
      </c>
      <c r="M27" s="71" t="b">
        <v>1</v>
      </c>
      <c r="P27" s="16" t="str">
        <f t="shared" si="2"/>
        <v>Dp</v>
      </c>
      <c r="Q27" s="16" t="str">
        <f t="shared" si="5"/>
        <v>19M</v>
      </c>
      <c r="R27" s="9" t="str">
        <f t="shared" si="6"/>
        <v>obj_00b17#0000</v>
      </c>
      <c r="S27" s="9" t="b">
        <f t="shared" si="7"/>
        <v>1</v>
      </c>
      <c r="T27" s="9" t="str">
        <v>obj_00b17#0000</v>
      </c>
      <c r="U27" s="9" t="str">
        <f>_xll.qlRateHelperQuoteName(T27,Trigger)</f>
        <v>EUROISDDS19M</v>
      </c>
      <c r="V27" s="438" t="e">
        <f>_xll.qlRateHelperQuoteValue(T27,_xll.ohTrigger(Trigger,TriggerON))</f>
        <v>#NUM!</v>
      </c>
      <c r="W27" s="239" t="str">
        <f>IFERROR(_xll.qlFuturesRateHelperConvexityAdjustment(T27,Trigger),"--")</f>
        <v>--</v>
      </c>
      <c r="X27" s="10">
        <f>_xll.qlRateHelperEarliestDate(T27,Trigger)</f>
        <v>42244</v>
      </c>
      <c r="Y27" s="10">
        <f>_xll.qlRateHelperLatestDate(T27,Trigger)</f>
        <v>42822</v>
      </c>
      <c r="Z27" s="158" t="e">
        <v>#VALUE!</v>
      </c>
      <c r="AN27" s="97" t="s">
        <v>197</v>
      </c>
      <c r="AO27" s="98" t="e">
        <f>_xll.qlInterestRateIndexFixingDate($AT$1,AP27,Trigger)</f>
        <v>#VALUE!</v>
      </c>
      <c r="AP27" s="98">
        <f>_xll.qlCalendarAdvance(Calendar,AP26,AN27,"f",,Trigger)</f>
        <v>42279</v>
      </c>
      <c r="AQ27" s="98" t="e">
        <f>_xll.qlInterestRateIndexMaturity($AT$1,AP27,Trigger)</f>
        <v>#VALUE!</v>
      </c>
      <c r="AR27" s="242" t="e">
        <f>_xll.qlIndexFixing($AT$1,AO27,TRUE,_xll.ohTrigger(Trigger,Trigger1M))</f>
        <v>#VALUE!</v>
      </c>
      <c r="AS27" s="242" t="e">
        <f>IFERROR(_xll.qlIndexFixing($AT$2,AO27,TRUE,_xll.ohTrigger(Trigger,Trigger1M)),#N/A)</f>
        <v>#N/A</v>
      </c>
      <c r="AT27" s="80"/>
    </row>
    <row r="28" spans="1:46" ht="11.25" customHeight="1" x14ac:dyDescent="0.2">
      <c r="A28" s="69" t="s">
        <v>41</v>
      </c>
      <c r="B28" s="72" t="str">
        <v>20M</v>
      </c>
      <c r="C28" s="70" t="s">
        <v>152</v>
      </c>
      <c r="D28" s="70" t="str">
        <f t="shared" si="0"/>
        <v>20M</v>
      </c>
      <c r="E28" s="71">
        <f t="shared" si="3"/>
        <v>2</v>
      </c>
      <c r="F28" s="78" t="str">
        <f t="shared" si="9"/>
        <v>Modified Following</v>
      </c>
      <c r="G28" s="73" t="str">
        <f t="shared" si="4"/>
        <v>TRUE</v>
      </c>
      <c r="H28" s="74" t="s">
        <v>45</v>
      </c>
      <c r="I28" s="357">
        <v>-1.2199999999999999E-3</v>
      </c>
      <c r="J28" s="357" t="str">
        <f>IFERROR(_xll.qlSimpleQuote(A28&amp;IF(LEFT(B28,1)="#","STUB",B28),I28,,Permanent,Trigger,TRUE),"--")</f>
        <v>Dp20M#0000</v>
      </c>
      <c r="K28" s="164" t="str">
        <f t="shared" si="8"/>
        <v>EUROISDDS20M</v>
      </c>
      <c r="L28" s="76" t="str">
        <f>_xll.qlOISRateHelper(,E28,IF(RIGHT($D28,1)="N","1D",$D28),IF(DataSelect="Mx_Live",$K28,$J28),$L$1,,Permanent,Trigger,ObjectOverwrite)</f>
        <v>obj_00b1d#0000</v>
      </c>
      <c r="M28" s="71" t="b">
        <v>1</v>
      </c>
      <c r="P28" s="16" t="str">
        <f t="shared" si="2"/>
        <v>Dp</v>
      </c>
      <c r="Q28" s="16" t="str">
        <f t="shared" si="5"/>
        <v>20M</v>
      </c>
      <c r="R28" s="9" t="str">
        <f t="shared" si="6"/>
        <v>obj_00b1d#0000</v>
      </c>
      <c r="S28" s="9" t="b">
        <f t="shared" si="7"/>
        <v>1</v>
      </c>
      <c r="T28" s="9" t="str">
        <v>obj_00b1d#0000</v>
      </c>
      <c r="U28" s="9" t="str">
        <f>_xll.qlRateHelperQuoteName(T28,Trigger)</f>
        <v>EUROISDDS20M</v>
      </c>
      <c r="V28" s="438" t="e">
        <f>_xll.qlRateHelperQuoteValue(T28,_xll.ohTrigger(Trigger,TriggerON))</f>
        <v>#NUM!</v>
      </c>
      <c r="W28" s="239" t="str">
        <f>IFERROR(_xll.qlFuturesRateHelperConvexityAdjustment(T28,Trigger),"--")</f>
        <v>--</v>
      </c>
      <c r="X28" s="10">
        <f>_xll.qlRateHelperEarliestDate(T28,Trigger)</f>
        <v>42244</v>
      </c>
      <c r="Y28" s="10">
        <f>_xll.qlRateHelperLatestDate(T28,Trigger)</f>
        <v>42853</v>
      </c>
      <c r="Z28" s="158" t="e">
        <v>#VALUE!</v>
      </c>
      <c r="AN28" s="97" t="s">
        <v>197</v>
      </c>
      <c r="AO28" s="98" t="e">
        <f>_xll.qlInterestRateIndexFixingDate($AT$1,AP28,Trigger)</f>
        <v>#VALUE!</v>
      </c>
      <c r="AP28" s="98">
        <f>_xll.qlCalendarAdvance(Calendar,AP27,AN28,"f",,Trigger)</f>
        <v>42282</v>
      </c>
      <c r="AQ28" s="98" t="e">
        <f>_xll.qlInterestRateIndexMaturity($AT$1,AP28,Trigger)</f>
        <v>#VALUE!</v>
      </c>
      <c r="AR28" s="242" t="e">
        <f>_xll.qlIndexFixing($AT$1,AO28,TRUE,_xll.ohTrigger(Trigger,Trigger1M))</f>
        <v>#VALUE!</v>
      </c>
      <c r="AS28" s="242" t="e">
        <f>IFERROR(_xll.qlIndexFixing($AT$2,AO28,TRUE,_xll.ohTrigger(Trigger,Trigger1M)),#N/A)</f>
        <v>#N/A</v>
      </c>
      <c r="AT28" s="80"/>
    </row>
    <row r="29" spans="1:46" ht="11.25" customHeight="1" x14ac:dyDescent="0.2">
      <c r="A29" s="69" t="s">
        <v>41</v>
      </c>
      <c r="B29" s="72" t="str">
        <v>21M</v>
      </c>
      <c r="C29" s="70" t="s">
        <v>153</v>
      </c>
      <c r="D29" s="70" t="str">
        <f t="shared" si="0"/>
        <v>21M</v>
      </c>
      <c r="E29" s="71">
        <f t="shared" si="3"/>
        <v>2</v>
      </c>
      <c r="F29" s="78" t="str">
        <f t="shared" si="9"/>
        <v>Modified Following</v>
      </c>
      <c r="G29" s="73" t="str">
        <f t="shared" si="4"/>
        <v>TRUE</v>
      </c>
      <c r="H29" s="74" t="s">
        <v>45</v>
      </c>
      <c r="I29" s="357">
        <v>-1.1899999999999999E-3</v>
      </c>
      <c r="J29" s="357" t="str">
        <f>IFERROR(_xll.qlSimpleQuote(A29&amp;IF(LEFT(B29,1)="#","STUB",B29),I29,,Permanent,Trigger,TRUE),"--")</f>
        <v>Dp21M#0000</v>
      </c>
      <c r="K29" s="164" t="str">
        <f t="shared" si="8"/>
        <v>EUROISDDS21M</v>
      </c>
      <c r="L29" s="76" t="str">
        <f>_xll.qlOISRateHelper(,E29,IF(RIGHT($D29,1)="N","1D",$D29),IF(DataSelect="Mx_Live",$K29,$J29),$L$1,,Permanent,Trigger,ObjectOverwrite)</f>
        <v>obj_00b35#0000</v>
      </c>
      <c r="M29" s="71" t="b">
        <v>1</v>
      </c>
      <c r="P29" s="16" t="str">
        <f t="shared" si="2"/>
        <v>Dp</v>
      </c>
      <c r="Q29" s="16" t="str">
        <f t="shared" si="5"/>
        <v>21M</v>
      </c>
      <c r="R29" s="9" t="str">
        <f t="shared" si="6"/>
        <v>obj_00b35#0000</v>
      </c>
      <c r="S29" s="9" t="b">
        <f t="shared" si="7"/>
        <v>1</v>
      </c>
      <c r="T29" s="9" t="str">
        <v>obj_00b35#0000</v>
      </c>
      <c r="U29" s="9" t="str">
        <f>_xll.qlRateHelperQuoteName(T29,Trigger)</f>
        <v>EUROISDDS21M</v>
      </c>
      <c r="V29" s="438" t="e">
        <f>_xll.qlRateHelperQuoteValue(T29,_xll.ohTrigger(Trigger,TriggerON))</f>
        <v>#NUM!</v>
      </c>
      <c r="W29" s="239" t="str">
        <f>IFERROR(_xll.qlFuturesRateHelperConvexityAdjustment(T29,Trigger),"--")</f>
        <v>--</v>
      </c>
      <c r="X29" s="10">
        <f>_xll.qlRateHelperEarliestDate(T29,Trigger)</f>
        <v>42244</v>
      </c>
      <c r="Y29" s="10">
        <f>_xll.qlRateHelperLatestDate(T29,Trigger)</f>
        <v>42884</v>
      </c>
      <c r="Z29" s="158" t="e">
        <v>#VALUE!</v>
      </c>
      <c r="AN29" s="97" t="s">
        <v>197</v>
      </c>
      <c r="AO29" s="98" t="e">
        <f>_xll.qlInterestRateIndexFixingDate($AT$1,AP29,Trigger)</f>
        <v>#VALUE!</v>
      </c>
      <c r="AP29" s="98">
        <f>_xll.qlCalendarAdvance(Calendar,AP28,AN29,"f",,Trigger)</f>
        <v>42283</v>
      </c>
      <c r="AQ29" s="98" t="e">
        <f>_xll.qlInterestRateIndexMaturity($AT$1,AP29,Trigger)</f>
        <v>#VALUE!</v>
      </c>
      <c r="AR29" s="242" t="e">
        <f>_xll.qlIndexFixing($AT$1,AO29,TRUE,_xll.ohTrigger(Trigger,Trigger1M))</f>
        <v>#VALUE!</v>
      </c>
      <c r="AS29" s="242" t="e">
        <f>IFERROR(_xll.qlIndexFixing($AT$2,AO29,TRUE,_xll.ohTrigger(Trigger,Trigger1M)),#N/A)</f>
        <v>#N/A</v>
      </c>
      <c r="AT29" s="80"/>
    </row>
    <row r="30" spans="1:46" ht="11.25" customHeight="1" x14ac:dyDescent="0.2">
      <c r="A30" s="69" t="s">
        <v>41</v>
      </c>
      <c r="B30" s="72" t="str">
        <v>22M</v>
      </c>
      <c r="C30" s="70" t="s">
        <v>154</v>
      </c>
      <c r="D30" s="70" t="str">
        <f t="shared" si="0"/>
        <v>22M</v>
      </c>
      <c r="E30" s="71">
        <f t="shared" si="3"/>
        <v>2</v>
      </c>
      <c r="F30" s="78" t="str">
        <f t="shared" si="9"/>
        <v>Modified Following</v>
      </c>
      <c r="G30" s="73" t="str">
        <f t="shared" si="4"/>
        <v>TRUE</v>
      </c>
      <c r="H30" s="74" t="s">
        <v>45</v>
      </c>
      <c r="I30" s="357">
        <v>-1.16E-3</v>
      </c>
      <c r="J30" s="357" t="str">
        <f>IFERROR(_xll.qlSimpleQuote(A30&amp;IF(LEFT(B30,1)="#","STUB",B30),I30,,Permanent,Trigger,TRUE),"--")</f>
        <v>Dp22M#0000</v>
      </c>
      <c r="K30" s="164" t="str">
        <f t="shared" si="8"/>
        <v>EUROISDDS22M</v>
      </c>
      <c r="L30" s="76" t="str">
        <f>_xll.qlOISRateHelper(,E30,IF(RIGHT($D30,1)="N","1D",$D30),IF(DataSelect="Mx_Live",$K30,$J30),$L$1,,Permanent,Trigger,ObjectOverwrite)</f>
        <v>obj_00b3a#0000</v>
      </c>
      <c r="M30" s="71" t="b">
        <v>1</v>
      </c>
      <c r="P30" s="16" t="str">
        <f t="shared" si="2"/>
        <v>Dp</v>
      </c>
      <c r="Q30" s="16" t="str">
        <f t="shared" si="5"/>
        <v>22M</v>
      </c>
      <c r="R30" s="9" t="str">
        <f t="shared" si="6"/>
        <v>obj_00b3a#0000</v>
      </c>
      <c r="S30" s="9" t="b">
        <f t="shared" si="7"/>
        <v>1</v>
      </c>
      <c r="T30" s="9" t="str">
        <v>obj_00b3a#0000</v>
      </c>
      <c r="U30" s="9" t="str">
        <f>_xll.qlRateHelperQuoteName(T30,Trigger)</f>
        <v>EUROISDDS22M</v>
      </c>
      <c r="V30" s="438" t="e">
        <f>_xll.qlRateHelperQuoteValue(T30,_xll.ohTrigger(Trigger,TriggerON))</f>
        <v>#NUM!</v>
      </c>
      <c r="W30" s="239" t="str">
        <f>IFERROR(_xll.qlFuturesRateHelperConvexityAdjustment(T30,Trigger),"--")</f>
        <v>--</v>
      </c>
      <c r="X30" s="10">
        <f>_xll.qlRateHelperEarliestDate(T30,Trigger)</f>
        <v>42244</v>
      </c>
      <c r="Y30" s="10">
        <f>_xll.qlRateHelperLatestDate(T30,Trigger)</f>
        <v>42914</v>
      </c>
      <c r="Z30" s="158" t="e">
        <v>#VALUE!</v>
      </c>
      <c r="AN30" s="97" t="s">
        <v>197</v>
      </c>
      <c r="AO30" s="98" t="e">
        <f>_xll.qlInterestRateIndexFixingDate($AT$1,AP30,Trigger)</f>
        <v>#VALUE!</v>
      </c>
      <c r="AP30" s="98">
        <f>_xll.qlCalendarAdvance(Calendar,AP29,AN30,"f",,Trigger)</f>
        <v>42284</v>
      </c>
      <c r="AQ30" s="98" t="e">
        <f>_xll.qlInterestRateIndexMaturity($AT$1,AP30,Trigger)</f>
        <v>#VALUE!</v>
      </c>
      <c r="AR30" s="242" t="e">
        <f>_xll.qlIndexFixing($AT$1,AO30,TRUE,_xll.ohTrigger(Trigger,Trigger1M))</f>
        <v>#VALUE!</v>
      </c>
      <c r="AS30" s="242" t="e">
        <f>IFERROR(_xll.qlIndexFixing($AT$2,AO30,TRUE,_xll.ohTrigger(Trigger,Trigger1M)),#N/A)</f>
        <v>#N/A</v>
      </c>
      <c r="AT30" s="80"/>
    </row>
    <row r="31" spans="1:46" ht="11.25" customHeight="1" x14ac:dyDescent="0.2">
      <c r="A31" s="69" t="s">
        <v>41</v>
      </c>
      <c r="B31" s="72" t="str">
        <v>23M</v>
      </c>
      <c r="C31" s="70" t="s">
        <v>155</v>
      </c>
      <c r="D31" s="70" t="str">
        <f t="shared" si="0"/>
        <v>23M</v>
      </c>
      <c r="E31" s="71">
        <f t="shared" si="3"/>
        <v>2</v>
      </c>
      <c r="F31" s="78" t="str">
        <f t="shared" si="9"/>
        <v>Modified Following</v>
      </c>
      <c r="G31" s="73" t="str">
        <f t="shared" si="4"/>
        <v>TRUE</v>
      </c>
      <c r="H31" s="74" t="s">
        <v>45</v>
      </c>
      <c r="I31" s="357">
        <v>-1.14E-3</v>
      </c>
      <c r="J31" s="357" t="str">
        <f>IFERROR(_xll.qlSimpleQuote(A31&amp;IF(LEFT(B31,1)="#","STUB",B31),I31,,Permanent,Trigger,TRUE),"--")</f>
        <v>Dp23M#0000</v>
      </c>
      <c r="K31" s="164" t="str">
        <f t="shared" si="8"/>
        <v>EUROISDDS23M</v>
      </c>
      <c r="L31" s="76" t="str">
        <f>_xll.qlOISRateHelper(,E31,IF(RIGHT($D31,1)="N","1D",$D31),IF(DataSelect="Mx_Live",$K31,$J31),$L$1,,Permanent,Trigger,ObjectOverwrite)</f>
        <v>obj_00b31#0000</v>
      </c>
      <c r="M31" s="71" t="b">
        <v>1</v>
      </c>
      <c r="P31" s="16" t="str">
        <f t="shared" si="2"/>
        <v>Dp</v>
      </c>
      <c r="Q31" s="16" t="str">
        <f t="shared" si="5"/>
        <v>23M</v>
      </c>
      <c r="R31" s="9" t="str">
        <f t="shared" si="6"/>
        <v>obj_00b31#0000</v>
      </c>
      <c r="S31" s="9" t="b">
        <f t="shared" si="7"/>
        <v>1</v>
      </c>
      <c r="T31" s="9" t="str">
        <v>obj_00b31#0000</v>
      </c>
      <c r="U31" s="9" t="str">
        <f>_xll.qlRateHelperQuoteName(T31,Trigger)</f>
        <v>EUROISDDS23M</v>
      </c>
      <c r="V31" s="438" t="e">
        <f>_xll.qlRateHelperQuoteValue(T31,_xll.ohTrigger(Trigger,TriggerON))</f>
        <v>#NUM!</v>
      </c>
      <c r="W31" s="239" t="str">
        <f>IFERROR(_xll.qlFuturesRateHelperConvexityAdjustment(T31,Trigger),"--")</f>
        <v>--</v>
      </c>
      <c r="X31" s="10">
        <f>_xll.qlRateHelperEarliestDate(T31,Trigger)</f>
        <v>42244</v>
      </c>
      <c r="Y31" s="10">
        <f>_xll.qlRateHelperLatestDate(T31,Trigger)</f>
        <v>42944</v>
      </c>
      <c r="Z31" s="158" t="e">
        <v>#VALUE!</v>
      </c>
      <c r="AN31" s="97" t="s">
        <v>197</v>
      </c>
      <c r="AO31" s="98" t="e">
        <f>_xll.qlInterestRateIndexFixingDate($AT$1,AP31,Trigger)</f>
        <v>#VALUE!</v>
      </c>
      <c r="AP31" s="98">
        <f>_xll.qlCalendarAdvance(Calendar,AP30,AN31,"f",,Trigger)</f>
        <v>42285</v>
      </c>
      <c r="AQ31" s="98" t="e">
        <f>_xll.qlInterestRateIndexMaturity($AT$1,AP31,Trigger)</f>
        <v>#VALUE!</v>
      </c>
      <c r="AR31" s="242" t="e">
        <f>_xll.qlIndexFixing($AT$1,AO31,TRUE,_xll.ohTrigger(Trigger,Trigger1M))</f>
        <v>#VALUE!</v>
      </c>
      <c r="AS31" s="242" t="e">
        <f>IFERROR(_xll.qlIndexFixing($AT$2,AO31,TRUE,_xll.ohTrigger(Trigger,Trigger1M)),#N/A)</f>
        <v>#N/A</v>
      </c>
      <c r="AT31" s="80"/>
    </row>
    <row r="32" spans="1:46" ht="11.25" customHeight="1" x14ac:dyDescent="0.2">
      <c r="A32" s="69" t="s">
        <v>41</v>
      </c>
      <c r="B32" s="72" t="str">
        <v>2Y</v>
      </c>
      <c r="C32" s="70" t="s">
        <v>156</v>
      </c>
      <c r="D32" s="70" t="str">
        <f t="shared" si="0"/>
        <v>2Y</v>
      </c>
      <c r="E32" s="71">
        <f t="shared" si="3"/>
        <v>2</v>
      </c>
      <c r="F32" s="78" t="str">
        <f t="shared" si="9"/>
        <v>Modified Following</v>
      </c>
      <c r="G32" s="73" t="str">
        <f t="shared" si="4"/>
        <v>TRUE</v>
      </c>
      <c r="H32" s="74" t="s">
        <v>45</v>
      </c>
      <c r="I32" s="357">
        <v>-1.1100000000000001E-3</v>
      </c>
      <c r="J32" s="357" t="str">
        <f>IFERROR(_xll.qlSimpleQuote(A32&amp;IF(LEFT(B32,1)="#","STUB",B32),I32,,Permanent,Trigger,TRUE),"--")</f>
        <v>Dp2Y#0000</v>
      </c>
      <c r="K32" s="164" t="str">
        <f t="shared" si="8"/>
        <v>EUROISDDS2Y</v>
      </c>
      <c r="L32" s="76" t="str">
        <f>_xll.qlOISRateHelper(,E32,IF(RIGHT($D32,1)="N","1D",$D32),IF(DataSelect="Mx_Live",$K32,$J32),$L$1,,Permanent,Trigger,ObjectOverwrite)</f>
        <v>obj_00b01#0000</v>
      </c>
      <c r="M32" s="71" t="b">
        <v>1</v>
      </c>
      <c r="P32" s="16" t="str">
        <f t="shared" si="2"/>
        <v>Dp</v>
      </c>
      <c r="Q32" s="16" t="str">
        <f t="shared" si="5"/>
        <v>2Y</v>
      </c>
      <c r="R32" s="9" t="str">
        <f t="shared" si="6"/>
        <v>obj_00b01#0000</v>
      </c>
      <c r="S32" s="9" t="b">
        <f t="shared" si="7"/>
        <v>1</v>
      </c>
      <c r="T32" s="9" t="str">
        <v>obj_00b01#0000</v>
      </c>
      <c r="U32" s="9" t="str">
        <f>_xll.qlRateHelperQuoteName(T32,Trigger)</f>
        <v>EUROISDDS2Y</v>
      </c>
      <c r="V32" s="438" t="e">
        <f>_xll.qlRateHelperQuoteValue(T32,_xll.ohTrigger(Trigger,TriggerON))</f>
        <v>#NUM!</v>
      </c>
      <c r="W32" s="239" t="str">
        <f>IFERROR(_xll.qlFuturesRateHelperConvexityAdjustment(T32,Trigger),"--")</f>
        <v>--</v>
      </c>
      <c r="X32" s="10">
        <f>_xll.qlRateHelperEarliestDate(T32,Trigger)</f>
        <v>42244</v>
      </c>
      <c r="Y32" s="10">
        <f>_xll.qlRateHelperLatestDate(T32,Trigger)</f>
        <v>42975</v>
      </c>
      <c r="Z32" s="158" t="e">
        <v>#VALUE!</v>
      </c>
      <c r="AN32" s="97" t="s">
        <v>197</v>
      </c>
      <c r="AO32" s="98" t="e">
        <f>_xll.qlInterestRateIndexFixingDate($AT$1,AP32,Trigger)</f>
        <v>#VALUE!</v>
      </c>
      <c r="AP32" s="98">
        <f>_xll.qlCalendarAdvance(Calendar,AP31,AN32,"f",,Trigger)</f>
        <v>42286</v>
      </c>
      <c r="AQ32" s="98" t="e">
        <f>_xll.qlInterestRateIndexMaturity($AT$1,AP32,Trigger)</f>
        <v>#VALUE!</v>
      </c>
      <c r="AR32" s="242" t="e">
        <f>_xll.qlIndexFixing($AT$1,AO32,TRUE,_xll.ohTrigger(Trigger,Trigger1M))</f>
        <v>#VALUE!</v>
      </c>
      <c r="AS32" s="242" t="e">
        <f>IFERROR(_xll.qlIndexFixing($AT$2,AO32,TRUE,_xll.ohTrigger(Trigger,Trigger1M)),#N/A)</f>
        <v>#N/A</v>
      </c>
      <c r="AT32" s="80"/>
    </row>
    <row r="33" spans="1:46" ht="11.25" customHeight="1" x14ac:dyDescent="0.2">
      <c r="A33" s="69" t="s">
        <v>41</v>
      </c>
      <c r="B33" s="72" t="str">
        <v>3Y</v>
      </c>
      <c r="C33" s="70" t="s">
        <v>93</v>
      </c>
      <c r="D33" s="70" t="str">
        <f t="shared" si="0"/>
        <v>3Y</v>
      </c>
      <c r="E33" s="71">
        <f t="shared" si="3"/>
        <v>2</v>
      </c>
      <c r="F33" s="78" t="str">
        <f t="shared" si="9"/>
        <v>Modified Following</v>
      </c>
      <c r="G33" s="73" t="str">
        <f t="shared" si="4"/>
        <v>TRUE</v>
      </c>
      <c r="H33" s="74" t="s">
        <v>45</v>
      </c>
      <c r="I33" s="357">
        <v>-4.6999999999999999E-4</v>
      </c>
      <c r="J33" s="357" t="str">
        <f>IFERROR(_xll.qlSimpleQuote(A33&amp;IF(LEFT(B33,1)="#","STUB",B33),I33,,Permanent,Trigger,TRUE),"--")</f>
        <v>Dp3Y#0000</v>
      </c>
      <c r="K33" s="164" t="str">
        <f t="shared" si="8"/>
        <v>EUROISDDS3Y</v>
      </c>
      <c r="L33" s="76" t="str">
        <f>_xll.qlOISRateHelper(,E33,IF(RIGHT($D33,1)="N","1D",$D33),IF(DataSelect="Mx_Live",$K33,$J33),$L$1,,Permanent,Trigger,ObjectOverwrite)</f>
        <v>obj_00b2c#0000</v>
      </c>
      <c r="M33" s="71" t="b">
        <v>1</v>
      </c>
      <c r="P33" s="16" t="str">
        <f t="shared" si="2"/>
        <v>Dp</v>
      </c>
      <c r="Q33" s="16" t="str">
        <f t="shared" si="5"/>
        <v>3Y</v>
      </c>
      <c r="R33" s="9" t="str">
        <f t="shared" si="6"/>
        <v>obj_00b2c#0000</v>
      </c>
      <c r="S33" s="9" t="b">
        <f t="shared" si="7"/>
        <v>1</v>
      </c>
      <c r="T33" s="9" t="str">
        <v>obj_00b2c#0000</v>
      </c>
      <c r="U33" s="9" t="str">
        <f>_xll.qlRateHelperQuoteName(T33,Trigger)</f>
        <v>EUROISDDS3Y</v>
      </c>
      <c r="V33" s="438" t="e">
        <f>_xll.qlRateHelperQuoteValue(T33,_xll.ohTrigger(Trigger,TriggerON))</f>
        <v>#NUM!</v>
      </c>
      <c r="W33" s="239" t="str">
        <f>IFERROR(_xll.qlFuturesRateHelperConvexityAdjustment(T33,Trigger),"--")</f>
        <v>--</v>
      </c>
      <c r="X33" s="10">
        <f>_xll.qlRateHelperEarliestDate(T33,Trigger)</f>
        <v>42244</v>
      </c>
      <c r="Y33" s="10">
        <f>_xll.qlRateHelperLatestDate(T33,Trigger)</f>
        <v>43340</v>
      </c>
      <c r="Z33" s="158" t="e">
        <v>#VALUE!</v>
      </c>
      <c r="AN33" s="97" t="s">
        <v>197</v>
      </c>
      <c r="AO33" s="98" t="e">
        <f>_xll.qlInterestRateIndexFixingDate($AT$1,AP33,Trigger)</f>
        <v>#VALUE!</v>
      </c>
      <c r="AP33" s="98">
        <f>_xll.qlCalendarAdvance(Calendar,AP32,AN33,"f",,Trigger)</f>
        <v>42289</v>
      </c>
      <c r="AQ33" s="98" t="e">
        <f>_xll.qlInterestRateIndexMaturity($AT$1,AP33,Trigger)</f>
        <v>#VALUE!</v>
      </c>
      <c r="AR33" s="242" t="e">
        <f>_xll.qlIndexFixing($AT$1,AO33,TRUE,_xll.ohTrigger(Trigger,Trigger1M))</f>
        <v>#VALUE!</v>
      </c>
      <c r="AS33" s="242" t="e">
        <f>IFERROR(_xll.qlIndexFixing($AT$2,AO33,TRUE,_xll.ohTrigger(Trigger,Trigger1M)),#N/A)</f>
        <v>#N/A</v>
      </c>
      <c r="AT33" s="80"/>
    </row>
    <row r="34" spans="1:46" ht="11.25" customHeight="1" x14ac:dyDescent="0.2">
      <c r="A34" s="69" t="s">
        <v>41</v>
      </c>
      <c r="B34" s="72" t="str">
        <v>4Y</v>
      </c>
      <c r="C34" s="70" t="s">
        <v>94</v>
      </c>
      <c r="D34" s="70" t="str">
        <f t="shared" si="0"/>
        <v>4Y</v>
      </c>
      <c r="E34" s="71">
        <f t="shared" si="3"/>
        <v>2</v>
      </c>
      <c r="F34" s="78" t="str">
        <f t="shared" si="9"/>
        <v>Modified Following</v>
      </c>
      <c r="G34" s="73" t="str">
        <f t="shared" si="4"/>
        <v>TRUE</v>
      </c>
      <c r="H34" s="74" t="s">
        <v>45</v>
      </c>
      <c r="I34" s="357">
        <v>5.8999999999999992E-4</v>
      </c>
      <c r="J34" s="357" t="str">
        <f>IFERROR(_xll.qlSimpleQuote(A34&amp;IF(LEFT(B34,1)="#","STUB",B34),I34,,Permanent,Trigger,TRUE),"--")</f>
        <v>Dp4Y#0000</v>
      </c>
      <c r="K34" s="164" t="str">
        <f t="shared" si="8"/>
        <v>EUROISDDS4Y</v>
      </c>
      <c r="L34" s="76" t="str">
        <f>_xll.qlOISRateHelper(,E34,IF(RIGHT($D34,1)="N","1D",$D34),IF(DataSelect="Mx_Live",$K34,$J34),$L$1,,Permanent,Trigger,ObjectOverwrite)</f>
        <v>obj_00b2d#0000</v>
      </c>
      <c r="M34" s="71" t="b">
        <v>1</v>
      </c>
      <c r="P34" s="16" t="str">
        <f t="shared" si="2"/>
        <v>Dp</v>
      </c>
      <c r="Q34" s="16" t="str">
        <f t="shared" si="5"/>
        <v>4Y</v>
      </c>
      <c r="R34" s="9" t="str">
        <f t="shared" si="6"/>
        <v>obj_00b2d#0000</v>
      </c>
      <c r="S34" s="9" t="b">
        <f t="shared" si="7"/>
        <v>1</v>
      </c>
      <c r="T34" s="9" t="str">
        <v>obj_00b2d#0000</v>
      </c>
      <c r="U34" s="9" t="str">
        <f>_xll.qlRateHelperQuoteName(T34,Trigger)</f>
        <v>EUROISDDS4Y</v>
      </c>
      <c r="V34" s="438" t="e">
        <f>_xll.qlRateHelperQuoteValue(T34,_xll.ohTrigger(Trigger,TriggerON))</f>
        <v>#NUM!</v>
      </c>
      <c r="W34" s="239" t="str">
        <f>IFERROR(_xll.qlFuturesRateHelperConvexityAdjustment(T34,Trigger),"--")</f>
        <v>--</v>
      </c>
      <c r="X34" s="10">
        <f>_xll.qlRateHelperEarliestDate(T34,Trigger)</f>
        <v>42244</v>
      </c>
      <c r="Y34" s="10">
        <f>_xll.qlRateHelperLatestDate(T34,Trigger)</f>
        <v>43705</v>
      </c>
      <c r="Z34" s="158" t="e">
        <v>#VALUE!</v>
      </c>
      <c r="AN34" s="97" t="s">
        <v>197</v>
      </c>
      <c r="AO34" s="98" t="e">
        <f>_xll.qlInterestRateIndexFixingDate($AT$1,AP34,Trigger)</f>
        <v>#VALUE!</v>
      </c>
      <c r="AP34" s="98">
        <f>_xll.qlCalendarAdvance(Calendar,AP33,AN34,"f",,Trigger)</f>
        <v>42290</v>
      </c>
      <c r="AQ34" s="98" t="e">
        <f>_xll.qlInterestRateIndexMaturity($AT$1,AP34,Trigger)</f>
        <v>#VALUE!</v>
      </c>
      <c r="AR34" s="242" t="e">
        <f>_xll.qlIndexFixing($AT$1,AO34,TRUE,_xll.ohTrigger(Trigger,Trigger1M))</f>
        <v>#VALUE!</v>
      </c>
      <c r="AS34" s="242" t="e">
        <f>IFERROR(_xll.qlIndexFixing($AT$2,AO34,TRUE,_xll.ohTrigger(Trigger,Trigger1M)),#N/A)</f>
        <v>#N/A</v>
      </c>
      <c r="AT34" s="80"/>
    </row>
    <row r="35" spans="1:46" ht="11.25" customHeight="1" x14ac:dyDescent="0.2">
      <c r="A35" s="69" t="s">
        <v>41</v>
      </c>
      <c r="B35" s="72" t="str">
        <v>5Y</v>
      </c>
      <c r="C35" s="70" t="s">
        <v>95</v>
      </c>
      <c r="D35" s="70" t="str">
        <f t="shared" ref="D35:D71" si="10">IF(DataSelect="Reference",$B35,$C35)</f>
        <v>5Y</v>
      </c>
      <c r="E35" s="71">
        <f t="shared" si="3"/>
        <v>2</v>
      </c>
      <c r="F35" s="78" t="str">
        <f t="shared" si="9"/>
        <v>Modified Following</v>
      </c>
      <c r="G35" s="73" t="str">
        <f t="shared" si="4"/>
        <v>TRUE</v>
      </c>
      <c r="H35" s="74" t="s">
        <v>45</v>
      </c>
      <c r="I35" s="357">
        <v>1.9E-3</v>
      </c>
      <c r="J35" s="357" t="str">
        <f>IFERROR(_xll.qlSimpleQuote(A35&amp;IF(LEFT(B35,1)="#","STUB",B35),I35,,Permanent,Trigger,TRUE),"--")</f>
        <v>Dp5Y#0000</v>
      </c>
      <c r="K35" s="164" t="str">
        <f t="shared" si="8"/>
        <v>EUROISDDS5Y</v>
      </c>
      <c r="L35" s="76" t="str">
        <f>_xll.qlOISRateHelper(,E35,IF(RIGHT($D35,1)="N","1D",$D35),IF(DataSelect="Mx_Live",$K35,$J35),$L$1,,Permanent,Trigger,ObjectOverwrite)</f>
        <v>obj_00b1b#0000</v>
      </c>
      <c r="M35" s="71" t="b">
        <v>1</v>
      </c>
      <c r="P35" s="16" t="str">
        <f t="shared" ref="P35:P71" si="11">A35</f>
        <v>Dp</v>
      </c>
      <c r="Q35" s="16" t="str">
        <f t="shared" si="5"/>
        <v>5Y</v>
      </c>
      <c r="R35" s="9" t="str">
        <f t="shared" si="6"/>
        <v>obj_00b1b#0000</v>
      </c>
      <c r="S35" s="9" t="b">
        <f t="shared" si="7"/>
        <v>1</v>
      </c>
      <c r="T35" s="9" t="str">
        <v>obj_00b1b#0000</v>
      </c>
      <c r="U35" s="9" t="str">
        <f>_xll.qlRateHelperQuoteName(T35,Trigger)</f>
        <v>EUROISDDS5Y</v>
      </c>
      <c r="V35" s="438" t="e">
        <f>_xll.qlRateHelperQuoteValue(T35,_xll.ohTrigger(Trigger,TriggerON))</f>
        <v>#NUM!</v>
      </c>
      <c r="W35" s="239" t="str">
        <f>IFERROR(_xll.qlFuturesRateHelperConvexityAdjustment(T35,Trigger),"--")</f>
        <v>--</v>
      </c>
      <c r="X35" s="10">
        <f>_xll.qlRateHelperEarliestDate(T35,Trigger)</f>
        <v>42244</v>
      </c>
      <c r="Y35" s="10">
        <f>_xll.qlRateHelperLatestDate(T35,Trigger)</f>
        <v>44071</v>
      </c>
      <c r="Z35" s="158" t="e">
        <v>#VALUE!</v>
      </c>
      <c r="AN35" s="97" t="s">
        <v>197</v>
      </c>
      <c r="AO35" s="98" t="e">
        <f>_xll.qlInterestRateIndexFixingDate($AT$1,AP35,Trigger)</f>
        <v>#VALUE!</v>
      </c>
      <c r="AP35" s="98">
        <f>_xll.qlCalendarAdvance(Calendar,AP34,AN35,"f",,Trigger)</f>
        <v>42291</v>
      </c>
      <c r="AQ35" s="98" t="e">
        <f>_xll.qlInterestRateIndexMaturity($AT$1,AP35,Trigger)</f>
        <v>#VALUE!</v>
      </c>
      <c r="AR35" s="242" t="e">
        <f>_xll.qlIndexFixing($AT$1,AO35,TRUE,_xll.ohTrigger(Trigger,Trigger1M))</f>
        <v>#VALUE!</v>
      </c>
      <c r="AS35" s="242" t="e">
        <f>IFERROR(_xll.qlIndexFixing($AT$2,AO35,TRUE,_xll.ohTrigger(Trigger,Trigger1M)),#N/A)</f>
        <v>#N/A</v>
      </c>
      <c r="AT35" s="80"/>
    </row>
    <row r="36" spans="1:46" ht="11.25" customHeight="1" x14ac:dyDescent="0.2">
      <c r="A36" s="69" t="s">
        <v>41</v>
      </c>
      <c r="B36" s="72" t="str">
        <v>6Y</v>
      </c>
      <c r="C36" s="70" t="s">
        <v>96</v>
      </c>
      <c r="D36" s="70" t="str">
        <f t="shared" si="10"/>
        <v>6Y</v>
      </c>
      <c r="E36" s="71">
        <f t="shared" si="3"/>
        <v>2</v>
      </c>
      <c r="F36" s="78" t="str">
        <f t="shared" si="9"/>
        <v>Modified Following</v>
      </c>
      <c r="G36" s="73" t="str">
        <f t="shared" si="4"/>
        <v>TRUE</v>
      </c>
      <c r="H36" s="74" t="s">
        <v>45</v>
      </c>
      <c r="I36" s="357">
        <v>3.3400000000000001E-3</v>
      </c>
      <c r="J36" s="357" t="str">
        <f>IFERROR(_xll.qlSimpleQuote(A36&amp;IF(LEFT(B36,1)="#","STUB",B36),I36,,Permanent,Trigger,TRUE),"--")</f>
        <v>Dp6Y#0000</v>
      </c>
      <c r="K36" s="164" t="str">
        <f t="shared" si="8"/>
        <v>EUROISDDS6Y</v>
      </c>
      <c r="L36" s="76" t="str">
        <f>_xll.qlOISRateHelper(,E36,IF(RIGHT($D36,1)="N","1D",$D36),IF(DataSelect="Mx_Live",$K36,$J36),$L$1,,Permanent,Trigger,ObjectOverwrite)</f>
        <v>obj_00b12#0000</v>
      </c>
      <c r="M36" s="71" t="b">
        <v>1</v>
      </c>
      <c r="P36" s="16" t="str">
        <f t="shared" si="11"/>
        <v>Dp</v>
      </c>
      <c r="Q36" s="16" t="str">
        <f t="shared" si="5"/>
        <v>6Y</v>
      </c>
      <c r="R36" s="9" t="str">
        <f t="shared" si="6"/>
        <v>obj_00b12#0000</v>
      </c>
      <c r="S36" s="9" t="b">
        <f t="shared" si="7"/>
        <v>1</v>
      </c>
      <c r="T36" s="9" t="str">
        <v>obj_00b12#0000</v>
      </c>
      <c r="U36" s="9" t="str">
        <f>_xll.qlRateHelperQuoteName(T36,Trigger)</f>
        <v>EUROISDDS6Y</v>
      </c>
      <c r="V36" s="438" t="e">
        <f>_xll.qlRateHelperQuoteValue(T36,_xll.ohTrigger(Trigger,TriggerON))</f>
        <v>#NUM!</v>
      </c>
      <c r="W36" s="239" t="str">
        <f>IFERROR(_xll.qlFuturesRateHelperConvexityAdjustment(T36,Trigger),"--")</f>
        <v>--</v>
      </c>
      <c r="X36" s="10">
        <f>_xll.qlRateHelperEarliestDate(T36,Trigger)</f>
        <v>42244</v>
      </c>
      <c r="Y36" s="10">
        <f>_xll.qlRateHelperLatestDate(T36,Trigger)</f>
        <v>44438</v>
      </c>
      <c r="Z36" s="158" t="e">
        <v>#VALUE!</v>
      </c>
      <c r="AN36" s="97" t="s">
        <v>197</v>
      </c>
      <c r="AO36" s="98" t="e">
        <f>_xll.qlInterestRateIndexFixingDate($AT$1,AP36,Trigger)</f>
        <v>#VALUE!</v>
      </c>
      <c r="AP36" s="98">
        <f>_xll.qlCalendarAdvance(Calendar,AP35,AN36,"f",,Trigger)</f>
        <v>42292</v>
      </c>
      <c r="AQ36" s="98" t="e">
        <f>_xll.qlInterestRateIndexMaturity($AT$1,AP36,Trigger)</f>
        <v>#VALUE!</v>
      </c>
      <c r="AR36" s="242" t="e">
        <f>_xll.qlIndexFixing($AT$1,AO36,TRUE,_xll.ohTrigger(Trigger,Trigger1M))</f>
        <v>#VALUE!</v>
      </c>
      <c r="AS36" s="242" t="e">
        <f>IFERROR(_xll.qlIndexFixing($AT$2,AO36,TRUE,_xll.ohTrigger(Trigger,Trigger1M)),#N/A)</f>
        <v>#N/A</v>
      </c>
      <c r="AT36" s="80"/>
    </row>
    <row r="37" spans="1:46" ht="11.25" customHeight="1" x14ac:dyDescent="0.2">
      <c r="A37" s="69" t="s">
        <v>41</v>
      </c>
      <c r="B37" s="72" t="str">
        <v>7Y</v>
      </c>
      <c r="C37" s="70" t="s">
        <v>97</v>
      </c>
      <c r="D37" s="70" t="str">
        <f t="shared" si="10"/>
        <v>7Y</v>
      </c>
      <c r="E37" s="71">
        <f t="shared" si="3"/>
        <v>2</v>
      </c>
      <c r="F37" s="78" t="str">
        <f t="shared" si="9"/>
        <v>Modified Following</v>
      </c>
      <c r="G37" s="73" t="str">
        <f t="shared" si="4"/>
        <v>TRUE</v>
      </c>
      <c r="H37" s="74" t="s">
        <v>45</v>
      </c>
      <c r="I37" s="357">
        <v>4.7799999999999995E-3</v>
      </c>
      <c r="J37" s="357" t="str">
        <f>IFERROR(_xll.qlSimpleQuote(A37&amp;IF(LEFT(B37,1)="#","STUB",B37),I37,,Permanent,Trigger,TRUE),"--")</f>
        <v>Dp7Y#0000</v>
      </c>
      <c r="K37" s="164" t="str">
        <f t="shared" si="8"/>
        <v>EUROISDDS7Y</v>
      </c>
      <c r="L37" s="76" t="str">
        <f>_xll.qlOISRateHelper(,E37,IF(RIGHT($D37,1)="N","1D",$D37),IF(DataSelect="Mx_Live",$K37,$J37),$L$1,,Permanent,Trigger,ObjectOverwrite)</f>
        <v>obj_00b18#0000</v>
      </c>
      <c r="M37" s="71" t="b">
        <v>1</v>
      </c>
      <c r="P37" s="16" t="str">
        <f t="shared" si="11"/>
        <v>Dp</v>
      </c>
      <c r="Q37" s="16" t="str">
        <f t="shared" si="5"/>
        <v>7Y</v>
      </c>
      <c r="R37" s="9" t="str">
        <f t="shared" si="6"/>
        <v>obj_00b18#0000</v>
      </c>
      <c r="S37" s="9" t="b">
        <f t="shared" si="7"/>
        <v>1</v>
      </c>
      <c r="T37" s="9" t="str">
        <v>obj_00b18#0000</v>
      </c>
      <c r="U37" s="9" t="str">
        <f>_xll.qlRateHelperQuoteName(T37,Trigger)</f>
        <v>EUROISDDS7Y</v>
      </c>
      <c r="V37" s="438" t="e">
        <f>_xll.qlRateHelperQuoteValue(T37,_xll.ohTrigger(Trigger,TriggerON))</f>
        <v>#NUM!</v>
      </c>
      <c r="W37" s="239" t="str">
        <f>IFERROR(_xll.qlFuturesRateHelperConvexityAdjustment(T37,Trigger),"--")</f>
        <v>--</v>
      </c>
      <c r="X37" s="10">
        <f>_xll.qlRateHelperEarliestDate(T37,Trigger)</f>
        <v>42244</v>
      </c>
      <c r="Y37" s="10">
        <f>_xll.qlRateHelperLatestDate(T37,Trigger)</f>
        <v>44802</v>
      </c>
      <c r="Z37" s="158" t="e">
        <v>#VALUE!</v>
      </c>
      <c r="AN37" s="97" t="s">
        <v>197</v>
      </c>
      <c r="AO37" s="98" t="e">
        <f>_xll.qlInterestRateIndexFixingDate($AT$1,AP37,Trigger)</f>
        <v>#VALUE!</v>
      </c>
      <c r="AP37" s="98">
        <f>_xll.qlCalendarAdvance(Calendar,AP36,AN37,"f",,Trigger)</f>
        <v>42293</v>
      </c>
      <c r="AQ37" s="98" t="e">
        <f>_xll.qlInterestRateIndexMaturity($AT$1,AP37,Trigger)</f>
        <v>#VALUE!</v>
      </c>
      <c r="AR37" s="242" t="e">
        <f>_xll.qlIndexFixing($AT$1,AO37,TRUE,_xll.ohTrigger(Trigger,Trigger1M))</f>
        <v>#VALUE!</v>
      </c>
      <c r="AS37" s="242" t="e">
        <f>IFERROR(_xll.qlIndexFixing($AT$2,AO37,TRUE,_xll.ohTrigger(Trigger,Trigger1M)),#N/A)</f>
        <v>#N/A</v>
      </c>
      <c r="AT37" s="80"/>
    </row>
    <row r="38" spans="1:46" ht="11.25" customHeight="1" x14ac:dyDescent="0.2">
      <c r="A38" s="69" t="s">
        <v>41</v>
      </c>
      <c r="B38" s="72" t="str">
        <v>8Y</v>
      </c>
      <c r="C38" s="70" t="s">
        <v>98</v>
      </c>
      <c r="D38" s="70" t="str">
        <f t="shared" si="10"/>
        <v>8Y</v>
      </c>
      <c r="E38" s="71">
        <f t="shared" si="3"/>
        <v>2</v>
      </c>
      <c r="F38" s="78" t="str">
        <f t="shared" si="9"/>
        <v>Modified Following</v>
      </c>
      <c r="G38" s="73" t="str">
        <f t="shared" si="4"/>
        <v>TRUE</v>
      </c>
      <c r="H38" s="74" t="s">
        <v>45</v>
      </c>
      <c r="I38" s="357">
        <v>6.1199999999999996E-3</v>
      </c>
      <c r="J38" s="357" t="str">
        <f>IFERROR(_xll.qlSimpleQuote(A38&amp;IF(LEFT(B38,1)="#","STUB",B38),I38,,Permanent,Trigger,TRUE),"--")</f>
        <v>Dp8Y#0000</v>
      </c>
      <c r="K38" s="164" t="str">
        <f t="shared" ref="K38:K71" si="12">Currency&amp;"OISDDS"&amp;C38</f>
        <v>EUROISDDS8Y</v>
      </c>
      <c r="L38" s="76" t="str">
        <f>_xll.qlOISRateHelper(,E38,IF(RIGHT($D38,1)="N","1D",$D38),IF(DataSelect="Mx_Live",$K38,$J38),$L$1,,Permanent,Trigger,ObjectOverwrite)</f>
        <v>obj_00b38#0000</v>
      </c>
      <c r="M38" s="71" t="b">
        <v>1</v>
      </c>
      <c r="P38" s="16" t="str">
        <f t="shared" si="11"/>
        <v>Dp</v>
      </c>
      <c r="Q38" s="16" t="str">
        <f t="shared" si="5"/>
        <v>8Y</v>
      </c>
      <c r="R38" s="9" t="str">
        <f t="shared" si="6"/>
        <v>obj_00b38#0000</v>
      </c>
      <c r="S38" s="9" t="b">
        <f t="shared" si="7"/>
        <v>1</v>
      </c>
      <c r="T38" s="9" t="str">
        <v>obj_00b38#0000</v>
      </c>
      <c r="U38" s="9" t="str">
        <f>_xll.qlRateHelperQuoteName(T38,Trigger)</f>
        <v>EUROISDDS8Y</v>
      </c>
      <c r="V38" s="438" t="e">
        <f>_xll.qlRateHelperQuoteValue(T38,_xll.ohTrigger(Trigger,TriggerON))</f>
        <v>#NUM!</v>
      </c>
      <c r="W38" s="239" t="str">
        <f>IFERROR(_xll.qlFuturesRateHelperConvexityAdjustment(T38,Trigger),"--")</f>
        <v>--</v>
      </c>
      <c r="X38" s="10">
        <f>_xll.qlRateHelperEarliestDate(T38,Trigger)</f>
        <v>42244</v>
      </c>
      <c r="Y38" s="10">
        <f>_xll.qlRateHelperLatestDate(T38,Trigger)</f>
        <v>45166</v>
      </c>
      <c r="Z38" s="158" t="e">
        <v>#VALUE!</v>
      </c>
      <c r="AN38" s="97" t="s">
        <v>197</v>
      </c>
      <c r="AO38" s="98" t="e">
        <f>_xll.qlInterestRateIndexFixingDate($AT$1,AP38,Trigger)</f>
        <v>#VALUE!</v>
      </c>
      <c r="AP38" s="98">
        <f>_xll.qlCalendarAdvance(Calendar,AP37,AN38,"f",,Trigger)</f>
        <v>42296</v>
      </c>
      <c r="AQ38" s="98" t="e">
        <f>_xll.qlInterestRateIndexMaturity($AT$1,AP38,Trigger)</f>
        <v>#VALUE!</v>
      </c>
      <c r="AR38" s="242" t="e">
        <f>_xll.qlIndexFixing($AT$1,AO38,TRUE,_xll.ohTrigger(Trigger,Trigger1M))</f>
        <v>#VALUE!</v>
      </c>
      <c r="AS38" s="242" t="e">
        <f>IFERROR(_xll.qlIndexFixing($AT$2,AO38,TRUE,_xll.ohTrigger(Trigger,Trigger1M)),#N/A)</f>
        <v>#N/A</v>
      </c>
      <c r="AT38" s="80"/>
    </row>
    <row r="39" spans="1:46" ht="11.25" customHeight="1" x14ac:dyDescent="0.2">
      <c r="A39" s="69" t="s">
        <v>41</v>
      </c>
      <c r="B39" s="72" t="str">
        <v>9Y</v>
      </c>
      <c r="C39" s="70" t="s">
        <v>99</v>
      </c>
      <c r="D39" s="70" t="str">
        <f t="shared" si="10"/>
        <v>9Y</v>
      </c>
      <c r="E39" s="71">
        <f t="shared" si="3"/>
        <v>2</v>
      </c>
      <c r="F39" s="78" t="str">
        <f t="shared" si="9"/>
        <v>Modified Following</v>
      </c>
      <c r="G39" s="73" t="str">
        <f t="shared" si="4"/>
        <v>TRUE</v>
      </c>
      <c r="H39" s="74" t="s">
        <v>45</v>
      </c>
      <c r="I39" s="357">
        <v>7.3600000000000002E-3</v>
      </c>
      <c r="J39" s="357" t="str">
        <f>IFERROR(_xll.qlSimpleQuote(A39&amp;IF(LEFT(B39,1)="#","STUB",B39),I39,,Permanent,Trigger,TRUE),"--")</f>
        <v>Dp9Y#0000</v>
      </c>
      <c r="K39" s="164" t="str">
        <f t="shared" si="12"/>
        <v>EUROISDDS9Y</v>
      </c>
      <c r="L39" s="76" t="str">
        <f>_xll.qlOISRateHelper(,E39,IF(RIGHT($D39,1)="N","1D",$D39),IF(DataSelect="Mx_Live",$K39,$J39),$L$1,,Permanent,Trigger,ObjectOverwrite)</f>
        <v>obj_00b2f#0000</v>
      </c>
      <c r="M39" s="71" t="b">
        <v>1</v>
      </c>
      <c r="P39" s="16" t="str">
        <f t="shared" si="11"/>
        <v>Dp</v>
      </c>
      <c r="Q39" s="16" t="str">
        <f t="shared" si="5"/>
        <v>9Y</v>
      </c>
      <c r="R39" s="9" t="str">
        <f t="shared" si="6"/>
        <v>obj_00b2f#0000</v>
      </c>
      <c r="S39" s="9" t="b">
        <f t="shared" si="7"/>
        <v>1</v>
      </c>
      <c r="T39" s="9" t="str">
        <v>obj_00b2f#0000</v>
      </c>
      <c r="U39" s="9" t="str">
        <f>_xll.qlRateHelperQuoteName(T39,Trigger)</f>
        <v>EUROISDDS9Y</v>
      </c>
      <c r="V39" s="438" t="e">
        <f>_xll.qlRateHelperQuoteValue(T39,_xll.ohTrigger(Trigger,TriggerON))</f>
        <v>#NUM!</v>
      </c>
      <c r="W39" s="239" t="str">
        <f>IFERROR(_xll.qlFuturesRateHelperConvexityAdjustment(T39,Trigger),"--")</f>
        <v>--</v>
      </c>
      <c r="X39" s="10">
        <f>_xll.qlRateHelperEarliestDate(T39,Trigger)</f>
        <v>42244</v>
      </c>
      <c r="Y39" s="10">
        <f>_xll.qlRateHelperLatestDate(T39,Trigger)</f>
        <v>45532</v>
      </c>
      <c r="Z39" s="158" t="e">
        <v>#VALUE!</v>
      </c>
      <c r="AN39" s="97" t="s">
        <v>197</v>
      </c>
      <c r="AO39" s="98" t="e">
        <f>_xll.qlInterestRateIndexFixingDate($AT$1,AP39,Trigger)</f>
        <v>#VALUE!</v>
      </c>
      <c r="AP39" s="98">
        <f>_xll.qlCalendarAdvance(Calendar,AP38,AN39,"f",,Trigger)</f>
        <v>42297</v>
      </c>
      <c r="AQ39" s="98" t="e">
        <f>_xll.qlInterestRateIndexMaturity($AT$1,AP39,Trigger)</f>
        <v>#VALUE!</v>
      </c>
      <c r="AR39" s="242" t="e">
        <f>_xll.qlIndexFixing($AT$1,AO39,TRUE,_xll.ohTrigger(Trigger,Trigger1M))</f>
        <v>#VALUE!</v>
      </c>
      <c r="AS39" s="242" t="e">
        <f>IFERROR(_xll.qlIndexFixing($AT$2,AO39,TRUE,_xll.ohTrigger(Trigger,Trigger1M)),#N/A)</f>
        <v>#N/A</v>
      </c>
      <c r="AT39" s="80"/>
    </row>
    <row r="40" spans="1:46" ht="11.25" customHeight="1" x14ac:dyDescent="0.2">
      <c r="A40" s="69" t="s">
        <v>41</v>
      </c>
      <c r="B40" s="72" t="str">
        <v>10Y</v>
      </c>
      <c r="C40" s="70" t="s">
        <v>100</v>
      </c>
      <c r="D40" s="70" t="str">
        <f t="shared" si="10"/>
        <v>10Y</v>
      </c>
      <c r="E40" s="71">
        <f t="shared" si="3"/>
        <v>2</v>
      </c>
      <c r="F40" s="78" t="str">
        <f t="shared" si="9"/>
        <v>Modified Following</v>
      </c>
      <c r="G40" s="73" t="str">
        <f t="shared" si="4"/>
        <v>TRUE</v>
      </c>
      <c r="H40" s="74" t="s">
        <v>45</v>
      </c>
      <c r="I40" s="357">
        <v>8.4899999999999993E-3</v>
      </c>
      <c r="J40" s="357" t="str">
        <f>IFERROR(_xll.qlSimpleQuote(A40&amp;IF(LEFT(B40,1)="#","STUB",B40),I40,,Permanent,Trigger,TRUE),"--")</f>
        <v>Dp10Y#0000</v>
      </c>
      <c r="K40" s="164" t="str">
        <f t="shared" si="12"/>
        <v>EUROISDDS10Y</v>
      </c>
      <c r="L40" s="76" t="str">
        <f>_xll.qlOISRateHelper(,E40,IF(RIGHT($D40,1)="N","1D",$D40),IF(DataSelect="Mx_Live",$K40,$J40),$L$1,,Permanent,Trigger,ObjectOverwrite)</f>
        <v>obj_00b29#0000</v>
      </c>
      <c r="M40" s="71" t="b">
        <v>1</v>
      </c>
      <c r="P40" s="16" t="str">
        <f t="shared" si="11"/>
        <v>Dp</v>
      </c>
      <c r="Q40" s="16" t="str">
        <f t="shared" si="5"/>
        <v>10Y</v>
      </c>
      <c r="R40" s="9" t="str">
        <f t="shared" si="6"/>
        <v>obj_00b29#0000</v>
      </c>
      <c r="S40" s="9" t="b">
        <f t="shared" si="7"/>
        <v>1</v>
      </c>
      <c r="T40" s="9" t="str">
        <v>obj_00b29#0000</v>
      </c>
      <c r="U40" s="9" t="str">
        <f>_xll.qlRateHelperQuoteName(T40,Trigger)</f>
        <v>EUROISDDS10Y</v>
      </c>
      <c r="V40" s="438" t="e">
        <f>_xll.qlRateHelperQuoteValue(T40,_xll.ohTrigger(Trigger,TriggerON))</f>
        <v>#NUM!</v>
      </c>
      <c r="W40" s="239" t="str">
        <f>IFERROR(_xll.qlFuturesRateHelperConvexityAdjustment(T40,Trigger),"--")</f>
        <v>--</v>
      </c>
      <c r="X40" s="10">
        <f>_xll.qlRateHelperEarliestDate(T40,Trigger)</f>
        <v>42244</v>
      </c>
      <c r="Y40" s="10">
        <f>_xll.qlRateHelperLatestDate(T40,Trigger)</f>
        <v>45897</v>
      </c>
      <c r="Z40" s="158" t="e">
        <v>#VALUE!</v>
      </c>
      <c r="AN40" s="97" t="s">
        <v>197</v>
      </c>
      <c r="AO40" s="98" t="e">
        <f>_xll.qlInterestRateIndexFixingDate($AT$1,AP40,Trigger)</f>
        <v>#VALUE!</v>
      </c>
      <c r="AP40" s="98">
        <f>_xll.qlCalendarAdvance(Calendar,AP39,AN40,"f",,Trigger)</f>
        <v>42298</v>
      </c>
      <c r="AQ40" s="98" t="e">
        <f>_xll.qlInterestRateIndexMaturity($AT$1,AP40,Trigger)</f>
        <v>#VALUE!</v>
      </c>
      <c r="AR40" s="242" t="e">
        <f>_xll.qlIndexFixing($AT$1,AO40,TRUE,_xll.ohTrigger(Trigger,Trigger1M))</f>
        <v>#VALUE!</v>
      </c>
      <c r="AS40" s="242" t="e">
        <f>IFERROR(_xll.qlIndexFixing($AT$2,AO40,TRUE,_xll.ohTrigger(Trigger,Trigger1M)),#N/A)</f>
        <v>#N/A</v>
      </c>
      <c r="AT40" s="80"/>
    </row>
    <row r="41" spans="1:46" ht="11.25" customHeight="1" x14ac:dyDescent="0.2">
      <c r="A41" s="69" t="s">
        <v>41</v>
      </c>
      <c r="B41" s="72" t="str">
        <v>11Y</v>
      </c>
      <c r="C41" s="70" t="s">
        <v>101</v>
      </c>
      <c r="D41" s="70" t="str">
        <f t="shared" si="10"/>
        <v>11Y</v>
      </c>
      <c r="E41" s="71">
        <f t="shared" si="3"/>
        <v>2</v>
      </c>
      <c r="F41" s="78" t="str">
        <f t="shared" si="9"/>
        <v>Modified Following</v>
      </c>
      <c r="G41" s="73" t="str">
        <f t="shared" si="4"/>
        <v>TRUE</v>
      </c>
      <c r="H41" s="74" t="s">
        <v>45</v>
      </c>
      <c r="I41" s="357">
        <v>9.4999999999999998E-3</v>
      </c>
      <c r="J41" s="357" t="str">
        <f>IFERROR(_xll.qlSimpleQuote(A41&amp;IF(LEFT(B41,1)="#","STUB",B41),I41,,Permanent,Trigger,TRUE),"--")</f>
        <v>Dp11Y#0000</v>
      </c>
      <c r="K41" s="164" t="str">
        <f t="shared" si="12"/>
        <v>EUROISDDS11Y</v>
      </c>
      <c r="L41" s="76" t="str">
        <f>_xll.qlOISRateHelper(,E41,IF(RIGHT($D41,1)="N","1D",$D41),IF(DataSelect="Mx_Live",$K41,$J41),$L$1,,Permanent,Trigger,ObjectOverwrite)</f>
        <v>obj_00b23#0000</v>
      </c>
      <c r="M41" s="71" t="b">
        <v>1</v>
      </c>
      <c r="P41" s="16" t="str">
        <f t="shared" si="11"/>
        <v>Dp</v>
      </c>
      <c r="Q41" s="16" t="str">
        <f t="shared" si="5"/>
        <v>11Y</v>
      </c>
      <c r="R41" s="9" t="str">
        <f t="shared" si="6"/>
        <v>obj_00b23#0000</v>
      </c>
      <c r="S41" s="9" t="b">
        <f t="shared" si="7"/>
        <v>1</v>
      </c>
      <c r="T41" s="9" t="str">
        <v>obj_00b23#0000</v>
      </c>
      <c r="U41" s="9" t="str">
        <f>_xll.qlRateHelperQuoteName(T41,Trigger)</f>
        <v>EUROISDDS11Y</v>
      </c>
      <c r="V41" s="438" t="e">
        <f>_xll.qlRateHelperQuoteValue(T41,_xll.ohTrigger(Trigger,TriggerON))</f>
        <v>#NUM!</v>
      </c>
      <c r="W41" s="239" t="str">
        <f>IFERROR(_xll.qlFuturesRateHelperConvexityAdjustment(T41,Trigger),"--")</f>
        <v>--</v>
      </c>
      <c r="X41" s="10">
        <f>_xll.qlRateHelperEarliestDate(T41,Trigger)</f>
        <v>42244</v>
      </c>
      <c r="Y41" s="10">
        <f>_xll.qlRateHelperLatestDate(T41,Trigger)</f>
        <v>46262</v>
      </c>
      <c r="Z41" s="158" t="e">
        <v>#VALUE!</v>
      </c>
      <c r="AN41" s="97" t="s">
        <v>197</v>
      </c>
      <c r="AO41" s="98" t="e">
        <f>_xll.qlInterestRateIndexFixingDate($AT$1,AP41,Trigger)</f>
        <v>#VALUE!</v>
      </c>
      <c r="AP41" s="98">
        <f>_xll.qlCalendarAdvance(Calendar,AP40,AN41,"f",,Trigger)</f>
        <v>42299</v>
      </c>
      <c r="AQ41" s="98" t="e">
        <f>_xll.qlInterestRateIndexMaturity($AT$1,AP41,Trigger)</f>
        <v>#VALUE!</v>
      </c>
      <c r="AR41" s="242" t="e">
        <f>_xll.qlIndexFixing($AT$1,AO41,TRUE,_xll.ohTrigger(Trigger,Trigger1M))</f>
        <v>#VALUE!</v>
      </c>
      <c r="AS41" s="242" t="e">
        <f>IFERROR(_xll.qlIndexFixing($AT$2,AO41,TRUE,_xll.ohTrigger(Trigger,Trigger1M)),#N/A)</f>
        <v>#N/A</v>
      </c>
      <c r="AT41" s="80"/>
    </row>
    <row r="42" spans="1:46" ht="11.25" customHeight="1" x14ac:dyDescent="0.2">
      <c r="A42" s="69" t="s">
        <v>41</v>
      </c>
      <c r="B42" s="72" t="str">
        <v>12Y</v>
      </c>
      <c r="C42" s="70" t="s">
        <v>102</v>
      </c>
      <c r="D42" s="70" t="str">
        <f t="shared" si="10"/>
        <v>12Y</v>
      </c>
      <c r="E42" s="71">
        <f t="shared" si="3"/>
        <v>2</v>
      </c>
      <c r="F42" s="78" t="str">
        <f t="shared" si="9"/>
        <v>Modified Following</v>
      </c>
      <c r="G42" s="73" t="str">
        <f t="shared" si="4"/>
        <v>TRUE</v>
      </c>
      <c r="H42" s="74" t="s">
        <v>45</v>
      </c>
      <c r="I42" s="357">
        <v>1.04E-2</v>
      </c>
      <c r="J42" s="357" t="str">
        <f>IFERROR(_xll.qlSimpleQuote(A42&amp;IF(LEFT(B42,1)="#","STUB",B42),I42,,Permanent,Trigger,TRUE),"--")</f>
        <v>Dp12Y#0000</v>
      </c>
      <c r="K42" s="164" t="str">
        <f t="shared" si="12"/>
        <v>EUROISDDS12Y</v>
      </c>
      <c r="L42" s="76" t="str">
        <f>_xll.qlOISRateHelper(,E42,IF(RIGHT($D42,1)="N","1D",$D42),IF(DataSelect="Mx_Live",$K42,$J42),$L$1,,Permanent,Trigger,ObjectOverwrite)</f>
        <v>obj_00b11#0000</v>
      </c>
      <c r="M42" s="71" t="b">
        <v>1</v>
      </c>
      <c r="P42" s="16" t="str">
        <f t="shared" si="11"/>
        <v>Dp</v>
      </c>
      <c r="Q42" s="16" t="str">
        <f t="shared" si="5"/>
        <v>12Y</v>
      </c>
      <c r="R42" s="9" t="str">
        <f t="shared" si="6"/>
        <v>obj_00b11#0000</v>
      </c>
      <c r="S42" s="9" t="b">
        <f t="shared" si="7"/>
        <v>1</v>
      </c>
      <c r="T42" s="9" t="str">
        <v>obj_00b11#0000</v>
      </c>
      <c r="U42" s="9" t="str">
        <f>_xll.qlRateHelperQuoteName(T42,Trigger)</f>
        <v>EUROISDDS12Y</v>
      </c>
      <c r="V42" s="438" t="e">
        <f>_xll.qlRateHelperQuoteValue(T42,_xll.ohTrigger(Trigger,TriggerON))</f>
        <v>#NUM!</v>
      </c>
      <c r="W42" s="239" t="str">
        <f>IFERROR(_xll.qlFuturesRateHelperConvexityAdjustment(T42,Trigger),"--")</f>
        <v>--</v>
      </c>
      <c r="X42" s="10">
        <f>_xll.qlRateHelperEarliestDate(T42,Trigger)</f>
        <v>42244</v>
      </c>
      <c r="Y42" s="10">
        <f>_xll.qlRateHelperLatestDate(T42,Trigger)</f>
        <v>46629</v>
      </c>
      <c r="Z42" s="158" t="e">
        <v>#VALUE!</v>
      </c>
      <c r="AN42" s="97" t="s">
        <v>197</v>
      </c>
      <c r="AO42" s="98" t="e">
        <f>_xll.qlInterestRateIndexFixingDate($AT$1,AP42,Trigger)</f>
        <v>#VALUE!</v>
      </c>
      <c r="AP42" s="98">
        <f>_xll.qlCalendarAdvance(Calendar,AP41,AN42,"f",,Trigger)</f>
        <v>42300</v>
      </c>
      <c r="AQ42" s="98" t="e">
        <f>_xll.qlInterestRateIndexMaturity($AT$1,AP42,Trigger)</f>
        <v>#VALUE!</v>
      </c>
      <c r="AR42" s="242" t="e">
        <f>_xll.qlIndexFixing($AT$1,AO42,TRUE,_xll.ohTrigger(Trigger,Trigger1M))</f>
        <v>#VALUE!</v>
      </c>
      <c r="AS42" s="242" t="e">
        <f>IFERROR(_xll.qlIndexFixing($AT$2,AO42,TRUE,_xll.ohTrigger(Trigger,Trigger1M)),#N/A)</f>
        <v>#N/A</v>
      </c>
      <c r="AT42" s="80"/>
    </row>
    <row r="43" spans="1:46" ht="11.25" customHeight="1" x14ac:dyDescent="0.2">
      <c r="A43" s="69" t="s">
        <v>41</v>
      </c>
      <c r="B43" s="72" t="str">
        <v>13Y</v>
      </c>
      <c r="C43" s="70" t="s">
        <v>103</v>
      </c>
      <c r="D43" s="70" t="str">
        <f t="shared" si="10"/>
        <v>13Y</v>
      </c>
      <c r="E43" s="71">
        <f t="shared" si="3"/>
        <v>2</v>
      </c>
      <c r="F43" s="78" t="str">
        <f t="shared" si="9"/>
        <v>Modified Following</v>
      </c>
      <c r="G43" s="73" t="str">
        <f t="shared" si="4"/>
        <v>TRUE</v>
      </c>
      <c r="H43" s="74" t="s">
        <v>45</v>
      </c>
      <c r="I43" s="357">
        <v>1.1180000000000001E-2</v>
      </c>
      <c r="J43" s="357" t="str">
        <f>IFERROR(_xll.qlSimpleQuote(A43&amp;IF(LEFT(B43,1)="#","STUB",B43),I43,,Permanent,Trigger,TRUE),"--")</f>
        <v>Dp13Y#0000</v>
      </c>
      <c r="K43" s="164" t="str">
        <f t="shared" si="12"/>
        <v>EUROISDDS13Y</v>
      </c>
      <c r="L43" s="76" t="str">
        <f>_xll.qlOISRateHelper(,E43,IF(RIGHT($D43,1)="N","1D",$D43),IF(DataSelect="Mx_Live",$K43,$J43),$L$1,,Permanent,Trigger,ObjectOverwrite)</f>
        <v>obj_00b03#0000</v>
      </c>
      <c r="M43" s="71" t="b">
        <v>1</v>
      </c>
      <c r="P43" s="16" t="str">
        <f t="shared" si="11"/>
        <v>Dp</v>
      </c>
      <c r="Q43" s="16" t="str">
        <f t="shared" si="5"/>
        <v>13Y</v>
      </c>
      <c r="R43" s="9" t="str">
        <f t="shared" si="6"/>
        <v>obj_00b03#0000</v>
      </c>
      <c r="S43" s="9" t="b">
        <f t="shared" si="7"/>
        <v>1</v>
      </c>
      <c r="T43" s="9" t="str">
        <v>obj_00b03#0000</v>
      </c>
      <c r="U43" s="9" t="str">
        <f>_xll.qlRateHelperQuoteName(T43,Trigger)</f>
        <v>EUROISDDS13Y</v>
      </c>
      <c r="V43" s="438" t="e">
        <f>_xll.qlRateHelperQuoteValue(T43,_xll.ohTrigger(Trigger,TriggerON))</f>
        <v>#NUM!</v>
      </c>
      <c r="W43" s="239" t="str">
        <f>IFERROR(_xll.qlFuturesRateHelperConvexityAdjustment(T43,Trigger),"--")</f>
        <v>--</v>
      </c>
      <c r="X43" s="10">
        <f>_xll.qlRateHelperEarliestDate(T43,Trigger)</f>
        <v>42244</v>
      </c>
      <c r="Y43" s="10">
        <f>_xll.qlRateHelperLatestDate(T43,Trigger)</f>
        <v>46993</v>
      </c>
      <c r="Z43" s="158" t="e">
        <v>#VALUE!</v>
      </c>
      <c r="AN43" s="97" t="s">
        <v>197</v>
      </c>
      <c r="AO43" s="98" t="e">
        <f>_xll.qlInterestRateIndexFixingDate($AT$1,AP43,Trigger)</f>
        <v>#VALUE!</v>
      </c>
      <c r="AP43" s="98">
        <f>_xll.qlCalendarAdvance(Calendar,AP42,AN43,"f",,Trigger)</f>
        <v>42303</v>
      </c>
      <c r="AQ43" s="98" t="e">
        <f>_xll.qlInterestRateIndexMaturity($AT$1,AP43,Trigger)</f>
        <v>#VALUE!</v>
      </c>
      <c r="AR43" s="242" t="e">
        <f>_xll.qlIndexFixing($AT$1,AO43,TRUE,_xll.ohTrigger(Trigger,Trigger1M))</f>
        <v>#VALUE!</v>
      </c>
      <c r="AS43" s="242" t="e">
        <f>IFERROR(_xll.qlIndexFixing($AT$2,AO43,TRUE,_xll.ohTrigger(Trigger,Trigger1M)),#N/A)</f>
        <v>#N/A</v>
      </c>
      <c r="AT43" s="80"/>
    </row>
    <row r="44" spans="1:46" ht="11.25" customHeight="1" x14ac:dyDescent="0.2">
      <c r="A44" s="69" t="s">
        <v>41</v>
      </c>
      <c r="B44" s="72" t="str">
        <v>14Y</v>
      </c>
      <c r="C44" s="70" t="s">
        <v>104</v>
      </c>
      <c r="D44" s="70" t="str">
        <f t="shared" si="10"/>
        <v>14Y</v>
      </c>
      <c r="E44" s="71">
        <f t="shared" si="3"/>
        <v>2</v>
      </c>
      <c r="F44" s="78" t="str">
        <f t="shared" si="9"/>
        <v>Modified Following</v>
      </c>
      <c r="G44" s="73" t="str">
        <f t="shared" si="4"/>
        <v>TRUE</v>
      </c>
      <c r="H44" s="74" t="s">
        <v>45</v>
      </c>
      <c r="I44" s="357">
        <v>1.184E-2</v>
      </c>
      <c r="J44" s="357" t="str">
        <f>IFERROR(_xll.qlSimpleQuote(A44&amp;IF(LEFT(B44,1)="#","STUB",B44),I44,,Permanent,Trigger,TRUE),"--")</f>
        <v>Dp14Y#0000</v>
      </c>
      <c r="K44" s="164" t="str">
        <f t="shared" si="12"/>
        <v>EUROISDDS14Y</v>
      </c>
      <c r="L44" s="76" t="str">
        <f>_xll.qlOISRateHelper(,E44,IF(RIGHT($D44,1)="N","1D",$D44),IF(DataSelect="Mx_Live",$K44,$J44),$L$1,,Permanent,Trigger,ObjectOverwrite)</f>
        <v>obj_00b1e#0000</v>
      </c>
      <c r="M44" s="71" t="b">
        <v>1</v>
      </c>
      <c r="P44" s="16" t="str">
        <f t="shared" si="11"/>
        <v>Dp</v>
      </c>
      <c r="Q44" s="16" t="str">
        <f t="shared" si="5"/>
        <v>14Y</v>
      </c>
      <c r="R44" s="9" t="str">
        <f t="shared" si="6"/>
        <v>obj_00b1e#0000</v>
      </c>
      <c r="S44" s="9" t="b">
        <f t="shared" si="7"/>
        <v>1</v>
      </c>
      <c r="T44" s="9" t="str">
        <v>obj_00b1e#0000</v>
      </c>
      <c r="U44" s="9" t="str">
        <f>_xll.qlRateHelperQuoteName(T44,Trigger)</f>
        <v>EUROISDDS14Y</v>
      </c>
      <c r="V44" s="438" t="e">
        <f>_xll.qlRateHelperQuoteValue(T44,_xll.ohTrigger(Trigger,TriggerON))</f>
        <v>#NUM!</v>
      </c>
      <c r="W44" s="239" t="str">
        <f>IFERROR(_xll.qlFuturesRateHelperConvexityAdjustment(T44,Trigger),"--")</f>
        <v>--</v>
      </c>
      <c r="X44" s="10">
        <f>_xll.qlRateHelperEarliestDate(T44,Trigger)</f>
        <v>42244</v>
      </c>
      <c r="Y44" s="10">
        <f>_xll.qlRateHelperLatestDate(T44,Trigger)</f>
        <v>47358</v>
      </c>
      <c r="Z44" s="158" t="e">
        <v>#VALUE!</v>
      </c>
      <c r="AN44" s="97" t="s">
        <v>197</v>
      </c>
      <c r="AO44" s="98" t="e">
        <f>_xll.qlInterestRateIndexFixingDate($AT$1,AP44,Trigger)</f>
        <v>#VALUE!</v>
      </c>
      <c r="AP44" s="98">
        <f>_xll.qlCalendarAdvance(Calendar,AP43,AN44,"f",,Trigger)</f>
        <v>42304</v>
      </c>
      <c r="AQ44" s="98" t="e">
        <f>_xll.qlInterestRateIndexMaturity($AT$1,AP44,Trigger)</f>
        <v>#VALUE!</v>
      </c>
      <c r="AR44" s="242" t="e">
        <f>_xll.qlIndexFixing($AT$1,AO44,TRUE,_xll.ohTrigger(Trigger,Trigger1M))</f>
        <v>#VALUE!</v>
      </c>
      <c r="AS44" s="242" t="e">
        <f>IFERROR(_xll.qlIndexFixing($AT$2,AO44,TRUE,_xll.ohTrigger(Trigger,Trigger1M)),#N/A)</f>
        <v>#N/A</v>
      </c>
      <c r="AT44" s="80"/>
    </row>
    <row r="45" spans="1:46" ht="11.25" customHeight="1" x14ac:dyDescent="0.2">
      <c r="A45" s="69" t="s">
        <v>41</v>
      </c>
      <c r="B45" s="72" t="str">
        <v>15Y</v>
      </c>
      <c r="C45" s="70" t="s">
        <v>105</v>
      </c>
      <c r="D45" s="70" t="str">
        <f t="shared" si="10"/>
        <v>15Y</v>
      </c>
      <c r="E45" s="71">
        <f t="shared" si="3"/>
        <v>2</v>
      </c>
      <c r="F45" s="78" t="str">
        <f t="shared" si="9"/>
        <v>Modified Following</v>
      </c>
      <c r="G45" s="73" t="str">
        <f t="shared" si="4"/>
        <v>TRUE</v>
      </c>
      <c r="H45" s="74" t="s">
        <v>45</v>
      </c>
      <c r="I45" s="357">
        <v>1.2410000000000001E-2</v>
      </c>
      <c r="J45" s="357" t="str">
        <f>IFERROR(_xll.qlSimpleQuote(A45&amp;IF(LEFT(B45,1)="#","STUB",B45),I45,,Permanent,Trigger,TRUE),"--")</f>
        <v>Dp15Y#0000</v>
      </c>
      <c r="K45" s="164" t="str">
        <f t="shared" si="12"/>
        <v>EUROISDDS15Y</v>
      </c>
      <c r="L45" s="76" t="str">
        <f>_xll.qlOISRateHelper(,E45,IF(RIGHT($D45,1)="N","1D",$D45),IF(DataSelect="Mx_Live",$K45,$J45),$L$1,,Permanent,Trigger,ObjectOverwrite)</f>
        <v>obj_00b33#0000</v>
      </c>
      <c r="M45" s="71" t="b">
        <v>1</v>
      </c>
      <c r="P45" s="16" t="str">
        <f t="shared" si="11"/>
        <v>Dp</v>
      </c>
      <c r="Q45" s="16" t="str">
        <f t="shared" si="5"/>
        <v>15Y</v>
      </c>
      <c r="R45" s="9" t="str">
        <f t="shared" si="6"/>
        <v>obj_00b33#0000</v>
      </c>
      <c r="S45" s="9" t="b">
        <f t="shared" si="7"/>
        <v>1</v>
      </c>
      <c r="T45" s="9" t="str">
        <v>obj_00b33#0000</v>
      </c>
      <c r="U45" s="9" t="str">
        <f>_xll.qlRateHelperQuoteName(T45,Trigger)</f>
        <v>EUROISDDS15Y</v>
      </c>
      <c r="V45" s="438" t="e">
        <f>_xll.qlRateHelperQuoteValue(T45,_xll.ohTrigger(Trigger,TriggerON))</f>
        <v>#NUM!</v>
      </c>
      <c r="W45" s="239" t="str">
        <f>IFERROR(_xll.qlFuturesRateHelperConvexityAdjustment(T45,Trigger),"--")</f>
        <v>--</v>
      </c>
      <c r="X45" s="10">
        <f>_xll.qlRateHelperEarliestDate(T45,Trigger)</f>
        <v>42244</v>
      </c>
      <c r="Y45" s="10">
        <f>_xll.qlRateHelperLatestDate(T45,Trigger)</f>
        <v>47723</v>
      </c>
      <c r="Z45" s="158" t="e">
        <v>#VALUE!</v>
      </c>
      <c r="AN45" s="97" t="s">
        <v>197</v>
      </c>
      <c r="AO45" s="98" t="e">
        <f>_xll.qlInterestRateIndexFixingDate($AT$1,AP45,Trigger)</f>
        <v>#VALUE!</v>
      </c>
      <c r="AP45" s="98">
        <f>_xll.qlCalendarAdvance(Calendar,AP44,AN45,"f",,Trigger)</f>
        <v>42305</v>
      </c>
      <c r="AQ45" s="98" t="e">
        <f>_xll.qlInterestRateIndexMaturity($AT$1,AP45,Trigger)</f>
        <v>#VALUE!</v>
      </c>
      <c r="AR45" s="242" t="e">
        <f>_xll.qlIndexFixing($AT$1,AO45,TRUE,_xll.ohTrigger(Trigger,Trigger1M))</f>
        <v>#VALUE!</v>
      </c>
      <c r="AS45" s="242" t="e">
        <f>IFERROR(_xll.qlIndexFixing($AT$2,AO45,TRUE,_xll.ohTrigger(Trigger,Trigger1M)),#N/A)</f>
        <v>#N/A</v>
      </c>
      <c r="AT45" s="80"/>
    </row>
    <row r="46" spans="1:46" ht="11.25" customHeight="1" x14ac:dyDescent="0.2">
      <c r="A46" s="69" t="s">
        <v>41</v>
      </c>
      <c r="B46" s="72" t="str">
        <v>16Y</v>
      </c>
      <c r="C46" s="70" t="s">
        <v>106</v>
      </c>
      <c r="D46" s="70" t="str">
        <f t="shared" si="10"/>
        <v>16Y</v>
      </c>
      <c r="E46" s="71">
        <f t="shared" si="3"/>
        <v>2</v>
      </c>
      <c r="F46" s="78" t="str">
        <f t="shared" si="9"/>
        <v>Modified Following</v>
      </c>
      <c r="G46" s="73" t="str">
        <f t="shared" si="4"/>
        <v>TRUE</v>
      </c>
      <c r="H46" s="74" t="s">
        <v>45</v>
      </c>
      <c r="I46" s="357">
        <v>1.29E-2</v>
      </c>
      <c r="J46" s="357" t="str">
        <f>IFERROR(_xll.qlSimpleQuote(A46&amp;IF(LEFT(B46,1)="#","STUB",B46),I46,,Permanent,Trigger,TRUE),"--")</f>
        <v>Dp16Y#0000</v>
      </c>
      <c r="K46" s="164" t="str">
        <f t="shared" si="12"/>
        <v>EUROISDDS16Y</v>
      </c>
      <c r="L46" s="76" t="str">
        <f>_xll.qlOISRateHelper(,E46,IF(RIGHT($D46,1)="N","1D",$D46),IF(DataSelect="Mx_Live",$K46,$J46),$L$1,,Permanent,Trigger,ObjectOverwrite)</f>
        <v>obj_00b2a#0000</v>
      </c>
      <c r="M46" s="71" t="b">
        <v>1</v>
      </c>
      <c r="P46" s="16" t="str">
        <f t="shared" si="11"/>
        <v>Dp</v>
      </c>
      <c r="Q46" s="16" t="str">
        <f t="shared" si="5"/>
        <v>16Y</v>
      </c>
      <c r="R46" s="9" t="str">
        <f t="shared" si="6"/>
        <v>obj_00b2a#0000</v>
      </c>
      <c r="S46" s="9" t="b">
        <f t="shared" si="7"/>
        <v>1</v>
      </c>
      <c r="T46" s="9" t="str">
        <v>obj_00b2a#0000</v>
      </c>
      <c r="U46" s="9" t="str">
        <f>_xll.qlRateHelperQuoteName(T46,Trigger)</f>
        <v>EUROISDDS16Y</v>
      </c>
      <c r="V46" s="438" t="e">
        <f>_xll.qlRateHelperQuoteValue(T46,_xll.ohTrigger(Trigger,TriggerON))</f>
        <v>#NUM!</v>
      </c>
      <c r="W46" s="239" t="str">
        <f>IFERROR(_xll.qlFuturesRateHelperConvexityAdjustment(T46,Trigger),"--")</f>
        <v>--</v>
      </c>
      <c r="X46" s="10">
        <f>_xll.qlRateHelperEarliestDate(T46,Trigger)</f>
        <v>42244</v>
      </c>
      <c r="Y46" s="10">
        <f>_xll.qlRateHelperLatestDate(T46,Trigger)</f>
        <v>48088</v>
      </c>
      <c r="Z46" s="158" t="e">
        <v>#VALUE!</v>
      </c>
      <c r="AN46" s="97" t="s">
        <v>197</v>
      </c>
      <c r="AO46" s="98" t="e">
        <f>_xll.qlInterestRateIndexFixingDate($AT$1,AP46,Trigger)</f>
        <v>#VALUE!</v>
      </c>
      <c r="AP46" s="98">
        <f>_xll.qlCalendarAdvance(Calendar,AP45,AN46,"f",,Trigger)</f>
        <v>42306</v>
      </c>
      <c r="AQ46" s="98" t="e">
        <f>_xll.qlInterestRateIndexMaturity($AT$1,AP46,Trigger)</f>
        <v>#VALUE!</v>
      </c>
      <c r="AR46" s="242" t="e">
        <f>_xll.qlIndexFixing($AT$1,AO46,TRUE,_xll.ohTrigger(Trigger,Trigger1M))</f>
        <v>#VALUE!</v>
      </c>
      <c r="AS46" s="242" t="e">
        <f>IFERROR(_xll.qlIndexFixing($AT$2,AO46,TRUE,_xll.ohTrigger(Trigger,Trigger1M)),#N/A)</f>
        <v>#N/A</v>
      </c>
      <c r="AT46" s="80"/>
    </row>
    <row r="47" spans="1:46" ht="11.25" customHeight="1" x14ac:dyDescent="0.2">
      <c r="A47" s="69" t="s">
        <v>41</v>
      </c>
      <c r="B47" s="72" t="str">
        <v>17Y</v>
      </c>
      <c r="C47" s="70" t="s">
        <v>107</v>
      </c>
      <c r="D47" s="70" t="str">
        <f t="shared" si="10"/>
        <v>17Y</v>
      </c>
      <c r="E47" s="71">
        <f t="shared" si="3"/>
        <v>2</v>
      </c>
      <c r="F47" s="78" t="str">
        <f t="shared" si="9"/>
        <v>Modified Following</v>
      </c>
      <c r="G47" s="73" t="str">
        <f t="shared" si="4"/>
        <v>TRUE</v>
      </c>
      <c r="H47" s="74" t="s">
        <v>45</v>
      </c>
      <c r="I47" s="357">
        <v>1.332E-2</v>
      </c>
      <c r="J47" s="357" t="str">
        <f>IFERROR(_xll.qlSimpleQuote(A47&amp;IF(LEFT(B47,1)="#","STUB",B47),I47,,Permanent,Trigger,TRUE),"--")</f>
        <v>Dp17Y#0000</v>
      </c>
      <c r="K47" s="164" t="str">
        <f t="shared" si="12"/>
        <v>EUROISDDS17Y</v>
      </c>
      <c r="L47" s="76" t="str">
        <f>_xll.qlOISRateHelper(,E47,IF(RIGHT($D47,1)="N","1D",$D47),IF(DataSelect="Mx_Live",$K47,$J47),$L$1,,Permanent,Trigger,ObjectOverwrite)</f>
        <v>obj_00b32#0000</v>
      </c>
      <c r="M47" s="71" t="b">
        <v>1</v>
      </c>
      <c r="P47" s="16" t="str">
        <f t="shared" si="11"/>
        <v>Dp</v>
      </c>
      <c r="Q47" s="16" t="str">
        <f t="shared" si="5"/>
        <v>17Y</v>
      </c>
      <c r="R47" s="9" t="str">
        <f t="shared" si="6"/>
        <v>obj_00b32#0000</v>
      </c>
      <c r="S47" s="9" t="b">
        <f t="shared" si="7"/>
        <v>1</v>
      </c>
      <c r="T47" s="9" t="str">
        <v>obj_00b32#0000</v>
      </c>
      <c r="U47" s="9" t="str">
        <f>_xll.qlRateHelperQuoteName(T47,Trigger)</f>
        <v>EUROISDDS17Y</v>
      </c>
      <c r="V47" s="438" t="e">
        <f>_xll.qlRateHelperQuoteValue(T47,_xll.ohTrigger(Trigger,TriggerON))</f>
        <v>#NUM!</v>
      </c>
      <c r="W47" s="239" t="str">
        <f>IFERROR(_xll.qlFuturesRateHelperConvexityAdjustment(T47,Trigger),"--")</f>
        <v>--</v>
      </c>
      <c r="X47" s="10">
        <f>_xll.qlRateHelperEarliestDate(T47,Trigger)</f>
        <v>42244</v>
      </c>
      <c r="Y47" s="10">
        <f>_xll.qlRateHelperLatestDate(T47,Trigger)</f>
        <v>48456</v>
      </c>
      <c r="Z47" s="158" t="e">
        <v>#VALUE!</v>
      </c>
      <c r="AN47" s="97" t="s">
        <v>197</v>
      </c>
      <c r="AO47" s="98" t="e">
        <f>_xll.qlInterestRateIndexFixingDate($AT$1,AP47,Trigger)</f>
        <v>#VALUE!</v>
      </c>
      <c r="AP47" s="98">
        <f>_xll.qlCalendarAdvance(Calendar,AP46,AN47,"f",,Trigger)</f>
        <v>42307</v>
      </c>
      <c r="AQ47" s="98" t="e">
        <f>_xll.qlInterestRateIndexMaturity($AT$1,AP47,Trigger)</f>
        <v>#VALUE!</v>
      </c>
      <c r="AR47" s="242" t="e">
        <f>_xll.qlIndexFixing($AT$1,AO47,TRUE,_xll.ohTrigger(Trigger,Trigger1M))</f>
        <v>#VALUE!</v>
      </c>
      <c r="AS47" s="242" t="e">
        <f>IFERROR(_xll.qlIndexFixing($AT$2,AO47,TRUE,_xll.ohTrigger(Trigger,Trigger1M)),#N/A)</f>
        <v>#N/A</v>
      </c>
      <c r="AT47" s="80"/>
    </row>
    <row r="48" spans="1:46" ht="11.25" customHeight="1" x14ac:dyDescent="0.2">
      <c r="A48" s="69" t="s">
        <v>41</v>
      </c>
      <c r="B48" s="72" t="str">
        <v>18Y</v>
      </c>
      <c r="C48" s="70" t="s">
        <v>108</v>
      </c>
      <c r="D48" s="70" t="str">
        <f t="shared" si="10"/>
        <v>18Y</v>
      </c>
      <c r="E48" s="71">
        <f t="shared" si="3"/>
        <v>2</v>
      </c>
      <c r="F48" s="78" t="str">
        <f t="shared" si="9"/>
        <v>Modified Following</v>
      </c>
      <c r="G48" s="73" t="str">
        <f t="shared" si="4"/>
        <v>TRUE</v>
      </c>
      <c r="H48" s="74" t="s">
        <v>45</v>
      </c>
      <c r="I48" s="357">
        <v>1.3680000000000001E-2</v>
      </c>
      <c r="J48" s="357" t="str">
        <f>IFERROR(_xll.qlSimpleQuote(A48&amp;IF(LEFT(B48,1)="#","STUB",B48),I48,,Permanent,Trigger,TRUE),"--")</f>
        <v>Dp18Y#0000</v>
      </c>
      <c r="K48" s="164" t="str">
        <f t="shared" si="12"/>
        <v>EUROISDDS18Y</v>
      </c>
      <c r="L48" s="76" t="str">
        <f>_xll.qlOISRateHelper(,E48,IF(RIGHT($D48,1)="N","1D",$D48),IF(DataSelect="Mx_Live",$K48,$J48),$L$1,,Permanent,Trigger,ObjectOverwrite)</f>
        <v>obj_00b21#0000</v>
      </c>
      <c r="M48" s="71" t="b">
        <v>1</v>
      </c>
      <c r="P48" s="16" t="str">
        <f t="shared" si="11"/>
        <v>Dp</v>
      </c>
      <c r="Q48" s="16" t="str">
        <f t="shared" si="5"/>
        <v>18Y</v>
      </c>
      <c r="R48" s="9" t="str">
        <f t="shared" si="6"/>
        <v>obj_00b21#0000</v>
      </c>
      <c r="S48" s="9" t="b">
        <f t="shared" si="7"/>
        <v>1</v>
      </c>
      <c r="T48" s="9" t="str">
        <v>obj_00b21#0000</v>
      </c>
      <c r="U48" s="9" t="str">
        <f>_xll.qlRateHelperQuoteName(T48,Trigger)</f>
        <v>EUROISDDS18Y</v>
      </c>
      <c r="V48" s="438" t="e">
        <f>_xll.qlRateHelperQuoteValue(T48,_xll.ohTrigger(Trigger,TriggerON))</f>
        <v>#NUM!</v>
      </c>
      <c r="W48" s="239" t="str">
        <f>IFERROR(_xll.qlFuturesRateHelperConvexityAdjustment(T48,Trigger),"--")</f>
        <v>--</v>
      </c>
      <c r="X48" s="10">
        <f>_xll.qlRateHelperEarliestDate(T48,Trigger)</f>
        <v>42244</v>
      </c>
      <c r="Y48" s="10">
        <f>_xll.qlRateHelperLatestDate(T48,Trigger)</f>
        <v>48820</v>
      </c>
      <c r="Z48" s="158" t="e">
        <v>#VALUE!</v>
      </c>
      <c r="AN48" s="97" t="s">
        <v>197</v>
      </c>
      <c r="AO48" s="98" t="e">
        <f>_xll.qlInterestRateIndexFixingDate($AT$1,AP48,Trigger)</f>
        <v>#VALUE!</v>
      </c>
      <c r="AP48" s="98">
        <f>_xll.qlCalendarAdvance(Calendar,AP47,AN48,"f",,Trigger)</f>
        <v>42310</v>
      </c>
      <c r="AQ48" s="98" t="e">
        <f>_xll.qlInterestRateIndexMaturity($AT$1,AP48,Trigger)</f>
        <v>#VALUE!</v>
      </c>
      <c r="AR48" s="242" t="e">
        <f>_xll.qlIndexFixing($AT$1,AO48,TRUE,_xll.ohTrigger(Trigger,Trigger1M))</f>
        <v>#VALUE!</v>
      </c>
      <c r="AS48" s="242" t="e">
        <f>IFERROR(_xll.qlIndexFixing($AT$2,AO48,TRUE,_xll.ohTrigger(Trigger,Trigger1M)),#N/A)</f>
        <v>#N/A</v>
      </c>
      <c r="AT48" s="80"/>
    </row>
    <row r="49" spans="1:46" ht="11.25" customHeight="1" x14ac:dyDescent="0.2">
      <c r="A49" s="69" t="s">
        <v>41</v>
      </c>
      <c r="B49" s="72" t="str">
        <v>19Y</v>
      </c>
      <c r="C49" s="70" t="s">
        <v>109</v>
      </c>
      <c r="D49" s="70" t="str">
        <f t="shared" si="10"/>
        <v>19Y</v>
      </c>
      <c r="E49" s="71">
        <f t="shared" si="3"/>
        <v>2</v>
      </c>
      <c r="F49" s="78" t="str">
        <f t="shared" si="9"/>
        <v>Modified Following</v>
      </c>
      <c r="G49" s="73" t="str">
        <f t="shared" si="4"/>
        <v>TRUE</v>
      </c>
      <c r="H49" s="74" t="s">
        <v>45</v>
      </c>
      <c r="I49" s="357">
        <v>1.397E-2</v>
      </c>
      <c r="J49" s="357" t="str">
        <f>IFERROR(_xll.qlSimpleQuote(A49&amp;IF(LEFT(B49,1)="#","STUB",B49),I49,,Permanent,Trigger,TRUE),"--")</f>
        <v>Dp19Y#0000</v>
      </c>
      <c r="K49" s="164" t="str">
        <f t="shared" si="12"/>
        <v>EUROISDDS19Y</v>
      </c>
      <c r="L49" s="76" t="str">
        <f>_xll.qlOISRateHelper(,E49,IF(RIGHT($D49,1)="N","1D",$D49),IF(DataSelect="Mx_Live",$K49,$J49),$L$1,,Permanent,Trigger,ObjectOverwrite)</f>
        <v>obj_00b26#0000</v>
      </c>
      <c r="M49" s="71" t="b">
        <v>1</v>
      </c>
      <c r="P49" s="16" t="str">
        <f t="shared" si="11"/>
        <v>Dp</v>
      </c>
      <c r="Q49" s="16" t="str">
        <f t="shared" si="5"/>
        <v>19Y</v>
      </c>
      <c r="R49" s="9" t="str">
        <f t="shared" si="6"/>
        <v>obj_00b26#0000</v>
      </c>
      <c r="S49" s="9" t="b">
        <f t="shared" si="7"/>
        <v>1</v>
      </c>
      <c r="T49" s="9" t="str">
        <v>obj_00b26#0000</v>
      </c>
      <c r="U49" s="9" t="str">
        <f>_xll.qlRateHelperQuoteName(T49,Trigger)</f>
        <v>EUROISDDS19Y</v>
      </c>
      <c r="V49" s="438" t="e">
        <f>_xll.qlRateHelperQuoteValue(T49,_xll.ohTrigger(Trigger,TriggerON))</f>
        <v>#NUM!</v>
      </c>
      <c r="W49" s="239" t="str">
        <f>IFERROR(_xll.qlFuturesRateHelperConvexityAdjustment(T49,Trigger),"--")</f>
        <v>--</v>
      </c>
      <c r="X49" s="10">
        <f>_xll.qlRateHelperEarliestDate(T49,Trigger)</f>
        <v>42244</v>
      </c>
      <c r="Y49" s="10">
        <f>_xll.qlRateHelperLatestDate(T49,Trigger)</f>
        <v>49184</v>
      </c>
      <c r="Z49" s="158" t="e">
        <v>#VALUE!</v>
      </c>
      <c r="AN49" s="97" t="s">
        <v>197</v>
      </c>
      <c r="AO49" s="98" t="e">
        <f>_xll.qlInterestRateIndexFixingDate($AT$1,AP49,Trigger)</f>
        <v>#VALUE!</v>
      </c>
      <c r="AP49" s="98">
        <f>_xll.qlCalendarAdvance(Calendar,AP48,AN49,"f",,Trigger)</f>
        <v>42311</v>
      </c>
      <c r="AQ49" s="98" t="e">
        <f>_xll.qlInterestRateIndexMaturity($AT$1,AP49,Trigger)</f>
        <v>#VALUE!</v>
      </c>
      <c r="AR49" s="242" t="e">
        <f>_xll.qlIndexFixing($AT$1,AO49,TRUE,_xll.ohTrigger(Trigger,Trigger1M))</f>
        <v>#VALUE!</v>
      </c>
      <c r="AS49" s="242" t="e">
        <f>IFERROR(_xll.qlIndexFixing($AT$2,AO49,TRUE,_xll.ohTrigger(Trigger,Trigger1M)),#N/A)</f>
        <v>#N/A</v>
      </c>
      <c r="AT49" s="80"/>
    </row>
    <row r="50" spans="1:46" ht="11.25" customHeight="1" x14ac:dyDescent="0.2">
      <c r="A50" s="69" t="s">
        <v>41</v>
      </c>
      <c r="B50" s="72" t="str">
        <v>20Y</v>
      </c>
      <c r="C50" s="70" t="s">
        <v>110</v>
      </c>
      <c r="D50" s="70" t="str">
        <f t="shared" si="10"/>
        <v>20Y</v>
      </c>
      <c r="E50" s="71">
        <f t="shared" si="3"/>
        <v>2</v>
      </c>
      <c r="F50" s="78" t="str">
        <f t="shared" si="9"/>
        <v>Modified Following</v>
      </c>
      <c r="G50" s="73" t="str">
        <f t="shared" si="4"/>
        <v>TRUE</v>
      </c>
      <c r="H50" s="74" t="s">
        <v>45</v>
      </c>
      <c r="I50" s="357">
        <v>1.421E-2</v>
      </c>
      <c r="J50" s="357" t="str">
        <f>IFERROR(_xll.qlSimpleQuote(A50&amp;IF(LEFT(B50,1)="#","STUB",B50),I50,,Permanent,Trigger,TRUE),"--")</f>
        <v>Dp20Y#0000</v>
      </c>
      <c r="K50" s="164" t="str">
        <f t="shared" si="12"/>
        <v>EUROISDDS20Y</v>
      </c>
      <c r="L50" s="76" t="str">
        <f>_xll.qlOISRateHelper(,E50,IF(RIGHT($D50,1)="N","1D",$D50),IF(DataSelect="Mx_Live",$K50,$J50),$L$1,,Permanent,Trigger,ObjectOverwrite)</f>
        <v>obj_00b37#0000</v>
      </c>
      <c r="M50" s="71" t="b">
        <v>1</v>
      </c>
      <c r="P50" s="16" t="str">
        <f t="shared" si="11"/>
        <v>Dp</v>
      </c>
      <c r="Q50" s="16" t="str">
        <f t="shared" si="5"/>
        <v>20Y</v>
      </c>
      <c r="R50" s="9" t="str">
        <f t="shared" si="6"/>
        <v>obj_00b37#0000</v>
      </c>
      <c r="S50" s="9" t="b">
        <f t="shared" si="7"/>
        <v>1</v>
      </c>
      <c r="T50" s="9" t="str">
        <v>obj_00b37#0000</v>
      </c>
      <c r="U50" s="9" t="str">
        <f>_xll.qlRateHelperQuoteName(T50,Trigger)</f>
        <v>EUROISDDS20Y</v>
      </c>
      <c r="V50" s="438" t="e">
        <f>_xll.qlRateHelperQuoteValue(T50,_xll.ohTrigger(Trigger,TriggerON))</f>
        <v>#NUM!</v>
      </c>
      <c r="W50" s="239" t="str">
        <f>IFERROR(_xll.qlFuturesRateHelperConvexityAdjustment(T50,Trigger),"--")</f>
        <v>--</v>
      </c>
      <c r="X50" s="10">
        <f>_xll.qlRateHelperEarliestDate(T50,Trigger)</f>
        <v>42244</v>
      </c>
      <c r="Y50" s="10">
        <f>_xll.qlRateHelperLatestDate(T50,Trigger)</f>
        <v>49549</v>
      </c>
      <c r="Z50" s="158" t="e">
        <v>#VALUE!</v>
      </c>
      <c r="AN50" s="97" t="s">
        <v>197</v>
      </c>
      <c r="AO50" s="98" t="e">
        <f>_xll.qlInterestRateIndexFixingDate($AT$1,AP50,Trigger)</f>
        <v>#VALUE!</v>
      </c>
      <c r="AP50" s="98">
        <f>_xll.qlCalendarAdvance(Calendar,AP49,AN50,"f",,Trigger)</f>
        <v>42312</v>
      </c>
      <c r="AQ50" s="98" t="e">
        <f>_xll.qlInterestRateIndexMaturity($AT$1,AP50,Trigger)</f>
        <v>#VALUE!</v>
      </c>
      <c r="AR50" s="242" t="e">
        <f>_xll.qlIndexFixing($AT$1,AO50,TRUE,_xll.ohTrigger(Trigger,Trigger1M))</f>
        <v>#VALUE!</v>
      </c>
      <c r="AS50" s="242" t="e">
        <f>IFERROR(_xll.qlIndexFixing($AT$2,AO50,TRUE,_xll.ohTrigger(Trigger,Trigger1M)),#N/A)</f>
        <v>#N/A</v>
      </c>
      <c r="AT50" s="80"/>
    </row>
    <row r="51" spans="1:46" ht="11.25" customHeight="1" x14ac:dyDescent="0.2">
      <c r="A51" s="69" t="s">
        <v>41</v>
      </c>
      <c r="B51" s="72" t="str">
        <v>21Y</v>
      </c>
      <c r="C51" s="70" t="s">
        <v>111</v>
      </c>
      <c r="D51" s="70" t="str">
        <f t="shared" si="10"/>
        <v>21Y</v>
      </c>
      <c r="E51" s="71">
        <f t="shared" si="3"/>
        <v>2</v>
      </c>
      <c r="F51" s="78" t="str">
        <f t="shared" si="9"/>
        <v>Modified Following</v>
      </c>
      <c r="G51" s="73" t="str">
        <f t="shared" si="4"/>
        <v>TRUE</v>
      </c>
      <c r="H51" s="74" t="s">
        <v>45</v>
      </c>
      <c r="I51" s="357">
        <v>1.439E-2</v>
      </c>
      <c r="J51" s="357" t="str">
        <f>IFERROR(_xll.qlSimpleQuote(A51&amp;IF(LEFT(B51,1)="#","STUB",B51),I51,,Permanent,Trigger,TRUE),"--")</f>
        <v>Dp21Y#0000</v>
      </c>
      <c r="K51" s="164" t="str">
        <f t="shared" si="12"/>
        <v>EUROISDDS21Y</v>
      </c>
      <c r="L51" s="76" t="str">
        <f>_xll.qlOISRateHelper(,E51,IF(RIGHT($D51,1)="N","1D",$D51),IF(DataSelect="Mx_Live",$K51,$J51),$L$1,,Permanent,Trigger,ObjectOverwrite)</f>
        <v>obj_00b0b#0000</v>
      </c>
      <c r="M51" s="71" t="b">
        <v>1</v>
      </c>
      <c r="P51" s="16" t="str">
        <f t="shared" si="11"/>
        <v>Dp</v>
      </c>
      <c r="Q51" s="16" t="str">
        <f t="shared" si="5"/>
        <v>21Y</v>
      </c>
      <c r="R51" s="9" t="str">
        <f t="shared" si="6"/>
        <v>obj_00b0b#0000</v>
      </c>
      <c r="S51" s="9" t="b">
        <f t="shared" si="7"/>
        <v>1</v>
      </c>
      <c r="T51" s="9" t="str">
        <v>obj_00b0b#0000</v>
      </c>
      <c r="U51" s="9" t="str">
        <f>_xll.qlRateHelperQuoteName(T51,Trigger)</f>
        <v>EUROISDDS21Y</v>
      </c>
      <c r="V51" s="438" t="e">
        <f>_xll.qlRateHelperQuoteValue(T51,_xll.ohTrigger(Trigger,TriggerON))</f>
        <v>#NUM!</v>
      </c>
      <c r="W51" s="239" t="str">
        <f>IFERROR(_xll.qlFuturesRateHelperConvexityAdjustment(T51,Trigger),"--")</f>
        <v>--</v>
      </c>
      <c r="X51" s="10">
        <f>_xll.qlRateHelperEarliestDate(T51,Trigger)</f>
        <v>42244</v>
      </c>
      <c r="Y51" s="10">
        <f>_xll.qlRateHelperLatestDate(T51,Trigger)</f>
        <v>49915</v>
      </c>
      <c r="Z51" s="158" t="e">
        <v>#VALUE!</v>
      </c>
      <c r="AN51" s="97" t="s">
        <v>197</v>
      </c>
      <c r="AO51" s="98" t="e">
        <f>_xll.qlInterestRateIndexFixingDate($AT$1,AP51,Trigger)</f>
        <v>#VALUE!</v>
      </c>
      <c r="AP51" s="98">
        <f>_xll.qlCalendarAdvance(Calendar,AP50,AN51,"f",,Trigger)</f>
        <v>42313</v>
      </c>
      <c r="AQ51" s="98" t="e">
        <f>_xll.qlInterestRateIndexMaturity($AT$1,AP51,Trigger)</f>
        <v>#VALUE!</v>
      </c>
      <c r="AR51" s="242" t="e">
        <f>_xll.qlIndexFixing($AT$1,AO51,TRUE,_xll.ohTrigger(Trigger,Trigger1M))</f>
        <v>#VALUE!</v>
      </c>
      <c r="AS51" s="242" t="e">
        <f>IFERROR(_xll.qlIndexFixing($AT$2,AO51,TRUE,_xll.ohTrigger(Trigger,Trigger1M)),#N/A)</f>
        <v>#N/A</v>
      </c>
      <c r="AT51" s="80"/>
    </row>
    <row r="52" spans="1:46" ht="11.25" customHeight="1" x14ac:dyDescent="0.2">
      <c r="A52" s="69" t="s">
        <v>41</v>
      </c>
      <c r="B52" s="72" t="str">
        <v>22Y</v>
      </c>
      <c r="C52" s="70" t="s">
        <v>112</v>
      </c>
      <c r="D52" s="70" t="str">
        <f t="shared" si="10"/>
        <v>22Y</v>
      </c>
      <c r="E52" s="71">
        <f t="shared" si="3"/>
        <v>2</v>
      </c>
      <c r="F52" s="78" t="str">
        <f t="shared" si="9"/>
        <v>Modified Following</v>
      </c>
      <c r="G52" s="73" t="str">
        <f t="shared" si="4"/>
        <v>TRUE</v>
      </c>
      <c r="H52" s="74" t="s">
        <v>45</v>
      </c>
      <c r="I52" s="357">
        <v>1.4539999999999999E-2</v>
      </c>
      <c r="J52" s="357" t="str">
        <f>IFERROR(_xll.qlSimpleQuote(A52&amp;IF(LEFT(B52,1)="#","STUB",B52),I52,,Permanent,Trigger,TRUE),"--")</f>
        <v>Dp22Y#0000</v>
      </c>
      <c r="K52" s="164" t="str">
        <f t="shared" si="12"/>
        <v>EUROISDDS22Y</v>
      </c>
      <c r="L52" s="76" t="str">
        <f>_xll.qlOISRateHelper(,E52,IF(RIGHT($D52,1)="N","1D",$D52),IF(DataSelect="Mx_Live",$K52,$J52),$L$1,,Permanent,Trigger,ObjectOverwrite)</f>
        <v>obj_00b10#0000</v>
      </c>
      <c r="M52" s="71" t="b">
        <v>1</v>
      </c>
      <c r="P52" s="16" t="str">
        <f t="shared" si="11"/>
        <v>Dp</v>
      </c>
      <c r="Q52" s="16" t="str">
        <f t="shared" si="5"/>
        <v>22Y</v>
      </c>
      <c r="R52" s="9" t="str">
        <f t="shared" si="6"/>
        <v>obj_00b10#0000</v>
      </c>
      <c r="S52" s="9" t="b">
        <f t="shared" si="7"/>
        <v>1</v>
      </c>
      <c r="T52" s="9" t="str">
        <v>obj_00b10#0000</v>
      </c>
      <c r="U52" s="9" t="str">
        <f>_xll.qlRateHelperQuoteName(T52,Trigger)</f>
        <v>EUROISDDS22Y</v>
      </c>
      <c r="V52" s="438" t="e">
        <f>_xll.qlRateHelperQuoteValue(T52,_xll.ohTrigger(Trigger,TriggerON))</f>
        <v>#NUM!</v>
      </c>
      <c r="W52" s="239" t="str">
        <f>IFERROR(_xll.qlFuturesRateHelperConvexityAdjustment(T52,Trigger),"--")</f>
        <v>--</v>
      </c>
      <c r="X52" s="10">
        <f>_xll.qlRateHelperEarliestDate(T52,Trigger)</f>
        <v>42244</v>
      </c>
      <c r="Y52" s="10">
        <f>_xll.qlRateHelperLatestDate(T52,Trigger)</f>
        <v>50280</v>
      </c>
      <c r="Z52" s="158" t="e">
        <v>#VALUE!</v>
      </c>
      <c r="AN52" s="97" t="s">
        <v>197</v>
      </c>
      <c r="AO52" s="98" t="e">
        <f>_xll.qlInterestRateIndexFixingDate($AT$1,AP52,Trigger)</f>
        <v>#VALUE!</v>
      </c>
      <c r="AP52" s="98">
        <f>_xll.qlCalendarAdvance(Calendar,AP51,AN52,"f",,Trigger)</f>
        <v>42314</v>
      </c>
      <c r="AQ52" s="98" t="e">
        <f>_xll.qlInterestRateIndexMaturity($AT$1,AP52,Trigger)</f>
        <v>#VALUE!</v>
      </c>
      <c r="AR52" s="242" t="e">
        <f>_xll.qlIndexFixing($AT$1,AO52,TRUE,_xll.ohTrigger(Trigger,Trigger1M))</f>
        <v>#VALUE!</v>
      </c>
      <c r="AS52" s="242" t="e">
        <f>IFERROR(_xll.qlIndexFixing($AT$2,AO52,TRUE,_xll.ohTrigger(Trigger,Trigger1M)),#N/A)</f>
        <v>#N/A</v>
      </c>
      <c r="AT52" s="80"/>
    </row>
    <row r="53" spans="1:46" ht="11.25" customHeight="1" x14ac:dyDescent="0.2">
      <c r="A53" s="69" t="s">
        <v>41</v>
      </c>
      <c r="B53" s="72" t="str">
        <v>23Y</v>
      </c>
      <c r="C53" s="70" t="s">
        <v>113</v>
      </c>
      <c r="D53" s="70" t="str">
        <f t="shared" si="10"/>
        <v>23Y</v>
      </c>
      <c r="E53" s="71">
        <f t="shared" si="3"/>
        <v>2</v>
      </c>
      <c r="F53" s="78" t="str">
        <f t="shared" si="9"/>
        <v>Modified Following</v>
      </c>
      <c r="G53" s="73" t="str">
        <f t="shared" si="4"/>
        <v>TRUE</v>
      </c>
      <c r="H53" s="74" t="s">
        <v>45</v>
      </c>
      <c r="I53" s="357">
        <v>1.4650000000000002E-2</v>
      </c>
      <c r="J53" s="357" t="str">
        <f>IFERROR(_xll.qlSimpleQuote(A53&amp;IF(LEFT(B53,1)="#","STUB",B53),I53,,Permanent,Trigger,TRUE),"--")</f>
        <v>Dp23Y#0000</v>
      </c>
      <c r="K53" s="164" t="str">
        <f t="shared" si="12"/>
        <v>EUROISDDS23Y</v>
      </c>
      <c r="L53" s="76" t="str">
        <f>_xll.qlOISRateHelper(,E53,IF(RIGHT($D53,1)="N","1D",$D53),IF(DataSelect="Mx_Live",$K53,$J53),$L$1,,Permanent,Trigger,ObjectOverwrite)</f>
        <v>obj_00b15#0000</v>
      </c>
      <c r="M53" s="71" t="b">
        <v>1</v>
      </c>
      <c r="P53" s="16" t="str">
        <f t="shared" si="11"/>
        <v>Dp</v>
      </c>
      <c r="Q53" s="16" t="str">
        <f t="shared" si="5"/>
        <v>23Y</v>
      </c>
      <c r="R53" s="9" t="str">
        <f t="shared" si="6"/>
        <v>obj_00b15#0000</v>
      </c>
      <c r="S53" s="9" t="b">
        <f t="shared" si="7"/>
        <v>1</v>
      </c>
      <c r="T53" s="9" t="str">
        <v>obj_00b15#0000</v>
      </c>
      <c r="U53" s="9" t="str">
        <f>_xll.qlRateHelperQuoteName(T53,Trigger)</f>
        <v>EUROISDDS23Y</v>
      </c>
      <c r="V53" s="438" t="e">
        <f>_xll.qlRateHelperQuoteValue(T53,_xll.ohTrigger(Trigger,TriggerON))</f>
        <v>#NUM!</v>
      </c>
      <c r="W53" s="239" t="str">
        <f>IFERROR(_xll.qlFuturesRateHelperConvexityAdjustment(T53,Trigger),"--")</f>
        <v>--</v>
      </c>
      <c r="X53" s="10">
        <f>_xll.qlRateHelperEarliestDate(T53,Trigger)</f>
        <v>42244</v>
      </c>
      <c r="Y53" s="10">
        <f>_xll.qlRateHelperLatestDate(T53,Trigger)</f>
        <v>50647</v>
      </c>
      <c r="Z53" s="158" t="e">
        <v>#VALUE!</v>
      </c>
      <c r="AN53" s="97" t="s">
        <v>197</v>
      </c>
      <c r="AO53" s="98" t="e">
        <f>_xll.qlInterestRateIndexFixingDate($AT$1,AP53,Trigger)</f>
        <v>#VALUE!</v>
      </c>
      <c r="AP53" s="98">
        <f>_xll.qlCalendarAdvance(Calendar,AP52,AN53,"f",,Trigger)</f>
        <v>42317</v>
      </c>
      <c r="AQ53" s="98" t="e">
        <f>_xll.qlInterestRateIndexMaturity($AT$1,AP53,Trigger)</f>
        <v>#VALUE!</v>
      </c>
      <c r="AR53" s="242" t="e">
        <f>_xll.qlIndexFixing($AT$1,AO53,TRUE,_xll.ohTrigger(Trigger,Trigger1M))</f>
        <v>#VALUE!</v>
      </c>
      <c r="AS53" s="242" t="e">
        <f>IFERROR(_xll.qlIndexFixing($AT$2,AO53,TRUE,_xll.ohTrigger(Trigger,Trigger1M)),#N/A)</f>
        <v>#N/A</v>
      </c>
      <c r="AT53" s="80"/>
    </row>
    <row r="54" spans="1:46" ht="11.25" customHeight="1" x14ac:dyDescent="0.2">
      <c r="A54" s="69" t="s">
        <v>41</v>
      </c>
      <c r="B54" s="72" t="str">
        <v>24Y</v>
      </c>
      <c r="C54" s="70" t="s">
        <v>114</v>
      </c>
      <c r="D54" s="70" t="str">
        <f t="shared" si="10"/>
        <v>24Y</v>
      </c>
      <c r="E54" s="71">
        <f t="shared" si="3"/>
        <v>2</v>
      </c>
      <c r="F54" s="78" t="str">
        <f t="shared" si="9"/>
        <v>Modified Following</v>
      </c>
      <c r="G54" s="73" t="str">
        <f t="shared" si="4"/>
        <v>TRUE</v>
      </c>
      <c r="H54" s="74" t="s">
        <v>45</v>
      </c>
      <c r="I54" s="357">
        <v>1.473E-2</v>
      </c>
      <c r="J54" s="357" t="str">
        <f>IFERROR(_xll.qlSimpleQuote(A54&amp;IF(LEFT(B54,1)="#","STUB",B54),I54,,Permanent,Trigger,TRUE),"--")</f>
        <v>Dp24Y#0000</v>
      </c>
      <c r="K54" s="164" t="str">
        <f t="shared" si="12"/>
        <v>EUROISDDS24Y</v>
      </c>
      <c r="L54" s="76" t="str">
        <f>_xll.qlOISRateHelper(,E54,IF(RIGHT($D54,1)="N","1D",$D54),IF(DataSelect="Mx_Live",$K54,$J54),$L$1,,Permanent,Trigger,ObjectOverwrite)</f>
        <v>obj_00b34#0000</v>
      </c>
      <c r="M54" s="71" t="b">
        <v>1</v>
      </c>
      <c r="P54" s="16" t="str">
        <f t="shared" si="11"/>
        <v>Dp</v>
      </c>
      <c r="Q54" s="16" t="str">
        <f t="shared" si="5"/>
        <v>24Y</v>
      </c>
      <c r="R54" s="9" t="str">
        <f t="shared" si="6"/>
        <v>obj_00b34#0000</v>
      </c>
      <c r="S54" s="9" t="b">
        <f t="shared" si="7"/>
        <v>1</v>
      </c>
      <c r="T54" s="9" t="str">
        <v>obj_00b34#0000</v>
      </c>
      <c r="U54" s="9" t="str">
        <f>_xll.qlRateHelperQuoteName(T54,Trigger)</f>
        <v>EUROISDDS24Y</v>
      </c>
      <c r="V54" s="438" t="e">
        <f>_xll.qlRateHelperQuoteValue(T54,_xll.ohTrigger(Trigger,TriggerON))</f>
        <v>#NUM!</v>
      </c>
      <c r="W54" s="239" t="str">
        <f>IFERROR(_xll.qlFuturesRateHelperConvexityAdjustment(T54,Trigger),"--")</f>
        <v>--</v>
      </c>
      <c r="X54" s="10">
        <f>_xll.qlRateHelperEarliestDate(T54,Trigger)</f>
        <v>42244</v>
      </c>
      <c r="Y54" s="10">
        <f>_xll.qlRateHelperLatestDate(T54,Trigger)</f>
        <v>51011</v>
      </c>
      <c r="Z54" s="158" t="e">
        <v>#VALUE!</v>
      </c>
      <c r="AN54" s="97" t="s">
        <v>197</v>
      </c>
      <c r="AO54" s="98" t="e">
        <f>_xll.qlInterestRateIndexFixingDate($AT$1,AP54,Trigger)</f>
        <v>#VALUE!</v>
      </c>
      <c r="AP54" s="98">
        <f>_xll.qlCalendarAdvance(Calendar,AP53,AN54,"f",,Trigger)</f>
        <v>42318</v>
      </c>
      <c r="AQ54" s="98" t="e">
        <f>_xll.qlInterestRateIndexMaturity($AT$1,AP54,Trigger)</f>
        <v>#VALUE!</v>
      </c>
      <c r="AR54" s="242" t="e">
        <f>_xll.qlIndexFixing($AT$1,AO54,TRUE,_xll.ohTrigger(Trigger,Trigger1M))</f>
        <v>#VALUE!</v>
      </c>
      <c r="AS54" s="242" t="e">
        <f>IFERROR(_xll.qlIndexFixing($AT$2,AO54,TRUE,_xll.ohTrigger(Trigger,Trigger1M)),#N/A)</f>
        <v>#N/A</v>
      </c>
      <c r="AT54" s="80"/>
    </row>
    <row r="55" spans="1:46" ht="11.25" customHeight="1" x14ac:dyDescent="0.2">
      <c r="A55" s="69" t="s">
        <v>41</v>
      </c>
      <c r="B55" s="72" t="str">
        <v>25Y</v>
      </c>
      <c r="C55" s="70" t="s">
        <v>115</v>
      </c>
      <c r="D55" s="70" t="str">
        <f t="shared" si="10"/>
        <v>25Y</v>
      </c>
      <c r="E55" s="71">
        <f t="shared" si="3"/>
        <v>2</v>
      </c>
      <c r="F55" s="78" t="str">
        <f t="shared" si="9"/>
        <v>Modified Following</v>
      </c>
      <c r="G55" s="73" t="str">
        <f t="shared" si="4"/>
        <v>TRUE</v>
      </c>
      <c r="H55" s="74" t="s">
        <v>45</v>
      </c>
      <c r="I55" s="357">
        <v>1.4800000000000001E-2</v>
      </c>
      <c r="J55" s="357" t="str">
        <f>IFERROR(_xll.qlSimpleQuote(A55&amp;IF(LEFT(B55,1)="#","STUB",B55),I55,,Permanent,Trigger,TRUE),"--")</f>
        <v>Dp25Y#0000</v>
      </c>
      <c r="K55" s="164" t="str">
        <f t="shared" si="12"/>
        <v>EUROISDDS25Y</v>
      </c>
      <c r="L55" s="76" t="str">
        <f>_xll.qlOISRateHelper(,E55,IF(RIGHT($D55,1)="N","1D",$D55),IF(DataSelect="Mx_Live",$K55,$J55),$L$1,,Permanent,Trigger,ObjectOverwrite)</f>
        <v>obj_00b09#0000</v>
      </c>
      <c r="M55" s="71" t="b">
        <v>1</v>
      </c>
      <c r="P55" s="16" t="str">
        <f t="shared" si="11"/>
        <v>Dp</v>
      </c>
      <c r="Q55" s="16" t="str">
        <f t="shared" si="5"/>
        <v>25Y</v>
      </c>
      <c r="R55" s="9" t="str">
        <f t="shared" si="6"/>
        <v>obj_00b09#0000</v>
      </c>
      <c r="S55" s="9" t="b">
        <f t="shared" si="7"/>
        <v>1</v>
      </c>
      <c r="T55" s="9" t="str">
        <v>obj_00b09#0000</v>
      </c>
      <c r="U55" s="9" t="str">
        <f>_xll.qlRateHelperQuoteName(T55,Trigger)</f>
        <v>EUROISDDS25Y</v>
      </c>
      <c r="V55" s="438" t="e">
        <f>_xll.qlRateHelperQuoteValue(T55,_xll.ohTrigger(Trigger,TriggerON))</f>
        <v>#NUM!</v>
      </c>
      <c r="W55" s="239" t="str">
        <f>IFERROR(_xll.qlFuturesRateHelperConvexityAdjustment(T55,Trigger),"--")</f>
        <v>--</v>
      </c>
      <c r="X55" s="10">
        <f>_xll.qlRateHelperEarliestDate(T55,Trigger)</f>
        <v>42244</v>
      </c>
      <c r="Y55" s="10">
        <f>_xll.qlRateHelperLatestDate(T55,Trigger)</f>
        <v>51376</v>
      </c>
      <c r="Z55" s="158" t="e">
        <v>#VALUE!</v>
      </c>
      <c r="AN55" s="97" t="s">
        <v>197</v>
      </c>
      <c r="AO55" s="98" t="e">
        <f>_xll.qlInterestRateIndexFixingDate($AT$1,AP55,Trigger)</f>
        <v>#VALUE!</v>
      </c>
      <c r="AP55" s="98">
        <f>_xll.qlCalendarAdvance(Calendar,AP54,AN55,"f",,Trigger)</f>
        <v>42319</v>
      </c>
      <c r="AQ55" s="98" t="e">
        <f>_xll.qlInterestRateIndexMaturity($AT$1,AP55,Trigger)</f>
        <v>#VALUE!</v>
      </c>
      <c r="AR55" s="242" t="e">
        <f>_xll.qlIndexFixing($AT$1,AO55,TRUE,_xll.ohTrigger(Trigger,Trigger1M))</f>
        <v>#VALUE!</v>
      </c>
      <c r="AS55" s="242" t="e">
        <f>IFERROR(_xll.qlIndexFixing($AT$2,AO55,TRUE,_xll.ohTrigger(Trigger,Trigger1M)),#N/A)</f>
        <v>#N/A</v>
      </c>
      <c r="AT55" s="80"/>
    </row>
    <row r="56" spans="1:46" ht="11.25" customHeight="1" x14ac:dyDescent="0.2">
      <c r="A56" s="69" t="s">
        <v>41</v>
      </c>
      <c r="B56" s="72" t="str">
        <v>26Y</v>
      </c>
      <c r="C56" s="70" t="s">
        <v>116</v>
      </c>
      <c r="D56" s="70" t="str">
        <f t="shared" si="10"/>
        <v>26Y</v>
      </c>
      <c r="E56" s="71">
        <f t="shared" si="3"/>
        <v>2</v>
      </c>
      <c r="F56" s="78" t="str">
        <f t="shared" si="9"/>
        <v>Modified Following</v>
      </c>
      <c r="G56" s="73" t="str">
        <f t="shared" si="4"/>
        <v>TRUE</v>
      </c>
      <c r="H56" s="74" t="s">
        <v>45</v>
      </c>
      <c r="I56" s="357">
        <v>1.486E-2</v>
      </c>
      <c r="J56" s="357" t="str">
        <f>IFERROR(_xll.qlSimpleQuote(A56&amp;IF(LEFT(B56,1)="#","STUB",B56),I56,,Permanent,Trigger,TRUE),"--")</f>
        <v>Dp26Y#0000</v>
      </c>
      <c r="K56" s="164" t="str">
        <f t="shared" si="12"/>
        <v>EUROISDDS26Y</v>
      </c>
      <c r="L56" s="76" t="str">
        <f>_xll.qlOISRateHelper(,E56,IF(RIGHT($D56,1)="N","1D",$D56),IF(DataSelect="Mx_Live",$K56,$J56),$L$1,,Permanent,Trigger,ObjectOverwrite)</f>
        <v>obj_00b25#0000</v>
      </c>
      <c r="M56" s="71" t="b">
        <v>1</v>
      </c>
      <c r="P56" s="16" t="str">
        <f t="shared" si="11"/>
        <v>Dp</v>
      </c>
      <c r="Q56" s="16" t="str">
        <f t="shared" si="5"/>
        <v>26Y</v>
      </c>
      <c r="R56" s="9" t="str">
        <f t="shared" si="6"/>
        <v>obj_00b25#0000</v>
      </c>
      <c r="S56" s="9" t="b">
        <f t="shared" si="7"/>
        <v>1</v>
      </c>
      <c r="T56" s="9" t="str">
        <v>obj_00b25#0000</v>
      </c>
      <c r="U56" s="9" t="str">
        <f>_xll.qlRateHelperQuoteName(T56,Trigger)</f>
        <v>EUROISDDS26Y</v>
      </c>
      <c r="V56" s="438" t="e">
        <f>_xll.qlRateHelperQuoteValue(T56,_xll.ohTrigger(Trigger,TriggerON))</f>
        <v>#NUM!</v>
      </c>
      <c r="W56" s="239" t="str">
        <f>IFERROR(_xll.qlFuturesRateHelperConvexityAdjustment(T56,Trigger),"--")</f>
        <v>--</v>
      </c>
      <c r="X56" s="10">
        <f>_xll.qlRateHelperEarliestDate(T56,Trigger)</f>
        <v>42244</v>
      </c>
      <c r="Y56" s="10">
        <f>_xll.qlRateHelperLatestDate(T56,Trigger)</f>
        <v>51741</v>
      </c>
      <c r="Z56" s="158" t="e">
        <v>#VALUE!</v>
      </c>
      <c r="AN56" s="97" t="s">
        <v>197</v>
      </c>
      <c r="AO56" s="98" t="e">
        <f>_xll.qlInterestRateIndexFixingDate($AT$1,AP56,Trigger)</f>
        <v>#VALUE!</v>
      </c>
      <c r="AP56" s="98">
        <f>_xll.qlCalendarAdvance(Calendar,AP55,AN56,"f",,Trigger)</f>
        <v>42320</v>
      </c>
      <c r="AQ56" s="98" t="e">
        <f>_xll.qlInterestRateIndexMaturity($AT$1,AP56,Trigger)</f>
        <v>#VALUE!</v>
      </c>
      <c r="AR56" s="242" t="e">
        <f>_xll.qlIndexFixing($AT$1,AO56,TRUE,_xll.ohTrigger(Trigger,Trigger1M))</f>
        <v>#VALUE!</v>
      </c>
      <c r="AS56" s="242" t="e">
        <f>IFERROR(_xll.qlIndexFixing($AT$2,AO56,TRUE,_xll.ohTrigger(Trigger,Trigger1M)),#N/A)</f>
        <v>#N/A</v>
      </c>
      <c r="AT56" s="80"/>
    </row>
    <row r="57" spans="1:46" ht="11.25" customHeight="1" x14ac:dyDescent="0.2">
      <c r="A57" s="69" t="s">
        <v>41</v>
      </c>
      <c r="B57" s="72" t="str">
        <v>27Y</v>
      </c>
      <c r="C57" s="70" t="s">
        <v>117</v>
      </c>
      <c r="D57" s="70" t="str">
        <f t="shared" si="10"/>
        <v>27Y</v>
      </c>
      <c r="E57" s="71">
        <f t="shared" si="3"/>
        <v>2</v>
      </c>
      <c r="F57" s="78" t="str">
        <f t="shared" si="9"/>
        <v>Modified Following</v>
      </c>
      <c r="G57" s="73" t="str">
        <f t="shared" si="4"/>
        <v>TRUE</v>
      </c>
      <c r="H57" s="74" t="s">
        <v>45</v>
      </c>
      <c r="I57" s="357">
        <v>1.4919999999999999E-2</v>
      </c>
      <c r="J57" s="357" t="str">
        <f>IFERROR(_xll.qlSimpleQuote(A57&amp;IF(LEFT(B57,1)="#","STUB",B57),I57,,Permanent,Trigger,TRUE),"--")</f>
        <v>Dp27Y#0000</v>
      </c>
      <c r="K57" s="164" t="str">
        <f t="shared" si="12"/>
        <v>EUROISDDS27Y</v>
      </c>
      <c r="L57" s="76" t="str">
        <f>_xll.qlOISRateHelper(,E57,IF(RIGHT($D57,1)="N","1D",$D57),IF(DataSelect="Mx_Live",$K57,$J57),$L$1,,Permanent,Trigger,ObjectOverwrite)</f>
        <v>obj_00b0e#0000</v>
      </c>
      <c r="M57" s="71" t="b">
        <v>1</v>
      </c>
      <c r="P57" s="16" t="str">
        <f t="shared" si="11"/>
        <v>Dp</v>
      </c>
      <c r="Q57" s="16" t="str">
        <f t="shared" si="5"/>
        <v>27Y</v>
      </c>
      <c r="R57" s="9" t="str">
        <f t="shared" si="6"/>
        <v>obj_00b0e#0000</v>
      </c>
      <c r="S57" s="9" t="b">
        <f t="shared" si="7"/>
        <v>1</v>
      </c>
      <c r="T57" s="9" t="str">
        <v>obj_00b0e#0000</v>
      </c>
      <c r="U57" s="9" t="str">
        <f>_xll.qlRateHelperQuoteName(T57,Trigger)</f>
        <v>EUROISDDS27Y</v>
      </c>
      <c r="V57" s="438" t="e">
        <f>_xll.qlRateHelperQuoteValue(T57,_xll.ohTrigger(Trigger,TriggerON))</f>
        <v>#NUM!</v>
      </c>
      <c r="W57" s="239" t="str">
        <f>IFERROR(_xll.qlFuturesRateHelperConvexityAdjustment(T57,Trigger),"--")</f>
        <v>--</v>
      </c>
      <c r="X57" s="10">
        <f>_xll.qlRateHelperEarliestDate(T57,Trigger)</f>
        <v>42244</v>
      </c>
      <c r="Y57" s="10">
        <f>_xll.qlRateHelperLatestDate(T57,Trigger)</f>
        <v>52106</v>
      </c>
      <c r="Z57" s="158" t="e">
        <v>#VALUE!</v>
      </c>
      <c r="AN57" s="97" t="s">
        <v>197</v>
      </c>
      <c r="AO57" s="98" t="e">
        <f>_xll.qlInterestRateIndexFixingDate($AT$1,AP57,Trigger)</f>
        <v>#VALUE!</v>
      </c>
      <c r="AP57" s="98">
        <f>_xll.qlCalendarAdvance(Calendar,AP56,AN57,"f",,Trigger)</f>
        <v>42321</v>
      </c>
      <c r="AQ57" s="98" t="e">
        <f>_xll.qlInterestRateIndexMaturity($AT$1,AP57,Trigger)</f>
        <v>#VALUE!</v>
      </c>
      <c r="AR57" s="242" t="e">
        <f>_xll.qlIndexFixing($AT$1,AO57,TRUE,_xll.ohTrigger(Trigger,Trigger1M))</f>
        <v>#VALUE!</v>
      </c>
      <c r="AS57" s="242" t="e">
        <f>IFERROR(_xll.qlIndexFixing($AT$2,AO57,TRUE,_xll.ohTrigger(Trigger,Trigger1M)),#N/A)</f>
        <v>#N/A</v>
      </c>
      <c r="AT57" s="80"/>
    </row>
    <row r="58" spans="1:46" ht="11.25" customHeight="1" x14ac:dyDescent="0.2">
      <c r="A58" s="69" t="s">
        <v>41</v>
      </c>
      <c r="B58" s="72" t="str">
        <v>28Y</v>
      </c>
      <c r="C58" s="70" t="s">
        <v>118</v>
      </c>
      <c r="D58" s="70" t="str">
        <f t="shared" si="10"/>
        <v>28Y</v>
      </c>
      <c r="E58" s="71">
        <f t="shared" si="3"/>
        <v>2</v>
      </c>
      <c r="F58" s="78" t="str">
        <f t="shared" si="9"/>
        <v>Modified Following</v>
      </c>
      <c r="G58" s="73" t="str">
        <f t="shared" si="4"/>
        <v>TRUE</v>
      </c>
      <c r="H58" s="74" t="s">
        <v>45</v>
      </c>
      <c r="I58" s="357">
        <v>1.498E-2</v>
      </c>
      <c r="J58" s="357" t="str">
        <f>IFERROR(_xll.qlSimpleQuote(A58&amp;IF(LEFT(B58,1)="#","STUB",B58),I58,,Permanent,Trigger,TRUE),"--")</f>
        <v>Dp28Y#0000</v>
      </c>
      <c r="K58" s="164" t="str">
        <f t="shared" si="12"/>
        <v>EUROISDDS28Y</v>
      </c>
      <c r="L58" s="76" t="str">
        <f>_xll.qlOISRateHelper(,E58,IF(RIGHT($D58,1)="N","1D",$D58),IF(DataSelect="Mx_Live",$K58,$J58),$L$1,,Permanent,Trigger,ObjectOverwrite)</f>
        <v>obj_00b13#0000</v>
      </c>
      <c r="M58" s="71" t="b">
        <v>1</v>
      </c>
      <c r="P58" s="16" t="str">
        <f t="shared" si="11"/>
        <v>Dp</v>
      </c>
      <c r="Q58" s="16" t="str">
        <f t="shared" si="5"/>
        <v>28Y</v>
      </c>
      <c r="R58" s="9" t="str">
        <f t="shared" si="6"/>
        <v>obj_00b13#0000</v>
      </c>
      <c r="S58" s="9" t="b">
        <f t="shared" si="7"/>
        <v>1</v>
      </c>
      <c r="T58" s="9" t="str">
        <v>obj_00b13#0000</v>
      </c>
      <c r="U58" s="9" t="str">
        <f>_xll.qlRateHelperQuoteName(T58,Trigger)</f>
        <v>EUROISDDS28Y</v>
      </c>
      <c r="V58" s="438" t="e">
        <f>_xll.qlRateHelperQuoteValue(T58,_xll.ohTrigger(Trigger,TriggerON))</f>
        <v>#NUM!</v>
      </c>
      <c r="W58" s="239" t="str">
        <f>IFERROR(_xll.qlFuturesRateHelperConvexityAdjustment(T58,Trigger),"--")</f>
        <v>--</v>
      </c>
      <c r="X58" s="10">
        <f>_xll.qlRateHelperEarliestDate(T58,Trigger)</f>
        <v>42244</v>
      </c>
      <c r="Y58" s="10">
        <f>_xll.qlRateHelperLatestDate(T58,Trigger)</f>
        <v>52471</v>
      </c>
      <c r="Z58" s="158" t="e">
        <v>#VALUE!</v>
      </c>
      <c r="AN58" s="97" t="s">
        <v>197</v>
      </c>
      <c r="AO58" s="98" t="e">
        <f>_xll.qlInterestRateIndexFixingDate($AT$1,AP58,Trigger)</f>
        <v>#VALUE!</v>
      </c>
      <c r="AP58" s="98">
        <f>_xll.qlCalendarAdvance(Calendar,AP57,AN58,"f",,Trigger)</f>
        <v>42324</v>
      </c>
      <c r="AQ58" s="98" t="e">
        <f>_xll.qlInterestRateIndexMaturity($AT$1,AP58,Trigger)</f>
        <v>#VALUE!</v>
      </c>
      <c r="AR58" s="242" t="e">
        <f>_xll.qlIndexFixing($AT$1,AO58,TRUE,_xll.ohTrigger(Trigger,Trigger1M))</f>
        <v>#VALUE!</v>
      </c>
      <c r="AS58" s="242" t="e">
        <f>IFERROR(_xll.qlIndexFixing($AT$2,AO58,TRUE,_xll.ohTrigger(Trigger,Trigger1M)),#N/A)</f>
        <v>#N/A</v>
      </c>
      <c r="AT58" s="80"/>
    </row>
    <row r="59" spans="1:46" ht="11.25" customHeight="1" x14ac:dyDescent="0.2">
      <c r="A59" s="69" t="s">
        <v>41</v>
      </c>
      <c r="B59" s="72" t="str">
        <v>29Y</v>
      </c>
      <c r="C59" s="70" t="s">
        <v>119</v>
      </c>
      <c r="D59" s="70" t="str">
        <f t="shared" si="10"/>
        <v>29Y</v>
      </c>
      <c r="E59" s="71">
        <f t="shared" si="3"/>
        <v>2</v>
      </c>
      <c r="F59" s="78" t="str">
        <f t="shared" si="9"/>
        <v>Modified Following</v>
      </c>
      <c r="G59" s="73" t="str">
        <f t="shared" si="4"/>
        <v>TRUE</v>
      </c>
      <c r="H59" s="74" t="s">
        <v>45</v>
      </c>
      <c r="I59" s="357">
        <v>1.504E-2</v>
      </c>
      <c r="J59" s="357" t="str">
        <f>IFERROR(_xll.qlSimpleQuote(A59&amp;IF(LEFT(B59,1)="#","STUB",B59),I59,,Permanent,Trigger,TRUE),"--")</f>
        <v>Dp29Y#0000</v>
      </c>
      <c r="K59" s="164" t="str">
        <f t="shared" si="12"/>
        <v>EUROISDDS29Y</v>
      </c>
      <c r="L59" s="76" t="str">
        <f>_xll.qlOISRateHelper(,E59,IF(RIGHT($D59,1)="N","1D",$D59),IF(DataSelect="Mx_Live",$K59,$J59),$L$1,,Permanent,Trigger,ObjectOverwrite)</f>
        <v>obj_00b19#0000</v>
      </c>
      <c r="M59" s="71" t="b">
        <v>1</v>
      </c>
      <c r="P59" s="16" t="str">
        <f t="shared" si="11"/>
        <v>Dp</v>
      </c>
      <c r="Q59" s="16" t="str">
        <f t="shared" si="5"/>
        <v>29Y</v>
      </c>
      <c r="R59" s="9" t="str">
        <f t="shared" si="6"/>
        <v>obj_00b19#0000</v>
      </c>
      <c r="S59" s="9" t="b">
        <f t="shared" si="7"/>
        <v>1</v>
      </c>
      <c r="T59" s="9" t="str">
        <v>obj_00b19#0000</v>
      </c>
      <c r="U59" s="9" t="str">
        <f>_xll.qlRateHelperQuoteName(T59,Trigger)</f>
        <v>EUROISDDS29Y</v>
      </c>
      <c r="V59" s="438" t="e">
        <f>_xll.qlRateHelperQuoteValue(T59,_xll.ohTrigger(Trigger,TriggerON))</f>
        <v>#NUM!</v>
      </c>
      <c r="W59" s="239" t="str">
        <f>IFERROR(_xll.qlFuturesRateHelperConvexityAdjustment(T59,Trigger),"--")</f>
        <v>--</v>
      </c>
      <c r="X59" s="10">
        <f>_xll.qlRateHelperEarliestDate(T59,Trigger)</f>
        <v>42244</v>
      </c>
      <c r="Y59" s="10">
        <f>_xll.qlRateHelperLatestDate(T59,Trigger)</f>
        <v>52838</v>
      </c>
      <c r="Z59" s="158" t="e">
        <v>#VALUE!</v>
      </c>
      <c r="AN59" s="97" t="s">
        <v>197</v>
      </c>
      <c r="AO59" s="98" t="e">
        <f>_xll.qlInterestRateIndexFixingDate($AT$1,AP59,Trigger)</f>
        <v>#VALUE!</v>
      </c>
      <c r="AP59" s="98">
        <f>_xll.qlCalendarAdvance(Calendar,AP58,AN59,"f",,Trigger)</f>
        <v>42325</v>
      </c>
      <c r="AQ59" s="98" t="e">
        <f>_xll.qlInterestRateIndexMaturity($AT$1,AP59,Trigger)</f>
        <v>#VALUE!</v>
      </c>
      <c r="AR59" s="242" t="e">
        <f>_xll.qlIndexFixing($AT$1,AO59,TRUE,_xll.ohTrigger(Trigger,Trigger1M))</f>
        <v>#VALUE!</v>
      </c>
      <c r="AS59" s="242" t="e">
        <f>IFERROR(_xll.qlIndexFixing($AT$2,AO59,TRUE,_xll.ohTrigger(Trigger,Trigger1M)),#N/A)</f>
        <v>#N/A</v>
      </c>
      <c r="AT59" s="80"/>
    </row>
    <row r="60" spans="1:46" ht="11.25" customHeight="1" x14ac:dyDescent="0.2">
      <c r="A60" s="69" t="s">
        <v>41</v>
      </c>
      <c r="B60" s="72" t="str">
        <v>30Y</v>
      </c>
      <c r="C60" s="70" t="s">
        <v>120</v>
      </c>
      <c r="D60" s="70" t="str">
        <f t="shared" si="10"/>
        <v>30Y</v>
      </c>
      <c r="E60" s="71">
        <f t="shared" si="3"/>
        <v>2</v>
      </c>
      <c r="F60" s="78" t="str">
        <f t="shared" si="9"/>
        <v>Modified Following</v>
      </c>
      <c r="G60" s="73" t="str">
        <f t="shared" si="4"/>
        <v>TRUE</v>
      </c>
      <c r="H60" s="74" t="s">
        <v>45</v>
      </c>
      <c r="I60" s="357">
        <v>1.5089999999999999E-2</v>
      </c>
      <c r="J60" s="357" t="str">
        <f>IFERROR(_xll.qlSimpleQuote(A60&amp;IF(LEFT(B60,1)="#","STUB",B60),I60,,Permanent,Trigger,TRUE),"--")</f>
        <v>Dp30Y#0000</v>
      </c>
      <c r="K60" s="164" t="str">
        <f t="shared" si="12"/>
        <v>EUROISDDS30Y</v>
      </c>
      <c r="L60" s="76" t="str">
        <f>_xll.qlOISRateHelper(,E60,IF(RIGHT($D60,1)="N","1D",$D60),IF(DataSelect="Mx_Live",$K60,$J60),$L$1,,Permanent,Trigger,ObjectOverwrite)</f>
        <v>obj_00b06#0000</v>
      </c>
      <c r="M60" s="71" t="b">
        <v>1</v>
      </c>
      <c r="P60" s="16" t="str">
        <f t="shared" si="11"/>
        <v>Dp</v>
      </c>
      <c r="Q60" s="16" t="str">
        <f t="shared" si="5"/>
        <v>30Y</v>
      </c>
      <c r="R60" s="9" t="str">
        <f t="shared" si="6"/>
        <v>obj_00b06#0000</v>
      </c>
      <c r="S60" s="9" t="b">
        <f t="shared" si="7"/>
        <v>1</v>
      </c>
      <c r="T60" s="9" t="str">
        <v>obj_00b06#0000</v>
      </c>
      <c r="U60" s="9" t="str">
        <f>_xll.qlRateHelperQuoteName(T60,Trigger)</f>
        <v>EUROISDDS30Y</v>
      </c>
      <c r="V60" s="438" t="e">
        <f>_xll.qlRateHelperQuoteValue(T60,_xll.ohTrigger(Trigger,TriggerON))</f>
        <v>#NUM!</v>
      </c>
      <c r="W60" s="239" t="str">
        <f>IFERROR(_xll.qlFuturesRateHelperConvexityAdjustment(T60,Trigger),"--")</f>
        <v>--</v>
      </c>
      <c r="X60" s="10">
        <f>_xll.qlRateHelperEarliestDate(T60,Trigger)</f>
        <v>42244</v>
      </c>
      <c r="Y60" s="10">
        <f>_xll.qlRateHelperLatestDate(T60,Trigger)</f>
        <v>53202</v>
      </c>
      <c r="Z60" s="158" t="e">
        <v>#VALUE!</v>
      </c>
      <c r="AN60" s="97" t="s">
        <v>197</v>
      </c>
      <c r="AO60" s="98" t="e">
        <f>_xll.qlInterestRateIndexFixingDate($AT$1,AP60,Trigger)</f>
        <v>#VALUE!</v>
      </c>
      <c r="AP60" s="98">
        <f>_xll.qlCalendarAdvance(Calendar,AP59,AN60,"f",,Trigger)</f>
        <v>42326</v>
      </c>
      <c r="AQ60" s="98" t="e">
        <f>_xll.qlInterestRateIndexMaturity($AT$1,AP60,Trigger)</f>
        <v>#VALUE!</v>
      </c>
      <c r="AR60" s="242" t="e">
        <f>_xll.qlIndexFixing($AT$1,AO60,TRUE,_xll.ohTrigger(Trigger,Trigger1M))</f>
        <v>#VALUE!</v>
      </c>
      <c r="AS60" s="242" t="e">
        <f>IFERROR(_xll.qlIndexFixing($AT$2,AO60,TRUE,_xll.ohTrigger(Trigger,Trigger1M)),#N/A)</f>
        <v>#N/A</v>
      </c>
      <c r="AT60" s="80"/>
    </row>
    <row r="61" spans="1:46" ht="11.25" customHeight="1" x14ac:dyDescent="0.2">
      <c r="A61" s="69" t="s">
        <v>41</v>
      </c>
      <c r="B61" s="72" t="str">
        <v>35Y</v>
      </c>
      <c r="C61" s="70" t="s">
        <v>168</v>
      </c>
      <c r="D61" s="70" t="str">
        <f t="shared" si="10"/>
        <v>35Y</v>
      </c>
      <c r="E61" s="71">
        <f t="shared" si="3"/>
        <v>2</v>
      </c>
      <c r="F61" s="78" t="str">
        <f t="shared" si="9"/>
        <v>Modified Following</v>
      </c>
      <c r="G61" s="73" t="str">
        <f t="shared" si="4"/>
        <v>TRUE</v>
      </c>
      <c r="H61" s="74" t="s">
        <v>45</v>
      </c>
      <c r="I61" s="357">
        <v>1.532E-2</v>
      </c>
      <c r="J61" s="357" t="str">
        <f>IFERROR(_xll.qlSimpleQuote(A61&amp;IF(LEFT(B61,1)="#","STUB",B61),I61,,Permanent,Trigger,TRUE),"--")</f>
        <v>Dp35Y#0000</v>
      </c>
      <c r="K61" s="164" t="str">
        <f t="shared" si="12"/>
        <v>EUROISDDS35Y</v>
      </c>
      <c r="L61" s="76" t="str">
        <f>_xll.qlOISRateHelper(,E61,IF(RIGHT($D61,1)="N","1D",$D61),IF(DataSelect="Mx_Live",$K61,$J61),$L$1,,Permanent,Trigger,ObjectOverwrite)</f>
        <v>obj_00b1f#0000</v>
      </c>
      <c r="M61" s="71" t="b">
        <v>1</v>
      </c>
      <c r="P61" s="16" t="str">
        <f t="shared" si="11"/>
        <v>Dp</v>
      </c>
      <c r="Q61" s="16" t="str">
        <f t="shared" si="5"/>
        <v>35Y</v>
      </c>
      <c r="R61" s="9" t="str">
        <f t="shared" si="6"/>
        <v>obj_00b1f#0000</v>
      </c>
      <c r="S61" s="9" t="b">
        <f t="shared" si="7"/>
        <v>1</v>
      </c>
      <c r="T61" s="9" t="str">
        <v>obj_00b1f#0000</v>
      </c>
      <c r="U61" s="9" t="str">
        <f>_xll.qlRateHelperQuoteName(T61,Trigger)</f>
        <v>EUROISDDS35Y</v>
      </c>
      <c r="V61" s="438" t="e">
        <f>_xll.qlRateHelperQuoteValue(T61,_xll.ohTrigger(Trigger,TriggerON))</f>
        <v>#NUM!</v>
      </c>
      <c r="W61" s="239" t="str">
        <f>IFERROR(_xll.qlFuturesRateHelperConvexityAdjustment(T61,Trigger),"--")</f>
        <v>--</v>
      </c>
      <c r="X61" s="10">
        <f>_xll.qlRateHelperEarliestDate(T61,Trigger)</f>
        <v>42244</v>
      </c>
      <c r="Y61" s="10">
        <f>_xll.qlRateHelperLatestDate(T61,Trigger)</f>
        <v>55029</v>
      </c>
      <c r="Z61" s="158" t="e">
        <v>#VALUE!</v>
      </c>
      <c r="AN61" s="97" t="s">
        <v>197</v>
      </c>
      <c r="AO61" s="98" t="e">
        <f>_xll.qlInterestRateIndexFixingDate($AT$1,AP61,Trigger)</f>
        <v>#VALUE!</v>
      </c>
      <c r="AP61" s="98">
        <f>_xll.qlCalendarAdvance(Calendar,AP60,AN61,"f",,Trigger)</f>
        <v>42327</v>
      </c>
      <c r="AQ61" s="98" t="e">
        <f>_xll.qlInterestRateIndexMaturity($AT$1,AP61,Trigger)</f>
        <v>#VALUE!</v>
      </c>
      <c r="AR61" s="242" t="e">
        <f>_xll.qlIndexFixing($AT$1,AO61,TRUE,_xll.ohTrigger(Trigger,Trigger1M))</f>
        <v>#VALUE!</v>
      </c>
      <c r="AS61" s="242" t="e">
        <f>IFERROR(_xll.qlIndexFixing($AT$2,AO61,TRUE,_xll.ohTrigger(Trigger,Trigger1M)),#N/A)</f>
        <v>#N/A</v>
      </c>
      <c r="AT61" s="80"/>
    </row>
    <row r="62" spans="1:46" ht="11.25" customHeight="1" x14ac:dyDescent="0.2">
      <c r="A62" s="69" t="s">
        <v>41</v>
      </c>
      <c r="B62" s="72" t="str">
        <v>40Y</v>
      </c>
      <c r="C62" s="70" t="s">
        <v>173</v>
      </c>
      <c r="D62" s="70" t="str">
        <f t="shared" si="10"/>
        <v>40Y</v>
      </c>
      <c r="E62" s="71">
        <f t="shared" si="3"/>
        <v>2</v>
      </c>
      <c r="F62" s="78" t="str">
        <f t="shared" si="9"/>
        <v>Modified Following</v>
      </c>
      <c r="G62" s="73" t="str">
        <f t="shared" si="4"/>
        <v>TRUE</v>
      </c>
      <c r="H62" s="74" t="s">
        <v>45</v>
      </c>
      <c r="I62" s="357">
        <v>1.542E-2</v>
      </c>
      <c r="J62" s="357" t="str">
        <f>IFERROR(_xll.qlSimpleQuote(A62&amp;IF(LEFT(B62,1)="#","STUB",B62),I62,,Permanent,Trigger,TRUE),"--")</f>
        <v>Dp40Y#0000</v>
      </c>
      <c r="K62" s="164" t="str">
        <f t="shared" si="12"/>
        <v>EUROISDDS40Y</v>
      </c>
      <c r="L62" s="76" t="str">
        <f>_xll.qlOISRateHelper(,E62,IF(RIGHT($D62,1)="N","1D",$D62),IF(DataSelect="Mx_Live",$K62,$J62),$L$1,,Permanent,Trigger,ObjectOverwrite)</f>
        <v>obj_00b20#0000</v>
      </c>
      <c r="M62" s="71" t="b">
        <v>1</v>
      </c>
      <c r="P62" s="16" t="str">
        <f t="shared" si="11"/>
        <v>Dp</v>
      </c>
      <c r="Q62" s="16" t="str">
        <f t="shared" si="5"/>
        <v>40Y</v>
      </c>
      <c r="R62" s="9" t="str">
        <f t="shared" si="6"/>
        <v>obj_00b20#0000</v>
      </c>
      <c r="S62" s="9" t="b">
        <f t="shared" si="7"/>
        <v>1</v>
      </c>
      <c r="T62" s="9" t="str">
        <v>obj_00b20#0000</v>
      </c>
      <c r="U62" s="9" t="str">
        <f>_xll.qlRateHelperQuoteName(T62,Trigger)</f>
        <v>EUROISDDS40Y</v>
      </c>
      <c r="V62" s="438" t="e">
        <f>_xll.qlRateHelperQuoteValue(T62,_xll.ohTrigger(Trigger,TriggerON))</f>
        <v>#NUM!</v>
      </c>
      <c r="W62" s="239" t="str">
        <f>IFERROR(_xll.qlFuturesRateHelperConvexityAdjustment(T62,Trigger),"--")</f>
        <v>--</v>
      </c>
      <c r="X62" s="10">
        <f>_xll.qlRateHelperEarliestDate(T62,Trigger)</f>
        <v>42244</v>
      </c>
      <c r="Y62" s="10">
        <f>_xll.qlRateHelperLatestDate(T62,Trigger)</f>
        <v>56856</v>
      </c>
      <c r="Z62" s="158" t="e">
        <v>#VALUE!</v>
      </c>
      <c r="AN62" s="97" t="s">
        <v>197</v>
      </c>
      <c r="AO62" s="98" t="e">
        <f>_xll.qlInterestRateIndexFixingDate($AT$1,AP62,Trigger)</f>
        <v>#VALUE!</v>
      </c>
      <c r="AP62" s="98">
        <f>_xll.qlCalendarAdvance(Calendar,AP61,AN62,"f",,Trigger)</f>
        <v>42328</v>
      </c>
      <c r="AQ62" s="98" t="e">
        <f>_xll.qlInterestRateIndexMaturity($AT$1,AP62,Trigger)</f>
        <v>#VALUE!</v>
      </c>
      <c r="AR62" s="242" t="e">
        <f>_xll.qlIndexFixing($AT$1,AO62,TRUE,_xll.ohTrigger(Trigger,Trigger1M))</f>
        <v>#VALUE!</v>
      </c>
      <c r="AS62" s="242" t="e">
        <f>IFERROR(_xll.qlIndexFixing($AT$2,AO62,TRUE,_xll.ohTrigger(Trigger,Trigger1M)),#N/A)</f>
        <v>#N/A</v>
      </c>
      <c r="AT62" s="80"/>
    </row>
    <row r="63" spans="1:46" ht="11.25" customHeight="1" x14ac:dyDescent="0.2">
      <c r="A63" s="69" t="s">
        <v>41</v>
      </c>
      <c r="B63" s="72" t="str">
        <v>50Y</v>
      </c>
      <c r="C63" s="70" t="s">
        <v>174</v>
      </c>
      <c r="D63" s="70" t="str">
        <f t="shared" si="10"/>
        <v>50Y</v>
      </c>
      <c r="E63" s="71">
        <f t="shared" si="3"/>
        <v>2</v>
      </c>
      <c r="F63" s="78" t="str">
        <f t="shared" si="9"/>
        <v>Modified Following</v>
      </c>
      <c r="G63" s="73" t="str">
        <f t="shared" si="4"/>
        <v>TRUE</v>
      </c>
      <c r="H63" s="74" t="s">
        <v>45</v>
      </c>
      <c r="I63" s="357">
        <v>1.516E-2</v>
      </c>
      <c r="J63" s="357" t="str">
        <f>IFERROR(_xll.qlSimpleQuote(A63&amp;IF(LEFT(B63,1)="#","STUB",B63),I63,,Permanent,Trigger,TRUE),"--")</f>
        <v>Dp50Y#0000</v>
      </c>
      <c r="K63" s="164" t="str">
        <f t="shared" si="12"/>
        <v>EUROISDDS50Y</v>
      </c>
      <c r="L63" s="76" t="str">
        <f>_xll.qlOISRateHelper(,E63,IF(RIGHT($D63,1)="N","1D",$D63),IF(DataSelect="Mx_Live",$K63,$J63),$L$1,,Permanent,Trigger,ObjectOverwrite)</f>
        <v>obj_00b07#0000</v>
      </c>
      <c r="M63" s="71" t="b">
        <v>1</v>
      </c>
      <c r="P63" s="16" t="str">
        <f t="shared" si="11"/>
        <v>Dp</v>
      </c>
      <c r="Q63" s="16" t="str">
        <f t="shared" si="5"/>
        <v>50Y</v>
      </c>
      <c r="R63" s="9" t="str">
        <f t="shared" si="6"/>
        <v>obj_00b07#0000</v>
      </c>
      <c r="S63" s="9" t="b">
        <f t="shared" si="7"/>
        <v>1</v>
      </c>
      <c r="T63" s="9" t="str">
        <v>obj_00b07#0000</v>
      </c>
      <c r="U63" s="9" t="str">
        <f>_xll.qlRateHelperQuoteName(T63,Trigger)</f>
        <v>EUROISDDS50Y</v>
      </c>
      <c r="V63" s="438" t="e">
        <f>_xll.qlRateHelperQuoteValue(T63,_xll.ohTrigger(Trigger,TriggerON))</f>
        <v>#NUM!</v>
      </c>
      <c r="W63" s="239" t="str">
        <f>IFERROR(_xll.qlFuturesRateHelperConvexityAdjustment(T63,Trigger),"--")</f>
        <v>--</v>
      </c>
      <c r="X63" s="10">
        <f>_xll.qlRateHelperEarliestDate(T63,Trigger)</f>
        <v>42244</v>
      </c>
      <c r="Y63" s="10">
        <f>_xll.qlRateHelperLatestDate(T63,Trigger)</f>
        <v>60507</v>
      </c>
      <c r="Z63" s="158" t="e">
        <v>#VALUE!</v>
      </c>
      <c r="AN63" s="97" t="s">
        <v>197</v>
      </c>
      <c r="AO63" s="98" t="e">
        <f>_xll.qlInterestRateIndexFixingDate($AT$1,AP63,Trigger)</f>
        <v>#VALUE!</v>
      </c>
      <c r="AP63" s="98">
        <f>_xll.qlCalendarAdvance(Calendar,AP62,AN63,"f",,Trigger)</f>
        <v>42331</v>
      </c>
      <c r="AQ63" s="98" t="e">
        <f>_xll.qlInterestRateIndexMaturity($AT$1,AP63,Trigger)</f>
        <v>#VALUE!</v>
      </c>
      <c r="AR63" s="242" t="e">
        <f>_xll.qlIndexFixing($AT$1,AO63,TRUE,_xll.ohTrigger(Trigger,Trigger1M))</f>
        <v>#VALUE!</v>
      </c>
      <c r="AS63" s="242" t="e">
        <f>IFERROR(_xll.qlIndexFixing($AT$2,AO63,TRUE,_xll.ohTrigger(Trigger,Trigger1M)),#N/A)</f>
        <v>#N/A</v>
      </c>
      <c r="AT63" s="80"/>
    </row>
    <row r="64" spans="1:46" ht="11.25" customHeight="1" x14ac:dyDescent="0.2">
      <c r="A64" s="69" t="s">
        <v>41</v>
      </c>
      <c r="B64" s="72" t="str">
        <v>60Y</v>
      </c>
      <c r="C64" s="70" t="s">
        <v>175</v>
      </c>
      <c r="D64" s="70" t="str">
        <f t="shared" si="10"/>
        <v>60Y</v>
      </c>
      <c r="E64" s="71">
        <f t="shared" si="3"/>
        <v>2</v>
      </c>
      <c r="F64" s="78" t="str">
        <f t="shared" si="9"/>
        <v>Modified Following</v>
      </c>
      <c r="G64" s="73" t="str">
        <f t="shared" si="4"/>
        <v>TRUE</v>
      </c>
      <c r="H64" s="74" t="s">
        <v>45</v>
      </c>
      <c r="I64" s="357">
        <v>1.5109999999999998E-2</v>
      </c>
      <c r="J64" s="357" t="str">
        <f>IFERROR(_xll.qlSimpleQuote(A64&amp;IF(LEFT(B64,1)="#","STUB",B64),I64,,Permanent,Trigger,TRUE),"--")</f>
        <v>Dp60Y#0000</v>
      </c>
      <c r="K64" s="164" t="str">
        <f t="shared" si="12"/>
        <v>EUROISDDS60Y</v>
      </c>
      <c r="L64" s="76" t="str">
        <f>_xll.qlOISRateHelper(,E64,IF(RIGHT($D64,1)="N","1D",$D64),IF(DataSelect="Mx_Live",$K64,$J64),$L$1,,Permanent,Trigger,ObjectOverwrite)</f>
        <v>obj_00b28#0000</v>
      </c>
      <c r="M64" s="71" t="b">
        <v>1</v>
      </c>
      <c r="P64" s="16" t="str">
        <f t="shared" si="11"/>
        <v>Dp</v>
      </c>
      <c r="Q64" s="16" t="str">
        <f t="shared" si="5"/>
        <v>60Y</v>
      </c>
      <c r="R64" s="9" t="str">
        <f t="shared" si="6"/>
        <v>obj_00b28#0000</v>
      </c>
      <c r="S64" s="9" t="b">
        <f t="shared" si="7"/>
        <v>1</v>
      </c>
      <c r="T64" s="9" t="str">
        <v>obj_00b28#0000</v>
      </c>
      <c r="U64" s="9" t="str">
        <f>_xll.qlRateHelperQuoteName(T64,Trigger)</f>
        <v>EUROISDDS60Y</v>
      </c>
      <c r="V64" s="438" t="e">
        <f>_xll.qlRateHelperQuoteValue(T64,_xll.ohTrigger(Trigger,TriggerON))</f>
        <v>#NUM!</v>
      </c>
      <c r="W64" s="239" t="str">
        <f>IFERROR(_xll.qlFuturesRateHelperConvexityAdjustment(T64,Trigger),"--")</f>
        <v>--</v>
      </c>
      <c r="X64" s="10">
        <f>_xll.qlRateHelperEarliestDate(T64,Trigger)</f>
        <v>42244</v>
      </c>
      <c r="Y64" s="10">
        <f>_xll.qlRateHelperLatestDate(T64,Trigger)</f>
        <v>64159</v>
      </c>
      <c r="Z64" s="158" t="e">
        <v>#VALUE!</v>
      </c>
      <c r="AN64" s="97" t="s">
        <v>197</v>
      </c>
      <c r="AO64" s="98" t="e">
        <f>_xll.qlInterestRateIndexFixingDate($AT$1,AP64,Trigger)</f>
        <v>#VALUE!</v>
      </c>
      <c r="AP64" s="98">
        <f>_xll.qlCalendarAdvance(Calendar,AP63,AN64,"f",,Trigger)</f>
        <v>42332</v>
      </c>
      <c r="AQ64" s="98" t="e">
        <f>_xll.qlInterestRateIndexMaturity($AT$1,AP64,Trigger)</f>
        <v>#VALUE!</v>
      </c>
      <c r="AR64" s="242" t="e">
        <f>_xll.qlIndexFixing($AT$1,AO64,TRUE,_xll.ohTrigger(Trigger,Trigger1M))</f>
        <v>#VALUE!</v>
      </c>
      <c r="AS64" s="242" t="e">
        <f>IFERROR(_xll.qlIndexFixing($AT$2,AO64,TRUE,_xll.ohTrigger(Trigger,Trigger1M)),#N/A)</f>
        <v>#N/A</v>
      </c>
      <c r="AT64" s="80"/>
    </row>
    <row r="65" spans="1:46" ht="11.25" customHeight="1" x14ac:dyDescent="0.2">
      <c r="A65" s="69" t="s">
        <v>41</v>
      </c>
      <c r="B65" s="72" t="e">
        <v>#N/A</v>
      </c>
      <c r="C65" s="70" t="e">
        <v>#N/A</v>
      </c>
      <c r="D65" s="70" t="e">
        <f t="shared" si="10"/>
        <v>#N/A</v>
      </c>
      <c r="E65" s="71" t="e">
        <f t="shared" si="3"/>
        <v>#N/A</v>
      </c>
      <c r="F65" s="78" t="e">
        <f t="shared" si="9"/>
        <v>#N/A</v>
      </c>
      <c r="G65" s="73" t="e">
        <f t="shared" si="4"/>
        <v>#N/A</v>
      </c>
      <c r="H65" s="74" t="s">
        <v>45</v>
      </c>
      <c r="I65" s="357" t="e">
        <v>#N/A</v>
      </c>
      <c r="J65" s="357" t="str">
        <f>IFERROR(_xll.qlSimpleQuote(A65&amp;IF(LEFT(B65,1)="#","STUB",B65),I65,,Permanent,Trigger,TRUE),"--")</f>
        <v>--</v>
      </c>
      <c r="K65" s="164" t="e">
        <f t="shared" si="12"/>
        <v>#N/A</v>
      </c>
      <c r="L65" s="76" t="e">
        <f>_xll.qlOISRateHelper(,E65,IF(RIGHT($D65,1)="N","1D",$D65),IF(DataSelect="Mx_Live",$K65,$J65),$L$1,,Permanent,Trigger,ObjectOverwrite)</f>
        <v>#VALUE!</v>
      </c>
      <c r="M65" s="71" t="b">
        <v>0</v>
      </c>
      <c r="P65" s="16" t="str">
        <f t="shared" si="11"/>
        <v>Dp</v>
      </c>
      <c r="Q65" s="16" t="e">
        <f t="shared" si="5"/>
        <v>#N/A</v>
      </c>
      <c r="R65" s="9" t="e">
        <f t="shared" si="6"/>
        <v>#VALUE!</v>
      </c>
      <c r="S65" s="9" t="b">
        <f t="shared" si="7"/>
        <v>0</v>
      </c>
      <c r="T65" s="9" t="e">
        <v>#N/A</v>
      </c>
      <c r="U65" s="9" t="e">
        <f>_xll.qlRateHelperQuoteName(T65,Trigger)</f>
        <v>#VALUE!</v>
      </c>
      <c r="V65" s="438" t="e">
        <f>_xll.qlRateHelperQuoteValue(T65,_xll.ohTrigger(Trigger,TriggerON))</f>
        <v>#VALUE!</v>
      </c>
      <c r="W65" s="239" t="str">
        <f>IFERROR(_xll.qlFuturesRateHelperConvexityAdjustment(T65,Trigger),"--")</f>
        <v>--</v>
      </c>
      <c r="X65" s="10" t="e">
        <f>_xll.qlRateHelperEarliestDate(T65,Trigger)</f>
        <v>#VALUE!</v>
      </c>
      <c r="Y65" s="10" t="e">
        <f>_xll.qlRateHelperLatestDate(T65,Trigger)</f>
        <v>#VALUE!</v>
      </c>
      <c r="Z65" s="158" t="e">
        <v>#VALUE!</v>
      </c>
      <c r="AN65" s="97" t="s">
        <v>197</v>
      </c>
      <c r="AO65" s="98" t="e">
        <f>_xll.qlInterestRateIndexFixingDate($AT$1,AP65,Trigger)</f>
        <v>#VALUE!</v>
      </c>
      <c r="AP65" s="98">
        <f>_xll.qlCalendarAdvance(Calendar,AP64,AN65,"f",,Trigger)</f>
        <v>42333</v>
      </c>
      <c r="AQ65" s="98" t="e">
        <f>_xll.qlInterestRateIndexMaturity($AT$1,AP65,Trigger)</f>
        <v>#VALUE!</v>
      </c>
      <c r="AR65" s="242" t="e">
        <f>_xll.qlIndexFixing($AT$1,AO65,TRUE,_xll.ohTrigger(Trigger,Trigger1M))</f>
        <v>#VALUE!</v>
      </c>
      <c r="AS65" s="242" t="e">
        <f>IFERROR(_xll.qlIndexFixing($AT$2,AO65,TRUE,_xll.ohTrigger(Trigger,Trigger1M)),#N/A)</f>
        <v>#N/A</v>
      </c>
      <c r="AT65" s="80"/>
    </row>
    <row r="66" spans="1:46" ht="11.25" customHeight="1" x14ac:dyDescent="0.2">
      <c r="A66" s="69" t="s">
        <v>41</v>
      </c>
      <c r="B66" s="72" t="e">
        <v>#N/A</v>
      </c>
      <c r="C66" s="70" t="e">
        <v>#N/A</v>
      </c>
      <c r="D66" s="70" t="e">
        <f t="shared" si="10"/>
        <v>#N/A</v>
      </c>
      <c r="E66" s="71" t="e">
        <f t="shared" si="3"/>
        <v>#N/A</v>
      </c>
      <c r="F66" s="78" t="e">
        <f t="shared" si="9"/>
        <v>#N/A</v>
      </c>
      <c r="G66" s="73" t="e">
        <f t="shared" si="4"/>
        <v>#N/A</v>
      </c>
      <c r="H66" s="74" t="s">
        <v>45</v>
      </c>
      <c r="I66" s="357" t="e">
        <v>#N/A</v>
      </c>
      <c r="J66" s="357" t="str">
        <f>IFERROR(_xll.qlSimpleQuote(A66&amp;IF(LEFT(B66,1)="#","STUB",B66),I66,,Permanent,Trigger,TRUE),"--")</f>
        <v>--</v>
      </c>
      <c r="K66" s="164" t="e">
        <f t="shared" si="12"/>
        <v>#N/A</v>
      </c>
      <c r="L66" s="76" t="e">
        <f>_xll.qlOISRateHelper(,E66,IF(RIGHT($D66,1)="N","1D",$D66),IF(DataSelect="Mx_Live",$K66,$J66),$L$1,,Permanent,Trigger,ObjectOverwrite)</f>
        <v>#VALUE!</v>
      </c>
      <c r="M66" s="71" t="b">
        <v>0</v>
      </c>
      <c r="P66" s="16" t="str">
        <f t="shared" si="11"/>
        <v>Dp</v>
      </c>
      <c r="Q66" s="16" t="e">
        <f t="shared" si="5"/>
        <v>#N/A</v>
      </c>
      <c r="R66" s="9" t="e">
        <f t="shared" si="6"/>
        <v>#VALUE!</v>
      </c>
      <c r="S66" s="9" t="b">
        <f t="shared" si="7"/>
        <v>0</v>
      </c>
      <c r="T66" s="9" t="e">
        <v>#N/A</v>
      </c>
      <c r="U66" s="9" t="e">
        <f>_xll.qlRateHelperQuoteName(T66,Trigger)</f>
        <v>#VALUE!</v>
      </c>
      <c r="V66" s="438" t="e">
        <f>_xll.qlRateHelperQuoteValue(T66,_xll.ohTrigger(Trigger,TriggerON))</f>
        <v>#VALUE!</v>
      </c>
      <c r="W66" s="239" t="str">
        <f>IFERROR(_xll.qlFuturesRateHelperConvexityAdjustment(T66,Trigger),"--")</f>
        <v>--</v>
      </c>
      <c r="X66" s="10" t="e">
        <f>_xll.qlRateHelperEarliestDate(T66,Trigger)</f>
        <v>#VALUE!</v>
      </c>
      <c r="Y66" s="10" t="e">
        <f>_xll.qlRateHelperLatestDate(T66,Trigger)</f>
        <v>#VALUE!</v>
      </c>
      <c r="Z66" s="158" t="e">
        <v>#VALUE!</v>
      </c>
      <c r="AN66" s="97" t="s">
        <v>197</v>
      </c>
      <c r="AO66" s="98" t="e">
        <f>_xll.qlInterestRateIndexFixingDate($AT$1,AP66,Trigger)</f>
        <v>#VALUE!</v>
      </c>
      <c r="AP66" s="98">
        <f>_xll.qlCalendarAdvance(Calendar,AP65,AN66,"f",,Trigger)</f>
        <v>42334</v>
      </c>
      <c r="AQ66" s="98" t="e">
        <f>_xll.qlInterestRateIndexMaturity($AT$1,AP66,Trigger)</f>
        <v>#VALUE!</v>
      </c>
      <c r="AR66" s="242" t="e">
        <f>_xll.qlIndexFixing($AT$1,AO66,TRUE,_xll.ohTrigger(Trigger,Trigger1M))</f>
        <v>#VALUE!</v>
      </c>
      <c r="AS66" s="242" t="e">
        <f>IFERROR(_xll.qlIndexFixing($AT$2,AO66,TRUE,_xll.ohTrigger(Trigger,Trigger1M)),#N/A)</f>
        <v>#N/A</v>
      </c>
      <c r="AT66" s="80"/>
    </row>
    <row r="67" spans="1:46" ht="11.25" customHeight="1" x14ac:dyDescent="0.2">
      <c r="A67" s="69" t="s">
        <v>41</v>
      </c>
      <c r="B67" s="72" t="e">
        <v>#N/A</v>
      </c>
      <c r="C67" s="70" t="e">
        <v>#N/A</v>
      </c>
      <c r="D67" s="70" t="e">
        <f t="shared" si="10"/>
        <v>#N/A</v>
      </c>
      <c r="E67" s="71" t="e">
        <f t="shared" si="3"/>
        <v>#N/A</v>
      </c>
      <c r="F67" s="78" t="e">
        <f t="shared" si="9"/>
        <v>#N/A</v>
      </c>
      <c r="G67" s="73" t="e">
        <f t="shared" si="4"/>
        <v>#N/A</v>
      </c>
      <c r="H67" s="74" t="s">
        <v>45</v>
      </c>
      <c r="I67" s="357" t="e">
        <v>#N/A</v>
      </c>
      <c r="J67" s="357" t="str">
        <f>IFERROR(_xll.qlSimpleQuote(A67&amp;IF(LEFT(B67,1)="#","STUB",B67),I67,,Permanent,Trigger,TRUE),"--")</f>
        <v>--</v>
      </c>
      <c r="K67" s="164" t="e">
        <f t="shared" si="12"/>
        <v>#N/A</v>
      </c>
      <c r="L67" s="76" t="e">
        <f>_xll.qlOISRateHelper(,E67,IF(RIGHT($D67,1)="N","1D",$D67),IF(DataSelect="Mx_Live",$K67,$J67),$L$1,,Permanent,Trigger,ObjectOverwrite)</f>
        <v>#VALUE!</v>
      </c>
      <c r="M67" s="71" t="b">
        <v>0</v>
      </c>
      <c r="P67" s="16" t="str">
        <f t="shared" si="11"/>
        <v>Dp</v>
      </c>
      <c r="Q67" s="16" t="e">
        <f t="shared" si="5"/>
        <v>#N/A</v>
      </c>
      <c r="R67" s="9" t="e">
        <f t="shared" si="6"/>
        <v>#VALUE!</v>
      </c>
      <c r="S67" s="9" t="b">
        <f t="shared" si="7"/>
        <v>0</v>
      </c>
      <c r="T67" s="9" t="e">
        <v>#N/A</v>
      </c>
      <c r="U67" s="9" t="e">
        <f>_xll.qlRateHelperQuoteName(T67,Trigger)</f>
        <v>#VALUE!</v>
      </c>
      <c r="V67" s="438" t="e">
        <f>_xll.qlRateHelperQuoteValue(T67,_xll.ohTrigger(Trigger,TriggerON))</f>
        <v>#VALUE!</v>
      </c>
      <c r="W67" s="239" t="str">
        <f>IFERROR(_xll.qlFuturesRateHelperConvexityAdjustment(T67,Trigger),"--")</f>
        <v>--</v>
      </c>
      <c r="X67" s="10" t="e">
        <f>_xll.qlRateHelperEarliestDate(T67,Trigger)</f>
        <v>#VALUE!</v>
      </c>
      <c r="Y67" s="10" t="e">
        <f>_xll.qlRateHelperLatestDate(T67,Trigger)</f>
        <v>#VALUE!</v>
      </c>
      <c r="Z67" s="158" t="e">
        <v>#VALUE!</v>
      </c>
      <c r="AN67" s="97" t="s">
        <v>197</v>
      </c>
      <c r="AO67" s="98" t="e">
        <f>_xll.qlInterestRateIndexFixingDate($AT$1,AP67,Trigger)</f>
        <v>#VALUE!</v>
      </c>
      <c r="AP67" s="98">
        <f>_xll.qlCalendarAdvance(Calendar,AP66,AN67,"f",,Trigger)</f>
        <v>42335</v>
      </c>
      <c r="AQ67" s="98" t="e">
        <f>_xll.qlInterestRateIndexMaturity($AT$1,AP67,Trigger)</f>
        <v>#VALUE!</v>
      </c>
      <c r="AR67" s="242" t="e">
        <f>_xll.qlIndexFixing($AT$1,AO67,TRUE,_xll.ohTrigger(Trigger,Trigger1M))</f>
        <v>#VALUE!</v>
      </c>
      <c r="AS67" s="242" t="e">
        <f>IFERROR(_xll.qlIndexFixing($AT$2,AO67,TRUE,_xll.ohTrigger(Trigger,Trigger1M)),#N/A)</f>
        <v>#N/A</v>
      </c>
      <c r="AT67" s="80"/>
    </row>
    <row r="68" spans="1:46" ht="11.25" customHeight="1" x14ac:dyDescent="0.2">
      <c r="A68" s="69" t="s">
        <v>41</v>
      </c>
      <c r="B68" s="72" t="e">
        <v>#N/A</v>
      </c>
      <c r="C68" s="70" t="e">
        <v>#N/A</v>
      </c>
      <c r="D68" s="70" t="e">
        <f t="shared" si="10"/>
        <v>#N/A</v>
      </c>
      <c r="E68" s="71" t="e">
        <f t="shared" ref="E68:E71" si="13">IF(C68="ON",0,IF(C68="TN",1,2))</f>
        <v>#N/A</v>
      </c>
      <c r="F68" s="78" t="e">
        <f t="shared" si="9"/>
        <v>#N/A</v>
      </c>
      <c r="G68" s="73" t="e">
        <f t="shared" ref="G68:G71" si="14">IF(RIGHT(C68,1)="M","TRUE",IF(RIGHT(C68,1)="Y","TRUE","FALSE"))</f>
        <v>#N/A</v>
      </c>
      <c r="H68" s="74" t="s">
        <v>45</v>
      </c>
      <c r="I68" s="357" t="e">
        <v>#N/A</v>
      </c>
      <c r="J68" s="357" t="str">
        <f>IFERROR(_xll.qlSimpleQuote(A68&amp;IF(LEFT(B68,1)="#","STUB",B68),I68,,Permanent,Trigger,TRUE),"--")</f>
        <v>--</v>
      </c>
      <c r="K68" s="164" t="e">
        <f t="shared" si="12"/>
        <v>#N/A</v>
      </c>
      <c r="L68" s="76" t="e">
        <f>_xll.qlOISRateHelper(,E68,IF(RIGHT($D68,1)="N","1D",$D68),IF(DataSelect="Mx_Live",$K68,$J68),$L$1,,Permanent,Trigger,ObjectOverwrite)</f>
        <v>#VALUE!</v>
      </c>
      <c r="M68" s="71" t="b">
        <v>0</v>
      </c>
      <c r="P68" s="16" t="str">
        <f t="shared" si="11"/>
        <v>Dp</v>
      </c>
      <c r="Q68" s="16" t="e">
        <f t="shared" ref="Q68:Q71" si="15">D68</f>
        <v>#N/A</v>
      </c>
      <c r="R68" s="9" t="e">
        <f t="shared" ref="R68:R71" si="16">L68</f>
        <v>#VALUE!</v>
      </c>
      <c r="S68" s="9" t="b">
        <f t="shared" ref="S68:S71" si="17">M68</f>
        <v>0</v>
      </c>
      <c r="T68" s="9" t="e">
        <v>#N/A</v>
      </c>
      <c r="U68" s="9" t="e">
        <f>_xll.qlRateHelperQuoteName(T68,Trigger)</f>
        <v>#VALUE!</v>
      </c>
      <c r="V68" s="438" t="e">
        <f>_xll.qlRateHelperQuoteValue(T68,_xll.ohTrigger(Trigger,TriggerON))</f>
        <v>#VALUE!</v>
      </c>
      <c r="W68" s="239" t="str">
        <f>IFERROR(_xll.qlFuturesRateHelperConvexityAdjustment(T68,Trigger),"--")</f>
        <v>--</v>
      </c>
      <c r="X68" s="10" t="e">
        <f>_xll.qlRateHelperEarliestDate(T68,Trigger)</f>
        <v>#VALUE!</v>
      </c>
      <c r="Y68" s="10" t="e">
        <f>_xll.qlRateHelperLatestDate(T68,Trigger)</f>
        <v>#VALUE!</v>
      </c>
      <c r="Z68" s="158" t="e">
        <v>#VALUE!</v>
      </c>
      <c r="AN68" s="97" t="s">
        <v>197</v>
      </c>
      <c r="AO68" s="98" t="e">
        <f>_xll.qlInterestRateIndexFixingDate($AT$1,AP68,Trigger)</f>
        <v>#VALUE!</v>
      </c>
      <c r="AP68" s="98">
        <f>_xll.qlCalendarAdvance(Calendar,AP67,AN68,"f",,Trigger)</f>
        <v>42338</v>
      </c>
      <c r="AQ68" s="98" t="e">
        <f>_xll.qlInterestRateIndexMaturity($AT$1,AP68,Trigger)</f>
        <v>#VALUE!</v>
      </c>
      <c r="AR68" s="242" t="e">
        <f>_xll.qlIndexFixing($AT$1,AO68,TRUE,_xll.ohTrigger(Trigger,Trigger1M))</f>
        <v>#VALUE!</v>
      </c>
      <c r="AS68" s="242" t="e">
        <f>IFERROR(_xll.qlIndexFixing($AT$2,AO68,TRUE,_xll.ohTrigger(Trigger,Trigger1M)),#N/A)</f>
        <v>#N/A</v>
      </c>
      <c r="AT68" s="80"/>
    </row>
    <row r="69" spans="1:46" ht="11.25" customHeight="1" x14ac:dyDescent="0.2">
      <c r="A69" s="69" t="s">
        <v>41</v>
      </c>
      <c r="B69" s="72" t="e">
        <v>#N/A</v>
      </c>
      <c r="C69" s="70" t="e">
        <v>#N/A</v>
      </c>
      <c r="D69" s="70" t="e">
        <f t="shared" si="10"/>
        <v>#N/A</v>
      </c>
      <c r="E69" s="71" t="e">
        <f t="shared" si="13"/>
        <v>#N/A</v>
      </c>
      <c r="F69" s="78" t="e">
        <f t="shared" si="9"/>
        <v>#N/A</v>
      </c>
      <c r="G69" s="73" t="e">
        <f t="shared" si="14"/>
        <v>#N/A</v>
      </c>
      <c r="H69" s="74" t="s">
        <v>45</v>
      </c>
      <c r="I69" s="357" t="e">
        <v>#N/A</v>
      </c>
      <c r="J69" s="357" t="str">
        <f>IFERROR(_xll.qlSimpleQuote(A69&amp;IF(LEFT(B69,1)="#","STUB",B69),I69,,Permanent,Trigger,TRUE),"--")</f>
        <v>--</v>
      </c>
      <c r="K69" s="164" t="e">
        <f t="shared" si="12"/>
        <v>#N/A</v>
      </c>
      <c r="L69" s="76" t="e">
        <f>_xll.qlOISRateHelper(,E69,IF(RIGHT($D69,1)="N","1D",$D69),IF(DataSelect="Mx_Live",$K69,$J69),$L$1,,Permanent,Trigger,ObjectOverwrite)</f>
        <v>#VALUE!</v>
      </c>
      <c r="M69" s="71" t="b">
        <v>0</v>
      </c>
      <c r="P69" s="16" t="str">
        <f t="shared" si="11"/>
        <v>Dp</v>
      </c>
      <c r="Q69" s="16" t="e">
        <f t="shared" si="15"/>
        <v>#N/A</v>
      </c>
      <c r="R69" s="9" t="e">
        <f t="shared" si="16"/>
        <v>#VALUE!</v>
      </c>
      <c r="S69" s="9" t="b">
        <f t="shared" si="17"/>
        <v>0</v>
      </c>
      <c r="T69" s="9" t="e">
        <v>#N/A</v>
      </c>
      <c r="U69" s="9" t="e">
        <f>_xll.qlRateHelperQuoteName(T69,Trigger)</f>
        <v>#VALUE!</v>
      </c>
      <c r="V69" s="438" t="e">
        <f>_xll.qlRateHelperQuoteValue(T69,_xll.ohTrigger(Trigger,TriggerON))</f>
        <v>#VALUE!</v>
      </c>
      <c r="W69" s="239" t="str">
        <f>IFERROR(_xll.qlFuturesRateHelperConvexityAdjustment(T69,Trigger),"--")</f>
        <v>--</v>
      </c>
      <c r="X69" s="10" t="e">
        <f>_xll.qlRateHelperEarliestDate(T69,Trigger)</f>
        <v>#VALUE!</v>
      </c>
      <c r="Y69" s="10" t="e">
        <f>_xll.qlRateHelperLatestDate(T69,Trigger)</f>
        <v>#VALUE!</v>
      </c>
      <c r="Z69" s="158" t="e">
        <v>#VALUE!</v>
      </c>
      <c r="AN69" s="97" t="s">
        <v>197</v>
      </c>
      <c r="AO69" s="98" t="e">
        <f>_xll.qlInterestRateIndexFixingDate($AT$1,AP69,Trigger)</f>
        <v>#VALUE!</v>
      </c>
      <c r="AP69" s="98">
        <f>_xll.qlCalendarAdvance(Calendar,AP68,AN69,"f",,Trigger)</f>
        <v>42339</v>
      </c>
      <c r="AQ69" s="98" t="e">
        <f>_xll.qlInterestRateIndexMaturity($AT$1,AP69,Trigger)</f>
        <v>#VALUE!</v>
      </c>
      <c r="AR69" s="242" t="e">
        <f>_xll.qlIndexFixing($AT$1,AO69,TRUE,_xll.ohTrigger(Trigger,Trigger1M))</f>
        <v>#VALUE!</v>
      </c>
      <c r="AS69" s="242" t="e">
        <f>IFERROR(_xll.qlIndexFixing($AT$2,AO69,TRUE,_xll.ohTrigger(Trigger,Trigger1M)),#N/A)</f>
        <v>#N/A</v>
      </c>
      <c r="AT69" s="80"/>
    </row>
    <row r="70" spans="1:46" ht="11.25" customHeight="1" x14ac:dyDescent="0.2">
      <c r="A70" s="69" t="s">
        <v>41</v>
      </c>
      <c r="B70" s="72" t="e">
        <v>#N/A</v>
      </c>
      <c r="C70" s="70" t="e">
        <v>#N/A</v>
      </c>
      <c r="D70" s="70" t="e">
        <f t="shared" si="10"/>
        <v>#N/A</v>
      </c>
      <c r="E70" s="71" t="e">
        <f t="shared" si="13"/>
        <v>#N/A</v>
      </c>
      <c r="F70" s="78" t="e">
        <f t="shared" si="9"/>
        <v>#N/A</v>
      </c>
      <c r="G70" s="73" t="e">
        <f t="shared" si="14"/>
        <v>#N/A</v>
      </c>
      <c r="H70" s="74" t="s">
        <v>45</v>
      </c>
      <c r="I70" s="357" t="e">
        <v>#N/A</v>
      </c>
      <c r="J70" s="357" t="str">
        <f>IFERROR(_xll.qlSimpleQuote(A70&amp;IF(LEFT(B70,1)="#","STUB",B70),I70,,Permanent,Trigger,TRUE),"--")</f>
        <v>--</v>
      </c>
      <c r="K70" s="164" t="e">
        <f t="shared" si="12"/>
        <v>#N/A</v>
      </c>
      <c r="L70" s="76" t="e">
        <f>_xll.qlOISRateHelper(,E70,IF(RIGHT($D70,1)="N","1D",$D70),IF(DataSelect="Mx_Live",$K70,$J70),$L$1,,Permanent,Trigger,ObjectOverwrite)</f>
        <v>#VALUE!</v>
      </c>
      <c r="M70" s="71" t="b">
        <v>0</v>
      </c>
      <c r="P70" s="16" t="str">
        <f t="shared" si="11"/>
        <v>Dp</v>
      </c>
      <c r="Q70" s="16" t="e">
        <f t="shared" si="15"/>
        <v>#N/A</v>
      </c>
      <c r="R70" s="9" t="e">
        <f t="shared" si="16"/>
        <v>#VALUE!</v>
      </c>
      <c r="S70" s="9" t="b">
        <f t="shared" si="17"/>
        <v>0</v>
      </c>
      <c r="T70" s="9" t="e">
        <v>#N/A</v>
      </c>
      <c r="U70" s="9" t="e">
        <f>_xll.qlRateHelperQuoteName(T70,Trigger)</f>
        <v>#VALUE!</v>
      </c>
      <c r="V70" s="438" t="e">
        <f>_xll.qlRateHelperQuoteValue(T70,_xll.ohTrigger(Trigger,TriggerON))</f>
        <v>#VALUE!</v>
      </c>
      <c r="W70" s="239" t="str">
        <f>IFERROR(_xll.qlFuturesRateHelperConvexityAdjustment(T70,Trigger),"--")</f>
        <v>--</v>
      </c>
      <c r="X70" s="10" t="e">
        <f>_xll.qlRateHelperEarliestDate(T70,Trigger)</f>
        <v>#VALUE!</v>
      </c>
      <c r="Y70" s="10" t="e">
        <f>_xll.qlRateHelperLatestDate(T70,Trigger)</f>
        <v>#VALUE!</v>
      </c>
      <c r="Z70" s="158" t="e">
        <v>#VALUE!</v>
      </c>
      <c r="AN70" s="97" t="s">
        <v>197</v>
      </c>
      <c r="AO70" s="98" t="e">
        <f>_xll.qlInterestRateIndexFixingDate($AT$1,AP70,Trigger)</f>
        <v>#VALUE!</v>
      </c>
      <c r="AP70" s="98">
        <f>_xll.qlCalendarAdvance(Calendar,AP69,AN70,"f",,Trigger)</f>
        <v>42340</v>
      </c>
      <c r="AQ70" s="98" t="e">
        <f>_xll.qlInterestRateIndexMaturity($AT$1,AP70,Trigger)</f>
        <v>#VALUE!</v>
      </c>
      <c r="AR70" s="242" t="e">
        <f>_xll.qlIndexFixing($AT$1,AO70,TRUE,_xll.ohTrigger(Trigger,Trigger1M))</f>
        <v>#VALUE!</v>
      </c>
      <c r="AS70" s="242" t="e">
        <f>IFERROR(_xll.qlIndexFixing($AT$2,AO70,TRUE,_xll.ohTrigger(Trigger,Trigger1M)),#N/A)</f>
        <v>#N/A</v>
      </c>
      <c r="AT70" s="80"/>
    </row>
    <row r="71" spans="1:46" ht="11.25" customHeight="1" x14ac:dyDescent="0.2">
      <c r="A71" s="4" t="s">
        <v>41</v>
      </c>
      <c r="B71" s="13" t="e">
        <v>#N/A</v>
      </c>
      <c r="C71" s="14" t="e">
        <v>#N/A</v>
      </c>
      <c r="D71" s="14" t="e">
        <f t="shared" si="10"/>
        <v>#N/A</v>
      </c>
      <c r="E71" s="12" t="e">
        <f t="shared" si="13"/>
        <v>#N/A</v>
      </c>
      <c r="F71" s="18" t="e">
        <f t="shared" si="9"/>
        <v>#N/A</v>
      </c>
      <c r="G71" s="15" t="e">
        <f t="shared" si="14"/>
        <v>#N/A</v>
      </c>
      <c r="H71" s="5" t="s">
        <v>45</v>
      </c>
      <c r="I71" s="359" t="e">
        <v>#N/A</v>
      </c>
      <c r="J71" s="359" t="str">
        <f>IFERROR(_xll.qlSimpleQuote(A71&amp;IF(LEFT(B71,1)="#","STUB",B71),I71,,Permanent,Trigger,TRUE),"--")</f>
        <v>--</v>
      </c>
      <c r="K71" s="166" t="e">
        <f t="shared" si="12"/>
        <v>#N/A</v>
      </c>
      <c r="L71" s="7" t="e">
        <f>_xll.qlOISRateHelper(,E71,IF(RIGHT($D71,1)="N","1D",$D71),IF(DataSelect="Mx_Live",$K71,$J71),$L$1,,Permanent,Trigger,ObjectOverwrite)</f>
        <v>#VALUE!</v>
      </c>
      <c r="M71" s="12" t="b">
        <v>0</v>
      </c>
      <c r="P71" s="17" t="str">
        <f t="shared" si="11"/>
        <v>Dp</v>
      </c>
      <c r="Q71" s="17" t="e">
        <f t="shared" si="15"/>
        <v>#N/A</v>
      </c>
      <c r="R71" s="11" t="e">
        <f t="shared" si="16"/>
        <v>#VALUE!</v>
      </c>
      <c r="S71" s="11" t="b">
        <f t="shared" si="17"/>
        <v>0</v>
      </c>
      <c r="T71" s="11" t="e">
        <v>#N/A</v>
      </c>
      <c r="U71" s="11" t="e">
        <f>_xll.qlRateHelperQuoteName(T71,Trigger)</f>
        <v>#VALUE!</v>
      </c>
      <c r="V71" s="439" t="e">
        <f>_xll.qlRateHelperQuoteValue(T71,_xll.ohTrigger(Trigger,TriggerON))</f>
        <v>#VALUE!</v>
      </c>
      <c r="W71" s="240" t="str">
        <f>IFERROR(_xll.qlFuturesRateHelperConvexityAdjustment(T71,Trigger),"--")</f>
        <v>--</v>
      </c>
      <c r="X71" s="19" t="e">
        <f>_xll.qlRateHelperEarliestDate(T71,Trigger)</f>
        <v>#VALUE!</v>
      </c>
      <c r="Y71" s="19" t="e">
        <f>_xll.qlRateHelperLatestDate(T71,Trigger)</f>
        <v>#VALUE!</v>
      </c>
      <c r="Z71" s="159" t="e">
        <v>#VALUE!</v>
      </c>
      <c r="AN71" s="97" t="s">
        <v>197</v>
      </c>
      <c r="AO71" s="98" t="e">
        <f>_xll.qlInterestRateIndexFixingDate($AT$1,AP71,Trigger)</f>
        <v>#VALUE!</v>
      </c>
      <c r="AP71" s="98">
        <f>_xll.qlCalendarAdvance(Calendar,AP70,AN71,"f",,Trigger)</f>
        <v>42341</v>
      </c>
      <c r="AQ71" s="98" t="e">
        <f>_xll.qlInterestRateIndexMaturity($AT$1,AP71,Trigger)</f>
        <v>#VALUE!</v>
      </c>
      <c r="AR71" s="242" t="e">
        <f>_xll.qlIndexFixing($AT$1,AO71,TRUE,_xll.ohTrigger(Trigger,Trigger1M))</f>
        <v>#VALUE!</v>
      </c>
      <c r="AS71" s="242" t="e">
        <f>IFERROR(_xll.qlIndexFixing($AT$2,AO71,TRUE,_xll.ohTrigger(Trigger,Trigger1M)),#N/A)</f>
        <v>#N/A</v>
      </c>
      <c r="AT71" s="80"/>
    </row>
    <row r="72" spans="1:46" ht="11.25" customHeight="1" x14ac:dyDescent="0.2">
      <c r="AN72" s="97" t="s">
        <v>197</v>
      </c>
      <c r="AO72" s="98" t="e">
        <f>_xll.qlInterestRateIndexFixingDate($AT$1,AP72,Trigger)</f>
        <v>#VALUE!</v>
      </c>
      <c r="AP72" s="98">
        <f>_xll.qlCalendarAdvance(Calendar,AP71,AN72,"f",,Trigger)</f>
        <v>42342</v>
      </c>
      <c r="AQ72" s="98" t="e">
        <f>_xll.qlInterestRateIndexMaturity($AT$1,AP72,Trigger)</f>
        <v>#VALUE!</v>
      </c>
      <c r="AR72" s="242" t="e">
        <f>_xll.qlIndexFixing($AT$1,AO72,TRUE,_xll.ohTrigger(Trigger,Trigger1M))</f>
        <v>#VALUE!</v>
      </c>
      <c r="AS72" s="242" t="e">
        <f>IFERROR(_xll.qlIndexFixing($AT$2,AO72,TRUE,_xll.ohTrigger(Trigger,Trigger1M)),#N/A)</f>
        <v>#N/A</v>
      </c>
    </row>
    <row r="73" spans="1:46" ht="11.25" customHeight="1" x14ac:dyDescent="0.2">
      <c r="AN73" s="97" t="s">
        <v>197</v>
      </c>
      <c r="AO73" s="98" t="e">
        <f>_xll.qlInterestRateIndexFixingDate($AT$1,AP73,Trigger)</f>
        <v>#VALUE!</v>
      </c>
      <c r="AP73" s="98">
        <f>_xll.qlCalendarAdvance(Calendar,AP72,AN73,"f",,Trigger)</f>
        <v>42345</v>
      </c>
      <c r="AQ73" s="98" t="e">
        <f>_xll.qlInterestRateIndexMaturity($AT$1,AP73,Trigger)</f>
        <v>#VALUE!</v>
      </c>
      <c r="AR73" s="242" t="e">
        <f>_xll.qlIndexFixing($AT$1,AO73,TRUE,_xll.ohTrigger(Trigger,Trigger1M))</f>
        <v>#VALUE!</v>
      </c>
      <c r="AS73" s="242" t="e">
        <f>IFERROR(_xll.qlIndexFixing($AT$2,AO73,TRUE,_xll.ohTrigger(Trigger,Trigger1M)),#N/A)</f>
        <v>#N/A</v>
      </c>
    </row>
    <row r="74" spans="1:46" ht="11.25" customHeight="1" x14ac:dyDescent="0.2">
      <c r="AN74" s="97" t="s">
        <v>197</v>
      </c>
      <c r="AO74" s="98" t="e">
        <f>_xll.qlInterestRateIndexFixingDate($AT$1,AP74,Trigger)</f>
        <v>#VALUE!</v>
      </c>
      <c r="AP74" s="98">
        <f>_xll.qlCalendarAdvance(Calendar,AP73,AN74,"f",,Trigger)</f>
        <v>42346</v>
      </c>
      <c r="AQ74" s="98" t="e">
        <f>_xll.qlInterestRateIndexMaturity($AT$1,AP74,Trigger)</f>
        <v>#VALUE!</v>
      </c>
      <c r="AR74" s="242" t="e">
        <f>_xll.qlIndexFixing($AT$1,AO74,TRUE,_xll.ohTrigger(Trigger,Trigger1M))</f>
        <v>#VALUE!</v>
      </c>
      <c r="AS74" s="242" t="e">
        <f>IFERROR(_xll.qlIndexFixing($AT$2,AO74,TRUE,_xll.ohTrigger(Trigger,Trigger1M)),#N/A)</f>
        <v>#N/A</v>
      </c>
    </row>
    <row r="75" spans="1:46" ht="11.25" customHeight="1" x14ac:dyDescent="0.2">
      <c r="AN75" s="97" t="s">
        <v>197</v>
      </c>
      <c r="AO75" s="98" t="e">
        <f>_xll.qlInterestRateIndexFixingDate($AT$1,AP75,Trigger)</f>
        <v>#VALUE!</v>
      </c>
      <c r="AP75" s="98">
        <f>_xll.qlCalendarAdvance(Calendar,AP74,AN75,"f",,Trigger)</f>
        <v>42347</v>
      </c>
      <c r="AQ75" s="98" t="e">
        <f>_xll.qlInterestRateIndexMaturity($AT$1,AP75,Trigger)</f>
        <v>#VALUE!</v>
      </c>
      <c r="AR75" s="242" t="e">
        <f>_xll.qlIndexFixing($AT$1,AO75,TRUE,_xll.ohTrigger(Trigger,Trigger1M))</f>
        <v>#VALUE!</v>
      </c>
      <c r="AS75" s="242" t="e">
        <f>IFERROR(_xll.qlIndexFixing($AT$2,AO75,TRUE,_xll.ohTrigger(Trigger,Trigger1M)),#N/A)</f>
        <v>#N/A</v>
      </c>
    </row>
    <row r="76" spans="1:46" ht="11.25" customHeight="1" x14ac:dyDescent="0.2">
      <c r="AN76" s="97" t="s">
        <v>197</v>
      </c>
      <c r="AO76" s="98" t="e">
        <f>_xll.qlInterestRateIndexFixingDate($AT$1,AP76,Trigger)</f>
        <v>#VALUE!</v>
      </c>
      <c r="AP76" s="98">
        <f>_xll.qlCalendarAdvance(Calendar,AP75,AN76,"f",,Trigger)</f>
        <v>42348</v>
      </c>
      <c r="AQ76" s="98" t="e">
        <f>_xll.qlInterestRateIndexMaturity($AT$1,AP76,Trigger)</f>
        <v>#VALUE!</v>
      </c>
      <c r="AR76" s="242" t="e">
        <f>_xll.qlIndexFixing($AT$1,AO76,TRUE,_xll.ohTrigger(Trigger,Trigger1M))</f>
        <v>#VALUE!</v>
      </c>
      <c r="AS76" s="242" t="e">
        <f>IFERROR(_xll.qlIndexFixing($AT$2,AO76,TRUE,_xll.ohTrigger(Trigger,Trigger1M)),#N/A)</f>
        <v>#N/A</v>
      </c>
    </row>
    <row r="77" spans="1:46" ht="11.25" customHeight="1" x14ac:dyDescent="0.2">
      <c r="AN77" s="97" t="s">
        <v>197</v>
      </c>
      <c r="AO77" s="98" t="e">
        <f>_xll.qlInterestRateIndexFixingDate($AT$1,AP77,Trigger)</f>
        <v>#VALUE!</v>
      </c>
      <c r="AP77" s="98">
        <f>_xll.qlCalendarAdvance(Calendar,AP76,AN77,"f",,Trigger)</f>
        <v>42349</v>
      </c>
      <c r="AQ77" s="98" t="e">
        <f>_xll.qlInterestRateIndexMaturity($AT$1,AP77,Trigger)</f>
        <v>#VALUE!</v>
      </c>
      <c r="AR77" s="242" t="e">
        <f>_xll.qlIndexFixing($AT$1,AO77,TRUE,_xll.ohTrigger(Trigger,Trigger1M))</f>
        <v>#VALUE!</v>
      </c>
      <c r="AS77" s="242" t="e">
        <f>IFERROR(_xll.qlIndexFixing($AT$2,AO77,TRUE,_xll.ohTrigger(Trigger,Trigger1M)),#N/A)</f>
        <v>#N/A</v>
      </c>
    </row>
    <row r="78" spans="1:46" ht="11.25" customHeight="1" x14ac:dyDescent="0.2">
      <c r="AN78" s="97" t="s">
        <v>197</v>
      </c>
      <c r="AO78" s="98" t="e">
        <f>_xll.qlInterestRateIndexFixingDate($AT$1,AP78,Trigger)</f>
        <v>#VALUE!</v>
      </c>
      <c r="AP78" s="98">
        <f>_xll.qlCalendarAdvance(Calendar,AP77,AN78,"f",,Trigger)</f>
        <v>42352</v>
      </c>
      <c r="AQ78" s="98" t="e">
        <f>_xll.qlInterestRateIndexMaturity($AT$1,AP78,Trigger)</f>
        <v>#VALUE!</v>
      </c>
      <c r="AR78" s="242" t="e">
        <f>_xll.qlIndexFixing($AT$1,AO78,TRUE,_xll.ohTrigger(Trigger,Trigger1M))</f>
        <v>#VALUE!</v>
      </c>
      <c r="AS78" s="242" t="e">
        <f>IFERROR(_xll.qlIndexFixing($AT$2,AO78,TRUE,_xll.ohTrigger(Trigger,Trigger1M)),#N/A)</f>
        <v>#N/A</v>
      </c>
    </row>
    <row r="79" spans="1:46" ht="11.25" customHeight="1" x14ac:dyDescent="0.2">
      <c r="AN79" s="97" t="s">
        <v>197</v>
      </c>
      <c r="AO79" s="98" t="e">
        <f>_xll.qlInterestRateIndexFixingDate($AT$1,AP79,Trigger)</f>
        <v>#VALUE!</v>
      </c>
      <c r="AP79" s="98">
        <f>_xll.qlCalendarAdvance(Calendar,AP78,AN79,"f",,Trigger)</f>
        <v>42353</v>
      </c>
      <c r="AQ79" s="98" t="e">
        <f>_xll.qlInterestRateIndexMaturity($AT$1,AP79,Trigger)</f>
        <v>#VALUE!</v>
      </c>
      <c r="AR79" s="242" t="e">
        <f>_xll.qlIndexFixing($AT$1,AO79,TRUE,_xll.ohTrigger(Trigger,Trigger1M))</f>
        <v>#VALUE!</v>
      </c>
      <c r="AS79" s="242" t="e">
        <f>IFERROR(_xll.qlIndexFixing($AT$2,AO79,TRUE,_xll.ohTrigger(Trigger,Trigger1M)),#N/A)</f>
        <v>#N/A</v>
      </c>
    </row>
    <row r="80" spans="1:46" ht="11.25" customHeight="1" x14ac:dyDescent="0.2">
      <c r="AN80" s="97" t="s">
        <v>197</v>
      </c>
      <c r="AO80" s="98" t="e">
        <f>_xll.qlInterestRateIndexFixingDate($AT$1,AP80,Trigger)</f>
        <v>#VALUE!</v>
      </c>
      <c r="AP80" s="98">
        <f>_xll.qlCalendarAdvance(Calendar,AP79,AN80,"f",,Trigger)</f>
        <v>42354</v>
      </c>
      <c r="AQ80" s="98" t="e">
        <f>_xll.qlInterestRateIndexMaturity($AT$1,AP80,Trigger)</f>
        <v>#VALUE!</v>
      </c>
      <c r="AR80" s="242" t="e">
        <f>_xll.qlIndexFixing($AT$1,AO80,TRUE,_xll.ohTrigger(Trigger,Trigger1M))</f>
        <v>#VALUE!</v>
      </c>
      <c r="AS80" s="242" t="e">
        <f>IFERROR(_xll.qlIndexFixing($AT$2,AO80,TRUE,_xll.ohTrigger(Trigger,Trigger1M)),#N/A)</f>
        <v>#N/A</v>
      </c>
    </row>
    <row r="81" spans="40:45" x14ac:dyDescent="0.2">
      <c r="AN81" s="97" t="s">
        <v>197</v>
      </c>
      <c r="AO81" s="98" t="e">
        <f>_xll.qlInterestRateIndexFixingDate($AT$1,AP81,Trigger)</f>
        <v>#VALUE!</v>
      </c>
      <c r="AP81" s="98">
        <f>_xll.qlCalendarAdvance(Calendar,AP80,AN81,"f",,Trigger)</f>
        <v>42355</v>
      </c>
      <c r="AQ81" s="98" t="e">
        <f>_xll.qlInterestRateIndexMaturity($AT$1,AP81,Trigger)</f>
        <v>#VALUE!</v>
      </c>
      <c r="AR81" s="242" t="e">
        <f>_xll.qlIndexFixing($AT$1,AO81,TRUE,_xll.ohTrigger(Trigger,Trigger1M))</f>
        <v>#VALUE!</v>
      </c>
      <c r="AS81" s="242" t="e">
        <f>IFERROR(_xll.qlIndexFixing($AT$2,AO81,TRUE,_xll.ohTrigger(Trigger,Trigger1M)),#N/A)</f>
        <v>#N/A</v>
      </c>
    </row>
    <row r="82" spans="40:45" x14ac:dyDescent="0.2">
      <c r="AN82" s="97" t="s">
        <v>197</v>
      </c>
      <c r="AO82" s="98" t="e">
        <f>_xll.qlInterestRateIndexFixingDate($AT$1,AP82,Trigger)</f>
        <v>#VALUE!</v>
      </c>
      <c r="AP82" s="98">
        <f>_xll.qlCalendarAdvance(Calendar,AP81,AN82,"f",,Trigger)</f>
        <v>42356</v>
      </c>
      <c r="AQ82" s="98" t="e">
        <f>_xll.qlInterestRateIndexMaturity($AT$1,AP82,Trigger)</f>
        <v>#VALUE!</v>
      </c>
      <c r="AR82" s="242" t="e">
        <f>_xll.qlIndexFixing($AT$1,AO82,TRUE,_xll.ohTrigger(Trigger,Trigger1M))</f>
        <v>#VALUE!</v>
      </c>
      <c r="AS82" s="242" t="e">
        <f>IFERROR(_xll.qlIndexFixing($AT$2,AO82,TRUE,_xll.ohTrigger(Trigger,Trigger1M)),#N/A)</f>
        <v>#N/A</v>
      </c>
    </row>
    <row r="83" spans="40:45" x14ac:dyDescent="0.2">
      <c r="AN83" s="97" t="s">
        <v>197</v>
      </c>
      <c r="AO83" s="98" t="e">
        <f>_xll.qlInterestRateIndexFixingDate($AT$1,AP83,Trigger)</f>
        <v>#VALUE!</v>
      </c>
      <c r="AP83" s="98">
        <f>_xll.qlCalendarAdvance(Calendar,AP82,AN83,"f",,Trigger)</f>
        <v>42359</v>
      </c>
      <c r="AQ83" s="98" t="e">
        <f>_xll.qlInterestRateIndexMaturity($AT$1,AP83,Trigger)</f>
        <v>#VALUE!</v>
      </c>
      <c r="AR83" s="242" t="e">
        <f>_xll.qlIndexFixing($AT$1,AO83,TRUE,_xll.ohTrigger(Trigger,Trigger1M))</f>
        <v>#VALUE!</v>
      </c>
      <c r="AS83" s="242" t="e">
        <f>IFERROR(_xll.qlIndexFixing($AT$2,AO83,TRUE,_xll.ohTrigger(Trigger,Trigger1M)),#N/A)</f>
        <v>#N/A</v>
      </c>
    </row>
    <row r="84" spans="40:45" x14ac:dyDescent="0.2">
      <c r="AN84" s="97" t="s">
        <v>197</v>
      </c>
      <c r="AO84" s="98" t="e">
        <f>_xll.qlInterestRateIndexFixingDate($AT$1,AP84,Trigger)</f>
        <v>#VALUE!</v>
      </c>
      <c r="AP84" s="98">
        <f>_xll.qlCalendarAdvance(Calendar,AP83,AN84,"f",,Trigger)</f>
        <v>42360</v>
      </c>
      <c r="AQ84" s="98" t="e">
        <f>_xll.qlInterestRateIndexMaturity($AT$1,AP84,Trigger)</f>
        <v>#VALUE!</v>
      </c>
      <c r="AR84" s="242" t="e">
        <f>_xll.qlIndexFixing($AT$1,AO84,TRUE,_xll.ohTrigger(Trigger,Trigger1M))</f>
        <v>#VALUE!</v>
      </c>
      <c r="AS84" s="242" t="e">
        <f>IFERROR(_xll.qlIndexFixing($AT$2,AO84,TRUE,_xll.ohTrigger(Trigger,Trigger1M)),#N/A)</f>
        <v>#N/A</v>
      </c>
    </row>
    <row r="85" spans="40:45" x14ac:dyDescent="0.2">
      <c r="AN85" s="97" t="s">
        <v>197</v>
      </c>
      <c r="AO85" s="98" t="e">
        <f>_xll.qlInterestRateIndexFixingDate($AT$1,AP85,Trigger)</f>
        <v>#VALUE!</v>
      </c>
      <c r="AP85" s="98">
        <f>_xll.qlCalendarAdvance(Calendar,AP84,AN85,"f",,Trigger)</f>
        <v>42361</v>
      </c>
      <c r="AQ85" s="98" t="e">
        <f>_xll.qlInterestRateIndexMaturity($AT$1,AP85,Trigger)</f>
        <v>#VALUE!</v>
      </c>
      <c r="AR85" s="242" t="e">
        <f>_xll.qlIndexFixing($AT$1,AO85,TRUE,_xll.ohTrigger(Trigger,Trigger1M))</f>
        <v>#VALUE!</v>
      </c>
      <c r="AS85" s="242" t="e">
        <f>IFERROR(_xll.qlIndexFixing($AT$2,AO85,TRUE,_xll.ohTrigger(Trigger,Trigger1M)),#N/A)</f>
        <v>#N/A</v>
      </c>
    </row>
    <row r="86" spans="40:45" x14ac:dyDescent="0.2">
      <c r="AN86" s="97" t="s">
        <v>197</v>
      </c>
      <c r="AO86" s="98" t="e">
        <f>_xll.qlInterestRateIndexFixingDate($AT$1,AP86,Trigger)</f>
        <v>#VALUE!</v>
      </c>
      <c r="AP86" s="98">
        <f>_xll.qlCalendarAdvance(Calendar,AP85,AN86,"f",,Trigger)</f>
        <v>42362</v>
      </c>
      <c r="AQ86" s="98" t="e">
        <f>_xll.qlInterestRateIndexMaturity($AT$1,AP86,Trigger)</f>
        <v>#VALUE!</v>
      </c>
      <c r="AR86" s="242" t="e">
        <f>_xll.qlIndexFixing($AT$1,AO86,TRUE,_xll.ohTrigger(Trigger,Trigger1M))</f>
        <v>#VALUE!</v>
      </c>
      <c r="AS86" s="242" t="e">
        <f>IFERROR(_xll.qlIndexFixing($AT$2,AO86,TRUE,_xll.ohTrigger(Trigger,Trigger1M)),#N/A)</f>
        <v>#N/A</v>
      </c>
    </row>
    <row r="87" spans="40:45" x14ac:dyDescent="0.2">
      <c r="AN87" s="97" t="s">
        <v>197</v>
      </c>
      <c r="AO87" s="98" t="e">
        <f>_xll.qlInterestRateIndexFixingDate($AT$1,AP87,Trigger)</f>
        <v>#VALUE!</v>
      </c>
      <c r="AP87" s="98">
        <f>_xll.qlCalendarAdvance(Calendar,AP86,AN87,"f",,Trigger)</f>
        <v>42366</v>
      </c>
      <c r="AQ87" s="98" t="e">
        <f>_xll.qlInterestRateIndexMaturity($AT$1,AP87,Trigger)</f>
        <v>#VALUE!</v>
      </c>
      <c r="AR87" s="242" t="e">
        <f>_xll.qlIndexFixing($AT$1,AO87,TRUE,_xll.ohTrigger(Trigger,Trigger1M))</f>
        <v>#VALUE!</v>
      </c>
      <c r="AS87" s="242" t="e">
        <f>IFERROR(_xll.qlIndexFixing($AT$2,AO87,TRUE,_xll.ohTrigger(Trigger,Trigger1M)),#N/A)</f>
        <v>#N/A</v>
      </c>
    </row>
    <row r="88" spans="40:45" x14ac:dyDescent="0.2">
      <c r="AN88" s="97" t="s">
        <v>197</v>
      </c>
      <c r="AO88" s="98" t="e">
        <f>_xll.qlInterestRateIndexFixingDate($AT$1,AP88,Trigger)</f>
        <v>#VALUE!</v>
      </c>
      <c r="AP88" s="98">
        <f>_xll.qlCalendarAdvance(Calendar,AP87,AN88,"f",,Trigger)</f>
        <v>42367</v>
      </c>
      <c r="AQ88" s="98" t="e">
        <f>_xll.qlInterestRateIndexMaturity($AT$1,AP88,Trigger)</f>
        <v>#VALUE!</v>
      </c>
      <c r="AR88" s="242" t="e">
        <f>_xll.qlIndexFixing($AT$1,AO88,TRUE,_xll.ohTrigger(Trigger,Trigger1M))</f>
        <v>#VALUE!</v>
      </c>
      <c r="AS88" s="242" t="e">
        <f>IFERROR(_xll.qlIndexFixing($AT$2,AO88,TRUE,_xll.ohTrigger(Trigger,Trigger1M)),#N/A)</f>
        <v>#N/A</v>
      </c>
    </row>
    <row r="89" spans="40:45" x14ac:dyDescent="0.2">
      <c r="AN89" s="97" t="s">
        <v>197</v>
      </c>
      <c r="AO89" s="98" t="e">
        <f>_xll.qlInterestRateIndexFixingDate($AT$1,AP89,Trigger)</f>
        <v>#VALUE!</v>
      </c>
      <c r="AP89" s="98">
        <f>_xll.qlCalendarAdvance(Calendar,AP88,AN89,"f",,Trigger)</f>
        <v>42368</v>
      </c>
      <c r="AQ89" s="98" t="e">
        <f>_xll.qlInterestRateIndexMaturity($AT$1,AP89,Trigger)</f>
        <v>#VALUE!</v>
      </c>
      <c r="AR89" s="242" t="e">
        <f>_xll.qlIndexFixing($AT$1,AO89,TRUE,_xll.ohTrigger(Trigger,Trigger1M))</f>
        <v>#VALUE!</v>
      </c>
      <c r="AS89" s="242" t="e">
        <f>IFERROR(_xll.qlIndexFixing($AT$2,AO89,TRUE,_xll.ohTrigger(Trigger,Trigger1M)),#N/A)</f>
        <v>#N/A</v>
      </c>
    </row>
    <row r="90" spans="40:45" x14ac:dyDescent="0.2">
      <c r="AN90" s="97" t="s">
        <v>197</v>
      </c>
      <c r="AO90" s="98" t="e">
        <f>_xll.qlInterestRateIndexFixingDate($AT$1,AP90,Trigger)</f>
        <v>#VALUE!</v>
      </c>
      <c r="AP90" s="98">
        <f>_xll.qlCalendarAdvance(Calendar,AP89,AN90,"f",,Trigger)</f>
        <v>42369</v>
      </c>
      <c r="AQ90" s="98" t="e">
        <f>_xll.qlInterestRateIndexMaturity($AT$1,AP90,Trigger)</f>
        <v>#VALUE!</v>
      </c>
      <c r="AR90" s="242" t="e">
        <f>_xll.qlIndexFixing($AT$1,AO90,TRUE,_xll.ohTrigger(Trigger,Trigger1M))</f>
        <v>#VALUE!</v>
      </c>
      <c r="AS90" s="242" t="e">
        <f>IFERROR(_xll.qlIndexFixing($AT$2,AO90,TRUE,_xll.ohTrigger(Trigger,Trigger1M)),#N/A)</f>
        <v>#N/A</v>
      </c>
    </row>
    <row r="91" spans="40:45" x14ac:dyDescent="0.2">
      <c r="AN91" s="97" t="s">
        <v>197</v>
      </c>
      <c r="AO91" s="98" t="e">
        <f>_xll.qlInterestRateIndexFixingDate($AT$1,AP91,Trigger)</f>
        <v>#VALUE!</v>
      </c>
      <c r="AP91" s="98">
        <f>_xll.qlCalendarAdvance(Calendar,AP90,AN91,"f",,Trigger)</f>
        <v>42373</v>
      </c>
      <c r="AQ91" s="98" t="e">
        <f>_xll.qlInterestRateIndexMaturity($AT$1,AP91,Trigger)</f>
        <v>#VALUE!</v>
      </c>
      <c r="AR91" s="242" t="e">
        <f>_xll.qlIndexFixing($AT$1,AO91,TRUE,_xll.ohTrigger(Trigger,Trigger1M))</f>
        <v>#VALUE!</v>
      </c>
      <c r="AS91" s="242" t="e">
        <f>IFERROR(_xll.qlIndexFixing($AT$2,AO91,TRUE,_xll.ohTrigger(Trigger,Trigger1M)),#N/A)</f>
        <v>#N/A</v>
      </c>
    </row>
    <row r="92" spans="40:45" x14ac:dyDescent="0.2">
      <c r="AN92" s="97" t="s">
        <v>197</v>
      </c>
      <c r="AO92" s="98" t="e">
        <f>_xll.qlInterestRateIndexFixingDate($AT$1,AP92,Trigger)</f>
        <v>#VALUE!</v>
      </c>
      <c r="AP92" s="98">
        <f>_xll.qlCalendarAdvance(Calendar,AP91,AN92,"f",,Trigger)</f>
        <v>42374</v>
      </c>
      <c r="AQ92" s="98" t="e">
        <f>_xll.qlInterestRateIndexMaturity($AT$1,AP92,Trigger)</f>
        <v>#VALUE!</v>
      </c>
      <c r="AR92" s="242" t="e">
        <f>_xll.qlIndexFixing($AT$1,AO92,TRUE,_xll.ohTrigger(Trigger,Trigger1M))</f>
        <v>#VALUE!</v>
      </c>
      <c r="AS92" s="242" t="e">
        <f>IFERROR(_xll.qlIndexFixing($AT$2,AO92,TRUE,_xll.ohTrigger(Trigger,Trigger1M)),#N/A)</f>
        <v>#N/A</v>
      </c>
    </row>
    <row r="93" spans="40:45" x14ac:dyDescent="0.2">
      <c r="AN93" s="97" t="s">
        <v>197</v>
      </c>
      <c r="AO93" s="98" t="e">
        <f>_xll.qlInterestRateIndexFixingDate($AT$1,AP93,Trigger)</f>
        <v>#VALUE!</v>
      </c>
      <c r="AP93" s="98">
        <f>_xll.qlCalendarAdvance(Calendar,AP92,AN93,"f",,Trigger)</f>
        <v>42375</v>
      </c>
      <c r="AQ93" s="98" t="e">
        <f>_xll.qlInterestRateIndexMaturity($AT$1,AP93,Trigger)</f>
        <v>#VALUE!</v>
      </c>
      <c r="AR93" s="242" t="e">
        <f>_xll.qlIndexFixing($AT$1,AO93,TRUE,_xll.ohTrigger(Trigger,Trigger1M))</f>
        <v>#VALUE!</v>
      </c>
      <c r="AS93" s="242" t="e">
        <f>IFERROR(_xll.qlIndexFixing($AT$2,AO93,TRUE,_xll.ohTrigger(Trigger,Trigger1M)),#N/A)</f>
        <v>#N/A</v>
      </c>
    </row>
    <row r="94" spans="40:45" x14ac:dyDescent="0.2">
      <c r="AN94" s="97" t="s">
        <v>197</v>
      </c>
      <c r="AO94" s="98" t="e">
        <f>_xll.qlInterestRateIndexFixingDate($AT$1,AP94,Trigger)</f>
        <v>#VALUE!</v>
      </c>
      <c r="AP94" s="98">
        <f>_xll.qlCalendarAdvance(Calendar,AP93,AN94,"f",,Trigger)</f>
        <v>42376</v>
      </c>
      <c r="AQ94" s="98" t="e">
        <f>_xll.qlInterestRateIndexMaturity($AT$1,AP94,Trigger)</f>
        <v>#VALUE!</v>
      </c>
      <c r="AR94" s="242" t="e">
        <f>_xll.qlIndexFixing($AT$1,AO94,TRUE,_xll.ohTrigger(Trigger,Trigger1M))</f>
        <v>#VALUE!</v>
      </c>
      <c r="AS94" s="242" t="e">
        <f>IFERROR(_xll.qlIndexFixing($AT$2,AO94,TRUE,_xll.ohTrigger(Trigger,Trigger1M)),#N/A)</f>
        <v>#N/A</v>
      </c>
    </row>
    <row r="95" spans="40:45" x14ac:dyDescent="0.2">
      <c r="AN95" s="97" t="s">
        <v>197</v>
      </c>
      <c r="AO95" s="98" t="e">
        <f>_xll.qlInterestRateIndexFixingDate($AT$1,AP95,Trigger)</f>
        <v>#VALUE!</v>
      </c>
      <c r="AP95" s="98">
        <f>_xll.qlCalendarAdvance(Calendar,AP94,AN95,"f",,Trigger)</f>
        <v>42377</v>
      </c>
      <c r="AQ95" s="98" t="e">
        <f>_xll.qlInterestRateIndexMaturity($AT$1,AP95,Trigger)</f>
        <v>#VALUE!</v>
      </c>
      <c r="AR95" s="242" t="e">
        <f>_xll.qlIndexFixing($AT$1,AO95,TRUE,_xll.ohTrigger(Trigger,Trigger1M))</f>
        <v>#VALUE!</v>
      </c>
      <c r="AS95" s="242" t="e">
        <f>IFERROR(_xll.qlIndexFixing($AT$2,AO95,TRUE,_xll.ohTrigger(Trigger,Trigger1M)),#N/A)</f>
        <v>#N/A</v>
      </c>
    </row>
    <row r="96" spans="40:45" x14ac:dyDescent="0.2">
      <c r="AN96" s="97" t="s">
        <v>197</v>
      </c>
      <c r="AO96" s="98" t="e">
        <f>_xll.qlInterestRateIndexFixingDate($AT$1,AP96,Trigger)</f>
        <v>#VALUE!</v>
      </c>
      <c r="AP96" s="98">
        <f>_xll.qlCalendarAdvance(Calendar,AP95,AN96,"f",,Trigger)</f>
        <v>42380</v>
      </c>
      <c r="AQ96" s="98" t="e">
        <f>_xll.qlInterestRateIndexMaturity($AT$1,AP96,Trigger)</f>
        <v>#VALUE!</v>
      </c>
      <c r="AR96" s="242" t="e">
        <f>_xll.qlIndexFixing($AT$1,AO96,TRUE,_xll.ohTrigger(Trigger,Trigger1M))</f>
        <v>#VALUE!</v>
      </c>
      <c r="AS96" s="242" t="e">
        <f>IFERROR(_xll.qlIndexFixing($AT$2,AO96,TRUE,_xll.ohTrigger(Trigger,Trigger1M)),#N/A)</f>
        <v>#N/A</v>
      </c>
    </row>
    <row r="97" spans="40:45" x14ac:dyDescent="0.2">
      <c r="AN97" s="97" t="s">
        <v>197</v>
      </c>
      <c r="AO97" s="98" t="e">
        <f>_xll.qlInterestRateIndexFixingDate($AT$1,AP97,Trigger)</f>
        <v>#VALUE!</v>
      </c>
      <c r="AP97" s="98">
        <f>_xll.qlCalendarAdvance(Calendar,AP96,AN97,"f",,Trigger)</f>
        <v>42381</v>
      </c>
      <c r="AQ97" s="98" t="e">
        <f>_xll.qlInterestRateIndexMaturity($AT$1,AP97,Trigger)</f>
        <v>#VALUE!</v>
      </c>
      <c r="AR97" s="242" t="e">
        <f>_xll.qlIndexFixing($AT$1,AO97,TRUE,_xll.ohTrigger(Trigger,Trigger1M))</f>
        <v>#VALUE!</v>
      </c>
      <c r="AS97" s="242" t="e">
        <f>IFERROR(_xll.qlIndexFixing($AT$2,AO97,TRUE,_xll.ohTrigger(Trigger,Trigger1M)),#N/A)</f>
        <v>#N/A</v>
      </c>
    </row>
    <row r="98" spans="40:45" x14ac:dyDescent="0.2">
      <c r="AN98" s="97" t="s">
        <v>197</v>
      </c>
      <c r="AO98" s="98" t="e">
        <f>_xll.qlInterestRateIndexFixingDate($AT$1,AP98,Trigger)</f>
        <v>#VALUE!</v>
      </c>
      <c r="AP98" s="98">
        <f>_xll.qlCalendarAdvance(Calendar,AP97,AN98,"f",,Trigger)</f>
        <v>42382</v>
      </c>
      <c r="AQ98" s="98" t="e">
        <f>_xll.qlInterestRateIndexMaturity($AT$1,AP98,Trigger)</f>
        <v>#VALUE!</v>
      </c>
      <c r="AR98" s="242" t="e">
        <f>_xll.qlIndexFixing($AT$1,AO98,TRUE,_xll.ohTrigger(Trigger,Trigger1M))</f>
        <v>#VALUE!</v>
      </c>
      <c r="AS98" s="242" t="e">
        <f>IFERROR(_xll.qlIndexFixing($AT$2,AO98,TRUE,_xll.ohTrigger(Trigger,Trigger1M)),#N/A)</f>
        <v>#N/A</v>
      </c>
    </row>
    <row r="99" spans="40:45" x14ac:dyDescent="0.2">
      <c r="AN99" s="97" t="s">
        <v>197</v>
      </c>
      <c r="AO99" s="98" t="e">
        <f>_xll.qlInterestRateIndexFixingDate($AT$1,AP99,Trigger)</f>
        <v>#VALUE!</v>
      </c>
      <c r="AP99" s="98">
        <f>_xll.qlCalendarAdvance(Calendar,AP98,AN99,"f",,Trigger)</f>
        <v>42383</v>
      </c>
      <c r="AQ99" s="98" t="e">
        <f>_xll.qlInterestRateIndexMaturity($AT$1,AP99,Trigger)</f>
        <v>#VALUE!</v>
      </c>
      <c r="AR99" s="242" t="e">
        <f>_xll.qlIndexFixing($AT$1,AO99,TRUE,_xll.ohTrigger(Trigger,Trigger1M))</f>
        <v>#VALUE!</v>
      </c>
      <c r="AS99" s="242" t="e">
        <f>IFERROR(_xll.qlIndexFixing($AT$2,AO99,TRUE,_xll.ohTrigger(Trigger,Trigger1M)),#N/A)</f>
        <v>#N/A</v>
      </c>
    </row>
    <row r="100" spans="40:45" x14ac:dyDescent="0.2">
      <c r="AN100" s="97" t="s">
        <v>197</v>
      </c>
      <c r="AO100" s="98" t="e">
        <f>_xll.qlInterestRateIndexFixingDate($AT$1,AP100,Trigger)</f>
        <v>#VALUE!</v>
      </c>
      <c r="AP100" s="98">
        <f>_xll.qlCalendarAdvance(Calendar,AP99,AN100,"f",,Trigger)</f>
        <v>42384</v>
      </c>
      <c r="AQ100" s="98" t="e">
        <f>_xll.qlInterestRateIndexMaturity($AT$1,AP100,Trigger)</f>
        <v>#VALUE!</v>
      </c>
      <c r="AR100" s="242" t="e">
        <f>_xll.qlIndexFixing($AT$1,AO100,TRUE,_xll.ohTrigger(Trigger,Trigger1M))</f>
        <v>#VALUE!</v>
      </c>
      <c r="AS100" s="242" t="e">
        <f>IFERROR(_xll.qlIndexFixing($AT$2,AO100,TRUE,_xll.ohTrigger(Trigger,Trigger1M)),#N/A)</f>
        <v>#N/A</v>
      </c>
    </row>
    <row r="101" spans="40:45" x14ac:dyDescent="0.2">
      <c r="AN101" s="97" t="s">
        <v>197</v>
      </c>
      <c r="AO101" s="98" t="e">
        <f>_xll.qlInterestRateIndexFixingDate($AT$1,AP101,Trigger)</f>
        <v>#VALUE!</v>
      </c>
      <c r="AP101" s="98">
        <f>_xll.qlCalendarAdvance(Calendar,AP100,AN101,"f",,Trigger)</f>
        <v>42387</v>
      </c>
      <c r="AQ101" s="98" t="e">
        <f>_xll.qlInterestRateIndexMaturity($AT$1,AP101,Trigger)</f>
        <v>#VALUE!</v>
      </c>
      <c r="AR101" s="242" t="e">
        <f>_xll.qlIndexFixing($AT$1,AO101,TRUE,_xll.ohTrigger(Trigger,Trigger1M))</f>
        <v>#VALUE!</v>
      </c>
      <c r="AS101" s="242" t="e">
        <f>IFERROR(_xll.qlIndexFixing($AT$2,AO101,TRUE,_xll.ohTrigger(Trigger,Trigger1M)),#N/A)</f>
        <v>#N/A</v>
      </c>
    </row>
    <row r="102" spans="40:45" x14ac:dyDescent="0.2">
      <c r="AN102" s="97" t="s">
        <v>197</v>
      </c>
      <c r="AO102" s="98" t="e">
        <f>_xll.qlInterestRateIndexFixingDate($AT$1,AP102,Trigger)</f>
        <v>#VALUE!</v>
      </c>
      <c r="AP102" s="98">
        <f>_xll.qlCalendarAdvance(Calendar,AP101,AN102,"f",,Trigger)</f>
        <v>42388</v>
      </c>
      <c r="AQ102" s="98" t="e">
        <f>_xll.qlInterestRateIndexMaturity($AT$1,AP102,Trigger)</f>
        <v>#VALUE!</v>
      </c>
      <c r="AR102" s="242" t="e">
        <f>_xll.qlIndexFixing($AT$1,AO102,TRUE,_xll.ohTrigger(Trigger,Trigger1M))</f>
        <v>#VALUE!</v>
      </c>
      <c r="AS102" s="242" t="e">
        <f>IFERROR(_xll.qlIndexFixing($AT$2,AO102,TRUE,_xll.ohTrigger(Trigger,Trigger1M)),#N/A)</f>
        <v>#N/A</v>
      </c>
    </row>
    <row r="103" spans="40:45" x14ac:dyDescent="0.2">
      <c r="AN103" s="97" t="s">
        <v>197</v>
      </c>
      <c r="AO103" s="98" t="e">
        <f>_xll.qlInterestRateIndexFixingDate($AT$1,AP103,Trigger)</f>
        <v>#VALUE!</v>
      </c>
      <c r="AP103" s="98">
        <f>_xll.qlCalendarAdvance(Calendar,AP102,AN103,"f",,Trigger)</f>
        <v>42389</v>
      </c>
      <c r="AQ103" s="98" t="e">
        <f>_xll.qlInterestRateIndexMaturity($AT$1,AP103,Trigger)</f>
        <v>#VALUE!</v>
      </c>
      <c r="AR103" s="242" t="e">
        <f>_xll.qlIndexFixing($AT$1,AO103,TRUE,_xll.ohTrigger(Trigger,Trigger1M))</f>
        <v>#VALUE!</v>
      </c>
      <c r="AS103" s="242" t="e">
        <f>IFERROR(_xll.qlIndexFixing($AT$2,AO103,TRUE,_xll.ohTrigger(Trigger,Trigger1M)),#N/A)</f>
        <v>#N/A</v>
      </c>
    </row>
    <row r="104" spans="40:45" x14ac:dyDescent="0.2">
      <c r="AN104" s="97" t="s">
        <v>197</v>
      </c>
      <c r="AO104" s="98" t="e">
        <f>_xll.qlInterestRateIndexFixingDate($AT$1,AP104,Trigger)</f>
        <v>#VALUE!</v>
      </c>
      <c r="AP104" s="98">
        <f>_xll.qlCalendarAdvance(Calendar,AP103,AN104,"f",,Trigger)</f>
        <v>42390</v>
      </c>
      <c r="AQ104" s="98" t="e">
        <f>_xll.qlInterestRateIndexMaturity($AT$1,AP104,Trigger)</f>
        <v>#VALUE!</v>
      </c>
      <c r="AR104" s="242" t="e">
        <f>_xll.qlIndexFixing($AT$1,AO104,TRUE,_xll.ohTrigger(Trigger,Trigger1M))</f>
        <v>#VALUE!</v>
      </c>
      <c r="AS104" s="242" t="e">
        <f>IFERROR(_xll.qlIndexFixing($AT$2,AO104,TRUE,_xll.ohTrigger(Trigger,Trigger1M)),#N/A)</f>
        <v>#N/A</v>
      </c>
    </row>
    <row r="105" spans="40:45" x14ac:dyDescent="0.2">
      <c r="AN105" s="97" t="s">
        <v>197</v>
      </c>
      <c r="AO105" s="98" t="e">
        <f>_xll.qlInterestRateIndexFixingDate($AT$1,AP105,Trigger)</f>
        <v>#VALUE!</v>
      </c>
      <c r="AP105" s="98">
        <f>_xll.qlCalendarAdvance(Calendar,AP104,AN105,"f",,Trigger)</f>
        <v>42391</v>
      </c>
      <c r="AQ105" s="98" t="e">
        <f>_xll.qlInterestRateIndexMaturity($AT$1,AP105,Trigger)</f>
        <v>#VALUE!</v>
      </c>
      <c r="AR105" s="242" t="e">
        <f>_xll.qlIndexFixing($AT$1,AO105,TRUE,_xll.ohTrigger(Trigger,Trigger1M))</f>
        <v>#VALUE!</v>
      </c>
      <c r="AS105" s="242" t="e">
        <f>IFERROR(_xll.qlIndexFixing($AT$2,AO105,TRUE,_xll.ohTrigger(Trigger,Trigger1M)),#N/A)</f>
        <v>#N/A</v>
      </c>
    </row>
    <row r="106" spans="40:45" x14ac:dyDescent="0.2">
      <c r="AN106" s="97" t="s">
        <v>197</v>
      </c>
      <c r="AO106" s="98" t="e">
        <f>_xll.qlInterestRateIndexFixingDate($AT$1,AP106,Trigger)</f>
        <v>#VALUE!</v>
      </c>
      <c r="AP106" s="98">
        <f>_xll.qlCalendarAdvance(Calendar,AP105,AN106,"f",,Trigger)</f>
        <v>42394</v>
      </c>
      <c r="AQ106" s="98" t="e">
        <f>_xll.qlInterestRateIndexMaturity($AT$1,AP106,Trigger)</f>
        <v>#VALUE!</v>
      </c>
      <c r="AR106" s="242" t="e">
        <f>_xll.qlIndexFixing($AT$1,AO106,TRUE,_xll.ohTrigger(Trigger,Trigger1M))</f>
        <v>#VALUE!</v>
      </c>
      <c r="AS106" s="242" t="e">
        <f>IFERROR(_xll.qlIndexFixing($AT$2,AO106,TRUE,_xll.ohTrigger(Trigger,Trigger1M)),#N/A)</f>
        <v>#N/A</v>
      </c>
    </row>
    <row r="107" spans="40:45" x14ac:dyDescent="0.2">
      <c r="AN107" s="97" t="s">
        <v>197</v>
      </c>
      <c r="AO107" s="98" t="e">
        <f>_xll.qlInterestRateIndexFixingDate($AT$1,AP107,Trigger)</f>
        <v>#VALUE!</v>
      </c>
      <c r="AP107" s="98">
        <f>_xll.qlCalendarAdvance(Calendar,AP106,AN107,"f",,Trigger)</f>
        <v>42395</v>
      </c>
      <c r="AQ107" s="98" t="e">
        <f>_xll.qlInterestRateIndexMaturity($AT$1,AP107,Trigger)</f>
        <v>#VALUE!</v>
      </c>
      <c r="AR107" s="242" t="e">
        <f>_xll.qlIndexFixing($AT$1,AO107,TRUE,_xll.ohTrigger(Trigger,Trigger1M))</f>
        <v>#VALUE!</v>
      </c>
      <c r="AS107" s="242" t="e">
        <f>IFERROR(_xll.qlIndexFixing($AT$2,AO107,TRUE,_xll.ohTrigger(Trigger,Trigger1M)),#N/A)</f>
        <v>#N/A</v>
      </c>
    </row>
    <row r="108" spans="40:45" x14ac:dyDescent="0.2">
      <c r="AN108" s="97" t="s">
        <v>197</v>
      </c>
      <c r="AO108" s="98" t="e">
        <f>_xll.qlInterestRateIndexFixingDate($AT$1,AP108,Trigger)</f>
        <v>#VALUE!</v>
      </c>
      <c r="AP108" s="98">
        <f>_xll.qlCalendarAdvance(Calendar,AP107,AN108,"f",,Trigger)</f>
        <v>42396</v>
      </c>
      <c r="AQ108" s="98" t="e">
        <f>_xll.qlInterestRateIndexMaturity($AT$1,AP108,Trigger)</f>
        <v>#VALUE!</v>
      </c>
      <c r="AR108" s="242" t="e">
        <f>_xll.qlIndexFixing($AT$1,AO108,TRUE,_xll.ohTrigger(Trigger,Trigger1M))</f>
        <v>#VALUE!</v>
      </c>
      <c r="AS108" s="242" t="e">
        <f>IFERROR(_xll.qlIndexFixing($AT$2,AO108,TRUE,_xll.ohTrigger(Trigger,Trigger1M)),#N/A)</f>
        <v>#N/A</v>
      </c>
    </row>
    <row r="109" spans="40:45" x14ac:dyDescent="0.2">
      <c r="AN109" s="97" t="s">
        <v>197</v>
      </c>
      <c r="AO109" s="98" t="e">
        <f>_xll.qlInterestRateIndexFixingDate($AT$1,AP109,Trigger)</f>
        <v>#VALUE!</v>
      </c>
      <c r="AP109" s="98">
        <f>_xll.qlCalendarAdvance(Calendar,AP108,AN109,"f",,Trigger)</f>
        <v>42397</v>
      </c>
      <c r="AQ109" s="98" t="e">
        <f>_xll.qlInterestRateIndexMaturity($AT$1,AP109,Trigger)</f>
        <v>#VALUE!</v>
      </c>
      <c r="AR109" s="242" t="e">
        <f>_xll.qlIndexFixing($AT$1,AO109,TRUE,_xll.ohTrigger(Trigger,Trigger1M))</f>
        <v>#VALUE!</v>
      </c>
      <c r="AS109" s="242" t="e">
        <f>IFERROR(_xll.qlIndexFixing($AT$2,AO109,TRUE,_xll.ohTrigger(Trigger,Trigger1M)),#N/A)</f>
        <v>#N/A</v>
      </c>
    </row>
    <row r="110" spans="40:45" x14ac:dyDescent="0.2">
      <c r="AN110" s="97" t="s">
        <v>197</v>
      </c>
      <c r="AO110" s="98" t="e">
        <f>_xll.qlInterestRateIndexFixingDate($AT$1,AP110,Trigger)</f>
        <v>#VALUE!</v>
      </c>
      <c r="AP110" s="98">
        <f>_xll.qlCalendarAdvance(Calendar,AP109,AN110,"f",,Trigger)</f>
        <v>42398</v>
      </c>
      <c r="AQ110" s="98" t="e">
        <f>_xll.qlInterestRateIndexMaturity($AT$1,AP110,Trigger)</f>
        <v>#VALUE!</v>
      </c>
      <c r="AR110" s="242" t="e">
        <f>_xll.qlIndexFixing($AT$1,AO110,TRUE,_xll.ohTrigger(Trigger,Trigger1M))</f>
        <v>#VALUE!</v>
      </c>
      <c r="AS110" s="242" t="e">
        <f>IFERROR(_xll.qlIndexFixing($AT$2,AO110,TRUE,_xll.ohTrigger(Trigger,Trigger1M)),#N/A)</f>
        <v>#N/A</v>
      </c>
    </row>
    <row r="111" spans="40:45" x14ac:dyDescent="0.2">
      <c r="AN111" s="97" t="s">
        <v>197</v>
      </c>
      <c r="AO111" s="98" t="e">
        <f>_xll.qlInterestRateIndexFixingDate($AT$1,AP111,Trigger)</f>
        <v>#VALUE!</v>
      </c>
      <c r="AP111" s="98">
        <f>_xll.qlCalendarAdvance(Calendar,AP110,AN111,"f",,Trigger)</f>
        <v>42401</v>
      </c>
      <c r="AQ111" s="98" t="e">
        <f>_xll.qlInterestRateIndexMaturity($AT$1,AP111,Trigger)</f>
        <v>#VALUE!</v>
      </c>
      <c r="AR111" s="242" t="e">
        <f>_xll.qlIndexFixing($AT$1,AO111,TRUE,_xll.ohTrigger(Trigger,Trigger1M))</f>
        <v>#VALUE!</v>
      </c>
      <c r="AS111" s="242" t="e">
        <f>IFERROR(_xll.qlIndexFixing($AT$2,AO111,TRUE,_xll.ohTrigger(Trigger,Trigger1M)),#N/A)</f>
        <v>#N/A</v>
      </c>
    </row>
    <row r="112" spans="40:45" x14ac:dyDescent="0.2">
      <c r="AN112" s="97" t="s">
        <v>197</v>
      </c>
      <c r="AO112" s="98" t="e">
        <f>_xll.qlInterestRateIndexFixingDate($AT$1,AP112,Trigger)</f>
        <v>#VALUE!</v>
      </c>
      <c r="AP112" s="98">
        <f>_xll.qlCalendarAdvance(Calendar,AP111,AN112,"f",,Trigger)</f>
        <v>42402</v>
      </c>
      <c r="AQ112" s="98" t="e">
        <f>_xll.qlInterestRateIndexMaturity($AT$1,AP112,Trigger)</f>
        <v>#VALUE!</v>
      </c>
      <c r="AR112" s="242" t="e">
        <f>_xll.qlIndexFixing($AT$1,AO112,TRUE,_xll.ohTrigger(Trigger,Trigger1M))</f>
        <v>#VALUE!</v>
      </c>
      <c r="AS112" s="242" t="e">
        <f>IFERROR(_xll.qlIndexFixing($AT$2,AO112,TRUE,_xll.ohTrigger(Trigger,Trigger1M)),#N/A)</f>
        <v>#N/A</v>
      </c>
    </row>
    <row r="113" spans="40:45" x14ac:dyDescent="0.2">
      <c r="AN113" s="97" t="s">
        <v>197</v>
      </c>
      <c r="AO113" s="98" t="e">
        <f>_xll.qlInterestRateIndexFixingDate($AT$1,AP113,Trigger)</f>
        <v>#VALUE!</v>
      </c>
      <c r="AP113" s="98">
        <f>_xll.qlCalendarAdvance(Calendar,AP112,AN113,"f",,Trigger)</f>
        <v>42403</v>
      </c>
      <c r="AQ113" s="98" t="e">
        <f>_xll.qlInterestRateIndexMaturity($AT$1,AP113,Trigger)</f>
        <v>#VALUE!</v>
      </c>
      <c r="AR113" s="242" t="e">
        <f>_xll.qlIndexFixing($AT$1,AO113,TRUE,_xll.ohTrigger(Trigger,Trigger1M))</f>
        <v>#VALUE!</v>
      </c>
      <c r="AS113" s="242" t="e">
        <f>IFERROR(_xll.qlIndexFixing($AT$2,AO113,TRUE,_xll.ohTrigger(Trigger,Trigger1M)),#N/A)</f>
        <v>#N/A</v>
      </c>
    </row>
    <row r="114" spans="40:45" x14ac:dyDescent="0.2">
      <c r="AN114" s="97" t="s">
        <v>197</v>
      </c>
      <c r="AO114" s="98" t="e">
        <f>_xll.qlInterestRateIndexFixingDate($AT$1,AP114,Trigger)</f>
        <v>#VALUE!</v>
      </c>
      <c r="AP114" s="98">
        <f>_xll.qlCalendarAdvance(Calendar,AP113,AN114,"f",,Trigger)</f>
        <v>42404</v>
      </c>
      <c r="AQ114" s="98" t="e">
        <f>_xll.qlInterestRateIndexMaturity($AT$1,AP114,Trigger)</f>
        <v>#VALUE!</v>
      </c>
      <c r="AR114" s="242" t="e">
        <f>_xll.qlIndexFixing($AT$1,AO114,TRUE,_xll.ohTrigger(Trigger,Trigger1M))</f>
        <v>#VALUE!</v>
      </c>
      <c r="AS114" s="242" t="e">
        <f>IFERROR(_xll.qlIndexFixing($AT$2,AO114,TRUE,_xll.ohTrigger(Trigger,Trigger1M)),#N/A)</f>
        <v>#N/A</v>
      </c>
    </row>
    <row r="115" spans="40:45" x14ac:dyDescent="0.2">
      <c r="AN115" s="97" t="s">
        <v>197</v>
      </c>
      <c r="AO115" s="98" t="e">
        <f>_xll.qlInterestRateIndexFixingDate($AT$1,AP115,Trigger)</f>
        <v>#VALUE!</v>
      </c>
      <c r="AP115" s="98">
        <f>_xll.qlCalendarAdvance(Calendar,AP114,AN115,"f",,Trigger)</f>
        <v>42405</v>
      </c>
      <c r="AQ115" s="98" t="e">
        <f>_xll.qlInterestRateIndexMaturity($AT$1,AP115,Trigger)</f>
        <v>#VALUE!</v>
      </c>
      <c r="AR115" s="242" t="e">
        <f>_xll.qlIndexFixing($AT$1,AO115,TRUE,_xll.ohTrigger(Trigger,Trigger1M))</f>
        <v>#VALUE!</v>
      </c>
      <c r="AS115" s="242" t="e">
        <f>IFERROR(_xll.qlIndexFixing($AT$2,AO115,TRUE,_xll.ohTrigger(Trigger,Trigger1M)),#N/A)</f>
        <v>#N/A</v>
      </c>
    </row>
    <row r="116" spans="40:45" x14ac:dyDescent="0.2">
      <c r="AN116" s="97" t="s">
        <v>197</v>
      </c>
      <c r="AO116" s="98" t="e">
        <f>_xll.qlInterestRateIndexFixingDate($AT$1,AP116,Trigger)</f>
        <v>#VALUE!</v>
      </c>
      <c r="AP116" s="98">
        <f>_xll.qlCalendarAdvance(Calendar,AP115,AN116,"f",,Trigger)</f>
        <v>42408</v>
      </c>
      <c r="AQ116" s="98" t="e">
        <f>_xll.qlInterestRateIndexMaturity($AT$1,AP116,Trigger)</f>
        <v>#VALUE!</v>
      </c>
      <c r="AR116" s="242" t="e">
        <f>_xll.qlIndexFixing($AT$1,AO116,TRUE,_xll.ohTrigger(Trigger,Trigger1M))</f>
        <v>#VALUE!</v>
      </c>
      <c r="AS116" s="242" t="e">
        <f>IFERROR(_xll.qlIndexFixing($AT$2,AO116,TRUE,_xll.ohTrigger(Trigger,Trigger1M)),#N/A)</f>
        <v>#N/A</v>
      </c>
    </row>
    <row r="117" spans="40:45" x14ac:dyDescent="0.2">
      <c r="AN117" s="97" t="s">
        <v>197</v>
      </c>
      <c r="AO117" s="98" t="e">
        <f>_xll.qlInterestRateIndexFixingDate($AT$1,AP117,Trigger)</f>
        <v>#VALUE!</v>
      </c>
      <c r="AP117" s="98">
        <f>_xll.qlCalendarAdvance(Calendar,AP116,AN117,"f",,Trigger)</f>
        <v>42409</v>
      </c>
      <c r="AQ117" s="98" t="e">
        <f>_xll.qlInterestRateIndexMaturity($AT$1,AP117,Trigger)</f>
        <v>#VALUE!</v>
      </c>
      <c r="AR117" s="242" t="e">
        <f>_xll.qlIndexFixing($AT$1,AO117,TRUE,_xll.ohTrigger(Trigger,Trigger1M))</f>
        <v>#VALUE!</v>
      </c>
      <c r="AS117" s="242" t="e">
        <f>IFERROR(_xll.qlIndexFixing($AT$2,AO117,TRUE,_xll.ohTrigger(Trigger,Trigger1M)),#N/A)</f>
        <v>#N/A</v>
      </c>
    </row>
    <row r="118" spans="40:45" x14ac:dyDescent="0.2">
      <c r="AN118" s="97" t="s">
        <v>197</v>
      </c>
      <c r="AO118" s="98" t="e">
        <f>_xll.qlInterestRateIndexFixingDate($AT$1,AP118,Trigger)</f>
        <v>#VALUE!</v>
      </c>
      <c r="AP118" s="98">
        <f>_xll.qlCalendarAdvance(Calendar,AP117,AN118,"f",,Trigger)</f>
        <v>42410</v>
      </c>
      <c r="AQ118" s="98" t="e">
        <f>_xll.qlInterestRateIndexMaturity($AT$1,AP118,Trigger)</f>
        <v>#VALUE!</v>
      </c>
      <c r="AR118" s="242" t="e">
        <f>_xll.qlIndexFixing($AT$1,AO118,TRUE,_xll.ohTrigger(Trigger,Trigger1M))</f>
        <v>#VALUE!</v>
      </c>
      <c r="AS118" s="242" t="e">
        <f>IFERROR(_xll.qlIndexFixing($AT$2,AO118,TRUE,_xll.ohTrigger(Trigger,Trigger1M)),#N/A)</f>
        <v>#N/A</v>
      </c>
    </row>
    <row r="119" spans="40:45" x14ac:dyDescent="0.2">
      <c r="AN119" s="97" t="s">
        <v>197</v>
      </c>
      <c r="AO119" s="98" t="e">
        <f>_xll.qlInterestRateIndexFixingDate($AT$1,AP119,Trigger)</f>
        <v>#VALUE!</v>
      </c>
      <c r="AP119" s="98">
        <f>_xll.qlCalendarAdvance(Calendar,AP118,AN119,"f",,Trigger)</f>
        <v>42411</v>
      </c>
      <c r="AQ119" s="98" t="e">
        <f>_xll.qlInterestRateIndexMaturity($AT$1,AP119,Trigger)</f>
        <v>#VALUE!</v>
      </c>
      <c r="AR119" s="242" t="e">
        <f>_xll.qlIndexFixing($AT$1,AO119,TRUE,_xll.ohTrigger(Trigger,Trigger1M))</f>
        <v>#VALUE!</v>
      </c>
      <c r="AS119" s="242" t="e">
        <f>IFERROR(_xll.qlIndexFixing($AT$2,AO119,TRUE,_xll.ohTrigger(Trigger,Trigger1M)),#N/A)</f>
        <v>#N/A</v>
      </c>
    </row>
    <row r="120" spans="40:45" x14ac:dyDescent="0.2">
      <c r="AN120" s="97" t="s">
        <v>197</v>
      </c>
      <c r="AO120" s="98" t="e">
        <f>_xll.qlInterestRateIndexFixingDate($AT$1,AP120,Trigger)</f>
        <v>#VALUE!</v>
      </c>
      <c r="AP120" s="98">
        <f>_xll.qlCalendarAdvance(Calendar,AP119,AN120,"f",,Trigger)</f>
        <v>42412</v>
      </c>
      <c r="AQ120" s="98" t="e">
        <f>_xll.qlInterestRateIndexMaturity($AT$1,AP120,Trigger)</f>
        <v>#VALUE!</v>
      </c>
      <c r="AR120" s="242" t="e">
        <f>_xll.qlIndexFixing($AT$1,AO120,TRUE,_xll.ohTrigger(Trigger,Trigger1M))</f>
        <v>#VALUE!</v>
      </c>
      <c r="AS120" s="242" t="e">
        <f>IFERROR(_xll.qlIndexFixing($AT$2,AO120,TRUE,_xll.ohTrigger(Trigger,Trigger1M)),#N/A)</f>
        <v>#N/A</v>
      </c>
    </row>
    <row r="121" spans="40:45" x14ac:dyDescent="0.2">
      <c r="AN121" s="97" t="s">
        <v>197</v>
      </c>
      <c r="AO121" s="98" t="e">
        <f>_xll.qlInterestRateIndexFixingDate($AT$1,AP121,Trigger)</f>
        <v>#VALUE!</v>
      </c>
      <c r="AP121" s="98">
        <f>_xll.qlCalendarAdvance(Calendar,AP120,AN121,"f",,Trigger)</f>
        <v>42415</v>
      </c>
      <c r="AQ121" s="98" t="e">
        <f>_xll.qlInterestRateIndexMaturity($AT$1,AP121,Trigger)</f>
        <v>#VALUE!</v>
      </c>
      <c r="AR121" s="242" t="e">
        <f>_xll.qlIndexFixing($AT$1,AO121,TRUE,_xll.ohTrigger(Trigger,Trigger1M))</f>
        <v>#VALUE!</v>
      </c>
      <c r="AS121" s="242" t="e">
        <f>IFERROR(_xll.qlIndexFixing($AT$2,AO121,TRUE,_xll.ohTrigger(Trigger,Trigger1M)),#N/A)</f>
        <v>#N/A</v>
      </c>
    </row>
    <row r="122" spans="40:45" x14ac:dyDescent="0.2">
      <c r="AN122" s="97" t="s">
        <v>197</v>
      </c>
      <c r="AO122" s="98" t="e">
        <f>_xll.qlInterestRateIndexFixingDate($AT$1,AP122,Trigger)</f>
        <v>#VALUE!</v>
      </c>
      <c r="AP122" s="98">
        <f>_xll.qlCalendarAdvance(Calendar,AP121,AN122,"f",,Trigger)</f>
        <v>42416</v>
      </c>
      <c r="AQ122" s="98" t="e">
        <f>_xll.qlInterestRateIndexMaturity($AT$1,AP122,Trigger)</f>
        <v>#VALUE!</v>
      </c>
      <c r="AR122" s="242" t="e">
        <f>_xll.qlIndexFixing($AT$1,AO122,TRUE,_xll.ohTrigger(Trigger,Trigger1M))</f>
        <v>#VALUE!</v>
      </c>
      <c r="AS122" s="242" t="e">
        <f>IFERROR(_xll.qlIndexFixing($AT$2,AO122,TRUE,_xll.ohTrigger(Trigger,Trigger1M)),#N/A)</f>
        <v>#N/A</v>
      </c>
    </row>
    <row r="123" spans="40:45" x14ac:dyDescent="0.2">
      <c r="AN123" s="97" t="s">
        <v>197</v>
      </c>
      <c r="AO123" s="98" t="e">
        <f>_xll.qlInterestRateIndexFixingDate($AT$1,AP123,Trigger)</f>
        <v>#VALUE!</v>
      </c>
      <c r="AP123" s="98">
        <f>_xll.qlCalendarAdvance(Calendar,AP122,AN123,"f",,Trigger)</f>
        <v>42417</v>
      </c>
      <c r="AQ123" s="98" t="e">
        <f>_xll.qlInterestRateIndexMaturity($AT$1,AP123,Trigger)</f>
        <v>#VALUE!</v>
      </c>
      <c r="AR123" s="242" t="e">
        <f>_xll.qlIndexFixing($AT$1,AO123,TRUE,_xll.ohTrigger(Trigger,Trigger1M))</f>
        <v>#VALUE!</v>
      </c>
      <c r="AS123" s="242" t="e">
        <f>IFERROR(_xll.qlIndexFixing($AT$2,AO123,TRUE,_xll.ohTrigger(Trigger,Trigger1M)),#N/A)</f>
        <v>#N/A</v>
      </c>
    </row>
    <row r="124" spans="40:45" x14ac:dyDescent="0.2">
      <c r="AN124" s="97" t="s">
        <v>197</v>
      </c>
      <c r="AO124" s="98" t="e">
        <f>_xll.qlInterestRateIndexFixingDate($AT$1,AP124,Trigger)</f>
        <v>#VALUE!</v>
      </c>
      <c r="AP124" s="98">
        <f>_xll.qlCalendarAdvance(Calendar,AP123,AN124,"f",,Trigger)</f>
        <v>42418</v>
      </c>
      <c r="AQ124" s="98" t="e">
        <f>_xll.qlInterestRateIndexMaturity($AT$1,AP124,Trigger)</f>
        <v>#VALUE!</v>
      </c>
      <c r="AR124" s="242" t="e">
        <f>_xll.qlIndexFixing($AT$1,AO124,TRUE,_xll.ohTrigger(Trigger,Trigger1M))</f>
        <v>#VALUE!</v>
      </c>
      <c r="AS124" s="242" t="e">
        <f>IFERROR(_xll.qlIndexFixing($AT$2,AO124,TRUE,_xll.ohTrigger(Trigger,Trigger1M)),#N/A)</f>
        <v>#N/A</v>
      </c>
    </row>
    <row r="125" spans="40:45" x14ac:dyDescent="0.2">
      <c r="AN125" s="97" t="s">
        <v>197</v>
      </c>
      <c r="AO125" s="98" t="e">
        <f>_xll.qlInterestRateIndexFixingDate($AT$1,AP125,Trigger)</f>
        <v>#VALUE!</v>
      </c>
      <c r="AP125" s="98">
        <f>_xll.qlCalendarAdvance(Calendar,AP124,AN125,"f",,Trigger)</f>
        <v>42419</v>
      </c>
      <c r="AQ125" s="98" t="e">
        <f>_xll.qlInterestRateIndexMaturity($AT$1,AP125,Trigger)</f>
        <v>#VALUE!</v>
      </c>
      <c r="AR125" s="242" t="e">
        <f>_xll.qlIndexFixing($AT$1,AO125,TRUE,_xll.ohTrigger(Trigger,Trigger1M))</f>
        <v>#VALUE!</v>
      </c>
      <c r="AS125" s="242" t="e">
        <f>IFERROR(_xll.qlIndexFixing($AT$2,AO125,TRUE,_xll.ohTrigger(Trigger,Trigger1M)),#N/A)</f>
        <v>#N/A</v>
      </c>
    </row>
    <row r="126" spans="40:45" x14ac:dyDescent="0.2">
      <c r="AN126" s="97" t="s">
        <v>197</v>
      </c>
      <c r="AO126" s="98" t="e">
        <f>_xll.qlInterestRateIndexFixingDate($AT$1,AP126,Trigger)</f>
        <v>#VALUE!</v>
      </c>
      <c r="AP126" s="98">
        <f>_xll.qlCalendarAdvance(Calendar,AP125,AN126,"f",,Trigger)</f>
        <v>42422</v>
      </c>
      <c r="AQ126" s="98" t="e">
        <f>_xll.qlInterestRateIndexMaturity($AT$1,AP126,Trigger)</f>
        <v>#VALUE!</v>
      </c>
      <c r="AR126" s="242" t="e">
        <f>_xll.qlIndexFixing($AT$1,AO126,TRUE,_xll.ohTrigger(Trigger,Trigger1M))</f>
        <v>#VALUE!</v>
      </c>
      <c r="AS126" s="242" t="e">
        <f>IFERROR(_xll.qlIndexFixing($AT$2,AO126,TRUE,_xll.ohTrigger(Trigger,Trigger1M)),#N/A)</f>
        <v>#N/A</v>
      </c>
    </row>
    <row r="127" spans="40:45" x14ac:dyDescent="0.2">
      <c r="AN127" s="97" t="s">
        <v>197</v>
      </c>
      <c r="AO127" s="98" t="e">
        <f>_xll.qlInterestRateIndexFixingDate($AT$1,AP127,Trigger)</f>
        <v>#VALUE!</v>
      </c>
      <c r="AP127" s="98">
        <f>_xll.qlCalendarAdvance(Calendar,AP126,AN127,"f",,Trigger)</f>
        <v>42423</v>
      </c>
      <c r="AQ127" s="98" t="e">
        <f>_xll.qlInterestRateIndexMaturity($AT$1,AP127,Trigger)</f>
        <v>#VALUE!</v>
      </c>
      <c r="AR127" s="242" t="e">
        <f>_xll.qlIndexFixing($AT$1,AO127,TRUE,_xll.ohTrigger(Trigger,Trigger1M))</f>
        <v>#VALUE!</v>
      </c>
      <c r="AS127" s="242" t="e">
        <f>IFERROR(_xll.qlIndexFixing($AT$2,AO127,TRUE,_xll.ohTrigger(Trigger,Trigger1M)),#N/A)</f>
        <v>#N/A</v>
      </c>
    </row>
    <row r="128" spans="40:45" x14ac:dyDescent="0.2">
      <c r="AN128" s="97" t="s">
        <v>197</v>
      </c>
      <c r="AO128" s="98" t="e">
        <f>_xll.qlInterestRateIndexFixingDate($AT$1,AP128,Trigger)</f>
        <v>#VALUE!</v>
      </c>
      <c r="AP128" s="98">
        <f>_xll.qlCalendarAdvance(Calendar,AP127,AN128,"f",,Trigger)</f>
        <v>42424</v>
      </c>
      <c r="AQ128" s="98" t="e">
        <f>_xll.qlInterestRateIndexMaturity($AT$1,AP128,Trigger)</f>
        <v>#VALUE!</v>
      </c>
      <c r="AR128" s="242" t="e">
        <f>_xll.qlIndexFixing($AT$1,AO128,TRUE,_xll.ohTrigger(Trigger,Trigger1M))</f>
        <v>#VALUE!</v>
      </c>
      <c r="AS128" s="242" t="e">
        <f>IFERROR(_xll.qlIndexFixing($AT$2,AO128,TRUE,_xll.ohTrigger(Trigger,Trigger1M)),#N/A)</f>
        <v>#N/A</v>
      </c>
    </row>
    <row r="129" spans="40:45" x14ac:dyDescent="0.2">
      <c r="AN129" s="97" t="s">
        <v>197</v>
      </c>
      <c r="AO129" s="98" t="e">
        <f>_xll.qlInterestRateIndexFixingDate($AT$1,AP129,Trigger)</f>
        <v>#VALUE!</v>
      </c>
      <c r="AP129" s="98">
        <f>_xll.qlCalendarAdvance(Calendar,AP128,AN129,"f",,Trigger)</f>
        <v>42425</v>
      </c>
      <c r="AQ129" s="98" t="e">
        <f>_xll.qlInterestRateIndexMaturity($AT$1,AP129,Trigger)</f>
        <v>#VALUE!</v>
      </c>
      <c r="AR129" s="242" t="e">
        <f>_xll.qlIndexFixing($AT$1,AO129,TRUE,_xll.ohTrigger(Trigger,Trigger1M))</f>
        <v>#VALUE!</v>
      </c>
      <c r="AS129" s="242" t="e">
        <f>IFERROR(_xll.qlIndexFixing($AT$2,AO129,TRUE,_xll.ohTrigger(Trigger,Trigger1M)),#N/A)</f>
        <v>#N/A</v>
      </c>
    </row>
    <row r="130" spans="40:45" x14ac:dyDescent="0.2">
      <c r="AN130" s="97" t="s">
        <v>197</v>
      </c>
      <c r="AO130" s="98" t="e">
        <f>_xll.qlInterestRateIndexFixingDate($AT$1,AP130,Trigger)</f>
        <v>#VALUE!</v>
      </c>
      <c r="AP130" s="98">
        <f>_xll.qlCalendarAdvance(Calendar,AP129,AN130,"f",,Trigger)</f>
        <v>42426</v>
      </c>
      <c r="AQ130" s="98" t="e">
        <f>_xll.qlInterestRateIndexMaturity($AT$1,AP130,Trigger)</f>
        <v>#VALUE!</v>
      </c>
      <c r="AR130" s="242" t="e">
        <f>_xll.qlIndexFixing($AT$1,AO130,TRUE,_xll.ohTrigger(Trigger,Trigger1M))</f>
        <v>#VALUE!</v>
      </c>
      <c r="AS130" s="242" t="e">
        <f>IFERROR(_xll.qlIndexFixing($AT$2,AO130,TRUE,_xll.ohTrigger(Trigger,Trigger1M)),#N/A)</f>
        <v>#N/A</v>
      </c>
    </row>
    <row r="131" spans="40:45" x14ac:dyDescent="0.2">
      <c r="AN131" s="97" t="s">
        <v>197</v>
      </c>
      <c r="AO131" s="98" t="e">
        <f>_xll.qlInterestRateIndexFixingDate($AT$1,AP131,Trigger)</f>
        <v>#VALUE!</v>
      </c>
      <c r="AP131" s="98">
        <f>_xll.qlCalendarAdvance(Calendar,AP130,AN131,"f",,Trigger)</f>
        <v>42429</v>
      </c>
      <c r="AQ131" s="98" t="e">
        <f>_xll.qlInterestRateIndexMaturity($AT$1,AP131,Trigger)</f>
        <v>#VALUE!</v>
      </c>
      <c r="AR131" s="242" t="e">
        <f>_xll.qlIndexFixing($AT$1,AO131,TRUE,_xll.ohTrigger(Trigger,Trigger1M))</f>
        <v>#VALUE!</v>
      </c>
      <c r="AS131" s="242" t="e">
        <f>IFERROR(_xll.qlIndexFixing($AT$2,AO131,TRUE,_xll.ohTrigger(Trigger,Trigger1M)),#N/A)</f>
        <v>#N/A</v>
      </c>
    </row>
    <row r="132" spans="40:45" x14ac:dyDescent="0.2">
      <c r="AN132" s="97" t="s">
        <v>197</v>
      </c>
      <c r="AO132" s="98" t="e">
        <f>_xll.qlInterestRateIndexFixingDate($AT$1,AP132,Trigger)</f>
        <v>#VALUE!</v>
      </c>
      <c r="AP132" s="98">
        <f>_xll.qlCalendarAdvance(Calendar,AP131,AN132,"f",,Trigger)</f>
        <v>42430</v>
      </c>
      <c r="AQ132" s="98" t="e">
        <f>_xll.qlInterestRateIndexMaturity($AT$1,AP132,Trigger)</f>
        <v>#VALUE!</v>
      </c>
      <c r="AR132" s="242" t="e">
        <f>_xll.qlIndexFixing($AT$1,AO132,TRUE,_xll.ohTrigger(Trigger,Trigger1M))</f>
        <v>#VALUE!</v>
      </c>
      <c r="AS132" s="242" t="e">
        <f>IFERROR(_xll.qlIndexFixing($AT$2,AO132,TRUE,_xll.ohTrigger(Trigger,Trigger1M)),#N/A)</f>
        <v>#N/A</v>
      </c>
    </row>
    <row r="133" spans="40:45" x14ac:dyDescent="0.2">
      <c r="AN133" s="97" t="s">
        <v>197</v>
      </c>
      <c r="AO133" s="98" t="e">
        <f>_xll.qlInterestRateIndexFixingDate($AT$1,AP133,Trigger)</f>
        <v>#VALUE!</v>
      </c>
      <c r="AP133" s="98">
        <f>_xll.qlCalendarAdvance(Calendar,AP132,AN133,"f",,Trigger)</f>
        <v>42431</v>
      </c>
      <c r="AQ133" s="98" t="e">
        <f>_xll.qlInterestRateIndexMaturity($AT$1,AP133,Trigger)</f>
        <v>#VALUE!</v>
      </c>
      <c r="AR133" s="242" t="e">
        <f>_xll.qlIndexFixing($AT$1,AO133,TRUE,_xll.ohTrigger(Trigger,Trigger1M))</f>
        <v>#VALUE!</v>
      </c>
      <c r="AS133" s="242" t="e">
        <f>IFERROR(_xll.qlIndexFixing($AT$2,AO133,TRUE,_xll.ohTrigger(Trigger,Trigger1M)),#N/A)</f>
        <v>#N/A</v>
      </c>
    </row>
    <row r="134" spans="40:45" x14ac:dyDescent="0.2">
      <c r="AN134" s="97" t="s">
        <v>197</v>
      </c>
      <c r="AO134" s="98" t="e">
        <f>_xll.qlInterestRateIndexFixingDate($AT$1,AP134,Trigger)</f>
        <v>#VALUE!</v>
      </c>
      <c r="AP134" s="98">
        <f>_xll.qlCalendarAdvance(Calendar,AP133,AN134,"f",,Trigger)</f>
        <v>42432</v>
      </c>
      <c r="AQ134" s="98" t="e">
        <f>_xll.qlInterestRateIndexMaturity($AT$1,AP134,Trigger)</f>
        <v>#VALUE!</v>
      </c>
      <c r="AR134" s="242" t="e">
        <f>_xll.qlIndexFixing($AT$1,AO134,TRUE,_xll.ohTrigger(Trigger,Trigger1M))</f>
        <v>#VALUE!</v>
      </c>
      <c r="AS134" s="242" t="e">
        <f>IFERROR(_xll.qlIndexFixing($AT$2,AO134,TRUE,_xll.ohTrigger(Trigger,Trigger1M)),#N/A)</f>
        <v>#N/A</v>
      </c>
    </row>
    <row r="135" spans="40:45" x14ac:dyDescent="0.2">
      <c r="AN135" s="97" t="s">
        <v>197</v>
      </c>
      <c r="AO135" s="98" t="e">
        <f>_xll.qlInterestRateIndexFixingDate($AT$1,AP135,Trigger)</f>
        <v>#VALUE!</v>
      </c>
      <c r="AP135" s="98">
        <f>_xll.qlCalendarAdvance(Calendar,AP134,AN135,"f",,Trigger)</f>
        <v>42433</v>
      </c>
      <c r="AQ135" s="98" t="e">
        <f>_xll.qlInterestRateIndexMaturity($AT$1,AP135,Trigger)</f>
        <v>#VALUE!</v>
      </c>
      <c r="AR135" s="242" t="e">
        <f>_xll.qlIndexFixing($AT$1,AO135,TRUE,_xll.ohTrigger(Trigger,Trigger1M))</f>
        <v>#VALUE!</v>
      </c>
      <c r="AS135" s="242" t="e">
        <f>IFERROR(_xll.qlIndexFixing($AT$2,AO135,TRUE,_xll.ohTrigger(Trigger,Trigger1M)),#N/A)</f>
        <v>#N/A</v>
      </c>
    </row>
    <row r="136" spans="40:45" x14ac:dyDescent="0.2">
      <c r="AN136" s="97" t="s">
        <v>197</v>
      </c>
      <c r="AO136" s="98" t="e">
        <f>_xll.qlInterestRateIndexFixingDate($AT$1,AP136,Trigger)</f>
        <v>#VALUE!</v>
      </c>
      <c r="AP136" s="98">
        <f>_xll.qlCalendarAdvance(Calendar,AP135,AN136,"f",,Trigger)</f>
        <v>42436</v>
      </c>
      <c r="AQ136" s="98" t="e">
        <f>_xll.qlInterestRateIndexMaturity($AT$1,AP136,Trigger)</f>
        <v>#VALUE!</v>
      </c>
      <c r="AR136" s="242" t="e">
        <f>_xll.qlIndexFixing($AT$1,AO136,TRUE,_xll.ohTrigger(Trigger,Trigger1M))</f>
        <v>#VALUE!</v>
      </c>
      <c r="AS136" s="242" t="e">
        <f>IFERROR(_xll.qlIndexFixing($AT$2,AO136,TRUE,_xll.ohTrigger(Trigger,Trigger1M)),#N/A)</f>
        <v>#N/A</v>
      </c>
    </row>
    <row r="137" spans="40:45" x14ac:dyDescent="0.2">
      <c r="AN137" s="97" t="s">
        <v>197</v>
      </c>
      <c r="AO137" s="98" t="e">
        <f>_xll.qlInterestRateIndexFixingDate($AT$1,AP137,Trigger)</f>
        <v>#VALUE!</v>
      </c>
      <c r="AP137" s="98">
        <f>_xll.qlCalendarAdvance(Calendar,AP136,AN137,"f",,Trigger)</f>
        <v>42437</v>
      </c>
      <c r="AQ137" s="98" t="e">
        <f>_xll.qlInterestRateIndexMaturity($AT$1,AP137,Trigger)</f>
        <v>#VALUE!</v>
      </c>
      <c r="AR137" s="242" t="e">
        <f>_xll.qlIndexFixing($AT$1,AO137,TRUE,_xll.ohTrigger(Trigger,Trigger1M))</f>
        <v>#VALUE!</v>
      </c>
      <c r="AS137" s="242" t="e">
        <f>IFERROR(_xll.qlIndexFixing($AT$2,AO137,TRUE,_xll.ohTrigger(Trigger,Trigger1M)),#N/A)</f>
        <v>#N/A</v>
      </c>
    </row>
    <row r="138" spans="40:45" x14ac:dyDescent="0.2">
      <c r="AN138" s="97" t="s">
        <v>197</v>
      </c>
      <c r="AO138" s="98" t="e">
        <f>_xll.qlInterestRateIndexFixingDate($AT$1,AP138,Trigger)</f>
        <v>#VALUE!</v>
      </c>
      <c r="AP138" s="98">
        <f>_xll.qlCalendarAdvance(Calendar,AP137,AN138,"f",,Trigger)</f>
        <v>42438</v>
      </c>
      <c r="AQ138" s="98" t="e">
        <f>_xll.qlInterestRateIndexMaturity($AT$1,AP138,Trigger)</f>
        <v>#VALUE!</v>
      </c>
      <c r="AR138" s="242" t="e">
        <f>_xll.qlIndexFixing($AT$1,AO138,TRUE,_xll.ohTrigger(Trigger,Trigger1M))</f>
        <v>#VALUE!</v>
      </c>
      <c r="AS138" s="242" t="e">
        <f>IFERROR(_xll.qlIndexFixing($AT$2,AO138,TRUE,_xll.ohTrigger(Trigger,Trigger1M)),#N/A)</f>
        <v>#N/A</v>
      </c>
    </row>
    <row r="139" spans="40:45" x14ac:dyDescent="0.2">
      <c r="AN139" s="97" t="s">
        <v>197</v>
      </c>
      <c r="AO139" s="98" t="e">
        <f>_xll.qlInterestRateIndexFixingDate($AT$1,AP139,Trigger)</f>
        <v>#VALUE!</v>
      </c>
      <c r="AP139" s="98">
        <f>_xll.qlCalendarAdvance(Calendar,AP138,AN139,"f",,Trigger)</f>
        <v>42439</v>
      </c>
      <c r="AQ139" s="98" t="e">
        <f>_xll.qlInterestRateIndexMaturity($AT$1,AP139,Trigger)</f>
        <v>#VALUE!</v>
      </c>
      <c r="AR139" s="242" t="e">
        <f>_xll.qlIndexFixing($AT$1,AO139,TRUE,_xll.ohTrigger(Trigger,Trigger1M))</f>
        <v>#VALUE!</v>
      </c>
      <c r="AS139" s="242" t="e">
        <f>IFERROR(_xll.qlIndexFixing($AT$2,AO139,TRUE,_xll.ohTrigger(Trigger,Trigger1M)),#N/A)</f>
        <v>#N/A</v>
      </c>
    </row>
    <row r="140" spans="40:45" x14ac:dyDescent="0.2">
      <c r="AN140" s="97" t="s">
        <v>197</v>
      </c>
      <c r="AO140" s="98" t="e">
        <f>_xll.qlInterestRateIndexFixingDate($AT$1,AP140,Trigger)</f>
        <v>#VALUE!</v>
      </c>
      <c r="AP140" s="98">
        <f>_xll.qlCalendarAdvance(Calendar,AP139,AN140,"f",,Trigger)</f>
        <v>42440</v>
      </c>
      <c r="AQ140" s="98" t="e">
        <f>_xll.qlInterestRateIndexMaturity($AT$1,AP140,Trigger)</f>
        <v>#VALUE!</v>
      </c>
      <c r="AR140" s="242" t="e">
        <f>_xll.qlIndexFixing($AT$1,AO140,TRUE,_xll.ohTrigger(Trigger,Trigger1M))</f>
        <v>#VALUE!</v>
      </c>
      <c r="AS140" s="242" t="e">
        <f>IFERROR(_xll.qlIndexFixing($AT$2,AO140,TRUE,_xll.ohTrigger(Trigger,Trigger1M)),#N/A)</f>
        <v>#N/A</v>
      </c>
    </row>
    <row r="141" spans="40:45" x14ac:dyDescent="0.2">
      <c r="AN141" s="97" t="s">
        <v>197</v>
      </c>
      <c r="AO141" s="98" t="e">
        <f>_xll.qlInterestRateIndexFixingDate($AT$1,AP141,Trigger)</f>
        <v>#VALUE!</v>
      </c>
      <c r="AP141" s="98">
        <f>_xll.qlCalendarAdvance(Calendar,AP140,AN141,"f",,Trigger)</f>
        <v>42443</v>
      </c>
      <c r="AQ141" s="98" t="e">
        <f>_xll.qlInterestRateIndexMaturity($AT$1,AP141,Trigger)</f>
        <v>#VALUE!</v>
      </c>
      <c r="AR141" s="242" t="e">
        <f>_xll.qlIndexFixing($AT$1,AO141,TRUE,_xll.ohTrigger(Trigger,Trigger1M))</f>
        <v>#VALUE!</v>
      </c>
      <c r="AS141" s="242" t="e">
        <f>IFERROR(_xll.qlIndexFixing($AT$2,AO141,TRUE,_xll.ohTrigger(Trigger,Trigger1M)),#N/A)</f>
        <v>#N/A</v>
      </c>
    </row>
    <row r="142" spans="40:45" x14ac:dyDescent="0.2">
      <c r="AN142" s="97" t="s">
        <v>197</v>
      </c>
      <c r="AO142" s="98" t="e">
        <f>_xll.qlInterestRateIndexFixingDate($AT$1,AP142,Trigger)</f>
        <v>#VALUE!</v>
      </c>
      <c r="AP142" s="98">
        <f>_xll.qlCalendarAdvance(Calendar,AP141,AN142,"f",,Trigger)</f>
        <v>42444</v>
      </c>
      <c r="AQ142" s="98" t="e">
        <f>_xll.qlInterestRateIndexMaturity($AT$1,AP142,Trigger)</f>
        <v>#VALUE!</v>
      </c>
      <c r="AR142" s="242" t="e">
        <f>_xll.qlIndexFixing($AT$1,AO142,TRUE,_xll.ohTrigger(Trigger,Trigger1M))</f>
        <v>#VALUE!</v>
      </c>
      <c r="AS142" s="242" t="e">
        <f>IFERROR(_xll.qlIndexFixing($AT$2,AO142,TRUE,_xll.ohTrigger(Trigger,Trigger1M)),#N/A)</f>
        <v>#N/A</v>
      </c>
    </row>
    <row r="143" spans="40:45" x14ac:dyDescent="0.2">
      <c r="AN143" s="97" t="s">
        <v>197</v>
      </c>
      <c r="AO143" s="98" t="e">
        <f>_xll.qlInterestRateIndexFixingDate($AT$1,AP143,Trigger)</f>
        <v>#VALUE!</v>
      </c>
      <c r="AP143" s="98">
        <f>_xll.qlCalendarAdvance(Calendar,AP142,AN143,"f",,Trigger)</f>
        <v>42445</v>
      </c>
      <c r="AQ143" s="98" t="e">
        <f>_xll.qlInterestRateIndexMaturity($AT$1,AP143,Trigger)</f>
        <v>#VALUE!</v>
      </c>
      <c r="AR143" s="242" t="e">
        <f>_xll.qlIndexFixing($AT$1,AO143,TRUE,_xll.ohTrigger(Trigger,Trigger1M))</f>
        <v>#VALUE!</v>
      </c>
      <c r="AS143" s="242" t="e">
        <f>IFERROR(_xll.qlIndexFixing($AT$2,AO143,TRUE,_xll.ohTrigger(Trigger,Trigger1M)),#N/A)</f>
        <v>#N/A</v>
      </c>
    </row>
    <row r="144" spans="40:45" x14ac:dyDescent="0.2">
      <c r="AN144" s="97" t="s">
        <v>197</v>
      </c>
      <c r="AO144" s="98" t="e">
        <f>_xll.qlInterestRateIndexFixingDate($AT$1,AP144,Trigger)</f>
        <v>#VALUE!</v>
      </c>
      <c r="AP144" s="98">
        <f>_xll.qlCalendarAdvance(Calendar,AP143,AN144,"f",,Trigger)</f>
        <v>42446</v>
      </c>
      <c r="AQ144" s="98" t="e">
        <f>_xll.qlInterestRateIndexMaturity($AT$1,AP144,Trigger)</f>
        <v>#VALUE!</v>
      </c>
      <c r="AR144" s="242" t="e">
        <f>_xll.qlIndexFixing($AT$1,AO144,TRUE,_xll.ohTrigger(Trigger,Trigger1M))</f>
        <v>#VALUE!</v>
      </c>
      <c r="AS144" s="242" t="e">
        <f>IFERROR(_xll.qlIndexFixing($AT$2,AO144,TRUE,_xll.ohTrigger(Trigger,Trigger1M)),#N/A)</f>
        <v>#N/A</v>
      </c>
    </row>
    <row r="145" spans="40:45" x14ac:dyDescent="0.2">
      <c r="AN145" s="97" t="s">
        <v>197</v>
      </c>
      <c r="AO145" s="98" t="e">
        <f>_xll.qlInterestRateIndexFixingDate($AT$1,AP145,Trigger)</f>
        <v>#VALUE!</v>
      </c>
      <c r="AP145" s="98">
        <f>_xll.qlCalendarAdvance(Calendar,AP144,AN145,"f",,Trigger)</f>
        <v>42447</v>
      </c>
      <c r="AQ145" s="98" t="e">
        <f>_xll.qlInterestRateIndexMaturity($AT$1,AP145,Trigger)</f>
        <v>#VALUE!</v>
      </c>
      <c r="AR145" s="242" t="e">
        <f>_xll.qlIndexFixing($AT$1,AO145,TRUE,_xll.ohTrigger(Trigger,Trigger1M))</f>
        <v>#VALUE!</v>
      </c>
      <c r="AS145" s="242" t="e">
        <f>IFERROR(_xll.qlIndexFixing($AT$2,AO145,TRUE,_xll.ohTrigger(Trigger,Trigger1M)),#N/A)</f>
        <v>#N/A</v>
      </c>
    </row>
    <row r="146" spans="40:45" x14ac:dyDescent="0.2">
      <c r="AN146" s="97" t="s">
        <v>197</v>
      </c>
      <c r="AO146" s="98" t="e">
        <f>_xll.qlInterestRateIndexFixingDate($AT$1,AP146,Trigger)</f>
        <v>#VALUE!</v>
      </c>
      <c r="AP146" s="98">
        <f>_xll.qlCalendarAdvance(Calendar,AP145,AN146,"f",,Trigger)</f>
        <v>42450</v>
      </c>
      <c r="AQ146" s="98" t="e">
        <f>_xll.qlInterestRateIndexMaturity($AT$1,AP146,Trigger)</f>
        <v>#VALUE!</v>
      </c>
      <c r="AR146" s="242" t="e">
        <f>_xll.qlIndexFixing($AT$1,AO146,TRUE,_xll.ohTrigger(Trigger,Trigger1M))</f>
        <v>#VALUE!</v>
      </c>
      <c r="AS146" s="242" t="e">
        <f>IFERROR(_xll.qlIndexFixing($AT$2,AO146,TRUE,_xll.ohTrigger(Trigger,Trigger1M)),#N/A)</f>
        <v>#N/A</v>
      </c>
    </row>
    <row r="147" spans="40:45" x14ac:dyDescent="0.2">
      <c r="AN147" s="97" t="s">
        <v>197</v>
      </c>
      <c r="AO147" s="98" t="e">
        <f>_xll.qlInterestRateIndexFixingDate($AT$1,AP147,Trigger)</f>
        <v>#VALUE!</v>
      </c>
      <c r="AP147" s="98">
        <f>_xll.qlCalendarAdvance(Calendar,AP146,AN147,"f",,Trigger)</f>
        <v>42451</v>
      </c>
      <c r="AQ147" s="98" t="e">
        <f>_xll.qlInterestRateIndexMaturity($AT$1,AP147,Trigger)</f>
        <v>#VALUE!</v>
      </c>
      <c r="AR147" s="242" t="e">
        <f>_xll.qlIndexFixing($AT$1,AO147,TRUE,_xll.ohTrigger(Trigger,Trigger1M))</f>
        <v>#VALUE!</v>
      </c>
      <c r="AS147" s="242" t="e">
        <f>IFERROR(_xll.qlIndexFixing($AT$2,AO147,TRUE,_xll.ohTrigger(Trigger,Trigger1M)),#N/A)</f>
        <v>#N/A</v>
      </c>
    </row>
    <row r="148" spans="40:45" x14ac:dyDescent="0.2">
      <c r="AN148" s="97" t="s">
        <v>197</v>
      </c>
      <c r="AO148" s="98" t="e">
        <f>_xll.qlInterestRateIndexFixingDate($AT$1,AP148,Trigger)</f>
        <v>#VALUE!</v>
      </c>
      <c r="AP148" s="98">
        <f>_xll.qlCalendarAdvance(Calendar,AP147,AN148,"f",,Trigger)</f>
        <v>42452</v>
      </c>
      <c r="AQ148" s="98" t="e">
        <f>_xll.qlInterestRateIndexMaturity($AT$1,AP148,Trigger)</f>
        <v>#VALUE!</v>
      </c>
      <c r="AR148" s="242" t="e">
        <f>_xll.qlIndexFixing($AT$1,AO148,TRUE,_xll.ohTrigger(Trigger,Trigger1M))</f>
        <v>#VALUE!</v>
      </c>
      <c r="AS148" s="242" t="e">
        <f>IFERROR(_xll.qlIndexFixing($AT$2,AO148,TRUE,_xll.ohTrigger(Trigger,Trigger1M)),#N/A)</f>
        <v>#N/A</v>
      </c>
    </row>
    <row r="149" spans="40:45" x14ac:dyDescent="0.2">
      <c r="AN149" s="97" t="s">
        <v>197</v>
      </c>
      <c r="AO149" s="98" t="e">
        <f>_xll.qlInterestRateIndexFixingDate($AT$1,AP149,Trigger)</f>
        <v>#VALUE!</v>
      </c>
      <c r="AP149" s="98">
        <f>_xll.qlCalendarAdvance(Calendar,AP148,AN149,"f",,Trigger)</f>
        <v>42453</v>
      </c>
      <c r="AQ149" s="98" t="e">
        <f>_xll.qlInterestRateIndexMaturity($AT$1,AP149,Trigger)</f>
        <v>#VALUE!</v>
      </c>
      <c r="AR149" s="242" t="e">
        <f>_xll.qlIndexFixing($AT$1,AO149,TRUE,_xll.ohTrigger(Trigger,Trigger1M))</f>
        <v>#VALUE!</v>
      </c>
      <c r="AS149" s="242" t="e">
        <f>IFERROR(_xll.qlIndexFixing($AT$2,AO149,TRUE,_xll.ohTrigger(Trigger,Trigger1M)),#N/A)</f>
        <v>#N/A</v>
      </c>
    </row>
    <row r="150" spans="40:45" x14ac:dyDescent="0.2">
      <c r="AN150" s="97" t="s">
        <v>197</v>
      </c>
      <c r="AO150" s="98" t="e">
        <f>_xll.qlInterestRateIndexFixingDate($AT$1,AP150,Trigger)</f>
        <v>#VALUE!</v>
      </c>
      <c r="AP150" s="98">
        <f>_xll.qlCalendarAdvance(Calendar,AP149,AN150,"f",,Trigger)</f>
        <v>42458</v>
      </c>
      <c r="AQ150" s="98" t="e">
        <f>_xll.qlInterestRateIndexMaturity($AT$1,AP150,Trigger)</f>
        <v>#VALUE!</v>
      </c>
      <c r="AR150" s="242" t="e">
        <f>_xll.qlIndexFixing($AT$1,AO150,TRUE,_xll.ohTrigger(Trigger,Trigger1M))</f>
        <v>#VALUE!</v>
      </c>
      <c r="AS150" s="242" t="e">
        <f>IFERROR(_xll.qlIndexFixing($AT$2,AO150,TRUE,_xll.ohTrigger(Trigger,Trigger1M)),#N/A)</f>
        <v>#N/A</v>
      </c>
    </row>
    <row r="151" spans="40:45" x14ac:dyDescent="0.2">
      <c r="AN151" s="97" t="s">
        <v>197</v>
      </c>
      <c r="AO151" s="98" t="e">
        <f>_xll.qlInterestRateIndexFixingDate($AT$1,AP151,Trigger)</f>
        <v>#VALUE!</v>
      </c>
      <c r="AP151" s="98">
        <f>_xll.qlCalendarAdvance(Calendar,AP150,AN151,"f",,Trigger)</f>
        <v>42459</v>
      </c>
      <c r="AQ151" s="98" t="e">
        <f>_xll.qlInterestRateIndexMaturity($AT$1,AP151,Trigger)</f>
        <v>#VALUE!</v>
      </c>
      <c r="AR151" s="242" t="e">
        <f>_xll.qlIndexFixing($AT$1,AO151,TRUE,_xll.ohTrigger(Trigger,Trigger1M))</f>
        <v>#VALUE!</v>
      </c>
      <c r="AS151" s="242" t="e">
        <f>IFERROR(_xll.qlIndexFixing($AT$2,AO151,TRUE,_xll.ohTrigger(Trigger,Trigger1M)),#N/A)</f>
        <v>#N/A</v>
      </c>
    </row>
    <row r="152" spans="40:45" x14ac:dyDescent="0.2">
      <c r="AN152" s="97" t="s">
        <v>197</v>
      </c>
      <c r="AO152" s="98" t="e">
        <f>_xll.qlInterestRateIndexFixingDate($AT$1,AP152,Trigger)</f>
        <v>#VALUE!</v>
      </c>
      <c r="AP152" s="98">
        <f>_xll.qlCalendarAdvance(Calendar,AP151,AN152,"f",,Trigger)</f>
        <v>42460</v>
      </c>
      <c r="AQ152" s="98" t="e">
        <f>_xll.qlInterestRateIndexMaturity($AT$1,AP152,Trigger)</f>
        <v>#VALUE!</v>
      </c>
      <c r="AR152" s="242" t="e">
        <f>_xll.qlIndexFixing($AT$1,AO152,TRUE,_xll.ohTrigger(Trigger,Trigger1M))</f>
        <v>#VALUE!</v>
      </c>
      <c r="AS152" s="242" t="e">
        <f>IFERROR(_xll.qlIndexFixing($AT$2,AO152,TRUE,_xll.ohTrigger(Trigger,Trigger1M)),#N/A)</f>
        <v>#N/A</v>
      </c>
    </row>
    <row r="153" spans="40:45" x14ac:dyDescent="0.2">
      <c r="AN153" s="97" t="s">
        <v>197</v>
      </c>
      <c r="AO153" s="98" t="e">
        <f>_xll.qlInterestRateIndexFixingDate($AT$1,AP153,Trigger)</f>
        <v>#VALUE!</v>
      </c>
      <c r="AP153" s="98">
        <f>_xll.qlCalendarAdvance(Calendar,AP152,AN153,"f",,Trigger)</f>
        <v>42461</v>
      </c>
      <c r="AQ153" s="98" t="e">
        <f>_xll.qlInterestRateIndexMaturity($AT$1,AP153,Trigger)</f>
        <v>#VALUE!</v>
      </c>
      <c r="AR153" s="242" t="e">
        <f>_xll.qlIndexFixing($AT$1,AO153,TRUE,_xll.ohTrigger(Trigger,Trigger1M))</f>
        <v>#VALUE!</v>
      </c>
      <c r="AS153" s="242" t="e">
        <f>IFERROR(_xll.qlIndexFixing($AT$2,AO153,TRUE,_xll.ohTrigger(Trigger,Trigger1M)),#N/A)</f>
        <v>#N/A</v>
      </c>
    </row>
    <row r="154" spans="40:45" x14ac:dyDescent="0.2">
      <c r="AN154" s="97" t="s">
        <v>197</v>
      </c>
      <c r="AO154" s="98" t="e">
        <f>_xll.qlInterestRateIndexFixingDate($AT$1,AP154,Trigger)</f>
        <v>#VALUE!</v>
      </c>
      <c r="AP154" s="98">
        <f>_xll.qlCalendarAdvance(Calendar,AP153,AN154,"f",,Trigger)</f>
        <v>42464</v>
      </c>
      <c r="AQ154" s="98" t="e">
        <f>_xll.qlInterestRateIndexMaturity($AT$1,AP154,Trigger)</f>
        <v>#VALUE!</v>
      </c>
      <c r="AR154" s="242" t="e">
        <f>_xll.qlIndexFixing($AT$1,AO154,TRUE,_xll.ohTrigger(Trigger,Trigger1M))</f>
        <v>#VALUE!</v>
      </c>
      <c r="AS154" s="242" t="e">
        <f>IFERROR(_xll.qlIndexFixing($AT$2,AO154,TRUE,_xll.ohTrigger(Trigger,Trigger1M)),#N/A)</f>
        <v>#N/A</v>
      </c>
    </row>
    <row r="155" spans="40:45" x14ac:dyDescent="0.2">
      <c r="AN155" s="97" t="s">
        <v>197</v>
      </c>
      <c r="AO155" s="98" t="e">
        <f>_xll.qlInterestRateIndexFixingDate($AT$1,AP155,Trigger)</f>
        <v>#VALUE!</v>
      </c>
      <c r="AP155" s="98">
        <f>_xll.qlCalendarAdvance(Calendar,AP154,AN155,"f",,Trigger)</f>
        <v>42465</v>
      </c>
      <c r="AQ155" s="98" t="e">
        <f>_xll.qlInterestRateIndexMaturity($AT$1,AP155,Trigger)</f>
        <v>#VALUE!</v>
      </c>
      <c r="AR155" s="242" t="e">
        <f>_xll.qlIndexFixing($AT$1,AO155,TRUE,_xll.ohTrigger(Trigger,Trigger1M))</f>
        <v>#VALUE!</v>
      </c>
      <c r="AS155" s="242" t="e">
        <f>IFERROR(_xll.qlIndexFixing($AT$2,AO155,TRUE,_xll.ohTrigger(Trigger,Trigger1M)),#N/A)</f>
        <v>#N/A</v>
      </c>
    </row>
    <row r="156" spans="40:45" x14ac:dyDescent="0.2">
      <c r="AN156" s="97" t="s">
        <v>197</v>
      </c>
      <c r="AO156" s="98" t="e">
        <f>_xll.qlInterestRateIndexFixingDate($AT$1,AP156,Trigger)</f>
        <v>#VALUE!</v>
      </c>
      <c r="AP156" s="98">
        <f>_xll.qlCalendarAdvance(Calendar,AP155,AN156,"f",,Trigger)</f>
        <v>42466</v>
      </c>
      <c r="AQ156" s="98" t="e">
        <f>_xll.qlInterestRateIndexMaturity($AT$1,AP156,Trigger)</f>
        <v>#VALUE!</v>
      </c>
      <c r="AR156" s="242" t="e">
        <f>_xll.qlIndexFixing($AT$1,AO156,TRUE,_xll.ohTrigger(Trigger,Trigger1M))</f>
        <v>#VALUE!</v>
      </c>
      <c r="AS156" s="242" t="e">
        <f>IFERROR(_xll.qlIndexFixing($AT$2,AO156,TRUE,_xll.ohTrigger(Trigger,Trigger1M)),#N/A)</f>
        <v>#N/A</v>
      </c>
    </row>
    <row r="157" spans="40:45" x14ac:dyDescent="0.2">
      <c r="AN157" s="97" t="s">
        <v>197</v>
      </c>
      <c r="AO157" s="98" t="e">
        <f>_xll.qlInterestRateIndexFixingDate($AT$1,AP157,Trigger)</f>
        <v>#VALUE!</v>
      </c>
      <c r="AP157" s="98">
        <f>_xll.qlCalendarAdvance(Calendar,AP156,AN157,"f",,Trigger)</f>
        <v>42467</v>
      </c>
      <c r="AQ157" s="98" t="e">
        <f>_xll.qlInterestRateIndexMaturity($AT$1,AP157,Trigger)</f>
        <v>#VALUE!</v>
      </c>
      <c r="AR157" s="242" t="e">
        <f>_xll.qlIndexFixing($AT$1,AO157,TRUE,_xll.ohTrigger(Trigger,Trigger1M))</f>
        <v>#VALUE!</v>
      </c>
      <c r="AS157" s="242" t="e">
        <f>IFERROR(_xll.qlIndexFixing($AT$2,AO157,TRUE,_xll.ohTrigger(Trigger,Trigger1M)),#N/A)</f>
        <v>#N/A</v>
      </c>
    </row>
    <row r="158" spans="40:45" x14ac:dyDescent="0.2">
      <c r="AN158" s="97" t="s">
        <v>197</v>
      </c>
      <c r="AO158" s="98" t="e">
        <f>_xll.qlInterestRateIndexFixingDate($AT$1,AP158,Trigger)</f>
        <v>#VALUE!</v>
      </c>
      <c r="AP158" s="98">
        <f>_xll.qlCalendarAdvance(Calendar,AP157,AN158,"f",,Trigger)</f>
        <v>42468</v>
      </c>
      <c r="AQ158" s="98" t="e">
        <f>_xll.qlInterestRateIndexMaturity($AT$1,AP158,Trigger)</f>
        <v>#VALUE!</v>
      </c>
      <c r="AR158" s="242" t="e">
        <f>_xll.qlIndexFixing($AT$1,AO158,TRUE,_xll.ohTrigger(Trigger,Trigger1M))</f>
        <v>#VALUE!</v>
      </c>
      <c r="AS158" s="242" t="e">
        <f>IFERROR(_xll.qlIndexFixing($AT$2,AO158,TRUE,_xll.ohTrigger(Trigger,Trigger1M)),#N/A)</f>
        <v>#N/A</v>
      </c>
    </row>
    <row r="159" spans="40:45" x14ac:dyDescent="0.2">
      <c r="AN159" s="97" t="s">
        <v>197</v>
      </c>
      <c r="AO159" s="98" t="e">
        <f>_xll.qlInterestRateIndexFixingDate($AT$1,AP159,Trigger)</f>
        <v>#VALUE!</v>
      </c>
      <c r="AP159" s="98">
        <f>_xll.qlCalendarAdvance(Calendar,AP158,AN159,"f",,Trigger)</f>
        <v>42471</v>
      </c>
      <c r="AQ159" s="98" t="e">
        <f>_xll.qlInterestRateIndexMaturity($AT$1,AP159,Trigger)</f>
        <v>#VALUE!</v>
      </c>
      <c r="AR159" s="242" t="e">
        <f>_xll.qlIndexFixing($AT$1,AO159,TRUE,_xll.ohTrigger(Trigger,Trigger1M))</f>
        <v>#VALUE!</v>
      </c>
      <c r="AS159" s="242" t="e">
        <f>IFERROR(_xll.qlIndexFixing($AT$2,AO159,TRUE,_xll.ohTrigger(Trigger,Trigger1M)),#N/A)</f>
        <v>#N/A</v>
      </c>
    </row>
    <row r="160" spans="40:45" x14ac:dyDescent="0.2">
      <c r="AN160" s="97" t="s">
        <v>197</v>
      </c>
      <c r="AO160" s="98" t="e">
        <f>_xll.qlInterestRateIndexFixingDate($AT$1,AP160,Trigger)</f>
        <v>#VALUE!</v>
      </c>
      <c r="AP160" s="98">
        <f>_xll.qlCalendarAdvance(Calendar,AP159,AN160,"f",,Trigger)</f>
        <v>42472</v>
      </c>
      <c r="AQ160" s="98" t="e">
        <f>_xll.qlInterestRateIndexMaturity($AT$1,AP160,Trigger)</f>
        <v>#VALUE!</v>
      </c>
      <c r="AR160" s="242" t="e">
        <f>_xll.qlIndexFixing($AT$1,AO160,TRUE,_xll.ohTrigger(Trigger,Trigger1M))</f>
        <v>#VALUE!</v>
      </c>
      <c r="AS160" s="242" t="e">
        <f>IFERROR(_xll.qlIndexFixing($AT$2,AO160,TRUE,_xll.ohTrigger(Trigger,Trigger1M)),#N/A)</f>
        <v>#N/A</v>
      </c>
    </row>
    <row r="161" spans="40:45" x14ac:dyDescent="0.2">
      <c r="AN161" s="97" t="s">
        <v>197</v>
      </c>
      <c r="AO161" s="98" t="e">
        <f>_xll.qlInterestRateIndexFixingDate($AT$1,AP161,Trigger)</f>
        <v>#VALUE!</v>
      </c>
      <c r="AP161" s="98">
        <f>_xll.qlCalendarAdvance(Calendar,AP160,AN161,"f",,Trigger)</f>
        <v>42473</v>
      </c>
      <c r="AQ161" s="98" t="e">
        <f>_xll.qlInterestRateIndexMaturity($AT$1,AP161,Trigger)</f>
        <v>#VALUE!</v>
      </c>
      <c r="AR161" s="242" t="e">
        <f>_xll.qlIndexFixing($AT$1,AO161,TRUE,_xll.ohTrigger(Trigger,Trigger1M))</f>
        <v>#VALUE!</v>
      </c>
      <c r="AS161" s="242" t="e">
        <f>IFERROR(_xll.qlIndexFixing($AT$2,AO161,TRUE,_xll.ohTrigger(Trigger,Trigger1M)),#N/A)</f>
        <v>#N/A</v>
      </c>
    </row>
    <row r="162" spans="40:45" x14ac:dyDescent="0.2">
      <c r="AN162" s="97" t="s">
        <v>197</v>
      </c>
      <c r="AO162" s="98" t="e">
        <f>_xll.qlInterestRateIndexFixingDate($AT$1,AP162,Trigger)</f>
        <v>#VALUE!</v>
      </c>
      <c r="AP162" s="98">
        <f>_xll.qlCalendarAdvance(Calendar,AP161,AN162,"f",,Trigger)</f>
        <v>42474</v>
      </c>
      <c r="AQ162" s="98" t="e">
        <f>_xll.qlInterestRateIndexMaturity($AT$1,AP162,Trigger)</f>
        <v>#VALUE!</v>
      </c>
      <c r="AR162" s="242" t="e">
        <f>_xll.qlIndexFixing($AT$1,AO162,TRUE,_xll.ohTrigger(Trigger,Trigger1M))</f>
        <v>#VALUE!</v>
      </c>
      <c r="AS162" s="242" t="e">
        <f>IFERROR(_xll.qlIndexFixing($AT$2,AO162,TRUE,_xll.ohTrigger(Trigger,Trigger1M)),#N/A)</f>
        <v>#N/A</v>
      </c>
    </row>
    <row r="163" spans="40:45" x14ac:dyDescent="0.2">
      <c r="AN163" s="97" t="s">
        <v>197</v>
      </c>
      <c r="AO163" s="98" t="e">
        <f>_xll.qlInterestRateIndexFixingDate($AT$1,AP163,Trigger)</f>
        <v>#VALUE!</v>
      </c>
      <c r="AP163" s="98">
        <f>_xll.qlCalendarAdvance(Calendar,AP162,AN163,"f",,Trigger)</f>
        <v>42475</v>
      </c>
      <c r="AQ163" s="98" t="e">
        <f>_xll.qlInterestRateIndexMaturity($AT$1,AP163,Trigger)</f>
        <v>#VALUE!</v>
      </c>
      <c r="AR163" s="242" t="e">
        <f>_xll.qlIndexFixing($AT$1,AO163,TRUE,_xll.ohTrigger(Trigger,Trigger1M))</f>
        <v>#VALUE!</v>
      </c>
      <c r="AS163" s="242" t="e">
        <f>IFERROR(_xll.qlIndexFixing($AT$2,AO163,TRUE,_xll.ohTrigger(Trigger,Trigger1M)),#N/A)</f>
        <v>#N/A</v>
      </c>
    </row>
    <row r="164" spans="40:45" x14ac:dyDescent="0.2">
      <c r="AN164" s="97" t="s">
        <v>197</v>
      </c>
      <c r="AO164" s="98" t="e">
        <f>_xll.qlInterestRateIndexFixingDate($AT$1,AP164,Trigger)</f>
        <v>#VALUE!</v>
      </c>
      <c r="AP164" s="98">
        <f>_xll.qlCalendarAdvance(Calendar,AP163,AN164,"f",,Trigger)</f>
        <v>42478</v>
      </c>
      <c r="AQ164" s="98" t="e">
        <f>_xll.qlInterestRateIndexMaturity($AT$1,AP164,Trigger)</f>
        <v>#VALUE!</v>
      </c>
      <c r="AR164" s="242" t="e">
        <f>_xll.qlIndexFixing($AT$1,AO164,TRUE,_xll.ohTrigger(Trigger,Trigger1M))</f>
        <v>#VALUE!</v>
      </c>
      <c r="AS164" s="242" t="e">
        <f>IFERROR(_xll.qlIndexFixing($AT$2,AO164,TRUE,_xll.ohTrigger(Trigger,Trigger1M)),#N/A)</f>
        <v>#N/A</v>
      </c>
    </row>
    <row r="165" spans="40:45" x14ac:dyDescent="0.2">
      <c r="AN165" s="97" t="s">
        <v>197</v>
      </c>
      <c r="AO165" s="98" t="e">
        <f>_xll.qlInterestRateIndexFixingDate($AT$1,AP165,Trigger)</f>
        <v>#VALUE!</v>
      </c>
      <c r="AP165" s="98">
        <f>_xll.qlCalendarAdvance(Calendar,AP164,AN165,"f",,Trigger)</f>
        <v>42479</v>
      </c>
      <c r="AQ165" s="98" t="e">
        <f>_xll.qlInterestRateIndexMaturity($AT$1,AP165,Trigger)</f>
        <v>#VALUE!</v>
      </c>
      <c r="AR165" s="242" t="e">
        <f>_xll.qlIndexFixing($AT$1,AO165,TRUE,_xll.ohTrigger(Trigger,Trigger1M))</f>
        <v>#VALUE!</v>
      </c>
      <c r="AS165" s="242" t="e">
        <f>IFERROR(_xll.qlIndexFixing($AT$2,AO165,TRUE,_xll.ohTrigger(Trigger,Trigger1M)),#N/A)</f>
        <v>#N/A</v>
      </c>
    </row>
    <row r="166" spans="40:45" x14ac:dyDescent="0.2">
      <c r="AN166" s="97" t="s">
        <v>197</v>
      </c>
      <c r="AO166" s="98" t="e">
        <f>_xll.qlInterestRateIndexFixingDate($AT$1,AP166,Trigger)</f>
        <v>#VALUE!</v>
      </c>
      <c r="AP166" s="98">
        <f>_xll.qlCalendarAdvance(Calendar,AP165,AN166,"f",,Trigger)</f>
        <v>42480</v>
      </c>
      <c r="AQ166" s="98" t="e">
        <f>_xll.qlInterestRateIndexMaturity($AT$1,AP166,Trigger)</f>
        <v>#VALUE!</v>
      </c>
      <c r="AR166" s="242" t="e">
        <f>_xll.qlIndexFixing($AT$1,AO166,TRUE,_xll.ohTrigger(Trigger,Trigger1M))</f>
        <v>#VALUE!</v>
      </c>
      <c r="AS166" s="242" t="e">
        <f>IFERROR(_xll.qlIndexFixing($AT$2,AO166,TRUE,_xll.ohTrigger(Trigger,Trigger1M)),#N/A)</f>
        <v>#N/A</v>
      </c>
    </row>
    <row r="167" spans="40:45" x14ac:dyDescent="0.2">
      <c r="AN167" s="97" t="s">
        <v>197</v>
      </c>
      <c r="AO167" s="98" t="e">
        <f>_xll.qlInterestRateIndexFixingDate($AT$1,AP167,Trigger)</f>
        <v>#VALUE!</v>
      </c>
      <c r="AP167" s="98">
        <f>_xll.qlCalendarAdvance(Calendar,AP166,AN167,"f",,Trigger)</f>
        <v>42481</v>
      </c>
      <c r="AQ167" s="98" t="e">
        <f>_xll.qlInterestRateIndexMaturity($AT$1,AP167,Trigger)</f>
        <v>#VALUE!</v>
      </c>
      <c r="AR167" s="242" t="e">
        <f>_xll.qlIndexFixing($AT$1,AO167,TRUE,_xll.ohTrigger(Trigger,Trigger1M))</f>
        <v>#VALUE!</v>
      </c>
      <c r="AS167" s="242" t="e">
        <f>IFERROR(_xll.qlIndexFixing($AT$2,AO167,TRUE,_xll.ohTrigger(Trigger,Trigger1M)),#N/A)</f>
        <v>#N/A</v>
      </c>
    </row>
    <row r="168" spans="40:45" x14ac:dyDescent="0.2">
      <c r="AN168" s="97" t="s">
        <v>197</v>
      </c>
      <c r="AO168" s="98" t="e">
        <f>_xll.qlInterestRateIndexFixingDate($AT$1,AP168,Trigger)</f>
        <v>#VALUE!</v>
      </c>
      <c r="AP168" s="98">
        <f>_xll.qlCalendarAdvance(Calendar,AP167,AN168,"f",,Trigger)</f>
        <v>42482</v>
      </c>
      <c r="AQ168" s="98" t="e">
        <f>_xll.qlInterestRateIndexMaturity($AT$1,AP168,Trigger)</f>
        <v>#VALUE!</v>
      </c>
      <c r="AR168" s="242" t="e">
        <f>_xll.qlIndexFixing($AT$1,AO168,TRUE,_xll.ohTrigger(Trigger,Trigger1M))</f>
        <v>#VALUE!</v>
      </c>
      <c r="AS168" s="242" t="e">
        <f>IFERROR(_xll.qlIndexFixing($AT$2,AO168,TRUE,_xll.ohTrigger(Trigger,Trigger1M)),#N/A)</f>
        <v>#N/A</v>
      </c>
    </row>
    <row r="169" spans="40:45" x14ac:dyDescent="0.2">
      <c r="AN169" s="97" t="s">
        <v>197</v>
      </c>
      <c r="AO169" s="98" t="e">
        <f>_xll.qlInterestRateIndexFixingDate($AT$1,AP169,Trigger)</f>
        <v>#VALUE!</v>
      </c>
      <c r="AP169" s="98">
        <f>_xll.qlCalendarAdvance(Calendar,AP168,AN169,"f",,Trigger)</f>
        <v>42485</v>
      </c>
      <c r="AQ169" s="98" t="e">
        <f>_xll.qlInterestRateIndexMaturity($AT$1,AP169,Trigger)</f>
        <v>#VALUE!</v>
      </c>
      <c r="AR169" s="242" t="e">
        <f>_xll.qlIndexFixing($AT$1,AO169,TRUE,_xll.ohTrigger(Trigger,Trigger1M))</f>
        <v>#VALUE!</v>
      </c>
      <c r="AS169" s="242" t="e">
        <f>IFERROR(_xll.qlIndexFixing($AT$2,AO169,TRUE,_xll.ohTrigger(Trigger,Trigger1M)),#N/A)</f>
        <v>#N/A</v>
      </c>
    </row>
    <row r="170" spans="40:45" x14ac:dyDescent="0.2">
      <c r="AN170" s="97" t="s">
        <v>197</v>
      </c>
      <c r="AO170" s="98" t="e">
        <f>_xll.qlInterestRateIndexFixingDate($AT$1,AP170,Trigger)</f>
        <v>#VALUE!</v>
      </c>
      <c r="AP170" s="98">
        <f>_xll.qlCalendarAdvance(Calendar,AP169,AN170,"f",,Trigger)</f>
        <v>42486</v>
      </c>
      <c r="AQ170" s="98" t="e">
        <f>_xll.qlInterestRateIndexMaturity($AT$1,AP170,Trigger)</f>
        <v>#VALUE!</v>
      </c>
      <c r="AR170" s="242" t="e">
        <f>_xll.qlIndexFixing($AT$1,AO170,TRUE,_xll.ohTrigger(Trigger,Trigger1M))</f>
        <v>#VALUE!</v>
      </c>
      <c r="AS170" s="242" t="e">
        <f>IFERROR(_xll.qlIndexFixing($AT$2,AO170,TRUE,_xll.ohTrigger(Trigger,Trigger1M)),#N/A)</f>
        <v>#N/A</v>
      </c>
    </row>
    <row r="171" spans="40:45" x14ac:dyDescent="0.2">
      <c r="AN171" s="97" t="s">
        <v>197</v>
      </c>
      <c r="AO171" s="98" t="e">
        <f>_xll.qlInterestRateIndexFixingDate($AT$1,AP171,Trigger)</f>
        <v>#VALUE!</v>
      </c>
      <c r="AP171" s="98">
        <f>_xll.qlCalendarAdvance(Calendar,AP170,AN171,"f",,Trigger)</f>
        <v>42487</v>
      </c>
      <c r="AQ171" s="98" t="e">
        <f>_xll.qlInterestRateIndexMaturity($AT$1,AP171,Trigger)</f>
        <v>#VALUE!</v>
      </c>
      <c r="AR171" s="242" t="e">
        <f>_xll.qlIndexFixing($AT$1,AO171,TRUE,_xll.ohTrigger(Trigger,Trigger1M))</f>
        <v>#VALUE!</v>
      </c>
      <c r="AS171" s="242" t="e">
        <f>IFERROR(_xll.qlIndexFixing($AT$2,AO171,TRUE,_xll.ohTrigger(Trigger,Trigger1M)),#N/A)</f>
        <v>#N/A</v>
      </c>
    </row>
    <row r="172" spans="40:45" x14ac:dyDescent="0.2">
      <c r="AN172" s="97" t="s">
        <v>197</v>
      </c>
      <c r="AO172" s="98" t="e">
        <f>_xll.qlInterestRateIndexFixingDate($AT$1,AP172,Trigger)</f>
        <v>#VALUE!</v>
      </c>
      <c r="AP172" s="98">
        <f>_xll.qlCalendarAdvance(Calendar,AP171,AN172,"f",,Trigger)</f>
        <v>42488</v>
      </c>
      <c r="AQ172" s="98" t="e">
        <f>_xll.qlInterestRateIndexMaturity($AT$1,AP172,Trigger)</f>
        <v>#VALUE!</v>
      </c>
      <c r="AR172" s="242" t="e">
        <f>_xll.qlIndexFixing($AT$1,AO172,TRUE,_xll.ohTrigger(Trigger,Trigger1M))</f>
        <v>#VALUE!</v>
      </c>
      <c r="AS172" s="242" t="e">
        <f>IFERROR(_xll.qlIndexFixing($AT$2,AO172,TRUE,_xll.ohTrigger(Trigger,Trigger1M)),#N/A)</f>
        <v>#N/A</v>
      </c>
    </row>
    <row r="173" spans="40:45" x14ac:dyDescent="0.2">
      <c r="AN173" s="97" t="s">
        <v>197</v>
      </c>
      <c r="AO173" s="98" t="e">
        <f>_xll.qlInterestRateIndexFixingDate($AT$1,AP173,Trigger)</f>
        <v>#VALUE!</v>
      </c>
      <c r="AP173" s="98">
        <f>_xll.qlCalendarAdvance(Calendar,AP172,AN173,"f",,Trigger)</f>
        <v>42489</v>
      </c>
      <c r="AQ173" s="98" t="e">
        <f>_xll.qlInterestRateIndexMaturity($AT$1,AP173,Trigger)</f>
        <v>#VALUE!</v>
      </c>
      <c r="AR173" s="242" t="e">
        <f>_xll.qlIndexFixing($AT$1,AO173,TRUE,_xll.ohTrigger(Trigger,Trigger1M))</f>
        <v>#VALUE!</v>
      </c>
      <c r="AS173" s="242" t="e">
        <f>IFERROR(_xll.qlIndexFixing($AT$2,AO173,TRUE,_xll.ohTrigger(Trigger,Trigger1M)),#N/A)</f>
        <v>#N/A</v>
      </c>
    </row>
    <row r="174" spans="40:45" x14ac:dyDescent="0.2">
      <c r="AN174" s="97" t="s">
        <v>197</v>
      </c>
      <c r="AO174" s="98" t="e">
        <f>_xll.qlInterestRateIndexFixingDate($AT$1,AP174,Trigger)</f>
        <v>#VALUE!</v>
      </c>
      <c r="AP174" s="98">
        <f>_xll.qlCalendarAdvance(Calendar,AP173,AN174,"f",,Trigger)</f>
        <v>42492</v>
      </c>
      <c r="AQ174" s="98" t="e">
        <f>_xll.qlInterestRateIndexMaturity($AT$1,AP174,Trigger)</f>
        <v>#VALUE!</v>
      </c>
      <c r="AR174" s="242" t="e">
        <f>_xll.qlIndexFixing($AT$1,AO174,TRUE,_xll.ohTrigger(Trigger,Trigger1M))</f>
        <v>#VALUE!</v>
      </c>
      <c r="AS174" s="242" t="e">
        <f>IFERROR(_xll.qlIndexFixing($AT$2,AO174,TRUE,_xll.ohTrigger(Trigger,Trigger1M)),#N/A)</f>
        <v>#N/A</v>
      </c>
    </row>
    <row r="175" spans="40:45" x14ac:dyDescent="0.2">
      <c r="AN175" s="97" t="s">
        <v>197</v>
      </c>
      <c r="AO175" s="98" t="e">
        <f>_xll.qlInterestRateIndexFixingDate($AT$1,AP175,Trigger)</f>
        <v>#VALUE!</v>
      </c>
      <c r="AP175" s="98">
        <f>_xll.qlCalendarAdvance(Calendar,AP174,AN175,"f",,Trigger)</f>
        <v>42493</v>
      </c>
      <c r="AQ175" s="98" t="e">
        <f>_xll.qlInterestRateIndexMaturity($AT$1,AP175,Trigger)</f>
        <v>#VALUE!</v>
      </c>
      <c r="AR175" s="242" t="e">
        <f>_xll.qlIndexFixing($AT$1,AO175,TRUE,_xll.ohTrigger(Trigger,Trigger1M))</f>
        <v>#VALUE!</v>
      </c>
      <c r="AS175" s="242" t="e">
        <f>IFERROR(_xll.qlIndexFixing($AT$2,AO175,TRUE,_xll.ohTrigger(Trigger,Trigger1M)),#N/A)</f>
        <v>#N/A</v>
      </c>
    </row>
    <row r="176" spans="40:45" x14ac:dyDescent="0.2">
      <c r="AN176" s="97" t="s">
        <v>197</v>
      </c>
      <c r="AO176" s="98" t="e">
        <f>_xll.qlInterestRateIndexFixingDate($AT$1,AP176,Trigger)</f>
        <v>#VALUE!</v>
      </c>
      <c r="AP176" s="98">
        <f>_xll.qlCalendarAdvance(Calendar,AP175,AN176,"f",,Trigger)</f>
        <v>42494</v>
      </c>
      <c r="AQ176" s="98" t="e">
        <f>_xll.qlInterestRateIndexMaturity($AT$1,AP176,Trigger)</f>
        <v>#VALUE!</v>
      </c>
      <c r="AR176" s="242" t="e">
        <f>_xll.qlIndexFixing($AT$1,AO176,TRUE,_xll.ohTrigger(Trigger,Trigger1M))</f>
        <v>#VALUE!</v>
      </c>
      <c r="AS176" s="242" t="e">
        <f>IFERROR(_xll.qlIndexFixing($AT$2,AO176,TRUE,_xll.ohTrigger(Trigger,Trigger1M)),#N/A)</f>
        <v>#N/A</v>
      </c>
    </row>
    <row r="177" spans="40:45" x14ac:dyDescent="0.2">
      <c r="AN177" s="97" t="s">
        <v>197</v>
      </c>
      <c r="AO177" s="98" t="e">
        <f>_xll.qlInterestRateIndexFixingDate($AT$1,AP177,Trigger)</f>
        <v>#VALUE!</v>
      </c>
      <c r="AP177" s="98">
        <f>_xll.qlCalendarAdvance(Calendar,AP176,AN177,"f",,Trigger)</f>
        <v>42495</v>
      </c>
      <c r="AQ177" s="98" t="e">
        <f>_xll.qlInterestRateIndexMaturity($AT$1,AP177,Trigger)</f>
        <v>#VALUE!</v>
      </c>
      <c r="AR177" s="242" t="e">
        <f>_xll.qlIndexFixing($AT$1,AO177,TRUE,_xll.ohTrigger(Trigger,Trigger1M))</f>
        <v>#VALUE!</v>
      </c>
      <c r="AS177" s="242" t="e">
        <f>IFERROR(_xll.qlIndexFixing($AT$2,AO177,TRUE,_xll.ohTrigger(Trigger,Trigger1M)),#N/A)</f>
        <v>#N/A</v>
      </c>
    </row>
    <row r="178" spans="40:45" x14ac:dyDescent="0.2">
      <c r="AN178" s="97" t="s">
        <v>197</v>
      </c>
      <c r="AO178" s="98" t="e">
        <f>_xll.qlInterestRateIndexFixingDate($AT$1,AP178,Trigger)</f>
        <v>#VALUE!</v>
      </c>
      <c r="AP178" s="98">
        <f>_xll.qlCalendarAdvance(Calendar,AP177,AN178,"f",,Trigger)</f>
        <v>42496</v>
      </c>
      <c r="AQ178" s="98" t="e">
        <f>_xll.qlInterestRateIndexMaturity($AT$1,AP178,Trigger)</f>
        <v>#VALUE!</v>
      </c>
      <c r="AR178" s="242" t="e">
        <f>_xll.qlIndexFixing($AT$1,AO178,TRUE,_xll.ohTrigger(Trigger,Trigger1M))</f>
        <v>#VALUE!</v>
      </c>
      <c r="AS178" s="242" t="e">
        <f>IFERROR(_xll.qlIndexFixing($AT$2,AO178,TRUE,_xll.ohTrigger(Trigger,Trigger1M)),#N/A)</f>
        <v>#N/A</v>
      </c>
    </row>
    <row r="179" spans="40:45" x14ac:dyDescent="0.2">
      <c r="AN179" s="97" t="s">
        <v>197</v>
      </c>
      <c r="AO179" s="98" t="e">
        <f>_xll.qlInterestRateIndexFixingDate($AT$1,AP179,Trigger)</f>
        <v>#VALUE!</v>
      </c>
      <c r="AP179" s="98">
        <f>_xll.qlCalendarAdvance(Calendar,AP178,AN179,"f",,Trigger)</f>
        <v>42499</v>
      </c>
      <c r="AQ179" s="98" t="e">
        <f>_xll.qlInterestRateIndexMaturity($AT$1,AP179,Trigger)</f>
        <v>#VALUE!</v>
      </c>
      <c r="AR179" s="242" t="e">
        <f>_xll.qlIndexFixing($AT$1,AO179,TRUE,_xll.ohTrigger(Trigger,Trigger1M))</f>
        <v>#VALUE!</v>
      </c>
      <c r="AS179" s="242" t="e">
        <f>IFERROR(_xll.qlIndexFixing($AT$2,AO179,TRUE,_xll.ohTrigger(Trigger,Trigger1M)),#N/A)</f>
        <v>#N/A</v>
      </c>
    </row>
    <row r="180" spans="40:45" x14ac:dyDescent="0.2">
      <c r="AN180" s="97" t="s">
        <v>197</v>
      </c>
      <c r="AO180" s="98" t="e">
        <f>_xll.qlInterestRateIndexFixingDate($AT$1,AP180,Trigger)</f>
        <v>#VALUE!</v>
      </c>
      <c r="AP180" s="98">
        <f>_xll.qlCalendarAdvance(Calendar,AP179,AN180,"f",,Trigger)</f>
        <v>42500</v>
      </c>
      <c r="AQ180" s="98" t="e">
        <f>_xll.qlInterestRateIndexMaturity($AT$1,AP180,Trigger)</f>
        <v>#VALUE!</v>
      </c>
      <c r="AR180" s="242" t="e">
        <f>_xll.qlIndexFixing($AT$1,AO180,TRUE,_xll.ohTrigger(Trigger,Trigger1M))</f>
        <v>#VALUE!</v>
      </c>
      <c r="AS180" s="242" t="e">
        <f>IFERROR(_xll.qlIndexFixing($AT$2,AO180,TRUE,_xll.ohTrigger(Trigger,Trigger1M)),#N/A)</f>
        <v>#N/A</v>
      </c>
    </row>
    <row r="181" spans="40:45" x14ac:dyDescent="0.2">
      <c r="AN181" s="97" t="s">
        <v>197</v>
      </c>
      <c r="AO181" s="98" t="e">
        <f>_xll.qlInterestRateIndexFixingDate($AT$1,AP181,Trigger)</f>
        <v>#VALUE!</v>
      </c>
      <c r="AP181" s="98">
        <f>_xll.qlCalendarAdvance(Calendar,AP180,AN181,"f",,Trigger)</f>
        <v>42501</v>
      </c>
      <c r="AQ181" s="98" t="e">
        <f>_xll.qlInterestRateIndexMaturity($AT$1,AP181,Trigger)</f>
        <v>#VALUE!</v>
      </c>
      <c r="AR181" s="242" t="e">
        <f>_xll.qlIndexFixing($AT$1,AO181,TRUE,_xll.ohTrigger(Trigger,Trigger1M))</f>
        <v>#VALUE!</v>
      </c>
      <c r="AS181" s="242" t="e">
        <f>IFERROR(_xll.qlIndexFixing($AT$2,AO181,TRUE,_xll.ohTrigger(Trigger,Trigger1M)),#N/A)</f>
        <v>#N/A</v>
      </c>
    </row>
    <row r="182" spans="40:45" x14ac:dyDescent="0.2">
      <c r="AN182" s="97" t="s">
        <v>197</v>
      </c>
      <c r="AO182" s="98" t="e">
        <f>_xll.qlInterestRateIndexFixingDate($AT$1,AP182,Trigger)</f>
        <v>#VALUE!</v>
      </c>
      <c r="AP182" s="98">
        <f>_xll.qlCalendarAdvance(Calendar,AP181,AN182,"f",,Trigger)</f>
        <v>42502</v>
      </c>
      <c r="AQ182" s="98" t="e">
        <f>_xll.qlInterestRateIndexMaturity($AT$1,AP182,Trigger)</f>
        <v>#VALUE!</v>
      </c>
      <c r="AR182" s="242" t="e">
        <f>_xll.qlIndexFixing($AT$1,AO182,TRUE,_xll.ohTrigger(Trigger,Trigger1M))</f>
        <v>#VALUE!</v>
      </c>
      <c r="AS182" s="242" t="e">
        <f>IFERROR(_xll.qlIndexFixing($AT$2,AO182,TRUE,_xll.ohTrigger(Trigger,Trigger1M)),#N/A)</f>
        <v>#N/A</v>
      </c>
    </row>
    <row r="183" spans="40:45" x14ac:dyDescent="0.2">
      <c r="AN183" s="97" t="s">
        <v>197</v>
      </c>
      <c r="AO183" s="98" t="e">
        <f>_xll.qlInterestRateIndexFixingDate($AT$1,AP183,Trigger)</f>
        <v>#VALUE!</v>
      </c>
      <c r="AP183" s="98">
        <f>_xll.qlCalendarAdvance(Calendar,AP182,AN183,"f",,Trigger)</f>
        <v>42503</v>
      </c>
      <c r="AQ183" s="98" t="e">
        <f>_xll.qlInterestRateIndexMaturity($AT$1,AP183,Trigger)</f>
        <v>#VALUE!</v>
      </c>
      <c r="AR183" s="242" t="e">
        <f>_xll.qlIndexFixing($AT$1,AO183,TRUE,_xll.ohTrigger(Trigger,Trigger1M))</f>
        <v>#VALUE!</v>
      </c>
      <c r="AS183" s="242" t="e">
        <f>IFERROR(_xll.qlIndexFixing($AT$2,AO183,TRUE,_xll.ohTrigger(Trigger,Trigger1M)),#N/A)</f>
        <v>#N/A</v>
      </c>
    </row>
    <row r="184" spans="40:45" x14ac:dyDescent="0.2">
      <c r="AN184" s="97" t="s">
        <v>197</v>
      </c>
      <c r="AO184" s="98" t="e">
        <f>_xll.qlInterestRateIndexFixingDate($AT$1,AP184,Trigger)</f>
        <v>#VALUE!</v>
      </c>
      <c r="AP184" s="98">
        <f>_xll.qlCalendarAdvance(Calendar,AP183,AN184,"f",,Trigger)</f>
        <v>42506</v>
      </c>
      <c r="AQ184" s="98" t="e">
        <f>_xll.qlInterestRateIndexMaturity($AT$1,AP184,Trigger)</f>
        <v>#VALUE!</v>
      </c>
      <c r="AR184" s="242" t="e">
        <f>_xll.qlIndexFixing($AT$1,AO184,TRUE,_xll.ohTrigger(Trigger,Trigger1M))</f>
        <v>#VALUE!</v>
      </c>
      <c r="AS184" s="242" t="e">
        <f>IFERROR(_xll.qlIndexFixing($AT$2,AO184,TRUE,_xll.ohTrigger(Trigger,Trigger1M)),#N/A)</f>
        <v>#N/A</v>
      </c>
    </row>
    <row r="185" spans="40:45" x14ac:dyDescent="0.2">
      <c r="AN185" s="97" t="s">
        <v>197</v>
      </c>
      <c r="AO185" s="98" t="e">
        <f>_xll.qlInterestRateIndexFixingDate($AT$1,AP185,Trigger)</f>
        <v>#VALUE!</v>
      </c>
      <c r="AP185" s="98">
        <f>_xll.qlCalendarAdvance(Calendar,AP184,AN185,"f",,Trigger)</f>
        <v>42507</v>
      </c>
      <c r="AQ185" s="98" t="e">
        <f>_xll.qlInterestRateIndexMaturity($AT$1,AP185,Trigger)</f>
        <v>#VALUE!</v>
      </c>
      <c r="AR185" s="242" t="e">
        <f>_xll.qlIndexFixing($AT$1,AO185,TRUE,_xll.ohTrigger(Trigger,Trigger1M))</f>
        <v>#VALUE!</v>
      </c>
      <c r="AS185" s="242" t="e">
        <f>IFERROR(_xll.qlIndexFixing($AT$2,AO185,TRUE,_xll.ohTrigger(Trigger,Trigger1M)),#N/A)</f>
        <v>#N/A</v>
      </c>
    </row>
    <row r="186" spans="40:45" x14ac:dyDescent="0.2">
      <c r="AN186" s="97" t="s">
        <v>197</v>
      </c>
      <c r="AO186" s="98" t="e">
        <f>_xll.qlInterestRateIndexFixingDate($AT$1,AP186,Trigger)</f>
        <v>#VALUE!</v>
      </c>
      <c r="AP186" s="98">
        <f>_xll.qlCalendarAdvance(Calendar,AP185,AN186,"f",,Trigger)</f>
        <v>42508</v>
      </c>
      <c r="AQ186" s="98" t="e">
        <f>_xll.qlInterestRateIndexMaturity($AT$1,AP186,Trigger)</f>
        <v>#VALUE!</v>
      </c>
      <c r="AR186" s="242" t="e">
        <f>_xll.qlIndexFixing($AT$1,AO186,TRUE,_xll.ohTrigger(Trigger,Trigger1M))</f>
        <v>#VALUE!</v>
      </c>
      <c r="AS186" s="242" t="e">
        <f>IFERROR(_xll.qlIndexFixing($AT$2,AO186,TRUE,_xll.ohTrigger(Trigger,Trigger1M)),#N/A)</f>
        <v>#N/A</v>
      </c>
    </row>
    <row r="187" spans="40:45" x14ac:dyDescent="0.2">
      <c r="AN187" s="97" t="s">
        <v>197</v>
      </c>
      <c r="AO187" s="98" t="e">
        <f>_xll.qlInterestRateIndexFixingDate($AT$1,AP187,Trigger)</f>
        <v>#VALUE!</v>
      </c>
      <c r="AP187" s="98">
        <f>_xll.qlCalendarAdvance(Calendar,AP186,AN187,"f",,Trigger)</f>
        <v>42509</v>
      </c>
      <c r="AQ187" s="98" t="e">
        <f>_xll.qlInterestRateIndexMaturity($AT$1,AP187,Trigger)</f>
        <v>#VALUE!</v>
      </c>
      <c r="AR187" s="242" t="e">
        <f>_xll.qlIndexFixing($AT$1,AO187,TRUE,_xll.ohTrigger(Trigger,Trigger1M))</f>
        <v>#VALUE!</v>
      </c>
      <c r="AS187" s="242" t="e">
        <f>IFERROR(_xll.qlIndexFixing($AT$2,AO187,TRUE,_xll.ohTrigger(Trigger,Trigger1M)),#N/A)</f>
        <v>#N/A</v>
      </c>
    </row>
    <row r="188" spans="40:45" x14ac:dyDescent="0.2">
      <c r="AN188" s="97" t="s">
        <v>197</v>
      </c>
      <c r="AO188" s="98" t="e">
        <f>_xll.qlInterestRateIndexFixingDate($AT$1,AP188,Trigger)</f>
        <v>#VALUE!</v>
      </c>
      <c r="AP188" s="98">
        <f>_xll.qlCalendarAdvance(Calendar,AP187,AN188,"f",,Trigger)</f>
        <v>42510</v>
      </c>
      <c r="AQ188" s="98" t="e">
        <f>_xll.qlInterestRateIndexMaturity($AT$1,AP188,Trigger)</f>
        <v>#VALUE!</v>
      </c>
      <c r="AR188" s="242" t="e">
        <f>_xll.qlIndexFixing($AT$1,AO188,TRUE,_xll.ohTrigger(Trigger,Trigger1M))</f>
        <v>#VALUE!</v>
      </c>
      <c r="AS188" s="242" t="e">
        <f>IFERROR(_xll.qlIndexFixing($AT$2,AO188,TRUE,_xll.ohTrigger(Trigger,Trigger1M)),#N/A)</f>
        <v>#N/A</v>
      </c>
    </row>
    <row r="189" spans="40:45" x14ac:dyDescent="0.2">
      <c r="AN189" s="97" t="s">
        <v>197</v>
      </c>
      <c r="AO189" s="98" t="e">
        <f>_xll.qlInterestRateIndexFixingDate($AT$1,AP189,Trigger)</f>
        <v>#VALUE!</v>
      </c>
      <c r="AP189" s="98">
        <f>_xll.qlCalendarAdvance(Calendar,AP188,AN189,"f",,Trigger)</f>
        <v>42513</v>
      </c>
      <c r="AQ189" s="98" t="e">
        <f>_xll.qlInterestRateIndexMaturity($AT$1,AP189,Trigger)</f>
        <v>#VALUE!</v>
      </c>
      <c r="AR189" s="242" t="e">
        <f>_xll.qlIndexFixing($AT$1,AO189,TRUE,_xll.ohTrigger(Trigger,Trigger1M))</f>
        <v>#VALUE!</v>
      </c>
      <c r="AS189" s="242" t="e">
        <f>IFERROR(_xll.qlIndexFixing($AT$2,AO189,TRUE,_xll.ohTrigger(Trigger,Trigger1M)),#N/A)</f>
        <v>#N/A</v>
      </c>
    </row>
    <row r="190" spans="40:45" x14ac:dyDescent="0.2">
      <c r="AN190" s="97" t="s">
        <v>197</v>
      </c>
      <c r="AO190" s="98" t="e">
        <f>_xll.qlInterestRateIndexFixingDate($AT$1,AP190,Trigger)</f>
        <v>#VALUE!</v>
      </c>
      <c r="AP190" s="98">
        <f>_xll.qlCalendarAdvance(Calendar,AP189,AN190,"f",,Trigger)</f>
        <v>42514</v>
      </c>
      <c r="AQ190" s="98" t="e">
        <f>_xll.qlInterestRateIndexMaturity($AT$1,AP190,Trigger)</f>
        <v>#VALUE!</v>
      </c>
      <c r="AR190" s="242" t="e">
        <f>_xll.qlIndexFixing($AT$1,AO190,TRUE,_xll.ohTrigger(Trigger,Trigger1M))</f>
        <v>#VALUE!</v>
      </c>
      <c r="AS190" s="242" t="e">
        <f>IFERROR(_xll.qlIndexFixing($AT$2,AO190,TRUE,_xll.ohTrigger(Trigger,Trigger1M)),#N/A)</f>
        <v>#N/A</v>
      </c>
    </row>
    <row r="191" spans="40:45" x14ac:dyDescent="0.2">
      <c r="AN191" s="97" t="s">
        <v>197</v>
      </c>
      <c r="AO191" s="98" t="e">
        <f>_xll.qlInterestRateIndexFixingDate($AT$1,AP191,Trigger)</f>
        <v>#VALUE!</v>
      </c>
      <c r="AP191" s="98">
        <f>_xll.qlCalendarAdvance(Calendar,AP190,AN191,"f",,Trigger)</f>
        <v>42515</v>
      </c>
      <c r="AQ191" s="98" t="e">
        <f>_xll.qlInterestRateIndexMaturity($AT$1,AP191,Trigger)</f>
        <v>#VALUE!</v>
      </c>
      <c r="AR191" s="242" t="e">
        <f>_xll.qlIndexFixing($AT$1,AO191,TRUE,_xll.ohTrigger(Trigger,Trigger1M))</f>
        <v>#VALUE!</v>
      </c>
      <c r="AS191" s="242" t="e">
        <f>IFERROR(_xll.qlIndexFixing($AT$2,AO191,TRUE,_xll.ohTrigger(Trigger,Trigger1M)),#N/A)</f>
        <v>#N/A</v>
      </c>
    </row>
    <row r="192" spans="40:45" x14ac:dyDescent="0.2">
      <c r="AN192" s="97" t="s">
        <v>197</v>
      </c>
      <c r="AO192" s="98" t="e">
        <f>_xll.qlInterestRateIndexFixingDate($AT$1,AP192,Trigger)</f>
        <v>#VALUE!</v>
      </c>
      <c r="AP192" s="98">
        <f>_xll.qlCalendarAdvance(Calendar,AP191,AN192,"f",,Trigger)</f>
        <v>42516</v>
      </c>
      <c r="AQ192" s="98" t="e">
        <f>_xll.qlInterestRateIndexMaturity($AT$1,AP192,Trigger)</f>
        <v>#VALUE!</v>
      </c>
      <c r="AR192" s="242" t="e">
        <f>_xll.qlIndexFixing($AT$1,AO192,TRUE,_xll.ohTrigger(Trigger,Trigger1M))</f>
        <v>#VALUE!</v>
      </c>
      <c r="AS192" s="242" t="e">
        <f>IFERROR(_xll.qlIndexFixing($AT$2,AO192,TRUE,_xll.ohTrigger(Trigger,Trigger1M)),#N/A)</f>
        <v>#N/A</v>
      </c>
    </row>
    <row r="193" spans="40:45" x14ac:dyDescent="0.2">
      <c r="AN193" s="97" t="s">
        <v>197</v>
      </c>
      <c r="AO193" s="98" t="e">
        <f>_xll.qlInterestRateIndexFixingDate($AT$1,AP193,Trigger)</f>
        <v>#VALUE!</v>
      </c>
      <c r="AP193" s="98">
        <f>_xll.qlCalendarAdvance(Calendar,AP192,AN193,"f",,Trigger)</f>
        <v>42517</v>
      </c>
      <c r="AQ193" s="98" t="e">
        <f>_xll.qlInterestRateIndexMaturity($AT$1,AP193,Trigger)</f>
        <v>#VALUE!</v>
      </c>
      <c r="AR193" s="242" t="e">
        <f>_xll.qlIndexFixing($AT$1,AO193,TRUE,_xll.ohTrigger(Trigger,Trigger1M))</f>
        <v>#VALUE!</v>
      </c>
      <c r="AS193" s="242" t="e">
        <f>IFERROR(_xll.qlIndexFixing($AT$2,AO193,TRUE,_xll.ohTrigger(Trigger,Trigger1M)),#N/A)</f>
        <v>#N/A</v>
      </c>
    </row>
    <row r="194" spans="40:45" x14ac:dyDescent="0.2">
      <c r="AN194" s="97" t="s">
        <v>197</v>
      </c>
      <c r="AO194" s="98" t="e">
        <f>_xll.qlInterestRateIndexFixingDate($AT$1,AP194,Trigger)</f>
        <v>#VALUE!</v>
      </c>
      <c r="AP194" s="98">
        <f>_xll.qlCalendarAdvance(Calendar,AP193,AN194,"f",,Trigger)</f>
        <v>42520</v>
      </c>
      <c r="AQ194" s="98" t="e">
        <f>_xll.qlInterestRateIndexMaturity($AT$1,AP194,Trigger)</f>
        <v>#VALUE!</v>
      </c>
      <c r="AR194" s="242" t="e">
        <f>_xll.qlIndexFixing($AT$1,AO194,TRUE,_xll.ohTrigger(Trigger,Trigger1M))</f>
        <v>#VALUE!</v>
      </c>
      <c r="AS194" s="242" t="e">
        <f>IFERROR(_xll.qlIndexFixing($AT$2,AO194,TRUE,_xll.ohTrigger(Trigger,Trigger1M)),#N/A)</f>
        <v>#N/A</v>
      </c>
    </row>
    <row r="195" spans="40:45" x14ac:dyDescent="0.2">
      <c r="AN195" s="97" t="s">
        <v>197</v>
      </c>
      <c r="AO195" s="98" t="e">
        <f>_xll.qlInterestRateIndexFixingDate($AT$1,AP195,Trigger)</f>
        <v>#VALUE!</v>
      </c>
      <c r="AP195" s="98">
        <f>_xll.qlCalendarAdvance(Calendar,AP194,AN195,"f",,Trigger)</f>
        <v>42521</v>
      </c>
      <c r="AQ195" s="98" t="e">
        <f>_xll.qlInterestRateIndexMaturity($AT$1,AP195,Trigger)</f>
        <v>#VALUE!</v>
      </c>
      <c r="AR195" s="242" t="e">
        <f>_xll.qlIndexFixing($AT$1,AO195,TRUE,_xll.ohTrigger(Trigger,Trigger1M))</f>
        <v>#VALUE!</v>
      </c>
      <c r="AS195" s="242" t="e">
        <f>IFERROR(_xll.qlIndexFixing($AT$2,AO195,TRUE,_xll.ohTrigger(Trigger,Trigger1M)),#N/A)</f>
        <v>#N/A</v>
      </c>
    </row>
    <row r="196" spans="40:45" x14ac:dyDescent="0.2">
      <c r="AN196" s="97" t="s">
        <v>197</v>
      </c>
      <c r="AO196" s="98" t="e">
        <f>_xll.qlInterestRateIndexFixingDate($AT$1,AP196,Trigger)</f>
        <v>#VALUE!</v>
      </c>
      <c r="AP196" s="98">
        <f>_xll.qlCalendarAdvance(Calendar,AP195,AN196,"f",,Trigger)</f>
        <v>42522</v>
      </c>
      <c r="AQ196" s="98" t="e">
        <f>_xll.qlInterestRateIndexMaturity($AT$1,AP196,Trigger)</f>
        <v>#VALUE!</v>
      </c>
      <c r="AR196" s="242" t="e">
        <f>_xll.qlIndexFixing($AT$1,AO196,TRUE,_xll.ohTrigger(Trigger,Trigger1M))</f>
        <v>#VALUE!</v>
      </c>
      <c r="AS196" s="242" t="e">
        <f>IFERROR(_xll.qlIndexFixing($AT$2,AO196,TRUE,_xll.ohTrigger(Trigger,Trigger1M)),#N/A)</f>
        <v>#N/A</v>
      </c>
    </row>
    <row r="197" spans="40:45" x14ac:dyDescent="0.2">
      <c r="AN197" s="97" t="s">
        <v>197</v>
      </c>
      <c r="AO197" s="98" t="e">
        <f>_xll.qlInterestRateIndexFixingDate($AT$1,AP197,Trigger)</f>
        <v>#VALUE!</v>
      </c>
      <c r="AP197" s="98">
        <f>_xll.qlCalendarAdvance(Calendar,AP196,AN197,"f",,Trigger)</f>
        <v>42523</v>
      </c>
      <c r="AQ197" s="98" t="e">
        <f>_xll.qlInterestRateIndexMaturity($AT$1,AP197,Trigger)</f>
        <v>#VALUE!</v>
      </c>
      <c r="AR197" s="242" t="e">
        <f>_xll.qlIndexFixing($AT$1,AO197,TRUE,_xll.ohTrigger(Trigger,Trigger1M))</f>
        <v>#VALUE!</v>
      </c>
      <c r="AS197" s="242" t="e">
        <f>IFERROR(_xll.qlIndexFixing($AT$2,AO197,TRUE,_xll.ohTrigger(Trigger,Trigger1M)),#N/A)</f>
        <v>#N/A</v>
      </c>
    </row>
    <row r="198" spans="40:45" x14ac:dyDescent="0.2">
      <c r="AN198" s="97" t="s">
        <v>197</v>
      </c>
      <c r="AO198" s="98" t="e">
        <f>_xll.qlInterestRateIndexFixingDate($AT$1,AP198,Trigger)</f>
        <v>#VALUE!</v>
      </c>
      <c r="AP198" s="98">
        <f>_xll.qlCalendarAdvance(Calendar,AP197,AN198,"f",,Trigger)</f>
        <v>42524</v>
      </c>
      <c r="AQ198" s="98" t="e">
        <f>_xll.qlInterestRateIndexMaturity($AT$1,AP198,Trigger)</f>
        <v>#VALUE!</v>
      </c>
      <c r="AR198" s="242" t="e">
        <f>_xll.qlIndexFixing($AT$1,AO198,TRUE,_xll.ohTrigger(Trigger,Trigger1M))</f>
        <v>#VALUE!</v>
      </c>
      <c r="AS198" s="242" t="e">
        <f>IFERROR(_xll.qlIndexFixing($AT$2,AO198,TRUE,_xll.ohTrigger(Trigger,Trigger1M)),#N/A)</f>
        <v>#N/A</v>
      </c>
    </row>
    <row r="199" spans="40:45" x14ac:dyDescent="0.2">
      <c r="AN199" s="97" t="s">
        <v>197</v>
      </c>
      <c r="AO199" s="98" t="e">
        <f>_xll.qlInterestRateIndexFixingDate($AT$1,AP199,Trigger)</f>
        <v>#VALUE!</v>
      </c>
      <c r="AP199" s="98">
        <f>_xll.qlCalendarAdvance(Calendar,AP198,AN199,"f",,Trigger)</f>
        <v>42527</v>
      </c>
      <c r="AQ199" s="98" t="e">
        <f>_xll.qlInterestRateIndexMaturity($AT$1,AP199,Trigger)</f>
        <v>#VALUE!</v>
      </c>
      <c r="AR199" s="242" t="e">
        <f>_xll.qlIndexFixing($AT$1,AO199,TRUE,_xll.ohTrigger(Trigger,Trigger1M))</f>
        <v>#VALUE!</v>
      </c>
      <c r="AS199" s="242" t="e">
        <f>IFERROR(_xll.qlIndexFixing($AT$2,AO199,TRUE,_xll.ohTrigger(Trigger,Trigger1M)),#N/A)</f>
        <v>#N/A</v>
      </c>
    </row>
    <row r="200" spans="40:45" x14ac:dyDescent="0.2">
      <c r="AN200" s="97" t="s">
        <v>197</v>
      </c>
      <c r="AO200" s="98" t="e">
        <f>_xll.qlInterestRateIndexFixingDate($AT$1,AP200,Trigger)</f>
        <v>#VALUE!</v>
      </c>
      <c r="AP200" s="98">
        <f>_xll.qlCalendarAdvance(Calendar,AP199,AN200,"f",,Trigger)</f>
        <v>42528</v>
      </c>
      <c r="AQ200" s="98" t="e">
        <f>_xll.qlInterestRateIndexMaturity($AT$1,AP200,Trigger)</f>
        <v>#VALUE!</v>
      </c>
      <c r="AR200" s="242" t="e">
        <f>_xll.qlIndexFixing($AT$1,AO200,TRUE,_xll.ohTrigger(Trigger,Trigger1M))</f>
        <v>#VALUE!</v>
      </c>
      <c r="AS200" s="242" t="e">
        <f>IFERROR(_xll.qlIndexFixing($AT$2,AO200,TRUE,_xll.ohTrigger(Trigger,Trigger1M)),#N/A)</f>
        <v>#N/A</v>
      </c>
    </row>
    <row r="201" spans="40:45" x14ac:dyDescent="0.2">
      <c r="AN201" s="97" t="s">
        <v>197</v>
      </c>
      <c r="AO201" s="98" t="e">
        <f>_xll.qlInterestRateIndexFixingDate($AT$1,AP201,Trigger)</f>
        <v>#VALUE!</v>
      </c>
      <c r="AP201" s="98">
        <f>_xll.qlCalendarAdvance(Calendar,AP200,AN201,"f",,Trigger)</f>
        <v>42529</v>
      </c>
      <c r="AQ201" s="98" t="e">
        <f>_xll.qlInterestRateIndexMaturity($AT$1,AP201,Trigger)</f>
        <v>#VALUE!</v>
      </c>
      <c r="AR201" s="242" t="e">
        <f>_xll.qlIndexFixing($AT$1,AO201,TRUE,_xll.ohTrigger(Trigger,Trigger1M))</f>
        <v>#VALUE!</v>
      </c>
      <c r="AS201" s="242" t="e">
        <f>IFERROR(_xll.qlIndexFixing($AT$2,AO201,TRUE,_xll.ohTrigger(Trigger,Trigger1M)),#N/A)</f>
        <v>#N/A</v>
      </c>
    </row>
    <row r="202" spans="40:45" x14ac:dyDescent="0.2">
      <c r="AN202" s="97" t="s">
        <v>197</v>
      </c>
      <c r="AO202" s="98" t="e">
        <f>_xll.qlInterestRateIndexFixingDate($AT$1,AP202,Trigger)</f>
        <v>#VALUE!</v>
      </c>
      <c r="AP202" s="98">
        <f>_xll.qlCalendarAdvance(Calendar,AP201,AN202,"f",,Trigger)</f>
        <v>42530</v>
      </c>
      <c r="AQ202" s="98" t="e">
        <f>_xll.qlInterestRateIndexMaturity($AT$1,AP202,Trigger)</f>
        <v>#VALUE!</v>
      </c>
      <c r="AR202" s="242" t="e">
        <f>_xll.qlIndexFixing($AT$1,AO202,TRUE,_xll.ohTrigger(Trigger,Trigger1M))</f>
        <v>#VALUE!</v>
      </c>
      <c r="AS202" s="242" t="e">
        <f>IFERROR(_xll.qlIndexFixing($AT$2,AO202,TRUE,_xll.ohTrigger(Trigger,Trigger1M)),#N/A)</f>
        <v>#N/A</v>
      </c>
    </row>
    <row r="203" spans="40:45" x14ac:dyDescent="0.2">
      <c r="AN203" s="97" t="s">
        <v>197</v>
      </c>
      <c r="AO203" s="98" t="e">
        <f>_xll.qlInterestRateIndexFixingDate($AT$1,AP203,Trigger)</f>
        <v>#VALUE!</v>
      </c>
      <c r="AP203" s="98">
        <f>_xll.qlCalendarAdvance(Calendar,AP202,AN203,"f",,Trigger)</f>
        <v>42531</v>
      </c>
      <c r="AQ203" s="98" t="e">
        <f>_xll.qlInterestRateIndexMaturity($AT$1,AP203,Trigger)</f>
        <v>#VALUE!</v>
      </c>
      <c r="AR203" s="242" t="e">
        <f>_xll.qlIndexFixing($AT$1,AO203,TRUE,_xll.ohTrigger(Trigger,Trigger1M))</f>
        <v>#VALUE!</v>
      </c>
      <c r="AS203" s="242" t="e">
        <f>IFERROR(_xll.qlIndexFixing($AT$2,AO203,TRUE,_xll.ohTrigger(Trigger,Trigger1M)),#N/A)</f>
        <v>#N/A</v>
      </c>
    </row>
    <row r="204" spans="40:45" x14ac:dyDescent="0.2">
      <c r="AN204" s="97" t="s">
        <v>197</v>
      </c>
      <c r="AO204" s="98" t="e">
        <f>_xll.qlInterestRateIndexFixingDate($AT$1,AP204,Trigger)</f>
        <v>#VALUE!</v>
      </c>
      <c r="AP204" s="98">
        <f>_xll.qlCalendarAdvance(Calendar,AP203,AN204,"f",,Trigger)</f>
        <v>42534</v>
      </c>
      <c r="AQ204" s="98" t="e">
        <f>_xll.qlInterestRateIndexMaturity($AT$1,AP204,Trigger)</f>
        <v>#VALUE!</v>
      </c>
      <c r="AR204" s="242" t="e">
        <f>_xll.qlIndexFixing($AT$1,AO204,TRUE,_xll.ohTrigger(Trigger,Trigger1M))</f>
        <v>#VALUE!</v>
      </c>
      <c r="AS204" s="242" t="e">
        <f>IFERROR(_xll.qlIndexFixing($AT$2,AO204,TRUE,_xll.ohTrigger(Trigger,Trigger1M)),#N/A)</f>
        <v>#N/A</v>
      </c>
    </row>
    <row r="205" spans="40:45" x14ac:dyDescent="0.2">
      <c r="AN205" s="97" t="s">
        <v>197</v>
      </c>
      <c r="AO205" s="98" t="e">
        <f>_xll.qlInterestRateIndexFixingDate($AT$1,AP205,Trigger)</f>
        <v>#VALUE!</v>
      </c>
      <c r="AP205" s="98">
        <f>_xll.qlCalendarAdvance(Calendar,AP204,AN205,"f",,Trigger)</f>
        <v>42535</v>
      </c>
      <c r="AQ205" s="98" t="e">
        <f>_xll.qlInterestRateIndexMaturity($AT$1,AP205,Trigger)</f>
        <v>#VALUE!</v>
      </c>
      <c r="AR205" s="242" t="e">
        <f>_xll.qlIndexFixing($AT$1,AO205,TRUE,_xll.ohTrigger(Trigger,Trigger1M))</f>
        <v>#VALUE!</v>
      </c>
      <c r="AS205" s="242" t="e">
        <f>IFERROR(_xll.qlIndexFixing($AT$2,AO205,TRUE,_xll.ohTrigger(Trigger,Trigger1M)),#N/A)</f>
        <v>#N/A</v>
      </c>
    </row>
    <row r="206" spans="40:45" x14ac:dyDescent="0.2">
      <c r="AN206" s="97" t="s">
        <v>197</v>
      </c>
      <c r="AO206" s="98" t="e">
        <f>_xll.qlInterestRateIndexFixingDate($AT$1,AP206,Trigger)</f>
        <v>#VALUE!</v>
      </c>
      <c r="AP206" s="98">
        <f>_xll.qlCalendarAdvance(Calendar,AP205,AN206,"f",,Trigger)</f>
        <v>42536</v>
      </c>
      <c r="AQ206" s="98" t="e">
        <f>_xll.qlInterestRateIndexMaturity($AT$1,AP206,Trigger)</f>
        <v>#VALUE!</v>
      </c>
      <c r="AR206" s="242" t="e">
        <f>_xll.qlIndexFixing($AT$1,AO206,TRUE,_xll.ohTrigger(Trigger,Trigger1M))</f>
        <v>#VALUE!</v>
      </c>
      <c r="AS206" s="242" t="e">
        <f>IFERROR(_xll.qlIndexFixing($AT$2,AO206,TRUE,_xll.ohTrigger(Trigger,Trigger1M)),#N/A)</f>
        <v>#N/A</v>
      </c>
    </row>
    <row r="207" spans="40:45" x14ac:dyDescent="0.2">
      <c r="AN207" s="97" t="s">
        <v>197</v>
      </c>
      <c r="AO207" s="98" t="e">
        <f>_xll.qlInterestRateIndexFixingDate($AT$1,AP207,Trigger)</f>
        <v>#VALUE!</v>
      </c>
      <c r="AP207" s="98">
        <f>_xll.qlCalendarAdvance(Calendar,AP206,AN207,"f",,Trigger)</f>
        <v>42537</v>
      </c>
      <c r="AQ207" s="98" t="e">
        <f>_xll.qlInterestRateIndexMaturity($AT$1,AP207,Trigger)</f>
        <v>#VALUE!</v>
      </c>
      <c r="AR207" s="242" t="e">
        <f>_xll.qlIndexFixing($AT$1,AO207,TRUE,_xll.ohTrigger(Trigger,Trigger1M))</f>
        <v>#VALUE!</v>
      </c>
      <c r="AS207" s="242" t="e">
        <f>IFERROR(_xll.qlIndexFixing($AT$2,AO207,TRUE,_xll.ohTrigger(Trigger,Trigger1M)),#N/A)</f>
        <v>#N/A</v>
      </c>
    </row>
    <row r="208" spans="40:45" x14ac:dyDescent="0.2">
      <c r="AN208" s="97" t="s">
        <v>197</v>
      </c>
      <c r="AO208" s="98" t="e">
        <f>_xll.qlInterestRateIndexFixingDate($AT$1,AP208,Trigger)</f>
        <v>#VALUE!</v>
      </c>
      <c r="AP208" s="98">
        <f>_xll.qlCalendarAdvance(Calendar,AP207,AN208,"f",,Trigger)</f>
        <v>42538</v>
      </c>
      <c r="AQ208" s="98" t="e">
        <f>_xll.qlInterestRateIndexMaturity($AT$1,AP208,Trigger)</f>
        <v>#VALUE!</v>
      </c>
      <c r="AR208" s="242" t="e">
        <f>_xll.qlIndexFixing($AT$1,AO208,TRUE,_xll.ohTrigger(Trigger,Trigger1M))</f>
        <v>#VALUE!</v>
      </c>
      <c r="AS208" s="242" t="e">
        <f>IFERROR(_xll.qlIndexFixing($AT$2,AO208,TRUE,_xll.ohTrigger(Trigger,Trigger1M)),#N/A)</f>
        <v>#N/A</v>
      </c>
    </row>
    <row r="209" spans="40:45" x14ac:dyDescent="0.2">
      <c r="AN209" s="97" t="s">
        <v>197</v>
      </c>
      <c r="AO209" s="98" t="e">
        <f>_xll.qlInterestRateIndexFixingDate($AT$1,AP209,Trigger)</f>
        <v>#VALUE!</v>
      </c>
      <c r="AP209" s="98">
        <f>_xll.qlCalendarAdvance(Calendar,AP208,AN209,"f",,Trigger)</f>
        <v>42541</v>
      </c>
      <c r="AQ209" s="98" t="e">
        <f>_xll.qlInterestRateIndexMaturity($AT$1,AP209,Trigger)</f>
        <v>#VALUE!</v>
      </c>
      <c r="AR209" s="242" t="e">
        <f>_xll.qlIndexFixing($AT$1,AO209,TRUE,_xll.ohTrigger(Trigger,Trigger1M))</f>
        <v>#VALUE!</v>
      </c>
      <c r="AS209" s="242" t="e">
        <f>IFERROR(_xll.qlIndexFixing($AT$2,AO209,TRUE,_xll.ohTrigger(Trigger,Trigger1M)),#N/A)</f>
        <v>#N/A</v>
      </c>
    </row>
    <row r="210" spans="40:45" x14ac:dyDescent="0.2">
      <c r="AN210" s="97" t="s">
        <v>197</v>
      </c>
      <c r="AO210" s="98" t="e">
        <f>_xll.qlInterestRateIndexFixingDate($AT$1,AP210,Trigger)</f>
        <v>#VALUE!</v>
      </c>
      <c r="AP210" s="98">
        <f>_xll.qlCalendarAdvance(Calendar,AP209,AN210,"f",,Trigger)</f>
        <v>42542</v>
      </c>
      <c r="AQ210" s="98" t="e">
        <f>_xll.qlInterestRateIndexMaturity($AT$1,AP210,Trigger)</f>
        <v>#VALUE!</v>
      </c>
      <c r="AR210" s="242" t="e">
        <f>_xll.qlIndexFixing($AT$1,AO210,TRUE,_xll.ohTrigger(Trigger,Trigger1M))</f>
        <v>#VALUE!</v>
      </c>
      <c r="AS210" s="242" t="e">
        <f>IFERROR(_xll.qlIndexFixing($AT$2,AO210,TRUE,_xll.ohTrigger(Trigger,Trigger1M)),#N/A)</f>
        <v>#N/A</v>
      </c>
    </row>
    <row r="211" spans="40:45" x14ac:dyDescent="0.2">
      <c r="AN211" s="97" t="s">
        <v>197</v>
      </c>
      <c r="AO211" s="98" t="e">
        <f>_xll.qlInterestRateIndexFixingDate($AT$1,AP211,Trigger)</f>
        <v>#VALUE!</v>
      </c>
      <c r="AP211" s="98">
        <f>_xll.qlCalendarAdvance(Calendar,AP210,AN211,"f",,Trigger)</f>
        <v>42543</v>
      </c>
      <c r="AQ211" s="98" t="e">
        <f>_xll.qlInterestRateIndexMaturity($AT$1,AP211,Trigger)</f>
        <v>#VALUE!</v>
      </c>
      <c r="AR211" s="242" t="e">
        <f>_xll.qlIndexFixing($AT$1,AO211,TRUE,_xll.ohTrigger(Trigger,Trigger1M))</f>
        <v>#VALUE!</v>
      </c>
      <c r="AS211" s="242" t="e">
        <f>IFERROR(_xll.qlIndexFixing($AT$2,AO211,TRUE,_xll.ohTrigger(Trigger,Trigger1M)),#N/A)</f>
        <v>#N/A</v>
      </c>
    </row>
    <row r="212" spans="40:45" x14ac:dyDescent="0.2">
      <c r="AN212" s="97" t="s">
        <v>197</v>
      </c>
      <c r="AO212" s="98" t="e">
        <f>_xll.qlInterestRateIndexFixingDate($AT$1,AP212,Trigger)</f>
        <v>#VALUE!</v>
      </c>
      <c r="AP212" s="98">
        <f>_xll.qlCalendarAdvance(Calendar,AP211,AN212,"f",,Trigger)</f>
        <v>42544</v>
      </c>
      <c r="AQ212" s="98" t="e">
        <f>_xll.qlInterestRateIndexMaturity($AT$1,AP212,Trigger)</f>
        <v>#VALUE!</v>
      </c>
      <c r="AR212" s="242" t="e">
        <f>_xll.qlIndexFixing($AT$1,AO212,TRUE,_xll.ohTrigger(Trigger,Trigger1M))</f>
        <v>#VALUE!</v>
      </c>
      <c r="AS212" s="242" t="e">
        <f>IFERROR(_xll.qlIndexFixing($AT$2,AO212,TRUE,_xll.ohTrigger(Trigger,Trigger1M)),#N/A)</f>
        <v>#N/A</v>
      </c>
    </row>
    <row r="213" spans="40:45" x14ac:dyDescent="0.2">
      <c r="AN213" s="97" t="s">
        <v>197</v>
      </c>
      <c r="AO213" s="98" t="e">
        <f>_xll.qlInterestRateIndexFixingDate($AT$1,AP213,Trigger)</f>
        <v>#VALUE!</v>
      </c>
      <c r="AP213" s="98">
        <f>_xll.qlCalendarAdvance(Calendar,AP212,AN213,"f",,Trigger)</f>
        <v>42545</v>
      </c>
      <c r="AQ213" s="98" t="e">
        <f>_xll.qlInterestRateIndexMaturity($AT$1,AP213,Trigger)</f>
        <v>#VALUE!</v>
      </c>
      <c r="AR213" s="242" t="e">
        <f>_xll.qlIndexFixing($AT$1,AO213,TRUE,_xll.ohTrigger(Trigger,Trigger1M))</f>
        <v>#VALUE!</v>
      </c>
      <c r="AS213" s="242" t="e">
        <f>IFERROR(_xll.qlIndexFixing($AT$2,AO213,TRUE,_xll.ohTrigger(Trigger,Trigger1M)),#N/A)</f>
        <v>#N/A</v>
      </c>
    </row>
    <row r="214" spans="40:45" x14ac:dyDescent="0.2">
      <c r="AN214" s="97" t="s">
        <v>197</v>
      </c>
      <c r="AO214" s="98" t="e">
        <f>_xll.qlInterestRateIndexFixingDate($AT$1,AP214,Trigger)</f>
        <v>#VALUE!</v>
      </c>
      <c r="AP214" s="98">
        <f>_xll.qlCalendarAdvance(Calendar,AP213,AN214,"f",,Trigger)</f>
        <v>42548</v>
      </c>
      <c r="AQ214" s="98" t="e">
        <f>_xll.qlInterestRateIndexMaturity($AT$1,AP214,Trigger)</f>
        <v>#VALUE!</v>
      </c>
      <c r="AR214" s="242" t="e">
        <f>_xll.qlIndexFixing($AT$1,AO214,TRUE,_xll.ohTrigger(Trigger,Trigger1M))</f>
        <v>#VALUE!</v>
      </c>
      <c r="AS214" s="242" t="e">
        <f>IFERROR(_xll.qlIndexFixing($AT$2,AO214,TRUE,_xll.ohTrigger(Trigger,Trigger1M)),#N/A)</f>
        <v>#N/A</v>
      </c>
    </row>
    <row r="215" spans="40:45" x14ac:dyDescent="0.2">
      <c r="AN215" s="97" t="s">
        <v>197</v>
      </c>
      <c r="AO215" s="98" t="e">
        <f>_xll.qlInterestRateIndexFixingDate($AT$1,AP215,Trigger)</f>
        <v>#VALUE!</v>
      </c>
      <c r="AP215" s="98">
        <f>_xll.qlCalendarAdvance(Calendar,AP214,AN215,"f",,Trigger)</f>
        <v>42549</v>
      </c>
      <c r="AQ215" s="98" t="e">
        <f>_xll.qlInterestRateIndexMaturity($AT$1,AP215,Trigger)</f>
        <v>#VALUE!</v>
      </c>
      <c r="AR215" s="242" t="e">
        <f>_xll.qlIndexFixing($AT$1,AO215,TRUE,_xll.ohTrigger(Trigger,Trigger1M))</f>
        <v>#VALUE!</v>
      </c>
      <c r="AS215" s="242" t="e">
        <f>IFERROR(_xll.qlIndexFixing($AT$2,AO215,TRUE,_xll.ohTrigger(Trigger,Trigger1M)),#N/A)</f>
        <v>#N/A</v>
      </c>
    </row>
    <row r="216" spans="40:45" x14ac:dyDescent="0.2">
      <c r="AN216" s="97" t="s">
        <v>197</v>
      </c>
      <c r="AO216" s="98" t="e">
        <f>_xll.qlInterestRateIndexFixingDate($AT$1,AP216,Trigger)</f>
        <v>#VALUE!</v>
      </c>
      <c r="AP216" s="98">
        <f>_xll.qlCalendarAdvance(Calendar,AP215,AN216,"f",,Trigger)</f>
        <v>42550</v>
      </c>
      <c r="AQ216" s="98" t="e">
        <f>_xll.qlInterestRateIndexMaturity($AT$1,AP216,Trigger)</f>
        <v>#VALUE!</v>
      </c>
      <c r="AR216" s="242" t="e">
        <f>_xll.qlIndexFixing($AT$1,AO216,TRUE,_xll.ohTrigger(Trigger,Trigger1M))</f>
        <v>#VALUE!</v>
      </c>
      <c r="AS216" s="242" t="e">
        <f>IFERROR(_xll.qlIndexFixing($AT$2,AO216,TRUE,_xll.ohTrigger(Trigger,Trigger1M)),#N/A)</f>
        <v>#N/A</v>
      </c>
    </row>
    <row r="217" spans="40:45" x14ac:dyDescent="0.2">
      <c r="AN217" s="97" t="s">
        <v>197</v>
      </c>
      <c r="AO217" s="98" t="e">
        <f>_xll.qlInterestRateIndexFixingDate($AT$1,AP217,Trigger)</f>
        <v>#VALUE!</v>
      </c>
      <c r="AP217" s="98">
        <f>_xll.qlCalendarAdvance(Calendar,AP216,AN217,"f",,Trigger)</f>
        <v>42551</v>
      </c>
      <c r="AQ217" s="98" t="e">
        <f>_xll.qlInterestRateIndexMaturity($AT$1,AP217,Trigger)</f>
        <v>#VALUE!</v>
      </c>
      <c r="AR217" s="242" t="e">
        <f>_xll.qlIndexFixing($AT$1,AO217,TRUE,_xll.ohTrigger(Trigger,Trigger1M))</f>
        <v>#VALUE!</v>
      </c>
      <c r="AS217" s="242" t="e">
        <f>IFERROR(_xll.qlIndexFixing($AT$2,AO217,TRUE,_xll.ohTrigger(Trigger,Trigger1M)),#N/A)</f>
        <v>#N/A</v>
      </c>
    </row>
    <row r="218" spans="40:45" x14ac:dyDescent="0.2">
      <c r="AN218" s="97" t="s">
        <v>197</v>
      </c>
      <c r="AO218" s="98" t="e">
        <f>_xll.qlInterestRateIndexFixingDate($AT$1,AP218,Trigger)</f>
        <v>#VALUE!</v>
      </c>
      <c r="AP218" s="98">
        <f>_xll.qlCalendarAdvance(Calendar,AP217,AN218,"f",,Trigger)</f>
        <v>42552</v>
      </c>
      <c r="AQ218" s="98" t="e">
        <f>_xll.qlInterestRateIndexMaturity($AT$1,AP218,Trigger)</f>
        <v>#VALUE!</v>
      </c>
      <c r="AR218" s="242" t="e">
        <f>_xll.qlIndexFixing($AT$1,AO218,TRUE,_xll.ohTrigger(Trigger,Trigger1M))</f>
        <v>#VALUE!</v>
      </c>
      <c r="AS218" s="242" t="e">
        <f>IFERROR(_xll.qlIndexFixing($AT$2,AO218,TRUE,_xll.ohTrigger(Trigger,Trigger1M)),#N/A)</f>
        <v>#N/A</v>
      </c>
    </row>
    <row r="219" spans="40:45" x14ac:dyDescent="0.2">
      <c r="AN219" s="97" t="s">
        <v>197</v>
      </c>
      <c r="AO219" s="98" t="e">
        <f>_xll.qlInterestRateIndexFixingDate($AT$1,AP219,Trigger)</f>
        <v>#VALUE!</v>
      </c>
      <c r="AP219" s="98">
        <f>_xll.qlCalendarAdvance(Calendar,AP218,AN219,"f",,Trigger)</f>
        <v>42555</v>
      </c>
      <c r="AQ219" s="98" t="e">
        <f>_xll.qlInterestRateIndexMaturity($AT$1,AP219,Trigger)</f>
        <v>#VALUE!</v>
      </c>
      <c r="AR219" s="242" t="e">
        <f>_xll.qlIndexFixing($AT$1,AO219,TRUE,_xll.ohTrigger(Trigger,Trigger1M))</f>
        <v>#VALUE!</v>
      </c>
      <c r="AS219" s="242" t="e">
        <f>IFERROR(_xll.qlIndexFixing($AT$2,AO219,TRUE,_xll.ohTrigger(Trigger,Trigger1M)),#N/A)</f>
        <v>#N/A</v>
      </c>
    </row>
    <row r="220" spans="40:45" x14ac:dyDescent="0.2">
      <c r="AN220" s="97" t="s">
        <v>197</v>
      </c>
      <c r="AO220" s="98" t="e">
        <f>_xll.qlInterestRateIndexFixingDate($AT$1,AP220,Trigger)</f>
        <v>#VALUE!</v>
      </c>
      <c r="AP220" s="98">
        <f>_xll.qlCalendarAdvance(Calendar,AP219,AN220,"f",,Trigger)</f>
        <v>42556</v>
      </c>
      <c r="AQ220" s="98" t="e">
        <f>_xll.qlInterestRateIndexMaturity($AT$1,AP220,Trigger)</f>
        <v>#VALUE!</v>
      </c>
      <c r="AR220" s="242" t="e">
        <f>_xll.qlIndexFixing($AT$1,AO220,TRUE,_xll.ohTrigger(Trigger,Trigger1M))</f>
        <v>#VALUE!</v>
      </c>
      <c r="AS220" s="242" t="e">
        <f>IFERROR(_xll.qlIndexFixing($AT$2,AO220,TRUE,_xll.ohTrigger(Trigger,Trigger1M)),#N/A)</f>
        <v>#N/A</v>
      </c>
    </row>
    <row r="221" spans="40:45" x14ac:dyDescent="0.2">
      <c r="AN221" s="97" t="s">
        <v>197</v>
      </c>
      <c r="AO221" s="98" t="e">
        <f>_xll.qlInterestRateIndexFixingDate($AT$1,AP221,Trigger)</f>
        <v>#VALUE!</v>
      </c>
      <c r="AP221" s="98">
        <f>_xll.qlCalendarAdvance(Calendar,AP220,AN221,"f",,Trigger)</f>
        <v>42557</v>
      </c>
      <c r="AQ221" s="98" t="e">
        <f>_xll.qlInterestRateIndexMaturity($AT$1,AP221,Trigger)</f>
        <v>#VALUE!</v>
      </c>
      <c r="AR221" s="242" t="e">
        <f>_xll.qlIndexFixing($AT$1,AO221,TRUE,_xll.ohTrigger(Trigger,Trigger1M))</f>
        <v>#VALUE!</v>
      </c>
      <c r="AS221" s="242" t="e">
        <f>IFERROR(_xll.qlIndexFixing($AT$2,AO221,TRUE,_xll.ohTrigger(Trigger,Trigger1M)),#N/A)</f>
        <v>#N/A</v>
      </c>
    </row>
    <row r="222" spans="40:45" x14ac:dyDescent="0.2">
      <c r="AN222" s="97" t="s">
        <v>197</v>
      </c>
      <c r="AO222" s="98" t="e">
        <f>_xll.qlInterestRateIndexFixingDate($AT$1,AP222,Trigger)</f>
        <v>#VALUE!</v>
      </c>
      <c r="AP222" s="98">
        <f>_xll.qlCalendarAdvance(Calendar,AP221,AN222,"f",,Trigger)</f>
        <v>42558</v>
      </c>
      <c r="AQ222" s="98" t="e">
        <f>_xll.qlInterestRateIndexMaturity($AT$1,AP222,Trigger)</f>
        <v>#VALUE!</v>
      </c>
      <c r="AR222" s="242" t="e">
        <f>_xll.qlIndexFixing($AT$1,AO222,TRUE,_xll.ohTrigger(Trigger,Trigger1M))</f>
        <v>#VALUE!</v>
      </c>
      <c r="AS222" s="242" t="e">
        <f>IFERROR(_xll.qlIndexFixing($AT$2,AO222,TRUE,_xll.ohTrigger(Trigger,Trigger1M)),#N/A)</f>
        <v>#N/A</v>
      </c>
    </row>
    <row r="223" spans="40:45" x14ac:dyDescent="0.2">
      <c r="AN223" s="97" t="s">
        <v>197</v>
      </c>
      <c r="AO223" s="98" t="e">
        <f>_xll.qlInterestRateIndexFixingDate($AT$1,AP223,Trigger)</f>
        <v>#VALUE!</v>
      </c>
      <c r="AP223" s="98">
        <f>_xll.qlCalendarAdvance(Calendar,AP222,AN223,"f",,Trigger)</f>
        <v>42559</v>
      </c>
      <c r="AQ223" s="98" t="e">
        <f>_xll.qlInterestRateIndexMaturity($AT$1,AP223,Trigger)</f>
        <v>#VALUE!</v>
      </c>
      <c r="AR223" s="242" t="e">
        <f>_xll.qlIndexFixing($AT$1,AO223,TRUE,_xll.ohTrigger(Trigger,Trigger1M))</f>
        <v>#VALUE!</v>
      </c>
      <c r="AS223" s="242" t="e">
        <f>IFERROR(_xll.qlIndexFixing($AT$2,AO223,TRUE,_xll.ohTrigger(Trigger,Trigger1M)),#N/A)</f>
        <v>#N/A</v>
      </c>
    </row>
    <row r="224" spans="40:45" x14ac:dyDescent="0.2">
      <c r="AN224" s="97" t="s">
        <v>197</v>
      </c>
      <c r="AO224" s="98" t="e">
        <f>_xll.qlInterestRateIndexFixingDate($AT$1,AP224,Trigger)</f>
        <v>#VALUE!</v>
      </c>
      <c r="AP224" s="98">
        <f>_xll.qlCalendarAdvance(Calendar,AP223,AN224,"f",,Trigger)</f>
        <v>42562</v>
      </c>
      <c r="AQ224" s="98" t="e">
        <f>_xll.qlInterestRateIndexMaturity($AT$1,AP224,Trigger)</f>
        <v>#VALUE!</v>
      </c>
      <c r="AR224" s="242" t="e">
        <f>_xll.qlIndexFixing($AT$1,AO224,TRUE,_xll.ohTrigger(Trigger,Trigger1M))</f>
        <v>#VALUE!</v>
      </c>
      <c r="AS224" s="242" t="e">
        <f>IFERROR(_xll.qlIndexFixing($AT$2,AO224,TRUE,_xll.ohTrigger(Trigger,Trigger1M)),#N/A)</f>
        <v>#N/A</v>
      </c>
    </row>
    <row r="225" spans="40:45" x14ac:dyDescent="0.2">
      <c r="AN225" s="97" t="s">
        <v>197</v>
      </c>
      <c r="AO225" s="98" t="e">
        <f>_xll.qlInterestRateIndexFixingDate($AT$1,AP225,Trigger)</f>
        <v>#VALUE!</v>
      </c>
      <c r="AP225" s="98">
        <f>_xll.qlCalendarAdvance(Calendar,AP224,AN225,"f",,Trigger)</f>
        <v>42563</v>
      </c>
      <c r="AQ225" s="98" t="e">
        <f>_xll.qlInterestRateIndexMaturity($AT$1,AP225,Trigger)</f>
        <v>#VALUE!</v>
      </c>
      <c r="AR225" s="242" t="e">
        <f>_xll.qlIndexFixing($AT$1,AO225,TRUE,_xll.ohTrigger(Trigger,Trigger1M))</f>
        <v>#VALUE!</v>
      </c>
      <c r="AS225" s="242" t="e">
        <f>IFERROR(_xll.qlIndexFixing($AT$2,AO225,TRUE,_xll.ohTrigger(Trigger,Trigger1M)),#N/A)</f>
        <v>#N/A</v>
      </c>
    </row>
    <row r="226" spans="40:45" x14ac:dyDescent="0.2">
      <c r="AN226" s="97" t="s">
        <v>197</v>
      </c>
      <c r="AO226" s="98" t="e">
        <f>_xll.qlInterestRateIndexFixingDate($AT$1,AP226,Trigger)</f>
        <v>#VALUE!</v>
      </c>
      <c r="AP226" s="98">
        <f>_xll.qlCalendarAdvance(Calendar,AP225,AN226,"f",,Trigger)</f>
        <v>42564</v>
      </c>
      <c r="AQ226" s="98" t="e">
        <f>_xll.qlInterestRateIndexMaturity($AT$1,AP226,Trigger)</f>
        <v>#VALUE!</v>
      </c>
      <c r="AR226" s="242" t="e">
        <f>_xll.qlIndexFixing($AT$1,AO226,TRUE,_xll.ohTrigger(Trigger,Trigger1M))</f>
        <v>#VALUE!</v>
      </c>
      <c r="AS226" s="242" t="e">
        <f>IFERROR(_xll.qlIndexFixing($AT$2,AO226,TRUE,_xll.ohTrigger(Trigger,Trigger1M)),#N/A)</f>
        <v>#N/A</v>
      </c>
    </row>
    <row r="227" spans="40:45" x14ac:dyDescent="0.2">
      <c r="AN227" s="97" t="s">
        <v>197</v>
      </c>
      <c r="AO227" s="98" t="e">
        <f>_xll.qlInterestRateIndexFixingDate($AT$1,AP227,Trigger)</f>
        <v>#VALUE!</v>
      </c>
      <c r="AP227" s="98">
        <f>_xll.qlCalendarAdvance(Calendar,AP226,AN227,"f",,Trigger)</f>
        <v>42565</v>
      </c>
      <c r="AQ227" s="98" t="e">
        <f>_xll.qlInterestRateIndexMaturity($AT$1,AP227,Trigger)</f>
        <v>#VALUE!</v>
      </c>
      <c r="AR227" s="242" t="e">
        <f>_xll.qlIndexFixing($AT$1,AO227,TRUE,_xll.ohTrigger(Trigger,Trigger1M))</f>
        <v>#VALUE!</v>
      </c>
      <c r="AS227" s="242" t="e">
        <f>IFERROR(_xll.qlIndexFixing($AT$2,AO227,TRUE,_xll.ohTrigger(Trigger,Trigger1M)),#N/A)</f>
        <v>#N/A</v>
      </c>
    </row>
    <row r="228" spans="40:45" x14ac:dyDescent="0.2">
      <c r="AN228" s="97" t="s">
        <v>197</v>
      </c>
      <c r="AO228" s="98" t="e">
        <f>_xll.qlInterestRateIndexFixingDate($AT$1,AP228,Trigger)</f>
        <v>#VALUE!</v>
      </c>
      <c r="AP228" s="98">
        <f>_xll.qlCalendarAdvance(Calendar,AP227,AN228,"f",,Trigger)</f>
        <v>42566</v>
      </c>
      <c r="AQ228" s="98" t="e">
        <f>_xll.qlInterestRateIndexMaturity($AT$1,AP228,Trigger)</f>
        <v>#VALUE!</v>
      </c>
      <c r="AR228" s="242" t="e">
        <f>_xll.qlIndexFixing($AT$1,AO228,TRUE,_xll.ohTrigger(Trigger,Trigger1M))</f>
        <v>#VALUE!</v>
      </c>
      <c r="AS228" s="242" t="e">
        <f>IFERROR(_xll.qlIndexFixing($AT$2,AO228,TRUE,_xll.ohTrigger(Trigger,Trigger1M)),#N/A)</f>
        <v>#N/A</v>
      </c>
    </row>
    <row r="229" spans="40:45" x14ac:dyDescent="0.2">
      <c r="AN229" s="97" t="s">
        <v>197</v>
      </c>
      <c r="AO229" s="98" t="e">
        <f>_xll.qlInterestRateIndexFixingDate($AT$1,AP229,Trigger)</f>
        <v>#VALUE!</v>
      </c>
      <c r="AP229" s="98">
        <f>_xll.qlCalendarAdvance(Calendar,AP228,AN229,"f",,Trigger)</f>
        <v>42569</v>
      </c>
      <c r="AQ229" s="98" t="e">
        <f>_xll.qlInterestRateIndexMaturity($AT$1,AP229,Trigger)</f>
        <v>#VALUE!</v>
      </c>
      <c r="AR229" s="242" t="e">
        <f>_xll.qlIndexFixing($AT$1,AO229,TRUE,_xll.ohTrigger(Trigger,Trigger1M))</f>
        <v>#VALUE!</v>
      </c>
      <c r="AS229" s="242" t="e">
        <f>IFERROR(_xll.qlIndexFixing($AT$2,AO229,TRUE,_xll.ohTrigger(Trigger,Trigger1M)),#N/A)</f>
        <v>#N/A</v>
      </c>
    </row>
    <row r="230" spans="40:45" x14ac:dyDescent="0.2">
      <c r="AN230" s="97" t="s">
        <v>197</v>
      </c>
      <c r="AO230" s="98" t="e">
        <f>_xll.qlInterestRateIndexFixingDate($AT$1,AP230,Trigger)</f>
        <v>#VALUE!</v>
      </c>
      <c r="AP230" s="98">
        <f>_xll.qlCalendarAdvance(Calendar,AP229,AN230,"f",,Trigger)</f>
        <v>42570</v>
      </c>
      <c r="AQ230" s="98" t="e">
        <f>_xll.qlInterestRateIndexMaturity($AT$1,AP230,Trigger)</f>
        <v>#VALUE!</v>
      </c>
      <c r="AR230" s="242" t="e">
        <f>_xll.qlIndexFixing($AT$1,AO230,TRUE,_xll.ohTrigger(Trigger,Trigger1M))</f>
        <v>#VALUE!</v>
      </c>
      <c r="AS230" s="242" t="e">
        <f>IFERROR(_xll.qlIndexFixing($AT$2,AO230,TRUE,_xll.ohTrigger(Trigger,Trigger1M)),#N/A)</f>
        <v>#N/A</v>
      </c>
    </row>
    <row r="231" spans="40:45" x14ac:dyDescent="0.2">
      <c r="AN231" s="97" t="s">
        <v>197</v>
      </c>
      <c r="AO231" s="98" t="e">
        <f>_xll.qlInterestRateIndexFixingDate($AT$1,AP231,Trigger)</f>
        <v>#VALUE!</v>
      </c>
      <c r="AP231" s="98">
        <f>_xll.qlCalendarAdvance(Calendar,AP230,AN231,"f",,Trigger)</f>
        <v>42571</v>
      </c>
      <c r="AQ231" s="98" t="e">
        <f>_xll.qlInterestRateIndexMaturity($AT$1,AP231,Trigger)</f>
        <v>#VALUE!</v>
      </c>
      <c r="AR231" s="242" t="e">
        <f>_xll.qlIndexFixing($AT$1,AO231,TRUE,_xll.ohTrigger(Trigger,Trigger1M))</f>
        <v>#VALUE!</v>
      </c>
      <c r="AS231" s="242" t="e">
        <f>IFERROR(_xll.qlIndexFixing($AT$2,AO231,TRUE,_xll.ohTrigger(Trigger,Trigger1M)),#N/A)</f>
        <v>#N/A</v>
      </c>
    </row>
    <row r="232" spans="40:45" x14ac:dyDescent="0.2">
      <c r="AN232" s="97" t="s">
        <v>197</v>
      </c>
      <c r="AO232" s="98" t="e">
        <f>_xll.qlInterestRateIndexFixingDate($AT$1,AP232,Trigger)</f>
        <v>#VALUE!</v>
      </c>
      <c r="AP232" s="98">
        <f>_xll.qlCalendarAdvance(Calendar,AP231,AN232,"f",,Trigger)</f>
        <v>42572</v>
      </c>
      <c r="AQ232" s="98" t="e">
        <f>_xll.qlInterestRateIndexMaturity($AT$1,AP232,Trigger)</f>
        <v>#VALUE!</v>
      </c>
      <c r="AR232" s="242" t="e">
        <f>_xll.qlIndexFixing($AT$1,AO232,TRUE,_xll.ohTrigger(Trigger,Trigger1M))</f>
        <v>#VALUE!</v>
      </c>
      <c r="AS232" s="242" t="e">
        <f>IFERROR(_xll.qlIndexFixing($AT$2,AO232,TRUE,_xll.ohTrigger(Trigger,Trigger1M)),#N/A)</f>
        <v>#N/A</v>
      </c>
    </row>
    <row r="233" spans="40:45" x14ac:dyDescent="0.2">
      <c r="AN233" s="97" t="s">
        <v>197</v>
      </c>
      <c r="AO233" s="98" t="e">
        <f>_xll.qlInterestRateIndexFixingDate($AT$1,AP233,Trigger)</f>
        <v>#VALUE!</v>
      </c>
      <c r="AP233" s="98">
        <f>_xll.qlCalendarAdvance(Calendar,AP232,AN233,"f",,Trigger)</f>
        <v>42573</v>
      </c>
      <c r="AQ233" s="98" t="e">
        <f>_xll.qlInterestRateIndexMaturity($AT$1,AP233,Trigger)</f>
        <v>#VALUE!</v>
      </c>
      <c r="AR233" s="242" t="e">
        <f>_xll.qlIndexFixing($AT$1,AO233,TRUE,_xll.ohTrigger(Trigger,Trigger1M))</f>
        <v>#VALUE!</v>
      </c>
      <c r="AS233" s="242" t="e">
        <f>IFERROR(_xll.qlIndexFixing($AT$2,AO233,TRUE,_xll.ohTrigger(Trigger,Trigger1M)),#N/A)</f>
        <v>#N/A</v>
      </c>
    </row>
    <row r="234" spans="40:45" x14ac:dyDescent="0.2">
      <c r="AN234" s="97" t="s">
        <v>197</v>
      </c>
      <c r="AO234" s="98" t="e">
        <f>_xll.qlInterestRateIndexFixingDate($AT$1,AP234,Trigger)</f>
        <v>#VALUE!</v>
      </c>
      <c r="AP234" s="98">
        <f>_xll.qlCalendarAdvance(Calendar,AP233,AN234,"f",,Trigger)</f>
        <v>42576</v>
      </c>
      <c r="AQ234" s="98" t="e">
        <f>_xll.qlInterestRateIndexMaturity($AT$1,AP234,Trigger)</f>
        <v>#VALUE!</v>
      </c>
      <c r="AR234" s="242" t="e">
        <f>_xll.qlIndexFixing($AT$1,AO234,TRUE,_xll.ohTrigger(Trigger,Trigger1M))</f>
        <v>#VALUE!</v>
      </c>
      <c r="AS234" s="242" t="e">
        <f>IFERROR(_xll.qlIndexFixing($AT$2,AO234,TRUE,_xll.ohTrigger(Trigger,Trigger1M)),#N/A)</f>
        <v>#N/A</v>
      </c>
    </row>
    <row r="235" spans="40:45" x14ac:dyDescent="0.2">
      <c r="AN235" s="97" t="s">
        <v>197</v>
      </c>
      <c r="AO235" s="98" t="e">
        <f>_xll.qlInterestRateIndexFixingDate($AT$1,AP235,Trigger)</f>
        <v>#VALUE!</v>
      </c>
      <c r="AP235" s="98">
        <f>_xll.qlCalendarAdvance(Calendar,AP234,AN235,"f",,Trigger)</f>
        <v>42577</v>
      </c>
      <c r="AQ235" s="98" t="e">
        <f>_xll.qlInterestRateIndexMaturity($AT$1,AP235,Trigger)</f>
        <v>#VALUE!</v>
      </c>
      <c r="AR235" s="242" t="e">
        <f>_xll.qlIndexFixing($AT$1,AO235,TRUE,_xll.ohTrigger(Trigger,Trigger1M))</f>
        <v>#VALUE!</v>
      </c>
      <c r="AS235" s="242" t="e">
        <f>IFERROR(_xll.qlIndexFixing($AT$2,AO235,TRUE,_xll.ohTrigger(Trigger,Trigger1M)),#N/A)</f>
        <v>#N/A</v>
      </c>
    </row>
    <row r="236" spans="40:45" x14ac:dyDescent="0.2">
      <c r="AN236" s="97" t="s">
        <v>197</v>
      </c>
      <c r="AO236" s="98" t="e">
        <f>_xll.qlInterestRateIndexFixingDate($AT$1,AP236,Trigger)</f>
        <v>#VALUE!</v>
      </c>
      <c r="AP236" s="98">
        <f>_xll.qlCalendarAdvance(Calendar,AP235,AN236,"f",,Trigger)</f>
        <v>42578</v>
      </c>
      <c r="AQ236" s="98" t="e">
        <f>_xll.qlInterestRateIndexMaturity($AT$1,AP236,Trigger)</f>
        <v>#VALUE!</v>
      </c>
      <c r="AR236" s="242" t="e">
        <f>_xll.qlIndexFixing($AT$1,AO236,TRUE,_xll.ohTrigger(Trigger,Trigger1M))</f>
        <v>#VALUE!</v>
      </c>
      <c r="AS236" s="242" t="e">
        <f>IFERROR(_xll.qlIndexFixing($AT$2,AO236,TRUE,_xll.ohTrigger(Trigger,Trigger1M)),#N/A)</f>
        <v>#N/A</v>
      </c>
    </row>
    <row r="237" spans="40:45" x14ac:dyDescent="0.2">
      <c r="AN237" s="97" t="s">
        <v>197</v>
      </c>
      <c r="AO237" s="98" t="e">
        <f>_xll.qlInterestRateIndexFixingDate($AT$1,AP237,Trigger)</f>
        <v>#VALUE!</v>
      </c>
      <c r="AP237" s="98">
        <f>_xll.qlCalendarAdvance(Calendar,AP236,AN237,"f",,Trigger)</f>
        <v>42579</v>
      </c>
      <c r="AQ237" s="98" t="e">
        <f>_xll.qlInterestRateIndexMaturity($AT$1,AP237,Trigger)</f>
        <v>#VALUE!</v>
      </c>
      <c r="AR237" s="242" t="e">
        <f>_xll.qlIndexFixing($AT$1,AO237,TRUE,_xll.ohTrigger(Trigger,Trigger1M))</f>
        <v>#VALUE!</v>
      </c>
      <c r="AS237" s="242" t="e">
        <f>IFERROR(_xll.qlIndexFixing($AT$2,AO237,TRUE,_xll.ohTrigger(Trigger,Trigger1M)),#N/A)</f>
        <v>#N/A</v>
      </c>
    </row>
    <row r="238" spans="40:45" x14ac:dyDescent="0.2">
      <c r="AN238" s="97" t="s">
        <v>197</v>
      </c>
      <c r="AO238" s="98" t="e">
        <f>_xll.qlInterestRateIndexFixingDate($AT$1,AP238,Trigger)</f>
        <v>#VALUE!</v>
      </c>
      <c r="AP238" s="98">
        <f>_xll.qlCalendarAdvance(Calendar,AP237,AN238,"f",,Trigger)</f>
        <v>42580</v>
      </c>
      <c r="AQ238" s="98" t="e">
        <f>_xll.qlInterestRateIndexMaturity($AT$1,AP238,Trigger)</f>
        <v>#VALUE!</v>
      </c>
      <c r="AR238" s="242" t="e">
        <f>_xll.qlIndexFixing($AT$1,AO238,TRUE,_xll.ohTrigger(Trigger,Trigger1M))</f>
        <v>#VALUE!</v>
      </c>
      <c r="AS238" s="242" t="e">
        <f>IFERROR(_xll.qlIndexFixing($AT$2,AO238,TRUE,_xll.ohTrigger(Trigger,Trigger1M)),#N/A)</f>
        <v>#N/A</v>
      </c>
    </row>
    <row r="239" spans="40:45" x14ac:dyDescent="0.2">
      <c r="AN239" s="97" t="s">
        <v>197</v>
      </c>
      <c r="AO239" s="98" t="e">
        <f>_xll.qlInterestRateIndexFixingDate($AT$1,AP239,Trigger)</f>
        <v>#VALUE!</v>
      </c>
      <c r="AP239" s="98">
        <f>_xll.qlCalendarAdvance(Calendar,AP238,AN239,"f",,Trigger)</f>
        <v>42583</v>
      </c>
      <c r="AQ239" s="98" t="e">
        <f>_xll.qlInterestRateIndexMaturity($AT$1,AP239,Trigger)</f>
        <v>#VALUE!</v>
      </c>
      <c r="AR239" s="242" t="e">
        <f>_xll.qlIndexFixing($AT$1,AO239,TRUE,_xll.ohTrigger(Trigger,Trigger1M))</f>
        <v>#VALUE!</v>
      </c>
      <c r="AS239" s="242" t="e">
        <f>IFERROR(_xll.qlIndexFixing($AT$2,AO239,TRUE,_xll.ohTrigger(Trigger,Trigger1M)),#N/A)</f>
        <v>#N/A</v>
      </c>
    </row>
    <row r="240" spans="40:45" x14ac:dyDescent="0.2">
      <c r="AN240" s="97" t="s">
        <v>197</v>
      </c>
      <c r="AO240" s="98" t="e">
        <f>_xll.qlInterestRateIndexFixingDate($AT$1,AP240,Trigger)</f>
        <v>#VALUE!</v>
      </c>
      <c r="AP240" s="98">
        <f>_xll.qlCalendarAdvance(Calendar,AP239,AN240,"f",,Trigger)</f>
        <v>42584</v>
      </c>
      <c r="AQ240" s="98" t="e">
        <f>_xll.qlInterestRateIndexMaturity($AT$1,AP240,Trigger)</f>
        <v>#VALUE!</v>
      </c>
      <c r="AR240" s="242" t="e">
        <f>_xll.qlIndexFixing($AT$1,AO240,TRUE,_xll.ohTrigger(Trigger,Trigger1M))</f>
        <v>#VALUE!</v>
      </c>
      <c r="AS240" s="242" t="e">
        <f>IFERROR(_xll.qlIndexFixing($AT$2,AO240,TRUE,_xll.ohTrigger(Trigger,Trigger1M)),#N/A)</f>
        <v>#N/A</v>
      </c>
    </row>
    <row r="241" spans="40:45" x14ac:dyDescent="0.2">
      <c r="AN241" s="97" t="s">
        <v>197</v>
      </c>
      <c r="AO241" s="98" t="e">
        <f>_xll.qlInterestRateIndexFixingDate($AT$1,AP241,Trigger)</f>
        <v>#VALUE!</v>
      </c>
      <c r="AP241" s="98">
        <f>_xll.qlCalendarAdvance(Calendar,AP240,AN241,"f",,Trigger)</f>
        <v>42585</v>
      </c>
      <c r="AQ241" s="98" t="e">
        <f>_xll.qlInterestRateIndexMaturity($AT$1,AP241,Trigger)</f>
        <v>#VALUE!</v>
      </c>
      <c r="AR241" s="242" t="e">
        <f>_xll.qlIndexFixing($AT$1,AO241,TRUE,_xll.ohTrigger(Trigger,Trigger1M))</f>
        <v>#VALUE!</v>
      </c>
      <c r="AS241" s="242" t="e">
        <f>IFERROR(_xll.qlIndexFixing($AT$2,AO241,TRUE,_xll.ohTrigger(Trigger,Trigger1M)),#N/A)</f>
        <v>#N/A</v>
      </c>
    </row>
    <row r="242" spans="40:45" x14ac:dyDescent="0.2">
      <c r="AN242" s="97" t="s">
        <v>197</v>
      </c>
      <c r="AO242" s="98" t="e">
        <f>_xll.qlInterestRateIndexFixingDate($AT$1,AP242,Trigger)</f>
        <v>#VALUE!</v>
      </c>
      <c r="AP242" s="98">
        <f>_xll.qlCalendarAdvance(Calendar,AP241,AN242,"f",,Trigger)</f>
        <v>42586</v>
      </c>
      <c r="AQ242" s="98" t="e">
        <f>_xll.qlInterestRateIndexMaturity($AT$1,AP242,Trigger)</f>
        <v>#VALUE!</v>
      </c>
      <c r="AR242" s="242" t="e">
        <f>_xll.qlIndexFixing($AT$1,AO242,TRUE,_xll.ohTrigger(Trigger,Trigger1M))</f>
        <v>#VALUE!</v>
      </c>
      <c r="AS242" s="242" t="e">
        <f>IFERROR(_xll.qlIndexFixing($AT$2,AO242,TRUE,_xll.ohTrigger(Trigger,Trigger1M)),#N/A)</f>
        <v>#N/A</v>
      </c>
    </row>
    <row r="243" spans="40:45" x14ac:dyDescent="0.2">
      <c r="AN243" s="97" t="s">
        <v>197</v>
      </c>
      <c r="AO243" s="98" t="e">
        <f>_xll.qlInterestRateIndexFixingDate($AT$1,AP243,Trigger)</f>
        <v>#VALUE!</v>
      </c>
      <c r="AP243" s="98">
        <f>_xll.qlCalendarAdvance(Calendar,AP242,AN243,"f",,Trigger)</f>
        <v>42587</v>
      </c>
      <c r="AQ243" s="98" t="e">
        <f>_xll.qlInterestRateIndexMaturity($AT$1,AP243,Trigger)</f>
        <v>#VALUE!</v>
      </c>
      <c r="AR243" s="242" t="e">
        <f>_xll.qlIndexFixing($AT$1,AO243,TRUE,_xll.ohTrigger(Trigger,Trigger1M))</f>
        <v>#VALUE!</v>
      </c>
      <c r="AS243" s="242" t="e">
        <f>IFERROR(_xll.qlIndexFixing($AT$2,AO243,TRUE,_xll.ohTrigger(Trigger,Trigger1M)),#N/A)</f>
        <v>#N/A</v>
      </c>
    </row>
    <row r="244" spans="40:45" x14ac:dyDescent="0.2">
      <c r="AN244" s="97" t="s">
        <v>197</v>
      </c>
      <c r="AO244" s="98" t="e">
        <f>_xll.qlInterestRateIndexFixingDate($AT$1,AP244,Trigger)</f>
        <v>#VALUE!</v>
      </c>
      <c r="AP244" s="98">
        <f>_xll.qlCalendarAdvance(Calendar,AP243,AN244,"f",,Trigger)</f>
        <v>42590</v>
      </c>
      <c r="AQ244" s="98" t="e">
        <f>_xll.qlInterestRateIndexMaturity($AT$1,AP244,Trigger)</f>
        <v>#VALUE!</v>
      </c>
      <c r="AR244" s="242" t="e">
        <f>_xll.qlIndexFixing($AT$1,AO244,TRUE,_xll.ohTrigger(Trigger,Trigger1M))</f>
        <v>#VALUE!</v>
      </c>
      <c r="AS244" s="242" t="e">
        <f>IFERROR(_xll.qlIndexFixing($AT$2,AO244,TRUE,_xll.ohTrigger(Trigger,Trigger1M)),#N/A)</f>
        <v>#N/A</v>
      </c>
    </row>
    <row r="245" spans="40:45" x14ac:dyDescent="0.2">
      <c r="AN245" s="97" t="s">
        <v>197</v>
      </c>
      <c r="AO245" s="98" t="e">
        <f>_xll.qlInterestRateIndexFixingDate($AT$1,AP245,Trigger)</f>
        <v>#VALUE!</v>
      </c>
      <c r="AP245" s="98">
        <f>_xll.qlCalendarAdvance(Calendar,AP244,AN245,"f",,Trigger)</f>
        <v>42591</v>
      </c>
      <c r="AQ245" s="98" t="e">
        <f>_xll.qlInterestRateIndexMaturity($AT$1,AP245,Trigger)</f>
        <v>#VALUE!</v>
      </c>
      <c r="AR245" s="242" t="e">
        <f>_xll.qlIndexFixing($AT$1,AO245,TRUE,_xll.ohTrigger(Trigger,Trigger1M))</f>
        <v>#VALUE!</v>
      </c>
      <c r="AS245" s="242" t="e">
        <f>IFERROR(_xll.qlIndexFixing($AT$2,AO245,TRUE,_xll.ohTrigger(Trigger,Trigger1M)),#N/A)</f>
        <v>#N/A</v>
      </c>
    </row>
    <row r="246" spans="40:45" x14ac:dyDescent="0.2">
      <c r="AN246" s="97" t="s">
        <v>197</v>
      </c>
      <c r="AO246" s="98" t="e">
        <f>_xll.qlInterestRateIndexFixingDate($AT$1,AP246,Trigger)</f>
        <v>#VALUE!</v>
      </c>
      <c r="AP246" s="98">
        <f>_xll.qlCalendarAdvance(Calendar,AP245,AN246,"f",,Trigger)</f>
        <v>42592</v>
      </c>
      <c r="AQ246" s="98" t="e">
        <f>_xll.qlInterestRateIndexMaturity($AT$1,AP246,Trigger)</f>
        <v>#VALUE!</v>
      </c>
      <c r="AR246" s="242" t="e">
        <f>_xll.qlIndexFixing($AT$1,AO246,TRUE,_xll.ohTrigger(Trigger,Trigger1M))</f>
        <v>#VALUE!</v>
      </c>
      <c r="AS246" s="242" t="e">
        <f>IFERROR(_xll.qlIndexFixing($AT$2,AO246,TRUE,_xll.ohTrigger(Trigger,Trigger1M)),#N/A)</f>
        <v>#N/A</v>
      </c>
    </row>
    <row r="247" spans="40:45" x14ac:dyDescent="0.2">
      <c r="AN247" s="97" t="s">
        <v>197</v>
      </c>
      <c r="AO247" s="98" t="e">
        <f>_xll.qlInterestRateIndexFixingDate($AT$1,AP247,Trigger)</f>
        <v>#VALUE!</v>
      </c>
      <c r="AP247" s="98">
        <f>_xll.qlCalendarAdvance(Calendar,AP246,AN247,"f",,Trigger)</f>
        <v>42593</v>
      </c>
      <c r="AQ247" s="98" t="e">
        <f>_xll.qlInterestRateIndexMaturity($AT$1,AP247,Trigger)</f>
        <v>#VALUE!</v>
      </c>
      <c r="AR247" s="242" t="e">
        <f>_xll.qlIndexFixing($AT$1,AO247,TRUE,_xll.ohTrigger(Trigger,Trigger1M))</f>
        <v>#VALUE!</v>
      </c>
      <c r="AS247" s="242" t="e">
        <f>IFERROR(_xll.qlIndexFixing($AT$2,AO247,TRUE,_xll.ohTrigger(Trigger,Trigger1M)),#N/A)</f>
        <v>#N/A</v>
      </c>
    </row>
    <row r="248" spans="40:45" x14ac:dyDescent="0.2">
      <c r="AN248" s="97" t="s">
        <v>197</v>
      </c>
      <c r="AO248" s="98" t="e">
        <f>_xll.qlInterestRateIndexFixingDate($AT$1,AP248,Trigger)</f>
        <v>#VALUE!</v>
      </c>
      <c r="AP248" s="98">
        <f>_xll.qlCalendarAdvance(Calendar,AP247,AN248,"f",,Trigger)</f>
        <v>42594</v>
      </c>
      <c r="AQ248" s="98" t="e">
        <f>_xll.qlInterestRateIndexMaturity($AT$1,AP248,Trigger)</f>
        <v>#VALUE!</v>
      </c>
      <c r="AR248" s="242" t="e">
        <f>_xll.qlIndexFixing($AT$1,AO248,TRUE,_xll.ohTrigger(Trigger,Trigger1M))</f>
        <v>#VALUE!</v>
      </c>
      <c r="AS248" s="242" t="e">
        <f>IFERROR(_xll.qlIndexFixing($AT$2,AO248,TRUE,_xll.ohTrigger(Trigger,Trigger1M)),#N/A)</f>
        <v>#N/A</v>
      </c>
    </row>
    <row r="249" spans="40:45" x14ac:dyDescent="0.2">
      <c r="AN249" s="97" t="s">
        <v>197</v>
      </c>
      <c r="AO249" s="98" t="e">
        <f>_xll.qlInterestRateIndexFixingDate($AT$1,AP249,Trigger)</f>
        <v>#VALUE!</v>
      </c>
      <c r="AP249" s="98">
        <f>_xll.qlCalendarAdvance(Calendar,AP248,AN249,"f",,Trigger)</f>
        <v>42597</v>
      </c>
      <c r="AQ249" s="98" t="e">
        <f>_xll.qlInterestRateIndexMaturity($AT$1,AP249,Trigger)</f>
        <v>#VALUE!</v>
      </c>
      <c r="AR249" s="242" t="e">
        <f>_xll.qlIndexFixing($AT$1,AO249,TRUE,_xll.ohTrigger(Trigger,Trigger1M))</f>
        <v>#VALUE!</v>
      </c>
      <c r="AS249" s="242" t="e">
        <f>IFERROR(_xll.qlIndexFixing($AT$2,AO249,TRUE,_xll.ohTrigger(Trigger,Trigger1M)),#N/A)</f>
        <v>#N/A</v>
      </c>
    </row>
    <row r="250" spans="40:45" x14ac:dyDescent="0.2">
      <c r="AN250" s="97" t="s">
        <v>197</v>
      </c>
      <c r="AO250" s="98" t="e">
        <f>_xll.qlInterestRateIndexFixingDate($AT$1,AP250,Trigger)</f>
        <v>#VALUE!</v>
      </c>
      <c r="AP250" s="98">
        <f>_xll.qlCalendarAdvance(Calendar,AP249,AN250,"f",,Trigger)</f>
        <v>42598</v>
      </c>
      <c r="AQ250" s="98" t="e">
        <f>_xll.qlInterestRateIndexMaturity($AT$1,AP250,Trigger)</f>
        <v>#VALUE!</v>
      </c>
      <c r="AR250" s="242" t="e">
        <f>_xll.qlIndexFixing($AT$1,AO250,TRUE,_xll.ohTrigger(Trigger,Trigger1M))</f>
        <v>#VALUE!</v>
      </c>
      <c r="AS250" s="242" t="e">
        <f>IFERROR(_xll.qlIndexFixing($AT$2,AO250,TRUE,_xll.ohTrigger(Trigger,Trigger1M)),#N/A)</f>
        <v>#N/A</v>
      </c>
    </row>
    <row r="251" spans="40:45" x14ac:dyDescent="0.2">
      <c r="AN251" s="97" t="s">
        <v>197</v>
      </c>
      <c r="AO251" s="98" t="e">
        <f>_xll.qlInterestRateIndexFixingDate($AT$1,AP251,Trigger)</f>
        <v>#VALUE!</v>
      </c>
      <c r="AP251" s="98">
        <f>_xll.qlCalendarAdvance(Calendar,AP250,AN251,"f",,Trigger)</f>
        <v>42599</v>
      </c>
      <c r="AQ251" s="98" t="e">
        <f>_xll.qlInterestRateIndexMaturity($AT$1,AP251,Trigger)</f>
        <v>#VALUE!</v>
      </c>
      <c r="AR251" s="242" t="e">
        <f>_xll.qlIndexFixing($AT$1,AO251,TRUE,_xll.ohTrigger(Trigger,Trigger1M))</f>
        <v>#VALUE!</v>
      </c>
      <c r="AS251" s="242" t="e">
        <f>IFERROR(_xll.qlIndexFixing($AT$2,AO251,TRUE,_xll.ohTrigger(Trigger,Trigger1M)),#N/A)</f>
        <v>#N/A</v>
      </c>
    </row>
    <row r="252" spans="40:45" x14ac:dyDescent="0.2">
      <c r="AN252" s="97" t="s">
        <v>197</v>
      </c>
      <c r="AO252" s="98" t="e">
        <f>_xll.qlInterestRateIndexFixingDate($AT$1,AP252,Trigger)</f>
        <v>#VALUE!</v>
      </c>
      <c r="AP252" s="98">
        <f>_xll.qlCalendarAdvance(Calendar,AP251,AN252,"f",,Trigger)</f>
        <v>42600</v>
      </c>
      <c r="AQ252" s="98" t="e">
        <f>_xll.qlInterestRateIndexMaturity($AT$1,AP252,Trigger)</f>
        <v>#VALUE!</v>
      </c>
      <c r="AR252" s="242" t="e">
        <f>_xll.qlIndexFixing($AT$1,AO252,TRUE,_xll.ohTrigger(Trigger,Trigger1M))</f>
        <v>#VALUE!</v>
      </c>
      <c r="AS252" s="242" t="e">
        <f>IFERROR(_xll.qlIndexFixing($AT$2,AO252,TRUE,_xll.ohTrigger(Trigger,Trigger1M)),#N/A)</f>
        <v>#N/A</v>
      </c>
    </row>
    <row r="253" spans="40:45" x14ac:dyDescent="0.2">
      <c r="AN253" s="97" t="s">
        <v>197</v>
      </c>
      <c r="AO253" s="98" t="e">
        <f>_xll.qlInterestRateIndexFixingDate($AT$1,AP253,Trigger)</f>
        <v>#VALUE!</v>
      </c>
      <c r="AP253" s="98">
        <f>_xll.qlCalendarAdvance(Calendar,AP252,AN253,"f",,Trigger)</f>
        <v>42601</v>
      </c>
      <c r="AQ253" s="98" t="e">
        <f>_xll.qlInterestRateIndexMaturity($AT$1,AP253,Trigger)</f>
        <v>#VALUE!</v>
      </c>
      <c r="AR253" s="242" t="e">
        <f>_xll.qlIndexFixing($AT$1,AO253,TRUE,_xll.ohTrigger(Trigger,Trigger1M))</f>
        <v>#VALUE!</v>
      </c>
      <c r="AS253" s="242" t="e">
        <f>IFERROR(_xll.qlIndexFixing($AT$2,AO253,TRUE,_xll.ohTrigger(Trigger,Trigger1M)),#N/A)</f>
        <v>#N/A</v>
      </c>
    </row>
    <row r="254" spans="40:45" x14ac:dyDescent="0.2">
      <c r="AN254" s="97" t="s">
        <v>197</v>
      </c>
      <c r="AO254" s="98" t="e">
        <f>_xll.qlInterestRateIndexFixingDate($AT$1,AP254,Trigger)</f>
        <v>#VALUE!</v>
      </c>
      <c r="AP254" s="98">
        <f>_xll.qlCalendarAdvance(Calendar,AP253,AN254,"f",,Trigger)</f>
        <v>42604</v>
      </c>
      <c r="AQ254" s="98" t="e">
        <f>_xll.qlInterestRateIndexMaturity($AT$1,AP254,Trigger)</f>
        <v>#VALUE!</v>
      </c>
      <c r="AR254" s="242" t="e">
        <f>_xll.qlIndexFixing($AT$1,AO254,TRUE,_xll.ohTrigger(Trigger,Trigger1M))</f>
        <v>#VALUE!</v>
      </c>
      <c r="AS254" s="242" t="e">
        <f>IFERROR(_xll.qlIndexFixing($AT$2,AO254,TRUE,_xll.ohTrigger(Trigger,Trigger1M)),#N/A)</f>
        <v>#N/A</v>
      </c>
    </row>
    <row r="255" spans="40:45" x14ac:dyDescent="0.2">
      <c r="AN255" s="97" t="s">
        <v>197</v>
      </c>
      <c r="AO255" s="98" t="e">
        <f>_xll.qlInterestRateIndexFixingDate($AT$1,AP255,Trigger)</f>
        <v>#VALUE!</v>
      </c>
      <c r="AP255" s="98">
        <f>_xll.qlCalendarAdvance(Calendar,AP254,AN255,"f",,Trigger)</f>
        <v>42605</v>
      </c>
      <c r="AQ255" s="98" t="e">
        <f>_xll.qlInterestRateIndexMaturity($AT$1,AP255,Trigger)</f>
        <v>#VALUE!</v>
      </c>
      <c r="AR255" s="242" t="e">
        <f>_xll.qlIndexFixing($AT$1,AO255,TRUE,_xll.ohTrigger(Trigger,Trigger1M))</f>
        <v>#VALUE!</v>
      </c>
      <c r="AS255" s="242" t="e">
        <f>IFERROR(_xll.qlIndexFixing($AT$2,AO255,TRUE,_xll.ohTrigger(Trigger,Trigger1M)),#N/A)</f>
        <v>#N/A</v>
      </c>
    </row>
    <row r="256" spans="40:45" x14ac:dyDescent="0.2">
      <c r="AN256" s="97" t="s">
        <v>197</v>
      </c>
      <c r="AO256" s="98" t="e">
        <f>_xll.qlInterestRateIndexFixingDate($AT$1,AP256,Trigger)</f>
        <v>#VALUE!</v>
      </c>
      <c r="AP256" s="98">
        <f>_xll.qlCalendarAdvance(Calendar,AP255,AN256,"f",,Trigger)</f>
        <v>42606</v>
      </c>
      <c r="AQ256" s="98" t="e">
        <f>_xll.qlInterestRateIndexMaturity($AT$1,AP256,Trigger)</f>
        <v>#VALUE!</v>
      </c>
      <c r="AR256" s="242" t="e">
        <f>_xll.qlIndexFixing($AT$1,AO256,TRUE,_xll.ohTrigger(Trigger,Trigger1M))</f>
        <v>#VALUE!</v>
      </c>
      <c r="AS256" s="242" t="e">
        <f>IFERROR(_xll.qlIndexFixing($AT$2,AO256,TRUE,_xll.ohTrigger(Trigger,Trigger1M)),#N/A)</f>
        <v>#N/A</v>
      </c>
    </row>
    <row r="257" spans="40:45" x14ac:dyDescent="0.2">
      <c r="AN257" s="97" t="s">
        <v>197</v>
      </c>
      <c r="AO257" s="98" t="e">
        <f>_xll.qlInterestRateIndexFixingDate($AT$1,AP257,Trigger)</f>
        <v>#VALUE!</v>
      </c>
      <c r="AP257" s="98">
        <f>_xll.qlCalendarAdvance(Calendar,AP256,AN257,"f",,Trigger)</f>
        <v>42607</v>
      </c>
      <c r="AQ257" s="98" t="e">
        <f>_xll.qlInterestRateIndexMaturity($AT$1,AP257,Trigger)</f>
        <v>#VALUE!</v>
      </c>
      <c r="AR257" s="242" t="e">
        <f>_xll.qlIndexFixing($AT$1,AO257,TRUE,_xll.ohTrigger(Trigger,Trigger1M))</f>
        <v>#VALUE!</v>
      </c>
      <c r="AS257" s="242" t="e">
        <f>IFERROR(_xll.qlIndexFixing($AT$2,AO257,TRUE,_xll.ohTrigger(Trigger,Trigger1M)),#N/A)</f>
        <v>#N/A</v>
      </c>
    </row>
    <row r="258" spans="40:45" x14ac:dyDescent="0.2">
      <c r="AN258" s="97" t="s">
        <v>197</v>
      </c>
      <c r="AO258" s="98" t="e">
        <f>_xll.qlInterestRateIndexFixingDate($AT$1,AP258,Trigger)</f>
        <v>#VALUE!</v>
      </c>
      <c r="AP258" s="98">
        <f>_xll.qlCalendarAdvance(Calendar,AP257,AN258,"f",,Trigger)</f>
        <v>42608</v>
      </c>
      <c r="AQ258" s="98" t="e">
        <f>_xll.qlInterestRateIndexMaturity($AT$1,AP258,Trigger)</f>
        <v>#VALUE!</v>
      </c>
      <c r="AR258" s="242" t="e">
        <f>_xll.qlIndexFixing($AT$1,AO258,TRUE,_xll.ohTrigger(Trigger,Trigger1M))</f>
        <v>#VALUE!</v>
      </c>
      <c r="AS258" s="242" t="e">
        <f>IFERROR(_xll.qlIndexFixing($AT$2,AO258,TRUE,_xll.ohTrigger(Trigger,Trigger1M)),#N/A)</f>
        <v>#N/A</v>
      </c>
    </row>
    <row r="259" spans="40:45" x14ac:dyDescent="0.2">
      <c r="AN259" s="97" t="s">
        <v>197</v>
      </c>
      <c r="AO259" s="98" t="e">
        <f>_xll.qlInterestRateIndexFixingDate($AT$1,AP259,Trigger)</f>
        <v>#VALUE!</v>
      </c>
      <c r="AP259" s="98">
        <f>_xll.qlCalendarAdvance(Calendar,AP258,AN259,"f",,Trigger)</f>
        <v>42611</v>
      </c>
      <c r="AQ259" s="98" t="e">
        <f>_xll.qlInterestRateIndexMaturity($AT$1,AP259,Trigger)</f>
        <v>#VALUE!</v>
      </c>
      <c r="AR259" s="242" t="e">
        <f>_xll.qlIndexFixing($AT$1,AO259,TRUE,_xll.ohTrigger(Trigger,Trigger1M))</f>
        <v>#VALUE!</v>
      </c>
      <c r="AS259" s="242" t="e">
        <f>IFERROR(_xll.qlIndexFixing($AT$2,AO259,TRUE,_xll.ohTrigger(Trigger,Trigger1M)),#N/A)</f>
        <v>#N/A</v>
      </c>
    </row>
    <row r="260" spans="40:45" x14ac:dyDescent="0.2">
      <c r="AN260" s="97" t="s">
        <v>197</v>
      </c>
      <c r="AO260" s="98" t="e">
        <f>_xll.qlInterestRateIndexFixingDate($AT$1,AP260,Trigger)</f>
        <v>#VALUE!</v>
      </c>
      <c r="AP260" s="98">
        <f>_xll.qlCalendarAdvance(Calendar,AP259,AN260,"f",,Trigger)</f>
        <v>42612</v>
      </c>
      <c r="AQ260" s="98" t="e">
        <f>_xll.qlInterestRateIndexMaturity($AT$1,AP260,Trigger)</f>
        <v>#VALUE!</v>
      </c>
      <c r="AR260" s="242" t="e">
        <f>_xll.qlIndexFixing($AT$1,AO260,TRUE,_xll.ohTrigger(Trigger,Trigger1M))</f>
        <v>#VALUE!</v>
      </c>
      <c r="AS260" s="242" t="e">
        <f>IFERROR(_xll.qlIndexFixing($AT$2,AO260,TRUE,_xll.ohTrigger(Trigger,Trigger1M)),#N/A)</f>
        <v>#N/A</v>
      </c>
    </row>
    <row r="261" spans="40:45" x14ac:dyDescent="0.2">
      <c r="AN261" s="97" t="s">
        <v>197</v>
      </c>
      <c r="AO261" s="98" t="e">
        <f>_xll.qlInterestRateIndexFixingDate($AT$1,AP261,Trigger)</f>
        <v>#VALUE!</v>
      </c>
      <c r="AP261" s="98">
        <f>_xll.qlCalendarAdvance(Calendar,AP260,AN261,"f",,Trigger)</f>
        <v>42613</v>
      </c>
      <c r="AQ261" s="98" t="e">
        <f>_xll.qlInterestRateIndexMaturity($AT$1,AP261,Trigger)</f>
        <v>#VALUE!</v>
      </c>
      <c r="AR261" s="242" t="e">
        <f>_xll.qlIndexFixing($AT$1,AO261,TRUE,_xll.ohTrigger(Trigger,Trigger1M))</f>
        <v>#VALUE!</v>
      </c>
      <c r="AS261" s="242" t="e">
        <f>IFERROR(_xll.qlIndexFixing($AT$2,AO261,TRUE,_xll.ohTrigger(Trigger,Trigger1M)),#N/A)</f>
        <v>#N/A</v>
      </c>
    </row>
    <row r="262" spans="40:45" x14ac:dyDescent="0.2">
      <c r="AN262" s="97" t="s">
        <v>197</v>
      </c>
      <c r="AO262" s="98" t="e">
        <f>_xll.qlInterestRateIndexFixingDate($AT$1,AP262,Trigger)</f>
        <v>#VALUE!</v>
      </c>
      <c r="AP262" s="98">
        <f>_xll.qlCalendarAdvance(Calendar,AP261,AN262,"f",,Trigger)</f>
        <v>42614</v>
      </c>
      <c r="AQ262" s="98" t="e">
        <f>_xll.qlInterestRateIndexMaturity($AT$1,AP262,Trigger)</f>
        <v>#VALUE!</v>
      </c>
      <c r="AR262" s="242" t="e">
        <f>_xll.qlIndexFixing($AT$1,AO262,TRUE,_xll.ohTrigger(Trigger,Trigger1M))</f>
        <v>#VALUE!</v>
      </c>
      <c r="AS262" s="242" t="e">
        <f>IFERROR(_xll.qlIndexFixing($AT$2,AO262,TRUE,_xll.ohTrigger(Trigger,Trigger1M)),#N/A)</f>
        <v>#N/A</v>
      </c>
    </row>
    <row r="263" spans="40:45" x14ac:dyDescent="0.2">
      <c r="AN263" s="97" t="s">
        <v>197</v>
      </c>
      <c r="AO263" s="98" t="e">
        <f>_xll.qlInterestRateIndexFixingDate($AT$1,AP263,Trigger)</f>
        <v>#VALUE!</v>
      </c>
      <c r="AP263" s="98">
        <f>_xll.qlCalendarAdvance(Calendar,AP262,AN263,"f",,Trigger)</f>
        <v>42615</v>
      </c>
      <c r="AQ263" s="98" t="e">
        <f>_xll.qlInterestRateIndexMaturity($AT$1,AP263,Trigger)</f>
        <v>#VALUE!</v>
      </c>
      <c r="AR263" s="242" t="e">
        <f>_xll.qlIndexFixing($AT$1,AO263,TRUE,_xll.ohTrigger(Trigger,Trigger1M))</f>
        <v>#VALUE!</v>
      </c>
      <c r="AS263" s="242" t="e">
        <f>IFERROR(_xll.qlIndexFixing($AT$2,AO263,TRUE,_xll.ohTrigger(Trigger,Trigger1M)),#N/A)</f>
        <v>#N/A</v>
      </c>
    </row>
    <row r="264" spans="40:45" x14ac:dyDescent="0.2">
      <c r="AN264" s="97" t="s">
        <v>197</v>
      </c>
      <c r="AO264" s="98" t="e">
        <f>_xll.qlInterestRateIndexFixingDate($AT$1,AP264,Trigger)</f>
        <v>#VALUE!</v>
      </c>
      <c r="AP264" s="98">
        <f>_xll.qlCalendarAdvance(Calendar,AP263,AN264,"f",,Trigger)</f>
        <v>42618</v>
      </c>
      <c r="AQ264" s="98" t="e">
        <f>_xll.qlInterestRateIndexMaturity($AT$1,AP264,Trigger)</f>
        <v>#VALUE!</v>
      </c>
      <c r="AR264" s="242" t="e">
        <f>_xll.qlIndexFixing($AT$1,AO264,TRUE,_xll.ohTrigger(Trigger,Trigger1M))</f>
        <v>#VALUE!</v>
      </c>
      <c r="AS264" s="242" t="e">
        <f>IFERROR(_xll.qlIndexFixing($AT$2,AO264,TRUE,_xll.ohTrigger(Trigger,Trigger1M)),#N/A)</f>
        <v>#N/A</v>
      </c>
    </row>
    <row r="265" spans="40:45" x14ac:dyDescent="0.2">
      <c r="AN265" s="97" t="s">
        <v>197</v>
      </c>
      <c r="AO265" s="98" t="e">
        <f>_xll.qlInterestRateIndexFixingDate($AT$1,AP265,Trigger)</f>
        <v>#VALUE!</v>
      </c>
      <c r="AP265" s="98">
        <f>_xll.qlCalendarAdvance(Calendar,AP264,AN265,"f",,Trigger)</f>
        <v>42619</v>
      </c>
      <c r="AQ265" s="98" t="e">
        <f>_xll.qlInterestRateIndexMaturity($AT$1,AP265,Trigger)</f>
        <v>#VALUE!</v>
      </c>
      <c r="AR265" s="242" t="e">
        <f>_xll.qlIndexFixing($AT$1,AO265,TRUE,_xll.ohTrigger(Trigger,Trigger1M))</f>
        <v>#VALUE!</v>
      </c>
      <c r="AS265" s="242" t="e">
        <f>IFERROR(_xll.qlIndexFixing($AT$2,AO265,TRUE,_xll.ohTrigger(Trigger,Trigger1M)),#N/A)</f>
        <v>#N/A</v>
      </c>
    </row>
    <row r="266" spans="40:45" x14ac:dyDescent="0.2">
      <c r="AN266" s="97" t="s">
        <v>197</v>
      </c>
      <c r="AO266" s="98" t="e">
        <f>_xll.qlInterestRateIndexFixingDate($AT$1,AP266,Trigger)</f>
        <v>#VALUE!</v>
      </c>
      <c r="AP266" s="98">
        <f>_xll.qlCalendarAdvance(Calendar,AP265,AN266,"f",,Trigger)</f>
        <v>42620</v>
      </c>
      <c r="AQ266" s="98" t="e">
        <f>_xll.qlInterestRateIndexMaturity($AT$1,AP266,Trigger)</f>
        <v>#VALUE!</v>
      </c>
      <c r="AR266" s="242" t="e">
        <f>_xll.qlIndexFixing($AT$1,AO266,TRUE,_xll.ohTrigger(Trigger,Trigger1M))</f>
        <v>#VALUE!</v>
      </c>
      <c r="AS266" s="242" t="e">
        <f>IFERROR(_xll.qlIndexFixing($AT$2,AO266,TRUE,_xll.ohTrigger(Trigger,Trigger1M)),#N/A)</f>
        <v>#N/A</v>
      </c>
    </row>
    <row r="267" spans="40:45" x14ac:dyDescent="0.2">
      <c r="AN267" s="97" t="s">
        <v>197</v>
      </c>
      <c r="AO267" s="98" t="e">
        <f>_xll.qlInterestRateIndexFixingDate($AT$1,AP267,Trigger)</f>
        <v>#VALUE!</v>
      </c>
      <c r="AP267" s="98">
        <f>_xll.qlCalendarAdvance(Calendar,AP266,AN267,"f",,Trigger)</f>
        <v>42621</v>
      </c>
      <c r="AQ267" s="98" t="e">
        <f>_xll.qlInterestRateIndexMaturity($AT$1,AP267,Trigger)</f>
        <v>#VALUE!</v>
      </c>
      <c r="AR267" s="242" t="e">
        <f>_xll.qlIndexFixing($AT$1,AO267,TRUE,_xll.ohTrigger(Trigger,Trigger1M))</f>
        <v>#VALUE!</v>
      </c>
      <c r="AS267" s="242" t="e">
        <f>IFERROR(_xll.qlIndexFixing($AT$2,AO267,TRUE,_xll.ohTrigger(Trigger,Trigger1M)),#N/A)</f>
        <v>#N/A</v>
      </c>
    </row>
    <row r="268" spans="40:45" x14ac:dyDescent="0.2">
      <c r="AN268" s="97" t="s">
        <v>197</v>
      </c>
      <c r="AO268" s="98" t="e">
        <f>_xll.qlInterestRateIndexFixingDate($AT$1,AP268,Trigger)</f>
        <v>#VALUE!</v>
      </c>
      <c r="AP268" s="98">
        <f>_xll.qlCalendarAdvance(Calendar,AP267,AN268,"f",,Trigger)</f>
        <v>42622</v>
      </c>
      <c r="AQ268" s="98" t="e">
        <f>_xll.qlInterestRateIndexMaturity($AT$1,AP268,Trigger)</f>
        <v>#VALUE!</v>
      </c>
      <c r="AR268" s="242" t="e">
        <f>_xll.qlIndexFixing($AT$1,AO268,TRUE,_xll.ohTrigger(Trigger,Trigger1M))</f>
        <v>#VALUE!</v>
      </c>
      <c r="AS268" s="242" t="e">
        <f>IFERROR(_xll.qlIndexFixing($AT$2,AO268,TRUE,_xll.ohTrigger(Trigger,Trigger1M)),#N/A)</f>
        <v>#N/A</v>
      </c>
    </row>
    <row r="269" spans="40:45" x14ac:dyDescent="0.2">
      <c r="AN269" s="97" t="s">
        <v>197</v>
      </c>
      <c r="AO269" s="98" t="e">
        <f>_xll.qlInterestRateIndexFixingDate($AT$1,AP269,Trigger)</f>
        <v>#VALUE!</v>
      </c>
      <c r="AP269" s="98">
        <f>_xll.qlCalendarAdvance(Calendar,AP268,AN269,"f",,Trigger)</f>
        <v>42625</v>
      </c>
      <c r="AQ269" s="98" t="e">
        <f>_xll.qlInterestRateIndexMaturity($AT$1,AP269,Trigger)</f>
        <v>#VALUE!</v>
      </c>
      <c r="AR269" s="242" t="e">
        <f>_xll.qlIndexFixing($AT$1,AO269,TRUE,_xll.ohTrigger(Trigger,Trigger1M))</f>
        <v>#VALUE!</v>
      </c>
      <c r="AS269" s="242" t="e">
        <f>IFERROR(_xll.qlIndexFixing($AT$2,AO269,TRUE,_xll.ohTrigger(Trigger,Trigger1M)),#N/A)</f>
        <v>#N/A</v>
      </c>
    </row>
    <row r="270" spans="40:45" x14ac:dyDescent="0.2">
      <c r="AN270" s="97" t="s">
        <v>197</v>
      </c>
      <c r="AO270" s="98" t="e">
        <f>_xll.qlInterestRateIndexFixingDate($AT$1,AP270,Trigger)</f>
        <v>#VALUE!</v>
      </c>
      <c r="AP270" s="98">
        <f>_xll.qlCalendarAdvance(Calendar,AP269,AN270,"f",,Trigger)</f>
        <v>42626</v>
      </c>
      <c r="AQ270" s="98" t="e">
        <f>_xll.qlInterestRateIndexMaturity($AT$1,AP270,Trigger)</f>
        <v>#VALUE!</v>
      </c>
      <c r="AR270" s="242" t="e">
        <f>_xll.qlIndexFixing($AT$1,AO270,TRUE,_xll.ohTrigger(Trigger,Trigger1M))</f>
        <v>#VALUE!</v>
      </c>
      <c r="AS270" s="242" t="e">
        <f>IFERROR(_xll.qlIndexFixing($AT$2,AO270,TRUE,_xll.ohTrigger(Trigger,Trigger1M)),#N/A)</f>
        <v>#N/A</v>
      </c>
    </row>
    <row r="271" spans="40:45" x14ac:dyDescent="0.2">
      <c r="AN271" s="97" t="s">
        <v>197</v>
      </c>
      <c r="AO271" s="98" t="e">
        <f>_xll.qlInterestRateIndexFixingDate($AT$1,AP271,Trigger)</f>
        <v>#VALUE!</v>
      </c>
      <c r="AP271" s="98">
        <f>_xll.qlCalendarAdvance(Calendar,AP270,AN271,"f",,Trigger)</f>
        <v>42627</v>
      </c>
      <c r="AQ271" s="98" t="e">
        <f>_xll.qlInterestRateIndexMaturity($AT$1,AP271,Trigger)</f>
        <v>#VALUE!</v>
      </c>
      <c r="AR271" s="242" t="e">
        <f>_xll.qlIndexFixing($AT$1,AO271,TRUE,_xll.ohTrigger(Trigger,Trigger1M))</f>
        <v>#VALUE!</v>
      </c>
      <c r="AS271" s="242" t="e">
        <f>IFERROR(_xll.qlIndexFixing($AT$2,AO271,TRUE,_xll.ohTrigger(Trigger,Trigger1M)),#N/A)</f>
        <v>#N/A</v>
      </c>
    </row>
    <row r="272" spans="40:45" x14ac:dyDescent="0.2">
      <c r="AN272" s="97" t="s">
        <v>197</v>
      </c>
      <c r="AO272" s="98" t="e">
        <f>_xll.qlInterestRateIndexFixingDate($AT$1,AP272,Trigger)</f>
        <v>#VALUE!</v>
      </c>
      <c r="AP272" s="98">
        <f>_xll.qlCalendarAdvance(Calendar,AP271,AN272,"f",,Trigger)</f>
        <v>42628</v>
      </c>
      <c r="AQ272" s="98" t="e">
        <f>_xll.qlInterestRateIndexMaturity($AT$1,AP272,Trigger)</f>
        <v>#VALUE!</v>
      </c>
      <c r="AR272" s="242" t="e">
        <f>_xll.qlIndexFixing($AT$1,AO272,TRUE,_xll.ohTrigger(Trigger,Trigger1M))</f>
        <v>#VALUE!</v>
      </c>
      <c r="AS272" s="242" t="e">
        <f>IFERROR(_xll.qlIndexFixing($AT$2,AO272,TRUE,_xll.ohTrigger(Trigger,Trigger1M)),#N/A)</f>
        <v>#N/A</v>
      </c>
    </row>
    <row r="273" spans="40:45" x14ac:dyDescent="0.2">
      <c r="AN273" s="97" t="s">
        <v>197</v>
      </c>
      <c r="AO273" s="98" t="e">
        <f>_xll.qlInterestRateIndexFixingDate($AT$1,AP273,Trigger)</f>
        <v>#VALUE!</v>
      </c>
      <c r="AP273" s="98">
        <f>_xll.qlCalendarAdvance(Calendar,AP272,AN273,"f",,Trigger)</f>
        <v>42629</v>
      </c>
      <c r="AQ273" s="98" t="e">
        <f>_xll.qlInterestRateIndexMaturity($AT$1,AP273,Trigger)</f>
        <v>#VALUE!</v>
      </c>
      <c r="AR273" s="242" t="e">
        <f>_xll.qlIndexFixing($AT$1,AO273,TRUE,_xll.ohTrigger(Trigger,Trigger1M))</f>
        <v>#VALUE!</v>
      </c>
      <c r="AS273" s="242" t="e">
        <f>IFERROR(_xll.qlIndexFixing($AT$2,AO273,TRUE,_xll.ohTrigger(Trigger,Trigger1M)),#N/A)</f>
        <v>#N/A</v>
      </c>
    </row>
    <row r="274" spans="40:45" x14ac:dyDescent="0.2">
      <c r="AN274" s="97" t="s">
        <v>197</v>
      </c>
      <c r="AO274" s="98" t="e">
        <f>_xll.qlInterestRateIndexFixingDate($AT$1,AP274,Trigger)</f>
        <v>#VALUE!</v>
      </c>
      <c r="AP274" s="98">
        <f>_xll.qlCalendarAdvance(Calendar,AP273,AN274,"f",,Trigger)</f>
        <v>42632</v>
      </c>
      <c r="AQ274" s="98" t="e">
        <f>_xll.qlInterestRateIndexMaturity($AT$1,AP274,Trigger)</f>
        <v>#VALUE!</v>
      </c>
      <c r="AR274" s="242" t="e">
        <f>_xll.qlIndexFixing($AT$1,AO274,TRUE,_xll.ohTrigger(Trigger,Trigger1M))</f>
        <v>#VALUE!</v>
      </c>
      <c r="AS274" s="242" t="e">
        <f>IFERROR(_xll.qlIndexFixing($AT$2,AO274,TRUE,_xll.ohTrigger(Trigger,Trigger1M)),#N/A)</f>
        <v>#N/A</v>
      </c>
    </row>
    <row r="275" spans="40:45" x14ac:dyDescent="0.2">
      <c r="AN275" s="97" t="s">
        <v>197</v>
      </c>
      <c r="AO275" s="98" t="e">
        <f>_xll.qlInterestRateIndexFixingDate($AT$1,AP275,Trigger)</f>
        <v>#VALUE!</v>
      </c>
      <c r="AP275" s="98">
        <f>_xll.qlCalendarAdvance(Calendar,AP274,AN275,"f",,Trigger)</f>
        <v>42633</v>
      </c>
      <c r="AQ275" s="98" t="e">
        <f>_xll.qlInterestRateIndexMaturity($AT$1,AP275,Trigger)</f>
        <v>#VALUE!</v>
      </c>
      <c r="AR275" s="242" t="e">
        <f>_xll.qlIndexFixing($AT$1,AO275,TRUE,_xll.ohTrigger(Trigger,Trigger1M))</f>
        <v>#VALUE!</v>
      </c>
      <c r="AS275" s="242" t="e">
        <f>IFERROR(_xll.qlIndexFixing($AT$2,AO275,TRUE,_xll.ohTrigger(Trigger,Trigger1M)),#N/A)</f>
        <v>#N/A</v>
      </c>
    </row>
    <row r="276" spans="40:45" x14ac:dyDescent="0.2">
      <c r="AN276" s="97" t="s">
        <v>197</v>
      </c>
      <c r="AO276" s="98" t="e">
        <f>_xll.qlInterestRateIndexFixingDate($AT$1,AP276,Trigger)</f>
        <v>#VALUE!</v>
      </c>
      <c r="AP276" s="98">
        <f>_xll.qlCalendarAdvance(Calendar,AP275,AN276,"f",,Trigger)</f>
        <v>42634</v>
      </c>
      <c r="AQ276" s="98" t="e">
        <f>_xll.qlInterestRateIndexMaturity($AT$1,AP276,Trigger)</f>
        <v>#VALUE!</v>
      </c>
      <c r="AR276" s="242" t="e">
        <f>_xll.qlIndexFixing($AT$1,AO276,TRUE,_xll.ohTrigger(Trigger,Trigger1M))</f>
        <v>#VALUE!</v>
      </c>
      <c r="AS276" s="242" t="e">
        <f>IFERROR(_xll.qlIndexFixing($AT$2,AO276,TRUE,_xll.ohTrigger(Trigger,Trigger1M)),#N/A)</f>
        <v>#N/A</v>
      </c>
    </row>
    <row r="277" spans="40:45" x14ac:dyDescent="0.2">
      <c r="AN277" s="97" t="s">
        <v>197</v>
      </c>
      <c r="AO277" s="98" t="e">
        <f>_xll.qlInterestRateIndexFixingDate($AT$1,AP277,Trigger)</f>
        <v>#VALUE!</v>
      </c>
      <c r="AP277" s="98">
        <f>_xll.qlCalendarAdvance(Calendar,AP276,AN277,"f",,Trigger)</f>
        <v>42635</v>
      </c>
      <c r="AQ277" s="98" t="e">
        <f>_xll.qlInterestRateIndexMaturity($AT$1,AP277,Trigger)</f>
        <v>#VALUE!</v>
      </c>
      <c r="AR277" s="242" t="e">
        <f>_xll.qlIndexFixing($AT$1,AO277,TRUE,_xll.ohTrigger(Trigger,Trigger1M))</f>
        <v>#VALUE!</v>
      </c>
      <c r="AS277" s="242" t="e">
        <f>IFERROR(_xll.qlIndexFixing($AT$2,AO277,TRUE,_xll.ohTrigger(Trigger,Trigger1M)),#N/A)</f>
        <v>#N/A</v>
      </c>
    </row>
    <row r="278" spans="40:45" x14ac:dyDescent="0.2">
      <c r="AN278" s="97" t="s">
        <v>197</v>
      </c>
      <c r="AO278" s="98" t="e">
        <f>_xll.qlInterestRateIndexFixingDate($AT$1,AP278,Trigger)</f>
        <v>#VALUE!</v>
      </c>
      <c r="AP278" s="98">
        <f>_xll.qlCalendarAdvance(Calendar,AP277,AN278,"f",,Trigger)</f>
        <v>42636</v>
      </c>
      <c r="AQ278" s="98" t="e">
        <f>_xll.qlInterestRateIndexMaturity($AT$1,AP278,Trigger)</f>
        <v>#VALUE!</v>
      </c>
      <c r="AR278" s="242" t="e">
        <f>_xll.qlIndexFixing($AT$1,AO278,TRUE,_xll.ohTrigger(Trigger,Trigger1M))</f>
        <v>#VALUE!</v>
      </c>
      <c r="AS278" s="242" t="e">
        <f>IFERROR(_xll.qlIndexFixing($AT$2,AO278,TRUE,_xll.ohTrigger(Trigger,Trigger1M)),#N/A)</f>
        <v>#N/A</v>
      </c>
    </row>
    <row r="279" spans="40:45" x14ac:dyDescent="0.2">
      <c r="AN279" s="97" t="s">
        <v>197</v>
      </c>
      <c r="AO279" s="98" t="e">
        <f>_xll.qlInterestRateIndexFixingDate($AT$1,AP279,Trigger)</f>
        <v>#VALUE!</v>
      </c>
      <c r="AP279" s="98">
        <f>_xll.qlCalendarAdvance(Calendar,AP278,AN279,"f",,Trigger)</f>
        <v>42639</v>
      </c>
      <c r="AQ279" s="98" t="e">
        <f>_xll.qlInterestRateIndexMaturity($AT$1,AP279,Trigger)</f>
        <v>#VALUE!</v>
      </c>
      <c r="AR279" s="242" t="e">
        <f>_xll.qlIndexFixing($AT$1,AO279,TRUE,_xll.ohTrigger(Trigger,Trigger1M))</f>
        <v>#VALUE!</v>
      </c>
      <c r="AS279" s="242" t="e">
        <f>IFERROR(_xll.qlIndexFixing($AT$2,AO279,TRUE,_xll.ohTrigger(Trigger,Trigger1M)),#N/A)</f>
        <v>#N/A</v>
      </c>
    </row>
    <row r="280" spans="40:45" x14ac:dyDescent="0.2">
      <c r="AN280" s="97" t="s">
        <v>197</v>
      </c>
      <c r="AO280" s="98" t="e">
        <f>_xll.qlInterestRateIndexFixingDate($AT$1,AP280,Trigger)</f>
        <v>#VALUE!</v>
      </c>
      <c r="AP280" s="98">
        <f>_xll.qlCalendarAdvance(Calendar,AP279,AN280,"f",,Trigger)</f>
        <v>42640</v>
      </c>
      <c r="AQ280" s="98" t="e">
        <f>_xll.qlInterestRateIndexMaturity($AT$1,AP280,Trigger)</f>
        <v>#VALUE!</v>
      </c>
      <c r="AR280" s="242" t="e">
        <f>_xll.qlIndexFixing($AT$1,AO280,TRUE,_xll.ohTrigger(Trigger,Trigger1M))</f>
        <v>#VALUE!</v>
      </c>
      <c r="AS280" s="242" t="e">
        <f>IFERROR(_xll.qlIndexFixing($AT$2,AO280,TRUE,_xll.ohTrigger(Trigger,Trigger1M)),#N/A)</f>
        <v>#N/A</v>
      </c>
    </row>
    <row r="281" spans="40:45" x14ac:dyDescent="0.2">
      <c r="AN281" s="97" t="s">
        <v>197</v>
      </c>
      <c r="AO281" s="98" t="e">
        <f>_xll.qlInterestRateIndexFixingDate($AT$1,AP281,Trigger)</f>
        <v>#VALUE!</v>
      </c>
      <c r="AP281" s="98">
        <f>_xll.qlCalendarAdvance(Calendar,AP280,AN281,"f",,Trigger)</f>
        <v>42641</v>
      </c>
      <c r="AQ281" s="98" t="e">
        <f>_xll.qlInterestRateIndexMaturity($AT$1,AP281,Trigger)</f>
        <v>#VALUE!</v>
      </c>
      <c r="AR281" s="242" t="e">
        <f>_xll.qlIndexFixing($AT$1,AO281,TRUE,_xll.ohTrigger(Trigger,Trigger1M))</f>
        <v>#VALUE!</v>
      </c>
      <c r="AS281" s="242" t="e">
        <f>IFERROR(_xll.qlIndexFixing($AT$2,AO281,TRUE,_xll.ohTrigger(Trigger,Trigger1M)),#N/A)</f>
        <v>#N/A</v>
      </c>
    </row>
    <row r="282" spans="40:45" x14ac:dyDescent="0.2">
      <c r="AN282" s="97" t="s">
        <v>197</v>
      </c>
      <c r="AO282" s="98" t="e">
        <f>_xll.qlInterestRateIndexFixingDate($AT$1,AP282,Trigger)</f>
        <v>#VALUE!</v>
      </c>
      <c r="AP282" s="98">
        <f>_xll.qlCalendarAdvance(Calendar,AP281,AN282,"f",,Trigger)</f>
        <v>42642</v>
      </c>
      <c r="AQ282" s="98" t="e">
        <f>_xll.qlInterestRateIndexMaturity($AT$1,AP282,Trigger)</f>
        <v>#VALUE!</v>
      </c>
      <c r="AR282" s="242" t="e">
        <f>_xll.qlIndexFixing($AT$1,AO282,TRUE,_xll.ohTrigger(Trigger,Trigger1M))</f>
        <v>#VALUE!</v>
      </c>
      <c r="AS282" s="242" t="e">
        <f>IFERROR(_xll.qlIndexFixing($AT$2,AO282,TRUE,_xll.ohTrigger(Trigger,Trigger1M)),#N/A)</f>
        <v>#N/A</v>
      </c>
    </row>
    <row r="283" spans="40:45" x14ac:dyDescent="0.2">
      <c r="AN283" s="97" t="s">
        <v>197</v>
      </c>
      <c r="AO283" s="98" t="e">
        <f>_xll.qlInterestRateIndexFixingDate($AT$1,AP283,Trigger)</f>
        <v>#VALUE!</v>
      </c>
      <c r="AP283" s="98">
        <f>_xll.qlCalendarAdvance(Calendar,AP282,AN283,"f",,Trigger)</f>
        <v>42643</v>
      </c>
      <c r="AQ283" s="98" t="e">
        <f>_xll.qlInterestRateIndexMaturity($AT$1,AP283,Trigger)</f>
        <v>#VALUE!</v>
      </c>
      <c r="AR283" s="242" t="e">
        <f>_xll.qlIndexFixing($AT$1,AO283,TRUE,_xll.ohTrigger(Trigger,Trigger1M))</f>
        <v>#VALUE!</v>
      </c>
      <c r="AS283" s="242" t="e">
        <f>IFERROR(_xll.qlIndexFixing($AT$2,AO283,TRUE,_xll.ohTrigger(Trigger,Trigger1M)),#N/A)</f>
        <v>#N/A</v>
      </c>
    </row>
    <row r="284" spans="40:45" x14ac:dyDescent="0.2">
      <c r="AN284" s="97" t="s">
        <v>197</v>
      </c>
      <c r="AO284" s="98" t="e">
        <f>_xll.qlInterestRateIndexFixingDate($AT$1,AP284,Trigger)</f>
        <v>#VALUE!</v>
      </c>
      <c r="AP284" s="98">
        <f>_xll.qlCalendarAdvance(Calendar,AP283,AN284,"f",,Trigger)</f>
        <v>42646</v>
      </c>
      <c r="AQ284" s="98" t="e">
        <f>_xll.qlInterestRateIndexMaturity($AT$1,AP284,Trigger)</f>
        <v>#VALUE!</v>
      </c>
      <c r="AR284" s="242" t="e">
        <f>_xll.qlIndexFixing($AT$1,AO284,TRUE,_xll.ohTrigger(Trigger,Trigger1M))</f>
        <v>#VALUE!</v>
      </c>
      <c r="AS284" s="242" t="e">
        <f>IFERROR(_xll.qlIndexFixing($AT$2,AO284,TRUE,_xll.ohTrigger(Trigger,Trigger1M)),#N/A)</f>
        <v>#N/A</v>
      </c>
    </row>
    <row r="285" spans="40:45" x14ac:dyDescent="0.2">
      <c r="AN285" s="97" t="s">
        <v>197</v>
      </c>
      <c r="AO285" s="98" t="e">
        <f>_xll.qlInterestRateIndexFixingDate($AT$1,AP285,Trigger)</f>
        <v>#VALUE!</v>
      </c>
      <c r="AP285" s="98">
        <f>_xll.qlCalendarAdvance(Calendar,AP284,AN285,"f",,Trigger)</f>
        <v>42647</v>
      </c>
      <c r="AQ285" s="98" t="e">
        <f>_xll.qlInterestRateIndexMaturity($AT$1,AP285,Trigger)</f>
        <v>#VALUE!</v>
      </c>
      <c r="AR285" s="242" t="e">
        <f>_xll.qlIndexFixing($AT$1,AO285,TRUE,_xll.ohTrigger(Trigger,Trigger1M))</f>
        <v>#VALUE!</v>
      </c>
      <c r="AS285" s="242" t="e">
        <f>IFERROR(_xll.qlIndexFixing($AT$2,AO285,TRUE,_xll.ohTrigger(Trigger,Trigger1M)),#N/A)</f>
        <v>#N/A</v>
      </c>
    </row>
    <row r="286" spans="40:45" x14ac:dyDescent="0.2">
      <c r="AN286" s="97" t="s">
        <v>197</v>
      </c>
      <c r="AO286" s="98" t="e">
        <f>_xll.qlInterestRateIndexFixingDate($AT$1,AP286,Trigger)</f>
        <v>#VALUE!</v>
      </c>
      <c r="AP286" s="98">
        <f>_xll.qlCalendarAdvance(Calendar,AP285,AN286,"f",,Trigger)</f>
        <v>42648</v>
      </c>
      <c r="AQ286" s="98" t="e">
        <f>_xll.qlInterestRateIndexMaturity($AT$1,AP286,Trigger)</f>
        <v>#VALUE!</v>
      </c>
      <c r="AR286" s="242" t="e">
        <f>_xll.qlIndexFixing($AT$1,AO286,TRUE,_xll.ohTrigger(Trigger,Trigger1M))</f>
        <v>#VALUE!</v>
      </c>
      <c r="AS286" s="242" t="e">
        <f>IFERROR(_xll.qlIndexFixing($AT$2,AO286,TRUE,_xll.ohTrigger(Trigger,Trigger1M)),#N/A)</f>
        <v>#N/A</v>
      </c>
    </row>
    <row r="287" spans="40:45" x14ac:dyDescent="0.2">
      <c r="AN287" s="97" t="s">
        <v>197</v>
      </c>
      <c r="AO287" s="98" t="e">
        <f>_xll.qlInterestRateIndexFixingDate($AT$1,AP287,Trigger)</f>
        <v>#VALUE!</v>
      </c>
      <c r="AP287" s="98">
        <f>_xll.qlCalendarAdvance(Calendar,AP286,AN287,"f",,Trigger)</f>
        <v>42649</v>
      </c>
      <c r="AQ287" s="98" t="e">
        <f>_xll.qlInterestRateIndexMaturity($AT$1,AP287,Trigger)</f>
        <v>#VALUE!</v>
      </c>
      <c r="AR287" s="242" t="e">
        <f>_xll.qlIndexFixing($AT$1,AO287,TRUE,_xll.ohTrigger(Trigger,Trigger1M))</f>
        <v>#VALUE!</v>
      </c>
      <c r="AS287" s="242" t="e">
        <f>IFERROR(_xll.qlIndexFixing($AT$2,AO287,TRUE,_xll.ohTrigger(Trigger,Trigger1M)),#N/A)</f>
        <v>#N/A</v>
      </c>
    </row>
    <row r="288" spans="40:45" x14ac:dyDescent="0.2">
      <c r="AN288" s="97" t="s">
        <v>197</v>
      </c>
      <c r="AO288" s="98" t="e">
        <f>_xll.qlInterestRateIndexFixingDate($AT$1,AP288,Trigger)</f>
        <v>#VALUE!</v>
      </c>
      <c r="AP288" s="98">
        <f>_xll.qlCalendarAdvance(Calendar,AP287,AN288,"f",,Trigger)</f>
        <v>42650</v>
      </c>
      <c r="AQ288" s="98" t="e">
        <f>_xll.qlInterestRateIndexMaturity($AT$1,AP288,Trigger)</f>
        <v>#VALUE!</v>
      </c>
      <c r="AR288" s="242" t="e">
        <f>_xll.qlIndexFixing($AT$1,AO288,TRUE,_xll.ohTrigger(Trigger,Trigger1M))</f>
        <v>#VALUE!</v>
      </c>
      <c r="AS288" s="242" t="e">
        <f>IFERROR(_xll.qlIndexFixing($AT$2,AO288,TRUE,_xll.ohTrigger(Trigger,Trigger1M)),#N/A)</f>
        <v>#N/A</v>
      </c>
    </row>
    <row r="289" spans="40:45" x14ac:dyDescent="0.2">
      <c r="AN289" s="97" t="s">
        <v>197</v>
      </c>
      <c r="AO289" s="98" t="e">
        <f>_xll.qlInterestRateIndexFixingDate($AT$1,AP289,Trigger)</f>
        <v>#VALUE!</v>
      </c>
      <c r="AP289" s="98">
        <f>_xll.qlCalendarAdvance(Calendar,AP288,AN289,"f",,Trigger)</f>
        <v>42653</v>
      </c>
      <c r="AQ289" s="98" t="e">
        <f>_xll.qlInterestRateIndexMaturity($AT$1,AP289,Trigger)</f>
        <v>#VALUE!</v>
      </c>
      <c r="AR289" s="242" t="e">
        <f>_xll.qlIndexFixing($AT$1,AO289,TRUE,_xll.ohTrigger(Trigger,Trigger1M))</f>
        <v>#VALUE!</v>
      </c>
      <c r="AS289" s="242" t="e">
        <f>IFERROR(_xll.qlIndexFixing($AT$2,AO289,TRUE,_xll.ohTrigger(Trigger,Trigger1M)),#N/A)</f>
        <v>#N/A</v>
      </c>
    </row>
    <row r="290" spans="40:45" x14ac:dyDescent="0.2">
      <c r="AN290" s="97" t="s">
        <v>197</v>
      </c>
      <c r="AO290" s="98" t="e">
        <f>_xll.qlInterestRateIndexFixingDate($AT$1,AP290,Trigger)</f>
        <v>#VALUE!</v>
      </c>
      <c r="AP290" s="98">
        <f>_xll.qlCalendarAdvance(Calendar,AP289,AN290,"f",,Trigger)</f>
        <v>42654</v>
      </c>
      <c r="AQ290" s="98" t="e">
        <f>_xll.qlInterestRateIndexMaturity($AT$1,AP290,Trigger)</f>
        <v>#VALUE!</v>
      </c>
      <c r="AR290" s="242" t="e">
        <f>_xll.qlIndexFixing($AT$1,AO290,TRUE,_xll.ohTrigger(Trigger,Trigger1M))</f>
        <v>#VALUE!</v>
      </c>
      <c r="AS290" s="242" t="e">
        <f>IFERROR(_xll.qlIndexFixing($AT$2,AO290,TRUE,_xll.ohTrigger(Trigger,Trigger1M)),#N/A)</f>
        <v>#N/A</v>
      </c>
    </row>
    <row r="291" spans="40:45" x14ac:dyDescent="0.2">
      <c r="AN291" s="97" t="s">
        <v>197</v>
      </c>
      <c r="AO291" s="98" t="e">
        <f>_xll.qlInterestRateIndexFixingDate($AT$1,AP291,Trigger)</f>
        <v>#VALUE!</v>
      </c>
      <c r="AP291" s="98">
        <f>_xll.qlCalendarAdvance(Calendar,AP290,AN291,"f",,Trigger)</f>
        <v>42655</v>
      </c>
      <c r="AQ291" s="98" t="e">
        <f>_xll.qlInterestRateIndexMaturity($AT$1,AP291,Trigger)</f>
        <v>#VALUE!</v>
      </c>
      <c r="AR291" s="242" t="e">
        <f>_xll.qlIndexFixing($AT$1,AO291,TRUE,_xll.ohTrigger(Trigger,Trigger1M))</f>
        <v>#VALUE!</v>
      </c>
      <c r="AS291" s="242" t="e">
        <f>IFERROR(_xll.qlIndexFixing($AT$2,AO291,TRUE,_xll.ohTrigger(Trigger,Trigger1M)),#N/A)</f>
        <v>#N/A</v>
      </c>
    </row>
    <row r="292" spans="40:45" x14ac:dyDescent="0.2">
      <c r="AN292" s="97" t="s">
        <v>197</v>
      </c>
      <c r="AO292" s="98" t="e">
        <f>_xll.qlInterestRateIndexFixingDate($AT$1,AP292,Trigger)</f>
        <v>#VALUE!</v>
      </c>
      <c r="AP292" s="98">
        <f>_xll.qlCalendarAdvance(Calendar,AP291,AN292,"f",,Trigger)</f>
        <v>42656</v>
      </c>
      <c r="AQ292" s="98" t="e">
        <f>_xll.qlInterestRateIndexMaturity($AT$1,AP292,Trigger)</f>
        <v>#VALUE!</v>
      </c>
      <c r="AR292" s="242" t="e">
        <f>_xll.qlIndexFixing($AT$1,AO292,TRUE,_xll.ohTrigger(Trigger,Trigger1M))</f>
        <v>#VALUE!</v>
      </c>
      <c r="AS292" s="242" t="e">
        <f>IFERROR(_xll.qlIndexFixing($AT$2,AO292,TRUE,_xll.ohTrigger(Trigger,Trigger1M)),#N/A)</f>
        <v>#N/A</v>
      </c>
    </row>
    <row r="293" spans="40:45" x14ac:dyDescent="0.2">
      <c r="AN293" s="97" t="s">
        <v>197</v>
      </c>
      <c r="AO293" s="98" t="e">
        <f>_xll.qlInterestRateIndexFixingDate($AT$1,AP293,Trigger)</f>
        <v>#VALUE!</v>
      </c>
      <c r="AP293" s="98">
        <f>_xll.qlCalendarAdvance(Calendar,AP292,AN293,"f",,Trigger)</f>
        <v>42657</v>
      </c>
      <c r="AQ293" s="98" t="e">
        <f>_xll.qlInterestRateIndexMaturity($AT$1,AP293,Trigger)</f>
        <v>#VALUE!</v>
      </c>
      <c r="AR293" s="242" t="e">
        <f>_xll.qlIndexFixing($AT$1,AO293,TRUE,_xll.ohTrigger(Trigger,Trigger1M))</f>
        <v>#VALUE!</v>
      </c>
      <c r="AS293" s="242" t="e">
        <f>IFERROR(_xll.qlIndexFixing($AT$2,AO293,TRUE,_xll.ohTrigger(Trigger,Trigger1M)),#N/A)</f>
        <v>#N/A</v>
      </c>
    </row>
    <row r="294" spans="40:45" x14ac:dyDescent="0.2">
      <c r="AN294" s="97" t="s">
        <v>197</v>
      </c>
      <c r="AO294" s="98" t="e">
        <f>_xll.qlInterestRateIndexFixingDate($AT$1,AP294,Trigger)</f>
        <v>#VALUE!</v>
      </c>
      <c r="AP294" s="98">
        <f>_xll.qlCalendarAdvance(Calendar,AP293,AN294,"f",,Trigger)</f>
        <v>42660</v>
      </c>
      <c r="AQ294" s="98" t="e">
        <f>_xll.qlInterestRateIndexMaturity($AT$1,AP294,Trigger)</f>
        <v>#VALUE!</v>
      </c>
      <c r="AR294" s="242" t="e">
        <f>_xll.qlIndexFixing($AT$1,AO294,TRUE,_xll.ohTrigger(Trigger,Trigger1M))</f>
        <v>#VALUE!</v>
      </c>
      <c r="AS294" s="242" t="e">
        <f>IFERROR(_xll.qlIndexFixing($AT$2,AO294,TRUE,_xll.ohTrigger(Trigger,Trigger1M)),#N/A)</f>
        <v>#N/A</v>
      </c>
    </row>
    <row r="295" spans="40:45" x14ac:dyDescent="0.2">
      <c r="AN295" s="97" t="s">
        <v>197</v>
      </c>
      <c r="AO295" s="98" t="e">
        <f>_xll.qlInterestRateIndexFixingDate($AT$1,AP295,Trigger)</f>
        <v>#VALUE!</v>
      </c>
      <c r="AP295" s="98">
        <f>_xll.qlCalendarAdvance(Calendar,AP294,AN295,"f",,Trigger)</f>
        <v>42661</v>
      </c>
      <c r="AQ295" s="98" t="e">
        <f>_xll.qlInterestRateIndexMaturity($AT$1,AP295,Trigger)</f>
        <v>#VALUE!</v>
      </c>
      <c r="AR295" s="242" t="e">
        <f>_xll.qlIndexFixing($AT$1,AO295,TRUE,_xll.ohTrigger(Trigger,Trigger1M))</f>
        <v>#VALUE!</v>
      </c>
      <c r="AS295" s="242" t="e">
        <f>IFERROR(_xll.qlIndexFixing($AT$2,AO295,TRUE,_xll.ohTrigger(Trigger,Trigger1M)),#N/A)</f>
        <v>#N/A</v>
      </c>
    </row>
    <row r="296" spans="40:45" x14ac:dyDescent="0.2">
      <c r="AN296" s="97" t="s">
        <v>197</v>
      </c>
      <c r="AO296" s="98" t="e">
        <f>_xll.qlInterestRateIndexFixingDate($AT$1,AP296,Trigger)</f>
        <v>#VALUE!</v>
      </c>
      <c r="AP296" s="98">
        <f>_xll.qlCalendarAdvance(Calendar,AP295,AN296,"f",,Trigger)</f>
        <v>42662</v>
      </c>
      <c r="AQ296" s="98" t="e">
        <f>_xll.qlInterestRateIndexMaturity($AT$1,AP296,Trigger)</f>
        <v>#VALUE!</v>
      </c>
      <c r="AR296" s="242" t="e">
        <f>_xll.qlIndexFixing($AT$1,AO296,TRUE,_xll.ohTrigger(Trigger,Trigger1M))</f>
        <v>#VALUE!</v>
      </c>
      <c r="AS296" s="242" t="e">
        <f>IFERROR(_xll.qlIndexFixing($AT$2,AO296,TRUE,_xll.ohTrigger(Trigger,Trigger1M)),#N/A)</f>
        <v>#N/A</v>
      </c>
    </row>
    <row r="297" spans="40:45" x14ac:dyDescent="0.2">
      <c r="AN297" s="97" t="s">
        <v>197</v>
      </c>
      <c r="AO297" s="98" t="e">
        <f>_xll.qlInterestRateIndexFixingDate($AT$1,AP297,Trigger)</f>
        <v>#VALUE!</v>
      </c>
      <c r="AP297" s="98">
        <f>_xll.qlCalendarAdvance(Calendar,AP296,AN297,"f",,Trigger)</f>
        <v>42663</v>
      </c>
      <c r="AQ297" s="98" t="e">
        <f>_xll.qlInterestRateIndexMaturity($AT$1,AP297,Trigger)</f>
        <v>#VALUE!</v>
      </c>
      <c r="AR297" s="242" t="e">
        <f>_xll.qlIndexFixing($AT$1,AO297,TRUE,_xll.ohTrigger(Trigger,Trigger1M))</f>
        <v>#VALUE!</v>
      </c>
      <c r="AS297" s="242" t="e">
        <f>IFERROR(_xll.qlIndexFixing($AT$2,AO297,TRUE,_xll.ohTrigger(Trigger,Trigger1M)),#N/A)</f>
        <v>#N/A</v>
      </c>
    </row>
    <row r="298" spans="40:45" x14ac:dyDescent="0.2">
      <c r="AN298" s="97" t="s">
        <v>197</v>
      </c>
      <c r="AO298" s="98" t="e">
        <f>_xll.qlInterestRateIndexFixingDate($AT$1,AP298,Trigger)</f>
        <v>#VALUE!</v>
      </c>
      <c r="AP298" s="98">
        <f>_xll.qlCalendarAdvance(Calendar,AP297,AN298,"f",,Trigger)</f>
        <v>42664</v>
      </c>
      <c r="AQ298" s="98" t="e">
        <f>_xll.qlInterestRateIndexMaturity($AT$1,AP298,Trigger)</f>
        <v>#VALUE!</v>
      </c>
      <c r="AR298" s="242" t="e">
        <f>_xll.qlIndexFixing($AT$1,AO298,TRUE,_xll.ohTrigger(Trigger,Trigger1M))</f>
        <v>#VALUE!</v>
      </c>
      <c r="AS298" s="242" t="e">
        <f>IFERROR(_xll.qlIndexFixing($AT$2,AO298,TRUE,_xll.ohTrigger(Trigger,Trigger1M)),#N/A)</f>
        <v>#N/A</v>
      </c>
    </row>
    <row r="299" spans="40:45" x14ac:dyDescent="0.2">
      <c r="AN299" s="97" t="s">
        <v>197</v>
      </c>
      <c r="AO299" s="98" t="e">
        <f>_xll.qlInterestRateIndexFixingDate($AT$1,AP299,Trigger)</f>
        <v>#VALUE!</v>
      </c>
      <c r="AP299" s="98">
        <f>_xll.qlCalendarAdvance(Calendar,AP298,AN299,"f",,Trigger)</f>
        <v>42667</v>
      </c>
      <c r="AQ299" s="98" t="e">
        <f>_xll.qlInterestRateIndexMaturity($AT$1,AP299,Trigger)</f>
        <v>#VALUE!</v>
      </c>
      <c r="AR299" s="242" t="e">
        <f>_xll.qlIndexFixing($AT$1,AO299,TRUE,_xll.ohTrigger(Trigger,Trigger1M))</f>
        <v>#VALUE!</v>
      </c>
      <c r="AS299" s="242" t="e">
        <f>IFERROR(_xll.qlIndexFixing($AT$2,AO299,TRUE,_xll.ohTrigger(Trigger,Trigger1M)),#N/A)</f>
        <v>#N/A</v>
      </c>
    </row>
    <row r="300" spans="40:45" x14ac:dyDescent="0.2">
      <c r="AN300" s="97" t="s">
        <v>197</v>
      </c>
      <c r="AO300" s="98" t="e">
        <f>_xll.qlInterestRateIndexFixingDate($AT$1,AP300,Trigger)</f>
        <v>#VALUE!</v>
      </c>
      <c r="AP300" s="98">
        <f>_xll.qlCalendarAdvance(Calendar,AP299,AN300,"f",,Trigger)</f>
        <v>42668</v>
      </c>
      <c r="AQ300" s="98" t="e">
        <f>_xll.qlInterestRateIndexMaturity($AT$1,AP300,Trigger)</f>
        <v>#VALUE!</v>
      </c>
      <c r="AR300" s="242" t="e">
        <f>_xll.qlIndexFixing($AT$1,AO300,TRUE,_xll.ohTrigger(Trigger,Trigger1M))</f>
        <v>#VALUE!</v>
      </c>
      <c r="AS300" s="242" t="e">
        <f>IFERROR(_xll.qlIndexFixing($AT$2,AO300,TRUE,_xll.ohTrigger(Trigger,Trigger1M)),#N/A)</f>
        <v>#N/A</v>
      </c>
    </row>
    <row r="301" spans="40:45" x14ac:dyDescent="0.2">
      <c r="AN301" s="97" t="s">
        <v>197</v>
      </c>
      <c r="AO301" s="98" t="e">
        <f>_xll.qlInterestRateIndexFixingDate($AT$1,AP301,Trigger)</f>
        <v>#VALUE!</v>
      </c>
      <c r="AP301" s="98">
        <f>_xll.qlCalendarAdvance(Calendar,AP300,AN301,"f",,Trigger)</f>
        <v>42669</v>
      </c>
      <c r="AQ301" s="98" t="e">
        <f>_xll.qlInterestRateIndexMaturity($AT$1,AP301,Trigger)</f>
        <v>#VALUE!</v>
      </c>
      <c r="AR301" s="242" t="e">
        <f>_xll.qlIndexFixing($AT$1,AO301,TRUE,_xll.ohTrigger(Trigger,Trigger1M))</f>
        <v>#VALUE!</v>
      </c>
      <c r="AS301" s="242" t="e">
        <f>IFERROR(_xll.qlIndexFixing($AT$2,AO301,TRUE,_xll.ohTrigger(Trigger,Trigger1M)),#N/A)</f>
        <v>#N/A</v>
      </c>
    </row>
    <row r="302" spans="40:45" x14ac:dyDescent="0.2">
      <c r="AN302" s="97" t="s">
        <v>197</v>
      </c>
      <c r="AO302" s="98" t="e">
        <f>_xll.qlInterestRateIndexFixingDate($AT$1,AP302,Trigger)</f>
        <v>#VALUE!</v>
      </c>
      <c r="AP302" s="98">
        <f>_xll.qlCalendarAdvance(Calendar,AP301,AN302,"f",,Trigger)</f>
        <v>42670</v>
      </c>
      <c r="AQ302" s="98" t="e">
        <f>_xll.qlInterestRateIndexMaturity($AT$1,AP302,Trigger)</f>
        <v>#VALUE!</v>
      </c>
      <c r="AR302" s="242" t="e">
        <f>_xll.qlIndexFixing($AT$1,AO302,TRUE,_xll.ohTrigger(Trigger,Trigger1M))</f>
        <v>#VALUE!</v>
      </c>
      <c r="AS302" s="242" t="e">
        <f>IFERROR(_xll.qlIndexFixing($AT$2,AO302,TRUE,_xll.ohTrigger(Trigger,Trigger1M)),#N/A)</f>
        <v>#N/A</v>
      </c>
    </row>
    <row r="303" spans="40:45" x14ac:dyDescent="0.2">
      <c r="AN303" s="97" t="s">
        <v>197</v>
      </c>
      <c r="AO303" s="98" t="e">
        <f>_xll.qlInterestRateIndexFixingDate($AT$1,AP303,Trigger)</f>
        <v>#VALUE!</v>
      </c>
      <c r="AP303" s="98">
        <f>_xll.qlCalendarAdvance(Calendar,AP302,AN303,"f",,Trigger)</f>
        <v>42671</v>
      </c>
      <c r="AQ303" s="98" t="e">
        <f>_xll.qlInterestRateIndexMaturity($AT$1,AP303,Trigger)</f>
        <v>#VALUE!</v>
      </c>
      <c r="AR303" s="242" t="e">
        <f>_xll.qlIndexFixing($AT$1,AO303,TRUE,_xll.ohTrigger(Trigger,Trigger1M))</f>
        <v>#VALUE!</v>
      </c>
      <c r="AS303" s="242" t="e">
        <f>IFERROR(_xll.qlIndexFixing($AT$2,AO303,TRUE,_xll.ohTrigger(Trigger,Trigger1M)),#N/A)</f>
        <v>#N/A</v>
      </c>
    </row>
    <row r="304" spans="40:45" x14ac:dyDescent="0.2">
      <c r="AN304" s="97" t="s">
        <v>197</v>
      </c>
      <c r="AO304" s="98" t="e">
        <f>_xll.qlInterestRateIndexFixingDate($AT$1,AP304,Trigger)</f>
        <v>#VALUE!</v>
      </c>
      <c r="AP304" s="98">
        <f>_xll.qlCalendarAdvance(Calendar,AP303,AN304,"f",,Trigger)</f>
        <v>42674</v>
      </c>
      <c r="AQ304" s="98" t="e">
        <f>_xll.qlInterestRateIndexMaturity($AT$1,AP304,Trigger)</f>
        <v>#VALUE!</v>
      </c>
      <c r="AR304" s="242" t="e">
        <f>_xll.qlIndexFixing($AT$1,AO304,TRUE,_xll.ohTrigger(Trigger,Trigger1M))</f>
        <v>#VALUE!</v>
      </c>
      <c r="AS304" s="242" t="e">
        <f>IFERROR(_xll.qlIndexFixing($AT$2,AO304,TRUE,_xll.ohTrigger(Trigger,Trigger1M)),#N/A)</f>
        <v>#N/A</v>
      </c>
    </row>
    <row r="305" spans="40:45" x14ac:dyDescent="0.2">
      <c r="AN305" s="97" t="s">
        <v>197</v>
      </c>
      <c r="AO305" s="98" t="e">
        <f>_xll.qlInterestRateIndexFixingDate($AT$1,AP305,Trigger)</f>
        <v>#VALUE!</v>
      </c>
      <c r="AP305" s="98">
        <f>_xll.qlCalendarAdvance(Calendar,AP304,AN305,"f",,Trigger)</f>
        <v>42675</v>
      </c>
      <c r="AQ305" s="98" t="e">
        <f>_xll.qlInterestRateIndexMaturity($AT$1,AP305,Trigger)</f>
        <v>#VALUE!</v>
      </c>
      <c r="AR305" s="242" t="e">
        <f>_xll.qlIndexFixing($AT$1,AO305,TRUE,_xll.ohTrigger(Trigger,Trigger1M))</f>
        <v>#VALUE!</v>
      </c>
      <c r="AS305" s="242" t="e">
        <f>IFERROR(_xll.qlIndexFixing($AT$2,AO305,TRUE,_xll.ohTrigger(Trigger,Trigger1M)),#N/A)</f>
        <v>#N/A</v>
      </c>
    </row>
    <row r="306" spans="40:45" x14ac:dyDescent="0.2">
      <c r="AN306" s="97" t="s">
        <v>197</v>
      </c>
      <c r="AO306" s="98" t="e">
        <f>_xll.qlInterestRateIndexFixingDate($AT$1,AP306,Trigger)</f>
        <v>#VALUE!</v>
      </c>
      <c r="AP306" s="98">
        <f>_xll.qlCalendarAdvance(Calendar,AP305,AN306,"f",,Trigger)</f>
        <v>42676</v>
      </c>
      <c r="AQ306" s="98" t="e">
        <f>_xll.qlInterestRateIndexMaturity($AT$1,AP306,Trigger)</f>
        <v>#VALUE!</v>
      </c>
      <c r="AR306" s="242" t="e">
        <f>_xll.qlIndexFixing($AT$1,AO306,TRUE,_xll.ohTrigger(Trigger,Trigger1M))</f>
        <v>#VALUE!</v>
      </c>
      <c r="AS306" s="242" t="e">
        <f>IFERROR(_xll.qlIndexFixing($AT$2,AO306,TRUE,_xll.ohTrigger(Trigger,Trigger1M)),#N/A)</f>
        <v>#N/A</v>
      </c>
    </row>
    <row r="307" spans="40:45" x14ac:dyDescent="0.2">
      <c r="AN307" s="97" t="s">
        <v>197</v>
      </c>
      <c r="AO307" s="98" t="e">
        <f>_xll.qlInterestRateIndexFixingDate($AT$1,AP307,Trigger)</f>
        <v>#VALUE!</v>
      </c>
      <c r="AP307" s="98">
        <f>_xll.qlCalendarAdvance(Calendar,AP306,AN307,"f",,Trigger)</f>
        <v>42677</v>
      </c>
      <c r="AQ307" s="98" t="e">
        <f>_xll.qlInterestRateIndexMaturity($AT$1,AP307,Trigger)</f>
        <v>#VALUE!</v>
      </c>
      <c r="AR307" s="242" t="e">
        <f>_xll.qlIndexFixing($AT$1,AO307,TRUE,_xll.ohTrigger(Trigger,Trigger1M))</f>
        <v>#VALUE!</v>
      </c>
      <c r="AS307" s="242" t="e">
        <f>IFERROR(_xll.qlIndexFixing($AT$2,AO307,TRUE,_xll.ohTrigger(Trigger,Trigger1M)),#N/A)</f>
        <v>#N/A</v>
      </c>
    </row>
    <row r="308" spans="40:45" x14ac:dyDescent="0.2">
      <c r="AN308" s="97" t="s">
        <v>197</v>
      </c>
      <c r="AO308" s="98" t="e">
        <f>_xll.qlInterestRateIndexFixingDate($AT$1,AP308,Trigger)</f>
        <v>#VALUE!</v>
      </c>
      <c r="AP308" s="98">
        <f>_xll.qlCalendarAdvance(Calendar,AP307,AN308,"f",,Trigger)</f>
        <v>42678</v>
      </c>
      <c r="AQ308" s="98" t="e">
        <f>_xll.qlInterestRateIndexMaturity($AT$1,AP308,Trigger)</f>
        <v>#VALUE!</v>
      </c>
      <c r="AR308" s="242" t="e">
        <f>_xll.qlIndexFixing($AT$1,AO308,TRUE,_xll.ohTrigger(Trigger,Trigger1M))</f>
        <v>#VALUE!</v>
      </c>
      <c r="AS308" s="242" t="e">
        <f>IFERROR(_xll.qlIndexFixing($AT$2,AO308,TRUE,_xll.ohTrigger(Trigger,Trigger1M)),#N/A)</f>
        <v>#N/A</v>
      </c>
    </row>
    <row r="309" spans="40:45" x14ac:dyDescent="0.2">
      <c r="AN309" s="97" t="s">
        <v>197</v>
      </c>
      <c r="AO309" s="98" t="e">
        <f>_xll.qlInterestRateIndexFixingDate($AT$1,AP309,Trigger)</f>
        <v>#VALUE!</v>
      </c>
      <c r="AP309" s="98">
        <f>_xll.qlCalendarAdvance(Calendar,AP308,AN309,"f",,Trigger)</f>
        <v>42681</v>
      </c>
      <c r="AQ309" s="98" t="e">
        <f>_xll.qlInterestRateIndexMaturity($AT$1,AP309,Trigger)</f>
        <v>#VALUE!</v>
      </c>
      <c r="AR309" s="242" t="e">
        <f>_xll.qlIndexFixing($AT$1,AO309,TRUE,_xll.ohTrigger(Trigger,Trigger1M))</f>
        <v>#VALUE!</v>
      </c>
      <c r="AS309" s="242" t="e">
        <f>IFERROR(_xll.qlIndexFixing($AT$2,AO309,TRUE,_xll.ohTrigger(Trigger,Trigger1M)),#N/A)</f>
        <v>#N/A</v>
      </c>
    </row>
    <row r="310" spans="40:45" x14ac:dyDescent="0.2">
      <c r="AN310" s="97" t="s">
        <v>197</v>
      </c>
      <c r="AO310" s="98" t="e">
        <f>_xll.qlInterestRateIndexFixingDate($AT$1,AP310,Trigger)</f>
        <v>#VALUE!</v>
      </c>
      <c r="AP310" s="98">
        <f>_xll.qlCalendarAdvance(Calendar,AP309,AN310,"f",,Trigger)</f>
        <v>42682</v>
      </c>
      <c r="AQ310" s="98" t="e">
        <f>_xll.qlInterestRateIndexMaturity($AT$1,AP310,Trigger)</f>
        <v>#VALUE!</v>
      </c>
      <c r="AR310" s="242" t="e">
        <f>_xll.qlIndexFixing($AT$1,AO310,TRUE,_xll.ohTrigger(Trigger,Trigger1M))</f>
        <v>#VALUE!</v>
      </c>
      <c r="AS310" s="242" t="e">
        <f>IFERROR(_xll.qlIndexFixing($AT$2,AO310,TRUE,_xll.ohTrigger(Trigger,Trigger1M)),#N/A)</f>
        <v>#N/A</v>
      </c>
    </row>
    <row r="311" spans="40:45" x14ac:dyDescent="0.2">
      <c r="AN311" s="97" t="s">
        <v>197</v>
      </c>
      <c r="AO311" s="98" t="e">
        <f>_xll.qlInterestRateIndexFixingDate($AT$1,AP311,Trigger)</f>
        <v>#VALUE!</v>
      </c>
      <c r="AP311" s="98">
        <f>_xll.qlCalendarAdvance(Calendar,AP310,AN311,"f",,Trigger)</f>
        <v>42683</v>
      </c>
      <c r="AQ311" s="98" t="e">
        <f>_xll.qlInterestRateIndexMaturity($AT$1,AP311,Trigger)</f>
        <v>#VALUE!</v>
      </c>
      <c r="AR311" s="242" t="e">
        <f>_xll.qlIndexFixing($AT$1,AO311,TRUE,_xll.ohTrigger(Trigger,Trigger1M))</f>
        <v>#VALUE!</v>
      </c>
      <c r="AS311" s="242" t="e">
        <f>IFERROR(_xll.qlIndexFixing($AT$2,AO311,TRUE,_xll.ohTrigger(Trigger,Trigger1M)),#N/A)</f>
        <v>#N/A</v>
      </c>
    </row>
    <row r="312" spans="40:45" x14ac:dyDescent="0.2">
      <c r="AN312" s="97" t="s">
        <v>197</v>
      </c>
      <c r="AO312" s="98" t="e">
        <f>_xll.qlInterestRateIndexFixingDate($AT$1,AP312,Trigger)</f>
        <v>#VALUE!</v>
      </c>
      <c r="AP312" s="98">
        <f>_xll.qlCalendarAdvance(Calendar,AP311,AN312,"f",,Trigger)</f>
        <v>42684</v>
      </c>
      <c r="AQ312" s="98" t="e">
        <f>_xll.qlInterestRateIndexMaturity($AT$1,AP312,Trigger)</f>
        <v>#VALUE!</v>
      </c>
      <c r="AR312" s="242" t="e">
        <f>_xll.qlIndexFixing($AT$1,AO312,TRUE,_xll.ohTrigger(Trigger,Trigger1M))</f>
        <v>#VALUE!</v>
      </c>
      <c r="AS312" s="242" t="e">
        <f>IFERROR(_xll.qlIndexFixing($AT$2,AO312,TRUE,_xll.ohTrigger(Trigger,Trigger1M)),#N/A)</f>
        <v>#N/A</v>
      </c>
    </row>
    <row r="313" spans="40:45" x14ac:dyDescent="0.2">
      <c r="AN313" s="97" t="s">
        <v>197</v>
      </c>
      <c r="AO313" s="98" t="e">
        <f>_xll.qlInterestRateIndexFixingDate($AT$1,AP313,Trigger)</f>
        <v>#VALUE!</v>
      </c>
      <c r="AP313" s="98">
        <f>_xll.qlCalendarAdvance(Calendar,AP312,AN313,"f",,Trigger)</f>
        <v>42685</v>
      </c>
      <c r="AQ313" s="98" t="e">
        <f>_xll.qlInterestRateIndexMaturity($AT$1,AP313,Trigger)</f>
        <v>#VALUE!</v>
      </c>
      <c r="AR313" s="242" t="e">
        <f>_xll.qlIndexFixing($AT$1,AO313,TRUE,_xll.ohTrigger(Trigger,Trigger1M))</f>
        <v>#VALUE!</v>
      </c>
      <c r="AS313" s="242" t="e">
        <f>IFERROR(_xll.qlIndexFixing($AT$2,AO313,TRUE,_xll.ohTrigger(Trigger,Trigger1M)),#N/A)</f>
        <v>#N/A</v>
      </c>
    </row>
    <row r="314" spans="40:45" x14ac:dyDescent="0.2">
      <c r="AN314" s="97" t="s">
        <v>197</v>
      </c>
      <c r="AO314" s="98" t="e">
        <f>_xll.qlInterestRateIndexFixingDate($AT$1,AP314,Trigger)</f>
        <v>#VALUE!</v>
      </c>
      <c r="AP314" s="98">
        <f>_xll.qlCalendarAdvance(Calendar,AP313,AN314,"f",,Trigger)</f>
        <v>42688</v>
      </c>
      <c r="AQ314" s="98" t="e">
        <f>_xll.qlInterestRateIndexMaturity($AT$1,AP314,Trigger)</f>
        <v>#VALUE!</v>
      </c>
      <c r="AR314" s="242" t="e">
        <f>_xll.qlIndexFixing($AT$1,AO314,TRUE,_xll.ohTrigger(Trigger,Trigger1M))</f>
        <v>#VALUE!</v>
      </c>
      <c r="AS314" s="242" t="e">
        <f>IFERROR(_xll.qlIndexFixing($AT$2,AO314,TRUE,_xll.ohTrigger(Trigger,Trigger1M)),#N/A)</f>
        <v>#N/A</v>
      </c>
    </row>
    <row r="315" spans="40:45" x14ac:dyDescent="0.2">
      <c r="AN315" s="97" t="s">
        <v>197</v>
      </c>
      <c r="AO315" s="98" t="e">
        <f>_xll.qlInterestRateIndexFixingDate($AT$1,AP315,Trigger)</f>
        <v>#VALUE!</v>
      </c>
      <c r="AP315" s="98">
        <f>_xll.qlCalendarAdvance(Calendar,AP314,AN315,"f",,Trigger)</f>
        <v>42689</v>
      </c>
      <c r="AQ315" s="98" t="e">
        <f>_xll.qlInterestRateIndexMaturity($AT$1,AP315,Trigger)</f>
        <v>#VALUE!</v>
      </c>
      <c r="AR315" s="242" t="e">
        <f>_xll.qlIndexFixing($AT$1,AO315,TRUE,_xll.ohTrigger(Trigger,Trigger1M))</f>
        <v>#VALUE!</v>
      </c>
      <c r="AS315" s="242" t="e">
        <f>IFERROR(_xll.qlIndexFixing($AT$2,AO315,TRUE,_xll.ohTrigger(Trigger,Trigger1M)),#N/A)</f>
        <v>#N/A</v>
      </c>
    </row>
    <row r="316" spans="40:45" x14ac:dyDescent="0.2">
      <c r="AN316" s="97" t="s">
        <v>197</v>
      </c>
      <c r="AO316" s="98" t="e">
        <f>_xll.qlInterestRateIndexFixingDate($AT$1,AP316,Trigger)</f>
        <v>#VALUE!</v>
      </c>
      <c r="AP316" s="98">
        <f>_xll.qlCalendarAdvance(Calendar,AP315,AN316,"f",,Trigger)</f>
        <v>42690</v>
      </c>
      <c r="AQ316" s="98" t="e">
        <f>_xll.qlInterestRateIndexMaturity($AT$1,AP316,Trigger)</f>
        <v>#VALUE!</v>
      </c>
      <c r="AR316" s="242" t="e">
        <f>_xll.qlIndexFixing($AT$1,AO316,TRUE,_xll.ohTrigger(Trigger,Trigger1M))</f>
        <v>#VALUE!</v>
      </c>
      <c r="AS316" s="242" t="e">
        <f>IFERROR(_xll.qlIndexFixing($AT$2,AO316,TRUE,_xll.ohTrigger(Trigger,Trigger1M)),#N/A)</f>
        <v>#N/A</v>
      </c>
    </row>
    <row r="317" spans="40:45" x14ac:dyDescent="0.2">
      <c r="AN317" s="97" t="s">
        <v>197</v>
      </c>
      <c r="AO317" s="98" t="e">
        <f>_xll.qlInterestRateIndexFixingDate($AT$1,AP317,Trigger)</f>
        <v>#VALUE!</v>
      </c>
      <c r="AP317" s="98">
        <f>_xll.qlCalendarAdvance(Calendar,AP316,AN317,"f",,Trigger)</f>
        <v>42691</v>
      </c>
      <c r="AQ317" s="98" t="e">
        <f>_xll.qlInterestRateIndexMaturity($AT$1,AP317,Trigger)</f>
        <v>#VALUE!</v>
      </c>
      <c r="AR317" s="242" t="e">
        <f>_xll.qlIndexFixing($AT$1,AO317,TRUE,_xll.ohTrigger(Trigger,Trigger1M))</f>
        <v>#VALUE!</v>
      </c>
      <c r="AS317" s="242" t="e">
        <f>IFERROR(_xll.qlIndexFixing($AT$2,AO317,TRUE,_xll.ohTrigger(Trigger,Trigger1M)),#N/A)</f>
        <v>#N/A</v>
      </c>
    </row>
    <row r="318" spans="40:45" x14ac:dyDescent="0.2">
      <c r="AN318" s="97" t="s">
        <v>197</v>
      </c>
      <c r="AO318" s="98" t="e">
        <f>_xll.qlInterestRateIndexFixingDate($AT$1,AP318,Trigger)</f>
        <v>#VALUE!</v>
      </c>
      <c r="AP318" s="98">
        <f>_xll.qlCalendarAdvance(Calendar,AP317,AN318,"f",,Trigger)</f>
        <v>42692</v>
      </c>
      <c r="AQ318" s="98" t="e">
        <f>_xll.qlInterestRateIndexMaturity($AT$1,AP318,Trigger)</f>
        <v>#VALUE!</v>
      </c>
      <c r="AR318" s="242" t="e">
        <f>_xll.qlIndexFixing($AT$1,AO318,TRUE,_xll.ohTrigger(Trigger,Trigger1M))</f>
        <v>#VALUE!</v>
      </c>
      <c r="AS318" s="242" t="e">
        <f>IFERROR(_xll.qlIndexFixing($AT$2,AO318,TRUE,_xll.ohTrigger(Trigger,Trigger1M)),#N/A)</f>
        <v>#N/A</v>
      </c>
    </row>
    <row r="319" spans="40:45" x14ac:dyDescent="0.2">
      <c r="AN319" s="97" t="s">
        <v>197</v>
      </c>
      <c r="AO319" s="98" t="e">
        <f>_xll.qlInterestRateIndexFixingDate($AT$1,AP319,Trigger)</f>
        <v>#VALUE!</v>
      </c>
      <c r="AP319" s="98">
        <f>_xll.qlCalendarAdvance(Calendar,AP318,AN319,"f",,Trigger)</f>
        <v>42695</v>
      </c>
      <c r="AQ319" s="98" t="e">
        <f>_xll.qlInterestRateIndexMaturity($AT$1,AP319,Trigger)</f>
        <v>#VALUE!</v>
      </c>
      <c r="AR319" s="242" t="e">
        <f>_xll.qlIndexFixing($AT$1,AO319,TRUE,_xll.ohTrigger(Trigger,Trigger1M))</f>
        <v>#VALUE!</v>
      </c>
      <c r="AS319" s="242" t="e">
        <f>IFERROR(_xll.qlIndexFixing($AT$2,AO319,TRUE,_xll.ohTrigger(Trigger,Trigger1M)),#N/A)</f>
        <v>#N/A</v>
      </c>
    </row>
    <row r="320" spans="40:45" x14ac:dyDescent="0.2">
      <c r="AN320" s="97" t="s">
        <v>197</v>
      </c>
      <c r="AO320" s="98" t="e">
        <f>_xll.qlInterestRateIndexFixingDate($AT$1,AP320,Trigger)</f>
        <v>#VALUE!</v>
      </c>
      <c r="AP320" s="98">
        <f>_xll.qlCalendarAdvance(Calendar,AP319,AN320,"f",,Trigger)</f>
        <v>42696</v>
      </c>
      <c r="AQ320" s="98" t="e">
        <f>_xll.qlInterestRateIndexMaturity($AT$1,AP320,Trigger)</f>
        <v>#VALUE!</v>
      </c>
      <c r="AR320" s="242" t="e">
        <f>_xll.qlIndexFixing($AT$1,AO320,TRUE,_xll.ohTrigger(Trigger,Trigger1M))</f>
        <v>#VALUE!</v>
      </c>
      <c r="AS320" s="242" t="e">
        <f>IFERROR(_xll.qlIndexFixing($AT$2,AO320,TRUE,_xll.ohTrigger(Trigger,Trigger1M)),#N/A)</f>
        <v>#N/A</v>
      </c>
    </row>
    <row r="321" spans="40:45" x14ac:dyDescent="0.2">
      <c r="AN321" s="97" t="s">
        <v>197</v>
      </c>
      <c r="AO321" s="98" t="e">
        <f>_xll.qlInterestRateIndexFixingDate($AT$1,AP321,Trigger)</f>
        <v>#VALUE!</v>
      </c>
      <c r="AP321" s="98">
        <f>_xll.qlCalendarAdvance(Calendar,AP320,AN321,"f",,Trigger)</f>
        <v>42697</v>
      </c>
      <c r="AQ321" s="98" t="e">
        <f>_xll.qlInterestRateIndexMaturity($AT$1,AP321,Trigger)</f>
        <v>#VALUE!</v>
      </c>
      <c r="AR321" s="242" t="e">
        <f>_xll.qlIndexFixing($AT$1,AO321,TRUE,_xll.ohTrigger(Trigger,Trigger1M))</f>
        <v>#VALUE!</v>
      </c>
      <c r="AS321" s="242" t="e">
        <f>IFERROR(_xll.qlIndexFixing($AT$2,AO321,TRUE,_xll.ohTrigger(Trigger,Trigger1M)),#N/A)</f>
        <v>#N/A</v>
      </c>
    </row>
    <row r="322" spans="40:45" x14ac:dyDescent="0.2">
      <c r="AN322" s="97" t="s">
        <v>197</v>
      </c>
      <c r="AO322" s="98" t="e">
        <f>_xll.qlInterestRateIndexFixingDate($AT$1,AP322,Trigger)</f>
        <v>#VALUE!</v>
      </c>
      <c r="AP322" s="98">
        <f>_xll.qlCalendarAdvance(Calendar,AP321,AN322,"f",,Trigger)</f>
        <v>42698</v>
      </c>
      <c r="AQ322" s="98" t="e">
        <f>_xll.qlInterestRateIndexMaturity($AT$1,AP322,Trigger)</f>
        <v>#VALUE!</v>
      </c>
      <c r="AR322" s="242" t="e">
        <f>_xll.qlIndexFixing($AT$1,AO322,TRUE,_xll.ohTrigger(Trigger,Trigger1M))</f>
        <v>#VALUE!</v>
      </c>
      <c r="AS322" s="242" t="e">
        <f>IFERROR(_xll.qlIndexFixing($AT$2,AO322,TRUE,_xll.ohTrigger(Trigger,Trigger1M)),#N/A)</f>
        <v>#N/A</v>
      </c>
    </row>
    <row r="323" spans="40:45" x14ac:dyDescent="0.2">
      <c r="AN323" s="97" t="s">
        <v>197</v>
      </c>
      <c r="AO323" s="98" t="e">
        <f>_xll.qlInterestRateIndexFixingDate($AT$1,AP323,Trigger)</f>
        <v>#VALUE!</v>
      </c>
      <c r="AP323" s="98">
        <f>_xll.qlCalendarAdvance(Calendar,AP322,AN323,"f",,Trigger)</f>
        <v>42699</v>
      </c>
      <c r="AQ323" s="98" t="e">
        <f>_xll.qlInterestRateIndexMaturity($AT$1,AP323,Trigger)</f>
        <v>#VALUE!</v>
      </c>
      <c r="AR323" s="242" t="e">
        <f>_xll.qlIndexFixing($AT$1,AO323,TRUE,_xll.ohTrigger(Trigger,Trigger1M))</f>
        <v>#VALUE!</v>
      </c>
      <c r="AS323" s="242" t="e">
        <f>IFERROR(_xll.qlIndexFixing($AT$2,AO323,TRUE,_xll.ohTrigger(Trigger,Trigger1M)),#N/A)</f>
        <v>#N/A</v>
      </c>
    </row>
    <row r="324" spans="40:45" x14ac:dyDescent="0.2">
      <c r="AN324" s="97" t="s">
        <v>197</v>
      </c>
      <c r="AO324" s="98" t="e">
        <f>_xll.qlInterestRateIndexFixingDate($AT$1,AP324,Trigger)</f>
        <v>#VALUE!</v>
      </c>
      <c r="AP324" s="98">
        <f>_xll.qlCalendarAdvance(Calendar,AP323,AN324,"f",,Trigger)</f>
        <v>42702</v>
      </c>
      <c r="AQ324" s="98" t="e">
        <f>_xll.qlInterestRateIndexMaturity($AT$1,AP324,Trigger)</f>
        <v>#VALUE!</v>
      </c>
      <c r="AR324" s="242" t="e">
        <f>_xll.qlIndexFixing($AT$1,AO324,TRUE,_xll.ohTrigger(Trigger,Trigger1M))</f>
        <v>#VALUE!</v>
      </c>
      <c r="AS324" s="242" t="e">
        <f>IFERROR(_xll.qlIndexFixing($AT$2,AO324,TRUE,_xll.ohTrigger(Trigger,Trigger1M)),#N/A)</f>
        <v>#N/A</v>
      </c>
    </row>
    <row r="325" spans="40:45" x14ac:dyDescent="0.2">
      <c r="AN325" s="97" t="s">
        <v>197</v>
      </c>
      <c r="AO325" s="98" t="e">
        <f>_xll.qlInterestRateIndexFixingDate($AT$1,AP325,Trigger)</f>
        <v>#VALUE!</v>
      </c>
      <c r="AP325" s="98">
        <f>_xll.qlCalendarAdvance(Calendar,AP324,AN325,"f",,Trigger)</f>
        <v>42703</v>
      </c>
      <c r="AQ325" s="98" t="e">
        <f>_xll.qlInterestRateIndexMaturity($AT$1,AP325,Trigger)</f>
        <v>#VALUE!</v>
      </c>
      <c r="AR325" s="242" t="e">
        <f>_xll.qlIndexFixing($AT$1,AO325,TRUE,_xll.ohTrigger(Trigger,Trigger1M))</f>
        <v>#VALUE!</v>
      </c>
      <c r="AS325" s="242" t="e">
        <f>IFERROR(_xll.qlIndexFixing($AT$2,AO325,TRUE,_xll.ohTrigger(Trigger,Trigger1M)),#N/A)</f>
        <v>#N/A</v>
      </c>
    </row>
    <row r="326" spans="40:45" x14ac:dyDescent="0.2">
      <c r="AN326" s="97" t="s">
        <v>197</v>
      </c>
      <c r="AO326" s="98" t="e">
        <f>_xll.qlInterestRateIndexFixingDate($AT$1,AP326,Trigger)</f>
        <v>#VALUE!</v>
      </c>
      <c r="AP326" s="98">
        <f>_xll.qlCalendarAdvance(Calendar,AP325,AN326,"f",,Trigger)</f>
        <v>42704</v>
      </c>
      <c r="AQ326" s="98" t="e">
        <f>_xll.qlInterestRateIndexMaturity($AT$1,AP326,Trigger)</f>
        <v>#VALUE!</v>
      </c>
      <c r="AR326" s="242" t="e">
        <f>_xll.qlIndexFixing($AT$1,AO326,TRUE,_xll.ohTrigger(Trigger,Trigger1M))</f>
        <v>#VALUE!</v>
      </c>
      <c r="AS326" s="242" t="e">
        <f>IFERROR(_xll.qlIndexFixing($AT$2,AO326,TRUE,_xll.ohTrigger(Trigger,Trigger1M)),#N/A)</f>
        <v>#N/A</v>
      </c>
    </row>
    <row r="327" spans="40:45" x14ac:dyDescent="0.2">
      <c r="AN327" s="97" t="s">
        <v>197</v>
      </c>
      <c r="AO327" s="98" t="e">
        <f>_xll.qlInterestRateIndexFixingDate($AT$1,AP327,Trigger)</f>
        <v>#VALUE!</v>
      </c>
      <c r="AP327" s="98">
        <f>_xll.qlCalendarAdvance(Calendar,AP326,AN327,"f",,Trigger)</f>
        <v>42705</v>
      </c>
      <c r="AQ327" s="98" t="e">
        <f>_xll.qlInterestRateIndexMaturity($AT$1,AP327,Trigger)</f>
        <v>#VALUE!</v>
      </c>
      <c r="AR327" s="242" t="e">
        <f>_xll.qlIndexFixing($AT$1,AO327,TRUE,_xll.ohTrigger(Trigger,Trigger1M))</f>
        <v>#VALUE!</v>
      </c>
      <c r="AS327" s="242" t="e">
        <f>IFERROR(_xll.qlIndexFixing($AT$2,AO327,TRUE,_xll.ohTrigger(Trigger,Trigger1M)),#N/A)</f>
        <v>#N/A</v>
      </c>
    </row>
    <row r="328" spans="40:45" x14ac:dyDescent="0.2">
      <c r="AN328" s="97" t="s">
        <v>197</v>
      </c>
      <c r="AO328" s="98" t="e">
        <f>_xll.qlInterestRateIndexFixingDate($AT$1,AP328,Trigger)</f>
        <v>#VALUE!</v>
      </c>
      <c r="AP328" s="98">
        <f>_xll.qlCalendarAdvance(Calendar,AP327,AN328,"f",,Trigger)</f>
        <v>42706</v>
      </c>
      <c r="AQ328" s="98" t="e">
        <f>_xll.qlInterestRateIndexMaturity($AT$1,AP328,Trigger)</f>
        <v>#VALUE!</v>
      </c>
      <c r="AR328" s="242" t="e">
        <f>_xll.qlIndexFixing($AT$1,AO328,TRUE,_xll.ohTrigger(Trigger,Trigger1M))</f>
        <v>#VALUE!</v>
      </c>
      <c r="AS328" s="242" t="e">
        <f>IFERROR(_xll.qlIndexFixing($AT$2,AO328,TRUE,_xll.ohTrigger(Trigger,Trigger1M)),#N/A)</f>
        <v>#N/A</v>
      </c>
    </row>
    <row r="329" spans="40:45" x14ac:dyDescent="0.2">
      <c r="AN329" s="97" t="s">
        <v>197</v>
      </c>
      <c r="AO329" s="98" t="e">
        <f>_xll.qlInterestRateIndexFixingDate($AT$1,AP329,Trigger)</f>
        <v>#VALUE!</v>
      </c>
      <c r="AP329" s="98">
        <f>_xll.qlCalendarAdvance(Calendar,AP328,AN329,"f",,Trigger)</f>
        <v>42709</v>
      </c>
      <c r="AQ329" s="98" t="e">
        <f>_xll.qlInterestRateIndexMaturity($AT$1,AP329,Trigger)</f>
        <v>#VALUE!</v>
      </c>
      <c r="AR329" s="242" t="e">
        <f>_xll.qlIndexFixing($AT$1,AO329,TRUE,_xll.ohTrigger(Trigger,Trigger1M))</f>
        <v>#VALUE!</v>
      </c>
      <c r="AS329" s="242" t="e">
        <f>IFERROR(_xll.qlIndexFixing($AT$2,AO329,TRUE,_xll.ohTrigger(Trigger,Trigger1M)),#N/A)</f>
        <v>#N/A</v>
      </c>
    </row>
    <row r="330" spans="40:45" x14ac:dyDescent="0.2">
      <c r="AN330" s="97" t="s">
        <v>197</v>
      </c>
      <c r="AO330" s="98" t="e">
        <f>_xll.qlInterestRateIndexFixingDate($AT$1,AP330,Trigger)</f>
        <v>#VALUE!</v>
      </c>
      <c r="AP330" s="98">
        <f>_xll.qlCalendarAdvance(Calendar,AP329,AN330,"f",,Trigger)</f>
        <v>42710</v>
      </c>
      <c r="AQ330" s="98" t="e">
        <f>_xll.qlInterestRateIndexMaturity($AT$1,AP330,Trigger)</f>
        <v>#VALUE!</v>
      </c>
      <c r="AR330" s="242" t="e">
        <f>_xll.qlIndexFixing($AT$1,AO330,TRUE,_xll.ohTrigger(Trigger,Trigger1M))</f>
        <v>#VALUE!</v>
      </c>
      <c r="AS330" s="242" t="e">
        <f>IFERROR(_xll.qlIndexFixing($AT$2,AO330,TRUE,_xll.ohTrigger(Trigger,Trigger1M)),#N/A)</f>
        <v>#N/A</v>
      </c>
    </row>
    <row r="331" spans="40:45" x14ac:dyDescent="0.2">
      <c r="AN331" s="97" t="s">
        <v>197</v>
      </c>
      <c r="AO331" s="98" t="e">
        <f>_xll.qlInterestRateIndexFixingDate($AT$1,AP331,Trigger)</f>
        <v>#VALUE!</v>
      </c>
      <c r="AP331" s="98">
        <f>_xll.qlCalendarAdvance(Calendar,AP330,AN331,"f",,Trigger)</f>
        <v>42711</v>
      </c>
      <c r="AQ331" s="98" t="e">
        <f>_xll.qlInterestRateIndexMaturity($AT$1,AP331,Trigger)</f>
        <v>#VALUE!</v>
      </c>
      <c r="AR331" s="242" t="e">
        <f>_xll.qlIndexFixing($AT$1,AO331,TRUE,_xll.ohTrigger(Trigger,Trigger1M))</f>
        <v>#VALUE!</v>
      </c>
      <c r="AS331" s="242" t="e">
        <f>IFERROR(_xll.qlIndexFixing($AT$2,AO331,TRUE,_xll.ohTrigger(Trigger,Trigger1M)),#N/A)</f>
        <v>#N/A</v>
      </c>
    </row>
    <row r="332" spans="40:45" x14ac:dyDescent="0.2">
      <c r="AN332" s="97" t="s">
        <v>197</v>
      </c>
      <c r="AO332" s="98" t="e">
        <f>_xll.qlInterestRateIndexFixingDate($AT$1,AP332,Trigger)</f>
        <v>#VALUE!</v>
      </c>
      <c r="AP332" s="98">
        <f>_xll.qlCalendarAdvance(Calendar,AP331,AN332,"f",,Trigger)</f>
        <v>42712</v>
      </c>
      <c r="AQ332" s="98" t="e">
        <f>_xll.qlInterestRateIndexMaturity($AT$1,AP332,Trigger)</f>
        <v>#VALUE!</v>
      </c>
      <c r="AR332" s="242" t="e">
        <f>_xll.qlIndexFixing($AT$1,AO332,TRUE,_xll.ohTrigger(Trigger,Trigger1M))</f>
        <v>#VALUE!</v>
      </c>
      <c r="AS332" s="242" t="e">
        <f>IFERROR(_xll.qlIndexFixing($AT$2,AO332,TRUE,_xll.ohTrigger(Trigger,Trigger1M)),#N/A)</f>
        <v>#N/A</v>
      </c>
    </row>
    <row r="333" spans="40:45" x14ac:dyDescent="0.2">
      <c r="AN333" s="97" t="s">
        <v>197</v>
      </c>
      <c r="AO333" s="98" t="e">
        <f>_xll.qlInterestRateIndexFixingDate($AT$1,AP333,Trigger)</f>
        <v>#VALUE!</v>
      </c>
      <c r="AP333" s="98">
        <f>_xll.qlCalendarAdvance(Calendar,AP332,AN333,"f",,Trigger)</f>
        <v>42713</v>
      </c>
      <c r="AQ333" s="98" t="e">
        <f>_xll.qlInterestRateIndexMaturity($AT$1,AP333,Trigger)</f>
        <v>#VALUE!</v>
      </c>
      <c r="AR333" s="242" t="e">
        <f>_xll.qlIndexFixing($AT$1,AO333,TRUE,_xll.ohTrigger(Trigger,Trigger1M))</f>
        <v>#VALUE!</v>
      </c>
      <c r="AS333" s="242" t="e">
        <f>IFERROR(_xll.qlIndexFixing($AT$2,AO333,TRUE,_xll.ohTrigger(Trigger,Trigger1M)),#N/A)</f>
        <v>#N/A</v>
      </c>
    </row>
    <row r="334" spans="40:45" x14ac:dyDescent="0.2">
      <c r="AN334" s="97" t="s">
        <v>197</v>
      </c>
      <c r="AO334" s="98" t="e">
        <f>_xll.qlInterestRateIndexFixingDate($AT$1,AP334,Trigger)</f>
        <v>#VALUE!</v>
      </c>
      <c r="AP334" s="98">
        <f>_xll.qlCalendarAdvance(Calendar,AP333,AN334,"f",,Trigger)</f>
        <v>42716</v>
      </c>
      <c r="AQ334" s="98" t="e">
        <f>_xll.qlInterestRateIndexMaturity($AT$1,AP334,Trigger)</f>
        <v>#VALUE!</v>
      </c>
      <c r="AR334" s="242" t="e">
        <f>_xll.qlIndexFixing($AT$1,AO334,TRUE,_xll.ohTrigger(Trigger,Trigger1M))</f>
        <v>#VALUE!</v>
      </c>
      <c r="AS334" s="242" t="e">
        <f>IFERROR(_xll.qlIndexFixing($AT$2,AO334,TRUE,_xll.ohTrigger(Trigger,Trigger1M)),#N/A)</f>
        <v>#N/A</v>
      </c>
    </row>
    <row r="335" spans="40:45" x14ac:dyDescent="0.2">
      <c r="AN335" s="97" t="s">
        <v>197</v>
      </c>
      <c r="AO335" s="98" t="e">
        <f>_xll.qlInterestRateIndexFixingDate($AT$1,AP335,Trigger)</f>
        <v>#VALUE!</v>
      </c>
      <c r="AP335" s="98">
        <f>_xll.qlCalendarAdvance(Calendar,AP334,AN335,"f",,Trigger)</f>
        <v>42717</v>
      </c>
      <c r="AQ335" s="98" t="e">
        <f>_xll.qlInterestRateIndexMaturity($AT$1,AP335,Trigger)</f>
        <v>#VALUE!</v>
      </c>
      <c r="AR335" s="242" t="e">
        <f>_xll.qlIndexFixing($AT$1,AO335,TRUE,_xll.ohTrigger(Trigger,Trigger1M))</f>
        <v>#VALUE!</v>
      </c>
      <c r="AS335" s="242" t="e">
        <f>IFERROR(_xll.qlIndexFixing($AT$2,AO335,TRUE,_xll.ohTrigger(Trigger,Trigger1M)),#N/A)</f>
        <v>#N/A</v>
      </c>
    </row>
    <row r="336" spans="40:45" x14ac:dyDescent="0.2">
      <c r="AN336" s="97" t="s">
        <v>197</v>
      </c>
      <c r="AO336" s="98" t="e">
        <f>_xll.qlInterestRateIndexFixingDate($AT$1,AP336,Trigger)</f>
        <v>#VALUE!</v>
      </c>
      <c r="AP336" s="98">
        <f>_xll.qlCalendarAdvance(Calendar,AP335,AN336,"f",,Trigger)</f>
        <v>42718</v>
      </c>
      <c r="AQ336" s="98" t="e">
        <f>_xll.qlInterestRateIndexMaturity($AT$1,AP336,Trigger)</f>
        <v>#VALUE!</v>
      </c>
      <c r="AR336" s="242" t="e">
        <f>_xll.qlIndexFixing($AT$1,AO336,TRUE,_xll.ohTrigger(Trigger,Trigger1M))</f>
        <v>#VALUE!</v>
      </c>
      <c r="AS336" s="242" t="e">
        <f>IFERROR(_xll.qlIndexFixing($AT$2,AO336,TRUE,_xll.ohTrigger(Trigger,Trigger1M)),#N/A)</f>
        <v>#N/A</v>
      </c>
    </row>
    <row r="337" spans="40:45" x14ac:dyDescent="0.2">
      <c r="AN337" s="97" t="s">
        <v>197</v>
      </c>
      <c r="AO337" s="98" t="e">
        <f>_xll.qlInterestRateIndexFixingDate($AT$1,AP337,Trigger)</f>
        <v>#VALUE!</v>
      </c>
      <c r="AP337" s="98">
        <f>_xll.qlCalendarAdvance(Calendar,AP336,AN337,"f",,Trigger)</f>
        <v>42719</v>
      </c>
      <c r="AQ337" s="98" t="e">
        <f>_xll.qlInterestRateIndexMaturity($AT$1,AP337,Trigger)</f>
        <v>#VALUE!</v>
      </c>
      <c r="AR337" s="242" t="e">
        <f>_xll.qlIndexFixing($AT$1,AO337,TRUE,_xll.ohTrigger(Trigger,Trigger1M))</f>
        <v>#VALUE!</v>
      </c>
      <c r="AS337" s="242" t="e">
        <f>IFERROR(_xll.qlIndexFixing($AT$2,AO337,TRUE,_xll.ohTrigger(Trigger,Trigger1M)),#N/A)</f>
        <v>#N/A</v>
      </c>
    </row>
    <row r="338" spans="40:45" x14ac:dyDescent="0.2">
      <c r="AN338" s="97" t="s">
        <v>197</v>
      </c>
      <c r="AO338" s="98" t="e">
        <f>_xll.qlInterestRateIndexFixingDate($AT$1,AP338,Trigger)</f>
        <v>#VALUE!</v>
      </c>
      <c r="AP338" s="98">
        <f>_xll.qlCalendarAdvance(Calendar,AP337,AN338,"f",,Trigger)</f>
        <v>42720</v>
      </c>
      <c r="AQ338" s="98" t="e">
        <f>_xll.qlInterestRateIndexMaturity($AT$1,AP338,Trigger)</f>
        <v>#VALUE!</v>
      </c>
      <c r="AR338" s="242" t="e">
        <f>_xll.qlIndexFixing($AT$1,AO338,TRUE,_xll.ohTrigger(Trigger,Trigger1M))</f>
        <v>#VALUE!</v>
      </c>
      <c r="AS338" s="242" t="e">
        <f>IFERROR(_xll.qlIndexFixing($AT$2,AO338,TRUE,_xll.ohTrigger(Trigger,Trigger1M)),#N/A)</f>
        <v>#N/A</v>
      </c>
    </row>
    <row r="339" spans="40:45" x14ac:dyDescent="0.2">
      <c r="AN339" s="97" t="s">
        <v>197</v>
      </c>
      <c r="AO339" s="98" t="e">
        <f>_xll.qlInterestRateIndexFixingDate($AT$1,AP339,Trigger)</f>
        <v>#VALUE!</v>
      </c>
      <c r="AP339" s="98">
        <f>_xll.qlCalendarAdvance(Calendar,AP338,AN339,"f",,Trigger)</f>
        <v>42723</v>
      </c>
      <c r="AQ339" s="98" t="e">
        <f>_xll.qlInterestRateIndexMaturity($AT$1,AP339,Trigger)</f>
        <v>#VALUE!</v>
      </c>
      <c r="AR339" s="242" t="e">
        <f>_xll.qlIndexFixing($AT$1,AO339,TRUE,_xll.ohTrigger(Trigger,Trigger1M))</f>
        <v>#VALUE!</v>
      </c>
      <c r="AS339" s="242" t="e">
        <f>IFERROR(_xll.qlIndexFixing($AT$2,AO339,TRUE,_xll.ohTrigger(Trigger,Trigger1M)),#N/A)</f>
        <v>#N/A</v>
      </c>
    </row>
    <row r="340" spans="40:45" x14ac:dyDescent="0.2">
      <c r="AN340" s="97" t="s">
        <v>197</v>
      </c>
      <c r="AO340" s="98" t="e">
        <f>_xll.qlInterestRateIndexFixingDate($AT$1,AP340,Trigger)</f>
        <v>#VALUE!</v>
      </c>
      <c r="AP340" s="98">
        <f>_xll.qlCalendarAdvance(Calendar,AP339,AN340,"f",,Trigger)</f>
        <v>42724</v>
      </c>
      <c r="AQ340" s="98" t="e">
        <f>_xll.qlInterestRateIndexMaturity($AT$1,AP340,Trigger)</f>
        <v>#VALUE!</v>
      </c>
      <c r="AR340" s="242" t="e">
        <f>_xll.qlIndexFixing($AT$1,AO340,TRUE,_xll.ohTrigger(Trigger,Trigger1M))</f>
        <v>#VALUE!</v>
      </c>
      <c r="AS340" s="242" t="e">
        <f>IFERROR(_xll.qlIndexFixing($AT$2,AO340,TRUE,_xll.ohTrigger(Trigger,Trigger1M)),#N/A)</f>
        <v>#N/A</v>
      </c>
    </row>
    <row r="341" spans="40:45" x14ac:dyDescent="0.2">
      <c r="AN341" s="97" t="s">
        <v>197</v>
      </c>
      <c r="AO341" s="98" t="e">
        <f>_xll.qlInterestRateIndexFixingDate($AT$1,AP341,Trigger)</f>
        <v>#VALUE!</v>
      </c>
      <c r="AP341" s="98">
        <f>_xll.qlCalendarAdvance(Calendar,AP340,AN341,"f",,Trigger)</f>
        <v>42725</v>
      </c>
      <c r="AQ341" s="98" t="e">
        <f>_xll.qlInterestRateIndexMaturity($AT$1,AP341,Trigger)</f>
        <v>#VALUE!</v>
      </c>
      <c r="AR341" s="242" t="e">
        <f>_xll.qlIndexFixing($AT$1,AO341,TRUE,_xll.ohTrigger(Trigger,Trigger1M))</f>
        <v>#VALUE!</v>
      </c>
      <c r="AS341" s="242" t="e">
        <f>IFERROR(_xll.qlIndexFixing($AT$2,AO341,TRUE,_xll.ohTrigger(Trigger,Trigger1M)),#N/A)</f>
        <v>#N/A</v>
      </c>
    </row>
    <row r="342" spans="40:45" x14ac:dyDescent="0.2">
      <c r="AN342" s="97" t="s">
        <v>197</v>
      </c>
      <c r="AO342" s="98" t="e">
        <f>_xll.qlInterestRateIndexFixingDate($AT$1,AP342,Trigger)</f>
        <v>#VALUE!</v>
      </c>
      <c r="AP342" s="98">
        <f>_xll.qlCalendarAdvance(Calendar,AP341,AN342,"f",,Trigger)</f>
        <v>42726</v>
      </c>
      <c r="AQ342" s="98" t="e">
        <f>_xll.qlInterestRateIndexMaturity($AT$1,AP342,Trigger)</f>
        <v>#VALUE!</v>
      </c>
      <c r="AR342" s="242" t="e">
        <f>_xll.qlIndexFixing($AT$1,AO342,TRUE,_xll.ohTrigger(Trigger,Trigger1M))</f>
        <v>#VALUE!</v>
      </c>
      <c r="AS342" s="242" t="e">
        <f>IFERROR(_xll.qlIndexFixing($AT$2,AO342,TRUE,_xll.ohTrigger(Trigger,Trigger1M)),#N/A)</f>
        <v>#N/A</v>
      </c>
    </row>
    <row r="343" spans="40:45" x14ac:dyDescent="0.2">
      <c r="AN343" s="97" t="s">
        <v>197</v>
      </c>
      <c r="AO343" s="98" t="e">
        <f>_xll.qlInterestRateIndexFixingDate($AT$1,AP343,Trigger)</f>
        <v>#VALUE!</v>
      </c>
      <c r="AP343" s="98">
        <f>_xll.qlCalendarAdvance(Calendar,AP342,AN343,"f",,Trigger)</f>
        <v>42727</v>
      </c>
      <c r="AQ343" s="98" t="e">
        <f>_xll.qlInterestRateIndexMaturity($AT$1,AP343,Trigger)</f>
        <v>#VALUE!</v>
      </c>
      <c r="AR343" s="242" t="e">
        <f>_xll.qlIndexFixing($AT$1,AO343,TRUE,_xll.ohTrigger(Trigger,Trigger1M))</f>
        <v>#VALUE!</v>
      </c>
      <c r="AS343" s="242" t="e">
        <f>IFERROR(_xll.qlIndexFixing($AT$2,AO343,TRUE,_xll.ohTrigger(Trigger,Trigger1M)),#N/A)</f>
        <v>#N/A</v>
      </c>
    </row>
    <row r="344" spans="40:45" x14ac:dyDescent="0.2">
      <c r="AN344" s="97" t="s">
        <v>197</v>
      </c>
      <c r="AO344" s="98" t="e">
        <f>_xll.qlInterestRateIndexFixingDate($AT$1,AP344,Trigger)</f>
        <v>#VALUE!</v>
      </c>
      <c r="AP344" s="98">
        <f>_xll.qlCalendarAdvance(Calendar,AP343,AN344,"f",,Trigger)</f>
        <v>42731</v>
      </c>
      <c r="AQ344" s="98" t="e">
        <f>_xll.qlInterestRateIndexMaturity($AT$1,AP344,Trigger)</f>
        <v>#VALUE!</v>
      </c>
      <c r="AR344" s="242" t="e">
        <f>_xll.qlIndexFixing($AT$1,AO344,TRUE,_xll.ohTrigger(Trigger,Trigger1M))</f>
        <v>#VALUE!</v>
      </c>
      <c r="AS344" s="242" t="e">
        <f>IFERROR(_xll.qlIndexFixing($AT$2,AO344,TRUE,_xll.ohTrigger(Trigger,Trigger1M)),#N/A)</f>
        <v>#N/A</v>
      </c>
    </row>
    <row r="345" spans="40:45" x14ac:dyDescent="0.2">
      <c r="AN345" s="97" t="s">
        <v>197</v>
      </c>
      <c r="AO345" s="98" t="e">
        <f>_xll.qlInterestRateIndexFixingDate($AT$1,AP345,Trigger)</f>
        <v>#VALUE!</v>
      </c>
      <c r="AP345" s="98">
        <f>_xll.qlCalendarAdvance(Calendar,AP344,AN345,"f",,Trigger)</f>
        <v>42732</v>
      </c>
      <c r="AQ345" s="98" t="e">
        <f>_xll.qlInterestRateIndexMaturity($AT$1,AP345,Trigger)</f>
        <v>#VALUE!</v>
      </c>
      <c r="AR345" s="242" t="e">
        <f>_xll.qlIndexFixing($AT$1,AO345,TRUE,_xll.ohTrigger(Trigger,Trigger1M))</f>
        <v>#VALUE!</v>
      </c>
      <c r="AS345" s="242" t="e">
        <f>IFERROR(_xll.qlIndexFixing($AT$2,AO345,TRUE,_xll.ohTrigger(Trigger,Trigger1M)),#N/A)</f>
        <v>#N/A</v>
      </c>
    </row>
    <row r="346" spans="40:45" x14ac:dyDescent="0.2">
      <c r="AN346" s="97" t="s">
        <v>197</v>
      </c>
      <c r="AO346" s="98" t="e">
        <f>_xll.qlInterestRateIndexFixingDate($AT$1,AP346,Trigger)</f>
        <v>#VALUE!</v>
      </c>
      <c r="AP346" s="98">
        <f>_xll.qlCalendarAdvance(Calendar,AP345,AN346,"f",,Trigger)</f>
        <v>42733</v>
      </c>
      <c r="AQ346" s="98" t="e">
        <f>_xll.qlInterestRateIndexMaturity($AT$1,AP346,Trigger)</f>
        <v>#VALUE!</v>
      </c>
      <c r="AR346" s="242" t="e">
        <f>_xll.qlIndexFixing($AT$1,AO346,TRUE,_xll.ohTrigger(Trigger,Trigger1M))</f>
        <v>#VALUE!</v>
      </c>
      <c r="AS346" s="242" t="e">
        <f>IFERROR(_xll.qlIndexFixing($AT$2,AO346,TRUE,_xll.ohTrigger(Trigger,Trigger1M)),#N/A)</f>
        <v>#N/A</v>
      </c>
    </row>
    <row r="347" spans="40:45" x14ac:dyDescent="0.2">
      <c r="AN347" s="97" t="s">
        <v>197</v>
      </c>
      <c r="AO347" s="98" t="e">
        <f>_xll.qlInterestRateIndexFixingDate($AT$1,AP347,Trigger)</f>
        <v>#VALUE!</v>
      </c>
      <c r="AP347" s="98">
        <f>_xll.qlCalendarAdvance(Calendar,AP346,AN347,"f",,Trigger)</f>
        <v>42734</v>
      </c>
      <c r="AQ347" s="98" t="e">
        <f>_xll.qlInterestRateIndexMaturity($AT$1,AP347,Trigger)</f>
        <v>#VALUE!</v>
      </c>
      <c r="AR347" s="242" t="e">
        <f>_xll.qlIndexFixing($AT$1,AO347,TRUE,_xll.ohTrigger(Trigger,Trigger1M))</f>
        <v>#VALUE!</v>
      </c>
      <c r="AS347" s="242" t="e">
        <f>IFERROR(_xll.qlIndexFixing($AT$2,AO347,TRUE,_xll.ohTrigger(Trigger,Trigger1M)),#N/A)</f>
        <v>#N/A</v>
      </c>
    </row>
    <row r="348" spans="40:45" x14ac:dyDescent="0.2">
      <c r="AN348" s="97" t="s">
        <v>197</v>
      </c>
      <c r="AO348" s="98" t="e">
        <f>_xll.qlInterestRateIndexFixingDate($AT$1,AP348,Trigger)</f>
        <v>#VALUE!</v>
      </c>
      <c r="AP348" s="98">
        <f>_xll.qlCalendarAdvance(Calendar,AP347,AN348,"f",,Trigger)</f>
        <v>42737</v>
      </c>
      <c r="AQ348" s="98" t="e">
        <f>_xll.qlInterestRateIndexMaturity($AT$1,AP348,Trigger)</f>
        <v>#VALUE!</v>
      </c>
      <c r="AR348" s="242" t="e">
        <f>_xll.qlIndexFixing($AT$1,AO348,TRUE,_xll.ohTrigger(Trigger,Trigger1M))</f>
        <v>#VALUE!</v>
      </c>
      <c r="AS348" s="242" t="e">
        <f>IFERROR(_xll.qlIndexFixing($AT$2,AO348,TRUE,_xll.ohTrigger(Trigger,Trigger1M)),#N/A)</f>
        <v>#N/A</v>
      </c>
    </row>
    <row r="349" spans="40:45" x14ac:dyDescent="0.2">
      <c r="AN349" s="97" t="s">
        <v>197</v>
      </c>
      <c r="AO349" s="98" t="e">
        <f>_xll.qlInterestRateIndexFixingDate($AT$1,AP349,Trigger)</f>
        <v>#VALUE!</v>
      </c>
      <c r="AP349" s="98">
        <f>_xll.qlCalendarAdvance(Calendar,AP348,AN349,"f",,Trigger)</f>
        <v>42738</v>
      </c>
      <c r="AQ349" s="98" t="e">
        <f>_xll.qlInterestRateIndexMaturity($AT$1,AP349,Trigger)</f>
        <v>#VALUE!</v>
      </c>
      <c r="AR349" s="242" t="e">
        <f>_xll.qlIndexFixing($AT$1,AO349,TRUE,_xll.ohTrigger(Trigger,Trigger1M))</f>
        <v>#VALUE!</v>
      </c>
      <c r="AS349" s="242" t="e">
        <f>IFERROR(_xll.qlIndexFixing($AT$2,AO349,TRUE,_xll.ohTrigger(Trigger,Trigger1M)),#N/A)</f>
        <v>#N/A</v>
      </c>
    </row>
    <row r="350" spans="40:45" x14ac:dyDescent="0.2">
      <c r="AN350" s="97" t="s">
        <v>197</v>
      </c>
      <c r="AO350" s="98" t="e">
        <f>_xll.qlInterestRateIndexFixingDate($AT$1,AP350,Trigger)</f>
        <v>#VALUE!</v>
      </c>
      <c r="AP350" s="98">
        <f>_xll.qlCalendarAdvance(Calendar,AP349,AN350,"f",,Trigger)</f>
        <v>42739</v>
      </c>
      <c r="AQ350" s="98" t="e">
        <f>_xll.qlInterestRateIndexMaturity($AT$1,AP350,Trigger)</f>
        <v>#VALUE!</v>
      </c>
      <c r="AR350" s="242" t="e">
        <f>_xll.qlIndexFixing($AT$1,AO350,TRUE,_xll.ohTrigger(Trigger,Trigger1M))</f>
        <v>#VALUE!</v>
      </c>
      <c r="AS350" s="242" t="e">
        <f>IFERROR(_xll.qlIndexFixing($AT$2,AO350,TRUE,_xll.ohTrigger(Trigger,Trigger1M)),#N/A)</f>
        <v>#N/A</v>
      </c>
    </row>
    <row r="351" spans="40:45" x14ac:dyDescent="0.2">
      <c r="AN351" s="97" t="s">
        <v>197</v>
      </c>
      <c r="AO351" s="98" t="e">
        <f>_xll.qlInterestRateIndexFixingDate($AT$1,AP351,Trigger)</f>
        <v>#VALUE!</v>
      </c>
      <c r="AP351" s="98">
        <f>_xll.qlCalendarAdvance(Calendar,AP350,AN351,"f",,Trigger)</f>
        <v>42740</v>
      </c>
      <c r="AQ351" s="98" t="e">
        <f>_xll.qlInterestRateIndexMaturity($AT$1,AP351,Trigger)</f>
        <v>#VALUE!</v>
      </c>
      <c r="AR351" s="242" t="e">
        <f>_xll.qlIndexFixing($AT$1,AO351,TRUE,_xll.ohTrigger(Trigger,Trigger1M))</f>
        <v>#VALUE!</v>
      </c>
      <c r="AS351" s="242" t="e">
        <f>IFERROR(_xll.qlIndexFixing($AT$2,AO351,TRUE,_xll.ohTrigger(Trigger,Trigger1M)),#N/A)</f>
        <v>#N/A</v>
      </c>
    </row>
    <row r="352" spans="40:45" x14ac:dyDescent="0.2">
      <c r="AN352" s="97" t="s">
        <v>197</v>
      </c>
      <c r="AO352" s="98" t="e">
        <f>_xll.qlInterestRateIndexFixingDate($AT$1,AP352,Trigger)</f>
        <v>#VALUE!</v>
      </c>
      <c r="AP352" s="98">
        <f>_xll.qlCalendarAdvance(Calendar,AP351,AN352,"f",,Trigger)</f>
        <v>42741</v>
      </c>
      <c r="AQ352" s="98" t="e">
        <f>_xll.qlInterestRateIndexMaturity($AT$1,AP352,Trigger)</f>
        <v>#VALUE!</v>
      </c>
      <c r="AR352" s="242" t="e">
        <f>_xll.qlIndexFixing($AT$1,AO352,TRUE,_xll.ohTrigger(Trigger,Trigger1M))</f>
        <v>#VALUE!</v>
      </c>
      <c r="AS352" s="242" t="e">
        <f>IFERROR(_xll.qlIndexFixing($AT$2,AO352,TRUE,_xll.ohTrigger(Trigger,Trigger1M)),#N/A)</f>
        <v>#N/A</v>
      </c>
    </row>
    <row r="353" spans="40:45" x14ac:dyDescent="0.2">
      <c r="AN353" s="97" t="s">
        <v>197</v>
      </c>
      <c r="AO353" s="98" t="e">
        <f>_xll.qlInterestRateIndexFixingDate($AT$1,AP353,Trigger)</f>
        <v>#VALUE!</v>
      </c>
      <c r="AP353" s="98">
        <f>_xll.qlCalendarAdvance(Calendar,AP352,AN353,"f",,Trigger)</f>
        <v>42744</v>
      </c>
      <c r="AQ353" s="98" t="e">
        <f>_xll.qlInterestRateIndexMaturity($AT$1,AP353,Trigger)</f>
        <v>#VALUE!</v>
      </c>
      <c r="AR353" s="242" t="e">
        <f>_xll.qlIndexFixing($AT$1,AO353,TRUE,_xll.ohTrigger(Trigger,Trigger1M))</f>
        <v>#VALUE!</v>
      </c>
      <c r="AS353" s="242" t="e">
        <f>IFERROR(_xll.qlIndexFixing($AT$2,AO353,TRUE,_xll.ohTrigger(Trigger,Trigger1M)),#N/A)</f>
        <v>#N/A</v>
      </c>
    </row>
    <row r="354" spans="40:45" x14ac:dyDescent="0.2">
      <c r="AN354" s="97" t="s">
        <v>197</v>
      </c>
      <c r="AO354" s="98" t="e">
        <f>_xll.qlInterestRateIndexFixingDate($AT$1,AP354,Trigger)</f>
        <v>#VALUE!</v>
      </c>
      <c r="AP354" s="98">
        <f>_xll.qlCalendarAdvance(Calendar,AP353,AN354,"f",,Trigger)</f>
        <v>42745</v>
      </c>
      <c r="AQ354" s="98" t="e">
        <f>_xll.qlInterestRateIndexMaturity($AT$1,AP354,Trigger)</f>
        <v>#VALUE!</v>
      </c>
      <c r="AR354" s="242" t="e">
        <f>_xll.qlIndexFixing($AT$1,AO354,TRUE,_xll.ohTrigger(Trigger,Trigger1M))</f>
        <v>#VALUE!</v>
      </c>
      <c r="AS354" s="242" t="e">
        <f>IFERROR(_xll.qlIndexFixing($AT$2,AO354,TRUE,_xll.ohTrigger(Trigger,Trigger1M)),#N/A)</f>
        <v>#N/A</v>
      </c>
    </row>
    <row r="355" spans="40:45" x14ac:dyDescent="0.2">
      <c r="AN355" s="97" t="s">
        <v>197</v>
      </c>
      <c r="AO355" s="98" t="e">
        <f>_xll.qlInterestRateIndexFixingDate($AT$1,AP355,Trigger)</f>
        <v>#VALUE!</v>
      </c>
      <c r="AP355" s="98">
        <f>_xll.qlCalendarAdvance(Calendar,AP354,AN355,"f",,Trigger)</f>
        <v>42746</v>
      </c>
      <c r="AQ355" s="98" t="e">
        <f>_xll.qlInterestRateIndexMaturity($AT$1,AP355,Trigger)</f>
        <v>#VALUE!</v>
      </c>
      <c r="AR355" s="242" t="e">
        <f>_xll.qlIndexFixing($AT$1,AO355,TRUE,_xll.ohTrigger(Trigger,Trigger1M))</f>
        <v>#VALUE!</v>
      </c>
      <c r="AS355" s="242" t="e">
        <f>IFERROR(_xll.qlIndexFixing($AT$2,AO355,TRUE,_xll.ohTrigger(Trigger,Trigger1M)),#N/A)</f>
        <v>#N/A</v>
      </c>
    </row>
    <row r="356" spans="40:45" x14ac:dyDescent="0.2">
      <c r="AN356" s="97" t="s">
        <v>197</v>
      </c>
      <c r="AO356" s="98" t="e">
        <f>_xll.qlInterestRateIndexFixingDate($AT$1,AP356,Trigger)</f>
        <v>#VALUE!</v>
      </c>
      <c r="AP356" s="98">
        <f>_xll.qlCalendarAdvance(Calendar,AP355,AN356,"f",,Trigger)</f>
        <v>42747</v>
      </c>
      <c r="AQ356" s="98" t="e">
        <f>_xll.qlInterestRateIndexMaturity($AT$1,AP356,Trigger)</f>
        <v>#VALUE!</v>
      </c>
      <c r="AR356" s="242" t="e">
        <f>_xll.qlIndexFixing($AT$1,AO356,TRUE,_xll.ohTrigger(Trigger,Trigger1M))</f>
        <v>#VALUE!</v>
      </c>
      <c r="AS356" s="242" t="e">
        <f>IFERROR(_xll.qlIndexFixing($AT$2,AO356,TRUE,_xll.ohTrigger(Trigger,Trigger1M)),#N/A)</f>
        <v>#N/A</v>
      </c>
    </row>
    <row r="357" spans="40:45" x14ac:dyDescent="0.2">
      <c r="AN357" s="97" t="s">
        <v>197</v>
      </c>
      <c r="AO357" s="98" t="e">
        <f>_xll.qlInterestRateIndexFixingDate($AT$1,AP357,Trigger)</f>
        <v>#VALUE!</v>
      </c>
      <c r="AP357" s="98">
        <f>_xll.qlCalendarAdvance(Calendar,AP356,AN357,"f",,Trigger)</f>
        <v>42748</v>
      </c>
      <c r="AQ357" s="98" t="e">
        <f>_xll.qlInterestRateIndexMaturity($AT$1,AP357,Trigger)</f>
        <v>#VALUE!</v>
      </c>
      <c r="AR357" s="242" t="e">
        <f>_xll.qlIndexFixing($AT$1,AO357,TRUE,_xll.ohTrigger(Trigger,Trigger1M))</f>
        <v>#VALUE!</v>
      </c>
      <c r="AS357" s="242" t="e">
        <f>IFERROR(_xll.qlIndexFixing($AT$2,AO357,TRUE,_xll.ohTrigger(Trigger,Trigger1M)),#N/A)</f>
        <v>#N/A</v>
      </c>
    </row>
    <row r="358" spans="40:45" x14ac:dyDescent="0.2">
      <c r="AN358" s="97" t="s">
        <v>197</v>
      </c>
      <c r="AO358" s="98" t="e">
        <f>_xll.qlInterestRateIndexFixingDate($AT$1,AP358,Trigger)</f>
        <v>#VALUE!</v>
      </c>
      <c r="AP358" s="98">
        <f>_xll.qlCalendarAdvance(Calendar,AP357,AN358,"f",,Trigger)</f>
        <v>42751</v>
      </c>
      <c r="AQ358" s="98" t="e">
        <f>_xll.qlInterestRateIndexMaturity($AT$1,AP358,Trigger)</f>
        <v>#VALUE!</v>
      </c>
      <c r="AR358" s="242" t="e">
        <f>_xll.qlIndexFixing($AT$1,AO358,TRUE,_xll.ohTrigger(Trigger,Trigger1M))</f>
        <v>#VALUE!</v>
      </c>
      <c r="AS358" s="242" t="e">
        <f>IFERROR(_xll.qlIndexFixing($AT$2,AO358,TRUE,_xll.ohTrigger(Trigger,Trigger1M)),#N/A)</f>
        <v>#N/A</v>
      </c>
    </row>
    <row r="359" spans="40:45" x14ac:dyDescent="0.2">
      <c r="AN359" s="97" t="s">
        <v>197</v>
      </c>
      <c r="AO359" s="98" t="e">
        <f>_xll.qlInterestRateIndexFixingDate($AT$1,AP359,Trigger)</f>
        <v>#VALUE!</v>
      </c>
      <c r="AP359" s="98">
        <f>_xll.qlCalendarAdvance(Calendar,AP358,AN359,"f",,Trigger)</f>
        <v>42752</v>
      </c>
      <c r="AQ359" s="98" t="e">
        <f>_xll.qlInterestRateIndexMaturity($AT$1,AP359,Trigger)</f>
        <v>#VALUE!</v>
      </c>
      <c r="AR359" s="242" t="e">
        <f>_xll.qlIndexFixing($AT$1,AO359,TRUE,_xll.ohTrigger(Trigger,Trigger1M))</f>
        <v>#VALUE!</v>
      </c>
      <c r="AS359" s="242" t="e">
        <f>IFERROR(_xll.qlIndexFixing($AT$2,AO359,TRUE,_xll.ohTrigger(Trigger,Trigger1M)),#N/A)</f>
        <v>#N/A</v>
      </c>
    </row>
    <row r="360" spans="40:45" x14ac:dyDescent="0.2">
      <c r="AN360" s="97" t="s">
        <v>197</v>
      </c>
      <c r="AO360" s="98" t="e">
        <f>_xll.qlInterestRateIndexFixingDate($AT$1,AP360,Trigger)</f>
        <v>#VALUE!</v>
      </c>
      <c r="AP360" s="98">
        <f>_xll.qlCalendarAdvance(Calendar,AP359,AN360,"f",,Trigger)</f>
        <v>42753</v>
      </c>
      <c r="AQ360" s="98" t="e">
        <f>_xll.qlInterestRateIndexMaturity($AT$1,AP360,Trigger)</f>
        <v>#VALUE!</v>
      </c>
      <c r="AR360" s="242" t="e">
        <f>_xll.qlIndexFixing($AT$1,AO360,TRUE,_xll.ohTrigger(Trigger,Trigger1M))</f>
        <v>#VALUE!</v>
      </c>
      <c r="AS360" s="242" t="e">
        <f>IFERROR(_xll.qlIndexFixing($AT$2,AO360,TRUE,_xll.ohTrigger(Trigger,Trigger1M)),#N/A)</f>
        <v>#N/A</v>
      </c>
    </row>
    <row r="361" spans="40:45" x14ac:dyDescent="0.2">
      <c r="AN361" s="97" t="s">
        <v>197</v>
      </c>
      <c r="AO361" s="98" t="e">
        <f>_xll.qlInterestRateIndexFixingDate($AT$1,AP361,Trigger)</f>
        <v>#VALUE!</v>
      </c>
      <c r="AP361" s="98">
        <f>_xll.qlCalendarAdvance(Calendar,AP360,AN361,"f",,Trigger)</f>
        <v>42754</v>
      </c>
      <c r="AQ361" s="98" t="e">
        <f>_xll.qlInterestRateIndexMaturity($AT$1,AP361,Trigger)</f>
        <v>#VALUE!</v>
      </c>
      <c r="AR361" s="242" t="e">
        <f>_xll.qlIndexFixing($AT$1,AO361,TRUE,_xll.ohTrigger(Trigger,Trigger1M))</f>
        <v>#VALUE!</v>
      </c>
      <c r="AS361" s="242" t="e">
        <f>IFERROR(_xll.qlIndexFixing($AT$2,AO361,TRUE,_xll.ohTrigger(Trigger,Trigger1M)),#N/A)</f>
        <v>#N/A</v>
      </c>
    </row>
    <row r="362" spans="40:45" x14ac:dyDescent="0.2">
      <c r="AN362" s="97" t="s">
        <v>197</v>
      </c>
      <c r="AO362" s="98" t="e">
        <f>_xll.qlInterestRateIndexFixingDate($AT$1,AP362,Trigger)</f>
        <v>#VALUE!</v>
      </c>
      <c r="AP362" s="98">
        <f>_xll.qlCalendarAdvance(Calendar,AP361,AN362,"f",,Trigger)</f>
        <v>42755</v>
      </c>
      <c r="AQ362" s="98" t="e">
        <f>_xll.qlInterestRateIndexMaturity($AT$1,AP362,Trigger)</f>
        <v>#VALUE!</v>
      </c>
      <c r="AR362" s="242" t="e">
        <f>_xll.qlIndexFixing($AT$1,AO362,TRUE,_xll.ohTrigger(Trigger,Trigger1M))</f>
        <v>#VALUE!</v>
      </c>
      <c r="AS362" s="242" t="e">
        <f>IFERROR(_xll.qlIndexFixing($AT$2,AO362,TRUE,_xll.ohTrigger(Trigger,Trigger1M)),#N/A)</f>
        <v>#N/A</v>
      </c>
    </row>
    <row r="363" spans="40:45" x14ac:dyDescent="0.2">
      <c r="AN363" s="97" t="s">
        <v>197</v>
      </c>
      <c r="AO363" s="98" t="e">
        <f>_xll.qlInterestRateIndexFixingDate($AT$1,AP363,Trigger)</f>
        <v>#VALUE!</v>
      </c>
      <c r="AP363" s="98">
        <f>_xll.qlCalendarAdvance(Calendar,AP362,AN363,"f",,Trigger)</f>
        <v>42758</v>
      </c>
      <c r="AQ363" s="98" t="e">
        <f>_xll.qlInterestRateIndexMaturity($AT$1,AP363,Trigger)</f>
        <v>#VALUE!</v>
      </c>
      <c r="AR363" s="242" t="e">
        <f>_xll.qlIndexFixing($AT$1,AO363,TRUE,_xll.ohTrigger(Trigger,Trigger1M))</f>
        <v>#VALUE!</v>
      </c>
      <c r="AS363" s="242" t="e">
        <f>IFERROR(_xll.qlIndexFixing($AT$2,AO363,TRUE,_xll.ohTrigger(Trigger,Trigger1M)),#N/A)</f>
        <v>#N/A</v>
      </c>
    </row>
    <row r="364" spans="40:45" x14ac:dyDescent="0.2">
      <c r="AN364" s="97" t="s">
        <v>197</v>
      </c>
      <c r="AO364" s="98" t="e">
        <f>_xll.qlInterestRateIndexFixingDate($AT$1,AP364,Trigger)</f>
        <v>#VALUE!</v>
      </c>
      <c r="AP364" s="98">
        <f>_xll.qlCalendarAdvance(Calendar,AP363,AN364,"f",,Trigger)</f>
        <v>42759</v>
      </c>
      <c r="AQ364" s="98" t="e">
        <f>_xll.qlInterestRateIndexMaturity($AT$1,AP364,Trigger)</f>
        <v>#VALUE!</v>
      </c>
      <c r="AR364" s="242" t="e">
        <f>_xll.qlIndexFixing($AT$1,AO364,TRUE,_xll.ohTrigger(Trigger,Trigger1M))</f>
        <v>#VALUE!</v>
      </c>
      <c r="AS364" s="242" t="e">
        <f>IFERROR(_xll.qlIndexFixing($AT$2,AO364,TRUE,_xll.ohTrigger(Trigger,Trigger1M)),#N/A)</f>
        <v>#N/A</v>
      </c>
    </row>
    <row r="365" spans="40:45" x14ac:dyDescent="0.2">
      <c r="AN365" s="97" t="s">
        <v>197</v>
      </c>
      <c r="AO365" s="98" t="e">
        <f>_xll.qlInterestRateIndexFixingDate($AT$1,AP365,Trigger)</f>
        <v>#VALUE!</v>
      </c>
      <c r="AP365" s="98">
        <f>_xll.qlCalendarAdvance(Calendar,AP364,AN365,"f",,Trigger)</f>
        <v>42760</v>
      </c>
      <c r="AQ365" s="98" t="e">
        <f>_xll.qlInterestRateIndexMaturity($AT$1,AP365,Trigger)</f>
        <v>#VALUE!</v>
      </c>
      <c r="AR365" s="242" t="e">
        <f>_xll.qlIndexFixing($AT$1,AO365,TRUE,_xll.ohTrigger(Trigger,Trigger1M))</f>
        <v>#VALUE!</v>
      </c>
      <c r="AS365" s="242" t="e">
        <f>IFERROR(_xll.qlIndexFixing($AT$2,AO365,TRUE,_xll.ohTrigger(Trigger,Trigger1M)),#N/A)</f>
        <v>#N/A</v>
      </c>
    </row>
    <row r="366" spans="40:45" x14ac:dyDescent="0.2">
      <c r="AN366" s="97" t="s">
        <v>197</v>
      </c>
      <c r="AO366" s="98" t="e">
        <f>_xll.qlInterestRateIndexFixingDate($AT$1,AP366,Trigger)</f>
        <v>#VALUE!</v>
      </c>
      <c r="AP366" s="98">
        <f>_xll.qlCalendarAdvance(Calendar,AP365,AN366,"f",,Trigger)</f>
        <v>42761</v>
      </c>
      <c r="AQ366" s="98" t="e">
        <f>_xll.qlInterestRateIndexMaturity($AT$1,AP366,Trigger)</f>
        <v>#VALUE!</v>
      </c>
      <c r="AR366" s="242" t="e">
        <f>_xll.qlIndexFixing($AT$1,AO366,TRUE,_xll.ohTrigger(Trigger,Trigger1M))</f>
        <v>#VALUE!</v>
      </c>
      <c r="AS366" s="242" t="e">
        <f>IFERROR(_xll.qlIndexFixing($AT$2,AO366,TRUE,_xll.ohTrigger(Trigger,Trigger1M)),#N/A)</f>
        <v>#N/A</v>
      </c>
    </row>
    <row r="367" spans="40:45" x14ac:dyDescent="0.2">
      <c r="AN367" s="97" t="s">
        <v>197</v>
      </c>
      <c r="AO367" s="98" t="e">
        <f>_xll.qlInterestRateIndexFixingDate($AT$1,AP367,Trigger)</f>
        <v>#VALUE!</v>
      </c>
      <c r="AP367" s="98">
        <f>_xll.qlCalendarAdvance(Calendar,AP366,AN367,"f",,Trigger)</f>
        <v>42762</v>
      </c>
      <c r="AQ367" s="98" t="e">
        <f>_xll.qlInterestRateIndexMaturity($AT$1,AP367,Trigger)</f>
        <v>#VALUE!</v>
      </c>
      <c r="AR367" s="242" t="e">
        <f>_xll.qlIndexFixing($AT$1,AO367,TRUE,_xll.ohTrigger(Trigger,Trigger1M))</f>
        <v>#VALUE!</v>
      </c>
      <c r="AS367" s="242" t="e">
        <f>IFERROR(_xll.qlIndexFixing($AT$2,AO367,TRUE,_xll.ohTrigger(Trigger,Trigger1M)),#N/A)</f>
        <v>#N/A</v>
      </c>
    </row>
    <row r="368" spans="40:45" x14ac:dyDescent="0.2">
      <c r="AN368" s="97" t="s">
        <v>197</v>
      </c>
      <c r="AO368" s="98" t="e">
        <f>_xll.qlInterestRateIndexFixingDate($AT$1,AP368,Trigger)</f>
        <v>#VALUE!</v>
      </c>
      <c r="AP368" s="98">
        <f>_xll.qlCalendarAdvance(Calendar,AP367,AN368,"f",,Trigger)</f>
        <v>42765</v>
      </c>
      <c r="AQ368" s="98" t="e">
        <f>_xll.qlInterestRateIndexMaturity($AT$1,AP368,Trigger)</f>
        <v>#VALUE!</v>
      </c>
      <c r="AR368" s="242" t="e">
        <f>_xll.qlIndexFixing($AT$1,AO368,TRUE,_xll.ohTrigger(Trigger,Trigger1M))</f>
        <v>#VALUE!</v>
      </c>
      <c r="AS368" s="242" t="e">
        <f>IFERROR(_xll.qlIndexFixing($AT$2,AO368,TRUE,_xll.ohTrigger(Trigger,Trigger1M)),#N/A)</f>
        <v>#N/A</v>
      </c>
    </row>
    <row r="369" spans="40:45" x14ac:dyDescent="0.2">
      <c r="AN369" s="97" t="s">
        <v>197</v>
      </c>
      <c r="AO369" s="98" t="e">
        <f>_xll.qlInterestRateIndexFixingDate($AT$1,AP369,Trigger)</f>
        <v>#VALUE!</v>
      </c>
      <c r="AP369" s="98">
        <f>_xll.qlCalendarAdvance(Calendar,AP368,AN369,"f",,Trigger)</f>
        <v>42766</v>
      </c>
      <c r="AQ369" s="98" t="e">
        <f>_xll.qlInterestRateIndexMaturity($AT$1,AP369,Trigger)</f>
        <v>#VALUE!</v>
      </c>
      <c r="AR369" s="242" t="e">
        <f>_xll.qlIndexFixing($AT$1,AO369,TRUE,_xll.ohTrigger(Trigger,Trigger1M))</f>
        <v>#VALUE!</v>
      </c>
      <c r="AS369" s="242" t="e">
        <f>IFERROR(_xll.qlIndexFixing($AT$2,AO369,TRUE,_xll.ohTrigger(Trigger,Trigger1M)),#N/A)</f>
        <v>#N/A</v>
      </c>
    </row>
    <row r="370" spans="40:45" x14ac:dyDescent="0.2">
      <c r="AN370" s="97" t="s">
        <v>197</v>
      </c>
      <c r="AO370" s="98" t="e">
        <f>_xll.qlInterestRateIndexFixingDate($AT$1,AP370,Trigger)</f>
        <v>#VALUE!</v>
      </c>
      <c r="AP370" s="98">
        <f>_xll.qlCalendarAdvance(Calendar,AP369,AN370,"f",,Trigger)</f>
        <v>42767</v>
      </c>
      <c r="AQ370" s="98" t="e">
        <f>_xll.qlInterestRateIndexMaturity($AT$1,AP370,Trigger)</f>
        <v>#VALUE!</v>
      </c>
      <c r="AR370" s="242" t="e">
        <f>_xll.qlIndexFixing($AT$1,AO370,TRUE,_xll.ohTrigger(Trigger,Trigger1M))</f>
        <v>#VALUE!</v>
      </c>
      <c r="AS370" s="242" t="e">
        <f>IFERROR(_xll.qlIndexFixing($AT$2,AO370,TRUE,_xll.ohTrigger(Trigger,Trigger1M)),#N/A)</f>
        <v>#N/A</v>
      </c>
    </row>
    <row r="371" spans="40:45" x14ac:dyDescent="0.2">
      <c r="AN371" s="97" t="s">
        <v>197</v>
      </c>
      <c r="AO371" s="98" t="e">
        <f>_xll.qlInterestRateIndexFixingDate($AT$1,AP371,Trigger)</f>
        <v>#VALUE!</v>
      </c>
      <c r="AP371" s="98">
        <f>_xll.qlCalendarAdvance(Calendar,AP370,AN371,"f",,Trigger)</f>
        <v>42768</v>
      </c>
      <c r="AQ371" s="98" t="e">
        <f>_xll.qlInterestRateIndexMaturity($AT$1,AP371,Trigger)</f>
        <v>#VALUE!</v>
      </c>
      <c r="AR371" s="242" t="e">
        <f>_xll.qlIndexFixing($AT$1,AO371,TRUE,_xll.ohTrigger(Trigger,Trigger1M))</f>
        <v>#VALUE!</v>
      </c>
      <c r="AS371" s="242" t="e">
        <f>IFERROR(_xll.qlIndexFixing($AT$2,AO371,TRUE,_xll.ohTrigger(Trigger,Trigger1M)),#N/A)</f>
        <v>#N/A</v>
      </c>
    </row>
    <row r="372" spans="40:45" x14ac:dyDescent="0.2">
      <c r="AN372" s="97" t="s">
        <v>197</v>
      </c>
      <c r="AO372" s="98" t="e">
        <f>_xll.qlInterestRateIndexFixingDate($AT$1,AP372,Trigger)</f>
        <v>#VALUE!</v>
      </c>
      <c r="AP372" s="98">
        <f>_xll.qlCalendarAdvance(Calendar,AP371,AN372,"f",,Trigger)</f>
        <v>42769</v>
      </c>
      <c r="AQ372" s="98" t="e">
        <f>_xll.qlInterestRateIndexMaturity($AT$1,AP372,Trigger)</f>
        <v>#VALUE!</v>
      </c>
      <c r="AR372" s="242" t="e">
        <f>_xll.qlIndexFixing($AT$1,AO372,TRUE,_xll.ohTrigger(Trigger,Trigger1M))</f>
        <v>#VALUE!</v>
      </c>
      <c r="AS372" s="242" t="e">
        <f>IFERROR(_xll.qlIndexFixing($AT$2,AO372,TRUE,_xll.ohTrigger(Trigger,Trigger1M)),#N/A)</f>
        <v>#N/A</v>
      </c>
    </row>
    <row r="373" spans="40:45" x14ac:dyDescent="0.2">
      <c r="AN373" s="97" t="s">
        <v>197</v>
      </c>
      <c r="AO373" s="98" t="e">
        <f>_xll.qlInterestRateIndexFixingDate($AT$1,AP373,Trigger)</f>
        <v>#VALUE!</v>
      </c>
      <c r="AP373" s="98">
        <f>_xll.qlCalendarAdvance(Calendar,AP372,AN373,"f",,Trigger)</f>
        <v>42772</v>
      </c>
      <c r="AQ373" s="98" t="e">
        <f>_xll.qlInterestRateIndexMaturity($AT$1,AP373,Trigger)</f>
        <v>#VALUE!</v>
      </c>
      <c r="AR373" s="242" t="e">
        <f>_xll.qlIndexFixing($AT$1,AO373,TRUE,_xll.ohTrigger(Trigger,Trigger1M))</f>
        <v>#VALUE!</v>
      </c>
      <c r="AS373" s="242" t="e">
        <f>IFERROR(_xll.qlIndexFixing($AT$2,AO373,TRUE,_xll.ohTrigger(Trigger,Trigger1M)),#N/A)</f>
        <v>#N/A</v>
      </c>
    </row>
    <row r="374" spans="40:45" x14ac:dyDescent="0.2">
      <c r="AN374" s="97" t="s">
        <v>197</v>
      </c>
      <c r="AO374" s="98" t="e">
        <f>_xll.qlInterestRateIndexFixingDate($AT$1,AP374,Trigger)</f>
        <v>#VALUE!</v>
      </c>
      <c r="AP374" s="98">
        <f>_xll.qlCalendarAdvance(Calendar,AP373,AN374,"f",,Trigger)</f>
        <v>42773</v>
      </c>
      <c r="AQ374" s="98" t="e">
        <f>_xll.qlInterestRateIndexMaturity($AT$1,AP374,Trigger)</f>
        <v>#VALUE!</v>
      </c>
      <c r="AR374" s="242" t="e">
        <f>_xll.qlIndexFixing($AT$1,AO374,TRUE,_xll.ohTrigger(Trigger,Trigger1M))</f>
        <v>#VALUE!</v>
      </c>
      <c r="AS374" s="242" t="e">
        <f>IFERROR(_xll.qlIndexFixing($AT$2,AO374,TRUE,_xll.ohTrigger(Trigger,Trigger1M)),#N/A)</f>
        <v>#N/A</v>
      </c>
    </row>
    <row r="375" spans="40:45" x14ac:dyDescent="0.2">
      <c r="AN375" s="97" t="s">
        <v>197</v>
      </c>
      <c r="AO375" s="98" t="e">
        <f>_xll.qlInterestRateIndexFixingDate($AT$1,AP375,Trigger)</f>
        <v>#VALUE!</v>
      </c>
      <c r="AP375" s="98">
        <f>_xll.qlCalendarAdvance(Calendar,AP374,AN375,"f",,Trigger)</f>
        <v>42774</v>
      </c>
      <c r="AQ375" s="98" t="e">
        <f>_xll.qlInterestRateIndexMaturity($AT$1,AP375,Trigger)</f>
        <v>#VALUE!</v>
      </c>
      <c r="AR375" s="242" t="e">
        <f>_xll.qlIndexFixing($AT$1,AO375,TRUE,_xll.ohTrigger(Trigger,Trigger1M))</f>
        <v>#VALUE!</v>
      </c>
      <c r="AS375" s="242" t="e">
        <f>IFERROR(_xll.qlIndexFixing($AT$2,AO375,TRUE,_xll.ohTrigger(Trigger,Trigger1M)),#N/A)</f>
        <v>#N/A</v>
      </c>
    </row>
    <row r="376" spans="40:45" x14ac:dyDescent="0.2">
      <c r="AN376" s="97" t="s">
        <v>197</v>
      </c>
      <c r="AO376" s="98" t="e">
        <f>_xll.qlInterestRateIndexFixingDate($AT$1,AP376,Trigger)</f>
        <v>#VALUE!</v>
      </c>
      <c r="AP376" s="98">
        <f>_xll.qlCalendarAdvance(Calendar,AP375,AN376,"f",,Trigger)</f>
        <v>42775</v>
      </c>
      <c r="AQ376" s="98" t="e">
        <f>_xll.qlInterestRateIndexMaturity($AT$1,AP376,Trigger)</f>
        <v>#VALUE!</v>
      </c>
      <c r="AR376" s="242" t="e">
        <f>_xll.qlIndexFixing($AT$1,AO376,TRUE,_xll.ohTrigger(Trigger,Trigger1M))</f>
        <v>#VALUE!</v>
      </c>
      <c r="AS376" s="242" t="e">
        <f>IFERROR(_xll.qlIndexFixing($AT$2,AO376,TRUE,_xll.ohTrigger(Trigger,Trigger1M)),#N/A)</f>
        <v>#N/A</v>
      </c>
    </row>
    <row r="377" spans="40:45" x14ac:dyDescent="0.2">
      <c r="AN377" s="97" t="s">
        <v>197</v>
      </c>
      <c r="AO377" s="98" t="e">
        <f>_xll.qlInterestRateIndexFixingDate($AT$1,AP377,Trigger)</f>
        <v>#VALUE!</v>
      </c>
      <c r="AP377" s="98">
        <f>_xll.qlCalendarAdvance(Calendar,AP376,AN377,"f",,Trigger)</f>
        <v>42776</v>
      </c>
      <c r="AQ377" s="98" t="e">
        <f>_xll.qlInterestRateIndexMaturity($AT$1,AP377,Trigger)</f>
        <v>#VALUE!</v>
      </c>
      <c r="AR377" s="242" t="e">
        <f>_xll.qlIndexFixing($AT$1,AO377,TRUE,_xll.ohTrigger(Trigger,Trigger1M))</f>
        <v>#VALUE!</v>
      </c>
      <c r="AS377" s="242" t="e">
        <f>IFERROR(_xll.qlIndexFixing($AT$2,AO377,TRUE,_xll.ohTrigger(Trigger,Trigger1M)),#N/A)</f>
        <v>#N/A</v>
      </c>
    </row>
    <row r="378" spans="40:45" x14ac:dyDescent="0.2">
      <c r="AN378" s="97" t="s">
        <v>197</v>
      </c>
      <c r="AO378" s="98" t="e">
        <f>_xll.qlInterestRateIndexFixingDate($AT$1,AP378,Trigger)</f>
        <v>#VALUE!</v>
      </c>
      <c r="AP378" s="98">
        <f>_xll.qlCalendarAdvance(Calendar,AP377,AN378,"f",,Trigger)</f>
        <v>42779</v>
      </c>
      <c r="AQ378" s="98" t="e">
        <f>_xll.qlInterestRateIndexMaturity($AT$1,AP378,Trigger)</f>
        <v>#VALUE!</v>
      </c>
      <c r="AR378" s="242" t="e">
        <f>_xll.qlIndexFixing($AT$1,AO378,TRUE,_xll.ohTrigger(Trigger,Trigger1M))</f>
        <v>#VALUE!</v>
      </c>
      <c r="AS378" s="242" t="e">
        <f>IFERROR(_xll.qlIndexFixing($AT$2,AO378,TRUE,_xll.ohTrigger(Trigger,Trigger1M)),#N/A)</f>
        <v>#N/A</v>
      </c>
    </row>
    <row r="379" spans="40:45" x14ac:dyDescent="0.2">
      <c r="AN379" s="97" t="s">
        <v>197</v>
      </c>
      <c r="AO379" s="98" t="e">
        <f>_xll.qlInterestRateIndexFixingDate($AT$1,AP379,Trigger)</f>
        <v>#VALUE!</v>
      </c>
      <c r="AP379" s="98">
        <f>_xll.qlCalendarAdvance(Calendar,AP378,AN379,"f",,Trigger)</f>
        <v>42780</v>
      </c>
      <c r="AQ379" s="98" t="e">
        <f>_xll.qlInterestRateIndexMaturity($AT$1,AP379,Trigger)</f>
        <v>#VALUE!</v>
      </c>
      <c r="AR379" s="242" t="e">
        <f>_xll.qlIndexFixing($AT$1,AO379,TRUE,_xll.ohTrigger(Trigger,Trigger1M))</f>
        <v>#VALUE!</v>
      </c>
      <c r="AS379" s="242" t="e">
        <f>IFERROR(_xll.qlIndexFixing($AT$2,AO379,TRUE,_xll.ohTrigger(Trigger,Trigger1M)),#N/A)</f>
        <v>#N/A</v>
      </c>
    </row>
    <row r="380" spans="40:45" x14ac:dyDescent="0.2">
      <c r="AN380" s="97" t="s">
        <v>197</v>
      </c>
      <c r="AO380" s="98" t="e">
        <f>_xll.qlInterestRateIndexFixingDate($AT$1,AP380,Trigger)</f>
        <v>#VALUE!</v>
      </c>
      <c r="AP380" s="98">
        <f>_xll.qlCalendarAdvance(Calendar,AP379,AN380,"f",,Trigger)</f>
        <v>42781</v>
      </c>
      <c r="AQ380" s="98" t="e">
        <f>_xll.qlInterestRateIndexMaturity($AT$1,AP380,Trigger)</f>
        <v>#VALUE!</v>
      </c>
      <c r="AR380" s="242" t="e">
        <f>_xll.qlIndexFixing($AT$1,AO380,TRUE,_xll.ohTrigger(Trigger,Trigger1M))</f>
        <v>#VALUE!</v>
      </c>
      <c r="AS380" s="242" t="e">
        <f>IFERROR(_xll.qlIndexFixing($AT$2,AO380,TRUE,_xll.ohTrigger(Trigger,Trigger1M)),#N/A)</f>
        <v>#N/A</v>
      </c>
    </row>
    <row r="381" spans="40:45" x14ac:dyDescent="0.2">
      <c r="AN381" s="97" t="s">
        <v>197</v>
      </c>
      <c r="AO381" s="98" t="e">
        <f>_xll.qlInterestRateIndexFixingDate($AT$1,AP381,Trigger)</f>
        <v>#VALUE!</v>
      </c>
      <c r="AP381" s="98">
        <f>_xll.qlCalendarAdvance(Calendar,AP380,AN381,"f",,Trigger)</f>
        <v>42782</v>
      </c>
      <c r="AQ381" s="98" t="e">
        <f>_xll.qlInterestRateIndexMaturity($AT$1,AP381,Trigger)</f>
        <v>#VALUE!</v>
      </c>
      <c r="AR381" s="242" t="e">
        <f>_xll.qlIndexFixing($AT$1,AO381,TRUE,_xll.ohTrigger(Trigger,Trigger1M))</f>
        <v>#VALUE!</v>
      </c>
      <c r="AS381" s="242" t="e">
        <f>IFERROR(_xll.qlIndexFixing($AT$2,AO381,TRUE,_xll.ohTrigger(Trigger,Trigger1M)),#N/A)</f>
        <v>#N/A</v>
      </c>
    </row>
    <row r="382" spans="40:45" x14ac:dyDescent="0.2">
      <c r="AN382" s="97" t="s">
        <v>197</v>
      </c>
      <c r="AO382" s="98" t="e">
        <f>_xll.qlInterestRateIndexFixingDate($AT$1,AP382,Trigger)</f>
        <v>#VALUE!</v>
      </c>
      <c r="AP382" s="98">
        <f>_xll.qlCalendarAdvance(Calendar,AP381,AN382,"f",,Trigger)</f>
        <v>42783</v>
      </c>
      <c r="AQ382" s="98" t="e">
        <f>_xll.qlInterestRateIndexMaturity($AT$1,AP382,Trigger)</f>
        <v>#VALUE!</v>
      </c>
      <c r="AR382" s="242" t="e">
        <f>_xll.qlIndexFixing($AT$1,AO382,TRUE,_xll.ohTrigger(Trigger,Trigger1M))</f>
        <v>#VALUE!</v>
      </c>
      <c r="AS382" s="242" t="e">
        <f>IFERROR(_xll.qlIndexFixing($AT$2,AO382,TRUE,_xll.ohTrigger(Trigger,Trigger1M)),#N/A)</f>
        <v>#N/A</v>
      </c>
    </row>
    <row r="383" spans="40:45" x14ac:dyDescent="0.2">
      <c r="AN383" s="97" t="s">
        <v>197</v>
      </c>
      <c r="AO383" s="98" t="e">
        <f>_xll.qlInterestRateIndexFixingDate($AT$1,AP383,Trigger)</f>
        <v>#VALUE!</v>
      </c>
      <c r="AP383" s="98">
        <f>_xll.qlCalendarAdvance(Calendar,AP382,AN383,"f",,Trigger)</f>
        <v>42786</v>
      </c>
      <c r="AQ383" s="98" t="e">
        <f>_xll.qlInterestRateIndexMaturity($AT$1,AP383,Trigger)</f>
        <v>#VALUE!</v>
      </c>
      <c r="AR383" s="242" t="e">
        <f>_xll.qlIndexFixing($AT$1,AO383,TRUE,_xll.ohTrigger(Trigger,Trigger1M))</f>
        <v>#VALUE!</v>
      </c>
      <c r="AS383" s="242" t="e">
        <f>IFERROR(_xll.qlIndexFixing($AT$2,AO383,TRUE,_xll.ohTrigger(Trigger,Trigger1M)),#N/A)</f>
        <v>#N/A</v>
      </c>
    </row>
    <row r="384" spans="40:45" x14ac:dyDescent="0.2">
      <c r="AN384" s="97" t="s">
        <v>197</v>
      </c>
      <c r="AO384" s="98" t="e">
        <f>_xll.qlInterestRateIndexFixingDate($AT$1,AP384,Trigger)</f>
        <v>#VALUE!</v>
      </c>
      <c r="AP384" s="98">
        <f>_xll.qlCalendarAdvance(Calendar,AP383,AN384,"f",,Trigger)</f>
        <v>42787</v>
      </c>
      <c r="AQ384" s="98" t="e">
        <f>_xll.qlInterestRateIndexMaturity($AT$1,AP384,Trigger)</f>
        <v>#VALUE!</v>
      </c>
      <c r="AR384" s="242" t="e">
        <f>_xll.qlIndexFixing($AT$1,AO384,TRUE,_xll.ohTrigger(Trigger,Trigger1M))</f>
        <v>#VALUE!</v>
      </c>
      <c r="AS384" s="242" t="e">
        <f>IFERROR(_xll.qlIndexFixing($AT$2,AO384,TRUE,_xll.ohTrigger(Trigger,Trigger1M)),#N/A)</f>
        <v>#N/A</v>
      </c>
    </row>
    <row r="385" spans="40:45" x14ac:dyDescent="0.2">
      <c r="AN385" s="97" t="s">
        <v>197</v>
      </c>
      <c r="AO385" s="98" t="e">
        <f>_xll.qlInterestRateIndexFixingDate($AT$1,AP385,Trigger)</f>
        <v>#VALUE!</v>
      </c>
      <c r="AP385" s="98">
        <f>_xll.qlCalendarAdvance(Calendar,AP384,AN385,"f",,Trigger)</f>
        <v>42788</v>
      </c>
      <c r="AQ385" s="98" t="e">
        <f>_xll.qlInterestRateIndexMaturity($AT$1,AP385,Trigger)</f>
        <v>#VALUE!</v>
      </c>
      <c r="AR385" s="242" t="e">
        <f>_xll.qlIndexFixing($AT$1,AO385,TRUE,_xll.ohTrigger(Trigger,Trigger1M))</f>
        <v>#VALUE!</v>
      </c>
      <c r="AS385" s="242" t="e">
        <f>IFERROR(_xll.qlIndexFixing($AT$2,AO385,TRUE,_xll.ohTrigger(Trigger,Trigger1M)),#N/A)</f>
        <v>#N/A</v>
      </c>
    </row>
    <row r="386" spans="40:45" x14ac:dyDescent="0.2">
      <c r="AN386" s="97" t="s">
        <v>197</v>
      </c>
      <c r="AO386" s="98" t="e">
        <f>_xll.qlInterestRateIndexFixingDate($AT$1,AP386,Trigger)</f>
        <v>#VALUE!</v>
      </c>
      <c r="AP386" s="98">
        <f>_xll.qlCalendarAdvance(Calendar,AP385,AN386,"f",,Trigger)</f>
        <v>42789</v>
      </c>
      <c r="AQ386" s="98" t="e">
        <f>_xll.qlInterestRateIndexMaturity($AT$1,AP386,Trigger)</f>
        <v>#VALUE!</v>
      </c>
      <c r="AR386" s="242" t="e">
        <f>_xll.qlIndexFixing($AT$1,AO386,TRUE,_xll.ohTrigger(Trigger,Trigger1M))</f>
        <v>#VALUE!</v>
      </c>
      <c r="AS386" s="242" t="e">
        <f>IFERROR(_xll.qlIndexFixing($AT$2,AO386,TRUE,_xll.ohTrigger(Trigger,Trigger1M)),#N/A)</f>
        <v>#N/A</v>
      </c>
    </row>
    <row r="387" spans="40:45" x14ac:dyDescent="0.2">
      <c r="AN387" s="97" t="s">
        <v>197</v>
      </c>
      <c r="AO387" s="98" t="e">
        <f>_xll.qlInterestRateIndexFixingDate($AT$1,AP387,Trigger)</f>
        <v>#VALUE!</v>
      </c>
      <c r="AP387" s="98">
        <f>_xll.qlCalendarAdvance(Calendar,AP386,AN387,"f",,Trigger)</f>
        <v>42790</v>
      </c>
      <c r="AQ387" s="98" t="e">
        <f>_xll.qlInterestRateIndexMaturity($AT$1,AP387,Trigger)</f>
        <v>#VALUE!</v>
      </c>
      <c r="AR387" s="242" t="e">
        <f>_xll.qlIndexFixing($AT$1,AO387,TRUE,_xll.ohTrigger(Trigger,Trigger1M))</f>
        <v>#VALUE!</v>
      </c>
      <c r="AS387" s="242" t="e">
        <f>IFERROR(_xll.qlIndexFixing($AT$2,AO387,TRUE,_xll.ohTrigger(Trigger,Trigger1M)),#N/A)</f>
        <v>#N/A</v>
      </c>
    </row>
    <row r="388" spans="40:45" x14ac:dyDescent="0.2">
      <c r="AN388" s="97" t="s">
        <v>197</v>
      </c>
      <c r="AO388" s="98" t="e">
        <f>_xll.qlInterestRateIndexFixingDate($AT$1,AP388,Trigger)</f>
        <v>#VALUE!</v>
      </c>
      <c r="AP388" s="98">
        <f>_xll.qlCalendarAdvance(Calendar,AP387,AN388,"f",,Trigger)</f>
        <v>42793</v>
      </c>
      <c r="AQ388" s="98" t="e">
        <f>_xll.qlInterestRateIndexMaturity($AT$1,AP388,Trigger)</f>
        <v>#VALUE!</v>
      </c>
      <c r="AR388" s="242" t="e">
        <f>_xll.qlIndexFixing($AT$1,AO388,TRUE,_xll.ohTrigger(Trigger,Trigger1M))</f>
        <v>#VALUE!</v>
      </c>
      <c r="AS388" s="242" t="e">
        <f>IFERROR(_xll.qlIndexFixing($AT$2,AO388,TRUE,_xll.ohTrigger(Trigger,Trigger1M)),#N/A)</f>
        <v>#N/A</v>
      </c>
    </row>
    <row r="389" spans="40:45" x14ac:dyDescent="0.2">
      <c r="AN389" s="97" t="s">
        <v>197</v>
      </c>
      <c r="AO389" s="98" t="e">
        <f>_xll.qlInterestRateIndexFixingDate($AT$1,AP389,Trigger)</f>
        <v>#VALUE!</v>
      </c>
      <c r="AP389" s="98">
        <f>_xll.qlCalendarAdvance(Calendar,AP388,AN389,"f",,Trigger)</f>
        <v>42794</v>
      </c>
      <c r="AQ389" s="98" t="e">
        <f>_xll.qlInterestRateIndexMaturity($AT$1,AP389,Trigger)</f>
        <v>#VALUE!</v>
      </c>
      <c r="AR389" s="242" t="e">
        <f>_xll.qlIndexFixing($AT$1,AO389,TRUE,_xll.ohTrigger(Trigger,Trigger1M))</f>
        <v>#VALUE!</v>
      </c>
      <c r="AS389" s="242" t="e">
        <f>IFERROR(_xll.qlIndexFixing($AT$2,AO389,TRUE,_xll.ohTrigger(Trigger,Trigger1M)),#N/A)</f>
        <v>#N/A</v>
      </c>
    </row>
    <row r="390" spans="40:45" x14ac:dyDescent="0.2">
      <c r="AN390" s="97" t="s">
        <v>197</v>
      </c>
      <c r="AO390" s="98" t="e">
        <f>_xll.qlInterestRateIndexFixingDate($AT$1,AP390,Trigger)</f>
        <v>#VALUE!</v>
      </c>
      <c r="AP390" s="98">
        <f>_xll.qlCalendarAdvance(Calendar,AP389,AN390,"f",,Trigger)</f>
        <v>42795</v>
      </c>
      <c r="AQ390" s="98" t="e">
        <f>_xll.qlInterestRateIndexMaturity($AT$1,AP390,Trigger)</f>
        <v>#VALUE!</v>
      </c>
      <c r="AR390" s="242" t="e">
        <f>_xll.qlIndexFixing($AT$1,AO390,TRUE,_xll.ohTrigger(Trigger,Trigger1M))</f>
        <v>#VALUE!</v>
      </c>
      <c r="AS390" s="242" t="e">
        <f>IFERROR(_xll.qlIndexFixing($AT$2,AO390,TRUE,_xll.ohTrigger(Trigger,Trigger1M)),#N/A)</f>
        <v>#N/A</v>
      </c>
    </row>
    <row r="391" spans="40:45" x14ac:dyDescent="0.2">
      <c r="AN391" s="97" t="s">
        <v>197</v>
      </c>
      <c r="AO391" s="98" t="e">
        <f>_xll.qlInterestRateIndexFixingDate($AT$1,AP391,Trigger)</f>
        <v>#VALUE!</v>
      </c>
      <c r="AP391" s="98">
        <f>_xll.qlCalendarAdvance(Calendar,AP390,AN391,"f",,Trigger)</f>
        <v>42796</v>
      </c>
      <c r="AQ391" s="98" t="e">
        <f>_xll.qlInterestRateIndexMaturity($AT$1,AP391,Trigger)</f>
        <v>#VALUE!</v>
      </c>
      <c r="AR391" s="242" t="e">
        <f>_xll.qlIndexFixing($AT$1,AO391,TRUE,_xll.ohTrigger(Trigger,Trigger1M))</f>
        <v>#VALUE!</v>
      </c>
      <c r="AS391" s="242" t="e">
        <f>IFERROR(_xll.qlIndexFixing($AT$2,AO391,TRUE,_xll.ohTrigger(Trigger,Trigger1M)),#N/A)</f>
        <v>#N/A</v>
      </c>
    </row>
    <row r="392" spans="40:45" x14ac:dyDescent="0.2">
      <c r="AN392" s="97" t="s">
        <v>197</v>
      </c>
      <c r="AO392" s="98" t="e">
        <f>_xll.qlInterestRateIndexFixingDate($AT$1,AP392,Trigger)</f>
        <v>#VALUE!</v>
      </c>
      <c r="AP392" s="98">
        <f>_xll.qlCalendarAdvance(Calendar,AP391,AN392,"f",,Trigger)</f>
        <v>42797</v>
      </c>
      <c r="AQ392" s="98" t="e">
        <f>_xll.qlInterestRateIndexMaturity($AT$1,AP392,Trigger)</f>
        <v>#VALUE!</v>
      </c>
      <c r="AR392" s="242" t="e">
        <f>_xll.qlIndexFixing($AT$1,AO392,TRUE,_xll.ohTrigger(Trigger,Trigger1M))</f>
        <v>#VALUE!</v>
      </c>
      <c r="AS392" s="242" t="e">
        <f>IFERROR(_xll.qlIndexFixing($AT$2,AO392,TRUE,_xll.ohTrigger(Trigger,Trigger1M)),#N/A)</f>
        <v>#N/A</v>
      </c>
    </row>
    <row r="393" spans="40:45" x14ac:dyDescent="0.2">
      <c r="AN393" s="97" t="s">
        <v>197</v>
      </c>
      <c r="AO393" s="98" t="e">
        <f>_xll.qlInterestRateIndexFixingDate($AT$1,AP393,Trigger)</f>
        <v>#VALUE!</v>
      </c>
      <c r="AP393" s="98">
        <f>_xll.qlCalendarAdvance(Calendar,AP392,AN393,"f",,Trigger)</f>
        <v>42800</v>
      </c>
      <c r="AQ393" s="98" t="e">
        <f>_xll.qlInterestRateIndexMaturity($AT$1,AP393,Trigger)</f>
        <v>#VALUE!</v>
      </c>
      <c r="AR393" s="242" t="e">
        <f>_xll.qlIndexFixing($AT$1,AO393,TRUE,_xll.ohTrigger(Trigger,Trigger1M))</f>
        <v>#VALUE!</v>
      </c>
      <c r="AS393" s="242" t="e">
        <f>IFERROR(_xll.qlIndexFixing($AT$2,AO393,TRUE,_xll.ohTrigger(Trigger,Trigger1M)),#N/A)</f>
        <v>#N/A</v>
      </c>
    </row>
    <row r="394" spans="40:45" x14ac:dyDescent="0.2">
      <c r="AN394" s="97" t="s">
        <v>197</v>
      </c>
      <c r="AO394" s="98" t="e">
        <f>_xll.qlInterestRateIndexFixingDate($AT$1,AP394,Trigger)</f>
        <v>#VALUE!</v>
      </c>
      <c r="AP394" s="98">
        <f>_xll.qlCalendarAdvance(Calendar,AP393,AN394,"f",,Trigger)</f>
        <v>42801</v>
      </c>
      <c r="AQ394" s="98" t="e">
        <f>_xll.qlInterestRateIndexMaturity($AT$1,AP394,Trigger)</f>
        <v>#VALUE!</v>
      </c>
      <c r="AR394" s="242" t="e">
        <f>_xll.qlIndexFixing($AT$1,AO394,TRUE,_xll.ohTrigger(Trigger,Trigger1M))</f>
        <v>#VALUE!</v>
      </c>
      <c r="AS394" s="242" t="e">
        <f>IFERROR(_xll.qlIndexFixing($AT$2,AO394,TRUE,_xll.ohTrigger(Trigger,Trigger1M)),#N/A)</f>
        <v>#N/A</v>
      </c>
    </row>
    <row r="395" spans="40:45" x14ac:dyDescent="0.2">
      <c r="AN395" s="97" t="s">
        <v>197</v>
      </c>
      <c r="AO395" s="98" t="e">
        <f>_xll.qlInterestRateIndexFixingDate($AT$1,AP395,Trigger)</f>
        <v>#VALUE!</v>
      </c>
      <c r="AP395" s="98">
        <f>_xll.qlCalendarAdvance(Calendar,AP394,AN395,"f",,Trigger)</f>
        <v>42802</v>
      </c>
      <c r="AQ395" s="98" t="e">
        <f>_xll.qlInterestRateIndexMaturity($AT$1,AP395,Trigger)</f>
        <v>#VALUE!</v>
      </c>
      <c r="AR395" s="242" t="e">
        <f>_xll.qlIndexFixing($AT$1,AO395,TRUE,_xll.ohTrigger(Trigger,Trigger1M))</f>
        <v>#VALUE!</v>
      </c>
      <c r="AS395" s="242" t="e">
        <f>IFERROR(_xll.qlIndexFixing($AT$2,AO395,TRUE,_xll.ohTrigger(Trigger,Trigger1M)),#N/A)</f>
        <v>#N/A</v>
      </c>
    </row>
    <row r="396" spans="40:45" x14ac:dyDescent="0.2">
      <c r="AN396" s="97" t="s">
        <v>197</v>
      </c>
      <c r="AO396" s="98" t="e">
        <f>_xll.qlInterestRateIndexFixingDate($AT$1,AP396,Trigger)</f>
        <v>#VALUE!</v>
      </c>
      <c r="AP396" s="98">
        <f>_xll.qlCalendarAdvance(Calendar,AP395,AN396,"f",,Trigger)</f>
        <v>42803</v>
      </c>
      <c r="AQ396" s="98" t="e">
        <f>_xll.qlInterestRateIndexMaturity($AT$1,AP396,Trigger)</f>
        <v>#VALUE!</v>
      </c>
      <c r="AR396" s="242" t="e">
        <f>_xll.qlIndexFixing($AT$1,AO396,TRUE,_xll.ohTrigger(Trigger,Trigger1M))</f>
        <v>#VALUE!</v>
      </c>
      <c r="AS396" s="242" t="e">
        <f>IFERROR(_xll.qlIndexFixing($AT$2,AO396,TRUE,_xll.ohTrigger(Trigger,Trigger1M)),#N/A)</f>
        <v>#N/A</v>
      </c>
    </row>
    <row r="397" spans="40:45" x14ac:dyDescent="0.2">
      <c r="AN397" s="97" t="s">
        <v>197</v>
      </c>
      <c r="AO397" s="98" t="e">
        <f>_xll.qlInterestRateIndexFixingDate($AT$1,AP397,Trigger)</f>
        <v>#VALUE!</v>
      </c>
      <c r="AP397" s="98">
        <f>_xll.qlCalendarAdvance(Calendar,AP396,AN397,"f",,Trigger)</f>
        <v>42804</v>
      </c>
      <c r="AQ397" s="98" t="e">
        <f>_xll.qlInterestRateIndexMaturity($AT$1,AP397,Trigger)</f>
        <v>#VALUE!</v>
      </c>
      <c r="AR397" s="242" t="e">
        <f>_xll.qlIndexFixing($AT$1,AO397,TRUE,_xll.ohTrigger(Trigger,Trigger1M))</f>
        <v>#VALUE!</v>
      </c>
      <c r="AS397" s="242" t="e">
        <f>IFERROR(_xll.qlIndexFixing($AT$2,AO397,TRUE,_xll.ohTrigger(Trigger,Trigger1M)),#N/A)</f>
        <v>#N/A</v>
      </c>
    </row>
    <row r="398" spans="40:45" x14ac:dyDescent="0.2">
      <c r="AN398" s="97" t="s">
        <v>197</v>
      </c>
      <c r="AO398" s="98" t="e">
        <f>_xll.qlInterestRateIndexFixingDate($AT$1,AP398,Trigger)</f>
        <v>#VALUE!</v>
      </c>
      <c r="AP398" s="98">
        <f>_xll.qlCalendarAdvance(Calendar,AP397,AN398,"f",,Trigger)</f>
        <v>42807</v>
      </c>
      <c r="AQ398" s="98" t="e">
        <f>_xll.qlInterestRateIndexMaturity($AT$1,AP398,Trigger)</f>
        <v>#VALUE!</v>
      </c>
      <c r="AR398" s="242" t="e">
        <f>_xll.qlIndexFixing($AT$1,AO398,TRUE,_xll.ohTrigger(Trigger,Trigger1M))</f>
        <v>#VALUE!</v>
      </c>
      <c r="AS398" s="242" t="e">
        <f>IFERROR(_xll.qlIndexFixing($AT$2,AO398,TRUE,_xll.ohTrigger(Trigger,Trigger1M)),#N/A)</f>
        <v>#N/A</v>
      </c>
    </row>
    <row r="399" spans="40:45" x14ac:dyDescent="0.2">
      <c r="AN399" s="97" t="s">
        <v>197</v>
      </c>
      <c r="AO399" s="98" t="e">
        <f>_xll.qlInterestRateIndexFixingDate($AT$1,AP399,Trigger)</f>
        <v>#VALUE!</v>
      </c>
      <c r="AP399" s="98">
        <f>_xll.qlCalendarAdvance(Calendar,AP398,AN399,"f",,Trigger)</f>
        <v>42808</v>
      </c>
      <c r="AQ399" s="98" t="e">
        <f>_xll.qlInterestRateIndexMaturity($AT$1,AP399,Trigger)</f>
        <v>#VALUE!</v>
      </c>
      <c r="AR399" s="242" t="e">
        <f>_xll.qlIndexFixing($AT$1,AO399,TRUE,_xll.ohTrigger(Trigger,Trigger1M))</f>
        <v>#VALUE!</v>
      </c>
      <c r="AS399" s="242" t="e">
        <f>IFERROR(_xll.qlIndexFixing($AT$2,AO399,TRUE,_xll.ohTrigger(Trigger,Trigger1M)),#N/A)</f>
        <v>#N/A</v>
      </c>
    </row>
    <row r="400" spans="40:45" x14ac:dyDescent="0.2">
      <c r="AN400" s="97" t="s">
        <v>197</v>
      </c>
      <c r="AO400" s="98" t="e">
        <f>_xll.qlInterestRateIndexFixingDate($AT$1,AP400,Trigger)</f>
        <v>#VALUE!</v>
      </c>
      <c r="AP400" s="98">
        <f>_xll.qlCalendarAdvance(Calendar,AP399,AN400,"f",,Trigger)</f>
        <v>42809</v>
      </c>
      <c r="AQ400" s="98" t="e">
        <f>_xll.qlInterestRateIndexMaturity($AT$1,AP400,Trigger)</f>
        <v>#VALUE!</v>
      </c>
      <c r="AR400" s="242" t="e">
        <f>_xll.qlIndexFixing($AT$1,AO400,TRUE,_xll.ohTrigger(Trigger,Trigger1M))</f>
        <v>#VALUE!</v>
      </c>
      <c r="AS400" s="242" t="e">
        <f>IFERROR(_xll.qlIndexFixing($AT$2,AO400,TRUE,_xll.ohTrigger(Trigger,Trigger1M)),#N/A)</f>
        <v>#N/A</v>
      </c>
    </row>
    <row r="401" spans="40:45" x14ac:dyDescent="0.2">
      <c r="AN401" s="97" t="s">
        <v>197</v>
      </c>
      <c r="AO401" s="98" t="e">
        <f>_xll.qlInterestRateIndexFixingDate($AT$1,AP401,Trigger)</f>
        <v>#VALUE!</v>
      </c>
      <c r="AP401" s="98">
        <f>_xll.qlCalendarAdvance(Calendar,AP400,AN401,"f",,Trigger)</f>
        <v>42810</v>
      </c>
      <c r="AQ401" s="98" t="e">
        <f>_xll.qlInterestRateIndexMaturity($AT$1,AP401,Trigger)</f>
        <v>#VALUE!</v>
      </c>
      <c r="AR401" s="242" t="e">
        <f>_xll.qlIndexFixing($AT$1,AO401,TRUE,_xll.ohTrigger(Trigger,Trigger1M))</f>
        <v>#VALUE!</v>
      </c>
      <c r="AS401" s="242" t="e">
        <f>IFERROR(_xll.qlIndexFixing($AT$2,AO401,TRUE,_xll.ohTrigger(Trigger,Trigger1M)),#N/A)</f>
        <v>#N/A</v>
      </c>
    </row>
    <row r="402" spans="40:45" x14ac:dyDescent="0.2">
      <c r="AN402" s="97" t="s">
        <v>197</v>
      </c>
      <c r="AO402" s="98" t="e">
        <f>_xll.qlInterestRateIndexFixingDate($AT$1,AP402,Trigger)</f>
        <v>#VALUE!</v>
      </c>
      <c r="AP402" s="98">
        <f>_xll.qlCalendarAdvance(Calendar,AP401,AN402,"f",,Trigger)</f>
        <v>42811</v>
      </c>
      <c r="AQ402" s="98" t="e">
        <f>_xll.qlInterestRateIndexMaturity($AT$1,AP402,Trigger)</f>
        <v>#VALUE!</v>
      </c>
      <c r="AR402" s="242" t="e">
        <f>_xll.qlIndexFixing($AT$1,AO402,TRUE,_xll.ohTrigger(Trigger,Trigger1M))</f>
        <v>#VALUE!</v>
      </c>
      <c r="AS402" s="242" t="e">
        <f>IFERROR(_xll.qlIndexFixing($AT$2,AO402,TRUE,_xll.ohTrigger(Trigger,Trigger1M)),#N/A)</f>
        <v>#N/A</v>
      </c>
    </row>
    <row r="403" spans="40:45" x14ac:dyDescent="0.2">
      <c r="AN403" s="97" t="s">
        <v>197</v>
      </c>
      <c r="AO403" s="98" t="e">
        <f>_xll.qlInterestRateIndexFixingDate($AT$1,AP403,Trigger)</f>
        <v>#VALUE!</v>
      </c>
      <c r="AP403" s="98">
        <f>_xll.qlCalendarAdvance(Calendar,AP402,AN403,"f",,Trigger)</f>
        <v>42814</v>
      </c>
      <c r="AQ403" s="98" t="e">
        <f>_xll.qlInterestRateIndexMaturity($AT$1,AP403,Trigger)</f>
        <v>#VALUE!</v>
      </c>
      <c r="AR403" s="242" t="e">
        <f>_xll.qlIndexFixing($AT$1,AO403,TRUE,_xll.ohTrigger(Trigger,Trigger1M))</f>
        <v>#VALUE!</v>
      </c>
      <c r="AS403" s="242" t="e">
        <f>IFERROR(_xll.qlIndexFixing($AT$2,AO403,TRUE,_xll.ohTrigger(Trigger,Trigger1M)),#N/A)</f>
        <v>#N/A</v>
      </c>
    </row>
    <row r="404" spans="40:45" x14ac:dyDescent="0.2">
      <c r="AN404" s="97" t="s">
        <v>197</v>
      </c>
      <c r="AO404" s="98" t="e">
        <f>_xll.qlInterestRateIndexFixingDate($AT$1,AP404,Trigger)</f>
        <v>#VALUE!</v>
      </c>
      <c r="AP404" s="98">
        <f>_xll.qlCalendarAdvance(Calendar,AP403,AN404,"f",,Trigger)</f>
        <v>42815</v>
      </c>
      <c r="AQ404" s="98" t="e">
        <f>_xll.qlInterestRateIndexMaturity($AT$1,AP404,Trigger)</f>
        <v>#VALUE!</v>
      </c>
      <c r="AR404" s="242" t="e">
        <f>_xll.qlIndexFixing($AT$1,AO404,TRUE,_xll.ohTrigger(Trigger,Trigger1M))</f>
        <v>#VALUE!</v>
      </c>
      <c r="AS404" s="242" t="e">
        <f>IFERROR(_xll.qlIndexFixing($AT$2,AO404,TRUE,_xll.ohTrigger(Trigger,Trigger1M)),#N/A)</f>
        <v>#N/A</v>
      </c>
    </row>
    <row r="405" spans="40:45" x14ac:dyDescent="0.2">
      <c r="AN405" s="97" t="s">
        <v>197</v>
      </c>
      <c r="AO405" s="98" t="e">
        <f>_xll.qlInterestRateIndexFixingDate($AT$1,AP405,Trigger)</f>
        <v>#VALUE!</v>
      </c>
      <c r="AP405" s="98">
        <f>_xll.qlCalendarAdvance(Calendar,AP404,AN405,"f",,Trigger)</f>
        <v>42816</v>
      </c>
      <c r="AQ405" s="98" t="e">
        <f>_xll.qlInterestRateIndexMaturity($AT$1,AP405,Trigger)</f>
        <v>#VALUE!</v>
      </c>
      <c r="AR405" s="242" t="e">
        <f>_xll.qlIndexFixing($AT$1,AO405,TRUE,_xll.ohTrigger(Trigger,Trigger1M))</f>
        <v>#VALUE!</v>
      </c>
      <c r="AS405" s="242" t="e">
        <f>IFERROR(_xll.qlIndexFixing($AT$2,AO405,TRUE,_xll.ohTrigger(Trigger,Trigger1M)),#N/A)</f>
        <v>#N/A</v>
      </c>
    </row>
    <row r="406" spans="40:45" x14ac:dyDescent="0.2">
      <c r="AN406" s="97" t="s">
        <v>197</v>
      </c>
      <c r="AO406" s="98" t="e">
        <f>_xll.qlInterestRateIndexFixingDate($AT$1,AP406,Trigger)</f>
        <v>#VALUE!</v>
      </c>
      <c r="AP406" s="98">
        <f>_xll.qlCalendarAdvance(Calendar,AP405,AN406,"f",,Trigger)</f>
        <v>42817</v>
      </c>
      <c r="AQ406" s="98" t="e">
        <f>_xll.qlInterestRateIndexMaturity($AT$1,AP406,Trigger)</f>
        <v>#VALUE!</v>
      </c>
      <c r="AR406" s="242" t="e">
        <f>_xll.qlIndexFixing($AT$1,AO406,TRUE,_xll.ohTrigger(Trigger,Trigger1M))</f>
        <v>#VALUE!</v>
      </c>
      <c r="AS406" s="242" t="e">
        <f>IFERROR(_xll.qlIndexFixing($AT$2,AO406,TRUE,_xll.ohTrigger(Trigger,Trigger1M)),#N/A)</f>
        <v>#N/A</v>
      </c>
    </row>
    <row r="407" spans="40:45" x14ac:dyDescent="0.2">
      <c r="AN407" s="97" t="s">
        <v>197</v>
      </c>
      <c r="AO407" s="98" t="e">
        <f>_xll.qlInterestRateIndexFixingDate($AT$1,AP407,Trigger)</f>
        <v>#VALUE!</v>
      </c>
      <c r="AP407" s="98">
        <f>_xll.qlCalendarAdvance(Calendar,AP406,AN407,"f",,Trigger)</f>
        <v>42818</v>
      </c>
      <c r="AQ407" s="98" t="e">
        <f>_xll.qlInterestRateIndexMaturity($AT$1,AP407,Trigger)</f>
        <v>#VALUE!</v>
      </c>
      <c r="AR407" s="242" t="e">
        <f>_xll.qlIndexFixing($AT$1,AO407,TRUE,_xll.ohTrigger(Trigger,Trigger1M))</f>
        <v>#VALUE!</v>
      </c>
      <c r="AS407" s="242" t="e">
        <f>IFERROR(_xll.qlIndexFixing($AT$2,AO407,TRUE,_xll.ohTrigger(Trigger,Trigger1M)),#N/A)</f>
        <v>#N/A</v>
      </c>
    </row>
    <row r="408" spans="40:45" x14ac:dyDescent="0.2">
      <c r="AN408" s="97" t="s">
        <v>197</v>
      </c>
      <c r="AO408" s="98" t="e">
        <f>_xll.qlInterestRateIndexFixingDate($AT$1,AP408,Trigger)</f>
        <v>#VALUE!</v>
      </c>
      <c r="AP408" s="98">
        <f>_xll.qlCalendarAdvance(Calendar,AP407,AN408,"f",,Trigger)</f>
        <v>42821</v>
      </c>
      <c r="AQ408" s="98" t="e">
        <f>_xll.qlInterestRateIndexMaturity($AT$1,AP408,Trigger)</f>
        <v>#VALUE!</v>
      </c>
      <c r="AR408" s="242" t="e">
        <f>_xll.qlIndexFixing($AT$1,AO408,TRUE,_xll.ohTrigger(Trigger,Trigger1M))</f>
        <v>#VALUE!</v>
      </c>
      <c r="AS408" s="242" t="e">
        <f>IFERROR(_xll.qlIndexFixing($AT$2,AO408,TRUE,_xll.ohTrigger(Trigger,Trigger1M)),#N/A)</f>
        <v>#N/A</v>
      </c>
    </row>
    <row r="409" spans="40:45" x14ac:dyDescent="0.2">
      <c r="AN409" s="97" t="s">
        <v>197</v>
      </c>
      <c r="AO409" s="98" t="e">
        <f>_xll.qlInterestRateIndexFixingDate($AT$1,AP409,Trigger)</f>
        <v>#VALUE!</v>
      </c>
      <c r="AP409" s="98">
        <f>_xll.qlCalendarAdvance(Calendar,AP408,AN409,"f",,Trigger)</f>
        <v>42822</v>
      </c>
      <c r="AQ409" s="98" t="e">
        <f>_xll.qlInterestRateIndexMaturity($AT$1,AP409,Trigger)</f>
        <v>#VALUE!</v>
      </c>
      <c r="AR409" s="242" t="e">
        <f>_xll.qlIndexFixing($AT$1,AO409,TRUE,_xll.ohTrigger(Trigger,Trigger1M))</f>
        <v>#VALUE!</v>
      </c>
      <c r="AS409" s="242" t="e">
        <f>IFERROR(_xll.qlIndexFixing($AT$2,AO409,TRUE,_xll.ohTrigger(Trigger,Trigger1M)),#N/A)</f>
        <v>#N/A</v>
      </c>
    </row>
    <row r="410" spans="40:45" x14ac:dyDescent="0.2">
      <c r="AN410" s="97" t="s">
        <v>197</v>
      </c>
      <c r="AO410" s="98" t="e">
        <f>_xll.qlInterestRateIndexFixingDate($AT$1,AP410,Trigger)</f>
        <v>#VALUE!</v>
      </c>
      <c r="AP410" s="98">
        <f>_xll.qlCalendarAdvance(Calendar,AP409,AN410,"f",,Trigger)</f>
        <v>42823</v>
      </c>
      <c r="AQ410" s="98" t="e">
        <f>_xll.qlInterestRateIndexMaturity($AT$1,AP410,Trigger)</f>
        <v>#VALUE!</v>
      </c>
      <c r="AR410" s="242" t="e">
        <f>_xll.qlIndexFixing($AT$1,AO410,TRUE,_xll.ohTrigger(Trigger,Trigger1M))</f>
        <v>#VALUE!</v>
      </c>
      <c r="AS410" s="242" t="e">
        <f>IFERROR(_xll.qlIndexFixing($AT$2,AO410,TRUE,_xll.ohTrigger(Trigger,Trigger1M)),#N/A)</f>
        <v>#N/A</v>
      </c>
    </row>
    <row r="411" spans="40:45" x14ac:dyDescent="0.2">
      <c r="AN411" s="97" t="s">
        <v>197</v>
      </c>
      <c r="AO411" s="98" t="e">
        <f>_xll.qlInterestRateIndexFixingDate($AT$1,AP411,Trigger)</f>
        <v>#VALUE!</v>
      </c>
      <c r="AP411" s="98">
        <f>_xll.qlCalendarAdvance(Calendar,AP410,AN411,"f",,Trigger)</f>
        <v>42824</v>
      </c>
      <c r="AQ411" s="98" t="e">
        <f>_xll.qlInterestRateIndexMaturity($AT$1,AP411,Trigger)</f>
        <v>#VALUE!</v>
      </c>
      <c r="AR411" s="242" t="e">
        <f>_xll.qlIndexFixing($AT$1,AO411,TRUE,_xll.ohTrigger(Trigger,Trigger1M))</f>
        <v>#VALUE!</v>
      </c>
      <c r="AS411" s="242" t="e">
        <f>IFERROR(_xll.qlIndexFixing($AT$2,AO411,TRUE,_xll.ohTrigger(Trigger,Trigger1M)),#N/A)</f>
        <v>#N/A</v>
      </c>
    </row>
    <row r="412" spans="40:45" x14ac:dyDescent="0.2">
      <c r="AN412" s="97" t="s">
        <v>197</v>
      </c>
      <c r="AO412" s="98" t="e">
        <f>_xll.qlInterestRateIndexFixingDate($AT$1,AP412,Trigger)</f>
        <v>#VALUE!</v>
      </c>
      <c r="AP412" s="98">
        <f>_xll.qlCalendarAdvance(Calendar,AP411,AN412,"f",,Trigger)</f>
        <v>42825</v>
      </c>
      <c r="AQ412" s="98" t="e">
        <f>_xll.qlInterestRateIndexMaturity($AT$1,AP412,Trigger)</f>
        <v>#VALUE!</v>
      </c>
      <c r="AR412" s="242" t="e">
        <f>_xll.qlIndexFixing($AT$1,AO412,TRUE,_xll.ohTrigger(Trigger,Trigger1M))</f>
        <v>#VALUE!</v>
      </c>
      <c r="AS412" s="242" t="e">
        <f>IFERROR(_xll.qlIndexFixing($AT$2,AO412,TRUE,_xll.ohTrigger(Trigger,Trigger1M)),#N/A)</f>
        <v>#N/A</v>
      </c>
    </row>
    <row r="413" spans="40:45" x14ac:dyDescent="0.2">
      <c r="AN413" s="97" t="s">
        <v>197</v>
      </c>
      <c r="AO413" s="98" t="e">
        <f>_xll.qlInterestRateIndexFixingDate($AT$1,AP413,Trigger)</f>
        <v>#VALUE!</v>
      </c>
      <c r="AP413" s="98">
        <f>_xll.qlCalendarAdvance(Calendar,AP412,AN413,"f",,Trigger)</f>
        <v>42828</v>
      </c>
      <c r="AQ413" s="98" t="e">
        <f>_xll.qlInterestRateIndexMaturity($AT$1,AP413,Trigger)</f>
        <v>#VALUE!</v>
      </c>
      <c r="AR413" s="242" t="e">
        <f>_xll.qlIndexFixing($AT$1,AO413,TRUE,_xll.ohTrigger(Trigger,Trigger1M))</f>
        <v>#VALUE!</v>
      </c>
      <c r="AS413" s="242" t="e">
        <f>IFERROR(_xll.qlIndexFixing($AT$2,AO413,TRUE,_xll.ohTrigger(Trigger,Trigger1M)),#N/A)</f>
        <v>#N/A</v>
      </c>
    </row>
    <row r="414" spans="40:45" x14ac:dyDescent="0.2">
      <c r="AN414" s="97" t="s">
        <v>197</v>
      </c>
      <c r="AO414" s="98" t="e">
        <f>_xll.qlInterestRateIndexFixingDate($AT$1,AP414,Trigger)</f>
        <v>#VALUE!</v>
      </c>
      <c r="AP414" s="98">
        <f>_xll.qlCalendarAdvance(Calendar,AP413,AN414,"f",,Trigger)</f>
        <v>42829</v>
      </c>
      <c r="AQ414" s="98" t="e">
        <f>_xll.qlInterestRateIndexMaturity($AT$1,AP414,Trigger)</f>
        <v>#VALUE!</v>
      </c>
      <c r="AR414" s="242" t="e">
        <f>_xll.qlIndexFixing($AT$1,AO414,TRUE,_xll.ohTrigger(Trigger,Trigger1M))</f>
        <v>#VALUE!</v>
      </c>
      <c r="AS414" s="242" t="e">
        <f>IFERROR(_xll.qlIndexFixing($AT$2,AO414,TRUE,_xll.ohTrigger(Trigger,Trigger1M)),#N/A)</f>
        <v>#N/A</v>
      </c>
    </row>
    <row r="415" spans="40:45" x14ac:dyDescent="0.2">
      <c r="AN415" s="97" t="s">
        <v>197</v>
      </c>
      <c r="AO415" s="98" t="e">
        <f>_xll.qlInterestRateIndexFixingDate($AT$1,AP415,Trigger)</f>
        <v>#VALUE!</v>
      </c>
      <c r="AP415" s="98">
        <f>_xll.qlCalendarAdvance(Calendar,AP414,AN415,"f",,Trigger)</f>
        <v>42830</v>
      </c>
      <c r="AQ415" s="98" t="e">
        <f>_xll.qlInterestRateIndexMaturity($AT$1,AP415,Trigger)</f>
        <v>#VALUE!</v>
      </c>
      <c r="AR415" s="242" t="e">
        <f>_xll.qlIndexFixing($AT$1,AO415,TRUE,_xll.ohTrigger(Trigger,Trigger1M))</f>
        <v>#VALUE!</v>
      </c>
      <c r="AS415" s="242" t="e">
        <f>IFERROR(_xll.qlIndexFixing($AT$2,AO415,TRUE,_xll.ohTrigger(Trigger,Trigger1M)),#N/A)</f>
        <v>#N/A</v>
      </c>
    </row>
    <row r="416" spans="40:45" x14ac:dyDescent="0.2">
      <c r="AN416" s="97" t="s">
        <v>197</v>
      </c>
      <c r="AO416" s="98" t="e">
        <f>_xll.qlInterestRateIndexFixingDate($AT$1,AP416,Trigger)</f>
        <v>#VALUE!</v>
      </c>
      <c r="AP416" s="98">
        <f>_xll.qlCalendarAdvance(Calendar,AP415,AN416,"f",,Trigger)</f>
        <v>42831</v>
      </c>
      <c r="AQ416" s="98" t="e">
        <f>_xll.qlInterestRateIndexMaturity($AT$1,AP416,Trigger)</f>
        <v>#VALUE!</v>
      </c>
      <c r="AR416" s="242" t="e">
        <f>_xll.qlIndexFixing($AT$1,AO416,TRUE,_xll.ohTrigger(Trigger,Trigger1M))</f>
        <v>#VALUE!</v>
      </c>
      <c r="AS416" s="242" t="e">
        <f>IFERROR(_xll.qlIndexFixing($AT$2,AO416,TRUE,_xll.ohTrigger(Trigger,Trigger1M)),#N/A)</f>
        <v>#N/A</v>
      </c>
    </row>
    <row r="417" spans="40:45" x14ac:dyDescent="0.2">
      <c r="AN417" s="97" t="s">
        <v>197</v>
      </c>
      <c r="AO417" s="98" t="e">
        <f>_xll.qlInterestRateIndexFixingDate($AT$1,AP417,Trigger)</f>
        <v>#VALUE!</v>
      </c>
      <c r="AP417" s="98">
        <f>_xll.qlCalendarAdvance(Calendar,AP416,AN417,"f",,Trigger)</f>
        <v>42832</v>
      </c>
      <c r="AQ417" s="98" t="e">
        <f>_xll.qlInterestRateIndexMaturity($AT$1,AP417,Trigger)</f>
        <v>#VALUE!</v>
      </c>
      <c r="AR417" s="242" t="e">
        <f>_xll.qlIndexFixing($AT$1,AO417,TRUE,_xll.ohTrigger(Trigger,Trigger1M))</f>
        <v>#VALUE!</v>
      </c>
      <c r="AS417" s="242" t="e">
        <f>IFERROR(_xll.qlIndexFixing($AT$2,AO417,TRUE,_xll.ohTrigger(Trigger,Trigger1M)),#N/A)</f>
        <v>#N/A</v>
      </c>
    </row>
    <row r="418" spans="40:45" x14ac:dyDescent="0.2">
      <c r="AN418" s="97" t="s">
        <v>197</v>
      </c>
      <c r="AO418" s="98" t="e">
        <f>_xll.qlInterestRateIndexFixingDate($AT$1,AP418,Trigger)</f>
        <v>#VALUE!</v>
      </c>
      <c r="AP418" s="98">
        <f>_xll.qlCalendarAdvance(Calendar,AP417,AN418,"f",,Trigger)</f>
        <v>42835</v>
      </c>
      <c r="AQ418" s="98" t="e">
        <f>_xll.qlInterestRateIndexMaturity($AT$1,AP418,Trigger)</f>
        <v>#VALUE!</v>
      </c>
      <c r="AR418" s="242" t="e">
        <f>_xll.qlIndexFixing($AT$1,AO418,TRUE,_xll.ohTrigger(Trigger,Trigger1M))</f>
        <v>#VALUE!</v>
      </c>
      <c r="AS418" s="242" t="e">
        <f>IFERROR(_xll.qlIndexFixing($AT$2,AO418,TRUE,_xll.ohTrigger(Trigger,Trigger1M)),#N/A)</f>
        <v>#N/A</v>
      </c>
    </row>
    <row r="419" spans="40:45" x14ac:dyDescent="0.2">
      <c r="AN419" s="97" t="s">
        <v>197</v>
      </c>
      <c r="AO419" s="98" t="e">
        <f>_xll.qlInterestRateIndexFixingDate($AT$1,AP419,Trigger)</f>
        <v>#VALUE!</v>
      </c>
      <c r="AP419" s="98">
        <f>_xll.qlCalendarAdvance(Calendar,AP418,AN419,"f",,Trigger)</f>
        <v>42836</v>
      </c>
      <c r="AQ419" s="98" t="e">
        <f>_xll.qlInterestRateIndexMaturity($AT$1,AP419,Trigger)</f>
        <v>#VALUE!</v>
      </c>
      <c r="AR419" s="242" t="e">
        <f>_xll.qlIndexFixing($AT$1,AO419,TRUE,_xll.ohTrigger(Trigger,Trigger1M))</f>
        <v>#VALUE!</v>
      </c>
      <c r="AS419" s="242" t="e">
        <f>IFERROR(_xll.qlIndexFixing($AT$2,AO419,TRUE,_xll.ohTrigger(Trigger,Trigger1M)),#N/A)</f>
        <v>#N/A</v>
      </c>
    </row>
    <row r="420" spans="40:45" x14ac:dyDescent="0.2">
      <c r="AN420" s="97" t="s">
        <v>197</v>
      </c>
      <c r="AO420" s="98" t="e">
        <f>_xll.qlInterestRateIndexFixingDate($AT$1,AP420,Trigger)</f>
        <v>#VALUE!</v>
      </c>
      <c r="AP420" s="98">
        <f>_xll.qlCalendarAdvance(Calendar,AP419,AN420,"f",,Trigger)</f>
        <v>42837</v>
      </c>
      <c r="AQ420" s="98" t="e">
        <f>_xll.qlInterestRateIndexMaturity($AT$1,AP420,Trigger)</f>
        <v>#VALUE!</v>
      </c>
      <c r="AR420" s="242" t="e">
        <f>_xll.qlIndexFixing($AT$1,AO420,TRUE,_xll.ohTrigger(Trigger,Trigger1M))</f>
        <v>#VALUE!</v>
      </c>
      <c r="AS420" s="242" t="e">
        <f>IFERROR(_xll.qlIndexFixing($AT$2,AO420,TRUE,_xll.ohTrigger(Trigger,Trigger1M)),#N/A)</f>
        <v>#N/A</v>
      </c>
    </row>
    <row r="421" spans="40:45" x14ac:dyDescent="0.2">
      <c r="AN421" s="97" t="s">
        <v>197</v>
      </c>
      <c r="AO421" s="98" t="e">
        <f>_xll.qlInterestRateIndexFixingDate($AT$1,AP421,Trigger)</f>
        <v>#VALUE!</v>
      </c>
      <c r="AP421" s="98">
        <f>_xll.qlCalendarAdvance(Calendar,AP420,AN421,"f",,Trigger)</f>
        <v>42838</v>
      </c>
      <c r="AQ421" s="98" t="e">
        <f>_xll.qlInterestRateIndexMaturity($AT$1,AP421,Trigger)</f>
        <v>#VALUE!</v>
      </c>
      <c r="AR421" s="242" t="e">
        <f>_xll.qlIndexFixing($AT$1,AO421,TRUE,_xll.ohTrigger(Trigger,Trigger1M))</f>
        <v>#VALUE!</v>
      </c>
      <c r="AS421" s="242" t="e">
        <f>IFERROR(_xll.qlIndexFixing($AT$2,AO421,TRUE,_xll.ohTrigger(Trigger,Trigger1M)),#N/A)</f>
        <v>#N/A</v>
      </c>
    </row>
    <row r="422" spans="40:45" x14ac:dyDescent="0.2">
      <c r="AN422" s="97" t="s">
        <v>197</v>
      </c>
      <c r="AO422" s="98" t="e">
        <f>_xll.qlInterestRateIndexFixingDate($AT$1,AP422,Trigger)</f>
        <v>#VALUE!</v>
      </c>
      <c r="AP422" s="98">
        <f>_xll.qlCalendarAdvance(Calendar,AP421,AN422,"f",,Trigger)</f>
        <v>42843</v>
      </c>
      <c r="AQ422" s="98" t="e">
        <f>_xll.qlInterestRateIndexMaturity($AT$1,AP422,Trigger)</f>
        <v>#VALUE!</v>
      </c>
      <c r="AR422" s="242" t="e">
        <f>_xll.qlIndexFixing($AT$1,AO422,TRUE,_xll.ohTrigger(Trigger,Trigger1M))</f>
        <v>#VALUE!</v>
      </c>
      <c r="AS422" s="242" t="e">
        <f>IFERROR(_xll.qlIndexFixing($AT$2,AO422,TRUE,_xll.ohTrigger(Trigger,Trigger1M)),#N/A)</f>
        <v>#N/A</v>
      </c>
    </row>
    <row r="423" spans="40:45" x14ac:dyDescent="0.2">
      <c r="AN423" s="97" t="s">
        <v>197</v>
      </c>
      <c r="AO423" s="98" t="e">
        <f>_xll.qlInterestRateIndexFixingDate($AT$1,AP423,Trigger)</f>
        <v>#VALUE!</v>
      </c>
      <c r="AP423" s="98">
        <f>_xll.qlCalendarAdvance(Calendar,AP422,AN423,"f",,Trigger)</f>
        <v>42844</v>
      </c>
      <c r="AQ423" s="98" t="e">
        <f>_xll.qlInterestRateIndexMaturity($AT$1,AP423,Trigger)</f>
        <v>#VALUE!</v>
      </c>
      <c r="AR423" s="242" t="e">
        <f>_xll.qlIndexFixing($AT$1,AO423,TRUE,_xll.ohTrigger(Trigger,Trigger1M))</f>
        <v>#VALUE!</v>
      </c>
      <c r="AS423" s="242" t="e">
        <f>IFERROR(_xll.qlIndexFixing($AT$2,AO423,TRUE,_xll.ohTrigger(Trigger,Trigger1M)),#N/A)</f>
        <v>#N/A</v>
      </c>
    </row>
    <row r="424" spans="40:45" x14ac:dyDescent="0.2">
      <c r="AN424" s="97" t="s">
        <v>197</v>
      </c>
      <c r="AO424" s="98" t="e">
        <f>_xll.qlInterestRateIndexFixingDate($AT$1,AP424,Trigger)</f>
        <v>#VALUE!</v>
      </c>
      <c r="AP424" s="98">
        <f>_xll.qlCalendarAdvance(Calendar,AP423,AN424,"f",,Trigger)</f>
        <v>42845</v>
      </c>
      <c r="AQ424" s="98" t="e">
        <f>_xll.qlInterestRateIndexMaturity($AT$1,AP424,Trigger)</f>
        <v>#VALUE!</v>
      </c>
      <c r="AR424" s="242" t="e">
        <f>_xll.qlIndexFixing($AT$1,AO424,TRUE,_xll.ohTrigger(Trigger,Trigger1M))</f>
        <v>#VALUE!</v>
      </c>
      <c r="AS424" s="242" t="e">
        <f>IFERROR(_xll.qlIndexFixing($AT$2,AO424,TRUE,_xll.ohTrigger(Trigger,Trigger1M)),#N/A)</f>
        <v>#N/A</v>
      </c>
    </row>
    <row r="425" spans="40:45" x14ac:dyDescent="0.2">
      <c r="AN425" s="97" t="s">
        <v>197</v>
      </c>
      <c r="AO425" s="98" t="e">
        <f>_xll.qlInterestRateIndexFixingDate($AT$1,AP425,Trigger)</f>
        <v>#VALUE!</v>
      </c>
      <c r="AP425" s="98">
        <f>_xll.qlCalendarAdvance(Calendar,AP424,AN425,"f",,Trigger)</f>
        <v>42846</v>
      </c>
      <c r="AQ425" s="98" t="e">
        <f>_xll.qlInterestRateIndexMaturity($AT$1,AP425,Trigger)</f>
        <v>#VALUE!</v>
      </c>
      <c r="AR425" s="242" t="e">
        <f>_xll.qlIndexFixing($AT$1,AO425,TRUE,_xll.ohTrigger(Trigger,Trigger1M))</f>
        <v>#VALUE!</v>
      </c>
      <c r="AS425" s="242" t="e">
        <f>IFERROR(_xll.qlIndexFixing($AT$2,AO425,TRUE,_xll.ohTrigger(Trigger,Trigger1M)),#N/A)</f>
        <v>#N/A</v>
      </c>
    </row>
    <row r="426" spans="40:45" x14ac:dyDescent="0.2">
      <c r="AN426" s="97" t="s">
        <v>197</v>
      </c>
      <c r="AO426" s="98" t="e">
        <f>_xll.qlInterestRateIndexFixingDate($AT$1,AP426,Trigger)</f>
        <v>#VALUE!</v>
      </c>
      <c r="AP426" s="98">
        <f>_xll.qlCalendarAdvance(Calendar,AP425,AN426,"f",,Trigger)</f>
        <v>42849</v>
      </c>
      <c r="AQ426" s="98" t="e">
        <f>_xll.qlInterestRateIndexMaturity($AT$1,AP426,Trigger)</f>
        <v>#VALUE!</v>
      </c>
      <c r="AR426" s="242" t="e">
        <f>_xll.qlIndexFixing($AT$1,AO426,TRUE,_xll.ohTrigger(Trigger,Trigger1M))</f>
        <v>#VALUE!</v>
      </c>
      <c r="AS426" s="242" t="e">
        <f>IFERROR(_xll.qlIndexFixing($AT$2,AO426,TRUE,_xll.ohTrigger(Trigger,Trigger1M)),#N/A)</f>
        <v>#N/A</v>
      </c>
    </row>
    <row r="427" spans="40:45" x14ac:dyDescent="0.2">
      <c r="AN427" s="97" t="s">
        <v>197</v>
      </c>
      <c r="AO427" s="98" t="e">
        <f>_xll.qlInterestRateIndexFixingDate($AT$1,AP427,Trigger)</f>
        <v>#VALUE!</v>
      </c>
      <c r="AP427" s="98">
        <f>_xll.qlCalendarAdvance(Calendar,AP426,AN427,"f",,Trigger)</f>
        <v>42850</v>
      </c>
      <c r="AQ427" s="98" t="e">
        <f>_xll.qlInterestRateIndexMaturity($AT$1,AP427,Trigger)</f>
        <v>#VALUE!</v>
      </c>
      <c r="AR427" s="242" t="e">
        <f>_xll.qlIndexFixing($AT$1,AO427,TRUE,_xll.ohTrigger(Trigger,Trigger1M))</f>
        <v>#VALUE!</v>
      </c>
      <c r="AS427" s="242" t="e">
        <f>IFERROR(_xll.qlIndexFixing($AT$2,AO427,TRUE,_xll.ohTrigger(Trigger,Trigger1M)),#N/A)</f>
        <v>#N/A</v>
      </c>
    </row>
    <row r="428" spans="40:45" x14ac:dyDescent="0.2">
      <c r="AN428" s="97" t="s">
        <v>197</v>
      </c>
      <c r="AO428" s="98" t="e">
        <f>_xll.qlInterestRateIndexFixingDate($AT$1,AP428,Trigger)</f>
        <v>#VALUE!</v>
      </c>
      <c r="AP428" s="98">
        <f>_xll.qlCalendarAdvance(Calendar,AP427,AN428,"f",,Trigger)</f>
        <v>42851</v>
      </c>
      <c r="AQ428" s="98" t="e">
        <f>_xll.qlInterestRateIndexMaturity($AT$1,AP428,Trigger)</f>
        <v>#VALUE!</v>
      </c>
      <c r="AR428" s="242" t="e">
        <f>_xll.qlIndexFixing($AT$1,AO428,TRUE,_xll.ohTrigger(Trigger,Trigger1M))</f>
        <v>#VALUE!</v>
      </c>
      <c r="AS428" s="242" t="e">
        <f>IFERROR(_xll.qlIndexFixing($AT$2,AO428,TRUE,_xll.ohTrigger(Trigger,Trigger1M)),#N/A)</f>
        <v>#N/A</v>
      </c>
    </row>
    <row r="429" spans="40:45" x14ac:dyDescent="0.2">
      <c r="AN429" s="97" t="s">
        <v>197</v>
      </c>
      <c r="AO429" s="98" t="e">
        <f>_xll.qlInterestRateIndexFixingDate($AT$1,AP429,Trigger)</f>
        <v>#VALUE!</v>
      </c>
      <c r="AP429" s="98">
        <f>_xll.qlCalendarAdvance(Calendar,AP428,AN429,"f",,Trigger)</f>
        <v>42852</v>
      </c>
      <c r="AQ429" s="98" t="e">
        <f>_xll.qlInterestRateIndexMaturity($AT$1,AP429,Trigger)</f>
        <v>#VALUE!</v>
      </c>
      <c r="AR429" s="242" t="e">
        <f>_xll.qlIndexFixing($AT$1,AO429,TRUE,_xll.ohTrigger(Trigger,Trigger1M))</f>
        <v>#VALUE!</v>
      </c>
      <c r="AS429" s="242" t="e">
        <f>IFERROR(_xll.qlIndexFixing($AT$2,AO429,TRUE,_xll.ohTrigger(Trigger,Trigger1M)),#N/A)</f>
        <v>#N/A</v>
      </c>
    </row>
    <row r="430" spans="40:45" x14ac:dyDescent="0.2">
      <c r="AN430" s="97" t="s">
        <v>197</v>
      </c>
      <c r="AO430" s="98" t="e">
        <f>_xll.qlInterestRateIndexFixingDate($AT$1,AP430,Trigger)</f>
        <v>#VALUE!</v>
      </c>
      <c r="AP430" s="98">
        <f>_xll.qlCalendarAdvance(Calendar,AP429,AN430,"f",,Trigger)</f>
        <v>42853</v>
      </c>
      <c r="AQ430" s="98" t="e">
        <f>_xll.qlInterestRateIndexMaturity($AT$1,AP430,Trigger)</f>
        <v>#VALUE!</v>
      </c>
      <c r="AR430" s="242" t="e">
        <f>_xll.qlIndexFixing($AT$1,AO430,TRUE,_xll.ohTrigger(Trigger,Trigger1M))</f>
        <v>#VALUE!</v>
      </c>
      <c r="AS430" s="242" t="e">
        <f>IFERROR(_xll.qlIndexFixing($AT$2,AO430,TRUE,_xll.ohTrigger(Trigger,Trigger1M)),#N/A)</f>
        <v>#N/A</v>
      </c>
    </row>
    <row r="431" spans="40:45" x14ac:dyDescent="0.2">
      <c r="AN431" s="97" t="s">
        <v>197</v>
      </c>
      <c r="AO431" s="98" t="e">
        <f>_xll.qlInterestRateIndexFixingDate($AT$1,AP431,Trigger)</f>
        <v>#VALUE!</v>
      </c>
      <c r="AP431" s="98">
        <f>_xll.qlCalendarAdvance(Calendar,AP430,AN431,"f",,Trigger)</f>
        <v>42857</v>
      </c>
      <c r="AQ431" s="98" t="e">
        <f>_xll.qlInterestRateIndexMaturity($AT$1,AP431,Trigger)</f>
        <v>#VALUE!</v>
      </c>
      <c r="AR431" s="242" t="e">
        <f>_xll.qlIndexFixing($AT$1,AO431,TRUE,_xll.ohTrigger(Trigger,Trigger1M))</f>
        <v>#VALUE!</v>
      </c>
      <c r="AS431" s="242" t="e">
        <f>IFERROR(_xll.qlIndexFixing($AT$2,AO431,TRUE,_xll.ohTrigger(Trigger,Trigger1M)),#N/A)</f>
        <v>#N/A</v>
      </c>
    </row>
    <row r="432" spans="40:45" x14ac:dyDescent="0.2">
      <c r="AN432" s="97" t="s">
        <v>197</v>
      </c>
      <c r="AO432" s="98" t="e">
        <f>_xll.qlInterestRateIndexFixingDate($AT$1,AP432,Trigger)</f>
        <v>#VALUE!</v>
      </c>
      <c r="AP432" s="98">
        <f>_xll.qlCalendarAdvance(Calendar,AP431,AN432,"f",,Trigger)</f>
        <v>42858</v>
      </c>
      <c r="AQ432" s="98" t="e">
        <f>_xll.qlInterestRateIndexMaturity($AT$1,AP432,Trigger)</f>
        <v>#VALUE!</v>
      </c>
      <c r="AR432" s="242" t="e">
        <f>_xll.qlIndexFixing($AT$1,AO432,TRUE,_xll.ohTrigger(Trigger,Trigger1M))</f>
        <v>#VALUE!</v>
      </c>
      <c r="AS432" s="242" t="e">
        <f>IFERROR(_xll.qlIndexFixing($AT$2,AO432,TRUE,_xll.ohTrigger(Trigger,Trigger1M)),#N/A)</f>
        <v>#N/A</v>
      </c>
    </row>
    <row r="433" spans="40:45" x14ac:dyDescent="0.2">
      <c r="AN433" s="97" t="s">
        <v>197</v>
      </c>
      <c r="AO433" s="98" t="e">
        <f>_xll.qlInterestRateIndexFixingDate($AT$1,AP433,Trigger)</f>
        <v>#VALUE!</v>
      </c>
      <c r="AP433" s="98">
        <f>_xll.qlCalendarAdvance(Calendar,AP432,AN433,"f",,Trigger)</f>
        <v>42859</v>
      </c>
      <c r="AQ433" s="98" t="e">
        <f>_xll.qlInterestRateIndexMaturity($AT$1,AP433,Trigger)</f>
        <v>#VALUE!</v>
      </c>
      <c r="AR433" s="242" t="e">
        <f>_xll.qlIndexFixing($AT$1,AO433,TRUE,_xll.ohTrigger(Trigger,Trigger1M))</f>
        <v>#VALUE!</v>
      </c>
      <c r="AS433" s="242" t="e">
        <f>IFERROR(_xll.qlIndexFixing($AT$2,AO433,TRUE,_xll.ohTrigger(Trigger,Trigger1M)),#N/A)</f>
        <v>#N/A</v>
      </c>
    </row>
    <row r="434" spans="40:45" x14ac:dyDescent="0.2">
      <c r="AN434" s="97" t="s">
        <v>197</v>
      </c>
      <c r="AO434" s="98" t="e">
        <f>_xll.qlInterestRateIndexFixingDate($AT$1,AP434,Trigger)</f>
        <v>#VALUE!</v>
      </c>
      <c r="AP434" s="98">
        <f>_xll.qlCalendarAdvance(Calendar,AP433,AN434,"f",,Trigger)</f>
        <v>42860</v>
      </c>
      <c r="AQ434" s="98" t="e">
        <f>_xll.qlInterestRateIndexMaturity($AT$1,AP434,Trigger)</f>
        <v>#VALUE!</v>
      </c>
      <c r="AR434" s="242" t="e">
        <f>_xll.qlIndexFixing($AT$1,AO434,TRUE,_xll.ohTrigger(Trigger,Trigger1M))</f>
        <v>#VALUE!</v>
      </c>
      <c r="AS434" s="242" t="e">
        <f>IFERROR(_xll.qlIndexFixing($AT$2,AO434,TRUE,_xll.ohTrigger(Trigger,Trigger1M)),#N/A)</f>
        <v>#N/A</v>
      </c>
    </row>
    <row r="435" spans="40:45" x14ac:dyDescent="0.2">
      <c r="AN435" s="97" t="s">
        <v>197</v>
      </c>
      <c r="AO435" s="98" t="e">
        <f>_xll.qlInterestRateIndexFixingDate($AT$1,AP435,Trigger)</f>
        <v>#VALUE!</v>
      </c>
      <c r="AP435" s="98">
        <f>_xll.qlCalendarAdvance(Calendar,AP434,AN435,"f",,Trigger)</f>
        <v>42863</v>
      </c>
      <c r="AQ435" s="98" t="e">
        <f>_xll.qlInterestRateIndexMaturity($AT$1,AP435,Trigger)</f>
        <v>#VALUE!</v>
      </c>
      <c r="AR435" s="242" t="e">
        <f>_xll.qlIndexFixing($AT$1,AO435,TRUE,_xll.ohTrigger(Trigger,Trigger1M))</f>
        <v>#VALUE!</v>
      </c>
      <c r="AS435" s="242" t="e">
        <f>IFERROR(_xll.qlIndexFixing($AT$2,AO435,TRUE,_xll.ohTrigger(Trigger,Trigger1M)),#N/A)</f>
        <v>#N/A</v>
      </c>
    </row>
    <row r="436" spans="40:45" x14ac:dyDescent="0.2">
      <c r="AN436" s="97" t="s">
        <v>197</v>
      </c>
      <c r="AO436" s="98" t="e">
        <f>_xll.qlInterestRateIndexFixingDate($AT$1,AP436,Trigger)</f>
        <v>#VALUE!</v>
      </c>
      <c r="AP436" s="98">
        <f>_xll.qlCalendarAdvance(Calendar,AP435,AN436,"f",,Trigger)</f>
        <v>42864</v>
      </c>
      <c r="AQ436" s="98" t="e">
        <f>_xll.qlInterestRateIndexMaturity($AT$1,AP436,Trigger)</f>
        <v>#VALUE!</v>
      </c>
      <c r="AR436" s="242" t="e">
        <f>_xll.qlIndexFixing($AT$1,AO436,TRUE,_xll.ohTrigger(Trigger,Trigger1M))</f>
        <v>#VALUE!</v>
      </c>
      <c r="AS436" s="242" t="e">
        <f>IFERROR(_xll.qlIndexFixing($AT$2,AO436,TRUE,_xll.ohTrigger(Trigger,Trigger1M)),#N/A)</f>
        <v>#N/A</v>
      </c>
    </row>
    <row r="437" spans="40:45" x14ac:dyDescent="0.2">
      <c r="AN437" s="97" t="s">
        <v>197</v>
      </c>
      <c r="AO437" s="98" t="e">
        <f>_xll.qlInterestRateIndexFixingDate($AT$1,AP437,Trigger)</f>
        <v>#VALUE!</v>
      </c>
      <c r="AP437" s="98">
        <f>_xll.qlCalendarAdvance(Calendar,AP436,AN437,"f",,Trigger)</f>
        <v>42865</v>
      </c>
      <c r="AQ437" s="98" t="e">
        <f>_xll.qlInterestRateIndexMaturity($AT$1,AP437,Trigger)</f>
        <v>#VALUE!</v>
      </c>
      <c r="AR437" s="242" t="e">
        <f>_xll.qlIndexFixing($AT$1,AO437,TRUE,_xll.ohTrigger(Trigger,Trigger1M))</f>
        <v>#VALUE!</v>
      </c>
      <c r="AS437" s="242" t="e">
        <f>IFERROR(_xll.qlIndexFixing($AT$2,AO437,TRUE,_xll.ohTrigger(Trigger,Trigger1M)),#N/A)</f>
        <v>#N/A</v>
      </c>
    </row>
    <row r="438" spans="40:45" x14ac:dyDescent="0.2">
      <c r="AN438" s="97" t="s">
        <v>197</v>
      </c>
      <c r="AO438" s="98" t="e">
        <f>_xll.qlInterestRateIndexFixingDate($AT$1,AP438,Trigger)</f>
        <v>#VALUE!</v>
      </c>
      <c r="AP438" s="98">
        <f>_xll.qlCalendarAdvance(Calendar,AP437,AN438,"f",,Trigger)</f>
        <v>42866</v>
      </c>
      <c r="AQ438" s="98" t="e">
        <f>_xll.qlInterestRateIndexMaturity($AT$1,AP438,Trigger)</f>
        <v>#VALUE!</v>
      </c>
      <c r="AR438" s="242" t="e">
        <f>_xll.qlIndexFixing($AT$1,AO438,TRUE,_xll.ohTrigger(Trigger,Trigger1M))</f>
        <v>#VALUE!</v>
      </c>
      <c r="AS438" s="242" t="e">
        <f>IFERROR(_xll.qlIndexFixing($AT$2,AO438,TRUE,_xll.ohTrigger(Trigger,Trigger1M)),#N/A)</f>
        <v>#N/A</v>
      </c>
    </row>
    <row r="439" spans="40:45" x14ac:dyDescent="0.2">
      <c r="AN439" s="97" t="s">
        <v>197</v>
      </c>
      <c r="AO439" s="98" t="e">
        <f>_xll.qlInterestRateIndexFixingDate($AT$1,AP439,Trigger)</f>
        <v>#VALUE!</v>
      </c>
      <c r="AP439" s="98">
        <f>_xll.qlCalendarAdvance(Calendar,AP438,AN439,"f",,Trigger)</f>
        <v>42867</v>
      </c>
      <c r="AQ439" s="98" t="e">
        <f>_xll.qlInterestRateIndexMaturity($AT$1,AP439,Trigger)</f>
        <v>#VALUE!</v>
      </c>
      <c r="AR439" s="242" t="e">
        <f>_xll.qlIndexFixing($AT$1,AO439,TRUE,_xll.ohTrigger(Trigger,Trigger1M))</f>
        <v>#VALUE!</v>
      </c>
      <c r="AS439" s="242" t="e">
        <f>IFERROR(_xll.qlIndexFixing($AT$2,AO439,TRUE,_xll.ohTrigger(Trigger,Trigger1M)),#N/A)</f>
        <v>#N/A</v>
      </c>
    </row>
    <row r="440" spans="40:45" x14ac:dyDescent="0.2">
      <c r="AN440" s="97" t="s">
        <v>197</v>
      </c>
      <c r="AO440" s="98" t="e">
        <f>_xll.qlInterestRateIndexFixingDate($AT$1,AP440,Trigger)</f>
        <v>#VALUE!</v>
      </c>
      <c r="AP440" s="98">
        <f>_xll.qlCalendarAdvance(Calendar,AP439,AN440,"f",,Trigger)</f>
        <v>42870</v>
      </c>
      <c r="AQ440" s="98" t="e">
        <f>_xll.qlInterestRateIndexMaturity($AT$1,AP440,Trigger)</f>
        <v>#VALUE!</v>
      </c>
      <c r="AR440" s="242" t="e">
        <f>_xll.qlIndexFixing($AT$1,AO440,TRUE,_xll.ohTrigger(Trigger,Trigger1M))</f>
        <v>#VALUE!</v>
      </c>
      <c r="AS440" s="242" t="e">
        <f>IFERROR(_xll.qlIndexFixing($AT$2,AO440,TRUE,_xll.ohTrigger(Trigger,Trigger1M)),#N/A)</f>
        <v>#N/A</v>
      </c>
    </row>
    <row r="441" spans="40:45" x14ac:dyDescent="0.2">
      <c r="AN441" s="97" t="s">
        <v>197</v>
      </c>
      <c r="AO441" s="98" t="e">
        <f>_xll.qlInterestRateIndexFixingDate($AT$1,AP441,Trigger)</f>
        <v>#VALUE!</v>
      </c>
      <c r="AP441" s="98">
        <f>_xll.qlCalendarAdvance(Calendar,AP440,AN441,"f",,Trigger)</f>
        <v>42871</v>
      </c>
      <c r="AQ441" s="98" t="e">
        <f>_xll.qlInterestRateIndexMaturity($AT$1,AP441,Trigger)</f>
        <v>#VALUE!</v>
      </c>
      <c r="AR441" s="242" t="e">
        <f>_xll.qlIndexFixing($AT$1,AO441,TRUE,_xll.ohTrigger(Trigger,Trigger1M))</f>
        <v>#VALUE!</v>
      </c>
      <c r="AS441" s="242" t="e">
        <f>IFERROR(_xll.qlIndexFixing($AT$2,AO441,TRUE,_xll.ohTrigger(Trigger,Trigger1M)),#N/A)</f>
        <v>#N/A</v>
      </c>
    </row>
    <row r="442" spans="40:45" x14ac:dyDescent="0.2">
      <c r="AN442" s="97" t="s">
        <v>197</v>
      </c>
      <c r="AO442" s="98" t="e">
        <f>_xll.qlInterestRateIndexFixingDate($AT$1,AP442,Trigger)</f>
        <v>#VALUE!</v>
      </c>
      <c r="AP442" s="98">
        <f>_xll.qlCalendarAdvance(Calendar,AP441,AN442,"f",,Trigger)</f>
        <v>42872</v>
      </c>
      <c r="AQ442" s="98" t="e">
        <f>_xll.qlInterestRateIndexMaturity($AT$1,AP442,Trigger)</f>
        <v>#VALUE!</v>
      </c>
      <c r="AR442" s="242" t="e">
        <f>_xll.qlIndexFixing($AT$1,AO442,TRUE,_xll.ohTrigger(Trigger,Trigger1M))</f>
        <v>#VALUE!</v>
      </c>
      <c r="AS442" s="242" t="e">
        <f>IFERROR(_xll.qlIndexFixing($AT$2,AO442,TRUE,_xll.ohTrigger(Trigger,Trigger1M)),#N/A)</f>
        <v>#N/A</v>
      </c>
    </row>
    <row r="443" spans="40:45" x14ac:dyDescent="0.2">
      <c r="AN443" s="97" t="s">
        <v>197</v>
      </c>
      <c r="AO443" s="98" t="e">
        <f>_xll.qlInterestRateIndexFixingDate($AT$1,AP443,Trigger)</f>
        <v>#VALUE!</v>
      </c>
      <c r="AP443" s="98">
        <f>_xll.qlCalendarAdvance(Calendar,AP442,AN443,"f",,Trigger)</f>
        <v>42873</v>
      </c>
      <c r="AQ443" s="98" t="e">
        <f>_xll.qlInterestRateIndexMaturity($AT$1,AP443,Trigger)</f>
        <v>#VALUE!</v>
      </c>
      <c r="AR443" s="242" t="e">
        <f>_xll.qlIndexFixing($AT$1,AO443,TRUE,_xll.ohTrigger(Trigger,Trigger1M))</f>
        <v>#VALUE!</v>
      </c>
      <c r="AS443" s="242" t="e">
        <f>IFERROR(_xll.qlIndexFixing($AT$2,AO443,TRUE,_xll.ohTrigger(Trigger,Trigger1M)),#N/A)</f>
        <v>#N/A</v>
      </c>
    </row>
    <row r="444" spans="40:45" x14ac:dyDescent="0.2">
      <c r="AN444" s="97" t="s">
        <v>197</v>
      </c>
      <c r="AO444" s="98" t="e">
        <f>_xll.qlInterestRateIndexFixingDate($AT$1,AP444,Trigger)</f>
        <v>#VALUE!</v>
      </c>
      <c r="AP444" s="98">
        <f>_xll.qlCalendarAdvance(Calendar,AP443,AN444,"f",,Trigger)</f>
        <v>42874</v>
      </c>
      <c r="AQ444" s="98" t="e">
        <f>_xll.qlInterestRateIndexMaturity($AT$1,AP444,Trigger)</f>
        <v>#VALUE!</v>
      </c>
      <c r="AR444" s="242" t="e">
        <f>_xll.qlIndexFixing($AT$1,AO444,TRUE,_xll.ohTrigger(Trigger,Trigger1M))</f>
        <v>#VALUE!</v>
      </c>
      <c r="AS444" s="242" t="e">
        <f>IFERROR(_xll.qlIndexFixing($AT$2,AO444,TRUE,_xll.ohTrigger(Trigger,Trigger1M)),#N/A)</f>
        <v>#N/A</v>
      </c>
    </row>
    <row r="445" spans="40:45" x14ac:dyDescent="0.2">
      <c r="AN445" s="97" t="s">
        <v>197</v>
      </c>
      <c r="AO445" s="98" t="e">
        <f>_xll.qlInterestRateIndexFixingDate($AT$1,AP445,Trigger)</f>
        <v>#VALUE!</v>
      </c>
      <c r="AP445" s="98">
        <f>_xll.qlCalendarAdvance(Calendar,AP444,AN445,"f",,Trigger)</f>
        <v>42877</v>
      </c>
      <c r="AQ445" s="98" t="e">
        <f>_xll.qlInterestRateIndexMaturity($AT$1,AP445,Trigger)</f>
        <v>#VALUE!</v>
      </c>
      <c r="AR445" s="242" t="e">
        <f>_xll.qlIndexFixing($AT$1,AO445,TRUE,_xll.ohTrigger(Trigger,Trigger1M))</f>
        <v>#VALUE!</v>
      </c>
      <c r="AS445" s="242" t="e">
        <f>IFERROR(_xll.qlIndexFixing($AT$2,AO445,TRUE,_xll.ohTrigger(Trigger,Trigger1M)),#N/A)</f>
        <v>#N/A</v>
      </c>
    </row>
    <row r="446" spans="40:45" x14ac:dyDescent="0.2">
      <c r="AN446" s="97" t="s">
        <v>197</v>
      </c>
      <c r="AO446" s="98" t="e">
        <f>_xll.qlInterestRateIndexFixingDate($AT$1,AP446,Trigger)</f>
        <v>#VALUE!</v>
      </c>
      <c r="AP446" s="98">
        <f>_xll.qlCalendarAdvance(Calendar,AP445,AN446,"f",,Trigger)</f>
        <v>42878</v>
      </c>
      <c r="AQ446" s="98" t="e">
        <f>_xll.qlInterestRateIndexMaturity($AT$1,AP446,Trigger)</f>
        <v>#VALUE!</v>
      </c>
      <c r="AR446" s="242" t="e">
        <f>_xll.qlIndexFixing($AT$1,AO446,TRUE,_xll.ohTrigger(Trigger,Trigger1M))</f>
        <v>#VALUE!</v>
      </c>
      <c r="AS446" s="242" t="e">
        <f>IFERROR(_xll.qlIndexFixing($AT$2,AO446,TRUE,_xll.ohTrigger(Trigger,Trigger1M)),#N/A)</f>
        <v>#N/A</v>
      </c>
    </row>
    <row r="447" spans="40:45" x14ac:dyDescent="0.2">
      <c r="AN447" s="97" t="s">
        <v>197</v>
      </c>
      <c r="AO447" s="98" t="e">
        <f>_xll.qlInterestRateIndexFixingDate($AT$1,AP447,Trigger)</f>
        <v>#VALUE!</v>
      </c>
      <c r="AP447" s="98">
        <f>_xll.qlCalendarAdvance(Calendar,AP446,AN447,"f",,Trigger)</f>
        <v>42879</v>
      </c>
      <c r="AQ447" s="98" t="e">
        <f>_xll.qlInterestRateIndexMaturity($AT$1,AP447,Trigger)</f>
        <v>#VALUE!</v>
      </c>
      <c r="AR447" s="242" t="e">
        <f>_xll.qlIndexFixing($AT$1,AO447,TRUE,_xll.ohTrigger(Trigger,Trigger1M))</f>
        <v>#VALUE!</v>
      </c>
      <c r="AS447" s="242" t="e">
        <f>IFERROR(_xll.qlIndexFixing($AT$2,AO447,TRUE,_xll.ohTrigger(Trigger,Trigger1M)),#N/A)</f>
        <v>#N/A</v>
      </c>
    </row>
    <row r="448" spans="40:45" x14ac:dyDescent="0.2">
      <c r="AN448" s="97" t="s">
        <v>197</v>
      </c>
      <c r="AO448" s="98" t="e">
        <f>_xll.qlInterestRateIndexFixingDate($AT$1,AP448,Trigger)</f>
        <v>#VALUE!</v>
      </c>
      <c r="AP448" s="98">
        <f>_xll.qlCalendarAdvance(Calendar,AP447,AN448,"f",,Trigger)</f>
        <v>42880</v>
      </c>
      <c r="AQ448" s="98" t="e">
        <f>_xll.qlInterestRateIndexMaturity($AT$1,AP448,Trigger)</f>
        <v>#VALUE!</v>
      </c>
      <c r="AR448" s="242" t="e">
        <f>_xll.qlIndexFixing($AT$1,AO448,TRUE,_xll.ohTrigger(Trigger,Trigger1M))</f>
        <v>#VALUE!</v>
      </c>
      <c r="AS448" s="242" t="e">
        <f>IFERROR(_xll.qlIndexFixing($AT$2,AO448,TRUE,_xll.ohTrigger(Trigger,Trigger1M)),#N/A)</f>
        <v>#N/A</v>
      </c>
    </row>
    <row r="449" spans="40:45" x14ac:dyDescent="0.2">
      <c r="AN449" s="97" t="s">
        <v>197</v>
      </c>
      <c r="AO449" s="98" t="e">
        <f>_xll.qlInterestRateIndexFixingDate($AT$1,AP449,Trigger)</f>
        <v>#VALUE!</v>
      </c>
      <c r="AP449" s="98">
        <f>_xll.qlCalendarAdvance(Calendar,AP448,AN449,"f",,Trigger)</f>
        <v>42881</v>
      </c>
      <c r="AQ449" s="98" t="e">
        <f>_xll.qlInterestRateIndexMaturity($AT$1,AP449,Trigger)</f>
        <v>#VALUE!</v>
      </c>
      <c r="AR449" s="242" t="e">
        <f>_xll.qlIndexFixing($AT$1,AO449,TRUE,_xll.ohTrigger(Trigger,Trigger1M))</f>
        <v>#VALUE!</v>
      </c>
      <c r="AS449" s="242" t="e">
        <f>IFERROR(_xll.qlIndexFixing($AT$2,AO449,TRUE,_xll.ohTrigger(Trigger,Trigger1M)),#N/A)</f>
        <v>#N/A</v>
      </c>
    </row>
    <row r="450" spans="40:45" x14ac:dyDescent="0.2">
      <c r="AN450" s="97" t="s">
        <v>197</v>
      </c>
      <c r="AO450" s="98" t="e">
        <f>_xll.qlInterestRateIndexFixingDate($AT$1,AP450,Trigger)</f>
        <v>#VALUE!</v>
      </c>
      <c r="AP450" s="98">
        <f>_xll.qlCalendarAdvance(Calendar,AP449,AN450,"f",,Trigger)</f>
        <v>42884</v>
      </c>
      <c r="AQ450" s="98" t="e">
        <f>_xll.qlInterestRateIndexMaturity($AT$1,AP450,Trigger)</f>
        <v>#VALUE!</v>
      </c>
      <c r="AR450" s="242" t="e">
        <f>_xll.qlIndexFixing($AT$1,AO450,TRUE,_xll.ohTrigger(Trigger,Trigger1M))</f>
        <v>#VALUE!</v>
      </c>
      <c r="AS450" s="242" t="e">
        <f>IFERROR(_xll.qlIndexFixing($AT$2,AO450,TRUE,_xll.ohTrigger(Trigger,Trigger1M)),#N/A)</f>
        <v>#N/A</v>
      </c>
    </row>
    <row r="451" spans="40:45" x14ac:dyDescent="0.2">
      <c r="AN451" s="97" t="s">
        <v>197</v>
      </c>
      <c r="AO451" s="98" t="e">
        <f>_xll.qlInterestRateIndexFixingDate($AT$1,AP451,Trigger)</f>
        <v>#VALUE!</v>
      </c>
      <c r="AP451" s="98">
        <f>_xll.qlCalendarAdvance(Calendar,AP450,AN451,"f",,Trigger)</f>
        <v>42885</v>
      </c>
      <c r="AQ451" s="98" t="e">
        <f>_xll.qlInterestRateIndexMaturity($AT$1,AP451,Trigger)</f>
        <v>#VALUE!</v>
      </c>
      <c r="AR451" s="242" t="e">
        <f>_xll.qlIndexFixing($AT$1,AO451,TRUE,_xll.ohTrigger(Trigger,Trigger1M))</f>
        <v>#VALUE!</v>
      </c>
      <c r="AS451" s="242" t="e">
        <f>IFERROR(_xll.qlIndexFixing($AT$2,AO451,TRUE,_xll.ohTrigger(Trigger,Trigger1M)),#N/A)</f>
        <v>#N/A</v>
      </c>
    </row>
    <row r="452" spans="40:45" x14ac:dyDescent="0.2">
      <c r="AN452" s="97" t="s">
        <v>197</v>
      </c>
      <c r="AO452" s="98" t="e">
        <f>_xll.qlInterestRateIndexFixingDate($AT$1,AP452,Trigger)</f>
        <v>#VALUE!</v>
      </c>
      <c r="AP452" s="98">
        <f>_xll.qlCalendarAdvance(Calendar,AP451,AN452,"f",,Trigger)</f>
        <v>42886</v>
      </c>
      <c r="AQ452" s="98" t="e">
        <f>_xll.qlInterestRateIndexMaturity($AT$1,AP452,Trigger)</f>
        <v>#VALUE!</v>
      </c>
      <c r="AR452" s="242" t="e">
        <f>_xll.qlIndexFixing($AT$1,AO452,TRUE,_xll.ohTrigger(Trigger,Trigger1M))</f>
        <v>#VALUE!</v>
      </c>
      <c r="AS452" s="242" t="e">
        <f>IFERROR(_xll.qlIndexFixing($AT$2,AO452,TRUE,_xll.ohTrigger(Trigger,Trigger1M)),#N/A)</f>
        <v>#N/A</v>
      </c>
    </row>
    <row r="453" spans="40:45" x14ac:dyDescent="0.2">
      <c r="AN453" s="97" t="s">
        <v>197</v>
      </c>
      <c r="AO453" s="98" t="e">
        <f>_xll.qlInterestRateIndexFixingDate($AT$1,AP453,Trigger)</f>
        <v>#VALUE!</v>
      </c>
      <c r="AP453" s="98">
        <f>_xll.qlCalendarAdvance(Calendar,AP452,AN453,"f",,Trigger)</f>
        <v>42887</v>
      </c>
      <c r="AQ453" s="98" t="e">
        <f>_xll.qlInterestRateIndexMaturity($AT$1,AP453,Trigger)</f>
        <v>#VALUE!</v>
      </c>
      <c r="AR453" s="242" t="e">
        <f>_xll.qlIndexFixing($AT$1,AO453,TRUE,_xll.ohTrigger(Trigger,Trigger1M))</f>
        <v>#VALUE!</v>
      </c>
      <c r="AS453" s="242" t="e">
        <f>IFERROR(_xll.qlIndexFixing($AT$2,AO453,TRUE,_xll.ohTrigger(Trigger,Trigger1M)),#N/A)</f>
        <v>#N/A</v>
      </c>
    </row>
    <row r="454" spans="40:45" x14ac:dyDescent="0.2">
      <c r="AN454" s="97" t="s">
        <v>197</v>
      </c>
      <c r="AO454" s="98" t="e">
        <f>_xll.qlInterestRateIndexFixingDate($AT$1,AP454,Trigger)</f>
        <v>#VALUE!</v>
      </c>
      <c r="AP454" s="98">
        <f>_xll.qlCalendarAdvance(Calendar,AP453,AN454,"f",,Trigger)</f>
        <v>42888</v>
      </c>
      <c r="AQ454" s="98" t="e">
        <f>_xll.qlInterestRateIndexMaturity($AT$1,AP454,Trigger)</f>
        <v>#VALUE!</v>
      </c>
      <c r="AR454" s="242" t="e">
        <f>_xll.qlIndexFixing($AT$1,AO454,TRUE,_xll.ohTrigger(Trigger,Trigger1M))</f>
        <v>#VALUE!</v>
      </c>
      <c r="AS454" s="242" t="e">
        <f>IFERROR(_xll.qlIndexFixing($AT$2,AO454,TRUE,_xll.ohTrigger(Trigger,Trigger1M)),#N/A)</f>
        <v>#N/A</v>
      </c>
    </row>
    <row r="455" spans="40:45" x14ac:dyDescent="0.2">
      <c r="AN455" s="97" t="s">
        <v>197</v>
      </c>
      <c r="AO455" s="98" t="e">
        <f>_xll.qlInterestRateIndexFixingDate($AT$1,AP455,Trigger)</f>
        <v>#VALUE!</v>
      </c>
      <c r="AP455" s="98">
        <f>_xll.qlCalendarAdvance(Calendar,AP454,AN455,"f",,Trigger)</f>
        <v>42891</v>
      </c>
      <c r="AQ455" s="98" t="e">
        <f>_xll.qlInterestRateIndexMaturity($AT$1,AP455,Trigger)</f>
        <v>#VALUE!</v>
      </c>
      <c r="AR455" s="242" t="e">
        <f>_xll.qlIndexFixing($AT$1,AO455,TRUE,_xll.ohTrigger(Trigger,Trigger1M))</f>
        <v>#VALUE!</v>
      </c>
      <c r="AS455" s="242" t="e">
        <f>IFERROR(_xll.qlIndexFixing($AT$2,AO455,TRUE,_xll.ohTrigger(Trigger,Trigger1M)),#N/A)</f>
        <v>#N/A</v>
      </c>
    </row>
    <row r="456" spans="40:45" x14ac:dyDescent="0.2">
      <c r="AN456" s="97" t="s">
        <v>197</v>
      </c>
      <c r="AO456" s="98" t="e">
        <f>_xll.qlInterestRateIndexFixingDate($AT$1,AP456,Trigger)</f>
        <v>#VALUE!</v>
      </c>
      <c r="AP456" s="98">
        <f>_xll.qlCalendarAdvance(Calendar,AP455,AN456,"f",,Trigger)</f>
        <v>42892</v>
      </c>
      <c r="AQ456" s="98" t="e">
        <f>_xll.qlInterestRateIndexMaturity($AT$1,AP456,Trigger)</f>
        <v>#VALUE!</v>
      </c>
      <c r="AR456" s="242" t="e">
        <f>_xll.qlIndexFixing($AT$1,AO456,TRUE,_xll.ohTrigger(Trigger,Trigger1M))</f>
        <v>#VALUE!</v>
      </c>
      <c r="AS456" s="242" t="e">
        <f>IFERROR(_xll.qlIndexFixing($AT$2,AO456,TRUE,_xll.ohTrigger(Trigger,Trigger1M)),#N/A)</f>
        <v>#N/A</v>
      </c>
    </row>
    <row r="457" spans="40:45" x14ac:dyDescent="0.2">
      <c r="AN457" s="97" t="s">
        <v>197</v>
      </c>
      <c r="AO457" s="98" t="e">
        <f>_xll.qlInterestRateIndexFixingDate($AT$1,AP457,Trigger)</f>
        <v>#VALUE!</v>
      </c>
      <c r="AP457" s="98">
        <f>_xll.qlCalendarAdvance(Calendar,AP456,AN457,"f",,Trigger)</f>
        <v>42893</v>
      </c>
      <c r="AQ457" s="98" t="e">
        <f>_xll.qlInterestRateIndexMaturity($AT$1,AP457,Trigger)</f>
        <v>#VALUE!</v>
      </c>
      <c r="AR457" s="242" t="e">
        <f>_xll.qlIndexFixing($AT$1,AO457,TRUE,_xll.ohTrigger(Trigger,Trigger1M))</f>
        <v>#VALUE!</v>
      </c>
      <c r="AS457" s="242" t="e">
        <f>IFERROR(_xll.qlIndexFixing($AT$2,AO457,TRUE,_xll.ohTrigger(Trigger,Trigger1M)),#N/A)</f>
        <v>#N/A</v>
      </c>
    </row>
    <row r="458" spans="40:45" x14ac:dyDescent="0.2">
      <c r="AN458" s="97" t="s">
        <v>197</v>
      </c>
      <c r="AO458" s="98" t="e">
        <f>_xll.qlInterestRateIndexFixingDate($AT$1,AP458,Trigger)</f>
        <v>#VALUE!</v>
      </c>
      <c r="AP458" s="98">
        <f>_xll.qlCalendarAdvance(Calendar,AP457,AN458,"f",,Trigger)</f>
        <v>42894</v>
      </c>
      <c r="AQ458" s="98" t="e">
        <f>_xll.qlInterestRateIndexMaturity($AT$1,AP458,Trigger)</f>
        <v>#VALUE!</v>
      </c>
      <c r="AR458" s="242" t="e">
        <f>_xll.qlIndexFixing($AT$1,AO458,TRUE,_xll.ohTrigger(Trigger,Trigger1M))</f>
        <v>#VALUE!</v>
      </c>
      <c r="AS458" s="242" t="e">
        <f>IFERROR(_xll.qlIndexFixing($AT$2,AO458,TRUE,_xll.ohTrigger(Trigger,Trigger1M)),#N/A)</f>
        <v>#N/A</v>
      </c>
    </row>
    <row r="459" spans="40:45" x14ac:dyDescent="0.2">
      <c r="AN459" s="97" t="s">
        <v>197</v>
      </c>
      <c r="AO459" s="98" t="e">
        <f>_xll.qlInterestRateIndexFixingDate($AT$1,AP459,Trigger)</f>
        <v>#VALUE!</v>
      </c>
      <c r="AP459" s="98">
        <f>_xll.qlCalendarAdvance(Calendar,AP458,AN459,"f",,Trigger)</f>
        <v>42895</v>
      </c>
      <c r="AQ459" s="98" t="e">
        <f>_xll.qlInterestRateIndexMaturity($AT$1,AP459,Trigger)</f>
        <v>#VALUE!</v>
      </c>
      <c r="AR459" s="242" t="e">
        <f>_xll.qlIndexFixing($AT$1,AO459,TRUE,_xll.ohTrigger(Trigger,Trigger1M))</f>
        <v>#VALUE!</v>
      </c>
      <c r="AS459" s="242" t="e">
        <f>IFERROR(_xll.qlIndexFixing($AT$2,AO459,TRUE,_xll.ohTrigger(Trigger,Trigger1M)),#N/A)</f>
        <v>#N/A</v>
      </c>
    </row>
    <row r="460" spans="40:45" x14ac:dyDescent="0.2">
      <c r="AN460" s="97" t="s">
        <v>197</v>
      </c>
      <c r="AO460" s="98" t="e">
        <f>_xll.qlInterestRateIndexFixingDate($AT$1,AP460,Trigger)</f>
        <v>#VALUE!</v>
      </c>
      <c r="AP460" s="98">
        <f>_xll.qlCalendarAdvance(Calendar,AP459,AN460,"f",,Trigger)</f>
        <v>42898</v>
      </c>
      <c r="AQ460" s="98" t="e">
        <f>_xll.qlInterestRateIndexMaturity($AT$1,AP460,Trigger)</f>
        <v>#VALUE!</v>
      </c>
      <c r="AR460" s="242" t="e">
        <f>_xll.qlIndexFixing($AT$1,AO460,TRUE,_xll.ohTrigger(Trigger,Trigger1M))</f>
        <v>#VALUE!</v>
      </c>
      <c r="AS460" s="242" t="e">
        <f>IFERROR(_xll.qlIndexFixing($AT$2,AO460,TRUE,_xll.ohTrigger(Trigger,Trigger1M)),#N/A)</f>
        <v>#N/A</v>
      </c>
    </row>
    <row r="461" spans="40:45" x14ac:dyDescent="0.2">
      <c r="AN461" s="97" t="s">
        <v>197</v>
      </c>
      <c r="AO461" s="98" t="e">
        <f>_xll.qlInterestRateIndexFixingDate($AT$1,AP461,Trigger)</f>
        <v>#VALUE!</v>
      </c>
      <c r="AP461" s="98">
        <f>_xll.qlCalendarAdvance(Calendar,AP460,AN461,"f",,Trigger)</f>
        <v>42899</v>
      </c>
      <c r="AQ461" s="98" t="e">
        <f>_xll.qlInterestRateIndexMaturity($AT$1,AP461,Trigger)</f>
        <v>#VALUE!</v>
      </c>
      <c r="AR461" s="242" t="e">
        <f>_xll.qlIndexFixing($AT$1,AO461,TRUE,_xll.ohTrigger(Trigger,Trigger1M))</f>
        <v>#VALUE!</v>
      </c>
      <c r="AS461" s="242" t="e">
        <f>IFERROR(_xll.qlIndexFixing($AT$2,AO461,TRUE,_xll.ohTrigger(Trigger,Trigger1M)),#N/A)</f>
        <v>#N/A</v>
      </c>
    </row>
    <row r="462" spans="40:45" x14ac:dyDescent="0.2">
      <c r="AN462" s="97" t="s">
        <v>197</v>
      </c>
      <c r="AO462" s="98" t="e">
        <f>_xll.qlInterestRateIndexFixingDate($AT$1,AP462,Trigger)</f>
        <v>#VALUE!</v>
      </c>
      <c r="AP462" s="98">
        <f>_xll.qlCalendarAdvance(Calendar,AP461,AN462,"f",,Trigger)</f>
        <v>42900</v>
      </c>
      <c r="AQ462" s="98" t="e">
        <f>_xll.qlInterestRateIndexMaturity($AT$1,AP462,Trigger)</f>
        <v>#VALUE!</v>
      </c>
      <c r="AR462" s="242" t="e">
        <f>_xll.qlIndexFixing($AT$1,AO462,TRUE,_xll.ohTrigger(Trigger,Trigger1M))</f>
        <v>#VALUE!</v>
      </c>
      <c r="AS462" s="242" t="e">
        <f>IFERROR(_xll.qlIndexFixing($AT$2,AO462,TRUE,_xll.ohTrigger(Trigger,Trigger1M)),#N/A)</f>
        <v>#N/A</v>
      </c>
    </row>
    <row r="463" spans="40:45" x14ac:dyDescent="0.2">
      <c r="AN463" s="97" t="s">
        <v>197</v>
      </c>
      <c r="AO463" s="98" t="e">
        <f>_xll.qlInterestRateIndexFixingDate($AT$1,AP463,Trigger)</f>
        <v>#VALUE!</v>
      </c>
      <c r="AP463" s="98">
        <f>_xll.qlCalendarAdvance(Calendar,AP462,AN463,"f",,Trigger)</f>
        <v>42901</v>
      </c>
      <c r="AQ463" s="98" t="e">
        <f>_xll.qlInterestRateIndexMaturity($AT$1,AP463,Trigger)</f>
        <v>#VALUE!</v>
      </c>
      <c r="AR463" s="242" t="e">
        <f>_xll.qlIndexFixing($AT$1,AO463,TRUE,_xll.ohTrigger(Trigger,Trigger1M))</f>
        <v>#VALUE!</v>
      </c>
      <c r="AS463" s="242" t="e">
        <f>IFERROR(_xll.qlIndexFixing($AT$2,AO463,TRUE,_xll.ohTrigger(Trigger,Trigger1M)),#N/A)</f>
        <v>#N/A</v>
      </c>
    </row>
    <row r="464" spans="40:45" x14ac:dyDescent="0.2">
      <c r="AN464" s="97" t="s">
        <v>197</v>
      </c>
      <c r="AO464" s="98" t="e">
        <f>_xll.qlInterestRateIndexFixingDate($AT$1,AP464,Trigger)</f>
        <v>#VALUE!</v>
      </c>
      <c r="AP464" s="98">
        <f>_xll.qlCalendarAdvance(Calendar,AP463,AN464,"f",,Trigger)</f>
        <v>42902</v>
      </c>
      <c r="AQ464" s="98" t="e">
        <f>_xll.qlInterestRateIndexMaturity($AT$1,AP464,Trigger)</f>
        <v>#VALUE!</v>
      </c>
      <c r="AR464" s="242" t="e">
        <f>_xll.qlIndexFixing($AT$1,AO464,TRUE,_xll.ohTrigger(Trigger,Trigger1M))</f>
        <v>#VALUE!</v>
      </c>
      <c r="AS464" s="242" t="e">
        <f>IFERROR(_xll.qlIndexFixing($AT$2,AO464,TRUE,_xll.ohTrigger(Trigger,Trigger1M)),#N/A)</f>
        <v>#N/A</v>
      </c>
    </row>
    <row r="465" spans="40:45" x14ac:dyDescent="0.2">
      <c r="AN465" s="97" t="s">
        <v>197</v>
      </c>
      <c r="AO465" s="98" t="e">
        <f>_xll.qlInterestRateIndexFixingDate($AT$1,AP465,Trigger)</f>
        <v>#VALUE!</v>
      </c>
      <c r="AP465" s="98">
        <f>_xll.qlCalendarAdvance(Calendar,AP464,AN465,"f",,Trigger)</f>
        <v>42905</v>
      </c>
      <c r="AQ465" s="98" t="e">
        <f>_xll.qlInterestRateIndexMaturity($AT$1,AP465,Trigger)</f>
        <v>#VALUE!</v>
      </c>
      <c r="AR465" s="242" t="e">
        <f>_xll.qlIndexFixing($AT$1,AO465,TRUE,_xll.ohTrigger(Trigger,Trigger1M))</f>
        <v>#VALUE!</v>
      </c>
      <c r="AS465" s="242" t="e">
        <f>IFERROR(_xll.qlIndexFixing($AT$2,AO465,TRUE,_xll.ohTrigger(Trigger,Trigger1M)),#N/A)</f>
        <v>#N/A</v>
      </c>
    </row>
    <row r="466" spans="40:45" x14ac:dyDescent="0.2">
      <c r="AN466" s="97" t="s">
        <v>197</v>
      </c>
      <c r="AO466" s="98" t="e">
        <f>_xll.qlInterestRateIndexFixingDate($AT$1,AP466,Trigger)</f>
        <v>#VALUE!</v>
      </c>
      <c r="AP466" s="98">
        <f>_xll.qlCalendarAdvance(Calendar,AP465,AN466,"f",,Trigger)</f>
        <v>42906</v>
      </c>
      <c r="AQ466" s="98" t="e">
        <f>_xll.qlInterestRateIndexMaturity($AT$1,AP466,Trigger)</f>
        <v>#VALUE!</v>
      </c>
      <c r="AR466" s="242" t="e">
        <f>_xll.qlIndexFixing($AT$1,AO466,TRUE,_xll.ohTrigger(Trigger,Trigger1M))</f>
        <v>#VALUE!</v>
      </c>
      <c r="AS466" s="242" t="e">
        <f>IFERROR(_xll.qlIndexFixing($AT$2,AO466,TRUE,_xll.ohTrigger(Trigger,Trigger1M)),#N/A)</f>
        <v>#N/A</v>
      </c>
    </row>
    <row r="467" spans="40:45" x14ac:dyDescent="0.2">
      <c r="AN467" s="97" t="s">
        <v>197</v>
      </c>
      <c r="AO467" s="98" t="e">
        <f>_xll.qlInterestRateIndexFixingDate($AT$1,AP467,Trigger)</f>
        <v>#VALUE!</v>
      </c>
      <c r="AP467" s="98">
        <f>_xll.qlCalendarAdvance(Calendar,AP466,AN467,"f",,Trigger)</f>
        <v>42907</v>
      </c>
      <c r="AQ467" s="98" t="e">
        <f>_xll.qlInterestRateIndexMaturity($AT$1,AP467,Trigger)</f>
        <v>#VALUE!</v>
      </c>
      <c r="AR467" s="242" t="e">
        <f>_xll.qlIndexFixing($AT$1,AO467,TRUE,_xll.ohTrigger(Trigger,Trigger1M))</f>
        <v>#VALUE!</v>
      </c>
      <c r="AS467" s="242" t="e">
        <f>IFERROR(_xll.qlIndexFixing($AT$2,AO467,TRUE,_xll.ohTrigger(Trigger,Trigger1M)),#N/A)</f>
        <v>#N/A</v>
      </c>
    </row>
    <row r="468" spans="40:45" x14ac:dyDescent="0.2">
      <c r="AN468" s="97" t="s">
        <v>197</v>
      </c>
      <c r="AO468" s="98" t="e">
        <f>_xll.qlInterestRateIndexFixingDate($AT$1,AP468,Trigger)</f>
        <v>#VALUE!</v>
      </c>
      <c r="AP468" s="98">
        <f>_xll.qlCalendarAdvance(Calendar,AP467,AN468,"f",,Trigger)</f>
        <v>42908</v>
      </c>
      <c r="AQ468" s="98" t="e">
        <f>_xll.qlInterestRateIndexMaturity($AT$1,AP468,Trigger)</f>
        <v>#VALUE!</v>
      </c>
      <c r="AR468" s="242" t="e">
        <f>_xll.qlIndexFixing($AT$1,AO468,TRUE,_xll.ohTrigger(Trigger,Trigger1M))</f>
        <v>#VALUE!</v>
      </c>
      <c r="AS468" s="242" t="e">
        <f>IFERROR(_xll.qlIndexFixing($AT$2,AO468,TRUE,_xll.ohTrigger(Trigger,Trigger1M)),#N/A)</f>
        <v>#N/A</v>
      </c>
    </row>
    <row r="469" spans="40:45" x14ac:dyDescent="0.2">
      <c r="AN469" s="97" t="s">
        <v>197</v>
      </c>
      <c r="AO469" s="98" t="e">
        <f>_xll.qlInterestRateIndexFixingDate($AT$1,AP469,Trigger)</f>
        <v>#VALUE!</v>
      </c>
      <c r="AP469" s="98">
        <f>_xll.qlCalendarAdvance(Calendar,AP468,AN469,"f",,Trigger)</f>
        <v>42909</v>
      </c>
      <c r="AQ469" s="98" t="e">
        <f>_xll.qlInterestRateIndexMaturity($AT$1,AP469,Trigger)</f>
        <v>#VALUE!</v>
      </c>
      <c r="AR469" s="242" t="e">
        <f>_xll.qlIndexFixing($AT$1,AO469,TRUE,_xll.ohTrigger(Trigger,Trigger1M))</f>
        <v>#VALUE!</v>
      </c>
      <c r="AS469" s="242" t="e">
        <f>IFERROR(_xll.qlIndexFixing($AT$2,AO469,TRUE,_xll.ohTrigger(Trigger,Trigger1M)),#N/A)</f>
        <v>#N/A</v>
      </c>
    </row>
    <row r="470" spans="40:45" x14ac:dyDescent="0.2">
      <c r="AN470" s="97" t="s">
        <v>197</v>
      </c>
      <c r="AO470" s="98" t="e">
        <f>_xll.qlInterestRateIndexFixingDate($AT$1,AP470,Trigger)</f>
        <v>#VALUE!</v>
      </c>
      <c r="AP470" s="98">
        <f>_xll.qlCalendarAdvance(Calendar,AP469,AN470,"f",,Trigger)</f>
        <v>42912</v>
      </c>
      <c r="AQ470" s="98" t="e">
        <f>_xll.qlInterestRateIndexMaturity($AT$1,AP470,Trigger)</f>
        <v>#VALUE!</v>
      </c>
      <c r="AR470" s="242" t="e">
        <f>_xll.qlIndexFixing($AT$1,AO470,TRUE,_xll.ohTrigger(Trigger,Trigger1M))</f>
        <v>#VALUE!</v>
      </c>
      <c r="AS470" s="242" t="e">
        <f>IFERROR(_xll.qlIndexFixing($AT$2,AO470,TRUE,_xll.ohTrigger(Trigger,Trigger1M)),#N/A)</f>
        <v>#N/A</v>
      </c>
    </row>
    <row r="471" spans="40:45" x14ac:dyDescent="0.2">
      <c r="AN471" s="97" t="s">
        <v>197</v>
      </c>
      <c r="AO471" s="98" t="e">
        <f>_xll.qlInterestRateIndexFixingDate($AT$1,AP471,Trigger)</f>
        <v>#VALUE!</v>
      </c>
      <c r="AP471" s="98">
        <f>_xll.qlCalendarAdvance(Calendar,AP470,AN471,"f",,Trigger)</f>
        <v>42913</v>
      </c>
      <c r="AQ471" s="98" t="e">
        <f>_xll.qlInterestRateIndexMaturity($AT$1,AP471,Trigger)</f>
        <v>#VALUE!</v>
      </c>
      <c r="AR471" s="242" t="e">
        <f>_xll.qlIndexFixing($AT$1,AO471,TRUE,_xll.ohTrigger(Trigger,Trigger1M))</f>
        <v>#VALUE!</v>
      </c>
      <c r="AS471" s="242" t="e">
        <f>IFERROR(_xll.qlIndexFixing($AT$2,AO471,TRUE,_xll.ohTrigger(Trigger,Trigger1M)),#N/A)</f>
        <v>#N/A</v>
      </c>
    </row>
    <row r="472" spans="40:45" x14ac:dyDescent="0.2">
      <c r="AN472" s="97" t="s">
        <v>197</v>
      </c>
      <c r="AO472" s="98" t="e">
        <f>_xll.qlInterestRateIndexFixingDate($AT$1,AP472,Trigger)</f>
        <v>#VALUE!</v>
      </c>
      <c r="AP472" s="98">
        <f>_xll.qlCalendarAdvance(Calendar,AP471,AN472,"f",,Trigger)</f>
        <v>42914</v>
      </c>
      <c r="AQ472" s="98" t="e">
        <f>_xll.qlInterestRateIndexMaturity($AT$1,AP472,Trigger)</f>
        <v>#VALUE!</v>
      </c>
      <c r="AR472" s="242" t="e">
        <f>_xll.qlIndexFixing($AT$1,AO472,TRUE,_xll.ohTrigger(Trigger,Trigger1M))</f>
        <v>#VALUE!</v>
      </c>
      <c r="AS472" s="242" t="e">
        <f>IFERROR(_xll.qlIndexFixing($AT$2,AO472,TRUE,_xll.ohTrigger(Trigger,Trigger1M)),#N/A)</f>
        <v>#N/A</v>
      </c>
    </row>
    <row r="473" spans="40:45" x14ac:dyDescent="0.2">
      <c r="AN473" s="97" t="s">
        <v>197</v>
      </c>
      <c r="AO473" s="98" t="e">
        <f>_xll.qlInterestRateIndexFixingDate($AT$1,AP473,Trigger)</f>
        <v>#VALUE!</v>
      </c>
      <c r="AP473" s="98">
        <f>_xll.qlCalendarAdvance(Calendar,AP472,AN473,"f",,Trigger)</f>
        <v>42915</v>
      </c>
      <c r="AQ473" s="98" t="e">
        <f>_xll.qlInterestRateIndexMaturity($AT$1,AP473,Trigger)</f>
        <v>#VALUE!</v>
      </c>
      <c r="AR473" s="242" t="e">
        <f>_xll.qlIndexFixing($AT$1,AO473,TRUE,_xll.ohTrigger(Trigger,Trigger1M))</f>
        <v>#VALUE!</v>
      </c>
      <c r="AS473" s="242" t="e">
        <f>IFERROR(_xll.qlIndexFixing($AT$2,AO473,TRUE,_xll.ohTrigger(Trigger,Trigger1M)),#N/A)</f>
        <v>#N/A</v>
      </c>
    </row>
    <row r="474" spans="40:45" x14ac:dyDescent="0.2">
      <c r="AN474" s="97" t="s">
        <v>197</v>
      </c>
      <c r="AO474" s="98" t="e">
        <f>_xll.qlInterestRateIndexFixingDate($AT$1,AP474,Trigger)</f>
        <v>#VALUE!</v>
      </c>
      <c r="AP474" s="98">
        <f>_xll.qlCalendarAdvance(Calendar,AP473,AN474,"f",,Trigger)</f>
        <v>42916</v>
      </c>
      <c r="AQ474" s="98" t="e">
        <f>_xll.qlInterestRateIndexMaturity($AT$1,AP474,Trigger)</f>
        <v>#VALUE!</v>
      </c>
      <c r="AR474" s="242" t="e">
        <f>_xll.qlIndexFixing($AT$1,AO474,TRUE,_xll.ohTrigger(Trigger,Trigger1M))</f>
        <v>#VALUE!</v>
      </c>
      <c r="AS474" s="242" t="e">
        <f>IFERROR(_xll.qlIndexFixing($AT$2,AO474,TRUE,_xll.ohTrigger(Trigger,Trigger1M)),#N/A)</f>
        <v>#N/A</v>
      </c>
    </row>
    <row r="475" spans="40:45" x14ac:dyDescent="0.2">
      <c r="AN475" s="97" t="s">
        <v>197</v>
      </c>
      <c r="AO475" s="98" t="e">
        <f>_xll.qlInterestRateIndexFixingDate($AT$1,AP475,Trigger)</f>
        <v>#VALUE!</v>
      </c>
      <c r="AP475" s="98">
        <f>_xll.qlCalendarAdvance(Calendar,AP474,AN475,"f",,Trigger)</f>
        <v>42919</v>
      </c>
      <c r="AQ475" s="98" t="e">
        <f>_xll.qlInterestRateIndexMaturity($AT$1,AP475,Trigger)</f>
        <v>#VALUE!</v>
      </c>
      <c r="AR475" s="242" t="e">
        <f>_xll.qlIndexFixing($AT$1,AO475,TRUE,_xll.ohTrigger(Trigger,Trigger1M))</f>
        <v>#VALUE!</v>
      </c>
      <c r="AS475" s="242" t="e">
        <f>IFERROR(_xll.qlIndexFixing($AT$2,AO475,TRUE,_xll.ohTrigger(Trigger,Trigger1M)),#N/A)</f>
        <v>#N/A</v>
      </c>
    </row>
    <row r="476" spans="40:45" x14ac:dyDescent="0.2">
      <c r="AN476" s="97" t="s">
        <v>197</v>
      </c>
      <c r="AO476" s="98" t="e">
        <f>_xll.qlInterestRateIndexFixingDate($AT$1,AP476,Trigger)</f>
        <v>#VALUE!</v>
      </c>
      <c r="AP476" s="98">
        <f>_xll.qlCalendarAdvance(Calendar,AP475,AN476,"f",,Trigger)</f>
        <v>42920</v>
      </c>
      <c r="AQ476" s="98" t="e">
        <f>_xll.qlInterestRateIndexMaturity($AT$1,AP476,Trigger)</f>
        <v>#VALUE!</v>
      </c>
      <c r="AR476" s="242" t="e">
        <f>_xll.qlIndexFixing($AT$1,AO476,TRUE,_xll.ohTrigger(Trigger,Trigger1M))</f>
        <v>#VALUE!</v>
      </c>
      <c r="AS476" s="242" t="e">
        <f>IFERROR(_xll.qlIndexFixing($AT$2,AO476,TRUE,_xll.ohTrigger(Trigger,Trigger1M)),#N/A)</f>
        <v>#N/A</v>
      </c>
    </row>
    <row r="477" spans="40:45" x14ac:dyDescent="0.2">
      <c r="AN477" s="97" t="s">
        <v>197</v>
      </c>
      <c r="AO477" s="98" t="e">
        <f>_xll.qlInterestRateIndexFixingDate($AT$1,AP477,Trigger)</f>
        <v>#VALUE!</v>
      </c>
      <c r="AP477" s="98">
        <f>_xll.qlCalendarAdvance(Calendar,AP476,AN477,"f",,Trigger)</f>
        <v>42921</v>
      </c>
      <c r="AQ477" s="98" t="e">
        <f>_xll.qlInterestRateIndexMaturity($AT$1,AP477,Trigger)</f>
        <v>#VALUE!</v>
      </c>
      <c r="AR477" s="242" t="e">
        <f>_xll.qlIndexFixing($AT$1,AO477,TRUE,_xll.ohTrigger(Trigger,Trigger1M))</f>
        <v>#VALUE!</v>
      </c>
      <c r="AS477" s="242" t="e">
        <f>IFERROR(_xll.qlIndexFixing($AT$2,AO477,TRUE,_xll.ohTrigger(Trigger,Trigger1M)),#N/A)</f>
        <v>#N/A</v>
      </c>
    </row>
    <row r="478" spans="40:45" x14ac:dyDescent="0.2">
      <c r="AN478" s="97" t="s">
        <v>197</v>
      </c>
      <c r="AO478" s="98" t="e">
        <f>_xll.qlInterestRateIndexFixingDate($AT$1,AP478,Trigger)</f>
        <v>#VALUE!</v>
      </c>
      <c r="AP478" s="98">
        <f>_xll.qlCalendarAdvance(Calendar,AP477,AN478,"f",,Trigger)</f>
        <v>42922</v>
      </c>
      <c r="AQ478" s="98" t="e">
        <f>_xll.qlInterestRateIndexMaturity($AT$1,AP478,Trigger)</f>
        <v>#VALUE!</v>
      </c>
      <c r="AR478" s="242" t="e">
        <f>_xll.qlIndexFixing($AT$1,AO478,TRUE,_xll.ohTrigger(Trigger,Trigger1M))</f>
        <v>#VALUE!</v>
      </c>
      <c r="AS478" s="242" t="e">
        <f>IFERROR(_xll.qlIndexFixing($AT$2,AO478,TRUE,_xll.ohTrigger(Trigger,Trigger1M)),#N/A)</f>
        <v>#N/A</v>
      </c>
    </row>
    <row r="479" spans="40:45" x14ac:dyDescent="0.2">
      <c r="AN479" s="97" t="s">
        <v>197</v>
      </c>
      <c r="AO479" s="98" t="e">
        <f>_xll.qlInterestRateIndexFixingDate($AT$1,AP479,Trigger)</f>
        <v>#VALUE!</v>
      </c>
      <c r="AP479" s="98">
        <f>_xll.qlCalendarAdvance(Calendar,AP478,AN479,"f",,Trigger)</f>
        <v>42923</v>
      </c>
      <c r="AQ479" s="98" t="e">
        <f>_xll.qlInterestRateIndexMaturity($AT$1,AP479,Trigger)</f>
        <v>#VALUE!</v>
      </c>
      <c r="AR479" s="242" t="e">
        <f>_xll.qlIndexFixing($AT$1,AO479,TRUE,_xll.ohTrigger(Trigger,Trigger1M))</f>
        <v>#VALUE!</v>
      </c>
      <c r="AS479" s="242" t="e">
        <f>IFERROR(_xll.qlIndexFixing($AT$2,AO479,TRUE,_xll.ohTrigger(Trigger,Trigger1M)),#N/A)</f>
        <v>#N/A</v>
      </c>
    </row>
    <row r="480" spans="40:45" x14ac:dyDescent="0.2">
      <c r="AN480" s="97" t="s">
        <v>197</v>
      </c>
      <c r="AO480" s="98" t="e">
        <f>_xll.qlInterestRateIndexFixingDate($AT$1,AP480,Trigger)</f>
        <v>#VALUE!</v>
      </c>
      <c r="AP480" s="98">
        <f>_xll.qlCalendarAdvance(Calendar,AP479,AN480,"f",,Trigger)</f>
        <v>42926</v>
      </c>
      <c r="AQ480" s="98" t="e">
        <f>_xll.qlInterestRateIndexMaturity($AT$1,AP480,Trigger)</f>
        <v>#VALUE!</v>
      </c>
      <c r="AR480" s="242" t="e">
        <f>_xll.qlIndexFixing($AT$1,AO480,TRUE,_xll.ohTrigger(Trigger,Trigger1M))</f>
        <v>#VALUE!</v>
      </c>
      <c r="AS480" s="242" t="e">
        <f>IFERROR(_xll.qlIndexFixing($AT$2,AO480,TRUE,_xll.ohTrigger(Trigger,Trigger1M)),#N/A)</f>
        <v>#N/A</v>
      </c>
    </row>
    <row r="481" spans="40:45" x14ac:dyDescent="0.2">
      <c r="AN481" s="97" t="s">
        <v>197</v>
      </c>
      <c r="AO481" s="98" t="e">
        <f>_xll.qlInterestRateIndexFixingDate($AT$1,AP481,Trigger)</f>
        <v>#VALUE!</v>
      </c>
      <c r="AP481" s="98">
        <f>_xll.qlCalendarAdvance(Calendar,AP480,AN481,"f",,Trigger)</f>
        <v>42927</v>
      </c>
      <c r="AQ481" s="98" t="e">
        <f>_xll.qlInterestRateIndexMaturity($AT$1,AP481,Trigger)</f>
        <v>#VALUE!</v>
      </c>
      <c r="AR481" s="242" t="e">
        <f>_xll.qlIndexFixing($AT$1,AO481,TRUE,_xll.ohTrigger(Trigger,Trigger1M))</f>
        <v>#VALUE!</v>
      </c>
      <c r="AS481" s="242" t="e">
        <f>IFERROR(_xll.qlIndexFixing($AT$2,AO481,TRUE,_xll.ohTrigger(Trigger,Trigger1M)),#N/A)</f>
        <v>#N/A</v>
      </c>
    </row>
    <row r="482" spans="40:45" x14ac:dyDescent="0.2">
      <c r="AN482" s="97" t="s">
        <v>197</v>
      </c>
      <c r="AO482" s="98" t="e">
        <f>_xll.qlInterestRateIndexFixingDate($AT$1,AP482,Trigger)</f>
        <v>#VALUE!</v>
      </c>
      <c r="AP482" s="98">
        <f>_xll.qlCalendarAdvance(Calendar,AP481,AN482,"f",,Trigger)</f>
        <v>42928</v>
      </c>
      <c r="AQ482" s="98" t="e">
        <f>_xll.qlInterestRateIndexMaturity($AT$1,AP482,Trigger)</f>
        <v>#VALUE!</v>
      </c>
      <c r="AR482" s="242" t="e">
        <f>_xll.qlIndexFixing($AT$1,AO482,TRUE,_xll.ohTrigger(Trigger,Trigger1M))</f>
        <v>#VALUE!</v>
      </c>
      <c r="AS482" s="242" t="e">
        <f>IFERROR(_xll.qlIndexFixing($AT$2,AO482,TRUE,_xll.ohTrigger(Trigger,Trigger1M)),#N/A)</f>
        <v>#N/A</v>
      </c>
    </row>
    <row r="483" spans="40:45" x14ac:dyDescent="0.2">
      <c r="AN483" s="97" t="s">
        <v>197</v>
      </c>
      <c r="AO483" s="98" t="e">
        <f>_xll.qlInterestRateIndexFixingDate($AT$1,AP483,Trigger)</f>
        <v>#VALUE!</v>
      </c>
      <c r="AP483" s="98">
        <f>_xll.qlCalendarAdvance(Calendar,AP482,AN483,"f",,Trigger)</f>
        <v>42929</v>
      </c>
      <c r="AQ483" s="98" t="e">
        <f>_xll.qlInterestRateIndexMaturity($AT$1,AP483,Trigger)</f>
        <v>#VALUE!</v>
      </c>
      <c r="AR483" s="242" t="e">
        <f>_xll.qlIndexFixing($AT$1,AO483,TRUE,_xll.ohTrigger(Trigger,Trigger1M))</f>
        <v>#VALUE!</v>
      </c>
      <c r="AS483" s="242" t="e">
        <f>IFERROR(_xll.qlIndexFixing($AT$2,AO483,TRUE,_xll.ohTrigger(Trigger,Trigger1M)),#N/A)</f>
        <v>#N/A</v>
      </c>
    </row>
    <row r="484" spans="40:45" x14ac:dyDescent="0.2">
      <c r="AN484" s="97" t="s">
        <v>197</v>
      </c>
      <c r="AO484" s="98" t="e">
        <f>_xll.qlInterestRateIndexFixingDate($AT$1,AP484,Trigger)</f>
        <v>#VALUE!</v>
      </c>
      <c r="AP484" s="98">
        <f>_xll.qlCalendarAdvance(Calendar,AP483,AN484,"f",,Trigger)</f>
        <v>42930</v>
      </c>
      <c r="AQ484" s="98" t="e">
        <f>_xll.qlInterestRateIndexMaturity($AT$1,AP484,Trigger)</f>
        <v>#VALUE!</v>
      </c>
      <c r="AR484" s="242" t="e">
        <f>_xll.qlIndexFixing($AT$1,AO484,TRUE,_xll.ohTrigger(Trigger,Trigger1M))</f>
        <v>#VALUE!</v>
      </c>
      <c r="AS484" s="242" t="e">
        <f>IFERROR(_xll.qlIndexFixing($AT$2,AO484,TRUE,_xll.ohTrigger(Trigger,Trigger1M)),#N/A)</f>
        <v>#N/A</v>
      </c>
    </row>
    <row r="485" spans="40:45" x14ac:dyDescent="0.2">
      <c r="AN485" s="97" t="s">
        <v>197</v>
      </c>
      <c r="AO485" s="98" t="e">
        <f>_xll.qlInterestRateIndexFixingDate($AT$1,AP485,Trigger)</f>
        <v>#VALUE!</v>
      </c>
      <c r="AP485" s="98">
        <f>_xll.qlCalendarAdvance(Calendar,AP484,AN485,"f",,Trigger)</f>
        <v>42933</v>
      </c>
      <c r="AQ485" s="98" t="e">
        <f>_xll.qlInterestRateIndexMaturity($AT$1,AP485,Trigger)</f>
        <v>#VALUE!</v>
      </c>
      <c r="AR485" s="242" t="e">
        <f>_xll.qlIndexFixing($AT$1,AO485,TRUE,_xll.ohTrigger(Trigger,Trigger1M))</f>
        <v>#VALUE!</v>
      </c>
      <c r="AS485" s="242" t="e">
        <f>IFERROR(_xll.qlIndexFixing($AT$2,AO485,TRUE,_xll.ohTrigger(Trigger,Trigger1M)),#N/A)</f>
        <v>#N/A</v>
      </c>
    </row>
    <row r="486" spans="40:45" x14ac:dyDescent="0.2">
      <c r="AN486" s="97" t="s">
        <v>197</v>
      </c>
      <c r="AO486" s="98" t="e">
        <f>_xll.qlInterestRateIndexFixingDate($AT$1,AP486,Trigger)</f>
        <v>#VALUE!</v>
      </c>
      <c r="AP486" s="98">
        <f>_xll.qlCalendarAdvance(Calendar,AP485,AN486,"f",,Trigger)</f>
        <v>42934</v>
      </c>
      <c r="AQ486" s="98" t="e">
        <f>_xll.qlInterestRateIndexMaturity($AT$1,AP486,Trigger)</f>
        <v>#VALUE!</v>
      </c>
      <c r="AR486" s="242" t="e">
        <f>_xll.qlIndexFixing($AT$1,AO486,TRUE,_xll.ohTrigger(Trigger,Trigger1M))</f>
        <v>#VALUE!</v>
      </c>
      <c r="AS486" s="242" t="e">
        <f>IFERROR(_xll.qlIndexFixing($AT$2,AO486,TRUE,_xll.ohTrigger(Trigger,Trigger1M)),#N/A)</f>
        <v>#N/A</v>
      </c>
    </row>
    <row r="487" spans="40:45" x14ac:dyDescent="0.2">
      <c r="AN487" s="97" t="s">
        <v>197</v>
      </c>
      <c r="AO487" s="98" t="e">
        <f>_xll.qlInterestRateIndexFixingDate($AT$1,AP487,Trigger)</f>
        <v>#VALUE!</v>
      </c>
      <c r="AP487" s="98">
        <f>_xll.qlCalendarAdvance(Calendar,AP486,AN487,"f",,Trigger)</f>
        <v>42935</v>
      </c>
      <c r="AQ487" s="98" t="e">
        <f>_xll.qlInterestRateIndexMaturity($AT$1,AP487,Trigger)</f>
        <v>#VALUE!</v>
      </c>
      <c r="AR487" s="242" t="e">
        <f>_xll.qlIndexFixing($AT$1,AO487,TRUE,_xll.ohTrigger(Trigger,Trigger1M))</f>
        <v>#VALUE!</v>
      </c>
      <c r="AS487" s="242" t="e">
        <f>IFERROR(_xll.qlIndexFixing($AT$2,AO487,TRUE,_xll.ohTrigger(Trigger,Trigger1M)),#N/A)</f>
        <v>#N/A</v>
      </c>
    </row>
    <row r="488" spans="40:45" x14ac:dyDescent="0.2">
      <c r="AN488" s="97" t="s">
        <v>197</v>
      </c>
      <c r="AO488" s="98" t="e">
        <f>_xll.qlInterestRateIndexFixingDate($AT$1,AP488,Trigger)</f>
        <v>#VALUE!</v>
      </c>
      <c r="AP488" s="98">
        <f>_xll.qlCalendarAdvance(Calendar,AP487,AN488,"f",,Trigger)</f>
        <v>42936</v>
      </c>
      <c r="AQ488" s="98" t="e">
        <f>_xll.qlInterestRateIndexMaturity($AT$1,AP488,Trigger)</f>
        <v>#VALUE!</v>
      </c>
      <c r="AR488" s="242" t="e">
        <f>_xll.qlIndexFixing($AT$1,AO488,TRUE,_xll.ohTrigger(Trigger,Trigger1M))</f>
        <v>#VALUE!</v>
      </c>
      <c r="AS488" s="242" t="e">
        <f>IFERROR(_xll.qlIndexFixing($AT$2,AO488,TRUE,_xll.ohTrigger(Trigger,Trigger1M)),#N/A)</f>
        <v>#N/A</v>
      </c>
    </row>
    <row r="489" spans="40:45" x14ac:dyDescent="0.2">
      <c r="AN489" s="97" t="s">
        <v>197</v>
      </c>
      <c r="AO489" s="98" t="e">
        <f>_xll.qlInterestRateIndexFixingDate($AT$1,AP489,Trigger)</f>
        <v>#VALUE!</v>
      </c>
      <c r="AP489" s="98">
        <f>_xll.qlCalendarAdvance(Calendar,AP488,AN489,"f",,Trigger)</f>
        <v>42937</v>
      </c>
      <c r="AQ489" s="98" t="e">
        <f>_xll.qlInterestRateIndexMaturity($AT$1,AP489,Trigger)</f>
        <v>#VALUE!</v>
      </c>
      <c r="AR489" s="242" t="e">
        <f>_xll.qlIndexFixing($AT$1,AO489,TRUE,_xll.ohTrigger(Trigger,Trigger1M))</f>
        <v>#VALUE!</v>
      </c>
      <c r="AS489" s="242" t="e">
        <f>IFERROR(_xll.qlIndexFixing($AT$2,AO489,TRUE,_xll.ohTrigger(Trigger,Trigger1M)),#N/A)</f>
        <v>#N/A</v>
      </c>
    </row>
    <row r="490" spans="40:45" x14ac:dyDescent="0.2">
      <c r="AN490" s="97" t="s">
        <v>197</v>
      </c>
      <c r="AO490" s="98" t="e">
        <f>_xll.qlInterestRateIndexFixingDate($AT$1,AP490,Trigger)</f>
        <v>#VALUE!</v>
      </c>
      <c r="AP490" s="98">
        <f>_xll.qlCalendarAdvance(Calendar,AP489,AN490,"f",,Trigger)</f>
        <v>42940</v>
      </c>
      <c r="AQ490" s="98" t="e">
        <f>_xll.qlInterestRateIndexMaturity($AT$1,AP490,Trigger)</f>
        <v>#VALUE!</v>
      </c>
      <c r="AR490" s="242" t="e">
        <f>_xll.qlIndexFixing($AT$1,AO490,TRUE,_xll.ohTrigger(Trigger,Trigger1M))</f>
        <v>#VALUE!</v>
      </c>
      <c r="AS490" s="242" t="e">
        <f>IFERROR(_xll.qlIndexFixing($AT$2,AO490,TRUE,_xll.ohTrigger(Trigger,Trigger1M)),#N/A)</f>
        <v>#N/A</v>
      </c>
    </row>
    <row r="491" spans="40:45" x14ac:dyDescent="0.2">
      <c r="AN491" s="97" t="s">
        <v>197</v>
      </c>
      <c r="AO491" s="98" t="e">
        <f>_xll.qlInterestRateIndexFixingDate($AT$1,AP491,Trigger)</f>
        <v>#VALUE!</v>
      </c>
      <c r="AP491" s="98">
        <f>_xll.qlCalendarAdvance(Calendar,AP490,AN491,"f",,Trigger)</f>
        <v>42941</v>
      </c>
      <c r="AQ491" s="98" t="e">
        <f>_xll.qlInterestRateIndexMaturity($AT$1,AP491,Trigger)</f>
        <v>#VALUE!</v>
      </c>
      <c r="AR491" s="242" t="e">
        <f>_xll.qlIndexFixing($AT$1,AO491,TRUE,_xll.ohTrigger(Trigger,Trigger1M))</f>
        <v>#VALUE!</v>
      </c>
      <c r="AS491" s="242" t="e">
        <f>IFERROR(_xll.qlIndexFixing($AT$2,AO491,TRUE,_xll.ohTrigger(Trigger,Trigger1M)),#N/A)</f>
        <v>#N/A</v>
      </c>
    </row>
    <row r="492" spans="40:45" x14ac:dyDescent="0.2">
      <c r="AN492" s="97" t="s">
        <v>197</v>
      </c>
      <c r="AO492" s="98" t="e">
        <f>_xll.qlInterestRateIndexFixingDate($AT$1,AP492,Trigger)</f>
        <v>#VALUE!</v>
      </c>
      <c r="AP492" s="98">
        <f>_xll.qlCalendarAdvance(Calendar,AP491,AN492,"f",,Trigger)</f>
        <v>42942</v>
      </c>
      <c r="AQ492" s="98" t="e">
        <f>_xll.qlInterestRateIndexMaturity($AT$1,AP492,Trigger)</f>
        <v>#VALUE!</v>
      </c>
      <c r="AR492" s="242" t="e">
        <f>_xll.qlIndexFixing($AT$1,AO492,TRUE,_xll.ohTrigger(Trigger,Trigger1M))</f>
        <v>#VALUE!</v>
      </c>
      <c r="AS492" s="242" t="e">
        <f>IFERROR(_xll.qlIndexFixing($AT$2,AO492,TRUE,_xll.ohTrigger(Trigger,Trigger1M)),#N/A)</f>
        <v>#N/A</v>
      </c>
    </row>
    <row r="493" spans="40:45" x14ac:dyDescent="0.2">
      <c r="AN493" s="97" t="s">
        <v>197</v>
      </c>
      <c r="AO493" s="98" t="e">
        <f>_xll.qlInterestRateIndexFixingDate($AT$1,AP493,Trigger)</f>
        <v>#VALUE!</v>
      </c>
      <c r="AP493" s="98">
        <f>_xll.qlCalendarAdvance(Calendar,AP492,AN493,"f",,Trigger)</f>
        <v>42943</v>
      </c>
      <c r="AQ493" s="98" t="e">
        <f>_xll.qlInterestRateIndexMaturity($AT$1,AP493,Trigger)</f>
        <v>#VALUE!</v>
      </c>
      <c r="AR493" s="242" t="e">
        <f>_xll.qlIndexFixing($AT$1,AO493,TRUE,_xll.ohTrigger(Trigger,Trigger1M))</f>
        <v>#VALUE!</v>
      </c>
      <c r="AS493" s="242" t="e">
        <f>IFERROR(_xll.qlIndexFixing($AT$2,AO493,TRUE,_xll.ohTrigger(Trigger,Trigger1M)),#N/A)</f>
        <v>#N/A</v>
      </c>
    </row>
    <row r="494" spans="40:45" x14ac:dyDescent="0.2">
      <c r="AN494" s="97" t="s">
        <v>197</v>
      </c>
      <c r="AO494" s="98" t="e">
        <f>_xll.qlInterestRateIndexFixingDate($AT$1,AP494,Trigger)</f>
        <v>#VALUE!</v>
      </c>
      <c r="AP494" s="98">
        <f>_xll.qlCalendarAdvance(Calendar,AP493,AN494,"f",,Trigger)</f>
        <v>42944</v>
      </c>
      <c r="AQ494" s="98" t="e">
        <f>_xll.qlInterestRateIndexMaturity($AT$1,AP494,Trigger)</f>
        <v>#VALUE!</v>
      </c>
      <c r="AR494" s="242" t="e">
        <f>_xll.qlIndexFixing($AT$1,AO494,TRUE,_xll.ohTrigger(Trigger,Trigger1M))</f>
        <v>#VALUE!</v>
      </c>
      <c r="AS494" s="242" t="e">
        <f>IFERROR(_xll.qlIndexFixing($AT$2,AO494,TRUE,_xll.ohTrigger(Trigger,Trigger1M)),#N/A)</f>
        <v>#N/A</v>
      </c>
    </row>
    <row r="495" spans="40:45" x14ac:dyDescent="0.2">
      <c r="AN495" s="97" t="s">
        <v>197</v>
      </c>
      <c r="AO495" s="98" t="e">
        <f>_xll.qlInterestRateIndexFixingDate($AT$1,AP495,Trigger)</f>
        <v>#VALUE!</v>
      </c>
      <c r="AP495" s="98">
        <f>_xll.qlCalendarAdvance(Calendar,AP494,AN495,"f",,Trigger)</f>
        <v>42947</v>
      </c>
      <c r="AQ495" s="98" t="e">
        <f>_xll.qlInterestRateIndexMaturity($AT$1,AP495,Trigger)</f>
        <v>#VALUE!</v>
      </c>
      <c r="AR495" s="242" t="e">
        <f>_xll.qlIndexFixing($AT$1,AO495,TRUE,_xll.ohTrigger(Trigger,Trigger1M))</f>
        <v>#VALUE!</v>
      </c>
      <c r="AS495" s="242" t="e">
        <f>IFERROR(_xll.qlIndexFixing($AT$2,AO495,TRUE,_xll.ohTrigger(Trigger,Trigger1M)),#N/A)</f>
        <v>#N/A</v>
      </c>
    </row>
    <row r="496" spans="40:45" x14ac:dyDescent="0.2">
      <c r="AN496" s="97" t="s">
        <v>197</v>
      </c>
      <c r="AO496" s="98" t="e">
        <f>_xll.qlInterestRateIndexFixingDate($AT$1,AP496,Trigger)</f>
        <v>#VALUE!</v>
      </c>
      <c r="AP496" s="98">
        <f>_xll.qlCalendarAdvance(Calendar,AP495,AN496,"f",,Trigger)</f>
        <v>42948</v>
      </c>
      <c r="AQ496" s="98" t="e">
        <f>_xll.qlInterestRateIndexMaturity($AT$1,AP496,Trigger)</f>
        <v>#VALUE!</v>
      </c>
      <c r="AR496" s="242" t="e">
        <f>_xll.qlIndexFixing($AT$1,AO496,TRUE,_xll.ohTrigger(Trigger,Trigger1M))</f>
        <v>#VALUE!</v>
      </c>
      <c r="AS496" s="242" t="e">
        <f>IFERROR(_xll.qlIndexFixing($AT$2,AO496,TRUE,_xll.ohTrigger(Trigger,Trigger1M)),#N/A)</f>
        <v>#N/A</v>
      </c>
    </row>
    <row r="497" spans="40:45" x14ac:dyDescent="0.2">
      <c r="AN497" s="97" t="s">
        <v>197</v>
      </c>
      <c r="AO497" s="98" t="e">
        <f>_xll.qlInterestRateIndexFixingDate($AT$1,AP497,Trigger)</f>
        <v>#VALUE!</v>
      </c>
      <c r="AP497" s="98">
        <f>_xll.qlCalendarAdvance(Calendar,AP496,AN497,"f",,Trigger)</f>
        <v>42949</v>
      </c>
      <c r="AQ497" s="98" t="e">
        <f>_xll.qlInterestRateIndexMaturity($AT$1,AP497,Trigger)</f>
        <v>#VALUE!</v>
      </c>
      <c r="AR497" s="242" t="e">
        <f>_xll.qlIndexFixing($AT$1,AO497,TRUE,_xll.ohTrigger(Trigger,Trigger1M))</f>
        <v>#VALUE!</v>
      </c>
      <c r="AS497" s="242" t="e">
        <f>IFERROR(_xll.qlIndexFixing($AT$2,AO497,TRUE,_xll.ohTrigger(Trigger,Trigger1M)),#N/A)</f>
        <v>#N/A</v>
      </c>
    </row>
    <row r="498" spans="40:45" x14ac:dyDescent="0.2">
      <c r="AN498" s="97" t="s">
        <v>197</v>
      </c>
      <c r="AO498" s="98" t="e">
        <f>_xll.qlInterestRateIndexFixingDate($AT$1,AP498,Trigger)</f>
        <v>#VALUE!</v>
      </c>
      <c r="AP498" s="98">
        <f>_xll.qlCalendarAdvance(Calendar,AP497,AN498,"f",,Trigger)</f>
        <v>42950</v>
      </c>
      <c r="AQ498" s="98" t="e">
        <f>_xll.qlInterestRateIndexMaturity($AT$1,AP498,Trigger)</f>
        <v>#VALUE!</v>
      </c>
      <c r="AR498" s="242" t="e">
        <f>_xll.qlIndexFixing($AT$1,AO498,TRUE,_xll.ohTrigger(Trigger,Trigger1M))</f>
        <v>#VALUE!</v>
      </c>
      <c r="AS498" s="242" t="e">
        <f>IFERROR(_xll.qlIndexFixing($AT$2,AO498,TRUE,_xll.ohTrigger(Trigger,Trigger1M)),#N/A)</f>
        <v>#N/A</v>
      </c>
    </row>
    <row r="499" spans="40:45" x14ac:dyDescent="0.2">
      <c r="AN499" s="97" t="s">
        <v>197</v>
      </c>
      <c r="AO499" s="98" t="e">
        <f>_xll.qlInterestRateIndexFixingDate($AT$1,AP499,Trigger)</f>
        <v>#VALUE!</v>
      </c>
      <c r="AP499" s="98">
        <f>_xll.qlCalendarAdvance(Calendar,AP498,AN499,"f",,Trigger)</f>
        <v>42951</v>
      </c>
      <c r="AQ499" s="98" t="e">
        <f>_xll.qlInterestRateIndexMaturity($AT$1,AP499,Trigger)</f>
        <v>#VALUE!</v>
      </c>
      <c r="AR499" s="242" t="e">
        <f>_xll.qlIndexFixing($AT$1,AO499,TRUE,_xll.ohTrigger(Trigger,Trigger1M))</f>
        <v>#VALUE!</v>
      </c>
      <c r="AS499" s="242" t="e">
        <f>IFERROR(_xll.qlIndexFixing($AT$2,AO499,TRUE,_xll.ohTrigger(Trigger,Trigger1M)),#N/A)</f>
        <v>#N/A</v>
      </c>
    </row>
    <row r="500" spans="40:45" x14ac:dyDescent="0.2">
      <c r="AN500" s="97" t="s">
        <v>197</v>
      </c>
      <c r="AO500" s="98" t="e">
        <f>_xll.qlInterestRateIndexFixingDate($AT$1,AP500,Trigger)</f>
        <v>#VALUE!</v>
      </c>
      <c r="AP500" s="98">
        <f>_xll.qlCalendarAdvance(Calendar,AP499,AN500,"f",,Trigger)</f>
        <v>42954</v>
      </c>
      <c r="AQ500" s="98" t="e">
        <f>_xll.qlInterestRateIndexMaturity($AT$1,AP500,Trigger)</f>
        <v>#VALUE!</v>
      </c>
      <c r="AR500" s="242" t="e">
        <f>_xll.qlIndexFixing($AT$1,AO500,TRUE,_xll.ohTrigger(Trigger,Trigger1M))</f>
        <v>#VALUE!</v>
      </c>
      <c r="AS500" s="242" t="e">
        <f>IFERROR(_xll.qlIndexFixing($AT$2,AO500,TRUE,_xll.ohTrigger(Trigger,Trigger1M)),#N/A)</f>
        <v>#N/A</v>
      </c>
    </row>
    <row r="501" spans="40:45" x14ac:dyDescent="0.2">
      <c r="AN501" s="97" t="s">
        <v>197</v>
      </c>
      <c r="AO501" s="98" t="e">
        <f>_xll.qlInterestRateIndexFixingDate($AT$1,AP501,Trigger)</f>
        <v>#VALUE!</v>
      </c>
      <c r="AP501" s="98">
        <f>_xll.qlCalendarAdvance(Calendar,AP500,AN501,"f",,Trigger)</f>
        <v>42955</v>
      </c>
      <c r="AQ501" s="98" t="e">
        <f>_xll.qlInterestRateIndexMaturity($AT$1,AP501,Trigger)</f>
        <v>#VALUE!</v>
      </c>
      <c r="AR501" s="242" t="e">
        <f>_xll.qlIndexFixing($AT$1,AO501,TRUE,_xll.ohTrigger(Trigger,Trigger1M))</f>
        <v>#VALUE!</v>
      </c>
      <c r="AS501" s="242" t="e">
        <f>IFERROR(_xll.qlIndexFixing($AT$2,AO501,TRUE,_xll.ohTrigger(Trigger,Trigger1M)),#N/A)</f>
        <v>#N/A</v>
      </c>
    </row>
    <row r="502" spans="40:45" x14ac:dyDescent="0.2">
      <c r="AN502" s="97" t="s">
        <v>197</v>
      </c>
      <c r="AO502" s="98" t="e">
        <f>_xll.qlInterestRateIndexFixingDate($AT$1,AP502,Trigger)</f>
        <v>#VALUE!</v>
      </c>
      <c r="AP502" s="98">
        <f>_xll.qlCalendarAdvance(Calendar,AP501,AN502,"f",,Trigger)</f>
        <v>42956</v>
      </c>
      <c r="AQ502" s="98" t="e">
        <f>_xll.qlInterestRateIndexMaturity($AT$1,AP502,Trigger)</f>
        <v>#VALUE!</v>
      </c>
      <c r="AR502" s="242" t="e">
        <f>_xll.qlIndexFixing($AT$1,AO502,TRUE,_xll.ohTrigger(Trigger,Trigger1M))</f>
        <v>#VALUE!</v>
      </c>
      <c r="AS502" s="242" t="e">
        <f>IFERROR(_xll.qlIndexFixing($AT$2,AO502,TRUE,_xll.ohTrigger(Trigger,Trigger1M)),#N/A)</f>
        <v>#N/A</v>
      </c>
    </row>
    <row r="503" spans="40:45" x14ac:dyDescent="0.2">
      <c r="AN503" s="97" t="s">
        <v>197</v>
      </c>
      <c r="AO503" s="98" t="e">
        <f>_xll.qlInterestRateIndexFixingDate($AT$1,AP503,Trigger)</f>
        <v>#VALUE!</v>
      </c>
      <c r="AP503" s="98">
        <f>_xll.qlCalendarAdvance(Calendar,AP502,AN503,"f",,Trigger)</f>
        <v>42957</v>
      </c>
      <c r="AQ503" s="98" t="e">
        <f>_xll.qlInterestRateIndexMaturity($AT$1,AP503,Trigger)</f>
        <v>#VALUE!</v>
      </c>
      <c r="AR503" s="242" t="e">
        <f>_xll.qlIndexFixing($AT$1,AO503,TRUE,_xll.ohTrigger(Trigger,Trigger1M))</f>
        <v>#VALUE!</v>
      </c>
      <c r="AS503" s="242" t="e">
        <f>IFERROR(_xll.qlIndexFixing($AT$2,AO503,TRUE,_xll.ohTrigger(Trigger,Trigger1M)),#N/A)</f>
        <v>#N/A</v>
      </c>
    </row>
    <row r="504" spans="40:45" x14ac:dyDescent="0.2">
      <c r="AN504" s="97" t="s">
        <v>197</v>
      </c>
      <c r="AO504" s="98" t="e">
        <f>_xll.qlInterestRateIndexFixingDate($AT$1,AP504,Trigger)</f>
        <v>#VALUE!</v>
      </c>
      <c r="AP504" s="98">
        <f>_xll.qlCalendarAdvance(Calendar,AP503,AN504,"f",,Trigger)</f>
        <v>42958</v>
      </c>
      <c r="AQ504" s="98" t="e">
        <f>_xll.qlInterestRateIndexMaturity($AT$1,AP504,Trigger)</f>
        <v>#VALUE!</v>
      </c>
      <c r="AR504" s="242" t="e">
        <f>_xll.qlIndexFixing($AT$1,AO504,TRUE,_xll.ohTrigger(Trigger,Trigger1M))</f>
        <v>#VALUE!</v>
      </c>
      <c r="AS504" s="242" t="e">
        <f>IFERROR(_xll.qlIndexFixing($AT$2,AO504,TRUE,_xll.ohTrigger(Trigger,Trigger1M)),#N/A)</f>
        <v>#N/A</v>
      </c>
    </row>
    <row r="505" spans="40:45" x14ac:dyDescent="0.2">
      <c r="AN505" s="97" t="s">
        <v>197</v>
      </c>
      <c r="AO505" s="98" t="e">
        <f>_xll.qlInterestRateIndexFixingDate($AT$1,AP505,Trigger)</f>
        <v>#VALUE!</v>
      </c>
      <c r="AP505" s="98">
        <f>_xll.qlCalendarAdvance(Calendar,AP504,AN505,"f",,Trigger)</f>
        <v>42961</v>
      </c>
      <c r="AQ505" s="98" t="e">
        <f>_xll.qlInterestRateIndexMaturity($AT$1,AP505,Trigger)</f>
        <v>#VALUE!</v>
      </c>
      <c r="AR505" s="242" t="e">
        <f>_xll.qlIndexFixing($AT$1,AO505,TRUE,_xll.ohTrigger(Trigger,Trigger1M))</f>
        <v>#VALUE!</v>
      </c>
      <c r="AS505" s="242" t="e">
        <f>IFERROR(_xll.qlIndexFixing($AT$2,AO505,TRUE,_xll.ohTrigger(Trigger,Trigger1M)),#N/A)</f>
        <v>#N/A</v>
      </c>
    </row>
    <row r="506" spans="40:45" x14ac:dyDescent="0.2">
      <c r="AN506" s="97" t="s">
        <v>197</v>
      </c>
      <c r="AO506" s="98" t="e">
        <f>_xll.qlInterestRateIndexFixingDate($AT$1,AP506,Trigger)</f>
        <v>#VALUE!</v>
      </c>
      <c r="AP506" s="98">
        <f>_xll.qlCalendarAdvance(Calendar,AP505,AN506,"f",,Trigger)</f>
        <v>42962</v>
      </c>
      <c r="AQ506" s="98" t="e">
        <f>_xll.qlInterestRateIndexMaturity($AT$1,AP506,Trigger)</f>
        <v>#VALUE!</v>
      </c>
      <c r="AR506" s="242" t="e">
        <f>_xll.qlIndexFixing($AT$1,AO506,TRUE,_xll.ohTrigger(Trigger,Trigger1M))</f>
        <v>#VALUE!</v>
      </c>
      <c r="AS506" s="242" t="e">
        <f>IFERROR(_xll.qlIndexFixing($AT$2,AO506,TRUE,_xll.ohTrigger(Trigger,Trigger1M)),#N/A)</f>
        <v>#N/A</v>
      </c>
    </row>
    <row r="507" spans="40:45" x14ac:dyDescent="0.2">
      <c r="AN507" s="97" t="s">
        <v>197</v>
      </c>
      <c r="AO507" s="98" t="e">
        <f>_xll.qlInterestRateIndexFixingDate($AT$1,AP507,Trigger)</f>
        <v>#VALUE!</v>
      </c>
      <c r="AP507" s="98">
        <f>_xll.qlCalendarAdvance(Calendar,AP506,AN507,"f",,Trigger)</f>
        <v>42963</v>
      </c>
      <c r="AQ507" s="98" t="e">
        <f>_xll.qlInterestRateIndexMaturity($AT$1,AP507,Trigger)</f>
        <v>#VALUE!</v>
      </c>
      <c r="AR507" s="242" t="e">
        <f>_xll.qlIndexFixing($AT$1,AO507,TRUE,_xll.ohTrigger(Trigger,Trigger1M))</f>
        <v>#VALUE!</v>
      </c>
      <c r="AS507" s="242" t="e">
        <f>IFERROR(_xll.qlIndexFixing($AT$2,AO507,TRUE,_xll.ohTrigger(Trigger,Trigger1M)),#N/A)</f>
        <v>#N/A</v>
      </c>
    </row>
    <row r="508" spans="40:45" x14ac:dyDescent="0.2">
      <c r="AN508" s="97" t="s">
        <v>197</v>
      </c>
      <c r="AO508" s="98" t="e">
        <f>_xll.qlInterestRateIndexFixingDate($AT$1,AP508,Trigger)</f>
        <v>#VALUE!</v>
      </c>
      <c r="AP508" s="98">
        <f>_xll.qlCalendarAdvance(Calendar,AP507,AN508,"f",,Trigger)</f>
        <v>42964</v>
      </c>
      <c r="AQ508" s="98" t="e">
        <f>_xll.qlInterestRateIndexMaturity($AT$1,AP508,Trigger)</f>
        <v>#VALUE!</v>
      </c>
      <c r="AR508" s="242" t="e">
        <f>_xll.qlIndexFixing($AT$1,AO508,TRUE,_xll.ohTrigger(Trigger,Trigger1M))</f>
        <v>#VALUE!</v>
      </c>
      <c r="AS508" s="242" t="e">
        <f>IFERROR(_xll.qlIndexFixing($AT$2,AO508,TRUE,_xll.ohTrigger(Trigger,Trigger1M)),#N/A)</f>
        <v>#N/A</v>
      </c>
    </row>
    <row r="509" spans="40:45" x14ac:dyDescent="0.2">
      <c r="AN509" s="97" t="s">
        <v>197</v>
      </c>
      <c r="AO509" s="98" t="e">
        <f>_xll.qlInterestRateIndexFixingDate($AT$1,AP509,Trigger)</f>
        <v>#VALUE!</v>
      </c>
      <c r="AP509" s="98">
        <f>_xll.qlCalendarAdvance(Calendar,AP508,AN509,"f",,Trigger)</f>
        <v>42965</v>
      </c>
      <c r="AQ509" s="98" t="e">
        <f>_xll.qlInterestRateIndexMaturity($AT$1,AP509,Trigger)</f>
        <v>#VALUE!</v>
      </c>
      <c r="AR509" s="242" t="e">
        <f>_xll.qlIndexFixing($AT$1,AO509,TRUE,_xll.ohTrigger(Trigger,Trigger1M))</f>
        <v>#VALUE!</v>
      </c>
      <c r="AS509" s="242" t="e">
        <f>IFERROR(_xll.qlIndexFixing($AT$2,AO509,TRUE,_xll.ohTrigger(Trigger,Trigger1M)),#N/A)</f>
        <v>#N/A</v>
      </c>
    </row>
    <row r="510" spans="40:45" x14ac:dyDescent="0.2">
      <c r="AN510" s="97" t="s">
        <v>197</v>
      </c>
      <c r="AO510" s="98" t="e">
        <f>_xll.qlInterestRateIndexFixingDate($AT$1,AP510,Trigger)</f>
        <v>#VALUE!</v>
      </c>
      <c r="AP510" s="98">
        <f>_xll.qlCalendarAdvance(Calendar,AP509,AN510,"f",,Trigger)</f>
        <v>42968</v>
      </c>
      <c r="AQ510" s="98" t="e">
        <f>_xll.qlInterestRateIndexMaturity($AT$1,AP510,Trigger)</f>
        <v>#VALUE!</v>
      </c>
      <c r="AR510" s="242" t="e">
        <f>_xll.qlIndexFixing($AT$1,AO510,TRUE,_xll.ohTrigger(Trigger,Trigger1M))</f>
        <v>#VALUE!</v>
      </c>
      <c r="AS510" s="242" t="e">
        <f>IFERROR(_xll.qlIndexFixing($AT$2,AO510,TRUE,_xll.ohTrigger(Trigger,Trigger1M)),#N/A)</f>
        <v>#N/A</v>
      </c>
    </row>
    <row r="511" spans="40:45" x14ac:dyDescent="0.2">
      <c r="AN511" s="97" t="s">
        <v>197</v>
      </c>
      <c r="AO511" s="98" t="e">
        <f>_xll.qlInterestRateIndexFixingDate($AT$1,AP511,Trigger)</f>
        <v>#VALUE!</v>
      </c>
      <c r="AP511" s="98">
        <f>_xll.qlCalendarAdvance(Calendar,AP510,AN511,"f",,Trigger)</f>
        <v>42969</v>
      </c>
      <c r="AQ511" s="98" t="e">
        <f>_xll.qlInterestRateIndexMaturity($AT$1,AP511,Trigger)</f>
        <v>#VALUE!</v>
      </c>
      <c r="AR511" s="242" t="e">
        <f>_xll.qlIndexFixing($AT$1,AO511,TRUE,_xll.ohTrigger(Trigger,Trigger1M))</f>
        <v>#VALUE!</v>
      </c>
      <c r="AS511" s="242" t="e">
        <f>IFERROR(_xll.qlIndexFixing($AT$2,AO511,TRUE,_xll.ohTrigger(Trigger,Trigger1M)),#N/A)</f>
        <v>#N/A</v>
      </c>
    </row>
    <row r="512" spans="40:45" x14ac:dyDescent="0.2">
      <c r="AN512" s="97" t="s">
        <v>197</v>
      </c>
      <c r="AO512" s="98" t="e">
        <f>_xll.qlInterestRateIndexFixingDate($AT$1,AP512,Trigger)</f>
        <v>#VALUE!</v>
      </c>
      <c r="AP512" s="98">
        <f>_xll.qlCalendarAdvance(Calendar,AP511,AN512,"f",,Trigger)</f>
        <v>42970</v>
      </c>
      <c r="AQ512" s="98" t="e">
        <f>_xll.qlInterestRateIndexMaturity($AT$1,AP512,Trigger)</f>
        <v>#VALUE!</v>
      </c>
      <c r="AR512" s="242" t="e">
        <f>_xll.qlIndexFixing($AT$1,AO512,TRUE,_xll.ohTrigger(Trigger,Trigger1M))</f>
        <v>#VALUE!</v>
      </c>
      <c r="AS512" s="242" t="e">
        <f>IFERROR(_xll.qlIndexFixing($AT$2,AO512,TRUE,_xll.ohTrigger(Trigger,Trigger1M)),#N/A)</f>
        <v>#N/A</v>
      </c>
    </row>
    <row r="513" spans="40:45" x14ac:dyDescent="0.2">
      <c r="AN513" s="99" t="s">
        <v>83</v>
      </c>
      <c r="AO513" s="98" t="e">
        <f>_xll.qlInterestRateIndexFixingDate($AT$1,AP513,Trigger)</f>
        <v>#VALUE!</v>
      </c>
      <c r="AP513" s="98">
        <f>_xll.qlCalendarAdvance(Calendar,AP512,AN513,"f",,Trigger)</f>
        <v>42977</v>
      </c>
      <c r="AQ513" s="98" t="e">
        <f>_xll.qlInterestRateIndexMaturity($AT$1,AP513,Trigger)</f>
        <v>#VALUE!</v>
      </c>
      <c r="AR513" s="242" t="e">
        <f>_xll.qlIndexFixing($AT$1,AO513,TRUE,_xll.ohTrigger(Trigger,Trigger1M))</f>
        <v>#VALUE!</v>
      </c>
      <c r="AS513" s="242" t="e">
        <f>IFERROR(_xll.qlIndexFixing($AT$2,AO513,TRUE,_xll.ohTrigger(Trigger,Trigger1M)),#N/A)</f>
        <v>#N/A</v>
      </c>
    </row>
    <row r="514" spans="40:45" x14ac:dyDescent="0.2">
      <c r="AN514" s="99" t="s">
        <v>83</v>
      </c>
      <c r="AO514" s="98" t="e">
        <f>_xll.qlInterestRateIndexFixingDate($AT$1,AP514,Trigger)</f>
        <v>#VALUE!</v>
      </c>
      <c r="AP514" s="98">
        <f>_xll.qlCalendarAdvance(Calendar,AP513,AN514,"f",,Trigger)</f>
        <v>42984</v>
      </c>
      <c r="AQ514" s="98" t="e">
        <f>_xll.qlInterestRateIndexMaturity($AT$1,AP514,Trigger)</f>
        <v>#VALUE!</v>
      </c>
      <c r="AR514" s="242" t="e">
        <f>_xll.qlIndexFixing($AT$1,AO514,TRUE,_xll.ohTrigger(Trigger,Trigger1M))</f>
        <v>#VALUE!</v>
      </c>
      <c r="AS514" s="242" t="e">
        <f>IFERROR(_xll.qlIndexFixing($AT$2,AO514,TRUE,_xll.ohTrigger(Trigger,Trigger1M)),#N/A)</f>
        <v>#N/A</v>
      </c>
    </row>
    <row r="515" spans="40:45" x14ac:dyDescent="0.2">
      <c r="AN515" s="99" t="s">
        <v>83</v>
      </c>
      <c r="AO515" s="98" t="e">
        <f>_xll.qlInterestRateIndexFixingDate($AT$1,AP515,Trigger)</f>
        <v>#VALUE!</v>
      </c>
      <c r="AP515" s="98">
        <f>_xll.qlCalendarAdvance(Calendar,AP514,AN515,"f",,Trigger)</f>
        <v>42991</v>
      </c>
      <c r="AQ515" s="98" t="e">
        <f>_xll.qlInterestRateIndexMaturity($AT$1,AP515,Trigger)</f>
        <v>#VALUE!</v>
      </c>
      <c r="AR515" s="242" t="e">
        <f>_xll.qlIndexFixing($AT$1,AO515,TRUE,_xll.ohTrigger(Trigger,Trigger1M))</f>
        <v>#VALUE!</v>
      </c>
      <c r="AS515" s="242" t="e">
        <f>IFERROR(_xll.qlIndexFixing($AT$2,AO515,TRUE,_xll.ohTrigger(Trigger,Trigger1M)),#N/A)</f>
        <v>#N/A</v>
      </c>
    </row>
    <row r="516" spans="40:45" x14ac:dyDescent="0.2">
      <c r="AN516" s="99" t="s">
        <v>83</v>
      </c>
      <c r="AO516" s="98" t="e">
        <f>_xll.qlInterestRateIndexFixingDate($AT$1,AP516,Trigger)</f>
        <v>#VALUE!</v>
      </c>
      <c r="AP516" s="98">
        <f>_xll.qlCalendarAdvance(Calendar,AP515,AN516,"f",,Trigger)</f>
        <v>42998</v>
      </c>
      <c r="AQ516" s="98" t="e">
        <f>_xll.qlInterestRateIndexMaturity($AT$1,AP516,Trigger)</f>
        <v>#VALUE!</v>
      </c>
      <c r="AR516" s="242" t="e">
        <f>_xll.qlIndexFixing($AT$1,AO516,TRUE,_xll.ohTrigger(Trigger,Trigger1M))</f>
        <v>#VALUE!</v>
      </c>
      <c r="AS516" s="242" t="e">
        <f>IFERROR(_xll.qlIndexFixing($AT$2,AO516,TRUE,_xll.ohTrigger(Trigger,Trigger1M)),#N/A)</f>
        <v>#N/A</v>
      </c>
    </row>
    <row r="517" spans="40:45" x14ac:dyDescent="0.2">
      <c r="AN517" s="99" t="s">
        <v>83</v>
      </c>
      <c r="AO517" s="98" t="e">
        <f>_xll.qlInterestRateIndexFixingDate($AT$1,AP517,Trigger)</f>
        <v>#VALUE!</v>
      </c>
      <c r="AP517" s="98">
        <f>_xll.qlCalendarAdvance(Calendar,AP516,AN517,"f",,Trigger)</f>
        <v>43005</v>
      </c>
      <c r="AQ517" s="98" t="e">
        <f>_xll.qlInterestRateIndexMaturity($AT$1,AP517,Trigger)</f>
        <v>#VALUE!</v>
      </c>
      <c r="AR517" s="242" t="e">
        <f>_xll.qlIndexFixing($AT$1,AO517,TRUE,_xll.ohTrigger(Trigger,Trigger1M))</f>
        <v>#VALUE!</v>
      </c>
      <c r="AS517" s="242" t="e">
        <f>IFERROR(_xll.qlIndexFixing($AT$2,AO517,TRUE,_xll.ohTrigger(Trigger,Trigger1M)),#N/A)</f>
        <v>#N/A</v>
      </c>
    </row>
    <row r="518" spans="40:45" x14ac:dyDescent="0.2">
      <c r="AN518" s="99" t="s">
        <v>83</v>
      </c>
      <c r="AO518" s="98" t="e">
        <f>_xll.qlInterestRateIndexFixingDate($AT$1,AP518,Trigger)</f>
        <v>#VALUE!</v>
      </c>
      <c r="AP518" s="98">
        <f>_xll.qlCalendarAdvance(Calendar,AP517,AN518,"f",,Trigger)</f>
        <v>43012</v>
      </c>
      <c r="AQ518" s="98" t="e">
        <f>_xll.qlInterestRateIndexMaturity($AT$1,AP518,Trigger)</f>
        <v>#VALUE!</v>
      </c>
      <c r="AR518" s="242" t="e">
        <f>_xll.qlIndexFixing($AT$1,AO518,TRUE,_xll.ohTrigger(Trigger,Trigger1M))</f>
        <v>#VALUE!</v>
      </c>
      <c r="AS518" s="242" t="e">
        <f>IFERROR(_xll.qlIndexFixing($AT$2,AO518,TRUE,_xll.ohTrigger(Trigger,Trigger1M)),#N/A)</f>
        <v>#N/A</v>
      </c>
    </row>
    <row r="519" spans="40:45" x14ac:dyDescent="0.2">
      <c r="AN519" s="99" t="s">
        <v>83</v>
      </c>
      <c r="AO519" s="98" t="e">
        <f>_xll.qlInterestRateIndexFixingDate($AT$1,AP519,Trigger)</f>
        <v>#VALUE!</v>
      </c>
      <c r="AP519" s="98">
        <f>_xll.qlCalendarAdvance(Calendar,AP518,AN519,"f",,Trigger)</f>
        <v>43019</v>
      </c>
      <c r="AQ519" s="98" t="e">
        <f>_xll.qlInterestRateIndexMaturity($AT$1,AP519,Trigger)</f>
        <v>#VALUE!</v>
      </c>
      <c r="AR519" s="242" t="e">
        <f>_xll.qlIndexFixing($AT$1,AO519,TRUE,_xll.ohTrigger(Trigger,Trigger1M))</f>
        <v>#VALUE!</v>
      </c>
      <c r="AS519" s="242" t="e">
        <f>IFERROR(_xll.qlIndexFixing($AT$2,AO519,TRUE,_xll.ohTrigger(Trigger,Trigger1M)),#N/A)</f>
        <v>#N/A</v>
      </c>
    </row>
    <row r="520" spans="40:45" x14ac:dyDescent="0.2">
      <c r="AN520" s="99" t="s">
        <v>83</v>
      </c>
      <c r="AO520" s="98" t="e">
        <f>_xll.qlInterestRateIndexFixingDate($AT$1,AP520,Trigger)</f>
        <v>#VALUE!</v>
      </c>
      <c r="AP520" s="98">
        <f>_xll.qlCalendarAdvance(Calendar,AP519,AN520,"f",,Trigger)</f>
        <v>43026</v>
      </c>
      <c r="AQ520" s="98" t="e">
        <f>_xll.qlInterestRateIndexMaturity($AT$1,AP520,Trigger)</f>
        <v>#VALUE!</v>
      </c>
      <c r="AR520" s="242" t="e">
        <f>_xll.qlIndexFixing($AT$1,AO520,TRUE,_xll.ohTrigger(Trigger,Trigger1M))</f>
        <v>#VALUE!</v>
      </c>
      <c r="AS520" s="242" t="e">
        <f>IFERROR(_xll.qlIndexFixing($AT$2,AO520,TRUE,_xll.ohTrigger(Trigger,Trigger1M)),#N/A)</f>
        <v>#N/A</v>
      </c>
    </row>
    <row r="521" spans="40:45" x14ac:dyDescent="0.2">
      <c r="AN521" s="99" t="s">
        <v>83</v>
      </c>
      <c r="AO521" s="98" t="e">
        <f>_xll.qlInterestRateIndexFixingDate($AT$1,AP521,Trigger)</f>
        <v>#VALUE!</v>
      </c>
      <c r="AP521" s="98">
        <f>_xll.qlCalendarAdvance(Calendar,AP520,AN521,"f",,Trigger)</f>
        <v>43033</v>
      </c>
      <c r="AQ521" s="98" t="e">
        <f>_xll.qlInterestRateIndexMaturity($AT$1,AP521,Trigger)</f>
        <v>#VALUE!</v>
      </c>
      <c r="AR521" s="242" t="e">
        <f>_xll.qlIndexFixing($AT$1,AO521,TRUE,_xll.ohTrigger(Trigger,Trigger1M))</f>
        <v>#VALUE!</v>
      </c>
      <c r="AS521" s="242" t="e">
        <f>IFERROR(_xll.qlIndexFixing($AT$2,AO521,TRUE,_xll.ohTrigger(Trigger,Trigger1M)),#N/A)</f>
        <v>#N/A</v>
      </c>
    </row>
    <row r="522" spans="40:45" x14ac:dyDescent="0.2">
      <c r="AN522" s="99" t="s">
        <v>83</v>
      </c>
      <c r="AO522" s="98" t="e">
        <f>_xll.qlInterestRateIndexFixingDate($AT$1,AP522,Trigger)</f>
        <v>#VALUE!</v>
      </c>
      <c r="AP522" s="98">
        <f>_xll.qlCalendarAdvance(Calendar,AP521,AN522,"f",,Trigger)</f>
        <v>43040</v>
      </c>
      <c r="AQ522" s="98" t="e">
        <f>_xll.qlInterestRateIndexMaturity($AT$1,AP522,Trigger)</f>
        <v>#VALUE!</v>
      </c>
      <c r="AR522" s="242" t="e">
        <f>_xll.qlIndexFixing($AT$1,AO522,TRUE,_xll.ohTrigger(Trigger,Trigger1M))</f>
        <v>#VALUE!</v>
      </c>
      <c r="AS522" s="242" t="e">
        <f>IFERROR(_xll.qlIndexFixing($AT$2,AO522,TRUE,_xll.ohTrigger(Trigger,Trigger1M)),#N/A)</f>
        <v>#N/A</v>
      </c>
    </row>
    <row r="523" spans="40:45" x14ac:dyDescent="0.2">
      <c r="AN523" s="99" t="s">
        <v>83</v>
      </c>
      <c r="AO523" s="98" t="e">
        <f>_xll.qlInterestRateIndexFixingDate($AT$1,AP523,Trigger)</f>
        <v>#VALUE!</v>
      </c>
      <c r="AP523" s="98">
        <f>_xll.qlCalendarAdvance(Calendar,AP522,AN523,"f",,Trigger)</f>
        <v>43047</v>
      </c>
      <c r="AQ523" s="98" t="e">
        <f>_xll.qlInterestRateIndexMaturity($AT$1,AP523,Trigger)</f>
        <v>#VALUE!</v>
      </c>
      <c r="AR523" s="242" t="e">
        <f>_xll.qlIndexFixing($AT$1,AO523,TRUE,_xll.ohTrigger(Trigger,Trigger1M))</f>
        <v>#VALUE!</v>
      </c>
      <c r="AS523" s="242" t="e">
        <f>IFERROR(_xll.qlIndexFixing($AT$2,AO523,TRUE,_xll.ohTrigger(Trigger,Trigger1M)),#N/A)</f>
        <v>#N/A</v>
      </c>
    </row>
    <row r="524" spans="40:45" x14ac:dyDescent="0.2">
      <c r="AN524" s="99" t="s">
        <v>83</v>
      </c>
      <c r="AO524" s="98" t="e">
        <f>_xll.qlInterestRateIndexFixingDate($AT$1,AP524,Trigger)</f>
        <v>#VALUE!</v>
      </c>
      <c r="AP524" s="98">
        <f>_xll.qlCalendarAdvance(Calendar,AP523,AN524,"f",,Trigger)</f>
        <v>43054</v>
      </c>
      <c r="AQ524" s="98" t="e">
        <f>_xll.qlInterestRateIndexMaturity($AT$1,AP524,Trigger)</f>
        <v>#VALUE!</v>
      </c>
      <c r="AR524" s="242" t="e">
        <f>_xll.qlIndexFixing($AT$1,AO524,TRUE,_xll.ohTrigger(Trigger,Trigger1M))</f>
        <v>#VALUE!</v>
      </c>
      <c r="AS524" s="242" t="e">
        <f>IFERROR(_xll.qlIndexFixing($AT$2,AO524,TRUE,_xll.ohTrigger(Trigger,Trigger1M)),#N/A)</f>
        <v>#N/A</v>
      </c>
    </row>
    <row r="525" spans="40:45" x14ac:dyDescent="0.2">
      <c r="AN525" s="99" t="s">
        <v>83</v>
      </c>
      <c r="AO525" s="98" t="e">
        <f>_xll.qlInterestRateIndexFixingDate($AT$1,AP525,Trigger)</f>
        <v>#VALUE!</v>
      </c>
      <c r="AP525" s="98">
        <f>_xll.qlCalendarAdvance(Calendar,AP524,AN525,"f",,Trigger)</f>
        <v>43061</v>
      </c>
      <c r="AQ525" s="98" t="e">
        <f>_xll.qlInterestRateIndexMaturity($AT$1,AP525,Trigger)</f>
        <v>#VALUE!</v>
      </c>
      <c r="AR525" s="242" t="e">
        <f>_xll.qlIndexFixing($AT$1,AO525,TRUE,_xll.ohTrigger(Trigger,Trigger1M))</f>
        <v>#VALUE!</v>
      </c>
      <c r="AS525" s="242" t="e">
        <f>IFERROR(_xll.qlIndexFixing($AT$2,AO525,TRUE,_xll.ohTrigger(Trigger,Trigger1M)),#N/A)</f>
        <v>#N/A</v>
      </c>
    </row>
    <row r="526" spans="40:45" x14ac:dyDescent="0.2">
      <c r="AN526" s="99" t="s">
        <v>83</v>
      </c>
      <c r="AO526" s="98" t="e">
        <f>_xll.qlInterestRateIndexFixingDate($AT$1,AP526,Trigger)</f>
        <v>#VALUE!</v>
      </c>
      <c r="AP526" s="98">
        <f>_xll.qlCalendarAdvance(Calendar,AP525,AN526,"f",,Trigger)</f>
        <v>43068</v>
      </c>
      <c r="AQ526" s="98" t="e">
        <f>_xll.qlInterestRateIndexMaturity($AT$1,AP526,Trigger)</f>
        <v>#VALUE!</v>
      </c>
      <c r="AR526" s="242" t="e">
        <f>_xll.qlIndexFixing($AT$1,AO526,TRUE,_xll.ohTrigger(Trigger,Trigger1M))</f>
        <v>#VALUE!</v>
      </c>
      <c r="AS526" s="242" t="e">
        <f>IFERROR(_xll.qlIndexFixing($AT$2,AO526,TRUE,_xll.ohTrigger(Trigger,Trigger1M)),#N/A)</f>
        <v>#N/A</v>
      </c>
    </row>
    <row r="527" spans="40:45" x14ac:dyDescent="0.2">
      <c r="AN527" s="99" t="s">
        <v>83</v>
      </c>
      <c r="AO527" s="98" t="e">
        <f>_xll.qlInterestRateIndexFixingDate($AT$1,AP527,Trigger)</f>
        <v>#VALUE!</v>
      </c>
      <c r="AP527" s="98">
        <f>_xll.qlCalendarAdvance(Calendar,AP526,AN527,"f",,Trigger)</f>
        <v>43075</v>
      </c>
      <c r="AQ527" s="98" t="e">
        <f>_xll.qlInterestRateIndexMaturity($AT$1,AP527,Trigger)</f>
        <v>#VALUE!</v>
      </c>
      <c r="AR527" s="242" t="e">
        <f>_xll.qlIndexFixing($AT$1,AO527,TRUE,_xll.ohTrigger(Trigger,Trigger1M))</f>
        <v>#VALUE!</v>
      </c>
      <c r="AS527" s="242" t="e">
        <f>IFERROR(_xll.qlIndexFixing($AT$2,AO527,TRUE,_xll.ohTrigger(Trigger,Trigger1M)),#N/A)</f>
        <v>#N/A</v>
      </c>
    </row>
    <row r="528" spans="40:45" x14ac:dyDescent="0.2">
      <c r="AN528" s="99" t="s">
        <v>83</v>
      </c>
      <c r="AO528" s="98" t="e">
        <f>_xll.qlInterestRateIndexFixingDate($AT$1,AP528,Trigger)</f>
        <v>#VALUE!</v>
      </c>
      <c r="AP528" s="98">
        <f>_xll.qlCalendarAdvance(Calendar,AP527,AN528,"f",,Trigger)</f>
        <v>43082</v>
      </c>
      <c r="AQ528" s="98" t="e">
        <f>_xll.qlInterestRateIndexMaturity($AT$1,AP528,Trigger)</f>
        <v>#VALUE!</v>
      </c>
      <c r="AR528" s="242" t="e">
        <f>_xll.qlIndexFixing($AT$1,AO528,TRUE,_xll.ohTrigger(Trigger,Trigger1M))</f>
        <v>#VALUE!</v>
      </c>
      <c r="AS528" s="242" t="e">
        <f>IFERROR(_xll.qlIndexFixing($AT$2,AO528,TRUE,_xll.ohTrigger(Trigger,Trigger1M)),#N/A)</f>
        <v>#N/A</v>
      </c>
    </row>
    <row r="529" spans="40:45" x14ac:dyDescent="0.2">
      <c r="AN529" s="99" t="s">
        <v>83</v>
      </c>
      <c r="AO529" s="98" t="e">
        <f>_xll.qlInterestRateIndexFixingDate($AT$1,AP529,Trigger)</f>
        <v>#VALUE!</v>
      </c>
      <c r="AP529" s="98">
        <f>_xll.qlCalendarAdvance(Calendar,AP528,AN529,"f",,Trigger)</f>
        <v>43089</v>
      </c>
      <c r="AQ529" s="98" t="e">
        <f>_xll.qlInterestRateIndexMaturity($AT$1,AP529,Trigger)</f>
        <v>#VALUE!</v>
      </c>
      <c r="AR529" s="242" t="e">
        <f>_xll.qlIndexFixing($AT$1,AO529,TRUE,_xll.ohTrigger(Trigger,Trigger1M))</f>
        <v>#VALUE!</v>
      </c>
      <c r="AS529" s="242" t="e">
        <f>IFERROR(_xll.qlIndexFixing($AT$2,AO529,TRUE,_xll.ohTrigger(Trigger,Trigger1M)),#N/A)</f>
        <v>#N/A</v>
      </c>
    </row>
    <row r="530" spans="40:45" x14ac:dyDescent="0.2">
      <c r="AN530" s="99" t="s">
        <v>83</v>
      </c>
      <c r="AO530" s="98" t="e">
        <f>_xll.qlInterestRateIndexFixingDate($AT$1,AP530,Trigger)</f>
        <v>#VALUE!</v>
      </c>
      <c r="AP530" s="98">
        <f>_xll.qlCalendarAdvance(Calendar,AP529,AN530,"f",,Trigger)</f>
        <v>43096</v>
      </c>
      <c r="AQ530" s="98" t="e">
        <f>_xll.qlInterestRateIndexMaturity($AT$1,AP530,Trigger)</f>
        <v>#VALUE!</v>
      </c>
      <c r="AR530" s="242" t="e">
        <f>_xll.qlIndexFixing($AT$1,AO530,TRUE,_xll.ohTrigger(Trigger,Trigger1M))</f>
        <v>#VALUE!</v>
      </c>
      <c r="AS530" s="242" t="e">
        <f>IFERROR(_xll.qlIndexFixing($AT$2,AO530,TRUE,_xll.ohTrigger(Trigger,Trigger1M)),#N/A)</f>
        <v>#N/A</v>
      </c>
    </row>
    <row r="531" spans="40:45" x14ac:dyDescent="0.2">
      <c r="AN531" s="99" t="s">
        <v>83</v>
      </c>
      <c r="AO531" s="98" t="e">
        <f>_xll.qlInterestRateIndexFixingDate($AT$1,AP531,Trigger)</f>
        <v>#VALUE!</v>
      </c>
      <c r="AP531" s="98">
        <f>_xll.qlCalendarAdvance(Calendar,AP530,AN531,"f",,Trigger)</f>
        <v>43103</v>
      </c>
      <c r="AQ531" s="98" t="e">
        <f>_xll.qlInterestRateIndexMaturity($AT$1,AP531,Trigger)</f>
        <v>#VALUE!</v>
      </c>
      <c r="AR531" s="242" t="e">
        <f>_xll.qlIndexFixing($AT$1,AO531,TRUE,_xll.ohTrigger(Trigger,Trigger1M))</f>
        <v>#VALUE!</v>
      </c>
      <c r="AS531" s="242" t="e">
        <f>IFERROR(_xll.qlIndexFixing($AT$2,AO531,TRUE,_xll.ohTrigger(Trigger,Trigger1M)),#N/A)</f>
        <v>#N/A</v>
      </c>
    </row>
    <row r="532" spans="40:45" x14ac:dyDescent="0.2">
      <c r="AN532" s="99" t="s">
        <v>83</v>
      </c>
      <c r="AO532" s="98" t="e">
        <f>_xll.qlInterestRateIndexFixingDate($AT$1,AP532,Trigger)</f>
        <v>#VALUE!</v>
      </c>
      <c r="AP532" s="98">
        <f>_xll.qlCalendarAdvance(Calendar,AP531,AN532,"f",,Trigger)</f>
        <v>43110</v>
      </c>
      <c r="AQ532" s="98" t="e">
        <f>_xll.qlInterestRateIndexMaturity($AT$1,AP532,Trigger)</f>
        <v>#VALUE!</v>
      </c>
      <c r="AR532" s="242" t="e">
        <f>_xll.qlIndexFixing($AT$1,AO532,TRUE,_xll.ohTrigger(Trigger,Trigger1M))</f>
        <v>#VALUE!</v>
      </c>
      <c r="AS532" s="242" t="e">
        <f>IFERROR(_xll.qlIndexFixing($AT$2,AO532,TRUE,_xll.ohTrigger(Trigger,Trigger1M)),#N/A)</f>
        <v>#N/A</v>
      </c>
    </row>
    <row r="533" spans="40:45" x14ac:dyDescent="0.2">
      <c r="AN533" s="99" t="s">
        <v>83</v>
      </c>
      <c r="AO533" s="98" t="e">
        <f>_xll.qlInterestRateIndexFixingDate($AT$1,AP533,Trigger)</f>
        <v>#VALUE!</v>
      </c>
      <c r="AP533" s="98">
        <f>_xll.qlCalendarAdvance(Calendar,AP532,AN533,"f",,Trigger)</f>
        <v>43117</v>
      </c>
      <c r="AQ533" s="98" t="e">
        <f>_xll.qlInterestRateIndexMaturity($AT$1,AP533,Trigger)</f>
        <v>#VALUE!</v>
      </c>
      <c r="AR533" s="242" t="e">
        <f>_xll.qlIndexFixing($AT$1,AO533,TRUE,_xll.ohTrigger(Trigger,Trigger1M))</f>
        <v>#VALUE!</v>
      </c>
      <c r="AS533" s="242" t="e">
        <f>IFERROR(_xll.qlIndexFixing($AT$2,AO533,TRUE,_xll.ohTrigger(Trigger,Trigger1M)),#N/A)</f>
        <v>#N/A</v>
      </c>
    </row>
    <row r="534" spans="40:45" x14ac:dyDescent="0.2">
      <c r="AN534" s="99" t="s">
        <v>83</v>
      </c>
      <c r="AO534" s="98" t="e">
        <f>_xll.qlInterestRateIndexFixingDate($AT$1,AP534,Trigger)</f>
        <v>#VALUE!</v>
      </c>
      <c r="AP534" s="98">
        <f>_xll.qlCalendarAdvance(Calendar,AP533,AN534,"f",,Trigger)</f>
        <v>43124</v>
      </c>
      <c r="AQ534" s="98" t="e">
        <f>_xll.qlInterestRateIndexMaturity($AT$1,AP534,Trigger)</f>
        <v>#VALUE!</v>
      </c>
      <c r="AR534" s="242" t="e">
        <f>_xll.qlIndexFixing($AT$1,AO534,TRUE,_xll.ohTrigger(Trigger,Trigger1M))</f>
        <v>#VALUE!</v>
      </c>
      <c r="AS534" s="242" t="e">
        <f>IFERROR(_xll.qlIndexFixing($AT$2,AO534,TRUE,_xll.ohTrigger(Trigger,Trigger1M)),#N/A)</f>
        <v>#N/A</v>
      </c>
    </row>
    <row r="535" spans="40:45" x14ac:dyDescent="0.2">
      <c r="AN535" s="99" t="s">
        <v>83</v>
      </c>
      <c r="AO535" s="98" t="e">
        <f>_xll.qlInterestRateIndexFixingDate($AT$1,AP535,Trigger)</f>
        <v>#VALUE!</v>
      </c>
      <c r="AP535" s="98">
        <f>_xll.qlCalendarAdvance(Calendar,AP534,AN535,"f",,Trigger)</f>
        <v>43131</v>
      </c>
      <c r="AQ535" s="98" t="e">
        <f>_xll.qlInterestRateIndexMaturity($AT$1,AP535,Trigger)</f>
        <v>#VALUE!</v>
      </c>
      <c r="AR535" s="242" t="e">
        <f>_xll.qlIndexFixing($AT$1,AO535,TRUE,_xll.ohTrigger(Trigger,Trigger1M))</f>
        <v>#VALUE!</v>
      </c>
      <c r="AS535" s="242" t="e">
        <f>IFERROR(_xll.qlIndexFixing($AT$2,AO535,TRUE,_xll.ohTrigger(Trigger,Trigger1M)),#N/A)</f>
        <v>#N/A</v>
      </c>
    </row>
    <row r="536" spans="40:45" x14ac:dyDescent="0.2">
      <c r="AN536" s="99" t="s">
        <v>83</v>
      </c>
      <c r="AO536" s="98" t="e">
        <f>_xll.qlInterestRateIndexFixingDate($AT$1,AP536,Trigger)</f>
        <v>#VALUE!</v>
      </c>
      <c r="AP536" s="98">
        <f>_xll.qlCalendarAdvance(Calendar,AP535,AN536,"f",,Trigger)</f>
        <v>43138</v>
      </c>
      <c r="AQ536" s="98" t="e">
        <f>_xll.qlInterestRateIndexMaturity($AT$1,AP536,Trigger)</f>
        <v>#VALUE!</v>
      </c>
      <c r="AR536" s="242" t="e">
        <f>_xll.qlIndexFixing($AT$1,AO536,TRUE,_xll.ohTrigger(Trigger,Trigger1M))</f>
        <v>#VALUE!</v>
      </c>
      <c r="AS536" s="242" t="e">
        <f>IFERROR(_xll.qlIndexFixing($AT$2,AO536,TRUE,_xll.ohTrigger(Trigger,Trigger1M)),#N/A)</f>
        <v>#N/A</v>
      </c>
    </row>
    <row r="537" spans="40:45" x14ac:dyDescent="0.2">
      <c r="AN537" s="99" t="s">
        <v>83</v>
      </c>
      <c r="AO537" s="98" t="e">
        <f>_xll.qlInterestRateIndexFixingDate($AT$1,AP537,Trigger)</f>
        <v>#VALUE!</v>
      </c>
      <c r="AP537" s="98">
        <f>_xll.qlCalendarAdvance(Calendar,AP536,AN537,"f",,Trigger)</f>
        <v>43145</v>
      </c>
      <c r="AQ537" s="98" t="e">
        <f>_xll.qlInterestRateIndexMaturity($AT$1,AP537,Trigger)</f>
        <v>#VALUE!</v>
      </c>
      <c r="AR537" s="242" t="e">
        <f>_xll.qlIndexFixing($AT$1,AO537,TRUE,_xll.ohTrigger(Trigger,Trigger1M))</f>
        <v>#VALUE!</v>
      </c>
      <c r="AS537" s="242" t="e">
        <f>IFERROR(_xll.qlIndexFixing($AT$2,AO537,TRUE,_xll.ohTrigger(Trigger,Trigger1M)),#N/A)</f>
        <v>#N/A</v>
      </c>
    </row>
    <row r="538" spans="40:45" x14ac:dyDescent="0.2">
      <c r="AN538" s="99" t="s">
        <v>83</v>
      </c>
      <c r="AO538" s="98" t="e">
        <f>_xll.qlInterestRateIndexFixingDate($AT$1,AP538,Trigger)</f>
        <v>#VALUE!</v>
      </c>
      <c r="AP538" s="98">
        <f>_xll.qlCalendarAdvance(Calendar,AP537,AN538,"f",,Trigger)</f>
        <v>43152</v>
      </c>
      <c r="AQ538" s="98" t="e">
        <f>_xll.qlInterestRateIndexMaturity($AT$1,AP538,Trigger)</f>
        <v>#VALUE!</v>
      </c>
      <c r="AR538" s="242" t="e">
        <f>_xll.qlIndexFixing($AT$1,AO538,TRUE,_xll.ohTrigger(Trigger,Trigger1M))</f>
        <v>#VALUE!</v>
      </c>
      <c r="AS538" s="242" t="e">
        <f>IFERROR(_xll.qlIndexFixing($AT$2,AO538,TRUE,_xll.ohTrigger(Trigger,Trigger1M)),#N/A)</f>
        <v>#N/A</v>
      </c>
    </row>
    <row r="539" spans="40:45" x14ac:dyDescent="0.2">
      <c r="AN539" s="99" t="s">
        <v>83</v>
      </c>
      <c r="AO539" s="98" t="e">
        <f>_xll.qlInterestRateIndexFixingDate($AT$1,AP539,Trigger)</f>
        <v>#VALUE!</v>
      </c>
      <c r="AP539" s="98">
        <f>_xll.qlCalendarAdvance(Calendar,AP538,AN539,"f",,Trigger)</f>
        <v>43159</v>
      </c>
      <c r="AQ539" s="98" t="e">
        <f>_xll.qlInterestRateIndexMaturity($AT$1,AP539,Trigger)</f>
        <v>#VALUE!</v>
      </c>
      <c r="AR539" s="242" t="e">
        <f>_xll.qlIndexFixing($AT$1,AO539,TRUE,_xll.ohTrigger(Trigger,Trigger1M))</f>
        <v>#VALUE!</v>
      </c>
      <c r="AS539" s="242" t="e">
        <f>IFERROR(_xll.qlIndexFixing($AT$2,AO539,TRUE,_xll.ohTrigger(Trigger,Trigger1M)),#N/A)</f>
        <v>#N/A</v>
      </c>
    </row>
    <row r="540" spans="40:45" x14ac:dyDescent="0.2">
      <c r="AN540" s="99" t="s">
        <v>83</v>
      </c>
      <c r="AO540" s="98" t="e">
        <f>_xll.qlInterestRateIndexFixingDate($AT$1,AP540,Trigger)</f>
        <v>#VALUE!</v>
      </c>
      <c r="AP540" s="98">
        <f>_xll.qlCalendarAdvance(Calendar,AP539,AN540,"f",,Trigger)</f>
        <v>43166</v>
      </c>
      <c r="AQ540" s="98" t="e">
        <f>_xll.qlInterestRateIndexMaturity($AT$1,AP540,Trigger)</f>
        <v>#VALUE!</v>
      </c>
      <c r="AR540" s="242" t="e">
        <f>_xll.qlIndexFixing($AT$1,AO540,TRUE,_xll.ohTrigger(Trigger,Trigger1M))</f>
        <v>#VALUE!</v>
      </c>
      <c r="AS540" s="242" t="e">
        <f>IFERROR(_xll.qlIndexFixing($AT$2,AO540,TRUE,_xll.ohTrigger(Trigger,Trigger1M)),#N/A)</f>
        <v>#N/A</v>
      </c>
    </row>
    <row r="541" spans="40:45" x14ac:dyDescent="0.2">
      <c r="AN541" s="99" t="s">
        <v>83</v>
      </c>
      <c r="AO541" s="98" t="e">
        <f>_xll.qlInterestRateIndexFixingDate($AT$1,AP541,Trigger)</f>
        <v>#VALUE!</v>
      </c>
      <c r="AP541" s="98">
        <f>_xll.qlCalendarAdvance(Calendar,AP540,AN541,"f",,Trigger)</f>
        <v>43173</v>
      </c>
      <c r="AQ541" s="98" t="e">
        <f>_xll.qlInterestRateIndexMaturity($AT$1,AP541,Trigger)</f>
        <v>#VALUE!</v>
      </c>
      <c r="AR541" s="242" t="e">
        <f>_xll.qlIndexFixing($AT$1,AO541,TRUE,_xll.ohTrigger(Trigger,Trigger1M))</f>
        <v>#VALUE!</v>
      </c>
      <c r="AS541" s="242" t="e">
        <f>IFERROR(_xll.qlIndexFixing($AT$2,AO541,TRUE,_xll.ohTrigger(Trigger,Trigger1M)),#N/A)</f>
        <v>#N/A</v>
      </c>
    </row>
    <row r="542" spans="40:45" x14ac:dyDescent="0.2">
      <c r="AN542" s="99" t="s">
        <v>83</v>
      </c>
      <c r="AO542" s="98" t="e">
        <f>_xll.qlInterestRateIndexFixingDate($AT$1,AP542,Trigger)</f>
        <v>#VALUE!</v>
      </c>
      <c r="AP542" s="98">
        <f>_xll.qlCalendarAdvance(Calendar,AP541,AN542,"f",,Trigger)</f>
        <v>43180</v>
      </c>
      <c r="AQ542" s="98" t="e">
        <f>_xll.qlInterestRateIndexMaturity($AT$1,AP542,Trigger)</f>
        <v>#VALUE!</v>
      </c>
      <c r="AR542" s="242" t="e">
        <f>_xll.qlIndexFixing($AT$1,AO542,TRUE,_xll.ohTrigger(Trigger,Trigger1M))</f>
        <v>#VALUE!</v>
      </c>
      <c r="AS542" s="242" t="e">
        <f>IFERROR(_xll.qlIndexFixing($AT$2,AO542,TRUE,_xll.ohTrigger(Trigger,Trigger1M)),#N/A)</f>
        <v>#N/A</v>
      </c>
    </row>
    <row r="543" spans="40:45" x14ac:dyDescent="0.2">
      <c r="AN543" s="99" t="s">
        <v>83</v>
      </c>
      <c r="AO543" s="98" t="e">
        <f>_xll.qlInterestRateIndexFixingDate($AT$1,AP543,Trigger)</f>
        <v>#VALUE!</v>
      </c>
      <c r="AP543" s="98">
        <f>_xll.qlCalendarAdvance(Calendar,AP542,AN543,"f",,Trigger)</f>
        <v>43187</v>
      </c>
      <c r="AQ543" s="98" t="e">
        <f>_xll.qlInterestRateIndexMaturity($AT$1,AP543,Trigger)</f>
        <v>#VALUE!</v>
      </c>
      <c r="AR543" s="242" t="e">
        <f>_xll.qlIndexFixing($AT$1,AO543,TRUE,_xll.ohTrigger(Trigger,Trigger1M))</f>
        <v>#VALUE!</v>
      </c>
      <c r="AS543" s="242" t="e">
        <f>IFERROR(_xll.qlIndexFixing($AT$2,AO543,TRUE,_xll.ohTrigger(Trigger,Trigger1M)),#N/A)</f>
        <v>#N/A</v>
      </c>
    </row>
    <row r="544" spans="40:45" x14ac:dyDescent="0.2">
      <c r="AN544" s="99" t="s">
        <v>83</v>
      </c>
      <c r="AO544" s="98" t="e">
        <f>_xll.qlInterestRateIndexFixingDate($AT$1,AP544,Trigger)</f>
        <v>#VALUE!</v>
      </c>
      <c r="AP544" s="98">
        <f>_xll.qlCalendarAdvance(Calendar,AP543,AN544,"f",,Trigger)</f>
        <v>43194</v>
      </c>
      <c r="AQ544" s="98" t="e">
        <f>_xll.qlInterestRateIndexMaturity($AT$1,AP544,Trigger)</f>
        <v>#VALUE!</v>
      </c>
      <c r="AR544" s="242" t="e">
        <f>_xll.qlIndexFixing($AT$1,AO544,TRUE,_xll.ohTrigger(Trigger,Trigger1M))</f>
        <v>#VALUE!</v>
      </c>
      <c r="AS544" s="242" t="e">
        <f>IFERROR(_xll.qlIndexFixing($AT$2,AO544,TRUE,_xll.ohTrigger(Trigger,Trigger1M)),#N/A)</f>
        <v>#N/A</v>
      </c>
    </row>
    <row r="545" spans="40:45" x14ac:dyDescent="0.2">
      <c r="AN545" s="99" t="s">
        <v>83</v>
      </c>
      <c r="AO545" s="98" t="e">
        <f>_xll.qlInterestRateIndexFixingDate($AT$1,AP545,Trigger)</f>
        <v>#VALUE!</v>
      </c>
      <c r="AP545" s="98">
        <f>_xll.qlCalendarAdvance(Calendar,AP544,AN545,"f",,Trigger)</f>
        <v>43201</v>
      </c>
      <c r="AQ545" s="98" t="e">
        <f>_xll.qlInterestRateIndexMaturity($AT$1,AP545,Trigger)</f>
        <v>#VALUE!</v>
      </c>
      <c r="AR545" s="242" t="e">
        <f>_xll.qlIndexFixing($AT$1,AO545,TRUE,_xll.ohTrigger(Trigger,Trigger1M))</f>
        <v>#VALUE!</v>
      </c>
      <c r="AS545" s="242" t="e">
        <f>IFERROR(_xll.qlIndexFixing($AT$2,AO545,TRUE,_xll.ohTrigger(Trigger,Trigger1M)),#N/A)</f>
        <v>#N/A</v>
      </c>
    </row>
    <row r="546" spans="40:45" x14ac:dyDescent="0.2">
      <c r="AN546" s="99" t="s">
        <v>83</v>
      </c>
      <c r="AO546" s="98" t="e">
        <f>_xll.qlInterestRateIndexFixingDate($AT$1,AP546,Trigger)</f>
        <v>#VALUE!</v>
      </c>
      <c r="AP546" s="98">
        <f>_xll.qlCalendarAdvance(Calendar,AP545,AN546,"f",,Trigger)</f>
        <v>43208</v>
      </c>
      <c r="AQ546" s="98" t="e">
        <f>_xll.qlInterestRateIndexMaturity($AT$1,AP546,Trigger)</f>
        <v>#VALUE!</v>
      </c>
      <c r="AR546" s="242" t="e">
        <f>_xll.qlIndexFixing($AT$1,AO546,TRUE,_xll.ohTrigger(Trigger,Trigger1M))</f>
        <v>#VALUE!</v>
      </c>
      <c r="AS546" s="242" t="e">
        <f>IFERROR(_xll.qlIndexFixing($AT$2,AO546,TRUE,_xll.ohTrigger(Trigger,Trigger1M)),#N/A)</f>
        <v>#N/A</v>
      </c>
    </row>
    <row r="547" spans="40:45" x14ac:dyDescent="0.2">
      <c r="AN547" s="99" t="s">
        <v>83</v>
      </c>
      <c r="AO547" s="98" t="e">
        <f>_xll.qlInterestRateIndexFixingDate($AT$1,AP547,Trigger)</f>
        <v>#VALUE!</v>
      </c>
      <c r="AP547" s="98">
        <f>_xll.qlCalendarAdvance(Calendar,AP546,AN547,"f",,Trigger)</f>
        <v>43215</v>
      </c>
      <c r="AQ547" s="98" t="e">
        <f>_xll.qlInterestRateIndexMaturity($AT$1,AP547,Trigger)</f>
        <v>#VALUE!</v>
      </c>
      <c r="AR547" s="242" t="e">
        <f>_xll.qlIndexFixing($AT$1,AO547,TRUE,_xll.ohTrigger(Trigger,Trigger1M))</f>
        <v>#VALUE!</v>
      </c>
      <c r="AS547" s="242" t="e">
        <f>IFERROR(_xll.qlIndexFixing($AT$2,AO547,TRUE,_xll.ohTrigger(Trigger,Trigger1M)),#N/A)</f>
        <v>#N/A</v>
      </c>
    </row>
    <row r="548" spans="40:45" x14ac:dyDescent="0.2">
      <c r="AN548" s="99" t="s">
        <v>83</v>
      </c>
      <c r="AO548" s="98" t="e">
        <f>_xll.qlInterestRateIndexFixingDate($AT$1,AP548,Trigger)</f>
        <v>#VALUE!</v>
      </c>
      <c r="AP548" s="98">
        <f>_xll.qlCalendarAdvance(Calendar,AP547,AN548,"f",,Trigger)</f>
        <v>43222</v>
      </c>
      <c r="AQ548" s="98" t="e">
        <f>_xll.qlInterestRateIndexMaturity($AT$1,AP548,Trigger)</f>
        <v>#VALUE!</v>
      </c>
      <c r="AR548" s="242" t="e">
        <f>_xll.qlIndexFixing($AT$1,AO548,TRUE,_xll.ohTrigger(Trigger,Trigger1M))</f>
        <v>#VALUE!</v>
      </c>
      <c r="AS548" s="242" t="e">
        <f>IFERROR(_xll.qlIndexFixing($AT$2,AO548,TRUE,_xll.ohTrigger(Trigger,Trigger1M)),#N/A)</f>
        <v>#N/A</v>
      </c>
    </row>
    <row r="549" spans="40:45" x14ac:dyDescent="0.2">
      <c r="AN549" s="99" t="s">
        <v>83</v>
      </c>
      <c r="AO549" s="98" t="e">
        <f>_xll.qlInterestRateIndexFixingDate($AT$1,AP549,Trigger)</f>
        <v>#VALUE!</v>
      </c>
      <c r="AP549" s="98">
        <f>_xll.qlCalendarAdvance(Calendar,AP548,AN549,"f",,Trigger)</f>
        <v>43229</v>
      </c>
      <c r="AQ549" s="98" t="e">
        <f>_xll.qlInterestRateIndexMaturity($AT$1,AP549,Trigger)</f>
        <v>#VALUE!</v>
      </c>
      <c r="AR549" s="242" t="e">
        <f>_xll.qlIndexFixing($AT$1,AO549,TRUE,_xll.ohTrigger(Trigger,Trigger1M))</f>
        <v>#VALUE!</v>
      </c>
      <c r="AS549" s="242" t="e">
        <f>IFERROR(_xll.qlIndexFixing($AT$2,AO549,TRUE,_xll.ohTrigger(Trigger,Trigger1M)),#N/A)</f>
        <v>#N/A</v>
      </c>
    </row>
    <row r="550" spans="40:45" x14ac:dyDescent="0.2">
      <c r="AN550" s="99" t="s">
        <v>83</v>
      </c>
      <c r="AO550" s="98" t="e">
        <f>_xll.qlInterestRateIndexFixingDate($AT$1,AP550,Trigger)</f>
        <v>#VALUE!</v>
      </c>
      <c r="AP550" s="98">
        <f>_xll.qlCalendarAdvance(Calendar,AP549,AN550,"f",,Trigger)</f>
        <v>43236</v>
      </c>
      <c r="AQ550" s="98" t="e">
        <f>_xll.qlInterestRateIndexMaturity($AT$1,AP550,Trigger)</f>
        <v>#VALUE!</v>
      </c>
      <c r="AR550" s="242" t="e">
        <f>_xll.qlIndexFixing($AT$1,AO550,TRUE,_xll.ohTrigger(Trigger,Trigger1M))</f>
        <v>#VALUE!</v>
      </c>
      <c r="AS550" s="242" t="e">
        <f>IFERROR(_xll.qlIndexFixing($AT$2,AO550,TRUE,_xll.ohTrigger(Trigger,Trigger1M)),#N/A)</f>
        <v>#N/A</v>
      </c>
    </row>
    <row r="551" spans="40:45" x14ac:dyDescent="0.2">
      <c r="AN551" s="99" t="s">
        <v>83</v>
      </c>
      <c r="AO551" s="98" t="e">
        <f>_xll.qlInterestRateIndexFixingDate($AT$1,AP551,Trigger)</f>
        <v>#VALUE!</v>
      </c>
      <c r="AP551" s="98">
        <f>_xll.qlCalendarAdvance(Calendar,AP550,AN551,"f",,Trigger)</f>
        <v>43243</v>
      </c>
      <c r="AQ551" s="98" t="e">
        <f>_xll.qlInterestRateIndexMaturity($AT$1,AP551,Trigger)</f>
        <v>#VALUE!</v>
      </c>
      <c r="AR551" s="242" t="e">
        <f>_xll.qlIndexFixing($AT$1,AO551,TRUE,_xll.ohTrigger(Trigger,Trigger1M))</f>
        <v>#VALUE!</v>
      </c>
      <c r="AS551" s="242" t="e">
        <f>IFERROR(_xll.qlIndexFixing($AT$2,AO551,TRUE,_xll.ohTrigger(Trigger,Trigger1M)),#N/A)</f>
        <v>#N/A</v>
      </c>
    </row>
    <row r="552" spans="40:45" x14ac:dyDescent="0.2">
      <c r="AN552" s="99" t="s">
        <v>83</v>
      </c>
      <c r="AO552" s="98" t="e">
        <f>_xll.qlInterestRateIndexFixingDate($AT$1,AP552,Trigger)</f>
        <v>#VALUE!</v>
      </c>
      <c r="AP552" s="98">
        <f>_xll.qlCalendarAdvance(Calendar,AP551,AN552,"f",,Trigger)</f>
        <v>43250</v>
      </c>
      <c r="AQ552" s="98" t="e">
        <f>_xll.qlInterestRateIndexMaturity($AT$1,AP552,Trigger)</f>
        <v>#VALUE!</v>
      </c>
      <c r="AR552" s="242" t="e">
        <f>_xll.qlIndexFixing($AT$1,AO552,TRUE,_xll.ohTrigger(Trigger,Trigger1M))</f>
        <v>#VALUE!</v>
      </c>
      <c r="AS552" s="242" t="e">
        <f>IFERROR(_xll.qlIndexFixing($AT$2,AO552,TRUE,_xll.ohTrigger(Trigger,Trigger1M)),#N/A)</f>
        <v>#N/A</v>
      </c>
    </row>
    <row r="553" spans="40:45" x14ac:dyDescent="0.2">
      <c r="AN553" s="99" t="s">
        <v>83</v>
      </c>
      <c r="AO553" s="98" t="e">
        <f>_xll.qlInterestRateIndexFixingDate($AT$1,AP553,Trigger)</f>
        <v>#VALUE!</v>
      </c>
      <c r="AP553" s="98">
        <f>_xll.qlCalendarAdvance(Calendar,AP552,AN553,"f",,Trigger)</f>
        <v>43257</v>
      </c>
      <c r="AQ553" s="98" t="e">
        <f>_xll.qlInterestRateIndexMaturity($AT$1,AP553,Trigger)</f>
        <v>#VALUE!</v>
      </c>
      <c r="AR553" s="242" t="e">
        <f>_xll.qlIndexFixing($AT$1,AO553,TRUE,_xll.ohTrigger(Trigger,Trigger1M))</f>
        <v>#VALUE!</v>
      </c>
      <c r="AS553" s="242" t="e">
        <f>IFERROR(_xll.qlIndexFixing($AT$2,AO553,TRUE,_xll.ohTrigger(Trigger,Trigger1M)),#N/A)</f>
        <v>#N/A</v>
      </c>
    </row>
    <row r="554" spans="40:45" x14ac:dyDescent="0.2">
      <c r="AN554" s="99" t="s">
        <v>83</v>
      </c>
      <c r="AO554" s="98" t="e">
        <f>_xll.qlInterestRateIndexFixingDate($AT$1,AP554,Trigger)</f>
        <v>#VALUE!</v>
      </c>
      <c r="AP554" s="98">
        <f>_xll.qlCalendarAdvance(Calendar,AP553,AN554,"f",,Trigger)</f>
        <v>43264</v>
      </c>
      <c r="AQ554" s="98" t="e">
        <f>_xll.qlInterestRateIndexMaturity($AT$1,AP554,Trigger)</f>
        <v>#VALUE!</v>
      </c>
      <c r="AR554" s="242" t="e">
        <f>_xll.qlIndexFixing($AT$1,AO554,TRUE,_xll.ohTrigger(Trigger,Trigger1M))</f>
        <v>#VALUE!</v>
      </c>
      <c r="AS554" s="242" t="e">
        <f>IFERROR(_xll.qlIndexFixing($AT$2,AO554,TRUE,_xll.ohTrigger(Trigger,Trigger1M)),#N/A)</f>
        <v>#N/A</v>
      </c>
    </row>
    <row r="555" spans="40:45" x14ac:dyDescent="0.2">
      <c r="AN555" s="99" t="s">
        <v>83</v>
      </c>
      <c r="AO555" s="98" t="e">
        <f>_xll.qlInterestRateIndexFixingDate($AT$1,AP555,Trigger)</f>
        <v>#VALUE!</v>
      </c>
      <c r="AP555" s="98">
        <f>_xll.qlCalendarAdvance(Calendar,AP554,AN555,"f",,Trigger)</f>
        <v>43271</v>
      </c>
      <c r="AQ555" s="98" t="e">
        <f>_xll.qlInterestRateIndexMaturity($AT$1,AP555,Trigger)</f>
        <v>#VALUE!</v>
      </c>
      <c r="AR555" s="242" t="e">
        <f>_xll.qlIndexFixing($AT$1,AO555,TRUE,_xll.ohTrigger(Trigger,Trigger1M))</f>
        <v>#VALUE!</v>
      </c>
      <c r="AS555" s="242" t="e">
        <f>IFERROR(_xll.qlIndexFixing($AT$2,AO555,TRUE,_xll.ohTrigger(Trigger,Trigger1M)),#N/A)</f>
        <v>#N/A</v>
      </c>
    </row>
    <row r="556" spans="40:45" x14ac:dyDescent="0.2">
      <c r="AN556" s="99" t="s">
        <v>83</v>
      </c>
      <c r="AO556" s="98" t="e">
        <f>_xll.qlInterestRateIndexFixingDate($AT$1,AP556,Trigger)</f>
        <v>#VALUE!</v>
      </c>
      <c r="AP556" s="98">
        <f>_xll.qlCalendarAdvance(Calendar,AP555,AN556,"f",,Trigger)</f>
        <v>43278</v>
      </c>
      <c r="AQ556" s="98" t="e">
        <f>_xll.qlInterestRateIndexMaturity($AT$1,AP556,Trigger)</f>
        <v>#VALUE!</v>
      </c>
      <c r="AR556" s="242" t="e">
        <f>_xll.qlIndexFixing($AT$1,AO556,TRUE,_xll.ohTrigger(Trigger,Trigger1M))</f>
        <v>#VALUE!</v>
      </c>
      <c r="AS556" s="242" t="e">
        <f>IFERROR(_xll.qlIndexFixing($AT$2,AO556,TRUE,_xll.ohTrigger(Trigger,Trigger1M)),#N/A)</f>
        <v>#N/A</v>
      </c>
    </row>
    <row r="557" spans="40:45" x14ac:dyDescent="0.2">
      <c r="AN557" s="99" t="s">
        <v>83</v>
      </c>
      <c r="AO557" s="98" t="e">
        <f>_xll.qlInterestRateIndexFixingDate($AT$1,AP557,Trigger)</f>
        <v>#VALUE!</v>
      </c>
      <c r="AP557" s="98">
        <f>_xll.qlCalendarAdvance(Calendar,AP556,AN557,"f",,Trigger)</f>
        <v>43285</v>
      </c>
      <c r="AQ557" s="98" t="e">
        <f>_xll.qlInterestRateIndexMaturity($AT$1,AP557,Trigger)</f>
        <v>#VALUE!</v>
      </c>
      <c r="AR557" s="242" t="e">
        <f>_xll.qlIndexFixing($AT$1,AO557,TRUE,_xll.ohTrigger(Trigger,Trigger1M))</f>
        <v>#VALUE!</v>
      </c>
      <c r="AS557" s="242" t="e">
        <f>IFERROR(_xll.qlIndexFixing($AT$2,AO557,TRUE,_xll.ohTrigger(Trigger,Trigger1M)),#N/A)</f>
        <v>#N/A</v>
      </c>
    </row>
    <row r="558" spans="40:45" x14ac:dyDescent="0.2">
      <c r="AN558" s="99" t="s">
        <v>83</v>
      </c>
      <c r="AO558" s="98" t="e">
        <f>_xll.qlInterestRateIndexFixingDate($AT$1,AP558,Trigger)</f>
        <v>#VALUE!</v>
      </c>
      <c r="AP558" s="98">
        <f>_xll.qlCalendarAdvance(Calendar,AP557,AN558,"f",,Trigger)</f>
        <v>43292</v>
      </c>
      <c r="AQ558" s="98" t="e">
        <f>_xll.qlInterestRateIndexMaturity($AT$1,AP558,Trigger)</f>
        <v>#VALUE!</v>
      </c>
      <c r="AR558" s="242" t="e">
        <f>_xll.qlIndexFixing($AT$1,AO558,TRUE,_xll.ohTrigger(Trigger,Trigger1M))</f>
        <v>#VALUE!</v>
      </c>
      <c r="AS558" s="242" t="e">
        <f>IFERROR(_xll.qlIndexFixing($AT$2,AO558,TRUE,_xll.ohTrigger(Trigger,Trigger1M)),#N/A)</f>
        <v>#N/A</v>
      </c>
    </row>
    <row r="559" spans="40:45" x14ac:dyDescent="0.2">
      <c r="AN559" s="99" t="s">
        <v>83</v>
      </c>
      <c r="AO559" s="98" t="e">
        <f>_xll.qlInterestRateIndexFixingDate($AT$1,AP559,Trigger)</f>
        <v>#VALUE!</v>
      </c>
      <c r="AP559" s="98">
        <f>_xll.qlCalendarAdvance(Calendar,AP558,AN559,"f",,Trigger)</f>
        <v>43299</v>
      </c>
      <c r="AQ559" s="98" t="e">
        <f>_xll.qlInterestRateIndexMaturity($AT$1,AP559,Trigger)</f>
        <v>#VALUE!</v>
      </c>
      <c r="AR559" s="242" t="e">
        <f>_xll.qlIndexFixing($AT$1,AO559,TRUE,_xll.ohTrigger(Trigger,Trigger1M))</f>
        <v>#VALUE!</v>
      </c>
      <c r="AS559" s="242" t="e">
        <f>IFERROR(_xll.qlIndexFixing($AT$2,AO559,TRUE,_xll.ohTrigger(Trigger,Trigger1M)),#N/A)</f>
        <v>#N/A</v>
      </c>
    </row>
    <row r="560" spans="40:45" x14ac:dyDescent="0.2">
      <c r="AN560" s="99" t="s">
        <v>83</v>
      </c>
      <c r="AO560" s="98" t="e">
        <f>_xll.qlInterestRateIndexFixingDate($AT$1,AP560,Trigger)</f>
        <v>#VALUE!</v>
      </c>
      <c r="AP560" s="98">
        <f>_xll.qlCalendarAdvance(Calendar,AP559,AN560,"f",,Trigger)</f>
        <v>43306</v>
      </c>
      <c r="AQ560" s="98" t="e">
        <f>_xll.qlInterestRateIndexMaturity($AT$1,AP560,Trigger)</f>
        <v>#VALUE!</v>
      </c>
      <c r="AR560" s="242" t="e">
        <f>_xll.qlIndexFixing($AT$1,AO560,TRUE,_xll.ohTrigger(Trigger,Trigger1M))</f>
        <v>#VALUE!</v>
      </c>
      <c r="AS560" s="242" t="e">
        <f>IFERROR(_xll.qlIndexFixing($AT$2,AO560,TRUE,_xll.ohTrigger(Trigger,Trigger1M)),#N/A)</f>
        <v>#N/A</v>
      </c>
    </row>
    <row r="561" spans="40:45" x14ac:dyDescent="0.2">
      <c r="AN561" s="99" t="s">
        <v>83</v>
      </c>
      <c r="AO561" s="98" t="e">
        <f>_xll.qlInterestRateIndexFixingDate($AT$1,AP561,Trigger)</f>
        <v>#VALUE!</v>
      </c>
      <c r="AP561" s="98">
        <f>_xll.qlCalendarAdvance(Calendar,AP560,AN561,"f",,Trigger)</f>
        <v>43313</v>
      </c>
      <c r="AQ561" s="98" t="e">
        <f>_xll.qlInterestRateIndexMaturity($AT$1,AP561,Trigger)</f>
        <v>#VALUE!</v>
      </c>
      <c r="AR561" s="242" t="e">
        <f>_xll.qlIndexFixing($AT$1,AO561,TRUE,_xll.ohTrigger(Trigger,Trigger1M))</f>
        <v>#VALUE!</v>
      </c>
      <c r="AS561" s="242" t="e">
        <f>IFERROR(_xll.qlIndexFixing($AT$2,AO561,TRUE,_xll.ohTrigger(Trigger,Trigger1M)),#N/A)</f>
        <v>#N/A</v>
      </c>
    </row>
    <row r="562" spans="40:45" x14ac:dyDescent="0.2">
      <c r="AN562" s="99" t="s">
        <v>83</v>
      </c>
      <c r="AO562" s="98" t="e">
        <f>_xll.qlInterestRateIndexFixingDate($AT$1,AP562,Trigger)</f>
        <v>#VALUE!</v>
      </c>
      <c r="AP562" s="98">
        <f>_xll.qlCalendarAdvance(Calendar,AP561,AN562,"f",,Trigger)</f>
        <v>43320</v>
      </c>
      <c r="AQ562" s="98" t="e">
        <f>_xll.qlInterestRateIndexMaturity($AT$1,AP562,Trigger)</f>
        <v>#VALUE!</v>
      </c>
      <c r="AR562" s="242" t="e">
        <f>_xll.qlIndexFixing($AT$1,AO562,TRUE,_xll.ohTrigger(Trigger,Trigger1M))</f>
        <v>#VALUE!</v>
      </c>
      <c r="AS562" s="242" t="e">
        <f>IFERROR(_xll.qlIndexFixing($AT$2,AO562,TRUE,_xll.ohTrigger(Trigger,Trigger1M)),#N/A)</f>
        <v>#N/A</v>
      </c>
    </row>
    <row r="563" spans="40:45" x14ac:dyDescent="0.2">
      <c r="AN563" s="99" t="s">
        <v>83</v>
      </c>
      <c r="AO563" s="98" t="e">
        <f>_xll.qlInterestRateIndexFixingDate($AT$1,AP563,Trigger)</f>
        <v>#VALUE!</v>
      </c>
      <c r="AP563" s="98">
        <f>_xll.qlCalendarAdvance(Calendar,AP562,AN563,"f",,Trigger)</f>
        <v>43327</v>
      </c>
      <c r="AQ563" s="98" t="e">
        <f>_xll.qlInterestRateIndexMaturity($AT$1,AP563,Trigger)</f>
        <v>#VALUE!</v>
      </c>
      <c r="AR563" s="242" t="e">
        <f>_xll.qlIndexFixing($AT$1,AO563,TRUE,_xll.ohTrigger(Trigger,Trigger1M))</f>
        <v>#VALUE!</v>
      </c>
      <c r="AS563" s="242" t="e">
        <f>IFERROR(_xll.qlIndexFixing($AT$2,AO563,TRUE,_xll.ohTrigger(Trigger,Trigger1M)),#N/A)</f>
        <v>#N/A</v>
      </c>
    </row>
    <row r="564" spans="40:45" x14ac:dyDescent="0.2">
      <c r="AN564" s="99" t="s">
        <v>83</v>
      </c>
      <c r="AO564" s="98" t="e">
        <f>_xll.qlInterestRateIndexFixingDate($AT$1,AP564,Trigger)</f>
        <v>#VALUE!</v>
      </c>
      <c r="AP564" s="98">
        <f>_xll.qlCalendarAdvance(Calendar,AP563,AN564,"f",,Trigger)</f>
        <v>43334</v>
      </c>
      <c r="AQ564" s="98" t="e">
        <f>_xll.qlInterestRateIndexMaturity($AT$1,AP564,Trigger)</f>
        <v>#VALUE!</v>
      </c>
      <c r="AR564" s="242" t="e">
        <f>_xll.qlIndexFixing($AT$1,AO564,TRUE,_xll.ohTrigger(Trigger,Trigger1M))</f>
        <v>#VALUE!</v>
      </c>
      <c r="AS564" s="242" t="e">
        <f>IFERROR(_xll.qlIndexFixing($AT$2,AO564,TRUE,_xll.ohTrigger(Trigger,Trigger1M)),#N/A)</f>
        <v>#N/A</v>
      </c>
    </row>
    <row r="565" spans="40:45" x14ac:dyDescent="0.2">
      <c r="AN565" s="99" t="s">
        <v>83</v>
      </c>
      <c r="AO565" s="98" t="e">
        <f>_xll.qlInterestRateIndexFixingDate($AT$1,AP565,Trigger)</f>
        <v>#VALUE!</v>
      </c>
      <c r="AP565" s="98">
        <f>_xll.qlCalendarAdvance(Calendar,AP564,AN565,"f",,Trigger)</f>
        <v>43341</v>
      </c>
      <c r="AQ565" s="98" t="e">
        <f>_xll.qlInterestRateIndexMaturity($AT$1,AP565,Trigger)</f>
        <v>#VALUE!</v>
      </c>
      <c r="AR565" s="242" t="e">
        <f>_xll.qlIndexFixing($AT$1,AO565,TRUE,_xll.ohTrigger(Trigger,Trigger1M))</f>
        <v>#VALUE!</v>
      </c>
      <c r="AS565" s="242" t="e">
        <f>IFERROR(_xll.qlIndexFixing($AT$2,AO565,TRUE,_xll.ohTrigger(Trigger,Trigger1M)),#N/A)</f>
        <v>#N/A</v>
      </c>
    </row>
    <row r="566" spans="40:45" x14ac:dyDescent="0.2">
      <c r="AN566" s="99" t="s">
        <v>83</v>
      </c>
      <c r="AO566" s="98" t="e">
        <f>_xll.qlInterestRateIndexFixingDate($AT$1,AP566,Trigger)</f>
        <v>#VALUE!</v>
      </c>
      <c r="AP566" s="98">
        <f>_xll.qlCalendarAdvance(Calendar,AP565,AN566,"f",,Trigger)</f>
        <v>43348</v>
      </c>
      <c r="AQ566" s="98" t="e">
        <f>_xll.qlInterestRateIndexMaturity($AT$1,AP566,Trigger)</f>
        <v>#VALUE!</v>
      </c>
      <c r="AR566" s="242" t="e">
        <f>_xll.qlIndexFixing($AT$1,AO566,TRUE,_xll.ohTrigger(Trigger,Trigger1M))</f>
        <v>#VALUE!</v>
      </c>
      <c r="AS566" s="242" t="e">
        <f>IFERROR(_xll.qlIndexFixing($AT$2,AO566,TRUE,_xll.ohTrigger(Trigger,Trigger1M)),#N/A)</f>
        <v>#N/A</v>
      </c>
    </row>
    <row r="567" spans="40:45" x14ac:dyDescent="0.2">
      <c r="AN567" s="99" t="s">
        <v>83</v>
      </c>
      <c r="AO567" s="98" t="e">
        <f>_xll.qlInterestRateIndexFixingDate($AT$1,AP567,Trigger)</f>
        <v>#VALUE!</v>
      </c>
      <c r="AP567" s="98">
        <f>_xll.qlCalendarAdvance(Calendar,AP566,AN567,"f",,Trigger)</f>
        <v>43355</v>
      </c>
      <c r="AQ567" s="98" t="e">
        <f>_xll.qlInterestRateIndexMaturity($AT$1,AP567,Trigger)</f>
        <v>#VALUE!</v>
      </c>
      <c r="AR567" s="242" t="e">
        <f>_xll.qlIndexFixing($AT$1,AO567,TRUE,_xll.ohTrigger(Trigger,Trigger1M))</f>
        <v>#VALUE!</v>
      </c>
      <c r="AS567" s="242" t="e">
        <f>IFERROR(_xll.qlIndexFixing($AT$2,AO567,TRUE,_xll.ohTrigger(Trigger,Trigger1M)),#N/A)</f>
        <v>#N/A</v>
      </c>
    </row>
    <row r="568" spans="40:45" x14ac:dyDescent="0.2">
      <c r="AN568" s="99" t="s">
        <v>83</v>
      </c>
      <c r="AO568" s="98" t="e">
        <f>_xll.qlInterestRateIndexFixingDate($AT$1,AP568,Trigger)</f>
        <v>#VALUE!</v>
      </c>
      <c r="AP568" s="98">
        <f>_xll.qlCalendarAdvance(Calendar,AP567,AN568,"f",,Trigger)</f>
        <v>43362</v>
      </c>
      <c r="AQ568" s="98" t="e">
        <f>_xll.qlInterestRateIndexMaturity($AT$1,AP568,Trigger)</f>
        <v>#VALUE!</v>
      </c>
      <c r="AR568" s="242" t="e">
        <f>_xll.qlIndexFixing($AT$1,AO568,TRUE,_xll.ohTrigger(Trigger,Trigger1M))</f>
        <v>#VALUE!</v>
      </c>
      <c r="AS568" s="242" t="e">
        <f>IFERROR(_xll.qlIndexFixing($AT$2,AO568,TRUE,_xll.ohTrigger(Trigger,Trigger1M)),#N/A)</f>
        <v>#N/A</v>
      </c>
    </row>
    <row r="569" spans="40:45" x14ac:dyDescent="0.2">
      <c r="AN569" s="99" t="s">
        <v>83</v>
      </c>
      <c r="AO569" s="98" t="e">
        <f>_xll.qlInterestRateIndexFixingDate($AT$1,AP569,Trigger)</f>
        <v>#VALUE!</v>
      </c>
      <c r="AP569" s="98">
        <f>_xll.qlCalendarAdvance(Calendar,AP568,AN569,"f",,Trigger)</f>
        <v>43369</v>
      </c>
      <c r="AQ569" s="98" t="e">
        <f>_xll.qlInterestRateIndexMaturity($AT$1,AP569,Trigger)</f>
        <v>#VALUE!</v>
      </c>
      <c r="AR569" s="242" t="e">
        <f>_xll.qlIndexFixing($AT$1,AO569,TRUE,_xll.ohTrigger(Trigger,Trigger1M))</f>
        <v>#VALUE!</v>
      </c>
      <c r="AS569" s="242" t="e">
        <f>IFERROR(_xll.qlIndexFixing($AT$2,AO569,TRUE,_xll.ohTrigger(Trigger,Trigger1M)),#N/A)</f>
        <v>#N/A</v>
      </c>
    </row>
    <row r="570" spans="40:45" x14ac:dyDescent="0.2">
      <c r="AN570" s="99" t="s">
        <v>83</v>
      </c>
      <c r="AO570" s="98" t="e">
        <f>_xll.qlInterestRateIndexFixingDate($AT$1,AP570,Trigger)</f>
        <v>#VALUE!</v>
      </c>
      <c r="AP570" s="98">
        <f>_xll.qlCalendarAdvance(Calendar,AP569,AN570,"f",,Trigger)</f>
        <v>43376</v>
      </c>
      <c r="AQ570" s="98" t="e">
        <f>_xll.qlInterestRateIndexMaturity($AT$1,AP570,Trigger)</f>
        <v>#VALUE!</v>
      </c>
      <c r="AR570" s="242" t="e">
        <f>_xll.qlIndexFixing($AT$1,AO570,TRUE,_xll.ohTrigger(Trigger,Trigger1M))</f>
        <v>#VALUE!</v>
      </c>
      <c r="AS570" s="242" t="e">
        <f>IFERROR(_xll.qlIndexFixing($AT$2,AO570,TRUE,_xll.ohTrigger(Trigger,Trigger1M)),#N/A)</f>
        <v>#N/A</v>
      </c>
    </row>
    <row r="571" spans="40:45" x14ac:dyDescent="0.2">
      <c r="AN571" s="99" t="s">
        <v>83</v>
      </c>
      <c r="AO571" s="98" t="e">
        <f>_xll.qlInterestRateIndexFixingDate($AT$1,AP571,Trigger)</f>
        <v>#VALUE!</v>
      </c>
      <c r="AP571" s="98">
        <f>_xll.qlCalendarAdvance(Calendar,AP570,AN571,"f",,Trigger)</f>
        <v>43383</v>
      </c>
      <c r="AQ571" s="98" t="e">
        <f>_xll.qlInterestRateIndexMaturity($AT$1,AP571,Trigger)</f>
        <v>#VALUE!</v>
      </c>
      <c r="AR571" s="242" t="e">
        <f>_xll.qlIndexFixing($AT$1,AO571,TRUE,_xll.ohTrigger(Trigger,Trigger1M))</f>
        <v>#VALUE!</v>
      </c>
      <c r="AS571" s="242" t="e">
        <f>IFERROR(_xll.qlIndexFixing($AT$2,AO571,TRUE,_xll.ohTrigger(Trigger,Trigger1M)),#N/A)</f>
        <v>#N/A</v>
      </c>
    </row>
    <row r="572" spans="40:45" x14ac:dyDescent="0.2">
      <c r="AN572" s="99" t="s">
        <v>83</v>
      </c>
      <c r="AO572" s="98" t="e">
        <f>_xll.qlInterestRateIndexFixingDate($AT$1,AP572,Trigger)</f>
        <v>#VALUE!</v>
      </c>
      <c r="AP572" s="98">
        <f>_xll.qlCalendarAdvance(Calendar,AP571,AN572,"f",,Trigger)</f>
        <v>43390</v>
      </c>
      <c r="AQ572" s="98" t="e">
        <f>_xll.qlInterestRateIndexMaturity($AT$1,AP572,Trigger)</f>
        <v>#VALUE!</v>
      </c>
      <c r="AR572" s="242" t="e">
        <f>_xll.qlIndexFixing($AT$1,AO572,TRUE,_xll.ohTrigger(Trigger,Trigger1M))</f>
        <v>#VALUE!</v>
      </c>
      <c r="AS572" s="242" t="e">
        <f>IFERROR(_xll.qlIndexFixing($AT$2,AO572,TRUE,_xll.ohTrigger(Trigger,Trigger1M)),#N/A)</f>
        <v>#N/A</v>
      </c>
    </row>
    <row r="573" spans="40:45" x14ac:dyDescent="0.2">
      <c r="AN573" s="99" t="s">
        <v>83</v>
      </c>
      <c r="AO573" s="98" t="e">
        <f>_xll.qlInterestRateIndexFixingDate($AT$1,AP573,Trigger)</f>
        <v>#VALUE!</v>
      </c>
      <c r="AP573" s="98">
        <f>_xll.qlCalendarAdvance(Calendar,AP572,AN573,"f",,Trigger)</f>
        <v>43397</v>
      </c>
      <c r="AQ573" s="98" t="e">
        <f>_xll.qlInterestRateIndexMaturity($AT$1,AP573,Trigger)</f>
        <v>#VALUE!</v>
      </c>
      <c r="AR573" s="242" t="e">
        <f>_xll.qlIndexFixing($AT$1,AO573,TRUE,_xll.ohTrigger(Trigger,Trigger1M))</f>
        <v>#VALUE!</v>
      </c>
      <c r="AS573" s="242" t="e">
        <f>IFERROR(_xll.qlIndexFixing($AT$2,AO573,TRUE,_xll.ohTrigger(Trigger,Trigger1M)),#N/A)</f>
        <v>#N/A</v>
      </c>
    </row>
    <row r="574" spans="40:45" x14ac:dyDescent="0.2">
      <c r="AN574" s="99" t="s">
        <v>83</v>
      </c>
      <c r="AO574" s="98" t="e">
        <f>_xll.qlInterestRateIndexFixingDate($AT$1,AP574,Trigger)</f>
        <v>#VALUE!</v>
      </c>
      <c r="AP574" s="98">
        <f>_xll.qlCalendarAdvance(Calendar,AP573,AN574,"f",,Trigger)</f>
        <v>43404</v>
      </c>
      <c r="AQ574" s="98" t="e">
        <f>_xll.qlInterestRateIndexMaturity($AT$1,AP574,Trigger)</f>
        <v>#VALUE!</v>
      </c>
      <c r="AR574" s="242" t="e">
        <f>_xll.qlIndexFixing($AT$1,AO574,TRUE,_xll.ohTrigger(Trigger,Trigger1M))</f>
        <v>#VALUE!</v>
      </c>
      <c r="AS574" s="242" t="e">
        <f>IFERROR(_xll.qlIndexFixing($AT$2,AO574,TRUE,_xll.ohTrigger(Trigger,Trigger1M)),#N/A)</f>
        <v>#N/A</v>
      </c>
    </row>
    <row r="575" spans="40:45" x14ac:dyDescent="0.2">
      <c r="AN575" s="99" t="s">
        <v>83</v>
      </c>
      <c r="AO575" s="98" t="e">
        <f>_xll.qlInterestRateIndexFixingDate($AT$1,AP575,Trigger)</f>
        <v>#VALUE!</v>
      </c>
      <c r="AP575" s="98">
        <f>_xll.qlCalendarAdvance(Calendar,AP574,AN575,"f",,Trigger)</f>
        <v>43411</v>
      </c>
      <c r="AQ575" s="98" t="e">
        <f>_xll.qlInterestRateIndexMaturity($AT$1,AP575,Trigger)</f>
        <v>#VALUE!</v>
      </c>
      <c r="AR575" s="242" t="e">
        <f>_xll.qlIndexFixing($AT$1,AO575,TRUE,_xll.ohTrigger(Trigger,Trigger1M))</f>
        <v>#VALUE!</v>
      </c>
      <c r="AS575" s="242" t="e">
        <f>IFERROR(_xll.qlIndexFixing($AT$2,AO575,TRUE,_xll.ohTrigger(Trigger,Trigger1M)),#N/A)</f>
        <v>#N/A</v>
      </c>
    </row>
    <row r="576" spans="40:45" x14ac:dyDescent="0.2">
      <c r="AN576" s="99" t="s">
        <v>83</v>
      </c>
      <c r="AO576" s="98" t="e">
        <f>_xll.qlInterestRateIndexFixingDate($AT$1,AP576,Trigger)</f>
        <v>#VALUE!</v>
      </c>
      <c r="AP576" s="98">
        <f>_xll.qlCalendarAdvance(Calendar,AP575,AN576,"f",,Trigger)</f>
        <v>43418</v>
      </c>
      <c r="AQ576" s="98" t="e">
        <f>_xll.qlInterestRateIndexMaturity($AT$1,AP576,Trigger)</f>
        <v>#VALUE!</v>
      </c>
      <c r="AR576" s="242" t="e">
        <f>_xll.qlIndexFixing($AT$1,AO576,TRUE,_xll.ohTrigger(Trigger,Trigger1M))</f>
        <v>#VALUE!</v>
      </c>
      <c r="AS576" s="242" t="e">
        <f>IFERROR(_xll.qlIndexFixing($AT$2,AO576,TRUE,_xll.ohTrigger(Trigger,Trigger1M)),#N/A)</f>
        <v>#N/A</v>
      </c>
    </row>
    <row r="577" spans="40:45" x14ac:dyDescent="0.2">
      <c r="AN577" s="99" t="s">
        <v>83</v>
      </c>
      <c r="AO577" s="98" t="e">
        <f>_xll.qlInterestRateIndexFixingDate($AT$1,AP577,Trigger)</f>
        <v>#VALUE!</v>
      </c>
      <c r="AP577" s="98">
        <f>_xll.qlCalendarAdvance(Calendar,AP576,AN577,"f",,Trigger)</f>
        <v>43425</v>
      </c>
      <c r="AQ577" s="98" t="e">
        <f>_xll.qlInterestRateIndexMaturity($AT$1,AP577,Trigger)</f>
        <v>#VALUE!</v>
      </c>
      <c r="AR577" s="242" t="e">
        <f>_xll.qlIndexFixing($AT$1,AO577,TRUE,_xll.ohTrigger(Trigger,Trigger1M))</f>
        <v>#VALUE!</v>
      </c>
      <c r="AS577" s="242" t="e">
        <f>IFERROR(_xll.qlIndexFixing($AT$2,AO577,TRUE,_xll.ohTrigger(Trigger,Trigger1M)),#N/A)</f>
        <v>#N/A</v>
      </c>
    </row>
    <row r="578" spans="40:45" x14ac:dyDescent="0.2">
      <c r="AN578" s="99" t="s">
        <v>83</v>
      </c>
      <c r="AO578" s="98" t="e">
        <f>_xll.qlInterestRateIndexFixingDate($AT$1,AP578,Trigger)</f>
        <v>#VALUE!</v>
      </c>
      <c r="AP578" s="98">
        <f>_xll.qlCalendarAdvance(Calendar,AP577,AN578,"f",,Trigger)</f>
        <v>43432</v>
      </c>
      <c r="AQ578" s="98" t="e">
        <f>_xll.qlInterestRateIndexMaturity($AT$1,AP578,Trigger)</f>
        <v>#VALUE!</v>
      </c>
      <c r="AR578" s="242" t="e">
        <f>_xll.qlIndexFixing($AT$1,AO578,TRUE,_xll.ohTrigger(Trigger,Trigger1M))</f>
        <v>#VALUE!</v>
      </c>
      <c r="AS578" s="242" t="e">
        <f>IFERROR(_xll.qlIndexFixing($AT$2,AO578,TRUE,_xll.ohTrigger(Trigger,Trigger1M)),#N/A)</f>
        <v>#N/A</v>
      </c>
    </row>
    <row r="579" spans="40:45" x14ac:dyDescent="0.2">
      <c r="AN579" s="99" t="s">
        <v>83</v>
      </c>
      <c r="AO579" s="98" t="e">
        <f>_xll.qlInterestRateIndexFixingDate($AT$1,AP579,Trigger)</f>
        <v>#VALUE!</v>
      </c>
      <c r="AP579" s="98">
        <f>_xll.qlCalendarAdvance(Calendar,AP578,AN579,"f",,Trigger)</f>
        <v>43439</v>
      </c>
      <c r="AQ579" s="98" t="e">
        <f>_xll.qlInterestRateIndexMaturity($AT$1,AP579,Trigger)</f>
        <v>#VALUE!</v>
      </c>
      <c r="AR579" s="242" t="e">
        <f>_xll.qlIndexFixing($AT$1,AO579,TRUE,_xll.ohTrigger(Trigger,Trigger1M))</f>
        <v>#VALUE!</v>
      </c>
      <c r="AS579" s="242" t="e">
        <f>IFERROR(_xll.qlIndexFixing($AT$2,AO579,TRUE,_xll.ohTrigger(Trigger,Trigger1M)),#N/A)</f>
        <v>#N/A</v>
      </c>
    </row>
    <row r="580" spans="40:45" x14ac:dyDescent="0.2">
      <c r="AN580" s="99" t="s">
        <v>83</v>
      </c>
      <c r="AO580" s="98" t="e">
        <f>_xll.qlInterestRateIndexFixingDate($AT$1,AP580,Trigger)</f>
        <v>#VALUE!</v>
      </c>
      <c r="AP580" s="98">
        <f>_xll.qlCalendarAdvance(Calendar,AP579,AN580,"f",,Trigger)</f>
        <v>43446</v>
      </c>
      <c r="AQ580" s="98" t="e">
        <f>_xll.qlInterestRateIndexMaturity($AT$1,AP580,Trigger)</f>
        <v>#VALUE!</v>
      </c>
      <c r="AR580" s="242" t="e">
        <f>_xll.qlIndexFixing($AT$1,AO580,TRUE,_xll.ohTrigger(Trigger,Trigger1M))</f>
        <v>#VALUE!</v>
      </c>
      <c r="AS580" s="242" t="e">
        <f>IFERROR(_xll.qlIndexFixing($AT$2,AO580,TRUE,_xll.ohTrigger(Trigger,Trigger1M)),#N/A)</f>
        <v>#N/A</v>
      </c>
    </row>
    <row r="581" spans="40:45" x14ac:dyDescent="0.2">
      <c r="AN581" s="99" t="s">
        <v>83</v>
      </c>
      <c r="AO581" s="98" t="e">
        <f>_xll.qlInterestRateIndexFixingDate($AT$1,AP581,Trigger)</f>
        <v>#VALUE!</v>
      </c>
      <c r="AP581" s="98">
        <f>_xll.qlCalendarAdvance(Calendar,AP580,AN581,"f",,Trigger)</f>
        <v>43453</v>
      </c>
      <c r="AQ581" s="98" t="e">
        <f>_xll.qlInterestRateIndexMaturity($AT$1,AP581,Trigger)</f>
        <v>#VALUE!</v>
      </c>
      <c r="AR581" s="242" t="e">
        <f>_xll.qlIndexFixing($AT$1,AO581,TRUE,_xll.ohTrigger(Trigger,Trigger1M))</f>
        <v>#VALUE!</v>
      </c>
      <c r="AS581" s="242" t="e">
        <f>IFERROR(_xll.qlIndexFixing($AT$2,AO581,TRUE,_xll.ohTrigger(Trigger,Trigger1M)),#N/A)</f>
        <v>#N/A</v>
      </c>
    </row>
    <row r="582" spans="40:45" x14ac:dyDescent="0.2">
      <c r="AN582" s="99" t="s">
        <v>83</v>
      </c>
      <c r="AO582" s="98" t="e">
        <f>_xll.qlInterestRateIndexFixingDate($AT$1,AP582,Trigger)</f>
        <v>#VALUE!</v>
      </c>
      <c r="AP582" s="98">
        <f>_xll.qlCalendarAdvance(Calendar,AP581,AN582,"f",,Trigger)</f>
        <v>43461</v>
      </c>
      <c r="AQ582" s="98" t="e">
        <f>_xll.qlInterestRateIndexMaturity($AT$1,AP582,Trigger)</f>
        <v>#VALUE!</v>
      </c>
      <c r="AR582" s="242" t="e">
        <f>_xll.qlIndexFixing($AT$1,AO582,TRUE,_xll.ohTrigger(Trigger,Trigger1M))</f>
        <v>#VALUE!</v>
      </c>
      <c r="AS582" s="242" t="e">
        <f>IFERROR(_xll.qlIndexFixing($AT$2,AO582,TRUE,_xll.ohTrigger(Trigger,Trigger1M)),#N/A)</f>
        <v>#N/A</v>
      </c>
    </row>
    <row r="583" spans="40:45" x14ac:dyDescent="0.2">
      <c r="AN583" s="99" t="s">
        <v>83</v>
      </c>
      <c r="AO583" s="98" t="e">
        <f>_xll.qlInterestRateIndexFixingDate($AT$1,AP583,Trigger)</f>
        <v>#VALUE!</v>
      </c>
      <c r="AP583" s="98">
        <f>_xll.qlCalendarAdvance(Calendar,AP582,AN583,"f",,Trigger)</f>
        <v>43468</v>
      </c>
      <c r="AQ583" s="98" t="e">
        <f>_xll.qlInterestRateIndexMaturity($AT$1,AP583,Trigger)</f>
        <v>#VALUE!</v>
      </c>
      <c r="AR583" s="242" t="e">
        <f>_xll.qlIndexFixing($AT$1,AO583,TRUE,_xll.ohTrigger(Trigger,Trigger1M))</f>
        <v>#VALUE!</v>
      </c>
      <c r="AS583" s="242" t="e">
        <f>IFERROR(_xll.qlIndexFixing($AT$2,AO583,TRUE,_xll.ohTrigger(Trigger,Trigger1M)),#N/A)</f>
        <v>#N/A</v>
      </c>
    </row>
    <row r="584" spans="40:45" x14ac:dyDescent="0.2">
      <c r="AN584" s="99" t="s">
        <v>83</v>
      </c>
      <c r="AO584" s="98" t="e">
        <f>_xll.qlInterestRateIndexFixingDate($AT$1,AP584,Trigger)</f>
        <v>#VALUE!</v>
      </c>
      <c r="AP584" s="98">
        <f>_xll.qlCalendarAdvance(Calendar,AP583,AN584,"f",,Trigger)</f>
        <v>43475</v>
      </c>
      <c r="AQ584" s="98" t="e">
        <f>_xll.qlInterestRateIndexMaturity($AT$1,AP584,Trigger)</f>
        <v>#VALUE!</v>
      </c>
      <c r="AR584" s="242" t="e">
        <f>_xll.qlIndexFixing($AT$1,AO584,TRUE,_xll.ohTrigger(Trigger,Trigger1M))</f>
        <v>#VALUE!</v>
      </c>
      <c r="AS584" s="242" t="e">
        <f>IFERROR(_xll.qlIndexFixing($AT$2,AO584,TRUE,_xll.ohTrigger(Trigger,Trigger1M)),#N/A)</f>
        <v>#N/A</v>
      </c>
    </row>
    <row r="585" spans="40:45" x14ac:dyDescent="0.2">
      <c r="AN585" s="99" t="s">
        <v>83</v>
      </c>
      <c r="AO585" s="98" t="e">
        <f>_xll.qlInterestRateIndexFixingDate($AT$1,AP585,Trigger)</f>
        <v>#VALUE!</v>
      </c>
      <c r="AP585" s="98">
        <f>_xll.qlCalendarAdvance(Calendar,AP584,AN585,"f",,Trigger)</f>
        <v>43482</v>
      </c>
      <c r="AQ585" s="98" t="e">
        <f>_xll.qlInterestRateIndexMaturity($AT$1,AP585,Trigger)</f>
        <v>#VALUE!</v>
      </c>
      <c r="AR585" s="242" t="e">
        <f>_xll.qlIndexFixing($AT$1,AO585,TRUE,_xll.ohTrigger(Trigger,Trigger1M))</f>
        <v>#VALUE!</v>
      </c>
      <c r="AS585" s="242" t="e">
        <f>IFERROR(_xll.qlIndexFixing($AT$2,AO585,TRUE,_xll.ohTrigger(Trigger,Trigger1M)),#N/A)</f>
        <v>#N/A</v>
      </c>
    </row>
    <row r="586" spans="40:45" x14ac:dyDescent="0.2">
      <c r="AN586" s="99" t="s">
        <v>83</v>
      </c>
      <c r="AO586" s="98" t="e">
        <f>_xll.qlInterestRateIndexFixingDate($AT$1,AP586,Trigger)</f>
        <v>#VALUE!</v>
      </c>
      <c r="AP586" s="98">
        <f>_xll.qlCalendarAdvance(Calendar,AP585,AN586,"f",,Trigger)</f>
        <v>43489</v>
      </c>
      <c r="AQ586" s="98" t="e">
        <f>_xll.qlInterestRateIndexMaturity($AT$1,AP586,Trigger)</f>
        <v>#VALUE!</v>
      </c>
      <c r="AR586" s="242" t="e">
        <f>_xll.qlIndexFixing($AT$1,AO586,TRUE,_xll.ohTrigger(Trigger,Trigger1M))</f>
        <v>#VALUE!</v>
      </c>
      <c r="AS586" s="242" t="e">
        <f>IFERROR(_xll.qlIndexFixing($AT$2,AO586,TRUE,_xll.ohTrigger(Trigger,Trigger1M)),#N/A)</f>
        <v>#N/A</v>
      </c>
    </row>
    <row r="587" spans="40:45" x14ac:dyDescent="0.2">
      <c r="AN587" s="99" t="s">
        <v>83</v>
      </c>
      <c r="AO587" s="98" t="e">
        <f>_xll.qlInterestRateIndexFixingDate($AT$1,AP587,Trigger)</f>
        <v>#VALUE!</v>
      </c>
      <c r="AP587" s="98">
        <f>_xll.qlCalendarAdvance(Calendar,AP586,AN587,"f",,Trigger)</f>
        <v>43496</v>
      </c>
      <c r="AQ587" s="98" t="e">
        <f>_xll.qlInterestRateIndexMaturity($AT$1,AP587,Trigger)</f>
        <v>#VALUE!</v>
      </c>
      <c r="AR587" s="242" t="e">
        <f>_xll.qlIndexFixing($AT$1,AO587,TRUE,_xll.ohTrigger(Trigger,Trigger1M))</f>
        <v>#VALUE!</v>
      </c>
      <c r="AS587" s="242" t="e">
        <f>IFERROR(_xll.qlIndexFixing($AT$2,AO587,TRUE,_xll.ohTrigger(Trigger,Trigger1M)),#N/A)</f>
        <v>#N/A</v>
      </c>
    </row>
    <row r="588" spans="40:45" x14ac:dyDescent="0.2">
      <c r="AN588" s="99" t="s">
        <v>83</v>
      </c>
      <c r="AO588" s="98" t="e">
        <f>_xll.qlInterestRateIndexFixingDate($AT$1,AP588,Trigger)</f>
        <v>#VALUE!</v>
      </c>
      <c r="AP588" s="98">
        <f>_xll.qlCalendarAdvance(Calendar,AP587,AN588,"f",,Trigger)</f>
        <v>43503</v>
      </c>
      <c r="AQ588" s="98" t="e">
        <f>_xll.qlInterestRateIndexMaturity($AT$1,AP588,Trigger)</f>
        <v>#VALUE!</v>
      </c>
      <c r="AR588" s="242" t="e">
        <f>_xll.qlIndexFixing($AT$1,AO588,TRUE,_xll.ohTrigger(Trigger,Trigger1M))</f>
        <v>#VALUE!</v>
      </c>
      <c r="AS588" s="242" t="e">
        <f>IFERROR(_xll.qlIndexFixing($AT$2,AO588,TRUE,_xll.ohTrigger(Trigger,Trigger1M)),#N/A)</f>
        <v>#N/A</v>
      </c>
    </row>
    <row r="589" spans="40:45" x14ac:dyDescent="0.2">
      <c r="AN589" s="99" t="s">
        <v>83</v>
      </c>
      <c r="AO589" s="98" t="e">
        <f>_xll.qlInterestRateIndexFixingDate($AT$1,AP589,Trigger)</f>
        <v>#VALUE!</v>
      </c>
      <c r="AP589" s="98">
        <f>_xll.qlCalendarAdvance(Calendar,AP588,AN589,"f",,Trigger)</f>
        <v>43510</v>
      </c>
      <c r="AQ589" s="98" t="e">
        <f>_xll.qlInterestRateIndexMaturity($AT$1,AP589,Trigger)</f>
        <v>#VALUE!</v>
      </c>
      <c r="AR589" s="242" t="e">
        <f>_xll.qlIndexFixing($AT$1,AO589,TRUE,_xll.ohTrigger(Trigger,Trigger1M))</f>
        <v>#VALUE!</v>
      </c>
      <c r="AS589" s="242" t="e">
        <f>IFERROR(_xll.qlIndexFixing($AT$2,AO589,TRUE,_xll.ohTrigger(Trigger,Trigger1M)),#N/A)</f>
        <v>#N/A</v>
      </c>
    </row>
    <row r="590" spans="40:45" x14ac:dyDescent="0.2">
      <c r="AN590" s="99" t="s">
        <v>83</v>
      </c>
      <c r="AO590" s="98" t="e">
        <f>_xll.qlInterestRateIndexFixingDate($AT$1,AP590,Trigger)</f>
        <v>#VALUE!</v>
      </c>
      <c r="AP590" s="98">
        <f>_xll.qlCalendarAdvance(Calendar,AP589,AN590,"f",,Trigger)</f>
        <v>43517</v>
      </c>
      <c r="AQ590" s="98" t="e">
        <f>_xll.qlInterestRateIndexMaturity($AT$1,AP590,Trigger)</f>
        <v>#VALUE!</v>
      </c>
      <c r="AR590" s="242" t="e">
        <f>_xll.qlIndexFixing($AT$1,AO590,TRUE,_xll.ohTrigger(Trigger,Trigger1M))</f>
        <v>#VALUE!</v>
      </c>
      <c r="AS590" s="242" t="e">
        <f>IFERROR(_xll.qlIndexFixing($AT$2,AO590,TRUE,_xll.ohTrigger(Trigger,Trigger1M)),#N/A)</f>
        <v>#N/A</v>
      </c>
    </row>
    <row r="591" spans="40:45" x14ac:dyDescent="0.2">
      <c r="AN591" s="99" t="s">
        <v>83</v>
      </c>
      <c r="AO591" s="98" t="e">
        <f>_xll.qlInterestRateIndexFixingDate($AT$1,AP591,Trigger)</f>
        <v>#VALUE!</v>
      </c>
      <c r="AP591" s="98">
        <f>_xll.qlCalendarAdvance(Calendar,AP590,AN591,"f",,Trigger)</f>
        <v>43524</v>
      </c>
      <c r="AQ591" s="98" t="e">
        <f>_xll.qlInterestRateIndexMaturity($AT$1,AP591,Trigger)</f>
        <v>#VALUE!</v>
      </c>
      <c r="AR591" s="242" t="e">
        <f>_xll.qlIndexFixing($AT$1,AO591,TRUE,_xll.ohTrigger(Trigger,Trigger1M))</f>
        <v>#VALUE!</v>
      </c>
      <c r="AS591" s="242" t="e">
        <f>IFERROR(_xll.qlIndexFixing($AT$2,AO591,TRUE,_xll.ohTrigger(Trigger,Trigger1M)),#N/A)</f>
        <v>#N/A</v>
      </c>
    </row>
    <row r="592" spans="40:45" x14ac:dyDescent="0.2">
      <c r="AN592" s="99" t="s">
        <v>83</v>
      </c>
      <c r="AO592" s="98" t="e">
        <f>_xll.qlInterestRateIndexFixingDate($AT$1,AP592,Trigger)</f>
        <v>#VALUE!</v>
      </c>
      <c r="AP592" s="98">
        <f>_xll.qlCalendarAdvance(Calendar,AP591,AN592,"f",,Trigger)</f>
        <v>43531</v>
      </c>
      <c r="AQ592" s="98" t="e">
        <f>_xll.qlInterestRateIndexMaturity($AT$1,AP592,Trigger)</f>
        <v>#VALUE!</v>
      </c>
      <c r="AR592" s="242" t="e">
        <f>_xll.qlIndexFixing($AT$1,AO592,TRUE,_xll.ohTrigger(Trigger,Trigger1M))</f>
        <v>#VALUE!</v>
      </c>
      <c r="AS592" s="242" t="e">
        <f>IFERROR(_xll.qlIndexFixing($AT$2,AO592,TRUE,_xll.ohTrigger(Trigger,Trigger1M)),#N/A)</f>
        <v>#N/A</v>
      </c>
    </row>
    <row r="593" spans="40:45" x14ac:dyDescent="0.2">
      <c r="AN593" s="99" t="s">
        <v>83</v>
      </c>
      <c r="AO593" s="98" t="e">
        <f>_xll.qlInterestRateIndexFixingDate($AT$1,AP593,Trigger)</f>
        <v>#VALUE!</v>
      </c>
      <c r="AP593" s="98">
        <f>_xll.qlCalendarAdvance(Calendar,AP592,AN593,"f",,Trigger)</f>
        <v>43538</v>
      </c>
      <c r="AQ593" s="98" t="e">
        <f>_xll.qlInterestRateIndexMaturity($AT$1,AP593,Trigger)</f>
        <v>#VALUE!</v>
      </c>
      <c r="AR593" s="242" t="e">
        <f>_xll.qlIndexFixing($AT$1,AO593,TRUE,_xll.ohTrigger(Trigger,Trigger1M))</f>
        <v>#VALUE!</v>
      </c>
      <c r="AS593" s="242" t="e">
        <f>IFERROR(_xll.qlIndexFixing($AT$2,AO593,TRUE,_xll.ohTrigger(Trigger,Trigger1M)),#N/A)</f>
        <v>#N/A</v>
      </c>
    </row>
    <row r="594" spans="40:45" x14ac:dyDescent="0.2">
      <c r="AN594" s="99" t="s">
        <v>83</v>
      </c>
      <c r="AO594" s="98" t="e">
        <f>_xll.qlInterestRateIndexFixingDate($AT$1,AP594,Trigger)</f>
        <v>#VALUE!</v>
      </c>
      <c r="AP594" s="98">
        <f>_xll.qlCalendarAdvance(Calendar,AP593,AN594,"f",,Trigger)</f>
        <v>43545</v>
      </c>
      <c r="AQ594" s="98" t="e">
        <f>_xll.qlInterestRateIndexMaturity($AT$1,AP594,Trigger)</f>
        <v>#VALUE!</v>
      </c>
      <c r="AR594" s="242" t="e">
        <f>_xll.qlIndexFixing($AT$1,AO594,TRUE,_xll.ohTrigger(Trigger,Trigger1M))</f>
        <v>#VALUE!</v>
      </c>
      <c r="AS594" s="242" t="e">
        <f>IFERROR(_xll.qlIndexFixing($AT$2,AO594,TRUE,_xll.ohTrigger(Trigger,Trigger1M)),#N/A)</f>
        <v>#N/A</v>
      </c>
    </row>
    <row r="595" spans="40:45" x14ac:dyDescent="0.2">
      <c r="AN595" s="99" t="s">
        <v>83</v>
      </c>
      <c r="AO595" s="98" t="e">
        <f>_xll.qlInterestRateIndexFixingDate($AT$1,AP595,Trigger)</f>
        <v>#VALUE!</v>
      </c>
      <c r="AP595" s="98">
        <f>_xll.qlCalendarAdvance(Calendar,AP594,AN595,"f",,Trigger)</f>
        <v>43552</v>
      </c>
      <c r="AQ595" s="98" t="e">
        <f>_xll.qlInterestRateIndexMaturity($AT$1,AP595,Trigger)</f>
        <v>#VALUE!</v>
      </c>
      <c r="AR595" s="242" t="e">
        <f>_xll.qlIndexFixing($AT$1,AO595,TRUE,_xll.ohTrigger(Trigger,Trigger1M))</f>
        <v>#VALUE!</v>
      </c>
      <c r="AS595" s="242" t="e">
        <f>IFERROR(_xll.qlIndexFixing($AT$2,AO595,TRUE,_xll.ohTrigger(Trigger,Trigger1M)),#N/A)</f>
        <v>#N/A</v>
      </c>
    </row>
    <row r="596" spans="40:45" x14ac:dyDescent="0.2">
      <c r="AN596" s="99" t="s">
        <v>83</v>
      </c>
      <c r="AO596" s="98" t="e">
        <f>_xll.qlInterestRateIndexFixingDate($AT$1,AP596,Trigger)</f>
        <v>#VALUE!</v>
      </c>
      <c r="AP596" s="98">
        <f>_xll.qlCalendarAdvance(Calendar,AP595,AN596,"f",,Trigger)</f>
        <v>43559</v>
      </c>
      <c r="AQ596" s="98" t="e">
        <f>_xll.qlInterestRateIndexMaturity($AT$1,AP596,Trigger)</f>
        <v>#VALUE!</v>
      </c>
      <c r="AR596" s="242" t="e">
        <f>_xll.qlIndexFixing($AT$1,AO596,TRUE,_xll.ohTrigger(Trigger,Trigger1M))</f>
        <v>#VALUE!</v>
      </c>
      <c r="AS596" s="242" t="e">
        <f>IFERROR(_xll.qlIndexFixing($AT$2,AO596,TRUE,_xll.ohTrigger(Trigger,Trigger1M)),#N/A)</f>
        <v>#N/A</v>
      </c>
    </row>
    <row r="597" spans="40:45" x14ac:dyDescent="0.2">
      <c r="AN597" s="99" t="s">
        <v>83</v>
      </c>
      <c r="AO597" s="98" t="e">
        <f>_xll.qlInterestRateIndexFixingDate($AT$1,AP597,Trigger)</f>
        <v>#VALUE!</v>
      </c>
      <c r="AP597" s="98">
        <f>_xll.qlCalendarAdvance(Calendar,AP596,AN597,"f",,Trigger)</f>
        <v>43566</v>
      </c>
      <c r="AQ597" s="98" t="e">
        <f>_xll.qlInterestRateIndexMaturity($AT$1,AP597,Trigger)</f>
        <v>#VALUE!</v>
      </c>
      <c r="AR597" s="242" t="e">
        <f>_xll.qlIndexFixing($AT$1,AO597,TRUE,_xll.ohTrigger(Trigger,Trigger1M))</f>
        <v>#VALUE!</v>
      </c>
      <c r="AS597" s="242" t="e">
        <f>IFERROR(_xll.qlIndexFixing($AT$2,AO597,TRUE,_xll.ohTrigger(Trigger,Trigger1M)),#N/A)</f>
        <v>#N/A</v>
      </c>
    </row>
    <row r="598" spans="40:45" x14ac:dyDescent="0.2">
      <c r="AN598" s="99" t="s">
        <v>83</v>
      </c>
      <c r="AO598" s="98" t="e">
        <f>_xll.qlInterestRateIndexFixingDate($AT$1,AP598,Trigger)</f>
        <v>#VALUE!</v>
      </c>
      <c r="AP598" s="98">
        <f>_xll.qlCalendarAdvance(Calendar,AP597,AN598,"f",,Trigger)</f>
        <v>43573</v>
      </c>
      <c r="AQ598" s="98" t="e">
        <f>_xll.qlInterestRateIndexMaturity($AT$1,AP598,Trigger)</f>
        <v>#VALUE!</v>
      </c>
      <c r="AR598" s="242" t="e">
        <f>_xll.qlIndexFixing($AT$1,AO598,TRUE,_xll.ohTrigger(Trigger,Trigger1M))</f>
        <v>#VALUE!</v>
      </c>
      <c r="AS598" s="242" t="e">
        <f>IFERROR(_xll.qlIndexFixing($AT$2,AO598,TRUE,_xll.ohTrigger(Trigger,Trigger1M)),#N/A)</f>
        <v>#N/A</v>
      </c>
    </row>
    <row r="599" spans="40:45" x14ac:dyDescent="0.2">
      <c r="AN599" s="99" t="s">
        <v>83</v>
      </c>
      <c r="AO599" s="98" t="e">
        <f>_xll.qlInterestRateIndexFixingDate($AT$1,AP599,Trigger)</f>
        <v>#VALUE!</v>
      </c>
      <c r="AP599" s="98">
        <f>_xll.qlCalendarAdvance(Calendar,AP598,AN599,"f",,Trigger)</f>
        <v>43580</v>
      </c>
      <c r="AQ599" s="98" t="e">
        <f>_xll.qlInterestRateIndexMaturity($AT$1,AP599,Trigger)</f>
        <v>#VALUE!</v>
      </c>
      <c r="AR599" s="242" t="e">
        <f>_xll.qlIndexFixing($AT$1,AO599,TRUE,_xll.ohTrigger(Trigger,Trigger1M))</f>
        <v>#VALUE!</v>
      </c>
      <c r="AS599" s="242" t="e">
        <f>IFERROR(_xll.qlIndexFixing($AT$2,AO599,TRUE,_xll.ohTrigger(Trigger,Trigger1M)),#N/A)</f>
        <v>#N/A</v>
      </c>
    </row>
    <row r="600" spans="40:45" x14ac:dyDescent="0.2">
      <c r="AN600" s="99" t="s">
        <v>83</v>
      </c>
      <c r="AO600" s="98" t="e">
        <f>_xll.qlInterestRateIndexFixingDate($AT$1,AP600,Trigger)</f>
        <v>#VALUE!</v>
      </c>
      <c r="AP600" s="98">
        <f>_xll.qlCalendarAdvance(Calendar,AP599,AN600,"f",,Trigger)</f>
        <v>43587</v>
      </c>
      <c r="AQ600" s="98" t="e">
        <f>_xll.qlInterestRateIndexMaturity($AT$1,AP600,Trigger)</f>
        <v>#VALUE!</v>
      </c>
      <c r="AR600" s="242" t="e">
        <f>_xll.qlIndexFixing($AT$1,AO600,TRUE,_xll.ohTrigger(Trigger,Trigger1M))</f>
        <v>#VALUE!</v>
      </c>
      <c r="AS600" s="242" t="e">
        <f>IFERROR(_xll.qlIndexFixing($AT$2,AO600,TRUE,_xll.ohTrigger(Trigger,Trigger1M)),#N/A)</f>
        <v>#N/A</v>
      </c>
    </row>
    <row r="601" spans="40:45" x14ac:dyDescent="0.2">
      <c r="AN601" s="99" t="s">
        <v>83</v>
      </c>
      <c r="AO601" s="98" t="e">
        <f>_xll.qlInterestRateIndexFixingDate($AT$1,AP601,Trigger)</f>
        <v>#VALUE!</v>
      </c>
      <c r="AP601" s="98">
        <f>_xll.qlCalendarAdvance(Calendar,AP600,AN601,"f",,Trigger)</f>
        <v>43594</v>
      </c>
      <c r="AQ601" s="98" t="e">
        <f>_xll.qlInterestRateIndexMaturity($AT$1,AP601,Trigger)</f>
        <v>#VALUE!</v>
      </c>
      <c r="AR601" s="242" t="e">
        <f>_xll.qlIndexFixing($AT$1,AO601,TRUE,_xll.ohTrigger(Trigger,Trigger1M))</f>
        <v>#VALUE!</v>
      </c>
      <c r="AS601" s="242" t="e">
        <f>IFERROR(_xll.qlIndexFixing($AT$2,AO601,TRUE,_xll.ohTrigger(Trigger,Trigger1M)),#N/A)</f>
        <v>#N/A</v>
      </c>
    </row>
    <row r="602" spans="40:45" x14ac:dyDescent="0.2">
      <c r="AN602" s="99" t="s">
        <v>83</v>
      </c>
      <c r="AO602" s="98" t="e">
        <f>_xll.qlInterestRateIndexFixingDate($AT$1,AP602,Trigger)</f>
        <v>#VALUE!</v>
      </c>
      <c r="AP602" s="98">
        <f>_xll.qlCalendarAdvance(Calendar,AP601,AN602,"f",,Trigger)</f>
        <v>43601</v>
      </c>
      <c r="AQ602" s="98" t="e">
        <f>_xll.qlInterestRateIndexMaturity($AT$1,AP602,Trigger)</f>
        <v>#VALUE!</v>
      </c>
      <c r="AR602" s="242" t="e">
        <f>_xll.qlIndexFixing($AT$1,AO602,TRUE,_xll.ohTrigger(Trigger,Trigger1M))</f>
        <v>#VALUE!</v>
      </c>
      <c r="AS602" s="242" t="e">
        <f>IFERROR(_xll.qlIndexFixing($AT$2,AO602,TRUE,_xll.ohTrigger(Trigger,Trigger1M)),#N/A)</f>
        <v>#N/A</v>
      </c>
    </row>
    <row r="603" spans="40:45" x14ac:dyDescent="0.2">
      <c r="AN603" s="99" t="s">
        <v>83</v>
      </c>
      <c r="AO603" s="98" t="e">
        <f>_xll.qlInterestRateIndexFixingDate($AT$1,AP603,Trigger)</f>
        <v>#VALUE!</v>
      </c>
      <c r="AP603" s="98">
        <f>_xll.qlCalendarAdvance(Calendar,AP602,AN603,"f",,Trigger)</f>
        <v>43608</v>
      </c>
      <c r="AQ603" s="98" t="e">
        <f>_xll.qlInterestRateIndexMaturity($AT$1,AP603,Trigger)</f>
        <v>#VALUE!</v>
      </c>
      <c r="AR603" s="242" t="e">
        <f>_xll.qlIndexFixing($AT$1,AO603,TRUE,_xll.ohTrigger(Trigger,Trigger1M))</f>
        <v>#VALUE!</v>
      </c>
      <c r="AS603" s="242" t="e">
        <f>IFERROR(_xll.qlIndexFixing($AT$2,AO603,TRUE,_xll.ohTrigger(Trigger,Trigger1M)),#N/A)</f>
        <v>#N/A</v>
      </c>
    </row>
    <row r="604" spans="40:45" x14ac:dyDescent="0.2">
      <c r="AN604" s="99" t="s">
        <v>83</v>
      </c>
      <c r="AO604" s="98" t="e">
        <f>_xll.qlInterestRateIndexFixingDate($AT$1,AP604,Trigger)</f>
        <v>#VALUE!</v>
      </c>
      <c r="AP604" s="98">
        <f>_xll.qlCalendarAdvance(Calendar,AP603,AN604,"f",,Trigger)</f>
        <v>43615</v>
      </c>
      <c r="AQ604" s="98" t="e">
        <f>_xll.qlInterestRateIndexMaturity($AT$1,AP604,Trigger)</f>
        <v>#VALUE!</v>
      </c>
      <c r="AR604" s="242" t="e">
        <f>_xll.qlIndexFixing($AT$1,AO604,TRUE,_xll.ohTrigger(Trigger,Trigger1M))</f>
        <v>#VALUE!</v>
      </c>
      <c r="AS604" s="242" t="e">
        <f>IFERROR(_xll.qlIndexFixing($AT$2,AO604,TRUE,_xll.ohTrigger(Trigger,Trigger1M)),#N/A)</f>
        <v>#N/A</v>
      </c>
    </row>
    <row r="605" spans="40:45" x14ac:dyDescent="0.2">
      <c r="AN605" s="99" t="s">
        <v>83</v>
      </c>
      <c r="AO605" s="98" t="e">
        <f>_xll.qlInterestRateIndexFixingDate($AT$1,AP605,Trigger)</f>
        <v>#VALUE!</v>
      </c>
      <c r="AP605" s="98">
        <f>_xll.qlCalendarAdvance(Calendar,AP604,AN605,"f",,Trigger)</f>
        <v>43622</v>
      </c>
      <c r="AQ605" s="98" t="e">
        <f>_xll.qlInterestRateIndexMaturity($AT$1,AP605,Trigger)</f>
        <v>#VALUE!</v>
      </c>
      <c r="AR605" s="242" t="e">
        <f>_xll.qlIndexFixing($AT$1,AO605,TRUE,_xll.ohTrigger(Trigger,Trigger1M))</f>
        <v>#VALUE!</v>
      </c>
      <c r="AS605" s="242" t="e">
        <f>IFERROR(_xll.qlIndexFixing($AT$2,AO605,TRUE,_xll.ohTrigger(Trigger,Trigger1M)),#N/A)</f>
        <v>#N/A</v>
      </c>
    </row>
    <row r="606" spans="40:45" x14ac:dyDescent="0.2">
      <c r="AN606" s="99" t="s">
        <v>83</v>
      </c>
      <c r="AO606" s="98" t="e">
        <f>_xll.qlInterestRateIndexFixingDate($AT$1,AP606,Trigger)</f>
        <v>#VALUE!</v>
      </c>
      <c r="AP606" s="98">
        <f>_xll.qlCalendarAdvance(Calendar,AP605,AN606,"f",,Trigger)</f>
        <v>43629</v>
      </c>
      <c r="AQ606" s="98" t="e">
        <f>_xll.qlInterestRateIndexMaturity($AT$1,AP606,Trigger)</f>
        <v>#VALUE!</v>
      </c>
      <c r="AR606" s="242" t="e">
        <f>_xll.qlIndexFixing($AT$1,AO606,TRUE,_xll.ohTrigger(Trigger,Trigger1M))</f>
        <v>#VALUE!</v>
      </c>
      <c r="AS606" s="242" t="e">
        <f>IFERROR(_xll.qlIndexFixing($AT$2,AO606,TRUE,_xll.ohTrigger(Trigger,Trigger1M)),#N/A)</f>
        <v>#N/A</v>
      </c>
    </row>
    <row r="607" spans="40:45" x14ac:dyDescent="0.2">
      <c r="AN607" s="99" t="s">
        <v>83</v>
      </c>
      <c r="AO607" s="98" t="e">
        <f>_xll.qlInterestRateIndexFixingDate($AT$1,AP607,Trigger)</f>
        <v>#VALUE!</v>
      </c>
      <c r="AP607" s="98">
        <f>_xll.qlCalendarAdvance(Calendar,AP606,AN607,"f",,Trigger)</f>
        <v>43636</v>
      </c>
      <c r="AQ607" s="98" t="e">
        <f>_xll.qlInterestRateIndexMaturity($AT$1,AP607,Trigger)</f>
        <v>#VALUE!</v>
      </c>
      <c r="AR607" s="242" t="e">
        <f>_xll.qlIndexFixing($AT$1,AO607,TRUE,_xll.ohTrigger(Trigger,Trigger1M))</f>
        <v>#VALUE!</v>
      </c>
      <c r="AS607" s="242" t="e">
        <f>IFERROR(_xll.qlIndexFixing($AT$2,AO607,TRUE,_xll.ohTrigger(Trigger,Trigger1M)),#N/A)</f>
        <v>#N/A</v>
      </c>
    </row>
    <row r="608" spans="40:45" x14ac:dyDescent="0.2">
      <c r="AN608" s="99" t="s">
        <v>83</v>
      </c>
      <c r="AO608" s="98" t="e">
        <f>_xll.qlInterestRateIndexFixingDate($AT$1,AP608,Trigger)</f>
        <v>#VALUE!</v>
      </c>
      <c r="AP608" s="98">
        <f>_xll.qlCalendarAdvance(Calendar,AP607,AN608,"f",,Trigger)</f>
        <v>43643</v>
      </c>
      <c r="AQ608" s="98" t="e">
        <f>_xll.qlInterestRateIndexMaturity($AT$1,AP608,Trigger)</f>
        <v>#VALUE!</v>
      </c>
      <c r="AR608" s="242" t="e">
        <f>_xll.qlIndexFixing($AT$1,AO608,TRUE,_xll.ohTrigger(Trigger,Trigger1M))</f>
        <v>#VALUE!</v>
      </c>
      <c r="AS608" s="242" t="e">
        <f>IFERROR(_xll.qlIndexFixing($AT$2,AO608,TRUE,_xll.ohTrigger(Trigger,Trigger1M)),#N/A)</f>
        <v>#N/A</v>
      </c>
    </row>
    <row r="609" spans="40:45" x14ac:dyDescent="0.2">
      <c r="AN609" s="99" t="s">
        <v>83</v>
      </c>
      <c r="AO609" s="98" t="e">
        <f>_xll.qlInterestRateIndexFixingDate($AT$1,AP609,Trigger)</f>
        <v>#VALUE!</v>
      </c>
      <c r="AP609" s="98">
        <f>_xll.qlCalendarAdvance(Calendar,AP608,AN609,"f",,Trigger)</f>
        <v>43650</v>
      </c>
      <c r="AQ609" s="98" t="e">
        <f>_xll.qlInterestRateIndexMaturity($AT$1,AP609,Trigger)</f>
        <v>#VALUE!</v>
      </c>
      <c r="AR609" s="242" t="e">
        <f>_xll.qlIndexFixing($AT$1,AO609,TRUE,_xll.ohTrigger(Trigger,Trigger1M))</f>
        <v>#VALUE!</v>
      </c>
      <c r="AS609" s="242" t="e">
        <f>IFERROR(_xll.qlIndexFixing($AT$2,AO609,TRUE,_xll.ohTrigger(Trigger,Trigger1M)),#N/A)</f>
        <v>#N/A</v>
      </c>
    </row>
    <row r="610" spans="40:45" x14ac:dyDescent="0.2">
      <c r="AN610" s="99" t="s">
        <v>83</v>
      </c>
      <c r="AO610" s="98" t="e">
        <f>_xll.qlInterestRateIndexFixingDate($AT$1,AP610,Trigger)</f>
        <v>#VALUE!</v>
      </c>
      <c r="AP610" s="98">
        <f>_xll.qlCalendarAdvance(Calendar,AP609,AN610,"f",,Trigger)</f>
        <v>43657</v>
      </c>
      <c r="AQ610" s="98" t="e">
        <f>_xll.qlInterestRateIndexMaturity($AT$1,AP610,Trigger)</f>
        <v>#VALUE!</v>
      </c>
      <c r="AR610" s="242" t="e">
        <f>_xll.qlIndexFixing($AT$1,AO610,TRUE,_xll.ohTrigger(Trigger,Trigger1M))</f>
        <v>#VALUE!</v>
      </c>
      <c r="AS610" s="242" t="e">
        <f>IFERROR(_xll.qlIndexFixing($AT$2,AO610,TRUE,_xll.ohTrigger(Trigger,Trigger1M)),#N/A)</f>
        <v>#N/A</v>
      </c>
    </row>
    <row r="611" spans="40:45" x14ac:dyDescent="0.2">
      <c r="AN611" s="99" t="s">
        <v>83</v>
      </c>
      <c r="AO611" s="98" t="e">
        <f>_xll.qlInterestRateIndexFixingDate($AT$1,AP611,Trigger)</f>
        <v>#VALUE!</v>
      </c>
      <c r="AP611" s="98">
        <f>_xll.qlCalendarAdvance(Calendar,AP610,AN611,"f",,Trigger)</f>
        <v>43664</v>
      </c>
      <c r="AQ611" s="98" t="e">
        <f>_xll.qlInterestRateIndexMaturity($AT$1,AP611,Trigger)</f>
        <v>#VALUE!</v>
      </c>
      <c r="AR611" s="242" t="e">
        <f>_xll.qlIndexFixing($AT$1,AO611,TRUE,_xll.ohTrigger(Trigger,Trigger1M))</f>
        <v>#VALUE!</v>
      </c>
      <c r="AS611" s="242" t="e">
        <f>IFERROR(_xll.qlIndexFixing($AT$2,AO611,TRUE,_xll.ohTrigger(Trigger,Trigger1M)),#N/A)</f>
        <v>#N/A</v>
      </c>
    </row>
    <row r="612" spans="40:45" x14ac:dyDescent="0.2">
      <c r="AN612" s="99" t="s">
        <v>83</v>
      </c>
      <c r="AO612" s="98" t="e">
        <f>_xll.qlInterestRateIndexFixingDate($AT$1,AP612,Trigger)</f>
        <v>#VALUE!</v>
      </c>
      <c r="AP612" s="98">
        <f>_xll.qlCalendarAdvance(Calendar,AP611,AN612,"f",,Trigger)</f>
        <v>43671</v>
      </c>
      <c r="AQ612" s="98" t="e">
        <f>_xll.qlInterestRateIndexMaturity($AT$1,AP612,Trigger)</f>
        <v>#VALUE!</v>
      </c>
      <c r="AR612" s="242" t="e">
        <f>_xll.qlIndexFixing($AT$1,AO612,TRUE,_xll.ohTrigger(Trigger,Trigger1M))</f>
        <v>#VALUE!</v>
      </c>
      <c r="AS612" s="242" t="e">
        <f>IFERROR(_xll.qlIndexFixing($AT$2,AO612,TRUE,_xll.ohTrigger(Trigger,Trigger1M)),#N/A)</f>
        <v>#N/A</v>
      </c>
    </row>
    <row r="613" spans="40:45" x14ac:dyDescent="0.2">
      <c r="AN613" s="99" t="s">
        <v>83</v>
      </c>
      <c r="AO613" s="98" t="e">
        <f>_xll.qlInterestRateIndexFixingDate($AT$1,AP613,Trigger)</f>
        <v>#VALUE!</v>
      </c>
      <c r="AP613" s="98">
        <f>_xll.qlCalendarAdvance(Calendar,AP612,AN613,"f",,Trigger)</f>
        <v>43678</v>
      </c>
      <c r="AQ613" s="98" t="e">
        <f>_xll.qlInterestRateIndexMaturity($AT$1,AP613,Trigger)</f>
        <v>#VALUE!</v>
      </c>
      <c r="AR613" s="242" t="e">
        <f>_xll.qlIndexFixing($AT$1,AO613,TRUE,_xll.ohTrigger(Trigger,Trigger1M))</f>
        <v>#VALUE!</v>
      </c>
      <c r="AS613" s="242" t="e">
        <f>IFERROR(_xll.qlIndexFixing($AT$2,AO613,TRUE,_xll.ohTrigger(Trigger,Trigger1M)),#N/A)</f>
        <v>#N/A</v>
      </c>
    </row>
    <row r="614" spans="40:45" x14ac:dyDescent="0.2">
      <c r="AN614" s="99" t="s">
        <v>83</v>
      </c>
      <c r="AO614" s="98" t="e">
        <f>_xll.qlInterestRateIndexFixingDate($AT$1,AP614,Trigger)</f>
        <v>#VALUE!</v>
      </c>
      <c r="AP614" s="98">
        <f>_xll.qlCalendarAdvance(Calendar,AP613,AN614,"f",,Trigger)</f>
        <v>43685</v>
      </c>
      <c r="AQ614" s="98" t="e">
        <f>_xll.qlInterestRateIndexMaturity($AT$1,AP614,Trigger)</f>
        <v>#VALUE!</v>
      </c>
      <c r="AR614" s="242" t="e">
        <f>_xll.qlIndexFixing($AT$1,AO614,TRUE,_xll.ohTrigger(Trigger,Trigger1M))</f>
        <v>#VALUE!</v>
      </c>
      <c r="AS614" s="242" t="e">
        <f>IFERROR(_xll.qlIndexFixing($AT$2,AO614,TRUE,_xll.ohTrigger(Trigger,Trigger1M)),#N/A)</f>
        <v>#N/A</v>
      </c>
    </row>
    <row r="615" spans="40:45" x14ac:dyDescent="0.2">
      <c r="AN615" s="99" t="s">
        <v>83</v>
      </c>
      <c r="AO615" s="98" t="e">
        <f>_xll.qlInterestRateIndexFixingDate($AT$1,AP615,Trigger)</f>
        <v>#VALUE!</v>
      </c>
      <c r="AP615" s="98">
        <f>_xll.qlCalendarAdvance(Calendar,AP614,AN615,"f",,Trigger)</f>
        <v>43692</v>
      </c>
      <c r="AQ615" s="98" t="e">
        <f>_xll.qlInterestRateIndexMaturity($AT$1,AP615,Trigger)</f>
        <v>#VALUE!</v>
      </c>
      <c r="AR615" s="242" t="e">
        <f>_xll.qlIndexFixing($AT$1,AO615,TRUE,_xll.ohTrigger(Trigger,Trigger1M))</f>
        <v>#VALUE!</v>
      </c>
      <c r="AS615" s="242" t="e">
        <f>IFERROR(_xll.qlIndexFixing($AT$2,AO615,TRUE,_xll.ohTrigger(Trigger,Trigger1M)),#N/A)</f>
        <v>#N/A</v>
      </c>
    </row>
    <row r="616" spans="40:45" x14ac:dyDescent="0.2">
      <c r="AN616" s="99" t="s">
        <v>83</v>
      </c>
      <c r="AO616" s="98" t="e">
        <f>_xll.qlInterestRateIndexFixingDate($AT$1,AP616,Trigger)</f>
        <v>#VALUE!</v>
      </c>
      <c r="AP616" s="98">
        <f>_xll.qlCalendarAdvance(Calendar,AP615,AN616,"f",,Trigger)</f>
        <v>43699</v>
      </c>
      <c r="AQ616" s="98" t="e">
        <f>_xll.qlInterestRateIndexMaturity($AT$1,AP616,Trigger)</f>
        <v>#VALUE!</v>
      </c>
      <c r="AR616" s="242" t="e">
        <f>_xll.qlIndexFixing($AT$1,AO616,TRUE,_xll.ohTrigger(Trigger,Trigger1M))</f>
        <v>#VALUE!</v>
      </c>
      <c r="AS616" s="242" t="e">
        <f>IFERROR(_xll.qlIndexFixing($AT$2,AO616,TRUE,_xll.ohTrigger(Trigger,Trigger1M)),#N/A)</f>
        <v>#N/A</v>
      </c>
    </row>
    <row r="617" spans="40:45" x14ac:dyDescent="0.2">
      <c r="AN617" s="99" t="s">
        <v>83</v>
      </c>
      <c r="AO617" s="98" t="e">
        <f>_xll.qlInterestRateIndexFixingDate($AT$1,AP617,Trigger)</f>
        <v>#VALUE!</v>
      </c>
      <c r="AP617" s="98">
        <f>_xll.qlCalendarAdvance(Calendar,AP616,AN617,"f",,Trigger)</f>
        <v>43706</v>
      </c>
      <c r="AQ617" s="98" t="e">
        <f>_xll.qlInterestRateIndexMaturity($AT$1,AP617,Trigger)</f>
        <v>#VALUE!</v>
      </c>
      <c r="AR617" s="242" t="e">
        <f>_xll.qlIndexFixing($AT$1,AO617,TRUE,_xll.ohTrigger(Trigger,Trigger1M))</f>
        <v>#VALUE!</v>
      </c>
      <c r="AS617" s="242" t="e">
        <f>IFERROR(_xll.qlIndexFixing($AT$2,AO617,TRUE,_xll.ohTrigger(Trigger,Trigger1M)),#N/A)</f>
        <v>#N/A</v>
      </c>
    </row>
    <row r="618" spans="40:45" x14ac:dyDescent="0.2">
      <c r="AN618" s="99" t="s">
        <v>83</v>
      </c>
      <c r="AO618" s="98" t="e">
        <f>_xll.qlInterestRateIndexFixingDate($AT$1,AP618,Trigger)</f>
        <v>#VALUE!</v>
      </c>
      <c r="AP618" s="98">
        <f>_xll.qlCalendarAdvance(Calendar,AP617,AN618,"f",,Trigger)</f>
        <v>43713</v>
      </c>
      <c r="AQ618" s="98" t="e">
        <f>_xll.qlInterestRateIndexMaturity($AT$1,AP618,Trigger)</f>
        <v>#VALUE!</v>
      </c>
      <c r="AR618" s="242" t="e">
        <f>_xll.qlIndexFixing($AT$1,AO618,TRUE,_xll.ohTrigger(Trigger,Trigger1M))</f>
        <v>#VALUE!</v>
      </c>
      <c r="AS618" s="242" t="e">
        <f>IFERROR(_xll.qlIndexFixing($AT$2,AO618,TRUE,_xll.ohTrigger(Trigger,Trigger1M)),#N/A)</f>
        <v>#N/A</v>
      </c>
    </row>
    <row r="619" spans="40:45" x14ac:dyDescent="0.2">
      <c r="AN619" s="99" t="s">
        <v>83</v>
      </c>
      <c r="AO619" s="98" t="e">
        <f>_xll.qlInterestRateIndexFixingDate($AT$1,AP619,Trigger)</f>
        <v>#VALUE!</v>
      </c>
      <c r="AP619" s="98">
        <f>_xll.qlCalendarAdvance(Calendar,AP618,AN619,"f",,Trigger)</f>
        <v>43720</v>
      </c>
      <c r="AQ619" s="98" t="e">
        <f>_xll.qlInterestRateIndexMaturity($AT$1,AP619,Trigger)</f>
        <v>#VALUE!</v>
      </c>
      <c r="AR619" s="242" t="e">
        <f>_xll.qlIndexFixing($AT$1,AO619,TRUE,_xll.ohTrigger(Trigger,Trigger1M))</f>
        <v>#VALUE!</v>
      </c>
      <c r="AS619" s="242" t="e">
        <f>IFERROR(_xll.qlIndexFixing($AT$2,AO619,TRUE,_xll.ohTrigger(Trigger,Trigger1M)),#N/A)</f>
        <v>#N/A</v>
      </c>
    </row>
    <row r="620" spans="40:45" x14ac:dyDescent="0.2">
      <c r="AN620" s="99" t="s">
        <v>83</v>
      </c>
      <c r="AO620" s="98" t="e">
        <f>_xll.qlInterestRateIndexFixingDate($AT$1,AP620,Trigger)</f>
        <v>#VALUE!</v>
      </c>
      <c r="AP620" s="98">
        <f>_xll.qlCalendarAdvance(Calendar,AP619,AN620,"f",,Trigger)</f>
        <v>43727</v>
      </c>
      <c r="AQ620" s="98" t="e">
        <f>_xll.qlInterestRateIndexMaturity($AT$1,AP620,Trigger)</f>
        <v>#VALUE!</v>
      </c>
      <c r="AR620" s="242" t="e">
        <f>_xll.qlIndexFixing($AT$1,AO620,TRUE,_xll.ohTrigger(Trigger,Trigger1M))</f>
        <v>#VALUE!</v>
      </c>
      <c r="AS620" s="242" t="e">
        <f>IFERROR(_xll.qlIndexFixing($AT$2,AO620,TRUE,_xll.ohTrigger(Trigger,Trigger1M)),#N/A)</f>
        <v>#N/A</v>
      </c>
    </row>
    <row r="621" spans="40:45" x14ac:dyDescent="0.2">
      <c r="AN621" s="99" t="s">
        <v>83</v>
      </c>
      <c r="AO621" s="98" t="e">
        <f>_xll.qlInterestRateIndexFixingDate($AT$1,AP621,Trigger)</f>
        <v>#VALUE!</v>
      </c>
      <c r="AP621" s="98">
        <f>_xll.qlCalendarAdvance(Calendar,AP620,AN621,"f",,Trigger)</f>
        <v>43734</v>
      </c>
      <c r="AQ621" s="98" t="e">
        <f>_xll.qlInterestRateIndexMaturity($AT$1,AP621,Trigger)</f>
        <v>#VALUE!</v>
      </c>
      <c r="AR621" s="242" t="e">
        <f>_xll.qlIndexFixing($AT$1,AO621,TRUE,_xll.ohTrigger(Trigger,Trigger1M))</f>
        <v>#VALUE!</v>
      </c>
      <c r="AS621" s="242" t="e">
        <f>IFERROR(_xll.qlIndexFixing($AT$2,AO621,TRUE,_xll.ohTrigger(Trigger,Trigger1M)),#N/A)</f>
        <v>#N/A</v>
      </c>
    </row>
    <row r="622" spans="40:45" x14ac:dyDescent="0.2">
      <c r="AN622" s="99" t="s">
        <v>83</v>
      </c>
      <c r="AO622" s="98" t="e">
        <f>_xll.qlInterestRateIndexFixingDate($AT$1,AP622,Trigger)</f>
        <v>#VALUE!</v>
      </c>
      <c r="AP622" s="98">
        <f>_xll.qlCalendarAdvance(Calendar,AP621,AN622,"f",,Trigger)</f>
        <v>43741</v>
      </c>
      <c r="AQ622" s="98" t="e">
        <f>_xll.qlInterestRateIndexMaturity($AT$1,AP622,Trigger)</f>
        <v>#VALUE!</v>
      </c>
      <c r="AR622" s="242" t="e">
        <f>_xll.qlIndexFixing($AT$1,AO622,TRUE,_xll.ohTrigger(Trigger,Trigger1M))</f>
        <v>#VALUE!</v>
      </c>
      <c r="AS622" s="242" t="e">
        <f>IFERROR(_xll.qlIndexFixing($AT$2,AO622,TRUE,_xll.ohTrigger(Trigger,Trigger1M)),#N/A)</f>
        <v>#N/A</v>
      </c>
    </row>
    <row r="623" spans="40:45" x14ac:dyDescent="0.2">
      <c r="AN623" s="99" t="s">
        <v>83</v>
      </c>
      <c r="AO623" s="98" t="e">
        <f>_xll.qlInterestRateIndexFixingDate($AT$1,AP623,Trigger)</f>
        <v>#VALUE!</v>
      </c>
      <c r="AP623" s="98">
        <f>_xll.qlCalendarAdvance(Calendar,AP622,AN623,"f",,Trigger)</f>
        <v>43748</v>
      </c>
      <c r="AQ623" s="98" t="e">
        <f>_xll.qlInterestRateIndexMaturity($AT$1,AP623,Trigger)</f>
        <v>#VALUE!</v>
      </c>
      <c r="AR623" s="242" t="e">
        <f>_xll.qlIndexFixing($AT$1,AO623,TRUE,_xll.ohTrigger(Trigger,Trigger1M))</f>
        <v>#VALUE!</v>
      </c>
      <c r="AS623" s="242" t="e">
        <f>IFERROR(_xll.qlIndexFixing($AT$2,AO623,TRUE,_xll.ohTrigger(Trigger,Trigger1M)),#N/A)</f>
        <v>#N/A</v>
      </c>
    </row>
    <row r="624" spans="40:45" x14ac:dyDescent="0.2">
      <c r="AN624" s="99" t="s">
        <v>83</v>
      </c>
      <c r="AO624" s="98" t="e">
        <f>_xll.qlInterestRateIndexFixingDate($AT$1,AP624,Trigger)</f>
        <v>#VALUE!</v>
      </c>
      <c r="AP624" s="98">
        <f>_xll.qlCalendarAdvance(Calendar,AP623,AN624,"f",,Trigger)</f>
        <v>43755</v>
      </c>
      <c r="AQ624" s="98" t="e">
        <f>_xll.qlInterestRateIndexMaturity($AT$1,AP624,Trigger)</f>
        <v>#VALUE!</v>
      </c>
      <c r="AR624" s="242" t="e">
        <f>_xll.qlIndexFixing($AT$1,AO624,TRUE,_xll.ohTrigger(Trigger,Trigger1M))</f>
        <v>#VALUE!</v>
      </c>
      <c r="AS624" s="242" t="e">
        <f>IFERROR(_xll.qlIndexFixing($AT$2,AO624,TRUE,_xll.ohTrigger(Trigger,Trigger1M)),#N/A)</f>
        <v>#N/A</v>
      </c>
    </row>
    <row r="625" spans="40:45" x14ac:dyDescent="0.2">
      <c r="AN625" s="99" t="s">
        <v>83</v>
      </c>
      <c r="AO625" s="98" t="e">
        <f>_xll.qlInterestRateIndexFixingDate($AT$1,AP625,Trigger)</f>
        <v>#VALUE!</v>
      </c>
      <c r="AP625" s="98">
        <f>_xll.qlCalendarAdvance(Calendar,AP624,AN625,"f",,Trigger)</f>
        <v>43762</v>
      </c>
      <c r="AQ625" s="98" t="e">
        <f>_xll.qlInterestRateIndexMaturity($AT$1,AP625,Trigger)</f>
        <v>#VALUE!</v>
      </c>
      <c r="AR625" s="242" t="e">
        <f>_xll.qlIndexFixing($AT$1,AO625,TRUE,_xll.ohTrigger(Trigger,Trigger1M))</f>
        <v>#VALUE!</v>
      </c>
      <c r="AS625" s="242" t="e">
        <f>IFERROR(_xll.qlIndexFixing($AT$2,AO625,TRUE,_xll.ohTrigger(Trigger,Trigger1M)),#N/A)</f>
        <v>#N/A</v>
      </c>
    </row>
    <row r="626" spans="40:45" x14ac:dyDescent="0.2">
      <c r="AN626" s="99" t="s">
        <v>83</v>
      </c>
      <c r="AO626" s="98" t="e">
        <f>_xll.qlInterestRateIndexFixingDate($AT$1,AP626,Trigger)</f>
        <v>#VALUE!</v>
      </c>
      <c r="AP626" s="98">
        <f>_xll.qlCalendarAdvance(Calendar,AP625,AN626,"f",,Trigger)</f>
        <v>43769</v>
      </c>
      <c r="AQ626" s="98" t="e">
        <f>_xll.qlInterestRateIndexMaturity($AT$1,AP626,Trigger)</f>
        <v>#VALUE!</v>
      </c>
      <c r="AR626" s="242" t="e">
        <f>_xll.qlIndexFixing($AT$1,AO626,TRUE,_xll.ohTrigger(Trigger,Trigger1M))</f>
        <v>#VALUE!</v>
      </c>
      <c r="AS626" s="242" t="e">
        <f>IFERROR(_xll.qlIndexFixing($AT$2,AO626,TRUE,_xll.ohTrigger(Trigger,Trigger1M)),#N/A)</f>
        <v>#N/A</v>
      </c>
    </row>
    <row r="627" spans="40:45" x14ac:dyDescent="0.2">
      <c r="AN627" s="99" t="s">
        <v>83</v>
      </c>
      <c r="AO627" s="98" t="e">
        <f>_xll.qlInterestRateIndexFixingDate($AT$1,AP627,Trigger)</f>
        <v>#VALUE!</v>
      </c>
      <c r="AP627" s="98">
        <f>_xll.qlCalendarAdvance(Calendar,AP626,AN627,"f",,Trigger)</f>
        <v>43776</v>
      </c>
      <c r="AQ627" s="98" t="e">
        <f>_xll.qlInterestRateIndexMaturity($AT$1,AP627,Trigger)</f>
        <v>#VALUE!</v>
      </c>
      <c r="AR627" s="242" t="e">
        <f>_xll.qlIndexFixing($AT$1,AO627,TRUE,_xll.ohTrigger(Trigger,Trigger1M))</f>
        <v>#VALUE!</v>
      </c>
      <c r="AS627" s="242" t="e">
        <f>IFERROR(_xll.qlIndexFixing($AT$2,AO627,TRUE,_xll.ohTrigger(Trigger,Trigger1M)),#N/A)</f>
        <v>#N/A</v>
      </c>
    </row>
    <row r="628" spans="40:45" x14ac:dyDescent="0.2">
      <c r="AN628" s="99" t="s">
        <v>83</v>
      </c>
      <c r="AO628" s="98" t="e">
        <f>_xll.qlInterestRateIndexFixingDate($AT$1,AP628,Trigger)</f>
        <v>#VALUE!</v>
      </c>
      <c r="AP628" s="98">
        <f>_xll.qlCalendarAdvance(Calendar,AP627,AN628,"f",,Trigger)</f>
        <v>43783</v>
      </c>
      <c r="AQ628" s="98" t="e">
        <f>_xll.qlInterestRateIndexMaturity($AT$1,AP628,Trigger)</f>
        <v>#VALUE!</v>
      </c>
      <c r="AR628" s="242" t="e">
        <f>_xll.qlIndexFixing($AT$1,AO628,TRUE,_xll.ohTrigger(Trigger,Trigger1M))</f>
        <v>#VALUE!</v>
      </c>
      <c r="AS628" s="242" t="e">
        <f>IFERROR(_xll.qlIndexFixing($AT$2,AO628,TRUE,_xll.ohTrigger(Trigger,Trigger1M)),#N/A)</f>
        <v>#N/A</v>
      </c>
    </row>
    <row r="629" spans="40:45" x14ac:dyDescent="0.2">
      <c r="AN629" s="99" t="s">
        <v>83</v>
      </c>
      <c r="AO629" s="98" t="e">
        <f>_xll.qlInterestRateIndexFixingDate($AT$1,AP629,Trigger)</f>
        <v>#VALUE!</v>
      </c>
      <c r="AP629" s="98">
        <f>_xll.qlCalendarAdvance(Calendar,AP628,AN629,"f",,Trigger)</f>
        <v>43790</v>
      </c>
      <c r="AQ629" s="98" t="e">
        <f>_xll.qlInterestRateIndexMaturity($AT$1,AP629,Trigger)</f>
        <v>#VALUE!</v>
      </c>
      <c r="AR629" s="242" t="e">
        <f>_xll.qlIndexFixing($AT$1,AO629,TRUE,_xll.ohTrigger(Trigger,Trigger1M))</f>
        <v>#VALUE!</v>
      </c>
      <c r="AS629" s="242" t="e">
        <f>IFERROR(_xll.qlIndexFixing($AT$2,AO629,TRUE,_xll.ohTrigger(Trigger,Trigger1M)),#N/A)</f>
        <v>#N/A</v>
      </c>
    </row>
    <row r="630" spans="40:45" x14ac:dyDescent="0.2">
      <c r="AN630" s="99" t="s">
        <v>83</v>
      </c>
      <c r="AO630" s="98" t="e">
        <f>_xll.qlInterestRateIndexFixingDate($AT$1,AP630,Trigger)</f>
        <v>#VALUE!</v>
      </c>
      <c r="AP630" s="98">
        <f>_xll.qlCalendarAdvance(Calendar,AP629,AN630,"f",,Trigger)</f>
        <v>43797</v>
      </c>
      <c r="AQ630" s="98" t="e">
        <f>_xll.qlInterestRateIndexMaturity($AT$1,AP630,Trigger)</f>
        <v>#VALUE!</v>
      </c>
      <c r="AR630" s="242" t="e">
        <f>_xll.qlIndexFixing($AT$1,AO630,TRUE,_xll.ohTrigger(Trigger,Trigger1M))</f>
        <v>#VALUE!</v>
      </c>
      <c r="AS630" s="242" t="e">
        <f>IFERROR(_xll.qlIndexFixing($AT$2,AO630,TRUE,_xll.ohTrigger(Trigger,Trigger1M)),#N/A)</f>
        <v>#N/A</v>
      </c>
    </row>
    <row r="631" spans="40:45" x14ac:dyDescent="0.2">
      <c r="AN631" s="99" t="s">
        <v>83</v>
      </c>
      <c r="AO631" s="98" t="e">
        <f>_xll.qlInterestRateIndexFixingDate($AT$1,AP631,Trigger)</f>
        <v>#VALUE!</v>
      </c>
      <c r="AP631" s="98">
        <f>_xll.qlCalendarAdvance(Calendar,AP630,AN631,"f",,Trigger)</f>
        <v>43804</v>
      </c>
      <c r="AQ631" s="98" t="e">
        <f>_xll.qlInterestRateIndexMaturity($AT$1,AP631,Trigger)</f>
        <v>#VALUE!</v>
      </c>
      <c r="AR631" s="242" t="e">
        <f>_xll.qlIndexFixing($AT$1,AO631,TRUE,_xll.ohTrigger(Trigger,Trigger1M))</f>
        <v>#VALUE!</v>
      </c>
      <c r="AS631" s="242" t="e">
        <f>IFERROR(_xll.qlIndexFixing($AT$2,AO631,TRUE,_xll.ohTrigger(Trigger,Trigger1M)),#N/A)</f>
        <v>#N/A</v>
      </c>
    </row>
    <row r="632" spans="40:45" x14ac:dyDescent="0.2">
      <c r="AN632" s="99" t="s">
        <v>83</v>
      </c>
      <c r="AO632" s="98" t="e">
        <f>_xll.qlInterestRateIndexFixingDate($AT$1,AP632,Trigger)</f>
        <v>#VALUE!</v>
      </c>
      <c r="AP632" s="98">
        <f>_xll.qlCalendarAdvance(Calendar,AP631,AN632,"f",,Trigger)</f>
        <v>43811</v>
      </c>
      <c r="AQ632" s="98" t="e">
        <f>_xll.qlInterestRateIndexMaturity($AT$1,AP632,Trigger)</f>
        <v>#VALUE!</v>
      </c>
      <c r="AR632" s="242" t="e">
        <f>_xll.qlIndexFixing($AT$1,AO632,TRUE,_xll.ohTrigger(Trigger,Trigger1M))</f>
        <v>#VALUE!</v>
      </c>
      <c r="AS632" s="242" t="e">
        <f>IFERROR(_xll.qlIndexFixing($AT$2,AO632,TRUE,_xll.ohTrigger(Trigger,Trigger1M)),#N/A)</f>
        <v>#N/A</v>
      </c>
    </row>
    <row r="633" spans="40:45" x14ac:dyDescent="0.2">
      <c r="AN633" s="99" t="s">
        <v>83</v>
      </c>
      <c r="AO633" s="98" t="e">
        <f>_xll.qlInterestRateIndexFixingDate($AT$1,AP633,Trigger)</f>
        <v>#VALUE!</v>
      </c>
      <c r="AP633" s="98">
        <f>_xll.qlCalendarAdvance(Calendar,AP632,AN633,"f",,Trigger)</f>
        <v>43818</v>
      </c>
      <c r="AQ633" s="98" t="e">
        <f>_xll.qlInterestRateIndexMaturity($AT$1,AP633,Trigger)</f>
        <v>#VALUE!</v>
      </c>
      <c r="AR633" s="242" t="e">
        <f>_xll.qlIndexFixing($AT$1,AO633,TRUE,_xll.ohTrigger(Trigger,Trigger1M))</f>
        <v>#VALUE!</v>
      </c>
      <c r="AS633" s="242" t="e">
        <f>IFERROR(_xll.qlIndexFixing($AT$2,AO633,TRUE,_xll.ohTrigger(Trigger,Trigger1M)),#N/A)</f>
        <v>#N/A</v>
      </c>
    </row>
    <row r="634" spans="40:45" x14ac:dyDescent="0.2">
      <c r="AN634" s="99" t="s">
        <v>83</v>
      </c>
      <c r="AO634" s="98" t="e">
        <f>_xll.qlInterestRateIndexFixingDate($AT$1,AP634,Trigger)</f>
        <v>#VALUE!</v>
      </c>
      <c r="AP634" s="98">
        <f>_xll.qlCalendarAdvance(Calendar,AP633,AN634,"f",,Trigger)</f>
        <v>43826</v>
      </c>
      <c r="AQ634" s="98" t="e">
        <f>_xll.qlInterestRateIndexMaturity($AT$1,AP634,Trigger)</f>
        <v>#VALUE!</v>
      </c>
      <c r="AR634" s="242" t="e">
        <f>_xll.qlIndexFixing($AT$1,AO634,TRUE,_xll.ohTrigger(Trigger,Trigger1M))</f>
        <v>#VALUE!</v>
      </c>
      <c r="AS634" s="242" t="e">
        <f>IFERROR(_xll.qlIndexFixing($AT$2,AO634,TRUE,_xll.ohTrigger(Trigger,Trigger1M)),#N/A)</f>
        <v>#N/A</v>
      </c>
    </row>
    <row r="635" spans="40:45" x14ac:dyDescent="0.2">
      <c r="AN635" s="99" t="s">
        <v>83</v>
      </c>
      <c r="AO635" s="98" t="e">
        <f>_xll.qlInterestRateIndexFixingDate($AT$1,AP635,Trigger)</f>
        <v>#VALUE!</v>
      </c>
      <c r="AP635" s="98">
        <f>_xll.qlCalendarAdvance(Calendar,AP634,AN635,"f",,Trigger)</f>
        <v>43833</v>
      </c>
      <c r="AQ635" s="98" t="e">
        <f>_xll.qlInterestRateIndexMaturity($AT$1,AP635,Trigger)</f>
        <v>#VALUE!</v>
      </c>
      <c r="AR635" s="242" t="e">
        <f>_xll.qlIndexFixing($AT$1,AO635,TRUE,_xll.ohTrigger(Trigger,Trigger1M))</f>
        <v>#VALUE!</v>
      </c>
      <c r="AS635" s="242" t="e">
        <f>IFERROR(_xll.qlIndexFixing($AT$2,AO635,TRUE,_xll.ohTrigger(Trigger,Trigger1M)),#N/A)</f>
        <v>#N/A</v>
      </c>
    </row>
    <row r="636" spans="40:45" x14ac:dyDescent="0.2">
      <c r="AN636" s="99" t="s">
        <v>83</v>
      </c>
      <c r="AO636" s="98" t="e">
        <f>_xll.qlInterestRateIndexFixingDate($AT$1,AP636,Trigger)</f>
        <v>#VALUE!</v>
      </c>
      <c r="AP636" s="98">
        <f>_xll.qlCalendarAdvance(Calendar,AP635,AN636,"f",,Trigger)</f>
        <v>43840</v>
      </c>
      <c r="AQ636" s="98" t="e">
        <f>_xll.qlInterestRateIndexMaturity($AT$1,AP636,Trigger)</f>
        <v>#VALUE!</v>
      </c>
      <c r="AR636" s="242" t="e">
        <f>_xll.qlIndexFixing($AT$1,AO636,TRUE,_xll.ohTrigger(Trigger,Trigger1M))</f>
        <v>#VALUE!</v>
      </c>
      <c r="AS636" s="242" t="e">
        <f>IFERROR(_xll.qlIndexFixing($AT$2,AO636,TRUE,_xll.ohTrigger(Trigger,Trigger1M)),#N/A)</f>
        <v>#N/A</v>
      </c>
    </row>
    <row r="637" spans="40:45" x14ac:dyDescent="0.2">
      <c r="AN637" s="99" t="s">
        <v>83</v>
      </c>
      <c r="AO637" s="98" t="e">
        <f>_xll.qlInterestRateIndexFixingDate($AT$1,AP637,Trigger)</f>
        <v>#VALUE!</v>
      </c>
      <c r="AP637" s="98">
        <f>_xll.qlCalendarAdvance(Calendar,AP636,AN637,"f",,Trigger)</f>
        <v>43847</v>
      </c>
      <c r="AQ637" s="98" t="e">
        <f>_xll.qlInterestRateIndexMaturity($AT$1,AP637,Trigger)</f>
        <v>#VALUE!</v>
      </c>
      <c r="AR637" s="242" t="e">
        <f>_xll.qlIndexFixing($AT$1,AO637,TRUE,_xll.ohTrigger(Trigger,Trigger1M))</f>
        <v>#VALUE!</v>
      </c>
      <c r="AS637" s="242" t="e">
        <f>IFERROR(_xll.qlIndexFixing($AT$2,AO637,TRUE,_xll.ohTrigger(Trigger,Trigger1M)),#N/A)</f>
        <v>#N/A</v>
      </c>
    </row>
    <row r="638" spans="40:45" x14ac:dyDescent="0.2">
      <c r="AN638" s="99" t="s">
        <v>83</v>
      </c>
      <c r="AO638" s="98" t="e">
        <f>_xll.qlInterestRateIndexFixingDate($AT$1,AP638,Trigger)</f>
        <v>#VALUE!</v>
      </c>
      <c r="AP638" s="98">
        <f>_xll.qlCalendarAdvance(Calendar,AP637,AN638,"f",,Trigger)</f>
        <v>43854</v>
      </c>
      <c r="AQ638" s="98" t="e">
        <f>_xll.qlInterestRateIndexMaturity($AT$1,AP638,Trigger)</f>
        <v>#VALUE!</v>
      </c>
      <c r="AR638" s="242" t="e">
        <f>_xll.qlIndexFixing($AT$1,AO638,TRUE,_xll.ohTrigger(Trigger,Trigger1M))</f>
        <v>#VALUE!</v>
      </c>
      <c r="AS638" s="242" t="e">
        <f>IFERROR(_xll.qlIndexFixing($AT$2,AO638,TRUE,_xll.ohTrigger(Trigger,Trigger1M)),#N/A)</f>
        <v>#N/A</v>
      </c>
    </row>
    <row r="639" spans="40:45" x14ac:dyDescent="0.2">
      <c r="AN639" s="99" t="s">
        <v>83</v>
      </c>
      <c r="AO639" s="98" t="e">
        <f>_xll.qlInterestRateIndexFixingDate($AT$1,AP639,Trigger)</f>
        <v>#VALUE!</v>
      </c>
      <c r="AP639" s="98">
        <f>_xll.qlCalendarAdvance(Calendar,AP638,AN639,"f",,Trigger)</f>
        <v>43861</v>
      </c>
      <c r="AQ639" s="98" t="e">
        <f>_xll.qlInterestRateIndexMaturity($AT$1,AP639,Trigger)</f>
        <v>#VALUE!</v>
      </c>
      <c r="AR639" s="242" t="e">
        <f>_xll.qlIndexFixing($AT$1,AO639,TRUE,_xll.ohTrigger(Trigger,Trigger1M))</f>
        <v>#VALUE!</v>
      </c>
      <c r="AS639" s="242" t="e">
        <f>IFERROR(_xll.qlIndexFixing($AT$2,AO639,TRUE,_xll.ohTrigger(Trigger,Trigger1M)),#N/A)</f>
        <v>#N/A</v>
      </c>
    </row>
    <row r="640" spans="40:45" x14ac:dyDescent="0.2">
      <c r="AN640" s="99" t="s">
        <v>83</v>
      </c>
      <c r="AO640" s="98" t="e">
        <f>_xll.qlInterestRateIndexFixingDate($AT$1,AP640,Trigger)</f>
        <v>#VALUE!</v>
      </c>
      <c r="AP640" s="98">
        <f>_xll.qlCalendarAdvance(Calendar,AP639,AN640,"f",,Trigger)</f>
        <v>43868</v>
      </c>
      <c r="AQ640" s="98" t="e">
        <f>_xll.qlInterestRateIndexMaturity($AT$1,AP640,Trigger)</f>
        <v>#VALUE!</v>
      </c>
      <c r="AR640" s="242" t="e">
        <f>_xll.qlIndexFixing($AT$1,AO640,TRUE,_xll.ohTrigger(Trigger,Trigger1M))</f>
        <v>#VALUE!</v>
      </c>
      <c r="AS640" s="242" t="e">
        <f>IFERROR(_xll.qlIndexFixing($AT$2,AO640,TRUE,_xll.ohTrigger(Trigger,Trigger1M)),#N/A)</f>
        <v>#N/A</v>
      </c>
    </row>
    <row r="641" spans="40:45" x14ac:dyDescent="0.2">
      <c r="AN641" s="99" t="s">
        <v>83</v>
      </c>
      <c r="AO641" s="98" t="e">
        <f>_xll.qlInterestRateIndexFixingDate($AT$1,AP641,Trigger)</f>
        <v>#VALUE!</v>
      </c>
      <c r="AP641" s="98">
        <f>_xll.qlCalendarAdvance(Calendar,AP640,AN641,"f",,Trigger)</f>
        <v>43875</v>
      </c>
      <c r="AQ641" s="98" t="e">
        <f>_xll.qlInterestRateIndexMaturity($AT$1,AP641,Trigger)</f>
        <v>#VALUE!</v>
      </c>
      <c r="AR641" s="242" t="e">
        <f>_xll.qlIndexFixing($AT$1,AO641,TRUE,_xll.ohTrigger(Trigger,Trigger1M))</f>
        <v>#VALUE!</v>
      </c>
      <c r="AS641" s="242" t="e">
        <f>IFERROR(_xll.qlIndexFixing($AT$2,AO641,TRUE,_xll.ohTrigger(Trigger,Trigger1M)),#N/A)</f>
        <v>#N/A</v>
      </c>
    </row>
    <row r="642" spans="40:45" x14ac:dyDescent="0.2">
      <c r="AN642" s="99" t="s">
        <v>83</v>
      </c>
      <c r="AO642" s="98" t="e">
        <f>_xll.qlInterestRateIndexFixingDate($AT$1,AP642,Trigger)</f>
        <v>#VALUE!</v>
      </c>
      <c r="AP642" s="98">
        <f>_xll.qlCalendarAdvance(Calendar,AP641,AN642,"f",,Trigger)</f>
        <v>43882</v>
      </c>
      <c r="AQ642" s="98" t="e">
        <f>_xll.qlInterestRateIndexMaturity($AT$1,AP642,Trigger)</f>
        <v>#VALUE!</v>
      </c>
      <c r="AR642" s="242" t="e">
        <f>_xll.qlIndexFixing($AT$1,AO642,TRUE,_xll.ohTrigger(Trigger,Trigger1M))</f>
        <v>#VALUE!</v>
      </c>
      <c r="AS642" s="242" t="e">
        <f>IFERROR(_xll.qlIndexFixing($AT$2,AO642,TRUE,_xll.ohTrigger(Trigger,Trigger1M)),#N/A)</f>
        <v>#N/A</v>
      </c>
    </row>
    <row r="643" spans="40:45" x14ac:dyDescent="0.2">
      <c r="AN643" s="99" t="s">
        <v>83</v>
      </c>
      <c r="AO643" s="98" t="e">
        <f>_xll.qlInterestRateIndexFixingDate($AT$1,AP643,Trigger)</f>
        <v>#VALUE!</v>
      </c>
      <c r="AP643" s="98">
        <f>_xll.qlCalendarAdvance(Calendar,AP642,AN643,"f",,Trigger)</f>
        <v>43889</v>
      </c>
      <c r="AQ643" s="98" t="e">
        <f>_xll.qlInterestRateIndexMaturity($AT$1,AP643,Trigger)</f>
        <v>#VALUE!</v>
      </c>
      <c r="AR643" s="242" t="e">
        <f>_xll.qlIndexFixing($AT$1,AO643,TRUE,_xll.ohTrigger(Trigger,Trigger1M))</f>
        <v>#VALUE!</v>
      </c>
      <c r="AS643" s="242" t="e">
        <f>IFERROR(_xll.qlIndexFixing($AT$2,AO643,TRUE,_xll.ohTrigger(Trigger,Trigger1M)),#N/A)</f>
        <v>#N/A</v>
      </c>
    </row>
    <row r="644" spans="40:45" x14ac:dyDescent="0.2">
      <c r="AN644" s="99" t="s">
        <v>83</v>
      </c>
      <c r="AO644" s="98" t="e">
        <f>_xll.qlInterestRateIndexFixingDate($AT$1,AP644,Trigger)</f>
        <v>#VALUE!</v>
      </c>
      <c r="AP644" s="98">
        <f>_xll.qlCalendarAdvance(Calendar,AP643,AN644,"f",,Trigger)</f>
        <v>43896</v>
      </c>
      <c r="AQ644" s="98" t="e">
        <f>_xll.qlInterestRateIndexMaturity($AT$1,AP644,Trigger)</f>
        <v>#VALUE!</v>
      </c>
      <c r="AR644" s="242" t="e">
        <f>_xll.qlIndexFixing($AT$1,AO644,TRUE,_xll.ohTrigger(Trigger,Trigger1M))</f>
        <v>#VALUE!</v>
      </c>
      <c r="AS644" s="242" t="e">
        <f>IFERROR(_xll.qlIndexFixing($AT$2,AO644,TRUE,_xll.ohTrigger(Trigger,Trigger1M)),#N/A)</f>
        <v>#N/A</v>
      </c>
    </row>
    <row r="645" spans="40:45" x14ac:dyDescent="0.2">
      <c r="AN645" s="99" t="s">
        <v>83</v>
      </c>
      <c r="AO645" s="98" t="e">
        <f>_xll.qlInterestRateIndexFixingDate($AT$1,AP645,Trigger)</f>
        <v>#VALUE!</v>
      </c>
      <c r="AP645" s="98">
        <f>_xll.qlCalendarAdvance(Calendar,AP644,AN645,"f",,Trigger)</f>
        <v>43903</v>
      </c>
      <c r="AQ645" s="98" t="e">
        <f>_xll.qlInterestRateIndexMaturity($AT$1,AP645,Trigger)</f>
        <v>#VALUE!</v>
      </c>
      <c r="AR645" s="242" t="e">
        <f>_xll.qlIndexFixing($AT$1,AO645,TRUE,_xll.ohTrigger(Trigger,Trigger1M))</f>
        <v>#VALUE!</v>
      </c>
      <c r="AS645" s="242" t="e">
        <f>IFERROR(_xll.qlIndexFixing($AT$2,AO645,TRUE,_xll.ohTrigger(Trigger,Trigger1M)),#N/A)</f>
        <v>#N/A</v>
      </c>
    </row>
    <row r="646" spans="40:45" x14ac:dyDescent="0.2">
      <c r="AN646" s="99" t="s">
        <v>83</v>
      </c>
      <c r="AO646" s="98" t="e">
        <f>_xll.qlInterestRateIndexFixingDate($AT$1,AP646,Trigger)</f>
        <v>#VALUE!</v>
      </c>
      <c r="AP646" s="98">
        <f>_xll.qlCalendarAdvance(Calendar,AP645,AN646,"f",,Trigger)</f>
        <v>43910</v>
      </c>
      <c r="AQ646" s="98" t="e">
        <f>_xll.qlInterestRateIndexMaturity($AT$1,AP646,Trigger)</f>
        <v>#VALUE!</v>
      </c>
      <c r="AR646" s="242" t="e">
        <f>_xll.qlIndexFixing($AT$1,AO646,TRUE,_xll.ohTrigger(Trigger,Trigger1M))</f>
        <v>#VALUE!</v>
      </c>
      <c r="AS646" s="242" t="e">
        <f>IFERROR(_xll.qlIndexFixing($AT$2,AO646,TRUE,_xll.ohTrigger(Trigger,Trigger1M)),#N/A)</f>
        <v>#N/A</v>
      </c>
    </row>
    <row r="647" spans="40:45" x14ac:dyDescent="0.2">
      <c r="AN647" s="99" t="s">
        <v>83</v>
      </c>
      <c r="AO647" s="98" t="e">
        <f>_xll.qlInterestRateIndexFixingDate($AT$1,AP647,Trigger)</f>
        <v>#VALUE!</v>
      </c>
      <c r="AP647" s="98">
        <f>_xll.qlCalendarAdvance(Calendar,AP646,AN647,"f",,Trigger)</f>
        <v>43917</v>
      </c>
      <c r="AQ647" s="98" t="e">
        <f>_xll.qlInterestRateIndexMaturity($AT$1,AP647,Trigger)</f>
        <v>#VALUE!</v>
      </c>
      <c r="AR647" s="242" t="e">
        <f>_xll.qlIndexFixing($AT$1,AO647,TRUE,_xll.ohTrigger(Trigger,Trigger1M))</f>
        <v>#VALUE!</v>
      </c>
      <c r="AS647" s="242" t="e">
        <f>IFERROR(_xll.qlIndexFixing($AT$2,AO647,TRUE,_xll.ohTrigger(Trigger,Trigger1M)),#N/A)</f>
        <v>#N/A</v>
      </c>
    </row>
    <row r="648" spans="40:45" x14ac:dyDescent="0.2">
      <c r="AN648" s="99" t="s">
        <v>83</v>
      </c>
      <c r="AO648" s="98" t="e">
        <f>_xll.qlInterestRateIndexFixingDate($AT$1,AP648,Trigger)</f>
        <v>#VALUE!</v>
      </c>
      <c r="AP648" s="98">
        <f>_xll.qlCalendarAdvance(Calendar,AP647,AN648,"f",,Trigger)</f>
        <v>43924</v>
      </c>
      <c r="AQ648" s="98" t="e">
        <f>_xll.qlInterestRateIndexMaturity($AT$1,AP648,Trigger)</f>
        <v>#VALUE!</v>
      </c>
      <c r="AR648" s="242" t="e">
        <f>_xll.qlIndexFixing($AT$1,AO648,TRUE,_xll.ohTrigger(Trigger,Trigger1M))</f>
        <v>#VALUE!</v>
      </c>
      <c r="AS648" s="242" t="e">
        <f>IFERROR(_xll.qlIndexFixing($AT$2,AO648,TRUE,_xll.ohTrigger(Trigger,Trigger1M)),#N/A)</f>
        <v>#N/A</v>
      </c>
    </row>
    <row r="649" spans="40:45" x14ac:dyDescent="0.2">
      <c r="AN649" s="99" t="s">
        <v>83</v>
      </c>
      <c r="AO649" s="98" t="e">
        <f>_xll.qlInterestRateIndexFixingDate($AT$1,AP649,Trigger)</f>
        <v>#VALUE!</v>
      </c>
      <c r="AP649" s="98">
        <f>_xll.qlCalendarAdvance(Calendar,AP648,AN649,"f",,Trigger)</f>
        <v>43935</v>
      </c>
      <c r="AQ649" s="98" t="e">
        <f>_xll.qlInterestRateIndexMaturity($AT$1,AP649,Trigger)</f>
        <v>#VALUE!</v>
      </c>
      <c r="AR649" s="242" t="e">
        <f>_xll.qlIndexFixing($AT$1,AO649,TRUE,_xll.ohTrigger(Trigger,Trigger1M))</f>
        <v>#VALUE!</v>
      </c>
      <c r="AS649" s="242" t="e">
        <f>IFERROR(_xll.qlIndexFixing($AT$2,AO649,TRUE,_xll.ohTrigger(Trigger,Trigger1M)),#N/A)</f>
        <v>#N/A</v>
      </c>
    </row>
    <row r="650" spans="40:45" x14ac:dyDescent="0.2">
      <c r="AN650" s="99" t="s">
        <v>83</v>
      </c>
      <c r="AO650" s="98" t="e">
        <f>_xll.qlInterestRateIndexFixingDate($AT$1,AP650,Trigger)</f>
        <v>#VALUE!</v>
      </c>
      <c r="AP650" s="98">
        <f>_xll.qlCalendarAdvance(Calendar,AP649,AN650,"f",,Trigger)</f>
        <v>43942</v>
      </c>
      <c r="AQ650" s="98" t="e">
        <f>_xll.qlInterestRateIndexMaturity($AT$1,AP650,Trigger)</f>
        <v>#VALUE!</v>
      </c>
      <c r="AR650" s="242" t="e">
        <f>_xll.qlIndexFixing($AT$1,AO650,TRUE,_xll.ohTrigger(Trigger,Trigger1M))</f>
        <v>#VALUE!</v>
      </c>
      <c r="AS650" s="242" t="e">
        <f>IFERROR(_xll.qlIndexFixing($AT$2,AO650,TRUE,_xll.ohTrigger(Trigger,Trigger1M)),#N/A)</f>
        <v>#N/A</v>
      </c>
    </row>
    <row r="651" spans="40:45" x14ac:dyDescent="0.2">
      <c r="AN651" s="99" t="s">
        <v>83</v>
      </c>
      <c r="AO651" s="98" t="e">
        <f>_xll.qlInterestRateIndexFixingDate($AT$1,AP651,Trigger)</f>
        <v>#VALUE!</v>
      </c>
      <c r="AP651" s="98">
        <f>_xll.qlCalendarAdvance(Calendar,AP650,AN651,"f",,Trigger)</f>
        <v>43949</v>
      </c>
      <c r="AQ651" s="98" t="e">
        <f>_xll.qlInterestRateIndexMaturity($AT$1,AP651,Trigger)</f>
        <v>#VALUE!</v>
      </c>
      <c r="AR651" s="242" t="e">
        <f>_xll.qlIndexFixing($AT$1,AO651,TRUE,_xll.ohTrigger(Trigger,Trigger1M))</f>
        <v>#VALUE!</v>
      </c>
      <c r="AS651" s="242" t="e">
        <f>IFERROR(_xll.qlIndexFixing($AT$2,AO651,TRUE,_xll.ohTrigger(Trigger,Trigger1M)),#N/A)</f>
        <v>#N/A</v>
      </c>
    </row>
    <row r="652" spans="40:45" x14ac:dyDescent="0.2">
      <c r="AN652" s="99" t="s">
        <v>83</v>
      </c>
      <c r="AO652" s="98" t="e">
        <f>_xll.qlInterestRateIndexFixingDate($AT$1,AP652,Trigger)</f>
        <v>#VALUE!</v>
      </c>
      <c r="AP652" s="98">
        <f>_xll.qlCalendarAdvance(Calendar,AP651,AN652,"f",,Trigger)</f>
        <v>43956</v>
      </c>
      <c r="AQ652" s="98" t="e">
        <f>_xll.qlInterestRateIndexMaturity($AT$1,AP652,Trigger)</f>
        <v>#VALUE!</v>
      </c>
      <c r="AR652" s="242" t="e">
        <f>_xll.qlIndexFixing($AT$1,AO652,TRUE,_xll.ohTrigger(Trigger,Trigger1M))</f>
        <v>#VALUE!</v>
      </c>
      <c r="AS652" s="242" t="e">
        <f>IFERROR(_xll.qlIndexFixing($AT$2,AO652,TRUE,_xll.ohTrigger(Trigger,Trigger1M)),#N/A)</f>
        <v>#N/A</v>
      </c>
    </row>
    <row r="653" spans="40:45" x14ac:dyDescent="0.2">
      <c r="AN653" s="99" t="s">
        <v>83</v>
      </c>
      <c r="AO653" s="98" t="e">
        <f>_xll.qlInterestRateIndexFixingDate($AT$1,AP653,Trigger)</f>
        <v>#VALUE!</v>
      </c>
      <c r="AP653" s="98">
        <f>_xll.qlCalendarAdvance(Calendar,AP652,AN653,"f",,Trigger)</f>
        <v>43963</v>
      </c>
      <c r="AQ653" s="98" t="e">
        <f>_xll.qlInterestRateIndexMaturity($AT$1,AP653,Trigger)</f>
        <v>#VALUE!</v>
      </c>
      <c r="AR653" s="242" t="e">
        <f>_xll.qlIndexFixing($AT$1,AO653,TRUE,_xll.ohTrigger(Trigger,Trigger1M))</f>
        <v>#VALUE!</v>
      </c>
      <c r="AS653" s="242" t="e">
        <f>IFERROR(_xll.qlIndexFixing($AT$2,AO653,TRUE,_xll.ohTrigger(Trigger,Trigger1M)),#N/A)</f>
        <v>#N/A</v>
      </c>
    </row>
    <row r="654" spans="40:45" x14ac:dyDescent="0.2">
      <c r="AN654" s="99" t="s">
        <v>83</v>
      </c>
      <c r="AO654" s="98" t="e">
        <f>_xll.qlInterestRateIndexFixingDate($AT$1,AP654,Trigger)</f>
        <v>#VALUE!</v>
      </c>
      <c r="AP654" s="98">
        <f>_xll.qlCalendarAdvance(Calendar,AP653,AN654,"f",,Trigger)</f>
        <v>43970</v>
      </c>
      <c r="AQ654" s="98" t="e">
        <f>_xll.qlInterestRateIndexMaturity($AT$1,AP654,Trigger)</f>
        <v>#VALUE!</v>
      </c>
      <c r="AR654" s="242" t="e">
        <f>_xll.qlIndexFixing($AT$1,AO654,TRUE,_xll.ohTrigger(Trigger,Trigger1M))</f>
        <v>#VALUE!</v>
      </c>
      <c r="AS654" s="242" t="e">
        <f>IFERROR(_xll.qlIndexFixing($AT$2,AO654,TRUE,_xll.ohTrigger(Trigger,Trigger1M)),#N/A)</f>
        <v>#N/A</v>
      </c>
    </row>
    <row r="655" spans="40:45" x14ac:dyDescent="0.2">
      <c r="AN655" s="99" t="s">
        <v>83</v>
      </c>
      <c r="AO655" s="98" t="e">
        <f>_xll.qlInterestRateIndexFixingDate($AT$1,AP655,Trigger)</f>
        <v>#VALUE!</v>
      </c>
      <c r="AP655" s="98">
        <f>_xll.qlCalendarAdvance(Calendar,AP654,AN655,"f",,Trigger)</f>
        <v>43977</v>
      </c>
      <c r="AQ655" s="98" t="e">
        <f>_xll.qlInterestRateIndexMaturity($AT$1,AP655,Trigger)</f>
        <v>#VALUE!</v>
      </c>
      <c r="AR655" s="242" t="e">
        <f>_xll.qlIndexFixing($AT$1,AO655,TRUE,_xll.ohTrigger(Trigger,Trigger1M))</f>
        <v>#VALUE!</v>
      </c>
      <c r="AS655" s="242" t="e">
        <f>IFERROR(_xll.qlIndexFixing($AT$2,AO655,TRUE,_xll.ohTrigger(Trigger,Trigger1M)),#N/A)</f>
        <v>#N/A</v>
      </c>
    </row>
    <row r="656" spans="40:45" x14ac:dyDescent="0.2">
      <c r="AN656" s="99" t="s">
        <v>83</v>
      </c>
      <c r="AO656" s="98" t="e">
        <f>_xll.qlInterestRateIndexFixingDate($AT$1,AP656,Trigger)</f>
        <v>#VALUE!</v>
      </c>
      <c r="AP656" s="98">
        <f>_xll.qlCalendarAdvance(Calendar,AP655,AN656,"f",,Trigger)</f>
        <v>43984</v>
      </c>
      <c r="AQ656" s="98" t="e">
        <f>_xll.qlInterestRateIndexMaturity($AT$1,AP656,Trigger)</f>
        <v>#VALUE!</v>
      </c>
      <c r="AR656" s="242" t="e">
        <f>_xll.qlIndexFixing($AT$1,AO656,TRUE,_xll.ohTrigger(Trigger,Trigger1M))</f>
        <v>#VALUE!</v>
      </c>
      <c r="AS656" s="242" t="e">
        <f>IFERROR(_xll.qlIndexFixing($AT$2,AO656,TRUE,_xll.ohTrigger(Trigger,Trigger1M)),#N/A)</f>
        <v>#N/A</v>
      </c>
    </row>
    <row r="657" spans="40:45" x14ac:dyDescent="0.2">
      <c r="AN657" s="99" t="s">
        <v>83</v>
      </c>
      <c r="AO657" s="98" t="e">
        <f>_xll.qlInterestRateIndexFixingDate($AT$1,AP657,Trigger)</f>
        <v>#VALUE!</v>
      </c>
      <c r="AP657" s="98">
        <f>_xll.qlCalendarAdvance(Calendar,AP656,AN657,"f",,Trigger)</f>
        <v>43991</v>
      </c>
      <c r="AQ657" s="98" t="e">
        <f>_xll.qlInterestRateIndexMaturity($AT$1,AP657,Trigger)</f>
        <v>#VALUE!</v>
      </c>
      <c r="AR657" s="242" t="e">
        <f>_xll.qlIndexFixing($AT$1,AO657,TRUE,_xll.ohTrigger(Trigger,Trigger1M))</f>
        <v>#VALUE!</v>
      </c>
      <c r="AS657" s="242" t="e">
        <f>IFERROR(_xll.qlIndexFixing($AT$2,AO657,TRUE,_xll.ohTrigger(Trigger,Trigger1M)),#N/A)</f>
        <v>#N/A</v>
      </c>
    </row>
    <row r="658" spans="40:45" x14ac:dyDescent="0.2">
      <c r="AN658" s="99" t="s">
        <v>83</v>
      </c>
      <c r="AO658" s="98" t="e">
        <f>_xll.qlInterestRateIndexFixingDate($AT$1,AP658,Trigger)</f>
        <v>#VALUE!</v>
      </c>
      <c r="AP658" s="98">
        <f>_xll.qlCalendarAdvance(Calendar,AP657,AN658,"f",,Trigger)</f>
        <v>43998</v>
      </c>
      <c r="AQ658" s="98" t="e">
        <f>_xll.qlInterestRateIndexMaturity($AT$1,AP658,Trigger)</f>
        <v>#VALUE!</v>
      </c>
      <c r="AR658" s="242" t="e">
        <f>_xll.qlIndexFixing($AT$1,AO658,TRUE,_xll.ohTrigger(Trigger,Trigger1M))</f>
        <v>#VALUE!</v>
      </c>
      <c r="AS658" s="242" t="e">
        <f>IFERROR(_xll.qlIndexFixing($AT$2,AO658,TRUE,_xll.ohTrigger(Trigger,Trigger1M)),#N/A)</f>
        <v>#N/A</v>
      </c>
    </row>
    <row r="659" spans="40:45" x14ac:dyDescent="0.2">
      <c r="AN659" s="99" t="s">
        <v>83</v>
      </c>
      <c r="AO659" s="98" t="e">
        <f>_xll.qlInterestRateIndexFixingDate($AT$1,AP659,Trigger)</f>
        <v>#VALUE!</v>
      </c>
      <c r="AP659" s="98">
        <f>_xll.qlCalendarAdvance(Calendar,AP658,AN659,"f",,Trigger)</f>
        <v>44005</v>
      </c>
      <c r="AQ659" s="98" t="e">
        <f>_xll.qlInterestRateIndexMaturity($AT$1,AP659,Trigger)</f>
        <v>#VALUE!</v>
      </c>
      <c r="AR659" s="242" t="e">
        <f>_xll.qlIndexFixing($AT$1,AO659,TRUE,_xll.ohTrigger(Trigger,Trigger1M))</f>
        <v>#VALUE!</v>
      </c>
      <c r="AS659" s="242" t="e">
        <f>IFERROR(_xll.qlIndexFixing($AT$2,AO659,TRUE,_xll.ohTrigger(Trigger,Trigger1M)),#N/A)</f>
        <v>#N/A</v>
      </c>
    </row>
    <row r="660" spans="40:45" x14ac:dyDescent="0.2">
      <c r="AN660" s="99" t="s">
        <v>83</v>
      </c>
      <c r="AO660" s="98" t="e">
        <f>_xll.qlInterestRateIndexFixingDate($AT$1,AP660,Trigger)</f>
        <v>#VALUE!</v>
      </c>
      <c r="AP660" s="98">
        <f>_xll.qlCalendarAdvance(Calendar,AP659,AN660,"f",,Trigger)</f>
        <v>44012</v>
      </c>
      <c r="AQ660" s="98" t="e">
        <f>_xll.qlInterestRateIndexMaturity($AT$1,AP660,Trigger)</f>
        <v>#VALUE!</v>
      </c>
      <c r="AR660" s="242" t="e">
        <f>_xll.qlIndexFixing($AT$1,AO660,TRUE,_xll.ohTrigger(Trigger,Trigger1M))</f>
        <v>#VALUE!</v>
      </c>
      <c r="AS660" s="242" t="e">
        <f>IFERROR(_xll.qlIndexFixing($AT$2,AO660,TRUE,_xll.ohTrigger(Trigger,Trigger1M)),#N/A)</f>
        <v>#N/A</v>
      </c>
    </row>
    <row r="661" spans="40:45" x14ac:dyDescent="0.2">
      <c r="AN661" s="99" t="s">
        <v>83</v>
      </c>
      <c r="AO661" s="98" t="e">
        <f>_xll.qlInterestRateIndexFixingDate($AT$1,AP661,Trigger)</f>
        <v>#VALUE!</v>
      </c>
      <c r="AP661" s="98">
        <f>_xll.qlCalendarAdvance(Calendar,AP660,AN661,"f",,Trigger)</f>
        <v>44019</v>
      </c>
      <c r="AQ661" s="98" t="e">
        <f>_xll.qlInterestRateIndexMaturity($AT$1,AP661,Trigger)</f>
        <v>#VALUE!</v>
      </c>
      <c r="AR661" s="242" t="e">
        <f>_xll.qlIndexFixing($AT$1,AO661,TRUE,_xll.ohTrigger(Trigger,Trigger1M))</f>
        <v>#VALUE!</v>
      </c>
      <c r="AS661" s="242" t="e">
        <f>IFERROR(_xll.qlIndexFixing($AT$2,AO661,TRUE,_xll.ohTrigger(Trigger,Trigger1M)),#N/A)</f>
        <v>#N/A</v>
      </c>
    </row>
    <row r="662" spans="40:45" x14ac:dyDescent="0.2">
      <c r="AN662" s="99" t="s">
        <v>83</v>
      </c>
      <c r="AO662" s="98" t="e">
        <f>_xll.qlInterestRateIndexFixingDate($AT$1,AP662,Trigger)</f>
        <v>#VALUE!</v>
      </c>
      <c r="AP662" s="98">
        <f>_xll.qlCalendarAdvance(Calendar,AP661,AN662,"f",,Trigger)</f>
        <v>44026</v>
      </c>
      <c r="AQ662" s="98" t="e">
        <f>_xll.qlInterestRateIndexMaturity($AT$1,AP662,Trigger)</f>
        <v>#VALUE!</v>
      </c>
      <c r="AR662" s="242" t="e">
        <f>_xll.qlIndexFixing($AT$1,AO662,TRUE,_xll.ohTrigger(Trigger,Trigger1M))</f>
        <v>#VALUE!</v>
      </c>
      <c r="AS662" s="242" t="e">
        <f>IFERROR(_xll.qlIndexFixing($AT$2,AO662,TRUE,_xll.ohTrigger(Trigger,Trigger1M)),#N/A)</f>
        <v>#N/A</v>
      </c>
    </row>
    <row r="663" spans="40:45" x14ac:dyDescent="0.2">
      <c r="AN663" s="99" t="s">
        <v>83</v>
      </c>
      <c r="AO663" s="98" t="e">
        <f>_xll.qlInterestRateIndexFixingDate($AT$1,AP663,Trigger)</f>
        <v>#VALUE!</v>
      </c>
      <c r="AP663" s="98">
        <f>_xll.qlCalendarAdvance(Calendar,AP662,AN663,"f",,Trigger)</f>
        <v>44033</v>
      </c>
      <c r="AQ663" s="98" t="e">
        <f>_xll.qlInterestRateIndexMaturity($AT$1,AP663,Trigger)</f>
        <v>#VALUE!</v>
      </c>
      <c r="AR663" s="242" t="e">
        <f>_xll.qlIndexFixing($AT$1,AO663,TRUE,_xll.ohTrigger(Trigger,Trigger1M))</f>
        <v>#VALUE!</v>
      </c>
      <c r="AS663" s="242" t="e">
        <f>IFERROR(_xll.qlIndexFixing($AT$2,AO663,TRUE,_xll.ohTrigger(Trigger,Trigger1M)),#N/A)</f>
        <v>#N/A</v>
      </c>
    </row>
    <row r="664" spans="40:45" x14ac:dyDescent="0.2">
      <c r="AN664" s="99" t="s">
        <v>83</v>
      </c>
      <c r="AO664" s="98" t="e">
        <f>_xll.qlInterestRateIndexFixingDate($AT$1,AP664,Trigger)</f>
        <v>#VALUE!</v>
      </c>
      <c r="AP664" s="98">
        <f>_xll.qlCalendarAdvance(Calendar,AP663,AN664,"f",,Trigger)</f>
        <v>44040</v>
      </c>
      <c r="AQ664" s="98" t="e">
        <f>_xll.qlInterestRateIndexMaturity($AT$1,AP664,Trigger)</f>
        <v>#VALUE!</v>
      </c>
      <c r="AR664" s="242" t="e">
        <f>_xll.qlIndexFixing($AT$1,AO664,TRUE,_xll.ohTrigger(Trigger,Trigger1M))</f>
        <v>#VALUE!</v>
      </c>
      <c r="AS664" s="242" t="e">
        <f>IFERROR(_xll.qlIndexFixing($AT$2,AO664,TRUE,_xll.ohTrigger(Trigger,Trigger1M)),#N/A)</f>
        <v>#N/A</v>
      </c>
    </row>
    <row r="665" spans="40:45" x14ac:dyDescent="0.2">
      <c r="AN665" s="99" t="s">
        <v>83</v>
      </c>
      <c r="AO665" s="98" t="e">
        <f>_xll.qlInterestRateIndexFixingDate($AT$1,AP665,Trigger)</f>
        <v>#VALUE!</v>
      </c>
      <c r="AP665" s="98">
        <f>_xll.qlCalendarAdvance(Calendar,AP664,AN665,"f",,Trigger)</f>
        <v>44047</v>
      </c>
      <c r="AQ665" s="98" t="e">
        <f>_xll.qlInterestRateIndexMaturity($AT$1,AP665,Trigger)</f>
        <v>#VALUE!</v>
      </c>
      <c r="AR665" s="242" t="e">
        <f>_xll.qlIndexFixing($AT$1,AO665,TRUE,_xll.ohTrigger(Trigger,Trigger1M))</f>
        <v>#VALUE!</v>
      </c>
      <c r="AS665" s="242" t="e">
        <f>IFERROR(_xll.qlIndexFixing($AT$2,AO665,TRUE,_xll.ohTrigger(Trigger,Trigger1M)),#N/A)</f>
        <v>#N/A</v>
      </c>
    </row>
    <row r="666" spans="40:45" x14ac:dyDescent="0.2">
      <c r="AN666" s="99" t="s">
        <v>83</v>
      </c>
      <c r="AO666" s="98" t="e">
        <f>_xll.qlInterestRateIndexFixingDate($AT$1,AP666,Trigger)</f>
        <v>#VALUE!</v>
      </c>
      <c r="AP666" s="98">
        <f>_xll.qlCalendarAdvance(Calendar,AP665,AN666,"f",,Trigger)</f>
        <v>44054</v>
      </c>
      <c r="AQ666" s="98" t="e">
        <f>_xll.qlInterestRateIndexMaturity($AT$1,AP666,Trigger)</f>
        <v>#VALUE!</v>
      </c>
      <c r="AR666" s="242" t="e">
        <f>_xll.qlIndexFixing($AT$1,AO666,TRUE,_xll.ohTrigger(Trigger,Trigger1M))</f>
        <v>#VALUE!</v>
      </c>
      <c r="AS666" s="242" t="e">
        <f>IFERROR(_xll.qlIndexFixing($AT$2,AO666,TRUE,_xll.ohTrigger(Trigger,Trigger1M)),#N/A)</f>
        <v>#N/A</v>
      </c>
    </row>
    <row r="667" spans="40:45" x14ac:dyDescent="0.2">
      <c r="AN667" s="99" t="s">
        <v>83</v>
      </c>
      <c r="AO667" s="98" t="e">
        <f>_xll.qlInterestRateIndexFixingDate($AT$1,AP667,Trigger)</f>
        <v>#VALUE!</v>
      </c>
      <c r="AP667" s="98">
        <f>_xll.qlCalendarAdvance(Calendar,AP666,AN667,"f",,Trigger)</f>
        <v>44061</v>
      </c>
      <c r="AQ667" s="98" t="e">
        <f>_xll.qlInterestRateIndexMaturity($AT$1,AP667,Trigger)</f>
        <v>#VALUE!</v>
      </c>
      <c r="AR667" s="242" t="e">
        <f>_xll.qlIndexFixing($AT$1,AO667,TRUE,_xll.ohTrigger(Trigger,Trigger1M))</f>
        <v>#VALUE!</v>
      </c>
      <c r="AS667" s="242" t="e">
        <f>IFERROR(_xll.qlIndexFixing($AT$2,AO667,TRUE,_xll.ohTrigger(Trigger,Trigger1M)),#N/A)</f>
        <v>#N/A</v>
      </c>
    </row>
    <row r="668" spans="40:45" x14ac:dyDescent="0.2">
      <c r="AN668" s="99" t="s">
        <v>83</v>
      </c>
      <c r="AO668" s="98" t="e">
        <f>_xll.qlInterestRateIndexFixingDate($AT$1,AP668,Trigger)</f>
        <v>#VALUE!</v>
      </c>
      <c r="AP668" s="98">
        <f>_xll.qlCalendarAdvance(Calendar,AP667,AN668,"f",,Trigger)</f>
        <v>44068</v>
      </c>
      <c r="AQ668" s="98" t="e">
        <f>_xll.qlInterestRateIndexMaturity($AT$1,AP668,Trigger)</f>
        <v>#VALUE!</v>
      </c>
      <c r="AR668" s="242" t="e">
        <f>_xll.qlIndexFixing($AT$1,AO668,TRUE,_xll.ohTrigger(Trigger,Trigger1M))</f>
        <v>#VALUE!</v>
      </c>
      <c r="AS668" s="242" t="e">
        <f>IFERROR(_xll.qlIndexFixing($AT$2,AO668,TRUE,_xll.ohTrigger(Trigger,Trigger1M)),#N/A)</f>
        <v>#N/A</v>
      </c>
    </row>
    <row r="669" spans="40:45" x14ac:dyDescent="0.2">
      <c r="AN669" s="99" t="s">
        <v>83</v>
      </c>
      <c r="AO669" s="98" t="e">
        <f>_xll.qlInterestRateIndexFixingDate($AT$1,AP669,Trigger)</f>
        <v>#VALUE!</v>
      </c>
      <c r="AP669" s="98">
        <f>_xll.qlCalendarAdvance(Calendar,AP668,AN669,"f",,Trigger)</f>
        <v>44075</v>
      </c>
      <c r="AQ669" s="98" t="e">
        <f>_xll.qlInterestRateIndexMaturity($AT$1,AP669,Trigger)</f>
        <v>#VALUE!</v>
      </c>
      <c r="AR669" s="242" t="e">
        <f>_xll.qlIndexFixing($AT$1,AO669,TRUE,_xll.ohTrigger(Trigger,Trigger1M))</f>
        <v>#VALUE!</v>
      </c>
      <c r="AS669" s="242" t="e">
        <f>IFERROR(_xll.qlIndexFixing($AT$2,AO669,TRUE,_xll.ohTrigger(Trigger,Trigger1M)),#N/A)</f>
        <v>#N/A</v>
      </c>
    </row>
    <row r="670" spans="40:45" x14ac:dyDescent="0.2">
      <c r="AN670" s="99" t="s">
        <v>83</v>
      </c>
      <c r="AO670" s="98" t="e">
        <f>_xll.qlInterestRateIndexFixingDate($AT$1,AP670,Trigger)</f>
        <v>#VALUE!</v>
      </c>
      <c r="AP670" s="98">
        <f>_xll.qlCalendarAdvance(Calendar,AP669,AN670,"f",,Trigger)</f>
        <v>44082</v>
      </c>
      <c r="AQ670" s="98" t="e">
        <f>_xll.qlInterestRateIndexMaturity($AT$1,AP670,Trigger)</f>
        <v>#VALUE!</v>
      </c>
      <c r="AR670" s="242" t="e">
        <f>_xll.qlIndexFixing($AT$1,AO670,TRUE,_xll.ohTrigger(Trigger,Trigger1M))</f>
        <v>#VALUE!</v>
      </c>
      <c r="AS670" s="242" t="e">
        <f>IFERROR(_xll.qlIndexFixing($AT$2,AO670,TRUE,_xll.ohTrigger(Trigger,Trigger1M)),#N/A)</f>
        <v>#N/A</v>
      </c>
    </row>
    <row r="671" spans="40:45" x14ac:dyDescent="0.2">
      <c r="AN671" s="99" t="s">
        <v>83</v>
      </c>
      <c r="AO671" s="98" t="e">
        <f>_xll.qlInterestRateIndexFixingDate($AT$1,AP671,Trigger)</f>
        <v>#VALUE!</v>
      </c>
      <c r="AP671" s="98">
        <f>_xll.qlCalendarAdvance(Calendar,AP670,AN671,"f",,Trigger)</f>
        <v>44089</v>
      </c>
      <c r="AQ671" s="98" t="e">
        <f>_xll.qlInterestRateIndexMaturity($AT$1,AP671,Trigger)</f>
        <v>#VALUE!</v>
      </c>
      <c r="AR671" s="242" t="e">
        <f>_xll.qlIndexFixing($AT$1,AO671,TRUE,_xll.ohTrigger(Trigger,Trigger1M))</f>
        <v>#VALUE!</v>
      </c>
      <c r="AS671" s="242" t="e">
        <f>IFERROR(_xll.qlIndexFixing($AT$2,AO671,TRUE,_xll.ohTrigger(Trigger,Trigger1M)),#N/A)</f>
        <v>#N/A</v>
      </c>
    </row>
    <row r="672" spans="40:45" x14ac:dyDescent="0.2">
      <c r="AN672" s="99" t="s">
        <v>83</v>
      </c>
      <c r="AO672" s="98" t="e">
        <f>_xll.qlInterestRateIndexFixingDate($AT$1,AP672,Trigger)</f>
        <v>#VALUE!</v>
      </c>
      <c r="AP672" s="98">
        <f>_xll.qlCalendarAdvance(Calendar,AP671,AN672,"f",,Trigger)</f>
        <v>44096</v>
      </c>
      <c r="AQ672" s="98" t="e">
        <f>_xll.qlInterestRateIndexMaturity($AT$1,AP672,Trigger)</f>
        <v>#VALUE!</v>
      </c>
      <c r="AR672" s="242" t="e">
        <f>_xll.qlIndexFixing($AT$1,AO672,TRUE,_xll.ohTrigger(Trigger,Trigger1M))</f>
        <v>#VALUE!</v>
      </c>
      <c r="AS672" s="242" t="e">
        <f>IFERROR(_xll.qlIndexFixing($AT$2,AO672,TRUE,_xll.ohTrigger(Trigger,Trigger1M)),#N/A)</f>
        <v>#N/A</v>
      </c>
    </row>
    <row r="673" spans="40:45" x14ac:dyDescent="0.2">
      <c r="AN673" s="99" t="s">
        <v>83</v>
      </c>
      <c r="AO673" s="98" t="e">
        <f>_xll.qlInterestRateIndexFixingDate($AT$1,AP673,Trigger)</f>
        <v>#VALUE!</v>
      </c>
      <c r="AP673" s="98">
        <f>_xll.qlCalendarAdvance(Calendar,AP672,AN673,"f",,Trigger)</f>
        <v>44103</v>
      </c>
      <c r="AQ673" s="98" t="e">
        <f>_xll.qlInterestRateIndexMaturity($AT$1,AP673,Trigger)</f>
        <v>#VALUE!</v>
      </c>
      <c r="AR673" s="242" t="e">
        <f>_xll.qlIndexFixing($AT$1,AO673,TRUE,_xll.ohTrigger(Trigger,Trigger1M))</f>
        <v>#VALUE!</v>
      </c>
      <c r="AS673" s="242" t="e">
        <f>IFERROR(_xll.qlIndexFixing($AT$2,AO673,TRUE,_xll.ohTrigger(Trigger,Trigger1M)),#N/A)</f>
        <v>#N/A</v>
      </c>
    </row>
    <row r="674" spans="40:45" x14ac:dyDescent="0.2">
      <c r="AN674" s="99" t="s">
        <v>83</v>
      </c>
      <c r="AO674" s="98" t="e">
        <f>_xll.qlInterestRateIndexFixingDate($AT$1,AP674,Trigger)</f>
        <v>#VALUE!</v>
      </c>
      <c r="AP674" s="98">
        <f>_xll.qlCalendarAdvance(Calendar,AP673,AN674,"f",,Trigger)</f>
        <v>44110</v>
      </c>
      <c r="AQ674" s="98" t="e">
        <f>_xll.qlInterestRateIndexMaturity($AT$1,AP674,Trigger)</f>
        <v>#VALUE!</v>
      </c>
      <c r="AR674" s="242" t="e">
        <f>_xll.qlIndexFixing($AT$1,AO674,TRUE,_xll.ohTrigger(Trigger,Trigger1M))</f>
        <v>#VALUE!</v>
      </c>
      <c r="AS674" s="242" t="e">
        <f>IFERROR(_xll.qlIndexFixing($AT$2,AO674,TRUE,_xll.ohTrigger(Trigger,Trigger1M)),#N/A)</f>
        <v>#N/A</v>
      </c>
    </row>
    <row r="675" spans="40:45" x14ac:dyDescent="0.2">
      <c r="AN675" s="99" t="s">
        <v>83</v>
      </c>
      <c r="AO675" s="98" t="e">
        <f>_xll.qlInterestRateIndexFixingDate($AT$1,AP675,Trigger)</f>
        <v>#VALUE!</v>
      </c>
      <c r="AP675" s="98">
        <f>_xll.qlCalendarAdvance(Calendar,AP674,AN675,"f",,Trigger)</f>
        <v>44117</v>
      </c>
      <c r="AQ675" s="98" t="e">
        <f>_xll.qlInterestRateIndexMaturity($AT$1,AP675,Trigger)</f>
        <v>#VALUE!</v>
      </c>
      <c r="AR675" s="242" t="e">
        <f>_xll.qlIndexFixing($AT$1,AO675,TRUE,_xll.ohTrigger(Trigger,Trigger1M))</f>
        <v>#VALUE!</v>
      </c>
      <c r="AS675" s="242" t="e">
        <f>IFERROR(_xll.qlIndexFixing($AT$2,AO675,TRUE,_xll.ohTrigger(Trigger,Trigger1M)),#N/A)</f>
        <v>#N/A</v>
      </c>
    </row>
    <row r="676" spans="40:45" x14ac:dyDescent="0.2">
      <c r="AN676" s="99" t="s">
        <v>83</v>
      </c>
      <c r="AO676" s="98" t="e">
        <f>_xll.qlInterestRateIndexFixingDate($AT$1,AP676,Trigger)</f>
        <v>#VALUE!</v>
      </c>
      <c r="AP676" s="98">
        <f>_xll.qlCalendarAdvance(Calendar,AP675,AN676,"f",,Trigger)</f>
        <v>44124</v>
      </c>
      <c r="AQ676" s="98" t="e">
        <f>_xll.qlInterestRateIndexMaturity($AT$1,AP676,Trigger)</f>
        <v>#VALUE!</v>
      </c>
      <c r="AR676" s="242" t="e">
        <f>_xll.qlIndexFixing($AT$1,AO676,TRUE,_xll.ohTrigger(Trigger,Trigger1M))</f>
        <v>#VALUE!</v>
      </c>
      <c r="AS676" s="242" t="e">
        <f>IFERROR(_xll.qlIndexFixing($AT$2,AO676,TRUE,_xll.ohTrigger(Trigger,Trigger1M)),#N/A)</f>
        <v>#N/A</v>
      </c>
    </row>
    <row r="677" spans="40:45" x14ac:dyDescent="0.2">
      <c r="AN677" s="99" t="s">
        <v>83</v>
      </c>
      <c r="AO677" s="98" t="e">
        <f>_xll.qlInterestRateIndexFixingDate($AT$1,AP677,Trigger)</f>
        <v>#VALUE!</v>
      </c>
      <c r="AP677" s="98">
        <f>_xll.qlCalendarAdvance(Calendar,AP676,AN677,"f",,Trigger)</f>
        <v>44131</v>
      </c>
      <c r="AQ677" s="98" t="e">
        <f>_xll.qlInterestRateIndexMaturity($AT$1,AP677,Trigger)</f>
        <v>#VALUE!</v>
      </c>
      <c r="AR677" s="242" t="e">
        <f>_xll.qlIndexFixing($AT$1,AO677,TRUE,_xll.ohTrigger(Trigger,Trigger1M))</f>
        <v>#VALUE!</v>
      </c>
      <c r="AS677" s="242" t="e">
        <f>IFERROR(_xll.qlIndexFixing($AT$2,AO677,TRUE,_xll.ohTrigger(Trigger,Trigger1M)),#N/A)</f>
        <v>#N/A</v>
      </c>
    </row>
    <row r="678" spans="40:45" x14ac:dyDescent="0.2">
      <c r="AN678" s="99" t="s">
        <v>83</v>
      </c>
      <c r="AO678" s="98" t="e">
        <f>_xll.qlInterestRateIndexFixingDate($AT$1,AP678,Trigger)</f>
        <v>#VALUE!</v>
      </c>
      <c r="AP678" s="98">
        <f>_xll.qlCalendarAdvance(Calendar,AP677,AN678,"f",,Trigger)</f>
        <v>44138</v>
      </c>
      <c r="AQ678" s="98" t="e">
        <f>_xll.qlInterestRateIndexMaturity($AT$1,AP678,Trigger)</f>
        <v>#VALUE!</v>
      </c>
      <c r="AR678" s="242" t="e">
        <f>_xll.qlIndexFixing($AT$1,AO678,TRUE,_xll.ohTrigger(Trigger,Trigger1M))</f>
        <v>#VALUE!</v>
      </c>
      <c r="AS678" s="242" t="e">
        <f>IFERROR(_xll.qlIndexFixing($AT$2,AO678,TRUE,_xll.ohTrigger(Trigger,Trigger1M)),#N/A)</f>
        <v>#N/A</v>
      </c>
    </row>
    <row r="679" spans="40:45" x14ac:dyDescent="0.2">
      <c r="AN679" s="99" t="s">
        <v>83</v>
      </c>
      <c r="AO679" s="98" t="e">
        <f>_xll.qlInterestRateIndexFixingDate($AT$1,AP679,Trigger)</f>
        <v>#VALUE!</v>
      </c>
      <c r="AP679" s="98">
        <f>_xll.qlCalendarAdvance(Calendar,AP678,AN679,"f",,Trigger)</f>
        <v>44145</v>
      </c>
      <c r="AQ679" s="98" t="e">
        <f>_xll.qlInterestRateIndexMaturity($AT$1,AP679,Trigger)</f>
        <v>#VALUE!</v>
      </c>
      <c r="AR679" s="242" t="e">
        <f>_xll.qlIndexFixing($AT$1,AO679,TRUE,_xll.ohTrigger(Trigger,Trigger1M))</f>
        <v>#VALUE!</v>
      </c>
      <c r="AS679" s="242" t="e">
        <f>IFERROR(_xll.qlIndexFixing($AT$2,AO679,TRUE,_xll.ohTrigger(Trigger,Trigger1M)),#N/A)</f>
        <v>#N/A</v>
      </c>
    </row>
    <row r="680" spans="40:45" x14ac:dyDescent="0.2">
      <c r="AN680" s="99" t="s">
        <v>83</v>
      </c>
      <c r="AO680" s="98" t="e">
        <f>_xll.qlInterestRateIndexFixingDate($AT$1,AP680,Trigger)</f>
        <v>#VALUE!</v>
      </c>
      <c r="AP680" s="98">
        <f>_xll.qlCalendarAdvance(Calendar,AP679,AN680,"f",,Trigger)</f>
        <v>44152</v>
      </c>
      <c r="AQ680" s="98" t="e">
        <f>_xll.qlInterestRateIndexMaturity($AT$1,AP680,Trigger)</f>
        <v>#VALUE!</v>
      </c>
      <c r="AR680" s="242" t="e">
        <f>_xll.qlIndexFixing($AT$1,AO680,TRUE,_xll.ohTrigger(Trigger,Trigger1M))</f>
        <v>#VALUE!</v>
      </c>
      <c r="AS680" s="242" t="e">
        <f>IFERROR(_xll.qlIndexFixing($AT$2,AO680,TRUE,_xll.ohTrigger(Trigger,Trigger1M)),#N/A)</f>
        <v>#N/A</v>
      </c>
    </row>
    <row r="681" spans="40:45" x14ac:dyDescent="0.2">
      <c r="AN681" s="99" t="s">
        <v>83</v>
      </c>
      <c r="AO681" s="98" t="e">
        <f>_xll.qlInterestRateIndexFixingDate($AT$1,AP681,Trigger)</f>
        <v>#VALUE!</v>
      </c>
      <c r="AP681" s="98">
        <f>_xll.qlCalendarAdvance(Calendar,AP680,AN681,"f",,Trigger)</f>
        <v>44159</v>
      </c>
      <c r="AQ681" s="98" t="e">
        <f>_xll.qlInterestRateIndexMaturity($AT$1,AP681,Trigger)</f>
        <v>#VALUE!</v>
      </c>
      <c r="AR681" s="242" t="e">
        <f>_xll.qlIndexFixing($AT$1,AO681,TRUE,_xll.ohTrigger(Trigger,Trigger1M))</f>
        <v>#VALUE!</v>
      </c>
      <c r="AS681" s="242" t="e">
        <f>IFERROR(_xll.qlIndexFixing($AT$2,AO681,TRUE,_xll.ohTrigger(Trigger,Trigger1M)),#N/A)</f>
        <v>#N/A</v>
      </c>
    </row>
    <row r="682" spans="40:45" x14ac:dyDescent="0.2">
      <c r="AN682" s="99" t="s">
        <v>83</v>
      </c>
      <c r="AO682" s="98" t="e">
        <f>_xll.qlInterestRateIndexFixingDate($AT$1,AP682,Trigger)</f>
        <v>#VALUE!</v>
      </c>
      <c r="AP682" s="98">
        <f>_xll.qlCalendarAdvance(Calendar,AP681,AN682,"f",,Trigger)</f>
        <v>44166</v>
      </c>
      <c r="AQ682" s="98" t="e">
        <f>_xll.qlInterestRateIndexMaturity($AT$1,AP682,Trigger)</f>
        <v>#VALUE!</v>
      </c>
      <c r="AR682" s="242" t="e">
        <f>_xll.qlIndexFixing($AT$1,AO682,TRUE,_xll.ohTrigger(Trigger,Trigger1M))</f>
        <v>#VALUE!</v>
      </c>
      <c r="AS682" s="242" t="e">
        <f>IFERROR(_xll.qlIndexFixing($AT$2,AO682,TRUE,_xll.ohTrigger(Trigger,Trigger1M)),#N/A)</f>
        <v>#N/A</v>
      </c>
    </row>
    <row r="683" spans="40:45" x14ac:dyDescent="0.2">
      <c r="AN683" s="99" t="s">
        <v>83</v>
      </c>
      <c r="AO683" s="98" t="e">
        <f>_xll.qlInterestRateIndexFixingDate($AT$1,AP683,Trigger)</f>
        <v>#VALUE!</v>
      </c>
      <c r="AP683" s="98">
        <f>_xll.qlCalendarAdvance(Calendar,AP682,AN683,"f",,Trigger)</f>
        <v>44173</v>
      </c>
      <c r="AQ683" s="98" t="e">
        <f>_xll.qlInterestRateIndexMaturity($AT$1,AP683,Trigger)</f>
        <v>#VALUE!</v>
      </c>
      <c r="AR683" s="242" t="e">
        <f>_xll.qlIndexFixing($AT$1,AO683,TRUE,_xll.ohTrigger(Trigger,Trigger1M))</f>
        <v>#VALUE!</v>
      </c>
      <c r="AS683" s="242" t="e">
        <f>IFERROR(_xll.qlIndexFixing($AT$2,AO683,TRUE,_xll.ohTrigger(Trigger,Trigger1M)),#N/A)</f>
        <v>#N/A</v>
      </c>
    </row>
    <row r="684" spans="40:45" x14ac:dyDescent="0.2">
      <c r="AN684" s="99" t="s">
        <v>83</v>
      </c>
      <c r="AO684" s="98" t="e">
        <f>_xll.qlInterestRateIndexFixingDate($AT$1,AP684,Trigger)</f>
        <v>#VALUE!</v>
      </c>
      <c r="AP684" s="98">
        <f>_xll.qlCalendarAdvance(Calendar,AP683,AN684,"f",,Trigger)</f>
        <v>44180</v>
      </c>
      <c r="AQ684" s="98" t="e">
        <f>_xll.qlInterestRateIndexMaturity($AT$1,AP684,Trigger)</f>
        <v>#VALUE!</v>
      </c>
      <c r="AR684" s="242" t="e">
        <f>_xll.qlIndexFixing($AT$1,AO684,TRUE,_xll.ohTrigger(Trigger,Trigger1M))</f>
        <v>#VALUE!</v>
      </c>
      <c r="AS684" s="242" t="e">
        <f>IFERROR(_xll.qlIndexFixing($AT$2,AO684,TRUE,_xll.ohTrigger(Trigger,Trigger1M)),#N/A)</f>
        <v>#N/A</v>
      </c>
    </row>
    <row r="685" spans="40:45" x14ac:dyDescent="0.2">
      <c r="AN685" s="99" t="s">
        <v>83</v>
      </c>
      <c r="AO685" s="98" t="e">
        <f>_xll.qlInterestRateIndexFixingDate($AT$1,AP685,Trigger)</f>
        <v>#VALUE!</v>
      </c>
      <c r="AP685" s="98">
        <f>_xll.qlCalendarAdvance(Calendar,AP684,AN685,"f",,Trigger)</f>
        <v>44187</v>
      </c>
      <c r="AQ685" s="98" t="e">
        <f>_xll.qlInterestRateIndexMaturity($AT$1,AP685,Trigger)</f>
        <v>#VALUE!</v>
      </c>
      <c r="AR685" s="242" t="e">
        <f>_xll.qlIndexFixing($AT$1,AO685,TRUE,_xll.ohTrigger(Trigger,Trigger1M))</f>
        <v>#VALUE!</v>
      </c>
      <c r="AS685" s="242" t="e">
        <f>IFERROR(_xll.qlIndexFixing($AT$2,AO685,TRUE,_xll.ohTrigger(Trigger,Trigger1M)),#N/A)</f>
        <v>#N/A</v>
      </c>
    </row>
    <row r="686" spans="40:45" x14ac:dyDescent="0.2">
      <c r="AN686" s="99" t="s">
        <v>83</v>
      </c>
      <c r="AO686" s="98" t="e">
        <f>_xll.qlInterestRateIndexFixingDate($AT$1,AP686,Trigger)</f>
        <v>#VALUE!</v>
      </c>
      <c r="AP686" s="98">
        <f>_xll.qlCalendarAdvance(Calendar,AP685,AN686,"f",,Trigger)</f>
        <v>44194</v>
      </c>
      <c r="AQ686" s="98" t="e">
        <f>_xll.qlInterestRateIndexMaturity($AT$1,AP686,Trigger)</f>
        <v>#VALUE!</v>
      </c>
      <c r="AR686" s="242" t="e">
        <f>_xll.qlIndexFixing($AT$1,AO686,TRUE,_xll.ohTrigger(Trigger,Trigger1M))</f>
        <v>#VALUE!</v>
      </c>
      <c r="AS686" s="242" t="e">
        <f>IFERROR(_xll.qlIndexFixing($AT$2,AO686,TRUE,_xll.ohTrigger(Trigger,Trigger1M)),#N/A)</f>
        <v>#N/A</v>
      </c>
    </row>
    <row r="687" spans="40:45" x14ac:dyDescent="0.2">
      <c r="AN687" s="99" t="s">
        <v>83</v>
      </c>
      <c r="AO687" s="98" t="e">
        <f>_xll.qlInterestRateIndexFixingDate($AT$1,AP687,Trigger)</f>
        <v>#VALUE!</v>
      </c>
      <c r="AP687" s="98">
        <f>_xll.qlCalendarAdvance(Calendar,AP686,AN687,"f",,Trigger)</f>
        <v>44201</v>
      </c>
      <c r="AQ687" s="98" t="e">
        <f>_xll.qlInterestRateIndexMaturity($AT$1,AP687,Trigger)</f>
        <v>#VALUE!</v>
      </c>
      <c r="AR687" s="242" t="e">
        <f>_xll.qlIndexFixing($AT$1,AO687,TRUE,_xll.ohTrigger(Trigger,Trigger1M))</f>
        <v>#VALUE!</v>
      </c>
      <c r="AS687" s="242" t="e">
        <f>IFERROR(_xll.qlIndexFixing($AT$2,AO687,TRUE,_xll.ohTrigger(Trigger,Trigger1M)),#N/A)</f>
        <v>#N/A</v>
      </c>
    </row>
    <row r="688" spans="40:45" x14ac:dyDescent="0.2">
      <c r="AN688" s="99" t="s">
        <v>83</v>
      </c>
      <c r="AO688" s="98" t="e">
        <f>_xll.qlInterestRateIndexFixingDate($AT$1,AP688,Trigger)</f>
        <v>#VALUE!</v>
      </c>
      <c r="AP688" s="98">
        <f>_xll.qlCalendarAdvance(Calendar,AP687,AN688,"f",,Trigger)</f>
        <v>44208</v>
      </c>
      <c r="AQ688" s="98" t="e">
        <f>_xll.qlInterestRateIndexMaturity($AT$1,AP688,Trigger)</f>
        <v>#VALUE!</v>
      </c>
      <c r="AR688" s="242" t="e">
        <f>_xll.qlIndexFixing($AT$1,AO688,TRUE,_xll.ohTrigger(Trigger,Trigger1M))</f>
        <v>#VALUE!</v>
      </c>
      <c r="AS688" s="242" t="e">
        <f>IFERROR(_xll.qlIndexFixing($AT$2,AO688,TRUE,_xll.ohTrigger(Trigger,Trigger1M)),#N/A)</f>
        <v>#N/A</v>
      </c>
    </row>
    <row r="689" spans="40:45" x14ac:dyDescent="0.2">
      <c r="AN689" s="99" t="s">
        <v>83</v>
      </c>
      <c r="AO689" s="98" t="e">
        <f>_xll.qlInterestRateIndexFixingDate($AT$1,AP689,Trigger)</f>
        <v>#VALUE!</v>
      </c>
      <c r="AP689" s="98">
        <f>_xll.qlCalendarAdvance(Calendar,AP688,AN689,"f",,Trigger)</f>
        <v>44215</v>
      </c>
      <c r="AQ689" s="98" t="e">
        <f>_xll.qlInterestRateIndexMaturity($AT$1,AP689,Trigger)</f>
        <v>#VALUE!</v>
      </c>
      <c r="AR689" s="242" t="e">
        <f>_xll.qlIndexFixing($AT$1,AO689,TRUE,_xll.ohTrigger(Trigger,Trigger1M))</f>
        <v>#VALUE!</v>
      </c>
      <c r="AS689" s="242" t="e">
        <f>IFERROR(_xll.qlIndexFixing($AT$2,AO689,TRUE,_xll.ohTrigger(Trigger,Trigger1M)),#N/A)</f>
        <v>#N/A</v>
      </c>
    </row>
    <row r="690" spans="40:45" x14ac:dyDescent="0.2">
      <c r="AN690" s="99" t="s">
        <v>83</v>
      </c>
      <c r="AO690" s="98" t="e">
        <f>_xll.qlInterestRateIndexFixingDate($AT$1,AP690,Trigger)</f>
        <v>#VALUE!</v>
      </c>
      <c r="AP690" s="98">
        <f>_xll.qlCalendarAdvance(Calendar,AP689,AN690,"f",,Trigger)</f>
        <v>44222</v>
      </c>
      <c r="AQ690" s="98" t="e">
        <f>_xll.qlInterestRateIndexMaturity($AT$1,AP690,Trigger)</f>
        <v>#VALUE!</v>
      </c>
      <c r="AR690" s="242" t="e">
        <f>_xll.qlIndexFixing($AT$1,AO690,TRUE,_xll.ohTrigger(Trigger,Trigger1M))</f>
        <v>#VALUE!</v>
      </c>
      <c r="AS690" s="242" t="e">
        <f>IFERROR(_xll.qlIndexFixing($AT$2,AO690,TRUE,_xll.ohTrigger(Trigger,Trigger1M)),#N/A)</f>
        <v>#N/A</v>
      </c>
    </row>
    <row r="691" spans="40:45" x14ac:dyDescent="0.2">
      <c r="AN691" s="99" t="s">
        <v>83</v>
      </c>
      <c r="AO691" s="98" t="e">
        <f>_xll.qlInterestRateIndexFixingDate($AT$1,AP691,Trigger)</f>
        <v>#VALUE!</v>
      </c>
      <c r="AP691" s="98">
        <f>_xll.qlCalendarAdvance(Calendar,AP690,AN691,"f",,Trigger)</f>
        <v>44229</v>
      </c>
      <c r="AQ691" s="98" t="e">
        <f>_xll.qlInterestRateIndexMaturity($AT$1,AP691,Trigger)</f>
        <v>#VALUE!</v>
      </c>
      <c r="AR691" s="242" t="e">
        <f>_xll.qlIndexFixing($AT$1,AO691,TRUE,_xll.ohTrigger(Trigger,Trigger1M))</f>
        <v>#VALUE!</v>
      </c>
      <c r="AS691" s="242" t="e">
        <f>IFERROR(_xll.qlIndexFixing($AT$2,AO691,TRUE,_xll.ohTrigger(Trigger,Trigger1M)),#N/A)</f>
        <v>#N/A</v>
      </c>
    </row>
    <row r="692" spans="40:45" x14ac:dyDescent="0.2">
      <c r="AN692" s="99" t="s">
        <v>83</v>
      </c>
      <c r="AO692" s="98" t="e">
        <f>_xll.qlInterestRateIndexFixingDate($AT$1,AP692,Trigger)</f>
        <v>#VALUE!</v>
      </c>
      <c r="AP692" s="98">
        <f>_xll.qlCalendarAdvance(Calendar,AP691,AN692,"f",,Trigger)</f>
        <v>44236</v>
      </c>
      <c r="AQ692" s="98" t="e">
        <f>_xll.qlInterestRateIndexMaturity($AT$1,AP692,Trigger)</f>
        <v>#VALUE!</v>
      </c>
      <c r="AR692" s="242" t="e">
        <f>_xll.qlIndexFixing($AT$1,AO692,TRUE,_xll.ohTrigger(Trigger,Trigger1M))</f>
        <v>#VALUE!</v>
      </c>
      <c r="AS692" s="242" t="e">
        <f>IFERROR(_xll.qlIndexFixing($AT$2,AO692,TRUE,_xll.ohTrigger(Trigger,Trigger1M)),#N/A)</f>
        <v>#N/A</v>
      </c>
    </row>
    <row r="693" spans="40:45" x14ac:dyDescent="0.2">
      <c r="AN693" s="99" t="s">
        <v>83</v>
      </c>
      <c r="AO693" s="98" t="e">
        <f>_xll.qlInterestRateIndexFixingDate($AT$1,AP693,Trigger)</f>
        <v>#VALUE!</v>
      </c>
      <c r="AP693" s="98">
        <f>_xll.qlCalendarAdvance(Calendar,AP692,AN693,"f",,Trigger)</f>
        <v>44243</v>
      </c>
      <c r="AQ693" s="98" t="e">
        <f>_xll.qlInterestRateIndexMaturity($AT$1,AP693,Trigger)</f>
        <v>#VALUE!</v>
      </c>
      <c r="AR693" s="242" t="e">
        <f>_xll.qlIndexFixing($AT$1,AO693,TRUE,_xll.ohTrigger(Trigger,Trigger1M))</f>
        <v>#VALUE!</v>
      </c>
      <c r="AS693" s="242" t="e">
        <f>IFERROR(_xll.qlIndexFixing($AT$2,AO693,TRUE,_xll.ohTrigger(Trigger,Trigger1M)),#N/A)</f>
        <v>#N/A</v>
      </c>
    </row>
    <row r="694" spans="40:45" x14ac:dyDescent="0.2">
      <c r="AN694" s="99" t="s">
        <v>83</v>
      </c>
      <c r="AO694" s="98" t="e">
        <f>_xll.qlInterestRateIndexFixingDate($AT$1,AP694,Trigger)</f>
        <v>#VALUE!</v>
      </c>
      <c r="AP694" s="98">
        <f>_xll.qlCalendarAdvance(Calendar,AP693,AN694,"f",,Trigger)</f>
        <v>44250</v>
      </c>
      <c r="AQ694" s="98" t="e">
        <f>_xll.qlInterestRateIndexMaturity($AT$1,AP694,Trigger)</f>
        <v>#VALUE!</v>
      </c>
      <c r="AR694" s="242" t="e">
        <f>_xll.qlIndexFixing($AT$1,AO694,TRUE,_xll.ohTrigger(Trigger,Trigger1M))</f>
        <v>#VALUE!</v>
      </c>
      <c r="AS694" s="242" t="e">
        <f>IFERROR(_xll.qlIndexFixing($AT$2,AO694,TRUE,_xll.ohTrigger(Trigger,Trigger1M)),#N/A)</f>
        <v>#N/A</v>
      </c>
    </row>
    <row r="695" spans="40:45" x14ac:dyDescent="0.2">
      <c r="AN695" s="99" t="s">
        <v>83</v>
      </c>
      <c r="AO695" s="98" t="e">
        <f>_xll.qlInterestRateIndexFixingDate($AT$1,AP695,Trigger)</f>
        <v>#VALUE!</v>
      </c>
      <c r="AP695" s="98">
        <f>_xll.qlCalendarAdvance(Calendar,AP694,AN695,"f",,Trigger)</f>
        <v>44257</v>
      </c>
      <c r="AQ695" s="98" t="e">
        <f>_xll.qlInterestRateIndexMaturity($AT$1,AP695,Trigger)</f>
        <v>#VALUE!</v>
      </c>
      <c r="AR695" s="242" t="e">
        <f>_xll.qlIndexFixing($AT$1,AO695,TRUE,_xll.ohTrigger(Trigger,Trigger1M))</f>
        <v>#VALUE!</v>
      </c>
      <c r="AS695" s="242" t="e">
        <f>IFERROR(_xll.qlIndexFixing($AT$2,AO695,TRUE,_xll.ohTrigger(Trigger,Trigger1M)),#N/A)</f>
        <v>#N/A</v>
      </c>
    </row>
    <row r="696" spans="40:45" x14ac:dyDescent="0.2">
      <c r="AN696" s="99" t="s">
        <v>83</v>
      </c>
      <c r="AO696" s="98" t="e">
        <f>_xll.qlInterestRateIndexFixingDate($AT$1,AP696,Trigger)</f>
        <v>#VALUE!</v>
      </c>
      <c r="AP696" s="98">
        <f>_xll.qlCalendarAdvance(Calendar,AP695,AN696,"f",,Trigger)</f>
        <v>44264</v>
      </c>
      <c r="AQ696" s="98" t="e">
        <f>_xll.qlInterestRateIndexMaturity($AT$1,AP696,Trigger)</f>
        <v>#VALUE!</v>
      </c>
      <c r="AR696" s="242" t="e">
        <f>_xll.qlIndexFixing($AT$1,AO696,TRUE,_xll.ohTrigger(Trigger,Trigger1M))</f>
        <v>#VALUE!</v>
      </c>
      <c r="AS696" s="242" t="e">
        <f>IFERROR(_xll.qlIndexFixing($AT$2,AO696,TRUE,_xll.ohTrigger(Trigger,Trigger1M)),#N/A)</f>
        <v>#N/A</v>
      </c>
    </row>
    <row r="697" spans="40:45" x14ac:dyDescent="0.2">
      <c r="AN697" s="99" t="s">
        <v>83</v>
      </c>
      <c r="AO697" s="98" t="e">
        <f>_xll.qlInterestRateIndexFixingDate($AT$1,AP697,Trigger)</f>
        <v>#VALUE!</v>
      </c>
      <c r="AP697" s="98">
        <f>_xll.qlCalendarAdvance(Calendar,AP696,AN697,"f",,Trigger)</f>
        <v>44271</v>
      </c>
      <c r="AQ697" s="98" t="e">
        <f>_xll.qlInterestRateIndexMaturity($AT$1,AP697,Trigger)</f>
        <v>#VALUE!</v>
      </c>
      <c r="AR697" s="242" t="e">
        <f>_xll.qlIndexFixing($AT$1,AO697,TRUE,_xll.ohTrigger(Trigger,Trigger1M))</f>
        <v>#VALUE!</v>
      </c>
      <c r="AS697" s="242" t="e">
        <f>IFERROR(_xll.qlIndexFixing($AT$2,AO697,TRUE,_xll.ohTrigger(Trigger,Trigger1M)),#N/A)</f>
        <v>#N/A</v>
      </c>
    </row>
    <row r="698" spans="40:45" x14ac:dyDescent="0.2">
      <c r="AN698" s="99" t="s">
        <v>83</v>
      </c>
      <c r="AO698" s="98" t="e">
        <f>_xll.qlInterestRateIndexFixingDate($AT$1,AP698,Trigger)</f>
        <v>#VALUE!</v>
      </c>
      <c r="AP698" s="98">
        <f>_xll.qlCalendarAdvance(Calendar,AP697,AN698,"f",,Trigger)</f>
        <v>44278</v>
      </c>
      <c r="AQ698" s="98" t="e">
        <f>_xll.qlInterestRateIndexMaturity($AT$1,AP698,Trigger)</f>
        <v>#VALUE!</v>
      </c>
      <c r="AR698" s="242" t="e">
        <f>_xll.qlIndexFixing($AT$1,AO698,TRUE,_xll.ohTrigger(Trigger,Trigger1M))</f>
        <v>#VALUE!</v>
      </c>
      <c r="AS698" s="242" t="e">
        <f>IFERROR(_xll.qlIndexFixing($AT$2,AO698,TRUE,_xll.ohTrigger(Trigger,Trigger1M)),#N/A)</f>
        <v>#N/A</v>
      </c>
    </row>
    <row r="699" spans="40:45" x14ac:dyDescent="0.2">
      <c r="AN699" s="99" t="s">
        <v>83</v>
      </c>
      <c r="AO699" s="98" t="e">
        <f>_xll.qlInterestRateIndexFixingDate($AT$1,AP699,Trigger)</f>
        <v>#VALUE!</v>
      </c>
      <c r="AP699" s="98">
        <f>_xll.qlCalendarAdvance(Calendar,AP698,AN699,"f",,Trigger)</f>
        <v>44285</v>
      </c>
      <c r="AQ699" s="98" t="e">
        <f>_xll.qlInterestRateIndexMaturity($AT$1,AP699,Trigger)</f>
        <v>#VALUE!</v>
      </c>
      <c r="AR699" s="242" t="e">
        <f>_xll.qlIndexFixing($AT$1,AO699,TRUE,_xll.ohTrigger(Trigger,Trigger1M))</f>
        <v>#VALUE!</v>
      </c>
      <c r="AS699" s="242" t="e">
        <f>IFERROR(_xll.qlIndexFixing($AT$2,AO699,TRUE,_xll.ohTrigger(Trigger,Trigger1M)),#N/A)</f>
        <v>#N/A</v>
      </c>
    </row>
    <row r="700" spans="40:45" x14ac:dyDescent="0.2">
      <c r="AN700" s="99" t="s">
        <v>83</v>
      </c>
      <c r="AO700" s="98" t="e">
        <f>_xll.qlInterestRateIndexFixingDate($AT$1,AP700,Trigger)</f>
        <v>#VALUE!</v>
      </c>
      <c r="AP700" s="98">
        <f>_xll.qlCalendarAdvance(Calendar,AP699,AN700,"f",,Trigger)</f>
        <v>44292</v>
      </c>
      <c r="AQ700" s="98" t="e">
        <f>_xll.qlInterestRateIndexMaturity($AT$1,AP700,Trigger)</f>
        <v>#VALUE!</v>
      </c>
      <c r="AR700" s="242" t="e">
        <f>_xll.qlIndexFixing($AT$1,AO700,TRUE,_xll.ohTrigger(Trigger,Trigger1M))</f>
        <v>#VALUE!</v>
      </c>
      <c r="AS700" s="242" t="e">
        <f>IFERROR(_xll.qlIndexFixing($AT$2,AO700,TRUE,_xll.ohTrigger(Trigger,Trigger1M)),#N/A)</f>
        <v>#N/A</v>
      </c>
    </row>
    <row r="701" spans="40:45" x14ac:dyDescent="0.2">
      <c r="AN701" s="99" t="s">
        <v>83</v>
      </c>
      <c r="AO701" s="98" t="e">
        <f>_xll.qlInterestRateIndexFixingDate($AT$1,AP701,Trigger)</f>
        <v>#VALUE!</v>
      </c>
      <c r="AP701" s="98">
        <f>_xll.qlCalendarAdvance(Calendar,AP700,AN701,"f",,Trigger)</f>
        <v>44299</v>
      </c>
      <c r="AQ701" s="98" t="e">
        <f>_xll.qlInterestRateIndexMaturity($AT$1,AP701,Trigger)</f>
        <v>#VALUE!</v>
      </c>
      <c r="AR701" s="242" t="e">
        <f>_xll.qlIndexFixing($AT$1,AO701,TRUE,_xll.ohTrigger(Trigger,Trigger1M))</f>
        <v>#VALUE!</v>
      </c>
      <c r="AS701" s="242" t="e">
        <f>IFERROR(_xll.qlIndexFixing($AT$2,AO701,TRUE,_xll.ohTrigger(Trigger,Trigger1M)),#N/A)</f>
        <v>#N/A</v>
      </c>
    </row>
    <row r="702" spans="40:45" x14ac:dyDescent="0.2">
      <c r="AN702" s="99" t="s">
        <v>83</v>
      </c>
      <c r="AO702" s="98" t="e">
        <f>_xll.qlInterestRateIndexFixingDate($AT$1,AP702,Trigger)</f>
        <v>#VALUE!</v>
      </c>
      <c r="AP702" s="98">
        <f>_xll.qlCalendarAdvance(Calendar,AP701,AN702,"f",,Trigger)</f>
        <v>44306</v>
      </c>
      <c r="AQ702" s="98" t="e">
        <f>_xll.qlInterestRateIndexMaturity($AT$1,AP702,Trigger)</f>
        <v>#VALUE!</v>
      </c>
      <c r="AR702" s="242" t="e">
        <f>_xll.qlIndexFixing($AT$1,AO702,TRUE,_xll.ohTrigger(Trigger,Trigger1M))</f>
        <v>#VALUE!</v>
      </c>
      <c r="AS702" s="242" t="e">
        <f>IFERROR(_xll.qlIndexFixing($AT$2,AO702,TRUE,_xll.ohTrigger(Trigger,Trigger1M)),#N/A)</f>
        <v>#N/A</v>
      </c>
    </row>
    <row r="703" spans="40:45" x14ac:dyDescent="0.2">
      <c r="AN703" s="99" t="s">
        <v>83</v>
      </c>
      <c r="AO703" s="98" t="e">
        <f>_xll.qlInterestRateIndexFixingDate($AT$1,AP703,Trigger)</f>
        <v>#VALUE!</v>
      </c>
      <c r="AP703" s="98">
        <f>_xll.qlCalendarAdvance(Calendar,AP702,AN703,"f",,Trigger)</f>
        <v>44313</v>
      </c>
      <c r="AQ703" s="98" t="e">
        <f>_xll.qlInterestRateIndexMaturity($AT$1,AP703,Trigger)</f>
        <v>#VALUE!</v>
      </c>
      <c r="AR703" s="242" t="e">
        <f>_xll.qlIndexFixing($AT$1,AO703,TRUE,_xll.ohTrigger(Trigger,Trigger1M))</f>
        <v>#VALUE!</v>
      </c>
      <c r="AS703" s="242" t="e">
        <f>IFERROR(_xll.qlIndexFixing($AT$2,AO703,TRUE,_xll.ohTrigger(Trigger,Trigger1M)),#N/A)</f>
        <v>#N/A</v>
      </c>
    </row>
    <row r="704" spans="40:45" x14ac:dyDescent="0.2">
      <c r="AN704" s="99" t="s">
        <v>83</v>
      </c>
      <c r="AO704" s="98" t="e">
        <f>_xll.qlInterestRateIndexFixingDate($AT$1,AP704,Trigger)</f>
        <v>#VALUE!</v>
      </c>
      <c r="AP704" s="98">
        <f>_xll.qlCalendarAdvance(Calendar,AP703,AN704,"f",,Trigger)</f>
        <v>44320</v>
      </c>
      <c r="AQ704" s="98" t="e">
        <f>_xll.qlInterestRateIndexMaturity($AT$1,AP704,Trigger)</f>
        <v>#VALUE!</v>
      </c>
      <c r="AR704" s="242" t="e">
        <f>_xll.qlIndexFixing($AT$1,AO704,TRUE,_xll.ohTrigger(Trigger,Trigger1M))</f>
        <v>#VALUE!</v>
      </c>
      <c r="AS704" s="242" t="e">
        <f>IFERROR(_xll.qlIndexFixing($AT$2,AO704,TRUE,_xll.ohTrigger(Trigger,Trigger1M)),#N/A)</f>
        <v>#N/A</v>
      </c>
    </row>
    <row r="705" spans="40:45" x14ac:dyDescent="0.2">
      <c r="AN705" s="99" t="s">
        <v>83</v>
      </c>
      <c r="AO705" s="98" t="e">
        <f>_xll.qlInterestRateIndexFixingDate($AT$1,AP705,Trigger)</f>
        <v>#VALUE!</v>
      </c>
      <c r="AP705" s="98">
        <f>_xll.qlCalendarAdvance(Calendar,AP704,AN705,"f",,Trigger)</f>
        <v>44327</v>
      </c>
      <c r="AQ705" s="98" t="e">
        <f>_xll.qlInterestRateIndexMaturity($AT$1,AP705,Trigger)</f>
        <v>#VALUE!</v>
      </c>
      <c r="AR705" s="242" t="e">
        <f>_xll.qlIndexFixing($AT$1,AO705,TRUE,_xll.ohTrigger(Trigger,Trigger1M))</f>
        <v>#VALUE!</v>
      </c>
      <c r="AS705" s="242" t="e">
        <f>IFERROR(_xll.qlIndexFixing($AT$2,AO705,TRUE,_xll.ohTrigger(Trigger,Trigger1M)),#N/A)</f>
        <v>#N/A</v>
      </c>
    </row>
    <row r="706" spans="40:45" x14ac:dyDescent="0.2">
      <c r="AN706" s="99" t="s">
        <v>83</v>
      </c>
      <c r="AO706" s="98" t="e">
        <f>_xll.qlInterestRateIndexFixingDate($AT$1,AP706,Trigger)</f>
        <v>#VALUE!</v>
      </c>
      <c r="AP706" s="98">
        <f>_xll.qlCalendarAdvance(Calendar,AP705,AN706,"f",,Trigger)</f>
        <v>44334</v>
      </c>
      <c r="AQ706" s="98" t="e">
        <f>_xll.qlInterestRateIndexMaturity($AT$1,AP706,Trigger)</f>
        <v>#VALUE!</v>
      </c>
      <c r="AR706" s="242" t="e">
        <f>_xll.qlIndexFixing($AT$1,AO706,TRUE,_xll.ohTrigger(Trigger,Trigger1M))</f>
        <v>#VALUE!</v>
      </c>
      <c r="AS706" s="242" t="e">
        <f>IFERROR(_xll.qlIndexFixing($AT$2,AO706,TRUE,_xll.ohTrigger(Trigger,Trigger1M)),#N/A)</f>
        <v>#N/A</v>
      </c>
    </row>
    <row r="707" spans="40:45" x14ac:dyDescent="0.2">
      <c r="AN707" s="99" t="s">
        <v>83</v>
      </c>
      <c r="AO707" s="98" t="e">
        <f>_xll.qlInterestRateIndexFixingDate($AT$1,AP707,Trigger)</f>
        <v>#VALUE!</v>
      </c>
      <c r="AP707" s="98">
        <f>_xll.qlCalendarAdvance(Calendar,AP706,AN707,"f",,Trigger)</f>
        <v>44341</v>
      </c>
      <c r="AQ707" s="98" t="e">
        <f>_xll.qlInterestRateIndexMaturity($AT$1,AP707,Trigger)</f>
        <v>#VALUE!</v>
      </c>
      <c r="AR707" s="242" t="e">
        <f>_xll.qlIndexFixing($AT$1,AO707,TRUE,_xll.ohTrigger(Trigger,Trigger1M))</f>
        <v>#VALUE!</v>
      </c>
      <c r="AS707" s="242" t="e">
        <f>IFERROR(_xll.qlIndexFixing($AT$2,AO707,TRUE,_xll.ohTrigger(Trigger,Trigger1M)),#N/A)</f>
        <v>#N/A</v>
      </c>
    </row>
    <row r="708" spans="40:45" x14ac:dyDescent="0.2">
      <c r="AN708" s="99" t="s">
        <v>83</v>
      </c>
      <c r="AO708" s="98" t="e">
        <f>_xll.qlInterestRateIndexFixingDate($AT$1,AP708,Trigger)</f>
        <v>#VALUE!</v>
      </c>
      <c r="AP708" s="98">
        <f>_xll.qlCalendarAdvance(Calendar,AP707,AN708,"f",,Trigger)</f>
        <v>44348</v>
      </c>
      <c r="AQ708" s="98" t="e">
        <f>_xll.qlInterestRateIndexMaturity($AT$1,AP708,Trigger)</f>
        <v>#VALUE!</v>
      </c>
      <c r="AR708" s="242" t="e">
        <f>_xll.qlIndexFixing($AT$1,AO708,TRUE,_xll.ohTrigger(Trigger,Trigger1M))</f>
        <v>#VALUE!</v>
      </c>
      <c r="AS708" s="242" t="e">
        <f>IFERROR(_xll.qlIndexFixing($AT$2,AO708,TRUE,_xll.ohTrigger(Trigger,Trigger1M)),#N/A)</f>
        <v>#N/A</v>
      </c>
    </row>
    <row r="709" spans="40:45" x14ac:dyDescent="0.2">
      <c r="AN709" s="99" t="s">
        <v>83</v>
      </c>
      <c r="AO709" s="98" t="e">
        <f>_xll.qlInterestRateIndexFixingDate($AT$1,AP709,Trigger)</f>
        <v>#VALUE!</v>
      </c>
      <c r="AP709" s="98">
        <f>_xll.qlCalendarAdvance(Calendar,AP708,AN709,"f",,Trigger)</f>
        <v>44355</v>
      </c>
      <c r="AQ709" s="98" t="e">
        <f>_xll.qlInterestRateIndexMaturity($AT$1,AP709,Trigger)</f>
        <v>#VALUE!</v>
      </c>
      <c r="AR709" s="242" t="e">
        <f>_xll.qlIndexFixing($AT$1,AO709,TRUE,_xll.ohTrigger(Trigger,Trigger1M))</f>
        <v>#VALUE!</v>
      </c>
      <c r="AS709" s="242" t="e">
        <f>IFERROR(_xll.qlIndexFixing($AT$2,AO709,TRUE,_xll.ohTrigger(Trigger,Trigger1M)),#N/A)</f>
        <v>#N/A</v>
      </c>
    </row>
    <row r="710" spans="40:45" x14ac:dyDescent="0.2">
      <c r="AN710" s="99" t="s">
        <v>83</v>
      </c>
      <c r="AO710" s="98" t="e">
        <f>_xll.qlInterestRateIndexFixingDate($AT$1,AP710,Trigger)</f>
        <v>#VALUE!</v>
      </c>
      <c r="AP710" s="98">
        <f>_xll.qlCalendarAdvance(Calendar,AP709,AN710,"f",,Trigger)</f>
        <v>44362</v>
      </c>
      <c r="AQ710" s="98" t="e">
        <f>_xll.qlInterestRateIndexMaturity($AT$1,AP710,Trigger)</f>
        <v>#VALUE!</v>
      </c>
      <c r="AR710" s="242" t="e">
        <f>_xll.qlIndexFixing($AT$1,AO710,TRUE,_xll.ohTrigger(Trigger,Trigger1M))</f>
        <v>#VALUE!</v>
      </c>
      <c r="AS710" s="242" t="e">
        <f>IFERROR(_xll.qlIndexFixing($AT$2,AO710,TRUE,_xll.ohTrigger(Trigger,Trigger1M)),#N/A)</f>
        <v>#N/A</v>
      </c>
    </row>
    <row r="711" spans="40:45" x14ac:dyDescent="0.2">
      <c r="AN711" s="99" t="s">
        <v>83</v>
      </c>
      <c r="AO711" s="98" t="e">
        <f>_xll.qlInterestRateIndexFixingDate($AT$1,AP711,Trigger)</f>
        <v>#VALUE!</v>
      </c>
      <c r="AP711" s="98">
        <f>_xll.qlCalendarAdvance(Calendar,AP710,AN711,"f",,Trigger)</f>
        <v>44369</v>
      </c>
      <c r="AQ711" s="98" t="e">
        <f>_xll.qlInterestRateIndexMaturity($AT$1,AP711,Trigger)</f>
        <v>#VALUE!</v>
      </c>
      <c r="AR711" s="242" t="e">
        <f>_xll.qlIndexFixing($AT$1,AO711,TRUE,_xll.ohTrigger(Trigger,Trigger1M))</f>
        <v>#VALUE!</v>
      </c>
      <c r="AS711" s="242" t="e">
        <f>IFERROR(_xll.qlIndexFixing($AT$2,AO711,TRUE,_xll.ohTrigger(Trigger,Trigger1M)),#N/A)</f>
        <v>#N/A</v>
      </c>
    </row>
    <row r="712" spans="40:45" x14ac:dyDescent="0.2">
      <c r="AN712" s="99" t="s">
        <v>83</v>
      </c>
      <c r="AO712" s="98" t="e">
        <f>_xll.qlInterestRateIndexFixingDate($AT$1,AP712,Trigger)</f>
        <v>#VALUE!</v>
      </c>
      <c r="AP712" s="98">
        <f>_xll.qlCalendarAdvance(Calendar,AP711,AN712,"f",,Trigger)</f>
        <v>44376</v>
      </c>
      <c r="AQ712" s="98" t="e">
        <f>_xll.qlInterestRateIndexMaturity($AT$1,AP712,Trigger)</f>
        <v>#VALUE!</v>
      </c>
      <c r="AR712" s="242" t="e">
        <f>_xll.qlIndexFixing($AT$1,AO712,TRUE,_xll.ohTrigger(Trigger,Trigger1M))</f>
        <v>#VALUE!</v>
      </c>
      <c r="AS712" s="242" t="e">
        <f>IFERROR(_xll.qlIndexFixing($AT$2,AO712,TRUE,_xll.ohTrigger(Trigger,Trigger1M)),#N/A)</f>
        <v>#N/A</v>
      </c>
    </row>
    <row r="713" spans="40:45" x14ac:dyDescent="0.2">
      <c r="AN713" s="99" t="s">
        <v>83</v>
      </c>
      <c r="AO713" s="98" t="e">
        <f>_xll.qlInterestRateIndexFixingDate($AT$1,AP713,Trigger)</f>
        <v>#VALUE!</v>
      </c>
      <c r="AP713" s="98">
        <f>_xll.qlCalendarAdvance(Calendar,AP712,AN713,"f",,Trigger)</f>
        <v>44383</v>
      </c>
      <c r="AQ713" s="98" t="e">
        <f>_xll.qlInterestRateIndexMaturity($AT$1,AP713,Trigger)</f>
        <v>#VALUE!</v>
      </c>
      <c r="AR713" s="242" t="e">
        <f>_xll.qlIndexFixing($AT$1,AO713,TRUE,_xll.ohTrigger(Trigger,Trigger1M))</f>
        <v>#VALUE!</v>
      </c>
      <c r="AS713" s="242" t="e">
        <f>IFERROR(_xll.qlIndexFixing($AT$2,AO713,TRUE,_xll.ohTrigger(Trigger,Trigger1M)),#N/A)</f>
        <v>#N/A</v>
      </c>
    </row>
    <row r="714" spans="40:45" x14ac:dyDescent="0.2">
      <c r="AN714" s="99" t="s">
        <v>83</v>
      </c>
      <c r="AO714" s="98" t="e">
        <f>_xll.qlInterestRateIndexFixingDate($AT$1,AP714,Trigger)</f>
        <v>#VALUE!</v>
      </c>
      <c r="AP714" s="98">
        <f>_xll.qlCalendarAdvance(Calendar,AP713,AN714,"f",,Trigger)</f>
        <v>44390</v>
      </c>
      <c r="AQ714" s="98" t="e">
        <f>_xll.qlInterestRateIndexMaturity($AT$1,AP714,Trigger)</f>
        <v>#VALUE!</v>
      </c>
      <c r="AR714" s="242" t="e">
        <f>_xll.qlIndexFixing($AT$1,AO714,TRUE,_xll.ohTrigger(Trigger,Trigger1M))</f>
        <v>#VALUE!</v>
      </c>
      <c r="AS714" s="242" t="e">
        <f>IFERROR(_xll.qlIndexFixing($AT$2,AO714,TRUE,_xll.ohTrigger(Trigger,Trigger1M)),#N/A)</f>
        <v>#N/A</v>
      </c>
    </row>
    <row r="715" spans="40:45" x14ac:dyDescent="0.2">
      <c r="AN715" s="99" t="s">
        <v>83</v>
      </c>
      <c r="AO715" s="98" t="e">
        <f>_xll.qlInterestRateIndexFixingDate($AT$1,AP715,Trigger)</f>
        <v>#VALUE!</v>
      </c>
      <c r="AP715" s="98">
        <f>_xll.qlCalendarAdvance(Calendar,AP714,AN715,"f",,Trigger)</f>
        <v>44397</v>
      </c>
      <c r="AQ715" s="98" t="e">
        <f>_xll.qlInterestRateIndexMaturity($AT$1,AP715,Trigger)</f>
        <v>#VALUE!</v>
      </c>
      <c r="AR715" s="242" t="e">
        <f>_xll.qlIndexFixing($AT$1,AO715,TRUE,_xll.ohTrigger(Trigger,Trigger1M))</f>
        <v>#VALUE!</v>
      </c>
      <c r="AS715" s="242" t="e">
        <f>IFERROR(_xll.qlIndexFixing($AT$2,AO715,TRUE,_xll.ohTrigger(Trigger,Trigger1M)),#N/A)</f>
        <v>#N/A</v>
      </c>
    </row>
    <row r="716" spans="40:45" x14ac:dyDescent="0.2">
      <c r="AN716" s="99" t="s">
        <v>83</v>
      </c>
      <c r="AO716" s="98" t="e">
        <f>_xll.qlInterestRateIndexFixingDate($AT$1,AP716,Trigger)</f>
        <v>#VALUE!</v>
      </c>
      <c r="AP716" s="98">
        <f>_xll.qlCalendarAdvance(Calendar,AP715,AN716,"f",,Trigger)</f>
        <v>44404</v>
      </c>
      <c r="AQ716" s="98" t="e">
        <f>_xll.qlInterestRateIndexMaturity($AT$1,AP716,Trigger)</f>
        <v>#VALUE!</v>
      </c>
      <c r="AR716" s="242" t="e">
        <f>_xll.qlIndexFixing($AT$1,AO716,TRUE,_xll.ohTrigger(Trigger,Trigger1M))</f>
        <v>#VALUE!</v>
      </c>
      <c r="AS716" s="242" t="e">
        <f>IFERROR(_xll.qlIndexFixing($AT$2,AO716,TRUE,_xll.ohTrigger(Trigger,Trigger1M)),#N/A)</f>
        <v>#N/A</v>
      </c>
    </row>
    <row r="717" spans="40:45" x14ac:dyDescent="0.2">
      <c r="AN717" s="99" t="s">
        <v>83</v>
      </c>
      <c r="AO717" s="98" t="e">
        <f>_xll.qlInterestRateIndexFixingDate($AT$1,AP717,Trigger)</f>
        <v>#VALUE!</v>
      </c>
      <c r="AP717" s="98">
        <f>_xll.qlCalendarAdvance(Calendar,AP716,AN717,"f",,Trigger)</f>
        <v>44411</v>
      </c>
      <c r="AQ717" s="98" t="e">
        <f>_xll.qlInterestRateIndexMaturity($AT$1,AP717,Trigger)</f>
        <v>#VALUE!</v>
      </c>
      <c r="AR717" s="242" t="e">
        <f>_xll.qlIndexFixing($AT$1,AO717,TRUE,_xll.ohTrigger(Trigger,Trigger1M))</f>
        <v>#VALUE!</v>
      </c>
      <c r="AS717" s="242" t="e">
        <f>IFERROR(_xll.qlIndexFixing($AT$2,AO717,TRUE,_xll.ohTrigger(Trigger,Trigger1M)),#N/A)</f>
        <v>#N/A</v>
      </c>
    </row>
    <row r="718" spans="40:45" x14ac:dyDescent="0.2">
      <c r="AN718" s="99" t="s">
        <v>83</v>
      </c>
      <c r="AO718" s="98" t="e">
        <f>_xll.qlInterestRateIndexFixingDate($AT$1,AP718,Trigger)</f>
        <v>#VALUE!</v>
      </c>
      <c r="AP718" s="98">
        <f>_xll.qlCalendarAdvance(Calendar,AP717,AN718,"f",,Trigger)</f>
        <v>44418</v>
      </c>
      <c r="AQ718" s="98" t="e">
        <f>_xll.qlInterestRateIndexMaturity($AT$1,AP718,Trigger)</f>
        <v>#VALUE!</v>
      </c>
      <c r="AR718" s="242" t="e">
        <f>_xll.qlIndexFixing($AT$1,AO718,TRUE,_xll.ohTrigger(Trigger,Trigger1M))</f>
        <v>#VALUE!</v>
      </c>
      <c r="AS718" s="242" t="e">
        <f>IFERROR(_xll.qlIndexFixing($AT$2,AO718,TRUE,_xll.ohTrigger(Trigger,Trigger1M)),#N/A)</f>
        <v>#N/A</v>
      </c>
    </row>
    <row r="719" spans="40:45" x14ac:dyDescent="0.2">
      <c r="AN719" s="99" t="s">
        <v>83</v>
      </c>
      <c r="AO719" s="98" t="e">
        <f>_xll.qlInterestRateIndexFixingDate($AT$1,AP719,Trigger)</f>
        <v>#VALUE!</v>
      </c>
      <c r="AP719" s="98">
        <f>_xll.qlCalendarAdvance(Calendar,AP718,AN719,"f",,Trigger)</f>
        <v>44425</v>
      </c>
      <c r="AQ719" s="98" t="e">
        <f>_xll.qlInterestRateIndexMaturity($AT$1,AP719,Trigger)</f>
        <v>#VALUE!</v>
      </c>
      <c r="AR719" s="242" t="e">
        <f>_xll.qlIndexFixing($AT$1,AO719,TRUE,_xll.ohTrigger(Trigger,Trigger1M))</f>
        <v>#VALUE!</v>
      </c>
      <c r="AS719" s="242" t="e">
        <f>IFERROR(_xll.qlIndexFixing($AT$2,AO719,TRUE,_xll.ohTrigger(Trigger,Trigger1M)),#N/A)</f>
        <v>#N/A</v>
      </c>
    </row>
    <row r="720" spans="40:45" x14ac:dyDescent="0.2">
      <c r="AN720" s="99" t="s">
        <v>83</v>
      </c>
      <c r="AO720" s="98" t="e">
        <f>_xll.qlInterestRateIndexFixingDate($AT$1,AP720,Trigger)</f>
        <v>#VALUE!</v>
      </c>
      <c r="AP720" s="98">
        <f>_xll.qlCalendarAdvance(Calendar,AP719,AN720,"f",,Trigger)</f>
        <v>44432</v>
      </c>
      <c r="AQ720" s="98" t="e">
        <f>_xll.qlInterestRateIndexMaturity($AT$1,AP720,Trigger)</f>
        <v>#VALUE!</v>
      </c>
      <c r="AR720" s="242" t="e">
        <f>_xll.qlIndexFixing($AT$1,AO720,TRUE,_xll.ohTrigger(Trigger,Trigger1M))</f>
        <v>#VALUE!</v>
      </c>
      <c r="AS720" s="242" t="e">
        <f>IFERROR(_xll.qlIndexFixing($AT$2,AO720,TRUE,_xll.ohTrigger(Trigger,Trigger1M)),#N/A)</f>
        <v>#N/A</v>
      </c>
    </row>
    <row r="721" spans="40:45" x14ac:dyDescent="0.2">
      <c r="AN721" s="99" t="s">
        <v>83</v>
      </c>
      <c r="AO721" s="98" t="e">
        <f>_xll.qlInterestRateIndexFixingDate($AT$1,AP721,Trigger)</f>
        <v>#VALUE!</v>
      </c>
      <c r="AP721" s="98">
        <f>_xll.qlCalendarAdvance(Calendar,AP720,AN721,"f",,Trigger)</f>
        <v>44439</v>
      </c>
      <c r="AQ721" s="98" t="e">
        <f>_xll.qlInterestRateIndexMaturity($AT$1,AP721,Trigger)</f>
        <v>#VALUE!</v>
      </c>
      <c r="AR721" s="242" t="e">
        <f>_xll.qlIndexFixing($AT$1,AO721,TRUE,_xll.ohTrigger(Trigger,Trigger1M))</f>
        <v>#VALUE!</v>
      </c>
      <c r="AS721" s="242" t="e">
        <f>IFERROR(_xll.qlIndexFixing($AT$2,AO721,TRUE,_xll.ohTrigger(Trigger,Trigger1M)),#N/A)</f>
        <v>#N/A</v>
      </c>
    </row>
    <row r="722" spans="40:45" x14ac:dyDescent="0.2">
      <c r="AN722" s="99" t="s">
        <v>83</v>
      </c>
      <c r="AO722" s="98" t="e">
        <f>_xll.qlInterestRateIndexFixingDate($AT$1,AP722,Trigger)</f>
        <v>#VALUE!</v>
      </c>
      <c r="AP722" s="98">
        <f>_xll.qlCalendarAdvance(Calendar,AP721,AN722,"f",,Trigger)</f>
        <v>44446</v>
      </c>
      <c r="AQ722" s="98" t="e">
        <f>_xll.qlInterestRateIndexMaturity($AT$1,AP722,Trigger)</f>
        <v>#VALUE!</v>
      </c>
      <c r="AR722" s="242" t="e">
        <f>_xll.qlIndexFixing($AT$1,AO722,TRUE,_xll.ohTrigger(Trigger,Trigger1M))</f>
        <v>#VALUE!</v>
      </c>
      <c r="AS722" s="242" t="e">
        <f>IFERROR(_xll.qlIndexFixing($AT$2,AO722,TRUE,_xll.ohTrigger(Trigger,Trigger1M)),#N/A)</f>
        <v>#N/A</v>
      </c>
    </row>
    <row r="723" spans="40:45" x14ac:dyDescent="0.2">
      <c r="AN723" s="99" t="s">
        <v>83</v>
      </c>
      <c r="AO723" s="98" t="e">
        <f>_xll.qlInterestRateIndexFixingDate($AT$1,AP723,Trigger)</f>
        <v>#VALUE!</v>
      </c>
      <c r="AP723" s="98">
        <f>_xll.qlCalendarAdvance(Calendar,AP722,AN723,"f",,Trigger)</f>
        <v>44453</v>
      </c>
      <c r="AQ723" s="98" t="e">
        <f>_xll.qlInterestRateIndexMaturity($AT$1,AP723,Trigger)</f>
        <v>#VALUE!</v>
      </c>
      <c r="AR723" s="242" t="e">
        <f>_xll.qlIndexFixing($AT$1,AO723,TRUE,_xll.ohTrigger(Trigger,Trigger1M))</f>
        <v>#VALUE!</v>
      </c>
      <c r="AS723" s="242" t="e">
        <f>IFERROR(_xll.qlIndexFixing($AT$2,AO723,TRUE,_xll.ohTrigger(Trigger,Trigger1M)),#N/A)</f>
        <v>#N/A</v>
      </c>
    </row>
    <row r="724" spans="40:45" x14ac:dyDescent="0.2">
      <c r="AN724" s="99" t="s">
        <v>83</v>
      </c>
      <c r="AO724" s="98" t="e">
        <f>_xll.qlInterestRateIndexFixingDate($AT$1,AP724,Trigger)</f>
        <v>#VALUE!</v>
      </c>
      <c r="AP724" s="98">
        <f>_xll.qlCalendarAdvance(Calendar,AP723,AN724,"f",,Trigger)</f>
        <v>44460</v>
      </c>
      <c r="AQ724" s="98" t="e">
        <f>_xll.qlInterestRateIndexMaturity($AT$1,AP724,Trigger)</f>
        <v>#VALUE!</v>
      </c>
      <c r="AR724" s="242" t="e">
        <f>_xll.qlIndexFixing($AT$1,AO724,TRUE,_xll.ohTrigger(Trigger,Trigger1M))</f>
        <v>#VALUE!</v>
      </c>
      <c r="AS724" s="242" t="e">
        <f>IFERROR(_xll.qlIndexFixing($AT$2,AO724,TRUE,_xll.ohTrigger(Trigger,Trigger1M)),#N/A)</f>
        <v>#N/A</v>
      </c>
    </row>
    <row r="725" spans="40:45" x14ac:dyDescent="0.2">
      <c r="AN725" s="99" t="s">
        <v>83</v>
      </c>
      <c r="AO725" s="98" t="e">
        <f>_xll.qlInterestRateIndexFixingDate($AT$1,AP725,Trigger)</f>
        <v>#VALUE!</v>
      </c>
      <c r="AP725" s="98">
        <f>_xll.qlCalendarAdvance(Calendar,AP724,AN725,"f",,Trigger)</f>
        <v>44467</v>
      </c>
      <c r="AQ725" s="98" t="e">
        <f>_xll.qlInterestRateIndexMaturity($AT$1,AP725,Trigger)</f>
        <v>#VALUE!</v>
      </c>
      <c r="AR725" s="242" t="e">
        <f>_xll.qlIndexFixing($AT$1,AO725,TRUE,_xll.ohTrigger(Trigger,Trigger1M))</f>
        <v>#VALUE!</v>
      </c>
      <c r="AS725" s="242" t="e">
        <f>IFERROR(_xll.qlIndexFixing($AT$2,AO725,TRUE,_xll.ohTrigger(Trigger,Trigger1M)),#N/A)</f>
        <v>#N/A</v>
      </c>
    </row>
    <row r="726" spans="40:45" x14ac:dyDescent="0.2">
      <c r="AN726" s="99" t="s">
        <v>83</v>
      </c>
      <c r="AO726" s="98" t="e">
        <f>_xll.qlInterestRateIndexFixingDate($AT$1,AP726,Trigger)</f>
        <v>#VALUE!</v>
      </c>
      <c r="AP726" s="98">
        <f>_xll.qlCalendarAdvance(Calendar,AP725,AN726,"f",,Trigger)</f>
        <v>44474</v>
      </c>
      <c r="AQ726" s="98" t="e">
        <f>_xll.qlInterestRateIndexMaturity($AT$1,AP726,Trigger)</f>
        <v>#VALUE!</v>
      </c>
      <c r="AR726" s="242" t="e">
        <f>_xll.qlIndexFixing($AT$1,AO726,TRUE,_xll.ohTrigger(Trigger,Trigger1M))</f>
        <v>#VALUE!</v>
      </c>
      <c r="AS726" s="242" t="e">
        <f>IFERROR(_xll.qlIndexFixing($AT$2,AO726,TRUE,_xll.ohTrigger(Trigger,Trigger1M)),#N/A)</f>
        <v>#N/A</v>
      </c>
    </row>
    <row r="727" spans="40:45" x14ac:dyDescent="0.2">
      <c r="AN727" s="99" t="s">
        <v>83</v>
      </c>
      <c r="AO727" s="98" t="e">
        <f>_xll.qlInterestRateIndexFixingDate($AT$1,AP727,Trigger)</f>
        <v>#VALUE!</v>
      </c>
      <c r="AP727" s="98">
        <f>_xll.qlCalendarAdvance(Calendar,AP726,AN727,"f",,Trigger)</f>
        <v>44481</v>
      </c>
      <c r="AQ727" s="98" t="e">
        <f>_xll.qlInterestRateIndexMaturity($AT$1,AP727,Trigger)</f>
        <v>#VALUE!</v>
      </c>
      <c r="AR727" s="242" t="e">
        <f>_xll.qlIndexFixing($AT$1,AO727,TRUE,_xll.ohTrigger(Trigger,Trigger1M))</f>
        <v>#VALUE!</v>
      </c>
      <c r="AS727" s="242" t="e">
        <f>IFERROR(_xll.qlIndexFixing($AT$2,AO727,TRUE,_xll.ohTrigger(Trigger,Trigger1M)),#N/A)</f>
        <v>#N/A</v>
      </c>
    </row>
    <row r="728" spans="40:45" x14ac:dyDescent="0.2">
      <c r="AN728" s="99" t="s">
        <v>83</v>
      </c>
      <c r="AO728" s="98" t="e">
        <f>_xll.qlInterestRateIndexFixingDate($AT$1,AP728,Trigger)</f>
        <v>#VALUE!</v>
      </c>
      <c r="AP728" s="98">
        <f>_xll.qlCalendarAdvance(Calendar,AP727,AN728,"f",,Trigger)</f>
        <v>44488</v>
      </c>
      <c r="AQ728" s="98" t="e">
        <f>_xll.qlInterestRateIndexMaturity($AT$1,AP728,Trigger)</f>
        <v>#VALUE!</v>
      </c>
      <c r="AR728" s="242" t="e">
        <f>_xll.qlIndexFixing($AT$1,AO728,TRUE,_xll.ohTrigger(Trigger,Trigger1M))</f>
        <v>#VALUE!</v>
      </c>
      <c r="AS728" s="242" t="e">
        <f>IFERROR(_xll.qlIndexFixing($AT$2,AO728,TRUE,_xll.ohTrigger(Trigger,Trigger1M)),#N/A)</f>
        <v>#N/A</v>
      </c>
    </row>
    <row r="729" spans="40:45" x14ac:dyDescent="0.2">
      <c r="AN729" s="99" t="s">
        <v>83</v>
      </c>
      <c r="AO729" s="98" t="e">
        <f>_xll.qlInterestRateIndexFixingDate($AT$1,AP729,Trigger)</f>
        <v>#VALUE!</v>
      </c>
      <c r="AP729" s="98">
        <f>_xll.qlCalendarAdvance(Calendar,AP728,AN729,"f",,Trigger)</f>
        <v>44495</v>
      </c>
      <c r="AQ729" s="98" t="e">
        <f>_xll.qlInterestRateIndexMaturity($AT$1,AP729,Trigger)</f>
        <v>#VALUE!</v>
      </c>
      <c r="AR729" s="242" t="e">
        <f>_xll.qlIndexFixing($AT$1,AO729,TRUE,_xll.ohTrigger(Trigger,Trigger1M))</f>
        <v>#VALUE!</v>
      </c>
      <c r="AS729" s="242" t="e">
        <f>IFERROR(_xll.qlIndexFixing($AT$2,AO729,TRUE,_xll.ohTrigger(Trigger,Trigger1M)),#N/A)</f>
        <v>#N/A</v>
      </c>
    </row>
    <row r="730" spans="40:45" x14ac:dyDescent="0.2">
      <c r="AN730" s="99" t="s">
        <v>83</v>
      </c>
      <c r="AO730" s="98" t="e">
        <f>_xll.qlInterestRateIndexFixingDate($AT$1,AP730,Trigger)</f>
        <v>#VALUE!</v>
      </c>
      <c r="AP730" s="98">
        <f>_xll.qlCalendarAdvance(Calendar,AP729,AN730,"f",,Trigger)</f>
        <v>44502</v>
      </c>
      <c r="AQ730" s="98" t="e">
        <f>_xll.qlInterestRateIndexMaturity($AT$1,AP730,Trigger)</f>
        <v>#VALUE!</v>
      </c>
      <c r="AR730" s="242" t="e">
        <f>_xll.qlIndexFixing($AT$1,AO730,TRUE,_xll.ohTrigger(Trigger,Trigger1M))</f>
        <v>#VALUE!</v>
      </c>
      <c r="AS730" s="242" t="e">
        <f>IFERROR(_xll.qlIndexFixing($AT$2,AO730,TRUE,_xll.ohTrigger(Trigger,Trigger1M)),#N/A)</f>
        <v>#N/A</v>
      </c>
    </row>
    <row r="731" spans="40:45" x14ac:dyDescent="0.2">
      <c r="AN731" s="99" t="s">
        <v>83</v>
      </c>
      <c r="AO731" s="98" t="e">
        <f>_xll.qlInterestRateIndexFixingDate($AT$1,AP731,Trigger)</f>
        <v>#VALUE!</v>
      </c>
      <c r="AP731" s="98">
        <f>_xll.qlCalendarAdvance(Calendar,AP730,AN731,"f",,Trigger)</f>
        <v>44509</v>
      </c>
      <c r="AQ731" s="98" t="e">
        <f>_xll.qlInterestRateIndexMaturity($AT$1,AP731,Trigger)</f>
        <v>#VALUE!</v>
      </c>
      <c r="AR731" s="242" t="e">
        <f>_xll.qlIndexFixing($AT$1,AO731,TRUE,_xll.ohTrigger(Trigger,Trigger1M))</f>
        <v>#VALUE!</v>
      </c>
      <c r="AS731" s="242" t="e">
        <f>IFERROR(_xll.qlIndexFixing($AT$2,AO731,TRUE,_xll.ohTrigger(Trigger,Trigger1M)),#N/A)</f>
        <v>#N/A</v>
      </c>
    </row>
    <row r="732" spans="40:45" x14ac:dyDescent="0.2">
      <c r="AN732" s="99" t="s">
        <v>83</v>
      </c>
      <c r="AO732" s="98" t="e">
        <f>_xll.qlInterestRateIndexFixingDate($AT$1,AP732,Trigger)</f>
        <v>#VALUE!</v>
      </c>
      <c r="AP732" s="98">
        <f>_xll.qlCalendarAdvance(Calendar,AP731,AN732,"f",,Trigger)</f>
        <v>44516</v>
      </c>
      <c r="AQ732" s="98" t="e">
        <f>_xll.qlInterestRateIndexMaturity($AT$1,AP732,Trigger)</f>
        <v>#VALUE!</v>
      </c>
      <c r="AR732" s="242" t="e">
        <f>_xll.qlIndexFixing($AT$1,AO732,TRUE,_xll.ohTrigger(Trigger,Trigger1M))</f>
        <v>#VALUE!</v>
      </c>
      <c r="AS732" s="242" t="e">
        <f>IFERROR(_xll.qlIndexFixing($AT$2,AO732,TRUE,_xll.ohTrigger(Trigger,Trigger1M)),#N/A)</f>
        <v>#N/A</v>
      </c>
    </row>
    <row r="733" spans="40:45" x14ac:dyDescent="0.2">
      <c r="AN733" s="99" t="s">
        <v>83</v>
      </c>
      <c r="AO733" s="98" t="e">
        <f>_xll.qlInterestRateIndexFixingDate($AT$1,AP733,Trigger)</f>
        <v>#VALUE!</v>
      </c>
      <c r="AP733" s="98">
        <f>_xll.qlCalendarAdvance(Calendar,AP732,AN733,"f",,Trigger)</f>
        <v>44523</v>
      </c>
      <c r="AQ733" s="98" t="e">
        <f>_xll.qlInterestRateIndexMaturity($AT$1,AP733,Trigger)</f>
        <v>#VALUE!</v>
      </c>
      <c r="AR733" s="242" t="e">
        <f>_xll.qlIndexFixing($AT$1,AO733,TRUE,_xll.ohTrigger(Trigger,Trigger1M))</f>
        <v>#VALUE!</v>
      </c>
      <c r="AS733" s="242" t="e">
        <f>IFERROR(_xll.qlIndexFixing($AT$2,AO733,TRUE,_xll.ohTrigger(Trigger,Trigger1M)),#N/A)</f>
        <v>#N/A</v>
      </c>
    </row>
    <row r="734" spans="40:45" x14ac:dyDescent="0.2">
      <c r="AN734" s="99" t="s">
        <v>83</v>
      </c>
      <c r="AO734" s="98" t="e">
        <f>_xll.qlInterestRateIndexFixingDate($AT$1,AP734,Trigger)</f>
        <v>#VALUE!</v>
      </c>
      <c r="AP734" s="98">
        <f>_xll.qlCalendarAdvance(Calendar,AP733,AN734,"f",,Trigger)</f>
        <v>44530</v>
      </c>
      <c r="AQ734" s="98" t="e">
        <f>_xll.qlInterestRateIndexMaturity($AT$1,AP734,Trigger)</f>
        <v>#VALUE!</v>
      </c>
      <c r="AR734" s="242" t="e">
        <f>_xll.qlIndexFixing($AT$1,AO734,TRUE,_xll.ohTrigger(Trigger,Trigger1M))</f>
        <v>#VALUE!</v>
      </c>
      <c r="AS734" s="242" t="e">
        <f>IFERROR(_xll.qlIndexFixing($AT$2,AO734,TRUE,_xll.ohTrigger(Trigger,Trigger1M)),#N/A)</f>
        <v>#N/A</v>
      </c>
    </row>
    <row r="735" spans="40:45" x14ac:dyDescent="0.2">
      <c r="AN735" s="99" t="s">
        <v>83</v>
      </c>
      <c r="AO735" s="98" t="e">
        <f>_xll.qlInterestRateIndexFixingDate($AT$1,AP735,Trigger)</f>
        <v>#VALUE!</v>
      </c>
      <c r="AP735" s="98">
        <f>_xll.qlCalendarAdvance(Calendar,AP734,AN735,"f",,Trigger)</f>
        <v>44537</v>
      </c>
      <c r="AQ735" s="98" t="e">
        <f>_xll.qlInterestRateIndexMaturity($AT$1,AP735,Trigger)</f>
        <v>#VALUE!</v>
      </c>
      <c r="AR735" s="242" t="e">
        <f>_xll.qlIndexFixing($AT$1,AO735,TRUE,_xll.ohTrigger(Trigger,Trigger1M))</f>
        <v>#VALUE!</v>
      </c>
      <c r="AS735" s="242" t="e">
        <f>IFERROR(_xll.qlIndexFixing($AT$2,AO735,TRUE,_xll.ohTrigger(Trigger,Trigger1M)),#N/A)</f>
        <v>#N/A</v>
      </c>
    </row>
    <row r="736" spans="40:45" x14ac:dyDescent="0.2">
      <c r="AN736" s="99" t="s">
        <v>83</v>
      </c>
      <c r="AO736" s="98" t="e">
        <f>_xll.qlInterestRateIndexFixingDate($AT$1,AP736,Trigger)</f>
        <v>#VALUE!</v>
      </c>
      <c r="AP736" s="98">
        <f>_xll.qlCalendarAdvance(Calendar,AP735,AN736,"f",,Trigger)</f>
        <v>44544</v>
      </c>
      <c r="AQ736" s="98" t="e">
        <f>_xll.qlInterestRateIndexMaturity($AT$1,AP736,Trigger)</f>
        <v>#VALUE!</v>
      </c>
      <c r="AR736" s="242" t="e">
        <f>_xll.qlIndexFixing($AT$1,AO736,TRUE,_xll.ohTrigger(Trigger,Trigger1M))</f>
        <v>#VALUE!</v>
      </c>
      <c r="AS736" s="242" t="e">
        <f>IFERROR(_xll.qlIndexFixing($AT$2,AO736,TRUE,_xll.ohTrigger(Trigger,Trigger1M)),#N/A)</f>
        <v>#N/A</v>
      </c>
    </row>
    <row r="737" spans="40:45" x14ac:dyDescent="0.2">
      <c r="AN737" s="99" t="s">
        <v>83</v>
      </c>
      <c r="AO737" s="98" t="e">
        <f>_xll.qlInterestRateIndexFixingDate($AT$1,AP737,Trigger)</f>
        <v>#VALUE!</v>
      </c>
      <c r="AP737" s="98">
        <f>_xll.qlCalendarAdvance(Calendar,AP736,AN737,"f",,Trigger)</f>
        <v>44551</v>
      </c>
      <c r="AQ737" s="98" t="e">
        <f>_xll.qlInterestRateIndexMaturity($AT$1,AP737,Trigger)</f>
        <v>#VALUE!</v>
      </c>
      <c r="AR737" s="242" t="e">
        <f>_xll.qlIndexFixing($AT$1,AO737,TRUE,_xll.ohTrigger(Trigger,Trigger1M))</f>
        <v>#VALUE!</v>
      </c>
      <c r="AS737" s="242" t="e">
        <f>IFERROR(_xll.qlIndexFixing($AT$2,AO737,TRUE,_xll.ohTrigger(Trigger,Trigger1M)),#N/A)</f>
        <v>#N/A</v>
      </c>
    </row>
    <row r="738" spans="40:45" x14ac:dyDescent="0.2">
      <c r="AN738" s="99" t="s">
        <v>83</v>
      </c>
      <c r="AO738" s="98" t="e">
        <f>_xll.qlInterestRateIndexFixingDate($AT$1,AP738,Trigger)</f>
        <v>#VALUE!</v>
      </c>
      <c r="AP738" s="98">
        <f>_xll.qlCalendarAdvance(Calendar,AP737,AN738,"f",,Trigger)</f>
        <v>44558</v>
      </c>
      <c r="AQ738" s="98" t="e">
        <f>_xll.qlInterestRateIndexMaturity($AT$1,AP738,Trigger)</f>
        <v>#VALUE!</v>
      </c>
      <c r="AR738" s="242" t="e">
        <f>_xll.qlIndexFixing($AT$1,AO738,TRUE,_xll.ohTrigger(Trigger,Trigger1M))</f>
        <v>#VALUE!</v>
      </c>
      <c r="AS738" s="242" t="e">
        <f>IFERROR(_xll.qlIndexFixing($AT$2,AO738,TRUE,_xll.ohTrigger(Trigger,Trigger1M)),#N/A)</f>
        <v>#N/A</v>
      </c>
    </row>
    <row r="739" spans="40:45" x14ac:dyDescent="0.2">
      <c r="AN739" s="99" t="s">
        <v>83</v>
      </c>
      <c r="AO739" s="98" t="e">
        <f>_xll.qlInterestRateIndexFixingDate($AT$1,AP739,Trigger)</f>
        <v>#VALUE!</v>
      </c>
      <c r="AP739" s="98">
        <f>_xll.qlCalendarAdvance(Calendar,AP738,AN739,"f",,Trigger)</f>
        <v>44565</v>
      </c>
      <c r="AQ739" s="98" t="e">
        <f>_xll.qlInterestRateIndexMaturity($AT$1,AP739,Trigger)</f>
        <v>#VALUE!</v>
      </c>
      <c r="AR739" s="242" t="e">
        <f>_xll.qlIndexFixing($AT$1,AO739,TRUE,_xll.ohTrigger(Trigger,Trigger1M))</f>
        <v>#VALUE!</v>
      </c>
      <c r="AS739" s="242" t="e">
        <f>IFERROR(_xll.qlIndexFixing($AT$2,AO739,TRUE,_xll.ohTrigger(Trigger,Trigger1M)),#N/A)</f>
        <v>#N/A</v>
      </c>
    </row>
    <row r="740" spans="40:45" x14ac:dyDescent="0.2">
      <c r="AN740" s="99" t="s">
        <v>83</v>
      </c>
      <c r="AO740" s="98" t="e">
        <f>_xll.qlInterestRateIndexFixingDate($AT$1,AP740,Trigger)</f>
        <v>#VALUE!</v>
      </c>
      <c r="AP740" s="98">
        <f>_xll.qlCalendarAdvance(Calendar,AP739,AN740,"f",,Trigger)</f>
        <v>44572</v>
      </c>
      <c r="AQ740" s="98" t="e">
        <f>_xll.qlInterestRateIndexMaturity($AT$1,AP740,Trigger)</f>
        <v>#VALUE!</v>
      </c>
      <c r="AR740" s="242" t="e">
        <f>_xll.qlIndexFixing($AT$1,AO740,TRUE,_xll.ohTrigger(Trigger,Trigger1M))</f>
        <v>#VALUE!</v>
      </c>
      <c r="AS740" s="242" t="e">
        <f>IFERROR(_xll.qlIndexFixing($AT$2,AO740,TRUE,_xll.ohTrigger(Trigger,Trigger1M)),#N/A)</f>
        <v>#N/A</v>
      </c>
    </row>
    <row r="741" spans="40:45" x14ac:dyDescent="0.2">
      <c r="AN741" s="99" t="s">
        <v>83</v>
      </c>
      <c r="AO741" s="98" t="e">
        <f>_xll.qlInterestRateIndexFixingDate($AT$1,AP741,Trigger)</f>
        <v>#VALUE!</v>
      </c>
      <c r="AP741" s="98">
        <f>_xll.qlCalendarAdvance(Calendar,AP740,AN741,"f",,Trigger)</f>
        <v>44579</v>
      </c>
      <c r="AQ741" s="98" t="e">
        <f>_xll.qlInterestRateIndexMaturity($AT$1,AP741,Trigger)</f>
        <v>#VALUE!</v>
      </c>
      <c r="AR741" s="242" t="e">
        <f>_xll.qlIndexFixing($AT$1,AO741,TRUE,_xll.ohTrigger(Trigger,Trigger1M))</f>
        <v>#VALUE!</v>
      </c>
      <c r="AS741" s="242" t="e">
        <f>IFERROR(_xll.qlIndexFixing($AT$2,AO741,TRUE,_xll.ohTrigger(Trigger,Trigger1M)),#N/A)</f>
        <v>#N/A</v>
      </c>
    </row>
    <row r="742" spans="40:45" x14ac:dyDescent="0.2">
      <c r="AN742" s="99" t="s">
        <v>83</v>
      </c>
      <c r="AO742" s="98" t="e">
        <f>_xll.qlInterestRateIndexFixingDate($AT$1,AP742,Trigger)</f>
        <v>#VALUE!</v>
      </c>
      <c r="AP742" s="98">
        <f>_xll.qlCalendarAdvance(Calendar,AP741,AN742,"f",,Trigger)</f>
        <v>44586</v>
      </c>
      <c r="AQ742" s="98" t="e">
        <f>_xll.qlInterestRateIndexMaturity($AT$1,AP742,Trigger)</f>
        <v>#VALUE!</v>
      </c>
      <c r="AR742" s="242" t="e">
        <f>_xll.qlIndexFixing($AT$1,AO742,TRUE,_xll.ohTrigger(Trigger,Trigger1M))</f>
        <v>#VALUE!</v>
      </c>
      <c r="AS742" s="242" t="e">
        <f>IFERROR(_xll.qlIndexFixing($AT$2,AO742,TRUE,_xll.ohTrigger(Trigger,Trigger1M)),#N/A)</f>
        <v>#N/A</v>
      </c>
    </row>
    <row r="743" spans="40:45" x14ac:dyDescent="0.2">
      <c r="AN743" s="99" t="s">
        <v>83</v>
      </c>
      <c r="AO743" s="98" t="e">
        <f>_xll.qlInterestRateIndexFixingDate($AT$1,AP743,Trigger)</f>
        <v>#VALUE!</v>
      </c>
      <c r="AP743" s="98">
        <f>_xll.qlCalendarAdvance(Calendar,AP742,AN743,"f",,Trigger)</f>
        <v>44593</v>
      </c>
      <c r="AQ743" s="98" t="e">
        <f>_xll.qlInterestRateIndexMaturity($AT$1,AP743,Trigger)</f>
        <v>#VALUE!</v>
      </c>
      <c r="AR743" s="242" t="e">
        <f>_xll.qlIndexFixing($AT$1,AO743,TRUE,_xll.ohTrigger(Trigger,Trigger1M))</f>
        <v>#VALUE!</v>
      </c>
      <c r="AS743" s="242" t="e">
        <f>IFERROR(_xll.qlIndexFixing($AT$2,AO743,TRUE,_xll.ohTrigger(Trigger,Trigger1M)),#N/A)</f>
        <v>#N/A</v>
      </c>
    </row>
    <row r="744" spans="40:45" x14ac:dyDescent="0.2">
      <c r="AN744" s="99" t="s">
        <v>83</v>
      </c>
      <c r="AO744" s="98" t="e">
        <f>_xll.qlInterestRateIndexFixingDate($AT$1,AP744,Trigger)</f>
        <v>#VALUE!</v>
      </c>
      <c r="AP744" s="98">
        <f>_xll.qlCalendarAdvance(Calendar,AP743,AN744,"f",,Trigger)</f>
        <v>44600</v>
      </c>
      <c r="AQ744" s="98" t="e">
        <f>_xll.qlInterestRateIndexMaturity($AT$1,AP744,Trigger)</f>
        <v>#VALUE!</v>
      </c>
      <c r="AR744" s="242" t="e">
        <f>_xll.qlIndexFixing($AT$1,AO744,TRUE,_xll.ohTrigger(Trigger,Trigger1M))</f>
        <v>#VALUE!</v>
      </c>
      <c r="AS744" s="242" t="e">
        <f>IFERROR(_xll.qlIndexFixing($AT$2,AO744,TRUE,_xll.ohTrigger(Trigger,Trigger1M)),#N/A)</f>
        <v>#N/A</v>
      </c>
    </row>
    <row r="745" spans="40:45" x14ac:dyDescent="0.2">
      <c r="AN745" s="99" t="s">
        <v>83</v>
      </c>
      <c r="AO745" s="98" t="e">
        <f>_xll.qlInterestRateIndexFixingDate($AT$1,AP745,Trigger)</f>
        <v>#VALUE!</v>
      </c>
      <c r="AP745" s="98">
        <f>_xll.qlCalendarAdvance(Calendar,AP744,AN745,"f",,Trigger)</f>
        <v>44607</v>
      </c>
      <c r="AQ745" s="98" t="e">
        <f>_xll.qlInterestRateIndexMaturity($AT$1,AP745,Trigger)</f>
        <v>#VALUE!</v>
      </c>
      <c r="AR745" s="242" t="e">
        <f>_xll.qlIndexFixing($AT$1,AO745,TRUE,_xll.ohTrigger(Trigger,Trigger1M))</f>
        <v>#VALUE!</v>
      </c>
      <c r="AS745" s="242" t="e">
        <f>IFERROR(_xll.qlIndexFixing($AT$2,AO745,TRUE,_xll.ohTrigger(Trigger,Trigger1M)),#N/A)</f>
        <v>#N/A</v>
      </c>
    </row>
    <row r="746" spans="40:45" x14ac:dyDescent="0.2">
      <c r="AN746" s="99" t="s">
        <v>83</v>
      </c>
      <c r="AO746" s="98" t="e">
        <f>_xll.qlInterestRateIndexFixingDate($AT$1,AP746,Trigger)</f>
        <v>#VALUE!</v>
      </c>
      <c r="AP746" s="98">
        <f>_xll.qlCalendarAdvance(Calendar,AP745,AN746,"f",,Trigger)</f>
        <v>44614</v>
      </c>
      <c r="AQ746" s="98" t="e">
        <f>_xll.qlInterestRateIndexMaturity($AT$1,AP746,Trigger)</f>
        <v>#VALUE!</v>
      </c>
      <c r="AR746" s="242" t="e">
        <f>_xll.qlIndexFixing($AT$1,AO746,TRUE,_xll.ohTrigger(Trigger,Trigger1M))</f>
        <v>#VALUE!</v>
      </c>
      <c r="AS746" s="242" t="e">
        <f>IFERROR(_xll.qlIndexFixing($AT$2,AO746,TRUE,_xll.ohTrigger(Trigger,Trigger1M)),#N/A)</f>
        <v>#N/A</v>
      </c>
    </row>
    <row r="747" spans="40:45" x14ac:dyDescent="0.2">
      <c r="AN747" s="99" t="s">
        <v>83</v>
      </c>
      <c r="AO747" s="98" t="e">
        <f>_xll.qlInterestRateIndexFixingDate($AT$1,AP747,Trigger)</f>
        <v>#VALUE!</v>
      </c>
      <c r="AP747" s="98">
        <f>_xll.qlCalendarAdvance(Calendar,AP746,AN747,"f",,Trigger)</f>
        <v>44621</v>
      </c>
      <c r="AQ747" s="98" t="e">
        <f>_xll.qlInterestRateIndexMaturity($AT$1,AP747,Trigger)</f>
        <v>#VALUE!</v>
      </c>
      <c r="AR747" s="242" t="e">
        <f>_xll.qlIndexFixing($AT$1,AO747,TRUE,_xll.ohTrigger(Trigger,Trigger1M))</f>
        <v>#VALUE!</v>
      </c>
      <c r="AS747" s="242" t="e">
        <f>IFERROR(_xll.qlIndexFixing($AT$2,AO747,TRUE,_xll.ohTrigger(Trigger,Trigger1M)),#N/A)</f>
        <v>#N/A</v>
      </c>
    </row>
    <row r="748" spans="40:45" x14ac:dyDescent="0.2">
      <c r="AN748" s="99" t="s">
        <v>83</v>
      </c>
      <c r="AO748" s="98" t="e">
        <f>_xll.qlInterestRateIndexFixingDate($AT$1,AP748,Trigger)</f>
        <v>#VALUE!</v>
      </c>
      <c r="AP748" s="98">
        <f>_xll.qlCalendarAdvance(Calendar,AP747,AN748,"f",,Trigger)</f>
        <v>44628</v>
      </c>
      <c r="AQ748" s="98" t="e">
        <f>_xll.qlInterestRateIndexMaturity($AT$1,AP748,Trigger)</f>
        <v>#VALUE!</v>
      </c>
      <c r="AR748" s="242" t="e">
        <f>_xll.qlIndexFixing($AT$1,AO748,TRUE,_xll.ohTrigger(Trigger,Trigger1M))</f>
        <v>#VALUE!</v>
      </c>
      <c r="AS748" s="242" t="e">
        <f>IFERROR(_xll.qlIndexFixing($AT$2,AO748,TRUE,_xll.ohTrigger(Trigger,Trigger1M)),#N/A)</f>
        <v>#N/A</v>
      </c>
    </row>
    <row r="749" spans="40:45" x14ac:dyDescent="0.2">
      <c r="AN749" s="99" t="s">
        <v>83</v>
      </c>
      <c r="AO749" s="98" t="e">
        <f>_xll.qlInterestRateIndexFixingDate($AT$1,AP749,Trigger)</f>
        <v>#VALUE!</v>
      </c>
      <c r="AP749" s="98">
        <f>_xll.qlCalendarAdvance(Calendar,AP748,AN749,"f",,Trigger)</f>
        <v>44635</v>
      </c>
      <c r="AQ749" s="98" t="e">
        <f>_xll.qlInterestRateIndexMaturity($AT$1,AP749,Trigger)</f>
        <v>#VALUE!</v>
      </c>
      <c r="AR749" s="242" t="e">
        <f>_xll.qlIndexFixing($AT$1,AO749,TRUE,_xll.ohTrigger(Trigger,Trigger1M))</f>
        <v>#VALUE!</v>
      </c>
      <c r="AS749" s="242" t="e">
        <f>IFERROR(_xll.qlIndexFixing($AT$2,AO749,TRUE,_xll.ohTrigger(Trigger,Trigger1M)),#N/A)</f>
        <v>#N/A</v>
      </c>
    </row>
    <row r="750" spans="40:45" x14ac:dyDescent="0.2">
      <c r="AN750" s="99" t="s">
        <v>83</v>
      </c>
      <c r="AO750" s="98" t="e">
        <f>_xll.qlInterestRateIndexFixingDate($AT$1,AP750,Trigger)</f>
        <v>#VALUE!</v>
      </c>
      <c r="AP750" s="98">
        <f>_xll.qlCalendarAdvance(Calendar,AP749,AN750,"f",,Trigger)</f>
        <v>44642</v>
      </c>
      <c r="AQ750" s="98" t="e">
        <f>_xll.qlInterestRateIndexMaturity($AT$1,AP750,Trigger)</f>
        <v>#VALUE!</v>
      </c>
      <c r="AR750" s="242" t="e">
        <f>_xll.qlIndexFixing($AT$1,AO750,TRUE,_xll.ohTrigger(Trigger,Trigger1M))</f>
        <v>#VALUE!</v>
      </c>
      <c r="AS750" s="242" t="e">
        <f>IFERROR(_xll.qlIndexFixing($AT$2,AO750,TRUE,_xll.ohTrigger(Trigger,Trigger1M)),#N/A)</f>
        <v>#N/A</v>
      </c>
    </row>
    <row r="751" spans="40:45" x14ac:dyDescent="0.2">
      <c r="AN751" s="99" t="s">
        <v>83</v>
      </c>
      <c r="AO751" s="98" t="e">
        <f>_xll.qlInterestRateIndexFixingDate($AT$1,AP751,Trigger)</f>
        <v>#VALUE!</v>
      </c>
      <c r="AP751" s="98">
        <f>_xll.qlCalendarAdvance(Calendar,AP750,AN751,"f",,Trigger)</f>
        <v>44649</v>
      </c>
      <c r="AQ751" s="98" t="e">
        <f>_xll.qlInterestRateIndexMaturity($AT$1,AP751,Trigger)</f>
        <v>#VALUE!</v>
      </c>
      <c r="AR751" s="242" t="e">
        <f>_xll.qlIndexFixing($AT$1,AO751,TRUE,_xll.ohTrigger(Trigger,Trigger1M))</f>
        <v>#VALUE!</v>
      </c>
      <c r="AS751" s="242" t="e">
        <f>IFERROR(_xll.qlIndexFixing($AT$2,AO751,TRUE,_xll.ohTrigger(Trigger,Trigger1M)),#N/A)</f>
        <v>#N/A</v>
      </c>
    </row>
    <row r="752" spans="40:45" x14ac:dyDescent="0.2">
      <c r="AN752" s="99" t="s">
        <v>83</v>
      </c>
      <c r="AO752" s="98" t="e">
        <f>_xll.qlInterestRateIndexFixingDate($AT$1,AP752,Trigger)</f>
        <v>#VALUE!</v>
      </c>
      <c r="AP752" s="98">
        <f>_xll.qlCalendarAdvance(Calendar,AP751,AN752,"f",,Trigger)</f>
        <v>44656</v>
      </c>
      <c r="AQ752" s="98" t="e">
        <f>_xll.qlInterestRateIndexMaturity($AT$1,AP752,Trigger)</f>
        <v>#VALUE!</v>
      </c>
      <c r="AR752" s="242" t="e">
        <f>_xll.qlIndexFixing($AT$1,AO752,TRUE,_xll.ohTrigger(Trigger,Trigger1M))</f>
        <v>#VALUE!</v>
      </c>
      <c r="AS752" s="242" t="e">
        <f>IFERROR(_xll.qlIndexFixing($AT$2,AO752,TRUE,_xll.ohTrigger(Trigger,Trigger1M)),#N/A)</f>
        <v>#N/A</v>
      </c>
    </row>
    <row r="753" spans="40:45" x14ac:dyDescent="0.2">
      <c r="AN753" s="99" t="s">
        <v>83</v>
      </c>
      <c r="AO753" s="98" t="e">
        <f>_xll.qlInterestRateIndexFixingDate($AT$1,AP753,Trigger)</f>
        <v>#VALUE!</v>
      </c>
      <c r="AP753" s="98">
        <f>_xll.qlCalendarAdvance(Calendar,AP752,AN753,"f",,Trigger)</f>
        <v>44663</v>
      </c>
      <c r="AQ753" s="98" t="e">
        <f>_xll.qlInterestRateIndexMaturity($AT$1,AP753,Trigger)</f>
        <v>#VALUE!</v>
      </c>
      <c r="AR753" s="242" t="e">
        <f>_xll.qlIndexFixing($AT$1,AO753,TRUE,_xll.ohTrigger(Trigger,Trigger1M))</f>
        <v>#VALUE!</v>
      </c>
      <c r="AS753" s="242" t="e">
        <f>IFERROR(_xll.qlIndexFixing($AT$2,AO753,TRUE,_xll.ohTrigger(Trigger,Trigger1M)),#N/A)</f>
        <v>#N/A</v>
      </c>
    </row>
    <row r="754" spans="40:45" x14ac:dyDescent="0.2">
      <c r="AN754" s="99" t="s">
        <v>83</v>
      </c>
      <c r="AO754" s="98" t="e">
        <f>_xll.qlInterestRateIndexFixingDate($AT$1,AP754,Trigger)</f>
        <v>#VALUE!</v>
      </c>
      <c r="AP754" s="98">
        <f>_xll.qlCalendarAdvance(Calendar,AP753,AN754,"f",,Trigger)</f>
        <v>44670</v>
      </c>
      <c r="AQ754" s="98" t="e">
        <f>_xll.qlInterestRateIndexMaturity($AT$1,AP754,Trigger)</f>
        <v>#VALUE!</v>
      </c>
      <c r="AR754" s="242" t="e">
        <f>_xll.qlIndexFixing($AT$1,AO754,TRUE,_xll.ohTrigger(Trigger,Trigger1M))</f>
        <v>#VALUE!</v>
      </c>
      <c r="AS754" s="242" t="e">
        <f>IFERROR(_xll.qlIndexFixing($AT$2,AO754,TRUE,_xll.ohTrigger(Trigger,Trigger1M)),#N/A)</f>
        <v>#N/A</v>
      </c>
    </row>
    <row r="755" spans="40:45" x14ac:dyDescent="0.2">
      <c r="AN755" s="99" t="s">
        <v>83</v>
      </c>
      <c r="AO755" s="98" t="e">
        <f>_xll.qlInterestRateIndexFixingDate($AT$1,AP755,Trigger)</f>
        <v>#VALUE!</v>
      </c>
      <c r="AP755" s="98">
        <f>_xll.qlCalendarAdvance(Calendar,AP754,AN755,"f",,Trigger)</f>
        <v>44677</v>
      </c>
      <c r="AQ755" s="98" t="e">
        <f>_xll.qlInterestRateIndexMaturity($AT$1,AP755,Trigger)</f>
        <v>#VALUE!</v>
      </c>
      <c r="AR755" s="242" t="e">
        <f>_xll.qlIndexFixing($AT$1,AO755,TRUE,_xll.ohTrigger(Trigger,Trigger1M))</f>
        <v>#VALUE!</v>
      </c>
      <c r="AS755" s="242" t="e">
        <f>IFERROR(_xll.qlIndexFixing($AT$2,AO755,TRUE,_xll.ohTrigger(Trigger,Trigger1M)),#N/A)</f>
        <v>#N/A</v>
      </c>
    </row>
    <row r="756" spans="40:45" x14ac:dyDescent="0.2">
      <c r="AN756" s="99" t="s">
        <v>83</v>
      </c>
      <c r="AO756" s="98" t="e">
        <f>_xll.qlInterestRateIndexFixingDate($AT$1,AP756,Trigger)</f>
        <v>#VALUE!</v>
      </c>
      <c r="AP756" s="98">
        <f>_xll.qlCalendarAdvance(Calendar,AP755,AN756,"f",,Trigger)</f>
        <v>44684</v>
      </c>
      <c r="AQ756" s="98" t="e">
        <f>_xll.qlInterestRateIndexMaturity($AT$1,AP756,Trigger)</f>
        <v>#VALUE!</v>
      </c>
      <c r="AR756" s="242" t="e">
        <f>_xll.qlIndexFixing($AT$1,AO756,TRUE,_xll.ohTrigger(Trigger,Trigger1M))</f>
        <v>#VALUE!</v>
      </c>
      <c r="AS756" s="242" t="e">
        <f>IFERROR(_xll.qlIndexFixing($AT$2,AO756,TRUE,_xll.ohTrigger(Trigger,Trigger1M)),#N/A)</f>
        <v>#N/A</v>
      </c>
    </row>
    <row r="757" spans="40:45" x14ac:dyDescent="0.2">
      <c r="AN757" s="99" t="s">
        <v>83</v>
      </c>
      <c r="AO757" s="98" t="e">
        <f>_xll.qlInterestRateIndexFixingDate($AT$1,AP757,Trigger)</f>
        <v>#VALUE!</v>
      </c>
      <c r="AP757" s="98">
        <f>_xll.qlCalendarAdvance(Calendar,AP756,AN757,"f",,Trigger)</f>
        <v>44691</v>
      </c>
      <c r="AQ757" s="98" t="e">
        <f>_xll.qlInterestRateIndexMaturity($AT$1,AP757,Trigger)</f>
        <v>#VALUE!</v>
      </c>
      <c r="AR757" s="242" t="e">
        <f>_xll.qlIndexFixing($AT$1,AO757,TRUE,_xll.ohTrigger(Trigger,Trigger1M))</f>
        <v>#VALUE!</v>
      </c>
      <c r="AS757" s="242" t="e">
        <f>IFERROR(_xll.qlIndexFixing($AT$2,AO757,TRUE,_xll.ohTrigger(Trigger,Trigger1M)),#N/A)</f>
        <v>#N/A</v>
      </c>
    </row>
    <row r="758" spans="40:45" x14ac:dyDescent="0.2">
      <c r="AN758" s="99" t="s">
        <v>83</v>
      </c>
      <c r="AO758" s="98" t="e">
        <f>_xll.qlInterestRateIndexFixingDate($AT$1,AP758,Trigger)</f>
        <v>#VALUE!</v>
      </c>
      <c r="AP758" s="98">
        <f>_xll.qlCalendarAdvance(Calendar,AP757,AN758,"f",,Trigger)</f>
        <v>44698</v>
      </c>
      <c r="AQ758" s="98" t="e">
        <f>_xll.qlInterestRateIndexMaturity($AT$1,AP758,Trigger)</f>
        <v>#VALUE!</v>
      </c>
      <c r="AR758" s="242" t="e">
        <f>_xll.qlIndexFixing($AT$1,AO758,TRUE,_xll.ohTrigger(Trigger,Trigger1M))</f>
        <v>#VALUE!</v>
      </c>
      <c r="AS758" s="242" t="e">
        <f>IFERROR(_xll.qlIndexFixing($AT$2,AO758,TRUE,_xll.ohTrigger(Trigger,Trigger1M)),#N/A)</f>
        <v>#N/A</v>
      </c>
    </row>
    <row r="759" spans="40:45" x14ac:dyDescent="0.2">
      <c r="AN759" s="99" t="s">
        <v>83</v>
      </c>
      <c r="AO759" s="98" t="e">
        <f>_xll.qlInterestRateIndexFixingDate($AT$1,AP759,Trigger)</f>
        <v>#VALUE!</v>
      </c>
      <c r="AP759" s="98">
        <f>_xll.qlCalendarAdvance(Calendar,AP758,AN759,"f",,Trigger)</f>
        <v>44705</v>
      </c>
      <c r="AQ759" s="98" t="e">
        <f>_xll.qlInterestRateIndexMaturity($AT$1,AP759,Trigger)</f>
        <v>#VALUE!</v>
      </c>
      <c r="AR759" s="242" t="e">
        <f>_xll.qlIndexFixing($AT$1,AO759,TRUE,_xll.ohTrigger(Trigger,Trigger1M))</f>
        <v>#VALUE!</v>
      </c>
      <c r="AS759" s="242" t="e">
        <f>IFERROR(_xll.qlIndexFixing($AT$2,AO759,TRUE,_xll.ohTrigger(Trigger,Trigger1M)),#N/A)</f>
        <v>#N/A</v>
      </c>
    </row>
    <row r="760" spans="40:45" x14ac:dyDescent="0.2">
      <c r="AN760" s="99" t="s">
        <v>83</v>
      </c>
      <c r="AO760" s="98" t="e">
        <f>_xll.qlInterestRateIndexFixingDate($AT$1,AP760,Trigger)</f>
        <v>#VALUE!</v>
      </c>
      <c r="AP760" s="98">
        <f>_xll.qlCalendarAdvance(Calendar,AP759,AN760,"f",,Trigger)</f>
        <v>44712</v>
      </c>
      <c r="AQ760" s="98" t="e">
        <f>_xll.qlInterestRateIndexMaturity($AT$1,AP760,Trigger)</f>
        <v>#VALUE!</v>
      </c>
      <c r="AR760" s="242" t="e">
        <f>_xll.qlIndexFixing($AT$1,AO760,TRUE,_xll.ohTrigger(Trigger,Trigger1M))</f>
        <v>#VALUE!</v>
      </c>
      <c r="AS760" s="242" t="e">
        <f>IFERROR(_xll.qlIndexFixing($AT$2,AO760,TRUE,_xll.ohTrigger(Trigger,Trigger1M)),#N/A)</f>
        <v>#N/A</v>
      </c>
    </row>
    <row r="761" spans="40:45" x14ac:dyDescent="0.2">
      <c r="AN761" s="99" t="s">
        <v>83</v>
      </c>
      <c r="AO761" s="98" t="e">
        <f>_xll.qlInterestRateIndexFixingDate($AT$1,AP761,Trigger)</f>
        <v>#VALUE!</v>
      </c>
      <c r="AP761" s="98">
        <f>_xll.qlCalendarAdvance(Calendar,AP760,AN761,"f",,Trigger)</f>
        <v>44719</v>
      </c>
      <c r="AQ761" s="98" t="e">
        <f>_xll.qlInterestRateIndexMaturity($AT$1,AP761,Trigger)</f>
        <v>#VALUE!</v>
      </c>
      <c r="AR761" s="242" t="e">
        <f>_xll.qlIndexFixing($AT$1,AO761,TRUE,_xll.ohTrigger(Trigger,Trigger1M))</f>
        <v>#VALUE!</v>
      </c>
      <c r="AS761" s="242" t="e">
        <f>IFERROR(_xll.qlIndexFixing($AT$2,AO761,TRUE,_xll.ohTrigger(Trigger,Trigger1M)),#N/A)</f>
        <v>#N/A</v>
      </c>
    </row>
    <row r="762" spans="40:45" x14ac:dyDescent="0.2">
      <c r="AN762" s="99" t="s">
        <v>83</v>
      </c>
      <c r="AO762" s="98" t="e">
        <f>_xll.qlInterestRateIndexFixingDate($AT$1,AP762,Trigger)</f>
        <v>#VALUE!</v>
      </c>
      <c r="AP762" s="98">
        <f>_xll.qlCalendarAdvance(Calendar,AP761,AN762,"f",,Trigger)</f>
        <v>44726</v>
      </c>
      <c r="AQ762" s="98" t="e">
        <f>_xll.qlInterestRateIndexMaturity($AT$1,AP762,Trigger)</f>
        <v>#VALUE!</v>
      </c>
      <c r="AR762" s="242" t="e">
        <f>_xll.qlIndexFixing($AT$1,AO762,TRUE,_xll.ohTrigger(Trigger,Trigger1M))</f>
        <v>#VALUE!</v>
      </c>
      <c r="AS762" s="242" t="e">
        <f>IFERROR(_xll.qlIndexFixing($AT$2,AO762,TRUE,_xll.ohTrigger(Trigger,Trigger1M)),#N/A)</f>
        <v>#N/A</v>
      </c>
    </row>
    <row r="763" spans="40:45" x14ac:dyDescent="0.2">
      <c r="AN763" s="99" t="s">
        <v>83</v>
      </c>
      <c r="AO763" s="98" t="e">
        <f>_xll.qlInterestRateIndexFixingDate($AT$1,AP763,Trigger)</f>
        <v>#VALUE!</v>
      </c>
      <c r="AP763" s="98">
        <f>_xll.qlCalendarAdvance(Calendar,AP762,AN763,"f",,Trigger)</f>
        <v>44733</v>
      </c>
      <c r="AQ763" s="98" t="e">
        <f>_xll.qlInterestRateIndexMaturity($AT$1,AP763,Trigger)</f>
        <v>#VALUE!</v>
      </c>
      <c r="AR763" s="242" t="e">
        <f>_xll.qlIndexFixing($AT$1,AO763,TRUE,_xll.ohTrigger(Trigger,Trigger1M))</f>
        <v>#VALUE!</v>
      </c>
      <c r="AS763" s="242" t="e">
        <f>IFERROR(_xll.qlIndexFixing($AT$2,AO763,TRUE,_xll.ohTrigger(Trigger,Trigger1M)),#N/A)</f>
        <v>#N/A</v>
      </c>
    </row>
    <row r="764" spans="40:45" x14ac:dyDescent="0.2">
      <c r="AN764" s="99" t="s">
        <v>83</v>
      </c>
      <c r="AO764" s="98" t="e">
        <f>_xll.qlInterestRateIndexFixingDate($AT$1,AP764,Trigger)</f>
        <v>#VALUE!</v>
      </c>
      <c r="AP764" s="98">
        <f>_xll.qlCalendarAdvance(Calendar,AP763,AN764,"f",,Trigger)</f>
        <v>44740</v>
      </c>
      <c r="AQ764" s="98" t="e">
        <f>_xll.qlInterestRateIndexMaturity($AT$1,AP764,Trigger)</f>
        <v>#VALUE!</v>
      </c>
      <c r="AR764" s="242" t="e">
        <f>_xll.qlIndexFixing($AT$1,AO764,TRUE,_xll.ohTrigger(Trigger,Trigger1M))</f>
        <v>#VALUE!</v>
      </c>
      <c r="AS764" s="242" t="e">
        <f>IFERROR(_xll.qlIndexFixing($AT$2,AO764,TRUE,_xll.ohTrigger(Trigger,Trigger1M)),#N/A)</f>
        <v>#N/A</v>
      </c>
    </row>
    <row r="765" spans="40:45" x14ac:dyDescent="0.2">
      <c r="AN765" s="99" t="s">
        <v>83</v>
      </c>
      <c r="AO765" s="98" t="e">
        <f>_xll.qlInterestRateIndexFixingDate($AT$1,AP765,Trigger)</f>
        <v>#VALUE!</v>
      </c>
      <c r="AP765" s="98">
        <f>_xll.qlCalendarAdvance(Calendar,AP764,AN765,"f",,Trigger)</f>
        <v>44747</v>
      </c>
      <c r="AQ765" s="98" t="e">
        <f>_xll.qlInterestRateIndexMaturity($AT$1,AP765,Trigger)</f>
        <v>#VALUE!</v>
      </c>
      <c r="AR765" s="242" t="e">
        <f>_xll.qlIndexFixing($AT$1,AO765,TRUE,_xll.ohTrigger(Trigger,Trigger1M))</f>
        <v>#VALUE!</v>
      </c>
      <c r="AS765" s="242" t="e">
        <f>IFERROR(_xll.qlIndexFixing($AT$2,AO765,TRUE,_xll.ohTrigger(Trigger,Trigger1M)),#N/A)</f>
        <v>#N/A</v>
      </c>
    </row>
    <row r="766" spans="40:45" x14ac:dyDescent="0.2">
      <c r="AN766" s="99" t="s">
        <v>83</v>
      </c>
      <c r="AO766" s="98" t="e">
        <f>_xll.qlInterestRateIndexFixingDate($AT$1,AP766,Trigger)</f>
        <v>#VALUE!</v>
      </c>
      <c r="AP766" s="98">
        <f>_xll.qlCalendarAdvance(Calendar,AP765,AN766,"f",,Trigger)</f>
        <v>44754</v>
      </c>
      <c r="AQ766" s="98" t="e">
        <f>_xll.qlInterestRateIndexMaturity($AT$1,AP766,Trigger)</f>
        <v>#VALUE!</v>
      </c>
      <c r="AR766" s="242" t="e">
        <f>_xll.qlIndexFixing($AT$1,AO766,TRUE,_xll.ohTrigger(Trigger,Trigger1M))</f>
        <v>#VALUE!</v>
      </c>
      <c r="AS766" s="242" t="e">
        <f>IFERROR(_xll.qlIndexFixing($AT$2,AO766,TRUE,_xll.ohTrigger(Trigger,Trigger1M)),#N/A)</f>
        <v>#N/A</v>
      </c>
    </row>
    <row r="767" spans="40:45" x14ac:dyDescent="0.2">
      <c r="AN767" s="99" t="s">
        <v>83</v>
      </c>
      <c r="AO767" s="98" t="e">
        <f>_xll.qlInterestRateIndexFixingDate($AT$1,AP767,Trigger)</f>
        <v>#VALUE!</v>
      </c>
      <c r="AP767" s="98">
        <f>_xll.qlCalendarAdvance(Calendar,AP766,AN767,"f",,Trigger)</f>
        <v>44761</v>
      </c>
      <c r="AQ767" s="98" t="e">
        <f>_xll.qlInterestRateIndexMaturity($AT$1,AP767,Trigger)</f>
        <v>#VALUE!</v>
      </c>
      <c r="AR767" s="242" t="e">
        <f>_xll.qlIndexFixing($AT$1,AO767,TRUE,_xll.ohTrigger(Trigger,Trigger1M))</f>
        <v>#VALUE!</v>
      </c>
      <c r="AS767" s="242" t="e">
        <f>IFERROR(_xll.qlIndexFixing($AT$2,AO767,TRUE,_xll.ohTrigger(Trigger,Trigger1M)),#N/A)</f>
        <v>#N/A</v>
      </c>
    </row>
    <row r="768" spans="40:45" x14ac:dyDescent="0.2">
      <c r="AN768" s="99" t="s">
        <v>83</v>
      </c>
      <c r="AO768" s="98" t="e">
        <f>_xll.qlInterestRateIndexFixingDate($AT$1,AP768,Trigger)</f>
        <v>#VALUE!</v>
      </c>
      <c r="AP768" s="98">
        <f>_xll.qlCalendarAdvance(Calendar,AP767,AN768,"f",,Trigger)</f>
        <v>44768</v>
      </c>
      <c r="AQ768" s="98" t="e">
        <f>_xll.qlInterestRateIndexMaturity($AT$1,AP768,Trigger)</f>
        <v>#VALUE!</v>
      </c>
      <c r="AR768" s="242" t="e">
        <f>_xll.qlIndexFixing($AT$1,AO768,TRUE,_xll.ohTrigger(Trigger,Trigger1M))</f>
        <v>#VALUE!</v>
      </c>
      <c r="AS768" s="242" t="e">
        <f>IFERROR(_xll.qlIndexFixing($AT$2,AO768,TRUE,_xll.ohTrigger(Trigger,Trigger1M)),#N/A)</f>
        <v>#N/A</v>
      </c>
    </row>
    <row r="769" spans="40:45" x14ac:dyDescent="0.2">
      <c r="AN769" s="99" t="s">
        <v>83</v>
      </c>
      <c r="AO769" s="98" t="e">
        <f>_xll.qlInterestRateIndexFixingDate($AT$1,AP769,Trigger)</f>
        <v>#VALUE!</v>
      </c>
      <c r="AP769" s="98">
        <f>_xll.qlCalendarAdvance(Calendar,AP768,AN769,"f",,Trigger)</f>
        <v>44775</v>
      </c>
      <c r="AQ769" s="98" t="e">
        <f>_xll.qlInterestRateIndexMaturity($AT$1,AP769,Trigger)</f>
        <v>#VALUE!</v>
      </c>
      <c r="AR769" s="242" t="e">
        <f>_xll.qlIndexFixing($AT$1,AO769,TRUE,_xll.ohTrigger(Trigger,Trigger1M))</f>
        <v>#VALUE!</v>
      </c>
      <c r="AS769" s="242" t="e">
        <f>IFERROR(_xll.qlIndexFixing($AT$2,AO769,TRUE,_xll.ohTrigger(Trigger,Trigger1M)),#N/A)</f>
        <v>#N/A</v>
      </c>
    </row>
    <row r="770" spans="40:45" x14ac:dyDescent="0.2">
      <c r="AN770" s="99" t="s">
        <v>83</v>
      </c>
      <c r="AO770" s="98" t="e">
        <f>_xll.qlInterestRateIndexFixingDate($AT$1,AP770,Trigger)</f>
        <v>#VALUE!</v>
      </c>
      <c r="AP770" s="98">
        <f>_xll.qlCalendarAdvance(Calendar,AP769,AN770,"f",,Trigger)</f>
        <v>44782</v>
      </c>
      <c r="AQ770" s="98" t="e">
        <f>_xll.qlInterestRateIndexMaturity($AT$1,AP770,Trigger)</f>
        <v>#VALUE!</v>
      </c>
      <c r="AR770" s="242" t="e">
        <f>_xll.qlIndexFixing($AT$1,AO770,TRUE,_xll.ohTrigger(Trigger,Trigger1M))</f>
        <v>#VALUE!</v>
      </c>
      <c r="AS770" s="242" t="e">
        <f>IFERROR(_xll.qlIndexFixing($AT$2,AO770,TRUE,_xll.ohTrigger(Trigger,Trigger1M)),#N/A)</f>
        <v>#N/A</v>
      </c>
    </row>
    <row r="771" spans="40:45" x14ac:dyDescent="0.2">
      <c r="AN771" s="99" t="s">
        <v>83</v>
      </c>
      <c r="AO771" s="98" t="e">
        <f>_xll.qlInterestRateIndexFixingDate($AT$1,AP771,Trigger)</f>
        <v>#VALUE!</v>
      </c>
      <c r="AP771" s="98">
        <f>_xll.qlCalendarAdvance(Calendar,AP770,AN771,"f",,Trigger)</f>
        <v>44789</v>
      </c>
      <c r="AQ771" s="98" t="e">
        <f>_xll.qlInterestRateIndexMaturity($AT$1,AP771,Trigger)</f>
        <v>#VALUE!</v>
      </c>
      <c r="AR771" s="242" t="e">
        <f>_xll.qlIndexFixing($AT$1,AO771,TRUE,_xll.ohTrigger(Trigger,Trigger1M))</f>
        <v>#VALUE!</v>
      </c>
      <c r="AS771" s="242" t="e">
        <f>IFERROR(_xll.qlIndexFixing($AT$2,AO771,TRUE,_xll.ohTrigger(Trigger,Trigger1M)),#N/A)</f>
        <v>#N/A</v>
      </c>
    </row>
    <row r="772" spans="40:45" x14ac:dyDescent="0.2">
      <c r="AN772" s="99" t="s">
        <v>83</v>
      </c>
      <c r="AO772" s="98" t="e">
        <f>_xll.qlInterestRateIndexFixingDate($AT$1,AP772,Trigger)</f>
        <v>#VALUE!</v>
      </c>
      <c r="AP772" s="98">
        <f>_xll.qlCalendarAdvance(Calendar,AP771,AN772,"f",,Trigger)</f>
        <v>44796</v>
      </c>
      <c r="AQ772" s="98" t="e">
        <f>_xll.qlInterestRateIndexMaturity($AT$1,AP772,Trigger)</f>
        <v>#VALUE!</v>
      </c>
      <c r="AR772" s="242" t="e">
        <f>_xll.qlIndexFixing($AT$1,AO772,TRUE,_xll.ohTrigger(Trigger,Trigger1M))</f>
        <v>#VALUE!</v>
      </c>
      <c r="AS772" s="242" t="e">
        <f>IFERROR(_xll.qlIndexFixing($AT$2,AO772,TRUE,_xll.ohTrigger(Trigger,Trigger1M)),#N/A)</f>
        <v>#N/A</v>
      </c>
    </row>
    <row r="773" spans="40:45" x14ac:dyDescent="0.2">
      <c r="AN773" s="99" t="s">
        <v>83</v>
      </c>
      <c r="AO773" s="98" t="e">
        <f>_xll.qlInterestRateIndexFixingDate($AT$1,AP773,Trigger)</f>
        <v>#VALUE!</v>
      </c>
      <c r="AP773" s="98">
        <f>_xll.qlCalendarAdvance(Calendar,AP772,AN773,"f",,Trigger)</f>
        <v>44803</v>
      </c>
      <c r="AQ773" s="98" t="e">
        <f>_xll.qlInterestRateIndexMaturity($AT$1,AP773,Trigger)</f>
        <v>#VALUE!</v>
      </c>
      <c r="AR773" s="242" t="e">
        <f>_xll.qlIndexFixing($AT$1,AO773,TRUE,_xll.ohTrigger(Trigger,Trigger1M))</f>
        <v>#VALUE!</v>
      </c>
      <c r="AS773" s="242" t="e">
        <f>IFERROR(_xll.qlIndexFixing($AT$2,AO773,TRUE,_xll.ohTrigger(Trigger,Trigger1M)),#N/A)</f>
        <v>#N/A</v>
      </c>
    </row>
    <row r="774" spans="40:45" x14ac:dyDescent="0.2">
      <c r="AN774" s="99" t="s">
        <v>83</v>
      </c>
      <c r="AO774" s="98" t="e">
        <f>_xll.qlInterestRateIndexFixingDate($AT$1,AP774,Trigger)</f>
        <v>#VALUE!</v>
      </c>
      <c r="AP774" s="98">
        <f>_xll.qlCalendarAdvance(Calendar,AP773,AN774,"f",,Trigger)</f>
        <v>44810</v>
      </c>
      <c r="AQ774" s="98" t="e">
        <f>_xll.qlInterestRateIndexMaturity($AT$1,AP774,Trigger)</f>
        <v>#VALUE!</v>
      </c>
      <c r="AR774" s="242" t="e">
        <f>_xll.qlIndexFixing($AT$1,AO774,TRUE,_xll.ohTrigger(Trigger,Trigger1M))</f>
        <v>#VALUE!</v>
      </c>
      <c r="AS774" s="242" t="e">
        <f>IFERROR(_xll.qlIndexFixing($AT$2,AO774,TRUE,_xll.ohTrigger(Trigger,Trigger1M)),#N/A)</f>
        <v>#N/A</v>
      </c>
    </row>
    <row r="775" spans="40:45" x14ac:dyDescent="0.2">
      <c r="AN775" s="99" t="s">
        <v>83</v>
      </c>
      <c r="AO775" s="98" t="e">
        <f>_xll.qlInterestRateIndexFixingDate($AT$1,AP775,Trigger)</f>
        <v>#VALUE!</v>
      </c>
      <c r="AP775" s="98">
        <f>_xll.qlCalendarAdvance(Calendar,AP774,AN775,"f",,Trigger)</f>
        <v>44817</v>
      </c>
      <c r="AQ775" s="98" t="e">
        <f>_xll.qlInterestRateIndexMaturity($AT$1,AP775,Trigger)</f>
        <v>#VALUE!</v>
      </c>
      <c r="AR775" s="242" t="e">
        <f>_xll.qlIndexFixing($AT$1,AO775,TRUE,_xll.ohTrigger(Trigger,Trigger1M))</f>
        <v>#VALUE!</v>
      </c>
      <c r="AS775" s="242" t="e">
        <f>IFERROR(_xll.qlIndexFixing($AT$2,AO775,TRUE,_xll.ohTrigger(Trigger,Trigger1M)),#N/A)</f>
        <v>#N/A</v>
      </c>
    </row>
    <row r="776" spans="40:45" x14ac:dyDescent="0.2">
      <c r="AN776" s="99" t="s">
        <v>83</v>
      </c>
      <c r="AO776" s="98" t="e">
        <f>_xll.qlInterestRateIndexFixingDate($AT$1,AP776,Trigger)</f>
        <v>#VALUE!</v>
      </c>
      <c r="AP776" s="98">
        <f>_xll.qlCalendarAdvance(Calendar,AP775,AN776,"f",,Trigger)</f>
        <v>44824</v>
      </c>
      <c r="AQ776" s="98" t="e">
        <f>_xll.qlInterestRateIndexMaturity($AT$1,AP776,Trigger)</f>
        <v>#VALUE!</v>
      </c>
      <c r="AR776" s="242" t="e">
        <f>_xll.qlIndexFixing($AT$1,AO776,TRUE,_xll.ohTrigger(Trigger,Trigger1M))</f>
        <v>#VALUE!</v>
      </c>
      <c r="AS776" s="242" t="e">
        <f>IFERROR(_xll.qlIndexFixing($AT$2,AO776,TRUE,_xll.ohTrigger(Trigger,Trigger1M)),#N/A)</f>
        <v>#N/A</v>
      </c>
    </row>
    <row r="777" spans="40:45" x14ac:dyDescent="0.2">
      <c r="AN777" s="99" t="s">
        <v>83</v>
      </c>
      <c r="AO777" s="98" t="e">
        <f>_xll.qlInterestRateIndexFixingDate($AT$1,AP777,Trigger)</f>
        <v>#VALUE!</v>
      </c>
      <c r="AP777" s="98">
        <f>_xll.qlCalendarAdvance(Calendar,AP776,AN777,"f",,Trigger)</f>
        <v>44831</v>
      </c>
      <c r="AQ777" s="98" t="e">
        <f>_xll.qlInterestRateIndexMaturity($AT$1,AP777,Trigger)</f>
        <v>#VALUE!</v>
      </c>
      <c r="AR777" s="242" t="e">
        <f>_xll.qlIndexFixing($AT$1,AO777,TRUE,_xll.ohTrigger(Trigger,Trigger1M))</f>
        <v>#VALUE!</v>
      </c>
      <c r="AS777" s="242" t="e">
        <f>IFERROR(_xll.qlIndexFixing($AT$2,AO777,TRUE,_xll.ohTrigger(Trigger,Trigger1M)),#N/A)</f>
        <v>#N/A</v>
      </c>
    </row>
    <row r="778" spans="40:45" x14ac:dyDescent="0.2">
      <c r="AN778" s="99" t="s">
        <v>83</v>
      </c>
      <c r="AO778" s="98" t="e">
        <f>_xll.qlInterestRateIndexFixingDate($AT$1,AP778,Trigger)</f>
        <v>#VALUE!</v>
      </c>
      <c r="AP778" s="98">
        <f>_xll.qlCalendarAdvance(Calendar,AP777,AN778,"f",,Trigger)</f>
        <v>44838</v>
      </c>
      <c r="AQ778" s="98" t="e">
        <f>_xll.qlInterestRateIndexMaturity($AT$1,AP778,Trigger)</f>
        <v>#VALUE!</v>
      </c>
      <c r="AR778" s="242" t="e">
        <f>_xll.qlIndexFixing($AT$1,AO778,TRUE,_xll.ohTrigger(Trigger,Trigger1M))</f>
        <v>#VALUE!</v>
      </c>
      <c r="AS778" s="242" t="e">
        <f>IFERROR(_xll.qlIndexFixing($AT$2,AO778,TRUE,_xll.ohTrigger(Trigger,Trigger1M)),#N/A)</f>
        <v>#N/A</v>
      </c>
    </row>
    <row r="779" spans="40:45" x14ac:dyDescent="0.2">
      <c r="AN779" s="99" t="s">
        <v>83</v>
      </c>
      <c r="AO779" s="98" t="e">
        <f>_xll.qlInterestRateIndexFixingDate($AT$1,AP779,Trigger)</f>
        <v>#VALUE!</v>
      </c>
      <c r="AP779" s="98">
        <f>_xll.qlCalendarAdvance(Calendar,AP778,AN779,"f",,Trigger)</f>
        <v>44845</v>
      </c>
      <c r="AQ779" s="98" t="e">
        <f>_xll.qlInterestRateIndexMaturity($AT$1,AP779,Trigger)</f>
        <v>#VALUE!</v>
      </c>
      <c r="AR779" s="242" t="e">
        <f>_xll.qlIndexFixing($AT$1,AO779,TRUE,_xll.ohTrigger(Trigger,Trigger1M))</f>
        <v>#VALUE!</v>
      </c>
      <c r="AS779" s="242" t="e">
        <f>IFERROR(_xll.qlIndexFixing($AT$2,AO779,TRUE,_xll.ohTrigger(Trigger,Trigger1M)),#N/A)</f>
        <v>#N/A</v>
      </c>
    </row>
    <row r="780" spans="40:45" x14ac:dyDescent="0.2">
      <c r="AN780" s="99" t="s">
        <v>83</v>
      </c>
      <c r="AO780" s="98" t="e">
        <f>_xll.qlInterestRateIndexFixingDate($AT$1,AP780,Trigger)</f>
        <v>#VALUE!</v>
      </c>
      <c r="AP780" s="98">
        <f>_xll.qlCalendarAdvance(Calendar,AP779,AN780,"f",,Trigger)</f>
        <v>44852</v>
      </c>
      <c r="AQ780" s="98" t="e">
        <f>_xll.qlInterestRateIndexMaturity($AT$1,AP780,Trigger)</f>
        <v>#VALUE!</v>
      </c>
      <c r="AR780" s="242" t="e">
        <f>_xll.qlIndexFixing($AT$1,AO780,TRUE,_xll.ohTrigger(Trigger,Trigger1M))</f>
        <v>#VALUE!</v>
      </c>
      <c r="AS780" s="242" t="e">
        <f>IFERROR(_xll.qlIndexFixing($AT$2,AO780,TRUE,_xll.ohTrigger(Trigger,Trigger1M)),#N/A)</f>
        <v>#N/A</v>
      </c>
    </row>
    <row r="781" spans="40:45" x14ac:dyDescent="0.2">
      <c r="AN781" s="99" t="s">
        <v>83</v>
      </c>
      <c r="AO781" s="98" t="e">
        <f>_xll.qlInterestRateIndexFixingDate($AT$1,AP781,Trigger)</f>
        <v>#VALUE!</v>
      </c>
      <c r="AP781" s="98">
        <f>_xll.qlCalendarAdvance(Calendar,AP780,AN781,"f",,Trigger)</f>
        <v>44859</v>
      </c>
      <c r="AQ781" s="98" t="e">
        <f>_xll.qlInterestRateIndexMaturity($AT$1,AP781,Trigger)</f>
        <v>#VALUE!</v>
      </c>
      <c r="AR781" s="242" t="e">
        <f>_xll.qlIndexFixing($AT$1,AO781,TRUE,_xll.ohTrigger(Trigger,Trigger1M))</f>
        <v>#VALUE!</v>
      </c>
      <c r="AS781" s="242" t="e">
        <f>IFERROR(_xll.qlIndexFixing($AT$2,AO781,TRUE,_xll.ohTrigger(Trigger,Trigger1M)),#N/A)</f>
        <v>#N/A</v>
      </c>
    </row>
    <row r="782" spans="40:45" x14ac:dyDescent="0.2">
      <c r="AN782" s="99" t="s">
        <v>83</v>
      </c>
      <c r="AO782" s="98" t="e">
        <f>_xll.qlInterestRateIndexFixingDate($AT$1,AP782,Trigger)</f>
        <v>#VALUE!</v>
      </c>
      <c r="AP782" s="98">
        <f>_xll.qlCalendarAdvance(Calendar,AP781,AN782,"f",,Trigger)</f>
        <v>44866</v>
      </c>
      <c r="AQ782" s="98" t="e">
        <f>_xll.qlInterestRateIndexMaturity($AT$1,AP782,Trigger)</f>
        <v>#VALUE!</v>
      </c>
      <c r="AR782" s="242" t="e">
        <f>_xll.qlIndexFixing($AT$1,AO782,TRUE,_xll.ohTrigger(Trigger,Trigger1M))</f>
        <v>#VALUE!</v>
      </c>
      <c r="AS782" s="242" t="e">
        <f>IFERROR(_xll.qlIndexFixing($AT$2,AO782,TRUE,_xll.ohTrigger(Trigger,Trigger1M)),#N/A)</f>
        <v>#N/A</v>
      </c>
    </row>
    <row r="783" spans="40:45" x14ac:dyDescent="0.2">
      <c r="AN783" s="99" t="s">
        <v>83</v>
      </c>
      <c r="AO783" s="98" t="e">
        <f>_xll.qlInterestRateIndexFixingDate($AT$1,AP783,Trigger)</f>
        <v>#VALUE!</v>
      </c>
      <c r="AP783" s="98">
        <f>_xll.qlCalendarAdvance(Calendar,AP782,AN783,"f",,Trigger)</f>
        <v>44873</v>
      </c>
      <c r="AQ783" s="98" t="e">
        <f>_xll.qlInterestRateIndexMaturity($AT$1,AP783,Trigger)</f>
        <v>#VALUE!</v>
      </c>
      <c r="AR783" s="242" t="e">
        <f>_xll.qlIndexFixing($AT$1,AO783,TRUE,_xll.ohTrigger(Trigger,Trigger1M))</f>
        <v>#VALUE!</v>
      </c>
      <c r="AS783" s="242" t="e">
        <f>IFERROR(_xll.qlIndexFixing($AT$2,AO783,TRUE,_xll.ohTrigger(Trigger,Trigger1M)),#N/A)</f>
        <v>#N/A</v>
      </c>
    </row>
    <row r="784" spans="40:45" x14ac:dyDescent="0.2">
      <c r="AN784" s="99" t="s">
        <v>83</v>
      </c>
      <c r="AO784" s="98" t="e">
        <f>_xll.qlInterestRateIndexFixingDate($AT$1,AP784,Trigger)</f>
        <v>#VALUE!</v>
      </c>
      <c r="AP784" s="98">
        <f>_xll.qlCalendarAdvance(Calendar,AP783,AN784,"f",,Trigger)</f>
        <v>44880</v>
      </c>
      <c r="AQ784" s="98" t="e">
        <f>_xll.qlInterestRateIndexMaturity($AT$1,AP784,Trigger)</f>
        <v>#VALUE!</v>
      </c>
      <c r="AR784" s="242" t="e">
        <f>_xll.qlIndexFixing($AT$1,AO784,TRUE,_xll.ohTrigger(Trigger,Trigger1M))</f>
        <v>#VALUE!</v>
      </c>
      <c r="AS784" s="242" t="e">
        <f>IFERROR(_xll.qlIndexFixing($AT$2,AO784,TRUE,_xll.ohTrigger(Trigger,Trigger1M)),#N/A)</f>
        <v>#N/A</v>
      </c>
    </row>
    <row r="785" spans="40:45" x14ac:dyDescent="0.2">
      <c r="AN785" s="99" t="s">
        <v>83</v>
      </c>
      <c r="AO785" s="98" t="e">
        <f>_xll.qlInterestRateIndexFixingDate($AT$1,AP785,Trigger)</f>
        <v>#VALUE!</v>
      </c>
      <c r="AP785" s="98">
        <f>_xll.qlCalendarAdvance(Calendar,AP784,AN785,"f",,Trigger)</f>
        <v>44887</v>
      </c>
      <c r="AQ785" s="98" t="e">
        <f>_xll.qlInterestRateIndexMaturity($AT$1,AP785,Trigger)</f>
        <v>#VALUE!</v>
      </c>
      <c r="AR785" s="242" t="e">
        <f>_xll.qlIndexFixing($AT$1,AO785,TRUE,_xll.ohTrigger(Trigger,Trigger1M))</f>
        <v>#VALUE!</v>
      </c>
      <c r="AS785" s="242" t="e">
        <f>IFERROR(_xll.qlIndexFixing($AT$2,AO785,TRUE,_xll.ohTrigger(Trigger,Trigger1M)),#N/A)</f>
        <v>#N/A</v>
      </c>
    </row>
    <row r="786" spans="40:45" x14ac:dyDescent="0.2">
      <c r="AN786" s="99" t="s">
        <v>83</v>
      </c>
      <c r="AO786" s="98" t="e">
        <f>_xll.qlInterestRateIndexFixingDate($AT$1,AP786,Trigger)</f>
        <v>#VALUE!</v>
      </c>
      <c r="AP786" s="98">
        <f>_xll.qlCalendarAdvance(Calendar,AP785,AN786,"f",,Trigger)</f>
        <v>44894</v>
      </c>
      <c r="AQ786" s="98" t="e">
        <f>_xll.qlInterestRateIndexMaturity($AT$1,AP786,Trigger)</f>
        <v>#VALUE!</v>
      </c>
      <c r="AR786" s="242" t="e">
        <f>_xll.qlIndexFixing($AT$1,AO786,TRUE,_xll.ohTrigger(Trigger,Trigger1M))</f>
        <v>#VALUE!</v>
      </c>
      <c r="AS786" s="242" t="e">
        <f>IFERROR(_xll.qlIndexFixing($AT$2,AO786,TRUE,_xll.ohTrigger(Trigger,Trigger1M)),#N/A)</f>
        <v>#N/A</v>
      </c>
    </row>
    <row r="787" spans="40:45" x14ac:dyDescent="0.2">
      <c r="AN787" s="99" t="s">
        <v>83</v>
      </c>
      <c r="AO787" s="98" t="e">
        <f>_xll.qlInterestRateIndexFixingDate($AT$1,AP787,Trigger)</f>
        <v>#VALUE!</v>
      </c>
      <c r="AP787" s="98">
        <f>_xll.qlCalendarAdvance(Calendar,AP786,AN787,"f",,Trigger)</f>
        <v>44901</v>
      </c>
      <c r="AQ787" s="98" t="e">
        <f>_xll.qlInterestRateIndexMaturity($AT$1,AP787,Trigger)</f>
        <v>#VALUE!</v>
      </c>
      <c r="AR787" s="242" t="e">
        <f>_xll.qlIndexFixing($AT$1,AO787,TRUE,_xll.ohTrigger(Trigger,Trigger1M))</f>
        <v>#VALUE!</v>
      </c>
      <c r="AS787" s="242" t="e">
        <f>IFERROR(_xll.qlIndexFixing($AT$2,AO787,TRUE,_xll.ohTrigger(Trigger,Trigger1M)),#N/A)</f>
        <v>#N/A</v>
      </c>
    </row>
    <row r="788" spans="40:45" x14ac:dyDescent="0.2">
      <c r="AN788" s="99" t="s">
        <v>83</v>
      </c>
      <c r="AO788" s="98" t="e">
        <f>_xll.qlInterestRateIndexFixingDate($AT$1,AP788,Trigger)</f>
        <v>#VALUE!</v>
      </c>
      <c r="AP788" s="98">
        <f>_xll.qlCalendarAdvance(Calendar,AP787,AN788,"f",,Trigger)</f>
        <v>44908</v>
      </c>
      <c r="AQ788" s="98" t="e">
        <f>_xll.qlInterestRateIndexMaturity($AT$1,AP788,Trigger)</f>
        <v>#VALUE!</v>
      </c>
      <c r="AR788" s="242" t="e">
        <f>_xll.qlIndexFixing($AT$1,AO788,TRUE,_xll.ohTrigger(Trigger,Trigger1M))</f>
        <v>#VALUE!</v>
      </c>
      <c r="AS788" s="242" t="e">
        <f>IFERROR(_xll.qlIndexFixing($AT$2,AO788,TRUE,_xll.ohTrigger(Trigger,Trigger1M)),#N/A)</f>
        <v>#N/A</v>
      </c>
    </row>
    <row r="789" spans="40:45" x14ac:dyDescent="0.2">
      <c r="AN789" s="99" t="s">
        <v>83</v>
      </c>
      <c r="AO789" s="98" t="e">
        <f>_xll.qlInterestRateIndexFixingDate($AT$1,AP789,Trigger)</f>
        <v>#VALUE!</v>
      </c>
      <c r="AP789" s="98">
        <f>_xll.qlCalendarAdvance(Calendar,AP788,AN789,"f",,Trigger)</f>
        <v>44915</v>
      </c>
      <c r="AQ789" s="98" t="e">
        <f>_xll.qlInterestRateIndexMaturity($AT$1,AP789,Trigger)</f>
        <v>#VALUE!</v>
      </c>
      <c r="AR789" s="242" t="e">
        <f>_xll.qlIndexFixing($AT$1,AO789,TRUE,_xll.ohTrigger(Trigger,Trigger1M))</f>
        <v>#VALUE!</v>
      </c>
      <c r="AS789" s="242" t="e">
        <f>IFERROR(_xll.qlIndexFixing($AT$2,AO789,TRUE,_xll.ohTrigger(Trigger,Trigger1M)),#N/A)</f>
        <v>#N/A</v>
      </c>
    </row>
    <row r="790" spans="40:45" x14ac:dyDescent="0.2">
      <c r="AN790" s="99" t="s">
        <v>83</v>
      </c>
      <c r="AO790" s="98" t="e">
        <f>_xll.qlInterestRateIndexFixingDate($AT$1,AP790,Trigger)</f>
        <v>#VALUE!</v>
      </c>
      <c r="AP790" s="98">
        <f>_xll.qlCalendarAdvance(Calendar,AP789,AN790,"f",,Trigger)</f>
        <v>44922</v>
      </c>
      <c r="AQ790" s="98" t="e">
        <f>_xll.qlInterestRateIndexMaturity($AT$1,AP790,Trigger)</f>
        <v>#VALUE!</v>
      </c>
      <c r="AR790" s="242" t="e">
        <f>_xll.qlIndexFixing($AT$1,AO790,TRUE,_xll.ohTrigger(Trigger,Trigger1M))</f>
        <v>#VALUE!</v>
      </c>
      <c r="AS790" s="242" t="e">
        <f>IFERROR(_xll.qlIndexFixing($AT$2,AO790,TRUE,_xll.ohTrigger(Trigger,Trigger1M)),#N/A)</f>
        <v>#N/A</v>
      </c>
    </row>
    <row r="791" spans="40:45" x14ac:dyDescent="0.2">
      <c r="AN791" s="99" t="s">
        <v>83</v>
      </c>
      <c r="AO791" s="98" t="e">
        <f>_xll.qlInterestRateIndexFixingDate($AT$1,AP791,Trigger)</f>
        <v>#VALUE!</v>
      </c>
      <c r="AP791" s="98">
        <f>_xll.qlCalendarAdvance(Calendar,AP790,AN791,"f",,Trigger)</f>
        <v>44929</v>
      </c>
      <c r="AQ791" s="98" t="e">
        <f>_xll.qlInterestRateIndexMaturity($AT$1,AP791,Trigger)</f>
        <v>#VALUE!</v>
      </c>
      <c r="AR791" s="242" t="e">
        <f>_xll.qlIndexFixing($AT$1,AO791,TRUE,_xll.ohTrigger(Trigger,Trigger1M))</f>
        <v>#VALUE!</v>
      </c>
      <c r="AS791" s="242" t="e">
        <f>IFERROR(_xll.qlIndexFixing($AT$2,AO791,TRUE,_xll.ohTrigger(Trigger,Trigger1M)),#N/A)</f>
        <v>#N/A</v>
      </c>
    </row>
    <row r="792" spans="40:45" x14ac:dyDescent="0.2">
      <c r="AN792" s="99" t="s">
        <v>83</v>
      </c>
      <c r="AO792" s="98" t="e">
        <f>_xll.qlInterestRateIndexFixingDate($AT$1,AP792,Trigger)</f>
        <v>#VALUE!</v>
      </c>
      <c r="AP792" s="98">
        <f>_xll.qlCalendarAdvance(Calendar,AP791,AN792,"f",,Trigger)</f>
        <v>44936</v>
      </c>
      <c r="AQ792" s="98" t="e">
        <f>_xll.qlInterestRateIndexMaturity($AT$1,AP792,Trigger)</f>
        <v>#VALUE!</v>
      </c>
      <c r="AR792" s="242" t="e">
        <f>_xll.qlIndexFixing($AT$1,AO792,TRUE,_xll.ohTrigger(Trigger,Trigger1M))</f>
        <v>#VALUE!</v>
      </c>
      <c r="AS792" s="242" t="e">
        <f>IFERROR(_xll.qlIndexFixing($AT$2,AO792,TRUE,_xll.ohTrigger(Trigger,Trigger1M)),#N/A)</f>
        <v>#N/A</v>
      </c>
    </row>
    <row r="793" spans="40:45" x14ac:dyDescent="0.2">
      <c r="AN793" s="99" t="s">
        <v>83</v>
      </c>
      <c r="AO793" s="98" t="e">
        <f>_xll.qlInterestRateIndexFixingDate($AT$1,AP793,Trigger)</f>
        <v>#VALUE!</v>
      </c>
      <c r="AP793" s="98">
        <f>_xll.qlCalendarAdvance(Calendar,AP792,AN793,"f",,Trigger)</f>
        <v>44943</v>
      </c>
      <c r="AQ793" s="98" t="e">
        <f>_xll.qlInterestRateIndexMaturity($AT$1,AP793,Trigger)</f>
        <v>#VALUE!</v>
      </c>
      <c r="AR793" s="242" t="e">
        <f>_xll.qlIndexFixing($AT$1,AO793,TRUE,_xll.ohTrigger(Trigger,Trigger1M))</f>
        <v>#VALUE!</v>
      </c>
      <c r="AS793" s="242" t="e">
        <f>IFERROR(_xll.qlIndexFixing($AT$2,AO793,TRUE,_xll.ohTrigger(Trigger,Trigger1M)),#N/A)</f>
        <v>#N/A</v>
      </c>
    </row>
    <row r="794" spans="40:45" x14ac:dyDescent="0.2">
      <c r="AN794" s="99" t="s">
        <v>83</v>
      </c>
      <c r="AO794" s="98" t="e">
        <f>_xll.qlInterestRateIndexFixingDate($AT$1,AP794,Trigger)</f>
        <v>#VALUE!</v>
      </c>
      <c r="AP794" s="98">
        <f>_xll.qlCalendarAdvance(Calendar,AP793,AN794,"f",,Trigger)</f>
        <v>44950</v>
      </c>
      <c r="AQ794" s="98" t="e">
        <f>_xll.qlInterestRateIndexMaturity($AT$1,AP794,Trigger)</f>
        <v>#VALUE!</v>
      </c>
      <c r="AR794" s="242" t="e">
        <f>_xll.qlIndexFixing($AT$1,AO794,TRUE,_xll.ohTrigger(Trigger,Trigger1M))</f>
        <v>#VALUE!</v>
      </c>
      <c r="AS794" s="242" t="e">
        <f>IFERROR(_xll.qlIndexFixing($AT$2,AO794,TRUE,_xll.ohTrigger(Trigger,Trigger1M)),#N/A)</f>
        <v>#N/A</v>
      </c>
    </row>
    <row r="795" spans="40:45" x14ac:dyDescent="0.2">
      <c r="AN795" s="99" t="s">
        <v>83</v>
      </c>
      <c r="AO795" s="98" t="e">
        <f>_xll.qlInterestRateIndexFixingDate($AT$1,AP795,Trigger)</f>
        <v>#VALUE!</v>
      </c>
      <c r="AP795" s="98">
        <f>_xll.qlCalendarAdvance(Calendar,AP794,AN795,"f",,Trigger)</f>
        <v>44957</v>
      </c>
      <c r="AQ795" s="98" t="e">
        <f>_xll.qlInterestRateIndexMaturity($AT$1,AP795,Trigger)</f>
        <v>#VALUE!</v>
      </c>
      <c r="AR795" s="242" t="e">
        <f>_xll.qlIndexFixing($AT$1,AO795,TRUE,_xll.ohTrigger(Trigger,Trigger1M))</f>
        <v>#VALUE!</v>
      </c>
      <c r="AS795" s="242" t="e">
        <f>IFERROR(_xll.qlIndexFixing($AT$2,AO795,TRUE,_xll.ohTrigger(Trigger,Trigger1M)),#N/A)</f>
        <v>#N/A</v>
      </c>
    </row>
    <row r="796" spans="40:45" x14ac:dyDescent="0.2">
      <c r="AN796" s="99" t="s">
        <v>83</v>
      </c>
      <c r="AO796" s="98" t="e">
        <f>_xll.qlInterestRateIndexFixingDate($AT$1,AP796,Trigger)</f>
        <v>#VALUE!</v>
      </c>
      <c r="AP796" s="98">
        <f>_xll.qlCalendarAdvance(Calendar,AP795,AN796,"f",,Trigger)</f>
        <v>44964</v>
      </c>
      <c r="AQ796" s="98" t="e">
        <f>_xll.qlInterestRateIndexMaturity($AT$1,AP796,Trigger)</f>
        <v>#VALUE!</v>
      </c>
      <c r="AR796" s="242" t="e">
        <f>_xll.qlIndexFixing($AT$1,AO796,TRUE,_xll.ohTrigger(Trigger,Trigger1M))</f>
        <v>#VALUE!</v>
      </c>
      <c r="AS796" s="242" t="e">
        <f>IFERROR(_xll.qlIndexFixing($AT$2,AO796,TRUE,_xll.ohTrigger(Trigger,Trigger1M)),#N/A)</f>
        <v>#N/A</v>
      </c>
    </row>
    <row r="797" spans="40:45" x14ac:dyDescent="0.2">
      <c r="AN797" s="99" t="s">
        <v>83</v>
      </c>
      <c r="AO797" s="98" t="e">
        <f>_xll.qlInterestRateIndexFixingDate($AT$1,AP797,Trigger)</f>
        <v>#VALUE!</v>
      </c>
      <c r="AP797" s="98">
        <f>_xll.qlCalendarAdvance(Calendar,AP796,AN797,"f",,Trigger)</f>
        <v>44971</v>
      </c>
      <c r="AQ797" s="98" t="e">
        <f>_xll.qlInterestRateIndexMaturity($AT$1,AP797,Trigger)</f>
        <v>#VALUE!</v>
      </c>
      <c r="AR797" s="242" t="e">
        <f>_xll.qlIndexFixing($AT$1,AO797,TRUE,_xll.ohTrigger(Trigger,Trigger1M))</f>
        <v>#VALUE!</v>
      </c>
      <c r="AS797" s="242" t="e">
        <f>IFERROR(_xll.qlIndexFixing($AT$2,AO797,TRUE,_xll.ohTrigger(Trigger,Trigger1M)),#N/A)</f>
        <v>#N/A</v>
      </c>
    </row>
    <row r="798" spans="40:45" x14ac:dyDescent="0.2">
      <c r="AN798" s="99" t="s">
        <v>83</v>
      </c>
      <c r="AO798" s="98" t="e">
        <f>_xll.qlInterestRateIndexFixingDate($AT$1,AP798,Trigger)</f>
        <v>#VALUE!</v>
      </c>
      <c r="AP798" s="98">
        <f>_xll.qlCalendarAdvance(Calendar,AP797,AN798,"f",,Trigger)</f>
        <v>44978</v>
      </c>
      <c r="AQ798" s="98" t="e">
        <f>_xll.qlInterestRateIndexMaturity($AT$1,AP798,Trigger)</f>
        <v>#VALUE!</v>
      </c>
      <c r="AR798" s="242" t="e">
        <f>_xll.qlIndexFixing($AT$1,AO798,TRUE,_xll.ohTrigger(Trigger,Trigger1M))</f>
        <v>#VALUE!</v>
      </c>
      <c r="AS798" s="242" t="e">
        <f>IFERROR(_xll.qlIndexFixing($AT$2,AO798,TRUE,_xll.ohTrigger(Trigger,Trigger1M)),#N/A)</f>
        <v>#N/A</v>
      </c>
    </row>
    <row r="799" spans="40:45" x14ac:dyDescent="0.2">
      <c r="AN799" s="99" t="s">
        <v>83</v>
      </c>
      <c r="AO799" s="98" t="e">
        <f>_xll.qlInterestRateIndexFixingDate($AT$1,AP799,Trigger)</f>
        <v>#VALUE!</v>
      </c>
      <c r="AP799" s="98">
        <f>_xll.qlCalendarAdvance(Calendar,AP798,AN799,"f",,Trigger)</f>
        <v>44985</v>
      </c>
      <c r="AQ799" s="98" t="e">
        <f>_xll.qlInterestRateIndexMaturity($AT$1,AP799,Trigger)</f>
        <v>#VALUE!</v>
      </c>
      <c r="AR799" s="242" t="e">
        <f>_xll.qlIndexFixing($AT$1,AO799,TRUE,_xll.ohTrigger(Trigger,Trigger1M))</f>
        <v>#VALUE!</v>
      </c>
      <c r="AS799" s="242" t="e">
        <f>IFERROR(_xll.qlIndexFixing($AT$2,AO799,TRUE,_xll.ohTrigger(Trigger,Trigger1M)),#N/A)</f>
        <v>#N/A</v>
      </c>
    </row>
    <row r="800" spans="40:45" x14ac:dyDescent="0.2">
      <c r="AN800" s="99" t="s">
        <v>83</v>
      </c>
      <c r="AO800" s="98" t="e">
        <f>_xll.qlInterestRateIndexFixingDate($AT$1,AP800,Trigger)</f>
        <v>#VALUE!</v>
      </c>
      <c r="AP800" s="98">
        <f>_xll.qlCalendarAdvance(Calendar,AP799,AN800,"f",,Trigger)</f>
        <v>44992</v>
      </c>
      <c r="AQ800" s="98" t="e">
        <f>_xll.qlInterestRateIndexMaturity($AT$1,AP800,Trigger)</f>
        <v>#VALUE!</v>
      </c>
      <c r="AR800" s="242" t="e">
        <f>_xll.qlIndexFixing($AT$1,AO800,TRUE,_xll.ohTrigger(Trigger,Trigger1M))</f>
        <v>#VALUE!</v>
      </c>
      <c r="AS800" s="242" t="e">
        <f>IFERROR(_xll.qlIndexFixing($AT$2,AO800,TRUE,_xll.ohTrigger(Trigger,Trigger1M)),#N/A)</f>
        <v>#N/A</v>
      </c>
    </row>
    <row r="801" spans="40:45" x14ac:dyDescent="0.2">
      <c r="AN801" s="99" t="s">
        <v>83</v>
      </c>
      <c r="AO801" s="98" t="e">
        <f>_xll.qlInterestRateIndexFixingDate($AT$1,AP801,Trigger)</f>
        <v>#VALUE!</v>
      </c>
      <c r="AP801" s="98">
        <f>_xll.qlCalendarAdvance(Calendar,AP800,AN801,"f",,Trigger)</f>
        <v>44999</v>
      </c>
      <c r="AQ801" s="98" t="e">
        <f>_xll.qlInterestRateIndexMaturity($AT$1,AP801,Trigger)</f>
        <v>#VALUE!</v>
      </c>
      <c r="AR801" s="242" t="e">
        <f>_xll.qlIndexFixing($AT$1,AO801,TRUE,_xll.ohTrigger(Trigger,Trigger1M))</f>
        <v>#VALUE!</v>
      </c>
      <c r="AS801" s="242" t="e">
        <f>IFERROR(_xll.qlIndexFixing($AT$2,AO801,TRUE,_xll.ohTrigger(Trigger,Trigger1M)),#N/A)</f>
        <v>#N/A</v>
      </c>
    </row>
    <row r="802" spans="40:45" x14ac:dyDescent="0.2">
      <c r="AN802" s="99" t="s">
        <v>83</v>
      </c>
      <c r="AO802" s="98" t="e">
        <f>_xll.qlInterestRateIndexFixingDate($AT$1,AP802,Trigger)</f>
        <v>#VALUE!</v>
      </c>
      <c r="AP802" s="98">
        <f>_xll.qlCalendarAdvance(Calendar,AP801,AN802,"f",,Trigger)</f>
        <v>45006</v>
      </c>
      <c r="AQ802" s="98" t="e">
        <f>_xll.qlInterestRateIndexMaturity($AT$1,AP802,Trigger)</f>
        <v>#VALUE!</v>
      </c>
      <c r="AR802" s="242" t="e">
        <f>_xll.qlIndexFixing($AT$1,AO802,TRUE,_xll.ohTrigger(Trigger,Trigger1M))</f>
        <v>#VALUE!</v>
      </c>
      <c r="AS802" s="242" t="e">
        <f>IFERROR(_xll.qlIndexFixing($AT$2,AO802,TRUE,_xll.ohTrigger(Trigger,Trigger1M)),#N/A)</f>
        <v>#N/A</v>
      </c>
    </row>
    <row r="803" spans="40:45" x14ac:dyDescent="0.2">
      <c r="AN803" s="99" t="s">
        <v>83</v>
      </c>
      <c r="AO803" s="98" t="e">
        <f>_xll.qlInterestRateIndexFixingDate($AT$1,AP803,Trigger)</f>
        <v>#VALUE!</v>
      </c>
      <c r="AP803" s="98">
        <f>_xll.qlCalendarAdvance(Calendar,AP802,AN803,"f",,Trigger)</f>
        <v>45013</v>
      </c>
      <c r="AQ803" s="98" t="e">
        <f>_xll.qlInterestRateIndexMaturity($AT$1,AP803,Trigger)</f>
        <v>#VALUE!</v>
      </c>
      <c r="AR803" s="242" t="e">
        <f>_xll.qlIndexFixing($AT$1,AO803,TRUE,_xll.ohTrigger(Trigger,Trigger1M))</f>
        <v>#VALUE!</v>
      </c>
      <c r="AS803" s="242" t="e">
        <f>IFERROR(_xll.qlIndexFixing($AT$2,AO803,TRUE,_xll.ohTrigger(Trigger,Trigger1M)),#N/A)</f>
        <v>#N/A</v>
      </c>
    </row>
    <row r="804" spans="40:45" x14ac:dyDescent="0.2">
      <c r="AN804" s="99" t="s">
        <v>83</v>
      </c>
      <c r="AO804" s="98" t="e">
        <f>_xll.qlInterestRateIndexFixingDate($AT$1,AP804,Trigger)</f>
        <v>#VALUE!</v>
      </c>
      <c r="AP804" s="98">
        <f>_xll.qlCalendarAdvance(Calendar,AP803,AN804,"f",,Trigger)</f>
        <v>45020</v>
      </c>
      <c r="AQ804" s="98" t="e">
        <f>_xll.qlInterestRateIndexMaturity($AT$1,AP804,Trigger)</f>
        <v>#VALUE!</v>
      </c>
      <c r="AR804" s="242" t="e">
        <f>_xll.qlIndexFixing($AT$1,AO804,TRUE,_xll.ohTrigger(Trigger,Trigger1M))</f>
        <v>#VALUE!</v>
      </c>
      <c r="AS804" s="242" t="e">
        <f>IFERROR(_xll.qlIndexFixing($AT$2,AO804,TRUE,_xll.ohTrigger(Trigger,Trigger1M)),#N/A)</f>
        <v>#N/A</v>
      </c>
    </row>
    <row r="805" spans="40:45" x14ac:dyDescent="0.2">
      <c r="AN805" s="99" t="s">
        <v>83</v>
      </c>
      <c r="AO805" s="98" t="e">
        <f>_xll.qlInterestRateIndexFixingDate($AT$1,AP805,Trigger)</f>
        <v>#VALUE!</v>
      </c>
      <c r="AP805" s="98">
        <f>_xll.qlCalendarAdvance(Calendar,AP804,AN805,"f",,Trigger)</f>
        <v>45027</v>
      </c>
      <c r="AQ805" s="98" t="e">
        <f>_xll.qlInterestRateIndexMaturity($AT$1,AP805,Trigger)</f>
        <v>#VALUE!</v>
      </c>
      <c r="AR805" s="242" t="e">
        <f>_xll.qlIndexFixing($AT$1,AO805,TRUE,_xll.ohTrigger(Trigger,Trigger1M))</f>
        <v>#VALUE!</v>
      </c>
      <c r="AS805" s="242" t="e">
        <f>IFERROR(_xll.qlIndexFixing($AT$2,AO805,TRUE,_xll.ohTrigger(Trigger,Trigger1M)),#N/A)</f>
        <v>#N/A</v>
      </c>
    </row>
    <row r="806" spans="40:45" x14ac:dyDescent="0.2">
      <c r="AN806" s="99" t="s">
        <v>83</v>
      </c>
      <c r="AO806" s="98" t="e">
        <f>_xll.qlInterestRateIndexFixingDate($AT$1,AP806,Trigger)</f>
        <v>#VALUE!</v>
      </c>
      <c r="AP806" s="98">
        <f>_xll.qlCalendarAdvance(Calendar,AP805,AN806,"f",,Trigger)</f>
        <v>45034</v>
      </c>
      <c r="AQ806" s="98" t="e">
        <f>_xll.qlInterestRateIndexMaturity($AT$1,AP806,Trigger)</f>
        <v>#VALUE!</v>
      </c>
      <c r="AR806" s="242" t="e">
        <f>_xll.qlIndexFixing($AT$1,AO806,TRUE,_xll.ohTrigger(Trigger,Trigger1M))</f>
        <v>#VALUE!</v>
      </c>
      <c r="AS806" s="242" t="e">
        <f>IFERROR(_xll.qlIndexFixing($AT$2,AO806,TRUE,_xll.ohTrigger(Trigger,Trigger1M)),#N/A)</f>
        <v>#N/A</v>
      </c>
    </row>
    <row r="807" spans="40:45" x14ac:dyDescent="0.2">
      <c r="AN807" s="99" t="s">
        <v>83</v>
      </c>
      <c r="AO807" s="98" t="e">
        <f>_xll.qlInterestRateIndexFixingDate($AT$1,AP807,Trigger)</f>
        <v>#VALUE!</v>
      </c>
      <c r="AP807" s="98">
        <f>_xll.qlCalendarAdvance(Calendar,AP806,AN807,"f",,Trigger)</f>
        <v>45041</v>
      </c>
      <c r="AQ807" s="98" t="e">
        <f>_xll.qlInterestRateIndexMaturity($AT$1,AP807,Trigger)</f>
        <v>#VALUE!</v>
      </c>
      <c r="AR807" s="242" t="e">
        <f>_xll.qlIndexFixing($AT$1,AO807,TRUE,_xll.ohTrigger(Trigger,Trigger1M))</f>
        <v>#VALUE!</v>
      </c>
      <c r="AS807" s="242" t="e">
        <f>IFERROR(_xll.qlIndexFixing($AT$2,AO807,TRUE,_xll.ohTrigger(Trigger,Trigger1M)),#N/A)</f>
        <v>#N/A</v>
      </c>
    </row>
    <row r="808" spans="40:45" x14ac:dyDescent="0.2">
      <c r="AN808" s="99" t="s">
        <v>83</v>
      </c>
      <c r="AO808" s="98" t="e">
        <f>_xll.qlInterestRateIndexFixingDate($AT$1,AP808,Trigger)</f>
        <v>#VALUE!</v>
      </c>
      <c r="AP808" s="98">
        <f>_xll.qlCalendarAdvance(Calendar,AP807,AN808,"f",,Trigger)</f>
        <v>45048</v>
      </c>
      <c r="AQ808" s="98" t="e">
        <f>_xll.qlInterestRateIndexMaturity($AT$1,AP808,Trigger)</f>
        <v>#VALUE!</v>
      </c>
      <c r="AR808" s="242" t="e">
        <f>_xll.qlIndexFixing($AT$1,AO808,TRUE,_xll.ohTrigger(Trigger,Trigger1M))</f>
        <v>#VALUE!</v>
      </c>
      <c r="AS808" s="242" t="e">
        <f>IFERROR(_xll.qlIndexFixing($AT$2,AO808,TRUE,_xll.ohTrigger(Trigger,Trigger1M)),#N/A)</f>
        <v>#N/A</v>
      </c>
    </row>
    <row r="809" spans="40:45" x14ac:dyDescent="0.2">
      <c r="AN809" s="99" t="s">
        <v>83</v>
      </c>
      <c r="AO809" s="98" t="e">
        <f>_xll.qlInterestRateIndexFixingDate($AT$1,AP809,Trigger)</f>
        <v>#VALUE!</v>
      </c>
      <c r="AP809" s="98">
        <f>_xll.qlCalendarAdvance(Calendar,AP808,AN809,"f",,Trigger)</f>
        <v>45055</v>
      </c>
      <c r="AQ809" s="98" t="e">
        <f>_xll.qlInterestRateIndexMaturity($AT$1,AP809,Trigger)</f>
        <v>#VALUE!</v>
      </c>
      <c r="AR809" s="242" t="e">
        <f>_xll.qlIndexFixing($AT$1,AO809,TRUE,_xll.ohTrigger(Trigger,Trigger1M))</f>
        <v>#VALUE!</v>
      </c>
      <c r="AS809" s="242" t="e">
        <f>IFERROR(_xll.qlIndexFixing($AT$2,AO809,TRUE,_xll.ohTrigger(Trigger,Trigger1M)),#N/A)</f>
        <v>#N/A</v>
      </c>
    </row>
    <row r="810" spans="40:45" x14ac:dyDescent="0.2">
      <c r="AN810" s="99" t="s">
        <v>83</v>
      </c>
      <c r="AO810" s="98" t="e">
        <f>_xll.qlInterestRateIndexFixingDate($AT$1,AP810,Trigger)</f>
        <v>#VALUE!</v>
      </c>
      <c r="AP810" s="98">
        <f>_xll.qlCalendarAdvance(Calendar,AP809,AN810,"f",,Trigger)</f>
        <v>45062</v>
      </c>
      <c r="AQ810" s="98" t="e">
        <f>_xll.qlInterestRateIndexMaturity($AT$1,AP810,Trigger)</f>
        <v>#VALUE!</v>
      </c>
      <c r="AR810" s="242" t="e">
        <f>_xll.qlIndexFixing($AT$1,AO810,TRUE,_xll.ohTrigger(Trigger,Trigger1M))</f>
        <v>#VALUE!</v>
      </c>
      <c r="AS810" s="242" t="e">
        <f>IFERROR(_xll.qlIndexFixing($AT$2,AO810,TRUE,_xll.ohTrigger(Trigger,Trigger1M)),#N/A)</f>
        <v>#N/A</v>
      </c>
    </row>
    <row r="811" spans="40:45" x14ac:dyDescent="0.2">
      <c r="AN811" s="99" t="s">
        <v>83</v>
      </c>
      <c r="AO811" s="98" t="e">
        <f>_xll.qlInterestRateIndexFixingDate($AT$1,AP811,Trigger)</f>
        <v>#VALUE!</v>
      </c>
      <c r="AP811" s="98">
        <f>_xll.qlCalendarAdvance(Calendar,AP810,AN811,"f",,Trigger)</f>
        <v>45069</v>
      </c>
      <c r="AQ811" s="98" t="e">
        <f>_xll.qlInterestRateIndexMaturity($AT$1,AP811,Trigger)</f>
        <v>#VALUE!</v>
      </c>
      <c r="AR811" s="242" t="e">
        <f>_xll.qlIndexFixing($AT$1,AO811,TRUE,_xll.ohTrigger(Trigger,Trigger1M))</f>
        <v>#VALUE!</v>
      </c>
      <c r="AS811" s="242" t="e">
        <f>IFERROR(_xll.qlIndexFixing($AT$2,AO811,TRUE,_xll.ohTrigger(Trigger,Trigger1M)),#N/A)</f>
        <v>#N/A</v>
      </c>
    </row>
    <row r="812" spans="40:45" x14ac:dyDescent="0.2">
      <c r="AN812" s="99" t="s">
        <v>83</v>
      </c>
      <c r="AO812" s="98" t="e">
        <f>_xll.qlInterestRateIndexFixingDate($AT$1,AP812,Trigger)</f>
        <v>#VALUE!</v>
      </c>
      <c r="AP812" s="98">
        <f>_xll.qlCalendarAdvance(Calendar,AP811,AN812,"f",,Trigger)</f>
        <v>45076</v>
      </c>
      <c r="AQ812" s="98" t="e">
        <f>_xll.qlInterestRateIndexMaturity($AT$1,AP812,Trigger)</f>
        <v>#VALUE!</v>
      </c>
      <c r="AR812" s="242" t="e">
        <f>_xll.qlIndexFixing($AT$1,AO812,TRUE,_xll.ohTrigger(Trigger,Trigger1M))</f>
        <v>#VALUE!</v>
      </c>
      <c r="AS812" s="242" t="e">
        <f>IFERROR(_xll.qlIndexFixing($AT$2,AO812,TRUE,_xll.ohTrigger(Trigger,Trigger1M)),#N/A)</f>
        <v>#N/A</v>
      </c>
    </row>
    <row r="813" spans="40:45" x14ac:dyDescent="0.2">
      <c r="AN813" s="99" t="s">
        <v>83</v>
      </c>
      <c r="AO813" s="98" t="e">
        <f>_xll.qlInterestRateIndexFixingDate($AT$1,AP813,Trigger)</f>
        <v>#VALUE!</v>
      </c>
      <c r="AP813" s="98">
        <f>_xll.qlCalendarAdvance(Calendar,AP812,AN813,"f",,Trigger)</f>
        <v>45083</v>
      </c>
      <c r="AQ813" s="98" t="e">
        <f>_xll.qlInterestRateIndexMaturity($AT$1,AP813,Trigger)</f>
        <v>#VALUE!</v>
      </c>
      <c r="AR813" s="242" t="e">
        <f>_xll.qlIndexFixing($AT$1,AO813,TRUE,_xll.ohTrigger(Trigger,Trigger1M))</f>
        <v>#VALUE!</v>
      </c>
      <c r="AS813" s="242" t="e">
        <f>IFERROR(_xll.qlIndexFixing($AT$2,AO813,TRUE,_xll.ohTrigger(Trigger,Trigger1M)),#N/A)</f>
        <v>#N/A</v>
      </c>
    </row>
    <row r="814" spans="40:45" x14ac:dyDescent="0.2">
      <c r="AN814" s="99" t="s">
        <v>83</v>
      </c>
      <c r="AO814" s="98" t="e">
        <f>_xll.qlInterestRateIndexFixingDate($AT$1,AP814,Trigger)</f>
        <v>#VALUE!</v>
      </c>
      <c r="AP814" s="98">
        <f>_xll.qlCalendarAdvance(Calendar,AP813,AN814,"f",,Trigger)</f>
        <v>45090</v>
      </c>
      <c r="AQ814" s="98" t="e">
        <f>_xll.qlInterestRateIndexMaturity($AT$1,AP814,Trigger)</f>
        <v>#VALUE!</v>
      </c>
      <c r="AR814" s="242" t="e">
        <f>_xll.qlIndexFixing($AT$1,AO814,TRUE,_xll.ohTrigger(Trigger,Trigger1M))</f>
        <v>#VALUE!</v>
      </c>
      <c r="AS814" s="242" t="e">
        <f>IFERROR(_xll.qlIndexFixing($AT$2,AO814,TRUE,_xll.ohTrigger(Trigger,Trigger1M)),#N/A)</f>
        <v>#N/A</v>
      </c>
    </row>
    <row r="815" spans="40:45" x14ac:dyDescent="0.2">
      <c r="AN815" s="99" t="s">
        <v>83</v>
      </c>
      <c r="AO815" s="98" t="e">
        <f>_xll.qlInterestRateIndexFixingDate($AT$1,AP815,Trigger)</f>
        <v>#VALUE!</v>
      </c>
      <c r="AP815" s="98">
        <f>_xll.qlCalendarAdvance(Calendar,AP814,AN815,"f",,Trigger)</f>
        <v>45097</v>
      </c>
      <c r="AQ815" s="98" t="e">
        <f>_xll.qlInterestRateIndexMaturity($AT$1,AP815,Trigger)</f>
        <v>#VALUE!</v>
      </c>
      <c r="AR815" s="242" t="e">
        <f>_xll.qlIndexFixing($AT$1,AO815,TRUE,_xll.ohTrigger(Trigger,Trigger1M))</f>
        <v>#VALUE!</v>
      </c>
      <c r="AS815" s="242" t="e">
        <f>IFERROR(_xll.qlIndexFixing($AT$2,AO815,TRUE,_xll.ohTrigger(Trigger,Trigger1M)),#N/A)</f>
        <v>#N/A</v>
      </c>
    </row>
    <row r="816" spans="40:45" x14ac:dyDescent="0.2">
      <c r="AN816" s="99" t="s">
        <v>83</v>
      </c>
      <c r="AO816" s="98" t="e">
        <f>_xll.qlInterestRateIndexFixingDate($AT$1,AP816,Trigger)</f>
        <v>#VALUE!</v>
      </c>
      <c r="AP816" s="98">
        <f>_xll.qlCalendarAdvance(Calendar,AP815,AN816,"f",,Trigger)</f>
        <v>45104</v>
      </c>
      <c r="AQ816" s="98" t="e">
        <f>_xll.qlInterestRateIndexMaturity($AT$1,AP816,Trigger)</f>
        <v>#VALUE!</v>
      </c>
      <c r="AR816" s="242" t="e">
        <f>_xll.qlIndexFixing($AT$1,AO816,TRUE,_xll.ohTrigger(Trigger,Trigger1M))</f>
        <v>#VALUE!</v>
      </c>
      <c r="AS816" s="242" t="e">
        <f>IFERROR(_xll.qlIndexFixing($AT$2,AO816,TRUE,_xll.ohTrigger(Trigger,Trigger1M)),#N/A)</f>
        <v>#N/A</v>
      </c>
    </row>
    <row r="817" spans="40:45" x14ac:dyDescent="0.2">
      <c r="AN817" s="99" t="s">
        <v>83</v>
      </c>
      <c r="AO817" s="98" t="e">
        <f>_xll.qlInterestRateIndexFixingDate($AT$1,AP817,Trigger)</f>
        <v>#VALUE!</v>
      </c>
      <c r="AP817" s="98">
        <f>_xll.qlCalendarAdvance(Calendar,AP816,AN817,"f",,Trigger)</f>
        <v>45111</v>
      </c>
      <c r="AQ817" s="98" t="e">
        <f>_xll.qlInterestRateIndexMaturity($AT$1,AP817,Trigger)</f>
        <v>#VALUE!</v>
      </c>
      <c r="AR817" s="242" t="e">
        <f>_xll.qlIndexFixing($AT$1,AO817,TRUE,_xll.ohTrigger(Trigger,Trigger1M))</f>
        <v>#VALUE!</v>
      </c>
      <c r="AS817" s="242" t="e">
        <f>IFERROR(_xll.qlIndexFixing($AT$2,AO817,TRUE,_xll.ohTrigger(Trigger,Trigger1M)),#N/A)</f>
        <v>#N/A</v>
      </c>
    </row>
    <row r="818" spans="40:45" x14ac:dyDescent="0.2">
      <c r="AN818" s="99" t="s">
        <v>83</v>
      </c>
      <c r="AO818" s="98" t="e">
        <f>_xll.qlInterestRateIndexFixingDate($AT$1,AP818,Trigger)</f>
        <v>#VALUE!</v>
      </c>
      <c r="AP818" s="98">
        <f>_xll.qlCalendarAdvance(Calendar,AP817,AN818,"f",,Trigger)</f>
        <v>45118</v>
      </c>
      <c r="AQ818" s="98" t="e">
        <f>_xll.qlInterestRateIndexMaturity($AT$1,AP818,Trigger)</f>
        <v>#VALUE!</v>
      </c>
      <c r="AR818" s="242" t="e">
        <f>_xll.qlIndexFixing($AT$1,AO818,TRUE,_xll.ohTrigger(Trigger,Trigger1M))</f>
        <v>#VALUE!</v>
      </c>
      <c r="AS818" s="242" t="e">
        <f>IFERROR(_xll.qlIndexFixing($AT$2,AO818,TRUE,_xll.ohTrigger(Trigger,Trigger1M)),#N/A)</f>
        <v>#N/A</v>
      </c>
    </row>
    <row r="819" spans="40:45" x14ac:dyDescent="0.2">
      <c r="AN819" s="99" t="s">
        <v>83</v>
      </c>
      <c r="AO819" s="98" t="e">
        <f>_xll.qlInterestRateIndexFixingDate($AT$1,AP819,Trigger)</f>
        <v>#VALUE!</v>
      </c>
      <c r="AP819" s="98">
        <f>_xll.qlCalendarAdvance(Calendar,AP818,AN819,"f",,Trigger)</f>
        <v>45125</v>
      </c>
      <c r="AQ819" s="98" t="e">
        <f>_xll.qlInterestRateIndexMaturity($AT$1,AP819,Trigger)</f>
        <v>#VALUE!</v>
      </c>
      <c r="AR819" s="242" t="e">
        <f>_xll.qlIndexFixing($AT$1,AO819,TRUE,_xll.ohTrigger(Trigger,Trigger1M))</f>
        <v>#VALUE!</v>
      </c>
      <c r="AS819" s="242" t="e">
        <f>IFERROR(_xll.qlIndexFixing($AT$2,AO819,TRUE,_xll.ohTrigger(Trigger,Trigger1M)),#N/A)</f>
        <v>#N/A</v>
      </c>
    </row>
    <row r="820" spans="40:45" x14ac:dyDescent="0.2">
      <c r="AN820" s="99" t="s">
        <v>83</v>
      </c>
      <c r="AO820" s="98" t="e">
        <f>_xll.qlInterestRateIndexFixingDate($AT$1,AP820,Trigger)</f>
        <v>#VALUE!</v>
      </c>
      <c r="AP820" s="98">
        <f>_xll.qlCalendarAdvance(Calendar,AP819,AN820,"f",,Trigger)</f>
        <v>45132</v>
      </c>
      <c r="AQ820" s="98" t="e">
        <f>_xll.qlInterestRateIndexMaturity($AT$1,AP820,Trigger)</f>
        <v>#VALUE!</v>
      </c>
      <c r="AR820" s="242" t="e">
        <f>_xll.qlIndexFixing($AT$1,AO820,TRUE,_xll.ohTrigger(Trigger,Trigger1M))</f>
        <v>#VALUE!</v>
      </c>
      <c r="AS820" s="242" t="e">
        <f>IFERROR(_xll.qlIndexFixing($AT$2,AO820,TRUE,_xll.ohTrigger(Trigger,Trigger1M)),#N/A)</f>
        <v>#N/A</v>
      </c>
    </row>
    <row r="821" spans="40:45" x14ac:dyDescent="0.2">
      <c r="AN821" s="99" t="s">
        <v>83</v>
      </c>
      <c r="AO821" s="98" t="e">
        <f>_xll.qlInterestRateIndexFixingDate($AT$1,AP821,Trigger)</f>
        <v>#VALUE!</v>
      </c>
      <c r="AP821" s="98">
        <f>_xll.qlCalendarAdvance(Calendar,AP820,AN821,"f",,Trigger)</f>
        <v>45139</v>
      </c>
      <c r="AQ821" s="98" t="e">
        <f>_xll.qlInterestRateIndexMaturity($AT$1,AP821,Trigger)</f>
        <v>#VALUE!</v>
      </c>
      <c r="AR821" s="242" t="e">
        <f>_xll.qlIndexFixing($AT$1,AO821,TRUE,_xll.ohTrigger(Trigger,Trigger1M))</f>
        <v>#VALUE!</v>
      </c>
      <c r="AS821" s="242" t="e">
        <f>IFERROR(_xll.qlIndexFixing($AT$2,AO821,TRUE,_xll.ohTrigger(Trigger,Trigger1M)),#N/A)</f>
        <v>#N/A</v>
      </c>
    </row>
    <row r="822" spans="40:45" x14ac:dyDescent="0.2">
      <c r="AN822" s="99" t="s">
        <v>83</v>
      </c>
      <c r="AO822" s="98" t="e">
        <f>_xll.qlInterestRateIndexFixingDate($AT$1,AP822,Trigger)</f>
        <v>#VALUE!</v>
      </c>
      <c r="AP822" s="98">
        <f>_xll.qlCalendarAdvance(Calendar,AP821,AN822,"f",,Trigger)</f>
        <v>45146</v>
      </c>
      <c r="AQ822" s="98" t="e">
        <f>_xll.qlInterestRateIndexMaturity($AT$1,AP822,Trigger)</f>
        <v>#VALUE!</v>
      </c>
      <c r="AR822" s="242" t="e">
        <f>_xll.qlIndexFixing($AT$1,AO822,TRUE,_xll.ohTrigger(Trigger,Trigger1M))</f>
        <v>#VALUE!</v>
      </c>
      <c r="AS822" s="242" t="e">
        <f>IFERROR(_xll.qlIndexFixing($AT$2,AO822,TRUE,_xll.ohTrigger(Trigger,Trigger1M)),#N/A)</f>
        <v>#N/A</v>
      </c>
    </row>
    <row r="823" spans="40:45" x14ac:dyDescent="0.2">
      <c r="AN823" s="99" t="s">
        <v>83</v>
      </c>
      <c r="AO823" s="98" t="e">
        <f>_xll.qlInterestRateIndexFixingDate($AT$1,AP823,Trigger)</f>
        <v>#VALUE!</v>
      </c>
      <c r="AP823" s="98">
        <f>_xll.qlCalendarAdvance(Calendar,AP822,AN823,"f",,Trigger)</f>
        <v>45153</v>
      </c>
      <c r="AQ823" s="98" t="e">
        <f>_xll.qlInterestRateIndexMaturity($AT$1,AP823,Trigger)</f>
        <v>#VALUE!</v>
      </c>
      <c r="AR823" s="242" t="e">
        <f>_xll.qlIndexFixing($AT$1,AO823,TRUE,_xll.ohTrigger(Trigger,Trigger1M))</f>
        <v>#VALUE!</v>
      </c>
      <c r="AS823" s="242" t="e">
        <f>IFERROR(_xll.qlIndexFixing($AT$2,AO823,TRUE,_xll.ohTrigger(Trigger,Trigger1M)),#N/A)</f>
        <v>#N/A</v>
      </c>
    </row>
    <row r="824" spans="40:45" x14ac:dyDescent="0.2">
      <c r="AN824" s="99" t="s">
        <v>83</v>
      </c>
      <c r="AO824" s="98" t="e">
        <f>_xll.qlInterestRateIndexFixingDate($AT$1,AP824,Trigger)</f>
        <v>#VALUE!</v>
      </c>
      <c r="AP824" s="98">
        <f>_xll.qlCalendarAdvance(Calendar,AP823,AN824,"f",,Trigger)</f>
        <v>45160</v>
      </c>
      <c r="AQ824" s="98" t="e">
        <f>_xll.qlInterestRateIndexMaturity($AT$1,AP824,Trigger)</f>
        <v>#VALUE!</v>
      </c>
      <c r="AR824" s="242" t="e">
        <f>_xll.qlIndexFixing($AT$1,AO824,TRUE,_xll.ohTrigger(Trigger,Trigger1M))</f>
        <v>#VALUE!</v>
      </c>
      <c r="AS824" s="242" t="e">
        <f>IFERROR(_xll.qlIndexFixing($AT$2,AO824,TRUE,_xll.ohTrigger(Trigger,Trigger1M)),#N/A)</f>
        <v>#N/A</v>
      </c>
    </row>
    <row r="825" spans="40:45" x14ac:dyDescent="0.2">
      <c r="AN825" s="99" t="s">
        <v>83</v>
      </c>
      <c r="AO825" s="98" t="e">
        <f>_xll.qlInterestRateIndexFixingDate($AT$1,AP825,Trigger)</f>
        <v>#VALUE!</v>
      </c>
      <c r="AP825" s="98">
        <f>_xll.qlCalendarAdvance(Calendar,AP824,AN825,"f",,Trigger)</f>
        <v>45167</v>
      </c>
      <c r="AQ825" s="98" t="e">
        <f>_xll.qlInterestRateIndexMaturity($AT$1,AP825,Trigger)</f>
        <v>#VALUE!</v>
      </c>
      <c r="AR825" s="242" t="e">
        <f>_xll.qlIndexFixing($AT$1,AO825,TRUE,_xll.ohTrigger(Trigger,Trigger1M))</f>
        <v>#VALUE!</v>
      </c>
      <c r="AS825" s="242" t="e">
        <f>IFERROR(_xll.qlIndexFixing($AT$2,AO825,TRUE,_xll.ohTrigger(Trigger,Trigger1M)),#N/A)</f>
        <v>#N/A</v>
      </c>
    </row>
    <row r="826" spans="40:45" x14ac:dyDescent="0.2">
      <c r="AN826" s="99" t="s">
        <v>83</v>
      </c>
      <c r="AO826" s="98" t="e">
        <f>_xll.qlInterestRateIndexFixingDate($AT$1,AP826,Trigger)</f>
        <v>#VALUE!</v>
      </c>
      <c r="AP826" s="98">
        <f>_xll.qlCalendarAdvance(Calendar,AP825,AN826,"f",,Trigger)</f>
        <v>45174</v>
      </c>
      <c r="AQ826" s="98" t="e">
        <f>_xll.qlInterestRateIndexMaturity($AT$1,AP826,Trigger)</f>
        <v>#VALUE!</v>
      </c>
      <c r="AR826" s="242" t="e">
        <f>_xll.qlIndexFixing($AT$1,AO826,TRUE,_xll.ohTrigger(Trigger,Trigger1M))</f>
        <v>#VALUE!</v>
      </c>
      <c r="AS826" s="242" t="e">
        <f>IFERROR(_xll.qlIndexFixing($AT$2,AO826,TRUE,_xll.ohTrigger(Trigger,Trigger1M)),#N/A)</f>
        <v>#N/A</v>
      </c>
    </row>
    <row r="827" spans="40:45" x14ac:dyDescent="0.2">
      <c r="AN827" s="99" t="s">
        <v>83</v>
      </c>
      <c r="AO827" s="98" t="e">
        <f>_xll.qlInterestRateIndexFixingDate($AT$1,AP827,Trigger)</f>
        <v>#VALUE!</v>
      </c>
      <c r="AP827" s="98">
        <f>_xll.qlCalendarAdvance(Calendar,AP826,AN827,"f",,Trigger)</f>
        <v>45181</v>
      </c>
      <c r="AQ827" s="98" t="e">
        <f>_xll.qlInterestRateIndexMaturity($AT$1,AP827,Trigger)</f>
        <v>#VALUE!</v>
      </c>
      <c r="AR827" s="242" t="e">
        <f>_xll.qlIndexFixing($AT$1,AO827,TRUE,_xll.ohTrigger(Trigger,Trigger1M))</f>
        <v>#VALUE!</v>
      </c>
      <c r="AS827" s="242" t="e">
        <f>IFERROR(_xll.qlIndexFixing($AT$2,AO827,TRUE,_xll.ohTrigger(Trigger,Trigger1M)),#N/A)</f>
        <v>#N/A</v>
      </c>
    </row>
    <row r="828" spans="40:45" x14ac:dyDescent="0.2">
      <c r="AN828" s="99" t="s">
        <v>83</v>
      </c>
      <c r="AO828" s="98" t="e">
        <f>_xll.qlInterestRateIndexFixingDate($AT$1,AP828,Trigger)</f>
        <v>#VALUE!</v>
      </c>
      <c r="AP828" s="98">
        <f>_xll.qlCalendarAdvance(Calendar,AP827,AN828,"f",,Trigger)</f>
        <v>45188</v>
      </c>
      <c r="AQ828" s="98" t="e">
        <f>_xll.qlInterestRateIndexMaturity($AT$1,AP828,Trigger)</f>
        <v>#VALUE!</v>
      </c>
      <c r="AR828" s="242" t="e">
        <f>_xll.qlIndexFixing($AT$1,AO828,TRUE,_xll.ohTrigger(Trigger,Trigger1M))</f>
        <v>#VALUE!</v>
      </c>
      <c r="AS828" s="242" t="e">
        <f>IFERROR(_xll.qlIndexFixing($AT$2,AO828,TRUE,_xll.ohTrigger(Trigger,Trigger1M)),#N/A)</f>
        <v>#N/A</v>
      </c>
    </row>
    <row r="829" spans="40:45" x14ac:dyDescent="0.2">
      <c r="AN829" s="99" t="s">
        <v>83</v>
      </c>
      <c r="AO829" s="98" t="e">
        <f>_xll.qlInterestRateIndexFixingDate($AT$1,AP829,Trigger)</f>
        <v>#VALUE!</v>
      </c>
      <c r="AP829" s="98">
        <f>_xll.qlCalendarAdvance(Calendar,AP828,AN829,"f",,Trigger)</f>
        <v>45195</v>
      </c>
      <c r="AQ829" s="98" t="e">
        <f>_xll.qlInterestRateIndexMaturity($AT$1,AP829,Trigger)</f>
        <v>#VALUE!</v>
      </c>
      <c r="AR829" s="242" t="e">
        <f>_xll.qlIndexFixing($AT$1,AO829,TRUE,_xll.ohTrigger(Trigger,Trigger1M))</f>
        <v>#VALUE!</v>
      </c>
      <c r="AS829" s="242" t="e">
        <f>IFERROR(_xll.qlIndexFixing($AT$2,AO829,TRUE,_xll.ohTrigger(Trigger,Trigger1M)),#N/A)</f>
        <v>#N/A</v>
      </c>
    </row>
    <row r="830" spans="40:45" x14ac:dyDescent="0.2">
      <c r="AN830" s="99" t="s">
        <v>83</v>
      </c>
      <c r="AO830" s="98" t="e">
        <f>_xll.qlInterestRateIndexFixingDate($AT$1,AP830,Trigger)</f>
        <v>#VALUE!</v>
      </c>
      <c r="AP830" s="98">
        <f>_xll.qlCalendarAdvance(Calendar,AP829,AN830,"f",,Trigger)</f>
        <v>45202</v>
      </c>
      <c r="AQ830" s="98" t="e">
        <f>_xll.qlInterestRateIndexMaturity($AT$1,AP830,Trigger)</f>
        <v>#VALUE!</v>
      </c>
      <c r="AR830" s="242" t="e">
        <f>_xll.qlIndexFixing($AT$1,AO830,TRUE,_xll.ohTrigger(Trigger,Trigger1M))</f>
        <v>#VALUE!</v>
      </c>
      <c r="AS830" s="242" t="e">
        <f>IFERROR(_xll.qlIndexFixing($AT$2,AO830,TRUE,_xll.ohTrigger(Trigger,Trigger1M)),#N/A)</f>
        <v>#N/A</v>
      </c>
    </row>
    <row r="831" spans="40:45" x14ac:dyDescent="0.2">
      <c r="AN831" s="99" t="s">
        <v>83</v>
      </c>
      <c r="AO831" s="98" t="e">
        <f>_xll.qlInterestRateIndexFixingDate($AT$1,AP831,Trigger)</f>
        <v>#VALUE!</v>
      </c>
      <c r="AP831" s="98">
        <f>_xll.qlCalendarAdvance(Calendar,AP830,AN831,"f",,Trigger)</f>
        <v>45209</v>
      </c>
      <c r="AQ831" s="98" t="e">
        <f>_xll.qlInterestRateIndexMaturity($AT$1,AP831,Trigger)</f>
        <v>#VALUE!</v>
      </c>
      <c r="AR831" s="242" t="e">
        <f>_xll.qlIndexFixing($AT$1,AO831,TRUE,_xll.ohTrigger(Trigger,Trigger1M))</f>
        <v>#VALUE!</v>
      </c>
      <c r="AS831" s="242" t="e">
        <f>IFERROR(_xll.qlIndexFixing($AT$2,AO831,TRUE,_xll.ohTrigger(Trigger,Trigger1M)),#N/A)</f>
        <v>#N/A</v>
      </c>
    </row>
    <row r="832" spans="40:45" x14ac:dyDescent="0.2">
      <c r="AN832" s="99" t="s">
        <v>83</v>
      </c>
      <c r="AO832" s="98" t="e">
        <f>_xll.qlInterestRateIndexFixingDate($AT$1,AP832,Trigger)</f>
        <v>#VALUE!</v>
      </c>
      <c r="AP832" s="98">
        <f>_xll.qlCalendarAdvance(Calendar,AP831,AN832,"f",,Trigger)</f>
        <v>45216</v>
      </c>
      <c r="AQ832" s="98" t="e">
        <f>_xll.qlInterestRateIndexMaturity($AT$1,AP832,Trigger)</f>
        <v>#VALUE!</v>
      </c>
      <c r="AR832" s="242" t="e">
        <f>_xll.qlIndexFixing($AT$1,AO832,TRUE,_xll.ohTrigger(Trigger,Trigger1M))</f>
        <v>#VALUE!</v>
      </c>
      <c r="AS832" s="242" t="e">
        <f>IFERROR(_xll.qlIndexFixing($AT$2,AO832,TRUE,_xll.ohTrigger(Trigger,Trigger1M)),#N/A)</f>
        <v>#N/A</v>
      </c>
    </row>
    <row r="833" spans="40:45" x14ac:dyDescent="0.2">
      <c r="AN833" s="99" t="s">
        <v>83</v>
      </c>
      <c r="AO833" s="98" t="e">
        <f>_xll.qlInterestRateIndexFixingDate($AT$1,AP833,Trigger)</f>
        <v>#VALUE!</v>
      </c>
      <c r="AP833" s="98">
        <f>_xll.qlCalendarAdvance(Calendar,AP832,AN833,"f",,Trigger)</f>
        <v>45223</v>
      </c>
      <c r="AQ833" s="98" t="e">
        <f>_xll.qlInterestRateIndexMaturity($AT$1,AP833,Trigger)</f>
        <v>#VALUE!</v>
      </c>
      <c r="AR833" s="242" t="e">
        <f>_xll.qlIndexFixing($AT$1,AO833,TRUE,_xll.ohTrigger(Trigger,Trigger1M))</f>
        <v>#VALUE!</v>
      </c>
      <c r="AS833" s="242" t="e">
        <f>IFERROR(_xll.qlIndexFixing($AT$2,AO833,TRUE,_xll.ohTrigger(Trigger,Trigger1M)),#N/A)</f>
        <v>#N/A</v>
      </c>
    </row>
    <row r="834" spans="40:45" x14ac:dyDescent="0.2">
      <c r="AN834" s="99" t="s">
        <v>83</v>
      </c>
      <c r="AO834" s="98" t="e">
        <f>_xll.qlInterestRateIndexFixingDate($AT$1,AP834,Trigger)</f>
        <v>#VALUE!</v>
      </c>
      <c r="AP834" s="98">
        <f>_xll.qlCalendarAdvance(Calendar,AP833,AN834,"f",,Trigger)</f>
        <v>45230</v>
      </c>
      <c r="AQ834" s="98" t="e">
        <f>_xll.qlInterestRateIndexMaturity($AT$1,AP834,Trigger)</f>
        <v>#VALUE!</v>
      </c>
      <c r="AR834" s="242" t="e">
        <f>_xll.qlIndexFixing($AT$1,AO834,TRUE,_xll.ohTrigger(Trigger,Trigger1M))</f>
        <v>#VALUE!</v>
      </c>
      <c r="AS834" s="242" t="e">
        <f>IFERROR(_xll.qlIndexFixing($AT$2,AO834,TRUE,_xll.ohTrigger(Trigger,Trigger1M)),#N/A)</f>
        <v>#N/A</v>
      </c>
    </row>
    <row r="835" spans="40:45" x14ac:dyDescent="0.2">
      <c r="AN835" s="99" t="s">
        <v>83</v>
      </c>
      <c r="AO835" s="98" t="e">
        <f>_xll.qlInterestRateIndexFixingDate($AT$1,AP835,Trigger)</f>
        <v>#VALUE!</v>
      </c>
      <c r="AP835" s="98">
        <f>_xll.qlCalendarAdvance(Calendar,AP834,AN835,"f",,Trigger)</f>
        <v>45237</v>
      </c>
      <c r="AQ835" s="98" t="e">
        <f>_xll.qlInterestRateIndexMaturity($AT$1,AP835,Trigger)</f>
        <v>#VALUE!</v>
      </c>
      <c r="AR835" s="242" t="e">
        <f>_xll.qlIndexFixing($AT$1,AO835,TRUE,_xll.ohTrigger(Trigger,Trigger1M))</f>
        <v>#VALUE!</v>
      </c>
      <c r="AS835" s="242" t="e">
        <f>IFERROR(_xll.qlIndexFixing($AT$2,AO835,TRUE,_xll.ohTrigger(Trigger,Trigger1M)),#N/A)</f>
        <v>#N/A</v>
      </c>
    </row>
    <row r="836" spans="40:45" x14ac:dyDescent="0.2">
      <c r="AN836" s="99" t="s">
        <v>83</v>
      </c>
      <c r="AO836" s="98" t="e">
        <f>_xll.qlInterestRateIndexFixingDate($AT$1,AP836,Trigger)</f>
        <v>#VALUE!</v>
      </c>
      <c r="AP836" s="98">
        <f>_xll.qlCalendarAdvance(Calendar,AP835,AN836,"f",,Trigger)</f>
        <v>45244</v>
      </c>
      <c r="AQ836" s="98" t="e">
        <f>_xll.qlInterestRateIndexMaturity($AT$1,AP836,Trigger)</f>
        <v>#VALUE!</v>
      </c>
      <c r="AR836" s="242" t="e">
        <f>_xll.qlIndexFixing($AT$1,AO836,TRUE,_xll.ohTrigger(Trigger,Trigger1M))</f>
        <v>#VALUE!</v>
      </c>
      <c r="AS836" s="242" t="e">
        <f>IFERROR(_xll.qlIndexFixing($AT$2,AO836,TRUE,_xll.ohTrigger(Trigger,Trigger1M)),#N/A)</f>
        <v>#N/A</v>
      </c>
    </row>
    <row r="837" spans="40:45" x14ac:dyDescent="0.2">
      <c r="AN837" s="99" t="s">
        <v>83</v>
      </c>
      <c r="AO837" s="98" t="e">
        <f>_xll.qlInterestRateIndexFixingDate($AT$1,AP837,Trigger)</f>
        <v>#VALUE!</v>
      </c>
      <c r="AP837" s="98">
        <f>_xll.qlCalendarAdvance(Calendar,AP836,AN837,"f",,Trigger)</f>
        <v>45251</v>
      </c>
      <c r="AQ837" s="98" t="e">
        <f>_xll.qlInterestRateIndexMaturity($AT$1,AP837,Trigger)</f>
        <v>#VALUE!</v>
      </c>
      <c r="AR837" s="242" t="e">
        <f>_xll.qlIndexFixing($AT$1,AO837,TRUE,_xll.ohTrigger(Trigger,Trigger1M))</f>
        <v>#VALUE!</v>
      </c>
      <c r="AS837" s="242" t="e">
        <f>IFERROR(_xll.qlIndexFixing($AT$2,AO837,TRUE,_xll.ohTrigger(Trigger,Trigger1M)),#N/A)</f>
        <v>#N/A</v>
      </c>
    </row>
    <row r="838" spans="40:45" x14ac:dyDescent="0.2">
      <c r="AN838" s="99" t="s">
        <v>83</v>
      </c>
      <c r="AO838" s="98" t="e">
        <f>_xll.qlInterestRateIndexFixingDate($AT$1,AP838,Trigger)</f>
        <v>#VALUE!</v>
      </c>
      <c r="AP838" s="98">
        <f>_xll.qlCalendarAdvance(Calendar,AP837,AN838,"f",,Trigger)</f>
        <v>45258</v>
      </c>
      <c r="AQ838" s="98" t="e">
        <f>_xll.qlInterestRateIndexMaturity($AT$1,AP838,Trigger)</f>
        <v>#VALUE!</v>
      </c>
      <c r="AR838" s="242" t="e">
        <f>_xll.qlIndexFixing($AT$1,AO838,TRUE,_xll.ohTrigger(Trigger,Trigger1M))</f>
        <v>#VALUE!</v>
      </c>
      <c r="AS838" s="242" t="e">
        <f>IFERROR(_xll.qlIndexFixing($AT$2,AO838,TRUE,_xll.ohTrigger(Trigger,Trigger1M)),#N/A)</f>
        <v>#N/A</v>
      </c>
    </row>
    <row r="839" spans="40:45" x14ac:dyDescent="0.2">
      <c r="AN839" s="99" t="s">
        <v>83</v>
      </c>
      <c r="AO839" s="98" t="e">
        <f>_xll.qlInterestRateIndexFixingDate($AT$1,AP839,Trigger)</f>
        <v>#VALUE!</v>
      </c>
      <c r="AP839" s="98">
        <f>_xll.qlCalendarAdvance(Calendar,AP838,AN839,"f",,Trigger)</f>
        <v>45265</v>
      </c>
      <c r="AQ839" s="98" t="e">
        <f>_xll.qlInterestRateIndexMaturity($AT$1,AP839,Trigger)</f>
        <v>#VALUE!</v>
      </c>
      <c r="AR839" s="242" t="e">
        <f>_xll.qlIndexFixing($AT$1,AO839,TRUE,_xll.ohTrigger(Trigger,Trigger1M))</f>
        <v>#VALUE!</v>
      </c>
      <c r="AS839" s="242" t="e">
        <f>IFERROR(_xll.qlIndexFixing($AT$2,AO839,TRUE,_xll.ohTrigger(Trigger,Trigger1M)),#N/A)</f>
        <v>#N/A</v>
      </c>
    </row>
    <row r="840" spans="40:45" x14ac:dyDescent="0.2">
      <c r="AN840" s="99" t="s">
        <v>83</v>
      </c>
      <c r="AO840" s="98" t="e">
        <f>_xll.qlInterestRateIndexFixingDate($AT$1,AP840,Trigger)</f>
        <v>#VALUE!</v>
      </c>
      <c r="AP840" s="98">
        <f>_xll.qlCalendarAdvance(Calendar,AP839,AN840,"f",,Trigger)</f>
        <v>45272</v>
      </c>
      <c r="AQ840" s="98" t="e">
        <f>_xll.qlInterestRateIndexMaturity($AT$1,AP840,Trigger)</f>
        <v>#VALUE!</v>
      </c>
      <c r="AR840" s="242" t="e">
        <f>_xll.qlIndexFixing($AT$1,AO840,TRUE,_xll.ohTrigger(Trigger,Trigger1M))</f>
        <v>#VALUE!</v>
      </c>
      <c r="AS840" s="242" t="e">
        <f>IFERROR(_xll.qlIndexFixing($AT$2,AO840,TRUE,_xll.ohTrigger(Trigger,Trigger1M)),#N/A)</f>
        <v>#N/A</v>
      </c>
    </row>
    <row r="841" spans="40:45" x14ac:dyDescent="0.2">
      <c r="AN841" s="99" t="s">
        <v>83</v>
      </c>
      <c r="AO841" s="98" t="e">
        <f>_xll.qlInterestRateIndexFixingDate($AT$1,AP841,Trigger)</f>
        <v>#VALUE!</v>
      </c>
      <c r="AP841" s="98">
        <f>_xll.qlCalendarAdvance(Calendar,AP840,AN841,"f",,Trigger)</f>
        <v>45279</v>
      </c>
      <c r="AQ841" s="98" t="e">
        <f>_xll.qlInterestRateIndexMaturity($AT$1,AP841,Trigger)</f>
        <v>#VALUE!</v>
      </c>
      <c r="AR841" s="242" t="e">
        <f>_xll.qlIndexFixing($AT$1,AO841,TRUE,_xll.ohTrigger(Trigger,Trigger1M))</f>
        <v>#VALUE!</v>
      </c>
      <c r="AS841" s="242" t="e">
        <f>IFERROR(_xll.qlIndexFixing($AT$2,AO841,TRUE,_xll.ohTrigger(Trigger,Trigger1M)),#N/A)</f>
        <v>#N/A</v>
      </c>
    </row>
    <row r="842" spans="40:45" x14ac:dyDescent="0.2">
      <c r="AN842" s="99" t="s">
        <v>83</v>
      </c>
      <c r="AO842" s="98" t="e">
        <f>_xll.qlInterestRateIndexFixingDate($AT$1,AP842,Trigger)</f>
        <v>#VALUE!</v>
      </c>
      <c r="AP842" s="98">
        <f>_xll.qlCalendarAdvance(Calendar,AP841,AN842,"f",,Trigger)</f>
        <v>45287</v>
      </c>
      <c r="AQ842" s="98" t="e">
        <f>_xll.qlInterestRateIndexMaturity($AT$1,AP842,Trigger)</f>
        <v>#VALUE!</v>
      </c>
      <c r="AR842" s="242" t="e">
        <f>_xll.qlIndexFixing($AT$1,AO842,TRUE,_xll.ohTrigger(Trigger,Trigger1M))</f>
        <v>#VALUE!</v>
      </c>
      <c r="AS842" s="242" t="e">
        <f>IFERROR(_xll.qlIndexFixing($AT$2,AO842,TRUE,_xll.ohTrigger(Trigger,Trigger1M)),#N/A)</f>
        <v>#N/A</v>
      </c>
    </row>
    <row r="843" spans="40:45" x14ac:dyDescent="0.2">
      <c r="AN843" s="99" t="s">
        <v>83</v>
      </c>
      <c r="AO843" s="98" t="e">
        <f>_xll.qlInterestRateIndexFixingDate($AT$1,AP843,Trigger)</f>
        <v>#VALUE!</v>
      </c>
      <c r="AP843" s="98">
        <f>_xll.qlCalendarAdvance(Calendar,AP842,AN843,"f",,Trigger)</f>
        <v>45294</v>
      </c>
      <c r="AQ843" s="98" t="e">
        <f>_xll.qlInterestRateIndexMaturity($AT$1,AP843,Trigger)</f>
        <v>#VALUE!</v>
      </c>
      <c r="AR843" s="242" t="e">
        <f>_xll.qlIndexFixing($AT$1,AO843,TRUE,_xll.ohTrigger(Trigger,Trigger1M))</f>
        <v>#VALUE!</v>
      </c>
      <c r="AS843" s="242" t="e">
        <f>IFERROR(_xll.qlIndexFixing($AT$2,AO843,TRUE,_xll.ohTrigger(Trigger,Trigger1M)),#N/A)</f>
        <v>#N/A</v>
      </c>
    </row>
    <row r="844" spans="40:45" x14ac:dyDescent="0.2">
      <c r="AN844" s="99" t="s">
        <v>83</v>
      </c>
      <c r="AO844" s="98" t="e">
        <f>_xll.qlInterestRateIndexFixingDate($AT$1,AP844,Trigger)</f>
        <v>#VALUE!</v>
      </c>
      <c r="AP844" s="98">
        <f>_xll.qlCalendarAdvance(Calendar,AP843,AN844,"f",,Trigger)</f>
        <v>45301</v>
      </c>
      <c r="AQ844" s="98" t="e">
        <f>_xll.qlInterestRateIndexMaturity($AT$1,AP844,Trigger)</f>
        <v>#VALUE!</v>
      </c>
      <c r="AR844" s="242" t="e">
        <f>_xll.qlIndexFixing($AT$1,AO844,TRUE,_xll.ohTrigger(Trigger,Trigger1M))</f>
        <v>#VALUE!</v>
      </c>
      <c r="AS844" s="242" t="e">
        <f>IFERROR(_xll.qlIndexFixing($AT$2,AO844,TRUE,_xll.ohTrigger(Trigger,Trigger1M)),#N/A)</f>
        <v>#N/A</v>
      </c>
    </row>
    <row r="845" spans="40:45" x14ac:dyDescent="0.2">
      <c r="AN845" s="99" t="s">
        <v>83</v>
      </c>
      <c r="AO845" s="98" t="e">
        <f>_xll.qlInterestRateIndexFixingDate($AT$1,AP845,Trigger)</f>
        <v>#VALUE!</v>
      </c>
      <c r="AP845" s="98">
        <f>_xll.qlCalendarAdvance(Calendar,AP844,AN845,"f",,Trigger)</f>
        <v>45308</v>
      </c>
      <c r="AQ845" s="98" t="e">
        <f>_xll.qlInterestRateIndexMaturity($AT$1,AP845,Trigger)</f>
        <v>#VALUE!</v>
      </c>
      <c r="AR845" s="242" t="e">
        <f>_xll.qlIndexFixing($AT$1,AO845,TRUE,_xll.ohTrigger(Trigger,Trigger1M))</f>
        <v>#VALUE!</v>
      </c>
      <c r="AS845" s="242" t="e">
        <f>IFERROR(_xll.qlIndexFixing($AT$2,AO845,TRUE,_xll.ohTrigger(Trigger,Trigger1M)),#N/A)</f>
        <v>#N/A</v>
      </c>
    </row>
    <row r="846" spans="40:45" x14ac:dyDescent="0.2">
      <c r="AN846" s="99" t="s">
        <v>83</v>
      </c>
      <c r="AO846" s="98" t="e">
        <f>_xll.qlInterestRateIndexFixingDate($AT$1,AP846,Trigger)</f>
        <v>#VALUE!</v>
      </c>
      <c r="AP846" s="98">
        <f>_xll.qlCalendarAdvance(Calendar,AP845,AN846,"f",,Trigger)</f>
        <v>45315</v>
      </c>
      <c r="AQ846" s="98" t="e">
        <f>_xll.qlInterestRateIndexMaturity($AT$1,AP846,Trigger)</f>
        <v>#VALUE!</v>
      </c>
      <c r="AR846" s="242" t="e">
        <f>_xll.qlIndexFixing($AT$1,AO846,TRUE,_xll.ohTrigger(Trigger,Trigger1M))</f>
        <v>#VALUE!</v>
      </c>
      <c r="AS846" s="242" t="e">
        <f>IFERROR(_xll.qlIndexFixing($AT$2,AO846,TRUE,_xll.ohTrigger(Trigger,Trigger1M)),#N/A)</f>
        <v>#N/A</v>
      </c>
    </row>
    <row r="847" spans="40:45" x14ac:dyDescent="0.2">
      <c r="AN847" s="99" t="s">
        <v>83</v>
      </c>
      <c r="AO847" s="98" t="e">
        <f>_xll.qlInterestRateIndexFixingDate($AT$1,AP847,Trigger)</f>
        <v>#VALUE!</v>
      </c>
      <c r="AP847" s="98">
        <f>_xll.qlCalendarAdvance(Calendar,AP846,AN847,"f",,Trigger)</f>
        <v>45322</v>
      </c>
      <c r="AQ847" s="98" t="e">
        <f>_xll.qlInterestRateIndexMaturity($AT$1,AP847,Trigger)</f>
        <v>#VALUE!</v>
      </c>
      <c r="AR847" s="242" t="e">
        <f>_xll.qlIndexFixing($AT$1,AO847,TRUE,_xll.ohTrigger(Trigger,Trigger1M))</f>
        <v>#VALUE!</v>
      </c>
      <c r="AS847" s="242" t="e">
        <f>IFERROR(_xll.qlIndexFixing($AT$2,AO847,TRUE,_xll.ohTrigger(Trigger,Trigger1M)),#N/A)</f>
        <v>#N/A</v>
      </c>
    </row>
    <row r="848" spans="40:45" x14ac:dyDescent="0.2">
      <c r="AN848" s="99" t="s">
        <v>83</v>
      </c>
      <c r="AO848" s="98" t="e">
        <f>_xll.qlInterestRateIndexFixingDate($AT$1,AP848,Trigger)</f>
        <v>#VALUE!</v>
      </c>
      <c r="AP848" s="98">
        <f>_xll.qlCalendarAdvance(Calendar,AP847,AN848,"f",,Trigger)</f>
        <v>45329</v>
      </c>
      <c r="AQ848" s="98" t="e">
        <f>_xll.qlInterestRateIndexMaturity($AT$1,AP848,Trigger)</f>
        <v>#VALUE!</v>
      </c>
      <c r="AR848" s="242" t="e">
        <f>_xll.qlIndexFixing($AT$1,AO848,TRUE,_xll.ohTrigger(Trigger,Trigger1M))</f>
        <v>#VALUE!</v>
      </c>
      <c r="AS848" s="242" t="e">
        <f>IFERROR(_xll.qlIndexFixing($AT$2,AO848,TRUE,_xll.ohTrigger(Trigger,Trigger1M)),#N/A)</f>
        <v>#N/A</v>
      </c>
    </row>
    <row r="849" spans="40:45" x14ac:dyDescent="0.2">
      <c r="AN849" s="99" t="s">
        <v>83</v>
      </c>
      <c r="AO849" s="98" t="e">
        <f>_xll.qlInterestRateIndexFixingDate($AT$1,AP849,Trigger)</f>
        <v>#VALUE!</v>
      </c>
      <c r="AP849" s="98">
        <f>_xll.qlCalendarAdvance(Calendar,AP848,AN849,"f",,Trigger)</f>
        <v>45336</v>
      </c>
      <c r="AQ849" s="98" t="e">
        <f>_xll.qlInterestRateIndexMaturity($AT$1,AP849,Trigger)</f>
        <v>#VALUE!</v>
      </c>
      <c r="AR849" s="242" t="e">
        <f>_xll.qlIndexFixing($AT$1,AO849,TRUE,_xll.ohTrigger(Trigger,Trigger1M))</f>
        <v>#VALUE!</v>
      </c>
      <c r="AS849" s="242" t="e">
        <f>IFERROR(_xll.qlIndexFixing($AT$2,AO849,TRUE,_xll.ohTrigger(Trigger,Trigger1M)),#N/A)</f>
        <v>#N/A</v>
      </c>
    </row>
    <row r="850" spans="40:45" x14ac:dyDescent="0.2">
      <c r="AN850" s="99" t="s">
        <v>83</v>
      </c>
      <c r="AO850" s="98" t="e">
        <f>_xll.qlInterestRateIndexFixingDate($AT$1,AP850,Trigger)</f>
        <v>#VALUE!</v>
      </c>
      <c r="AP850" s="98">
        <f>_xll.qlCalendarAdvance(Calendar,AP849,AN850,"f",,Trigger)</f>
        <v>45343</v>
      </c>
      <c r="AQ850" s="98" t="e">
        <f>_xll.qlInterestRateIndexMaturity($AT$1,AP850,Trigger)</f>
        <v>#VALUE!</v>
      </c>
      <c r="AR850" s="242" t="e">
        <f>_xll.qlIndexFixing($AT$1,AO850,TRUE,_xll.ohTrigger(Trigger,Trigger1M))</f>
        <v>#VALUE!</v>
      </c>
      <c r="AS850" s="242" t="e">
        <f>IFERROR(_xll.qlIndexFixing($AT$2,AO850,TRUE,_xll.ohTrigger(Trigger,Trigger1M)),#N/A)</f>
        <v>#N/A</v>
      </c>
    </row>
    <row r="851" spans="40:45" x14ac:dyDescent="0.2">
      <c r="AN851" s="99" t="s">
        <v>83</v>
      </c>
      <c r="AO851" s="98" t="e">
        <f>_xll.qlInterestRateIndexFixingDate($AT$1,AP851,Trigger)</f>
        <v>#VALUE!</v>
      </c>
      <c r="AP851" s="98">
        <f>_xll.qlCalendarAdvance(Calendar,AP850,AN851,"f",,Trigger)</f>
        <v>45350</v>
      </c>
      <c r="AQ851" s="98" t="e">
        <f>_xll.qlInterestRateIndexMaturity($AT$1,AP851,Trigger)</f>
        <v>#VALUE!</v>
      </c>
      <c r="AR851" s="242" t="e">
        <f>_xll.qlIndexFixing($AT$1,AO851,TRUE,_xll.ohTrigger(Trigger,Trigger1M))</f>
        <v>#VALUE!</v>
      </c>
      <c r="AS851" s="242" t="e">
        <f>IFERROR(_xll.qlIndexFixing($AT$2,AO851,TRUE,_xll.ohTrigger(Trigger,Trigger1M)),#N/A)</f>
        <v>#N/A</v>
      </c>
    </row>
    <row r="852" spans="40:45" x14ac:dyDescent="0.2">
      <c r="AN852" s="99" t="s">
        <v>83</v>
      </c>
      <c r="AO852" s="98" t="e">
        <f>_xll.qlInterestRateIndexFixingDate($AT$1,AP852,Trigger)</f>
        <v>#VALUE!</v>
      </c>
      <c r="AP852" s="98">
        <f>_xll.qlCalendarAdvance(Calendar,AP851,AN852,"f",,Trigger)</f>
        <v>45357</v>
      </c>
      <c r="AQ852" s="98" t="e">
        <f>_xll.qlInterestRateIndexMaturity($AT$1,AP852,Trigger)</f>
        <v>#VALUE!</v>
      </c>
      <c r="AR852" s="242" t="e">
        <f>_xll.qlIndexFixing($AT$1,AO852,TRUE,_xll.ohTrigger(Trigger,Trigger1M))</f>
        <v>#VALUE!</v>
      </c>
      <c r="AS852" s="242" t="e">
        <f>IFERROR(_xll.qlIndexFixing($AT$2,AO852,TRUE,_xll.ohTrigger(Trigger,Trigger1M)),#N/A)</f>
        <v>#N/A</v>
      </c>
    </row>
    <row r="853" spans="40:45" x14ac:dyDescent="0.2">
      <c r="AN853" s="99" t="s">
        <v>83</v>
      </c>
      <c r="AO853" s="98" t="e">
        <f>_xll.qlInterestRateIndexFixingDate($AT$1,AP853,Trigger)</f>
        <v>#VALUE!</v>
      </c>
      <c r="AP853" s="98">
        <f>_xll.qlCalendarAdvance(Calendar,AP852,AN853,"f",,Trigger)</f>
        <v>45364</v>
      </c>
      <c r="AQ853" s="98" t="e">
        <f>_xll.qlInterestRateIndexMaturity($AT$1,AP853,Trigger)</f>
        <v>#VALUE!</v>
      </c>
      <c r="AR853" s="242" t="e">
        <f>_xll.qlIndexFixing($AT$1,AO853,TRUE,_xll.ohTrigger(Trigger,Trigger1M))</f>
        <v>#VALUE!</v>
      </c>
      <c r="AS853" s="242" t="e">
        <f>IFERROR(_xll.qlIndexFixing($AT$2,AO853,TRUE,_xll.ohTrigger(Trigger,Trigger1M)),#N/A)</f>
        <v>#N/A</v>
      </c>
    </row>
    <row r="854" spans="40:45" x14ac:dyDescent="0.2">
      <c r="AN854" s="99" t="s">
        <v>83</v>
      </c>
      <c r="AO854" s="98" t="e">
        <f>_xll.qlInterestRateIndexFixingDate($AT$1,AP854,Trigger)</f>
        <v>#VALUE!</v>
      </c>
      <c r="AP854" s="98">
        <f>_xll.qlCalendarAdvance(Calendar,AP853,AN854,"f",,Trigger)</f>
        <v>45371</v>
      </c>
      <c r="AQ854" s="98" t="e">
        <f>_xll.qlInterestRateIndexMaturity($AT$1,AP854,Trigger)</f>
        <v>#VALUE!</v>
      </c>
      <c r="AR854" s="242" t="e">
        <f>_xll.qlIndexFixing($AT$1,AO854,TRUE,_xll.ohTrigger(Trigger,Trigger1M))</f>
        <v>#VALUE!</v>
      </c>
      <c r="AS854" s="242" t="e">
        <f>IFERROR(_xll.qlIndexFixing($AT$2,AO854,TRUE,_xll.ohTrigger(Trigger,Trigger1M)),#N/A)</f>
        <v>#N/A</v>
      </c>
    </row>
    <row r="855" spans="40:45" x14ac:dyDescent="0.2">
      <c r="AN855" s="99" t="s">
        <v>83</v>
      </c>
      <c r="AO855" s="98" t="e">
        <f>_xll.qlInterestRateIndexFixingDate($AT$1,AP855,Trigger)</f>
        <v>#VALUE!</v>
      </c>
      <c r="AP855" s="98">
        <f>_xll.qlCalendarAdvance(Calendar,AP854,AN855,"f",,Trigger)</f>
        <v>45378</v>
      </c>
      <c r="AQ855" s="98" t="e">
        <f>_xll.qlInterestRateIndexMaturity($AT$1,AP855,Trigger)</f>
        <v>#VALUE!</v>
      </c>
      <c r="AR855" s="242" t="e">
        <f>_xll.qlIndexFixing($AT$1,AO855,TRUE,_xll.ohTrigger(Trigger,Trigger1M))</f>
        <v>#VALUE!</v>
      </c>
      <c r="AS855" s="242" t="e">
        <f>IFERROR(_xll.qlIndexFixing($AT$2,AO855,TRUE,_xll.ohTrigger(Trigger,Trigger1M)),#N/A)</f>
        <v>#N/A</v>
      </c>
    </row>
    <row r="856" spans="40:45" x14ac:dyDescent="0.2">
      <c r="AN856" s="99" t="s">
        <v>83</v>
      </c>
      <c r="AO856" s="98" t="e">
        <f>_xll.qlInterestRateIndexFixingDate($AT$1,AP856,Trigger)</f>
        <v>#VALUE!</v>
      </c>
      <c r="AP856" s="98">
        <f>_xll.qlCalendarAdvance(Calendar,AP855,AN856,"f",,Trigger)</f>
        <v>45385</v>
      </c>
      <c r="AQ856" s="98" t="e">
        <f>_xll.qlInterestRateIndexMaturity($AT$1,AP856,Trigger)</f>
        <v>#VALUE!</v>
      </c>
      <c r="AR856" s="242" t="e">
        <f>_xll.qlIndexFixing($AT$1,AO856,TRUE,_xll.ohTrigger(Trigger,Trigger1M))</f>
        <v>#VALUE!</v>
      </c>
      <c r="AS856" s="242" t="e">
        <f>IFERROR(_xll.qlIndexFixing($AT$2,AO856,TRUE,_xll.ohTrigger(Trigger,Trigger1M)),#N/A)</f>
        <v>#N/A</v>
      </c>
    </row>
    <row r="857" spans="40:45" x14ac:dyDescent="0.2">
      <c r="AN857" s="99" t="s">
        <v>83</v>
      </c>
      <c r="AO857" s="98" t="e">
        <f>_xll.qlInterestRateIndexFixingDate($AT$1,AP857,Trigger)</f>
        <v>#VALUE!</v>
      </c>
      <c r="AP857" s="98">
        <f>_xll.qlCalendarAdvance(Calendar,AP856,AN857,"f",,Trigger)</f>
        <v>45392</v>
      </c>
      <c r="AQ857" s="98" t="e">
        <f>_xll.qlInterestRateIndexMaturity($AT$1,AP857,Trigger)</f>
        <v>#VALUE!</v>
      </c>
      <c r="AR857" s="242" t="e">
        <f>_xll.qlIndexFixing($AT$1,AO857,TRUE,_xll.ohTrigger(Trigger,Trigger1M))</f>
        <v>#VALUE!</v>
      </c>
      <c r="AS857" s="242" t="e">
        <f>IFERROR(_xll.qlIndexFixing($AT$2,AO857,TRUE,_xll.ohTrigger(Trigger,Trigger1M)),#N/A)</f>
        <v>#N/A</v>
      </c>
    </row>
    <row r="858" spans="40:45" x14ac:dyDescent="0.2">
      <c r="AN858" s="99" t="s">
        <v>83</v>
      </c>
      <c r="AO858" s="98" t="e">
        <f>_xll.qlInterestRateIndexFixingDate($AT$1,AP858,Trigger)</f>
        <v>#VALUE!</v>
      </c>
      <c r="AP858" s="98">
        <f>_xll.qlCalendarAdvance(Calendar,AP857,AN858,"f",,Trigger)</f>
        <v>45399</v>
      </c>
      <c r="AQ858" s="98" t="e">
        <f>_xll.qlInterestRateIndexMaturity($AT$1,AP858,Trigger)</f>
        <v>#VALUE!</v>
      </c>
      <c r="AR858" s="242" t="e">
        <f>_xll.qlIndexFixing($AT$1,AO858,TRUE,_xll.ohTrigger(Trigger,Trigger1M))</f>
        <v>#VALUE!</v>
      </c>
      <c r="AS858" s="242" t="e">
        <f>IFERROR(_xll.qlIndexFixing($AT$2,AO858,TRUE,_xll.ohTrigger(Trigger,Trigger1M)),#N/A)</f>
        <v>#N/A</v>
      </c>
    </row>
    <row r="859" spans="40:45" x14ac:dyDescent="0.2">
      <c r="AN859" s="99" t="s">
        <v>83</v>
      </c>
      <c r="AO859" s="98" t="e">
        <f>_xll.qlInterestRateIndexFixingDate($AT$1,AP859,Trigger)</f>
        <v>#VALUE!</v>
      </c>
      <c r="AP859" s="98">
        <f>_xll.qlCalendarAdvance(Calendar,AP858,AN859,"f",,Trigger)</f>
        <v>45406</v>
      </c>
      <c r="AQ859" s="98" t="e">
        <f>_xll.qlInterestRateIndexMaturity($AT$1,AP859,Trigger)</f>
        <v>#VALUE!</v>
      </c>
      <c r="AR859" s="242" t="e">
        <f>_xll.qlIndexFixing($AT$1,AO859,TRUE,_xll.ohTrigger(Trigger,Trigger1M))</f>
        <v>#VALUE!</v>
      </c>
      <c r="AS859" s="242" t="e">
        <f>IFERROR(_xll.qlIndexFixing($AT$2,AO859,TRUE,_xll.ohTrigger(Trigger,Trigger1M)),#N/A)</f>
        <v>#N/A</v>
      </c>
    </row>
    <row r="860" spans="40:45" x14ac:dyDescent="0.2">
      <c r="AN860" s="99" t="s">
        <v>83</v>
      </c>
      <c r="AO860" s="98" t="e">
        <f>_xll.qlInterestRateIndexFixingDate($AT$1,AP860,Trigger)</f>
        <v>#VALUE!</v>
      </c>
      <c r="AP860" s="98">
        <f>_xll.qlCalendarAdvance(Calendar,AP859,AN860,"f",,Trigger)</f>
        <v>45414</v>
      </c>
      <c r="AQ860" s="98" t="e">
        <f>_xll.qlInterestRateIndexMaturity($AT$1,AP860,Trigger)</f>
        <v>#VALUE!</v>
      </c>
      <c r="AR860" s="242" t="e">
        <f>_xll.qlIndexFixing($AT$1,AO860,TRUE,_xll.ohTrigger(Trigger,Trigger1M))</f>
        <v>#VALUE!</v>
      </c>
      <c r="AS860" s="242" t="e">
        <f>IFERROR(_xll.qlIndexFixing($AT$2,AO860,TRUE,_xll.ohTrigger(Trigger,Trigger1M)),#N/A)</f>
        <v>#N/A</v>
      </c>
    </row>
    <row r="861" spans="40:45" x14ac:dyDescent="0.2">
      <c r="AN861" s="99" t="s">
        <v>83</v>
      </c>
      <c r="AO861" s="98" t="e">
        <f>_xll.qlInterestRateIndexFixingDate($AT$1,AP861,Trigger)</f>
        <v>#VALUE!</v>
      </c>
      <c r="AP861" s="98">
        <f>_xll.qlCalendarAdvance(Calendar,AP860,AN861,"f",,Trigger)</f>
        <v>45421</v>
      </c>
      <c r="AQ861" s="98" t="e">
        <f>_xll.qlInterestRateIndexMaturity($AT$1,AP861,Trigger)</f>
        <v>#VALUE!</v>
      </c>
      <c r="AR861" s="242" t="e">
        <f>_xll.qlIndexFixing($AT$1,AO861,TRUE,_xll.ohTrigger(Trigger,Trigger1M))</f>
        <v>#VALUE!</v>
      </c>
      <c r="AS861" s="242" t="e">
        <f>IFERROR(_xll.qlIndexFixing($AT$2,AO861,TRUE,_xll.ohTrigger(Trigger,Trigger1M)),#N/A)</f>
        <v>#N/A</v>
      </c>
    </row>
    <row r="862" spans="40:45" x14ac:dyDescent="0.2">
      <c r="AN862" s="99" t="s">
        <v>83</v>
      </c>
      <c r="AO862" s="98" t="e">
        <f>_xll.qlInterestRateIndexFixingDate($AT$1,AP862,Trigger)</f>
        <v>#VALUE!</v>
      </c>
      <c r="AP862" s="98">
        <f>_xll.qlCalendarAdvance(Calendar,AP861,AN862,"f",,Trigger)</f>
        <v>45428</v>
      </c>
      <c r="AQ862" s="98" t="e">
        <f>_xll.qlInterestRateIndexMaturity($AT$1,AP862,Trigger)</f>
        <v>#VALUE!</v>
      </c>
      <c r="AR862" s="242" t="e">
        <f>_xll.qlIndexFixing($AT$1,AO862,TRUE,_xll.ohTrigger(Trigger,Trigger1M))</f>
        <v>#VALUE!</v>
      </c>
      <c r="AS862" s="242" t="e">
        <f>IFERROR(_xll.qlIndexFixing($AT$2,AO862,TRUE,_xll.ohTrigger(Trigger,Trigger1M)),#N/A)</f>
        <v>#N/A</v>
      </c>
    </row>
    <row r="863" spans="40:45" x14ac:dyDescent="0.2">
      <c r="AN863" s="99" t="s">
        <v>83</v>
      </c>
      <c r="AO863" s="98" t="e">
        <f>_xll.qlInterestRateIndexFixingDate($AT$1,AP863,Trigger)</f>
        <v>#VALUE!</v>
      </c>
      <c r="AP863" s="98">
        <f>_xll.qlCalendarAdvance(Calendar,AP862,AN863,"f",,Trigger)</f>
        <v>45435</v>
      </c>
      <c r="AQ863" s="98" t="e">
        <f>_xll.qlInterestRateIndexMaturity($AT$1,AP863,Trigger)</f>
        <v>#VALUE!</v>
      </c>
      <c r="AR863" s="242" t="e">
        <f>_xll.qlIndexFixing($AT$1,AO863,TRUE,_xll.ohTrigger(Trigger,Trigger1M))</f>
        <v>#VALUE!</v>
      </c>
      <c r="AS863" s="242" t="e">
        <f>IFERROR(_xll.qlIndexFixing($AT$2,AO863,TRUE,_xll.ohTrigger(Trigger,Trigger1M)),#N/A)</f>
        <v>#N/A</v>
      </c>
    </row>
    <row r="864" spans="40:45" x14ac:dyDescent="0.2">
      <c r="AN864" s="99" t="s">
        <v>83</v>
      </c>
      <c r="AO864" s="98" t="e">
        <f>_xll.qlInterestRateIndexFixingDate($AT$1,AP864,Trigger)</f>
        <v>#VALUE!</v>
      </c>
      <c r="AP864" s="98">
        <f>_xll.qlCalendarAdvance(Calendar,AP863,AN864,"f",,Trigger)</f>
        <v>45442</v>
      </c>
      <c r="AQ864" s="98" t="e">
        <f>_xll.qlInterestRateIndexMaturity($AT$1,AP864,Trigger)</f>
        <v>#VALUE!</v>
      </c>
      <c r="AR864" s="242" t="e">
        <f>_xll.qlIndexFixing($AT$1,AO864,TRUE,_xll.ohTrigger(Trigger,Trigger1M))</f>
        <v>#VALUE!</v>
      </c>
      <c r="AS864" s="242" t="e">
        <f>IFERROR(_xll.qlIndexFixing($AT$2,AO864,TRUE,_xll.ohTrigger(Trigger,Trigger1M)),#N/A)</f>
        <v>#N/A</v>
      </c>
    </row>
    <row r="865" spans="40:45" x14ac:dyDescent="0.2">
      <c r="AN865" s="99" t="s">
        <v>83</v>
      </c>
      <c r="AO865" s="98" t="e">
        <f>_xll.qlInterestRateIndexFixingDate($AT$1,AP865,Trigger)</f>
        <v>#VALUE!</v>
      </c>
      <c r="AP865" s="98">
        <f>_xll.qlCalendarAdvance(Calendar,AP864,AN865,"f",,Trigger)</f>
        <v>45449</v>
      </c>
      <c r="AQ865" s="98" t="e">
        <f>_xll.qlInterestRateIndexMaturity($AT$1,AP865,Trigger)</f>
        <v>#VALUE!</v>
      </c>
      <c r="AR865" s="242" t="e">
        <f>_xll.qlIndexFixing($AT$1,AO865,TRUE,_xll.ohTrigger(Trigger,Trigger1M))</f>
        <v>#VALUE!</v>
      </c>
      <c r="AS865" s="242" t="e">
        <f>IFERROR(_xll.qlIndexFixing($AT$2,AO865,TRUE,_xll.ohTrigger(Trigger,Trigger1M)),#N/A)</f>
        <v>#N/A</v>
      </c>
    </row>
    <row r="866" spans="40:45" x14ac:dyDescent="0.2">
      <c r="AN866" s="99" t="s">
        <v>83</v>
      </c>
      <c r="AO866" s="98" t="e">
        <f>_xll.qlInterestRateIndexFixingDate($AT$1,AP866,Trigger)</f>
        <v>#VALUE!</v>
      </c>
      <c r="AP866" s="98">
        <f>_xll.qlCalendarAdvance(Calendar,AP865,AN866,"f",,Trigger)</f>
        <v>45456</v>
      </c>
      <c r="AQ866" s="98" t="e">
        <f>_xll.qlInterestRateIndexMaturity($AT$1,AP866,Trigger)</f>
        <v>#VALUE!</v>
      </c>
      <c r="AR866" s="242" t="e">
        <f>_xll.qlIndexFixing($AT$1,AO866,TRUE,_xll.ohTrigger(Trigger,Trigger1M))</f>
        <v>#VALUE!</v>
      </c>
      <c r="AS866" s="242" t="e">
        <f>IFERROR(_xll.qlIndexFixing($AT$2,AO866,TRUE,_xll.ohTrigger(Trigger,Trigger1M)),#N/A)</f>
        <v>#N/A</v>
      </c>
    </row>
    <row r="867" spans="40:45" x14ac:dyDescent="0.2">
      <c r="AN867" s="99" t="s">
        <v>83</v>
      </c>
      <c r="AO867" s="98" t="e">
        <f>_xll.qlInterestRateIndexFixingDate($AT$1,AP867,Trigger)</f>
        <v>#VALUE!</v>
      </c>
      <c r="AP867" s="98">
        <f>_xll.qlCalendarAdvance(Calendar,AP866,AN867,"f",,Trigger)</f>
        <v>45463</v>
      </c>
      <c r="AQ867" s="98" t="e">
        <f>_xll.qlInterestRateIndexMaturity($AT$1,AP867,Trigger)</f>
        <v>#VALUE!</v>
      </c>
      <c r="AR867" s="242" t="e">
        <f>_xll.qlIndexFixing($AT$1,AO867,TRUE,_xll.ohTrigger(Trigger,Trigger1M))</f>
        <v>#VALUE!</v>
      </c>
      <c r="AS867" s="242" t="e">
        <f>IFERROR(_xll.qlIndexFixing($AT$2,AO867,TRUE,_xll.ohTrigger(Trigger,Trigger1M)),#N/A)</f>
        <v>#N/A</v>
      </c>
    </row>
    <row r="868" spans="40:45" x14ac:dyDescent="0.2">
      <c r="AN868" s="99" t="s">
        <v>83</v>
      </c>
      <c r="AO868" s="98" t="e">
        <f>_xll.qlInterestRateIndexFixingDate($AT$1,AP868,Trigger)</f>
        <v>#VALUE!</v>
      </c>
      <c r="AP868" s="98">
        <f>_xll.qlCalendarAdvance(Calendar,AP867,AN868,"f",,Trigger)</f>
        <v>45470</v>
      </c>
      <c r="AQ868" s="98" t="e">
        <f>_xll.qlInterestRateIndexMaturity($AT$1,AP868,Trigger)</f>
        <v>#VALUE!</v>
      </c>
      <c r="AR868" s="242" t="e">
        <f>_xll.qlIndexFixing($AT$1,AO868,TRUE,_xll.ohTrigger(Trigger,Trigger1M))</f>
        <v>#VALUE!</v>
      </c>
      <c r="AS868" s="242" t="e">
        <f>IFERROR(_xll.qlIndexFixing($AT$2,AO868,TRUE,_xll.ohTrigger(Trigger,Trigger1M)),#N/A)</f>
        <v>#N/A</v>
      </c>
    </row>
    <row r="869" spans="40:45" x14ac:dyDescent="0.2">
      <c r="AN869" s="99" t="s">
        <v>83</v>
      </c>
      <c r="AO869" s="98" t="e">
        <f>_xll.qlInterestRateIndexFixingDate($AT$1,AP869,Trigger)</f>
        <v>#VALUE!</v>
      </c>
      <c r="AP869" s="98">
        <f>_xll.qlCalendarAdvance(Calendar,AP868,AN869,"f",,Trigger)</f>
        <v>45477</v>
      </c>
      <c r="AQ869" s="98" t="e">
        <f>_xll.qlInterestRateIndexMaturity($AT$1,AP869,Trigger)</f>
        <v>#VALUE!</v>
      </c>
      <c r="AR869" s="242" t="e">
        <f>_xll.qlIndexFixing($AT$1,AO869,TRUE,_xll.ohTrigger(Trigger,Trigger1M))</f>
        <v>#VALUE!</v>
      </c>
      <c r="AS869" s="242" t="e">
        <f>IFERROR(_xll.qlIndexFixing($AT$2,AO869,TRUE,_xll.ohTrigger(Trigger,Trigger1M)),#N/A)</f>
        <v>#N/A</v>
      </c>
    </row>
    <row r="870" spans="40:45" x14ac:dyDescent="0.2">
      <c r="AN870" s="99" t="s">
        <v>83</v>
      </c>
      <c r="AO870" s="98" t="e">
        <f>_xll.qlInterestRateIndexFixingDate($AT$1,AP870,Trigger)</f>
        <v>#VALUE!</v>
      </c>
      <c r="AP870" s="98">
        <f>_xll.qlCalendarAdvance(Calendar,AP869,AN870,"f",,Trigger)</f>
        <v>45484</v>
      </c>
      <c r="AQ870" s="98" t="e">
        <f>_xll.qlInterestRateIndexMaturity($AT$1,AP870,Trigger)</f>
        <v>#VALUE!</v>
      </c>
      <c r="AR870" s="242" t="e">
        <f>_xll.qlIndexFixing($AT$1,AO870,TRUE,_xll.ohTrigger(Trigger,Trigger1M))</f>
        <v>#VALUE!</v>
      </c>
      <c r="AS870" s="242" t="e">
        <f>IFERROR(_xll.qlIndexFixing($AT$2,AO870,TRUE,_xll.ohTrigger(Trigger,Trigger1M)),#N/A)</f>
        <v>#N/A</v>
      </c>
    </row>
    <row r="871" spans="40:45" x14ac:dyDescent="0.2">
      <c r="AN871" s="99" t="s">
        <v>83</v>
      </c>
      <c r="AO871" s="98" t="e">
        <f>_xll.qlInterestRateIndexFixingDate($AT$1,AP871,Trigger)</f>
        <v>#VALUE!</v>
      </c>
      <c r="AP871" s="98">
        <f>_xll.qlCalendarAdvance(Calendar,AP870,AN871,"f",,Trigger)</f>
        <v>45491</v>
      </c>
      <c r="AQ871" s="98" t="e">
        <f>_xll.qlInterestRateIndexMaturity($AT$1,AP871,Trigger)</f>
        <v>#VALUE!</v>
      </c>
      <c r="AR871" s="242" t="e">
        <f>_xll.qlIndexFixing($AT$1,AO871,TRUE,_xll.ohTrigger(Trigger,Trigger1M))</f>
        <v>#VALUE!</v>
      </c>
      <c r="AS871" s="242" t="e">
        <f>IFERROR(_xll.qlIndexFixing($AT$2,AO871,TRUE,_xll.ohTrigger(Trigger,Trigger1M)),#N/A)</f>
        <v>#N/A</v>
      </c>
    </row>
    <row r="872" spans="40:45" x14ac:dyDescent="0.2">
      <c r="AN872" s="99" t="s">
        <v>83</v>
      </c>
      <c r="AO872" s="98" t="e">
        <f>_xll.qlInterestRateIndexFixingDate($AT$1,AP872,Trigger)</f>
        <v>#VALUE!</v>
      </c>
      <c r="AP872" s="98">
        <f>_xll.qlCalendarAdvance(Calendar,AP871,AN872,"f",,Trigger)</f>
        <v>45498</v>
      </c>
      <c r="AQ872" s="98" t="e">
        <f>_xll.qlInterestRateIndexMaturity($AT$1,AP872,Trigger)</f>
        <v>#VALUE!</v>
      </c>
      <c r="AR872" s="242" t="e">
        <f>_xll.qlIndexFixing($AT$1,AO872,TRUE,_xll.ohTrigger(Trigger,Trigger1M))</f>
        <v>#VALUE!</v>
      </c>
      <c r="AS872" s="242" t="e">
        <f>IFERROR(_xll.qlIndexFixing($AT$2,AO872,TRUE,_xll.ohTrigger(Trigger,Trigger1M)),#N/A)</f>
        <v>#N/A</v>
      </c>
    </row>
    <row r="873" spans="40:45" x14ac:dyDescent="0.2">
      <c r="AN873" s="99" t="s">
        <v>83</v>
      </c>
      <c r="AO873" s="98" t="e">
        <f>_xll.qlInterestRateIndexFixingDate($AT$1,AP873,Trigger)</f>
        <v>#VALUE!</v>
      </c>
      <c r="AP873" s="98">
        <f>_xll.qlCalendarAdvance(Calendar,AP872,AN873,"f",,Trigger)</f>
        <v>45505</v>
      </c>
      <c r="AQ873" s="98" t="e">
        <f>_xll.qlInterestRateIndexMaturity($AT$1,AP873,Trigger)</f>
        <v>#VALUE!</v>
      </c>
      <c r="AR873" s="242" t="e">
        <f>_xll.qlIndexFixing($AT$1,AO873,TRUE,_xll.ohTrigger(Trigger,Trigger1M))</f>
        <v>#VALUE!</v>
      </c>
      <c r="AS873" s="242" t="e">
        <f>IFERROR(_xll.qlIndexFixing($AT$2,AO873,TRUE,_xll.ohTrigger(Trigger,Trigger1M)),#N/A)</f>
        <v>#N/A</v>
      </c>
    </row>
    <row r="874" spans="40:45" x14ac:dyDescent="0.2">
      <c r="AN874" s="99" t="s">
        <v>83</v>
      </c>
      <c r="AO874" s="98" t="e">
        <f>_xll.qlInterestRateIndexFixingDate($AT$1,AP874,Trigger)</f>
        <v>#VALUE!</v>
      </c>
      <c r="AP874" s="98">
        <f>_xll.qlCalendarAdvance(Calendar,AP873,AN874,"f",,Trigger)</f>
        <v>45512</v>
      </c>
      <c r="AQ874" s="98" t="e">
        <f>_xll.qlInterestRateIndexMaturity($AT$1,AP874,Trigger)</f>
        <v>#VALUE!</v>
      </c>
      <c r="AR874" s="242" t="e">
        <f>_xll.qlIndexFixing($AT$1,AO874,TRUE,_xll.ohTrigger(Trigger,Trigger1M))</f>
        <v>#VALUE!</v>
      </c>
      <c r="AS874" s="242" t="e">
        <f>IFERROR(_xll.qlIndexFixing($AT$2,AO874,TRUE,_xll.ohTrigger(Trigger,Trigger1M)),#N/A)</f>
        <v>#N/A</v>
      </c>
    </row>
    <row r="875" spans="40:45" x14ac:dyDescent="0.2">
      <c r="AN875" s="99" t="s">
        <v>83</v>
      </c>
      <c r="AO875" s="98" t="e">
        <f>_xll.qlInterestRateIndexFixingDate($AT$1,AP875,Trigger)</f>
        <v>#VALUE!</v>
      </c>
      <c r="AP875" s="98">
        <f>_xll.qlCalendarAdvance(Calendar,AP874,AN875,"f",,Trigger)</f>
        <v>45519</v>
      </c>
      <c r="AQ875" s="98" t="e">
        <f>_xll.qlInterestRateIndexMaturity($AT$1,AP875,Trigger)</f>
        <v>#VALUE!</v>
      </c>
      <c r="AR875" s="242" t="e">
        <f>_xll.qlIndexFixing($AT$1,AO875,TRUE,_xll.ohTrigger(Trigger,Trigger1M))</f>
        <v>#VALUE!</v>
      </c>
      <c r="AS875" s="242" t="e">
        <f>IFERROR(_xll.qlIndexFixing($AT$2,AO875,TRUE,_xll.ohTrigger(Trigger,Trigger1M)),#N/A)</f>
        <v>#N/A</v>
      </c>
    </row>
    <row r="876" spans="40:45" x14ac:dyDescent="0.2">
      <c r="AN876" s="99" t="s">
        <v>83</v>
      </c>
      <c r="AO876" s="98" t="e">
        <f>_xll.qlInterestRateIndexFixingDate($AT$1,AP876,Trigger)</f>
        <v>#VALUE!</v>
      </c>
      <c r="AP876" s="98">
        <f>_xll.qlCalendarAdvance(Calendar,AP875,AN876,"f",,Trigger)</f>
        <v>45526</v>
      </c>
      <c r="AQ876" s="98" t="e">
        <f>_xll.qlInterestRateIndexMaturity($AT$1,AP876,Trigger)</f>
        <v>#VALUE!</v>
      </c>
      <c r="AR876" s="242" t="e">
        <f>_xll.qlIndexFixing($AT$1,AO876,TRUE,_xll.ohTrigger(Trigger,Trigger1M))</f>
        <v>#VALUE!</v>
      </c>
      <c r="AS876" s="242" t="e">
        <f>IFERROR(_xll.qlIndexFixing($AT$2,AO876,TRUE,_xll.ohTrigger(Trigger,Trigger1M)),#N/A)</f>
        <v>#N/A</v>
      </c>
    </row>
    <row r="877" spans="40:45" x14ac:dyDescent="0.2">
      <c r="AN877" s="99" t="s">
        <v>83</v>
      </c>
      <c r="AO877" s="98" t="e">
        <f>_xll.qlInterestRateIndexFixingDate($AT$1,AP877,Trigger)</f>
        <v>#VALUE!</v>
      </c>
      <c r="AP877" s="98">
        <f>_xll.qlCalendarAdvance(Calendar,AP876,AN877,"f",,Trigger)</f>
        <v>45533</v>
      </c>
      <c r="AQ877" s="98" t="e">
        <f>_xll.qlInterestRateIndexMaturity($AT$1,AP877,Trigger)</f>
        <v>#VALUE!</v>
      </c>
      <c r="AR877" s="242" t="e">
        <f>_xll.qlIndexFixing($AT$1,AO877,TRUE,_xll.ohTrigger(Trigger,Trigger1M))</f>
        <v>#VALUE!</v>
      </c>
      <c r="AS877" s="242" t="e">
        <f>IFERROR(_xll.qlIndexFixing($AT$2,AO877,TRUE,_xll.ohTrigger(Trigger,Trigger1M)),#N/A)</f>
        <v>#N/A</v>
      </c>
    </row>
    <row r="878" spans="40:45" x14ac:dyDescent="0.2">
      <c r="AN878" s="99" t="s">
        <v>83</v>
      </c>
      <c r="AO878" s="98" t="e">
        <f>_xll.qlInterestRateIndexFixingDate($AT$1,AP878,Trigger)</f>
        <v>#VALUE!</v>
      </c>
      <c r="AP878" s="98">
        <f>_xll.qlCalendarAdvance(Calendar,AP877,AN878,"f",,Trigger)</f>
        <v>45540</v>
      </c>
      <c r="AQ878" s="98" t="e">
        <f>_xll.qlInterestRateIndexMaturity($AT$1,AP878,Trigger)</f>
        <v>#VALUE!</v>
      </c>
      <c r="AR878" s="242" t="e">
        <f>_xll.qlIndexFixing($AT$1,AO878,TRUE,_xll.ohTrigger(Trigger,Trigger1M))</f>
        <v>#VALUE!</v>
      </c>
      <c r="AS878" s="242" t="e">
        <f>IFERROR(_xll.qlIndexFixing($AT$2,AO878,TRUE,_xll.ohTrigger(Trigger,Trigger1M)),#N/A)</f>
        <v>#N/A</v>
      </c>
    </row>
    <row r="879" spans="40:45" x14ac:dyDescent="0.2">
      <c r="AN879" s="99" t="s">
        <v>83</v>
      </c>
      <c r="AO879" s="98" t="e">
        <f>_xll.qlInterestRateIndexFixingDate($AT$1,AP879,Trigger)</f>
        <v>#VALUE!</v>
      </c>
      <c r="AP879" s="98">
        <f>_xll.qlCalendarAdvance(Calendar,AP878,AN879,"f",,Trigger)</f>
        <v>45547</v>
      </c>
      <c r="AQ879" s="98" t="e">
        <f>_xll.qlInterestRateIndexMaturity($AT$1,AP879,Trigger)</f>
        <v>#VALUE!</v>
      </c>
      <c r="AR879" s="242" t="e">
        <f>_xll.qlIndexFixing($AT$1,AO879,TRUE,_xll.ohTrigger(Trigger,Trigger1M))</f>
        <v>#VALUE!</v>
      </c>
      <c r="AS879" s="242" t="e">
        <f>IFERROR(_xll.qlIndexFixing($AT$2,AO879,TRUE,_xll.ohTrigger(Trigger,Trigger1M)),#N/A)</f>
        <v>#N/A</v>
      </c>
    </row>
    <row r="880" spans="40:45" x14ac:dyDescent="0.2">
      <c r="AN880" s="99" t="s">
        <v>83</v>
      </c>
      <c r="AO880" s="98" t="e">
        <f>_xll.qlInterestRateIndexFixingDate($AT$1,AP880,Trigger)</f>
        <v>#VALUE!</v>
      </c>
      <c r="AP880" s="98">
        <f>_xll.qlCalendarAdvance(Calendar,AP879,AN880,"f",,Trigger)</f>
        <v>45554</v>
      </c>
      <c r="AQ880" s="98" t="e">
        <f>_xll.qlInterestRateIndexMaturity($AT$1,AP880,Trigger)</f>
        <v>#VALUE!</v>
      </c>
      <c r="AR880" s="242" t="e">
        <f>_xll.qlIndexFixing($AT$1,AO880,TRUE,_xll.ohTrigger(Trigger,Trigger1M))</f>
        <v>#VALUE!</v>
      </c>
      <c r="AS880" s="242" t="e">
        <f>IFERROR(_xll.qlIndexFixing($AT$2,AO880,TRUE,_xll.ohTrigger(Trigger,Trigger1M)),#N/A)</f>
        <v>#N/A</v>
      </c>
    </row>
    <row r="881" spans="40:45" x14ac:dyDescent="0.2">
      <c r="AN881" s="99" t="s">
        <v>83</v>
      </c>
      <c r="AO881" s="98" t="e">
        <f>_xll.qlInterestRateIndexFixingDate($AT$1,AP881,Trigger)</f>
        <v>#VALUE!</v>
      </c>
      <c r="AP881" s="98">
        <f>_xll.qlCalendarAdvance(Calendar,AP880,AN881,"f",,Trigger)</f>
        <v>45561</v>
      </c>
      <c r="AQ881" s="98" t="e">
        <f>_xll.qlInterestRateIndexMaturity($AT$1,AP881,Trigger)</f>
        <v>#VALUE!</v>
      </c>
      <c r="AR881" s="242" t="e">
        <f>_xll.qlIndexFixing($AT$1,AO881,TRUE,_xll.ohTrigger(Trigger,Trigger1M))</f>
        <v>#VALUE!</v>
      </c>
      <c r="AS881" s="242" t="e">
        <f>IFERROR(_xll.qlIndexFixing($AT$2,AO881,TRUE,_xll.ohTrigger(Trigger,Trigger1M)),#N/A)</f>
        <v>#N/A</v>
      </c>
    </row>
    <row r="882" spans="40:45" x14ac:dyDescent="0.2">
      <c r="AN882" s="99" t="s">
        <v>83</v>
      </c>
      <c r="AO882" s="98" t="e">
        <f>_xll.qlInterestRateIndexFixingDate($AT$1,AP882,Trigger)</f>
        <v>#VALUE!</v>
      </c>
      <c r="AP882" s="98">
        <f>_xll.qlCalendarAdvance(Calendar,AP881,AN882,"f",,Trigger)</f>
        <v>45568</v>
      </c>
      <c r="AQ882" s="98" t="e">
        <f>_xll.qlInterestRateIndexMaturity($AT$1,AP882,Trigger)</f>
        <v>#VALUE!</v>
      </c>
      <c r="AR882" s="242" t="e">
        <f>_xll.qlIndexFixing($AT$1,AO882,TRUE,_xll.ohTrigger(Trigger,Trigger1M))</f>
        <v>#VALUE!</v>
      </c>
      <c r="AS882" s="242" t="e">
        <f>IFERROR(_xll.qlIndexFixing($AT$2,AO882,TRUE,_xll.ohTrigger(Trigger,Trigger1M)),#N/A)</f>
        <v>#N/A</v>
      </c>
    </row>
    <row r="883" spans="40:45" x14ac:dyDescent="0.2">
      <c r="AN883" s="99" t="s">
        <v>83</v>
      </c>
      <c r="AO883" s="98" t="e">
        <f>_xll.qlInterestRateIndexFixingDate($AT$1,AP883,Trigger)</f>
        <v>#VALUE!</v>
      </c>
      <c r="AP883" s="98">
        <f>_xll.qlCalendarAdvance(Calendar,AP882,AN883,"f",,Trigger)</f>
        <v>45575</v>
      </c>
      <c r="AQ883" s="98" t="e">
        <f>_xll.qlInterestRateIndexMaturity($AT$1,AP883,Trigger)</f>
        <v>#VALUE!</v>
      </c>
      <c r="AR883" s="242" t="e">
        <f>_xll.qlIndexFixing($AT$1,AO883,TRUE,_xll.ohTrigger(Trigger,Trigger1M))</f>
        <v>#VALUE!</v>
      </c>
      <c r="AS883" s="242" t="e">
        <f>IFERROR(_xll.qlIndexFixing($AT$2,AO883,TRUE,_xll.ohTrigger(Trigger,Trigger1M)),#N/A)</f>
        <v>#N/A</v>
      </c>
    </row>
    <row r="884" spans="40:45" x14ac:dyDescent="0.2">
      <c r="AN884" s="99" t="s">
        <v>83</v>
      </c>
      <c r="AO884" s="98" t="e">
        <f>_xll.qlInterestRateIndexFixingDate($AT$1,AP884,Trigger)</f>
        <v>#VALUE!</v>
      </c>
      <c r="AP884" s="98">
        <f>_xll.qlCalendarAdvance(Calendar,AP883,AN884,"f",,Trigger)</f>
        <v>45582</v>
      </c>
      <c r="AQ884" s="98" t="e">
        <f>_xll.qlInterestRateIndexMaturity($AT$1,AP884,Trigger)</f>
        <v>#VALUE!</v>
      </c>
      <c r="AR884" s="242" t="e">
        <f>_xll.qlIndexFixing($AT$1,AO884,TRUE,_xll.ohTrigger(Trigger,Trigger1M))</f>
        <v>#VALUE!</v>
      </c>
      <c r="AS884" s="242" t="e">
        <f>IFERROR(_xll.qlIndexFixing($AT$2,AO884,TRUE,_xll.ohTrigger(Trigger,Trigger1M)),#N/A)</f>
        <v>#N/A</v>
      </c>
    </row>
    <row r="885" spans="40:45" x14ac:dyDescent="0.2">
      <c r="AN885" s="99" t="s">
        <v>83</v>
      </c>
      <c r="AO885" s="98" t="e">
        <f>_xll.qlInterestRateIndexFixingDate($AT$1,AP885,Trigger)</f>
        <v>#VALUE!</v>
      </c>
      <c r="AP885" s="98">
        <f>_xll.qlCalendarAdvance(Calendar,AP884,AN885,"f",,Trigger)</f>
        <v>45589</v>
      </c>
      <c r="AQ885" s="98" t="e">
        <f>_xll.qlInterestRateIndexMaturity($AT$1,AP885,Trigger)</f>
        <v>#VALUE!</v>
      </c>
      <c r="AR885" s="242" t="e">
        <f>_xll.qlIndexFixing($AT$1,AO885,TRUE,_xll.ohTrigger(Trigger,Trigger1M))</f>
        <v>#VALUE!</v>
      </c>
      <c r="AS885" s="242" t="e">
        <f>IFERROR(_xll.qlIndexFixing($AT$2,AO885,TRUE,_xll.ohTrigger(Trigger,Trigger1M)),#N/A)</f>
        <v>#N/A</v>
      </c>
    </row>
    <row r="886" spans="40:45" x14ac:dyDescent="0.2">
      <c r="AN886" s="99" t="s">
        <v>83</v>
      </c>
      <c r="AO886" s="98" t="e">
        <f>_xll.qlInterestRateIndexFixingDate($AT$1,AP886,Trigger)</f>
        <v>#VALUE!</v>
      </c>
      <c r="AP886" s="98">
        <f>_xll.qlCalendarAdvance(Calendar,AP885,AN886,"f",,Trigger)</f>
        <v>45596</v>
      </c>
      <c r="AQ886" s="98" t="e">
        <f>_xll.qlInterestRateIndexMaturity($AT$1,AP886,Trigger)</f>
        <v>#VALUE!</v>
      </c>
      <c r="AR886" s="242" t="e">
        <f>_xll.qlIndexFixing($AT$1,AO886,TRUE,_xll.ohTrigger(Trigger,Trigger1M))</f>
        <v>#VALUE!</v>
      </c>
      <c r="AS886" s="242" t="e">
        <f>IFERROR(_xll.qlIndexFixing($AT$2,AO886,TRUE,_xll.ohTrigger(Trigger,Trigger1M)),#N/A)</f>
        <v>#N/A</v>
      </c>
    </row>
    <row r="887" spans="40:45" x14ac:dyDescent="0.2">
      <c r="AN887" s="99" t="s">
        <v>83</v>
      </c>
      <c r="AO887" s="98" t="e">
        <f>_xll.qlInterestRateIndexFixingDate($AT$1,AP887,Trigger)</f>
        <v>#VALUE!</v>
      </c>
      <c r="AP887" s="98">
        <f>_xll.qlCalendarAdvance(Calendar,AP886,AN887,"f",,Trigger)</f>
        <v>45603</v>
      </c>
      <c r="AQ887" s="98" t="e">
        <f>_xll.qlInterestRateIndexMaturity($AT$1,AP887,Trigger)</f>
        <v>#VALUE!</v>
      </c>
      <c r="AR887" s="242" t="e">
        <f>_xll.qlIndexFixing($AT$1,AO887,TRUE,_xll.ohTrigger(Trigger,Trigger1M))</f>
        <v>#VALUE!</v>
      </c>
      <c r="AS887" s="242" t="e">
        <f>IFERROR(_xll.qlIndexFixing($AT$2,AO887,TRUE,_xll.ohTrigger(Trigger,Trigger1M)),#N/A)</f>
        <v>#N/A</v>
      </c>
    </row>
    <row r="888" spans="40:45" x14ac:dyDescent="0.2">
      <c r="AN888" s="99" t="s">
        <v>83</v>
      </c>
      <c r="AO888" s="98" t="e">
        <f>_xll.qlInterestRateIndexFixingDate($AT$1,AP888,Trigger)</f>
        <v>#VALUE!</v>
      </c>
      <c r="AP888" s="98">
        <f>_xll.qlCalendarAdvance(Calendar,AP887,AN888,"f",,Trigger)</f>
        <v>45610</v>
      </c>
      <c r="AQ888" s="98" t="e">
        <f>_xll.qlInterestRateIndexMaturity($AT$1,AP888,Trigger)</f>
        <v>#VALUE!</v>
      </c>
      <c r="AR888" s="242" t="e">
        <f>_xll.qlIndexFixing($AT$1,AO888,TRUE,_xll.ohTrigger(Trigger,Trigger1M))</f>
        <v>#VALUE!</v>
      </c>
      <c r="AS888" s="242" t="e">
        <f>IFERROR(_xll.qlIndexFixing($AT$2,AO888,TRUE,_xll.ohTrigger(Trigger,Trigger1M)),#N/A)</f>
        <v>#N/A</v>
      </c>
    </row>
    <row r="889" spans="40:45" x14ac:dyDescent="0.2">
      <c r="AN889" s="99" t="s">
        <v>83</v>
      </c>
      <c r="AO889" s="98" t="e">
        <f>_xll.qlInterestRateIndexFixingDate($AT$1,AP889,Trigger)</f>
        <v>#VALUE!</v>
      </c>
      <c r="AP889" s="98">
        <f>_xll.qlCalendarAdvance(Calendar,AP888,AN889,"f",,Trigger)</f>
        <v>45617</v>
      </c>
      <c r="AQ889" s="98" t="e">
        <f>_xll.qlInterestRateIndexMaturity($AT$1,AP889,Trigger)</f>
        <v>#VALUE!</v>
      </c>
      <c r="AR889" s="242" t="e">
        <f>_xll.qlIndexFixing($AT$1,AO889,TRUE,_xll.ohTrigger(Trigger,Trigger1M))</f>
        <v>#VALUE!</v>
      </c>
      <c r="AS889" s="242" t="e">
        <f>IFERROR(_xll.qlIndexFixing($AT$2,AO889,TRUE,_xll.ohTrigger(Trigger,Trigger1M)),#N/A)</f>
        <v>#N/A</v>
      </c>
    </row>
    <row r="890" spans="40:45" x14ac:dyDescent="0.2">
      <c r="AN890" s="99" t="s">
        <v>83</v>
      </c>
      <c r="AO890" s="98" t="e">
        <f>_xll.qlInterestRateIndexFixingDate($AT$1,AP890,Trigger)</f>
        <v>#VALUE!</v>
      </c>
      <c r="AP890" s="98">
        <f>_xll.qlCalendarAdvance(Calendar,AP889,AN890,"f",,Trigger)</f>
        <v>45624</v>
      </c>
      <c r="AQ890" s="98" t="e">
        <f>_xll.qlInterestRateIndexMaturity($AT$1,AP890,Trigger)</f>
        <v>#VALUE!</v>
      </c>
      <c r="AR890" s="242" t="e">
        <f>_xll.qlIndexFixing($AT$1,AO890,TRUE,_xll.ohTrigger(Trigger,Trigger1M))</f>
        <v>#VALUE!</v>
      </c>
      <c r="AS890" s="242" t="e">
        <f>IFERROR(_xll.qlIndexFixing($AT$2,AO890,TRUE,_xll.ohTrigger(Trigger,Trigger1M)),#N/A)</f>
        <v>#N/A</v>
      </c>
    </row>
    <row r="891" spans="40:45" x14ac:dyDescent="0.2">
      <c r="AN891" s="99" t="s">
        <v>83</v>
      </c>
      <c r="AO891" s="98" t="e">
        <f>_xll.qlInterestRateIndexFixingDate($AT$1,AP891,Trigger)</f>
        <v>#VALUE!</v>
      </c>
      <c r="AP891" s="98">
        <f>_xll.qlCalendarAdvance(Calendar,AP890,AN891,"f",,Trigger)</f>
        <v>45631</v>
      </c>
      <c r="AQ891" s="98" t="e">
        <f>_xll.qlInterestRateIndexMaturity($AT$1,AP891,Trigger)</f>
        <v>#VALUE!</v>
      </c>
      <c r="AR891" s="242" t="e">
        <f>_xll.qlIndexFixing($AT$1,AO891,TRUE,_xll.ohTrigger(Trigger,Trigger1M))</f>
        <v>#VALUE!</v>
      </c>
      <c r="AS891" s="242" t="e">
        <f>IFERROR(_xll.qlIndexFixing($AT$2,AO891,TRUE,_xll.ohTrigger(Trigger,Trigger1M)),#N/A)</f>
        <v>#N/A</v>
      </c>
    </row>
    <row r="892" spans="40:45" x14ac:dyDescent="0.2">
      <c r="AN892" s="99" t="s">
        <v>83</v>
      </c>
      <c r="AO892" s="98" t="e">
        <f>_xll.qlInterestRateIndexFixingDate($AT$1,AP892,Trigger)</f>
        <v>#VALUE!</v>
      </c>
      <c r="AP892" s="98">
        <f>_xll.qlCalendarAdvance(Calendar,AP891,AN892,"f",,Trigger)</f>
        <v>45638</v>
      </c>
      <c r="AQ892" s="98" t="e">
        <f>_xll.qlInterestRateIndexMaturity($AT$1,AP892,Trigger)</f>
        <v>#VALUE!</v>
      </c>
      <c r="AR892" s="242" t="e">
        <f>_xll.qlIndexFixing($AT$1,AO892,TRUE,_xll.ohTrigger(Trigger,Trigger1M))</f>
        <v>#VALUE!</v>
      </c>
      <c r="AS892" s="242" t="e">
        <f>IFERROR(_xll.qlIndexFixing($AT$2,AO892,TRUE,_xll.ohTrigger(Trigger,Trigger1M)),#N/A)</f>
        <v>#N/A</v>
      </c>
    </row>
    <row r="893" spans="40:45" x14ac:dyDescent="0.2">
      <c r="AN893" s="99" t="s">
        <v>83</v>
      </c>
      <c r="AO893" s="98" t="e">
        <f>_xll.qlInterestRateIndexFixingDate($AT$1,AP893,Trigger)</f>
        <v>#VALUE!</v>
      </c>
      <c r="AP893" s="98">
        <f>_xll.qlCalendarAdvance(Calendar,AP892,AN893,"f",,Trigger)</f>
        <v>45645</v>
      </c>
      <c r="AQ893" s="98" t="e">
        <f>_xll.qlInterestRateIndexMaturity($AT$1,AP893,Trigger)</f>
        <v>#VALUE!</v>
      </c>
      <c r="AR893" s="242" t="e">
        <f>_xll.qlIndexFixing($AT$1,AO893,TRUE,_xll.ohTrigger(Trigger,Trigger1M))</f>
        <v>#VALUE!</v>
      </c>
      <c r="AS893" s="242" t="e">
        <f>IFERROR(_xll.qlIndexFixing($AT$2,AO893,TRUE,_xll.ohTrigger(Trigger,Trigger1M)),#N/A)</f>
        <v>#N/A</v>
      </c>
    </row>
    <row r="894" spans="40:45" x14ac:dyDescent="0.2">
      <c r="AN894" s="99" t="s">
        <v>83</v>
      </c>
      <c r="AO894" s="98" t="e">
        <f>_xll.qlInterestRateIndexFixingDate($AT$1,AP894,Trigger)</f>
        <v>#VALUE!</v>
      </c>
      <c r="AP894" s="98">
        <f>_xll.qlCalendarAdvance(Calendar,AP893,AN894,"f",,Trigger)</f>
        <v>45653</v>
      </c>
      <c r="AQ894" s="98" t="e">
        <f>_xll.qlInterestRateIndexMaturity($AT$1,AP894,Trigger)</f>
        <v>#VALUE!</v>
      </c>
      <c r="AR894" s="242" t="e">
        <f>_xll.qlIndexFixing($AT$1,AO894,TRUE,_xll.ohTrigger(Trigger,Trigger1M))</f>
        <v>#VALUE!</v>
      </c>
      <c r="AS894" s="242" t="e">
        <f>IFERROR(_xll.qlIndexFixing($AT$2,AO894,TRUE,_xll.ohTrigger(Trigger,Trigger1M)),#N/A)</f>
        <v>#N/A</v>
      </c>
    </row>
    <row r="895" spans="40:45" x14ac:dyDescent="0.2">
      <c r="AN895" s="99" t="s">
        <v>83</v>
      </c>
      <c r="AO895" s="98" t="e">
        <f>_xll.qlInterestRateIndexFixingDate($AT$1,AP895,Trigger)</f>
        <v>#VALUE!</v>
      </c>
      <c r="AP895" s="98">
        <f>_xll.qlCalendarAdvance(Calendar,AP894,AN895,"f",,Trigger)</f>
        <v>45660</v>
      </c>
      <c r="AQ895" s="98" t="e">
        <f>_xll.qlInterestRateIndexMaturity($AT$1,AP895,Trigger)</f>
        <v>#VALUE!</v>
      </c>
      <c r="AR895" s="242" t="e">
        <f>_xll.qlIndexFixing($AT$1,AO895,TRUE,_xll.ohTrigger(Trigger,Trigger1M))</f>
        <v>#VALUE!</v>
      </c>
      <c r="AS895" s="242" t="e">
        <f>IFERROR(_xll.qlIndexFixing($AT$2,AO895,TRUE,_xll.ohTrigger(Trigger,Trigger1M)),#N/A)</f>
        <v>#N/A</v>
      </c>
    </row>
    <row r="896" spans="40:45" x14ac:dyDescent="0.2">
      <c r="AN896" s="99" t="s">
        <v>83</v>
      </c>
      <c r="AO896" s="98" t="e">
        <f>_xll.qlInterestRateIndexFixingDate($AT$1,AP896,Trigger)</f>
        <v>#VALUE!</v>
      </c>
      <c r="AP896" s="98">
        <f>_xll.qlCalendarAdvance(Calendar,AP895,AN896,"f",,Trigger)</f>
        <v>45667</v>
      </c>
      <c r="AQ896" s="98" t="e">
        <f>_xll.qlInterestRateIndexMaturity($AT$1,AP896,Trigger)</f>
        <v>#VALUE!</v>
      </c>
      <c r="AR896" s="242" t="e">
        <f>_xll.qlIndexFixing($AT$1,AO896,TRUE,_xll.ohTrigger(Trigger,Trigger1M))</f>
        <v>#VALUE!</v>
      </c>
      <c r="AS896" s="242" t="e">
        <f>IFERROR(_xll.qlIndexFixing($AT$2,AO896,TRUE,_xll.ohTrigger(Trigger,Trigger1M)),#N/A)</f>
        <v>#N/A</v>
      </c>
    </row>
    <row r="897" spans="40:45" x14ac:dyDescent="0.2">
      <c r="AN897" s="99" t="s">
        <v>83</v>
      </c>
      <c r="AO897" s="98" t="e">
        <f>_xll.qlInterestRateIndexFixingDate($AT$1,AP897,Trigger)</f>
        <v>#VALUE!</v>
      </c>
      <c r="AP897" s="98">
        <f>_xll.qlCalendarAdvance(Calendar,AP896,AN897,"f",,Trigger)</f>
        <v>45674</v>
      </c>
      <c r="AQ897" s="98" t="e">
        <f>_xll.qlInterestRateIndexMaturity($AT$1,AP897,Trigger)</f>
        <v>#VALUE!</v>
      </c>
      <c r="AR897" s="242" t="e">
        <f>_xll.qlIndexFixing($AT$1,AO897,TRUE,_xll.ohTrigger(Trigger,Trigger1M))</f>
        <v>#VALUE!</v>
      </c>
      <c r="AS897" s="242" t="e">
        <f>IFERROR(_xll.qlIndexFixing($AT$2,AO897,TRUE,_xll.ohTrigger(Trigger,Trigger1M)),#N/A)</f>
        <v>#N/A</v>
      </c>
    </row>
    <row r="898" spans="40:45" x14ac:dyDescent="0.2">
      <c r="AN898" s="99" t="s">
        <v>83</v>
      </c>
      <c r="AO898" s="98" t="e">
        <f>_xll.qlInterestRateIndexFixingDate($AT$1,AP898,Trigger)</f>
        <v>#VALUE!</v>
      </c>
      <c r="AP898" s="98">
        <f>_xll.qlCalendarAdvance(Calendar,AP897,AN898,"f",,Trigger)</f>
        <v>45681</v>
      </c>
      <c r="AQ898" s="98" t="e">
        <f>_xll.qlInterestRateIndexMaturity($AT$1,AP898,Trigger)</f>
        <v>#VALUE!</v>
      </c>
      <c r="AR898" s="242" t="e">
        <f>_xll.qlIndexFixing($AT$1,AO898,TRUE,_xll.ohTrigger(Trigger,Trigger1M))</f>
        <v>#VALUE!</v>
      </c>
      <c r="AS898" s="242" t="e">
        <f>IFERROR(_xll.qlIndexFixing($AT$2,AO898,TRUE,_xll.ohTrigger(Trigger,Trigger1M)),#N/A)</f>
        <v>#N/A</v>
      </c>
    </row>
    <row r="899" spans="40:45" x14ac:dyDescent="0.2">
      <c r="AN899" s="99" t="s">
        <v>83</v>
      </c>
      <c r="AO899" s="98" t="e">
        <f>_xll.qlInterestRateIndexFixingDate($AT$1,AP899,Trigger)</f>
        <v>#VALUE!</v>
      </c>
      <c r="AP899" s="98">
        <f>_xll.qlCalendarAdvance(Calendar,AP898,AN899,"f",,Trigger)</f>
        <v>45688</v>
      </c>
      <c r="AQ899" s="98" t="e">
        <f>_xll.qlInterestRateIndexMaturity($AT$1,AP899,Trigger)</f>
        <v>#VALUE!</v>
      </c>
      <c r="AR899" s="242" t="e">
        <f>_xll.qlIndexFixing($AT$1,AO899,TRUE,_xll.ohTrigger(Trigger,Trigger1M))</f>
        <v>#VALUE!</v>
      </c>
      <c r="AS899" s="242" t="e">
        <f>IFERROR(_xll.qlIndexFixing($AT$2,AO899,TRUE,_xll.ohTrigger(Trigger,Trigger1M)),#N/A)</f>
        <v>#N/A</v>
      </c>
    </row>
    <row r="900" spans="40:45" x14ac:dyDescent="0.2">
      <c r="AN900" s="99" t="s">
        <v>83</v>
      </c>
      <c r="AO900" s="98" t="e">
        <f>_xll.qlInterestRateIndexFixingDate($AT$1,AP900,Trigger)</f>
        <v>#VALUE!</v>
      </c>
      <c r="AP900" s="98">
        <f>_xll.qlCalendarAdvance(Calendar,AP899,AN900,"f",,Trigger)</f>
        <v>45695</v>
      </c>
      <c r="AQ900" s="98" t="e">
        <f>_xll.qlInterestRateIndexMaturity($AT$1,AP900,Trigger)</f>
        <v>#VALUE!</v>
      </c>
      <c r="AR900" s="242" t="e">
        <f>_xll.qlIndexFixing($AT$1,AO900,TRUE,_xll.ohTrigger(Trigger,Trigger1M))</f>
        <v>#VALUE!</v>
      </c>
      <c r="AS900" s="242" t="e">
        <f>IFERROR(_xll.qlIndexFixing($AT$2,AO900,TRUE,_xll.ohTrigger(Trigger,Trigger1M)),#N/A)</f>
        <v>#N/A</v>
      </c>
    </row>
    <row r="901" spans="40:45" x14ac:dyDescent="0.2">
      <c r="AN901" s="99" t="s">
        <v>83</v>
      </c>
      <c r="AO901" s="98" t="e">
        <f>_xll.qlInterestRateIndexFixingDate($AT$1,AP901,Trigger)</f>
        <v>#VALUE!</v>
      </c>
      <c r="AP901" s="98">
        <f>_xll.qlCalendarAdvance(Calendar,AP900,AN901,"f",,Trigger)</f>
        <v>45702</v>
      </c>
      <c r="AQ901" s="98" t="e">
        <f>_xll.qlInterestRateIndexMaturity($AT$1,AP901,Trigger)</f>
        <v>#VALUE!</v>
      </c>
      <c r="AR901" s="242" t="e">
        <f>_xll.qlIndexFixing($AT$1,AO901,TRUE,_xll.ohTrigger(Trigger,Trigger1M))</f>
        <v>#VALUE!</v>
      </c>
      <c r="AS901" s="242" t="e">
        <f>IFERROR(_xll.qlIndexFixing($AT$2,AO901,TRUE,_xll.ohTrigger(Trigger,Trigger1M)),#N/A)</f>
        <v>#N/A</v>
      </c>
    </row>
    <row r="902" spans="40:45" x14ac:dyDescent="0.2">
      <c r="AN902" s="99" t="s">
        <v>83</v>
      </c>
      <c r="AO902" s="98" t="e">
        <f>_xll.qlInterestRateIndexFixingDate($AT$1,AP902,Trigger)</f>
        <v>#VALUE!</v>
      </c>
      <c r="AP902" s="98">
        <f>_xll.qlCalendarAdvance(Calendar,AP901,AN902,"f",,Trigger)</f>
        <v>45709</v>
      </c>
      <c r="AQ902" s="98" t="e">
        <f>_xll.qlInterestRateIndexMaturity($AT$1,AP902,Trigger)</f>
        <v>#VALUE!</v>
      </c>
      <c r="AR902" s="242" t="e">
        <f>_xll.qlIndexFixing($AT$1,AO902,TRUE,_xll.ohTrigger(Trigger,Trigger1M))</f>
        <v>#VALUE!</v>
      </c>
      <c r="AS902" s="242" t="e">
        <f>IFERROR(_xll.qlIndexFixing($AT$2,AO902,TRUE,_xll.ohTrigger(Trigger,Trigger1M)),#N/A)</f>
        <v>#N/A</v>
      </c>
    </row>
    <row r="903" spans="40:45" x14ac:dyDescent="0.2">
      <c r="AN903" s="99" t="s">
        <v>83</v>
      </c>
      <c r="AO903" s="98" t="e">
        <f>_xll.qlInterestRateIndexFixingDate($AT$1,AP903,Trigger)</f>
        <v>#VALUE!</v>
      </c>
      <c r="AP903" s="98">
        <f>_xll.qlCalendarAdvance(Calendar,AP902,AN903,"f",,Trigger)</f>
        <v>45716</v>
      </c>
      <c r="AQ903" s="98" t="e">
        <f>_xll.qlInterestRateIndexMaturity($AT$1,AP903,Trigger)</f>
        <v>#VALUE!</v>
      </c>
      <c r="AR903" s="242" t="e">
        <f>_xll.qlIndexFixing($AT$1,AO903,TRUE,_xll.ohTrigger(Trigger,Trigger1M))</f>
        <v>#VALUE!</v>
      </c>
      <c r="AS903" s="242" t="e">
        <f>IFERROR(_xll.qlIndexFixing($AT$2,AO903,TRUE,_xll.ohTrigger(Trigger,Trigger1M)),#N/A)</f>
        <v>#N/A</v>
      </c>
    </row>
    <row r="904" spans="40:45" x14ac:dyDescent="0.2">
      <c r="AN904" s="99" t="s">
        <v>83</v>
      </c>
      <c r="AO904" s="98" t="e">
        <f>_xll.qlInterestRateIndexFixingDate($AT$1,AP904,Trigger)</f>
        <v>#VALUE!</v>
      </c>
      <c r="AP904" s="98">
        <f>_xll.qlCalendarAdvance(Calendar,AP903,AN904,"f",,Trigger)</f>
        <v>45723</v>
      </c>
      <c r="AQ904" s="98" t="e">
        <f>_xll.qlInterestRateIndexMaturity($AT$1,AP904,Trigger)</f>
        <v>#VALUE!</v>
      </c>
      <c r="AR904" s="242" t="e">
        <f>_xll.qlIndexFixing($AT$1,AO904,TRUE,_xll.ohTrigger(Trigger,Trigger1M))</f>
        <v>#VALUE!</v>
      </c>
      <c r="AS904" s="242" t="e">
        <f>IFERROR(_xll.qlIndexFixing($AT$2,AO904,TRUE,_xll.ohTrigger(Trigger,Trigger1M)),#N/A)</f>
        <v>#N/A</v>
      </c>
    </row>
    <row r="905" spans="40:45" x14ac:dyDescent="0.2">
      <c r="AN905" s="99" t="s">
        <v>83</v>
      </c>
      <c r="AO905" s="98" t="e">
        <f>_xll.qlInterestRateIndexFixingDate($AT$1,AP905,Trigger)</f>
        <v>#VALUE!</v>
      </c>
      <c r="AP905" s="98">
        <f>_xll.qlCalendarAdvance(Calendar,AP904,AN905,"f",,Trigger)</f>
        <v>45730</v>
      </c>
      <c r="AQ905" s="98" t="e">
        <f>_xll.qlInterestRateIndexMaturity($AT$1,AP905,Trigger)</f>
        <v>#VALUE!</v>
      </c>
      <c r="AR905" s="242" t="e">
        <f>_xll.qlIndexFixing($AT$1,AO905,TRUE,_xll.ohTrigger(Trigger,Trigger1M))</f>
        <v>#VALUE!</v>
      </c>
      <c r="AS905" s="242" t="e">
        <f>IFERROR(_xll.qlIndexFixing($AT$2,AO905,TRUE,_xll.ohTrigger(Trigger,Trigger1M)),#N/A)</f>
        <v>#N/A</v>
      </c>
    </row>
    <row r="906" spans="40:45" x14ac:dyDescent="0.2">
      <c r="AN906" s="99" t="s">
        <v>83</v>
      </c>
      <c r="AO906" s="98" t="e">
        <f>_xll.qlInterestRateIndexFixingDate($AT$1,AP906,Trigger)</f>
        <v>#VALUE!</v>
      </c>
      <c r="AP906" s="98">
        <f>_xll.qlCalendarAdvance(Calendar,AP905,AN906,"f",,Trigger)</f>
        <v>45737</v>
      </c>
      <c r="AQ906" s="98" t="e">
        <f>_xll.qlInterestRateIndexMaturity($AT$1,AP906,Trigger)</f>
        <v>#VALUE!</v>
      </c>
      <c r="AR906" s="242" t="e">
        <f>_xll.qlIndexFixing($AT$1,AO906,TRUE,_xll.ohTrigger(Trigger,Trigger1M))</f>
        <v>#VALUE!</v>
      </c>
      <c r="AS906" s="242" t="e">
        <f>IFERROR(_xll.qlIndexFixing($AT$2,AO906,TRUE,_xll.ohTrigger(Trigger,Trigger1M)),#N/A)</f>
        <v>#N/A</v>
      </c>
    </row>
    <row r="907" spans="40:45" x14ac:dyDescent="0.2">
      <c r="AN907" s="99" t="s">
        <v>83</v>
      </c>
      <c r="AO907" s="98" t="e">
        <f>_xll.qlInterestRateIndexFixingDate($AT$1,AP907,Trigger)</f>
        <v>#VALUE!</v>
      </c>
      <c r="AP907" s="98">
        <f>_xll.qlCalendarAdvance(Calendar,AP906,AN907,"f",,Trigger)</f>
        <v>45744</v>
      </c>
      <c r="AQ907" s="98" t="e">
        <f>_xll.qlInterestRateIndexMaturity($AT$1,AP907,Trigger)</f>
        <v>#VALUE!</v>
      </c>
      <c r="AR907" s="242" t="e">
        <f>_xll.qlIndexFixing($AT$1,AO907,TRUE,_xll.ohTrigger(Trigger,Trigger1M))</f>
        <v>#VALUE!</v>
      </c>
      <c r="AS907" s="242" t="e">
        <f>IFERROR(_xll.qlIndexFixing($AT$2,AO907,TRUE,_xll.ohTrigger(Trigger,Trigger1M)),#N/A)</f>
        <v>#N/A</v>
      </c>
    </row>
    <row r="908" spans="40:45" x14ac:dyDescent="0.2">
      <c r="AN908" s="99" t="s">
        <v>83</v>
      </c>
      <c r="AO908" s="98" t="e">
        <f>_xll.qlInterestRateIndexFixingDate($AT$1,AP908,Trigger)</f>
        <v>#VALUE!</v>
      </c>
      <c r="AP908" s="98">
        <f>_xll.qlCalendarAdvance(Calendar,AP907,AN908,"f",,Trigger)</f>
        <v>45751</v>
      </c>
      <c r="AQ908" s="98" t="e">
        <f>_xll.qlInterestRateIndexMaturity($AT$1,AP908,Trigger)</f>
        <v>#VALUE!</v>
      </c>
      <c r="AR908" s="242" t="e">
        <f>_xll.qlIndexFixing($AT$1,AO908,TRUE,_xll.ohTrigger(Trigger,Trigger1M))</f>
        <v>#VALUE!</v>
      </c>
      <c r="AS908" s="242" t="e">
        <f>IFERROR(_xll.qlIndexFixing($AT$2,AO908,TRUE,_xll.ohTrigger(Trigger,Trigger1M)),#N/A)</f>
        <v>#N/A</v>
      </c>
    </row>
    <row r="909" spans="40:45" x14ac:dyDescent="0.2">
      <c r="AN909" s="99" t="s">
        <v>83</v>
      </c>
      <c r="AO909" s="98" t="e">
        <f>_xll.qlInterestRateIndexFixingDate($AT$1,AP909,Trigger)</f>
        <v>#VALUE!</v>
      </c>
      <c r="AP909" s="98">
        <f>_xll.qlCalendarAdvance(Calendar,AP908,AN909,"f",,Trigger)</f>
        <v>45758</v>
      </c>
      <c r="AQ909" s="98" t="e">
        <f>_xll.qlInterestRateIndexMaturity($AT$1,AP909,Trigger)</f>
        <v>#VALUE!</v>
      </c>
      <c r="AR909" s="242" t="e">
        <f>_xll.qlIndexFixing($AT$1,AO909,TRUE,_xll.ohTrigger(Trigger,Trigger1M))</f>
        <v>#VALUE!</v>
      </c>
      <c r="AS909" s="242" t="e">
        <f>IFERROR(_xll.qlIndexFixing($AT$2,AO909,TRUE,_xll.ohTrigger(Trigger,Trigger1M)),#N/A)</f>
        <v>#N/A</v>
      </c>
    </row>
    <row r="910" spans="40:45" x14ac:dyDescent="0.2">
      <c r="AN910" s="99" t="s">
        <v>83</v>
      </c>
      <c r="AO910" s="98" t="e">
        <f>_xll.qlInterestRateIndexFixingDate($AT$1,AP910,Trigger)</f>
        <v>#VALUE!</v>
      </c>
      <c r="AP910" s="98">
        <f>_xll.qlCalendarAdvance(Calendar,AP909,AN910,"f",,Trigger)</f>
        <v>45769</v>
      </c>
      <c r="AQ910" s="98" t="e">
        <f>_xll.qlInterestRateIndexMaturity($AT$1,AP910,Trigger)</f>
        <v>#VALUE!</v>
      </c>
      <c r="AR910" s="242" t="e">
        <f>_xll.qlIndexFixing($AT$1,AO910,TRUE,_xll.ohTrigger(Trigger,Trigger1M))</f>
        <v>#VALUE!</v>
      </c>
      <c r="AS910" s="242" t="e">
        <f>IFERROR(_xll.qlIndexFixing($AT$2,AO910,TRUE,_xll.ohTrigger(Trigger,Trigger1M)),#N/A)</f>
        <v>#N/A</v>
      </c>
    </row>
    <row r="911" spans="40:45" x14ac:dyDescent="0.2">
      <c r="AN911" s="99" t="s">
        <v>83</v>
      </c>
      <c r="AO911" s="98" t="e">
        <f>_xll.qlInterestRateIndexFixingDate($AT$1,AP911,Trigger)</f>
        <v>#VALUE!</v>
      </c>
      <c r="AP911" s="98">
        <f>_xll.qlCalendarAdvance(Calendar,AP910,AN911,"f",,Trigger)</f>
        <v>45776</v>
      </c>
      <c r="AQ911" s="98" t="e">
        <f>_xll.qlInterestRateIndexMaturity($AT$1,AP911,Trigger)</f>
        <v>#VALUE!</v>
      </c>
      <c r="AR911" s="242" t="e">
        <f>_xll.qlIndexFixing($AT$1,AO911,TRUE,_xll.ohTrigger(Trigger,Trigger1M))</f>
        <v>#VALUE!</v>
      </c>
      <c r="AS911" s="242" t="e">
        <f>IFERROR(_xll.qlIndexFixing($AT$2,AO911,TRUE,_xll.ohTrigger(Trigger,Trigger1M)),#N/A)</f>
        <v>#N/A</v>
      </c>
    </row>
    <row r="912" spans="40:45" x14ac:dyDescent="0.2">
      <c r="AN912" s="99" t="s">
        <v>83</v>
      </c>
      <c r="AO912" s="98" t="e">
        <f>_xll.qlInterestRateIndexFixingDate($AT$1,AP912,Trigger)</f>
        <v>#VALUE!</v>
      </c>
      <c r="AP912" s="98">
        <f>_xll.qlCalendarAdvance(Calendar,AP911,AN912,"f",,Trigger)</f>
        <v>45783</v>
      </c>
      <c r="AQ912" s="98" t="e">
        <f>_xll.qlInterestRateIndexMaturity($AT$1,AP912,Trigger)</f>
        <v>#VALUE!</v>
      </c>
      <c r="AR912" s="242" t="e">
        <f>_xll.qlIndexFixing($AT$1,AO912,TRUE,_xll.ohTrigger(Trigger,Trigger1M))</f>
        <v>#VALUE!</v>
      </c>
      <c r="AS912" s="242" t="e">
        <f>IFERROR(_xll.qlIndexFixing($AT$2,AO912,TRUE,_xll.ohTrigger(Trigger,Trigger1M)),#N/A)</f>
        <v>#N/A</v>
      </c>
    </row>
    <row r="913" spans="40:45" x14ac:dyDescent="0.2">
      <c r="AN913" s="99" t="s">
        <v>83</v>
      </c>
      <c r="AO913" s="98" t="e">
        <f>_xll.qlInterestRateIndexFixingDate($AT$1,AP913,Trigger)</f>
        <v>#VALUE!</v>
      </c>
      <c r="AP913" s="98">
        <f>_xll.qlCalendarAdvance(Calendar,AP912,AN913,"f",,Trigger)</f>
        <v>45790</v>
      </c>
      <c r="AQ913" s="98" t="e">
        <f>_xll.qlInterestRateIndexMaturity($AT$1,AP913,Trigger)</f>
        <v>#VALUE!</v>
      </c>
      <c r="AR913" s="242" t="e">
        <f>_xll.qlIndexFixing($AT$1,AO913,TRUE,_xll.ohTrigger(Trigger,Trigger1M))</f>
        <v>#VALUE!</v>
      </c>
      <c r="AS913" s="242" t="e">
        <f>IFERROR(_xll.qlIndexFixing($AT$2,AO913,TRUE,_xll.ohTrigger(Trigger,Trigger1M)),#N/A)</f>
        <v>#N/A</v>
      </c>
    </row>
    <row r="914" spans="40:45" x14ac:dyDescent="0.2">
      <c r="AN914" s="99" t="s">
        <v>83</v>
      </c>
      <c r="AO914" s="98" t="e">
        <f>_xll.qlInterestRateIndexFixingDate($AT$1,AP914,Trigger)</f>
        <v>#VALUE!</v>
      </c>
      <c r="AP914" s="98">
        <f>_xll.qlCalendarAdvance(Calendar,AP913,AN914,"f",,Trigger)</f>
        <v>45797</v>
      </c>
      <c r="AQ914" s="98" t="e">
        <f>_xll.qlInterestRateIndexMaturity($AT$1,AP914,Trigger)</f>
        <v>#VALUE!</v>
      </c>
      <c r="AR914" s="242" t="e">
        <f>_xll.qlIndexFixing($AT$1,AO914,TRUE,_xll.ohTrigger(Trigger,Trigger1M))</f>
        <v>#VALUE!</v>
      </c>
      <c r="AS914" s="242" t="e">
        <f>IFERROR(_xll.qlIndexFixing($AT$2,AO914,TRUE,_xll.ohTrigger(Trigger,Trigger1M)),#N/A)</f>
        <v>#N/A</v>
      </c>
    </row>
    <row r="915" spans="40:45" x14ac:dyDescent="0.2">
      <c r="AN915" s="99" t="s">
        <v>83</v>
      </c>
      <c r="AO915" s="98" t="e">
        <f>_xll.qlInterestRateIndexFixingDate($AT$1,AP915,Trigger)</f>
        <v>#VALUE!</v>
      </c>
      <c r="AP915" s="98">
        <f>_xll.qlCalendarAdvance(Calendar,AP914,AN915,"f",,Trigger)</f>
        <v>45804</v>
      </c>
      <c r="AQ915" s="98" t="e">
        <f>_xll.qlInterestRateIndexMaturity($AT$1,AP915,Trigger)</f>
        <v>#VALUE!</v>
      </c>
      <c r="AR915" s="242" t="e">
        <f>_xll.qlIndexFixing($AT$1,AO915,TRUE,_xll.ohTrigger(Trigger,Trigger1M))</f>
        <v>#VALUE!</v>
      </c>
      <c r="AS915" s="242" t="e">
        <f>IFERROR(_xll.qlIndexFixing($AT$2,AO915,TRUE,_xll.ohTrigger(Trigger,Trigger1M)),#N/A)</f>
        <v>#N/A</v>
      </c>
    </row>
    <row r="916" spans="40:45" x14ac:dyDescent="0.2">
      <c r="AN916" s="99" t="s">
        <v>83</v>
      </c>
      <c r="AO916" s="98" t="e">
        <f>_xll.qlInterestRateIndexFixingDate($AT$1,AP916,Trigger)</f>
        <v>#VALUE!</v>
      </c>
      <c r="AP916" s="98">
        <f>_xll.qlCalendarAdvance(Calendar,AP915,AN916,"f",,Trigger)</f>
        <v>45811</v>
      </c>
      <c r="AQ916" s="98" t="e">
        <f>_xll.qlInterestRateIndexMaturity($AT$1,AP916,Trigger)</f>
        <v>#VALUE!</v>
      </c>
      <c r="AR916" s="242" t="e">
        <f>_xll.qlIndexFixing($AT$1,AO916,TRUE,_xll.ohTrigger(Trigger,Trigger1M))</f>
        <v>#VALUE!</v>
      </c>
      <c r="AS916" s="242" t="e">
        <f>IFERROR(_xll.qlIndexFixing($AT$2,AO916,TRUE,_xll.ohTrigger(Trigger,Trigger1M)),#N/A)</f>
        <v>#N/A</v>
      </c>
    </row>
    <row r="917" spans="40:45" x14ac:dyDescent="0.2">
      <c r="AN917" s="99" t="s">
        <v>83</v>
      </c>
      <c r="AO917" s="98" t="e">
        <f>_xll.qlInterestRateIndexFixingDate($AT$1,AP917,Trigger)</f>
        <v>#VALUE!</v>
      </c>
      <c r="AP917" s="98">
        <f>_xll.qlCalendarAdvance(Calendar,AP916,AN917,"f",,Trigger)</f>
        <v>45818</v>
      </c>
      <c r="AQ917" s="98" t="e">
        <f>_xll.qlInterestRateIndexMaturity($AT$1,AP917,Trigger)</f>
        <v>#VALUE!</v>
      </c>
      <c r="AR917" s="242" t="e">
        <f>_xll.qlIndexFixing($AT$1,AO917,TRUE,_xll.ohTrigger(Trigger,Trigger1M))</f>
        <v>#VALUE!</v>
      </c>
      <c r="AS917" s="242" t="e">
        <f>IFERROR(_xll.qlIndexFixing($AT$2,AO917,TRUE,_xll.ohTrigger(Trigger,Trigger1M)),#N/A)</f>
        <v>#N/A</v>
      </c>
    </row>
    <row r="918" spans="40:45" x14ac:dyDescent="0.2">
      <c r="AN918" s="99" t="s">
        <v>83</v>
      </c>
      <c r="AO918" s="98" t="e">
        <f>_xll.qlInterestRateIndexFixingDate($AT$1,AP918,Trigger)</f>
        <v>#VALUE!</v>
      </c>
      <c r="AP918" s="98">
        <f>_xll.qlCalendarAdvance(Calendar,AP917,AN918,"f",,Trigger)</f>
        <v>45825</v>
      </c>
      <c r="AQ918" s="98" t="e">
        <f>_xll.qlInterestRateIndexMaturity($AT$1,AP918,Trigger)</f>
        <v>#VALUE!</v>
      </c>
      <c r="AR918" s="242" t="e">
        <f>_xll.qlIndexFixing($AT$1,AO918,TRUE,_xll.ohTrigger(Trigger,Trigger1M))</f>
        <v>#VALUE!</v>
      </c>
      <c r="AS918" s="242" t="e">
        <f>IFERROR(_xll.qlIndexFixing($AT$2,AO918,TRUE,_xll.ohTrigger(Trigger,Trigger1M)),#N/A)</f>
        <v>#N/A</v>
      </c>
    </row>
    <row r="919" spans="40:45" x14ac:dyDescent="0.2">
      <c r="AN919" s="99" t="s">
        <v>83</v>
      </c>
      <c r="AO919" s="98" t="e">
        <f>_xll.qlInterestRateIndexFixingDate($AT$1,AP919,Trigger)</f>
        <v>#VALUE!</v>
      </c>
      <c r="AP919" s="98">
        <f>_xll.qlCalendarAdvance(Calendar,AP918,AN919,"f",,Trigger)</f>
        <v>45832</v>
      </c>
      <c r="AQ919" s="98" t="e">
        <f>_xll.qlInterestRateIndexMaturity($AT$1,AP919,Trigger)</f>
        <v>#VALUE!</v>
      </c>
      <c r="AR919" s="242" t="e">
        <f>_xll.qlIndexFixing($AT$1,AO919,TRUE,_xll.ohTrigger(Trigger,Trigger1M))</f>
        <v>#VALUE!</v>
      </c>
      <c r="AS919" s="242" t="e">
        <f>IFERROR(_xll.qlIndexFixing($AT$2,AO919,TRUE,_xll.ohTrigger(Trigger,Trigger1M)),#N/A)</f>
        <v>#N/A</v>
      </c>
    </row>
    <row r="920" spans="40:45" x14ac:dyDescent="0.2">
      <c r="AN920" s="99" t="s">
        <v>83</v>
      </c>
      <c r="AO920" s="98" t="e">
        <f>_xll.qlInterestRateIndexFixingDate($AT$1,AP920,Trigger)</f>
        <v>#VALUE!</v>
      </c>
      <c r="AP920" s="98">
        <f>_xll.qlCalendarAdvance(Calendar,AP919,AN920,"f",,Trigger)</f>
        <v>45839</v>
      </c>
      <c r="AQ920" s="98" t="e">
        <f>_xll.qlInterestRateIndexMaturity($AT$1,AP920,Trigger)</f>
        <v>#VALUE!</v>
      </c>
      <c r="AR920" s="242" t="e">
        <f>_xll.qlIndexFixing($AT$1,AO920,TRUE,_xll.ohTrigger(Trigger,Trigger1M))</f>
        <v>#VALUE!</v>
      </c>
      <c r="AS920" s="242" t="e">
        <f>IFERROR(_xll.qlIndexFixing($AT$2,AO920,TRUE,_xll.ohTrigger(Trigger,Trigger1M)),#N/A)</f>
        <v>#N/A</v>
      </c>
    </row>
    <row r="921" spans="40:45" x14ac:dyDescent="0.2">
      <c r="AN921" s="99" t="s">
        <v>83</v>
      </c>
      <c r="AO921" s="98" t="e">
        <f>_xll.qlInterestRateIndexFixingDate($AT$1,AP921,Trigger)</f>
        <v>#VALUE!</v>
      </c>
      <c r="AP921" s="98">
        <f>_xll.qlCalendarAdvance(Calendar,AP920,AN921,"f",,Trigger)</f>
        <v>45846</v>
      </c>
      <c r="AQ921" s="98" t="e">
        <f>_xll.qlInterestRateIndexMaturity($AT$1,AP921,Trigger)</f>
        <v>#VALUE!</v>
      </c>
      <c r="AR921" s="242" t="e">
        <f>_xll.qlIndexFixing($AT$1,AO921,TRUE,_xll.ohTrigger(Trigger,Trigger1M))</f>
        <v>#VALUE!</v>
      </c>
      <c r="AS921" s="242" t="e">
        <f>IFERROR(_xll.qlIndexFixing($AT$2,AO921,TRUE,_xll.ohTrigger(Trigger,Trigger1M)),#N/A)</f>
        <v>#N/A</v>
      </c>
    </row>
    <row r="922" spans="40:45" x14ac:dyDescent="0.2">
      <c r="AN922" s="99" t="s">
        <v>83</v>
      </c>
      <c r="AO922" s="98" t="e">
        <f>_xll.qlInterestRateIndexFixingDate($AT$1,AP922,Trigger)</f>
        <v>#VALUE!</v>
      </c>
      <c r="AP922" s="98">
        <f>_xll.qlCalendarAdvance(Calendar,AP921,AN922,"f",,Trigger)</f>
        <v>45853</v>
      </c>
      <c r="AQ922" s="98" t="e">
        <f>_xll.qlInterestRateIndexMaturity($AT$1,AP922,Trigger)</f>
        <v>#VALUE!</v>
      </c>
      <c r="AR922" s="242" t="e">
        <f>_xll.qlIndexFixing($AT$1,AO922,TRUE,_xll.ohTrigger(Trigger,Trigger1M))</f>
        <v>#VALUE!</v>
      </c>
      <c r="AS922" s="242" t="e">
        <f>IFERROR(_xll.qlIndexFixing($AT$2,AO922,TRUE,_xll.ohTrigger(Trigger,Trigger1M)),#N/A)</f>
        <v>#N/A</v>
      </c>
    </row>
    <row r="923" spans="40:45" x14ac:dyDescent="0.2">
      <c r="AN923" s="99" t="s">
        <v>83</v>
      </c>
      <c r="AO923" s="98" t="e">
        <f>_xll.qlInterestRateIndexFixingDate($AT$1,AP923,Trigger)</f>
        <v>#VALUE!</v>
      </c>
      <c r="AP923" s="98">
        <f>_xll.qlCalendarAdvance(Calendar,AP922,AN923,"f",,Trigger)</f>
        <v>45860</v>
      </c>
      <c r="AQ923" s="98" t="e">
        <f>_xll.qlInterestRateIndexMaturity($AT$1,AP923,Trigger)</f>
        <v>#VALUE!</v>
      </c>
      <c r="AR923" s="242" t="e">
        <f>_xll.qlIndexFixing($AT$1,AO923,TRUE,_xll.ohTrigger(Trigger,Trigger1M))</f>
        <v>#VALUE!</v>
      </c>
      <c r="AS923" s="242" t="e">
        <f>IFERROR(_xll.qlIndexFixing($AT$2,AO923,TRUE,_xll.ohTrigger(Trigger,Trigger1M)),#N/A)</f>
        <v>#N/A</v>
      </c>
    </row>
    <row r="924" spans="40:45" x14ac:dyDescent="0.2">
      <c r="AN924" s="99" t="s">
        <v>83</v>
      </c>
      <c r="AO924" s="98" t="e">
        <f>_xll.qlInterestRateIndexFixingDate($AT$1,AP924,Trigger)</f>
        <v>#VALUE!</v>
      </c>
      <c r="AP924" s="98">
        <f>_xll.qlCalendarAdvance(Calendar,AP923,AN924,"f",,Trigger)</f>
        <v>45867</v>
      </c>
      <c r="AQ924" s="98" t="e">
        <f>_xll.qlInterestRateIndexMaturity($AT$1,AP924,Trigger)</f>
        <v>#VALUE!</v>
      </c>
      <c r="AR924" s="242" t="e">
        <f>_xll.qlIndexFixing($AT$1,AO924,TRUE,_xll.ohTrigger(Trigger,Trigger1M))</f>
        <v>#VALUE!</v>
      </c>
      <c r="AS924" s="242" t="e">
        <f>IFERROR(_xll.qlIndexFixing($AT$2,AO924,TRUE,_xll.ohTrigger(Trigger,Trigger1M)),#N/A)</f>
        <v>#N/A</v>
      </c>
    </row>
    <row r="925" spans="40:45" x14ac:dyDescent="0.2">
      <c r="AN925" s="99" t="s">
        <v>83</v>
      </c>
      <c r="AO925" s="98" t="e">
        <f>_xll.qlInterestRateIndexFixingDate($AT$1,AP925,Trigger)</f>
        <v>#VALUE!</v>
      </c>
      <c r="AP925" s="98">
        <f>_xll.qlCalendarAdvance(Calendar,AP924,AN925,"f",,Trigger)</f>
        <v>45874</v>
      </c>
      <c r="AQ925" s="98" t="e">
        <f>_xll.qlInterestRateIndexMaturity($AT$1,AP925,Trigger)</f>
        <v>#VALUE!</v>
      </c>
      <c r="AR925" s="242" t="e">
        <f>_xll.qlIndexFixing($AT$1,AO925,TRUE,_xll.ohTrigger(Trigger,Trigger1M))</f>
        <v>#VALUE!</v>
      </c>
      <c r="AS925" s="242" t="e">
        <f>IFERROR(_xll.qlIndexFixing($AT$2,AO925,TRUE,_xll.ohTrigger(Trigger,Trigger1M)),#N/A)</f>
        <v>#N/A</v>
      </c>
    </row>
    <row r="926" spans="40:45" x14ac:dyDescent="0.2">
      <c r="AN926" s="99" t="s">
        <v>83</v>
      </c>
      <c r="AO926" s="98" t="e">
        <f>_xll.qlInterestRateIndexFixingDate($AT$1,AP926,Trigger)</f>
        <v>#VALUE!</v>
      </c>
      <c r="AP926" s="98">
        <f>_xll.qlCalendarAdvance(Calendar,AP925,AN926,"f",,Trigger)</f>
        <v>45881</v>
      </c>
      <c r="AQ926" s="98" t="e">
        <f>_xll.qlInterestRateIndexMaturity($AT$1,AP926,Trigger)</f>
        <v>#VALUE!</v>
      </c>
      <c r="AR926" s="242" t="e">
        <f>_xll.qlIndexFixing($AT$1,AO926,TRUE,_xll.ohTrigger(Trigger,Trigger1M))</f>
        <v>#VALUE!</v>
      </c>
      <c r="AS926" s="242" t="e">
        <f>IFERROR(_xll.qlIndexFixing($AT$2,AO926,TRUE,_xll.ohTrigger(Trigger,Trigger1M)),#N/A)</f>
        <v>#N/A</v>
      </c>
    </row>
    <row r="927" spans="40:45" x14ac:dyDescent="0.2">
      <c r="AN927" s="99" t="s">
        <v>83</v>
      </c>
      <c r="AO927" s="98" t="e">
        <f>_xll.qlInterestRateIndexFixingDate($AT$1,AP927,Trigger)</f>
        <v>#VALUE!</v>
      </c>
      <c r="AP927" s="98">
        <f>_xll.qlCalendarAdvance(Calendar,AP926,AN927,"f",,Trigger)</f>
        <v>45888</v>
      </c>
      <c r="AQ927" s="98" t="e">
        <f>_xll.qlInterestRateIndexMaturity($AT$1,AP927,Trigger)</f>
        <v>#VALUE!</v>
      </c>
      <c r="AR927" s="242" t="e">
        <f>_xll.qlIndexFixing($AT$1,AO927,TRUE,_xll.ohTrigger(Trigger,Trigger1M))</f>
        <v>#VALUE!</v>
      </c>
      <c r="AS927" s="242" t="e">
        <f>IFERROR(_xll.qlIndexFixing($AT$2,AO927,TRUE,_xll.ohTrigger(Trigger,Trigger1M)),#N/A)</f>
        <v>#N/A</v>
      </c>
    </row>
    <row r="928" spans="40:45" x14ac:dyDescent="0.2">
      <c r="AN928" s="99" t="s">
        <v>83</v>
      </c>
      <c r="AO928" s="98" t="e">
        <f>_xll.qlInterestRateIndexFixingDate($AT$1,AP928,Trigger)</f>
        <v>#VALUE!</v>
      </c>
      <c r="AP928" s="98">
        <f>_xll.qlCalendarAdvance(Calendar,AP927,AN928,"f",,Trigger)</f>
        <v>45895</v>
      </c>
      <c r="AQ928" s="98" t="e">
        <f>_xll.qlInterestRateIndexMaturity($AT$1,AP928,Trigger)</f>
        <v>#VALUE!</v>
      </c>
      <c r="AR928" s="242" t="e">
        <f>_xll.qlIndexFixing($AT$1,AO928,TRUE,_xll.ohTrigger(Trigger,Trigger1M))</f>
        <v>#VALUE!</v>
      </c>
      <c r="AS928" s="242" t="e">
        <f>IFERROR(_xll.qlIndexFixing($AT$2,AO928,TRUE,_xll.ohTrigger(Trigger,Trigger1M)),#N/A)</f>
        <v>#N/A</v>
      </c>
    </row>
    <row r="929" spans="40:45" x14ac:dyDescent="0.2">
      <c r="AN929" s="99" t="s">
        <v>83</v>
      </c>
      <c r="AO929" s="98" t="e">
        <f>_xll.qlInterestRateIndexFixingDate($AT$1,AP929,Trigger)</f>
        <v>#VALUE!</v>
      </c>
      <c r="AP929" s="98">
        <f>_xll.qlCalendarAdvance(Calendar,AP928,AN929,"f",,Trigger)</f>
        <v>45902</v>
      </c>
      <c r="AQ929" s="98" t="e">
        <f>_xll.qlInterestRateIndexMaturity($AT$1,AP929,Trigger)</f>
        <v>#VALUE!</v>
      </c>
      <c r="AR929" s="242" t="e">
        <f>_xll.qlIndexFixing($AT$1,AO929,TRUE,_xll.ohTrigger(Trigger,Trigger1M))</f>
        <v>#VALUE!</v>
      </c>
      <c r="AS929" s="242" t="e">
        <f>IFERROR(_xll.qlIndexFixing($AT$2,AO929,TRUE,_xll.ohTrigger(Trigger,Trigger1M)),#N/A)</f>
        <v>#N/A</v>
      </c>
    </row>
    <row r="930" spans="40:45" x14ac:dyDescent="0.2">
      <c r="AN930" s="99" t="s">
        <v>83</v>
      </c>
      <c r="AO930" s="98" t="e">
        <f>_xll.qlInterestRateIndexFixingDate($AT$1,AP930,Trigger)</f>
        <v>#VALUE!</v>
      </c>
      <c r="AP930" s="98">
        <f>_xll.qlCalendarAdvance(Calendar,AP929,AN930,"f",,Trigger)</f>
        <v>45909</v>
      </c>
      <c r="AQ930" s="98" t="e">
        <f>_xll.qlInterestRateIndexMaturity($AT$1,AP930,Trigger)</f>
        <v>#VALUE!</v>
      </c>
      <c r="AR930" s="242" t="e">
        <f>_xll.qlIndexFixing($AT$1,AO930,TRUE,_xll.ohTrigger(Trigger,Trigger1M))</f>
        <v>#VALUE!</v>
      </c>
      <c r="AS930" s="242" t="e">
        <f>IFERROR(_xll.qlIndexFixing($AT$2,AO930,TRUE,_xll.ohTrigger(Trigger,Trigger1M)),#N/A)</f>
        <v>#N/A</v>
      </c>
    </row>
    <row r="931" spans="40:45" x14ac:dyDescent="0.2">
      <c r="AN931" s="99" t="s">
        <v>83</v>
      </c>
      <c r="AO931" s="98" t="e">
        <f>_xll.qlInterestRateIndexFixingDate($AT$1,AP931,Trigger)</f>
        <v>#VALUE!</v>
      </c>
      <c r="AP931" s="98">
        <f>_xll.qlCalendarAdvance(Calendar,AP930,AN931,"f",,Trigger)</f>
        <v>45916</v>
      </c>
      <c r="AQ931" s="98" t="e">
        <f>_xll.qlInterestRateIndexMaturity($AT$1,AP931,Trigger)</f>
        <v>#VALUE!</v>
      </c>
      <c r="AR931" s="242" t="e">
        <f>_xll.qlIndexFixing($AT$1,AO931,TRUE,_xll.ohTrigger(Trigger,Trigger1M))</f>
        <v>#VALUE!</v>
      </c>
      <c r="AS931" s="242" t="e">
        <f>IFERROR(_xll.qlIndexFixing($AT$2,AO931,TRUE,_xll.ohTrigger(Trigger,Trigger1M)),#N/A)</f>
        <v>#N/A</v>
      </c>
    </row>
    <row r="932" spans="40:45" x14ac:dyDescent="0.2">
      <c r="AN932" s="99" t="s">
        <v>83</v>
      </c>
      <c r="AO932" s="98" t="e">
        <f>_xll.qlInterestRateIndexFixingDate($AT$1,AP932,Trigger)</f>
        <v>#VALUE!</v>
      </c>
      <c r="AP932" s="98">
        <f>_xll.qlCalendarAdvance(Calendar,AP931,AN932,"f",,Trigger)</f>
        <v>45923</v>
      </c>
      <c r="AQ932" s="98" t="e">
        <f>_xll.qlInterestRateIndexMaturity($AT$1,AP932,Trigger)</f>
        <v>#VALUE!</v>
      </c>
      <c r="AR932" s="242" t="e">
        <f>_xll.qlIndexFixing($AT$1,AO932,TRUE,_xll.ohTrigger(Trigger,Trigger1M))</f>
        <v>#VALUE!</v>
      </c>
      <c r="AS932" s="242" t="e">
        <f>IFERROR(_xll.qlIndexFixing($AT$2,AO932,TRUE,_xll.ohTrigger(Trigger,Trigger1M)),#N/A)</f>
        <v>#N/A</v>
      </c>
    </row>
    <row r="933" spans="40:45" x14ac:dyDescent="0.2">
      <c r="AN933" s="99" t="s">
        <v>83</v>
      </c>
      <c r="AO933" s="98" t="e">
        <f>_xll.qlInterestRateIndexFixingDate($AT$1,AP933,Trigger)</f>
        <v>#VALUE!</v>
      </c>
      <c r="AP933" s="98">
        <f>_xll.qlCalendarAdvance(Calendar,AP932,AN933,"f",,Trigger)</f>
        <v>45930</v>
      </c>
      <c r="AQ933" s="98" t="e">
        <f>_xll.qlInterestRateIndexMaturity($AT$1,AP933,Trigger)</f>
        <v>#VALUE!</v>
      </c>
      <c r="AR933" s="242" t="e">
        <f>_xll.qlIndexFixing($AT$1,AO933,TRUE,_xll.ohTrigger(Trigger,Trigger1M))</f>
        <v>#VALUE!</v>
      </c>
      <c r="AS933" s="242" t="e">
        <f>IFERROR(_xll.qlIndexFixing($AT$2,AO933,TRUE,_xll.ohTrigger(Trigger,Trigger1M)),#N/A)</f>
        <v>#N/A</v>
      </c>
    </row>
    <row r="934" spans="40:45" x14ac:dyDescent="0.2">
      <c r="AN934" s="99" t="s">
        <v>83</v>
      </c>
      <c r="AO934" s="98" t="e">
        <f>_xll.qlInterestRateIndexFixingDate($AT$1,AP934,Trigger)</f>
        <v>#VALUE!</v>
      </c>
      <c r="AP934" s="98">
        <f>_xll.qlCalendarAdvance(Calendar,AP933,AN934,"f",,Trigger)</f>
        <v>45937</v>
      </c>
      <c r="AQ934" s="98" t="e">
        <f>_xll.qlInterestRateIndexMaturity($AT$1,AP934,Trigger)</f>
        <v>#VALUE!</v>
      </c>
      <c r="AR934" s="242" t="e">
        <f>_xll.qlIndexFixing($AT$1,AO934,TRUE,_xll.ohTrigger(Trigger,Trigger1M))</f>
        <v>#VALUE!</v>
      </c>
      <c r="AS934" s="242" t="e">
        <f>IFERROR(_xll.qlIndexFixing($AT$2,AO934,TRUE,_xll.ohTrigger(Trigger,Trigger1M)),#N/A)</f>
        <v>#N/A</v>
      </c>
    </row>
    <row r="935" spans="40:45" x14ac:dyDescent="0.2">
      <c r="AN935" s="99" t="s">
        <v>83</v>
      </c>
      <c r="AO935" s="98" t="e">
        <f>_xll.qlInterestRateIndexFixingDate($AT$1,AP935,Trigger)</f>
        <v>#VALUE!</v>
      </c>
      <c r="AP935" s="98">
        <f>_xll.qlCalendarAdvance(Calendar,AP934,AN935,"f",,Trigger)</f>
        <v>45944</v>
      </c>
      <c r="AQ935" s="98" t="e">
        <f>_xll.qlInterestRateIndexMaturity($AT$1,AP935,Trigger)</f>
        <v>#VALUE!</v>
      </c>
      <c r="AR935" s="242" t="e">
        <f>_xll.qlIndexFixing($AT$1,AO935,TRUE,_xll.ohTrigger(Trigger,Trigger1M))</f>
        <v>#VALUE!</v>
      </c>
      <c r="AS935" s="242" t="e">
        <f>IFERROR(_xll.qlIndexFixing($AT$2,AO935,TRUE,_xll.ohTrigger(Trigger,Trigger1M)),#N/A)</f>
        <v>#N/A</v>
      </c>
    </row>
    <row r="936" spans="40:45" x14ac:dyDescent="0.2">
      <c r="AN936" s="99" t="s">
        <v>83</v>
      </c>
      <c r="AO936" s="98" t="e">
        <f>_xll.qlInterestRateIndexFixingDate($AT$1,AP936,Trigger)</f>
        <v>#VALUE!</v>
      </c>
      <c r="AP936" s="98">
        <f>_xll.qlCalendarAdvance(Calendar,AP935,AN936,"f",,Trigger)</f>
        <v>45951</v>
      </c>
      <c r="AQ936" s="98" t="e">
        <f>_xll.qlInterestRateIndexMaturity($AT$1,AP936,Trigger)</f>
        <v>#VALUE!</v>
      </c>
      <c r="AR936" s="242" t="e">
        <f>_xll.qlIndexFixing($AT$1,AO936,TRUE,_xll.ohTrigger(Trigger,Trigger1M))</f>
        <v>#VALUE!</v>
      </c>
      <c r="AS936" s="242" t="e">
        <f>IFERROR(_xll.qlIndexFixing($AT$2,AO936,TRUE,_xll.ohTrigger(Trigger,Trigger1M)),#N/A)</f>
        <v>#N/A</v>
      </c>
    </row>
    <row r="937" spans="40:45" x14ac:dyDescent="0.2">
      <c r="AN937" s="99" t="s">
        <v>83</v>
      </c>
      <c r="AO937" s="98" t="e">
        <f>_xll.qlInterestRateIndexFixingDate($AT$1,AP937,Trigger)</f>
        <v>#VALUE!</v>
      </c>
      <c r="AP937" s="98">
        <f>_xll.qlCalendarAdvance(Calendar,AP936,AN937,"f",,Trigger)</f>
        <v>45958</v>
      </c>
      <c r="AQ937" s="98" t="e">
        <f>_xll.qlInterestRateIndexMaturity($AT$1,AP937,Trigger)</f>
        <v>#VALUE!</v>
      </c>
      <c r="AR937" s="242" t="e">
        <f>_xll.qlIndexFixing($AT$1,AO937,TRUE,_xll.ohTrigger(Trigger,Trigger1M))</f>
        <v>#VALUE!</v>
      </c>
      <c r="AS937" s="242" t="e">
        <f>IFERROR(_xll.qlIndexFixing($AT$2,AO937,TRUE,_xll.ohTrigger(Trigger,Trigger1M)),#N/A)</f>
        <v>#N/A</v>
      </c>
    </row>
    <row r="938" spans="40:45" x14ac:dyDescent="0.2">
      <c r="AN938" s="99" t="s">
        <v>83</v>
      </c>
      <c r="AO938" s="98" t="e">
        <f>_xll.qlInterestRateIndexFixingDate($AT$1,AP938,Trigger)</f>
        <v>#VALUE!</v>
      </c>
      <c r="AP938" s="98">
        <f>_xll.qlCalendarAdvance(Calendar,AP937,AN938,"f",,Trigger)</f>
        <v>45965</v>
      </c>
      <c r="AQ938" s="98" t="e">
        <f>_xll.qlInterestRateIndexMaturity($AT$1,AP938,Trigger)</f>
        <v>#VALUE!</v>
      </c>
      <c r="AR938" s="242" t="e">
        <f>_xll.qlIndexFixing($AT$1,AO938,TRUE,_xll.ohTrigger(Trigger,Trigger1M))</f>
        <v>#VALUE!</v>
      </c>
      <c r="AS938" s="242" t="e">
        <f>IFERROR(_xll.qlIndexFixing($AT$2,AO938,TRUE,_xll.ohTrigger(Trigger,Trigger1M)),#N/A)</f>
        <v>#N/A</v>
      </c>
    </row>
    <row r="939" spans="40:45" x14ac:dyDescent="0.2">
      <c r="AN939" s="99" t="s">
        <v>83</v>
      </c>
      <c r="AO939" s="98" t="e">
        <f>_xll.qlInterestRateIndexFixingDate($AT$1,AP939,Trigger)</f>
        <v>#VALUE!</v>
      </c>
      <c r="AP939" s="98">
        <f>_xll.qlCalendarAdvance(Calendar,AP938,AN939,"f",,Trigger)</f>
        <v>45972</v>
      </c>
      <c r="AQ939" s="98" t="e">
        <f>_xll.qlInterestRateIndexMaturity($AT$1,AP939,Trigger)</f>
        <v>#VALUE!</v>
      </c>
      <c r="AR939" s="242" t="e">
        <f>_xll.qlIndexFixing($AT$1,AO939,TRUE,_xll.ohTrigger(Trigger,Trigger1M))</f>
        <v>#VALUE!</v>
      </c>
      <c r="AS939" s="242" t="e">
        <f>IFERROR(_xll.qlIndexFixing($AT$2,AO939,TRUE,_xll.ohTrigger(Trigger,Trigger1M)),#N/A)</f>
        <v>#N/A</v>
      </c>
    </row>
    <row r="940" spans="40:45" x14ac:dyDescent="0.2">
      <c r="AN940" s="99" t="s">
        <v>83</v>
      </c>
      <c r="AO940" s="98" t="e">
        <f>_xll.qlInterestRateIndexFixingDate($AT$1,AP940,Trigger)</f>
        <v>#VALUE!</v>
      </c>
      <c r="AP940" s="98">
        <f>_xll.qlCalendarAdvance(Calendar,AP939,AN940,"f",,Trigger)</f>
        <v>45979</v>
      </c>
      <c r="AQ940" s="98" t="e">
        <f>_xll.qlInterestRateIndexMaturity($AT$1,AP940,Trigger)</f>
        <v>#VALUE!</v>
      </c>
      <c r="AR940" s="242" t="e">
        <f>_xll.qlIndexFixing($AT$1,AO940,TRUE,_xll.ohTrigger(Trigger,Trigger1M))</f>
        <v>#VALUE!</v>
      </c>
      <c r="AS940" s="242" t="e">
        <f>IFERROR(_xll.qlIndexFixing($AT$2,AO940,TRUE,_xll.ohTrigger(Trigger,Trigger1M)),#N/A)</f>
        <v>#N/A</v>
      </c>
    </row>
    <row r="941" spans="40:45" x14ac:dyDescent="0.2">
      <c r="AN941" s="99" t="s">
        <v>83</v>
      </c>
      <c r="AO941" s="98" t="e">
        <f>_xll.qlInterestRateIndexFixingDate($AT$1,AP941,Trigger)</f>
        <v>#VALUE!</v>
      </c>
      <c r="AP941" s="98">
        <f>_xll.qlCalendarAdvance(Calendar,AP940,AN941,"f",,Trigger)</f>
        <v>45986</v>
      </c>
      <c r="AQ941" s="98" t="e">
        <f>_xll.qlInterestRateIndexMaturity($AT$1,AP941,Trigger)</f>
        <v>#VALUE!</v>
      </c>
      <c r="AR941" s="242" t="e">
        <f>_xll.qlIndexFixing($AT$1,AO941,TRUE,_xll.ohTrigger(Trigger,Trigger1M))</f>
        <v>#VALUE!</v>
      </c>
      <c r="AS941" s="242" t="e">
        <f>IFERROR(_xll.qlIndexFixing($AT$2,AO941,TRUE,_xll.ohTrigger(Trigger,Trigger1M)),#N/A)</f>
        <v>#N/A</v>
      </c>
    </row>
    <row r="942" spans="40:45" x14ac:dyDescent="0.2">
      <c r="AN942" s="99" t="s">
        <v>83</v>
      </c>
      <c r="AO942" s="98" t="e">
        <f>_xll.qlInterestRateIndexFixingDate($AT$1,AP942,Trigger)</f>
        <v>#VALUE!</v>
      </c>
      <c r="AP942" s="98">
        <f>_xll.qlCalendarAdvance(Calendar,AP941,AN942,"f",,Trigger)</f>
        <v>45993</v>
      </c>
      <c r="AQ942" s="98" t="e">
        <f>_xll.qlInterestRateIndexMaturity($AT$1,AP942,Trigger)</f>
        <v>#VALUE!</v>
      </c>
      <c r="AR942" s="242" t="e">
        <f>_xll.qlIndexFixing($AT$1,AO942,TRUE,_xll.ohTrigger(Trigger,Trigger1M))</f>
        <v>#VALUE!</v>
      </c>
      <c r="AS942" s="242" t="e">
        <f>IFERROR(_xll.qlIndexFixing($AT$2,AO942,TRUE,_xll.ohTrigger(Trigger,Trigger1M)),#N/A)</f>
        <v>#N/A</v>
      </c>
    </row>
    <row r="943" spans="40:45" x14ac:dyDescent="0.2">
      <c r="AN943" s="99" t="s">
        <v>83</v>
      </c>
      <c r="AO943" s="98" t="e">
        <f>_xll.qlInterestRateIndexFixingDate($AT$1,AP943,Trigger)</f>
        <v>#VALUE!</v>
      </c>
      <c r="AP943" s="98">
        <f>_xll.qlCalendarAdvance(Calendar,AP942,AN943,"f",,Trigger)</f>
        <v>46000</v>
      </c>
      <c r="AQ943" s="98" t="e">
        <f>_xll.qlInterestRateIndexMaturity($AT$1,AP943,Trigger)</f>
        <v>#VALUE!</v>
      </c>
      <c r="AR943" s="242" t="e">
        <f>_xll.qlIndexFixing($AT$1,AO943,TRUE,_xll.ohTrigger(Trigger,Trigger1M))</f>
        <v>#VALUE!</v>
      </c>
      <c r="AS943" s="242" t="e">
        <f>IFERROR(_xll.qlIndexFixing($AT$2,AO943,TRUE,_xll.ohTrigger(Trigger,Trigger1M)),#N/A)</f>
        <v>#N/A</v>
      </c>
    </row>
    <row r="944" spans="40:45" x14ac:dyDescent="0.2">
      <c r="AN944" s="99" t="s">
        <v>83</v>
      </c>
      <c r="AO944" s="98" t="e">
        <f>_xll.qlInterestRateIndexFixingDate($AT$1,AP944,Trigger)</f>
        <v>#VALUE!</v>
      </c>
      <c r="AP944" s="98">
        <f>_xll.qlCalendarAdvance(Calendar,AP943,AN944,"f",,Trigger)</f>
        <v>46007</v>
      </c>
      <c r="AQ944" s="98" t="e">
        <f>_xll.qlInterestRateIndexMaturity($AT$1,AP944,Trigger)</f>
        <v>#VALUE!</v>
      </c>
      <c r="AR944" s="242" t="e">
        <f>_xll.qlIndexFixing($AT$1,AO944,TRUE,_xll.ohTrigger(Trigger,Trigger1M))</f>
        <v>#VALUE!</v>
      </c>
      <c r="AS944" s="242" t="e">
        <f>IFERROR(_xll.qlIndexFixing($AT$2,AO944,TRUE,_xll.ohTrigger(Trigger,Trigger1M)),#N/A)</f>
        <v>#N/A</v>
      </c>
    </row>
    <row r="945" spans="40:45" x14ac:dyDescent="0.2">
      <c r="AN945" s="99" t="s">
        <v>83</v>
      </c>
      <c r="AO945" s="98" t="e">
        <f>_xll.qlInterestRateIndexFixingDate($AT$1,AP945,Trigger)</f>
        <v>#VALUE!</v>
      </c>
      <c r="AP945" s="98">
        <f>_xll.qlCalendarAdvance(Calendar,AP944,AN945,"f",,Trigger)</f>
        <v>46014</v>
      </c>
      <c r="AQ945" s="98" t="e">
        <f>_xll.qlInterestRateIndexMaturity($AT$1,AP945,Trigger)</f>
        <v>#VALUE!</v>
      </c>
      <c r="AR945" s="242" t="e">
        <f>_xll.qlIndexFixing($AT$1,AO945,TRUE,_xll.ohTrigger(Trigger,Trigger1M))</f>
        <v>#VALUE!</v>
      </c>
      <c r="AS945" s="242" t="e">
        <f>IFERROR(_xll.qlIndexFixing($AT$2,AO945,TRUE,_xll.ohTrigger(Trigger,Trigger1M)),#N/A)</f>
        <v>#N/A</v>
      </c>
    </row>
    <row r="946" spans="40:45" x14ac:dyDescent="0.2">
      <c r="AN946" s="99" t="s">
        <v>83</v>
      </c>
      <c r="AO946" s="98" t="e">
        <f>_xll.qlInterestRateIndexFixingDate($AT$1,AP946,Trigger)</f>
        <v>#VALUE!</v>
      </c>
      <c r="AP946" s="98">
        <f>_xll.qlCalendarAdvance(Calendar,AP945,AN946,"f",,Trigger)</f>
        <v>46021</v>
      </c>
      <c r="AQ946" s="98" t="e">
        <f>_xll.qlInterestRateIndexMaturity($AT$1,AP946,Trigger)</f>
        <v>#VALUE!</v>
      </c>
      <c r="AR946" s="242" t="e">
        <f>_xll.qlIndexFixing($AT$1,AO946,TRUE,_xll.ohTrigger(Trigger,Trigger1M))</f>
        <v>#VALUE!</v>
      </c>
      <c r="AS946" s="242" t="e">
        <f>IFERROR(_xll.qlIndexFixing($AT$2,AO946,TRUE,_xll.ohTrigger(Trigger,Trigger1M)),#N/A)</f>
        <v>#N/A</v>
      </c>
    </row>
    <row r="947" spans="40:45" x14ac:dyDescent="0.2">
      <c r="AN947" s="99" t="s">
        <v>83</v>
      </c>
      <c r="AO947" s="98" t="e">
        <f>_xll.qlInterestRateIndexFixingDate($AT$1,AP947,Trigger)</f>
        <v>#VALUE!</v>
      </c>
      <c r="AP947" s="98">
        <f>_xll.qlCalendarAdvance(Calendar,AP946,AN947,"f",,Trigger)</f>
        <v>46028</v>
      </c>
      <c r="AQ947" s="98" t="e">
        <f>_xll.qlInterestRateIndexMaturity($AT$1,AP947,Trigger)</f>
        <v>#VALUE!</v>
      </c>
      <c r="AR947" s="242" t="e">
        <f>_xll.qlIndexFixing($AT$1,AO947,TRUE,_xll.ohTrigger(Trigger,Trigger1M))</f>
        <v>#VALUE!</v>
      </c>
      <c r="AS947" s="242" t="e">
        <f>IFERROR(_xll.qlIndexFixing($AT$2,AO947,TRUE,_xll.ohTrigger(Trigger,Trigger1M)),#N/A)</f>
        <v>#N/A</v>
      </c>
    </row>
    <row r="948" spans="40:45" x14ac:dyDescent="0.2">
      <c r="AN948" s="99" t="s">
        <v>83</v>
      </c>
      <c r="AO948" s="98" t="e">
        <f>_xll.qlInterestRateIndexFixingDate($AT$1,AP948,Trigger)</f>
        <v>#VALUE!</v>
      </c>
      <c r="AP948" s="98">
        <f>_xll.qlCalendarAdvance(Calendar,AP947,AN948,"f",,Trigger)</f>
        <v>46035</v>
      </c>
      <c r="AQ948" s="98" t="e">
        <f>_xll.qlInterestRateIndexMaturity($AT$1,AP948,Trigger)</f>
        <v>#VALUE!</v>
      </c>
      <c r="AR948" s="242" t="e">
        <f>_xll.qlIndexFixing($AT$1,AO948,TRUE,_xll.ohTrigger(Trigger,Trigger1M))</f>
        <v>#VALUE!</v>
      </c>
      <c r="AS948" s="242" t="e">
        <f>IFERROR(_xll.qlIndexFixing($AT$2,AO948,TRUE,_xll.ohTrigger(Trigger,Trigger1M)),#N/A)</f>
        <v>#N/A</v>
      </c>
    </row>
    <row r="949" spans="40:45" x14ac:dyDescent="0.2">
      <c r="AN949" s="99" t="s">
        <v>83</v>
      </c>
      <c r="AO949" s="98" t="e">
        <f>_xll.qlInterestRateIndexFixingDate($AT$1,AP949,Trigger)</f>
        <v>#VALUE!</v>
      </c>
      <c r="AP949" s="98">
        <f>_xll.qlCalendarAdvance(Calendar,AP948,AN949,"f",,Trigger)</f>
        <v>46042</v>
      </c>
      <c r="AQ949" s="98" t="e">
        <f>_xll.qlInterestRateIndexMaturity($AT$1,AP949,Trigger)</f>
        <v>#VALUE!</v>
      </c>
      <c r="AR949" s="242" t="e">
        <f>_xll.qlIndexFixing($AT$1,AO949,TRUE,_xll.ohTrigger(Trigger,Trigger1M))</f>
        <v>#VALUE!</v>
      </c>
      <c r="AS949" s="242" t="e">
        <f>IFERROR(_xll.qlIndexFixing($AT$2,AO949,TRUE,_xll.ohTrigger(Trigger,Trigger1M)),#N/A)</f>
        <v>#N/A</v>
      </c>
    </row>
    <row r="950" spans="40:45" x14ac:dyDescent="0.2">
      <c r="AN950" s="99" t="s">
        <v>83</v>
      </c>
      <c r="AO950" s="98" t="e">
        <f>_xll.qlInterestRateIndexFixingDate($AT$1,AP950,Trigger)</f>
        <v>#VALUE!</v>
      </c>
      <c r="AP950" s="98">
        <f>_xll.qlCalendarAdvance(Calendar,AP949,AN950,"f",,Trigger)</f>
        <v>46049</v>
      </c>
      <c r="AQ950" s="98" t="e">
        <f>_xll.qlInterestRateIndexMaturity($AT$1,AP950,Trigger)</f>
        <v>#VALUE!</v>
      </c>
      <c r="AR950" s="242" t="e">
        <f>_xll.qlIndexFixing($AT$1,AO950,TRUE,_xll.ohTrigger(Trigger,Trigger1M))</f>
        <v>#VALUE!</v>
      </c>
      <c r="AS950" s="242" t="e">
        <f>IFERROR(_xll.qlIndexFixing($AT$2,AO950,TRUE,_xll.ohTrigger(Trigger,Trigger1M)),#N/A)</f>
        <v>#N/A</v>
      </c>
    </row>
    <row r="951" spans="40:45" x14ac:dyDescent="0.2">
      <c r="AN951" s="99" t="s">
        <v>83</v>
      </c>
      <c r="AO951" s="98" t="e">
        <f>_xll.qlInterestRateIndexFixingDate($AT$1,AP951,Trigger)</f>
        <v>#VALUE!</v>
      </c>
      <c r="AP951" s="98">
        <f>_xll.qlCalendarAdvance(Calendar,AP950,AN951,"f",,Trigger)</f>
        <v>46056</v>
      </c>
      <c r="AQ951" s="98" t="e">
        <f>_xll.qlInterestRateIndexMaturity($AT$1,AP951,Trigger)</f>
        <v>#VALUE!</v>
      </c>
      <c r="AR951" s="242" t="e">
        <f>_xll.qlIndexFixing($AT$1,AO951,TRUE,_xll.ohTrigger(Trigger,Trigger1M))</f>
        <v>#VALUE!</v>
      </c>
      <c r="AS951" s="242" t="e">
        <f>IFERROR(_xll.qlIndexFixing($AT$2,AO951,TRUE,_xll.ohTrigger(Trigger,Trigger1M)),#N/A)</f>
        <v>#N/A</v>
      </c>
    </row>
    <row r="952" spans="40:45" x14ac:dyDescent="0.2">
      <c r="AN952" s="99" t="s">
        <v>83</v>
      </c>
      <c r="AO952" s="98" t="e">
        <f>_xll.qlInterestRateIndexFixingDate($AT$1,AP952,Trigger)</f>
        <v>#VALUE!</v>
      </c>
      <c r="AP952" s="98">
        <f>_xll.qlCalendarAdvance(Calendar,AP951,AN952,"f",,Trigger)</f>
        <v>46063</v>
      </c>
      <c r="AQ952" s="98" t="e">
        <f>_xll.qlInterestRateIndexMaturity($AT$1,AP952,Trigger)</f>
        <v>#VALUE!</v>
      </c>
      <c r="AR952" s="242" t="e">
        <f>_xll.qlIndexFixing($AT$1,AO952,TRUE,_xll.ohTrigger(Trigger,Trigger1M))</f>
        <v>#VALUE!</v>
      </c>
      <c r="AS952" s="242" t="e">
        <f>IFERROR(_xll.qlIndexFixing($AT$2,AO952,TRUE,_xll.ohTrigger(Trigger,Trigger1M)),#N/A)</f>
        <v>#N/A</v>
      </c>
    </row>
    <row r="953" spans="40:45" x14ac:dyDescent="0.2">
      <c r="AN953" s="99" t="s">
        <v>83</v>
      </c>
      <c r="AO953" s="98" t="e">
        <f>_xll.qlInterestRateIndexFixingDate($AT$1,AP953,Trigger)</f>
        <v>#VALUE!</v>
      </c>
      <c r="AP953" s="98">
        <f>_xll.qlCalendarAdvance(Calendar,AP952,AN953,"f",,Trigger)</f>
        <v>46070</v>
      </c>
      <c r="AQ953" s="98" t="e">
        <f>_xll.qlInterestRateIndexMaturity($AT$1,AP953,Trigger)</f>
        <v>#VALUE!</v>
      </c>
      <c r="AR953" s="242" t="e">
        <f>_xll.qlIndexFixing($AT$1,AO953,TRUE,_xll.ohTrigger(Trigger,Trigger1M))</f>
        <v>#VALUE!</v>
      </c>
      <c r="AS953" s="242" t="e">
        <f>IFERROR(_xll.qlIndexFixing($AT$2,AO953,TRUE,_xll.ohTrigger(Trigger,Trigger1M)),#N/A)</f>
        <v>#N/A</v>
      </c>
    </row>
    <row r="954" spans="40:45" x14ac:dyDescent="0.2">
      <c r="AN954" s="99" t="s">
        <v>83</v>
      </c>
      <c r="AO954" s="98" t="e">
        <f>_xll.qlInterestRateIndexFixingDate($AT$1,AP954,Trigger)</f>
        <v>#VALUE!</v>
      </c>
      <c r="AP954" s="98">
        <f>_xll.qlCalendarAdvance(Calendar,AP953,AN954,"f",,Trigger)</f>
        <v>46077</v>
      </c>
      <c r="AQ954" s="98" t="e">
        <f>_xll.qlInterestRateIndexMaturity($AT$1,AP954,Trigger)</f>
        <v>#VALUE!</v>
      </c>
      <c r="AR954" s="242" t="e">
        <f>_xll.qlIndexFixing($AT$1,AO954,TRUE,_xll.ohTrigger(Trigger,Trigger1M))</f>
        <v>#VALUE!</v>
      </c>
      <c r="AS954" s="242" t="e">
        <f>IFERROR(_xll.qlIndexFixing($AT$2,AO954,TRUE,_xll.ohTrigger(Trigger,Trigger1M)),#N/A)</f>
        <v>#N/A</v>
      </c>
    </row>
    <row r="955" spans="40:45" x14ac:dyDescent="0.2">
      <c r="AN955" s="99" t="s">
        <v>83</v>
      </c>
      <c r="AO955" s="98" t="e">
        <f>_xll.qlInterestRateIndexFixingDate($AT$1,AP955,Trigger)</f>
        <v>#VALUE!</v>
      </c>
      <c r="AP955" s="98">
        <f>_xll.qlCalendarAdvance(Calendar,AP954,AN955,"f",,Trigger)</f>
        <v>46084</v>
      </c>
      <c r="AQ955" s="98" t="e">
        <f>_xll.qlInterestRateIndexMaturity($AT$1,AP955,Trigger)</f>
        <v>#VALUE!</v>
      </c>
      <c r="AR955" s="242" t="e">
        <f>_xll.qlIndexFixing($AT$1,AO955,TRUE,_xll.ohTrigger(Trigger,Trigger1M))</f>
        <v>#VALUE!</v>
      </c>
      <c r="AS955" s="242" t="e">
        <f>IFERROR(_xll.qlIndexFixing($AT$2,AO955,TRUE,_xll.ohTrigger(Trigger,Trigger1M)),#N/A)</f>
        <v>#N/A</v>
      </c>
    </row>
    <row r="956" spans="40:45" x14ac:dyDescent="0.2">
      <c r="AN956" s="99" t="s">
        <v>83</v>
      </c>
      <c r="AO956" s="98" t="e">
        <f>_xll.qlInterestRateIndexFixingDate($AT$1,AP956,Trigger)</f>
        <v>#VALUE!</v>
      </c>
      <c r="AP956" s="98">
        <f>_xll.qlCalendarAdvance(Calendar,AP955,AN956,"f",,Trigger)</f>
        <v>46091</v>
      </c>
      <c r="AQ956" s="98" t="e">
        <f>_xll.qlInterestRateIndexMaturity($AT$1,AP956,Trigger)</f>
        <v>#VALUE!</v>
      </c>
      <c r="AR956" s="242" t="e">
        <f>_xll.qlIndexFixing($AT$1,AO956,TRUE,_xll.ohTrigger(Trigger,Trigger1M))</f>
        <v>#VALUE!</v>
      </c>
      <c r="AS956" s="242" t="e">
        <f>IFERROR(_xll.qlIndexFixing($AT$2,AO956,TRUE,_xll.ohTrigger(Trigger,Trigger1M)),#N/A)</f>
        <v>#N/A</v>
      </c>
    </row>
    <row r="957" spans="40:45" x14ac:dyDescent="0.2">
      <c r="AN957" s="99" t="s">
        <v>83</v>
      </c>
      <c r="AO957" s="98" t="e">
        <f>_xll.qlInterestRateIndexFixingDate($AT$1,AP957,Trigger)</f>
        <v>#VALUE!</v>
      </c>
      <c r="AP957" s="98">
        <f>_xll.qlCalendarAdvance(Calendar,AP956,AN957,"f",,Trigger)</f>
        <v>46098</v>
      </c>
      <c r="AQ957" s="98" t="e">
        <f>_xll.qlInterestRateIndexMaturity($AT$1,AP957,Trigger)</f>
        <v>#VALUE!</v>
      </c>
      <c r="AR957" s="242" t="e">
        <f>_xll.qlIndexFixing($AT$1,AO957,TRUE,_xll.ohTrigger(Trigger,Trigger1M))</f>
        <v>#VALUE!</v>
      </c>
      <c r="AS957" s="242" t="e">
        <f>IFERROR(_xll.qlIndexFixing($AT$2,AO957,TRUE,_xll.ohTrigger(Trigger,Trigger1M)),#N/A)</f>
        <v>#N/A</v>
      </c>
    </row>
    <row r="958" spans="40:45" x14ac:dyDescent="0.2">
      <c r="AN958" s="99" t="s">
        <v>83</v>
      </c>
      <c r="AO958" s="98" t="e">
        <f>_xll.qlInterestRateIndexFixingDate($AT$1,AP958,Trigger)</f>
        <v>#VALUE!</v>
      </c>
      <c r="AP958" s="98">
        <f>_xll.qlCalendarAdvance(Calendar,AP957,AN958,"f",,Trigger)</f>
        <v>46105</v>
      </c>
      <c r="AQ958" s="98" t="e">
        <f>_xll.qlInterestRateIndexMaturity($AT$1,AP958,Trigger)</f>
        <v>#VALUE!</v>
      </c>
      <c r="AR958" s="242" t="e">
        <f>_xll.qlIndexFixing($AT$1,AO958,TRUE,_xll.ohTrigger(Trigger,Trigger1M))</f>
        <v>#VALUE!</v>
      </c>
      <c r="AS958" s="242" t="e">
        <f>IFERROR(_xll.qlIndexFixing($AT$2,AO958,TRUE,_xll.ohTrigger(Trigger,Trigger1M)),#N/A)</f>
        <v>#N/A</v>
      </c>
    </row>
    <row r="959" spans="40:45" x14ac:dyDescent="0.2">
      <c r="AN959" s="99" t="s">
        <v>83</v>
      </c>
      <c r="AO959" s="98" t="e">
        <f>_xll.qlInterestRateIndexFixingDate($AT$1,AP959,Trigger)</f>
        <v>#VALUE!</v>
      </c>
      <c r="AP959" s="98">
        <f>_xll.qlCalendarAdvance(Calendar,AP958,AN959,"f",,Trigger)</f>
        <v>46112</v>
      </c>
      <c r="AQ959" s="98" t="e">
        <f>_xll.qlInterestRateIndexMaturity($AT$1,AP959,Trigger)</f>
        <v>#VALUE!</v>
      </c>
      <c r="AR959" s="242" t="e">
        <f>_xll.qlIndexFixing($AT$1,AO959,TRUE,_xll.ohTrigger(Trigger,Trigger1M))</f>
        <v>#VALUE!</v>
      </c>
      <c r="AS959" s="242" t="e">
        <f>IFERROR(_xll.qlIndexFixing($AT$2,AO959,TRUE,_xll.ohTrigger(Trigger,Trigger1M)),#N/A)</f>
        <v>#N/A</v>
      </c>
    </row>
    <row r="960" spans="40:45" x14ac:dyDescent="0.2">
      <c r="AN960" s="99" t="s">
        <v>83</v>
      </c>
      <c r="AO960" s="98" t="e">
        <f>_xll.qlInterestRateIndexFixingDate($AT$1,AP960,Trigger)</f>
        <v>#VALUE!</v>
      </c>
      <c r="AP960" s="98">
        <f>_xll.qlCalendarAdvance(Calendar,AP959,AN960,"f",,Trigger)</f>
        <v>46119</v>
      </c>
      <c r="AQ960" s="98" t="e">
        <f>_xll.qlInterestRateIndexMaturity($AT$1,AP960,Trigger)</f>
        <v>#VALUE!</v>
      </c>
      <c r="AR960" s="242" t="e">
        <f>_xll.qlIndexFixing($AT$1,AO960,TRUE,_xll.ohTrigger(Trigger,Trigger1M))</f>
        <v>#VALUE!</v>
      </c>
      <c r="AS960" s="242" t="e">
        <f>IFERROR(_xll.qlIndexFixing($AT$2,AO960,TRUE,_xll.ohTrigger(Trigger,Trigger1M)),#N/A)</f>
        <v>#N/A</v>
      </c>
    </row>
    <row r="961" spans="40:45" x14ac:dyDescent="0.2">
      <c r="AN961" s="99" t="s">
        <v>83</v>
      </c>
      <c r="AO961" s="98" t="e">
        <f>_xll.qlInterestRateIndexFixingDate($AT$1,AP961,Trigger)</f>
        <v>#VALUE!</v>
      </c>
      <c r="AP961" s="98">
        <f>_xll.qlCalendarAdvance(Calendar,AP960,AN961,"f",,Trigger)</f>
        <v>46126</v>
      </c>
      <c r="AQ961" s="98" t="e">
        <f>_xll.qlInterestRateIndexMaturity($AT$1,AP961,Trigger)</f>
        <v>#VALUE!</v>
      </c>
      <c r="AR961" s="242" t="e">
        <f>_xll.qlIndexFixing($AT$1,AO961,TRUE,_xll.ohTrigger(Trigger,Trigger1M))</f>
        <v>#VALUE!</v>
      </c>
      <c r="AS961" s="242" t="e">
        <f>IFERROR(_xll.qlIndexFixing($AT$2,AO961,TRUE,_xll.ohTrigger(Trigger,Trigger1M)),#N/A)</f>
        <v>#N/A</v>
      </c>
    </row>
    <row r="962" spans="40:45" x14ac:dyDescent="0.2">
      <c r="AN962" s="99" t="s">
        <v>83</v>
      </c>
      <c r="AO962" s="98" t="e">
        <f>_xll.qlInterestRateIndexFixingDate($AT$1,AP962,Trigger)</f>
        <v>#VALUE!</v>
      </c>
      <c r="AP962" s="98">
        <f>_xll.qlCalendarAdvance(Calendar,AP961,AN962,"f",,Trigger)</f>
        <v>46133</v>
      </c>
      <c r="AQ962" s="98" t="e">
        <f>_xll.qlInterestRateIndexMaturity($AT$1,AP962,Trigger)</f>
        <v>#VALUE!</v>
      </c>
      <c r="AR962" s="242" t="e">
        <f>_xll.qlIndexFixing($AT$1,AO962,TRUE,_xll.ohTrigger(Trigger,Trigger1M))</f>
        <v>#VALUE!</v>
      </c>
      <c r="AS962" s="242" t="e">
        <f>IFERROR(_xll.qlIndexFixing($AT$2,AO962,TRUE,_xll.ohTrigger(Trigger,Trigger1M)),#N/A)</f>
        <v>#N/A</v>
      </c>
    </row>
    <row r="963" spans="40:45" x14ac:dyDescent="0.2">
      <c r="AN963" s="99" t="s">
        <v>83</v>
      </c>
      <c r="AO963" s="98" t="e">
        <f>_xll.qlInterestRateIndexFixingDate($AT$1,AP963,Trigger)</f>
        <v>#VALUE!</v>
      </c>
      <c r="AP963" s="98">
        <f>_xll.qlCalendarAdvance(Calendar,AP962,AN963,"f",,Trigger)</f>
        <v>46140</v>
      </c>
      <c r="AQ963" s="98" t="e">
        <f>_xll.qlInterestRateIndexMaturity($AT$1,AP963,Trigger)</f>
        <v>#VALUE!</v>
      </c>
      <c r="AR963" s="242" t="e">
        <f>_xll.qlIndexFixing($AT$1,AO963,TRUE,_xll.ohTrigger(Trigger,Trigger1M))</f>
        <v>#VALUE!</v>
      </c>
      <c r="AS963" s="242" t="e">
        <f>IFERROR(_xll.qlIndexFixing($AT$2,AO963,TRUE,_xll.ohTrigger(Trigger,Trigger1M)),#N/A)</f>
        <v>#N/A</v>
      </c>
    </row>
    <row r="964" spans="40:45" x14ac:dyDescent="0.2">
      <c r="AN964" s="99" t="s">
        <v>83</v>
      </c>
      <c r="AO964" s="98" t="e">
        <f>_xll.qlInterestRateIndexFixingDate($AT$1,AP964,Trigger)</f>
        <v>#VALUE!</v>
      </c>
      <c r="AP964" s="98">
        <f>_xll.qlCalendarAdvance(Calendar,AP963,AN964,"f",,Trigger)</f>
        <v>46147</v>
      </c>
      <c r="AQ964" s="98" t="e">
        <f>_xll.qlInterestRateIndexMaturity($AT$1,AP964,Trigger)</f>
        <v>#VALUE!</v>
      </c>
      <c r="AR964" s="242" t="e">
        <f>_xll.qlIndexFixing($AT$1,AO964,TRUE,_xll.ohTrigger(Trigger,Trigger1M))</f>
        <v>#VALUE!</v>
      </c>
      <c r="AS964" s="242" t="e">
        <f>IFERROR(_xll.qlIndexFixing($AT$2,AO964,TRUE,_xll.ohTrigger(Trigger,Trigger1M)),#N/A)</f>
        <v>#N/A</v>
      </c>
    </row>
    <row r="965" spans="40:45" x14ac:dyDescent="0.2">
      <c r="AN965" s="99" t="s">
        <v>83</v>
      </c>
      <c r="AO965" s="98" t="e">
        <f>_xll.qlInterestRateIndexFixingDate($AT$1,AP965,Trigger)</f>
        <v>#VALUE!</v>
      </c>
      <c r="AP965" s="98">
        <f>_xll.qlCalendarAdvance(Calendar,AP964,AN965,"f",,Trigger)</f>
        <v>46154</v>
      </c>
      <c r="AQ965" s="98" t="e">
        <f>_xll.qlInterestRateIndexMaturity($AT$1,AP965,Trigger)</f>
        <v>#VALUE!</v>
      </c>
      <c r="AR965" s="242" t="e">
        <f>_xll.qlIndexFixing($AT$1,AO965,TRUE,_xll.ohTrigger(Trigger,Trigger1M))</f>
        <v>#VALUE!</v>
      </c>
      <c r="AS965" s="242" t="e">
        <f>IFERROR(_xll.qlIndexFixing($AT$2,AO965,TRUE,_xll.ohTrigger(Trigger,Trigger1M)),#N/A)</f>
        <v>#N/A</v>
      </c>
    </row>
    <row r="966" spans="40:45" x14ac:dyDescent="0.2">
      <c r="AN966" s="99" t="s">
        <v>83</v>
      </c>
      <c r="AO966" s="98" t="e">
        <f>_xll.qlInterestRateIndexFixingDate($AT$1,AP966,Trigger)</f>
        <v>#VALUE!</v>
      </c>
      <c r="AP966" s="98">
        <f>_xll.qlCalendarAdvance(Calendar,AP965,AN966,"f",,Trigger)</f>
        <v>46161</v>
      </c>
      <c r="AQ966" s="98" t="e">
        <f>_xll.qlInterestRateIndexMaturity($AT$1,AP966,Trigger)</f>
        <v>#VALUE!</v>
      </c>
      <c r="AR966" s="242" t="e">
        <f>_xll.qlIndexFixing($AT$1,AO966,TRUE,_xll.ohTrigger(Trigger,Trigger1M))</f>
        <v>#VALUE!</v>
      </c>
      <c r="AS966" s="242" t="e">
        <f>IFERROR(_xll.qlIndexFixing($AT$2,AO966,TRUE,_xll.ohTrigger(Trigger,Trigger1M)),#N/A)</f>
        <v>#N/A</v>
      </c>
    </row>
    <row r="967" spans="40:45" x14ac:dyDescent="0.2">
      <c r="AN967" s="99" t="s">
        <v>83</v>
      </c>
      <c r="AO967" s="98" t="e">
        <f>_xll.qlInterestRateIndexFixingDate($AT$1,AP967,Trigger)</f>
        <v>#VALUE!</v>
      </c>
      <c r="AP967" s="98">
        <f>_xll.qlCalendarAdvance(Calendar,AP966,AN967,"f",,Trigger)</f>
        <v>46168</v>
      </c>
      <c r="AQ967" s="98" t="e">
        <f>_xll.qlInterestRateIndexMaturity($AT$1,AP967,Trigger)</f>
        <v>#VALUE!</v>
      </c>
      <c r="AR967" s="242" t="e">
        <f>_xll.qlIndexFixing($AT$1,AO967,TRUE,_xll.ohTrigger(Trigger,Trigger1M))</f>
        <v>#VALUE!</v>
      </c>
      <c r="AS967" s="242" t="e">
        <f>IFERROR(_xll.qlIndexFixing($AT$2,AO967,TRUE,_xll.ohTrigger(Trigger,Trigger1M)),#N/A)</f>
        <v>#N/A</v>
      </c>
    </row>
    <row r="968" spans="40:45" x14ac:dyDescent="0.2">
      <c r="AN968" s="99" t="s">
        <v>83</v>
      </c>
      <c r="AO968" s="98" t="e">
        <f>_xll.qlInterestRateIndexFixingDate($AT$1,AP968,Trigger)</f>
        <v>#VALUE!</v>
      </c>
      <c r="AP968" s="98">
        <f>_xll.qlCalendarAdvance(Calendar,AP967,AN968,"f",,Trigger)</f>
        <v>46175</v>
      </c>
      <c r="AQ968" s="98" t="e">
        <f>_xll.qlInterestRateIndexMaturity($AT$1,AP968,Trigger)</f>
        <v>#VALUE!</v>
      </c>
      <c r="AR968" s="242" t="e">
        <f>_xll.qlIndexFixing($AT$1,AO968,TRUE,_xll.ohTrigger(Trigger,Trigger1M))</f>
        <v>#VALUE!</v>
      </c>
      <c r="AS968" s="242" t="e">
        <f>IFERROR(_xll.qlIndexFixing($AT$2,AO968,TRUE,_xll.ohTrigger(Trigger,Trigger1M)),#N/A)</f>
        <v>#N/A</v>
      </c>
    </row>
    <row r="969" spans="40:45" x14ac:dyDescent="0.2">
      <c r="AN969" s="99" t="s">
        <v>83</v>
      </c>
      <c r="AO969" s="98" t="e">
        <f>_xll.qlInterestRateIndexFixingDate($AT$1,AP969,Trigger)</f>
        <v>#VALUE!</v>
      </c>
      <c r="AP969" s="98">
        <f>_xll.qlCalendarAdvance(Calendar,AP968,AN969,"f",,Trigger)</f>
        <v>46182</v>
      </c>
      <c r="AQ969" s="98" t="e">
        <f>_xll.qlInterestRateIndexMaturity($AT$1,AP969,Trigger)</f>
        <v>#VALUE!</v>
      </c>
      <c r="AR969" s="242" t="e">
        <f>_xll.qlIndexFixing($AT$1,AO969,TRUE,_xll.ohTrigger(Trigger,Trigger1M))</f>
        <v>#VALUE!</v>
      </c>
      <c r="AS969" s="242" t="e">
        <f>IFERROR(_xll.qlIndexFixing($AT$2,AO969,TRUE,_xll.ohTrigger(Trigger,Trigger1M)),#N/A)</f>
        <v>#N/A</v>
      </c>
    </row>
    <row r="970" spans="40:45" x14ac:dyDescent="0.2">
      <c r="AN970" s="99" t="s">
        <v>83</v>
      </c>
      <c r="AO970" s="98" t="e">
        <f>_xll.qlInterestRateIndexFixingDate($AT$1,AP970,Trigger)</f>
        <v>#VALUE!</v>
      </c>
      <c r="AP970" s="98">
        <f>_xll.qlCalendarAdvance(Calendar,AP969,AN970,"f",,Trigger)</f>
        <v>46189</v>
      </c>
      <c r="AQ970" s="98" t="e">
        <f>_xll.qlInterestRateIndexMaturity($AT$1,AP970,Trigger)</f>
        <v>#VALUE!</v>
      </c>
      <c r="AR970" s="242" t="e">
        <f>_xll.qlIndexFixing($AT$1,AO970,TRUE,_xll.ohTrigger(Trigger,Trigger1M))</f>
        <v>#VALUE!</v>
      </c>
      <c r="AS970" s="242" t="e">
        <f>IFERROR(_xll.qlIndexFixing($AT$2,AO970,TRUE,_xll.ohTrigger(Trigger,Trigger1M)),#N/A)</f>
        <v>#N/A</v>
      </c>
    </row>
    <row r="971" spans="40:45" x14ac:dyDescent="0.2">
      <c r="AN971" s="99" t="s">
        <v>83</v>
      </c>
      <c r="AO971" s="98" t="e">
        <f>_xll.qlInterestRateIndexFixingDate($AT$1,AP971,Trigger)</f>
        <v>#VALUE!</v>
      </c>
      <c r="AP971" s="98">
        <f>_xll.qlCalendarAdvance(Calendar,AP970,AN971,"f",,Trigger)</f>
        <v>46196</v>
      </c>
      <c r="AQ971" s="98" t="e">
        <f>_xll.qlInterestRateIndexMaturity($AT$1,AP971,Trigger)</f>
        <v>#VALUE!</v>
      </c>
      <c r="AR971" s="242" t="e">
        <f>_xll.qlIndexFixing($AT$1,AO971,TRUE,_xll.ohTrigger(Trigger,Trigger1M))</f>
        <v>#VALUE!</v>
      </c>
      <c r="AS971" s="242" t="e">
        <f>IFERROR(_xll.qlIndexFixing($AT$2,AO971,TRUE,_xll.ohTrigger(Trigger,Trigger1M)),#N/A)</f>
        <v>#N/A</v>
      </c>
    </row>
    <row r="972" spans="40:45" x14ac:dyDescent="0.2">
      <c r="AN972" s="99" t="s">
        <v>83</v>
      </c>
      <c r="AO972" s="98" t="e">
        <f>_xll.qlInterestRateIndexFixingDate($AT$1,AP972,Trigger)</f>
        <v>#VALUE!</v>
      </c>
      <c r="AP972" s="98">
        <f>_xll.qlCalendarAdvance(Calendar,AP971,AN972,"f",,Trigger)</f>
        <v>46203</v>
      </c>
      <c r="AQ972" s="98" t="e">
        <f>_xll.qlInterestRateIndexMaturity($AT$1,AP972,Trigger)</f>
        <v>#VALUE!</v>
      </c>
      <c r="AR972" s="242" t="e">
        <f>_xll.qlIndexFixing($AT$1,AO972,TRUE,_xll.ohTrigger(Trigger,Trigger1M))</f>
        <v>#VALUE!</v>
      </c>
      <c r="AS972" s="242" t="e">
        <f>IFERROR(_xll.qlIndexFixing($AT$2,AO972,TRUE,_xll.ohTrigger(Trigger,Trigger1M)),#N/A)</f>
        <v>#N/A</v>
      </c>
    </row>
    <row r="973" spans="40:45" x14ac:dyDescent="0.2">
      <c r="AN973" s="99" t="s">
        <v>83</v>
      </c>
      <c r="AO973" s="98" t="e">
        <f>_xll.qlInterestRateIndexFixingDate($AT$1,AP973,Trigger)</f>
        <v>#VALUE!</v>
      </c>
      <c r="AP973" s="98">
        <f>_xll.qlCalendarAdvance(Calendar,AP972,AN973,"f",,Trigger)</f>
        <v>46210</v>
      </c>
      <c r="AQ973" s="98" t="e">
        <f>_xll.qlInterestRateIndexMaturity($AT$1,AP973,Trigger)</f>
        <v>#VALUE!</v>
      </c>
      <c r="AR973" s="242" t="e">
        <f>_xll.qlIndexFixing($AT$1,AO973,TRUE,_xll.ohTrigger(Trigger,Trigger1M))</f>
        <v>#VALUE!</v>
      </c>
      <c r="AS973" s="242" t="e">
        <f>IFERROR(_xll.qlIndexFixing($AT$2,AO973,TRUE,_xll.ohTrigger(Trigger,Trigger1M)),#N/A)</f>
        <v>#N/A</v>
      </c>
    </row>
    <row r="974" spans="40:45" x14ac:dyDescent="0.2">
      <c r="AN974" s="99" t="s">
        <v>83</v>
      </c>
      <c r="AO974" s="98" t="e">
        <f>_xll.qlInterestRateIndexFixingDate($AT$1,AP974,Trigger)</f>
        <v>#VALUE!</v>
      </c>
      <c r="AP974" s="98">
        <f>_xll.qlCalendarAdvance(Calendar,AP973,AN974,"f",,Trigger)</f>
        <v>46217</v>
      </c>
      <c r="AQ974" s="98" t="e">
        <f>_xll.qlInterestRateIndexMaturity($AT$1,AP974,Trigger)</f>
        <v>#VALUE!</v>
      </c>
      <c r="AR974" s="242" t="e">
        <f>_xll.qlIndexFixing($AT$1,AO974,TRUE,_xll.ohTrigger(Trigger,Trigger1M))</f>
        <v>#VALUE!</v>
      </c>
      <c r="AS974" s="242" t="e">
        <f>IFERROR(_xll.qlIndexFixing($AT$2,AO974,TRUE,_xll.ohTrigger(Trigger,Trigger1M)),#N/A)</f>
        <v>#N/A</v>
      </c>
    </row>
    <row r="975" spans="40:45" x14ac:dyDescent="0.2">
      <c r="AN975" s="99" t="s">
        <v>83</v>
      </c>
      <c r="AO975" s="98" t="e">
        <f>_xll.qlInterestRateIndexFixingDate($AT$1,AP975,Trigger)</f>
        <v>#VALUE!</v>
      </c>
      <c r="AP975" s="98">
        <f>_xll.qlCalendarAdvance(Calendar,AP974,AN975,"f",,Trigger)</f>
        <v>46224</v>
      </c>
      <c r="AQ975" s="98" t="e">
        <f>_xll.qlInterestRateIndexMaturity($AT$1,AP975,Trigger)</f>
        <v>#VALUE!</v>
      </c>
      <c r="AR975" s="242" t="e">
        <f>_xll.qlIndexFixing($AT$1,AO975,TRUE,_xll.ohTrigger(Trigger,Trigger1M))</f>
        <v>#VALUE!</v>
      </c>
      <c r="AS975" s="242" t="e">
        <f>IFERROR(_xll.qlIndexFixing($AT$2,AO975,TRUE,_xll.ohTrigger(Trigger,Trigger1M)),#N/A)</f>
        <v>#N/A</v>
      </c>
    </row>
    <row r="976" spans="40:45" x14ac:dyDescent="0.2">
      <c r="AN976" s="99" t="s">
        <v>83</v>
      </c>
      <c r="AO976" s="98" t="e">
        <f>_xll.qlInterestRateIndexFixingDate($AT$1,AP976,Trigger)</f>
        <v>#VALUE!</v>
      </c>
      <c r="AP976" s="98">
        <f>_xll.qlCalendarAdvance(Calendar,AP975,AN976,"f",,Trigger)</f>
        <v>46231</v>
      </c>
      <c r="AQ976" s="98" t="e">
        <f>_xll.qlInterestRateIndexMaturity($AT$1,AP976,Trigger)</f>
        <v>#VALUE!</v>
      </c>
      <c r="AR976" s="242" t="e">
        <f>_xll.qlIndexFixing($AT$1,AO976,TRUE,_xll.ohTrigger(Trigger,Trigger1M))</f>
        <v>#VALUE!</v>
      </c>
      <c r="AS976" s="242" t="e">
        <f>IFERROR(_xll.qlIndexFixing($AT$2,AO976,TRUE,_xll.ohTrigger(Trigger,Trigger1M)),#N/A)</f>
        <v>#N/A</v>
      </c>
    </row>
    <row r="977" spans="40:45" x14ac:dyDescent="0.2">
      <c r="AN977" s="99" t="s">
        <v>83</v>
      </c>
      <c r="AO977" s="98" t="e">
        <f>_xll.qlInterestRateIndexFixingDate($AT$1,AP977,Trigger)</f>
        <v>#VALUE!</v>
      </c>
      <c r="AP977" s="98">
        <f>_xll.qlCalendarAdvance(Calendar,AP976,AN977,"f",,Trigger)</f>
        <v>46238</v>
      </c>
      <c r="AQ977" s="98" t="e">
        <f>_xll.qlInterestRateIndexMaturity($AT$1,AP977,Trigger)</f>
        <v>#VALUE!</v>
      </c>
      <c r="AR977" s="242" t="e">
        <f>_xll.qlIndexFixing($AT$1,AO977,TRUE,_xll.ohTrigger(Trigger,Trigger1M))</f>
        <v>#VALUE!</v>
      </c>
      <c r="AS977" s="242" t="e">
        <f>IFERROR(_xll.qlIndexFixing($AT$2,AO977,TRUE,_xll.ohTrigger(Trigger,Trigger1M)),#N/A)</f>
        <v>#N/A</v>
      </c>
    </row>
    <row r="978" spans="40:45" x14ac:dyDescent="0.2">
      <c r="AN978" s="99" t="s">
        <v>83</v>
      </c>
      <c r="AO978" s="98" t="e">
        <f>_xll.qlInterestRateIndexFixingDate($AT$1,AP978,Trigger)</f>
        <v>#VALUE!</v>
      </c>
      <c r="AP978" s="98">
        <f>_xll.qlCalendarAdvance(Calendar,AP977,AN978,"f",,Trigger)</f>
        <v>46245</v>
      </c>
      <c r="AQ978" s="98" t="e">
        <f>_xll.qlInterestRateIndexMaturity($AT$1,AP978,Trigger)</f>
        <v>#VALUE!</v>
      </c>
      <c r="AR978" s="242" t="e">
        <f>_xll.qlIndexFixing($AT$1,AO978,TRUE,_xll.ohTrigger(Trigger,Trigger1M))</f>
        <v>#VALUE!</v>
      </c>
      <c r="AS978" s="242" t="e">
        <f>IFERROR(_xll.qlIndexFixing($AT$2,AO978,TRUE,_xll.ohTrigger(Trigger,Trigger1M)),#N/A)</f>
        <v>#N/A</v>
      </c>
    </row>
    <row r="979" spans="40:45" x14ac:dyDescent="0.2">
      <c r="AN979" s="99" t="s">
        <v>83</v>
      </c>
      <c r="AO979" s="98" t="e">
        <f>_xll.qlInterestRateIndexFixingDate($AT$1,AP979,Trigger)</f>
        <v>#VALUE!</v>
      </c>
      <c r="AP979" s="98">
        <f>_xll.qlCalendarAdvance(Calendar,AP978,AN979,"f",,Trigger)</f>
        <v>46252</v>
      </c>
      <c r="AQ979" s="98" t="e">
        <f>_xll.qlInterestRateIndexMaturity($AT$1,AP979,Trigger)</f>
        <v>#VALUE!</v>
      </c>
      <c r="AR979" s="242" t="e">
        <f>_xll.qlIndexFixing($AT$1,AO979,TRUE,_xll.ohTrigger(Trigger,Trigger1M))</f>
        <v>#VALUE!</v>
      </c>
      <c r="AS979" s="242" t="e">
        <f>IFERROR(_xll.qlIndexFixing($AT$2,AO979,TRUE,_xll.ohTrigger(Trigger,Trigger1M)),#N/A)</f>
        <v>#N/A</v>
      </c>
    </row>
    <row r="980" spans="40:45" x14ac:dyDescent="0.2">
      <c r="AN980" s="99" t="s">
        <v>83</v>
      </c>
      <c r="AO980" s="98" t="e">
        <f>_xll.qlInterestRateIndexFixingDate($AT$1,AP980,Trigger)</f>
        <v>#VALUE!</v>
      </c>
      <c r="AP980" s="98">
        <f>_xll.qlCalendarAdvance(Calendar,AP979,AN980,"f",,Trigger)</f>
        <v>46259</v>
      </c>
      <c r="AQ980" s="98" t="e">
        <f>_xll.qlInterestRateIndexMaturity($AT$1,AP980,Trigger)</f>
        <v>#VALUE!</v>
      </c>
      <c r="AR980" s="242" t="e">
        <f>_xll.qlIndexFixing($AT$1,AO980,TRUE,_xll.ohTrigger(Trigger,Trigger1M))</f>
        <v>#VALUE!</v>
      </c>
      <c r="AS980" s="242" t="e">
        <f>IFERROR(_xll.qlIndexFixing($AT$2,AO980,TRUE,_xll.ohTrigger(Trigger,Trigger1M)),#N/A)</f>
        <v>#N/A</v>
      </c>
    </row>
    <row r="981" spans="40:45" x14ac:dyDescent="0.2">
      <c r="AN981" s="99" t="s">
        <v>83</v>
      </c>
      <c r="AO981" s="98" t="e">
        <f>_xll.qlInterestRateIndexFixingDate($AT$1,AP981,Trigger)</f>
        <v>#VALUE!</v>
      </c>
      <c r="AP981" s="98">
        <f>_xll.qlCalendarAdvance(Calendar,AP980,AN981,"f",,Trigger)</f>
        <v>46266</v>
      </c>
      <c r="AQ981" s="98" t="e">
        <f>_xll.qlInterestRateIndexMaturity($AT$1,AP981,Trigger)</f>
        <v>#VALUE!</v>
      </c>
      <c r="AR981" s="242" t="e">
        <f>_xll.qlIndexFixing($AT$1,AO981,TRUE,_xll.ohTrigger(Trigger,Trigger1M))</f>
        <v>#VALUE!</v>
      </c>
      <c r="AS981" s="242" t="e">
        <f>IFERROR(_xll.qlIndexFixing($AT$2,AO981,TRUE,_xll.ohTrigger(Trigger,Trigger1M)),#N/A)</f>
        <v>#N/A</v>
      </c>
    </row>
    <row r="982" spans="40:45" x14ac:dyDescent="0.2">
      <c r="AN982" s="99" t="s">
        <v>83</v>
      </c>
      <c r="AO982" s="98" t="e">
        <f>_xll.qlInterestRateIndexFixingDate($AT$1,AP982,Trigger)</f>
        <v>#VALUE!</v>
      </c>
      <c r="AP982" s="98">
        <f>_xll.qlCalendarAdvance(Calendar,AP981,AN982,"f",,Trigger)</f>
        <v>46273</v>
      </c>
      <c r="AQ982" s="98" t="e">
        <f>_xll.qlInterestRateIndexMaturity($AT$1,AP982,Trigger)</f>
        <v>#VALUE!</v>
      </c>
      <c r="AR982" s="242" t="e">
        <f>_xll.qlIndexFixing($AT$1,AO982,TRUE,_xll.ohTrigger(Trigger,Trigger1M))</f>
        <v>#VALUE!</v>
      </c>
      <c r="AS982" s="242" t="e">
        <f>IFERROR(_xll.qlIndexFixing($AT$2,AO982,TRUE,_xll.ohTrigger(Trigger,Trigger1M)),#N/A)</f>
        <v>#N/A</v>
      </c>
    </row>
    <row r="983" spans="40:45" x14ac:dyDescent="0.2">
      <c r="AN983" s="99" t="s">
        <v>83</v>
      </c>
      <c r="AO983" s="98" t="e">
        <f>_xll.qlInterestRateIndexFixingDate($AT$1,AP983,Trigger)</f>
        <v>#VALUE!</v>
      </c>
      <c r="AP983" s="98">
        <f>_xll.qlCalendarAdvance(Calendar,AP982,AN983,"f",,Trigger)</f>
        <v>46280</v>
      </c>
      <c r="AQ983" s="98" t="e">
        <f>_xll.qlInterestRateIndexMaturity($AT$1,AP983,Trigger)</f>
        <v>#VALUE!</v>
      </c>
      <c r="AR983" s="242" t="e">
        <f>_xll.qlIndexFixing($AT$1,AO983,TRUE,_xll.ohTrigger(Trigger,Trigger1M))</f>
        <v>#VALUE!</v>
      </c>
      <c r="AS983" s="242" t="e">
        <f>IFERROR(_xll.qlIndexFixing($AT$2,AO983,TRUE,_xll.ohTrigger(Trigger,Trigger1M)),#N/A)</f>
        <v>#N/A</v>
      </c>
    </row>
    <row r="984" spans="40:45" x14ac:dyDescent="0.2">
      <c r="AN984" s="99" t="s">
        <v>83</v>
      </c>
      <c r="AO984" s="98" t="e">
        <f>_xll.qlInterestRateIndexFixingDate($AT$1,AP984,Trigger)</f>
        <v>#VALUE!</v>
      </c>
      <c r="AP984" s="98">
        <f>_xll.qlCalendarAdvance(Calendar,AP983,AN984,"f",,Trigger)</f>
        <v>46287</v>
      </c>
      <c r="AQ984" s="98" t="e">
        <f>_xll.qlInterestRateIndexMaturity($AT$1,AP984,Trigger)</f>
        <v>#VALUE!</v>
      </c>
      <c r="AR984" s="242" t="e">
        <f>_xll.qlIndexFixing($AT$1,AO984,TRUE,_xll.ohTrigger(Trigger,Trigger1M))</f>
        <v>#VALUE!</v>
      </c>
      <c r="AS984" s="242" t="e">
        <f>IFERROR(_xll.qlIndexFixing($AT$2,AO984,TRUE,_xll.ohTrigger(Trigger,Trigger1M)),#N/A)</f>
        <v>#N/A</v>
      </c>
    </row>
    <row r="985" spans="40:45" x14ac:dyDescent="0.2">
      <c r="AN985" s="99" t="s">
        <v>83</v>
      </c>
      <c r="AO985" s="98" t="e">
        <f>_xll.qlInterestRateIndexFixingDate($AT$1,AP985,Trigger)</f>
        <v>#VALUE!</v>
      </c>
      <c r="AP985" s="98">
        <f>_xll.qlCalendarAdvance(Calendar,AP984,AN985,"f",,Trigger)</f>
        <v>46294</v>
      </c>
      <c r="AQ985" s="98" t="e">
        <f>_xll.qlInterestRateIndexMaturity($AT$1,AP985,Trigger)</f>
        <v>#VALUE!</v>
      </c>
      <c r="AR985" s="242" t="e">
        <f>_xll.qlIndexFixing($AT$1,AO985,TRUE,_xll.ohTrigger(Trigger,Trigger1M))</f>
        <v>#VALUE!</v>
      </c>
      <c r="AS985" s="242" t="e">
        <f>IFERROR(_xll.qlIndexFixing($AT$2,AO985,TRUE,_xll.ohTrigger(Trigger,Trigger1M)),#N/A)</f>
        <v>#N/A</v>
      </c>
    </row>
    <row r="986" spans="40:45" x14ac:dyDescent="0.2">
      <c r="AN986" s="99" t="s">
        <v>83</v>
      </c>
      <c r="AO986" s="98" t="e">
        <f>_xll.qlInterestRateIndexFixingDate($AT$1,AP986,Trigger)</f>
        <v>#VALUE!</v>
      </c>
      <c r="AP986" s="98">
        <f>_xll.qlCalendarAdvance(Calendar,AP985,AN986,"f",,Trigger)</f>
        <v>46301</v>
      </c>
      <c r="AQ986" s="98" t="e">
        <f>_xll.qlInterestRateIndexMaturity($AT$1,AP986,Trigger)</f>
        <v>#VALUE!</v>
      </c>
      <c r="AR986" s="242" t="e">
        <f>_xll.qlIndexFixing($AT$1,AO986,TRUE,_xll.ohTrigger(Trigger,Trigger1M))</f>
        <v>#VALUE!</v>
      </c>
      <c r="AS986" s="242" t="e">
        <f>IFERROR(_xll.qlIndexFixing($AT$2,AO986,TRUE,_xll.ohTrigger(Trigger,Trigger1M)),#N/A)</f>
        <v>#N/A</v>
      </c>
    </row>
    <row r="987" spans="40:45" x14ac:dyDescent="0.2">
      <c r="AN987" s="99" t="s">
        <v>83</v>
      </c>
      <c r="AO987" s="98" t="e">
        <f>_xll.qlInterestRateIndexFixingDate($AT$1,AP987,Trigger)</f>
        <v>#VALUE!</v>
      </c>
      <c r="AP987" s="98">
        <f>_xll.qlCalendarAdvance(Calendar,AP986,AN987,"f",,Trigger)</f>
        <v>46308</v>
      </c>
      <c r="AQ987" s="98" t="e">
        <f>_xll.qlInterestRateIndexMaturity($AT$1,AP987,Trigger)</f>
        <v>#VALUE!</v>
      </c>
      <c r="AR987" s="242" t="e">
        <f>_xll.qlIndexFixing($AT$1,AO987,TRUE,_xll.ohTrigger(Trigger,Trigger1M))</f>
        <v>#VALUE!</v>
      </c>
      <c r="AS987" s="242" t="e">
        <f>IFERROR(_xll.qlIndexFixing($AT$2,AO987,TRUE,_xll.ohTrigger(Trigger,Trigger1M)),#N/A)</f>
        <v>#N/A</v>
      </c>
    </row>
    <row r="988" spans="40:45" x14ac:dyDescent="0.2">
      <c r="AN988" s="99" t="s">
        <v>83</v>
      </c>
      <c r="AO988" s="98" t="e">
        <f>_xll.qlInterestRateIndexFixingDate($AT$1,AP988,Trigger)</f>
        <v>#VALUE!</v>
      </c>
      <c r="AP988" s="98">
        <f>_xll.qlCalendarAdvance(Calendar,AP987,AN988,"f",,Trigger)</f>
        <v>46315</v>
      </c>
      <c r="AQ988" s="98" t="e">
        <f>_xll.qlInterestRateIndexMaturity($AT$1,AP988,Trigger)</f>
        <v>#VALUE!</v>
      </c>
      <c r="AR988" s="242" t="e">
        <f>_xll.qlIndexFixing($AT$1,AO988,TRUE,_xll.ohTrigger(Trigger,Trigger1M))</f>
        <v>#VALUE!</v>
      </c>
      <c r="AS988" s="242" t="e">
        <f>IFERROR(_xll.qlIndexFixing($AT$2,AO988,TRUE,_xll.ohTrigger(Trigger,Trigger1M)),#N/A)</f>
        <v>#N/A</v>
      </c>
    </row>
    <row r="989" spans="40:45" x14ac:dyDescent="0.2">
      <c r="AN989" s="99" t="s">
        <v>83</v>
      </c>
      <c r="AO989" s="98" t="e">
        <f>_xll.qlInterestRateIndexFixingDate($AT$1,AP989,Trigger)</f>
        <v>#VALUE!</v>
      </c>
      <c r="AP989" s="98">
        <f>_xll.qlCalendarAdvance(Calendar,AP988,AN989,"f",,Trigger)</f>
        <v>46322</v>
      </c>
      <c r="AQ989" s="98" t="e">
        <f>_xll.qlInterestRateIndexMaturity($AT$1,AP989,Trigger)</f>
        <v>#VALUE!</v>
      </c>
      <c r="AR989" s="242" t="e">
        <f>_xll.qlIndexFixing($AT$1,AO989,TRUE,_xll.ohTrigger(Trigger,Trigger1M))</f>
        <v>#VALUE!</v>
      </c>
      <c r="AS989" s="242" t="e">
        <f>IFERROR(_xll.qlIndexFixing($AT$2,AO989,TRUE,_xll.ohTrigger(Trigger,Trigger1M)),#N/A)</f>
        <v>#N/A</v>
      </c>
    </row>
    <row r="990" spans="40:45" x14ac:dyDescent="0.2">
      <c r="AN990" s="99" t="s">
        <v>83</v>
      </c>
      <c r="AO990" s="98" t="e">
        <f>_xll.qlInterestRateIndexFixingDate($AT$1,AP990,Trigger)</f>
        <v>#VALUE!</v>
      </c>
      <c r="AP990" s="98">
        <f>_xll.qlCalendarAdvance(Calendar,AP989,AN990,"f",,Trigger)</f>
        <v>46329</v>
      </c>
      <c r="AQ990" s="98" t="e">
        <f>_xll.qlInterestRateIndexMaturity($AT$1,AP990,Trigger)</f>
        <v>#VALUE!</v>
      </c>
      <c r="AR990" s="242" t="e">
        <f>_xll.qlIndexFixing($AT$1,AO990,TRUE,_xll.ohTrigger(Trigger,Trigger1M))</f>
        <v>#VALUE!</v>
      </c>
      <c r="AS990" s="242" t="e">
        <f>IFERROR(_xll.qlIndexFixing($AT$2,AO990,TRUE,_xll.ohTrigger(Trigger,Trigger1M)),#N/A)</f>
        <v>#N/A</v>
      </c>
    </row>
    <row r="991" spans="40:45" x14ac:dyDescent="0.2">
      <c r="AN991" s="99" t="s">
        <v>83</v>
      </c>
      <c r="AO991" s="98" t="e">
        <f>_xll.qlInterestRateIndexFixingDate($AT$1,AP991,Trigger)</f>
        <v>#VALUE!</v>
      </c>
      <c r="AP991" s="98">
        <f>_xll.qlCalendarAdvance(Calendar,AP990,AN991,"f",,Trigger)</f>
        <v>46336</v>
      </c>
      <c r="AQ991" s="98" t="e">
        <f>_xll.qlInterestRateIndexMaturity($AT$1,AP991,Trigger)</f>
        <v>#VALUE!</v>
      </c>
      <c r="AR991" s="242" t="e">
        <f>_xll.qlIndexFixing($AT$1,AO991,TRUE,_xll.ohTrigger(Trigger,Trigger1M))</f>
        <v>#VALUE!</v>
      </c>
      <c r="AS991" s="242" t="e">
        <f>IFERROR(_xll.qlIndexFixing($AT$2,AO991,TRUE,_xll.ohTrigger(Trigger,Trigger1M)),#N/A)</f>
        <v>#N/A</v>
      </c>
    </row>
    <row r="992" spans="40:45" x14ac:dyDescent="0.2">
      <c r="AN992" s="99" t="s">
        <v>83</v>
      </c>
      <c r="AO992" s="98" t="e">
        <f>_xll.qlInterestRateIndexFixingDate($AT$1,AP992,Trigger)</f>
        <v>#VALUE!</v>
      </c>
      <c r="AP992" s="98">
        <f>_xll.qlCalendarAdvance(Calendar,AP991,AN992,"f",,Trigger)</f>
        <v>46343</v>
      </c>
      <c r="AQ992" s="98" t="e">
        <f>_xll.qlInterestRateIndexMaturity($AT$1,AP992,Trigger)</f>
        <v>#VALUE!</v>
      </c>
      <c r="AR992" s="242" t="e">
        <f>_xll.qlIndexFixing($AT$1,AO992,TRUE,_xll.ohTrigger(Trigger,Trigger1M))</f>
        <v>#VALUE!</v>
      </c>
      <c r="AS992" s="242" t="e">
        <f>IFERROR(_xll.qlIndexFixing($AT$2,AO992,TRUE,_xll.ohTrigger(Trigger,Trigger1M)),#N/A)</f>
        <v>#N/A</v>
      </c>
    </row>
    <row r="993" spans="40:45" x14ac:dyDescent="0.2">
      <c r="AN993" s="99" t="s">
        <v>83</v>
      </c>
      <c r="AO993" s="98" t="e">
        <f>_xll.qlInterestRateIndexFixingDate($AT$1,AP993,Trigger)</f>
        <v>#VALUE!</v>
      </c>
      <c r="AP993" s="98">
        <f>_xll.qlCalendarAdvance(Calendar,AP992,AN993,"f",,Trigger)</f>
        <v>46350</v>
      </c>
      <c r="AQ993" s="98" t="e">
        <f>_xll.qlInterestRateIndexMaturity($AT$1,AP993,Trigger)</f>
        <v>#VALUE!</v>
      </c>
      <c r="AR993" s="242" t="e">
        <f>_xll.qlIndexFixing($AT$1,AO993,TRUE,_xll.ohTrigger(Trigger,Trigger1M))</f>
        <v>#VALUE!</v>
      </c>
      <c r="AS993" s="242" t="e">
        <f>IFERROR(_xll.qlIndexFixing($AT$2,AO993,TRUE,_xll.ohTrigger(Trigger,Trigger1M)),#N/A)</f>
        <v>#N/A</v>
      </c>
    </row>
    <row r="994" spans="40:45" x14ac:dyDescent="0.2">
      <c r="AN994" s="99" t="s">
        <v>83</v>
      </c>
      <c r="AO994" s="98" t="e">
        <f>_xll.qlInterestRateIndexFixingDate($AT$1,AP994,Trigger)</f>
        <v>#VALUE!</v>
      </c>
      <c r="AP994" s="98">
        <f>_xll.qlCalendarAdvance(Calendar,AP993,AN994,"f",,Trigger)</f>
        <v>46357</v>
      </c>
      <c r="AQ994" s="98" t="e">
        <f>_xll.qlInterestRateIndexMaturity($AT$1,AP994,Trigger)</f>
        <v>#VALUE!</v>
      </c>
      <c r="AR994" s="242" t="e">
        <f>_xll.qlIndexFixing($AT$1,AO994,TRUE,_xll.ohTrigger(Trigger,Trigger1M))</f>
        <v>#VALUE!</v>
      </c>
      <c r="AS994" s="242" t="e">
        <f>IFERROR(_xll.qlIndexFixing($AT$2,AO994,TRUE,_xll.ohTrigger(Trigger,Trigger1M)),#N/A)</f>
        <v>#N/A</v>
      </c>
    </row>
    <row r="995" spans="40:45" x14ac:dyDescent="0.2">
      <c r="AN995" s="99" t="s">
        <v>83</v>
      </c>
      <c r="AO995" s="98" t="e">
        <f>_xll.qlInterestRateIndexFixingDate($AT$1,AP995,Trigger)</f>
        <v>#VALUE!</v>
      </c>
      <c r="AP995" s="98">
        <f>_xll.qlCalendarAdvance(Calendar,AP994,AN995,"f",,Trigger)</f>
        <v>46364</v>
      </c>
      <c r="AQ995" s="98" t="e">
        <f>_xll.qlInterestRateIndexMaturity($AT$1,AP995,Trigger)</f>
        <v>#VALUE!</v>
      </c>
      <c r="AR995" s="242" t="e">
        <f>_xll.qlIndexFixing($AT$1,AO995,TRUE,_xll.ohTrigger(Trigger,Trigger1M))</f>
        <v>#VALUE!</v>
      </c>
      <c r="AS995" s="242" t="e">
        <f>IFERROR(_xll.qlIndexFixing($AT$2,AO995,TRUE,_xll.ohTrigger(Trigger,Trigger1M)),#N/A)</f>
        <v>#N/A</v>
      </c>
    </row>
    <row r="996" spans="40:45" x14ac:dyDescent="0.2">
      <c r="AN996" s="99" t="s">
        <v>83</v>
      </c>
      <c r="AO996" s="98" t="e">
        <f>_xll.qlInterestRateIndexFixingDate($AT$1,AP996,Trigger)</f>
        <v>#VALUE!</v>
      </c>
      <c r="AP996" s="98">
        <f>_xll.qlCalendarAdvance(Calendar,AP995,AN996,"f",,Trigger)</f>
        <v>46371</v>
      </c>
      <c r="AQ996" s="98" t="e">
        <f>_xll.qlInterestRateIndexMaturity($AT$1,AP996,Trigger)</f>
        <v>#VALUE!</v>
      </c>
      <c r="AR996" s="242" t="e">
        <f>_xll.qlIndexFixing($AT$1,AO996,TRUE,_xll.ohTrigger(Trigger,Trigger1M))</f>
        <v>#VALUE!</v>
      </c>
      <c r="AS996" s="242" t="e">
        <f>IFERROR(_xll.qlIndexFixing($AT$2,AO996,TRUE,_xll.ohTrigger(Trigger,Trigger1M)),#N/A)</f>
        <v>#N/A</v>
      </c>
    </row>
    <row r="997" spans="40:45" x14ac:dyDescent="0.2">
      <c r="AN997" s="99" t="s">
        <v>83</v>
      </c>
      <c r="AO997" s="98" t="e">
        <f>_xll.qlInterestRateIndexFixingDate($AT$1,AP997,Trigger)</f>
        <v>#VALUE!</v>
      </c>
      <c r="AP997" s="98">
        <f>_xll.qlCalendarAdvance(Calendar,AP996,AN997,"f",,Trigger)</f>
        <v>46378</v>
      </c>
      <c r="AQ997" s="98" t="e">
        <f>_xll.qlInterestRateIndexMaturity($AT$1,AP997,Trigger)</f>
        <v>#VALUE!</v>
      </c>
      <c r="AR997" s="242" t="e">
        <f>_xll.qlIndexFixing($AT$1,AO997,TRUE,_xll.ohTrigger(Trigger,Trigger1M))</f>
        <v>#VALUE!</v>
      </c>
      <c r="AS997" s="242" t="e">
        <f>IFERROR(_xll.qlIndexFixing($AT$2,AO997,TRUE,_xll.ohTrigger(Trigger,Trigger1M)),#N/A)</f>
        <v>#N/A</v>
      </c>
    </row>
    <row r="998" spans="40:45" x14ac:dyDescent="0.2">
      <c r="AN998" s="99" t="s">
        <v>83</v>
      </c>
      <c r="AO998" s="98" t="e">
        <f>_xll.qlInterestRateIndexFixingDate($AT$1,AP998,Trigger)</f>
        <v>#VALUE!</v>
      </c>
      <c r="AP998" s="98">
        <f>_xll.qlCalendarAdvance(Calendar,AP997,AN998,"f",,Trigger)</f>
        <v>46385</v>
      </c>
      <c r="AQ998" s="98" t="e">
        <f>_xll.qlInterestRateIndexMaturity($AT$1,AP998,Trigger)</f>
        <v>#VALUE!</v>
      </c>
      <c r="AR998" s="242" t="e">
        <f>_xll.qlIndexFixing($AT$1,AO998,TRUE,_xll.ohTrigger(Trigger,Trigger1M))</f>
        <v>#VALUE!</v>
      </c>
      <c r="AS998" s="242" t="e">
        <f>IFERROR(_xll.qlIndexFixing($AT$2,AO998,TRUE,_xll.ohTrigger(Trigger,Trigger1M)),#N/A)</f>
        <v>#N/A</v>
      </c>
    </row>
    <row r="999" spans="40:45" x14ac:dyDescent="0.2">
      <c r="AN999" s="99" t="s">
        <v>83</v>
      </c>
      <c r="AO999" s="98" t="e">
        <f>_xll.qlInterestRateIndexFixingDate($AT$1,AP999,Trigger)</f>
        <v>#VALUE!</v>
      </c>
      <c r="AP999" s="98">
        <f>_xll.qlCalendarAdvance(Calendar,AP998,AN999,"f",,Trigger)</f>
        <v>46392</v>
      </c>
      <c r="AQ999" s="98" t="e">
        <f>_xll.qlInterestRateIndexMaturity($AT$1,AP999,Trigger)</f>
        <v>#VALUE!</v>
      </c>
      <c r="AR999" s="242" t="e">
        <f>_xll.qlIndexFixing($AT$1,AO999,TRUE,_xll.ohTrigger(Trigger,Trigger1M))</f>
        <v>#VALUE!</v>
      </c>
      <c r="AS999" s="242" t="e">
        <f>IFERROR(_xll.qlIndexFixing($AT$2,AO999,TRUE,_xll.ohTrigger(Trigger,Trigger1M)),#N/A)</f>
        <v>#N/A</v>
      </c>
    </row>
    <row r="1000" spans="40:45" x14ac:dyDescent="0.2">
      <c r="AN1000" s="99" t="s">
        <v>83</v>
      </c>
      <c r="AO1000" s="98" t="e">
        <f>_xll.qlInterestRateIndexFixingDate($AT$1,AP1000,Trigger)</f>
        <v>#VALUE!</v>
      </c>
      <c r="AP1000" s="98">
        <f>_xll.qlCalendarAdvance(Calendar,AP999,AN1000,"f",,Trigger)</f>
        <v>46399</v>
      </c>
      <c r="AQ1000" s="98" t="e">
        <f>_xll.qlInterestRateIndexMaturity($AT$1,AP1000,Trigger)</f>
        <v>#VALUE!</v>
      </c>
      <c r="AR1000" s="242" t="e">
        <f>_xll.qlIndexFixing($AT$1,AO1000,TRUE,_xll.ohTrigger(Trigger,Trigger1M))</f>
        <v>#VALUE!</v>
      </c>
      <c r="AS1000" s="242" t="e">
        <f>IFERROR(_xll.qlIndexFixing($AT$2,AO1000,TRUE,_xll.ohTrigger(Trigger,Trigger1M)),#N/A)</f>
        <v>#N/A</v>
      </c>
    </row>
    <row r="1001" spans="40:45" x14ac:dyDescent="0.2">
      <c r="AN1001" s="99" t="s">
        <v>83</v>
      </c>
      <c r="AO1001" s="98" t="e">
        <f>_xll.qlInterestRateIndexFixingDate($AT$1,AP1001,Trigger)</f>
        <v>#VALUE!</v>
      </c>
      <c r="AP1001" s="98">
        <f>_xll.qlCalendarAdvance(Calendar,AP1000,AN1001,"f",,Trigger)</f>
        <v>46406</v>
      </c>
      <c r="AQ1001" s="98" t="e">
        <f>_xll.qlInterestRateIndexMaturity($AT$1,AP1001,Trigger)</f>
        <v>#VALUE!</v>
      </c>
      <c r="AR1001" s="242" t="e">
        <f>_xll.qlIndexFixing($AT$1,AO1001,TRUE,_xll.ohTrigger(Trigger,Trigger1M))</f>
        <v>#VALUE!</v>
      </c>
      <c r="AS1001" s="242" t="e">
        <f>IFERROR(_xll.qlIndexFixing($AT$2,AO1001,TRUE,_xll.ohTrigger(Trigger,Trigger1M)),#N/A)</f>
        <v>#N/A</v>
      </c>
    </row>
    <row r="1002" spans="40:45" x14ac:dyDescent="0.2">
      <c r="AN1002" s="99" t="s">
        <v>83</v>
      </c>
      <c r="AO1002" s="98" t="e">
        <f>_xll.qlInterestRateIndexFixingDate($AT$1,AP1002,Trigger)</f>
        <v>#VALUE!</v>
      </c>
      <c r="AP1002" s="98">
        <f>_xll.qlCalendarAdvance(Calendar,AP1001,AN1002,"f",,Trigger)</f>
        <v>46413</v>
      </c>
      <c r="AQ1002" s="98" t="e">
        <f>_xll.qlInterestRateIndexMaturity($AT$1,AP1002,Trigger)</f>
        <v>#VALUE!</v>
      </c>
      <c r="AR1002" s="242" t="e">
        <f>_xll.qlIndexFixing($AT$1,AO1002,TRUE,_xll.ohTrigger(Trigger,Trigger1M))</f>
        <v>#VALUE!</v>
      </c>
      <c r="AS1002" s="242" t="e">
        <f>IFERROR(_xll.qlIndexFixing($AT$2,AO1002,TRUE,_xll.ohTrigger(Trigger,Trigger1M)),#N/A)</f>
        <v>#N/A</v>
      </c>
    </row>
    <row r="1003" spans="40:45" x14ac:dyDescent="0.2">
      <c r="AN1003" s="99" t="s">
        <v>83</v>
      </c>
      <c r="AO1003" s="98" t="e">
        <f>_xll.qlInterestRateIndexFixingDate($AT$1,AP1003,Trigger)</f>
        <v>#VALUE!</v>
      </c>
      <c r="AP1003" s="98">
        <f>_xll.qlCalendarAdvance(Calendar,AP1002,AN1003,"f",,Trigger)</f>
        <v>46420</v>
      </c>
      <c r="AQ1003" s="98" t="e">
        <f>_xll.qlInterestRateIndexMaturity($AT$1,AP1003,Trigger)</f>
        <v>#VALUE!</v>
      </c>
      <c r="AR1003" s="242" t="e">
        <f>_xll.qlIndexFixing($AT$1,AO1003,TRUE,_xll.ohTrigger(Trigger,Trigger1M))</f>
        <v>#VALUE!</v>
      </c>
      <c r="AS1003" s="242" t="e">
        <f>IFERROR(_xll.qlIndexFixing($AT$2,AO1003,TRUE,_xll.ohTrigger(Trigger,Trigger1M)),#N/A)</f>
        <v>#N/A</v>
      </c>
    </row>
    <row r="1004" spans="40:45" x14ac:dyDescent="0.2">
      <c r="AN1004" s="99" t="s">
        <v>83</v>
      </c>
      <c r="AO1004" s="98" t="e">
        <f>_xll.qlInterestRateIndexFixingDate($AT$1,AP1004,Trigger)</f>
        <v>#VALUE!</v>
      </c>
      <c r="AP1004" s="98">
        <f>_xll.qlCalendarAdvance(Calendar,AP1003,AN1004,"f",,Trigger)</f>
        <v>46427</v>
      </c>
      <c r="AQ1004" s="98" t="e">
        <f>_xll.qlInterestRateIndexMaturity($AT$1,AP1004,Trigger)</f>
        <v>#VALUE!</v>
      </c>
      <c r="AR1004" s="242" t="e">
        <f>_xll.qlIndexFixing($AT$1,AO1004,TRUE,_xll.ohTrigger(Trigger,Trigger1M))</f>
        <v>#VALUE!</v>
      </c>
      <c r="AS1004" s="242" t="e">
        <f>IFERROR(_xll.qlIndexFixing($AT$2,AO1004,TRUE,_xll.ohTrigger(Trigger,Trigger1M)),#N/A)</f>
        <v>#N/A</v>
      </c>
    </row>
    <row r="1005" spans="40:45" x14ac:dyDescent="0.2">
      <c r="AN1005" s="99" t="s">
        <v>83</v>
      </c>
      <c r="AO1005" s="98" t="e">
        <f>_xll.qlInterestRateIndexFixingDate($AT$1,AP1005,Trigger)</f>
        <v>#VALUE!</v>
      </c>
      <c r="AP1005" s="98">
        <f>_xll.qlCalendarAdvance(Calendar,AP1004,AN1005,"f",,Trigger)</f>
        <v>46434</v>
      </c>
      <c r="AQ1005" s="98" t="e">
        <f>_xll.qlInterestRateIndexMaturity($AT$1,AP1005,Trigger)</f>
        <v>#VALUE!</v>
      </c>
      <c r="AR1005" s="242" t="e">
        <f>_xll.qlIndexFixing($AT$1,AO1005,TRUE,_xll.ohTrigger(Trigger,Trigger1M))</f>
        <v>#VALUE!</v>
      </c>
      <c r="AS1005" s="242" t="e">
        <f>IFERROR(_xll.qlIndexFixing($AT$2,AO1005,TRUE,_xll.ohTrigger(Trigger,Trigger1M)),#N/A)</f>
        <v>#N/A</v>
      </c>
    </row>
    <row r="1006" spans="40:45" x14ac:dyDescent="0.2">
      <c r="AN1006" s="99" t="s">
        <v>83</v>
      </c>
      <c r="AO1006" s="98" t="e">
        <f>_xll.qlInterestRateIndexFixingDate($AT$1,AP1006,Trigger)</f>
        <v>#VALUE!</v>
      </c>
      <c r="AP1006" s="98">
        <f>_xll.qlCalendarAdvance(Calendar,AP1005,AN1006,"f",,Trigger)</f>
        <v>46441</v>
      </c>
      <c r="AQ1006" s="98" t="e">
        <f>_xll.qlInterestRateIndexMaturity($AT$1,AP1006,Trigger)</f>
        <v>#VALUE!</v>
      </c>
      <c r="AR1006" s="242" t="e">
        <f>_xll.qlIndexFixing($AT$1,AO1006,TRUE,_xll.ohTrigger(Trigger,Trigger1M))</f>
        <v>#VALUE!</v>
      </c>
      <c r="AS1006" s="242" t="e">
        <f>IFERROR(_xll.qlIndexFixing($AT$2,AO1006,TRUE,_xll.ohTrigger(Trigger,Trigger1M)),#N/A)</f>
        <v>#N/A</v>
      </c>
    </row>
    <row r="1007" spans="40:45" x14ac:dyDescent="0.2">
      <c r="AN1007" s="99" t="s">
        <v>83</v>
      </c>
      <c r="AO1007" s="98" t="e">
        <f>_xll.qlInterestRateIndexFixingDate($AT$1,AP1007,Trigger)</f>
        <v>#VALUE!</v>
      </c>
      <c r="AP1007" s="98">
        <f>_xll.qlCalendarAdvance(Calendar,AP1006,AN1007,"f",,Trigger)</f>
        <v>46448</v>
      </c>
      <c r="AQ1007" s="98" t="e">
        <f>_xll.qlInterestRateIndexMaturity($AT$1,AP1007,Trigger)</f>
        <v>#VALUE!</v>
      </c>
      <c r="AR1007" s="242" t="e">
        <f>_xll.qlIndexFixing($AT$1,AO1007,TRUE,_xll.ohTrigger(Trigger,Trigger1M))</f>
        <v>#VALUE!</v>
      </c>
      <c r="AS1007" s="242" t="e">
        <f>IFERROR(_xll.qlIndexFixing($AT$2,AO1007,TRUE,_xll.ohTrigger(Trigger,Trigger1M)),#N/A)</f>
        <v>#N/A</v>
      </c>
    </row>
    <row r="1008" spans="40:45" x14ac:dyDescent="0.2">
      <c r="AN1008" s="99" t="s">
        <v>83</v>
      </c>
      <c r="AO1008" s="98" t="e">
        <f>_xll.qlInterestRateIndexFixingDate($AT$1,AP1008,Trigger)</f>
        <v>#VALUE!</v>
      </c>
      <c r="AP1008" s="98">
        <f>_xll.qlCalendarAdvance(Calendar,AP1007,AN1008,"f",,Trigger)</f>
        <v>46455</v>
      </c>
      <c r="AQ1008" s="98" t="e">
        <f>_xll.qlInterestRateIndexMaturity($AT$1,AP1008,Trigger)</f>
        <v>#VALUE!</v>
      </c>
      <c r="AR1008" s="242" t="e">
        <f>_xll.qlIndexFixing($AT$1,AO1008,TRUE,_xll.ohTrigger(Trigger,Trigger1M))</f>
        <v>#VALUE!</v>
      </c>
      <c r="AS1008" s="242" t="e">
        <f>IFERROR(_xll.qlIndexFixing($AT$2,AO1008,TRUE,_xll.ohTrigger(Trigger,Trigger1M)),#N/A)</f>
        <v>#N/A</v>
      </c>
    </row>
    <row r="1009" spans="40:45" x14ac:dyDescent="0.2">
      <c r="AN1009" s="99" t="s">
        <v>83</v>
      </c>
      <c r="AO1009" s="98" t="e">
        <f>_xll.qlInterestRateIndexFixingDate($AT$1,AP1009,Trigger)</f>
        <v>#VALUE!</v>
      </c>
      <c r="AP1009" s="98">
        <f>_xll.qlCalendarAdvance(Calendar,AP1008,AN1009,"f",,Trigger)</f>
        <v>46462</v>
      </c>
      <c r="AQ1009" s="98" t="e">
        <f>_xll.qlInterestRateIndexMaturity($AT$1,AP1009,Trigger)</f>
        <v>#VALUE!</v>
      </c>
      <c r="AR1009" s="242" t="e">
        <f>_xll.qlIndexFixing($AT$1,AO1009,TRUE,_xll.ohTrigger(Trigger,Trigger1M))</f>
        <v>#VALUE!</v>
      </c>
      <c r="AS1009" s="242" t="e">
        <f>IFERROR(_xll.qlIndexFixing($AT$2,AO1009,TRUE,_xll.ohTrigger(Trigger,Trigger1M)),#N/A)</f>
        <v>#N/A</v>
      </c>
    </row>
    <row r="1010" spans="40:45" x14ac:dyDescent="0.2">
      <c r="AN1010" s="99" t="s">
        <v>83</v>
      </c>
      <c r="AO1010" s="98" t="e">
        <f>_xll.qlInterestRateIndexFixingDate($AT$1,AP1010,Trigger)</f>
        <v>#VALUE!</v>
      </c>
      <c r="AP1010" s="98">
        <f>_xll.qlCalendarAdvance(Calendar,AP1009,AN1010,"f",,Trigger)</f>
        <v>46469</v>
      </c>
      <c r="AQ1010" s="98" t="e">
        <f>_xll.qlInterestRateIndexMaturity($AT$1,AP1010,Trigger)</f>
        <v>#VALUE!</v>
      </c>
      <c r="AR1010" s="242" t="e">
        <f>_xll.qlIndexFixing($AT$1,AO1010,TRUE,_xll.ohTrigger(Trigger,Trigger1M))</f>
        <v>#VALUE!</v>
      </c>
      <c r="AS1010" s="242" t="e">
        <f>IFERROR(_xll.qlIndexFixing($AT$2,AO1010,TRUE,_xll.ohTrigger(Trigger,Trigger1M)),#N/A)</f>
        <v>#N/A</v>
      </c>
    </row>
    <row r="1011" spans="40:45" x14ac:dyDescent="0.2">
      <c r="AN1011" s="99" t="s">
        <v>83</v>
      </c>
      <c r="AO1011" s="98" t="e">
        <f>_xll.qlInterestRateIndexFixingDate($AT$1,AP1011,Trigger)</f>
        <v>#VALUE!</v>
      </c>
      <c r="AP1011" s="98">
        <f>_xll.qlCalendarAdvance(Calendar,AP1010,AN1011,"f",,Trigger)</f>
        <v>46476</v>
      </c>
      <c r="AQ1011" s="98" t="e">
        <f>_xll.qlInterestRateIndexMaturity($AT$1,AP1011,Trigger)</f>
        <v>#VALUE!</v>
      </c>
      <c r="AR1011" s="242" t="e">
        <f>_xll.qlIndexFixing($AT$1,AO1011,TRUE,_xll.ohTrigger(Trigger,Trigger1M))</f>
        <v>#VALUE!</v>
      </c>
      <c r="AS1011" s="242" t="e">
        <f>IFERROR(_xll.qlIndexFixing($AT$2,AO1011,TRUE,_xll.ohTrigger(Trigger,Trigger1M)),#N/A)</f>
        <v>#N/A</v>
      </c>
    </row>
    <row r="1012" spans="40:45" x14ac:dyDescent="0.2">
      <c r="AN1012" s="99" t="s">
        <v>83</v>
      </c>
      <c r="AO1012" s="98" t="e">
        <f>_xll.qlInterestRateIndexFixingDate($AT$1,AP1012,Trigger)</f>
        <v>#VALUE!</v>
      </c>
      <c r="AP1012" s="98">
        <f>_xll.qlCalendarAdvance(Calendar,AP1011,AN1012,"f",,Trigger)</f>
        <v>46483</v>
      </c>
      <c r="AQ1012" s="98" t="e">
        <f>_xll.qlInterestRateIndexMaturity($AT$1,AP1012,Trigger)</f>
        <v>#VALUE!</v>
      </c>
      <c r="AR1012" s="242" t="e">
        <f>_xll.qlIndexFixing($AT$1,AO1012,TRUE,_xll.ohTrigger(Trigger,Trigger1M))</f>
        <v>#VALUE!</v>
      </c>
      <c r="AS1012" s="242" t="e">
        <f>IFERROR(_xll.qlIndexFixing($AT$2,AO1012,TRUE,_xll.ohTrigger(Trigger,Trigger1M)),#N/A)</f>
        <v>#N/A</v>
      </c>
    </row>
    <row r="1013" spans="40:45" x14ac:dyDescent="0.2">
      <c r="AN1013" s="99" t="s">
        <v>83</v>
      </c>
      <c r="AO1013" s="98" t="e">
        <f>_xll.qlInterestRateIndexFixingDate($AT$1,AP1013,Trigger)</f>
        <v>#VALUE!</v>
      </c>
      <c r="AP1013" s="98">
        <f>_xll.qlCalendarAdvance(Calendar,AP1012,AN1013,"f",,Trigger)</f>
        <v>46490</v>
      </c>
      <c r="AQ1013" s="98" t="e">
        <f>_xll.qlInterestRateIndexMaturity($AT$1,AP1013,Trigger)</f>
        <v>#VALUE!</v>
      </c>
      <c r="AR1013" s="242" t="e">
        <f>_xll.qlIndexFixing($AT$1,AO1013,TRUE,_xll.ohTrigger(Trigger,Trigger1M))</f>
        <v>#VALUE!</v>
      </c>
      <c r="AS1013" s="242" t="e">
        <f>IFERROR(_xll.qlIndexFixing($AT$2,AO1013,TRUE,_xll.ohTrigger(Trigger,Trigger1M)),#N/A)</f>
        <v>#N/A</v>
      </c>
    </row>
    <row r="1014" spans="40:45" x14ac:dyDescent="0.2">
      <c r="AN1014" s="99" t="s">
        <v>83</v>
      </c>
      <c r="AO1014" s="98" t="e">
        <f>_xll.qlInterestRateIndexFixingDate($AT$1,AP1014,Trigger)</f>
        <v>#VALUE!</v>
      </c>
      <c r="AP1014" s="98">
        <f>_xll.qlCalendarAdvance(Calendar,AP1013,AN1014,"f",,Trigger)</f>
        <v>46497</v>
      </c>
      <c r="AQ1014" s="98" t="e">
        <f>_xll.qlInterestRateIndexMaturity($AT$1,AP1014,Trigger)</f>
        <v>#VALUE!</v>
      </c>
      <c r="AR1014" s="242" t="e">
        <f>_xll.qlIndexFixing($AT$1,AO1014,TRUE,_xll.ohTrigger(Trigger,Trigger1M))</f>
        <v>#VALUE!</v>
      </c>
      <c r="AS1014" s="242" t="e">
        <f>IFERROR(_xll.qlIndexFixing($AT$2,AO1014,TRUE,_xll.ohTrigger(Trigger,Trigger1M)),#N/A)</f>
        <v>#N/A</v>
      </c>
    </row>
    <row r="1015" spans="40:45" x14ac:dyDescent="0.2">
      <c r="AN1015" s="99" t="s">
        <v>83</v>
      </c>
      <c r="AO1015" s="98" t="e">
        <f>_xll.qlInterestRateIndexFixingDate($AT$1,AP1015,Trigger)</f>
        <v>#VALUE!</v>
      </c>
      <c r="AP1015" s="98">
        <f>_xll.qlCalendarAdvance(Calendar,AP1014,AN1015,"f",,Trigger)</f>
        <v>46504</v>
      </c>
      <c r="AQ1015" s="98" t="e">
        <f>_xll.qlInterestRateIndexMaturity($AT$1,AP1015,Trigger)</f>
        <v>#VALUE!</v>
      </c>
      <c r="AR1015" s="242" t="e">
        <f>_xll.qlIndexFixing($AT$1,AO1015,TRUE,_xll.ohTrigger(Trigger,Trigger1M))</f>
        <v>#VALUE!</v>
      </c>
      <c r="AS1015" s="242" t="e">
        <f>IFERROR(_xll.qlIndexFixing($AT$2,AO1015,TRUE,_xll.ohTrigger(Trigger,Trigger1M)),#N/A)</f>
        <v>#N/A</v>
      </c>
    </row>
    <row r="1016" spans="40:45" x14ac:dyDescent="0.2">
      <c r="AN1016" s="99" t="s">
        <v>83</v>
      </c>
      <c r="AO1016" s="98" t="e">
        <f>_xll.qlInterestRateIndexFixingDate($AT$1,AP1016,Trigger)</f>
        <v>#VALUE!</v>
      </c>
      <c r="AP1016" s="98">
        <f>_xll.qlCalendarAdvance(Calendar,AP1015,AN1016,"f",,Trigger)</f>
        <v>46511</v>
      </c>
      <c r="AQ1016" s="98" t="e">
        <f>_xll.qlInterestRateIndexMaturity($AT$1,AP1016,Trigger)</f>
        <v>#VALUE!</v>
      </c>
      <c r="AR1016" s="242" t="e">
        <f>_xll.qlIndexFixing($AT$1,AO1016,TRUE,_xll.ohTrigger(Trigger,Trigger1M))</f>
        <v>#VALUE!</v>
      </c>
      <c r="AS1016" s="242" t="e">
        <f>IFERROR(_xll.qlIndexFixing($AT$2,AO1016,TRUE,_xll.ohTrigger(Trigger,Trigger1M)),#N/A)</f>
        <v>#N/A</v>
      </c>
    </row>
    <row r="1017" spans="40:45" x14ac:dyDescent="0.2">
      <c r="AN1017" s="99" t="s">
        <v>83</v>
      </c>
      <c r="AO1017" s="98" t="e">
        <f>_xll.qlInterestRateIndexFixingDate($AT$1,AP1017,Trigger)</f>
        <v>#VALUE!</v>
      </c>
      <c r="AP1017" s="98">
        <f>_xll.qlCalendarAdvance(Calendar,AP1016,AN1017,"f",,Trigger)</f>
        <v>46518</v>
      </c>
      <c r="AQ1017" s="98" t="e">
        <f>_xll.qlInterestRateIndexMaturity($AT$1,AP1017,Trigger)</f>
        <v>#VALUE!</v>
      </c>
      <c r="AR1017" s="242" t="e">
        <f>_xll.qlIndexFixing($AT$1,AO1017,TRUE,_xll.ohTrigger(Trigger,Trigger1M))</f>
        <v>#VALUE!</v>
      </c>
      <c r="AS1017" s="242" t="e">
        <f>IFERROR(_xll.qlIndexFixing($AT$2,AO1017,TRUE,_xll.ohTrigger(Trigger,Trigger1M)),#N/A)</f>
        <v>#N/A</v>
      </c>
    </row>
    <row r="1018" spans="40:45" x14ac:dyDescent="0.2">
      <c r="AN1018" s="99" t="s">
        <v>83</v>
      </c>
      <c r="AO1018" s="98" t="e">
        <f>_xll.qlInterestRateIndexFixingDate($AT$1,AP1018,Trigger)</f>
        <v>#VALUE!</v>
      </c>
      <c r="AP1018" s="98">
        <f>_xll.qlCalendarAdvance(Calendar,AP1017,AN1018,"f",,Trigger)</f>
        <v>46525</v>
      </c>
      <c r="AQ1018" s="98" t="e">
        <f>_xll.qlInterestRateIndexMaturity($AT$1,AP1018,Trigger)</f>
        <v>#VALUE!</v>
      </c>
      <c r="AR1018" s="242" t="e">
        <f>_xll.qlIndexFixing($AT$1,AO1018,TRUE,_xll.ohTrigger(Trigger,Trigger1M))</f>
        <v>#VALUE!</v>
      </c>
      <c r="AS1018" s="242" t="e">
        <f>IFERROR(_xll.qlIndexFixing($AT$2,AO1018,TRUE,_xll.ohTrigger(Trigger,Trigger1M)),#N/A)</f>
        <v>#N/A</v>
      </c>
    </row>
    <row r="1019" spans="40:45" x14ac:dyDescent="0.2">
      <c r="AN1019" s="99" t="s">
        <v>83</v>
      </c>
      <c r="AO1019" s="98" t="e">
        <f>_xll.qlInterestRateIndexFixingDate($AT$1,AP1019,Trigger)</f>
        <v>#VALUE!</v>
      </c>
      <c r="AP1019" s="98">
        <f>_xll.qlCalendarAdvance(Calendar,AP1018,AN1019,"f",,Trigger)</f>
        <v>46532</v>
      </c>
      <c r="AQ1019" s="98" t="e">
        <f>_xll.qlInterestRateIndexMaturity($AT$1,AP1019,Trigger)</f>
        <v>#VALUE!</v>
      </c>
      <c r="AR1019" s="242" t="e">
        <f>_xll.qlIndexFixing($AT$1,AO1019,TRUE,_xll.ohTrigger(Trigger,Trigger1M))</f>
        <v>#VALUE!</v>
      </c>
      <c r="AS1019" s="242" t="e">
        <f>IFERROR(_xll.qlIndexFixing($AT$2,AO1019,TRUE,_xll.ohTrigger(Trigger,Trigger1M)),#N/A)</f>
        <v>#N/A</v>
      </c>
    </row>
    <row r="1020" spans="40:45" x14ac:dyDescent="0.2">
      <c r="AN1020" s="99" t="s">
        <v>83</v>
      </c>
      <c r="AO1020" s="98" t="e">
        <f>_xll.qlInterestRateIndexFixingDate($AT$1,AP1020,Trigger)</f>
        <v>#VALUE!</v>
      </c>
      <c r="AP1020" s="98">
        <f>_xll.qlCalendarAdvance(Calendar,AP1019,AN1020,"f",,Trigger)</f>
        <v>46539</v>
      </c>
      <c r="AQ1020" s="98" t="e">
        <f>_xll.qlInterestRateIndexMaturity($AT$1,AP1020,Trigger)</f>
        <v>#VALUE!</v>
      </c>
      <c r="AR1020" s="242" t="e">
        <f>_xll.qlIndexFixing($AT$1,AO1020,TRUE,_xll.ohTrigger(Trigger,Trigger1M))</f>
        <v>#VALUE!</v>
      </c>
      <c r="AS1020" s="242" t="e">
        <f>IFERROR(_xll.qlIndexFixing($AT$2,AO1020,TRUE,_xll.ohTrigger(Trigger,Trigger1M)),#N/A)</f>
        <v>#N/A</v>
      </c>
    </row>
    <row r="1021" spans="40:45" x14ac:dyDescent="0.2">
      <c r="AN1021" s="99" t="s">
        <v>83</v>
      </c>
      <c r="AO1021" s="98" t="e">
        <f>_xll.qlInterestRateIndexFixingDate($AT$1,AP1021,Trigger)</f>
        <v>#VALUE!</v>
      </c>
      <c r="AP1021" s="98">
        <f>_xll.qlCalendarAdvance(Calendar,AP1020,AN1021,"f",,Trigger)</f>
        <v>46546</v>
      </c>
      <c r="AQ1021" s="98" t="e">
        <f>_xll.qlInterestRateIndexMaturity($AT$1,AP1021,Trigger)</f>
        <v>#VALUE!</v>
      </c>
      <c r="AR1021" s="242" t="e">
        <f>_xll.qlIndexFixing($AT$1,AO1021,TRUE,_xll.ohTrigger(Trigger,Trigger1M))</f>
        <v>#VALUE!</v>
      </c>
      <c r="AS1021" s="242" t="e">
        <f>IFERROR(_xll.qlIndexFixing($AT$2,AO1021,TRUE,_xll.ohTrigger(Trigger,Trigger1M)),#N/A)</f>
        <v>#N/A</v>
      </c>
    </row>
    <row r="1022" spans="40:45" x14ac:dyDescent="0.2">
      <c r="AN1022" s="99" t="s">
        <v>83</v>
      </c>
      <c r="AO1022" s="98" t="e">
        <f>_xll.qlInterestRateIndexFixingDate($AT$1,AP1022,Trigger)</f>
        <v>#VALUE!</v>
      </c>
      <c r="AP1022" s="98">
        <f>_xll.qlCalendarAdvance(Calendar,AP1021,AN1022,"f",,Trigger)</f>
        <v>46553</v>
      </c>
      <c r="AQ1022" s="98" t="e">
        <f>_xll.qlInterestRateIndexMaturity($AT$1,AP1022,Trigger)</f>
        <v>#VALUE!</v>
      </c>
      <c r="AR1022" s="242" t="e">
        <f>_xll.qlIndexFixing($AT$1,AO1022,TRUE,_xll.ohTrigger(Trigger,Trigger1M))</f>
        <v>#VALUE!</v>
      </c>
      <c r="AS1022" s="242" t="e">
        <f>IFERROR(_xll.qlIndexFixing($AT$2,AO1022,TRUE,_xll.ohTrigger(Trigger,Trigger1M)),#N/A)</f>
        <v>#N/A</v>
      </c>
    </row>
    <row r="1023" spans="40:45" x14ac:dyDescent="0.2">
      <c r="AN1023" s="99" t="s">
        <v>83</v>
      </c>
      <c r="AO1023" s="98" t="e">
        <f>_xll.qlInterestRateIndexFixingDate($AT$1,AP1023,Trigger)</f>
        <v>#VALUE!</v>
      </c>
      <c r="AP1023" s="98">
        <f>_xll.qlCalendarAdvance(Calendar,AP1022,AN1023,"f",,Trigger)</f>
        <v>46560</v>
      </c>
      <c r="AQ1023" s="98" t="e">
        <f>_xll.qlInterestRateIndexMaturity($AT$1,AP1023,Trigger)</f>
        <v>#VALUE!</v>
      </c>
      <c r="AR1023" s="242" t="e">
        <f>_xll.qlIndexFixing($AT$1,AO1023,TRUE,_xll.ohTrigger(Trigger,Trigger1M))</f>
        <v>#VALUE!</v>
      </c>
      <c r="AS1023" s="242" t="e">
        <f>IFERROR(_xll.qlIndexFixing($AT$2,AO1023,TRUE,_xll.ohTrigger(Trigger,Trigger1M)),#N/A)</f>
        <v>#N/A</v>
      </c>
    </row>
    <row r="1024" spans="40:45" x14ac:dyDescent="0.2">
      <c r="AN1024" s="99" t="s">
        <v>83</v>
      </c>
      <c r="AO1024" s="98" t="e">
        <f>_xll.qlInterestRateIndexFixingDate($AT$1,AP1024,Trigger)</f>
        <v>#VALUE!</v>
      </c>
      <c r="AP1024" s="98">
        <f>_xll.qlCalendarAdvance(Calendar,AP1023,AN1024,"f",,Trigger)</f>
        <v>46567</v>
      </c>
      <c r="AQ1024" s="98" t="e">
        <f>_xll.qlInterestRateIndexMaturity($AT$1,AP1024,Trigger)</f>
        <v>#VALUE!</v>
      </c>
      <c r="AR1024" s="242" t="e">
        <f>_xll.qlIndexFixing($AT$1,AO1024,TRUE,_xll.ohTrigger(Trigger,Trigger1M))</f>
        <v>#VALUE!</v>
      </c>
      <c r="AS1024" s="242" t="e">
        <f>IFERROR(_xll.qlIndexFixing($AT$2,AO1024,TRUE,_xll.ohTrigger(Trigger,Trigger1M)),#N/A)</f>
        <v>#N/A</v>
      </c>
    </row>
    <row r="1025" spans="40:45" x14ac:dyDescent="0.2">
      <c r="AN1025" s="99" t="s">
        <v>83</v>
      </c>
      <c r="AO1025" s="98" t="e">
        <f>_xll.qlInterestRateIndexFixingDate($AT$1,AP1025,Trigger)</f>
        <v>#VALUE!</v>
      </c>
      <c r="AP1025" s="98">
        <f>_xll.qlCalendarAdvance(Calendar,AP1024,AN1025,"f",,Trigger)</f>
        <v>46574</v>
      </c>
      <c r="AQ1025" s="98" t="e">
        <f>_xll.qlInterestRateIndexMaturity($AT$1,AP1025,Trigger)</f>
        <v>#VALUE!</v>
      </c>
      <c r="AR1025" s="242" t="e">
        <f>_xll.qlIndexFixing($AT$1,AO1025,TRUE,_xll.ohTrigger(Trigger,Trigger1M))</f>
        <v>#VALUE!</v>
      </c>
      <c r="AS1025" s="242" t="e">
        <f>IFERROR(_xll.qlIndexFixing($AT$2,AO1025,TRUE,_xll.ohTrigger(Trigger,Trigger1M)),#N/A)</f>
        <v>#N/A</v>
      </c>
    </row>
    <row r="1026" spans="40:45" x14ac:dyDescent="0.2">
      <c r="AN1026" s="99" t="s">
        <v>83</v>
      </c>
      <c r="AO1026" s="98" t="e">
        <f>_xll.qlInterestRateIndexFixingDate($AT$1,AP1026,Trigger)</f>
        <v>#VALUE!</v>
      </c>
      <c r="AP1026" s="98">
        <f>_xll.qlCalendarAdvance(Calendar,AP1025,AN1026,"f",,Trigger)</f>
        <v>46581</v>
      </c>
      <c r="AQ1026" s="98" t="e">
        <f>_xll.qlInterestRateIndexMaturity($AT$1,AP1026,Trigger)</f>
        <v>#VALUE!</v>
      </c>
      <c r="AR1026" s="242" t="e">
        <f>_xll.qlIndexFixing($AT$1,AO1026,TRUE,_xll.ohTrigger(Trigger,Trigger1M))</f>
        <v>#VALUE!</v>
      </c>
      <c r="AS1026" s="242" t="e">
        <f>IFERROR(_xll.qlIndexFixing($AT$2,AO1026,TRUE,_xll.ohTrigger(Trigger,Trigger1M)),#N/A)</f>
        <v>#N/A</v>
      </c>
    </row>
    <row r="1027" spans="40:45" x14ac:dyDescent="0.2">
      <c r="AN1027" s="99" t="s">
        <v>83</v>
      </c>
      <c r="AO1027" s="98" t="e">
        <f>_xll.qlInterestRateIndexFixingDate($AT$1,AP1027,Trigger)</f>
        <v>#VALUE!</v>
      </c>
      <c r="AP1027" s="98">
        <f>_xll.qlCalendarAdvance(Calendar,AP1026,AN1027,"f",,Trigger)</f>
        <v>46588</v>
      </c>
      <c r="AQ1027" s="98" t="e">
        <f>_xll.qlInterestRateIndexMaturity($AT$1,AP1027,Trigger)</f>
        <v>#VALUE!</v>
      </c>
      <c r="AR1027" s="242" t="e">
        <f>_xll.qlIndexFixing($AT$1,AO1027,TRUE,_xll.ohTrigger(Trigger,Trigger1M))</f>
        <v>#VALUE!</v>
      </c>
      <c r="AS1027" s="242" t="e">
        <f>IFERROR(_xll.qlIndexFixing($AT$2,AO1027,TRUE,_xll.ohTrigger(Trigger,Trigger1M)),#N/A)</f>
        <v>#N/A</v>
      </c>
    </row>
    <row r="1028" spans="40:45" x14ac:dyDescent="0.2">
      <c r="AN1028" s="99" t="s">
        <v>83</v>
      </c>
      <c r="AO1028" s="98" t="e">
        <f>_xll.qlInterestRateIndexFixingDate($AT$1,AP1028,Trigger)</f>
        <v>#VALUE!</v>
      </c>
      <c r="AP1028" s="98">
        <f>_xll.qlCalendarAdvance(Calendar,AP1027,AN1028,"f",,Trigger)</f>
        <v>46595</v>
      </c>
      <c r="AQ1028" s="98" t="e">
        <f>_xll.qlInterestRateIndexMaturity($AT$1,AP1028,Trigger)</f>
        <v>#VALUE!</v>
      </c>
      <c r="AR1028" s="242" t="e">
        <f>_xll.qlIndexFixing($AT$1,AO1028,TRUE,_xll.ohTrigger(Trigger,Trigger1M))</f>
        <v>#VALUE!</v>
      </c>
      <c r="AS1028" s="242" t="e">
        <f>IFERROR(_xll.qlIndexFixing($AT$2,AO1028,TRUE,_xll.ohTrigger(Trigger,Trigger1M)),#N/A)</f>
        <v>#N/A</v>
      </c>
    </row>
    <row r="1029" spans="40:45" x14ac:dyDescent="0.2">
      <c r="AN1029" s="99" t="s">
        <v>83</v>
      </c>
      <c r="AO1029" s="98" t="e">
        <f>_xll.qlInterestRateIndexFixingDate($AT$1,AP1029,Trigger)</f>
        <v>#VALUE!</v>
      </c>
      <c r="AP1029" s="98">
        <f>_xll.qlCalendarAdvance(Calendar,AP1028,AN1029,"f",,Trigger)</f>
        <v>46602</v>
      </c>
      <c r="AQ1029" s="98" t="e">
        <f>_xll.qlInterestRateIndexMaturity($AT$1,AP1029,Trigger)</f>
        <v>#VALUE!</v>
      </c>
      <c r="AR1029" s="242" t="e">
        <f>_xll.qlIndexFixing($AT$1,AO1029,TRUE,_xll.ohTrigger(Trigger,Trigger1M))</f>
        <v>#VALUE!</v>
      </c>
      <c r="AS1029" s="242" t="e">
        <f>IFERROR(_xll.qlIndexFixing($AT$2,AO1029,TRUE,_xll.ohTrigger(Trigger,Trigger1M)),#N/A)</f>
        <v>#N/A</v>
      </c>
    </row>
    <row r="1030" spans="40:45" x14ac:dyDescent="0.2">
      <c r="AN1030" s="99" t="s">
        <v>83</v>
      </c>
      <c r="AO1030" s="98" t="e">
        <f>_xll.qlInterestRateIndexFixingDate($AT$1,AP1030,Trigger)</f>
        <v>#VALUE!</v>
      </c>
      <c r="AP1030" s="98">
        <f>_xll.qlCalendarAdvance(Calendar,AP1029,AN1030,"f",,Trigger)</f>
        <v>46609</v>
      </c>
      <c r="AQ1030" s="98" t="e">
        <f>_xll.qlInterestRateIndexMaturity($AT$1,AP1030,Trigger)</f>
        <v>#VALUE!</v>
      </c>
      <c r="AR1030" s="242" t="e">
        <f>_xll.qlIndexFixing($AT$1,AO1030,TRUE,_xll.ohTrigger(Trigger,Trigger1M))</f>
        <v>#VALUE!</v>
      </c>
      <c r="AS1030" s="242" t="e">
        <f>IFERROR(_xll.qlIndexFixing($AT$2,AO1030,TRUE,_xll.ohTrigger(Trigger,Trigger1M)),#N/A)</f>
        <v>#N/A</v>
      </c>
    </row>
    <row r="1031" spans="40:45" x14ac:dyDescent="0.2">
      <c r="AN1031" s="99" t="s">
        <v>83</v>
      </c>
      <c r="AO1031" s="98" t="e">
        <f>_xll.qlInterestRateIndexFixingDate($AT$1,AP1031,Trigger)</f>
        <v>#VALUE!</v>
      </c>
      <c r="AP1031" s="98">
        <f>_xll.qlCalendarAdvance(Calendar,AP1030,AN1031,"f",,Trigger)</f>
        <v>46616</v>
      </c>
      <c r="AQ1031" s="98" t="e">
        <f>_xll.qlInterestRateIndexMaturity($AT$1,AP1031,Trigger)</f>
        <v>#VALUE!</v>
      </c>
      <c r="AR1031" s="242" t="e">
        <f>_xll.qlIndexFixing($AT$1,AO1031,TRUE,_xll.ohTrigger(Trigger,Trigger1M))</f>
        <v>#VALUE!</v>
      </c>
      <c r="AS1031" s="242" t="e">
        <f>IFERROR(_xll.qlIndexFixing($AT$2,AO1031,TRUE,_xll.ohTrigger(Trigger,Trigger1M)),#N/A)</f>
        <v>#N/A</v>
      </c>
    </row>
    <row r="1032" spans="40:45" x14ac:dyDescent="0.2">
      <c r="AN1032" s="99" t="s">
        <v>83</v>
      </c>
      <c r="AO1032" s="98" t="e">
        <f>_xll.qlInterestRateIndexFixingDate($AT$1,AP1032,Trigger)</f>
        <v>#VALUE!</v>
      </c>
      <c r="AP1032" s="98">
        <f>_xll.qlCalendarAdvance(Calendar,AP1031,AN1032,"f",,Trigger)</f>
        <v>46623</v>
      </c>
      <c r="AQ1032" s="98" t="e">
        <f>_xll.qlInterestRateIndexMaturity($AT$1,AP1032,Trigger)</f>
        <v>#VALUE!</v>
      </c>
      <c r="AR1032" s="242" t="e">
        <f>_xll.qlIndexFixing($AT$1,AO1032,TRUE,_xll.ohTrigger(Trigger,Trigger1M))</f>
        <v>#VALUE!</v>
      </c>
      <c r="AS1032" s="242" t="e">
        <f>IFERROR(_xll.qlIndexFixing($AT$2,AO1032,TRUE,_xll.ohTrigger(Trigger,Trigger1M)),#N/A)</f>
        <v>#N/A</v>
      </c>
    </row>
    <row r="1033" spans="40:45" x14ac:dyDescent="0.2">
      <c r="AN1033" s="99" t="s">
        <v>83</v>
      </c>
      <c r="AO1033" s="98" t="e">
        <f>_xll.qlInterestRateIndexFixingDate($AT$1,AP1033,Trigger)</f>
        <v>#VALUE!</v>
      </c>
      <c r="AP1033" s="98">
        <f>_xll.qlCalendarAdvance(Calendar,AP1032,AN1033,"f",,Trigger)</f>
        <v>46630</v>
      </c>
      <c r="AQ1033" s="98" t="e">
        <f>_xll.qlInterestRateIndexMaturity($AT$1,AP1033,Trigger)</f>
        <v>#VALUE!</v>
      </c>
      <c r="AR1033" s="242" t="e">
        <f>_xll.qlIndexFixing($AT$1,AO1033,TRUE,_xll.ohTrigger(Trigger,Trigger1M))</f>
        <v>#VALUE!</v>
      </c>
      <c r="AS1033" s="242" t="e">
        <f>IFERROR(_xll.qlIndexFixing($AT$2,AO1033,TRUE,_xll.ohTrigger(Trigger,Trigger1M)),#N/A)</f>
        <v>#N/A</v>
      </c>
    </row>
    <row r="1034" spans="40:45" x14ac:dyDescent="0.2">
      <c r="AN1034" s="99" t="s">
        <v>83</v>
      </c>
      <c r="AO1034" s="98" t="e">
        <f>_xll.qlInterestRateIndexFixingDate($AT$1,AP1034,Trigger)</f>
        <v>#VALUE!</v>
      </c>
      <c r="AP1034" s="98">
        <f>_xll.qlCalendarAdvance(Calendar,AP1033,AN1034,"f",,Trigger)</f>
        <v>46637</v>
      </c>
      <c r="AQ1034" s="98" t="e">
        <f>_xll.qlInterestRateIndexMaturity($AT$1,AP1034,Trigger)</f>
        <v>#VALUE!</v>
      </c>
      <c r="AR1034" s="242" t="e">
        <f>_xll.qlIndexFixing($AT$1,AO1034,TRUE,_xll.ohTrigger(Trigger,Trigger1M))</f>
        <v>#VALUE!</v>
      </c>
      <c r="AS1034" s="242" t="e">
        <f>IFERROR(_xll.qlIndexFixing($AT$2,AO1034,TRUE,_xll.ohTrigger(Trigger,Trigger1M)),#N/A)</f>
        <v>#N/A</v>
      </c>
    </row>
    <row r="1035" spans="40:45" x14ac:dyDescent="0.2">
      <c r="AN1035" s="99" t="s">
        <v>83</v>
      </c>
      <c r="AO1035" s="98" t="e">
        <f>_xll.qlInterestRateIndexFixingDate($AT$1,AP1035,Trigger)</f>
        <v>#VALUE!</v>
      </c>
      <c r="AP1035" s="98">
        <f>_xll.qlCalendarAdvance(Calendar,AP1034,AN1035,"f",,Trigger)</f>
        <v>46644</v>
      </c>
      <c r="AQ1035" s="98" t="e">
        <f>_xll.qlInterestRateIndexMaturity($AT$1,AP1035,Trigger)</f>
        <v>#VALUE!</v>
      </c>
      <c r="AR1035" s="242" t="e">
        <f>_xll.qlIndexFixing($AT$1,AO1035,TRUE,_xll.ohTrigger(Trigger,Trigger1M))</f>
        <v>#VALUE!</v>
      </c>
      <c r="AS1035" s="242" t="e">
        <f>IFERROR(_xll.qlIndexFixing($AT$2,AO1035,TRUE,_xll.ohTrigger(Trigger,Trigger1M)),#N/A)</f>
        <v>#N/A</v>
      </c>
    </row>
    <row r="1036" spans="40:45" x14ac:dyDescent="0.2">
      <c r="AN1036" s="99" t="s">
        <v>83</v>
      </c>
      <c r="AO1036" s="98" t="e">
        <f>_xll.qlInterestRateIndexFixingDate($AT$1,AP1036,Trigger)</f>
        <v>#VALUE!</v>
      </c>
      <c r="AP1036" s="98">
        <f>_xll.qlCalendarAdvance(Calendar,AP1035,AN1036,"f",,Trigger)</f>
        <v>46651</v>
      </c>
      <c r="AQ1036" s="98" t="e">
        <f>_xll.qlInterestRateIndexMaturity($AT$1,AP1036,Trigger)</f>
        <v>#VALUE!</v>
      </c>
      <c r="AR1036" s="242" t="e">
        <f>_xll.qlIndexFixing($AT$1,AO1036,TRUE,_xll.ohTrigger(Trigger,Trigger1M))</f>
        <v>#VALUE!</v>
      </c>
      <c r="AS1036" s="242" t="e">
        <f>IFERROR(_xll.qlIndexFixing($AT$2,AO1036,TRUE,_xll.ohTrigger(Trigger,Trigger1M)),#N/A)</f>
        <v>#N/A</v>
      </c>
    </row>
    <row r="1037" spans="40:45" x14ac:dyDescent="0.2">
      <c r="AN1037" s="99" t="s">
        <v>83</v>
      </c>
      <c r="AO1037" s="98" t="e">
        <f>_xll.qlInterestRateIndexFixingDate($AT$1,AP1037,Trigger)</f>
        <v>#VALUE!</v>
      </c>
      <c r="AP1037" s="98">
        <f>_xll.qlCalendarAdvance(Calendar,AP1036,AN1037,"f",,Trigger)</f>
        <v>46658</v>
      </c>
      <c r="AQ1037" s="98" t="e">
        <f>_xll.qlInterestRateIndexMaturity($AT$1,AP1037,Trigger)</f>
        <v>#VALUE!</v>
      </c>
      <c r="AR1037" s="242" t="e">
        <f>_xll.qlIndexFixing($AT$1,AO1037,TRUE,_xll.ohTrigger(Trigger,Trigger1M))</f>
        <v>#VALUE!</v>
      </c>
      <c r="AS1037" s="242" t="e">
        <f>IFERROR(_xll.qlIndexFixing($AT$2,AO1037,TRUE,_xll.ohTrigger(Trigger,Trigger1M)),#N/A)</f>
        <v>#N/A</v>
      </c>
    </row>
    <row r="1038" spans="40:45" x14ac:dyDescent="0.2">
      <c r="AN1038" s="99" t="s">
        <v>83</v>
      </c>
      <c r="AO1038" s="98" t="e">
        <f>_xll.qlInterestRateIndexFixingDate($AT$1,AP1038,Trigger)</f>
        <v>#VALUE!</v>
      </c>
      <c r="AP1038" s="98">
        <f>_xll.qlCalendarAdvance(Calendar,AP1037,AN1038,"f",,Trigger)</f>
        <v>46665</v>
      </c>
      <c r="AQ1038" s="98" t="e">
        <f>_xll.qlInterestRateIndexMaturity($AT$1,AP1038,Trigger)</f>
        <v>#VALUE!</v>
      </c>
      <c r="AR1038" s="242" t="e">
        <f>_xll.qlIndexFixing($AT$1,AO1038,TRUE,_xll.ohTrigger(Trigger,Trigger1M))</f>
        <v>#VALUE!</v>
      </c>
      <c r="AS1038" s="242" t="e">
        <f>IFERROR(_xll.qlIndexFixing($AT$2,AO1038,TRUE,_xll.ohTrigger(Trigger,Trigger1M)),#N/A)</f>
        <v>#N/A</v>
      </c>
    </row>
    <row r="1039" spans="40:45" x14ac:dyDescent="0.2">
      <c r="AN1039" s="99" t="s">
        <v>83</v>
      </c>
      <c r="AO1039" s="98" t="e">
        <f>_xll.qlInterestRateIndexFixingDate($AT$1,AP1039,Trigger)</f>
        <v>#VALUE!</v>
      </c>
      <c r="AP1039" s="98">
        <f>_xll.qlCalendarAdvance(Calendar,AP1038,AN1039,"f",,Trigger)</f>
        <v>46672</v>
      </c>
      <c r="AQ1039" s="98" t="e">
        <f>_xll.qlInterestRateIndexMaturity($AT$1,AP1039,Trigger)</f>
        <v>#VALUE!</v>
      </c>
      <c r="AR1039" s="242" t="e">
        <f>_xll.qlIndexFixing($AT$1,AO1039,TRUE,_xll.ohTrigger(Trigger,Trigger1M))</f>
        <v>#VALUE!</v>
      </c>
      <c r="AS1039" s="242" t="e">
        <f>IFERROR(_xll.qlIndexFixing($AT$2,AO1039,TRUE,_xll.ohTrigger(Trigger,Trigger1M)),#N/A)</f>
        <v>#N/A</v>
      </c>
    </row>
    <row r="1040" spans="40:45" x14ac:dyDescent="0.2">
      <c r="AN1040" s="99" t="s">
        <v>83</v>
      </c>
      <c r="AO1040" s="98" t="e">
        <f>_xll.qlInterestRateIndexFixingDate($AT$1,AP1040,Trigger)</f>
        <v>#VALUE!</v>
      </c>
      <c r="AP1040" s="98">
        <f>_xll.qlCalendarAdvance(Calendar,AP1039,AN1040,"f",,Trigger)</f>
        <v>46679</v>
      </c>
      <c r="AQ1040" s="98" t="e">
        <f>_xll.qlInterestRateIndexMaturity($AT$1,AP1040,Trigger)</f>
        <v>#VALUE!</v>
      </c>
      <c r="AR1040" s="242" t="e">
        <f>_xll.qlIndexFixing($AT$1,AO1040,TRUE,_xll.ohTrigger(Trigger,Trigger1M))</f>
        <v>#VALUE!</v>
      </c>
      <c r="AS1040" s="242" t="e">
        <f>IFERROR(_xll.qlIndexFixing($AT$2,AO1040,TRUE,_xll.ohTrigger(Trigger,Trigger1M)),#N/A)</f>
        <v>#N/A</v>
      </c>
    </row>
    <row r="1041" spans="40:45" x14ac:dyDescent="0.2">
      <c r="AN1041" s="99" t="s">
        <v>83</v>
      </c>
      <c r="AO1041" s="98" t="e">
        <f>_xll.qlInterestRateIndexFixingDate($AT$1,AP1041,Trigger)</f>
        <v>#VALUE!</v>
      </c>
      <c r="AP1041" s="98">
        <f>_xll.qlCalendarAdvance(Calendar,AP1040,AN1041,"f",,Trigger)</f>
        <v>46686</v>
      </c>
      <c r="AQ1041" s="98" t="e">
        <f>_xll.qlInterestRateIndexMaturity($AT$1,AP1041,Trigger)</f>
        <v>#VALUE!</v>
      </c>
      <c r="AR1041" s="242" t="e">
        <f>_xll.qlIndexFixing($AT$1,AO1041,TRUE,_xll.ohTrigger(Trigger,Trigger1M))</f>
        <v>#VALUE!</v>
      </c>
      <c r="AS1041" s="242" t="e">
        <f>IFERROR(_xll.qlIndexFixing($AT$2,AO1041,TRUE,_xll.ohTrigger(Trigger,Trigger1M)),#N/A)</f>
        <v>#N/A</v>
      </c>
    </row>
    <row r="1042" spans="40:45" x14ac:dyDescent="0.2">
      <c r="AN1042" s="99" t="s">
        <v>83</v>
      </c>
      <c r="AO1042" s="98" t="e">
        <f>_xll.qlInterestRateIndexFixingDate($AT$1,AP1042,Trigger)</f>
        <v>#VALUE!</v>
      </c>
      <c r="AP1042" s="98">
        <f>_xll.qlCalendarAdvance(Calendar,AP1041,AN1042,"f",,Trigger)</f>
        <v>46693</v>
      </c>
      <c r="AQ1042" s="98" t="e">
        <f>_xll.qlInterestRateIndexMaturity($AT$1,AP1042,Trigger)</f>
        <v>#VALUE!</v>
      </c>
      <c r="AR1042" s="242" t="e">
        <f>_xll.qlIndexFixing($AT$1,AO1042,TRUE,_xll.ohTrigger(Trigger,Trigger1M))</f>
        <v>#VALUE!</v>
      </c>
      <c r="AS1042" s="242" t="e">
        <f>IFERROR(_xll.qlIndexFixing($AT$2,AO1042,TRUE,_xll.ohTrigger(Trigger,Trigger1M)),#N/A)</f>
        <v>#N/A</v>
      </c>
    </row>
    <row r="1043" spans="40:45" x14ac:dyDescent="0.2">
      <c r="AN1043" s="99" t="s">
        <v>83</v>
      </c>
      <c r="AO1043" s="98" t="e">
        <f>_xll.qlInterestRateIndexFixingDate($AT$1,AP1043,Trigger)</f>
        <v>#VALUE!</v>
      </c>
      <c r="AP1043" s="98">
        <f>_xll.qlCalendarAdvance(Calendar,AP1042,AN1043,"f",,Trigger)</f>
        <v>46700</v>
      </c>
      <c r="AQ1043" s="98" t="e">
        <f>_xll.qlInterestRateIndexMaturity($AT$1,AP1043,Trigger)</f>
        <v>#VALUE!</v>
      </c>
      <c r="AR1043" s="242" t="e">
        <f>_xll.qlIndexFixing($AT$1,AO1043,TRUE,_xll.ohTrigger(Trigger,Trigger1M))</f>
        <v>#VALUE!</v>
      </c>
      <c r="AS1043" s="242" t="e">
        <f>IFERROR(_xll.qlIndexFixing($AT$2,AO1043,TRUE,_xll.ohTrigger(Trigger,Trigger1M)),#N/A)</f>
        <v>#N/A</v>
      </c>
    </row>
    <row r="1044" spans="40:45" x14ac:dyDescent="0.2">
      <c r="AN1044" s="99" t="s">
        <v>83</v>
      </c>
      <c r="AO1044" s="98" t="e">
        <f>_xll.qlInterestRateIndexFixingDate($AT$1,AP1044,Trigger)</f>
        <v>#VALUE!</v>
      </c>
      <c r="AP1044" s="98">
        <f>_xll.qlCalendarAdvance(Calendar,AP1043,AN1044,"f",,Trigger)</f>
        <v>46707</v>
      </c>
      <c r="AQ1044" s="98" t="e">
        <f>_xll.qlInterestRateIndexMaturity($AT$1,AP1044,Trigger)</f>
        <v>#VALUE!</v>
      </c>
      <c r="AR1044" s="242" t="e">
        <f>_xll.qlIndexFixing($AT$1,AO1044,TRUE,_xll.ohTrigger(Trigger,Trigger1M))</f>
        <v>#VALUE!</v>
      </c>
      <c r="AS1044" s="242" t="e">
        <f>IFERROR(_xll.qlIndexFixing($AT$2,AO1044,TRUE,_xll.ohTrigger(Trigger,Trigger1M)),#N/A)</f>
        <v>#N/A</v>
      </c>
    </row>
    <row r="1045" spans="40:45" x14ac:dyDescent="0.2">
      <c r="AN1045" s="99" t="s">
        <v>83</v>
      </c>
      <c r="AO1045" s="98" t="e">
        <f>_xll.qlInterestRateIndexFixingDate($AT$1,AP1045,Trigger)</f>
        <v>#VALUE!</v>
      </c>
      <c r="AP1045" s="98">
        <f>_xll.qlCalendarAdvance(Calendar,AP1044,AN1045,"f",,Trigger)</f>
        <v>46714</v>
      </c>
      <c r="AQ1045" s="98" t="e">
        <f>_xll.qlInterestRateIndexMaturity($AT$1,AP1045,Trigger)</f>
        <v>#VALUE!</v>
      </c>
      <c r="AR1045" s="242" t="e">
        <f>_xll.qlIndexFixing($AT$1,AO1045,TRUE,_xll.ohTrigger(Trigger,Trigger1M))</f>
        <v>#VALUE!</v>
      </c>
      <c r="AS1045" s="242" t="e">
        <f>IFERROR(_xll.qlIndexFixing($AT$2,AO1045,TRUE,_xll.ohTrigger(Trigger,Trigger1M)),#N/A)</f>
        <v>#N/A</v>
      </c>
    </row>
    <row r="1046" spans="40:45" x14ac:dyDescent="0.2">
      <c r="AN1046" s="99" t="s">
        <v>83</v>
      </c>
      <c r="AO1046" s="98" t="e">
        <f>_xll.qlInterestRateIndexFixingDate($AT$1,AP1046,Trigger)</f>
        <v>#VALUE!</v>
      </c>
      <c r="AP1046" s="98">
        <f>_xll.qlCalendarAdvance(Calendar,AP1045,AN1046,"f",,Trigger)</f>
        <v>46721</v>
      </c>
      <c r="AQ1046" s="98" t="e">
        <f>_xll.qlInterestRateIndexMaturity($AT$1,AP1046,Trigger)</f>
        <v>#VALUE!</v>
      </c>
      <c r="AR1046" s="242" t="e">
        <f>_xll.qlIndexFixing($AT$1,AO1046,TRUE,_xll.ohTrigger(Trigger,Trigger1M))</f>
        <v>#VALUE!</v>
      </c>
      <c r="AS1046" s="242" t="e">
        <f>IFERROR(_xll.qlIndexFixing($AT$2,AO1046,TRUE,_xll.ohTrigger(Trigger,Trigger1M)),#N/A)</f>
        <v>#N/A</v>
      </c>
    </row>
    <row r="1047" spans="40:45" x14ac:dyDescent="0.2">
      <c r="AN1047" s="99" t="s">
        <v>83</v>
      </c>
      <c r="AO1047" s="98" t="e">
        <f>_xll.qlInterestRateIndexFixingDate($AT$1,AP1047,Trigger)</f>
        <v>#VALUE!</v>
      </c>
      <c r="AP1047" s="98">
        <f>_xll.qlCalendarAdvance(Calendar,AP1046,AN1047,"f",,Trigger)</f>
        <v>46728</v>
      </c>
      <c r="AQ1047" s="98" t="e">
        <f>_xll.qlInterestRateIndexMaturity($AT$1,AP1047,Trigger)</f>
        <v>#VALUE!</v>
      </c>
      <c r="AR1047" s="242" t="e">
        <f>_xll.qlIndexFixing($AT$1,AO1047,TRUE,_xll.ohTrigger(Trigger,Trigger1M))</f>
        <v>#VALUE!</v>
      </c>
      <c r="AS1047" s="242" t="e">
        <f>IFERROR(_xll.qlIndexFixing($AT$2,AO1047,TRUE,_xll.ohTrigger(Trigger,Trigger1M)),#N/A)</f>
        <v>#N/A</v>
      </c>
    </row>
    <row r="1048" spans="40:45" x14ac:dyDescent="0.2">
      <c r="AN1048" s="99" t="s">
        <v>83</v>
      </c>
      <c r="AO1048" s="98" t="e">
        <f>_xll.qlInterestRateIndexFixingDate($AT$1,AP1048,Trigger)</f>
        <v>#VALUE!</v>
      </c>
      <c r="AP1048" s="98">
        <f>_xll.qlCalendarAdvance(Calendar,AP1047,AN1048,"f",,Trigger)</f>
        <v>46735</v>
      </c>
      <c r="AQ1048" s="98" t="e">
        <f>_xll.qlInterestRateIndexMaturity($AT$1,AP1048,Trigger)</f>
        <v>#VALUE!</v>
      </c>
      <c r="AR1048" s="242" t="e">
        <f>_xll.qlIndexFixing($AT$1,AO1048,TRUE,_xll.ohTrigger(Trigger,Trigger1M))</f>
        <v>#VALUE!</v>
      </c>
      <c r="AS1048" s="242" t="e">
        <f>IFERROR(_xll.qlIndexFixing($AT$2,AO1048,TRUE,_xll.ohTrigger(Trigger,Trigger1M)),#N/A)</f>
        <v>#N/A</v>
      </c>
    </row>
    <row r="1049" spans="40:45" x14ac:dyDescent="0.2">
      <c r="AN1049" s="99" t="s">
        <v>83</v>
      </c>
      <c r="AO1049" s="98" t="e">
        <f>_xll.qlInterestRateIndexFixingDate($AT$1,AP1049,Trigger)</f>
        <v>#VALUE!</v>
      </c>
      <c r="AP1049" s="98">
        <f>_xll.qlCalendarAdvance(Calendar,AP1048,AN1049,"f",,Trigger)</f>
        <v>46742</v>
      </c>
      <c r="AQ1049" s="98" t="e">
        <f>_xll.qlInterestRateIndexMaturity($AT$1,AP1049,Trigger)</f>
        <v>#VALUE!</v>
      </c>
      <c r="AR1049" s="242" t="e">
        <f>_xll.qlIndexFixing($AT$1,AO1049,TRUE,_xll.ohTrigger(Trigger,Trigger1M))</f>
        <v>#VALUE!</v>
      </c>
      <c r="AS1049" s="242" t="e">
        <f>IFERROR(_xll.qlIndexFixing($AT$2,AO1049,TRUE,_xll.ohTrigger(Trigger,Trigger1M)),#N/A)</f>
        <v>#N/A</v>
      </c>
    </row>
    <row r="1050" spans="40:45" x14ac:dyDescent="0.2">
      <c r="AN1050" s="99" t="s">
        <v>83</v>
      </c>
      <c r="AO1050" s="98" t="e">
        <f>_xll.qlInterestRateIndexFixingDate($AT$1,AP1050,Trigger)</f>
        <v>#VALUE!</v>
      </c>
      <c r="AP1050" s="98">
        <f>_xll.qlCalendarAdvance(Calendar,AP1049,AN1050,"f",,Trigger)</f>
        <v>46749</v>
      </c>
      <c r="AQ1050" s="98" t="e">
        <f>_xll.qlInterestRateIndexMaturity($AT$1,AP1050,Trigger)</f>
        <v>#VALUE!</v>
      </c>
      <c r="AR1050" s="242" t="e">
        <f>_xll.qlIndexFixing($AT$1,AO1050,TRUE,_xll.ohTrigger(Trigger,Trigger1M))</f>
        <v>#VALUE!</v>
      </c>
      <c r="AS1050" s="242" t="e">
        <f>IFERROR(_xll.qlIndexFixing($AT$2,AO1050,TRUE,_xll.ohTrigger(Trigger,Trigger1M)),#N/A)</f>
        <v>#N/A</v>
      </c>
    </row>
    <row r="1051" spans="40:45" x14ac:dyDescent="0.2">
      <c r="AN1051" s="99" t="s">
        <v>83</v>
      </c>
      <c r="AO1051" s="98" t="e">
        <f>_xll.qlInterestRateIndexFixingDate($AT$1,AP1051,Trigger)</f>
        <v>#VALUE!</v>
      </c>
      <c r="AP1051" s="98">
        <f>_xll.qlCalendarAdvance(Calendar,AP1050,AN1051,"f",,Trigger)</f>
        <v>46756</v>
      </c>
      <c r="AQ1051" s="98" t="e">
        <f>_xll.qlInterestRateIndexMaturity($AT$1,AP1051,Trigger)</f>
        <v>#VALUE!</v>
      </c>
      <c r="AR1051" s="242" t="e">
        <f>_xll.qlIndexFixing($AT$1,AO1051,TRUE,_xll.ohTrigger(Trigger,Trigger1M))</f>
        <v>#VALUE!</v>
      </c>
      <c r="AS1051" s="242" t="e">
        <f>IFERROR(_xll.qlIndexFixing($AT$2,AO1051,TRUE,_xll.ohTrigger(Trigger,Trigger1M)),#N/A)</f>
        <v>#N/A</v>
      </c>
    </row>
    <row r="1052" spans="40:45" x14ac:dyDescent="0.2">
      <c r="AN1052" s="99" t="s">
        <v>83</v>
      </c>
      <c r="AO1052" s="98" t="e">
        <f>_xll.qlInterestRateIndexFixingDate($AT$1,AP1052,Trigger)</f>
        <v>#VALUE!</v>
      </c>
      <c r="AP1052" s="98">
        <f>_xll.qlCalendarAdvance(Calendar,AP1051,AN1052,"f",,Trigger)</f>
        <v>46763</v>
      </c>
      <c r="AQ1052" s="98" t="e">
        <f>_xll.qlInterestRateIndexMaturity($AT$1,AP1052,Trigger)</f>
        <v>#VALUE!</v>
      </c>
      <c r="AR1052" s="242" t="e">
        <f>_xll.qlIndexFixing($AT$1,AO1052,TRUE,_xll.ohTrigger(Trigger,Trigger1M))</f>
        <v>#VALUE!</v>
      </c>
      <c r="AS1052" s="242" t="e">
        <f>IFERROR(_xll.qlIndexFixing($AT$2,AO1052,TRUE,_xll.ohTrigger(Trigger,Trigger1M)),#N/A)</f>
        <v>#N/A</v>
      </c>
    </row>
    <row r="1053" spans="40:45" x14ac:dyDescent="0.2">
      <c r="AN1053" s="99" t="s">
        <v>83</v>
      </c>
      <c r="AO1053" s="98" t="e">
        <f>_xll.qlInterestRateIndexFixingDate($AT$1,AP1053,Trigger)</f>
        <v>#VALUE!</v>
      </c>
      <c r="AP1053" s="98">
        <f>_xll.qlCalendarAdvance(Calendar,AP1052,AN1053,"f",,Trigger)</f>
        <v>46770</v>
      </c>
      <c r="AQ1053" s="98" t="e">
        <f>_xll.qlInterestRateIndexMaturity($AT$1,AP1053,Trigger)</f>
        <v>#VALUE!</v>
      </c>
      <c r="AR1053" s="242" t="e">
        <f>_xll.qlIndexFixing($AT$1,AO1053,TRUE,_xll.ohTrigger(Trigger,Trigger1M))</f>
        <v>#VALUE!</v>
      </c>
      <c r="AS1053" s="242" t="e">
        <f>IFERROR(_xll.qlIndexFixing($AT$2,AO1053,TRUE,_xll.ohTrigger(Trigger,Trigger1M)),#N/A)</f>
        <v>#N/A</v>
      </c>
    </row>
    <row r="1054" spans="40:45" x14ac:dyDescent="0.2">
      <c r="AN1054" s="99" t="s">
        <v>83</v>
      </c>
      <c r="AO1054" s="98" t="e">
        <f>_xll.qlInterestRateIndexFixingDate($AT$1,AP1054,Trigger)</f>
        <v>#VALUE!</v>
      </c>
      <c r="AP1054" s="98">
        <f>_xll.qlCalendarAdvance(Calendar,AP1053,AN1054,"f",,Trigger)</f>
        <v>46777</v>
      </c>
      <c r="AQ1054" s="98" t="e">
        <f>_xll.qlInterestRateIndexMaturity($AT$1,AP1054,Trigger)</f>
        <v>#VALUE!</v>
      </c>
      <c r="AR1054" s="242" t="e">
        <f>_xll.qlIndexFixing($AT$1,AO1054,TRUE,_xll.ohTrigger(Trigger,Trigger1M))</f>
        <v>#VALUE!</v>
      </c>
      <c r="AS1054" s="242" t="e">
        <f>IFERROR(_xll.qlIndexFixing($AT$2,AO1054,TRUE,_xll.ohTrigger(Trigger,Trigger1M)),#N/A)</f>
        <v>#N/A</v>
      </c>
    </row>
    <row r="1055" spans="40:45" x14ac:dyDescent="0.2">
      <c r="AN1055" s="99" t="s">
        <v>83</v>
      </c>
      <c r="AO1055" s="98" t="e">
        <f>_xll.qlInterestRateIndexFixingDate($AT$1,AP1055,Trigger)</f>
        <v>#VALUE!</v>
      </c>
      <c r="AP1055" s="98">
        <f>_xll.qlCalendarAdvance(Calendar,AP1054,AN1055,"f",,Trigger)</f>
        <v>46784</v>
      </c>
      <c r="AQ1055" s="98" t="e">
        <f>_xll.qlInterestRateIndexMaturity($AT$1,AP1055,Trigger)</f>
        <v>#VALUE!</v>
      </c>
      <c r="AR1055" s="242" t="e">
        <f>_xll.qlIndexFixing($AT$1,AO1055,TRUE,_xll.ohTrigger(Trigger,Trigger1M))</f>
        <v>#VALUE!</v>
      </c>
      <c r="AS1055" s="242" t="e">
        <f>IFERROR(_xll.qlIndexFixing($AT$2,AO1055,TRUE,_xll.ohTrigger(Trigger,Trigger1M)),#N/A)</f>
        <v>#N/A</v>
      </c>
    </row>
    <row r="1056" spans="40:45" x14ac:dyDescent="0.2">
      <c r="AN1056" s="99" t="s">
        <v>83</v>
      </c>
      <c r="AO1056" s="98" t="e">
        <f>_xll.qlInterestRateIndexFixingDate($AT$1,AP1056,Trigger)</f>
        <v>#VALUE!</v>
      </c>
      <c r="AP1056" s="98">
        <f>_xll.qlCalendarAdvance(Calendar,AP1055,AN1056,"f",,Trigger)</f>
        <v>46791</v>
      </c>
      <c r="AQ1056" s="98" t="e">
        <f>_xll.qlInterestRateIndexMaturity($AT$1,AP1056,Trigger)</f>
        <v>#VALUE!</v>
      </c>
      <c r="AR1056" s="242" t="e">
        <f>_xll.qlIndexFixing($AT$1,AO1056,TRUE,_xll.ohTrigger(Trigger,Trigger1M))</f>
        <v>#VALUE!</v>
      </c>
      <c r="AS1056" s="242" t="e">
        <f>IFERROR(_xll.qlIndexFixing($AT$2,AO1056,TRUE,_xll.ohTrigger(Trigger,Trigger1M)),#N/A)</f>
        <v>#N/A</v>
      </c>
    </row>
    <row r="1057" spans="40:45" x14ac:dyDescent="0.2">
      <c r="AN1057" s="99" t="s">
        <v>83</v>
      </c>
      <c r="AO1057" s="98" t="e">
        <f>_xll.qlInterestRateIndexFixingDate($AT$1,AP1057,Trigger)</f>
        <v>#VALUE!</v>
      </c>
      <c r="AP1057" s="98">
        <f>_xll.qlCalendarAdvance(Calendar,AP1056,AN1057,"f",,Trigger)</f>
        <v>46798</v>
      </c>
      <c r="AQ1057" s="98" t="e">
        <f>_xll.qlInterestRateIndexMaturity($AT$1,AP1057,Trigger)</f>
        <v>#VALUE!</v>
      </c>
      <c r="AR1057" s="242" t="e">
        <f>_xll.qlIndexFixing($AT$1,AO1057,TRUE,_xll.ohTrigger(Trigger,Trigger1M))</f>
        <v>#VALUE!</v>
      </c>
      <c r="AS1057" s="242" t="e">
        <f>IFERROR(_xll.qlIndexFixing($AT$2,AO1057,TRUE,_xll.ohTrigger(Trigger,Trigger1M)),#N/A)</f>
        <v>#N/A</v>
      </c>
    </row>
    <row r="1058" spans="40:45" x14ac:dyDescent="0.2">
      <c r="AN1058" s="99" t="s">
        <v>83</v>
      </c>
      <c r="AO1058" s="98" t="e">
        <f>_xll.qlInterestRateIndexFixingDate($AT$1,AP1058,Trigger)</f>
        <v>#VALUE!</v>
      </c>
      <c r="AP1058" s="98">
        <f>_xll.qlCalendarAdvance(Calendar,AP1057,AN1058,"f",,Trigger)</f>
        <v>46805</v>
      </c>
      <c r="AQ1058" s="98" t="e">
        <f>_xll.qlInterestRateIndexMaturity($AT$1,AP1058,Trigger)</f>
        <v>#VALUE!</v>
      </c>
      <c r="AR1058" s="242" t="e">
        <f>_xll.qlIndexFixing($AT$1,AO1058,TRUE,_xll.ohTrigger(Trigger,Trigger1M))</f>
        <v>#VALUE!</v>
      </c>
      <c r="AS1058" s="242" t="e">
        <f>IFERROR(_xll.qlIndexFixing($AT$2,AO1058,TRUE,_xll.ohTrigger(Trigger,Trigger1M)),#N/A)</f>
        <v>#N/A</v>
      </c>
    </row>
    <row r="1059" spans="40:45" x14ac:dyDescent="0.2">
      <c r="AN1059" s="99" t="s">
        <v>83</v>
      </c>
      <c r="AO1059" s="98" t="e">
        <f>_xll.qlInterestRateIndexFixingDate($AT$1,AP1059,Trigger)</f>
        <v>#VALUE!</v>
      </c>
      <c r="AP1059" s="98">
        <f>_xll.qlCalendarAdvance(Calendar,AP1058,AN1059,"f",,Trigger)</f>
        <v>46812</v>
      </c>
      <c r="AQ1059" s="98" t="e">
        <f>_xll.qlInterestRateIndexMaturity($AT$1,AP1059,Trigger)</f>
        <v>#VALUE!</v>
      </c>
      <c r="AR1059" s="242" t="e">
        <f>_xll.qlIndexFixing($AT$1,AO1059,TRUE,_xll.ohTrigger(Trigger,Trigger1M))</f>
        <v>#VALUE!</v>
      </c>
      <c r="AS1059" s="242" t="e">
        <f>IFERROR(_xll.qlIndexFixing($AT$2,AO1059,TRUE,_xll.ohTrigger(Trigger,Trigger1M)),#N/A)</f>
        <v>#N/A</v>
      </c>
    </row>
    <row r="1060" spans="40:45" x14ac:dyDescent="0.2">
      <c r="AN1060" s="99" t="s">
        <v>83</v>
      </c>
      <c r="AO1060" s="98" t="e">
        <f>_xll.qlInterestRateIndexFixingDate($AT$1,AP1060,Trigger)</f>
        <v>#VALUE!</v>
      </c>
      <c r="AP1060" s="98">
        <f>_xll.qlCalendarAdvance(Calendar,AP1059,AN1060,"f",,Trigger)</f>
        <v>46819</v>
      </c>
      <c r="AQ1060" s="98" t="e">
        <f>_xll.qlInterestRateIndexMaturity($AT$1,AP1060,Trigger)</f>
        <v>#VALUE!</v>
      </c>
      <c r="AR1060" s="242" t="e">
        <f>_xll.qlIndexFixing($AT$1,AO1060,TRUE,_xll.ohTrigger(Trigger,Trigger1M))</f>
        <v>#VALUE!</v>
      </c>
      <c r="AS1060" s="242" t="e">
        <f>IFERROR(_xll.qlIndexFixing($AT$2,AO1060,TRUE,_xll.ohTrigger(Trigger,Trigger1M)),#N/A)</f>
        <v>#N/A</v>
      </c>
    </row>
    <row r="1061" spans="40:45" x14ac:dyDescent="0.2">
      <c r="AN1061" s="99" t="s">
        <v>83</v>
      </c>
      <c r="AO1061" s="98" t="e">
        <f>_xll.qlInterestRateIndexFixingDate($AT$1,AP1061,Trigger)</f>
        <v>#VALUE!</v>
      </c>
      <c r="AP1061" s="98">
        <f>_xll.qlCalendarAdvance(Calendar,AP1060,AN1061,"f",,Trigger)</f>
        <v>46826</v>
      </c>
      <c r="AQ1061" s="98" t="e">
        <f>_xll.qlInterestRateIndexMaturity($AT$1,AP1061,Trigger)</f>
        <v>#VALUE!</v>
      </c>
      <c r="AR1061" s="242" t="e">
        <f>_xll.qlIndexFixing($AT$1,AO1061,TRUE,_xll.ohTrigger(Trigger,Trigger1M))</f>
        <v>#VALUE!</v>
      </c>
      <c r="AS1061" s="242" t="e">
        <f>IFERROR(_xll.qlIndexFixing($AT$2,AO1061,TRUE,_xll.ohTrigger(Trigger,Trigger1M)),#N/A)</f>
        <v>#N/A</v>
      </c>
    </row>
    <row r="1062" spans="40:45" x14ac:dyDescent="0.2">
      <c r="AN1062" s="99" t="s">
        <v>83</v>
      </c>
      <c r="AO1062" s="98" t="e">
        <f>_xll.qlInterestRateIndexFixingDate($AT$1,AP1062,Trigger)</f>
        <v>#VALUE!</v>
      </c>
      <c r="AP1062" s="98">
        <f>_xll.qlCalendarAdvance(Calendar,AP1061,AN1062,"f",,Trigger)</f>
        <v>46833</v>
      </c>
      <c r="AQ1062" s="98" t="e">
        <f>_xll.qlInterestRateIndexMaturity($AT$1,AP1062,Trigger)</f>
        <v>#VALUE!</v>
      </c>
      <c r="AR1062" s="242" t="e">
        <f>_xll.qlIndexFixing($AT$1,AO1062,TRUE,_xll.ohTrigger(Trigger,Trigger1M))</f>
        <v>#VALUE!</v>
      </c>
      <c r="AS1062" s="242" t="e">
        <f>IFERROR(_xll.qlIndexFixing($AT$2,AO1062,TRUE,_xll.ohTrigger(Trigger,Trigger1M)),#N/A)</f>
        <v>#N/A</v>
      </c>
    </row>
    <row r="1063" spans="40:45" x14ac:dyDescent="0.2">
      <c r="AN1063" s="99" t="s">
        <v>83</v>
      </c>
      <c r="AO1063" s="98" t="e">
        <f>_xll.qlInterestRateIndexFixingDate($AT$1,AP1063,Trigger)</f>
        <v>#VALUE!</v>
      </c>
      <c r="AP1063" s="98">
        <f>_xll.qlCalendarAdvance(Calendar,AP1062,AN1063,"f",,Trigger)</f>
        <v>46840</v>
      </c>
      <c r="AQ1063" s="98" t="e">
        <f>_xll.qlInterestRateIndexMaturity($AT$1,AP1063,Trigger)</f>
        <v>#VALUE!</v>
      </c>
      <c r="AR1063" s="242" t="e">
        <f>_xll.qlIndexFixing($AT$1,AO1063,TRUE,_xll.ohTrigger(Trigger,Trigger1M))</f>
        <v>#VALUE!</v>
      </c>
      <c r="AS1063" s="242" t="e">
        <f>IFERROR(_xll.qlIndexFixing($AT$2,AO1063,TRUE,_xll.ohTrigger(Trigger,Trigger1M)),#N/A)</f>
        <v>#N/A</v>
      </c>
    </row>
    <row r="1064" spans="40:45" x14ac:dyDescent="0.2">
      <c r="AN1064" s="99" t="s">
        <v>83</v>
      </c>
      <c r="AO1064" s="98" t="e">
        <f>_xll.qlInterestRateIndexFixingDate($AT$1,AP1064,Trigger)</f>
        <v>#VALUE!</v>
      </c>
      <c r="AP1064" s="98">
        <f>_xll.qlCalendarAdvance(Calendar,AP1063,AN1064,"f",,Trigger)</f>
        <v>46847</v>
      </c>
      <c r="AQ1064" s="98" t="e">
        <f>_xll.qlInterestRateIndexMaturity($AT$1,AP1064,Trigger)</f>
        <v>#VALUE!</v>
      </c>
      <c r="AR1064" s="242" t="e">
        <f>_xll.qlIndexFixing($AT$1,AO1064,TRUE,_xll.ohTrigger(Trigger,Trigger1M))</f>
        <v>#VALUE!</v>
      </c>
      <c r="AS1064" s="242" t="e">
        <f>IFERROR(_xll.qlIndexFixing($AT$2,AO1064,TRUE,_xll.ohTrigger(Trigger,Trigger1M)),#N/A)</f>
        <v>#N/A</v>
      </c>
    </row>
    <row r="1065" spans="40:45" x14ac:dyDescent="0.2">
      <c r="AN1065" s="99" t="s">
        <v>83</v>
      </c>
      <c r="AO1065" s="98" t="e">
        <f>_xll.qlInterestRateIndexFixingDate($AT$1,AP1065,Trigger)</f>
        <v>#VALUE!</v>
      </c>
      <c r="AP1065" s="98">
        <f>_xll.qlCalendarAdvance(Calendar,AP1064,AN1065,"f",,Trigger)</f>
        <v>46854</v>
      </c>
      <c r="AQ1065" s="98" t="e">
        <f>_xll.qlInterestRateIndexMaturity($AT$1,AP1065,Trigger)</f>
        <v>#VALUE!</v>
      </c>
      <c r="AR1065" s="242" t="e">
        <f>_xll.qlIndexFixing($AT$1,AO1065,TRUE,_xll.ohTrigger(Trigger,Trigger1M))</f>
        <v>#VALUE!</v>
      </c>
      <c r="AS1065" s="242" t="e">
        <f>IFERROR(_xll.qlIndexFixing($AT$2,AO1065,TRUE,_xll.ohTrigger(Trigger,Trigger1M)),#N/A)</f>
        <v>#N/A</v>
      </c>
    </row>
    <row r="1066" spans="40:45" x14ac:dyDescent="0.2">
      <c r="AN1066" s="99" t="s">
        <v>83</v>
      </c>
      <c r="AO1066" s="98" t="e">
        <f>_xll.qlInterestRateIndexFixingDate($AT$1,AP1066,Trigger)</f>
        <v>#VALUE!</v>
      </c>
      <c r="AP1066" s="98">
        <f>_xll.qlCalendarAdvance(Calendar,AP1065,AN1066,"f",,Trigger)</f>
        <v>46861</v>
      </c>
      <c r="AQ1066" s="98" t="e">
        <f>_xll.qlInterestRateIndexMaturity($AT$1,AP1066,Trigger)</f>
        <v>#VALUE!</v>
      </c>
      <c r="AR1066" s="242" t="e">
        <f>_xll.qlIndexFixing($AT$1,AO1066,TRUE,_xll.ohTrigger(Trigger,Trigger1M))</f>
        <v>#VALUE!</v>
      </c>
      <c r="AS1066" s="242" t="e">
        <f>IFERROR(_xll.qlIndexFixing($AT$2,AO1066,TRUE,_xll.ohTrigger(Trigger,Trigger1M)),#N/A)</f>
        <v>#N/A</v>
      </c>
    </row>
    <row r="1067" spans="40:45" x14ac:dyDescent="0.2">
      <c r="AN1067" s="99" t="s">
        <v>83</v>
      </c>
      <c r="AO1067" s="98" t="e">
        <f>_xll.qlInterestRateIndexFixingDate($AT$1,AP1067,Trigger)</f>
        <v>#VALUE!</v>
      </c>
      <c r="AP1067" s="98">
        <f>_xll.qlCalendarAdvance(Calendar,AP1066,AN1067,"f",,Trigger)</f>
        <v>46868</v>
      </c>
      <c r="AQ1067" s="98" t="e">
        <f>_xll.qlInterestRateIndexMaturity($AT$1,AP1067,Trigger)</f>
        <v>#VALUE!</v>
      </c>
      <c r="AR1067" s="242" t="e">
        <f>_xll.qlIndexFixing($AT$1,AO1067,TRUE,_xll.ohTrigger(Trigger,Trigger1M))</f>
        <v>#VALUE!</v>
      </c>
      <c r="AS1067" s="242" t="e">
        <f>IFERROR(_xll.qlIndexFixing($AT$2,AO1067,TRUE,_xll.ohTrigger(Trigger,Trigger1M)),#N/A)</f>
        <v>#N/A</v>
      </c>
    </row>
    <row r="1068" spans="40:45" x14ac:dyDescent="0.2">
      <c r="AN1068" s="99" t="s">
        <v>83</v>
      </c>
      <c r="AO1068" s="98" t="e">
        <f>_xll.qlInterestRateIndexFixingDate($AT$1,AP1068,Trigger)</f>
        <v>#VALUE!</v>
      </c>
      <c r="AP1068" s="98">
        <f>_xll.qlCalendarAdvance(Calendar,AP1067,AN1068,"f",,Trigger)</f>
        <v>46875</v>
      </c>
      <c r="AQ1068" s="98" t="e">
        <f>_xll.qlInterestRateIndexMaturity($AT$1,AP1068,Trigger)</f>
        <v>#VALUE!</v>
      </c>
      <c r="AR1068" s="242" t="e">
        <f>_xll.qlIndexFixing($AT$1,AO1068,TRUE,_xll.ohTrigger(Trigger,Trigger1M))</f>
        <v>#VALUE!</v>
      </c>
      <c r="AS1068" s="242" t="e">
        <f>IFERROR(_xll.qlIndexFixing($AT$2,AO1068,TRUE,_xll.ohTrigger(Trigger,Trigger1M)),#N/A)</f>
        <v>#N/A</v>
      </c>
    </row>
    <row r="1069" spans="40:45" x14ac:dyDescent="0.2">
      <c r="AN1069" s="99" t="s">
        <v>83</v>
      </c>
      <c r="AO1069" s="98" t="e">
        <f>_xll.qlInterestRateIndexFixingDate($AT$1,AP1069,Trigger)</f>
        <v>#VALUE!</v>
      </c>
      <c r="AP1069" s="98">
        <f>_xll.qlCalendarAdvance(Calendar,AP1068,AN1069,"f",,Trigger)</f>
        <v>46882</v>
      </c>
      <c r="AQ1069" s="98" t="e">
        <f>_xll.qlInterestRateIndexMaturity($AT$1,AP1069,Trigger)</f>
        <v>#VALUE!</v>
      </c>
      <c r="AR1069" s="242" t="e">
        <f>_xll.qlIndexFixing($AT$1,AO1069,TRUE,_xll.ohTrigger(Trigger,Trigger1M))</f>
        <v>#VALUE!</v>
      </c>
      <c r="AS1069" s="242" t="e">
        <f>IFERROR(_xll.qlIndexFixing($AT$2,AO1069,TRUE,_xll.ohTrigger(Trigger,Trigger1M)),#N/A)</f>
        <v>#N/A</v>
      </c>
    </row>
    <row r="1070" spans="40:45" x14ac:dyDescent="0.2">
      <c r="AN1070" s="99" t="s">
        <v>83</v>
      </c>
      <c r="AO1070" s="98" t="e">
        <f>_xll.qlInterestRateIndexFixingDate($AT$1,AP1070,Trigger)</f>
        <v>#VALUE!</v>
      </c>
      <c r="AP1070" s="98">
        <f>_xll.qlCalendarAdvance(Calendar,AP1069,AN1070,"f",,Trigger)</f>
        <v>46889</v>
      </c>
      <c r="AQ1070" s="98" t="e">
        <f>_xll.qlInterestRateIndexMaturity($AT$1,AP1070,Trigger)</f>
        <v>#VALUE!</v>
      </c>
      <c r="AR1070" s="242" t="e">
        <f>_xll.qlIndexFixing($AT$1,AO1070,TRUE,_xll.ohTrigger(Trigger,Trigger1M))</f>
        <v>#VALUE!</v>
      </c>
      <c r="AS1070" s="242" t="e">
        <f>IFERROR(_xll.qlIndexFixing($AT$2,AO1070,TRUE,_xll.ohTrigger(Trigger,Trigger1M)),#N/A)</f>
        <v>#N/A</v>
      </c>
    </row>
    <row r="1071" spans="40:45" x14ac:dyDescent="0.2">
      <c r="AN1071" s="99" t="s">
        <v>83</v>
      </c>
      <c r="AO1071" s="98" t="e">
        <f>_xll.qlInterestRateIndexFixingDate($AT$1,AP1071,Trigger)</f>
        <v>#VALUE!</v>
      </c>
      <c r="AP1071" s="98">
        <f>_xll.qlCalendarAdvance(Calendar,AP1070,AN1071,"f",,Trigger)</f>
        <v>46896</v>
      </c>
      <c r="AQ1071" s="98" t="e">
        <f>_xll.qlInterestRateIndexMaturity($AT$1,AP1071,Trigger)</f>
        <v>#VALUE!</v>
      </c>
      <c r="AR1071" s="242" t="e">
        <f>_xll.qlIndexFixing($AT$1,AO1071,TRUE,_xll.ohTrigger(Trigger,Trigger1M))</f>
        <v>#VALUE!</v>
      </c>
      <c r="AS1071" s="242" t="e">
        <f>IFERROR(_xll.qlIndexFixing($AT$2,AO1071,TRUE,_xll.ohTrigger(Trigger,Trigger1M)),#N/A)</f>
        <v>#N/A</v>
      </c>
    </row>
    <row r="1072" spans="40:45" x14ac:dyDescent="0.2">
      <c r="AN1072" s="99" t="s">
        <v>83</v>
      </c>
      <c r="AO1072" s="98" t="e">
        <f>_xll.qlInterestRateIndexFixingDate($AT$1,AP1072,Trigger)</f>
        <v>#VALUE!</v>
      </c>
      <c r="AP1072" s="98">
        <f>_xll.qlCalendarAdvance(Calendar,AP1071,AN1072,"f",,Trigger)</f>
        <v>46903</v>
      </c>
      <c r="AQ1072" s="98" t="e">
        <f>_xll.qlInterestRateIndexMaturity($AT$1,AP1072,Trigger)</f>
        <v>#VALUE!</v>
      </c>
      <c r="AR1072" s="242" t="e">
        <f>_xll.qlIndexFixing($AT$1,AO1072,TRUE,_xll.ohTrigger(Trigger,Trigger1M))</f>
        <v>#VALUE!</v>
      </c>
      <c r="AS1072" s="242" t="e">
        <f>IFERROR(_xll.qlIndexFixing($AT$2,AO1072,TRUE,_xll.ohTrigger(Trigger,Trigger1M)),#N/A)</f>
        <v>#N/A</v>
      </c>
    </row>
    <row r="1073" spans="40:45" x14ac:dyDescent="0.2">
      <c r="AN1073" s="99" t="s">
        <v>83</v>
      </c>
      <c r="AO1073" s="98" t="e">
        <f>_xll.qlInterestRateIndexFixingDate($AT$1,AP1073,Trigger)</f>
        <v>#VALUE!</v>
      </c>
      <c r="AP1073" s="98">
        <f>_xll.qlCalendarAdvance(Calendar,AP1072,AN1073,"f",,Trigger)</f>
        <v>46910</v>
      </c>
      <c r="AQ1073" s="98" t="e">
        <f>_xll.qlInterestRateIndexMaturity($AT$1,AP1073,Trigger)</f>
        <v>#VALUE!</v>
      </c>
      <c r="AR1073" s="242" t="e">
        <f>_xll.qlIndexFixing($AT$1,AO1073,TRUE,_xll.ohTrigger(Trigger,Trigger1M))</f>
        <v>#VALUE!</v>
      </c>
      <c r="AS1073" s="242" t="e">
        <f>IFERROR(_xll.qlIndexFixing($AT$2,AO1073,TRUE,_xll.ohTrigger(Trigger,Trigger1M)),#N/A)</f>
        <v>#N/A</v>
      </c>
    </row>
    <row r="1074" spans="40:45" x14ac:dyDescent="0.2">
      <c r="AN1074" s="99" t="s">
        <v>83</v>
      </c>
      <c r="AO1074" s="98" t="e">
        <f>_xll.qlInterestRateIndexFixingDate($AT$1,AP1074,Trigger)</f>
        <v>#VALUE!</v>
      </c>
      <c r="AP1074" s="98">
        <f>_xll.qlCalendarAdvance(Calendar,AP1073,AN1074,"f",,Trigger)</f>
        <v>46917</v>
      </c>
      <c r="AQ1074" s="98" t="e">
        <f>_xll.qlInterestRateIndexMaturity($AT$1,AP1074,Trigger)</f>
        <v>#VALUE!</v>
      </c>
      <c r="AR1074" s="242" t="e">
        <f>_xll.qlIndexFixing($AT$1,AO1074,TRUE,_xll.ohTrigger(Trigger,Trigger1M))</f>
        <v>#VALUE!</v>
      </c>
      <c r="AS1074" s="242" t="e">
        <f>IFERROR(_xll.qlIndexFixing($AT$2,AO1074,TRUE,_xll.ohTrigger(Trigger,Trigger1M)),#N/A)</f>
        <v>#N/A</v>
      </c>
    </row>
    <row r="1075" spans="40:45" x14ac:dyDescent="0.2">
      <c r="AN1075" s="99" t="s">
        <v>83</v>
      </c>
      <c r="AO1075" s="98" t="e">
        <f>_xll.qlInterestRateIndexFixingDate($AT$1,AP1075,Trigger)</f>
        <v>#VALUE!</v>
      </c>
      <c r="AP1075" s="98">
        <f>_xll.qlCalendarAdvance(Calendar,AP1074,AN1075,"f",,Trigger)</f>
        <v>46924</v>
      </c>
      <c r="AQ1075" s="98" t="e">
        <f>_xll.qlInterestRateIndexMaturity($AT$1,AP1075,Trigger)</f>
        <v>#VALUE!</v>
      </c>
      <c r="AR1075" s="242" t="e">
        <f>_xll.qlIndexFixing($AT$1,AO1075,TRUE,_xll.ohTrigger(Trigger,Trigger1M))</f>
        <v>#VALUE!</v>
      </c>
      <c r="AS1075" s="242" t="e">
        <f>IFERROR(_xll.qlIndexFixing($AT$2,AO1075,TRUE,_xll.ohTrigger(Trigger,Trigger1M)),#N/A)</f>
        <v>#N/A</v>
      </c>
    </row>
    <row r="1076" spans="40:45" x14ac:dyDescent="0.2">
      <c r="AN1076" s="99" t="s">
        <v>83</v>
      </c>
      <c r="AO1076" s="98" t="e">
        <f>_xll.qlInterestRateIndexFixingDate($AT$1,AP1076,Trigger)</f>
        <v>#VALUE!</v>
      </c>
      <c r="AP1076" s="98">
        <f>_xll.qlCalendarAdvance(Calendar,AP1075,AN1076,"f",,Trigger)</f>
        <v>46931</v>
      </c>
      <c r="AQ1076" s="98" t="e">
        <f>_xll.qlInterestRateIndexMaturity($AT$1,AP1076,Trigger)</f>
        <v>#VALUE!</v>
      </c>
      <c r="AR1076" s="242" t="e">
        <f>_xll.qlIndexFixing($AT$1,AO1076,TRUE,_xll.ohTrigger(Trigger,Trigger1M))</f>
        <v>#VALUE!</v>
      </c>
      <c r="AS1076" s="242" t="e">
        <f>IFERROR(_xll.qlIndexFixing($AT$2,AO1076,TRUE,_xll.ohTrigger(Trigger,Trigger1M)),#N/A)</f>
        <v>#N/A</v>
      </c>
    </row>
    <row r="1077" spans="40:45" x14ac:dyDescent="0.2">
      <c r="AN1077" s="99" t="s">
        <v>83</v>
      </c>
      <c r="AO1077" s="98" t="e">
        <f>_xll.qlInterestRateIndexFixingDate($AT$1,AP1077,Trigger)</f>
        <v>#VALUE!</v>
      </c>
      <c r="AP1077" s="98">
        <f>_xll.qlCalendarAdvance(Calendar,AP1076,AN1077,"f",,Trigger)</f>
        <v>46938</v>
      </c>
      <c r="AQ1077" s="98" t="e">
        <f>_xll.qlInterestRateIndexMaturity($AT$1,AP1077,Trigger)</f>
        <v>#VALUE!</v>
      </c>
      <c r="AR1077" s="242" t="e">
        <f>_xll.qlIndexFixing($AT$1,AO1077,TRUE,_xll.ohTrigger(Trigger,Trigger1M))</f>
        <v>#VALUE!</v>
      </c>
      <c r="AS1077" s="242" t="e">
        <f>IFERROR(_xll.qlIndexFixing($AT$2,AO1077,TRUE,_xll.ohTrigger(Trigger,Trigger1M)),#N/A)</f>
        <v>#N/A</v>
      </c>
    </row>
    <row r="1078" spans="40:45" x14ac:dyDescent="0.2">
      <c r="AN1078" s="99" t="s">
        <v>83</v>
      </c>
      <c r="AO1078" s="98" t="e">
        <f>_xll.qlInterestRateIndexFixingDate($AT$1,AP1078,Trigger)</f>
        <v>#VALUE!</v>
      </c>
      <c r="AP1078" s="98">
        <f>_xll.qlCalendarAdvance(Calendar,AP1077,AN1078,"f",,Trigger)</f>
        <v>46945</v>
      </c>
      <c r="AQ1078" s="98" t="e">
        <f>_xll.qlInterestRateIndexMaturity($AT$1,AP1078,Trigger)</f>
        <v>#VALUE!</v>
      </c>
      <c r="AR1078" s="242" t="e">
        <f>_xll.qlIndexFixing($AT$1,AO1078,TRUE,_xll.ohTrigger(Trigger,Trigger1M))</f>
        <v>#VALUE!</v>
      </c>
      <c r="AS1078" s="242" t="e">
        <f>IFERROR(_xll.qlIndexFixing($AT$2,AO1078,TRUE,_xll.ohTrigger(Trigger,Trigger1M)),#N/A)</f>
        <v>#N/A</v>
      </c>
    </row>
    <row r="1079" spans="40:45" x14ac:dyDescent="0.2">
      <c r="AN1079" s="99" t="s">
        <v>83</v>
      </c>
      <c r="AO1079" s="98" t="e">
        <f>_xll.qlInterestRateIndexFixingDate($AT$1,AP1079,Trigger)</f>
        <v>#VALUE!</v>
      </c>
      <c r="AP1079" s="98">
        <f>_xll.qlCalendarAdvance(Calendar,AP1078,AN1079,"f",,Trigger)</f>
        <v>46952</v>
      </c>
      <c r="AQ1079" s="98" t="e">
        <f>_xll.qlInterestRateIndexMaturity($AT$1,AP1079,Trigger)</f>
        <v>#VALUE!</v>
      </c>
      <c r="AR1079" s="242" t="e">
        <f>_xll.qlIndexFixing($AT$1,AO1079,TRUE,_xll.ohTrigger(Trigger,Trigger1M))</f>
        <v>#VALUE!</v>
      </c>
      <c r="AS1079" s="242" t="e">
        <f>IFERROR(_xll.qlIndexFixing($AT$2,AO1079,TRUE,_xll.ohTrigger(Trigger,Trigger1M)),#N/A)</f>
        <v>#N/A</v>
      </c>
    </row>
    <row r="1080" spans="40:45" x14ac:dyDescent="0.2">
      <c r="AN1080" s="99" t="s">
        <v>83</v>
      </c>
      <c r="AO1080" s="98" t="e">
        <f>_xll.qlInterestRateIndexFixingDate($AT$1,AP1080,Trigger)</f>
        <v>#VALUE!</v>
      </c>
      <c r="AP1080" s="98">
        <f>_xll.qlCalendarAdvance(Calendar,AP1079,AN1080,"f",,Trigger)</f>
        <v>46959</v>
      </c>
      <c r="AQ1080" s="98" t="e">
        <f>_xll.qlInterestRateIndexMaturity($AT$1,AP1080,Trigger)</f>
        <v>#VALUE!</v>
      </c>
      <c r="AR1080" s="242" t="e">
        <f>_xll.qlIndexFixing($AT$1,AO1080,TRUE,_xll.ohTrigger(Trigger,Trigger1M))</f>
        <v>#VALUE!</v>
      </c>
      <c r="AS1080" s="242" t="e">
        <f>IFERROR(_xll.qlIndexFixing($AT$2,AO1080,TRUE,_xll.ohTrigger(Trigger,Trigger1M)),#N/A)</f>
        <v>#N/A</v>
      </c>
    </row>
    <row r="1081" spans="40:45" x14ac:dyDescent="0.2">
      <c r="AN1081" s="99" t="s">
        <v>83</v>
      </c>
      <c r="AO1081" s="98" t="e">
        <f>_xll.qlInterestRateIndexFixingDate($AT$1,AP1081,Trigger)</f>
        <v>#VALUE!</v>
      </c>
      <c r="AP1081" s="98">
        <f>_xll.qlCalendarAdvance(Calendar,AP1080,AN1081,"f",,Trigger)</f>
        <v>46966</v>
      </c>
      <c r="AQ1081" s="98" t="e">
        <f>_xll.qlInterestRateIndexMaturity($AT$1,AP1081,Trigger)</f>
        <v>#VALUE!</v>
      </c>
      <c r="AR1081" s="242" t="e">
        <f>_xll.qlIndexFixing($AT$1,AO1081,TRUE,_xll.ohTrigger(Trigger,Trigger1M))</f>
        <v>#VALUE!</v>
      </c>
      <c r="AS1081" s="242" t="e">
        <f>IFERROR(_xll.qlIndexFixing($AT$2,AO1081,TRUE,_xll.ohTrigger(Trigger,Trigger1M)),#N/A)</f>
        <v>#N/A</v>
      </c>
    </row>
    <row r="1082" spans="40:45" x14ac:dyDescent="0.2">
      <c r="AN1082" s="99" t="s">
        <v>83</v>
      </c>
      <c r="AO1082" s="98" t="e">
        <f>_xll.qlInterestRateIndexFixingDate($AT$1,AP1082,Trigger)</f>
        <v>#VALUE!</v>
      </c>
      <c r="AP1082" s="98">
        <f>_xll.qlCalendarAdvance(Calendar,AP1081,AN1082,"f",,Trigger)</f>
        <v>46973</v>
      </c>
      <c r="AQ1082" s="98" t="e">
        <f>_xll.qlInterestRateIndexMaturity($AT$1,AP1082,Trigger)</f>
        <v>#VALUE!</v>
      </c>
      <c r="AR1082" s="242" t="e">
        <f>_xll.qlIndexFixing($AT$1,AO1082,TRUE,_xll.ohTrigger(Trigger,Trigger1M))</f>
        <v>#VALUE!</v>
      </c>
      <c r="AS1082" s="242" t="e">
        <f>IFERROR(_xll.qlIndexFixing($AT$2,AO1082,TRUE,_xll.ohTrigger(Trigger,Trigger1M)),#N/A)</f>
        <v>#N/A</v>
      </c>
    </row>
    <row r="1083" spans="40:45" x14ac:dyDescent="0.2">
      <c r="AN1083" s="99" t="s">
        <v>83</v>
      </c>
      <c r="AO1083" s="98" t="e">
        <f>_xll.qlInterestRateIndexFixingDate($AT$1,AP1083,Trigger)</f>
        <v>#VALUE!</v>
      </c>
      <c r="AP1083" s="98">
        <f>_xll.qlCalendarAdvance(Calendar,AP1082,AN1083,"f",,Trigger)</f>
        <v>46980</v>
      </c>
      <c r="AQ1083" s="98" t="e">
        <f>_xll.qlInterestRateIndexMaturity($AT$1,AP1083,Trigger)</f>
        <v>#VALUE!</v>
      </c>
      <c r="AR1083" s="242" t="e">
        <f>_xll.qlIndexFixing($AT$1,AO1083,TRUE,_xll.ohTrigger(Trigger,Trigger1M))</f>
        <v>#VALUE!</v>
      </c>
      <c r="AS1083" s="242" t="e">
        <f>IFERROR(_xll.qlIndexFixing($AT$2,AO1083,TRUE,_xll.ohTrigger(Trigger,Trigger1M)),#N/A)</f>
        <v>#N/A</v>
      </c>
    </row>
    <row r="1084" spans="40:45" x14ac:dyDescent="0.2">
      <c r="AN1084" s="99" t="s">
        <v>83</v>
      </c>
      <c r="AO1084" s="98" t="e">
        <f>_xll.qlInterestRateIndexFixingDate($AT$1,AP1084,Trigger)</f>
        <v>#VALUE!</v>
      </c>
      <c r="AP1084" s="98">
        <f>_xll.qlCalendarAdvance(Calendar,AP1083,AN1084,"f",,Trigger)</f>
        <v>46987</v>
      </c>
      <c r="AQ1084" s="98" t="e">
        <f>_xll.qlInterestRateIndexMaturity($AT$1,AP1084,Trigger)</f>
        <v>#VALUE!</v>
      </c>
      <c r="AR1084" s="242" t="e">
        <f>_xll.qlIndexFixing($AT$1,AO1084,TRUE,_xll.ohTrigger(Trigger,Trigger1M))</f>
        <v>#VALUE!</v>
      </c>
      <c r="AS1084" s="242" t="e">
        <f>IFERROR(_xll.qlIndexFixing($AT$2,AO1084,TRUE,_xll.ohTrigger(Trigger,Trigger1M)),#N/A)</f>
        <v>#N/A</v>
      </c>
    </row>
    <row r="1085" spans="40:45" x14ac:dyDescent="0.2">
      <c r="AN1085" s="99" t="s">
        <v>83</v>
      </c>
      <c r="AO1085" s="98" t="e">
        <f>_xll.qlInterestRateIndexFixingDate($AT$1,AP1085,Trigger)</f>
        <v>#VALUE!</v>
      </c>
      <c r="AP1085" s="98">
        <f>_xll.qlCalendarAdvance(Calendar,AP1084,AN1085,"f",,Trigger)</f>
        <v>46994</v>
      </c>
      <c r="AQ1085" s="98" t="e">
        <f>_xll.qlInterestRateIndexMaturity($AT$1,AP1085,Trigger)</f>
        <v>#VALUE!</v>
      </c>
      <c r="AR1085" s="242" t="e">
        <f>_xll.qlIndexFixing($AT$1,AO1085,TRUE,_xll.ohTrigger(Trigger,Trigger1M))</f>
        <v>#VALUE!</v>
      </c>
      <c r="AS1085" s="242" t="e">
        <f>IFERROR(_xll.qlIndexFixing($AT$2,AO1085,TRUE,_xll.ohTrigger(Trigger,Trigger1M)),#N/A)</f>
        <v>#N/A</v>
      </c>
    </row>
    <row r="1086" spans="40:45" x14ac:dyDescent="0.2">
      <c r="AN1086" s="99" t="s">
        <v>83</v>
      </c>
      <c r="AO1086" s="98" t="e">
        <f>_xll.qlInterestRateIndexFixingDate($AT$1,AP1086,Trigger)</f>
        <v>#VALUE!</v>
      </c>
      <c r="AP1086" s="98">
        <f>_xll.qlCalendarAdvance(Calendar,AP1085,AN1086,"f",,Trigger)</f>
        <v>47001</v>
      </c>
      <c r="AQ1086" s="98" t="e">
        <f>_xll.qlInterestRateIndexMaturity($AT$1,AP1086,Trigger)</f>
        <v>#VALUE!</v>
      </c>
      <c r="AR1086" s="242" t="e">
        <f>_xll.qlIndexFixing($AT$1,AO1086,TRUE,_xll.ohTrigger(Trigger,Trigger1M))</f>
        <v>#VALUE!</v>
      </c>
      <c r="AS1086" s="242" t="e">
        <f>IFERROR(_xll.qlIndexFixing($AT$2,AO1086,TRUE,_xll.ohTrigger(Trigger,Trigger1M)),#N/A)</f>
        <v>#N/A</v>
      </c>
    </row>
    <row r="1087" spans="40:45" x14ac:dyDescent="0.2">
      <c r="AN1087" s="99" t="s">
        <v>83</v>
      </c>
      <c r="AO1087" s="98" t="e">
        <f>_xll.qlInterestRateIndexFixingDate($AT$1,AP1087,Trigger)</f>
        <v>#VALUE!</v>
      </c>
      <c r="AP1087" s="98">
        <f>_xll.qlCalendarAdvance(Calendar,AP1086,AN1087,"f",,Trigger)</f>
        <v>47008</v>
      </c>
      <c r="AQ1087" s="98" t="e">
        <f>_xll.qlInterestRateIndexMaturity($AT$1,AP1087,Trigger)</f>
        <v>#VALUE!</v>
      </c>
      <c r="AR1087" s="242" t="e">
        <f>_xll.qlIndexFixing($AT$1,AO1087,TRUE,_xll.ohTrigger(Trigger,Trigger1M))</f>
        <v>#VALUE!</v>
      </c>
      <c r="AS1087" s="242" t="e">
        <f>IFERROR(_xll.qlIndexFixing($AT$2,AO1087,TRUE,_xll.ohTrigger(Trigger,Trigger1M)),#N/A)</f>
        <v>#N/A</v>
      </c>
    </row>
    <row r="1088" spans="40:45" x14ac:dyDescent="0.2">
      <c r="AN1088" s="99" t="s">
        <v>83</v>
      </c>
      <c r="AO1088" s="98" t="e">
        <f>_xll.qlInterestRateIndexFixingDate($AT$1,AP1088,Trigger)</f>
        <v>#VALUE!</v>
      </c>
      <c r="AP1088" s="98">
        <f>_xll.qlCalendarAdvance(Calendar,AP1087,AN1088,"f",,Trigger)</f>
        <v>47015</v>
      </c>
      <c r="AQ1088" s="98" t="e">
        <f>_xll.qlInterestRateIndexMaturity($AT$1,AP1088,Trigger)</f>
        <v>#VALUE!</v>
      </c>
      <c r="AR1088" s="242" t="e">
        <f>_xll.qlIndexFixing($AT$1,AO1088,TRUE,_xll.ohTrigger(Trigger,Trigger1M))</f>
        <v>#VALUE!</v>
      </c>
      <c r="AS1088" s="242" t="e">
        <f>IFERROR(_xll.qlIndexFixing($AT$2,AO1088,TRUE,_xll.ohTrigger(Trigger,Trigger1M)),#N/A)</f>
        <v>#N/A</v>
      </c>
    </row>
    <row r="1089" spans="40:45" x14ac:dyDescent="0.2">
      <c r="AN1089" s="99" t="s">
        <v>83</v>
      </c>
      <c r="AO1089" s="98" t="e">
        <f>_xll.qlInterestRateIndexFixingDate($AT$1,AP1089,Trigger)</f>
        <v>#VALUE!</v>
      </c>
      <c r="AP1089" s="98">
        <f>_xll.qlCalendarAdvance(Calendar,AP1088,AN1089,"f",,Trigger)</f>
        <v>47022</v>
      </c>
      <c r="AQ1089" s="98" t="e">
        <f>_xll.qlInterestRateIndexMaturity($AT$1,AP1089,Trigger)</f>
        <v>#VALUE!</v>
      </c>
      <c r="AR1089" s="242" t="e">
        <f>_xll.qlIndexFixing($AT$1,AO1089,TRUE,_xll.ohTrigger(Trigger,Trigger1M))</f>
        <v>#VALUE!</v>
      </c>
      <c r="AS1089" s="242" t="e">
        <f>IFERROR(_xll.qlIndexFixing($AT$2,AO1089,TRUE,_xll.ohTrigger(Trigger,Trigger1M)),#N/A)</f>
        <v>#N/A</v>
      </c>
    </row>
    <row r="1090" spans="40:45" x14ac:dyDescent="0.2">
      <c r="AN1090" s="99" t="s">
        <v>83</v>
      </c>
      <c r="AO1090" s="98" t="e">
        <f>_xll.qlInterestRateIndexFixingDate($AT$1,AP1090,Trigger)</f>
        <v>#VALUE!</v>
      </c>
      <c r="AP1090" s="98">
        <f>_xll.qlCalendarAdvance(Calendar,AP1089,AN1090,"f",,Trigger)</f>
        <v>47029</v>
      </c>
      <c r="AQ1090" s="98" t="e">
        <f>_xll.qlInterestRateIndexMaturity($AT$1,AP1090,Trigger)</f>
        <v>#VALUE!</v>
      </c>
      <c r="AR1090" s="242" t="e">
        <f>_xll.qlIndexFixing($AT$1,AO1090,TRUE,_xll.ohTrigger(Trigger,Trigger1M))</f>
        <v>#VALUE!</v>
      </c>
      <c r="AS1090" s="242" t="e">
        <f>IFERROR(_xll.qlIndexFixing($AT$2,AO1090,TRUE,_xll.ohTrigger(Trigger,Trigger1M)),#N/A)</f>
        <v>#N/A</v>
      </c>
    </row>
    <row r="1091" spans="40:45" x14ac:dyDescent="0.2">
      <c r="AN1091" s="99" t="s">
        <v>83</v>
      </c>
      <c r="AO1091" s="98" t="e">
        <f>_xll.qlInterestRateIndexFixingDate($AT$1,AP1091,Trigger)</f>
        <v>#VALUE!</v>
      </c>
      <c r="AP1091" s="98">
        <f>_xll.qlCalendarAdvance(Calendar,AP1090,AN1091,"f",,Trigger)</f>
        <v>47036</v>
      </c>
      <c r="AQ1091" s="98" t="e">
        <f>_xll.qlInterestRateIndexMaturity($AT$1,AP1091,Trigger)</f>
        <v>#VALUE!</v>
      </c>
      <c r="AR1091" s="242" t="e">
        <f>_xll.qlIndexFixing($AT$1,AO1091,TRUE,_xll.ohTrigger(Trigger,Trigger1M))</f>
        <v>#VALUE!</v>
      </c>
      <c r="AS1091" s="242" t="e">
        <f>IFERROR(_xll.qlIndexFixing($AT$2,AO1091,TRUE,_xll.ohTrigger(Trigger,Trigger1M)),#N/A)</f>
        <v>#N/A</v>
      </c>
    </row>
    <row r="1092" spans="40:45" x14ac:dyDescent="0.2">
      <c r="AN1092" s="99" t="s">
        <v>83</v>
      </c>
      <c r="AO1092" s="98" t="e">
        <f>_xll.qlInterestRateIndexFixingDate($AT$1,AP1092,Trigger)</f>
        <v>#VALUE!</v>
      </c>
      <c r="AP1092" s="98">
        <f>_xll.qlCalendarAdvance(Calendar,AP1091,AN1092,"f",,Trigger)</f>
        <v>47043</v>
      </c>
      <c r="AQ1092" s="98" t="e">
        <f>_xll.qlInterestRateIndexMaturity($AT$1,AP1092,Trigger)</f>
        <v>#VALUE!</v>
      </c>
      <c r="AR1092" s="242" t="e">
        <f>_xll.qlIndexFixing($AT$1,AO1092,TRUE,_xll.ohTrigger(Trigger,Trigger1M))</f>
        <v>#VALUE!</v>
      </c>
      <c r="AS1092" s="242" t="e">
        <f>IFERROR(_xll.qlIndexFixing($AT$2,AO1092,TRUE,_xll.ohTrigger(Trigger,Trigger1M)),#N/A)</f>
        <v>#N/A</v>
      </c>
    </row>
    <row r="1093" spans="40:45" x14ac:dyDescent="0.2">
      <c r="AN1093" s="99" t="s">
        <v>83</v>
      </c>
      <c r="AO1093" s="98" t="e">
        <f>_xll.qlInterestRateIndexFixingDate($AT$1,AP1093,Trigger)</f>
        <v>#VALUE!</v>
      </c>
      <c r="AP1093" s="98">
        <f>_xll.qlCalendarAdvance(Calendar,AP1092,AN1093,"f",,Trigger)</f>
        <v>47050</v>
      </c>
      <c r="AQ1093" s="98" t="e">
        <f>_xll.qlInterestRateIndexMaturity($AT$1,AP1093,Trigger)</f>
        <v>#VALUE!</v>
      </c>
      <c r="AR1093" s="242" t="e">
        <f>_xll.qlIndexFixing($AT$1,AO1093,TRUE,_xll.ohTrigger(Trigger,Trigger1M))</f>
        <v>#VALUE!</v>
      </c>
      <c r="AS1093" s="242" t="e">
        <f>IFERROR(_xll.qlIndexFixing($AT$2,AO1093,TRUE,_xll.ohTrigger(Trigger,Trigger1M)),#N/A)</f>
        <v>#N/A</v>
      </c>
    </row>
    <row r="1094" spans="40:45" x14ac:dyDescent="0.2">
      <c r="AN1094" s="99" t="s">
        <v>83</v>
      </c>
      <c r="AO1094" s="98" t="e">
        <f>_xll.qlInterestRateIndexFixingDate($AT$1,AP1094,Trigger)</f>
        <v>#VALUE!</v>
      </c>
      <c r="AP1094" s="98">
        <f>_xll.qlCalendarAdvance(Calendar,AP1093,AN1094,"f",,Trigger)</f>
        <v>47057</v>
      </c>
      <c r="AQ1094" s="98" t="e">
        <f>_xll.qlInterestRateIndexMaturity($AT$1,AP1094,Trigger)</f>
        <v>#VALUE!</v>
      </c>
      <c r="AR1094" s="242" t="e">
        <f>_xll.qlIndexFixing($AT$1,AO1094,TRUE,_xll.ohTrigger(Trigger,Trigger1M))</f>
        <v>#VALUE!</v>
      </c>
      <c r="AS1094" s="242" t="e">
        <f>IFERROR(_xll.qlIndexFixing($AT$2,AO1094,TRUE,_xll.ohTrigger(Trigger,Trigger1M)),#N/A)</f>
        <v>#N/A</v>
      </c>
    </row>
    <row r="1095" spans="40:45" x14ac:dyDescent="0.2">
      <c r="AN1095" s="99" t="s">
        <v>83</v>
      </c>
      <c r="AO1095" s="98" t="e">
        <f>_xll.qlInterestRateIndexFixingDate($AT$1,AP1095,Trigger)</f>
        <v>#VALUE!</v>
      </c>
      <c r="AP1095" s="98">
        <f>_xll.qlCalendarAdvance(Calendar,AP1094,AN1095,"f",,Trigger)</f>
        <v>47064</v>
      </c>
      <c r="AQ1095" s="98" t="e">
        <f>_xll.qlInterestRateIndexMaturity($AT$1,AP1095,Trigger)</f>
        <v>#VALUE!</v>
      </c>
      <c r="AR1095" s="242" t="e">
        <f>_xll.qlIndexFixing($AT$1,AO1095,TRUE,_xll.ohTrigger(Trigger,Trigger1M))</f>
        <v>#VALUE!</v>
      </c>
      <c r="AS1095" s="242" t="e">
        <f>IFERROR(_xll.qlIndexFixing($AT$2,AO1095,TRUE,_xll.ohTrigger(Trigger,Trigger1M)),#N/A)</f>
        <v>#N/A</v>
      </c>
    </row>
    <row r="1096" spans="40:45" x14ac:dyDescent="0.2">
      <c r="AN1096" s="99" t="s">
        <v>83</v>
      </c>
      <c r="AO1096" s="98" t="e">
        <f>_xll.qlInterestRateIndexFixingDate($AT$1,AP1096,Trigger)</f>
        <v>#VALUE!</v>
      </c>
      <c r="AP1096" s="98">
        <f>_xll.qlCalendarAdvance(Calendar,AP1095,AN1096,"f",,Trigger)</f>
        <v>47071</v>
      </c>
      <c r="AQ1096" s="98" t="e">
        <f>_xll.qlInterestRateIndexMaturity($AT$1,AP1096,Trigger)</f>
        <v>#VALUE!</v>
      </c>
      <c r="AR1096" s="242" t="e">
        <f>_xll.qlIndexFixing($AT$1,AO1096,TRUE,_xll.ohTrigger(Trigger,Trigger1M))</f>
        <v>#VALUE!</v>
      </c>
      <c r="AS1096" s="242" t="e">
        <f>IFERROR(_xll.qlIndexFixing($AT$2,AO1096,TRUE,_xll.ohTrigger(Trigger,Trigger1M)),#N/A)</f>
        <v>#N/A</v>
      </c>
    </row>
    <row r="1097" spans="40:45" x14ac:dyDescent="0.2">
      <c r="AN1097" s="99" t="s">
        <v>83</v>
      </c>
      <c r="AO1097" s="98" t="e">
        <f>_xll.qlInterestRateIndexFixingDate($AT$1,AP1097,Trigger)</f>
        <v>#VALUE!</v>
      </c>
      <c r="AP1097" s="98">
        <f>_xll.qlCalendarAdvance(Calendar,AP1096,AN1097,"f",,Trigger)</f>
        <v>47078</v>
      </c>
      <c r="AQ1097" s="98" t="e">
        <f>_xll.qlInterestRateIndexMaturity($AT$1,AP1097,Trigger)</f>
        <v>#VALUE!</v>
      </c>
      <c r="AR1097" s="242" t="e">
        <f>_xll.qlIndexFixing($AT$1,AO1097,TRUE,_xll.ohTrigger(Trigger,Trigger1M))</f>
        <v>#VALUE!</v>
      </c>
      <c r="AS1097" s="242" t="e">
        <f>IFERROR(_xll.qlIndexFixing($AT$2,AO1097,TRUE,_xll.ohTrigger(Trigger,Trigger1M)),#N/A)</f>
        <v>#N/A</v>
      </c>
    </row>
    <row r="1098" spans="40:45" x14ac:dyDescent="0.2">
      <c r="AN1098" s="99" t="s">
        <v>83</v>
      </c>
      <c r="AO1098" s="98" t="e">
        <f>_xll.qlInterestRateIndexFixingDate($AT$1,AP1098,Trigger)</f>
        <v>#VALUE!</v>
      </c>
      <c r="AP1098" s="98">
        <f>_xll.qlCalendarAdvance(Calendar,AP1097,AN1098,"f",,Trigger)</f>
        <v>47085</v>
      </c>
      <c r="AQ1098" s="98" t="e">
        <f>_xll.qlInterestRateIndexMaturity($AT$1,AP1098,Trigger)</f>
        <v>#VALUE!</v>
      </c>
      <c r="AR1098" s="242" t="e">
        <f>_xll.qlIndexFixing($AT$1,AO1098,TRUE,_xll.ohTrigger(Trigger,Trigger1M))</f>
        <v>#VALUE!</v>
      </c>
      <c r="AS1098" s="242" t="e">
        <f>IFERROR(_xll.qlIndexFixing($AT$2,AO1098,TRUE,_xll.ohTrigger(Trigger,Trigger1M)),#N/A)</f>
        <v>#N/A</v>
      </c>
    </row>
    <row r="1099" spans="40:45" x14ac:dyDescent="0.2">
      <c r="AN1099" s="99" t="s">
        <v>83</v>
      </c>
      <c r="AO1099" s="98" t="e">
        <f>_xll.qlInterestRateIndexFixingDate($AT$1,AP1099,Trigger)</f>
        <v>#VALUE!</v>
      </c>
      <c r="AP1099" s="98">
        <f>_xll.qlCalendarAdvance(Calendar,AP1098,AN1099,"f",,Trigger)</f>
        <v>47092</v>
      </c>
      <c r="AQ1099" s="98" t="e">
        <f>_xll.qlInterestRateIndexMaturity($AT$1,AP1099,Trigger)</f>
        <v>#VALUE!</v>
      </c>
      <c r="AR1099" s="242" t="e">
        <f>_xll.qlIndexFixing($AT$1,AO1099,TRUE,_xll.ohTrigger(Trigger,Trigger1M))</f>
        <v>#VALUE!</v>
      </c>
      <c r="AS1099" s="242" t="e">
        <f>IFERROR(_xll.qlIndexFixing($AT$2,AO1099,TRUE,_xll.ohTrigger(Trigger,Trigger1M)),#N/A)</f>
        <v>#N/A</v>
      </c>
    </row>
    <row r="1100" spans="40:45" x14ac:dyDescent="0.2">
      <c r="AN1100" s="99" t="s">
        <v>83</v>
      </c>
      <c r="AO1100" s="98" t="e">
        <f>_xll.qlInterestRateIndexFixingDate($AT$1,AP1100,Trigger)</f>
        <v>#VALUE!</v>
      </c>
      <c r="AP1100" s="98">
        <f>_xll.qlCalendarAdvance(Calendar,AP1099,AN1100,"f",,Trigger)</f>
        <v>47099</v>
      </c>
      <c r="AQ1100" s="98" t="e">
        <f>_xll.qlInterestRateIndexMaturity($AT$1,AP1100,Trigger)</f>
        <v>#VALUE!</v>
      </c>
      <c r="AR1100" s="242" t="e">
        <f>_xll.qlIndexFixing($AT$1,AO1100,TRUE,_xll.ohTrigger(Trigger,Trigger1M))</f>
        <v>#VALUE!</v>
      </c>
      <c r="AS1100" s="242" t="e">
        <f>IFERROR(_xll.qlIndexFixing($AT$2,AO1100,TRUE,_xll.ohTrigger(Trigger,Trigger1M)),#N/A)</f>
        <v>#N/A</v>
      </c>
    </row>
    <row r="1101" spans="40:45" x14ac:dyDescent="0.2">
      <c r="AN1101" s="99" t="s">
        <v>83</v>
      </c>
      <c r="AO1101" s="98" t="e">
        <f>_xll.qlInterestRateIndexFixingDate($AT$1,AP1101,Trigger)</f>
        <v>#VALUE!</v>
      </c>
      <c r="AP1101" s="98">
        <f>_xll.qlCalendarAdvance(Calendar,AP1100,AN1101,"f",,Trigger)</f>
        <v>47106</v>
      </c>
      <c r="AQ1101" s="98" t="e">
        <f>_xll.qlInterestRateIndexMaturity($AT$1,AP1101,Trigger)</f>
        <v>#VALUE!</v>
      </c>
      <c r="AR1101" s="242" t="e">
        <f>_xll.qlIndexFixing($AT$1,AO1101,TRUE,_xll.ohTrigger(Trigger,Trigger1M))</f>
        <v>#VALUE!</v>
      </c>
      <c r="AS1101" s="242" t="e">
        <f>IFERROR(_xll.qlIndexFixing($AT$2,AO1101,TRUE,_xll.ohTrigger(Trigger,Trigger1M)),#N/A)</f>
        <v>#N/A</v>
      </c>
    </row>
    <row r="1102" spans="40:45" x14ac:dyDescent="0.2">
      <c r="AN1102" s="99" t="s">
        <v>83</v>
      </c>
      <c r="AO1102" s="98" t="e">
        <f>_xll.qlInterestRateIndexFixingDate($AT$1,AP1102,Trigger)</f>
        <v>#VALUE!</v>
      </c>
      <c r="AP1102" s="98">
        <f>_xll.qlCalendarAdvance(Calendar,AP1101,AN1102,"f",,Trigger)</f>
        <v>47114</v>
      </c>
      <c r="AQ1102" s="98" t="e">
        <f>_xll.qlInterestRateIndexMaturity($AT$1,AP1102,Trigger)</f>
        <v>#VALUE!</v>
      </c>
      <c r="AR1102" s="242" t="e">
        <f>_xll.qlIndexFixing($AT$1,AO1102,TRUE,_xll.ohTrigger(Trigger,Trigger1M))</f>
        <v>#VALUE!</v>
      </c>
      <c r="AS1102" s="242" t="e">
        <f>IFERROR(_xll.qlIndexFixing($AT$2,AO1102,TRUE,_xll.ohTrigger(Trigger,Trigger1M)),#N/A)</f>
        <v>#N/A</v>
      </c>
    </row>
    <row r="1103" spans="40:45" x14ac:dyDescent="0.2">
      <c r="AN1103" s="99" t="s">
        <v>83</v>
      </c>
      <c r="AO1103" s="98" t="e">
        <f>_xll.qlInterestRateIndexFixingDate($AT$1,AP1103,Trigger)</f>
        <v>#VALUE!</v>
      </c>
      <c r="AP1103" s="98">
        <f>_xll.qlCalendarAdvance(Calendar,AP1102,AN1103,"f",,Trigger)</f>
        <v>47121</v>
      </c>
      <c r="AQ1103" s="98" t="e">
        <f>_xll.qlInterestRateIndexMaturity($AT$1,AP1103,Trigger)</f>
        <v>#VALUE!</v>
      </c>
      <c r="AR1103" s="242" t="e">
        <f>_xll.qlIndexFixing($AT$1,AO1103,TRUE,_xll.ohTrigger(Trigger,Trigger1M))</f>
        <v>#VALUE!</v>
      </c>
      <c r="AS1103" s="242" t="e">
        <f>IFERROR(_xll.qlIndexFixing($AT$2,AO1103,TRUE,_xll.ohTrigger(Trigger,Trigger1M)),#N/A)</f>
        <v>#N/A</v>
      </c>
    </row>
    <row r="1104" spans="40:45" x14ac:dyDescent="0.2">
      <c r="AN1104" s="99" t="s">
        <v>83</v>
      </c>
      <c r="AO1104" s="98" t="e">
        <f>_xll.qlInterestRateIndexFixingDate($AT$1,AP1104,Trigger)</f>
        <v>#VALUE!</v>
      </c>
      <c r="AP1104" s="98">
        <f>_xll.qlCalendarAdvance(Calendar,AP1103,AN1104,"f",,Trigger)</f>
        <v>47128</v>
      </c>
      <c r="AQ1104" s="98" t="e">
        <f>_xll.qlInterestRateIndexMaturity($AT$1,AP1104,Trigger)</f>
        <v>#VALUE!</v>
      </c>
      <c r="AR1104" s="242" t="e">
        <f>_xll.qlIndexFixing($AT$1,AO1104,TRUE,_xll.ohTrigger(Trigger,Trigger1M))</f>
        <v>#VALUE!</v>
      </c>
      <c r="AS1104" s="242" t="e">
        <f>IFERROR(_xll.qlIndexFixing($AT$2,AO1104,TRUE,_xll.ohTrigger(Trigger,Trigger1M)),#N/A)</f>
        <v>#N/A</v>
      </c>
    </row>
    <row r="1105" spans="40:45" x14ac:dyDescent="0.2">
      <c r="AN1105" s="99" t="s">
        <v>83</v>
      </c>
      <c r="AO1105" s="98" t="e">
        <f>_xll.qlInterestRateIndexFixingDate($AT$1,AP1105,Trigger)</f>
        <v>#VALUE!</v>
      </c>
      <c r="AP1105" s="98">
        <f>_xll.qlCalendarAdvance(Calendar,AP1104,AN1105,"f",,Trigger)</f>
        <v>47135</v>
      </c>
      <c r="AQ1105" s="98" t="e">
        <f>_xll.qlInterestRateIndexMaturity($AT$1,AP1105,Trigger)</f>
        <v>#VALUE!</v>
      </c>
      <c r="AR1105" s="242" t="e">
        <f>_xll.qlIndexFixing($AT$1,AO1105,TRUE,_xll.ohTrigger(Trigger,Trigger1M))</f>
        <v>#VALUE!</v>
      </c>
      <c r="AS1105" s="242" t="e">
        <f>IFERROR(_xll.qlIndexFixing($AT$2,AO1105,TRUE,_xll.ohTrigger(Trigger,Trigger1M)),#N/A)</f>
        <v>#N/A</v>
      </c>
    </row>
    <row r="1106" spans="40:45" x14ac:dyDescent="0.2">
      <c r="AN1106" s="99" t="s">
        <v>83</v>
      </c>
      <c r="AO1106" s="98" t="e">
        <f>_xll.qlInterestRateIndexFixingDate($AT$1,AP1106,Trigger)</f>
        <v>#VALUE!</v>
      </c>
      <c r="AP1106" s="98">
        <f>_xll.qlCalendarAdvance(Calendar,AP1105,AN1106,"f",,Trigger)</f>
        <v>47142</v>
      </c>
      <c r="AQ1106" s="98" t="e">
        <f>_xll.qlInterestRateIndexMaturity($AT$1,AP1106,Trigger)</f>
        <v>#VALUE!</v>
      </c>
      <c r="AR1106" s="242" t="e">
        <f>_xll.qlIndexFixing($AT$1,AO1106,TRUE,_xll.ohTrigger(Trigger,Trigger1M))</f>
        <v>#VALUE!</v>
      </c>
      <c r="AS1106" s="242" t="e">
        <f>IFERROR(_xll.qlIndexFixing($AT$2,AO1106,TRUE,_xll.ohTrigger(Trigger,Trigger1M)),#N/A)</f>
        <v>#N/A</v>
      </c>
    </row>
    <row r="1107" spans="40:45" x14ac:dyDescent="0.2">
      <c r="AN1107" s="99" t="s">
        <v>83</v>
      </c>
      <c r="AO1107" s="98" t="e">
        <f>_xll.qlInterestRateIndexFixingDate($AT$1,AP1107,Trigger)</f>
        <v>#VALUE!</v>
      </c>
      <c r="AP1107" s="98">
        <f>_xll.qlCalendarAdvance(Calendar,AP1106,AN1107,"f",,Trigger)</f>
        <v>47149</v>
      </c>
      <c r="AQ1107" s="98" t="e">
        <f>_xll.qlInterestRateIndexMaturity($AT$1,AP1107,Trigger)</f>
        <v>#VALUE!</v>
      </c>
      <c r="AR1107" s="242" t="e">
        <f>_xll.qlIndexFixing($AT$1,AO1107,TRUE,_xll.ohTrigger(Trigger,Trigger1M))</f>
        <v>#VALUE!</v>
      </c>
      <c r="AS1107" s="242" t="e">
        <f>IFERROR(_xll.qlIndexFixing($AT$2,AO1107,TRUE,_xll.ohTrigger(Trigger,Trigger1M)),#N/A)</f>
        <v>#N/A</v>
      </c>
    </row>
    <row r="1108" spans="40:45" x14ac:dyDescent="0.2">
      <c r="AN1108" s="99" t="s">
        <v>83</v>
      </c>
      <c r="AO1108" s="98" t="e">
        <f>_xll.qlInterestRateIndexFixingDate($AT$1,AP1108,Trigger)</f>
        <v>#VALUE!</v>
      </c>
      <c r="AP1108" s="98">
        <f>_xll.qlCalendarAdvance(Calendar,AP1107,AN1108,"f",,Trigger)</f>
        <v>47156</v>
      </c>
      <c r="AQ1108" s="98" t="e">
        <f>_xll.qlInterestRateIndexMaturity($AT$1,AP1108,Trigger)</f>
        <v>#VALUE!</v>
      </c>
      <c r="AR1108" s="242" t="e">
        <f>_xll.qlIndexFixing($AT$1,AO1108,TRUE,_xll.ohTrigger(Trigger,Trigger1M))</f>
        <v>#VALUE!</v>
      </c>
      <c r="AS1108" s="242" t="e">
        <f>IFERROR(_xll.qlIndexFixing($AT$2,AO1108,TRUE,_xll.ohTrigger(Trigger,Trigger1M)),#N/A)</f>
        <v>#N/A</v>
      </c>
    </row>
    <row r="1109" spans="40:45" x14ac:dyDescent="0.2">
      <c r="AN1109" s="99" t="s">
        <v>83</v>
      </c>
      <c r="AO1109" s="98" t="e">
        <f>_xll.qlInterestRateIndexFixingDate($AT$1,AP1109,Trigger)</f>
        <v>#VALUE!</v>
      </c>
      <c r="AP1109" s="98">
        <f>_xll.qlCalendarAdvance(Calendar,AP1108,AN1109,"f",,Trigger)</f>
        <v>47163</v>
      </c>
      <c r="AQ1109" s="98" t="e">
        <f>_xll.qlInterestRateIndexMaturity($AT$1,AP1109,Trigger)</f>
        <v>#VALUE!</v>
      </c>
      <c r="AR1109" s="242" t="e">
        <f>_xll.qlIndexFixing($AT$1,AO1109,TRUE,_xll.ohTrigger(Trigger,Trigger1M))</f>
        <v>#VALUE!</v>
      </c>
      <c r="AS1109" s="242" t="e">
        <f>IFERROR(_xll.qlIndexFixing($AT$2,AO1109,TRUE,_xll.ohTrigger(Trigger,Trigger1M)),#N/A)</f>
        <v>#N/A</v>
      </c>
    </row>
    <row r="1110" spans="40:45" x14ac:dyDescent="0.2">
      <c r="AN1110" s="99" t="s">
        <v>83</v>
      </c>
      <c r="AO1110" s="98" t="e">
        <f>_xll.qlInterestRateIndexFixingDate($AT$1,AP1110,Trigger)</f>
        <v>#VALUE!</v>
      </c>
      <c r="AP1110" s="98">
        <f>_xll.qlCalendarAdvance(Calendar,AP1109,AN1110,"f",,Trigger)</f>
        <v>47170</v>
      </c>
      <c r="AQ1110" s="98" t="e">
        <f>_xll.qlInterestRateIndexMaturity($AT$1,AP1110,Trigger)</f>
        <v>#VALUE!</v>
      </c>
      <c r="AR1110" s="242" t="e">
        <f>_xll.qlIndexFixing($AT$1,AO1110,TRUE,_xll.ohTrigger(Trigger,Trigger1M))</f>
        <v>#VALUE!</v>
      </c>
      <c r="AS1110" s="242" t="e">
        <f>IFERROR(_xll.qlIndexFixing($AT$2,AO1110,TRUE,_xll.ohTrigger(Trigger,Trigger1M)),#N/A)</f>
        <v>#N/A</v>
      </c>
    </row>
    <row r="1111" spans="40:45" x14ac:dyDescent="0.2">
      <c r="AN1111" s="99" t="s">
        <v>83</v>
      </c>
      <c r="AO1111" s="98" t="e">
        <f>_xll.qlInterestRateIndexFixingDate($AT$1,AP1111,Trigger)</f>
        <v>#VALUE!</v>
      </c>
      <c r="AP1111" s="98">
        <f>_xll.qlCalendarAdvance(Calendar,AP1110,AN1111,"f",,Trigger)</f>
        <v>47177</v>
      </c>
      <c r="AQ1111" s="98" t="e">
        <f>_xll.qlInterestRateIndexMaturity($AT$1,AP1111,Trigger)</f>
        <v>#VALUE!</v>
      </c>
      <c r="AR1111" s="242" t="e">
        <f>_xll.qlIndexFixing($AT$1,AO1111,TRUE,_xll.ohTrigger(Trigger,Trigger1M))</f>
        <v>#VALUE!</v>
      </c>
      <c r="AS1111" s="242" t="e">
        <f>IFERROR(_xll.qlIndexFixing($AT$2,AO1111,TRUE,_xll.ohTrigger(Trigger,Trigger1M)),#N/A)</f>
        <v>#N/A</v>
      </c>
    </row>
    <row r="1112" spans="40:45" x14ac:dyDescent="0.2">
      <c r="AN1112" s="99" t="s">
        <v>83</v>
      </c>
      <c r="AO1112" s="98" t="e">
        <f>_xll.qlInterestRateIndexFixingDate($AT$1,AP1112,Trigger)</f>
        <v>#VALUE!</v>
      </c>
      <c r="AP1112" s="98">
        <f>_xll.qlCalendarAdvance(Calendar,AP1111,AN1112,"f",,Trigger)</f>
        <v>47184</v>
      </c>
      <c r="AQ1112" s="98" t="e">
        <f>_xll.qlInterestRateIndexMaturity($AT$1,AP1112,Trigger)</f>
        <v>#VALUE!</v>
      </c>
      <c r="AR1112" s="242" t="e">
        <f>_xll.qlIndexFixing($AT$1,AO1112,TRUE,_xll.ohTrigger(Trigger,Trigger1M))</f>
        <v>#VALUE!</v>
      </c>
      <c r="AS1112" s="242" t="e">
        <f>IFERROR(_xll.qlIndexFixing($AT$2,AO1112,TRUE,_xll.ohTrigger(Trigger,Trigger1M)),#N/A)</f>
        <v>#N/A</v>
      </c>
    </row>
    <row r="1113" spans="40:45" x14ac:dyDescent="0.2">
      <c r="AN1113" s="99" t="s">
        <v>83</v>
      </c>
      <c r="AO1113" s="98" t="e">
        <f>_xll.qlInterestRateIndexFixingDate($AT$1,AP1113,Trigger)</f>
        <v>#VALUE!</v>
      </c>
      <c r="AP1113" s="98">
        <f>_xll.qlCalendarAdvance(Calendar,AP1112,AN1113,"f",,Trigger)</f>
        <v>47191</v>
      </c>
      <c r="AQ1113" s="98" t="e">
        <f>_xll.qlInterestRateIndexMaturity($AT$1,AP1113,Trigger)</f>
        <v>#VALUE!</v>
      </c>
      <c r="AR1113" s="242" t="e">
        <f>_xll.qlIndexFixing($AT$1,AO1113,TRUE,_xll.ohTrigger(Trigger,Trigger1M))</f>
        <v>#VALUE!</v>
      </c>
      <c r="AS1113" s="242" t="e">
        <f>IFERROR(_xll.qlIndexFixing($AT$2,AO1113,TRUE,_xll.ohTrigger(Trigger,Trigger1M)),#N/A)</f>
        <v>#N/A</v>
      </c>
    </row>
    <row r="1114" spans="40:45" x14ac:dyDescent="0.2">
      <c r="AN1114" s="99" t="s">
        <v>83</v>
      </c>
      <c r="AO1114" s="98" t="e">
        <f>_xll.qlInterestRateIndexFixingDate($AT$1,AP1114,Trigger)</f>
        <v>#VALUE!</v>
      </c>
      <c r="AP1114" s="98">
        <f>_xll.qlCalendarAdvance(Calendar,AP1113,AN1114,"f",,Trigger)</f>
        <v>47198</v>
      </c>
      <c r="AQ1114" s="98" t="e">
        <f>_xll.qlInterestRateIndexMaturity($AT$1,AP1114,Trigger)</f>
        <v>#VALUE!</v>
      </c>
      <c r="AR1114" s="242" t="e">
        <f>_xll.qlIndexFixing($AT$1,AO1114,TRUE,_xll.ohTrigger(Trigger,Trigger1M))</f>
        <v>#VALUE!</v>
      </c>
      <c r="AS1114" s="242" t="e">
        <f>IFERROR(_xll.qlIndexFixing($AT$2,AO1114,TRUE,_xll.ohTrigger(Trigger,Trigger1M)),#N/A)</f>
        <v>#N/A</v>
      </c>
    </row>
    <row r="1115" spans="40:45" x14ac:dyDescent="0.2">
      <c r="AN1115" s="99" t="s">
        <v>83</v>
      </c>
      <c r="AO1115" s="98" t="e">
        <f>_xll.qlInterestRateIndexFixingDate($AT$1,AP1115,Trigger)</f>
        <v>#VALUE!</v>
      </c>
      <c r="AP1115" s="98">
        <f>_xll.qlCalendarAdvance(Calendar,AP1114,AN1115,"f",,Trigger)</f>
        <v>47205</v>
      </c>
      <c r="AQ1115" s="98" t="e">
        <f>_xll.qlInterestRateIndexMaturity($AT$1,AP1115,Trigger)</f>
        <v>#VALUE!</v>
      </c>
      <c r="AR1115" s="242" t="e">
        <f>_xll.qlIndexFixing($AT$1,AO1115,TRUE,_xll.ohTrigger(Trigger,Trigger1M))</f>
        <v>#VALUE!</v>
      </c>
      <c r="AS1115" s="242" t="e">
        <f>IFERROR(_xll.qlIndexFixing($AT$2,AO1115,TRUE,_xll.ohTrigger(Trigger,Trigger1M)),#N/A)</f>
        <v>#N/A</v>
      </c>
    </row>
    <row r="1116" spans="40:45" x14ac:dyDescent="0.2">
      <c r="AN1116" s="99" t="s">
        <v>83</v>
      </c>
      <c r="AO1116" s="98" t="e">
        <f>_xll.qlInterestRateIndexFixingDate($AT$1,AP1116,Trigger)</f>
        <v>#VALUE!</v>
      </c>
      <c r="AP1116" s="98">
        <f>_xll.qlCalendarAdvance(Calendar,AP1115,AN1116,"f",,Trigger)</f>
        <v>47212</v>
      </c>
      <c r="AQ1116" s="98" t="e">
        <f>_xll.qlInterestRateIndexMaturity($AT$1,AP1116,Trigger)</f>
        <v>#VALUE!</v>
      </c>
      <c r="AR1116" s="242" t="e">
        <f>_xll.qlIndexFixing($AT$1,AO1116,TRUE,_xll.ohTrigger(Trigger,Trigger1M))</f>
        <v>#VALUE!</v>
      </c>
      <c r="AS1116" s="242" t="e">
        <f>IFERROR(_xll.qlIndexFixing($AT$2,AO1116,TRUE,_xll.ohTrigger(Trigger,Trigger1M)),#N/A)</f>
        <v>#N/A</v>
      </c>
    </row>
    <row r="1117" spans="40:45" x14ac:dyDescent="0.2">
      <c r="AN1117" s="99" t="s">
        <v>83</v>
      </c>
      <c r="AO1117" s="98" t="e">
        <f>_xll.qlInterestRateIndexFixingDate($AT$1,AP1117,Trigger)</f>
        <v>#VALUE!</v>
      </c>
      <c r="AP1117" s="98">
        <f>_xll.qlCalendarAdvance(Calendar,AP1116,AN1117,"f",,Trigger)</f>
        <v>47219</v>
      </c>
      <c r="AQ1117" s="98" t="e">
        <f>_xll.qlInterestRateIndexMaturity($AT$1,AP1117,Trigger)</f>
        <v>#VALUE!</v>
      </c>
      <c r="AR1117" s="242" t="e">
        <f>_xll.qlIndexFixing($AT$1,AO1117,TRUE,_xll.ohTrigger(Trigger,Trigger1M))</f>
        <v>#VALUE!</v>
      </c>
      <c r="AS1117" s="242" t="e">
        <f>IFERROR(_xll.qlIndexFixing($AT$2,AO1117,TRUE,_xll.ohTrigger(Trigger,Trigger1M)),#N/A)</f>
        <v>#N/A</v>
      </c>
    </row>
    <row r="1118" spans="40:45" x14ac:dyDescent="0.2">
      <c r="AN1118" s="99" t="s">
        <v>83</v>
      </c>
      <c r="AO1118" s="98" t="e">
        <f>_xll.qlInterestRateIndexFixingDate($AT$1,AP1118,Trigger)</f>
        <v>#VALUE!</v>
      </c>
      <c r="AP1118" s="98">
        <f>_xll.qlCalendarAdvance(Calendar,AP1117,AN1118,"f",,Trigger)</f>
        <v>47226</v>
      </c>
      <c r="AQ1118" s="98" t="e">
        <f>_xll.qlInterestRateIndexMaturity($AT$1,AP1118,Trigger)</f>
        <v>#VALUE!</v>
      </c>
      <c r="AR1118" s="242" t="e">
        <f>_xll.qlIndexFixing($AT$1,AO1118,TRUE,_xll.ohTrigger(Trigger,Trigger1M))</f>
        <v>#VALUE!</v>
      </c>
      <c r="AS1118" s="242" t="e">
        <f>IFERROR(_xll.qlIndexFixing($AT$2,AO1118,TRUE,_xll.ohTrigger(Trigger,Trigger1M)),#N/A)</f>
        <v>#N/A</v>
      </c>
    </row>
    <row r="1119" spans="40:45" x14ac:dyDescent="0.2">
      <c r="AN1119" s="99" t="s">
        <v>83</v>
      </c>
      <c r="AO1119" s="98" t="e">
        <f>_xll.qlInterestRateIndexFixingDate($AT$1,AP1119,Trigger)</f>
        <v>#VALUE!</v>
      </c>
      <c r="AP1119" s="98">
        <f>_xll.qlCalendarAdvance(Calendar,AP1118,AN1119,"f",,Trigger)</f>
        <v>47233</v>
      </c>
      <c r="AQ1119" s="98" t="e">
        <f>_xll.qlInterestRateIndexMaturity($AT$1,AP1119,Trigger)</f>
        <v>#VALUE!</v>
      </c>
      <c r="AR1119" s="242" t="e">
        <f>_xll.qlIndexFixing($AT$1,AO1119,TRUE,_xll.ohTrigger(Trigger,Trigger1M))</f>
        <v>#VALUE!</v>
      </c>
      <c r="AS1119" s="242" t="e">
        <f>IFERROR(_xll.qlIndexFixing($AT$2,AO1119,TRUE,_xll.ohTrigger(Trigger,Trigger1M)),#N/A)</f>
        <v>#N/A</v>
      </c>
    </row>
    <row r="1120" spans="40:45" x14ac:dyDescent="0.2">
      <c r="AN1120" s="99" t="s">
        <v>83</v>
      </c>
      <c r="AO1120" s="98" t="e">
        <f>_xll.qlInterestRateIndexFixingDate($AT$1,AP1120,Trigger)</f>
        <v>#VALUE!</v>
      </c>
      <c r="AP1120" s="98">
        <f>_xll.qlCalendarAdvance(Calendar,AP1119,AN1120,"f",,Trigger)</f>
        <v>47240</v>
      </c>
      <c r="AQ1120" s="98" t="e">
        <f>_xll.qlInterestRateIndexMaturity($AT$1,AP1120,Trigger)</f>
        <v>#VALUE!</v>
      </c>
      <c r="AR1120" s="242" t="e">
        <f>_xll.qlIndexFixing($AT$1,AO1120,TRUE,_xll.ohTrigger(Trigger,Trigger1M))</f>
        <v>#VALUE!</v>
      </c>
      <c r="AS1120" s="242" t="e">
        <f>IFERROR(_xll.qlIndexFixing($AT$2,AO1120,TRUE,_xll.ohTrigger(Trigger,Trigger1M)),#N/A)</f>
        <v>#N/A</v>
      </c>
    </row>
    <row r="1121" spans="40:45" x14ac:dyDescent="0.2">
      <c r="AN1121" s="99" t="s">
        <v>83</v>
      </c>
      <c r="AO1121" s="98" t="e">
        <f>_xll.qlInterestRateIndexFixingDate($AT$1,AP1121,Trigger)</f>
        <v>#VALUE!</v>
      </c>
      <c r="AP1121" s="98">
        <f>_xll.qlCalendarAdvance(Calendar,AP1120,AN1121,"f",,Trigger)</f>
        <v>47247</v>
      </c>
      <c r="AQ1121" s="98" t="e">
        <f>_xll.qlInterestRateIndexMaturity($AT$1,AP1121,Trigger)</f>
        <v>#VALUE!</v>
      </c>
      <c r="AR1121" s="242" t="e">
        <f>_xll.qlIndexFixing($AT$1,AO1121,TRUE,_xll.ohTrigger(Trigger,Trigger1M))</f>
        <v>#VALUE!</v>
      </c>
      <c r="AS1121" s="242" t="e">
        <f>IFERROR(_xll.qlIndexFixing($AT$2,AO1121,TRUE,_xll.ohTrigger(Trigger,Trigger1M)),#N/A)</f>
        <v>#N/A</v>
      </c>
    </row>
    <row r="1122" spans="40:45" x14ac:dyDescent="0.2">
      <c r="AN1122" s="99" t="s">
        <v>83</v>
      </c>
      <c r="AO1122" s="98" t="e">
        <f>_xll.qlInterestRateIndexFixingDate($AT$1,AP1122,Trigger)</f>
        <v>#VALUE!</v>
      </c>
      <c r="AP1122" s="98">
        <f>_xll.qlCalendarAdvance(Calendar,AP1121,AN1122,"f",,Trigger)</f>
        <v>47254</v>
      </c>
      <c r="AQ1122" s="98" t="e">
        <f>_xll.qlInterestRateIndexMaturity($AT$1,AP1122,Trigger)</f>
        <v>#VALUE!</v>
      </c>
      <c r="AR1122" s="242" t="e">
        <f>_xll.qlIndexFixing($AT$1,AO1122,TRUE,_xll.ohTrigger(Trigger,Trigger1M))</f>
        <v>#VALUE!</v>
      </c>
      <c r="AS1122" s="242" t="e">
        <f>IFERROR(_xll.qlIndexFixing($AT$2,AO1122,TRUE,_xll.ohTrigger(Trigger,Trigger1M)),#N/A)</f>
        <v>#N/A</v>
      </c>
    </row>
    <row r="1123" spans="40:45" x14ac:dyDescent="0.2">
      <c r="AN1123" s="99" t="s">
        <v>83</v>
      </c>
      <c r="AO1123" s="98" t="e">
        <f>_xll.qlInterestRateIndexFixingDate($AT$1,AP1123,Trigger)</f>
        <v>#VALUE!</v>
      </c>
      <c r="AP1123" s="98">
        <f>_xll.qlCalendarAdvance(Calendar,AP1122,AN1123,"f",,Trigger)</f>
        <v>47261</v>
      </c>
      <c r="AQ1123" s="98" t="e">
        <f>_xll.qlInterestRateIndexMaturity($AT$1,AP1123,Trigger)</f>
        <v>#VALUE!</v>
      </c>
      <c r="AR1123" s="242" t="e">
        <f>_xll.qlIndexFixing($AT$1,AO1123,TRUE,_xll.ohTrigger(Trigger,Trigger1M))</f>
        <v>#VALUE!</v>
      </c>
      <c r="AS1123" s="242" t="e">
        <f>IFERROR(_xll.qlIndexFixing($AT$2,AO1123,TRUE,_xll.ohTrigger(Trigger,Trigger1M)),#N/A)</f>
        <v>#N/A</v>
      </c>
    </row>
    <row r="1124" spans="40:45" x14ac:dyDescent="0.2">
      <c r="AN1124" s="99" t="s">
        <v>83</v>
      </c>
      <c r="AO1124" s="98" t="e">
        <f>_xll.qlInterestRateIndexFixingDate($AT$1,AP1124,Trigger)</f>
        <v>#VALUE!</v>
      </c>
      <c r="AP1124" s="98">
        <f>_xll.qlCalendarAdvance(Calendar,AP1123,AN1124,"f",,Trigger)</f>
        <v>47268</v>
      </c>
      <c r="AQ1124" s="98" t="e">
        <f>_xll.qlInterestRateIndexMaturity($AT$1,AP1124,Trigger)</f>
        <v>#VALUE!</v>
      </c>
      <c r="AR1124" s="242" t="e">
        <f>_xll.qlIndexFixing($AT$1,AO1124,TRUE,_xll.ohTrigger(Trigger,Trigger1M))</f>
        <v>#VALUE!</v>
      </c>
      <c r="AS1124" s="242" t="e">
        <f>IFERROR(_xll.qlIndexFixing($AT$2,AO1124,TRUE,_xll.ohTrigger(Trigger,Trigger1M)),#N/A)</f>
        <v>#N/A</v>
      </c>
    </row>
    <row r="1125" spans="40:45" x14ac:dyDescent="0.2">
      <c r="AN1125" s="99" t="s">
        <v>83</v>
      </c>
      <c r="AO1125" s="98" t="e">
        <f>_xll.qlInterestRateIndexFixingDate($AT$1,AP1125,Trigger)</f>
        <v>#VALUE!</v>
      </c>
      <c r="AP1125" s="98">
        <f>_xll.qlCalendarAdvance(Calendar,AP1124,AN1125,"f",,Trigger)</f>
        <v>47275</v>
      </c>
      <c r="AQ1125" s="98" t="e">
        <f>_xll.qlInterestRateIndexMaturity($AT$1,AP1125,Trigger)</f>
        <v>#VALUE!</v>
      </c>
      <c r="AR1125" s="242" t="e">
        <f>_xll.qlIndexFixing($AT$1,AO1125,TRUE,_xll.ohTrigger(Trigger,Trigger1M))</f>
        <v>#VALUE!</v>
      </c>
      <c r="AS1125" s="242" t="e">
        <f>IFERROR(_xll.qlIndexFixing($AT$2,AO1125,TRUE,_xll.ohTrigger(Trigger,Trigger1M)),#N/A)</f>
        <v>#N/A</v>
      </c>
    </row>
    <row r="1126" spans="40:45" x14ac:dyDescent="0.2">
      <c r="AN1126" s="99" t="s">
        <v>83</v>
      </c>
      <c r="AO1126" s="98" t="e">
        <f>_xll.qlInterestRateIndexFixingDate($AT$1,AP1126,Trigger)</f>
        <v>#VALUE!</v>
      </c>
      <c r="AP1126" s="98">
        <f>_xll.qlCalendarAdvance(Calendar,AP1125,AN1126,"f",,Trigger)</f>
        <v>47282</v>
      </c>
      <c r="AQ1126" s="98" t="e">
        <f>_xll.qlInterestRateIndexMaturity($AT$1,AP1126,Trigger)</f>
        <v>#VALUE!</v>
      </c>
      <c r="AR1126" s="242" t="e">
        <f>_xll.qlIndexFixing($AT$1,AO1126,TRUE,_xll.ohTrigger(Trigger,Trigger1M))</f>
        <v>#VALUE!</v>
      </c>
      <c r="AS1126" s="242" t="e">
        <f>IFERROR(_xll.qlIndexFixing($AT$2,AO1126,TRUE,_xll.ohTrigger(Trigger,Trigger1M)),#N/A)</f>
        <v>#N/A</v>
      </c>
    </row>
    <row r="1127" spans="40:45" x14ac:dyDescent="0.2">
      <c r="AN1127" s="99" t="s">
        <v>83</v>
      </c>
      <c r="AO1127" s="98" t="e">
        <f>_xll.qlInterestRateIndexFixingDate($AT$1,AP1127,Trigger)</f>
        <v>#VALUE!</v>
      </c>
      <c r="AP1127" s="98">
        <f>_xll.qlCalendarAdvance(Calendar,AP1126,AN1127,"f",,Trigger)</f>
        <v>47289</v>
      </c>
      <c r="AQ1127" s="98" t="e">
        <f>_xll.qlInterestRateIndexMaturity($AT$1,AP1127,Trigger)</f>
        <v>#VALUE!</v>
      </c>
      <c r="AR1127" s="242" t="e">
        <f>_xll.qlIndexFixing($AT$1,AO1127,TRUE,_xll.ohTrigger(Trigger,Trigger1M))</f>
        <v>#VALUE!</v>
      </c>
      <c r="AS1127" s="242" t="e">
        <f>IFERROR(_xll.qlIndexFixing($AT$2,AO1127,TRUE,_xll.ohTrigger(Trigger,Trigger1M)),#N/A)</f>
        <v>#N/A</v>
      </c>
    </row>
    <row r="1128" spans="40:45" x14ac:dyDescent="0.2">
      <c r="AN1128" s="99" t="s">
        <v>83</v>
      </c>
      <c r="AO1128" s="98" t="e">
        <f>_xll.qlInterestRateIndexFixingDate($AT$1,AP1128,Trigger)</f>
        <v>#VALUE!</v>
      </c>
      <c r="AP1128" s="98">
        <f>_xll.qlCalendarAdvance(Calendar,AP1127,AN1128,"f",,Trigger)</f>
        <v>47296</v>
      </c>
      <c r="AQ1128" s="98" t="e">
        <f>_xll.qlInterestRateIndexMaturity($AT$1,AP1128,Trigger)</f>
        <v>#VALUE!</v>
      </c>
      <c r="AR1128" s="242" t="e">
        <f>_xll.qlIndexFixing($AT$1,AO1128,TRUE,_xll.ohTrigger(Trigger,Trigger1M))</f>
        <v>#VALUE!</v>
      </c>
      <c r="AS1128" s="242" t="e">
        <f>IFERROR(_xll.qlIndexFixing($AT$2,AO1128,TRUE,_xll.ohTrigger(Trigger,Trigger1M)),#N/A)</f>
        <v>#N/A</v>
      </c>
    </row>
    <row r="1129" spans="40:45" x14ac:dyDescent="0.2">
      <c r="AN1129" s="99" t="s">
        <v>83</v>
      </c>
      <c r="AO1129" s="98" t="e">
        <f>_xll.qlInterestRateIndexFixingDate($AT$1,AP1129,Trigger)</f>
        <v>#VALUE!</v>
      </c>
      <c r="AP1129" s="98">
        <f>_xll.qlCalendarAdvance(Calendar,AP1128,AN1129,"f",,Trigger)</f>
        <v>47303</v>
      </c>
      <c r="AQ1129" s="98" t="e">
        <f>_xll.qlInterestRateIndexMaturity($AT$1,AP1129,Trigger)</f>
        <v>#VALUE!</v>
      </c>
      <c r="AR1129" s="242" t="e">
        <f>_xll.qlIndexFixing($AT$1,AO1129,TRUE,_xll.ohTrigger(Trigger,Trigger1M))</f>
        <v>#VALUE!</v>
      </c>
      <c r="AS1129" s="242" t="e">
        <f>IFERROR(_xll.qlIndexFixing($AT$2,AO1129,TRUE,_xll.ohTrigger(Trigger,Trigger1M)),#N/A)</f>
        <v>#N/A</v>
      </c>
    </row>
    <row r="1130" spans="40:45" x14ac:dyDescent="0.2">
      <c r="AN1130" s="99" t="s">
        <v>83</v>
      </c>
      <c r="AO1130" s="98" t="e">
        <f>_xll.qlInterestRateIndexFixingDate($AT$1,AP1130,Trigger)</f>
        <v>#VALUE!</v>
      </c>
      <c r="AP1130" s="98">
        <f>_xll.qlCalendarAdvance(Calendar,AP1129,AN1130,"f",,Trigger)</f>
        <v>47310</v>
      </c>
      <c r="AQ1130" s="98" t="e">
        <f>_xll.qlInterestRateIndexMaturity($AT$1,AP1130,Trigger)</f>
        <v>#VALUE!</v>
      </c>
      <c r="AR1130" s="242" t="e">
        <f>_xll.qlIndexFixing($AT$1,AO1130,TRUE,_xll.ohTrigger(Trigger,Trigger1M))</f>
        <v>#VALUE!</v>
      </c>
      <c r="AS1130" s="242" t="e">
        <f>IFERROR(_xll.qlIndexFixing($AT$2,AO1130,TRUE,_xll.ohTrigger(Trigger,Trigger1M)),#N/A)</f>
        <v>#N/A</v>
      </c>
    </row>
    <row r="1131" spans="40:45" x14ac:dyDescent="0.2">
      <c r="AN1131" s="99" t="s">
        <v>83</v>
      </c>
      <c r="AO1131" s="98" t="e">
        <f>_xll.qlInterestRateIndexFixingDate($AT$1,AP1131,Trigger)</f>
        <v>#VALUE!</v>
      </c>
      <c r="AP1131" s="98">
        <f>_xll.qlCalendarAdvance(Calendar,AP1130,AN1131,"f",,Trigger)</f>
        <v>47317</v>
      </c>
      <c r="AQ1131" s="98" t="e">
        <f>_xll.qlInterestRateIndexMaturity($AT$1,AP1131,Trigger)</f>
        <v>#VALUE!</v>
      </c>
      <c r="AR1131" s="242" t="e">
        <f>_xll.qlIndexFixing($AT$1,AO1131,TRUE,_xll.ohTrigger(Trigger,Trigger1M))</f>
        <v>#VALUE!</v>
      </c>
      <c r="AS1131" s="242" t="e">
        <f>IFERROR(_xll.qlIndexFixing($AT$2,AO1131,TRUE,_xll.ohTrigger(Trigger,Trigger1M)),#N/A)</f>
        <v>#N/A</v>
      </c>
    </row>
    <row r="1132" spans="40:45" x14ac:dyDescent="0.2">
      <c r="AN1132" s="99" t="s">
        <v>83</v>
      </c>
      <c r="AO1132" s="98" t="e">
        <f>_xll.qlInterestRateIndexFixingDate($AT$1,AP1132,Trigger)</f>
        <v>#VALUE!</v>
      </c>
      <c r="AP1132" s="98">
        <f>_xll.qlCalendarAdvance(Calendar,AP1131,AN1132,"f",,Trigger)</f>
        <v>47324</v>
      </c>
      <c r="AQ1132" s="98" t="e">
        <f>_xll.qlInterestRateIndexMaturity($AT$1,AP1132,Trigger)</f>
        <v>#VALUE!</v>
      </c>
      <c r="AR1132" s="242" t="e">
        <f>_xll.qlIndexFixing($AT$1,AO1132,TRUE,_xll.ohTrigger(Trigger,Trigger1M))</f>
        <v>#VALUE!</v>
      </c>
      <c r="AS1132" s="242" t="e">
        <f>IFERROR(_xll.qlIndexFixing($AT$2,AO1132,TRUE,_xll.ohTrigger(Trigger,Trigger1M)),#N/A)</f>
        <v>#N/A</v>
      </c>
    </row>
    <row r="1133" spans="40:45" x14ac:dyDescent="0.2">
      <c r="AN1133" s="99" t="s">
        <v>83</v>
      </c>
      <c r="AO1133" s="98" t="e">
        <f>_xll.qlInterestRateIndexFixingDate($AT$1,AP1133,Trigger)</f>
        <v>#VALUE!</v>
      </c>
      <c r="AP1133" s="98">
        <f>_xll.qlCalendarAdvance(Calendar,AP1132,AN1133,"f",,Trigger)</f>
        <v>47331</v>
      </c>
      <c r="AQ1133" s="98" t="e">
        <f>_xll.qlInterestRateIndexMaturity($AT$1,AP1133,Trigger)</f>
        <v>#VALUE!</v>
      </c>
      <c r="AR1133" s="242" t="e">
        <f>_xll.qlIndexFixing($AT$1,AO1133,TRUE,_xll.ohTrigger(Trigger,Trigger1M))</f>
        <v>#VALUE!</v>
      </c>
      <c r="AS1133" s="242" t="e">
        <f>IFERROR(_xll.qlIndexFixing($AT$2,AO1133,TRUE,_xll.ohTrigger(Trigger,Trigger1M)),#N/A)</f>
        <v>#N/A</v>
      </c>
    </row>
    <row r="1134" spans="40:45" x14ac:dyDescent="0.2">
      <c r="AN1134" s="99" t="s">
        <v>83</v>
      </c>
      <c r="AO1134" s="98" t="e">
        <f>_xll.qlInterestRateIndexFixingDate($AT$1,AP1134,Trigger)</f>
        <v>#VALUE!</v>
      </c>
      <c r="AP1134" s="98">
        <f>_xll.qlCalendarAdvance(Calendar,AP1133,AN1134,"f",,Trigger)</f>
        <v>47338</v>
      </c>
      <c r="AQ1134" s="98" t="e">
        <f>_xll.qlInterestRateIndexMaturity($AT$1,AP1134,Trigger)</f>
        <v>#VALUE!</v>
      </c>
      <c r="AR1134" s="242" t="e">
        <f>_xll.qlIndexFixing($AT$1,AO1134,TRUE,_xll.ohTrigger(Trigger,Trigger1M))</f>
        <v>#VALUE!</v>
      </c>
      <c r="AS1134" s="242" t="e">
        <f>IFERROR(_xll.qlIndexFixing($AT$2,AO1134,TRUE,_xll.ohTrigger(Trigger,Trigger1M)),#N/A)</f>
        <v>#N/A</v>
      </c>
    </row>
    <row r="1135" spans="40:45" x14ac:dyDescent="0.2">
      <c r="AN1135" s="99" t="s">
        <v>83</v>
      </c>
      <c r="AO1135" s="98" t="e">
        <f>_xll.qlInterestRateIndexFixingDate($AT$1,AP1135,Trigger)</f>
        <v>#VALUE!</v>
      </c>
      <c r="AP1135" s="98">
        <f>_xll.qlCalendarAdvance(Calendar,AP1134,AN1135,"f",,Trigger)</f>
        <v>47345</v>
      </c>
      <c r="AQ1135" s="98" t="e">
        <f>_xll.qlInterestRateIndexMaturity($AT$1,AP1135,Trigger)</f>
        <v>#VALUE!</v>
      </c>
      <c r="AR1135" s="242" t="e">
        <f>_xll.qlIndexFixing($AT$1,AO1135,TRUE,_xll.ohTrigger(Trigger,Trigger1M))</f>
        <v>#VALUE!</v>
      </c>
      <c r="AS1135" s="242" t="e">
        <f>IFERROR(_xll.qlIndexFixing($AT$2,AO1135,TRUE,_xll.ohTrigger(Trigger,Trigger1M)),#N/A)</f>
        <v>#N/A</v>
      </c>
    </row>
    <row r="1136" spans="40:45" x14ac:dyDescent="0.2">
      <c r="AN1136" s="99" t="s">
        <v>83</v>
      </c>
      <c r="AO1136" s="98" t="e">
        <f>_xll.qlInterestRateIndexFixingDate($AT$1,AP1136,Trigger)</f>
        <v>#VALUE!</v>
      </c>
      <c r="AP1136" s="98">
        <f>_xll.qlCalendarAdvance(Calendar,AP1135,AN1136,"f",,Trigger)</f>
        <v>47352</v>
      </c>
      <c r="AQ1136" s="98" t="e">
        <f>_xll.qlInterestRateIndexMaturity($AT$1,AP1136,Trigger)</f>
        <v>#VALUE!</v>
      </c>
      <c r="AR1136" s="242" t="e">
        <f>_xll.qlIndexFixing($AT$1,AO1136,TRUE,_xll.ohTrigger(Trigger,Trigger1M))</f>
        <v>#VALUE!</v>
      </c>
      <c r="AS1136" s="242" t="e">
        <f>IFERROR(_xll.qlIndexFixing($AT$2,AO1136,TRUE,_xll.ohTrigger(Trigger,Trigger1M)),#N/A)</f>
        <v>#N/A</v>
      </c>
    </row>
    <row r="1137" spans="40:45" x14ac:dyDescent="0.2">
      <c r="AN1137" s="99" t="s">
        <v>83</v>
      </c>
      <c r="AO1137" s="98" t="e">
        <f>_xll.qlInterestRateIndexFixingDate($AT$1,AP1137,Trigger)</f>
        <v>#VALUE!</v>
      </c>
      <c r="AP1137" s="98">
        <f>_xll.qlCalendarAdvance(Calendar,AP1136,AN1137,"f",,Trigger)</f>
        <v>47359</v>
      </c>
      <c r="AQ1137" s="98" t="e">
        <f>_xll.qlInterestRateIndexMaturity($AT$1,AP1137,Trigger)</f>
        <v>#VALUE!</v>
      </c>
      <c r="AR1137" s="242" t="e">
        <f>_xll.qlIndexFixing($AT$1,AO1137,TRUE,_xll.ohTrigger(Trigger,Trigger1M))</f>
        <v>#VALUE!</v>
      </c>
      <c r="AS1137" s="242" t="e">
        <f>IFERROR(_xll.qlIndexFixing($AT$2,AO1137,TRUE,_xll.ohTrigger(Trigger,Trigger1M)),#N/A)</f>
        <v>#N/A</v>
      </c>
    </row>
    <row r="1138" spans="40:45" x14ac:dyDescent="0.2">
      <c r="AN1138" s="99" t="s">
        <v>83</v>
      </c>
      <c r="AO1138" s="98" t="e">
        <f>_xll.qlInterestRateIndexFixingDate($AT$1,AP1138,Trigger)</f>
        <v>#VALUE!</v>
      </c>
      <c r="AP1138" s="98">
        <f>_xll.qlCalendarAdvance(Calendar,AP1137,AN1138,"f",,Trigger)</f>
        <v>47366</v>
      </c>
      <c r="AQ1138" s="98" t="e">
        <f>_xll.qlInterestRateIndexMaturity($AT$1,AP1138,Trigger)</f>
        <v>#VALUE!</v>
      </c>
      <c r="AR1138" s="242" t="e">
        <f>_xll.qlIndexFixing($AT$1,AO1138,TRUE,_xll.ohTrigger(Trigger,Trigger1M))</f>
        <v>#VALUE!</v>
      </c>
      <c r="AS1138" s="242" t="e">
        <f>IFERROR(_xll.qlIndexFixing($AT$2,AO1138,TRUE,_xll.ohTrigger(Trigger,Trigger1M)),#N/A)</f>
        <v>#N/A</v>
      </c>
    </row>
    <row r="1139" spans="40:45" x14ac:dyDescent="0.2">
      <c r="AN1139" s="99" t="s">
        <v>83</v>
      </c>
      <c r="AO1139" s="98" t="e">
        <f>_xll.qlInterestRateIndexFixingDate($AT$1,AP1139,Trigger)</f>
        <v>#VALUE!</v>
      </c>
      <c r="AP1139" s="98">
        <f>_xll.qlCalendarAdvance(Calendar,AP1138,AN1139,"f",,Trigger)</f>
        <v>47373</v>
      </c>
      <c r="AQ1139" s="98" t="e">
        <f>_xll.qlInterestRateIndexMaturity($AT$1,AP1139,Trigger)</f>
        <v>#VALUE!</v>
      </c>
      <c r="AR1139" s="242" t="e">
        <f>_xll.qlIndexFixing($AT$1,AO1139,TRUE,_xll.ohTrigger(Trigger,Trigger1M))</f>
        <v>#VALUE!</v>
      </c>
      <c r="AS1139" s="242" t="e">
        <f>IFERROR(_xll.qlIndexFixing($AT$2,AO1139,TRUE,_xll.ohTrigger(Trigger,Trigger1M)),#N/A)</f>
        <v>#N/A</v>
      </c>
    </row>
    <row r="1140" spans="40:45" x14ac:dyDescent="0.2">
      <c r="AN1140" s="99" t="s">
        <v>83</v>
      </c>
      <c r="AO1140" s="98" t="e">
        <f>_xll.qlInterestRateIndexFixingDate($AT$1,AP1140,Trigger)</f>
        <v>#VALUE!</v>
      </c>
      <c r="AP1140" s="98">
        <f>_xll.qlCalendarAdvance(Calendar,AP1139,AN1140,"f",,Trigger)</f>
        <v>47380</v>
      </c>
      <c r="AQ1140" s="98" t="e">
        <f>_xll.qlInterestRateIndexMaturity($AT$1,AP1140,Trigger)</f>
        <v>#VALUE!</v>
      </c>
      <c r="AR1140" s="242" t="e">
        <f>_xll.qlIndexFixing($AT$1,AO1140,TRUE,_xll.ohTrigger(Trigger,Trigger1M))</f>
        <v>#VALUE!</v>
      </c>
      <c r="AS1140" s="242" t="e">
        <f>IFERROR(_xll.qlIndexFixing($AT$2,AO1140,TRUE,_xll.ohTrigger(Trigger,Trigger1M)),#N/A)</f>
        <v>#N/A</v>
      </c>
    </row>
    <row r="1141" spans="40:45" x14ac:dyDescent="0.2">
      <c r="AN1141" s="99" t="s">
        <v>83</v>
      </c>
      <c r="AO1141" s="98" t="e">
        <f>_xll.qlInterestRateIndexFixingDate($AT$1,AP1141,Trigger)</f>
        <v>#VALUE!</v>
      </c>
      <c r="AP1141" s="98">
        <f>_xll.qlCalendarAdvance(Calendar,AP1140,AN1141,"f",,Trigger)</f>
        <v>47387</v>
      </c>
      <c r="AQ1141" s="98" t="e">
        <f>_xll.qlInterestRateIndexMaturity($AT$1,AP1141,Trigger)</f>
        <v>#VALUE!</v>
      </c>
      <c r="AR1141" s="242" t="e">
        <f>_xll.qlIndexFixing($AT$1,AO1141,TRUE,_xll.ohTrigger(Trigger,Trigger1M))</f>
        <v>#VALUE!</v>
      </c>
      <c r="AS1141" s="242" t="e">
        <f>IFERROR(_xll.qlIndexFixing($AT$2,AO1141,TRUE,_xll.ohTrigger(Trigger,Trigger1M)),#N/A)</f>
        <v>#N/A</v>
      </c>
    </row>
    <row r="1142" spans="40:45" x14ac:dyDescent="0.2">
      <c r="AN1142" s="99" t="s">
        <v>83</v>
      </c>
      <c r="AO1142" s="98" t="e">
        <f>_xll.qlInterestRateIndexFixingDate($AT$1,AP1142,Trigger)</f>
        <v>#VALUE!</v>
      </c>
      <c r="AP1142" s="98">
        <f>_xll.qlCalendarAdvance(Calendar,AP1141,AN1142,"f",,Trigger)</f>
        <v>47394</v>
      </c>
      <c r="AQ1142" s="98" t="e">
        <f>_xll.qlInterestRateIndexMaturity($AT$1,AP1142,Trigger)</f>
        <v>#VALUE!</v>
      </c>
      <c r="AR1142" s="242" t="e">
        <f>_xll.qlIndexFixing($AT$1,AO1142,TRUE,_xll.ohTrigger(Trigger,Trigger1M))</f>
        <v>#VALUE!</v>
      </c>
      <c r="AS1142" s="242" t="e">
        <f>IFERROR(_xll.qlIndexFixing($AT$2,AO1142,TRUE,_xll.ohTrigger(Trigger,Trigger1M)),#N/A)</f>
        <v>#N/A</v>
      </c>
    </row>
    <row r="1143" spans="40:45" x14ac:dyDescent="0.2">
      <c r="AN1143" s="99" t="s">
        <v>83</v>
      </c>
      <c r="AO1143" s="98" t="e">
        <f>_xll.qlInterestRateIndexFixingDate($AT$1,AP1143,Trigger)</f>
        <v>#VALUE!</v>
      </c>
      <c r="AP1143" s="98">
        <f>_xll.qlCalendarAdvance(Calendar,AP1142,AN1143,"f",,Trigger)</f>
        <v>47401</v>
      </c>
      <c r="AQ1143" s="98" t="e">
        <f>_xll.qlInterestRateIndexMaturity($AT$1,AP1143,Trigger)</f>
        <v>#VALUE!</v>
      </c>
      <c r="AR1143" s="242" t="e">
        <f>_xll.qlIndexFixing($AT$1,AO1143,TRUE,_xll.ohTrigger(Trigger,Trigger1M))</f>
        <v>#VALUE!</v>
      </c>
      <c r="AS1143" s="242" t="e">
        <f>IFERROR(_xll.qlIndexFixing($AT$2,AO1143,TRUE,_xll.ohTrigger(Trigger,Trigger1M)),#N/A)</f>
        <v>#N/A</v>
      </c>
    </row>
    <row r="1144" spans="40:45" x14ac:dyDescent="0.2">
      <c r="AN1144" s="99" t="s">
        <v>83</v>
      </c>
      <c r="AO1144" s="98" t="e">
        <f>_xll.qlInterestRateIndexFixingDate($AT$1,AP1144,Trigger)</f>
        <v>#VALUE!</v>
      </c>
      <c r="AP1144" s="98">
        <f>_xll.qlCalendarAdvance(Calendar,AP1143,AN1144,"f",,Trigger)</f>
        <v>47408</v>
      </c>
      <c r="AQ1144" s="98" t="e">
        <f>_xll.qlInterestRateIndexMaturity($AT$1,AP1144,Trigger)</f>
        <v>#VALUE!</v>
      </c>
      <c r="AR1144" s="242" t="e">
        <f>_xll.qlIndexFixing($AT$1,AO1144,TRUE,_xll.ohTrigger(Trigger,Trigger1M))</f>
        <v>#VALUE!</v>
      </c>
      <c r="AS1144" s="242" t="e">
        <f>IFERROR(_xll.qlIndexFixing($AT$2,AO1144,TRUE,_xll.ohTrigger(Trigger,Trigger1M)),#N/A)</f>
        <v>#N/A</v>
      </c>
    </row>
    <row r="1145" spans="40:45" x14ac:dyDescent="0.2">
      <c r="AN1145" s="99" t="s">
        <v>83</v>
      </c>
      <c r="AO1145" s="98" t="e">
        <f>_xll.qlInterestRateIndexFixingDate($AT$1,AP1145,Trigger)</f>
        <v>#VALUE!</v>
      </c>
      <c r="AP1145" s="98">
        <f>_xll.qlCalendarAdvance(Calendar,AP1144,AN1145,"f",,Trigger)</f>
        <v>47415</v>
      </c>
      <c r="AQ1145" s="98" t="e">
        <f>_xll.qlInterestRateIndexMaturity($AT$1,AP1145,Trigger)</f>
        <v>#VALUE!</v>
      </c>
      <c r="AR1145" s="242" t="e">
        <f>_xll.qlIndexFixing($AT$1,AO1145,TRUE,_xll.ohTrigger(Trigger,Trigger1M))</f>
        <v>#VALUE!</v>
      </c>
      <c r="AS1145" s="242" t="e">
        <f>IFERROR(_xll.qlIndexFixing($AT$2,AO1145,TRUE,_xll.ohTrigger(Trigger,Trigger1M)),#N/A)</f>
        <v>#N/A</v>
      </c>
    </row>
    <row r="1146" spans="40:45" x14ac:dyDescent="0.2">
      <c r="AN1146" s="99" t="s">
        <v>83</v>
      </c>
      <c r="AO1146" s="98" t="e">
        <f>_xll.qlInterestRateIndexFixingDate($AT$1,AP1146,Trigger)</f>
        <v>#VALUE!</v>
      </c>
      <c r="AP1146" s="98">
        <f>_xll.qlCalendarAdvance(Calendar,AP1145,AN1146,"f",,Trigger)</f>
        <v>47422</v>
      </c>
      <c r="AQ1146" s="98" t="e">
        <f>_xll.qlInterestRateIndexMaturity($AT$1,AP1146,Trigger)</f>
        <v>#VALUE!</v>
      </c>
      <c r="AR1146" s="242" t="e">
        <f>_xll.qlIndexFixing($AT$1,AO1146,TRUE,_xll.ohTrigger(Trigger,Trigger1M))</f>
        <v>#VALUE!</v>
      </c>
      <c r="AS1146" s="242" t="e">
        <f>IFERROR(_xll.qlIndexFixing($AT$2,AO1146,TRUE,_xll.ohTrigger(Trigger,Trigger1M)),#N/A)</f>
        <v>#N/A</v>
      </c>
    </row>
    <row r="1147" spans="40:45" x14ac:dyDescent="0.2">
      <c r="AN1147" s="99" t="s">
        <v>83</v>
      </c>
      <c r="AO1147" s="98" t="e">
        <f>_xll.qlInterestRateIndexFixingDate($AT$1,AP1147,Trigger)</f>
        <v>#VALUE!</v>
      </c>
      <c r="AP1147" s="98">
        <f>_xll.qlCalendarAdvance(Calendar,AP1146,AN1147,"f",,Trigger)</f>
        <v>47429</v>
      </c>
      <c r="AQ1147" s="98" t="e">
        <f>_xll.qlInterestRateIndexMaturity($AT$1,AP1147,Trigger)</f>
        <v>#VALUE!</v>
      </c>
      <c r="AR1147" s="242" t="e">
        <f>_xll.qlIndexFixing($AT$1,AO1147,TRUE,_xll.ohTrigger(Trigger,Trigger1M))</f>
        <v>#VALUE!</v>
      </c>
      <c r="AS1147" s="242" t="e">
        <f>IFERROR(_xll.qlIndexFixing($AT$2,AO1147,TRUE,_xll.ohTrigger(Trigger,Trigger1M)),#N/A)</f>
        <v>#N/A</v>
      </c>
    </row>
    <row r="1148" spans="40:45" x14ac:dyDescent="0.2">
      <c r="AN1148" s="99" t="s">
        <v>83</v>
      </c>
      <c r="AO1148" s="98" t="e">
        <f>_xll.qlInterestRateIndexFixingDate($AT$1,AP1148,Trigger)</f>
        <v>#VALUE!</v>
      </c>
      <c r="AP1148" s="98">
        <f>_xll.qlCalendarAdvance(Calendar,AP1147,AN1148,"f",,Trigger)</f>
        <v>47436</v>
      </c>
      <c r="AQ1148" s="98" t="e">
        <f>_xll.qlInterestRateIndexMaturity($AT$1,AP1148,Trigger)</f>
        <v>#VALUE!</v>
      </c>
      <c r="AR1148" s="242" t="e">
        <f>_xll.qlIndexFixing($AT$1,AO1148,TRUE,_xll.ohTrigger(Trigger,Trigger1M))</f>
        <v>#VALUE!</v>
      </c>
      <c r="AS1148" s="242" t="e">
        <f>IFERROR(_xll.qlIndexFixing($AT$2,AO1148,TRUE,_xll.ohTrigger(Trigger,Trigger1M)),#N/A)</f>
        <v>#N/A</v>
      </c>
    </row>
    <row r="1149" spans="40:45" x14ac:dyDescent="0.2">
      <c r="AN1149" s="99" t="s">
        <v>83</v>
      </c>
      <c r="AO1149" s="98" t="e">
        <f>_xll.qlInterestRateIndexFixingDate($AT$1,AP1149,Trigger)</f>
        <v>#VALUE!</v>
      </c>
      <c r="AP1149" s="98">
        <f>_xll.qlCalendarAdvance(Calendar,AP1148,AN1149,"f",,Trigger)</f>
        <v>47443</v>
      </c>
      <c r="AQ1149" s="98" t="e">
        <f>_xll.qlInterestRateIndexMaturity($AT$1,AP1149,Trigger)</f>
        <v>#VALUE!</v>
      </c>
      <c r="AR1149" s="242" t="e">
        <f>_xll.qlIndexFixing($AT$1,AO1149,TRUE,_xll.ohTrigger(Trigger,Trigger1M))</f>
        <v>#VALUE!</v>
      </c>
      <c r="AS1149" s="242" t="e">
        <f>IFERROR(_xll.qlIndexFixing($AT$2,AO1149,TRUE,_xll.ohTrigger(Trigger,Trigger1M)),#N/A)</f>
        <v>#N/A</v>
      </c>
    </row>
    <row r="1150" spans="40:45" x14ac:dyDescent="0.2">
      <c r="AN1150" s="99" t="s">
        <v>83</v>
      </c>
      <c r="AO1150" s="98" t="e">
        <f>_xll.qlInterestRateIndexFixingDate($AT$1,AP1150,Trigger)</f>
        <v>#VALUE!</v>
      </c>
      <c r="AP1150" s="98">
        <f>_xll.qlCalendarAdvance(Calendar,AP1149,AN1150,"f",,Trigger)</f>
        <v>47450</v>
      </c>
      <c r="AQ1150" s="98" t="e">
        <f>_xll.qlInterestRateIndexMaturity($AT$1,AP1150,Trigger)</f>
        <v>#VALUE!</v>
      </c>
      <c r="AR1150" s="242" t="e">
        <f>_xll.qlIndexFixing($AT$1,AO1150,TRUE,_xll.ohTrigger(Trigger,Trigger1M))</f>
        <v>#VALUE!</v>
      </c>
      <c r="AS1150" s="242" t="e">
        <f>IFERROR(_xll.qlIndexFixing($AT$2,AO1150,TRUE,_xll.ohTrigger(Trigger,Trigger1M)),#N/A)</f>
        <v>#N/A</v>
      </c>
    </row>
    <row r="1151" spans="40:45" x14ac:dyDescent="0.2">
      <c r="AN1151" s="99" t="s">
        <v>83</v>
      </c>
      <c r="AO1151" s="98" t="e">
        <f>_xll.qlInterestRateIndexFixingDate($AT$1,AP1151,Trigger)</f>
        <v>#VALUE!</v>
      </c>
      <c r="AP1151" s="98">
        <f>_xll.qlCalendarAdvance(Calendar,AP1150,AN1151,"f",,Trigger)</f>
        <v>47457</v>
      </c>
      <c r="AQ1151" s="98" t="e">
        <f>_xll.qlInterestRateIndexMaturity($AT$1,AP1151,Trigger)</f>
        <v>#VALUE!</v>
      </c>
      <c r="AR1151" s="242" t="e">
        <f>_xll.qlIndexFixing($AT$1,AO1151,TRUE,_xll.ohTrigger(Trigger,Trigger1M))</f>
        <v>#VALUE!</v>
      </c>
      <c r="AS1151" s="242" t="e">
        <f>IFERROR(_xll.qlIndexFixing($AT$2,AO1151,TRUE,_xll.ohTrigger(Trigger,Trigger1M)),#N/A)</f>
        <v>#N/A</v>
      </c>
    </row>
    <row r="1152" spans="40:45" x14ac:dyDescent="0.2">
      <c r="AN1152" s="99" t="s">
        <v>83</v>
      </c>
      <c r="AO1152" s="98" t="e">
        <f>_xll.qlInterestRateIndexFixingDate($AT$1,AP1152,Trigger)</f>
        <v>#VALUE!</v>
      </c>
      <c r="AP1152" s="98">
        <f>_xll.qlCalendarAdvance(Calendar,AP1151,AN1152,"f",,Trigger)</f>
        <v>47464</v>
      </c>
      <c r="AQ1152" s="98" t="e">
        <f>_xll.qlInterestRateIndexMaturity($AT$1,AP1152,Trigger)</f>
        <v>#VALUE!</v>
      </c>
      <c r="AR1152" s="242" t="e">
        <f>_xll.qlIndexFixing($AT$1,AO1152,TRUE,_xll.ohTrigger(Trigger,Trigger1M))</f>
        <v>#VALUE!</v>
      </c>
      <c r="AS1152" s="242" t="e">
        <f>IFERROR(_xll.qlIndexFixing($AT$2,AO1152,TRUE,_xll.ohTrigger(Trigger,Trigger1M)),#N/A)</f>
        <v>#N/A</v>
      </c>
    </row>
    <row r="1153" spans="40:45" x14ac:dyDescent="0.2">
      <c r="AN1153" s="99" t="s">
        <v>83</v>
      </c>
      <c r="AO1153" s="98" t="e">
        <f>_xll.qlInterestRateIndexFixingDate($AT$1,AP1153,Trigger)</f>
        <v>#VALUE!</v>
      </c>
      <c r="AP1153" s="98">
        <f>_xll.qlCalendarAdvance(Calendar,AP1152,AN1153,"f",,Trigger)</f>
        <v>47471</v>
      </c>
      <c r="AQ1153" s="98" t="e">
        <f>_xll.qlInterestRateIndexMaturity($AT$1,AP1153,Trigger)</f>
        <v>#VALUE!</v>
      </c>
      <c r="AR1153" s="242" t="e">
        <f>_xll.qlIndexFixing($AT$1,AO1153,TRUE,_xll.ohTrigger(Trigger,Trigger1M))</f>
        <v>#VALUE!</v>
      </c>
      <c r="AS1153" s="242" t="e">
        <f>IFERROR(_xll.qlIndexFixing($AT$2,AO1153,TRUE,_xll.ohTrigger(Trigger,Trigger1M)),#N/A)</f>
        <v>#N/A</v>
      </c>
    </row>
    <row r="1154" spans="40:45" x14ac:dyDescent="0.2">
      <c r="AN1154" s="99" t="s">
        <v>83</v>
      </c>
      <c r="AO1154" s="98" t="e">
        <f>_xll.qlInterestRateIndexFixingDate($AT$1,AP1154,Trigger)</f>
        <v>#VALUE!</v>
      </c>
      <c r="AP1154" s="98">
        <f>_xll.qlCalendarAdvance(Calendar,AP1153,AN1154,"f",,Trigger)</f>
        <v>47479</v>
      </c>
      <c r="AQ1154" s="98" t="e">
        <f>_xll.qlInterestRateIndexMaturity($AT$1,AP1154,Trigger)</f>
        <v>#VALUE!</v>
      </c>
      <c r="AR1154" s="242" t="e">
        <f>_xll.qlIndexFixing($AT$1,AO1154,TRUE,_xll.ohTrigger(Trigger,Trigger1M))</f>
        <v>#VALUE!</v>
      </c>
      <c r="AS1154" s="242" t="e">
        <f>IFERROR(_xll.qlIndexFixing($AT$2,AO1154,TRUE,_xll.ohTrigger(Trigger,Trigger1M)),#N/A)</f>
        <v>#N/A</v>
      </c>
    </row>
    <row r="1155" spans="40:45" x14ac:dyDescent="0.2">
      <c r="AN1155" s="99" t="s">
        <v>83</v>
      </c>
      <c r="AO1155" s="98" t="e">
        <f>_xll.qlInterestRateIndexFixingDate($AT$1,AP1155,Trigger)</f>
        <v>#VALUE!</v>
      </c>
      <c r="AP1155" s="98">
        <f>_xll.qlCalendarAdvance(Calendar,AP1154,AN1155,"f",,Trigger)</f>
        <v>47486</v>
      </c>
      <c r="AQ1155" s="98" t="e">
        <f>_xll.qlInterestRateIndexMaturity($AT$1,AP1155,Trigger)</f>
        <v>#VALUE!</v>
      </c>
      <c r="AR1155" s="242" t="e">
        <f>_xll.qlIndexFixing($AT$1,AO1155,TRUE,_xll.ohTrigger(Trigger,Trigger1M))</f>
        <v>#VALUE!</v>
      </c>
      <c r="AS1155" s="242" t="e">
        <f>IFERROR(_xll.qlIndexFixing($AT$2,AO1155,TRUE,_xll.ohTrigger(Trigger,Trigger1M)),#N/A)</f>
        <v>#N/A</v>
      </c>
    </row>
    <row r="1156" spans="40:45" x14ac:dyDescent="0.2">
      <c r="AN1156" s="99" t="s">
        <v>83</v>
      </c>
      <c r="AO1156" s="98" t="e">
        <f>_xll.qlInterestRateIndexFixingDate($AT$1,AP1156,Trigger)</f>
        <v>#VALUE!</v>
      </c>
      <c r="AP1156" s="98">
        <f>_xll.qlCalendarAdvance(Calendar,AP1155,AN1156,"f",,Trigger)</f>
        <v>47493</v>
      </c>
      <c r="AQ1156" s="98" t="e">
        <f>_xll.qlInterestRateIndexMaturity($AT$1,AP1156,Trigger)</f>
        <v>#VALUE!</v>
      </c>
      <c r="AR1156" s="242" t="e">
        <f>_xll.qlIndexFixing($AT$1,AO1156,TRUE,_xll.ohTrigger(Trigger,Trigger1M))</f>
        <v>#VALUE!</v>
      </c>
      <c r="AS1156" s="242" t="e">
        <f>IFERROR(_xll.qlIndexFixing($AT$2,AO1156,TRUE,_xll.ohTrigger(Trigger,Trigger1M)),#N/A)</f>
        <v>#N/A</v>
      </c>
    </row>
    <row r="1157" spans="40:45" x14ac:dyDescent="0.2">
      <c r="AN1157" s="99" t="s">
        <v>83</v>
      </c>
      <c r="AO1157" s="98" t="e">
        <f>_xll.qlInterestRateIndexFixingDate($AT$1,AP1157,Trigger)</f>
        <v>#VALUE!</v>
      </c>
      <c r="AP1157" s="98">
        <f>_xll.qlCalendarAdvance(Calendar,AP1156,AN1157,"f",,Trigger)</f>
        <v>47500</v>
      </c>
      <c r="AQ1157" s="98" t="e">
        <f>_xll.qlInterestRateIndexMaturity($AT$1,AP1157,Trigger)</f>
        <v>#VALUE!</v>
      </c>
      <c r="AR1157" s="242" t="e">
        <f>_xll.qlIndexFixing($AT$1,AO1157,TRUE,_xll.ohTrigger(Trigger,Trigger1M))</f>
        <v>#VALUE!</v>
      </c>
      <c r="AS1157" s="242" t="e">
        <f>IFERROR(_xll.qlIndexFixing($AT$2,AO1157,TRUE,_xll.ohTrigger(Trigger,Trigger1M)),#N/A)</f>
        <v>#N/A</v>
      </c>
    </row>
    <row r="1158" spans="40:45" x14ac:dyDescent="0.2">
      <c r="AN1158" s="99" t="s">
        <v>83</v>
      </c>
      <c r="AO1158" s="98" t="e">
        <f>_xll.qlInterestRateIndexFixingDate($AT$1,AP1158,Trigger)</f>
        <v>#VALUE!</v>
      </c>
      <c r="AP1158" s="98">
        <f>_xll.qlCalendarAdvance(Calendar,AP1157,AN1158,"f",,Trigger)</f>
        <v>47507</v>
      </c>
      <c r="AQ1158" s="98" t="e">
        <f>_xll.qlInterestRateIndexMaturity($AT$1,AP1158,Trigger)</f>
        <v>#VALUE!</v>
      </c>
      <c r="AR1158" s="242" t="e">
        <f>_xll.qlIndexFixing($AT$1,AO1158,TRUE,_xll.ohTrigger(Trigger,Trigger1M))</f>
        <v>#VALUE!</v>
      </c>
      <c r="AS1158" s="242" t="e">
        <f>IFERROR(_xll.qlIndexFixing($AT$2,AO1158,TRUE,_xll.ohTrigger(Trigger,Trigger1M)),#N/A)</f>
        <v>#N/A</v>
      </c>
    </row>
    <row r="1159" spans="40:45" x14ac:dyDescent="0.2">
      <c r="AN1159" s="99" t="s">
        <v>83</v>
      </c>
      <c r="AO1159" s="98" t="e">
        <f>_xll.qlInterestRateIndexFixingDate($AT$1,AP1159,Trigger)</f>
        <v>#VALUE!</v>
      </c>
      <c r="AP1159" s="98">
        <f>_xll.qlCalendarAdvance(Calendar,AP1158,AN1159,"f",,Trigger)</f>
        <v>47514</v>
      </c>
      <c r="AQ1159" s="98" t="e">
        <f>_xll.qlInterestRateIndexMaturity($AT$1,AP1159,Trigger)</f>
        <v>#VALUE!</v>
      </c>
      <c r="AR1159" s="242" t="e">
        <f>_xll.qlIndexFixing($AT$1,AO1159,TRUE,_xll.ohTrigger(Trigger,Trigger1M))</f>
        <v>#VALUE!</v>
      </c>
      <c r="AS1159" s="242" t="e">
        <f>IFERROR(_xll.qlIndexFixing($AT$2,AO1159,TRUE,_xll.ohTrigger(Trigger,Trigger1M)),#N/A)</f>
        <v>#N/A</v>
      </c>
    </row>
    <row r="1160" spans="40:45" x14ac:dyDescent="0.2">
      <c r="AN1160" s="99" t="s">
        <v>83</v>
      </c>
      <c r="AO1160" s="98" t="e">
        <f>_xll.qlInterestRateIndexFixingDate($AT$1,AP1160,Trigger)</f>
        <v>#VALUE!</v>
      </c>
      <c r="AP1160" s="98">
        <f>_xll.qlCalendarAdvance(Calendar,AP1159,AN1160,"f",,Trigger)</f>
        <v>47521</v>
      </c>
      <c r="AQ1160" s="98" t="e">
        <f>_xll.qlInterestRateIndexMaturity($AT$1,AP1160,Trigger)</f>
        <v>#VALUE!</v>
      </c>
      <c r="AR1160" s="242" t="e">
        <f>_xll.qlIndexFixing($AT$1,AO1160,TRUE,_xll.ohTrigger(Trigger,Trigger1M))</f>
        <v>#VALUE!</v>
      </c>
      <c r="AS1160" s="242" t="e">
        <f>IFERROR(_xll.qlIndexFixing($AT$2,AO1160,TRUE,_xll.ohTrigger(Trigger,Trigger1M)),#N/A)</f>
        <v>#N/A</v>
      </c>
    </row>
    <row r="1161" spans="40:45" x14ac:dyDescent="0.2">
      <c r="AN1161" s="99" t="s">
        <v>83</v>
      </c>
      <c r="AO1161" s="98" t="e">
        <f>_xll.qlInterestRateIndexFixingDate($AT$1,AP1161,Trigger)</f>
        <v>#VALUE!</v>
      </c>
      <c r="AP1161" s="98">
        <f>_xll.qlCalendarAdvance(Calendar,AP1160,AN1161,"f",,Trigger)</f>
        <v>47528</v>
      </c>
      <c r="AQ1161" s="98" t="e">
        <f>_xll.qlInterestRateIndexMaturity($AT$1,AP1161,Trigger)</f>
        <v>#VALUE!</v>
      </c>
      <c r="AR1161" s="242" t="e">
        <f>_xll.qlIndexFixing($AT$1,AO1161,TRUE,_xll.ohTrigger(Trigger,Trigger1M))</f>
        <v>#VALUE!</v>
      </c>
      <c r="AS1161" s="242" t="e">
        <f>IFERROR(_xll.qlIndexFixing($AT$2,AO1161,TRUE,_xll.ohTrigger(Trigger,Trigger1M)),#N/A)</f>
        <v>#N/A</v>
      </c>
    </row>
    <row r="1162" spans="40:45" x14ac:dyDescent="0.2">
      <c r="AN1162" s="99" t="s">
        <v>83</v>
      </c>
      <c r="AO1162" s="98" t="e">
        <f>_xll.qlInterestRateIndexFixingDate($AT$1,AP1162,Trigger)</f>
        <v>#VALUE!</v>
      </c>
      <c r="AP1162" s="98">
        <f>_xll.qlCalendarAdvance(Calendar,AP1161,AN1162,"f",,Trigger)</f>
        <v>47535</v>
      </c>
      <c r="AQ1162" s="98" t="e">
        <f>_xll.qlInterestRateIndexMaturity($AT$1,AP1162,Trigger)</f>
        <v>#VALUE!</v>
      </c>
      <c r="AR1162" s="242" t="e">
        <f>_xll.qlIndexFixing($AT$1,AO1162,TRUE,_xll.ohTrigger(Trigger,Trigger1M))</f>
        <v>#VALUE!</v>
      </c>
      <c r="AS1162" s="242" t="e">
        <f>IFERROR(_xll.qlIndexFixing($AT$2,AO1162,TRUE,_xll.ohTrigger(Trigger,Trigger1M)),#N/A)</f>
        <v>#N/A</v>
      </c>
    </row>
    <row r="1163" spans="40:45" x14ac:dyDescent="0.2">
      <c r="AN1163" s="99" t="s">
        <v>83</v>
      </c>
      <c r="AO1163" s="98" t="e">
        <f>_xll.qlInterestRateIndexFixingDate($AT$1,AP1163,Trigger)</f>
        <v>#VALUE!</v>
      </c>
      <c r="AP1163" s="98">
        <f>_xll.qlCalendarAdvance(Calendar,AP1162,AN1163,"f",,Trigger)</f>
        <v>47542</v>
      </c>
      <c r="AQ1163" s="98" t="e">
        <f>_xll.qlInterestRateIndexMaturity($AT$1,AP1163,Trigger)</f>
        <v>#VALUE!</v>
      </c>
      <c r="AR1163" s="242" t="e">
        <f>_xll.qlIndexFixing($AT$1,AO1163,TRUE,_xll.ohTrigger(Trigger,Trigger1M))</f>
        <v>#VALUE!</v>
      </c>
      <c r="AS1163" s="242" t="e">
        <f>IFERROR(_xll.qlIndexFixing($AT$2,AO1163,TRUE,_xll.ohTrigger(Trigger,Trigger1M)),#N/A)</f>
        <v>#N/A</v>
      </c>
    </row>
    <row r="1164" spans="40:45" x14ac:dyDescent="0.2">
      <c r="AN1164" s="99" t="s">
        <v>83</v>
      </c>
      <c r="AO1164" s="98" t="e">
        <f>_xll.qlInterestRateIndexFixingDate($AT$1,AP1164,Trigger)</f>
        <v>#VALUE!</v>
      </c>
      <c r="AP1164" s="98">
        <f>_xll.qlCalendarAdvance(Calendar,AP1163,AN1164,"f",,Trigger)</f>
        <v>47549</v>
      </c>
      <c r="AQ1164" s="98" t="e">
        <f>_xll.qlInterestRateIndexMaturity($AT$1,AP1164,Trigger)</f>
        <v>#VALUE!</v>
      </c>
      <c r="AR1164" s="242" t="e">
        <f>_xll.qlIndexFixing($AT$1,AO1164,TRUE,_xll.ohTrigger(Trigger,Trigger1M))</f>
        <v>#VALUE!</v>
      </c>
      <c r="AS1164" s="242" t="e">
        <f>IFERROR(_xll.qlIndexFixing($AT$2,AO1164,TRUE,_xll.ohTrigger(Trigger,Trigger1M)),#N/A)</f>
        <v>#N/A</v>
      </c>
    </row>
    <row r="1165" spans="40:45" x14ac:dyDescent="0.2">
      <c r="AN1165" s="99" t="s">
        <v>83</v>
      </c>
      <c r="AO1165" s="98" t="e">
        <f>_xll.qlInterestRateIndexFixingDate($AT$1,AP1165,Trigger)</f>
        <v>#VALUE!</v>
      </c>
      <c r="AP1165" s="98">
        <f>_xll.qlCalendarAdvance(Calendar,AP1164,AN1165,"f",,Trigger)</f>
        <v>47556</v>
      </c>
      <c r="AQ1165" s="98" t="e">
        <f>_xll.qlInterestRateIndexMaturity($AT$1,AP1165,Trigger)</f>
        <v>#VALUE!</v>
      </c>
      <c r="AR1165" s="242" t="e">
        <f>_xll.qlIndexFixing($AT$1,AO1165,TRUE,_xll.ohTrigger(Trigger,Trigger1M))</f>
        <v>#VALUE!</v>
      </c>
      <c r="AS1165" s="242" t="e">
        <f>IFERROR(_xll.qlIndexFixing($AT$2,AO1165,TRUE,_xll.ohTrigger(Trigger,Trigger1M)),#N/A)</f>
        <v>#N/A</v>
      </c>
    </row>
    <row r="1166" spans="40:45" x14ac:dyDescent="0.2">
      <c r="AN1166" s="99" t="s">
        <v>83</v>
      </c>
      <c r="AO1166" s="98" t="e">
        <f>_xll.qlInterestRateIndexFixingDate($AT$1,AP1166,Trigger)</f>
        <v>#VALUE!</v>
      </c>
      <c r="AP1166" s="98">
        <f>_xll.qlCalendarAdvance(Calendar,AP1165,AN1166,"f",,Trigger)</f>
        <v>47563</v>
      </c>
      <c r="AQ1166" s="98" t="e">
        <f>_xll.qlInterestRateIndexMaturity($AT$1,AP1166,Trigger)</f>
        <v>#VALUE!</v>
      </c>
      <c r="AR1166" s="242" t="e">
        <f>_xll.qlIndexFixing($AT$1,AO1166,TRUE,_xll.ohTrigger(Trigger,Trigger1M))</f>
        <v>#VALUE!</v>
      </c>
      <c r="AS1166" s="242" t="e">
        <f>IFERROR(_xll.qlIndexFixing($AT$2,AO1166,TRUE,_xll.ohTrigger(Trigger,Trigger1M)),#N/A)</f>
        <v>#N/A</v>
      </c>
    </row>
    <row r="1167" spans="40:45" x14ac:dyDescent="0.2">
      <c r="AN1167" s="99" t="s">
        <v>83</v>
      </c>
      <c r="AO1167" s="98" t="e">
        <f>_xll.qlInterestRateIndexFixingDate($AT$1,AP1167,Trigger)</f>
        <v>#VALUE!</v>
      </c>
      <c r="AP1167" s="98">
        <f>_xll.qlCalendarAdvance(Calendar,AP1166,AN1167,"f",,Trigger)</f>
        <v>47570</v>
      </c>
      <c r="AQ1167" s="98" t="e">
        <f>_xll.qlInterestRateIndexMaturity($AT$1,AP1167,Trigger)</f>
        <v>#VALUE!</v>
      </c>
      <c r="AR1167" s="242" t="e">
        <f>_xll.qlIndexFixing($AT$1,AO1167,TRUE,_xll.ohTrigger(Trigger,Trigger1M))</f>
        <v>#VALUE!</v>
      </c>
      <c r="AS1167" s="242" t="e">
        <f>IFERROR(_xll.qlIndexFixing($AT$2,AO1167,TRUE,_xll.ohTrigger(Trigger,Trigger1M)),#N/A)</f>
        <v>#N/A</v>
      </c>
    </row>
    <row r="1168" spans="40:45" x14ac:dyDescent="0.2">
      <c r="AN1168" s="99" t="s">
        <v>83</v>
      </c>
      <c r="AO1168" s="98" t="e">
        <f>_xll.qlInterestRateIndexFixingDate($AT$1,AP1168,Trigger)</f>
        <v>#VALUE!</v>
      </c>
      <c r="AP1168" s="98">
        <f>_xll.qlCalendarAdvance(Calendar,AP1167,AN1168,"f",,Trigger)</f>
        <v>47577</v>
      </c>
      <c r="AQ1168" s="98" t="e">
        <f>_xll.qlInterestRateIndexMaturity($AT$1,AP1168,Trigger)</f>
        <v>#VALUE!</v>
      </c>
      <c r="AR1168" s="242" t="e">
        <f>_xll.qlIndexFixing($AT$1,AO1168,TRUE,_xll.ohTrigger(Trigger,Trigger1M))</f>
        <v>#VALUE!</v>
      </c>
      <c r="AS1168" s="242" t="e">
        <f>IFERROR(_xll.qlIndexFixing($AT$2,AO1168,TRUE,_xll.ohTrigger(Trigger,Trigger1M)),#N/A)</f>
        <v>#N/A</v>
      </c>
    </row>
    <row r="1169" spans="40:45" x14ac:dyDescent="0.2">
      <c r="AN1169" s="99" t="s">
        <v>83</v>
      </c>
      <c r="AO1169" s="98" t="e">
        <f>_xll.qlInterestRateIndexFixingDate($AT$1,AP1169,Trigger)</f>
        <v>#VALUE!</v>
      </c>
      <c r="AP1169" s="98">
        <f>_xll.qlCalendarAdvance(Calendar,AP1168,AN1169,"f",,Trigger)</f>
        <v>47584</v>
      </c>
      <c r="AQ1169" s="98" t="e">
        <f>_xll.qlInterestRateIndexMaturity($AT$1,AP1169,Trigger)</f>
        <v>#VALUE!</v>
      </c>
      <c r="AR1169" s="242" t="e">
        <f>_xll.qlIndexFixing($AT$1,AO1169,TRUE,_xll.ohTrigger(Trigger,Trigger1M))</f>
        <v>#VALUE!</v>
      </c>
      <c r="AS1169" s="242" t="e">
        <f>IFERROR(_xll.qlIndexFixing($AT$2,AO1169,TRUE,_xll.ohTrigger(Trigger,Trigger1M)),#N/A)</f>
        <v>#N/A</v>
      </c>
    </row>
    <row r="1170" spans="40:45" x14ac:dyDescent="0.2">
      <c r="AN1170" s="99" t="s">
        <v>83</v>
      </c>
      <c r="AO1170" s="98" t="e">
        <f>_xll.qlInterestRateIndexFixingDate($AT$1,AP1170,Trigger)</f>
        <v>#VALUE!</v>
      </c>
      <c r="AP1170" s="98">
        <f>_xll.qlCalendarAdvance(Calendar,AP1169,AN1170,"f",,Trigger)</f>
        <v>47591</v>
      </c>
      <c r="AQ1170" s="98" t="e">
        <f>_xll.qlInterestRateIndexMaturity($AT$1,AP1170,Trigger)</f>
        <v>#VALUE!</v>
      </c>
      <c r="AR1170" s="242" t="e">
        <f>_xll.qlIndexFixing($AT$1,AO1170,TRUE,_xll.ohTrigger(Trigger,Trigger1M))</f>
        <v>#VALUE!</v>
      </c>
      <c r="AS1170" s="242" t="e">
        <f>IFERROR(_xll.qlIndexFixing($AT$2,AO1170,TRUE,_xll.ohTrigger(Trigger,Trigger1M)),#N/A)</f>
        <v>#N/A</v>
      </c>
    </row>
    <row r="1171" spans="40:45" x14ac:dyDescent="0.2">
      <c r="AN1171" s="99" t="s">
        <v>83</v>
      </c>
      <c r="AO1171" s="98" t="e">
        <f>_xll.qlInterestRateIndexFixingDate($AT$1,AP1171,Trigger)</f>
        <v>#VALUE!</v>
      </c>
      <c r="AP1171" s="98">
        <f>_xll.qlCalendarAdvance(Calendar,AP1170,AN1171,"f",,Trigger)</f>
        <v>47598</v>
      </c>
      <c r="AQ1171" s="98" t="e">
        <f>_xll.qlInterestRateIndexMaturity($AT$1,AP1171,Trigger)</f>
        <v>#VALUE!</v>
      </c>
      <c r="AR1171" s="242" t="e">
        <f>_xll.qlIndexFixing($AT$1,AO1171,TRUE,_xll.ohTrigger(Trigger,Trigger1M))</f>
        <v>#VALUE!</v>
      </c>
      <c r="AS1171" s="242" t="e">
        <f>IFERROR(_xll.qlIndexFixing($AT$2,AO1171,TRUE,_xll.ohTrigger(Trigger,Trigger1M)),#N/A)</f>
        <v>#N/A</v>
      </c>
    </row>
    <row r="1172" spans="40:45" x14ac:dyDescent="0.2">
      <c r="AN1172" s="99" t="s">
        <v>83</v>
      </c>
      <c r="AO1172" s="98" t="e">
        <f>_xll.qlInterestRateIndexFixingDate($AT$1,AP1172,Trigger)</f>
        <v>#VALUE!</v>
      </c>
      <c r="AP1172" s="98">
        <f>_xll.qlCalendarAdvance(Calendar,AP1171,AN1172,"f",,Trigger)</f>
        <v>47605</v>
      </c>
      <c r="AQ1172" s="98" t="e">
        <f>_xll.qlInterestRateIndexMaturity($AT$1,AP1172,Trigger)</f>
        <v>#VALUE!</v>
      </c>
      <c r="AR1172" s="242" t="e">
        <f>_xll.qlIndexFixing($AT$1,AO1172,TRUE,_xll.ohTrigger(Trigger,Trigger1M))</f>
        <v>#VALUE!</v>
      </c>
      <c r="AS1172" s="242" t="e">
        <f>IFERROR(_xll.qlIndexFixing($AT$2,AO1172,TRUE,_xll.ohTrigger(Trigger,Trigger1M)),#N/A)</f>
        <v>#N/A</v>
      </c>
    </row>
    <row r="1173" spans="40:45" x14ac:dyDescent="0.2">
      <c r="AN1173" s="99" t="s">
        <v>83</v>
      </c>
      <c r="AO1173" s="98" t="e">
        <f>_xll.qlInterestRateIndexFixingDate($AT$1,AP1173,Trigger)</f>
        <v>#VALUE!</v>
      </c>
      <c r="AP1173" s="98">
        <f>_xll.qlCalendarAdvance(Calendar,AP1172,AN1173,"f",,Trigger)</f>
        <v>47612</v>
      </c>
      <c r="AQ1173" s="98" t="e">
        <f>_xll.qlInterestRateIndexMaturity($AT$1,AP1173,Trigger)</f>
        <v>#VALUE!</v>
      </c>
      <c r="AR1173" s="242" t="e">
        <f>_xll.qlIndexFixing($AT$1,AO1173,TRUE,_xll.ohTrigger(Trigger,Trigger1M))</f>
        <v>#VALUE!</v>
      </c>
      <c r="AS1173" s="242" t="e">
        <f>IFERROR(_xll.qlIndexFixing($AT$2,AO1173,TRUE,_xll.ohTrigger(Trigger,Trigger1M)),#N/A)</f>
        <v>#N/A</v>
      </c>
    </row>
    <row r="1174" spans="40:45" x14ac:dyDescent="0.2">
      <c r="AN1174" s="99" t="s">
        <v>83</v>
      </c>
      <c r="AO1174" s="98" t="e">
        <f>_xll.qlInterestRateIndexFixingDate($AT$1,AP1174,Trigger)</f>
        <v>#VALUE!</v>
      </c>
      <c r="AP1174" s="98">
        <f>_xll.qlCalendarAdvance(Calendar,AP1173,AN1174,"f",,Trigger)</f>
        <v>47619</v>
      </c>
      <c r="AQ1174" s="98" t="e">
        <f>_xll.qlInterestRateIndexMaturity($AT$1,AP1174,Trigger)</f>
        <v>#VALUE!</v>
      </c>
      <c r="AR1174" s="242" t="e">
        <f>_xll.qlIndexFixing($AT$1,AO1174,TRUE,_xll.ohTrigger(Trigger,Trigger1M))</f>
        <v>#VALUE!</v>
      </c>
      <c r="AS1174" s="242" t="e">
        <f>IFERROR(_xll.qlIndexFixing($AT$2,AO1174,TRUE,_xll.ohTrigger(Trigger,Trigger1M)),#N/A)</f>
        <v>#N/A</v>
      </c>
    </row>
    <row r="1175" spans="40:45" x14ac:dyDescent="0.2">
      <c r="AN1175" s="99" t="s">
        <v>83</v>
      </c>
      <c r="AO1175" s="98" t="e">
        <f>_xll.qlInterestRateIndexFixingDate($AT$1,AP1175,Trigger)</f>
        <v>#VALUE!</v>
      </c>
      <c r="AP1175" s="98">
        <f>_xll.qlCalendarAdvance(Calendar,AP1174,AN1175,"f",,Trigger)</f>
        <v>47626</v>
      </c>
      <c r="AQ1175" s="98" t="e">
        <f>_xll.qlInterestRateIndexMaturity($AT$1,AP1175,Trigger)</f>
        <v>#VALUE!</v>
      </c>
      <c r="AR1175" s="242" t="e">
        <f>_xll.qlIndexFixing($AT$1,AO1175,TRUE,_xll.ohTrigger(Trigger,Trigger1M))</f>
        <v>#VALUE!</v>
      </c>
      <c r="AS1175" s="242" t="e">
        <f>IFERROR(_xll.qlIndexFixing($AT$2,AO1175,TRUE,_xll.ohTrigger(Trigger,Trigger1M)),#N/A)</f>
        <v>#N/A</v>
      </c>
    </row>
    <row r="1176" spans="40:45" x14ac:dyDescent="0.2">
      <c r="AN1176" s="99" t="s">
        <v>83</v>
      </c>
      <c r="AO1176" s="98" t="e">
        <f>_xll.qlInterestRateIndexFixingDate($AT$1,AP1176,Trigger)</f>
        <v>#VALUE!</v>
      </c>
      <c r="AP1176" s="98">
        <f>_xll.qlCalendarAdvance(Calendar,AP1175,AN1176,"f",,Trigger)</f>
        <v>47633</v>
      </c>
      <c r="AQ1176" s="98" t="e">
        <f>_xll.qlInterestRateIndexMaturity($AT$1,AP1176,Trigger)</f>
        <v>#VALUE!</v>
      </c>
      <c r="AR1176" s="242" t="e">
        <f>_xll.qlIndexFixing($AT$1,AO1176,TRUE,_xll.ohTrigger(Trigger,Trigger1M))</f>
        <v>#VALUE!</v>
      </c>
      <c r="AS1176" s="242" t="e">
        <f>IFERROR(_xll.qlIndexFixing($AT$2,AO1176,TRUE,_xll.ohTrigger(Trigger,Trigger1M)),#N/A)</f>
        <v>#N/A</v>
      </c>
    </row>
    <row r="1177" spans="40:45" x14ac:dyDescent="0.2">
      <c r="AN1177" s="99" t="s">
        <v>83</v>
      </c>
      <c r="AO1177" s="98" t="e">
        <f>_xll.qlInterestRateIndexFixingDate($AT$1,AP1177,Trigger)</f>
        <v>#VALUE!</v>
      </c>
      <c r="AP1177" s="98">
        <f>_xll.qlCalendarAdvance(Calendar,AP1176,AN1177,"f",,Trigger)</f>
        <v>47640</v>
      </c>
      <c r="AQ1177" s="98" t="e">
        <f>_xll.qlInterestRateIndexMaturity($AT$1,AP1177,Trigger)</f>
        <v>#VALUE!</v>
      </c>
      <c r="AR1177" s="242" t="e">
        <f>_xll.qlIndexFixing($AT$1,AO1177,TRUE,_xll.ohTrigger(Trigger,Trigger1M))</f>
        <v>#VALUE!</v>
      </c>
      <c r="AS1177" s="242" t="e">
        <f>IFERROR(_xll.qlIndexFixing($AT$2,AO1177,TRUE,_xll.ohTrigger(Trigger,Trigger1M)),#N/A)</f>
        <v>#N/A</v>
      </c>
    </row>
    <row r="1178" spans="40:45" x14ac:dyDescent="0.2">
      <c r="AN1178" s="99" t="s">
        <v>83</v>
      </c>
      <c r="AO1178" s="98" t="e">
        <f>_xll.qlInterestRateIndexFixingDate($AT$1,AP1178,Trigger)</f>
        <v>#VALUE!</v>
      </c>
      <c r="AP1178" s="98">
        <f>_xll.qlCalendarAdvance(Calendar,AP1177,AN1178,"f",,Trigger)</f>
        <v>47647</v>
      </c>
      <c r="AQ1178" s="98" t="e">
        <f>_xll.qlInterestRateIndexMaturity($AT$1,AP1178,Trigger)</f>
        <v>#VALUE!</v>
      </c>
      <c r="AR1178" s="242" t="e">
        <f>_xll.qlIndexFixing($AT$1,AO1178,TRUE,_xll.ohTrigger(Trigger,Trigger1M))</f>
        <v>#VALUE!</v>
      </c>
      <c r="AS1178" s="242" t="e">
        <f>IFERROR(_xll.qlIndexFixing($AT$2,AO1178,TRUE,_xll.ohTrigger(Trigger,Trigger1M)),#N/A)</f>
        <v>#N/A</v>
      </c>
    </row>
    <row r="1179" spans="40:45" x14ac:dyDescent="0.2">
      <c r="AN1179" s="99" t="s">
        <v>83</v>
      </c>
      <c r="AO1179" s="98" t="e">
        <f>_xll.qlInterestRateIndexFixingDate($AT$1,AP1179,Trigger)</f>
        <v>#VALUE!</v>
      </c>
      <c r="AP1179" s="98">
        <f>_xll.qlCalendarAdvance(Calendar,AP1178,AN1179,"f",,Trigger)</f>
        <v>47654</v>
      </c>
      <c r="AQ1179" s="98" t="e">
        <f>_xll.qlInterestRateIndexMaturity($AT$1,AP1179,Trigger)</f>
        <v>#VALUE!</v>
      </c>
      <c r="AR1179" s="242" t="e">
        <f>_xll.qlIndexFixing($AT$1,AO1179,TRUE,_xll.ohTrigger(Trigger,Trigger1M))</f>
        <v>#VALUE!</v>
      </c>
      <c r="AS1179" s="242" t="e">
        <f>IFERROR(_xll.qlIndexFixing($AT$2,AO1179,TRUE,_xll.ohTrigger(Trigger,Trigger1M)),#N/A)</f>
        <v>#N/A</v>
      </c>
    </row>
    <row r="1180" spans="40:45" x14ac:dyDescent="0.2">
      <c r="AN1180" s="99" t="s">
        <v>83</v>
      </c>
      <c r="AO1180" s="98" t="e">
        <f>_xll.qlInterestRateIndexFixingDate($AT$1,AP1180,Trigger)</f>
        <v>#VALUE!</v>
      </c>
      <c r="AP1180" s="98">
        <f>_xll.qlCalendarAdvance(Calendar,AP1179,AN1180,"f",,Trigger)</f>
        <v>47661</v>
      </c>
      <c r="AQ1180" s="98" t="e">
        <f>_xll.qlInterestRateIndexMaturity($AT$1,AP1180,Trigger)</f>
        <v>#VALUE!</v>
      </c>
      <c r="AR1180" s="242" t="e">
        <f>_xll.qlIndexFixing($AT$1,AO1180,TRUE,_xll.ohTrigger(Trigger,Trigger1M))</f>
        <v>#VALUE!</v>
      </c>
      <c r="AS1180" s="242" t="e">
        <f>IFERROR(_xll.qlIndexFixing($AT$2,AO1180,TRUE,_xll.ohTrigger(Trigger,Trigger1M)),#N/A)</f>
        <v>#N/A</v>
      </c>
    </row>
    <row r="1181" spans="40:45" x14ac:dyDescent="0.2">
      <c r="AN1181" s="99" t="s">
        <v>83</v>
      </c>
      <c r="AO1181" s="98" t="e">
        <f>_xll.qlInterestRateIndexFixingDate($AT$1,AP1181,Trigger)</f>
        <v>#VALUE!</v>
      </c>
      <c r="AP1181" s="98">
        <f>_xll.qlCalendarAdvance(Calendar,AP1180,AN1181,"f",,Trigger)</f>
        <v>47668</v>
      </c>
      <c r="AQ1181" s="98" t="e">
        <f>_xll.qlInterestRateIndexMaturity($AT$1,AP1181,Trigger)</f>
        <v>#VALUE!</v>
      </c>
      <c r="AR1181" s="242" t="e">
        <f>_xll.qlIndexFixing($AT$1,AO1181,TRUE,_xll.ohTrigger(Trigger,Trigger1M))</f>
        <v>#VALUE!</v>
      </c>
      <c r="AS1181" s="242" t="e">
        <f>IFERROR(_xll.qlIndexFixing($AT$2,AO1181,TRUE,_xll.ohTrigger(Trigger,Trigger1M)),#N/A)</f>
        <v>#N/A</v>
      </c>
    </row>
    <row r="1182" spans="40:45" x14ac:dyDescent="0.2">
      <c r="AN1182" s="99" t="s">
        <v>83</v>
      </c>
      <c r="AO1182" s="98" t="e">
        <f>_xll.qlInterestRateIndexFixingDate($AT$1,AP1182,Trigger)</f>
        <v>#VALUE!</v>
      </c>
      <c r="AP1182" s="98">
        <f>_xll.qlCalendarAdvance(Calendar,AP1181,AN1182,"f",,Trigger)</f>
        <v>47675</v>
      </c>
      <c r="AQ1182" s="98" t="e">
        <f>_xll.qlInterestRateIndexMaturity($AT$1,AP1182,Trigger)</f>
        <v>#VALUE!</v>
      </c>
      <c r="AR1182" s="242" t="e">
        <f>_xll.qlIndexFixing($AT$1,AO1182,TRUE,_xll.ohTrigger(Trigger,Trigger1M))</f>
        <v>#VALUE!</v>
      </c>
      <c r="AS1182" s="242" t="e">
        <f>IFERROR(_xll.qlIndexFixing($AT$2,AO1182,TRUE,_xll.ohTrigger(Trigger,Trigger1M)),#N/A)</f>
        <v>#N/A</v>
      </c>
    </row>
    <row r="1183" spans="40:45" x14ac:dyDescent="0.2">
      <c r="AN1183" s="99" t="s">
        <v>83</v>
      </c>
      <c r="AO1183" s="98" t="e">
        <f>_xll.qlInterestRateIndexFixingDate($AT$1,AP1183,Trigger)</f>
        <v>#VALUE!</v>
      </c>
      <c r="AP1183" s="98">
        <f>_xll.qlCalendarAdvance(Calendar,AP1182,AN1183,"f",,Trigger)</f>
        <v>47682</v>
      </c>
      <c r="AQ1183" s="98" t="e">
        <f>_xll.qlInterestRateIndexMaturity($AT$1,AP1183,Trigger)</f>
        <v>#VALUE!</v>
      </c>
      <c r="AR1183" s="242" t="e">
        <f>_xll.qlIndexFixing($AT$1,AO1183,TRUE,_xll.ohTrigger(Trigger,Trigger1M))</f>
        <v>#VALUE!</v>
      </c>
      <c r="AS1183" s="242" t="e">
        <f>IFERROR(_xll.qlIndexFixing($AT$2,AO1183,TRUE,_xll.ohTrigger(Trigger,Trigger1M)),#N/A)</f>
        <v>#N/A</v>
      </c>
    </row>
    <row r="1184" spans="40:45" x14ac:dyDescent="0.2">
      <c r="AN1184" s="99" t="s">
        <v>83</v>
      </c>
      <c r="AO1184" s="98" t="e">
        <f>_xll.qlInterestRateIndexFixingDate($AT$1,AP1184,Trigger)</f>
        <v>#VALUE!</v>
      </c>
      <c r="AP1184" s="98">
        <f>_xll.qlCalendarAdvance(Calendar,AP1183,AN1184,"f",,Trigger)</f>
        <v>47689</v>
      </c>
      <c r="AQ1184" s="98" t="e">
        <f>_xll.qlInterestRateIndexMaturity($AT$1,AP1184,Trigger)</f>
        <v>#VALUE!</v>
      </c>
      <c r="AR1184" s="242" t="e">
        <f>_xll.qlIndexFixing($AT$1,AO1184,TRUE,_xll.ohTrigger(Trigger,Trigger1M))</f>
        <v>#VALUE!</v>
      </c>
      <c r="AS1184" s="242" t="e">
        <f>IFERROR(_xll.qlIndexFixing($AT$2,AO1184,TRUE,_xll.ohTrigger(Trigger,Trigger1M)),#N/A)</f>
        <v>#N/A</v>
      </c>
    </row>
    <row r="1185" spans="40:45" x14ac:dyDescent="0.2">
      <c r="AN1185" s="99" t="s">
        <v>83</v>
      </c>
      <c r="AO1185" s="98" t="e">
        <f>_xll.qlInterestRateIndexFixingDate($AT$1,AP1185,Trigger)</f>
        <v>#VALUE!</v>
      </c>
      <c r="AP1185" s="98">
        <f>_xll.qlCalendarAdvance(Calendar,AP1184,AN1185,"f",,Trigger)</f>
        <v>47696</v>
      </c>
      <c r="AQ1185" s="98" t="e">
        <f>_xll.qlInterestRateIndexMaturity($AT$1,AP1185,Trigger)</f>
        <v>#VALUE!</v>
      </c>
      <c r="AR1185" s="242" t="e">
        <f>_xll.qlIndexFixing($AT$1,AO1185,TRUE,_xll.ohTrigger(Trigger,Trigger1M))</f>
        <v>#VALUE!</v>
      </c>
      <c r="AS1185" s="242" t="e">
        <f>IFERROR(_xll.qlIndexFixing($AT$2,AO1185,TRUE,_xll.ohTrigger(Trigger,Trigger1M)),#N/A)</f>
        <v>#N/A</v>
      </c>
    </row>
    <row r="1186" spans="40:45" x14ac:dyDescent="0.2">
      <c r="AN1186" s="99" t="s">
        <v>83</v>
      </c>
      <c r="AO1186" s="98" t="e">
        <f>_xll.qlInterestRateIndexFixingDate($AT$1,AP1186,Trigger)</f>
        <v>#VALUE!</v>
      </c>
      <c r="AP1186" s="98">
        <f>_xll.qlCalendarAdvance(Calendar,AP1185,AN1186,"f",,Trigger)</f>
        <v>47703</v>
      </c>
      <c r="AQ1186" s="98" t="e">
        <f>_xll.qlInterestRateIndexMaturity($AT$1,AP1186,Trigger)</f>
        <v>#VALUE!</v>
      </c>
      <c r="AR1186" s="242" t="e">
        <f>_xll.qlIndexFixing($AT$1,AO1186,TRUE,_xll.ohTrigger(Trigger,Trigger1M))</f>
        <v>#VALUE!</v>
      </c>
      <c r="AS1186" s="242" t="e">
        <f>IFERROR(_xll.qlIndexFixing($AT$2,AO1186,TRUE,_xll.ohTrigger(Trigger,Trigger1M)),#N/A)</f>
        <v>#N/A</v>
      </c>
    </row>
    <row r="1187" spans="40:45" x14ac:dyDescent="0.2">
      <c r="AN1187" s="99" t="s">
        <v>83</v>
      </c>
      <c r="AO1187" s="98" t="e">
        <f>_xll.qlInterestRateIndexFixingDate($AT$1,AP1187,Trigger)</f>
        <v>#VALUE!</v>
      </c>
      <c r="AP1187" s="98">
        <f>_xll.qlCalendarAdvance(Calendar,AP1186,AN1187,"f",,Trigger)</f>
        <v>47710</v>
      </c>
      <c r="AQ1187" s="98" t="e">
        <f>_xll.qlInterestRateIndexMaturity($AT$1,AP1187,Trigger)</f>
        <v>#VALUE!</v>
      </c>
      <c r="AR1187" s="242" t="e">
        <f>_xll.qlIndexFixing($AT$1,AO1187,TRUE,_xll.ohTrigger(Trigger,Trigger1M))</f>
        <v>#VALUE!</v>
      </c>
      <c r="AS1187" s="242" t="e">
        <f>IFERROR(_xll.qlIndexFixing($AT$2,AO1187,TRUE,_xll.ohTrigger(Trigger,Trigger1M)),#N/A)</f>
        <v>#N/A</v>
      </c>
    </row>
    <row r="1188" spans="40:45" x14ac:dyDescent="0.2">
      <c r="AN1188" s="99" t="s">
        <v>83</v>
      </c>
      <c r="AO1188" s="98" t="e">
        <f>_xll.qlInterestRateIndexFixingDate($AT$1,AP1188,Trigger)</f>
        <v>#VALUE!</v>
      </c>
      <c r="AP1188" s="98">
        <f>_xll.qlCalendarAdvance(Calendar,AP1187,AN1188,"f",,Trigger)</f>
        <v>47717</v>
      </c>
      <c r="AQ1188" s="98" t="e">
        <f>_xll.qlInterestRateIndexMaturity($AT$1,AP1188,Trigger)</f>
        <v>#VALUE!</v>
      </c>
      <c r="AR1188" s="242" t="e">
        <f>_xll.qlIndexFixing($AT$1,AO1188,TRUE,_xll.ohTrigger(Trigger,Trigger1M))</f>
        <v>#VALUE!</v>
      </c>
      <c r="AS1188" s="242" t="e">
        <f>IFERROR(_xll.qlIndexFixing($AT$2,AO1188,TRUE,_xll.ohTrigger(Trigger,Trigger1M)),#N/A)</f>
        <v>#N/A</v>
      </c>
    </row>
    <row r="1189" spans="40:45" x14ac:dyDescent="0.2">
      <c r="AN1189" s="99" t="s">
        <v>83</v>
      </c>
      <c r="AO1189" s="98" t="e">
        <f>_xll.qlInterestRateIndexFixingDate($AT$1,AP1189,Trigger)</f>
        <v>#VALUE!</v>
      </c>
      <c r="AP1189" s="98">
        <f>_xll.qlCalendarAdvance(Calendar,AP1188,AN1189,"f",,Trigger)</f>
        <v>47724</v>
      </c>
      <c r="AQ1189" s="98" t="e">
        <f>_xll.qlInterestRateIndexMaturity($AT$1,AP1189,Trigger)</f>
        <v>#VALUE!</v>
      </c>
      <c r="AR1189" s="242" t="e">
        <f>_xll.qlIndexFixing($AT$1,AO1189,TRUE,_xll.ohTrigger(Trigger,Trigger1M))</f>
        <v>#VALUE!</v>
      </c>
      <c r="AS1189" s="242" t="e">
        <f>IFERROR(_xll.qlIndexFixing($AT$2,AO1189,TRUE,_xll.ohTrigger(Trigger,Trigger1M)),#N/A)</f>
        <v>#N/A</v>
      </c>
    </row>
    <row r="1190" spans="40:45" x14ac:dyDescent="0.2">
      <c r="AN1190" s="99" t="s">
        <v>83</v>
      </c>
      <c r="AO1190" s="98" t="e">
        <f>_xll.qlInterestRateIndexFixingDate($AT$1,AP1190,Trigger)</f>
        <v>#VALUE!</v>
      </c>
      <c r="AP1190" s="98">
        <f>_xll.qlCalendarAdvance(Calendar,AP1189,AN1190,"f",,Trigger)</f>
        <v>47731</v>
      </c>
      <c r="AQ1190" s="98" t="e">
        <f>_xll.qlInterestRateIndexMaturity($AT$1,AP1190,Trigger)</f>
        <v>#VALUE!</v>
      </c>
      <c r="AR1190" s="242" t="e">
        <f>_xll.qlIndexFixing($AT$1,AO1190,TRUE,_xll.ohTrigger(Trigger,Trigger1M))</f>
        <v>#VALUE!</v>
      </c>
      <c r="AS1190" s="242" t="e">
        <f>IFERROR(_xll.qlIndexFixing($AT$2,AO1190,TRUE,_xll.ohTrigger(Trigger,Trigger1M)),#N/A)</f>
        <v>#N/A</v>
      </c>
    </row>
    <row r="1191" spans="40:45" x14ac:dyDescent="0.2">
      <c r="AN1191" s="99" t="s">
        <v>83</v>
      </c>
      <c r="AO1191" s="98" t="e">
        <f>_xll.qlInterestRateIndexFixingDate($AT$1,AP1191,Trigger)</f>
        <v>#VALUE!</v>
      </c>
      <c r="AP1191" s="98">
        <f>_xll.qlCalendarAdvance(Calendar,AP1190,AN1191,"f",,Trigger)</f>
        <v>47738</v>
      </c>
      <c r="AQ1191" s="98" t="e">
        <f>_xll.qlInterestRateIndexMaturity($AT$1,AP1191,Trigger)</f>
        <v>#VALUE!</v>
      </c>
      <c r="AR1191" s="242" t="e">
        <f>_xll.qlIndexFixing($AT$1,AO1191,TRUE,_xll.ohTrigger(Trigger,Trigger1M))</f>
        <v>#VALUE!</v>
      </c>
      <c r="AS1191" s="242" t="e">
        <f>IFERROR(_xll.qlIndexFixing($AT$2,AO1191,TRUE,_xll.ohTrigger(Trigger,Trigger1M)),#N/A)</f>
        <v>#N/A</v>
      </c>
    </row>
    <row r="1192" spans="40:45" x14ac:dyDescent="0.2">
      <c r="AN1192" s="99" t="s">
        <v>83</v>
      </c>
      <c r="AO1192" s="98" t="e">
        <f>_xll.qlInterestRateIndexFixingDate($AT$1,AP1192,Trigger)</f>
        <v>#VALUE!</v>
      </c>
      <c r="AP1192" s="98">
        <f>_xll.qlCalendarAdvance(Calendar,AP1191,AN1192,"f",,Trigger)</f>
        <v>47745</v>
      </c>
      <c r="AQ1192" s="98" t="e">
        <f>_xll.qlInterestRateIndexMaturity($AT$1,AP1192,Trigger)</f>
        <v>#VALUE!</v>
      </c>
      <c r="AR1192" s="242" t="e">
        <f>_xll.qlIndexFixing($AT$1,AO1192,TRUE,_xll.ohTrigger(Trigger,Trigger1M))</f>
        <v>#VALUE!</v>
      </c>
      <c r="AS1192" s="242" t="e">
        <f>IFERROR(_xll.qlIndexFixing($AT$2,AO1192,TRUE,_xll.ohTrigger(Trigger,Trigger1M)),#N/A)</f>
        <v>#N/A</v>
      </c>
    </row>
    <row r="1193" spans="40:45" x14ac:dyDescent="0.2">
      <c r="AN1193" s="99" t="s">
        <v>83</v>
      </c>
      <c r="AO1193" s="98" t="e">
        <f>_xll.qlInterestRateIndexFixingDate($AT$1,AP1193,Trigger)</f>
        <v>#VALUE!</v>
      </c>
      <c r="AP1193" s="98">
        <f>_xll.qlCalendarAdvance(Calendar,AP1192,AN1193,"f",,Trigger)</f>
        <v>47752</v>
      </c>
      <c r="AQ1193" s="98" t="e">
        <f>_xll.qlInterestRateIndexMaturity($AT$1,AP1193,Trigger)</f>
        <v>#VALUE!</v>
      </c>
      <c r="AR1193" s="242" t="e">
        <f>_xll.qlIndexFixing($AT$1,AO1193,TRUE,_xll.ohTrigger(Trigger,Trigger1M))</f>
        <v>#VALUE!</v>
      </c>
      <c r="AS1193" s="242" t="e">
        <f>IFERROR(_xll.qlIndexFixing($AT$2,AO1193,TRUE,_xll.ohTrigger(Trigger,Trigger1M)),#N/A)</f>
        <v>#N/A</v>
      </c>
    </row>
    <row r="1194" spans="40:45" x14ac:dyDescent="0.2">
      <c r="AN1194" s="99" t="s">
        <v>83</v>
      </c>
      <c r="AO1194" s="98" t="e">
        <f>_xll.qlInterestRateIndexFixingDate($AT$1,AP1194,Trigger)</f>
        <v>#VALUE!</v>
      </c>
      <c r="AP1194" s="98">
        <f>_xll.qlCalendarAdvance(Calendar,AP1193,AN1194,"f",,Trigger)</f>
        <v>47759</v>
      </c>
      <c r="AQ1194" s="98" t="e">
        <f>_xll.qlInterestRateIndexMaturity($AT$1,AP1194,Trigger)</f>
        <v>#VALUE!</v>
      </c>
      <c r="AR1194" s="242" t="e">
        <f>_xll.qlIndexFixing($AT$1,AO1194,TRUE,_xll.ohTrigger(Trigger,Trigger1M))</f>
        <v>#VALUE!</v>
      </c>
      <c r="AS1194" s="242" t="e">
        <f>IFERROR(_xll.qlIndexFixing($AT$2,AO1194,TRUE,_xll.ohTrigger(Trigger,Trigger1M)),#N/A)</f>
        <v>#N/A</v>
      </c>
    </row>
    <row r="1195" spans="40:45" x14ac:dyDescent="0.2">
      <c r="AN1195" s="99" t="s">
        <v>83</v>
      </c>
      <c r="AO1195" s="98" t="e">
        <f>_xll.qlInterestRateIndexFixingDate($AT$1,AP1195,Trigger)</f>
        <v>#VALUE!</v>
      </c>
      <c r="AP1195" s="98">
        <f>_xll.qlCalendarAdvance(Calendar,AP1194,AN1195,"f",,Trigger)</f>
        <v>47766</v>
      </c>
      <c r="AQ1195" s="98" t="e">
        <f>_xll.qlInterestRateIndexMaturity($AT$1,AP1195,Trigger)</f>
        <v>#VALUE!</v>
      </c>
      <c r="AR1195" s="242" t="e">
        <f>_xll.qlIndexFixing($AT$1,AO1195,TRUE,_xll.ohTrigger(Trigger,Trigger1M))</f>
        <v>#VALUE!</v>
      </c>
      <c r="AS1195" s="242" t="e">
        <f>IFERROR(_xll.qlIndexFixing($AT$2,AO1195,TRUE,_xll.ohTrigger(Trigger,Trigger1M)),#N/A)</f>
        <v>#N/A</v>
      </c>
    </row>
    <row r="1196" spans="40:45" x14ac:dyDescent="0.2">
      <c r="AN1196" s="99" t="s">
        <v>83</v>
      </c>
      <c r="AO1196" s="98" t="e">
        <f>_xll.qlInterestRateIndexFixingDate($AT$1,AP1196,Trigger)</f>
        <v>#VALUE!</v>
      </c>
      <c r="AP1196" s="98">
        <f>_xll.qlCalendarAdvance(Calendar,AP1195,AN1196,"f",,Trigger)</f>
        <v>47773</v>
      </c>
      <c r="AQ1196" s="98" t="e">
        <f>_xll.qlInterestRateIndexMaturity($AT$1,AP1196,Trigger)</f>
        <v>#VALUE!</v>
      </c>
      <c r="AR1196" s="242" t="e">
        <f>_xll.qlIndexFixing($AT$1,AO1196,TRUE,_xll.ohTrigger(Trigger,Trigger1M))</f>
        <v>#VALUE!</v>
      </c>
      <c r="AS1196" s="242" t="e">
        <f>IFERROR(_xll.qlIndexFixing($AT$2,AO1196,TRUE,_xll.ohTrigger(Trigger,Trigger1M)),#N/A)</f>
        <v>#N/A</v>
      </c>
    </row>
    <row r="1197" spans="40:45" x14ac:dyDescent="0.2">
      <c r="AN1197" s="99" t="s">
        <v>83</v>
      </c>
      <c r="AO1197" s="98" t="e">
        <f>_xll.qlInterestRateIndexFixingDate($AT$1,AP1197,Trigger)</f>
        <v>#VALUE!</v>
      </c>
      <c r="AP1197" s="98">
        <f>_xll.qlCalendarAdvance(Calendar,AP1196,AN1197,"f",,Trigger)</f>
        <v>47780</v>
      </c>
      <c r="AQ1197" s="98" t="e">
        <f>_xll.qlInterestRateIndexMaturity($AT$1,AP1197,Trigger)</f>
        <v>#VALUE!</v>
      </c>
      <c r="AR1197" s="242" t="e">
        <f>_xll.qlIndexFixing($AT$1,AO1197,TRUE,_xll.ohTrigger(Trigger,Trigger1M))</f>
        <v>#VALUE!</v>
      </c>
      <c r="AS1197" s="242" t="e">
        <f>IFERROR(_xll.qlIndexFixing($AT$2,AO1197,TRUE,_xll.ohTrigger(Trigger,Trigger1M)),#N/A)</f>
        <v>#N/A</v>
      </c>
    </row>
    <row r="1198" spans="40:45" x14ac:dyDescent="0.2">
      <c r="AN1198" s="99" t="s">
        <v>83</v>
      </c>
      <c r="AO1198" s="98" t="e">
        <f>_xll.qlInterestRateIndexFixingDate($AT$1,AP1198,Trigger)</f>
        <v>#VALUE!</v>
      </c>
      <c r="AP1198" s="98">
        <f>_xll.qlCalendarAdvance(Calendar,AP1197,AN1198,"f",,Trigger)</f>
        <v>47787</v>
      </c>
      <c r="AQ1198" s="98" t="e">
        <f>_xll.qlInterestRateIndexMaturity($AT$1,AP1198,Trigger)</f>
        <v>#VALUE!</v>
      </c>
      <c r="AR1198" s="242" t="e">
        <f>_xll.qlIndexFixing($AT$1,AO1198,TRUE,_xll.ohTrigger(Trigger,Trigger1M))</f>
        <v>#VALUE!</v>
      </c>
      <c r="AS1198" s="242" t="e">
        <f>IFERROR(_xll.qlIndexFixing($AT$2,AO1198,TRUE,_xll.ohTrigger(Trigger,Trigger1M)),#N/A)</f>
        <v>#N/A</v>
      </c>
    </row>
    <row r="1199" spans="40:45" x14ac:dyDescent="0.2">
      <c r="AN1199" s="99" t="s">
        <v>83</v>
      </c>
      <c r="AO1199" s="98" t="e">
        <f>_xll.qlInterestRateIndexFixingDate($AT$1,AP1199,Trigger)</f>
        <v>#VALUE!</v>
      </c>
      <c r="AP1199" s="98">
        <f>_xll.qlCalendarAdvance(Calendar,AP1198,AN1199,"f",,Trigger)</f>
        <v>47794</v>
      </c>
      <c r="AQ1199" s="98" t="e">
        <f>_xll.qlInterestRateIndexMaturity($AT$1,AP1199,Trigger)</f>
        <v>#VALUE!</v>
      </c>
      <c r="AR1199" s="242" t="e">
        <f>_xll.qlIndexFixing($AT$1,AO1199,TRUE,_xll.ohTrigger(Trigger,Trigger1M))</f>
        <v>#VALUE!</v>
      </c>
      <c r="AS1199" s="242" t="e">
        <f>IFERROR(_xll.qlIndexFixing($AT$2,AO1199,TRUE,_xll.ohTrigger(Trigger,Trigger1M)),#N/A)</f>
        <v>#N/A</v>
      </c>
    </row>
    <row r="1200" spans="40:45" x14ac:dyDescent="0.2">
      <c r="AN1200" s="99" t="s">
        <v>83</v>
      </c>
      <c r="AO1200" s="98" t="e">
        <f>_xll.qlInterestRateIndexFixingDate($AT$1,AP1200,Trigger)</f>
        <v>#VALUE!</v>
      </c>
      <c r="AP1200" s="98">
        <f>_xll.qlCalendarAdvance(Calendar,AP1199,AN1200,"f",,Trigger)</f>
        <v>47801</v>
      </c>
      <c r="AQ1200" s="98" t="e">
        <f>_xll.qlInterestRateIndexMaturity($AT$1,AP1200,Trigger)</f>
        <v>#VALUE!</v>
      </c>
      <c r="AR1200" s="242" t="e">
        <f>_xll.qlIndexFixing($AT$1,AO1200,TRUE,_xll.ohTrigger(Trigger,Trigger1M))</f>
        <v>#VALUE!</v>
      </c>
      <c r="AS1200" s="242" t="e">
        <f>IFERROR(_xll.qlIndexFixing($AT$2,AO1200,TRUE,_xll.ohTrigger(Trigger,Trigger1M)),#N/A)</f>
        <v>#N/A</v>
      </c>
    </row>
    <row r="1201" spans="40:45" x14ac:dyDescent="0.2">
      <c r="AN1201" s="99" t="s">
        <v>83</v>
      </c>
      <c r="AO1201" s="98" t="e">
        <f>_xll.qlInterestRateIndexFixingDate($AT$1,AP1201,Trigger)</f>
        <v>#VALUE!</v>
      </c>
      <c r="AP1201" s="98">
        <f>_xll.qlCalendarAdvance(Calendar,AP1200,AN1201,"f",,Trigger)</f>
        <v>47808</v>
      </c>
      <c r="AQ1201" s="98" t="e">
        <f>_xll.qlInterestRateIndexMaturity($AT$1,AP1201,Trigger)</f>
        <v>#VALUE!</v>
      </c>
      <c r="AR1201" s="242" t="e">
        <f>_xll.qlIndexFixing($AT$1,AO1201,TRUE,_xll.ohTrigger(Trigger,Trigger1M))</f>
        <v>#VALUE!</v>
      </c>
      <c r="AS1201" s="242" t="e">
        <f>IFERROR(_xll.qlIndexFixing($AT$2,AO1201,TRUE,_xll.ohTrigger(Trigger,Trigger1M)),#N/A)</f>
        <v>#N/A</v>
      </c>
    </row>
    <row r="1202" spans="40:45" x14ac:dyDescent="0.2">
      <c r="AN1202" s="99" t="s">
        <v>83</v>
      </c>
      <c r="AO1202" s="98" t="e">
        <f>_xll.qlInterestRateIndexFixingDate($AT$1,AP1202,Trigger)</f>
        <v>#VALUE!</v>
      </c>
      <c r="AP1202" s="98">
        <f>_xll.qlCalendarAdvance(Calendar,AP1201,AN1202,"f",,Trigger)</f>
        <v>47815</v>
      </c>
      <c r="AQ1202" s="98" t="e">
        <f>_xll.qlInterestRateIndexMaturity($AT$1,AP1202,Trigger)</f>
        <v>#VALUE!</v>
      </c>
      <c r="AR1202" s="242" t="e">
        <f>_xll.qlIndexFixing($AT$1,AO1202,TRUE,_xll.ohTrigger(Trigger,Trigger1M))</f>
        <v>#VALUE!</v>
      </c>
      <c r="AS1202" s="242" t="e">
        <f>IFERROR(_xll.qlIndexFixing($AT$2,AO1202,TRUE,_xll.ohTrigger(Trigger,Trigger1M)),#N/A)</f>
        <v>#N/A</v>
      </c>
    </row>
    <row r="1203" spans="40:45" x14ac:dyDescent="0.2">
      <c r="AN1203" s="99" t="s">
        <v>83</v>
      </c>
      <c r="AO1203" s="98" t="e">
        <f>_xll.qlInterestRateIndexFixingDate($AT$1,AP1203,Trigger)</f>
        <v>#VALUE!</v>
      </c>
      <c r="AP1203" s="98">
        <f>_xll.qlCalendarAdvance(Calendar,AP1202,AN1203,"f",,Trigger)</f>
        <v>47822</v>
      </c>
      <c r="AQ1203" s="98" t="e">
        <f>_xll.qlInterestRateIndexMaturity($AT$1,AP1203,Trigger)</f>
        <v>#VALUE!</v>
      </c>
      <c r="AR1203" s="242" t="e">
        <f>_xll.qlIndexFixing($AT$1,AO1203,TRUE,_xll.ohTrigger(Trigger,Trigger1M))</f>
        <v>#VALUE!</v>
      </c>
      <c r="AS1203" s="242" t="e">
        <f>IFERROR(_xll.qlIndexFixing($AT$2,AO1203,TRUE,_xll.ohTrigger(Trigger,Trigger1M)),#N/A)</f>
        <v>#N/A</v>
      </c>
    </row>
    <row r="1204" spans="40:45" x14ac:dyDescent="0.2">
      <c r="AN1204" s="99" t="s">
        <v>83</v>
      </c>
      <c r="AO1204" s="98" t="e">
        <f>_xll.qlInterestRateIndexFixingDate($AT$1,AP1204,Trigger)</f>
        <v>#VALUE!</v>
      </c>
      <c r="AP1204" s="98">
        <f>_xll.qlCalendarAdvance(Calendar,AP1203,AN1204,"f",,Trigger)</f>
        <v>47829</v>
      </c>
      <c r="AQ1204" s="98" t="e">
        <f>_xll.qlInterestRateIndexMaturity($AT$1,AP1204,Trigger)</f>
        <v>#VALUE!</v>
      </c>
      <c r="AR1204" s="242" t="e">
        <f>_xll.qlIndexFixing($AT$1,AO1204,TRUE,_xll.ohTrigger(Trigger,Trigger1M))</f>
        <v>#VALUE!</v>
      </c>
      <c r="AS1204" s="242" t="e">
        <f>IFERROR(_xll.qlIndexFixing($AT$2,AO1204,TRUE,_xll.ohTrigger(Trigger,Trigger1M)),#N/A)</f>
        <v>#N/A</v>
      </c>
    </row>
    <row r="1205" spans="40:45" x14ac:dyDescent="0.2">
      <c r="AN1205" s="99" t="s">
        <v>83</v>
      </c>
      <c r="AO1205" s="98" t="e">
        <f>_xll.qlInterestRateIndexFixingDate($AT$1,AP1205,Trigger)</f>
        <v>#VALUE!</v>
      </c>
      <c r="AP1205" s="98">
        <f>_xll.qlCalendarAdvance(Calendar,AP1204,AN1205,"f",,Trigger)</f>
        <v>47836</v>
      </c>
      <c r="AQ1205" s="98" t="e">
        <f>_xll.qlInterestRateIndexMaturity($AT$1,AP1205,Trigger)</f>
        <v>#VALUE!</v>
      </c>
      <c r="AR1205" s="242" t="e">
        <f>_xll.qlIndexFixing($AT$1,AO1205,TRUE,_xll.ohTrigger(Trigger,Trigger1M))</f>
        <v>#VALUE!</v>
      </c>
      <c r="AS1205" s="242" t="e">
        <f>IFERROR(_xll.qlIndexFixing($AT$2,AO1205,TRUE,_xll.ohTrigger(Trigger,Trigger1M)),#N/A)</f>
        <v>#N/A</v>
      </c>
    </row>
    <row r="1206" spans="40:45" x14ac:dyDescent="0.2">
      <c r="AN1206" s="99" t="s">
        <v>83</v>
      </c>
      <c r="AO1206" s="98" t="e">
        <f>_xll.qlInterestRateIndexFixingDate($AT$1,AP1206,Trigger)</f>
        <v>#VALUE!</v>
      </c>
      <c r="AP1206" s="98">
        <f>_xll.qlCalendarAdvance(Calendar,AP1205,AN1206,"f",,Trigger)</f>
        <v>47844</v>
      </c>
      <c r="AQ1206" s="98" t="e">
        <f>_xll.qlInterestRateIndexMaturity($AT$1,AP1206,Trigger)</f>
        <v>#VALUE!</v>
      </c>
      <c r="AR1206" s="242" t="e">
        <f>_xll.qlIndexFixing($AT$1,AO1206,TRUE,_xll.ohTrigger(Trigger,Trigger1M))</f>
        <v>#VALUE!</v>
      </c>
      <c r="AS1206" s="242" t="e">
        <f>IFERROR(_xll.qlIndexFixing($AT$2,AO1206,TRUE,_xll.ohTrigger(Trigger,Trigger1M)),#N/A)</f>
        <v>#N/A</v>
      </c>
    </row>
    <row r="1207" spans="40:45" x14ac:dyDescent="0.2">
      <c r="AN1207" s="99" t="s">
        <v>83</v>
      </c>
      <c r="AO1207" s="98" t="e">
        <f>_xll.qlInterestRateIndexFixingDate($AT$1,AP1207,Trigger)</f>
        <v>#VALUE!</v>
      </c>
      <c r="AP1207" s="98">
        <f>_xll.qlCalendarAdvance(Calendar,AP1206,AN1207,"f",,Trigger)</f>
        <v>47851</v>
      </c>
      <c r="AQ1207" s="98" t="e">
        <f>_xll.qlInterestRateIndexMaturity($AT$1,AP1207,Trigger)</f>
        <v>#VALUE!</v>
      </c>
      <c r="AR1207" s="242" t="e">
        <f>_xll.qlIndexFixing($AT$1,AO1207,TRUE,_xll.ohTrigger(Trigger,Trigger1M))</f>
        <v>#VALUE!</v>
      </c>
      <c r="AS1207" s="242" t="e">
        <f>IFERROR(_xll.qlIndexFixing($AT$2,AO1207,TRUE,_xll.ohTrigger(Trigger,Trigger1M)),#N/A)</f>
        <v>#N/A</v>
      </c>
    </row>
    <row r="1208" spans="40:45" x14ac:dyDescent="0.2">
      <c r="AN1208" s="99" t="s">
        <v>83</v>
      </c>
      <c r="AO1208" s="98" t="e">
        <f>_xll.qlInterestRateIndexFixingDate($AT$1,AP1208,Trigger)</f>
        <v>#VALUE!</v>
      </c>
      <c r="AP1208" s="98">
        <f>_xll.qlCalendarAdvance(Calendar,AP1207,AN1208,"f",,Trigger)</f>
        <v>47858</v>
      </c>
      <c r="AQ1208" s="98" t="e">
        <f>_xll.qlInterestRateIndexMaturity($AT$1,AP1208,Trigger)</f>
        <v>#VALUE!</v>
      </c>
      <c r="AR1208" s="242" t="e">
        <f>_xll.qlIndexFixing($AT$1,AO1208,TRUE,_xll.ohTrigger(Trigger,Trigger1M))</f>
        <v>#VALUE!</v>
      </c>
      <c r="AS1208" s="242" t="e">
        <f>IFERROR(_xll.qlIndexFixing($AT$2,AO1208,TRUE,_xll.ohTrigger(Trigger,Trigger1M)),#N/A)</f>
        <v>#N/A</v>
      </c>
    </row>
    <row r="1209" spans="40:45" x14ac:dyDescent="0.2">
      <c r="AN1209" s="99" t="s">
        <v>83</v>
      </c>
      <c r="AO1209" s="98" t="e">
        <f>_xll.qlInterestRateIndexFixingDate($AT$1,AP1209,Trigger)</f>
        <v>#VALUE!</v>
      </c>
      <c r="AP1209" s="98">
        <f>_xll.qlCalendarAdvance(Calendar,AP1208,AN1209,"f",,Trigger)</f>
        <v>47865</v>
      </c>
      <c r="AQ1209" s="98" t="e">
        <f>_xll.qlInterestRateIndexMaturity($AT$1,AP1209,Trigger)</f>
        <v>#VALUE!</v>
      </c>
      <c r="AR1209" s="242" t="e">
        <f>_xll.qlIndexFixing($AT$1,AO1209,TRUE,_xll.ohTrigger(Trigger,Trigger1M))</f>
        <v>#VALUE!</v>
      </c>
      <c r="AS1209" s="242" t="e">
        <f>IFERROR(_xll.qlIndexFixing($AT$2,AO1209,TRUE,_xll.ohTrigger(Trigger,Trigger1M)),#N/A)</f>
        <v>#N/A</v>
      </c>
    </row>
    <row r="1210" spans="40:45" x14ac:dyDescent="0.2">
      <c r="AN1210" s="99" t="s">
        <v>83</v>
      </c>
      <c r="AO1210" s="98" t="e">
        <f>_xll.qlInterestRateIndexFixingDate($AT$1,AP1210,Trigger)</f>
        <v>#VALUE!</v>
      </c>
      <c r="AP1210" s="98">
        <f>_xll.qlCalendarAdvance(Calendar,AP1209,AN1210,"f",,Trigger)</f>
        <v>47872</v>
      </c>
      <c r="AQ1210" s="98" t="e">
        <f>_xll.qlInterestRateIndexMaturity($AT$1,AP1210,Trigger)</f>
        <v>#VALUE!</v>
      </c>
      <c r="AR1210" s="242" t="e">
        <f>_xll.qlIndexFixing($AT$1,AO1210,TRUE,_xll.ohTrigger(Trigger,Trigger1M))</f>
        <v>#VALUE!</v>
      </c>
      <c r="AS1210" s="242" t="e">
        <f>IFERROR(_xll.qlIndexFixing($AT$2,AO1210,TRUE,_xll.ohTrigger(Trigger,Trigger1M)),#N/A)</f>
        <v>#N/A</v>
      </c>
    </row>
    <row r="1211" spans="40:45" x14ac:dyDescent="0.2">
      <c r="AN1211" s="99" t="s">
        <v>83</v>
      </c>
      <c r="AO1211" s="98" t="e">
        <f>_xll.qlInterestRateIndexFixingDate($AT$1,AP1211,Trigger)</f>
        <v>#VALUE!</v>
      </c>
      <c r="AP1211" s="98">
        <f>_xll.qlCalendarAdvance(Calendar,AP1210,AN1211,"f",,Trigger)</f>
        <v>47879</v>
      </c>
      <c r="AQ1211" s="98" t="e">
        <f>_xll.qlInterestRateIndexMaturity($AT$1,AP1211,Trigger)</f>
        <v>#VALUE!</v>
      </c>
      <c r="AR1211" s="242" t="e">
        <f>_xll.qlIndexFixing($AT$1,AO1211,TRUE,_xll.ohTrigger(Trigger,Trigger1M))</f>
        <v>#VALUE!</v>
      </c>
      <c r="AS1211" s="242" t="e">
        <f>IFERROR(_xll.qlIndexFixing($AT$2,AO1211,TRUE,_xll.ohTrigger(Trigger,Trigger1M)),#N/A)</f>
        <v>#N/A</v>
      </c>
    </row>
    <row r="1212" spans="40:45" x14ac:dyDescent="0.2">
      <c r="AN1212" s="99" t="s">
        <v>83</v>
      </c>
      <c r="AO1212" s="98" t="e">
        <f>_xll.qlInterestRateIndexFixingDate($AT$1,AP1212,Trigger)</f>
        <v>#VALUE!</v>
      </c>
      <c r="AP1212" s="98">
        <f>_xll.qlCalendarAdvance(Calendar,AP1211,AN1212,"f",,Trigger)</f>
        <v>47886</v>
      </c>
      <c r="AQ1212" s="98" t="e">
        <f>_xll.qlInterestRateIndexMaturity($AT$1,AP1212,Trigger)</f>
        <v>#VALUE!</v>
      </c>
      <c r="AR1212" s="242" t="e">
        <f>_xll.qlIndexFixing($AT$1,AO1212,TRUE,_xll.ohTrigger(Trigger,Trigger1M))</f>
        <v>#VALUE!</v>
      </c>
      <c r="AS1212" s="242" t="e">
        <f>IFERROR(_xll.qlIndexFixing($AT$2,AO1212,TRUE,_xll.ohTrigger(Trigger,Trigger1M)),#N/A)</f>
        <v>#N/A</v>
      </c>
    </row>
    <row r="1213" spans="40:45" x14ac:dyDescent="0.2">
      <c r="AN1213" s="99" t="s">
        <v>83</v>
      </c>
      <c r="AO1213" s="98" t="e">
        <f>_xll.qlInterestRateIndexFixingDate($AT$1,AP1213,Trigger)</f>
        <v>#VALUE!</v>
      </c>
      <c r="AP1213" s="98">
        <f>_xll.qlCalendarAdvance(Calendar,AP1212,AN1213,"f",,Trigger)</f>
        <v>47893</v>
      </c>
      <c r="AQ1213" s="98" t="e">
        <f>_xll.qlInterestRateIndexMaturity($AT$1,AP1213,Trigger)</f>
        <v>#VALUE!</v>
      </c>
      <c r="AR1213" s="242" t="e">
        <f>_xll.qlIndexFixing($AT$1,AO1213,TRUE,_xll.ohTrigger(Trigger,Trigger1M))</f>
        <v>#VALUE!</v>
      </c>
      <c r="AS1213" s="242" t="e">
        <f>IFERROR(_xll.qlIndexFixing($AT$2,AO1213,TRUE,_xll.ohTrigger(Trigger,Trigger1M)),#N/A)</f>
        <v>#N/A</v>
      </c>
    </row>
    <row r="1214" spans="40:45" x14ac:dyDescent="0.2">
      <c r="AN1214" s="99" t="s">
        <v>83</v>
      </c>
      <c r="AO1214" s="98" t="e">
        <f>_xll.qlInterestRateIndexFixingDate($AT$1,AP1214,Trigger)</f>
        <v>#VALUE!</v>
      </c>
      <c r="AP1214" s="98">
        <f>_xll.qlCalendarAdvance(Calendar,AP1213,AN1214,"f",,Trigger)</f>
        <v>47900</v>
      </c>
      <c r="AQ1214" s="98" t="e">
        <f>_xll.qlInterestRateIndexMaturity($AT$1,AP1214,Trigger)</f>
        <v>#VALUE!</v>
      </c>
      <c r="AR1214" s="242" t="e">
        <f>_xll.qlIndexFixing($AT$1,AO1214,TRUE,_xll.ohTrigger(Trigger,Trigger1M))</f>
        <v>#VALUE!</v>
      </c>
      <c r="AS1214" s="242" t="e">
        <f>IFERROR(_xll.qlIndexFixing($AT$2,AO1214,TRUE,_xll.ohTrigger(Trigger,Trigger1M)),#N/A)</f>
        <v>#N/A</v>
      </c>
    </row>
    <row r="1215" spans="40:45" x14ac:dyDescent="0.2">
      <c r="AN1215" s="99" t="s">
        <v>83</v>
      </c>
      <c r="AO1215" s="98" t="e">
        <f>_xll.qlInterestRateIndexFixingDate($AT$1,AP1215,Trigger)</f>
        <v>#VALUE!</v>
      </c>
      <c r="AP1215" s="98">
        <f>_xll.qlCalendarAdvance(Calendar,AP1214,AN1215,"f",,Trigger)</f>
        <v>47907</v>
      </c>
      <c r="AQ1215" s="98" t="e">
        <f>_xll.qlInterestRateIndexMaturity($AT$1,AP1215,Trigger)</f>
        <v>#VALUE!</v>
      </c>
      <c r="AR1215" s="242" t="e">
        <f>_xll.qlIndexFixing($AT$1,AO1215,TRUE,_xll.ohTrigger(Trigger,Trigger1M))</f>
        <v>#VALUE!</v>
      </c>
      <c r="AS1215" s="242" t="e">
        <f>IFERROR(_xll.qlIndexFixing($AT$2,AO1215,TRUE,_xll.ohTrigger(Trigger,Trigger1M)),#N/A)</f>
        <v>#N/A</v>
      </c>
    </row>
    <row r="1216" spans="40:45" x14ac:dyDescent="0.2">
      <c r="AN1216" s="99" t="s">
        <v>83</v>
      </c>
      <c r="AO1216" s="98" t="e">
        <f>_xll.qlInterestRateIndexFixingDate($AT$1,AP1216,Trigger)</f>
        <v>#VALUE!</v>
      </c>
      <c r="AP1216" s="98">
        <f>_xll.qlCalendarAdvance(Calendar,AP1215,AN1216,"f",,Trigger)</f>
        <v>47914</v>
      </c>
      <c r="AQ1216" s="98" t="e">
        <f>_xll.qlInterestRateIndexMaturity($AT$1,AP1216,Trigger)</f>
        <v>#VALUE!</v>
      </c>
      <c r="AR1216" s="242" t="e">
        <f>_xll.qlIndexFixing($AT$1,AO1216,TRUE,_xll.ohTrigger(Trigger,Trigger1M))</f>
        <v>#VALUE!</v>
      </c>
      <c r="AS1216" s="242" t="e">
        <f>IFERROR(_xll.qlIndexFixing($AT$2,AO1216,TRUE,_xll.ohTrigger(Trigger,Trigger1M)),#N/A)</f>
        <v>#N/A</v>
      </c>
    </row>
    <row r="1217" spans="40:45" x14ac:dyDescent="0.2">
      <c r="AN1217" s="99" t="s">
        <v>83</v>
      </c>
      <c r="AO1217" s="98" t="e">
        <f>_xll.qlInterestRateIndexFixingDate($AT$1,AP1217,Trigger)</f>
        <v>#VALUE!</v>
      </c>
      <c r="AP1217" s="98">
        <f>_xll.qlCalendarAdvance(Calendar,AP1216,AN1217,"f",,Trigger)</f>
        <v>47921</v>
      </c>
      <c r="AQ1217" s="98" t="e">
        <f>_xll.qlInterestRateIndexMaturity($AT$1,AP1217,Trigger)</f>
        <v>#VALUE!</v>
      </c>
      <c r="AR1217" s="242" t="e">
        <f>_xll.qlIndexFixing($AT$1,AO1217,TRUE,_xll.ohTrigger(Trigger,Trigger1M))</f>
        <v>#VALUE!</v>
      </c>
      <c r="AS1217" s="242" t="e">
        <f>IFERROR(_xll.qlIndexFixing($AT$2,AO1217,TRUE,_xll.ohTrigger(Trigger,Trigger1M)),#N/A)</f>
        <v>#N/A</v>
      </c>
    </row>
    <row r="1218" spans="40:45" x14ac:dyDescent="0.2">
      <c r="AN1218" s="99" t="s">
        <v>83</v>
      </c>
      <c r="AO1218" s="98" t="e">
        <f>_xll.qlInterestRateIndexFixingDate($AT$1,AP1218,Trigger)</f>
        <v>#VALUE!</v>
      </c>
      <c r="AP1218" s="98">
        <f>_xll.qlCalendarAdvance(Calendar,AP1217,AN1218,"f",,Trigger)</f>
        <v>47928</v>
      </c>
      <c r="AQ1218" s="98" t="e">
        <f>_xll.qlInterestRateIndexMaturity($AT$1,AP1218,Trigger)</f>
        <v>#VALUE!</v>
      </c>
      <c r="AR1218" s="242" t="e">
        <f>_xll.qlIndexFixing($AT$1,AO1218,TRUE,_xll.ohTrigger(Trigger,Trigger1M))</f>
        <v>#VALUE!</v>
      </c>
      <c r="AS1218" s="242" t="e">
        <f>IFERROR(_xll.qlIndexFixing($AT$2,AO1218,TRUE,_xll.ohTrigger(Trigger,Trigger1M)),#N/A)</f>
        <v>#N/A</v>
      </c>
    </row>
    <row r="1219" spans="40:45" x14ac:dyDescent="0.2">
      <c r="AN1219" s="99" t="s">
        <v>83</v>
      </c>
      <c r="AO1219" s="98" t="e">
        <f>_xll.qlInterestRateIndexFixingDate($AT$1,AP1219,Trigger)</f>
        <v>#VALUE!</v>
      </c>
      <c r="AP1219" s="98">
        <f>_xll.qlCalendarAdvance(Calendar,AP1218,AN1219,"f",,Trigger)</f>
        <v>47935</v>
      </c>
      <c r="AQ1219" s="98" t="e">
        <f>_xll.qlInterestRateIndexMaturity($AT$1,AP1219,Trigger)</f>
        <v>#VALUE!</v>
      </c>
      <c r="AR1219" s="242" t="e">
        <f>_xll.qlIndexFixing($AT$1,AO1219,TRUE,_xll.ohTrigger(Trigger,Trigger1M))</f>
        <v>#VALUE!</v>
      </c>
      <c r="AS1219" s="242" t="e">
        <f>IFERROR(_xll.qlIndexFixing($AT$2,AO1219,TRUE,_xll.ohTrigger(Trigger,Trigger1M)),#N/A)</f>
        <v>#N/A</v>
      </c>
    </row>
    <row r="1220" spans="40:45" x14ac:dyDescent="0.2">
      <c r="AN1220" s="99" t="s">
        <v>83</v>
      </c>
      <c r="AO1220" s="98" t="e">
        <f>_xll.qlInterestRateIndexFixingDate($AT$1,AP1220,Trigger)</f>
        <v>#VALUE!</v>
      </c>
      <c r="AP1220" s="98">
        <f>_xll.qlCalendarAdvance(Calendar,AP1219,AN1220,"f",,Trigger)</f>
        <v>47942</v>
      </c>
      <c r="AQ1220" s="98" t="e">
        <f>_xll.qlInterestRateIndexMaturity($AT$1,AP1220,Trigger)</f>
        <v>#VALUE!</v>
      </c>
      <c r="AR1220" s="242" t="e">
        <f>_xll.qlIndexFixing($AT$1,AO1220,TRUE,_xll.ohTrigger(Trigger,Trigger1M))</f>
        <v>#VALUE!</v>
      </c>
      <c r="AS1220" s="242" t="e">
        <f>IFERROR(_xll.qlIndexFixing($AT$2,AO1220,TRUE,_xll.ohTrigger(Trigger,Trigger1M)),#N/A)</f>
        <v>#N/A</v>
      </c>
    </row>
    <row r="1221" spans="40:45" x14ac:dyDescent="0.2">
      <c r="AN1221" s="99" t="s">
        <v>83</v>
      </c>
      <c r="AO1221" s="98" t="e">
        <f>_xll.qlInterestRateIndexFixingDate($AT$1,AP1221,Trigger)</f>
        <v>#VALUE!</v>
      </c>
      <c r="AP1221" s="98">
        <f>_xll.qlCalendarAdvance(Calendar,AP1220,AN1221,"f",,Trigger)</f>
        <v>47953</v>
      </c>
      <c r="AQ1221" s="98" t="e">
        <f>_xll.qlInterestRateIndexMaturity($AT$1,AP1221,Trigger)</f>
        <v>#VALUE!</v>
      </c>
      <c r="AR1221" s="242" t="e">
        <f>_xll.qlIndexFixing($AT$1,AO1221,TRUE,_xll.ohTrigger(Trigger,Trigger1M))</f>
        <v>#VALUE!</v>
      </c>
      <c r="AS1221" s="242" t="e">
        <f>IFERROR(_xll.qlIndexFixing($AT$2,AO1221,TRUE,_xll.ohTrigger(Trigger,Trigger1M)),#N/A)</f>
        <v>#N/A</v>
      </c>
    </row>
    <row r="1222" spans="40:45" x14ac:dyDescent="0.2">
      <c r="AN1222" s="99" t="s">
        <v>83</v>
      </c>
      <c r="AO1222" s="98" t="e">
        <f>_xll.qlInterestRateIndexFixingDate($AT$1,AP1222,Trigger)</f>
        <v>#VALUE!</v>
      </c>
      <c r="AP1222" s="98">
        <f>_xll.qlCalendarAdvance(Calendar,AP1221,AN1222,"f",,Trigger)</f>
        <v>47960</v>
      </c>
      <c r="AQ1222" s="98" t="e">
        <f>_xll.qlInterestRateIndexMaturity($AT$1,AP1222,Trigger)</f>
        <v>#VALUE!</v>
      </c>
      <c r="AR1222" s="242" t="e">
        <f>_xll.qlIndexFixing($AT$1,AO1222,TRUE,_xll.ohTrigger(Trigger,Trigger1M))</f>
        <v>#VALUE!</v>
      </c>
      <c r="AS1222" s="242" t="e">
        <f>IFERROR(_xll.qlIndexFixing($AT$2,AO1222,TRUE,_xll.ohTrigger(Trigger,Trigger1M)),#N/A)</f>
        <v>#N/A</v>
      </c>
    </row>
    <row r="1223" spans="40:45" x14ac:dyDescent="0.2">
      <c r="AN1223" s="99" t="s">
        <v>83</v>
      </c>
      <c r="AO1223" s="98" t="e">
        <f>_xll.qlInterestRateIndexFixingDate($AT$1,AP1223,Trigger)</f>
        <v>#VALUE!</v>
      </c>
      <c r="AP1223" s="98">
        <f>_xll.qlCalendarAdvance(Calendar,AP1222,AN1223,"f",,Trigger)</f>
        <v>47967</v>
      </c>
      <c r="AQ1223" s="98" t="e">
        <f>_xll.qlInterestRateIndexMaturity($AT$1,AP1223,Trigger)</f>
        <v>#VALUE!</v>
      </c>
      <c r="AR1223" s="242" t="e">
        <f>_xll.qlIndexFixing($AT$1,AO1223,TRUE,_xll.ohTrigger(Trigger,Trigger1M))</f>
        <v>#VALUE!</v>
      </c>
      <c r="AS1223" s="242" t="e">
        <f>IFERROR(_xll.qlIndexFixing($AT$2,AO1223,TRUE,_xll.ohTrigger(Trigger,Trigger1M)),#N/A)</f>
        <v>#N/A</v>
      </c>
    </row>
    <row r="1224" spans="40:45" x14ac:dyDescent="0.2">
      <c r="AN1224" s="99" t="s">
        <v>83</v>
      </c>
      <c r="AO1224" s="98" t="e">
        <f>_xll.qlInterestRateIndexFixingDate($AT$1,AP1224,Trigger)</f>
        <v>#VALUE!</v>
      </c>
      <c r="AP1224" s="98">
        <f>_xll.qlCalendarAdvance(Calendar,AP1223,AN1224,"f",,Trigger)</f>
        <v>47974</v>
      </c>
      <c r="AQ1224" s="98" t="e">
        <f>_xll.qlInterestRateIndexMaturity($AT$1,AP1224,Trigger)</f>
        <v>#VALUE!</v>
      </c>
      <c r="AR1224" s="242" t="e">
        <f>_xll.qlIndexFixing($AT$1,AO1224,TRUE,_xll.ohTrigger(Trigger,Trigger1M))</f>
        <v>#VALUE!</v>
      </c>
      <c r="AS1224" s="242" t="e">
        <f>IFERROR(_xll.qlIndexFixing($AT$2,AO1224,TRUE,_xll.ohTrigger(Trigger,Trigger1M)),#N/A)</f>
        <v>#N/A</v>
      </c>
    </row>
    <row r="1225" spans="40:45" x14ac:dyDescent="0.2">
      <c r="AN1225" s="99" t="s">
        <v>83</v>
      </c>
      <c r="AO1225" s="98" t="e">
        <f>_xll.qlInterestRateIndexFixingDate($AT$1,AP1225,Trigger)</f>
        <v>#VALUE!</v>
      </c>
      <c r="AP1225" s="98">
        <f>_xll.qlCalendarAdvance(Calendar,AP1224,AN1225,"f",,Trigger)</f>
        <v>47981</v>
      </c>
      <c r="AQ1225" s="98" t="e">
        <f>_xll.qlInterestRateIndexMaturity($AT$1,AP1225,Trigger)</f>
        <v>#VALUE!</v>
      </c>
      <c r="AR1225" s="242" t="e">
        <f>_xll.qlIndexFixing($AT$1,AO1225,TRUE,_xll.ohTrigger(Trigger,Trigger1M))</f>
        <v>#VALUE!</v>
      </c>
      <c r="AS1225" s="242" t="e">
        <f>IFERROR(_xll.qlIndexFixing($AT$2,AO1225,TRUE,_xll.ohTrigger(Trigger,Trigger1M)),#N/A)</f>
        <v>#N/A</v>
      </c>
    </row>
    <row r="1226" spans="40:45" x14ac:dyDescent="0.2">
      <c r="AN1226" s="99" t="s">
        <v>83</v>
      </c>
      <c r="AO1226" s="98" t="e">
        <f>_xll.qlInterestRateIndexFixingDate($AT$1,AP1226,Trigger)</f>
        <v>#VALUE!</v>
      </c>
      <c r="AP1226" s="98">
        <f>_xll.qlCalendarAdvance(Calendar,AP1225,AN1226,"f",,Trigger)</f>
        <v>47988</v>
      </c>
      <c r="AQ1226" s="98" t="e">
        <f>_xll.qlInterestRateIndexMaturity($AT$1,AP1226,Trigger)</f>
        <v>#VALUE!</v>
      </c>
      <c r="AR1226" s="242" t="e">
        <f>_xll.qlIndexFixing($AT$1,AO1226,TRUE,_xll.ohTrigger(Trigger,Trigger1M))</f>
        <v>#VALUE!</v>
      </c>
      <c r="AS1226" s="242" t="e">
        <f>IFERROR(_xll.qlIndexFixing($AT$2,AO1226,TRUE,_xll.ohTrigger(Trigger,Trigger1M)),#N/A)</f>
        <v>#N/A</v>
      </c>
    </row>
    <row r="1227" spans="40:45" x14ac:dyDescent="0.2">
      <c r="AN1227" s="99" t="s">
        <v>83</v>
      </c>
      <c r="AO1227" s="98" t="e">
        <f>_xll.qlInterestRateIndexFixingDate($AT$1,AP1227,Trigger)</f>
        <v>#VALUE!</v>
      </c>
      <c r="AP1227" s="98">
        <f>_xll.qlCalendarAdvance(Calendar,AP1226,AN1227,"f",,Trigger)</f>
        <v>47995</v>
      </c>
      <c r="AQ1227" s="98" t="e">
        <f>_xll.qlInterestRateIndexMaturity($AT$1,AP1227,Trigger)</f>
        <v>#VALUE!</v>
      </c>
      <c r="AR1227" s="242" t="e">
        <f>_xll.qlIndexFixing($AT$1,AO1227,TRUE,_xll.ohTrigger(Trigger,Trigger1M))</f>
        <v>#VALUE!</v>
      </c>
      <c r="AS1227" s="242" t="e">
        <f>IFERROR(_xll.qlIndexFixing($AT$2,AO1227,TRUE,_xll.ohTrigger(Trigger,Trigger1M)),#N/A)</f>
        <v>#N/A</v>
      </c>
    </row>
    <row r="1228" spans="40:45" x14ac:dyDescent="0.2">
      <c r="AN1228" s="99" t="s">
        <v>83</v>
      </c>
      <c r="AO1228" s="98" t="e">
        <f>_xll.qlInterestRateIndexFixingDate($AT$1,AP1228,Trigger)</f>
        <v>#VALUE!</v>
      </c>
      <c r="AP1228" s="98">
        <f>_xll.qlCalendarAdvance(Calendar,AP1227,AN1228,"f",,Trigger)</f>
        <v>48002</v>
      </c>
      <c r="AQ1228" s="98" t="e">
        <f>_xll.qlInterestRateIndexMaturity($AT$1,AP1228,Trigger)</f>
        <v>#VALUE!</v>
      </c>
      <c r="AR1228" s="242" t="e">
        <f>_xll.qlIndexFixing($AT$1,AO1228,TRUE,_xll.ohTrigger(Trigger,Trigger1M))</f>
        <v>#VALUE!</v>
      </c>
      <c r="AS1228" s="242" t="e">
        <f>IFERROR(_xll.qlIndexFixing($AT$2,AO1228,TRUE,_xll.ohTrigger(Trigger,Trigger1M)),#N/A)</f>
        <v>#N/A</v>
      </c>
    </row>
    <row r="1229" spans="40:45" x14ac:dyDescent="0.2">
      <c r="AN1229" s="99" t="s">
        <v>83</v>
      </c>
      <c r="AO1229" s="98" t="e">
        <f>_xll.qlInterestRateIndexFixingDate($AT$1,AP1229,Trigger)</f>
        <v>#VALUE!</v>
      </c>
      <c r="AP1229" s="98">
        <f>_xll.qlCalendarAdvance(Calendar,AP1228,AN1229,"f",,Trigger)</f>
        <v>48009</v>
      </c>
      <c r="AQ1229" s="98" t="e">
        <f>_xll.qlInterestRateIndexMaturity($AT$1,AP1229,Trigger)</f>
        <v>#VALUE!</v>
      </c>
      <c r="AR1229" s="242" t="e">
        <f>_xll.qlIndexFixing($AT$1,AO1229,TRUE,_xll.ohTrigger(Trigger,Trigger1M))</f>
        <v>#VALUE!</v>
      </c>
      <c r="AS1229" s="242" t="e">
        <f>IFERROR(_xll.qlIndexFixing($AT$2,AO1229,TRUE,_xll.ohTrigger(Trigger,Trigger1M)),#N/A)</f>
        <v>#N/A</v>
      </c>
    </row>
    <row r="1230" spans="40:45" x14ac:dyDescent="0.2">
      <c r="AN1230" s="99" t="s">
        <v>83</v>
      </c>
      <c r="AO1230" s="98" t="e">
        <f>_xll.qlInterestRateIndexFixingDate($AT$1,AP1230,Trigger)</f>
        <v>#VALUE!</v>
      </c>
      <c r="AP1230" s="98">
        <f>_xll.qlCalendarAdvance(Calendar,AP1229,AN1230,"f",,Trigger)</f>
        <v>48016</v>
      </c>
      <c r="AQ1230" s="98" t="e">
        <f>_xll.qlInterestRateIndexMaturity($AT$1,AP1230,Trigger)</f>
        <v>#VALUE!</v>
      </c>
      <c r="AR1230" s="242" t="e">
        <f>_xll.qlIndexFixing($AT$1,AO1230,TRUE,_xll.ohTrigger(Trigger,Trigger1M))</f>
        <v>#VALUE!</v>
      </c>
      <c r="AS1230" s="242" t="e">
        <f>IFERROR(_xll.qlIndexFixing($AT$2,AO1230,TRUE,_xll.ohTrigger(Trigger,Trigger1M)),#N/A)</f>
        <v>#N/A</v>
      </c>
    </row>
    <row r="1231" spans="40:45" x14ac:dyDescent="0.2">
      <c r="AN1231" s="99" t="s">
        <v>83</v>
      </c>
      <c r="AO1231" s="98" t="e">
        <f>_xll.qlInterestRateIndexFixingDate($AT$1,AP1231,Trigger)</f>
        <v>#VALUE!</v>
      </c>
      <c r="AP1231" s="98">
        <f>_xll.qlCalendarAdvance(Calendar,AP1230,AN1231,"f",,Trigger)</f>
        <v>48023</v>
      </c>
      <c r="AQ1231" s="98" t="e">
        <f>_xll.qlInterestRateIndexMaturity($AT$1,AP1231,Trigger)</f>
        <v>#VALUE!</v>
      </c>
      <c r="AR1231" s="242" t="e">
        <f>_xll.qlIndexFixing($AT$1,AO1231,TRUE,_xll.ohTrigger(Trigger,Trigger1M))</f>
        <v>#VALUE!</v>
      </c>
      <c r="AS1231" s="242" t="e">
        <f>IFERROR(_xll.qlIndexFixing($AT$2,AO1231,TRUE,_xll.ohTrigger(Trigger,Trigger1M)),#N/A)</f>
        <v>#N/A</v>
      </c>
    </row>
    <row r="1232" spans="40:45" x14ac:dyDescent="0.2">
      <c r="AN1232" s="99" t="s">
        <v>83</v>
      </c>
      <c r="AO1232" s="98" t="e">
        <f>_xll.qlInterestRateIndexFixingDate($AT$1,AP1232,Trigger)</f>
        <v>#VALUE!</v>
      </c>
      <c r="AP1232" s="98">
        <f>_xll.qlCalendarAdvance(Calendar,AP1231,AN1232,"f",,Trigger)</f>
        <v>48030</v>
      </c>
      <c r="AQ1232" s="98" t="e">
        <f>_xll.qlInterestRateIndexMaturity($AT$1,AP1232,Trigger)</f>
        <v>#VALUE!</v>
      </c>
      <c r="AR1232" s="242" t="e">
        <f>_xll.qlIndexFixing($AT$1,AO1232,TRUE,_xll.ohTrigger(Trigger,Trigger1M))</f>
        <v>#VALUE!</v>
      </c>
      <c r="AS1232" s="242" t="e">
        <f>IFERROR(_xll.qlIndexFixing($AT$2,AO1232,TRUE,_xll.ohTrigger(Trigger,Trigger1M)),#N/A)</f>
        <v>#N/A</v>
      </c>
    </row>
    <row r="1233" spans="40:45" x14ac:dyDescent="0.2">
      <c r="AN1233" s="99" t="s">
        <v>83</v>
      </c>
      <c r="AO1233" s="98" t="e">
        <f>_xll.qlInterestRateIndexFixingDate($AT$1,AP1233,Trigger)</f>
        <v>#VALUE!</v>
      </c>
      <c r="AP1233" s="98">
        <f>_xll.qlCalendarAdvance(Calendar,AP1232,AN1233,"f",,Trigger)</f>
        <v>48037</v>
      </c>
      <c r="AQ1233" s="98" t="e">
        <f>_xll.qlInterestRateIndexMaturity($AT$1,AP1233,Trigger)</f>
        <v>#VALUE!</v>
      </c>
      <c r="AR1233" s="242" t="e">
        <f>_xll.qlIndexFixing($AT$1,AO1233,TRUE,_xll.ohTrigger(Trigger,Trigger1M))</f>
        <v>#VALUE!</v>
      </c>
      <c r="AS1233" s="242" t="e">
        <f>IFERROR(_xll.qlIndexFixing($AT$2,AO1233,TRUE,_xll.ohTrigger(Trigger,Trigger1M)),#N/A)</f>
        <v>#N/A</v>
      </c>
    </row>
    <row r="1234" spans="40:45" x14ac:dyDescent="0.2">
      <c r="AN1234" s="99" t="s">
        <v>83</v>
      </c>
      <c r="AO1234" s="98" t="e">
        <f>_xll.qlInterestRateIndexFixingDate($AT$1,AP1234,Trigger)</f>
        <v>#VALUE!</v>
      </c>
      <c r="AP1234" s="98">
        <f>_xll.qlCalendarAdvance(Calendar,AP1233,AN1234,"f",,Trigger)</f>
        <v>48044</v>
      </c>
      <c r="AQ1234" s="98" t="e">
        <f>_xll.qlInterestRateIndexMaturity($AT$1,AP1234,Trigger)</f>
        <v>#VALUE!</v>
      </c>
      <c r="AR1234" s="242" t="e">
        <f>_xll.qlIndexFixing($AT$1,AO1234,TRUE,_xll.ohTrigger(Trigger,Trigger1M))</f>
        <v>#VALUE!</v>
      </c>
      <c r="AS1234" s="242" t="e">
        <f>IFERROR(_xll.qlIndexFixing($AT$2,AO1234,TRUE,_xll.ohTrigger(Trigger,Trigger1M)),#N/A)</f>
        <v>#N/A</v>
      </c>
    </row>
    <row r="1235" spans="40:45" x14ac:dyDescent="0.2">
      <c r="AN1235" s="99" t="s">
        <v>83</v>
      </c>
      <c r="AO1235" s="98" t="e">
        <f>_xll.qlInterestRateIndexFixingDate($AT$1,AP1235,Trigger)</f>
        <v>#VALUE!</v>
      </c>
      <c r="AP1235" s="98">
        <f>_xll.qlCalendarAdvance(Calendar,AP1234,AN1235,"f",,Trigger)</f>
        <v>48051</v>
      </c>
      <c r="AQ1235" s="98" t="e">
        <f>_xll.qlInterestRateIndexMaturity($AT$1,AP1235,Trigger)</f>
        <v>#VALUE!</v>
      </c>
      <c r="AR1235" s="242" t="e">
        <f>_xll.qlIndexFixing($AT$1,AO1235,TRUE,_xll.ohTrigger(Trigger,Trigger1M))</f>
        <v>#VALUE!</v>
      </c>
      <c r="AS1235" s="242" t="e">
        <f>IFERROR(_xll.qlIndexFixing($AT$2,AO1235,TRUE,_xll.ohTrigger(Trigger,Trigger1M)),#N/A)</f>
        <v>#N/A</v>
      </c>
    </row>
    <row r="1236" spans="40:45" x14ac:dyDescent="0.2">
      <c r="AN1236" s="99" t="s">
        <v>83</v>
      </c>
      <c r="AO1236" s="98" t="e">
        <f>_xll.qlInterestRateIndexFixingDate($AT$1,AP1236,Trigger)</f>
        <v>#VALUE!</v>
      </c>
      <c r="AP1236" s="98">
        <f>_xll.qlCalendarAdvance(Calendar,AP1235,AN1236,"f",,Trigger)</f>
        <v>48058</v>
      </c>
      <c r="AQ1236" s="98" t="e">
        <f>_xll.qlInterestRateIndexMaturity($AT$1,AP1236,Trigger)</f>
        <v>#VALUE!</v>
      </c>
      <c r="AR1236" s="242" t="e">
        <f>_xll.qlIndexFixing($AT$1,AO1236,TRUE,_xll.ohTrigger(Trigger,Trigger1M))</f>
        <v>#VALUE!</v>
      </c>
      <c r="AS1236" s="242" t="e">
        <f>IFERROR(_xll.qlIndexFixing($AT$2,AO1236,TRUE,_xll.ohTrigger(Trigger,Trigger1M)),#N/A)</f>
        <v>#N/A</v>
      </c>
    </row>
    <row r="1237" spans="40:45" x14ac:dyDescent="0.2">
      <c r="AN1237" s="99" t="s">
        <v>83</v>
      </c>
      <c r="AO1237" s="98" t="e">
        <f>_xll.qlInterestRateIndexFixingDate($AT$1,AP1237,Trigger)</f>
        <v>#VALUE!</v>
      </c>
      <c r="AP1237" s="98">
        <f>_xll.qlCalendarAdvance(Calendar,AP1236,AN1237,"f",,Trigger)</f>
        <v>48065</v>
      </c>
      <c r="AQ1237" s="98" t="e">
        <f>_xll.qlInterestRateIndexMaturity($AT$1,AP1237,Trigger)</f>
        <v>#VALUE!</v>
      </c>
      <c r="AR1237" s="242" t="e">
        <f>_xll.qlIndexFixing($AT$1,AO1237,TRUE,_xll.ohTrigger(Trigger,Trigger1M))</f>
        <v>#VALUE!</v>
      </c>
      <c r="AS1237" s="242" t="e">
        <f>IFERROR(_xll.qlIndexFixing($AT$2,AO1237,TRUE,_xll.ohTrigger(Trigger,Trigger1M)),#N/A)</f>
        <v>#N/A</v>
      </c>
    </row>
    <row r="1238" spans="40:45" x14ac:dyDescent="0.2">
      <c r="AN1238" s="99" t="s">
        <v>83</v>
      </c>
      <c r="AO1238" s="98" t="e">
        <f>_xll.qlInterestRateIndexFixingDate($AT$1,AP1238,Trigger)</f>
        <v>#VALUE!</v>
      </c>
      <c r="AP1238" s="98">
        <f>_xll.qlCalendarAdvance(Calendar,AP1237,AN1238,"f",,Trigger)</f>
        <v>48072</v>
      </c>
      <c r="AQ1238" s="98" t="e">
        <f>_xll.qlInterestRateIndexMaturity($AT$1,AP1238,Trigger)</f>
        <v>#VALUE!</v>
      </c>
      <c r="AR1238" s="242" t="e">
        <f>_xll.qlIndexFixing($AT$1,AO1238,TRUE,_xll.ohTrigger(Trigger,Trigger1M))</f>
        <v>#VALUE!</v>
      </c>
      <c r="AS1238" s="242" t="e">
        <f>IFERROR(_xll.qlIndexFixing($AT$2,AO1238,TRUE,_xll.ohTrigger(Trigger,Trigger1M)),#N/A)</f>
        <v>#N/A</v>
      </c>
    </row>
    <row r="1239" spans="40:45" x14ac:dyDescent="0.2">
      <c r="AN1239" s="99" t="s">
        <v>83</v>
      </c>
      <c r="AO1239" s="98" t="e">
        <f>_xll.qlInterestRateIndexFixingDate($AT$1,AP1239,Trigger)</f>
        <v>#VALUE!</v>
      </c>
      <c r="AP1239" s="98">
        <f>_xll.qlCalendarAdvance(Calendar,AP1238,AN1239,"f",,Trigger)</f>
        <v>48079</v>
      </c>
      <c r="AQ1239" s="98" t="e">
        <f>_xll.qlInterestRateIndexMaturity($AT$1,AP1239,Trigger)</f>
        <v>#VALUE!</v>
      </c>
      <c r="AR1239" s="242" t="e">
        <f>_xll.qlIndexFixing($AT$1,AO1239,TRUE,_xll.ohTrigger(Trigger,Trigger1M))</f>
        <v>#VALUE!</v>
      </c>
      <c r="AS1239" s="242" t="e">
        <f>IFERROR(_xll.qlIndexFixing($AT$2,AO1239,TRUE,_xll.ohTrigger(Trigger,Trigger1M)),#N/A)</f>
        <v>#N/A</v>
      </c>
    </row>
    <row r="1240" spans="40:45" x14ac:dyDescent="0.2">
      <c r="AN1240" s="99" t="s">
        <v>83</v>
      </c>
      <c r="AO1240" s="98" t="e">
        <f>_xll.qlInterestRateIndexFixingDate($AT$1,AP1240,Trigger)</f>
        <v>#VALUE!</v>
      </c>
      <c r="AP1240" s="98">
        <f>_xll.qlCalendarAdvance(Calendar,AP1239,AN1240,"f",,Trigger)</f>
        <v>48086</v>
      </c>
      <c r="AQ1240" s="98" t="e">
        <f>_xll.qlInterestRateIndexMaturity($AT$1,AP1240,Trigger)</f>
        <v>#VALUE!</v>
      </c>
      <c r="AR1240" s="242" t="e">
        <f>_xll.qlIndexFixing($AT$1,AO1240,TRUE,_xll.ohTrigger(Trigger,Trigger1M))</f>
        <v>#VALUE!</v>
      </c>
      <c r="AS1240" s="242" t="e">
        <f>IFERROR(_xll.qlIndexFixing($AT$2,AO1240,TRUE,_xll.ohTrigger(Trigger,Trigger1M)),#N/A)</f>
        <v>#N/A</v>
      </c>
    </row>
    <row r="1241" spans="40:45" x14ac:dyDescent="0.2">
      <c r="AN1241" s="99" t="s">
        <v>83</v>
      </c>
      <c r="AO1241" s="98" t="e">
        <f>_xll.qlInterestRateIndexFixingDate($AT$1,AP1241,Trigger)</f>
        <v>#VALUE!</v>
      </c>
      <c r="AP1241" s="98">
        <f>_xll.qlCalendarAdvance(Calendar,AP1240,AN1241,"f",,Trigger)</f>
        <v>48093</v>
      </c>
      <c r="AQ1241" s="98" t="e">
        <f>_xll.qlInterestRateIndexMaturity($AT$1,AP1241,Trigger)</f>
        <v>#VALUE!</v>
      </c>
      <c r="AR1241" s="242" t="e">
        <f>_xll.qlIndexFixing($AT$1,AO1241,TRUE,_xll.ohTrigger(Trigger,Trigger1M))</f>
        <v>#VALUE!</v>
      </c>
      <c r="AS1241" s="242" t="e">
        <f>IFERROR(_xll.qlIndexFixing($AT$2,AO1241,TRUE,_xll.ohTrigger(Trigger,Trigger1M)),#N/A)</f>
        <v>#N/A</v>
      </c>
    </row>
    <row r="1242" spans="40:45" x14ac:dyDescent="0.2">
      <c r="AN1242" s="99" t="s">
        <v>83</v>
      </c>
      <c r="AO1242" s="98" t="e">
        <f>_xll.qlInterestRateIndexFixingDate($AT$1,AP1242,Trigger)</f>
        <v>#VALUE!</v>
      </c>
      <c r="AP1242" s="98">
        <f>_xll.qlCalendarAdvance(Calendar,AP1241,AN1242,"f",,Trigger)</f>
        <v>48100</v>
      </c>
      <c r="AQ1242" s="98" t="e">
        <f>_xll.qlInterestRateIndexMaturity($AT$1,AP1242,Trigger)</f>
        <v>#VALUE!</v>
      </c>
      <c r="AR1242" s="242" t="e">
        <f>_xll.qlIndexFixing($AT$1,AO1242,TRUE,_xll.ohTrigger(Trigger,Trigger1M))</f>
        <v>#VALUE!</v>
      </c>
      <c r="AS1242" s="242" t="e">
        <f>IFERROR(_xll.qlIndexFixing($AT$2,AO1242,TRUE,_xll.ohTrigger(Trigger,Trigger1M)),#N/A)</f>
        <v>#N/A</v>
      </c>
    </row>
    <row r="1243" spans="40:45" x14ac:dyDescent="0.2">
      <c r="AN1243" s="99" t="s">
        <v>83</v>
      </c>
      <c r="AO1243" s="98" t="e">
        <f>_xll.qlInterestRateIndexFixingDate($AT$1,AP1243,Trigger)</f>
        <v>#VALUE!</v>
      </c>
      <c r="AP1243" s="98">
        <f>_xll.qlCalendarAdvance(Calendar,AP1242,AN1243,"f",,Trigger)</f>
        <v>48107</v>
      </c>
      <c r="AQ1243" s="98" t="e">
        <f>_xll.qlInterestRateIndexMaturity($AT$1,AP1243,Trigger)</f>
        <v>#VALUE!</v>
      </c>
      <c r="AR1243" s="242" t="e">
        <f>_xll.qlIndexFixing($AT$1,AO1243,TRUE,_xll.ohTrigger(Trigger,Trigger1M))</f>
        <v>#VALUE!</v>
      </c>
      <c r="AS1243" s="242" t="e">
        <f>IFERROR(_xll.qlIndexFixing($AT$2,AO1243,TRUE,_xll.ohTrigger(Trigger,Trigger1M)),#N/A)</f>
        <v>#N/A</v>
      </c>
    </row>
    <row r="1244" spans="40:45" x14ac:dyDescent="0.2">
      <c r="AN1244" s="99" t="s">
        <v>83</v>
      </c>
      <c r="AO1244" s="98" t="e">
        <f>_xll.qlInterestRateIndexFixingDate($AT$1,AP1244,Trigger)</f>
        <v>#VALUE!</v>
      </c>
      <c r="AP1244" s="98">
        <f>_xll.qlCalendarAdvance(Calendar,AP1243,AN1244,"f",,Trigger)</f>
        <v>48114</v>
      </c>
      <c r="AQ1244" s="98" t="e">
        <f>_xll.qlInterestRateIndexMaturity($AT$1,AP1244,Trigger)</f>
        <v>#VALUE!</v>
      </c>
      <c r="AR1244" s="242" t="e">
        <f>_xll.qlIndexFixing($AT$1,AO1244,TRUE,_xll.ohTrigger(Trigger,Trigger1M))</f>
        <v>#VALUE!</v>
      </c>
      <c r="AS1244" s="242" t="e">
        <f>IFERROR(_xll.qlIndexFixing($AT$2,AO1244,TRUE,_xll.ohTrigger(Trigger,Trigger1M)),#N/A)</f>
        <v>#N/A</v>
      </c>
    </row>
    <row r="1245" spans="40:45" x14ac:dyDescent="0.2">
      <c r="AN1245" s="99" t="s">
        <v>83</v>
      </c>
      <c r="AO1245" s="98" t="e">
        <f>_xll.qlInterestRateIndexFixingDate($AT$1,AP1245,Trigger)</f>
        <v>#VALUE!</v>
      </c>
      <c r="AP1245" s="98">
        <f>_xll.qlCalendarAdvance(Calendar,AP1244,AN1245,"f",,Trigger)</f>
        <v>48121</v>
      </c>
      <c r="AQ1245" s="98" t="e">
        <f>_xll.qlInterestRateIndexMaturity($AT$1,AP1245,Trigger)</f>
        <v>#VALUE!</v>
      </c>
      <c r="AR1245" s="242" t="e">
        <f>_xll.qlIndexFixing($AT$1,AO1245,TRUE,_xll.ohTrigger(Trigger,Trigger1M))</f>
        <v>#VALUE!</v>
      </c>
      <c r="AS1245" s="242" t="e">
        <f>IFERROR(_xll.qlIndexFixing($AT$2,AO1245,TRUE,_xll.ohTrigger(Trigger,Trigger1M)),#N/A)</f>
        <v>#N/A</v>
      </c>
    </row>
    <row r="1246" spans="40:45" x14ac:dyDescent="0.2">
      <c r="AN1246" s="99" t="s">
        <v>83</v>
      </c>
      <c r="AO1246" s="98" t="e">
        <f>_xll.qlInterestRateIndexFixingDate($AT$1,AP1246,Trigger)</f>
        <v>#VALUE!</v>
      </c>
      <c r="AP1246" s="98">
        <f>_xll.qlCalendarAdvance(Calendar,AP1245,AN1246,"f",,Trigger)</f>
        <v>48128</v>
      </c>
      <c r="AQ1246" s="98" t="e">
        <f>_xll.qlInterestRateIndexMaturity($AT$1,AP1246,Trigger)</f>
        <v>#VALUE!</v>
      </c>
      <c r="AR1246" s="242" t="e">
        <f>_xll.qlIndexFixing($AT$1,AO1246,TRUE,_xll.ohTrigger(Trigger,Trigger1M))</f>
        <v>#VALUE!</v>
      </c>
      <c r="AS1246" s="242" t="e">
        <f>IFERROR(_xll.qlIndexFixing($AT$2,AO1246,TRUE,_xll.ohTrigger(Trigger,Trigger1M)),#N/A)</f>
        <v>#N/A</v>
      </c>
    </row>
    <row r="1247" spans="40:45" x14ac:dyDescent="0.2">
      <c r="AN1247" s="99" t="s">
        <v>83</v>
      </c>
      <c r="AO1247" s="98" t="e">
        <f>_xll.qlInterestRateIndexFixingDate($AT$1,AP1247,Trigger)</f>
        <v>#VALUE!</v>
      </c>
      <c r="AP1247" s="98">
        <f>_xll.qlCalendarAdvance(Calendar,AP1246,AN1247,"f",,Trigger)</f>
        <v>48135</v>
      </c>
      <c r="AQ1247" s="98" t="e">
        <f>_xll.qlInterestRateIndexMaturity($AT$1,AP1247,Trigger)</f>
        <v>#VALUE!</v>
      </c>
      <c r="AR1247" s="242" t="e">
        <f>_xll.qlIndexFixing($AT$1,AO1247,TRUE,_xll.ohTrigger(Trigger,Trigger1M))</f>
        <v>#VALUE!</v>
      </c>
      <c r="AS1247" s="242" t="e">
        <f>IFERROR(_xll.qlIndexFixing($AT$2,AO1247,TRUE,_xll.ohTrigger(Trigger,Trigger1M)),#N/A)</f>
        <v>#N/A</v>
      </c>
    </row>
    <row r="1248" spans="40:45" x14ac:dyDescent="0.2">
      <c r="AN1248" s="99" t="s">
        <v>83</v>
      </c>
      <c r="AO1248" s="98" t="e">
        <f>_xll.qlInterestRateIndexFixingDate($AT$1,AP1248,Trigger)</f>
        <v>#VALUE!</v>
      </c>
      <c r="AP1248" s="98">
        <f>_xll.qlCalendarAdvance(Calendar,AP1247,AN1248,"f",,Trigger)</f>
        <v>48142</v>
      </c>
      <c r="AQ1248" s="98" t="e">
        <f>_xll.qlInterestRateIndexMaturity($AT$1,AP1248,Trigger)</f>
        <v>#VALUE!</v>
      </c>
      <c r="AR1248" s="242" t="e">
        <f>_xll.qlIndexFixing($AT$1,AO1248,TRUE,_xll.ohTrigger(Trigger,Trigger1M))</f>
        <v>#VALUE!</v>
      </c>
      <c r="AS1248" s="242" t="e">
        <f>IFERROR(_xll.qlIndexFixing($AT$2,AO1248,TRUE,_xll.ohTrigger(Trigger,Trigger1M)),#N/A)</f>
        <v>#N/A</v>
      </c>
    </row>
    <row r="1249" spans="40:45" x14ac:dyDescent="0.2">
      <c r="AN1249" s="99" t="s">
        <v>83</v>
      </c>
      <c r="AO1249" s="98" t="e">
        <f>_xll.qlInterestRateIndexFixingDate($AT$1,AP1249,Trigger)</f>
        <v>#VALUE!</v>
      </c>
      <c r="AP1249" s="98">
        <f>_xll.qlCalendarAdvance(Calendar,AP1248,AN1249,"f",,Trigger)</f>
        <v>48149</v>
      </c>
      <c r="AQ1249" s="98" t="e">
        <f>_xll.qlInterestRateIndexMaturity($AT$1,AP1249,Trigger)</f>
        <v>#VALUE!</v>
      </c>
      <c r="AR1249" s="242" t="e">
        <f>_xll.qlIndexFixing($AT$1,AO1249,TRUE,_xll.ohTrigger(Trigger,Trigger1M))</f>
        <v>#VALUE!</v>
      </c>
      <c r="AS1249" s="242" t="e">
        <f>IFERROR(_xll.qlIndexFixing($AT$2,AO1249,TRUE,_xll.ohTrigger(Trigger,Trigger1M)),#N/A)</f>
        <v>#N/A</v>
      </c>
    </row>
    <row r="1250" spans="40:45" x14ac:dyDescent="0.2">
      <c r="AN1250" s="99" t="s">
        <v>83</v>
      </c>
      <c r="AO1250" s="98" t="e">
        <f>_xll.qlInterestRateIndexFixingDate($AT$1,AP1250,Trigger)</f>
        <v>#VALUE!</v>
      </c>
      <c r="AP1250" s="98">
        <f>_xll.qlCalendarAdvance(Calendar,AP1249,AN1250,"f",,Trigger)</f>
        <v>48156</v>
      </c>
      <c r="AQ1250" s="98" t="e">
        <f>_xll.qlInterestRateIndexMaturity($AT$1,AP1250,Trigger)</f>
        <v>#VALUE!</v>
      </c>
      <c r="AR1250" s="242" t="e">
        <f>_xll.qlIndexFixing($AT$1,AO1250,TRUE,_xll.ohTrigger(Trigger,Trigger1M))</f>
        <v>#VALUE!</v>
      </c>
      <c r="AS1250" s="242" t="e">
        <f>IFERROR(_xll.qlIndexFixing($AT$2,AO1250,TRUE,_xll.ohTrigger(Trigger,Trigger1M)),#N/A)</f>
        <v>#N/A</v>
      </c>
    </row>
    <row r="1251" spans="40:45" x14ac:dyDescent="0.2">
      <c r="AN1251" s="99" t="s">
        <v>83</v>
      </c>
      <c r="AO1251" s="98" t="e">
        <f>_xll.qlInterestRateIndexFixingDate($AT$1,AP1251,Trigger)</f>
        <v>#VALUE!</v>
      </c>
      <c r="AP1251" s="98">
        <f>_xll.qlCalendarAdvance(Calendar,AP1250,AN1251,"f",,Trigger)</f>
        <v>48163</v>
      </c>
      <c r="AQ1251" s="98" t="e">
        <f>_xll.qlInterestRateIndexMaturity($AT$1,AP1251,Trigger)</f>
        <v>#VALUE!</v>
      </c>
      <c r="AR1251" s="242" t="e">
        <f>_xll.qlIndexFixing($AT$1,AO1251,TRUE,_xll.ohTrigger(Trigger,Trigger1M))</f>
        <v>#VALUE!</v>
      </c>
      <c r="AS1251" s="242" t="e">
        <f>IFERROR(_xll.qlIndexFixing($AT$2,AO1251,TRUE,_xll.ohTrigger(Trigger,Trigger1M)),#N/A)</f>
        <v>#N/A</v>
      </c>
    </row>
    <row r="1252" spans="40:45" x14ac:dyDescent="0.2">
      <c r="AN1252" s="99" t="s">
        <v>83</v>
      </c>
      <c r="AO1252" s="98" t="e">
        <f>_xll.qlInterestRateIndexFixingDate($AT$1,AP1252,Trigger)</f>
        <v>#VALUE!</v>
      </c>
      <c r="AP1252" s="98">
        <f>_xll.qlCalendarAdvance(Calendar,AP1251,AN1252,"f",,Trigger)</f>
        <v>48170</v>
      </c>
      <c r="AQ1252" s="98" t="e">
        <f>_xll.qlInterestRateIndexMaturity($AT$1,AP1252,Trigger)</f>
        <v>#VALUE!</v>
      </c>
      <c r="AR1252" s="242" t="e">
        <f>_xll.qlIndexFixing($AT$1,AO1252,TRUE,_xll.ohTrigger(Trigger,Trigger1M))</f>
        <v>#VALUE!</v>
      </c>
      <c r="AS1252" s="242" t="e">
        <f>IFERROR(_xll.qlIndexFixing($AT$2,AO1252,TRUE,_xll.ohTrigger(Trigger,Trigger1M)),#N/A)</f>
        <v>#N/A</v>
      </c>
    </row>
    <row r="1253" spans="40:45" x14ac:dyDescent="0.2">
      <c r="AN1253" s="99" t="s">
        <v>83</v>
      </c>
      <c r="AO1253" s="98" t="e">
        <f>_xll.qlInterestRateIndexFixingDate($AT$1,AP1253,Trigger)</f>
        <v>#VALUE!</v>
      </c>
      <c r="AP1253" s="98">
        <f>_xll.qlCalendarAdvance(Calendar,AP1252,AN1253,"f",,Trigger)</f>
        <v>48177</v>
      </c>
      <c r="AQ1253" s="98" t="e">
        <f>_xll.qlInterestRateIndexMaturity($AT$1,AP1253,Trigger)</f>
        <v>#VALUE!</v>
      </c>
      <c r="AR1253" s="242" t="e">
        <f>_xll.qlIndexFixing($AT$1,AO1253,TRUE,_xll.ohTrigger(Trigger,Trigger1M))</f>
        <v>#VALUE!</v>
      </c>
      <c r="AS1253" s="242" t="e">
        <f>IFERROR(_xll.qlIndexFixing($AT$2,AO1253,TRUE,_xll.ohTrigger(Trigger,Trigger1M)),#N/A)</f>
        <v>#N/A</v>
      </c>
    </row>
    <row r="1254" spans="40:45" x14ac:dyDescent="0.2">
      <c r="AN1254" s="99" t="s">
        <v>83</v>
      </c>
      <c r="AO1254" s="98" t="e">
        <f>_xll.qlInterestRateIndexFixingDate($AT$1,AP1254,Trigger)</f>
        <v>#VALUE!</v>
      </c>
      <c r="AP1254" s="98">
        <f>_xll.qlCalendarAdvance(Calendar,AP1253,AN1254,"f",,Trigger)</f>
        <v>48184</v>
      </c>
      <c r="AQ1254" s="98" t="e">
        <f>_xll.qlInterestRateIndexMaturity($AT$1,AP1254,Trigger)</f>
        <v>#VALUE!</v>
      </c>
      <c r="AR1254" s="242" t="e">
        <f>_xll.qlIndexFixing($AT$1,AO1254,TRUE,_xll.ohTrigger(Trigger,Trigger1M))</f>
        <v>#VALUE!</v>
      </c>
      <c r="AS1254" s="242" t="e">
        <f>IFERROR(_xll.qlIndexFixing($AT$2,AO1254,TRUE,_xll.ohTrigger(Trigger,Trigger1M)),#N/A)</f>
        <v>#N/A</v>
      </c>
    </row>
    <row r="1255" spans="40:45" x14ac:dyDescent="0.2">
      <c r="AN1255" s="99" t="s">
        <v>83</v>
      </c>
      <c r="AO1255" s="98" t="e">
        <f>_xll.qlInterestRateIndexFixingDate($AT$1,AP1255,Trigger)</f>
        <v>#VALUE!</v>
      </c>
      <c r="AP1255" s="98">
        <f>_xll.qlCalendarAdvance(Calendar,AP1254,AN1255,"f",,Trigger)</f>
        <v>48191</v>
      </c>
      <c r="AQ1255" s="98" t="e">
        <f>_xll.qlInterestRateIndexMaturity($AT$1,AP1255,Trigger)</f>
        <v>#VALUE!</v>
      </c>
      <c r="AR1255" s="242" t="e">
        <f>_xll.qlIndexFixing($AT$1,AO1255,TRUE,_xll.ohTrigger(Trigger,Trigger1M))</f>
        <v>#VALUE!</v>
      </c>
      <c r="AS1255" s="242" t="e">
        <f>IFERROR(_xll.qlIndexFixing($AT$2,AO1255,TRUE,_xll.ohTrigger(Trigger,Trigger1M)),#N/A)</f>
        <v>#N/A</v>
      </c>
    </row>
    <row r="1256" spans="40:45" x14ac:dyDescent="0.2">
      <c r="AN1256" s="99" t="s">
        <v>83</v>
      </c>
      <c r="AO1256" s="98" t="e">
        <f>_xll.qlInterestRateIndexFixingDate($AT$1,AP1256,Trigger)</f>
        <v>#VALUE!</v>
      </c>
      <c r="AP1256" s="98">
        <f>_xll.qlCalendarAdvance(Calendar,AP1255,AN1256,"f",,Trigger)</f>
        <v>48198</v>
      </c>
      <c r="AQ1256" s="98" t="e">
        <f>_xll.qlInterestRateIndexMaturity($AT$1,AP1256,Trigger)</f>
        <v>#VALUE!</v>
      </c>
      <c r="AR1256" s="242" t="e">
        <f>_xll.qlIndexFixing($AT$1,AO1256,TRUE,_xll.ohTrigger(Trigger,Trigger1M))</f>
        <v>#VALUE!</v>
      </c>
      <c r="AS1256" s="242" t="e">
        <f>IFERROR(_xll.qlIndexFixing($AT$2,AO1256,TRUE,_xll.ohTrigger(Trigger,Trigger1M)),#N/A)</f>
        <v>#N/A</v>
      </c>
    </row>
    <row r="1257" spans="40:45" x14ac:dyDescent="0.2">
      <c r="AN1257" s="99" t="s">
        <v>83</v>
      </c>
      <c r="AO1257" s="98" t="e">
        <f>_xll.qlInterestRateIndexFixingDate($AT$1,AP1257,Trigger)</f>
        <v>#VALUE!</v>
      </c>
      <c r="AP1257" s="98">
        <f>_xll.qlCalendarAdvance(Calendar,AP1256,AN1257,"f",,Trigger)</f>
        <v>48205</v>
      </c>
      <c r="AQ1257" s="98" t="e">
        <f>_xll.qlInterestRateIndexMaturity($AT$1,AP1257,Trigger)</f>
        <v>#VALUE!</v>
      </c>
      <c r="AR1257" s="242" t="e">
        <f>_xll.qlIndexFixing($AT$1,AO1257,TRUE,_xll.ohTrigger(Trigger,Trigger1M))</f>
        <v>#VALUE!</v>
      </c>
      <c r="AS1257" s="242" t="e">
        <f>IFERROR(_xll.qlIndexFixing($AT$2,AO1257,TRUE,_xll.ohTrigger(Trigger,Trigger1M)),#N/A)</f>
        <v>#N/A</v>
      </c>
    </row>
    <row r="1258" spans="40:45" x14ac:dyDescent="0.2">
      <c r="AN1258" s="99" t="s">
        <v>83</v>
      </c>
      <c r="AO1258" s="98" t="e">
        <f>_xll.qlInterestRateIndexFixingDate($AT$1,AP1258,Trigger)</f>
        <v>#VALUE!</v>
      </c>
      <c r="AP1258" s="98">
        <f>_xll.qlCalendarAdvance(Calendar,AP1257,AN1258,"f",,Trigger)</f>
        <v>48212</v>
      </c>
      <c r="AQ1258" s="98" t="e">
        <f>_xll.qlInterestRateIndexMaturity($AT$1,AP1258,Trigger)</f>
        <v>#VALUE!</v>
      </c>
      <c r="AR1258" s="242" t="e">
        <f>_xll.qlIndexFixing($AT$1,AO1258,TRUE,_xll.ohTrigger(Trigger,Trigger1M))</f>
        <v>#VALUE!</v>
      </c>
      <c r="AS1258" s="242" t="e">
        <f>IFERROR(_xll.qlIndexFixing($AT$2,AO1258,TRUE,_xll.ohTrigger(Trigger,Trigger1M)),#N/A)</f>
        <v>#N/A</v>
      </c>
    </row>
    <row r="1259" spans="40:45" x14ac:dyDescent="0.2">
      <c r="AN1259" s="99" t="s">
        <v>83</v>
      </c>
      <c r="AO1259" s="98" t="e">
        <f>_xll.qlInterestRateIndexFixingDate($AT$1,AP1259,Trigger)</f>
        <v>#VALUE!</v>
      </c>
      <c r="AP1259" s="98">
        <f>_xll.qlCalendarAdvance(Calendar,AP1258,AN1259,"f",,Trigger)</f>
        <v>48219</v>
      </c>
      <c r="AQ1259" s="98" t="e">
        <f>_xll.qlInterestRateIndexMaturity($AT$1,AP1259,Trigger)</f>
        <v>#VALUE!</v>
      </c>
      <c r="AR1259" s="242" t="e">
        <f>_xll.qlIndexFixing($AT$1,AO1259,TRUE,_xll.ohTrigger(Trigger,Trigger1M))</f>
        <v>#VALUE!</v>
      </c>
      <c r="AS1259" s="242" t="e">
        <f>IFERROR(_xll.qlIndexFixing($AT$2,AO1259,TRUE,_xll.ohTrigger(Trigger,Trigger1M)),#N/A)</f>
        <v>#N/A</v>
      </c>
    </row>
    <row r="1260" spans="40:45" x14ac:dyDescent="0.2">
      <c r="AN1260" s="99" t="s">
        <v>83</v>
      </c>
      <c r="AO1260" s="98" t="e">
        <f>_xll.qlInterestRateIndexFixingDate($AT$1,AP1260,Trigger)</f>
        <v>#VALUE!</v>
      </c>
      <c r="AP1260" s="98">
        <f>_xll.qlCalendarAdvance(Calendar,AP1259,AN1260,"f",,Trigger)</f>
        <v>48226</v>
      </c>
      <c r="AQ1260" s="98" t="e">
        <f>_xll.qlInterestRateIndexMaturity($AT$1,AP1260,Trigger)</f>
        <v>#VALUE!</v>
      </c>
      <c r="AR1260" s="242" t="e">
        <f>_xll.qlIndexFixing($AT$1,AO1260,TRUE,_xll.ohTrigger(Trigger,Trigger1M))</f>
        <v>#VALUE!</v>
      </c>
      <c r="AS1260" s="242" t="e">
        <f>IFERROR(_xll.qlIndexFixing($AT$2,AO1260,TRUE,_xll.ohTrigger(Trigger,Trigger1M)),#N/A)</f>
        <v>#N/A</v>
      </c>
    </row>
    <row r="1261" spans="40:45" x14ac:dyDescent="0.2">
      <c r="AN1261" s="99" t="s">
        <v>83</v>
      </c>
      <c r="AO1261" s="98" t="e">
        <f>_xll.qlInterestRateIndexFixingDate($AT$1,AP1261,Trigger)</f>
        <v>#VALUE!</v>
      </c>
      <c r="AP1261" s="98">
        <f>_xll.qlCalendarAdvance(Calendar,AP1260,AN1261,"f",,Trigger)</f>
        <v>48233</v>
      </c>
      <c r="AQ1261" s="98" t="e">
        <f>_xll.qlInterestRateIndexMaturity($AT$1,AP1261,Trigger)</f>
        <v>#VALUE!</v>
      </c>
      <c r="AR1261" s="242" t="e">
        <f>_xll.qlIndexFixing($AT$1,AO1261,TRUE,_xll.ohTrigger(Trigger,Trigger1M))</f>
        <v>#VALUE!</v>
      </c>
      <c r="AS1261" s="242" t="e">
        <f>IFERROR(_xll.qlIndexFixing($AT$2,AO1261,TRUE,_xll.ohTrigger(Trigger,Trigger1M)),#N/A)</f>
        <v>#N/A</v>
      </c>
    </row>
    <row r="1262" spans="40:45" x14ac:dyDescent="0.2">
      <c r="AN1262" s="99" t="s">
        <v>83</v>
      </c>
      <c r="AO1262" s="98" t="e">
        <f>_xll.qlInterestRateIndexFixingDate($AT$1,AP1262,Trigger)</f>
        <v>#VALUE!</v>
      </c>
      <c r="AP1262" s="98">
        <f>_xll.qlCalendarAdvance(Calendar,AP1261,AN1262,"f",,Trigger)</f>
        <v>48240</v>
      </c>
      <c r="AQ1262" s="98" t="e">
        <f>_xll.qlInterestRateIndexMaturity($AT$1,AP1262,Trigger)</f>
        <v>#VALUE!</v>
      </c>
      <c r="AR1262" s="242" t="e">
        <f>_xll.qlIndexFixing($AT$1,AO1262,TRUE,_xll.ohTrigger(Trigger,Trigger1M))</f>
        <v>#VALUE!</v>
      </c>
      <c r="AS1262" s="242" t="e">
        <f>IFERROR(_xll.qlIndexFixing($AT$2,AO1262,TRUE,_xll.ohTrigger(Trigger,Trigger1M)),#N/A)</f>
        <v>#N/A</v>
      </c>
    </row>
    <row r="1263" spans="40:45" x14ac:dyDescent="0.2">
      <c r="AN1263" s="99" t="s">
        <v>83</v>
      </c>
      <c r="AO1263" s="98" t="e">
        <f>_xll.qlInterestRateIndexFixingDate($AT$1,AP1263,Trigger)</f>
        <v>#VALUE!</v>
      </c>
      <c r="AP1263" s="98">
        <f>_xll.qlCalendarAdvance(Calendar,AP1262,AN1263,"f",,Trigger)</f>
        <v>48247</v>
      </c>
      <c r="AQ1263" s="98" t="e">
        <f>_xll.qlInterestRateIndexMaturity($AT$1,AP1263,Trigger)</f>
        <v>#VALUE!</v>
      </c>
      <c r="AR1263" s="242" t="e">
        <f>_xll.qlIndexFixing($AT$1,AO1263,TRUE,_xll.ohTrigger(Trigger,Trigger1M))</f>
        <v>#VALUE!</v>
      </c>
      <c r="AS1263" s="242" t="e">
        <f>IFERROR(_xll.qlIndexFixing($AT$2,AO1263,TRUE,_xll.ohTrigger(Trigger,Trigger1M)),#N/A)</f>
        <v>#N/A</v>
      </c>
    </row>
    <row r="1264" spans="40:45" x14ac:dyDescent="0.2">
      <c r="AN1264" s="99" t="s">
        <v>83</v>
      </c>
      <c r="AO1264" s="98" t="e">
        <f>_xll.qlInterestRateIndexFixingDate($AT$1,AP1264,Trigger)</f>
        <v>#VALUE!</v>
      </c>
      <c r="AP1264" s="98">
        <f>_xll.qlCalendarAdvance(Calendar,AP1263,AN1264,"f",,Trigger)</f>
        <v>48254</v>
      </c>
      <c r="AQ1264" s="98" t="e">
        <f>_xll.qlInterestRateIndexMaturity($AT$1,AP1264,Trigger)</f>
        <v>#VALUE!</v>
      </c>
      <c r="AR1264" s="242" t="e">
        <f>_xll.qlIndexFixing($AT$1,AO1264,TRUE,_xll.ohTrigger(Trigger,Trigger1M))</f>
        <v>#VALUE!</v>
      </c>
      <c r="AS1264" s="242" t="e">
        <f>IFERROR(_xll.qlIndexFixing($AT$2,AO1264,TRUE,_xll.ohTrigger(Trigger,Trigger1M)),#N/A)</f>
        <v>#N/A</v>
      </c>
    </row>
    <row r="1265" spans="40:45" x14ac:dyDescent="0.2">
      <c r="AN1265" s="99" t="s">
        <v>83</v>
      </c>
      <c r="AO1265" s="98" t="e">
        <f>_xll.qlInterestRateIndexFixingDate($AT$1,AP1265,Trigger)</f>
        <v>#VALUE!</v>
      </c>
      <c r="AP1265" s="98">
        <f>_xll.qlCalendarAdvance(Calendar,AP1264,AN1265,"f",,Trigger)</f>
        <v>48261</v>
      </c>
      <c r="AQ1265" s="98" t="e">
        <f>_xll.qlInterestRateIndexMaturity($AT$1,AP1265,Trigger)</f>
        <v>#VALUE!</v>
      </c>
      <c r="AR1265" s="242" t="e">
        <f>_xll.qlIndexFixing($AT$1,AO1265,TRUE,_xll.ohTrigger(Trigger,Trigger1M))</f>
        <v>#VALUE!</v>
      </c>
      <c r="AS1265" s="242" t="e">
        <f>IFERROR(_xll.qlIndexFixing($AT$2,AO1265,TRUE,_xll.ohTrigger(Trigger,Trigger1M)),#N/A)</f>
        <v>#N/A</v>
      </c>
    </row>
    <row r="1266" spans="40:45" x14ac:dyDescent="0.2">
      <c r="AN1266" s="99" t="s">
        <v>83</v>
      </c>
      <c r="AO1266" s="98" t="e">
        <f>_xll.qlInterestRateIndexFixingDate($AT$1,AP1266,Trigger)</f>
        <v>#VALUE!</v>
      </c>
      <c r="AP1266" s="98">
        <f>_xll.qlCalendarAdvance(Calendar,AP1265,AN1266,"f",,Trigger)</f>
        <v>48268</v>
      </c>
      <c r="AQ1266" s="98" t="e">
        <f>_xll.qlInterestRateIndexMaturity($AT$1,AP1266,Trigger)</f>
        <v>#VALUE!</v>
      </c>
      <c r="AR1266" s="242" t="e">
        <f>_xll.qlIndexFixing($AT$1,AO1266,TRUE,_xll.ohTrigger(Trigger,Trigger1M))</f>
        <v>#VALUE!</v>
      </c>
      <c r="AS1266" s="242" t="e">
        <f>IFERROR(_xll.qlIndexFixing($AT$2,AO1266,TRUE,_xll.ohTrigger(Trigger,Trigger1M)),#N/A)</f>
        <v>#N/A</v>
      </c>
    </row>
    <row r="1267" spans="40:45" x14ac:dyDescent="0.2">
      <c r="AN1267" s="99" t="s">
        <v>83</v>
      </c>
      <c r="AO1267" s="98" t="e">
        <f>_xll.qlInterestRateIndexFixingDate($AT$1,AP1267,Trigger)</f>
        <v>#VALUE!</v>
      </c>
      <c r="AP1267" s="98">
        <f>_xll.qlCalendarAdvance(Calendar,AP1266,AN1267,"f",,Trigger)</f>
        <v>48275</v>
      </c>
      <c r="AQ1267" s="98" t="e">
        <f>_xll.qlInterestRateIndexMaturity($AT$1,AP1267,Trigger)</f>
        <v>#VALUE!</v>
      </c>
      <c r="AR1267" s="242" t="e">
        <f>_xll.qlIndexFixing($AT$1,AO1267,TRUE,_xll.ohTrigger(Trigger,Trigger1M))</f>
        <v>#VALUE!</v>
      </c>
      <c r="AS1267" s="242" t="e">
        <f>IFERROR(_xll.qlIndexFixing($AT$2,AO1267,TRUE,_xll.ohTrigger(Trigger,Trigger1M)),#N/A)</f>
        <v>#N/A</v>
      </c>
    </row>
    <row r="1268" spans="40:45" x14ac:dyDescent="0.2">
      <c r="AN1268" s="99" t="s">
        <v>83</v>
      </c>
      <c r="AO1268" s="98" t="e">
        <f>_xll.qlInterestRateIndexFixingDate($AT$1,AP1268,Trigger)</f>
        <v>#VALUE!</v>
      </c>
      <c r="AP1268" s="98">
        <f>_xll.qlCalendarAdvance(Calendar,AP1267,AN1268,"f",,Trigger)</f>
        <v>48282</v>
      </c>
      <c r="AQ1268" s="98" t="e">
        <f>_xll.qlInterestRateIndexMaturity($AT$1,AP1268,Trigger)</f>
        <v>#VALUE!</v>
      </c>
      <c r="AR1268" s="242" t="e">
        <f>_xll.qlIndexFixing($AT$1,AO1268,TRUE,_xll.ohTrigger(Trigger,Trigger1M))</f>
        <v>#VALUE!</v>
      </c>
      <c r="AS1268" s="242" t="e">
        <f>IFERROR(_xll.qlIndexFixing($AT$2,AO1268,TRUE,_xll.ohTrigger(Trigger,Trigger1M)),#N/A)</f>
        <v>#N/A</v>
      </c>
    </row>
    <row r="1269" spans="40:45" x14ac:dyDescent="0.2">
      <c r="AN1269" s="99" t="s">
        <v>83</v>
      </c>
      <c r="AO1269" s="98" t="e">
        <f>_xll.qlInterestRateIndexFixingDate($AT$1,AP1269,Trigger)</f>
        <v>#VALUE!</v>
      </c>
      <c r="AP1269" s="98">
        <f>_xll.qlCalendarAdvance(Calendar,AP1268,AN1269,"f",,Trigger)</f>
        <v>48289</v>
      </c>
      <c r="AQ1269" s="98" t="e">
        <f>_xll.qlInterestRateIndexMaturity($AT$1,AP1269,Trigger)</f>
        <v>#VALUE!</v>
      </c>
      <c r="AR1269" s="242" t="e">
        <f>_xll.qlIndexFixing($AT$1,AO1269,TRUE,_xll.ohTrigger(Trigger,Trigger1M))</f>
        <v>#VALUE!</v>
      </c>
      <c r="AS1269" s="242" t="e">
        <f>IFERROR(_xll.qlIndexFixing($AT$2,AO1269,TRUE,_xll.ohTrigger(Trigger,Trigger1M)),#N/A)</f>
        <v>#N/A</v>
      </c>
    </row>
    <row r="1270" spans="40:45" x14ac:dyDescent="0.2">
      <c r="AN1270" s="99" t="s">
        <v>83</v>
      </c>
      <c r="AO1270" s="98" t="e">
        <f>_xll.qlInterestRateIndexFixingDate($AT$1,AP1270,Trigger)</f>
        <v>#VALUE!</v>
      </c>
      <c r="AP1270" s="98">
        <f>_xll.qlCalendarAdvance(Calendar,AP1269,AN1270,"f",,Trigger)</f>
        <v>48296</v>
      </c>
      <c r="AQ1270" s="98" t="e">
        <f>_xll.qlInterestRateIndexMaturity($AT$1,AP1270,Trigger)</f>
        <v>#VALUE!</v>
      </c>
      <c r="AR1270" s="242" t="e">
        <f>_xll.qlIndexFixing($AT$1,AO1270,TRUE,_xll.ohTrigger(Trigger,Trigger1M))</f>
        <v>#VALUE!</v>
      </c>
      <c r="AS1270" s="242" t="e">
        <f>IFERROR(_xll.qlIndexFixing($AT$2,AO1270,TRUE,_xll.ohTrigger(Trigger,Trigger1M)),#N/A)</f>
        <v>#N/A</v>
      </c>
    </row>
    <row r="1271" spans="40:45" x14ac:dyDescent="0.2">
      <c r="AN1271" s="99" t="s">
        <v>83</v>
      </c>
      <c r="AO1271" s="98" t="e">
        <f>_xll.qlInterestRateIndexFixingDate($AT$1,AP1271,Trigger)</f>
        <v>#VALUE!</v>
      </c>
      <c r="AP1271" s="98">
        <f>_xll.qlCalendarAdvance(Calendar,AP1270,AN1271,"f",,Trigger)</f>
        <v>48303</v>
      </c>
      <c r="AQ1271" s="98" t="e">
        <f>_xll.qlInterestRateIndexMaturity($AT$1,AP1271,Trigger)</f>
        <v>#VALUE!</v>
      </c>
      <c r="AR1271" s="242" t="e">
        <f>_xll.qlIndexFixing($AT$1,AO1271,TRUE,_xll.ohTrigger(Trigger,Trigger1M))</f>
        <v>#VALUE!</v>
      </c>
      <c r="AS1271" s="242" t="e">
        <f>IFERROR(_xll.qlIndexFixing($AT$2,AO1271,TRUE,_xll.ohTrigger(Trigger,Trigger1M)),#N/A)</f>
        <v>#N/A</v>
      </c>
    </row>
    <row r="1272" spans="40:45" x14ac:dyDescent="0.2">
      <c r="AN1272" s="99" t="s">
        <v>83</v>
      </c>
      <c r="AO1272" s="98" t="e">
        <f>_xll.qlInterestRateIndexFixingDate($AT$1,AP1272,Trigger)</f>
        <v>#VALUE!</v>
      </c>
      <c r="AP1272" s="98">
        <f>_xll.qlCalendarAdvance(Calendar,AP1271,AN1272,"f",,Trigger)</f>
        <v>48310</v>
      </c>
      <c r="AQ1272" s="98" t="e">
        <f>_xll.qlInterestRateIndexMaturity($AT$1,AP1272,Trigger)</f>
        <v>#VALUE!</v>
      </c>
      <c r="AR1272" s="242" t="e">
        <f>_xll.qlIndexFixing($AT$1,AO1272,TRUE,_xll.ohTrigger(Trigger,Trigger1M))</f>
        <v>#VALUE!</v>
      </c>
      <c r="AS1272" s="242" t="e">
        <f>IFERROR(_xll.qlIndexFixing($AT$2,AO1272,TRUE,_xll.ohTrigger(Trigger,Trigger1M)),#N/A)</f>
        <v>#N/A</v>
      </c>
    </row>
    <row r="1273" spans="40:45" x14ac:dyDescent="0.2">
      <c r="AN1273" s="99" t="s">
        <v>83</v>
      </c>
      <c r="AO1273" s="98" t="e">
        <f>_xll.qlInterestRateIndexFixingDate($AT$1,AP1273,Trigger)</f>
        <v>#VALUE!</v>
      </c>
      <c r="AP1273" s="98">
        <f>_xll.qlCalendarAdvance(Calendar,AP1272,AN1273,"f",,Trigger)</f>
        <v>48317</v>
      </c>
      <c r="AQ1273" s="98" t="e">
        <f>_xll.qlInterestRateIndexMaturity($AT$1,AP1273,Trigger)</f>
        <v>#VALUE!</v>
      </c>
      <c r="AR1273" s="242" t="e">
        <f>_xll.qlIndexFixing($AT$1,AO1273,TRUE,_xll.ohTrigger(Trigger,Trigger1M))</f>
        <v>#VALUE!</v>
      </c>
      <c r="AS1273" s="242" t="e">
        <f>IFERROR(_xll.qlIndexFixing($AT$2,AO1273,TRUE,_xll.ohTrigger(Trigger,Trigger1M)),#N/A)</f>
        <v>#N/A</v>
      </c>
    </row>
    <row r="1274" spans="40:45" x14ac:dyDescent="0.2">
      <c r="AN1274" s="99" t="s">
        <v>83</v>
      </c>
      <c r="AO1274" s="98" t="e">
        <f>_xll.qlInterestRateIndexFixingDate($AT$1,AP1274,Trigger)</f>
        <v>#VALUE!</v>
      </c>
      <c r="AP1274" s="98">
        <f>_xll.qlCalendarAdvance(Calendar,AP1273,AN1274,"f",,Trigger)</f>
        <v>48324</v>
      </c>
      <c r="AQ1274" s="98" t="e">
        <f>_xll.qlInterestRateIndexMaturity($AT$1,AP1274,Trigger)</f>
        <v>#VALUE!</v>
      </c>
      <c r="AR1274" s="242" t="e">
        <f>_xll.qlIndexFixing($AT$1,AO1274,TRUE,_xll.ohTrigger(Trigger,Trigger1M))</f>
        <v>#VALUE!</v>
      </c>
      <c r="AS1274" s="242" t="e">
        <f>IFERROR(_xll.qlIndexFixing($AT$2,AO1274,TRUE,_xll.ohTrigger(Trigger,Trigger1M)),#N/A)</f>
        <v>#N/A</v>
      </c>
    </row>
    <row r="1275" spans="40:45" x14ac:dyDescent="0.2">
      <c r="AN1275" s="99" t="s">
        <v>83</v>
      </c>
      <c r="AO1275" s="98" t="e">
        <f>_xll.qlInterestRateIndexFixingDate($AT$1,AP1275,Trigger)</f>
        <v>#VALUE!</v>
      </c>
      <c r="AP1275" s="98">
        <f>_xll.qlCalendarAdvance(Calendar,AP1274,AN1275,"f",,Trigger)</f>
        <v>48331</v>
      </c>
      <c r="AQ1275" s="98" t="e">
        <f>_xll.qlInterestRateIndexMaturity($AT$1,AP1275,Trigger)</f>
        <v>#VALUE!</v>
      </c>
      <c r="AR1275" s="242" t="e">
        <f>_xll.qlIndexFixing($AT$1,AO1275,TRUE,_xll.ohTrigger(Trigger,Trigger1M))</f>
        <v>#VALUE!</v>
      </c>
      <c r="AS1275" s="242" t="e">
        <f>IFERROR(_xll.qlIndexFixing($AT$2,AO1275,TRUE,_xll.ohTrigger(Trigger,Trigger1M)),#N/A)</f>
        <v>#N/A</v>
      </c>
    </row>
    <row r="1276" spans="40:45" x14ac:dyDescent="0.2">
      <c r="AN1276" s="99" t="s">
        <v>83</v>
      </c>
      <c r="AO1276" s="98" t="e">
        <f>_xll.qlInterestRateIndexFixingDate($AT$1,AP1276,Trigger)</f>
        <v>#VALUE!</v>
      </c>
      <c r="AP1276" s="98">
        <f>_xll.qlCalendarAdvance(Calendar,AP1275,AN1276,"f",,Trigger)</f>
        <v>48338</v>
      </c>
      <c r="AQ1276" s="98" t="e">
        <f>_xll.qlInterestRateIndexMaturity($AT$1,AP1276,Trigger)</f>
        <v>#VALUE!</v>
      </c>
      <c r="AR1276" s="242" t="e">
        <f>_xll.qlIndexFixing($AT$1,AO1276,TRUE,_xll.ohTrigger(Trigger,Trigger1M))</f>
        <v>#VALUE!</v>
      </c>
      <c r="AS1276" s="242" t="e">
        <f>IFERROR(_xll.qlIndexFixing($AT$2,AO1276,TRUE,_xll.ohTrigger(Trigger,Trigger1M)),#N/A)</f>
        <v>#N/A</v>
      </c>
    </row>
    <row r="1277" spans="40:45" x14ac:dyDescent="0.2">
      <c r="AN1277" s="99" t="s">
        <v>83</v>
      </c>
      <c r="AO1277" s="98" t="e">
        <f>_xll.qlInterestRateIndexFixingDate($AT$1,AP1277,Trigger)</f>
        <v>#VALUE!</v>
      </c>
      <c r="AP1277" s="98">
        <f>_xll.qlCalendarAdvance(Calendar,AP1276,AN1277,"f",,Trigger)</f>
        <v>48345</v>
      </c>
      <c r="AQ1277" s="98" t="e">
        <f>_xll.qlInterestRateIndexMaturity($AT$1,AP1277,Trigger)</f>
        <v>#VALUE!</v>
      </c>
      <c r="AR1277" s="242" t="e">
        <f>_xll.qlIndexFixing($AT$1,AO1277,TRUE,_xll.ohTrigger(Trigger,Trigger1M))</f>
        <v>#VALUE!</v>
      </c>
      <c r="AS1277" s="242" t="e">
        <f>IFERROR(_xll.qlIndexFixing($AT$2,AO1277,TRUE,_xll.ohTrigger(Trigger,Trigger1M)),#N/A)</f>
        <v>#N/A</v>
      </c>
    </row>
    <row r="1278" spans="40:45" x14ac:dyDescent="0.2">
      <c r="AN1278" s="99" t="s">
        <v>83</v>
      </c>
      <c r="AO1278" s="98" t="e">
        <f>_xll.qlInterestRateIndexFixingDate($AT$1,AP1278,Trigger)</f>
        <v>#VALUE!</v>
      </c>
      <c r="AP1278" s="98">
        <f>_xll.qlCalendarAdvance(Calendar,AP1277,AN1278,"f",,Trigger)</f>
        <v>48352</v>
      </c>
      <c r="AQ1278" s="98" t="e">
        <f>_xll.qlInterestRateIndexMaturity($AT$1,AP1278,Trigger)</f>
        <v>#VALUE!</v>
      </c>
      <c r="AR1278" s="242" t="e">
        <f>_xll.qlIndexFixing($AT$1,AO1278,TRUE,_xll.ohTrigger(Trigger,Trigger1M))</f>
        <v>#VALUE!</v>
      </c>
      <c r="AS1278" s="242" t="e">
        <f>IFERROR(_xll.qlIndexFixing($AT$2,AO1278,TRUE,_xll.ohTrigger(Trigger,Trigger1M)),#N/A)</f>
        <v>#N/A</v>
      </c>
    </row>
    <row r="1279" spans="40:45" x14ac:dyDescent="0.2">
      <c r="AN1279" s="99" t="s">
        <v>83</v>
      </c>
      <c r="AO1279" s="98" t="e">
        <f>_xll.qlInterestRateIndexFixingDate($AT$1,AP1279,Trigger)</f>
        <v>#VALUE!</v>
      </c>
      <c r="AP1279" s="98">
        <f>_xll.qlCalendarAdvance(Calendar,AP1278,AN1279,"f",,Trigger)</f>
        <v>48359</v>
      </c>
      <c r="AQ1279" s="98" t="e">
        <f>_xll.qlInterestRateIndexMaturity($AT$1,AP1279,Trigger)</f>
        <v>#VALUE!</v>
      </c>
      <c r="AR1279" s="242" t="e">
        <f>_xll.qlIndexFixing($AT$1,AO1279,TRUE,_xll.ohTrigger(Trigger,Trigger1M))</f>
        <v>#VALUE!</v>
      </c>
      <c r="AS1279" s="242" t="e">
        <f>IFERROR(_xll.qlIndexFixing($AT$2,AO1279,TRUE,_xll.ohTrigger(Trigger,Trigger1M)),#N/A)</f>
        <v>#N/A</v>
      </c>
    </row>
    <row r="1280" spans="40:45" x14ac:dyDescent="0.2">
      <c r="AN1280" s="99" t="s">
        <v>83</v>
      </c>
      <c r="AO1280" s="98" t="e">
        <f>_xll.qlInterestRateIndexFixingDate($AT$1,AP1280,Trigger)</f>
        <v>#VALUE!</v>
      </c>
      <c r="AP1280" s="98">
        <f>_xll.qlCalendarAdvance(Calendar,AP1279,AN1280,"f",,Trigger)</f>
        <v>48366</v>
      </c>
      <c r="AQ1280" s="98" t="e">
        <f>_xll.qlInterestRateIndexMaturity($AT$1,AP1280,Trigger)</f>
        <v>#VALUE!</v>
      </c>
      <c r="AR1280" s="242" t="e">
        <f>_xll.qlIndexFixing($AT$1,AO1280,TRUE,_xll.ohTrigger(Trigger,Trigger1M))</f>
        <v>#VALUE!</v>
      </c>
      <c r="AS1280" s="242" t="e">
        <f>IFERROR(_xll.qlIndexFixing($AT$2,AO1280,TRUE,_xll.ohTrigger(Trigger,Trigger1M)),#N/A)</f>
        <v>#N/A</v>
      </c>
    </row>
    <row r="1281" spans="40:45" x14ac:dyDescent="0.2">
      <c r="AN1281" s="99" t="s">
        <v>83</v>
      </c>
      <c r="AO1281" s="98" t="e">
        <f>_xll.qlInterestRateIndexFixingDate($AT$1,AP1281,Trigger)</f>
        <v>#VALUE!</v>
      </c>
      <c r="AP1281" s="98">
        <f>_xll.qlCalendarAdvance(Calendar,AP1280,AN1281,"f",,Trigger)</f>
        <v>48373</v>
      </c>
      <c r="AQ1281" s="98" t="e">
        <f>_xll.qlInterestRateIndexMaturity($AT$1,AP1281,Trigger)</f>
        <v>#VALUE!</v>
      </c>
      <c r="AR1281" s="242" t="e">
        <f>_xll.qlIndexFixing($AT$1,AO1281,TRUE,_xll.ohTrigger(Trigger,Trigger1M))</f>
        <v>#VALUE!</v>
      </c>
      <c r="AS1281" s="242" t="e">
        <f>IFERROR(_xll.qlIndexFixing($AT$2,AO1281,TRUE,_xll.ohTrigger(Trigger,Trigger1M)),#N/A)</f>
        <v>#N/A</v>
      </c>
    </row>
    <row r="1282" spans="40:45" x14ac:dyDescent="0.2">
      <c r="AN1282" s="99" t="s">
        <v>83</v>
      </c>
      <c r="AO1282" s="98" t="e">
        <f>_xll.qlInterestRateIndexFixingDate($AT$1,AP1282,Trigger)</f>
        <v>#VALUE!</v>
      </c>
      <c r="AP1282" s="98">
        <f>_xll.qlCalendarAdvance(Calendar,AP1281,AN1282,"f",,Trigger)</f>
        <v>48380</v>
      </c>
      <c r="AQ1282" s="98" t="e">
        <f>_xll.qlInterestRateIndexMaturity($AT$1,AP1282,Trigger)</f>
        <v>#VALUE!</v>
      </c>
      <c r="AR1282" s="242" t="e">
        <f>_xll.qlIndexFixing($AT$1,AO1282,TRUE,_xll.ohTrigger(Trigger,Trigger1M))</f>
        <v>#VALUE!</v>
      </c>
      <c r="AS1282" s="242" t="e">
        <f>IFERROR(_xll.qlIndexFixing($AT$2,AO1282,TRUE,_xll.ohTrigger(Trigger,Trigger1M)),#N/A)</f>
        <v>#N/A</v>
      </c>
    </row>
    <row r="1283" spans="40:45" x14ac:dyDescent="0.2">
      <c r="AN1283" s="99" t="s">
        <v>83</v>
      </c>
      <c r="AO1283" s="98" t="e">
        <f>_xll.qlInterestRateIndexFixingDate($AT$1,AP1283,Trigger)</f>
        <v>#VALUE!</v>
      </c>
      <c r="AP1283" s="98">
        <f>_xll.qlCalendarAdvance(Calendar,AP1282,AN1283,"f",,Trigger)</f>
        <v>48387</v>
      </c>
      <c r="AQ1283" s="98" t="e">
        <f>_xll.qlInterestRateIndexMaturity($AT$1,AP1283,Trigger)</f>
        <v>#VALUE!</v>
      </c>
      <c r="AR1283" s="242" t="e">
        <f>_xll.qlIndexFixing($AT$1,AO1283,TRUE,_xll.ohTrigger(Trigger,Trigger1M))</f>
        <v>#VALUE!</v>
      </c>
      <c r="AS1283" s="242" t="e">
        <f>IFERROR(_xll.qlIndexFixing($AT$2,AO1283,TRUE,_xll.ohTrigger(Trigger,Trigger1M)),#N/A)</f>
        <v>#N/A</v>
      </c>
    </row>
    <row r="1284" spans="40:45" x14ac:dyDescent="0.2">
      <c r="AN1284" s="99" t="s">
        <v>83</v>
      </c>
      <c r="AO1284" s="98" t="e">
        <f>_xll.qlInterestRateIndexFixingDate($AT$1,AP1284,Trigger)</f>
        <v>#VALUE!</v>
      </c>
      <c r="AP1284" s="98">
        <f>_xll.qlCalendarAdvance(Calendar,AP1283,AN1284,"f",,Trigger)</f>
        <v>48394</v>
      </c>
      <c r="AQ1284" s="98" t="e">
        <f>_xll.qlInterestRateIndexMaturity($AT$1,AP1284,Trigger)</f>
        <v>#VALUE!</v>
      </c>
      <c r="AR1284" s="242" t="e">
        <f>_xll.qlIndexFixing($AT$1,AO1284,TRUE,_xll.ohTrigger(Trigger,Trigger1M))</f>
        <v>#VALUE!</v>
      </c>
      <c r="AS1284" s="242" t="e">
        <f>IFERROR(_xll.qlIndexFixing($AT$2,AO1284,TRUE,_xll.ohTrigger(Trigger,Trigger1M)),#N/A)</f>
        <v>#N/A</v>
      </c>
    </row>
    <row r="1285" spans="40:45" x14ac:dyDescent="0.2">
      <c r="AN1285" s="99" t="s">
        <v>83</v>
      </c>
      <c r="AO1285" s="98" t="e">
        <f>_xll.qlInterestRateIndexFixingDate($AT$1,AP1285,Trigger)</f>
        <v>#VALUE!</v>
      </c>
      <c r="AP1285" s="98">
        <f>_xll.qlCalendarAdvance(Calendar,AP1284,AN1285,"f",,Trigger)</f>
        <v>48401</v>
      </c>
      <c r="AQ1285" s="98" t="e">
        <f>_xll.qlInterestRateIndexMaturity($AT$1,AP1285,Trigger)</f>
        <v>#VALUE!</v>
      </c>
      <c r="AR1285" s="242" t="e">
        <f>_xll.qlIndexFixing($AT$1,AO1285,TRUE,_xll.ohTrigger(Trigger,Trigger1M))</f>
        <v>#VALUE!</v>
      </c>
      <c r="AS1285" s="242" t="e">
        <f>IFERROR(_xll.qlIndexFixing($AT$2,AO1285,TRUE,_xll.ohTrigger(Trigger,Trigger1M)),#N/A)</f>
        <v>#N/A</v>
      </c>
    </row>
    <row r="1286" spans="40:45" x14ac:dyDescent="0.2">
      <c r="AN1286" s="99" t="s">
        <v>83</v>
      </c>
      <c r="AO1286" s="98" t="e">
        <f>_xll.qlInterestRateIndexFixingDate($AT$1,AP1286,Trigger)</f>
        <v>#VALUE!</v>
      </c>
      <c r="AP1286" s="98">
        <f>_xll.qlCalendarAdvance(Calendar,AP1285,AN1286,"f",,Trigger)</f>
        <v>48408</v>
      </c>
      <c r="AQ1286" s="98" t="e">
        <f>_xll.qlInterestRateIndexMaturity($AT$1,AP1286,Trigger)</f>
        <v>#VALUE!</v>
      </c>
      <c r="AR1286" s="242" t="e">
        <f>_xll.qlIndexFixing($AT$1,AO1286,TRUE,_xll.ohTrigger(Trigger,Trigger1M))</f>
        <v>#VALUE!</v>
      </c>
      <c r="AS1286" s="242" t="e">
        <f>IFERROR(_xll.qlIndexFixing($AT$2,AO1286,TRUE,_xll.ohTrigger(Trigger,Trigger1M)),#N/A)</f>
        <v>#N/A</v>
      </c>
    </row>
    <row r="1287" spans="40:45" x14ac:dyDescent="0.2">
      <c r="AN1287" s="99" t="s">
        <v>83</v>
      </c>
      <c r="AO1287" s="98" t="e">
        <f>_xll.qlInterestRateIndexFixingDate($AT$1,AP1287,Trigger)</f>
        <v>#VALUE!</v>
      </c>
      <c r="AP1287" s="98">
        <f>_xll.qlCalendarAdvance(Calendar,AP1286,AN1287,"f",,Trigger)</f>
        <v>48415</v>
      </c>
      <c r="AQ1287" s="98" t="e">
        <f>_xll.qlInterestRateIndexMaturity($AT$1,AP1287,Trigger)</f>
        <v>#VALUE!</v>
      </c>
      <c r="AR1287" s="242" t="e">
        <f>_xll.qlIndexFixing($AT$1,AO1287,TRUE,_xll.ohTrigger(Trigger,Trigger1M))</f>
        <v>#VALUE!</v>
      </c>
      <c r="AS1287" s="242" t="e">
        <f>IFERROR(_xll.qlIndexFixing($AT$2,AO1287,TRUE,_xll.ohTrigger(Trigger,Trigger1M)),#N/A)</f>
        <v>#N/A</v>
      </c>
    </row>
    <row r="1288" spans="40:45" x14ac:dyDescent="0.2">
      <c r="AN1288" s="99" t="s">
        <v>83</v>
      </c>
      <c r="AO1288" s="98" t="e">
        <f>_xll.qlInterestRateIndexFixingDate($AT$1,AP1288,Trigger)</f>
        <v>#VALUE!</v>
      </c>
      <c r="AP1288" s="98">
        <f>_xll.qlCalendarAdvance(Calendar,AP1287,AN1288,"f",,Trigger)</f>
        <v>48422</v>
      </c>
      <c r="AQ1288" s="98" t="e">
        <f>_xll.qlInterestRateIndexMaturity($AT$1,AP1288,Trigger)</f>
        <v>#VALUE!</v>
      </c>
      <c r="AR1288" s="242" t="e">
        <f>_xll.qlIndexFixing($AT$1,AO1288,TRUE,_xll.ohTrigger(Trigger,Trigger1M))</f>
        <v>#VALUE!</v>
      </c>
      <c r="AS1288" s="242" t="e">
        <f>IFERROR(_xll.qlIndexFixing($AT$2,AO1288,TRUE,_xll.ohTrigger(Trigger,Trigger1M)),#N/A)</f>
        <v>#N/A</v>
      </c>
    </row>
    <row r="1289" spans="40:45" x14ac:dyDescent="0.2">
      <c r="AN1289" s="99" t="s">
        <v>83</v>
      </c>
      <c r="AO1289" s="98" t="e">
        <f>_xll.qlInterestRateIndexFixingDate($AT$1,AP1289,Trigger)</f>
        <v>#VALUE!</v>
      </c>
      <c r="AP1289" s="98">
        <f>_xll.qlCalendarAdvance(Calendar,AP1288,AN1289,"f",,Trigger)</f>
        <v>48429</v>
      </c>
      <c r="AQ1289" s="98" t="e">
        <f>_xll.qlInterestRateIndexMaturity($AT$1,AP1289,Trigger)</f>
        <v>#VALUE!</v>
      </c>
      <c r="AR1289" s="242" t="e">
        <f>_xll.qlIndexFixing($AT$1,AO1289,TRUE,_xll.ohTrigger(Trigger,Trigger1M))</f>
        <v>#VALUE!</v>
      </c>
      <c r="AS1289" s="242" t="e">
        <f>IFERROR(_xll.qlIndexFixing($AT$2,AO1289,TRUE,_xll.ohTrigger(Trigger,Trigger1M)),#N/A)</f>
        <v>#N/A</v>
      </c>
    </row>
    <row r="1290" spans="40:45" x14ac:dyDescent="0.2">
      <c r="AN1290" s="99" t="s">
        <v>83</v>
      </c>
      <c r="AO1290" s="98" t="e">
        <f>_xll.qlInterestRateIndexFixingDate($AT$1,AP1290,Trigger)</f>
        <v>#VALUE!</v>
      </c>
      <c r="AP1290" s="98">
        <f>_xll.qlCalendarAdvance(Calendar,AP1289,AN1290,"f",,Trigger)</f>
        <v>48436</v>
      </c>
      <c r="AQ1290" s="98" t="e">
        <f>_xll.qlInterestRateIndexMaturity($AT$1,AP1290,Trigger)</f>
        <v>#VALUE!</v>
      </c>
      <c r="AR1290" s="242" t="e">
        <f>_xll.qlIndexFixing($AT$1,AO1290,TRUE,_xll.ohTrigger(Trigger,Trigger1M))</f>
        <v>#VALUE!</v>
      </c>
      <c r="AS1290" s="242" t="e">
        <f>IFERROR(_xll.qlIndexFixing($AT$2,AO1290,TRUE,_xll.ohTrigger(Trigger,Trigger1M)),#N/A)</f>
        <v>#N/A</v>
      </c>
    </row>
    <row r="1291" spans="40:45" x14ac:dyDescent="0.2">
      <c r="AN1291" s="99" t="s">
        <v>83</v>
      </c>
      <c r="AO1291" s="98" t="e">
        <f>_xll.qlInterestRateIndexFixingDate($AT$1,AP1291,Trigger)</f>
        <v>#VALUE!</v>
      </c>
      <c r="AP1291" s="98">
        <f>_xll.qlCalendarAdvance(Calendar,AP1290,AN1291,"f",,Trigger)</f>
        <v>48443</v>
      </c>
      <c r="AQ1291" s="98" t="e">
        <f>_xll.qlInterestRateIndexMaturity($AT$1,AP1291,Trigger)</f>
        <v>#VALUE!</v>
      </c>
      <c r="AR1291" s="242" t="e">
        <f>_xll.qlIndexFixing($AT$1,AO1291,TRUE,_xll.ohTrigger(Trigger,Trigger1M))</f>
        <v>#VALUE!</v>
      </c>
      <c r="AS1291" s="242" t="e">
        <f>IFERROR(_xll.qlIndexFixing($AT$2,AO1291,TRUE,_xll.ohTrigger(Trigger,Trigger1M)),#N/A)</f>
        <v>#N/A</v>
      </c>
    </row>
    <row r="1292" spans="40:45" x14ac:dyDescent="0.2">
      <c r="AN1292" s="99" t="s">
        <v>83</v>
      </c>
      <c r="AO1292" s="98" t="e">
        <f>_xll.qlInterestRateIndexFixingDate($AT$1,AP1292,Trigger)</f>
        <v>#VALUE!</v>
      </c>
      <c r="AP1292" s="98">
        <f>_xll.qlCalendarAdvance(Calendar,AP1291,AN1292,"f",,Trigger)</f>
        <v>48450</v>
      </c>
      <c r="AQ1292" s="98" t="e">
        <f>_xll.qlInterestRateIndexMaturity($AT$1,AP1292,Trigger)</f>
        <v>#VALUE!</v>
      </c>
      <c r="AR1292" s="242" t="e">
        <f>_xll.qlIndexFixing($AT$1,AO1292,TRUE,_xll.ohTrigger(Trigger,Trigger1M))</f>
        <v>#VALUE!</v>
      </c>
      <c r="AS1292" s="242" t="e">
        <f>IFERROR(_xll.qlIndexFixing($AT$2,AO1292,TRUE,_xll.ohTrigger(Trigger,Trigger1M)),#N/A)</f>
        <v>#N/A</v>
      </c>
    </row>
    <row r="1293" spans="40:45" x14ac:dyDescent="0.2">
      <c r="AN1293" s="99" t="s">
        <v>83</v>
      </c>
      <c r="AO1293" s="98" t="e">
        <f>_xll.qlInterestRateIndexFixingDate($AT$1,AP1293,Trigger)</f>
        <v>#VALUE!</v>
      </c>
      <c r="AP1293" s="98">
        <f>_xll.qlCalendarAdvance(Calendar,AP1292,AN1293,"f",,Trigger)</f>
        <v>48457</v>
      </c>
      <c r="AQ1293" s="98" t="e">
        <f>_xll.qlInterestRateIndexMaturity($AT$1,AP1293,Trigger)</f>
        <v>#VALUE!</v>
      </c>
      <c r="AR1293" s="242" t="e">
        <f>_xll.qlIndexFixing($AT$1,AO1293,TRUE,_xll.ohTrigger(Trigger,Trigger1M))</f>
        <v>#VALUE!</v>
      </c>
      <c r="AS1293" s="242" t="e">
        <f>IFERROR(_xll.qlIndexFixing($AT$2,AO1293,TRUE,_xll.ohTrigger(Trigger,Trigger1M)),#N/A)</f>
        <v>#N/A</v>
      </c>
    </row>
    <row r="1294" spans="40:45" x14ac:dyDescent="0.2">
      <c r="AN1294" s="99" t="s">
        <v>83</v>
      </c>
      <c r="AO1294" s="98" t="e">
        <f>_xll.qlInterestRateIndexFixingDate($AT$1,AP1294,Trigger)</f>
        <v>#VALUE!</v>
      </c>
      <c r="AP1294" s="98">
        <f>_xll.qlCalendarAdvance(Calendar,AP1293,AN1294,"f",,Trigger)</f>
        <v>48464</v>
      </c>
      <c r="AQ1294" s="98" t="e">
        <f>_xll.qlInterestRateIndexMaturity($AT$1,AP1294,Trigger)</f>
        <v>#VALUE!</v>
      </c>
      <c r="AR1294" s="242" t="e">
        <f>_xll.qlIndexFixing($AT$1,AO1294,TRUE,_xll.ohTrigger(Trigger,Trigger1M))</f>
        <v>#VALUE!</v>
      </c>
      <c r="AS1294" s="242" t="e">
        <f>IFERROR(_xll.qlIndexFixing($AT$2,AO1294,TRUE,_xll.ohTrigger(Trigger,Trigger1M)),#N/A)</f>
        <v>#N/A</v>
      </c>
    </row>
    <row r="1295" spans="40:45" x14ac:dyDescent="0.2">
      <c r="AN1295" s="99" t="s">
        <v>83</v>
      </c>
      <c r="AO1295" s="98" t="e">
        <f>_xll.qlInterestRateIndexFixingDate($AT$1,AP1295,Trigger)</f>
        <v>#VALUE!</v>
      </c>
      <c r="AP1295" s="98">
        <f>_xll.qlCalendarAdvance(Calendar,AP1294,AN1295,"f",,Trigger)</f>
        <v>48471</v>
      </c>
      <c r="AQ1295" s="98" t="e">
        <f>_xll.qlInterestRateIndexMaturity($AT$1,AP1295,Trigger)</f>
        <v>#VALUE!</v>
      </c>
      <c r="AR1295" s="242" t="e">
        <f>_xll.qlIndexFixing($AT$1,AO1295,TRUE,_xll.ohTrigger(Trigger,Trigger1M))</f>
        <v>#VALUE!</v>
      </c>
      <c r="AS1295" s="242" t="e">
        <f>IFERROR(_xll.qlIndexFixing($AT$2,AO1295,TRUE,_xll.ohTrigger(Trigger,Trigger1M)),#N/A)</f>
        <v>#N/A</v>
      </c>
    </row>
    <row r="1296" spans="40:45" x14ac:dyDescent="0.2">
      <c r="AN1296" s="99" t="s">
        <v>83</v>
      </c>
      <c r="AO1296" s="98" t="e">
        <f>_xll.qlInterestRateIndexFixingDate($AT$1,AP1296,Trigger)</f>
        <v>#VALUE!</v>
      </c>
      <c r="AP1296" s="98">
        <f>_xll.qlCalendarAdvance(Calendar,AP1295,AN1296,"f",,Trigger)</f>
        <v>48478</v>
      </c>
      <c r="AQ1296" s="98" t="e">
        <f>_xll.qlInterestRateIndexMaturity($AT$1,AP1296,Trigger)</f>
        <v>#VALUE!</v>
      </c>
      <c r="AR1296" s="242" t="e">
        <f>_xll.qlIndexFixing($AT$1,AO1296,TRUE,_xll.ohTrigger(Trigger,Trigger1M))</f>
        <v>#VALUE!</v>
      </c>
      <c r="AS1296" s="242" t="e">
        <f>IFERROR(_xll.qlIndexFixing($AT$2,AO1296,TRUE,_xll.ohTrigger(Trigger,Trigger1M)),#N/A)</f>
        <v>#N/A</v>
      </c>
    </row>
    <row r="1297" spans="40:45" x14ac:dyDescent="0.2">
      <c r="AN1297" s="99" t="s">
        <v>83</v>
      </c>
      <c r="AO1297" s="98" t="e">
        <f>_xll.qlInterestRateIndexFixingDate($AT$1,AP1297,Trigger)</f>
        <v>#VALUE!</v>
      </c>
      <c r="AP1297" s="98">
        <f>_xll.qlCalendarAdvance(Calendar,AP1296,AN1297,"f",,Trigger)</f>
        <v>48485</v>
      </c>
      <c r="AQ1297" s="98" t="e">
        <f>_xll.qlInterestRateIndexMaturity($AT$1,AP1297,Trigger)</f>
        <v>#VALUE!</v>
      </c>
      <c r="AR1297" s="242" t="e">
        <f>_xll.qlIndexFixing($AT$1,AO1297,TRUE,_xll.ohTrigger(Trigger,Trigger1M))</f>
        <v>#VALUE!</v>
      </c>
      <c r="AS1297" s="242" t="e">
        <f>IFERROR(_xll.qlIndexFixing($AT$2,AO1297,TRUE,_xll.ohTrigger(Trigger,Trigger1M)),#N/A)</f>
        <v>#N/A</v>
      </c>
    </row>
    <row r="1298" spans="40:45" x14ac:dyDescent="0.2">
      <c r="AN1298" s="99" t="s">
        <v>83</v>
      </c>
      <c r="AO1298" s="98" t="e">
        <f>_xll.qlInterestRateIndexFixingDate($AT$1,AP1298,Trigger)</f>
        <v>#VALUE!</v>
      </c>
      <c r="AP1298" s="98">
        <f>_xll.qlCalendarAdvance(Calendar,AP1297,AN1298,"f",,Trigger)</f>
        <v>48492</v>
      </c>
      <c r="AQ1298" s="98" t="e">
        <f>_xll.qlInterestRateIndexMaturity($AT$1,AP1298,Trigger)</f>
        <v>#VALUE!</v>
      </c>
      <c r="AR1298" s="242" t="e">
        <f>_xll.qlIndexFixing($AT$1,AO1298,TRUE,_xll.ohTrigger(Trigger,Trigger1M))</f>
        <v>#VALUE!</v>
      </c>
      <c r="AS1298" s="242" t="e">
        <f>IFERROR(_xll.qlIndexFixing($AT$2,AO1298,TRUE,_xll.ohTrigger(Trigger,Trigger1M)),#N/A)</f>
        <v>#N/A</v>
      </c>
    </row>
    <row r="1299" spans="40:45" x14ac:dyDescent="0.2">
      <c r="AN1299" s="99" t="s">
        <v>83</v>
      </c>
      <c r="AO1299" s="98" t="e">
        <f>_xll.qlInterestRateIndexFixingDate($AT$1,AP1299,Trigger)</f>
        <v>#VALUE!</v>
      </c>
      <c r="AP1299" s="98">
        <f>_xll.qlCalendarAdvance(Calendar,AP1298,AN1299,"f",,Trigger)</f>
        <v>48499</v>
      </c>
      <c r="AQ1299" s="98" t="e">
        <f>_xll.qlInterestRateIndexMaturity($AT$1,AP1299,Trigger)</f>
        <v>#VALUE!</v>
      </c>
      <c r="AR1299" s="242" t="e">
        <f>_xll.qlIndexFixing($AT$1,AO1299,TRUE,_xll.ohTrigger(Trigger,Trigger1M))</f>
        <v>#VALUE!</v>
      </c>
      <c r="AS1299" s="242" t="e">
        <f>IFERROR(_xll.qlIndexFixing($AT$2,AO1299,TRUE,_xll.ohTrigger(Trigger,Trigger1M)),#N/A)</f>
        <v>#N/A</v>
      </c>
    </row>
    <row r="1300" spans="40:45" x14ac:dyDescent="0.2">
      <c r="AN1300" s="99" t="s">
        <v>83</v>
      </c>
      <c r="AO1300" s="98" t="e">
        <f>_xll.qlInterestRateIndexFixingDate($AT$1,AP1300,Trigger)</f>
        <v>#VALUE!</v>
      </c>
      <c r="AP1300" s="98">
        <f>_xll.qlCalendarAdvance(Calendar,AP1299,AN1300,"f",,Trigger)</f>
        <v>48506</v>
      </c>
      <c r="AQ1300" s="98" t="e">
        <f>_xll.qlInterestRateIndexMaturity($AT$1,AP1300,Trigger)</f>
        <v>#VALUE!</v>
      </c>
      <c r="AR1300" s="242" t="e">
        <f>_xll.qlIndexFixing($AT$1,AO1300,TRUE,_xll.ohTrigger(Trigger,Trigger1M))</f>
        <v>#VALUE!</v>
      </c>
      <c r="AS1300" s="242" t="e">
        <f>IFERROR(_xll.qlIndexFixing($AT$2,AO1300,TRUE,_xll.ohTrigger(Trigger,Trigger1M)),#N/A)</f>
        <v>#N/A</v>
      </c>
    </row>
    <row r="1301" spans="40:45" x14ac:dyDescent="0.2">
      <c r="AN1301" s="99" t="s">
        <v>83</v>
      </c>
      <c r="AO1301" s="98" t="e">
        <f>_xll.qlInterestRateIndexFixingDate($AT$1,AP1301,Trigger)</f>
        <v>#VALUE!</v>
      </c>
      <c r="AP1301" s="98">
        <f>_xll.qlCalendarAdvance(Calendar,AP1300,AN1301,"f",,Trigger)</f>
        <v>48513</v>
      </c>
      <c r="AQ1301" s="98" t="e">
        <f>_xll.qlInterestRateIndexMaturity($AT$1,AP1301,Trigger)</f>
        <v>#VALUE!</v>
      </c>
      <c r="AR1301" s="242" t="e">
        <f>_xll.qlIndexFixing($AT$1,AO1301,TRUE,_xll.ohTrigger(Trigger,Trigger1M))</f>
        <v>#VALUE!</v>
      </c>
      <c r="AS1301" s="242" t="e">
        <f>IFERROR(_xll.qlIndexFixing($AT$2,AO1301,TRUE,_xll.ohTrigger(Trigger,Trigger1M)),#N/A)</f>
        <v>#N/A</v>
      </c>
    </row>
    <row r="1302" spans="40:45" x14ac:dyDescent="0.2">
      <c r="AN1302" s="99" t="s">
        <v>83</v>
      </c>
      <c r="AO1302" s="98" t="e">
        <f>_xll.qlInterestRateIndexFixingDate($AT$1,AP1302,Trigger)</f>
        <v>#VALUE!</v>
      </c>
      <c r="AP1302" s="98">
        <f>_xll.qlCalendarAdvance(Calendar,AP1301,AN1302,"f",,Trigger)</f>
        <v>48520</v>
      </c>
      <c r="AQ1302" s="98" t="e">
        <f>_xll.qlInterestRateIndexMaturity($AT$1,AP1302,Trigger)</f>
        <v>#VALUE!</v>
      </c>
      <c r="AR1302" s="242" t="e">
        <f>_xll.qlIndexFixing($AT$1,AO1302,TRUE,_xll.ohTrigger(Trigger,Trigger1M))</f>
        <v>#VALUE!</v>
      </c>
      <c r="AS1302" s="242" t="e">
        <f>IFERROR(_xll.qlIndexFixing($AT$2,AO1302,TRUE,_xll.ohTrigger(Trigger,Trigger1M)),#N/A)</f>
        <v>#N/A</v>
      </c>
    </row>
    <row r="1303" spans="40:45" x14ac:dyDescent="0.2">
      <c r="AN1303" s="99" t="s">
        <v>83</v>
      </c>
      <c r="AO1303" s="98" t="e">
        <f>_xll.qlInterestRateIndexFixingDate($AT$1,AP1303,Trigger)</f>
        <v>#VALUE!</v>
      </c>
      <c r="AP1303" s="98">
        <f>_xll.qlCalendarAdvance(Calendar,AP1302,AN1303,"f",,Trigger)</f>
        <v>48527</v>
      </c>
      <c r="AQ1303" s="98" t="e">
        <f>_xll.qlInterestRateIndexMaturity($AT$1,AP1303,Trigger)</f>
        <v>#VALUE!</v>
      </c>
      <c r="AR1303" s="242" t="e">
        <f>_xll.qlIndexFixing($AT$1,AO1303,TRUE,_xll.ohTrigger(Trigger,Trigger1M))</f>
        <v>#VALUE!</v>
      </c>
      <c r="AS1303" s="242" t="e">
        <f>IFERROR(_xll.qlIndexFixing($AT$2,AO1303,TRUE,_xll.ohTrigger(Trigger,Trigger1M)),#N/A)</f>
        <v>#N/A</v>
      </c>
    </row>
    <row r="1304" spans="40:45" x14ac:dyDescent="0.2">
      <c r="AN1304" s="99" t="s">
        <v>83</v>
      </c>
      <c r="AO1304" s="98" t="e">
        <f>_xll.qlInterestRateIndexFixingDate($AT$1,AP1304,Trigger)</f>
        <v>#VALUE!</v>
      </c>
      <c r="AP1304" s="98">
        <f>_xll.qlCalendarAdvance(Calendar,AP1303,AN1304,"f",,Trigger)</f>
        <v>48534</v>
      </c>
      <c r="AQ1304" s="98" t="e">
        <f>_xll.qlInterestRateIndexMaturity($AT$1,AP1304,Trigger)</f>
        <v>#VALUE!</v>
      </c>
      <c r="AR1304" s="242" t="e">
        <f>_xll.qlIndexFixing($AT$1,AO1304,TRUE,_xll.ohTrigger(Trigger,Trigger1M))</f>
        <v>#VALUE!</v>
      </c>
      <c r="AS1304" s="242" t="e">
        <f>IFERROR(_xll.qlIndexFixing($AT$2,AO1304,TRUE,_xll.ohTrigger(Trigger,Trigger1M)),#N/A)</f>
        <v>#N/A</v>
      </c>
    </row>
    <row r="1305" spans="40:45" x14ac:dyDescent="0.2">
      <c r="AN1305" s="99" t="s">
        <v>83</v>
      </c>
      <c r="AO1305" s="98" t="e">
        <f>_xll.qlInterestRateIndexFixingDate($AT$1,AP1305,Trigger)</f>
        <v>#VALUE!</v>
      </c>
      <c r="AP1305" s="98">
        <f>_xll.qlCalendarAdvance(Calendar,AP1304,AN1305,"f",,Trigger)</f>
        <v>48541</v>
      </c>
      <c r="AQ1305" s="98" t="e">
        <f>_xll.qlInterestRateIndexMaturity($AT$1,AP1305,Trigger)</f>
        <v>#VALUE!</v>
      </c>
      <c r="AR1305" s="242" t="e">
        <f>_xll.qlIndexFixing($AT$1,AO1305,TRUE,_xll.ohTrigger(Trigger,Trigger1M))</f>
        <v>#VALUE!</v>
      </c>
      <c r="AS1305" s="242" t="e">
        <f>IFERROR(_xll.qlIndexFixing($AT$2,AO1305,TRUE,_xll.ohTrigger(Trigger,Trigger1M)),#N/A)</f>
        <v>#N/A</v>
      </c>
    </row>
    <row r="1306" spans="40:45" x14ac:dyDescent="0.2">
      <c r="AN1306" s="99" t="s">
        <v>83</v>
      </c>
      <c r="AO1306" s="98" t="e">
        <f>_xll.qlInterestRateIndexFixingDate($AT$1,AP1306,Trigger)</f>
        <v>#VALUE!</v>
      </c>
      <c r="AP1306" s="98">
        <f>_xll.qlCalendarAdvance(Calendar,AP1305,AN1306,"f",,Trigger)</f>
        <v>48548</v>
      </c>
      <c r="AQ1306" s="98" t="e">
        <f>_xll.qlInterestRateIndexMaturity($AT$1,AP1306,Trigger)</f>
        <v>#VALUE!</v>
      </c>
      <c r="AR1306" s="242" t="e">
        <f>_xll.qlIndexFixing($AT$1,AO1306,TRUE,_xll.ohTrigger(Trigger,Trigger1M))</f>
        <v>#VALUE!</v>
      </c>
      <c r="AS1306" s="242" t="e">
        <f>IFERROR(_xll.qlIndexFixing($AT$2,AO1306,TRUE,_xll.ohTrigger(Trigger,Trigger1M)),#N/A)</f>
        <v>#N/A</v>
      </c>
    </row>
    <row r="1307" spans="40:45" x14ac:dyDescent="0.2">
      <c r="AN1307" s="99" t="s">
        <v>83</v>
      </c>
      <c r="AO1307" s="98" t="e">
        <f>_xll.qlInterestRateIndexFixingDate($AT$1,AP1307,Trigger)</f>
        <v>#VALUE!</v>
      </c>
      <c r="AP1307" s="98">
        <f>_xll.qlCalendarAdvance(Calendar,AP1306,AN1307,"f",,Trigger)</f>
        <v>48555</v>
      </c>
      <c r="AQ1307" s="98" t="e">
        <f>_xll.qlInterestRateIndexMaturity($AT$1,AP1307,Trigger)</f>
        <v>#VALUE!</v>
      </c>
      <c r="AR1307" s="242" t="e">
        <f>_xll.qlIndexFixing($AT$1,AO1307,TRUE,_xll.ohTrigger(Trigger,Trigger1M))</f>
        <v>#VALUE!</v>
      </c>
      <c r="AS1307" s="242" t="e">
        <f>IFERROR(_xll.qlIndexFixing($AT$2,AO1307,TRUE,_xll.ohTrigger(Trigger,Trigger1M)),#N/A)</f>
        <v>#N/A</v>
      </c>
    </row>
    <row r="1308" spans="40:45" x14ac:dyDescent="0.2">
      <c r="AN1308" s="99" t="s">
        <v>83</v>
      </c>
      <c r="AO1308" s="98" t="e">
        <f>_xll.qlInterestRateIndexFixingDate($AT$1,AP1308,Trigger)</f>
        <v>#VALUE!</v>
      </c>
      <c r="AP1308" s="98">
        <f>_xll.qlCalendarAdvance(Calendar,AP1307,AN1308,"f",,Trigger)</f>
        <v>48562</v>
      </c>
      <c r="AQ1308" s="98" t="e">
        <f>_xll.qlInterestRateIndexMaturity($AT$1,AP1308,Trigger)</f>
        <v>#VALUE!</v>
      </c>
      <c r="AR1308" s="242" t="e">
        <f>_xll.qlIndexFixing($AT$1,AO1308,TRUE,_xll.ohTrigger(Trigger,Trigger1M))</f>
        <v>#VALUE!</v>
      </c>
      <c r="AS1308" s="242" t="e">
        <f>IFERROR(_xll.qlIndexFixing($AT$2,AO1308,TRUE,_xll.ohTrigger(Trigger,Trigger1M)),#N/A)</f>
        <v>#N/A</v>
      </c>
    </row>
    <row r="1309" spans="40:45" x14ac:dyDescent="0.2">
      <c r="AN1309" s="99" t="s">
        <v>83</v>
      </c>
      <c r="AO1309" s="98" t="e">
        <f>_xll.qlInterestRateIndexFixingDate($AT$1,AP1309,Trigger)</f>
        <v>#VALUE!</v>
      </c>
      <c r="AP1309" s="98">
        <f>_xll.qlCalendarAdvance(Calendar,AP1308,AN1309,"f",,Trigger)</f>
        <v>48569</v>
      </c>
      <c r="AQ1309" s="98" t="e">
        <f>_xll.qlInterestRateIndexMaturity($AT$1,AP1309,Trigger)</f>
        <v>#VALUE!</v>
      </c>
      <c r="AR1309" s="242" t="e">
        <f>_xll.qlIndexFixing($AT$1,AO1309,TRUE,_xll.ohTrigger(Trigger,Trigger1M))</f>
        <v>#VALUE!</v>
      </c>
      <c r="AS1309" s="242" t="e">
        <f>IFERROR(_xll.qlIndexFixing($AT$2,AO1309,TRUE,_xll.ohTrigger(Trigger,Trigger1M)),#N/A)</f>
        <v>#N/A</v>
      </c>
    </row>
    <row r="1310" spans="40:45" x14ac:dyDescent="0.2">
      <c r="AN1310" s="99" t="s">
        <v>83</v>
      </c>
      <c r="AO1310" s="98" t="e">
        <f>_xll.qlInterestRateIndexFixingDate($AT$1,AP1310,Trigger)</f>
        <v>#VALUE!</v>
      </c>
      <c r="AP1310" s="98">
        <f>_xll.qlCalendarAdvance(Calendar,AP1309,AN1310,"f",,Trigger)</f>
        <v>48576</v>
      </c>
      <c r="AQ1310" s="98" t="e">
        <f>_xll.qlInterestRateIndexMaturity($AT$1,AP1310,Trigger)</f>
        <v>#VALUE!</v>
      </c>
      <c r="AR1310" s="242" t="e">
        <f>_xll.qlIndexFixing($AT$1,AO1310,TRUE,_xll.ohTrigger(Trigger,Trigger1M))</f>
        <v>#VALUE!</v>
      </c>
      <c r="AS1310" s="242" t="e">
        <f>IFERROR(_xll.qlIndexFixing($AT$2,AO1310,TRUE,_xll.ohTrigger(Trigger,Trigger1M)),#N/A)</f>
        <v>#N/A</v>
      </c>
    </row>
    <row r="1311" spans="40:45" x14ac:dyDescent="0.2">
      <c r="AN1311" s="99" t="s">
        <v>83</v>
      </c>
      <c r="AO1311" s="98" t="e">
        <f>_xll.qlInterestRateIndexFixingDate($AT$1,AP1311,Trigger)</f>
        <v>#VALUE!</v>
      </c>
      <c r="AP1311" s="98">
        <f>_xll.qlCalendarAdvance(Calendar,AP1310,AN1311,"f",,Trigger)</f>
        <v>48583</v>
      </c>
      <c r="AQ1311" s="98" t="e">
        <f>_xll.qlInterestRateIndexMaturity($AT$1,AP1311,Trigger)</f>
        <v>#VALUE!</v>
      </c>
      <c r="AR1311" s="242" t="e">
        <f>_xll.qlIndexFixing($AT$1,AO1311,TRUE,_xll.ohTrigger(Trigger,Trigger1M))</f>
        <v>#VALUE!</v>
      </c>
      <c r="AS1311" s="242" t="e">
        <f>IFERROR(_xll.qlIndexFixing($AT$2,AO1311,TRUE,_xll.ohTrigger(Trigger,Trigger1M)),#N/A)</f>
        <v>#N/A</v>
      </c>
    </row>
    <row r="1312" spans="40:45" x14ac:dyDescent="0.2">
      <c r="AN1312" s="99" t="s">
        <v>83</v>
      </c>
      <c r="AO1312" s="98" t="e">
        <f>_xll.qlInterestRateIndexFixingDate($AT$1,AP1312,Trigger)</f>
        <v>#VALUE!</v>
      </c>
      <c r="AP1312" s="98">
        <f>_xll.qlCalendarAdvance(Calendar,AP1311,AN1312,"f",,Trigger)</f>
        <v>48590</v>
      </c>
      <c r="AQ1312" s="98" t="e">
        <f>_xll.qlInterestRateIndexMaturity($AT$1,AP1312,Trigger)</f>
        <v>#VALUE!</v>
      </c>
      <c r="AR1312" s="242" t="e">
        <f>_xll.qlIndexFixing($AT$1,AO1312,TRUE,_xll.ohTrigger(Trigger,Trigger1M))</f>
        <v>#VALUE!</v>
      </c>
      <c r="AS1312" s="242" t="e">
        <f>IFERROR(_xll.qlIndexFixing($AT$2,AO1312,TRUE,_xll.ohTrigger(Trigger,Trigger1M)),#N/A)</f>
        <v>#N/A</v>
      </c>
    </row>
    <row r="1313" spans="40:45" x14ac:dyDescent="0.2">
      <c r="AN1313" s="99" t="s">
        <v>83</v>
      </c>
      <c r="AO1313" s="98" t="e">
        <f>_xll.qlInterestRateIndexFixingDate($AT$1,AP1313,Trigger)</f>
        <v>#VALUE!</v>
      </c>
      <c r="AP1313" s="98">
        <f>_xll.qlCalendarAdvance(Calendar,AP1312,AN1313,"f",,Trigger)</f>
        <v>48597</v>
      </c>
      <c r="AQ1313" s="98" t="e">
        <f>_xll.qlInterestRateIndexMaturity($AT$1,AP1313,Trigger)</f>
        <v>#VALUE!</v>
      </c>
      <c r="AR1313" s="242" t="e">
        <f>_xll.qlIndexFixing($AT$1,AO1313,TRUE,_xll.ohTrigger(Trigger,Trigger1M))</f>
        <v>#VALUE!</v>
      </c>
      <c r="AS1313" s="242" t="e">
        <f>IFERROR(_xll.qlIndexFixing($AT$2,AO1313,TRUE,_xll.ohTrigger(Trigger,Trigger1M)),#N/A)</f>
        <v>#N/A</v>
      </c>
    </row>
    <row r="1314" spans="40:45" x14ac:dyDescent="0.2">
      <c r="AN1314" s="99" t="s">
        <v>83</v>
      </c>
      <c r="AO1314" s="98" t="e">
        <f>_xll.qlInterestRateIndexFixingDate($AT$1,AP1314,Trigger)</f>
        <v>#VALUE!</v>
      </c>
      <c r="AP1314" s="98">
        <f>_xll.qlCalendarAdvance(Calendar,AP1313,AN1314,"f",,Trigger)</f>
        <v>48604</v>
      </c>
      <c r="AQ1314" s="98" t="e">
        <f>_xll.qlInterestRateIndexMaturity($AT$1,AP1314,Trigger)</f>
        <v>#VALUE!</v>
      </c>
      <c r="AR1314" s="242" t="e">
        <f>_xll.qlIndexFixing($AT$1,AO1314,TRUE,_xll.ohTrigger(Trigger,Trigger1M))</f>
        <v>#VALUE!</v>
      </c>
      <c r="AS1314" s="242" t="e">
        <f>IFERROR(_xll.qlIndexFixing($AT$2,AO1314,TRUE,_xll.ohTrigger(Trigger,Trigger1M)),#N/A)</f>
        <v>#N/A</v>
      </c>
    </row>
    <row r="1315" spans="40:45" x14ac:dyDescent="0.2">
      <c r="AN1315" s="99" t="s">
        <v>83</v>
      </c>
      <c r="AO1315" s="98" t="e">
        <f>_xll.qlInterestRateIndexFixingDate($AT$1,AP1315,Trigger)</f>
        <v>#VALUE!</v>
      </c>
      <c r="AP1315" s="98">
        <f>_xll.qlCalendarAdvance(Calendar,AP1314,AN1315,"f",,Trigger)</f>
        <v>48611</v>
      </c>
      <c r="AQ1315" s="98" t="e">
        <f>_xll.qlInterestRateIndexMaturity($AT$1,AP1315,Trigger)</f>
        <v>#VALUE!</v>
      </c>
      <c r="AR1315" s="242" t="e">
        <f>_xll.qlIndexFixing($AT$1,AO1315,TRUE,_xll.ohTrigger(Trigger,Trigger1M))</f>
        <v>#VALUE!</v>
      </c>
      <c r="AS1315" s="242" t="e">
        <f>IFERROR(_xll.qlIndexFixing($AT$2,AO1315,TRUE,_xll.ohTrigger(Trigger,Trigger1M)),#N/A)</f>
        <v>#N/A</v>
      </c>
    </row>
    <row r="1316" spans="40:45" x14ac:dyDescent="0.2">
      <c r="AN1316" s="99" t="s">
        <v>83</v>
      </c>
      <c r="AO1316" s="98" t="e">
        <f>_xll.qlInterestRateIndexFixingDate($AT$1,AP1316,Trigger)</f>
        <v>#VALUE!</v>
      </c>
      <c r="AP1316" s="98">
        <f>_xll.qlCalendarAdvance(Calendar,AP1315,AN1316,"f",,Trigger)</f>
        <v>48618</v>
      </c>
      <c r="AQ1316" s="98" t="e">
        <f>_xll.qlInterestRateIndexMaturity($AT$1,AP1316,Trigger)</f>
        <v>#VALUE!</v>
      </c>
      <c r="AR1316" s="242" t="e">
        <f>_xll.qlIndexFixing($AT$1,AO1316,TRUE,_xll.ohTrigger(Trigger,Trigger1M))</f>
        <v>#VALUE!</v>
      </c>
      <c r="AS1316" s="242" t="e">
        <f>IFERROR(_xll.qlIndexFixing($AT$2,AO1316,TRUE,_xll.ohTrigger(Trigger,Trigger1M)),#N/A)</f>
        <v>#N/A</v>
      </c>
    </row>
    <row r="1317" spans="40:45" x14ac:dyDescent="0.2">
      <c r="AN1317" s="99" t="s">
        <v>83</v>
      </c>
      <c r="AO1317" s="98" t="e">
        <f>_xll.qlInterestRateIndexFixingDate($AT$1,AP1317,Trigger)</f>
        <v>#VALUE!</v>
      </c>
      <c r="AP1317" s="98">
        <f>_xll.qlCalendarAdvance(Calendar,AP1316,AN1317,"f",,Trigger)</f>
        <v>48625</v>
      </c>
      <c r="AQ1317" s="98" t="e">
        <f>_xll.qlInterestRateIndexMaturity($AT$1,AP1317,Trigger)</f>
        <v>#VALUE!</v>
      </c>
      <c r="AR1317" s="242" t="e">
        <f>_xll.qlIndexFixing($AT$1,AO1317,TRUE,_xll.ohTrigger(Trigger,Trigger1M))</f>
        <v>#VALUE!</v>
      </c>
      <c r="AS1317" s="242" t="e">
        <f>IFERROR(_xll.qlIndexFixing($AT$2,AO1317,TRUE,_xll.ohTrigger(Trigger,Trigger1M)),#N/A)</f>
        <v>#N/A</v>
      </c>
    </row>
    <row r="1318" spans="40:45" x14ac:dyDescent="0.2">
      <c r="AN1318" s="99" t="s">
        <v>83</v>
      </c>
      <c r="AO1318" s="98" t="e">
        <f>_xll.qlInterestRateIndexFixingDate($AT$1,AP1318,Trigger)</f>
        <v>#VALUE!</v>
      </c>
      <c r="AP1318" s="98">
        <f>_xll.qlCalendarAdvance(Calendar,AP1317,AN1318,"f",,Trigger)</f>
        <v>48632</v>
      </c>
      <c r="AQ1318" s="98" t="e">
        <f>_xll.qlInterestRateIndexMaturity($AT$1,AP1318,Trigger)</f>
        <v>#VALUE!</v>
      </c>
      <c r="AR1318" s="242" t="e">
        <f>_xll.qlIndexFixing($AT$1,AO1318,TRUE,_xll.ohTrigger(Trigger,Trigger1M))</f>
        <v>#VALUE!</v>
      </c>
      <c r="AS1318" s="242" t="e">
        <f>IFERROR(_xll.qlIndexFixing($AT$2,AO1318,TRUE,_xll.ohTrigger(Trigger,Trigger1M)),#N/A)</f>
        <v>#N/A</v>
      </c>
    </row>
    <row r="1319" spans="40:45" x14ac:dyDescent="0.2">
      <c r="AN1319" s="99" t="s">
        <v>83</v>
      </c>
      <c r="AO1319" s="98" t="e">
        <f>_xll.qlInterestRateIndexFixingDate($AT$1,AP1319,Trigger)</f>
        <v>#VALUE!</v>
      </c>
      <c r="AP1319" s="98">
        <f>_xll.qlCalendarAdvance(Calendar,AP1318,AN1319,"f",,Trigger)</f>
        <v>48639</v>
      </c>
      <c r="AQ1319" s="98" t="e">
        <f>_xll.qlInterestRateIndexMaturity($AT$1,AP1319,Trigger)</f>
        <v>#VALUE!</v>
      </c>
      <c r="AR1319" s="242" t="e">
        <f>_xll.qlIndexFixing($AT$1,AO1319,TRUE,_xll.ohTrigger(Trigger,Trigger1M))</f>
        <v>#VALUE!</v>
      </c>
      <c r="AS1319" s="242" t="e">
        <f>IFERROR(_xll.qlIndexFixing($AT$2,AO1319,TRUE,_xll.ohTrigger(Trigger,Trigger1M)),#N/A)</f>
        <v>#N/A</v>
      </c>
    </row>
    <row r="1320" spans="40:45" x14ac:dyDescent="0.2">
      <c r="AN1320" s="99" t="s">
        <v>83</v>
      </c>
      <c r="AO1320" s="98" t="e">
        <f>_xll.qlInterestRateIndexFixingDate($AT$1,AP1320,Trigger)</f>
        <v>#VALUE!</v>
      </c>
      <c r="AP1320" s="98">
        <f>_xll.qlCalendarAdvance(Calendar,AP1319,AN1320,"f",,Trigger)</f>
        <v>48646</v>
      </c>
      <c r="AQ1320" s="98" t="e">
        <f>_xll.qlInterestRateIndexMaturity($AT$1,AP1320,Trigger)</f>
        <v>#VALUE!</v>
      </c>
      <c r="AR1320" s="242" t="e">
        <f>_xll.qlIndexFixing($AT$1,AO1320,TRUE,_xll.ohTrigger(Trigger,Trigger1M))</f>
        <v>#VALUE!</v>
      </c>
      <c r="AS1320" s="242" t="e">
        <f>IFERROR(_xll.qlIndexFixing($AT$2,AO1320,TRUE,_xll.ohTrigger(Trigger,Trigger1M)),#N/A)</f>
        <v>#N/A</v>
      </c>
    </row>
    <row r="1321" spans="40:45" x14ac:dyDescent="0.2">
      <c r="AN1321" s="99" t="s">
        <v>83</v>
      </c>
      <c r="AO1321" s="98" t="e">
        <f>_xll.qlInterestRateIndexFixingDate($AT$1,AP1321,Trigger)</f>
        <v>#VALUE!</v>
      </c>
      <c r="AP1321" s="98">
        <f>_xll.qlCalendarAdvance(Calendar,AP1320,AN1321,"f",,Trigger)</f>
        <v>48653</v>
      </c>
      <c r="AQ1321" s="98" t="e">
        <f>_xll.qlInterestRateIndexMaturity($AT$1,AP1321,Trigger)</f>
        <v>#VALUE!</v>
      </c>
      <c r="AR1321" s="242" t="e">
        <f>_xll.qlIndexFixing($AT$1,AO1321,TRUE,_xll.ohTrigger(Trigger,Trigger1M))</f>
        <v>#VALUE!</v>
      </c>
      <c r="AS1321" s="242" t="e">
        <f>IFERROR(_xll.qlIndexFixing($AT$2,AO1321,TRUE,_xll.ohTrigger(Trigger,Trigger1M)),#N/A)</f>
        <v>#N/A</v>
      </c>
    </row>
    <row r="1322" spans="40:45" x14ac:dyDescent="0.2">
      <c r="AN1322" s="99" t="s">
        <v>83</v>
      </c>
      <c r="AO1322" s="98" t="e">
        <f>_xll.qlInterestRateIndexFixingDate($AT$1,AP1322,Trigger)</f>
        <v>#VALUE!</v>
      </c>
      <c r="AP1322" s="98">
        <f>_xll.qlCalendarAdvance(Calendar,AP1321,AN1322,"f",,Trigger)</f>
        <v>48660</v>
      </c>
      <c r="AQ1322" s="98" t="e">
        <f>_xll.qlInterestRateIndexMaturity($AT$1,AP1322,Trigger)</f>
        <v>#VALUE!</v>
      </c>
      <c r="AR1322" s="242" t="e">
        <f>_xll.qlIndexFixing($AT$1,AO1322,TRUE,_xll.ohTrigger(Trigger,Trigger1M))</f>
        <v>#VALUE!</v>
      </c>
      <c r="AS1322" s="242" t="e">
        <f>IFERROR(_xll.qlIndexFixing($AT$2,AO1322,TRUE,_xll.ohTrigger(Trigger,Trigger1M)),#N/A)</f>
        <v>#N/A</v>
      </c>
    </row>
    <row r="1323" spans="40:45" x14ac:dyDescent="0.2">
      <c r="AN1323" s="99" t="s">
        <v>83</v>
      </c>
      <c r="AO1323" s="98" t="e">
        <f>_xll.qlInterestRateIndexFixingDate($AT$1,AP1323,Trigger)</f>
        <v>#VALUE!</v>
      </c>
      <c r="AP1323" s="98">
        <f>_xll.qlCalendarAdvance(Calendar,AP1322,AN1323,"f",,Trigger)</f>
        <v>48667</v>
      </c>
      <c r="AQ1323" s="98" t="e">
        <f>_xll.qlInterestRateIndexMaturity($AT$1,AP1323,Trigger)</f>
        <v>#VALUE!</v>
      </c>
      <c r="AR1323" s="242" t="e">
        <f>_xll.qlIndexFixing($AT$1,AO1323,TRUE,_xll.ohTrigger(Trigger,Trigger1M))</f>
        <v>#VALUE!</v>
      </c>
      <c r="AS1323" s="242" t="e">
        <f>IFERROR(_xll.qlIndexFixing($AT$2,AO1323,TRUE,_xll.ohTrigger(Trigger,Trigger1M)),#N/A)</f>
        <v>#N/A</v>
      </c>
    </row>
    <row r="1324" spans="40:45" x14ac:dyDescent="0.2">
      <c r="AN1324" s="99" t="s">
        <v>83</v>
      </c>
      <c r="AO1324" s="98" t="e">
        <f>_xll.qlInterestRateIndexFixingDate($AT$1,AP1324,Trigger)</f>
        <v>#VALUE!</v>
      </c>
      <c r="AP1324" s="98">
        <f>_xll.qlCalendarAdvance(Calendar,AP1323,AN1324,"f",,Trigger)</f>
        <v>48674</v>
      </c>
      <c r="AQ1324" s="98" t="e">
        <f>_xll.qlInterestRateIndexMaturity($AT$1,AP1324,Trigger)</f>
        <v>#VALUE!</v>
      </c>
      <c r="AR1324" s="242" t="e">
        <f>_xll.qlIndexFixing($AT$1,AO1324,TRUE,_xll.ohTrigger(Trigger,Trigger1M))</f>
        <v>#VALUE!</v>
      </c>
      <c r="AS1324" s="242" t="e">
        <f>IFERROR(_xll.qlIndexFixing($AT$2,AO1324,TRUE,_xll.ohTrigger(Trigger,Trigger1M)),#N/A)</f>
        <v>#N/A</v>
      </c>
    </row>
    <row r="1325" spans="40:45" x14ac:dyDescent="0.2">
      <c r="AN1325" s="99" t="s">
        <v>83</v>
      </c>
      <c r="AO1325" s="98" t="e">
        <f>_xll.qlInterestRateIndexFixingDate($AT$1,AP1325,Trigger)</f>
        <v>#VALUE!</v>
      </c>
      <c r="AP1325" s="98">
        <f>_xll.qlCalendarAdvance(Calendar,AP1324,AN1325,"f",,Trigger)</f>
        <v>48681</v>
      </c>
      <c r="AQ1325" s="98" t="e">
        <f>_xll.qlInterestRateIndexMaturity($AT$1,AP1325,Trigger)</f>
        <v>#VALUE!</v>
      </c>
      <c r="AR1325" s="242" t="e">
        <f>_xll.qlIndexFixing($AT$1,AO1325,TRUE,_xll.ohTrigger(Trigger,Trigger1M))</f>
        <v>#VALUE!</v>
      </c>
      <c r="AS1325" s="242" t="e">
        <f>IFERROR(_xll.qlIndexFixing($AT$2,AO1325,TRUE,_xll.ohTrigger(Trigger,Trigger1M)),#N/A)</f>
        <v>#N/A</v>
      </c>
    </row>
    <row r="1326" spans="40:45" x14ac:dyDescent="0.2">
      <c r="AN1326" s="99" t="s">
        <v>83</v>
      </c>
      <c r="AO1326" s="98" t="e">
        <f>_xll.qlInterestRateIndexFixingDate($AT$1,AP1326,Trigger)</f>
        <v>#VALUE!</v>
      </c>
      <c r="AP1326" s="98">
        <f>_xll.qlCalendarAdvance(Calendar,AP1325,AN1326,"f",,Trigger)</f>
        <v>48688</v>
      </c>
      <c r="AQ1326" s="98" t="e">
        <f>_xll.qlInterestRateIndexMaturity($AT$1,AP1326,Trigger)</f>
        <v>#VALUE!</v>
      </c>
      <c r="AR1326" s="242" t="e">
        <f>_xll.qlIndexFixing($AT$1,AO1326,TRUE,_xll.ohTrigger(Trigger,Trigger1M))</f>
        <v>#VALUE!</v>
      </c>
      <c r="AS1326" s="242" t="e">
        <f>IFERROR(_xll.qlIndexFixing($AT$2,AO1326,TRUE,_xll.ohTrigger(Trigger,Trigger1M)),#N/A)</f>
        <v>#N/A</v>
      </c>
    </row>
    <row r="1327" spans="40:45" x14ac:dyDescent="0.2">
      <c r="AN1327" s="99" t="s">
        <v>83</v>
      </c>
      <c r="AO1327" s="98" t="e">
        <f>_xll.qlInterestRateIndexFixingDate($AT$1,AP1327,Trigger)</f>
        <v>#VALUE!</v>
      </c>
      <c r="AP1327" s="98">
        <f>_xll.qlCalendarAdvance(Calendar,AP1326,AN1327,"f",,Trigger)</f>
        <v>48695</v>
      </c>
      <c r="AQ1327" s="98" t="e">
        <f>_xll.qlInterestRateIndexMaturity($AT$1,AP1327,Trigger)</f>
        <v>#VALUE!</v>
      </c>
      <c r="AR1327" s="242" t="e">
        <f>_xll.qlIndexFixing($AT$1,AO1327,TRUE,_xll.ohTrigger(Trigger,Trigger1M))</f>
        <v>#VALUE!</v>
      </c>
      <c r="AS1327" s="242" t="e">
        <f>IFERROR(_xll.qlIndexFixing($AT$2,AO1327,TRUE,_xll.ohTrigger(Trigger,Trigger1M)),#N/A)</f>
        <v>#N/A</v>
      </c>
    </row>
    <row r="1328" spans="40:45" x14ac:dyDescent="0.2">
      <c r="AN1328" s="99" t="s">
        <v>83</v>
      </c>
      <c r="AO1328" s="98" t="e">
        <f>_xll.qlInterestRateIndexFixingDate($AT$1,AP1328,Trigger)</f>
        <v>#VALUE!</v>
      </c>
      <c r="AP1328" s="98">
        <f>_xll.qlCalendarAdvance(Calendar,AP1327,AN1328,"f",,Trigger)</f>
        <v>48702</v>
      </c>
      <c r="AQ1328" s="98" t="e">
        <f>_xll.qlInterestRateIndexMaturity($AT$1,AP1328,Trigger)</f>
        <v>#VALUE!</v>
      </c>
      <c r="AR1328" s="242" t="e">
        <f>_xll.qlIndexFixing($AT$1,AO1328,TRUE,_xll.ohTrigger(Trigger,Trigger1M))</f>
        <v>#VALUE!</v>
      </c>
      <c r="AS1328" s="242" t="e">
        <f>IFERROR(_xll.qlIndexFixing($AT$2,AO1328,TRUE,_xll.ohTrigger(Trigger,Trigger1M)),#N/A)</f>
        <v>#N/A</v>
      </c>
    </row>
    <row r="1329" spans="40:45" x14ac:dyDescent="0.2">
      <c r="AN1329" s="99" t="s">
        <v>83</v>
      </c>
      <c r="AO1329" s="98" t="e">
        <f>_xll.qlInterestRateIndexFixingDate($AT$1,AP1329,Trigger)</f>
        <v>#VALUE!</v>
      </c>
      <c r="AP1329" s="98">
        <f>_xll.qlCalendarAdvance(Calendar,AP1328,AN1329,"f",,Trigger)</f>
        <v>48709</v>
      </c>
      <c r="AQ1329" s="98" t="e">
        <f>_xll.qlInterestRateIndexMaturity($AT$1,AP1329,Trigger)</f>
        <v>#VALUE!</v>
      </c>
      <c r="AR1329" s="242" t="e">
        <f>_xll.qlIndexFixing($AT$1,AO1329,TRUE,_xll.ohTrigger(Trigger,Trigger1M))</f>
        <v>#VALUE!</v>
      </c>
      <c r="AS1329" s="242" t="e">
        <f>IFERROR(_xll.qlIndexFixing($AT$2,AO1329,TRUE,_xll.ohTrigger(Trigger,Trigger1M)),#N/A)</f>
        <v>#N/A</v>
      </c>
    </row>
    <row r="1330" spans="40:45" x14ac:dyDescent="0.2">
      <c r="AN1330" s="99" t="s">
        <v>83</v>
      </c>
      <c r="AO1330" s="98" t="e">
        <f>_xll.qlInterestRateIndexFixingDate($AT$1,AP1330,Trigger)</f>
        <v>#VALUE!</v>
      </c>
      <c r="AP1330" s="98">
        <f>_xll.qlCalendarAdvance(Calendar,AP1329,AN1330,"f",,Trigger)</f>
        <v>48716</v>
      </c>
      <c r="AQ1330" s="98" t="e">
        <f>_xll.qlInterestRateIndexMaturity($AT$1,AP1330,Trigger)</f>
        <v>#VALUE!</v>
      </c>
      <c r="AR1330" s="242" t="e">
        <f>_xll.qlIndexFixing($AT$1,AO1330,TRUE,_xll.ohTrigger(Trigger,Trigger1M))</f>
        <v>#VALUE!</v>
      </c>
      <c r="AS1330" s="242" t="e">
        <f>IFERROR(_xll.qlIndexFixing($AT$2,AO1330,TRUE,_xll.ohTrigger(Trigger,Trigger1M)),#N/A)</f>
        <v>#N/A</v>
      </c>
    </row>
    <row r="1331" spans="40:45" x14ac:dyDescent="0.2">
      <c r="AN1331" s="99" t="s">
        <v>83</v>
      </c>
      <c r="AO1331" s="98" t="e">
        <f>_xll.qlInterestRateIndexFixingDate($AT$1,AP1331,Trigger)</f>
        <v>#VALUE!</v>
      </c>
      <c r="AP1331" s="98">
        <f>_xll.qlCalendarAdvance(Calendar,AP1330,AN1331,"f",,Trigger)</f>
        <v>48723</v>
      </c>
      <c r="AQ1331" s="98" t="e">
        <f>_xll.qlInterestRateIndexMaturity($AT$1,AP1331,Trigger)</f>
        <v>#VALUE!</v>
      </c>
      <c r="AR1331" s="242" t="e">
        <f>_xll.qlIndexFixing($AT$1,AO1331,TRUE,_xll.ohTrigger(Trigger,Trigger1M))</f>
        <v>#VALUE!</v>
      </c>
      <c r="AS1331" s="242" t="e">
        <f>IFERROR(_xll.qlIndexFixing($AT$2,AO1331,TRUE,_xll.ohTrigger(Trigger,Trigger1M)),#N/A)</f>
        <v>#N/A</v>
      </c>
    </row>
    <row r="1332" spans="40:45" x14ac:dyDescent="0.2">
      <c r="AN1332" s="99" t="s">
        <v>83</v>
      </c>
      <c r="AO1332" s="98" t="e">
        <f>_xll.qlInterestRateIndexFixingDate($AT$1,AP1332,Trigger)</f>
        <v>#VALUE!</v>
      </c>
      <c r="AP1332" s="98">
        <f>_xll.qlCalendarAdvance(Calendar,AP1331,AN1332,"f",,Trigger)</f>
        <v>48730</v>
      </c>
      <c r="AQ1332" s="98" t="e">
        <f>_xll.qlInterestRateIndexMaturity($AT$1,AP1332,Trigger)</f>
        <v>#VALUE!</v>
      </c>
      <c r="AR1332" s="242" t="e">
        <f>_xll.qlIndexFixing($AT$1,AO1332,TRUE,_xll.ohTrigger(Trigger,Trigger1M))</f>
        <v>#VALUE!</v>
      </c>
      <c r="AS1332" s="242" t="e">
        <f>IFERROR(_xll.qlIndexFixing($AT$2,AO1332,TRUE,_xll.ohTrigger(Trigger,Trigger1M)),#N/A)</f>
        <v>#N/A</v>
      </c>
    </row>
    <row r="1333" spans="40:45" x14ac:dyDescent="0.2">
      <c r="AN1333" s="99" t="s">
        <v>83</v>
      </c>
      <c r="AO1333" s="98" t="e">
        <f>_xll.qlInterestRateIndexFixingDate($AT$1,AP1333,Trigger)</f>
        <v>#VALUE!</v>
      </c>
      <c r="AP1333" s="98">
        <f>_xll.qlCalendarAdvance(Calendar,AP1332,AN1333,"f",,Trigger)</f>
        <v>48737</v>
      </c>
      <c r="AQ1333" s="98" t="e">
        <f>_xll.qlInterestRateIndexMaturity($AT$1,AP1333,Trigger)</f>
        <v>#VALUE!</v>
      </c>
      <c r="AR1333" s="242" t="e">
        <f>_xll.qlIndexFixing($AT$1,AO1333,TRUE,_xll.ohTrigger(Trigger,Trigger1M))</f>
        <v>#VALUE!</v>
      </c>
      <c r="AS1333" s="242" t="e">
        <f>IFERROR(_xll.qlIndexFixing($AT$2,AO1333,TRUE,_xll.ohTrigger(Trigger,Trigger1M)),#N/A)</f>
        <v>#N/A</v>
      </c>
    </row>
    <row r="1334" spans="40:45" x14ac:dyDescent="0.2">
      <c r="AN1334" s="99" t="s">
        <v>83</v>
      </c>
      <c r="AO1334" s="98" t="e">
        <f>_xll.qlInterestRateIndexFixingDate($AT$1,AP1334,Trigger)</f>
        <v>#VALUE!</v>
      </c>
      <c r="AP1334" s="98">
        <f>_xll.qlCalendarAdvance(Calendar,AP1333,AN1334,"f",,Trigger)</f>
        <v>48744</v>
      </c>
      <c r="AQ1334" s="98" t="e">
        <f>_xll.qlInterestRateIndexMaturity($AT$1,AP1334,Trigger)</f>
        <v>#VALUE!</v>
      </c>
      <c r="AR1334" s="242" t="e">
        <f>_xll.qlIndexFixing($AT$1,AO1334,TRUE,_xll.ohTrigger(Trigger,Trigger1M))</f>
        <v>#VALUE!</v>
      </c>
      <c r="AS1334" s="242" t="e">
        <f>IFERROR(_xll.qlIndexFixing($AT$2,AO1334,TRUE,_xll.ohTrigger(Trigger,Trigger1M)),#N/A)</f>
        <v>#N/A</v>
      </c>
    </row>
    <row r="1335" spans="40:45" x14ac:dyDescent="0.2">
      <c r="AN1335" s="99" t="s">
        <v>83</v>
      </c>
      <c r="AO1335" s="98" t="e">
        <f>_xll.qlInterestRateIndexFixingDate($AT$1,AP1335,Trigger)</f>
        <v>#VALUE!</v>
      </c>
      <c r="AP1335" s="98">
        <f>_xll.qlCalendarAdvance(Calendar,AP1334,AN1335,"f",,Trigger)</f>
        <v>48751</v>
      </c>
      <c r="AQ1335" s="98" t="e">
        <f>_xll.qlInterestRateIndexMaturity($AT$1,AP1335,Trigger)</f>
        <v>#VALUE!</v>
      </c>
      <c r="AR1335" s="242" t="e">
        <f>_xll.qlIndexFixing($AT$1,AO1335,TRUE,_xll.ohTrigger(Trigger,Trigger1M))</f>
        <v>#VALUE!</v>
      </c>
      <c r="AS1335" s="242" t="e">
        <f>IFERROR(_xll.qlIndexFixing($AT$2,AO1335,TRUE,_xll.ohTrigger(Trigger,Trigger1M)),#N/A)</f>
        <v>#N/A</v>
      </c>
    </row>
    <row r="1336" spans="40:45" x14ac:dyDescent="0.2">
      <c r="AN1336" s="99" t="s">
        <v>83</v>
      </c>
      <c r="AO1336" s="98" t="e">
        <f>_xll.qlInterestRateIndexFixingDate($AT$1,AP1336,Trigger)</f>
        <v>#VALUE!</v>
      </c>
      <c r="AP1336" s="98">
        <f>_xll.qlCalendarAdvance(Calendar,AP1335,AN1336,"f",,Trigger)</f>
        <v>48758</v>
      </c>
      <c r="AQ1336" s="98" t="e">
        <f>_xll.qlInterestRateIndexMaturity($AT$1,AP1336,Trigger)</f>
        <v>#VALUE!</v>
      </c>
      <c r="AR1336" s="242" t="e">
        <f>_xll.qlIndexFixing($AT$1,AO1336,TRUE,_xll.ohTrigger(Trigger,Trigger1M))</f>
        <v>#VALUE!</v>
      </c>
      <c r="AS1336" s="242" t="e">
        <f>IFERROR(_xll.qlIndexFixing($AT$2,AO1336,TRUE,_xll.ohTrigger(Trigger,Trigger1M)),#N/A)</f>
        <v>#N/A</v>
      </c>
    </row>
    <row r="1337" spans="40:45" x14ac:dyDescent="0.2">
      <c r="AN1337" s="99" t="s">
        <v>83</v>
      </c>
      <c r="AO1337" s="98" t="e">
        <f>_xll.qlInterestRateIndexFixingDate($AT$1,AP1337,Trigger)</f>
        <v>#VALUE!</v>
      </c>
      <c r="AP1337" s="98">
        <f>_xll.qlCalendarAdvance(Calendar,AP1336,AN1337,"f",,Trigger)</f>
        <v>48765</v>
      </c>
      <c r="AQ1337" s="98" t="e">
        <f>_xll.qlInterestRateIndexMaturity($AT$1,AP1337,Trigger)</f>
        <v>#VALUE!</v>
      </c>
      <c r="AR1337" s="242" t="e">
        <f>_xll.qlIndexFixing($AT$1,AO1337,TRUE,_xll.ohTrigger(Trigger,Trigger1M))</f>
        <v>#VALUE!</v>
      </c>
      <c r="AS1337" s="242" t="e">
        <f>IFERROR(_xll.qlIndexFixing($AT$2,AO1337,TRUE,_xll.ohTrigger(Trigger,Trigger1M)),#N/A)</f>
        <v>#N/A</v>
      </c>
    </row>
    <row r="1338" spans="40:45" x14ac:dyDescent="0.2">
      <c r="AN1338" s="99" t="s">
        <v>83</v>
      </c>
      <c r="AO1338" s="98" t="e">
        <f>_xll.qlInterestRateIndexFixingDate($AT$1,AP1338,Trigger)</f>
        <v>#VALUE!</v>
      </c>
      <c r="AP1338" s="98">
        <f>_xll.qlCalendarAdvance(Calendar,AP1337,AN1338,"f",,Trigger)</f>
        <v>48772</v>
      </c>
      <c r="AQ1338" s="98" t="e">
        <f>_xll.qlInterestRateIndexMaturity($AT$1,AP1338,Trigger)</f>
        <v>#VALUE!</v>
      </c>
      <c r="AR1338" s="242" t="e">
        <f>_xll.qlIndexFixing($AT$1,AO1338,TRUE,_xll.ohTrigger(Trigger,Trigger1M))</f>
        <v>#VALUE!</v>
      </c>
      <c r="AS1338" s="242" t="e">
        <f>IFERROR(_xll.qlIndexFixing($AT$2,AO1338,TRUE,_xll.ohTrigger(Trigger,Trigger1M)),#N/A)</f>
        <v>#N/A</v>
      </c>
    </row>
    <row r="1339" spans="40:45" x14ac:dyDescent="0.2">
      <c r="AN1339" s="99" t="s">
        <v>83</v>
      </c>
      <c r="AO1339" s="98" t="e">
        <f>_xll.qlInterestRateIndexFixingDate($AT$1,AP1339,Trigger)</f>
        <v>#VALUE!</v>
      </c>
      <c r="AP1339" s="98">
        <f>_xll.qlCalendarAdvance(Calendar,AP1338,AN1339,"f",,Trigger)</f>
        <v>48779</v>
      </c>
      <c r="AQ1339" s="98" t="e">
        <f>_xll.qlInterestRateIndexMaturity($AT$1,AP1339,Trigger)</f>
        <v>#VALUE!</v>
      </c>
      <c r="AR1339" s="242" t="e">
        <f>_xll.qlIndexFixing($AT$1,AO1339,TRUE,_xll.ohTrigger(Trigger,Trigger1M))</f>
        <v>#VALUE!</v>
      </c>
      <c r="AS1339" s="242" t="e">
        <f>IFERROR(_xll.qlIndexFixing($AT$2,AO1339,TRUE,_xll.ohTrigger(Trigger,Trigger1M)),#N/A)</f>
        <v>#N/A</v>
      </c>
    </row>
    <row r="1340" spans="40:45" x14ac:dyDescent="0.2">
      <c r="AN1340" s="99" t="s">
        <v>83</v>
      </c>
      <c r="AO1340" s="98" t="e">
        <f>_xll.qlInterestRateIndexFixingDate($AT$1,AP1340,Trigger)</f>
        <v>#VALUE!</v>
      </c>
      <c r="AP1340" s="98">
        <f>_xll.qlCalendarAdvance(Calendar,AP1339,AN1340,"f",,Trigger)</f>
        <v>48786</v>
      </c>
      <c r="AQ1340" s="98" t="e">
        <f>_xll.qlInterestRateIndexMaturity($AT$1,AP1340,Trigger)</f>
        <v>#VALUE!</v>
      </c>
      <c r="AR1340" s="242" t="e">
        <f>_xll.qlIndexFixing($AT$1,AO1340,TRUE,_xll.ohTrigger(Trigger,Trigger1M))</f>
        <v>#VALUE!</v>
      </c>
      <c r="AS1340" s="242" t="e">
        <f>IFERROR(_xll.qlIndexFixing($AT$2,AO1340,TRUE,_xll.ohTrigger(Trigger,Trigger1M)),#N/A)</f>
        <v>#N/A</v>
      </c>
    </row>
    <row r="1341" spans="40:45" x14ac:dyDescent="0.2">
      <c r="AN1341" s="99" t="s">
        <v>83</v>
      </c>
      <c r="AO1341" s="98" t="e">
        <f>_xll.qlInterestRateIndexFixingDate($AT$1,AP1341,Trigger)</f>
        <v>#VALUE!</v>
      </c>
      <c r="AP1341" s="98">
        <f>_xll.qlCalendarAdvance(Calendar,AP1340,AN1341,"f",,Trigger)</f>
        <v>48793</v>
      </c>
      <c r="AQ1341" s="98" t="e">
        <f>_xll.qlInterestRateIndexMaturity($AT$1,AP1341,Trigger)</f>
        <v>#VALUE!</v>
      </c>
      <c r="AR1341" s="242" t="e">
        <f>_xll.qlIndexFixing($AT$1,AO1341,TRUE,_xll.ohTrigger(Trigger,Trigger1M))</f>
        <v>#VALUE!</v>
      </c>
      <c r="AS1341" s="242" t="e">
        <f>IFERROR(_xll.qlIndexFixing($AT$2,AO1341,TRUE,_xll.ohTrigger(Trigger,Trigger1M)),#N/A)</f>
        <v>#N/A</v>
      </c>
    </row>
    <row r="1342" spans="40:45" x14ac:dyDescent="0.2">
      <c r="AN1342" s="99" t="s">
        <v>83</v>
      </c>
      <c r="AO1342" s="98" t="e">
        <f>_xll.qlInterestRateIndexFixingDate($AT$1,AP1342,Trigger)</f>
        <v>#VALUE!</v>
      </c>
      <c r="AP1342" s="98">
        <f>_xll.qlCalendarAdvance(Calendar,AP1341,AN1342,"f",,Trigger)</f>
        <v>48800</v>
      </c>
      <c r="AQ1342" s="98" t="e">
        <f>_xll.qlInterestRateIndexMaturity($AT$1,AP1342,Trigger)</f>
        <v>#VALUE!</v>
      </c>
      <c r="AR1342" s="242" t="e">
        <f>_xll.qlIndexFixing($AT$1,AO1342,TRUE,_xll.ohTrigger(Trigger,Trigger1M))</f>
        <v>#VALUE!</v>
      </c>
      <c r="AS1342" s="242" t="e">
        <f>IFERROR(_xll.qlIndexFixing($AT$2,AO1342,TRUE,_xll.ohTrigger(Trigger,Trigger1M)),#N/A)</f>
        <v>#N/A</v>
      </c>
    </row>
    <row r="1343" spans="40:45" x14ac:dyDescent="0.2">
      <c r="AN1343" s="99" t="s">
        <v>83</v>
      </c>
      <c r="AO1343" s="98" t="e">
        <f>_xll.qlInterestRateIndexFixingDate($AT$1,AP1343,Trigger)</f>
        <v>#VALUE!</v>
      </c>
      <c r="AP1343" s="98">
        <f>_xll.qlCalendarAdvance(Calendar,AP1342,AN1343,"f",,Trigger)</f>
        <v>48807</v>
      </c>
      <c r="AQ1343" s="98" t="e">
        <f>_xll.qlInterestRateIndexMaturity($AT$1,AP1343,Trigger)</f>
        <v>#VALUE!</v>
      </c>
      <c r="AR1343" s="242" t="e">
        <f>_xll.qlIndexFixing($AT$1,AO1343,TRUE,_xll.ohTrigger(Trigger,Trigger1M))</f>
        <v>#VALUE!</v>
      </c>
      <c r="AS1343" s="242" t="e">
        <f>IFERROR(_xll.qlIndexFixing($AT$2,AO1343,TRUE,_xll.ohTrigger(Trigger,Trigger1M)),#N/A)</f>
        <v>#N/A</v>
      </c>
    </row>
    <row r="1344" spans="40:45" x14ac:dyDescent="0.2">
      <c r="AN1344" s="99" t="s">
        <v>83</v>
      </c>
      <c r="AO1344" s="98" t="e">
        <f>_xll.qlInterestRateIndexFixingDate($AT$1,AP1344,Trigger)</f>
        <v>#VALUE!</v>
      </c>
      <c r="AP1344" s="98">
        <f>_xll.qlCalendarAdvance(Calendar,AP1343,AN1344,"f",,Trigger)</f>
        <v>48814</v>
      </c>
      <c r="AQ1344" s="98" t="e">
        <f>_xll.qlInterestRateIndexMaturity($AT$1,AP1344,Trigger)</f>
        <v>#VALUE!</v>
      </c>
      <c r="AR1344" s="242" t="e">
        <f>_xll.qlIndexFixing($AT$1,AO1344,TRUE,_xll.ohTrigger(Trigger,Trigger1M))</f>
        <v>#VALUE!</v>
      </c>
      <c r="AS1344" s="242" t="e">
        <f>IFERROR(_xll.qlIndexFixing($AT$2,AO1344,TRUE,_xll.ohTrigger(Trigger,Trigger1M)),#N/A)</f>
        <v>#N/A</v>
      </c>
    </row>
    <row r="1345" spans="40:45" x14ac:dyDescent="0.2">
      <c r="AN1345" s="99" t="s">
        <v>83</v>
      </c>
      <c r="AO1345" s="98" t="e">
        <f>_xll.qlInterestRateIndexFixingDate($AT$1,AP1345,Trigger)</f>
        <v>#VALUE!</v>
      </c>
      <c r="AP1345" s="98">
        <f>_xll.qlCalendarAdvance(Calendar,AP1344,AN1345,"f",,Trigger)</f>
        <v>48821</v>
      </c>
      <c r="AQ1345" s="98" t="e">
        <f>_xll.qlInterestRateIndexMaturity($AT$1,AP1345,Trigger)</f>
        <v>#VALUE!</v>
      </c>
      <c r="AR1345" s="242" t="e">
        <f>_xll.qlIndexFixing($AT$1,AO1345,TRUE,_xll.ohTrigger(Trigger,Trigger1M))</f>
        <v>#VALUE!</v>
      </c>
      <c r="AS1345" s="242" t="e">
        <f>IFERROR(_xll.qlIndexFixing($AT$2,AO1345,TRUE,_xll.ohTrigger(Trigger,Trigger1M)),#N/A)</f>
        <v>#N/A</v>
      </c>
    </row>
    <row r="1346" spans="40:45" x14ac:dyDescent="0.2">
      <c r="AN1346" s="99" t="s">
        <v>83</v>
      </c>
      <c r="AO1346" s="98" t="e">
        <f>_xll.qlInterestRateIndexFixingDate($AT$1,AP1346,Trigger)</f>
        <v>#VALUE!</v>
      </c>
      <c r="AP1346" s="98">
        <f>_xll.qlCalendarAdvance(Calendar,AP1345,AN1346,"f",,Trigger)</f>
        <v>48828</v>
      </c>
      <c r="AQ1346" s="98" t="e">
        <f>_xll.qlInterestRateIndexMaturity($AT$1,AP1346,Trigger)</f>
        <v>#VALUE!</v>
      </c>
      <c r="AR1346" s="242" t="e">
        <f>_xll.qlIndexFixing($AT$1,AO1346,TRUE,_xll.ohTrigger(Trigger,Trigger1M))</f>
        <v>#VALUE!</v>
      </c>
      <c r="AS1346" s="242" t="e">
        <f>IFERROR(_xll.qlIndexFixing($AT$2,AO1346,TRUE,_xll.ohTrigger(Trigger,Trigger1M)),#N/A)</f>
        <v>#N/A</v>
      </c>
    </row>
    <row r="1347" spans="40:45" x14ac:dyDescent="0.2">
      <c r="AN1347" s="99" t="s">
        <v>83</v>
      </c>
      <c r="AO1347" s="98" t="e">
        <f>_xll.qlInterestRateIndexFixingDate($AT$1,AP1347,Trigger)</f>
        <v>#VALUE!</v>
      </c>
      <c r="AP1347" s="98">
        <f>_xll.qlCalendarAdvance(Calendar,AP1346,AN1347,"f",,Trigger)</f>
        <v>48835</v>
      </c>
      <c r="AQ1347" s="98" t="e">
        <f>_xll.qlInterestRateIndexMaturity($AT$1,AP1347,Trigger)</f>
        <v>#VALUE!</v>
      </c>
      <c r="AR1347" s="242" t="e">
        <f>_xll.qlIndexFixing($AT$1,AO1347,TRUE,_xll.ohTrigger(Trigger,Trigger1M))</f>
        <v>#VALUE!</v>
      </c>
      <c r="AS1347" s="242" t="e">
        <f>IFERROR(_xll.qlIndexFixing($AT$2,AO1347,TRUE,_xll.ohTrigger(Trigger,Trigger1M)),#N/A)</f>
        <v>#N/A</v>
      </c>
    </row>
    <row r="1348" spans="40:45" x14ac:dyDescent="0.2">
      <c r="AN1348" s="99" t="s">
        <v>83</v>
      </c>
      <c r="AO1348" s="98" t="e">
        <f>_xll.qlInterestRateIndexFixingDate($AT$1,AP1348,Trigger)</f>
        <v>#VALUE!</v>
      </c>
      <c r="AP1348" s="98">
        <f>_xll.qlCalendarAdvance(Calendar,AP1347,AN1348,"f",,Trigger)</f>
        <v>48842</v>
      </c>
      <c r="AQ1348" s="98" t="e">
        <f>_xll.qlInterestRateIndexMaturity($AT$1,AP1348,Trigger)</f>
        <v>#VALUE!</v>
      </c>
      <c r="AR1348" s="242" t="e">
        <f>_xll.qlIndexFixing($AT$1,AO1348,TRUE,_xll.ohTrigger(Trigger,Trigger1M))</f>
        <v>#VALUE!</v>
      </c>
      <c r="AS1348" s="242" t="e">
        <f>IFERROR(_xll.qlIndexFixing($AT$2,AO1348,TRUE,_xll.ohTrigger(Trigger,Trigger1M)),#N/A)</f>
        <v>#N/A</v>
      </c>
    </row>
    <row r="1349" spans="40:45" x14ac:dyDescent="0.2">
      <c r="AN1349" s="99" t="s">
        <v>83</v>
      </c>
      <c r="AO1349" s="98" t="e">
        <f>_xll.qlInterestRateIndexFixingDate($AT$1,AP1349,Trigger)</f>
        <v>#VALUE!</v>
      </c>
      <c r="AP1349" s="98">
        <f>_xll.qlCalendarAdvance(Calendar,AP1348,AN1349,"f",,Trigger)</f>
        <v>48849</v>
      </c>
      <c r="AQ1349" s="98" t="e">
        <f>_xll.qlInterestRateIndexMaturity($AT$1,AP1349,Trigger)</f>
        <v>#VALUE!</v>
      </c>
      <c r="AR1349" s="242" t="e">
        <f>_xll.qlIndexFixing($AT$1,AO1349,TRUE,_xll.ohTrigger(Trigger,Trigger1M))</f>
        <v>#VALUE!</v>
      </c>
      <c r="AS1349" s="242" t="e">
        <f>IFERROR(_xll.qlIndexFixing($AT$2,AO1349,TRUE,_xll.ohTrigger(Trigger,Trigger1M)),#N/A)</f>
        <v>#N/A</v>
      </c>
    </row>
    <row r="1350" spans="40:45" x14ac:dyDescent="0.2">
      <c r="AN1350" s="99" t="s">
        <v>83</v>
      </c>
      <c r="AO1350" s="98" t="e">
        <f>_xll.qlInterestRateIndexFixingDate($AT$1,AP1350,Trigger)</f>
        <v>#VALUE!</v>
      </c>
      <c r="AP1350" s="98">
        <f>_xll.qlCalendarAdvance(Calendar,AP1349,AN1350,"f",,Trigger)</f>
        <v>48856</v>
      </c>
      <c r="AQ1350" s="98" t="e">
        <f>_xll.qlInterestRateIndexMaturity($AT$1,AP1350,Trigger)</f>
        <v>#VALUE!</v>
      </c>
      <c r="AR1350" s="242" t="e">
        <f>_xll.qlIndexFixing($AT$1,AO1350,TRUE,_xll.ohTrigger(Trigger,Trigger1M))</f>
        <v>#VALUE!</v>
      </c>
      <c r="AS1350" s="242" t="e">
        <f>IFERROR(_xll.qlIndexFixing($AT$2,AO1350,TRUE,_xll.ohTrigger(Trigger,Trigger1M)),#N/A)</f>
        <v>#N/A</v>
      </c>
    </row>
    <row r="1351" spans="40:45" x14ac:dyDescent="0.2">
      <c r="AN1351" s="99" t="s">
        <v>83</v>
      </c>
      <c r="AO1351" s="98" t="e">
        <f>_xll.qlInterestRateIndexFixingDate($AT$1,AP1351,Trigger)</f>
        <v>#VALUE!</v>
      </c>
      <c r="AP1351" s="98">
        <f>_xll.qlCalendarAdvance(Calendar,AP1350,AN1351,"f",,Trigger)</f>
        <v>48863</v>
      </c>
      <c r="AQ1351" s="98" t="e">
        <f>_xll.qlInterestRateIndexMaturity($AT$1,AP1351,Trigger)</f>
        <v>#VALUE!</v>
      </c>
      <c r="AR1351" s="242" t="e">
        <f>_xll.qlIndexFixing($AT$1,AO1351,TRUE,_xll.ohTrigger(Trigger,Trigger1M))</f>
        <v>#VALUE!</v>
      </c>
      <c r="AS1351" s="242" t="e">
        <f>IFERROR(_xll.qlIndexFixing($AT$2,AO1351,TRUE,_xll.ohTrigger(Trigger,Trigger1M)),#N/A)</f>
        <v>#N/A</v>
      </c>
    </row>
    <row r="1352" spans="40:45" x14ac:dyDescent="0.2">
      <c r="AN1352" s="99" t="s">
        <v>83</v>
      </c>
      <c r="AO1352" s="98" t="e">
        <f>_xll.qlInterestRateIndexFixingDate($AT$1,AP1352,Trigger)</f>
        <v>#VALUE!</v>
      </c>
      <c r="AP1352" s="98">
        <f>_xll.qlCalendarAdvance(Calendar,AP1351,AN1352,"f",,Trigger)</f>
        <v>48870</v>
      </c>
      <c r="AQ1352" s="98" t="e">
        <f>_xll.qlInterestRateIndexMaturity($AT$1,AP1352,Trigger)</f>
        <v>#VALUE!</v>
      </c>
      <c r="AR1352" s="242" t="e">
        <f>_xll.qlIndexFixing($AT$1,AO1352,TRUE,_xll.ohTrigger(Trigger,Trigger1M))</f>
        <v>#VALUE!</v>
      </c>
      <c r="AS1352" s="242" t="e">
        <f>IFERROR(_xll.qlIndexFixing($AT$2,AO1352,TRUE,_xll.ohTrigger(Trigger,Trigger1M)),#N/A)</f>
        <v>#N/A</v>
      </c>
    </row>
    <row r="1353" spans="40:45" x14ac:dyDescent="0.2">
      <c r="AN1353" s="99" t="s">
        <v>83</v>
      </c>
      <c r="AO1353" s="98" t="e">
        <f>_xll.qlInterestRateIndexFixingDate($AT$1,AP1353,Trigger)</f>
        <v>#VALUE!</v>
      </c>
      <c r="AP1353" s="98">
        <f>_xll.qlCalendarAdvance(Calendar,AP1352,AN1353,"f",,Trigger)</f>
        <v>48877</v>
      </c>
      <c r="AQ1353" s="98" t="e">
        <f>_xll.qlInterestRateIndexMaturity($AT$1,AP1353,Trigger)</f>
        <v>#VALUE!</v>
      </c>
      <c r="AR1353" s="242" t="e">
        <f>_xll.qlIndexFixing($AT$1,AO1353,TRUE,_xll.ohTrigger(Trigger,Trigger1M))</f>
        <v>#VALUE!</v>
      </c>
      <c r="AS1353" s="242" t="e">
        <f>IFERROR(_xll.qlIndexFixing($AT$2,AO1353,TRUE,_xll.ohTrigger(Trigger,Trigger1M)),#N/A)</f>
        <v>#N/A</v>
      </c>
    </row>
    <row r="1354" spans="40:45" x14ac:dyDescent="0.2">
      <c r="AN1354" s="99" t="s">
        <v>83</v>
      </c>
      <c r="AO1354" s="98" t="e">
        <f>_xll.qlInterestRateIndexFixingDate($AT$1,AP1354,Trigger)</f>
        <v>#VALUE!</v>
      </c>
      <c r="AP1354" s="98">
        <f>_xll.qlCalendarAdvance(Calendar,AP1353,AN1354,"f",,Trigger)</f>
        <v>48884</v>
      </c>
      <c r="AQ1354" s="98" t="e">
        <f>_xll.qlInterestRateIndexMaturity($AT$1,AP1354,Trigger)</f>
        <v>#VALUE!</v>
      </c>
      <c r="AR1354" s="242" t="e">
        <f>_xll.qlIndexFixing($AT$1,AO1354,TRUE,_xll.ohTrigger(Trigger,Trigger1M))</f>
        <v>#VALUE!</v>
      </c>
      <c r="AS1354" s="242" t="e">
        <f>IFERROR(_xll.qlIndexFixing($AT$2,AO1354,TRUE,_xll.ohTrigger(Trigger,Trigger1M)),#N/A)</f>
        <v>#N/A</v>
      </c>
    </row>
    <row r="1355" spans="40:45" x14ac:dyDescent="0.2">
      <c r="AN1355" s="99" t="s">
        <v>83</v>
      </c>
      <c r="AO1355" s="98" t="e">
        <f>_xll.qlInterestRateIndexFixingDate($AT$1,AP1355,Trigger)</f>
        <v>#VALUE!</v>
      </c>
      <c r="AP1355" s="98">
        <f>_xll.qlCalendarAdvance(Calendar,AP1354,AN1355,"f",,Trigger)</f>
        <v>48891</v>
      </c>
      <c r="AQ1355" s="98" t="e">
        <f>_xll.qlInterestRateIndexMaturity($AT$1,AP1355,Trigger)</f>
        <v>#VALUE!</v>
      </c>
      <c r="AR1355" s="242" t="e">
        <f>_xll.qlIndexFixing($AT$1,AO1355,TRUE,_xll.ohTrigger(Trigger,Trigger1M))</f>
        <v>#VALUE!</v>
      </c>
      <c r="AS1355" s="242" t="e">
        <f>IFERROR(_xll.qlIndexFixing($AT$2,AO1355,TRUE,_xll.ohTrigger(Trigger,Trigger1M)),#N/A)</f>
        <v>#N/A</v>
      </c>
    </row>
    <row r="1356" spans="40:45" x14ac:dyDescent="0.2">
      <c r="AN1356" s="99" t="s">
        <v>83</v>
      </c>
      <c r="AO1356" s="98" t="e">
        <f>_xll.qlInterestRateIndexFixingDate($AT$1,AP1356,Trigger)</f>
        <v>#VALUE!</v>
      </c>
      <c r="AP1356" s="98">
        <f>_xll.qlCalendarAdvance(Calendar,AP1355,AN1356,"f",,Trigger)</f>
        <v>48898</v>
      </c>
      <c r="AQ1356" s="98" t="e">
        <f>_xll.qlInterestRateIndexMaturity($AT$1,AP1356,Trigger)</f>
        <v>#VALUE!</v>
      </c>
      <c r="AR1356" s="242" t="e">
        <f>_xll.qlIndexFixing($AT$1,AO1356,TRUE,_xll.ohTrigger(Trigger,Trigger1M))</f>
        <v>#VALUE!</v>
      </c>
      <c r="AS1356" s="242" t="e">
        <f>IFERROR(_xll.qlIndexFixing($AT$2,AO1356,TRUE,_xll.ohTrigger(Trigger,Trigger1M)),#N/A)</f>
        <v>#N/A</v>
      </c>
    </row>
    <row r="1357" spans="40:45" x14ac:dyDescent="0.2">
      <c r="AN1357" s="99" t="s">
        <v>83</v>
      </c>
      <c r="AO1357" s="98" t="e">
        <f>_xll.qlInterestRateIndexFixingDate($AT$1,AP1357,Trigger)</f>
        <v>#VALUE!</v>
      </c>
      <c r="AP1357" s="98">
        <f>_xll.qlCalendarAdvance(Calendar,AP1356,AN1357,"f",,Trigger)</f>
        <v>48905</v>
      </c>
      <c r="AQ1357" s="98" t="e">
        <f>_xll.qlInterestRateIndexMaturity($AT$1,AP1357,Trigger)</f>
        <v>#VALUE!</v>
      </c>
      <c r="AR1357" s="242" t="e">
        <f>_xll.qlIndexFixing($AT$1,AO1357,TRUE,_xll.ohTrigger(Trigger,Trigger1M))</f>
        <v>#VALUE!</v>
      </c>
      <c r="AS1357" s="242" t="e">
        <f>IFERROR(_xll.qlIndexFixing($AT$2,AO1357,TRUE,_xll.ohTrigger(Trigger,Trigger1M)),#N/A)</f>
        <v>#N/A</v>
      </c>
    </row>
    <row r="1358" spans="40:45" x14ac:dyDescent="0.2">
      <c r="AN1358" s="99" t="s">
        <v>83</v>
      </c>
      <c r="AO1358" s="98" t="e">
        <f>_xll.qlInterestRateIndexFixingDate($AT$1,AP1358,Trigger)</f>
        <v>#VALUE!</v>
      </c>
      <c r="AP1358" s="98">
        <f>_xll.qlCalendarAdvance(Calendar,AP1357,AN1358,"f",,Trigger)</f>
        <v>48912</v>
      </c>
      <c r="AQ1358" s="98" t="e">
        <f>_xll.qlInterestRateIndexMaturity($AT$1,AP1358,Trigger)</f>
        <v>#VALUE!</v>
      </c>
      <c r="AR1358" s="242" t="e">
        <f>_xll.qlIndexFixing($AT$1,AO1358,TRUE,_xll.ohTrigger(Trigger,Trigger1M))</f>
        <v>#VALUE!</v>
      </c>
      <c r="AS1358" s="242" t="e">
        <f>IFERROR(_xll.qlIndexFixing($AT$2,AO1358,TRUE,_xll.ohTrigger(Trigger,Trigger1M)),#N/A)</f>
        <v>#N/A</v>
      </c>
    </row>
    <row r="1359" spans="40:45" x14ac:dyDescent="0.2">
      <c r="AN1359" s="99" t="s">
        <v>83</v>
      </c>
      <c r="AO1359" s="98" t="e">
        <f>_xll.qlInterestRateIndexFixingDate($AT$1,AP1359,Trigger)</f>
        <v>#VALUE!</v>
      </c>
      <c r="AP1359" s="98">
        <f>_xll.qlCalendarAdvance(Calendar,AP1358,AN1359,"f",,Trigger)</f>
        <v>48919</v>
      </c>
      <c r="AQ1359" s="98" t="e">
        <f>_xll.qlInterestRateIndexMaturity($AT$1,AP1359,Trigger)</f>
        <v>#VALUE!</v>
      </c>
      <c r="AR1359" s="242" t="e">
        <f>_xll.qlIndexFixing($AT$1,AO1359,TRUE,_xll.ohTrigger(Trigger,Trigger1M))</f>
        <v>#VALUE!</v>
      </c>
      <c r="AS1359" s="242" t="e">
        <f>IFERROR(_xll.qlIndexFixing($AT$2,AO1359,TRUE,_xll.ohTrigger(Trigger,Trigger1M)),#N/A)</f>
        <v>#N/A</v>
      </c>
    </row>
    <row r="1360" spans="40:45" x14ac:dyDescent="0.2">
      <c r="AN1360" s="99" t="s">
        <v>83</v>
      </c>
      <c r="AO1360" s="98" t="e">
        <f>_xll.qlInterestRateIndexFixingDate($AT$1,AP1360,Trigger)</f>
        <v>#VALUE!</v>
      </c>
      <c r="AP1360" s="98">
        <f>_xll.qlCalendarAdvance(Calendar,AP1359,AN1360,"f",,Trigger)</f>
        <v>48926</v>
      </c>
      <c r="AQ1360" s="98" t="e">
        <f>_xll.qlInterestRateIndexMaturity($AT$1,AP1360,Trigger)</f>
        <v>#VALUE!</v>
      </c>
      <c r="AR1360" s="242" t="e">
        <f>_xll.qlIndexFixing($AT$1,AO1360,TRUE,_xll.ohTrigger(Trigger,Trigger1M))</f>
        <v>#VALUE!</v>
      </c>
      <c r="AS1360" s="242" t="e">
        <f>IFERROR(_xll.qlIndexFixing($AT$2,AO1360,TRUE,_xll.ohTrigger(Trigger,Trigger1M)),#N/A)</f>
        <v>#N/A</v>
      </c>
    </row>
    <row r="1361" spans="40:45" x14ac:dyDescent="0.2">
      <c r="AN1361" s="99" t="s">
        <v>83</v>
      </c>
      <c r="AO1361" s="98" t="e">
        <f>_xll.qlInterestRateIndexFixingDate($AT$1,AP1361,Trigger)</f>
        <v>#VALUE!</v>
      </c>
      <c r="AP1361" s="98">
        <f>_xll.qlCalendarAdvance(Calendar,AP1360,AN1361,"f",,Trigger)</f>
        <v>48933</v>
      </c>
      <c r="AQ1361" s="98" t="e">
        <f>_xll.qlInterestRateIndexMaturity($AT$1,AP1361,Trigger)</f>
        <v>#VALUE!</v>
      </c>
      <c r="AR1361" s="242" t="e">
        <f>_xll.qlIndexFixing($AT$1,AO1361,TRUE,_xll.ohTrigger(Trigger,Trigger1M))</f>
        <v>#VALUE!</v>
      </c>
      <c r="AS1361" s="242" t="e">
        <f>IFERROR(_xll.qlIndexFixing($AT$2,AO1361,TRUE,_xll.ohTrigger(Trigger,Trigger1M)),#N/A)</f>
        <v>#N/A</v>
      </c>
    </row>
    <row r="1362" spans="40:45" x14ac:dyDescent="0.2">
      <c r="AN1362" s="99" t="s">
        <v>83</v>
      </c>
      <c r="AO1362" s="98" t="e">
        <f>_xll.qlInterestRateIndexFixingDate($AT$1,AP1362,Trigger)</f>
        <v>#VALUE!</v>
      </c>
      <c r="AP1362" s="98">
        <f>_xll.qlCalendarAdvance(Calendar,AP1361,AN1362,"f",,Trigger)</f>
        <v>48940</v>
      </c>
      <c r="AQ1362" s="98" t="e">
        <f>_xll.qlInterestRateIndexMaturity($AT$1,AP1362,Trigger)</f>
        <v>#VALUE!</v>
      </c>
      <c r="AR1362" s="242" t="e">
        <f>_xll.qlIndexFixing($AT$1,AO1362,TRUE,_xll.ohTrigger(Trigger,Trigger1M))</f>
        <v>#VALUE!</v>
      </c>
      <c r="AS1362" s="242" t="e">
        <f>IFERROR(_xll.qlIndexFixing($AT$2,AO1362,TRUE,_xll.ohTrigger(Trigger,Trigger1M)),#N/A)</f>
        <v>#N/A</v>
      </c>
    </row>
    <row r="1363" spans="40:45" x14ac:dyDescent="0.2">
      <c r="AN1363" s="99" t="s">
        <v>83</v>
      </c>
      <c r="AO1363" s="98" t="e">
        <f>_xll.qlInterestRateIndexFixingDate($AT$1,AP1363,Trigger)</f>
        <v>#VALUE!</v>
      </c>
      <c r="AP1363" s="98">
        <f>_xll.qlCalendarAdvance(Calendar,AP1362,AN1363,"f",,Trigger)</f>
        <v>48947</v>
      </c>
      <c r="AQ1363" s="98" t="e">
        <f>_xll.qlInterestRateIndexMaturity($AT$1,AP1363,Trigger)</f>
        <v>#VALUE!</v>
      </c>
      <c r="AR1363" s="242" t="e">
        <f>_xll.qlIndexFixing($AT$1,AO1363,TRUE,_xll.ohTrigger(Trigger,Trigger1M))</f>
        <v>#VALUE!</v>
      </c>
      <c r="AS1363" s="242" t="e">
        <f>IFERROR(_xll.qlIndexFixing($AT$2,AO1363,TRUE,_xll.ohTrigger(Trigger,Trigger1M)),#N/A)</f>
        <v>#N/A</v>
      </c>
    </row>
    <row r="1364" spans="40:45" x14ac:dyDescent="0.2">
      <c r="AN1364" s="99" t="s">
        <v>83</v>
      </c>
      <c r="AO1364" s="98" t="e">
        <f>_xll.qlInterestRateIndexFixingDate($AT$1,AP1364,Trigger)</f>
        <v>#VALUE!</v>
      </c>
      <c r="AP1364" s="98">
        <f>_xll.qlCalendarAdvance(Calendar,AP1363,AN1364,"f",,Trigger)</f>
        <v>48954</v>
      </c>
      <c r="AQ1364" s="98" t="e">
        <f>_xll.qlInterestRateIndexMaturity($AT$1,AP1364,Trigger)</f>
        <v>#VALUE!</v>
      </c>
      <c r="AR1364" s="242" t="e">
        <f>_xll.qlIndexFixing($AT$1,AO1364,TRUE,_xll.ohTrigger(Trigger,Trigger1M))</f>
        <v>#VALUE!</v>
      </c>
      <c r="AS1364" s="242" t="e">
        <f>IFERROR(_xll.qlIndexFixing($AT$2,AO1364,TRUE,_xll.ohTrigger(Trigger,Trigger1M)),#N/A)</f>
        <v>#N/A</v>
      </c>
    </row>
    <row r="1365" spans="40:45" x14ac:dyDescent="0.2">
      <c r="AN1365" s="99" t="s">
        <v>83</v>
      </c>
      <c r="AO1365" s="98" t="e">
        <f>_xll.qlInterestRateIndexFixingDate($AT$1,AP1365,Trigger)</f>
        <v>#VALUE!</v>
      </c>
      <c r="AP1365" s="98">
        <f>_xll.qlCalendarAdvance(Calendar,AP1364,AN1365,"f",,Trigger)</f>
        <v>48961</v>
      </c>
      <c r="AQ1365" s="98" t="e">
        <f>_xll.qlInterestRateIndexMaturity($AT$1,AP1365,Trigger)</f>
        <v>#VALUE!</v>
      </c>
      <c r="AR1365" s="242" t="e">
        <f>_xll.qlIndexFixing($AT$1,AO1365,TRUE,_xll.ohTrigger(Trigger,Trigger1M))</f>
        <v>#VALUE!</v>
      </c>
      <c r="AS1365" s="242" t="e">
        <f>IFERROR(_xll.qlIndexFixing($AT$2,AO1365,TRUE,_xll.ohTrigger(Trigger,Trigger1M)),#N/A)</f>
        <v>#N/A</v>
      </c>
    </row>
    <row r="1366" spans="40:45" x14ac:dyDescent="0.2">
      <c r="AN1366" s="99" t="s">
        <v>83</v>
      </c>
      <c r="AO1366" s="98" t="e">
        <f>_xll.qlInterestRateIndexFixingDate($AT$1,AP1366,Trigger)</f>
        <v>#VALUE!</v>
      </c>
      <c r="AP1366" s="98">
        <f>_xll.qlCalendarAdvance(Calendar,AP1365,AN1366,"f",,Trigger)</f>
        <v>48968</v>
      </c>
      <c r="AQ1366" s="98" t="e">
        <f>_xll.qlInterestRateIndexMaturity($AT$1,AP1366,Trigger)</f>
        <v>#VALUE!</v>
      </c>
      <c r="AR1366" s="242" t="e">
        <f>_xll.qlIndexFixing($AT$1,AO1366,TRUE,_xll.ohTrigger(Trigger,Trigger1M))</f>
        <v>#VALUE!</v>
      </c>
      <c r="AS1366" s="242" t="e">
        <f>IFERROR(_xll.qlIndexFixing($AT$2,AO1366,TRUE,_xll.ohTrigger(Trigger,Trigger1M)),#N/A)</f>
        <v>#N/A</v>
      </c>
    </row>
    <row r="1367" spans="40:45" x14ac:dyDescent="0.2">
      <c r="AN1367" s="99" t="s">
        <v>83</v>
      </c>
      <c r="AO1367" s="98" t="e">
        <f>_xll.qlInterestRateIndexFixingDate($AT$1,AP1367,Trigger)</f>
        <v>#VALUE!</v>
      </c>
      <c r="AP1367" s="98">
        <f>_xll.qlCalendarAdvance(Calendar,AP1366,AN1367,"f",,Trigger)</f>
        <v>48975</v>
      </c>
      <c r="AQ1367" s="98" t="e">
        <f>_xll.qlInterestRateIndexMaturity($AT$1,AP1367,Trigger)</f>
        <v>#VALUE!</v>
      </c>
      <c r="AR1367" s="242" t="e">
        <f>_xll.qlIndexFixing($AT$1,AO1367,TRUE,_xll.ohTrigger(Trigger,Trigger1M))</f>
        <v>#VALUE!</v>
      </c>
      <c r="AS1367" s="242" t="e">
        <f>IFERROR(_xll.qlIndexFixing($AT$2,AO1367,TRUE,_xll.ohTrigger(Trigger,Trigger1M)),#N/A)</f>
        <v>#N/A</v>
      </c>
    </row>
    <row r="1368" spans="40:45" x14ac:dyDescent="0.2">
      <c r="AN1368" s="99" t="s">
        <v>83</v>
      </c>
      <c r="AO1368" s="98" t="e">
        <f>_xll.qlInterestRateIndexFixingDate($AT$1,AP1368,Trigger)</f>
        <v>#VALUE!</v>
      </c>
      <c r="AP1368" s="98">
        <f>_xll.qlCalendarAdvance(Calendar,AP1367,AN1368,"f",,Trigger)</f>
        <v>48982</v>
      </c>
      <c r="AQ1368" s="98" t="e">
        <f>_xll.qlInterestRateIndexMaturity($AT$1,AP1368,Trigger)</f>
        <v>#VALUE!</v>
      </c>
      <c r="AR1368" s="242" t="e">
        <f>_xll.qlIndexFixing($AT$1,AO1368,TRUE,_xll.ohTrigger(Trigger,Trigger1M))</f>
        <v>#VALUE!</v>
      </c>
      <c r="AS1368" s="242" t="e">
        <f>IFERROR(_xll.qlIndexFixing($AT$2,AO1368,TRUE,_xll.ohTrigger(Trigger,Trigger1M)),#N/A)</f>
        <v>#N/A</v>
      </c>
    </row>
    <row r="1369" spans="40:45" x14ac:dyDescent="0.2">
      <c r="AN1369" s="99" t="s">
        <v>83</v>
      </c>
      <c r="AO1369" s="98" t="e">
        <f>_xll.qlInterestRateIndexFixingDate($AT$1,AP1369,Trigger)</f>
        <v>#VALUE!</v>
      </c>
      <c r="AP1369" s="98">
        <f>_xll.qlCalendarAdvance(Calendar,AP1368,AN1369,"f",,Trigger)</f>
        <v>48989</v>
      </c>
      <c r="AQ1369" s="98" t="e">
        <f>_xll.qlInterestRateIndexMaturity($AT$1,AP1369,Trigger)</f>
        <v>#VALUE!</v>
      </c>
      <c r="AR1369" s="242" t="e">
        <f>_xll.qlIndexFixing($AT$1,AO1369,TRUE,_xll.ohTrigger(Trigger,Trigger1M))</f>
        <v>#VALUE!</v>
      </c>
      <c r="AS1369" s="242" t="e">
        <f>IFERROR(_xll.qlIndexFixing($AT$2,AO1369,TRUE,_xll.ohTrigger(Trigger,Trigger1M)),#N/A)</f>
        <v>#N/A</v>
      </c>
    </row>
    <row r="1370" spans="40:45" x14ac:dyDescent="0.2">
      <c r="AN1370" s="99" t="s">
        <v>83</v>
      </c>
      <c r="AO1370" s="98" t="e">
        <f>_xll.qlInterestRateIndexFixingDate($AT$1,AP1370,Trigger)</f>
        <v>#VALUE!</v>
      </c>
      <c r="AP1370" s="98">
        <f>_xll.qlCalendarAdvance(Calendar,AP1369,AN1370,"f",,Trigger)</f>
        <v>48996</v>
      </c>
      <c r="AQ1370" s="98" t="e">
        <f>_xll.qlInterestRateIndexMaturity($AT$1,AP1370,Trigger)</f>
        <v>#VALUE!</v>
      </c>
      <c r="AR1370" s="242" t="e">
        <f>_xll.qlIndexFixing($AT$1,AO1370,TRUE,_xll.ohTrigger(Trigger,Trigger1M))</f>
        <v>#VALUE!</v>
      </c>
      <c r="AS1370" s="242" t="e">
        <f>IFERROR(_xll.qlIndexFixing($AT$2,AO1370,TRUE,_xll.ohTrigger(Trigger,Trigger1M)),#N/A)</f>
        <v>#N/A</v>
      </c>
    </row>
    <row r="1371" spans="40:45" x14ac:dyDescent="0.2">
      <c r="AN1371" s="99" t="s">
        <v>83</v>
      </c>
      <c r="AO1371" s="98" t="e">
        <f>_xll.qlInterestRateIndexFixingDate($AT$1,AP1371,Trigger)</f>
        <v>#VALUE!</v>
      </c>
      <c r="AP1371" s="98">
        <f>_xll.qlCalendarAdvance(Calendar,AP1370,AN1371,"f",,Trigger)</f>
        <v>49003</v>
      </c>
      <c r="AQ1371" s="98" t="e">
        <f>_xll.qlInterestRateIndexMaturity($AT$1,AP1371,Trigger)</f>
        <v>#VALUE!</v>
      </c>
      <c r="AR1371" s="242" t="e">
        <f>_xll.qlIndexFixing($AT$1,AO1371,TRUE,_xll.ohTrigger(Trigger,Trigger1M))</f>
        <v>#VALUE!</v>
      </c>
      <c r="AS1371" s="242" t="e">
        <f>IFERROR(_xll.qlIndexFixing($AT$2,AO1371,TRUE,_xll.ohTrigger(Trigger,Trigger1M)),#N/A)</f>
        <v>#N/A</v>
      </c>
    </row>
    <row r="1372" spans="40:45" x14ac:dyDescent="0.2">
      <c r="AN1372" s="99" t="s">
        <v>83</v>
      </c>
      <c r="AO1372" s="98" t="e">
        <f>_xll.qlInterestRateIndexFixingDate($AT$1,AP1372,Trigger)</f>
        <v>#VALUE!</v>
      </c>
      <c r="AP1372" s="98">
        <f>_xll.qlCalendarAdvance(Calendar,AP1371,AN1372,"f",,Trigger)</f>
        <v>49010</v>
      </c>
      <c r="AQ1372" s="98" t="e">
        <f>_xll.qlInterestRateIndexMaturity($AT$1,AP1372,Trigger)</f>
        <v>#VALUE!</v>
      </c>
      <c r="AR1372" s="242" t="e">
        <f>_xll.qlIndexFixing($AT$1,AO1372,TRUE,_xll.ohTrigger(Trigger,Trigger1M))</f>
        <v>#VALUE!</v>
      </c>
      <c r="AS1372" s="242" t="e">
        <f>IFERROR(_xll.qlIndexFixing($AT$2,AO1372,TRUE,_xll.ohTrigger(Trigger,Trigger1M)),#N/A)</f>
        <v>#N/A</v>
      </c>
    </row>
    <row r="1373" spans="40:45" x14ac:dyDescent="0.2">
      <c r="AN1373" s="99" t="s">
        <v>83</v>
      </c>
      <c r="AO1373" s="98" t="e">
        <f>_xll.qlInterestRateIndexFixingDate($AT$1,AP1373,Trigger)</f>
        <v>#VALUE!</v>
      </c>
      <c r="AP1373" s="98">
        <f>_xll.qlCalendarAdvance(Calendar,AP1372,AN1373,"f",,Trigger)</f>
        <v>49017</v>
      </c>
      <c r="AQ1373" s="98" t="e">
        <f>_xll.qlInterestRateIndexMaturity($AT$1,AP1373,Trigger)</f>
        <v>#VALUE!</v>
      </c>
      <c r="AR1373" s="242" t="e">
        <f>_xll.qlIndexFixing($AT$1,AO1373,TRUE,_xll.ohTrigger(Trigger,Trigger1M))</f>
        <v>#VALUE!</v>
      </c>
      <c r="AS1373" s="242" t="e">
        <f>IFERROR(_xll.qlIndexFixing($AT$2,AO1373,TRUE,_xll.ohTrigger(Trigger,Trigger1M)),#N/A)</f>
        <v>#N/A</v>
      </c>
    </row>
    <row r="1374" spans="40:45" x14ac:dyDescent="0.2">
      <c r="AN1374" s="99" t="s">
        <v>83</v>
      </c>
      <c r="AO1374" s="98" t="e">
        <f>_xll.qlInterestRateIndexFixingDate($AT$1,AP1374,Trigger)</f>
        <v>#VALUE!</v>
      </c>
      <c r="AP1374" s="98">
        <f>_xll.qlCalendarAdvance(Calendar,AP1373,AN1374,"f",,Trigger)</f>
        <v>49024</v>
      </c>
      <c r="AQ1374" s="98" t="e">
        <f>_xll.qlInterestRateIndexMaturity($AT$1,AP1374,Trigger)</f>
        <v>#VALUE!</v>
      </c>
      <c r="AR1374" s="242" t="e">
        <f>_xll.qlIndexFixing($AT$1,AO1374,TRUE,_xll.ohTrigger(Trigger,Trigger1M))</f>
        <v>#VALUE!</v>
      </c>
      <c r="AS1374" s="242" t="e">
        <f>IFERROR(_xll.qlIndexFixing($AT$2,AO1374,TRUE,_xll.ohTrigger(Trigger,Trigger1M)),#N/A)</f>
        <v>#N/A</v>
      </c>
    </row>
    <row r="1375" spans="40:45" x14ac:dyDescent="0.2">
      <c r="AN1375" s="99" t="s">
        <v>83</v>
      </c>
      <c r="AO1375" s="98" t="e">
        <f>_xll.qlInterestRateIndexFixingDate($AT$1,AP1375,Trigger)</f>
        <v>#VALUE!</v>
      </c>
      <c r="AP1375" s="98">
        <f>_xll.qlCalendarAdvance(Calendar,AP1374,AN1375,"f",,Trigger)</f>
        <v>49031</v>
      </c>
      <c r="AQ1375" s="98" t="e">
        <f>_xll.qlInterestRateIndexMaturity($AT$1,AP1375,Trigger)</f>
        <v>#VALUE!</v>
      </c>
      <c r="AR1375" s="242" t="e">
        <f>_xll.qlIndexFixing($AT$1,AO1375,TRUE,_xll.ohTrigger(Trigger,Trigger1M))</f>
        <v>#VALUE!</v>
      </c>
      <c r="AS1375" s="242" t="e">
        <f>IFERROR(_xll.qlIndexFixing($AT$2,AO1375,TRUE,_xll.ohTrigger(Trigger,Trigger1M)),#N/A)</f>
        <v>#N/A</v>
      </c>
    </row>
    <row r="1376" spans="40:45" x14ac:dyDescent="0.2">
      <c r="AN1376" s="99" t="s">
        <v>83</v>
      </c>
      <c r="AO1376" s="98" t="e">
        <f>_xll.qlInterestRateIndexFixingDate($AT$1,AP1376,Trigger)</f>
        <v>#VALUE!</v>
      </c>
      <c r="AP1376" s="98">
        <f>_xll.qlCalendarAdvance(Calendar,AP1375,AN1376,"f",,Trigger)</f>
        <v>49038</v>
      </c>
      <c r="AQ1376" s="98" t="e">
        <f>_xll.qlInterestRateIndexMaturity($AT$1,AP1376,Trigger)</f>
        <v>#VALUE!</v>
      </c>
      <c r="AR1376" s="242" t="e">
        <f>_xll.qlIndexFixing($AT$1,AO1376,TRUE,_xll.ohTrigger(Trigger,Trigger1M))</f>
        <v>#VALUE!</v>
      </c>
      <c r="AS1376" s="242" t="e">
        <f>IFERROR(_xll.qlIndexFixing($AT$2,AO1376,TRUE,_xll.ohTrigger(Trigger,Trigger1M)),#N/A)</f>
        <v>#N/A</v>
      </c>
    </row>
    <row r="1377" spans="40:45" x14ac:dyDescent="0.2">
      <c r="AN1377" s="99" t="s">
        <v>83</v>
      </c>
      <c r="AO1377" s="98" t="e">
        <f>_xll.qlInterestRateIndexFixingDate($AT$1,AP1377,Trigger)</f>
        <v>#VALUE!</v>
      </c>
      <c r="AP1377" s="98">
        <f>_xll.qlCalendarAdvance(Calendar,AP1376,AN1377,"f",,Trigger)</f>
        <v>49045</v>
      </c>
      <c r="AQ1377" s="98" t="e">
        <f>_xll.qlInterestRateIndexMaturity($AT$1,AP1377,Trigger)</f>
        <v>#VALUE!</v>
      </c>
      <c r="AR1377" s="242" t="e">
        <f>_xll.qlIndexFixing($AT$1,AO1377,TRUE,_xll.ohTrigger(Trigger,Trigger1M))</f>
        <v>#VALUE!</v>
      </c>
      <c r="AS1377" s="242" t="e">
        <f>IFERROR(_xll.qlIndexFixing($AT$2,AO1377,TRUE,_xll.ohTrigger(Trigger,Trigger1M)),#N/A)</f>
        <v>#N/A</v>
      </c>
    </row>
    <row r="1378" spans="40:45" x14ac:dyDescent="0.2">
      <c r="AN1378" s="99" t="s">
        <v>83</v>
      </c>
      <c r="AO1378" s="98" t="e">
        <f>_xll.qlInterestRateIndexFixingDate($AT$1,AP1378,Trigger)</f>
        <v>#VALUE!</v>
      </c>
      <c r="AP1378" s="98">
        <f>_xll.qlCalendarAdvance(Calendar,AP1377,AN1378,"f",,Trigger)</f>
        <v>49052</v>
      </c>
      <c r="AQ1378" s="98" t="e">
        <f>_xll.qlInterestRateIndexMaturity($AT$1,AP1378,Trigger)</f>
        <v>#VALUE!</v>
      </c>
      <c r="AR1378" s="242" t="e">
        <f>_xll.qlIndexFixing($AT$1,AO1378,TRUE,_xll.ohTrigger(Trigger,Trigger1M))</f>
        <v>#VALUE!</v>
      </c>
      <c r="AS1378" s="242" t="e">
        <f>IFERROR(_xll.qlIndexFixing($AT$2,AO1378,TRUE,_xll.ohTrigger(Trigger,Trigger1M)),#N/A)</f>
        <v>#N/A</v>
      </c>
    </row>
    <row r="1379" spans="40:45" x14ac:dyDescent="0.2">
      <c r="AN1379" s="99" t="s">
        <v>83</v>
      </c>
      <c r="AO1379" s="98" t="e">
        <f>_xll.qlInterestRateIndexFixingDate($AT$1,AP1379,Trigger)</f>
        <v>#VALUE!</v>
      </c>
      <c r="AP1379" s="98">
        <f>_xll.qlCalendarAdvance(Calendar,AP1378,AN1379,"f",,Trigger)</f>
        <v>49059</v>
      </c>
      <c r="AQ1379" s="98" t="e">
        <f>_xll.qlInterestRateIndexMaturity($AT$1,AP1379,Trigger)</f>
        <v>#VALUE!</v>
      </c>
      <c r="AR1379" s="242" t="e">
        <f>_xll.qlIndexFixing($AT$1,AO1379,TRUE,_xll.ohTrigger(Trigger,Trigger1M))</f>
        <v>#VALUE!</v>
      </c>
      <c r="AS1379" s="242" t="e">
        <f>IFERROR(_xll.qlIndexFixing($AT$2,AO1379,TRUE,_xll.ohTrigger(Trigger,Trigger1M)),#N/A)</f>
        <v>#N/A</v>
      </c>
    </row>
    <row r="1380" spans="40:45" x14ac:dyDescent="0.2">
      <c r="AN1380" s="99" t="s">
        <v>83</v>
      </c>
      <c r="AO1380" s="98" t="e">
        <f>_xll.qlInterestRateIndexFixingDate($AT$1,AP1380,Trigger)</f>
        <v>#VALUE!</v>
      </c>
      <c r="AP1380" s="98">
        <f>_xll.qlCalendarAdvance(Calendar,AP1379,AN1380,"f",,Trigger)</f>
        <v>49066</v>
      </c>
      <c r="AQ1380" s="98" t="e">
        <f>_xll.qlInterestRateIndexMaturity($AT$1,AP1380,Trigger)</f>
        <v>#VALUE!</v>
      </c>
      <c r="AR1380" s="242" t="e">
        <f>_xll.qlIndexFixing($AT$1,AO1380,TRUE,_xll.ohTrigger(Trigger,Trigger1M))</f>
        <v>#VALUE!</v>
      </c>
      <c r="AS1380" s="242" t="e">
        <f>IFERROR(_xll.qlIndexFixing($AT$2,AO1380,TRUE,_xll.ohTrigger(Trigger,Trigger1M)),#N/A)</f>
        <v>#N/A</v>
      </c>
    </row>
    <row r="1381" spans="40:45" x14ac:dyDescent="0.2">
      <c r="AN1381" s="99" t="s">
        <v>83</v>
      </c>
      <c r="AO1381" s="98" t="e">
        <f>_xll.qlInterestRateIndexFixingDate($AT$1,AP1381,Trigger)</f>
        <v>#VALUE!</v>
      </c>
      <c r="AP1381" s="98">
        <f>_xll.qlCalendarAdvance(Calendar,AP1380,AN1381,"f",,Trigger)</f>
        <v>49073</v>
      </c>
      <c r="AQ1381" s="98" t="e">
        <f>_xll.qlInterestRateIndexMaturity($AT$1,AP1381,Trigger)</f>
        <v>#VALUE!</v>
      </c>
      <c r="AR1381" s="242" t="e">
        <f>_xll.qlIndexFixing($AT$1,AO1381,TRUE,_xll.ohTrigger(Trigger,Trigger1M))</f>
        <v>#VALUE!</v>
      </c>
      <c r="AS1381" s="242" t="e">
        <f>IFERROR(_xll.qlIndexFixing($AT$2,AO1381,TRUE,_xll.ohTrigger(Trigger,Trigger1M)),#N/A)</f>
        <v>#N/A</v>
      </c>
    </row>
    <row r="1382" spans="40:45" x14ac:dyDescent="0.2">
      <c r="AN1382" s="99" t="s">
        <v>83</v>
      </c>
      <c r="AO1382" s="98" t="e">
        <f>_xll.qlInterestRateIndexFixingDate($AT$1,AP1382,Trigger)</f>
        <v>#VALUE!</v>
      </c>
      <c r="AP1382" s="98">
        <f>_xll.qlCalendarAdvance(Calendar,AP1381,AN1382,"f",,Trigger)</f>
        <v>49080</v>
      </c>
      <c r="AQ1382" s="98" t="e">
        <f>_xll.qlInterestRateIndexMaturity($AT$1,AP1382,Trigger)</f>
        <v>#VALUE!</v>
      </c>
      <c r="AR1382" s="242" t="e">
        <f>_xll.qlIndexFixing($AT$1,AO1382,TRUE,_xll.ohTrigger(Trigger,Trigger1M))</f>
        <v>#VALUE!</v>
      </c>
      <c r="AS1382" s="242" t="e">
        <f>IFERROR(_xll.qlIndexFixing($AT$2,AO1382,TRUE,_xll.ohTrigger(Trigger,Trigger1M)),#N/A)</f>
        <v>#N/A</v>
      </c>
    </row>
    <row r="1383" spans="40:45" x14ac:dyDescent="0.2">
      <c r="AN1383" s="99" t="s">
        <v>83</v>
      </c>
      <c r="AO1383" s="98" t="e">
        <f>_xll.qlInterestRateIndexFixingDate($AT$1,AP1383,Trigger)</f>
        <v>#VALUE!</v>
      </c>
      <c r="AP1383" s="98">
        <f>_xll.qlCalendarAdvance(Calendar,AP1382,AN1383,"f",,Trigger)</f>
        <v>49087</v>
      </c>
      <c r="AQ1383" s="98" t="e">
        <f>_xll.qlInterestRateIndexMaturity($AT$1,AP1383,Trigger)</f>
        <v>#VALUE!</v>
      </c>
      <c r="AR1383" s="242" t="e">
        <f>_xll.qlIndexFixing($AT$1,AO1383,TRUE,_xll.ohTrigger(Trigger,Trigger1M))</f>
        <v>#VALUE!</v>
      </c>
      <c r="AS1383" s="242" t="e">
        <f>IFERROR(_xll.qlIndexFixing($AT$2,AO1383,TRUE,_xll.ohTrigger(Trigger,Trigger1M)),#N/A)</f>
        <v>#N/A</v>
      </c>
    </row>
    <row r="1384" spans="40:45" x14ac:dyDescent="0.2">
      <c r="AN1384" s="99" t="s">
        <v>83</v>
      </c>
      <c r="AO1384" s="98" t="e">
        <f>_xll.qlInterestRateIndexFixingDate($AT$1,AP1384,Trigger)</f>
        <v>#VALUE!</v>
      </c>
      <c r="AP1384" s="98">
        <f>_xll.qlCalendarAdvance(Calendar,AP1383,AN1384,"f",,Trigger)</f>
        <v>49094</v>
      </c>
      <c r="AQ1384" s="98" t="e">
        <f>_xll.qlInterestRateIndexMaturity($AT$1,AP1384,Trigger)</f>
        <v>#VALUE!</v>
      </c>
      <c r="AR1384" s="242" t="e">
        <f>_xll.qlIndexFixing($AT$1,AO1384,TRUE,_xll.ohTrigger(Trigger,Trigger1M))</f>
        <v>#VALUE!</v>
      </c>
      <c r="AS1384" s="242" t="e">
        <f>IFERROR(_xll.qlIndexFixing($AT$2,AO1384,TRUE,_xll.ohTrigger(Trigger,Trigger1M)),#N/A)</f>
        <v>#N/A</v>
      </c>
    </row>
    <row r="1385" spans="40:45" x14ac:dyDescent="0.2">
      <c r="AN1385" s="99" t="s">
        <v>83</v>
      </c>
      <c r="AO1385" s="98" t="e">
        <f>_xll.qlInterestRateIndexFixingDate($AT$1,AP1385,Trigger)</f>
        <v>#VALUE!</v>
      </c>
      <c r="AP1385" s="98">
        <f>_xll.qlCalendarAdvance(Calendar,AP1384,AN1385,"f",,Trigger)</f>
        <v>49101</v>
      </c>
      <c r="AQ1385" s="98" t="e">
        <f>_xll.qlInterestRateIndexMaturity($AT$1,AP1385,Trigger)</f>
        <v>#VALUE!</v>
      </c>
      <c r="AR1385" s="242" t="e">
        <f>_xll.qlIndexFixing($AT$1,AO1385,TRUE,_xll.ohTrigger(Trigger,Trigger1M))</f>
        <v>#VALUE!</v>
      </c>
      <c r="AS1385" s="242" t="e">
        <f>IFERROR(_xll.qlIndexFixing($AT$2,AO1385,TRUE,_xll.ohTrigger(Trigger,Trigger1M)),#N/A)</f>
        <v>#N/A</v>
      </c>
    </row>
    <row r="1386" spans="40:45" x14ac:dyDescent="0.2">
      <c r="AN1386" s="99" t="s">
        <v>83</v>
      </c>
      <c r="AO1386" s="98" t="e">
        <f>_xll.qlInterestRateIndexFixingDate($AT$1,AP1386,Trigger)</f>
        <v>#VALUE!</v>
      </c>
      <c r="AP1386" s="98">
        <f>_xll.qlCalendarAdvance(Calendar,AP1385,AN1386,"f",,Trigger)</f>
        <v>49108</v>
      </c>
      <c r="AQ1386" s="98" t="e">
        <f>_xll.qlInterestRateIndexMaturity($AT$1,AP1386,Trigger)</f>
        <v>#VALUE!</v>
      </c>
      <c r="AR1386" s="242" t="e">
        <f>_xll.qlIndexFixing($AT$1,AO1386,TRUE,_xll.ohTrigger(Trigger,Trigger1M))</f>
        <v>#VALUE!</v>
      </c>
      <c r="AS1386" s="242" t="e">
        <f>IFERROR(_xll.qlIndexFixing($AT$2,AO1386,TRUE,_xll.ohTrigger(Trigger,Trigger1M)),#N/A)</f>
        <v>#N/A</v>
      </c>
    </row>
    <row r="1387" spans="40:45" x14ac:dyDescent="0.2">
      <c r="AN1387" s="99" t="s">
        <v>83</v>
      </c>
      <c r="AO1387" s="98" t="e">
        <f>_xll.qlInterestRateIndexFixingDate($AT$1,AP1387,Trigger)</f>
        <v>#VALUE!</v>
      </c>
      <c r="AP1387" s="98">
        <f>_xll.qlCalendarAdvance(Calendar,AP1386,AN1387,"f",,Trigger)</f>
        <v>49115</v>
      </c>
      <c r="AQ1387" s="98" t="e">
        <f>_xll.qlInterestRateIndexMaturity($AT$1,AP1387,Trigger)</f>
        <v>#VALUE!</v>
      </c>
      <c r="AR1387" s="242" t="e">
        <f>_xll.qlIndexFixing($AT$1,AO1387,TRUE,_xll.ohTrigger(Trigger,Trigger1M))</f>
        <v>#VALUE!</v>
      </c>
      <c r="AS1387" s="242" t="e">
        <f>IFERROR(_xll.qlIndexFixing($AT$2,AO1387,TRUE,_xll.ohTrigger(Trigger,Trigger1M)),#N/A)</f>
        <v>#N/A</v>
      </c>
    </row>
    <row r="1388" spans="40:45" x14ac:dyDescent="0.2">
      <c r="AN1388" s="99" t="s">
        <v>83</v>
      </c>
      <c r="AO1388" s="98" t="e">
        <f>_xll.qlInterestRateIndexFixingDate($AT$1,AP1388,Trigger)</f>
        <v>#VALUE!</v>
      </c>
      <c r="AP1388" s="98">
        <f>_xll.qlCalendarAdvance(Calendar,AP1387,AN1388,"f",,Trigger)</f>
        <v>49122</v>
      </c>
      <c r="AQ1388" s="98" t="e">
        <f>_xll.qlInterestRateIndexMaturity($AT$1,AP1388,Trigger)</f>
        <v>#VALUE!</v>
      </c>
      <c r="AR1388" s="242" t="e">
        <f>_xll.qlIndexFixing($AT$1,AO1388,TRUE,_xll.ohTrigger(Trigger,Trigger1M))</f>
        <v>#VALUE!</v>
      </c>
      <c r="AS1388" s="242" t="e">
        <f>IFERROR(_xll.qlIndexFixing($AT$2,AO1388,TRUE,_xll.ohTrigger(Trigger,Trigger1M)),#N/A)</f>
        <v>#N/A</v>
      </c>
    </row>
    <row r="1389" spans="40:45" x14ac:dyDescent="0.2">
      <c r="AN1389" s="99" t="s">
        <v>83</v>
      </c>
      <c r="AO1389" s="98" t="e">
        <f>_xll.qlInterestRateIndexFixingDate($AT$1,AP1389,Trigger)</f>
        <v>#VALUE!</v>
      </c>
      <c r="AP1389" s="98">
        <f>_xll.qlCalendarAdvance(Calendar,AP1388,AN1389,"f",,Trigger)</f>
        <v>49129</v>
      </c>
      <c r="AQ1389" s="98" t="e">
        <f>_xll.qlInterestRateIndexMaturity($AT$1,AP1389,Trigger)</f>
        <v>#VALUE!</v>
      </c>
      <c r="AR1389" s="242" t="e">
        <f>_xll.qlIndexFixing($AT$1,AO1389,TRUE,_xll.ohTrigger(Trigger,Trigger1M))</f>
        <v>#VALUE!</v>
      </c>
      <c r="AS1389" s="242" t="e">
        <f>IFERROR(_xll.qlIndexFixing($AT$2,AO1389,TRUE,_xll.ohTrigger(Trigger,Trigger1M)),#N/A)</f>
        <v>#N/A</v>
      </c>
    </row>
    <row r="1390" spans="40:45" x14ac:dyDescent="0.2">
      <c r="AN1390" s="99" t="s">
        <v>83</v>
      </c>
      <c r="AO1390" s="98" t="e">
        <f>_xll.qlInterestRateIndexFixingDate($AT$1,AP1390,Trigger)</f>
        <v>#VALUE!</v>
      </c>
      <c r="AP1390" s="98">
        <f>_xll.qlCalendarAdvance(Calendar,AP1389,AN1390,"f",,Trigger)</f>
        <v>49136</v>
      </c>
      <c r="AQ1390" s="98" t="e">
        <f>_xll.qlInterestRateIndexMaturity($AT$1,AP1390,Trigger)</f>
        <v>#VALUE!</v>
      </c>
      <c r="AR1390" s="242" t="e">
        <f>_xll.qlIndexFixing($AT$1,AO1390,TRUE,_xll.ohTrigger(Trigger,Trigger1M))</f>
        <v>#VALUE!</v>
      </c>
      <c r="AS1390" s="242" t="e">
        <f>IFERROR(_xll.qlIndexFixing($AT$2,AO1390,TRUE,_xll.ohTrigger(Trigger,Trigger1M)),#N/A)</f>
        <v>#N/A</v>
      </c>
    </row>
    <row r="1391" spans="40:45" x14ac:dyDescent="0.2">
      <c r="AN1391" s="99" t="s">
        <v>83</v>
      </c>
      <c r="AO1391" s="98" t="e">
        <f>_xll.qlInterestRateIndexFixingDate($AT$1,AP1391,Trigger)</f>
        <v>#VALUE!</v>
      </c>
      <c r="AP1391" s="98">
        <f>_xll.qlCalendarAdvance(Calendar,AP1390,AN1391,"f",,Trigger)</f>
        <v>49143</v>
      </c>
      <c r="AQ1391" s="98" t="e">
        <f>_xll.qlInterestRateIndexMaturity($AT$1,AP1391,Trigger)</f>
        <v>#VALUE!</v>
      </c>
      <c r="AR1391" s="242" t="e">
        <f>_xll.qlIndexFixing($AT$1,AO1391,TRUE,_xll.ohTrigger(Trigger,Trigger1M))</f>
        <v>#VALUE!</v>
      </c>
      <c r="AS1391" s="242" t="e">
        <f>IFERROR(_xll.qlIndexFixing($AT$2,AO1391,TRUE,_xll.ohTrigger(Trigger,Trigger1M)),#N/A)</f>
        <v>#N/A</v>
      </c>
    </row>
    <row r="1392" spans="40:45" x14ac:dyDescent="0.2">
      <c r="AN1392" s="99" t="s">
        <v>83</v>
      </c>
      <c r="AO1392" s="98" t="e">
        <f>_xll.qlInterestRateIndexFixingDate($AT$1,AP1392,Trigger)</f>
        <v>#VALUE!</v>
      </c>
      <c r="AP1392" s="98">
        <f>_xll.qlCalendarAdvance(Calendar,AP1391,AN1392,"f",,Trigger)</f>
        <v>49150</v>
      </c>
      <c r="AQ1392" s="98" t="e">
        <f>_xll.qlInterestRateIndexMaturity($AT$1,AP1392,Trigger)</f>
        <v>#VALUE!</v>
      </c>
      <c r="AR1392" s="242" t="e">
        <f>_xll.qlIndexFixing($AT$1,AO1392,TRUE,_xll.ohTrigger(Trigger,Trigger1M))</f>
        <v>#VALUE!</v>
      </c>
      <c r="AS1392" s="242" t="e">
        <f>IFERROR(_xll.qlIndexFixing($AT$2,AO1392,TRUE,_xll.ohTrigger(Trigger,Trigger1M)),#N/A)</f>
        <v>#N/A</v>
      </c>
    </row>
    <row r="1393" spans="40:45" x14ac:dyDescent="0.2">
      <c r="AN1393" s="99" t="s">
        <v>83</v>
      </c>
      <c r="AO1393" s="98" t="e">
        <f>_xll.qlInterestRateIndexFixingDate($AT$1,AP1393,Trigger)</f>
        <v>#VALUE!</v>
      </c>
      <c r="AP1393" s="98">
        <f>_xll.qlCalendarAdvance(Calendar,AP1392,AN1393,"f",,Trigger)</f>
        <v>49157</v>
      </c>
      <c r="AQ1393" s="98" t="e">
        <f>_xll.qlInterestRateIndexMaturity($AT$1,AP1393,Trigger)</f>
        <v>#VALUE!</v>
      </c>
      <c r="AR1393" s="242" t="e">
        <f>_xll.qlIndexFixing($AT$1,AO1393,TRUE,_xll.ohTrigger(Trigger,Trigger1M))</f>
        <v>#VALUE!</v>
      </c>
      <c r="AS1393" s="242" t="e">
        <f>IFERROR(_xll.qlIndexFixing($AT$2,AO1393,TRUE,_xll.ohTrigger(Trigger,Trigger1M)),#N/A)</f>
        <v>#N/A</v>
      </c>
    </row>
    <row r="1394" spans="40:45" x14ac:dyDescent="0.2">
      <c r="AN1394" s="99" t="s">
        <v>83</v>
      </c>
      <c r="AO1394" s="98" t="e">
        <f>_xll.qlInterestRateIndexFixingDate($AT$1,AP1394,Trigger)</f>
        <v>#VALUE!</v>
      </c>
      <c r="AP1394" s="98">
        <f>_xll.qlCalendarAdvance(Calendar,AP1393,AN1394,"f",,Trigger)</f>
        <v>49164</v>
      </c>
      <c r="AQ1394" s="98" t="e">
        <f>_xll.qlInterestRateIndexMaturity($AT$1,AP1394,Trigger)</f>
        <v>#VALUE!</v>
      </c>
      <c r="AR1394" s="242" t="e">
        <f>_xll.qlIndexFixing($AT$1,AO1394,TRUE,_xll.ohTrigger(Trigger,Trigger1M))</f>
        <v>#VALUE!</v>
      </c>
      <c r="AS1394" s="242" t="e">
        <f>IFERROR(_xll.qlIndexFixing($AT$2,AO1394,TRUE,_xll.ohTrigger(Trigger,Trigger1M)),#N/A)</f>
        <v>#N/A</v>
      </c>
    </row>
    <row r="1395" spans="40:45" x14ac:dyDescent="0.2">
      <c r="AN1395" s="99" t="s">
        <v>83</v>
      </c>
      <c r="AO1395" s="98" t="e">
        <f>_xll.qlInterestRateIndexFixingDate($AT$1,AP1395,Trigger)</f>
        <v>#VALUE!</v>
      </c>
      <c r="AP1395" s="98">
        <f>_xll.qlCalendarAdvance(Calendar,AP1394,AN1395,"f",,Trigger)</f>
        <v>49171</v>
      </c>
      <c r="AQ1395" s="98" t="e">
        <f>_xll.qlInterestRateIndexMaturity($AT$1,AP1395,Trigger)</f>
        <v>#VALUE!</v>
      </c>
      <c r="AR1395" s="242" t="e">
        <f>_xll.qlIndexFixing($AT$1,AO1395,TRUE,_xll.ohTrigger(Trigger,Trigger1M))</f>
        <v>#VALUE!</v>
      </c>
      <c r="AS1395" s="242" t="e">
        <f>IFERROR(_xll.qlIndexFixing($AT$2,AO1395,TRUE,_xll.ohTrigger(Trigger,Trigger1M)),#N/A)</f>
        <v>#N/A</v>
      </c>
    </row>
    <row r="1396" spans="40:45" x14ac:dyDescent="0.2">
      <c r="AN1396" s="99" t="s">
        <v>83</v>
      </c>
      <c r="AO1396" s="98" t="e">
        <f>_xll.qlInterestRateIndexFixingDate($AT$1,AP1396,Trigger)</f>
        <v>#VALUE!</v>
      </c>
      <c r="AP1396" s="98">
        <f>_xll.qlCalendarAdvance(Calendar,AP1395,AN1396,"f",,Trigger)</f>
        <v>49178</v>
      </c>
      <c r="AQ1396" s="98" t="e">
        <f>_xll.qlInterestRateIndexMaturity($AT$1,AP1396,Trigger)</f>
        <v>#VALUE!</v>
      </c>
      <c r="AR1396" s="242" t="e">
        <f>_xll.qlIndexFixing($AT$1,AO1396,TRUE,_xll.ohTrigger(Trigger,Trigger1M))</f>
        <v>#VALUE!</v>
      </c>
      <c r="AS1396" s="242" t="e">
        <f>IFERROR(_xll.qlIndexFixing($AT$2,AO1396,TRUE,_xll.ohTrigger(Trigger,Trigger1M)),#N/A)</f>
        <v>#N/A</v>
      </c>
    </row>
    <row r="1397" spans="40:45" x14ac:dyDescent="0.2">
      <c r="AN1397" s="99" t="s">
        <v>83</v>
      </c>
      <c r="AO1397" s="98" t="e">
        <f>_xll.qlInterestRateIndexFixingDate($AT$1,AP1397,Trigger)</f>
        <v>#VALUE!</v>
      </c>
      <c r="AP1397" s="98">
        <f>_xll.qlCalendarAdvance(Calendar,AP1396,AN1397,"f",,Trigger)</f>
        <v>49185</v>
      </c>
      <c r="AQ1397" s="98" t="e">
        <f>_xll.qlInterestRateIndexMaturity($AT$1,AP1397,Trigger)</f>
        <v>#VALUE!</v>
      </c>
      <c r="AR1397" s="242" t="e">
        <f>_xll.qlIndexFixing($AT$1,AO1397,TRUE,_xll.ohTrigger(Trigger,Trigger1M))</f>
        <v>#VALUE!</v>
      </c>
      <c r="AS1397" s="242" t="e">
        <f>IFERROR(_xll.qlIndexFixing($AT$2,AO1397,TRUE,_xll.ohTrigger(Trigger,Trigger1M)),#N/A)</f>
        <v>#N/A</v>
      </c>
    </row>
    <row r="1398" spans="40:45" x14ac:dyDescent="0.2">
      <c r="AN1398" s="99" t="s">
        <v>83</v>
      </c>
      <c r="AO1398" s="98" t="e">
        <f>_xll.qlInterestRateIndexFixingDate($AT$1,AP1398,Trigger)</f>
        <v>#VALUE!</v>
      </c>
      <c r="AP1398" s="98">
        <f>_xll.qlCalendarAdvance(Calendar,AP1397,AN1398,"f",,Trigger)</f>
        <v>49192</v>
      </c>
      <c r="AQ1398" s="98" t="e">
        <f>_xll.qlInterestRateIndexMaturity($AT$1,AP1398,Trigger)</f>
        <v>#VALUE!</v>
      </c>
      <c r="AR1398" s="242" t="e">
        <f>_xll.qlIndexFixing($AT$1,AO1398,TRUE,_xll.ohTrigger(Trigger,Trigger1M))</f>
        <v>#VALUE!</v>
      </c>
      <c r="AS1398" s="242" t="e">
        <f>IFERROR(_xll.qlIndexFixing($AT$2,AO1398,TRUE,_xll.ohTrigger(Trigger,Trigger1M)),#N/A)</f>
        <v>#N/A</v>
      </c>
    </row>
    <row r="1399" spans="40:45" x14ac:dyDescent="0.2">
      <c r="AN1399" s="99" t="s">
        <v>83</v>
      </c>
      <c r="AO1399" s="98" t="e">
        <f>_xll.qlInterestRateIndexFixingDate($AT$1,AP1399,Trigger)</f>
        <v>#VALUE!</v>
      </c>
      <c r="AP1399" s="98">
        <f>_xll.qlCalendarAdvance(Calendar,AP1398,AN1399,"f",,Trigger)</f>
        <v>49199</v>
      </c>
      <c r="AQ1399" s="98" t="e">
        <f>_xll.qlInterestRateIndexMaturity($AT$1,AP1399,Trigger)</f>
        <v>#VALUE!</v>
      </c>
      <c r="AR1399" s="242" t="e">
        <f>_xll.qlIndexFixing($AT$1,AO1399,TRUE,_xll.ohTrigger(Trigger,Trigger1M))</f>
        <v>#VALUE!</v>
      </c>
      <c r="AS1399" s="242" t="e">
        <f>IFERROR(_xll.qlIndexFixing($AT$2,AO1399,TRUE,_xll.ohTrigger(Trigger,Trigger1M)),#N/A)</f>
        <v>#N/A</v>
      </c>
    </row>
    <row r="1400" spans="40:45" x14ac:dyDescent="0.2">
      <c r="AN1400" s="99" t="s">
        <v>83</v>
      </c>
      <c r="AO1400" s="98" t="e">
        <f>_xll.qlInterestRateIndexFixingDate($AT$1,AP1400,Trigger)</f>
        <v>#VALUE!</v>
      </c>
      <c r="AP1400" s="98">
        <f>_xll.qlCalendarAdvance(Calendar,AP1399,AN1400,"f",,Trigger)</f>
        <v>49206</v>
      </c>
      <c r="AQ1400" s="98" t="e">
        <f>_xll.qlInterestRateIndexMaturity($AT$1,AP1400,Trigger)</f>
        <v>#VALUE!</v>
      </c>
      <c r="AR1400" s="242" t="e">
        <f>_xll.qlIndexFixing($AT$1,AO1400,TRUE,_xll.ohTrigger(Trigger,Trigger1M))</f>
        <v>#VALUE!</v>
      </c>
      <c r="AS1400" s="242" t="e">
        <f>IFERROR(_xll.qlIndexFixing($AT$2,AO1400,TRUE,_xll.ohTrigger(Trigger,Trigger1M)),#N/A)</f>
        <v>#N/A</v>
      </c>
    </row>
    <row r="1401" spans="40:45" x14ac:dyDescent="0.2">
      <c r="AN1401" s="99" t="s">
        <v>83</v>
      </c>
      <c r="AO1401" s="98" t="e">
        <f>_xll.qlInterestRateIndexFixingDate($AT$1,AP1401,Trigger)</f>
        <v>#VALUE!</v>
      </c>
      <c r="AP1401" s="98">
        <f>_xll.qlCalendarAdvance(Calendar,AP1400,AN1401,"f",,Trigger)</f>
        <v>49213</v>
      </c>
      <c r="AQ1401" s="98" t="e">
        <f>_xll.qlInterestRateIndexMaturity($AT$1,AP1401,Trigger)</f>
        <v>#VALUE!</v>
      </c>
      <c r="AR1401" s="242" t="e">
        <f>_xll.qlIndexFixing($AT$1,AO1401,TRUE,_xll.ohTrigger(Trigger,Trigger1M))</f>
        <v>#VALUE!</v>
      </c>
      <c r="AS1401" s="242" t="e">
        <f>IFERROR(_xll.qlIndexFixing($AT$2,AO1401,TRUE,_xll.ohTrigger(Trigger,Trigger1M)),#N/A)</f>
        <v>#N/A</v>
      </c>
    </row>
    <row r="1402" spans="40:45" x14ac:dyDescent="0.2">
      <c r="AN1402" s="99" t="s">
        <v>83</v>
      </c>
      <c r="AO1402" s="98" t="e">
        <f>_xll.qlInterestRateIndexFixingDate($AT$1,AP1402,Trigger)</f>
        <v>#VALUE!</v>
      </c>
      <c r="AP1402" s="98">
        <f>_xll.qlCalendarAdvance(Calendar,AP1401,AN1402,"f",,Trigger)</f>
        <v>49220</v>
      </c>
      <c r="AQ1402" s="98" t="e">
        <f>_xll.qlInterestRateIndexMaturity($AT$1,AP1402,Trigger)</f>
        <v>#VALUE!</v>
      </c>
      <c r="AR1402" s="242" t="e">
        <f>_xll.qlIndexFixing($AT$1,AO1402,TRUE,_xll.ohTrigger(Trigger,Trigger1M))</f>
        <v>#VALUE!</v>
      </c>
      <c r="AS1402" s="242" t="e">
        <f>IFERROR(_xll.qlIndexFixing($AT$2,AO1402,TRUE,_xll.ohTrigger(Trigger,Trigger1M)),#N/A)</f>
        <v>#N/A</v>
      </c>
    </row>
    <row r="1403" spans="40:45" x14ac:dyDescent="0.2">
      <c r="AN1403" s="99" t="s">
        <v>83</v>
      </c>
      <c r="AO1403" s="98" t="e">
        <f>_xll.qlInterestRateIndexFixingDate($AT$1,AP1403,Trigger)</f>
        <v>#VALUE!</v>
      </c>
      <c r="AP1403" s="98">
        <f>_xll.qlCalendarAdvance(Calendar,AP1402,AN1403,"f",,Trigger)</f>
        <v>49227</v>
      </c>
      <c r="AQ1403" s="98" t="e">
        <f>_xll.qlInterestRateIndexMaturity($AT$1,AP1403,Trigger)</f>
        <v>#VALUE!</v>
      </c>
      <c r="AR1403" s="242" t="e">
        <f>_xll.qlIndexFixing($AT$1,AO1403,TRUE,_xll.ohTrigger(Trigger,Trigger1M))</f>
        <v>#VALUE!</v>
      </c>
      <c r="AS1403" s="242" t="e">
        <f>IFERROR(_xll.qlIndexFixing($AT$2,AO1403,TRUE,_xll.ohTrigger(Trigger,Trigger1M)),#N/A)</f>
        <v>#N/A</v>
      </c>
    </row>
    <row r="1404" spans="40:45" x14ac:dyDescent="0.2">
      <c r="AN1404" s="99" t="s">
        <v>83</v>
      </c>
      <c r="AO1404" s="98" t="e">
        <f>_xll.qlInterestRateIndexFixingDate($AT$1,AP1404,Trigger)</f>
        <v>#VALUE!</v>
      </c>
      <c r="AP1404" s="98">
        <f>_xll.qlCalendarAdvance(Calendar,AP1403,AN1404,"f",,Trigger)</f>
        <v>49234</v>
      </c>
      <c r="AQ1404" s="98" t="e">
        <f>_xll.qlInterestRateIndexMaturity($AT$1,AP1404,Trigger)</f>
        <v>#VALUE!</v>
      </c>
      <c r="AR1404" s="242" t="e">
        <f>_xll.qlIndexFixing($AT$1,AO1404,TRUE,_xll.ohTrigger(Trigger,Trigger1M))</f>
        <v>#VALUE!</v>
      </c>
      <c r="AS1404" s="242" t="e">
        <f>IFERROR(_xll.qlIndexFixing($AT$2,AO1404,TRUE,_xll.ohTrigger(Trigger,Trigger1M)),#N/A)</f>
        <v>#N/A</v>
      </c>
    </row>
    <row r="1405" spans="40:45" x14ac:dyDescent="0.2">
      <c r="AN1405" s="99" t="s">
        <v>83</v>
      </c>
      <c r="AO1405" s="98" t="e">
        <f>_xll.qlInterestRateIndexFixingDate($AT$1,AP1405,Trigger)</f>
        <v>#VALUE!</v>
      </c>
      <c r="AP1405" s="98">
        <f>_xll.qlCalendarAdvance(Calendar,AP1404,AN1405,"f",,Trigger)</f>
        <v>49241</v>
      </c>
      <c r="AQ1405" s="98" t="e">
        <f>_xll.qlInterestRateIndexMaturity($AT$1,AP1405,Trigger)</f>
        <v>#VALUE!</v>
      </c>
      <c r="AR1405" s="242" t="e">
        <f>_xll.qlIndexFixing($AT$1,AO1405,TRUE,_xll.ohTrigger(Trigger,Trigger1M))</f>
        <v>#VALUE!</v>
      </c>
      <c r="AS1405" s="242" t="e">
        <f>IFERROR(_xll.qlIndexFixing($AT$2,AO1405,TRUE,_xll.ohTrigger(Trigger,Trigger1M)),#N/A)</f>
        <v>#N/A</v>
      </c>
    </row>
    <row r="1406" spans="40:45" x14ac:dyDescent="0.2">
      <c r="AN1406" s="99" t="s">
        <v>83</v>
      </c>
      <c r="AO1406" s="98" t="e">
        <f>_xll.qlInterestRateIndexFixingDate($AT$1,AP1406,Trigger)</f>
        <v>#VALUE!</v>
      </c>
      <c r="AP1406" s="98">
        <f>_xll.qlCalendarAdvance(Calendar,AP1405,AN1406,"f",,Trigger)</f>
        <v>49248</v>
      </c>
      <c r="AQ1406" s="98" t="e">
        <f>_xll.qlInterestRateIndexMaturity($AT$1,AP1406,Trigger)</f>
        <v>#VALUE!</v>
      </c>
      <c r="AR1406" s="242" t="e">
        <f>_xll.qlIndexFixing($AT$1,AO1406,TRUE,_xll.ohTrigger(Trigger,Trigger1M))</f>
        <v>#VALUE!</v>
      </c>
      <c r="AS1406" s="242" t="e">
        <f>IFERROR(_xll.qlIndexFixing($AT$2,AO1406,TRUE,_xll.ohTrigger(Trigger,Trigger1M)),#N/A)</f>
        <v>#N/A</v>
      </c>
    </row>
    <row r="1407" spans="40:45" x14ac:dyDescent="0.2">
      <c r="AN1407" s="99" t="s">
        <v>83</v>
      </c>
      <c r="AO1407" s="98" t="e">
        <f>_xll.qlInterestRateIndexFixingDate($AT$1,AP1407,Trigger)</f>
        <v>#VALUE!</v>
      </c>
      <c r="AP1407" s="98">
        <f>_xll.qlCalendarAdvance(Calendar,AP1406,AN1407,"f",,Trigger)</f>
        <v>49255</v>
      </c>
      <c r="AQ1407" s="98" t="e">
        <f>_xll.qlInterestRateIndexMaturity($AT$1,AP1407,Trigger)</f>
        <v>#VALUE!</v>
      </c>
      <c r="AR1407" s="242" t="e">
        <f>_xll.qlIndexFixing($AT$1,AO1407,TRUE,_xll.ohTrigger(Trigger,Trigger1M))</f>
        <v>#VALUE!</v>
      </c>
      <c r="AS1407" s="242" t="e">
        <f>IFERROR(_xll.qlIndexFixing($AT$2,AO1407,TRUE,_xll.ohTrigger(Trigger,Trigger1M)),#N/A)</f>
        <v>#N/A</v>
      </c>
    </row>
    <row r="1408" spans="40:45" x14ac:dyDescent="0.2">
      <c r="AN1408" s="99" t="s">
        <v>83</v>
      </c>
      <c r="AO1408" s="98" t="e">
        <f>_xll.qlInterestRateIndexFixingDate($AT$1,AP1408,Trigger)</f>
        <v>#VALUE!</v>
      </c>
      <c r="AP1408" s="98">
        <f>_xll.qlCalendarAdvance(Calendar,AP1407,AN1408,"f",,Trigger)</f>
        <v>49262</v>
      </c>
      <c r="AQ1408" s="98" t="e">
        <f>_xll.qlInterestRateIndexMaturity($AT$1,AP1408,Trigger)</f>
        <v>#VALUE!</v>
      </c>
      <c r="AR1408" s="242" t="e">
        <f>_xll.qlIndexFixing($AT$1,AO1408,TRUE,_xll.ohTrigger(Trigger,Trigger1M))</f>
        <v>#VALUE!</v>
      </c>
      <c r="AS1408" s="242" t="e">
        <f>IFERROR(_xll.qlIndexFixing($AT$2,AO1408,TRUE,_xll.ohTrigger(Trigger,Trigger1M)),#N/A)</f>
        <v>#N/A</v>
      </c>
    </row>
    <row r="1409" spans="40:45" x14ac:dyDescent="0.2">
      <c r="AN1409" s="99" t="s">
        <v>83</v>
      </c>
      <c r="AO1409" s="98" t="e">
        <f>_xll.qlInterestRateIndexFixingDate($AT$1,AP1409,Trigger)</f>
        <v>#VALUE!</v>
      </c>
      <c r="AP1409" s="98">
        <f>_xll.qlCalendarAdvance(Calendar,AP1408,AN1409,"f",,Trigger)</f>
        <v>49269</v>
      </c>
      <c r="AQ1409" s="98" t="e">
        <f>_xll.qlInterestRateIndexMaturity($AT$1,AP1409,Trigger)</f>
        <v>#VALUE!</v>
      </c>
      <c r="AR1409" s="242" t="e">
        <f>_xll.qlIndexFixing($AT$1,AO1409,TRUE,_xll.ohTrigger(Trigger,Trigger1M))</f>
        <v>#VALUE!</v>
      </c>
      <c r="AS1409" s="242" t="e">
        <f>IFERROR(_xll.qlIndexFixing($AT$2,AO1409,TRUE,_xll.ohTrigger(Trigger,Trigger1M)),#N/A)</f>
        <v>#N/A</v>
      </c>
    </row>
    <row r="1410" spans="40:45" x14ac:dyDescent="0.2">
      <c r="AN1410" s="99" t="s">
        <v>83</v>
      </c>
      <c r="AO1410" s="98" t="e">
        <f>_xll.qlInterestRateIndexFixingDate($AT$1,AP1410,Trigger)</f>
        <v>#VALUE!</v>
      </c>
      <c r="AP1410" s="98">
        <f>_xll.qlCalendarAdvance(Calendar,AP1409,AN1410,"f",,Trigger)</f>
        <v>49276</v>
      </c>
      <c r="AQ1410" s="98" t="e">
        <f>_xll.qlInterestRateIndexMaturity($AT$1,AP1410,Trigger)</f>
        <v>#VALUE!</v>
      </c>
      <c r="AR1410" s="242" t="e">
        <f>_xll.qlIndexFixing($AT$1,AO1410,TRUE,_xll.ohTrigger(Trigger,Trigger1M))</f>
        <v>#VALUE!</v>
      </c>
      <c r="AS1410" s="242" t="e">
        <f>IFERROR(_xll.qlIndexFixing($AT$2,AO1410,TRUE,_xll.ohTrigger(Trigger,Trigger1M)),#N/A)</f>
        <v>#N/A</v>
      </c>
    </row>
    <row r="1411" spans="40:45" x14ac:dyDescent="0.2">
      <c r="AN1411" s="99" t="s">
        <v>83</v>
      </c>
      <c r="AO1411" s="98" t="e">
        <f>_xll.qlInterestRateIndexFixingDate($AT$1,AP1411,Trigger)</f>
        <v>#VALUE!</v>
      </c>
      <c r="AP1411" s="98">
        <f>_xll.qlCalendarAdvance(Calendar,AP1410,AN1411,"f",,Trigger)</f>
        <v>49283</v>
      </c>
      <c r="AQ1411" s="98" t="e">
        <f>_xll.qlInterestRateIndexMaturity($AT$1,AP1411,Trigger)</f>
        <v>#VALUE!</v>
      </c>
      <c r="AR1411" s="242" t="e">
        <f>_xll.qlIndexFixing($AT$1,AO1411,TRUE,_xll.ohTrigger(Trigger,Trigger1M))</f>
        <v>#VALUE!</v>
      </c>
      <c r="AS1411" s="242" t="e">
        <f>IFERROR(_xll.qlIndexFixing($AT$2,AO1411,TRUE,_xll.ohTrigger(Trigger,Trigger1M)),#N/A)</f>
        <v>#N/A</v>
      </c>
    </row>
    <row r="1412" spans="40:45" x14ac:dyDescent="0.2">
      <c r="AN1412" s="99" t="s">
        <v>83</v>
      </c>
      <c r="AO1412" s="98" t="e">
        <f>_xll.qlInterestRateIndexFixingDate($AT$1,AP1412,Trigger)</f>
        <v>#VALUE!</v>
      </c>
      <c r="AP1412" s="98">
        <f>_xll.qlCalendarAdvance(Calendar,AP1411,AN1412,"f",,Trigger)</f>
        <v>49290</v>
      </c>
      <c r="AQ1412" s="98" t="e">
        <f>_xll.qlInterestRateIndexMaturity($AT$1,AP1412,Trigger)</f>
        <v>#VALUE!</v>
      </c>
      <c r="AR1412" s="242" t="e">
        <f>_xll.qlIndexFixing($AT$1,AO1412,TRUE,_xll.ohTrigger(Trigger,Trigger1M))</f>
        <v>#VALUE!</v>
      </c>
      <c r="AS1412" s="242" t="e">
        <f>IFERROR(_xll.qlIndexFixing($AT$2,AO1412,TRUE,_xll.ohTrigger(Trigger,Trigger1M)),#N/A)</f>
        <v>#N/A</v>
      </c>
    </row>
    <row r="1413" spans="40:45" x14ac:dyDescent="0.2">
      <c r="AN1413" s="99" t="s">
        <v>83</v>
      </c>
      <c r="AO1413" s="98" t="e">
        <f>_xll.qlInterestRateIndexFixingDate($AT$1,AP1413,Trigger)</f>
        <v>#VALUE!</v>
      </c>
      <c r="AP1413" s="98">
        <f>_xll.qlCalendarAdvance(Calendar,AP1412,AN1413,"f",,Trigger)</f>
        <v>49297</v>
      </c>
      <c r="AQ1413" s="98" t="e">
        <f>_xll.qlInterestRateIndexMaturity($AT$1,AP1413,Trigger)</f>
        <v>#VALUE!</v>
      </c>
      <c r="AR1413" s="242" t="e">
        <f>_xll.qlIndexFixing($AT$1,AO1413,TRUE,_xll.ohTrigger(Trigger,Trigger1M))</f>
        <v>#VALUE!</v>
      </c>
      <c r="AS1413" s="242" t="e">
        <f>IFERROR(_xll.qlIndexFixing($AT$2,AO1413,TRUE,_xll.ohTrigger(Trigger,Trigger1M)),#N/A)</f>
        <v>#N/A</v>
      </c>
    </row>
    <row r="1414" spans="40:45" x14ac:dyDescent="0.2">
      <c r="AN1414" s="99" t="s">
        <v>83</v>
      </c>
      <c r="AO1414" s="98" t="e">
        <f>_xll.qlInterestRateIndexFixingDate($AT$1,AP1414,Trigger)</f>
        <v>#VALUE!</v>
      </c>
      <c r="AP1414" s="98">
        <f>_xll.qlCalendarAdvance(Calendar,AP1413,AN1414,"f",,Trigger)</f>
        <v>49305</v>
      </c>
      <c r="AQ1414" s="98" t="e">
        <f>_xll.qlInterestRateIndexMaturity($AT$1,AP1414,Trigger)</f>
        <v>#VALUE!</v>
      </c>
      <c r="AR1414" s="242" t="e">
        <f>_xll.qlIndexFixing($AT$1,AO1414,TRUE,_xll.ohTrigger(Trigger,Trigger1M))</f>
        <v>#VALUE!</v>
      </c>
      <c r="AS1414" s="242" t="e">
        <f>IFERROR(_xll.qlIndexFixing($AT$2,AO1414,TRUE,_xll.ohTrigger(Trigger,Trigger1M)),#N/A)</f>
        <v>#N/A</v>
      </c>
    </row>
    <row r="1415" spans="40:45" x14ac:dyDescent="0.2">
      <c r="AN1415" s="99" t="s">
        <v>83</v>
      </c>
      <c r="AO1415" s="98" t="e">
        <f>_xll.qlInterestRateIndexFixingDate($AT$1,AP1415,Trigger)</f>
        <v>#VALUE!</v>
      </c>
      <c r="AP1415" s="98">
        <f>_xll.qlCalendarAdvance(Calendar,AP1414,AN1415,"f",,Trigger)</f>
        <v>49312</v>
      </c>
      <c r="AQ1415" s="98" t="e">
        <f>_xll.qlInterestRateIndexMaturity($AT$1,AP1415,Trigger)</f>
        <v>#VALUE!</v>
      </c>
      <c r="AR1415" s="242" t="e">
        <f>_xll.qlIndexFixing($AT$1,AO1415,TRUE,_xll.ohTrigger(Trigger,Trigger1M))</f>
        <v>#VALUE!</v>
      </c>
      <c r="AS1415" s="242" t="e">
        <f>IFERROR(_xll.qlIndexFixing($AT$2,AO1415,TRUE,_xll.ohTrigger(Trigger,Trigger1M)),#N/A)</f>
        <v>#N/A</v>
      </c>
    </row>
    <row r="1416" spans="40:45" x14ac:dyDescent="0.2">
      <c r="AN1416" s="99" t="s">
        <v>83</v>
      </c>
      <c r="AO1416" s="98" t="e">
        <f>_xll.qlInterestRateIndexFixingDate($AT$1,AP1416,Trigger)</f>
        <v>#VALUE!</v>
      </c>
      <c r="AP1416" s="98">
        <f>_xll.qlCalendarAdvance(Calendar,AP1415,AN1416,"f",,Trigger)</f>
        <v>49319</v>
      </c>
      <c r="AQ1416" s="98" t="e">
        <f>_xll.qlInterestRateIndexMaturity($AT$1,AP1416,Trigger)</f>
        <v>#VALUE!</v>
      </c>
      <c r="AR1416" s="242" t="e">
        <f>_xll.qlIndexFixing($AT$1,AO1416,TRUE,_xll.ohTrigger(Trigger,Trigger1M))</f>
        <v>#VALUE!</v>
      </c>
      <c r="AS1416" s="242" t="e">
        <f>IFERROR(_xll.qlIndexFixing($AT$2,AO1416,TRUE,_xll.ohTrigger(Trigger,Trigger1M)),#N/A)</f>
        <v>#N/A</v>
      </c>
    </row>
    <row r="1417" spans="40:45" x14ac:dyDescent="0.2">
      <c r="AN1417" s="99" t="s">
        <v>83</v>
      </c>
      <c r="AO1417" s="98" t="e">
        <f>_xll.qlInterestRateIndexFixingDate($AT$1,AP1417,Trigger)</f>
        <v>#VALUE!</v>
      </c>
      <c r="AP1417" s="98">
        <f>_xll.qlCalendarAdvance(Calendar,AP1416,AN1417,"f",,Trigger)</f>
        <v>49326</v>
      </c>
      <c r="AQ1417" s="98" t="e">
        <f>_xll.qlInterestRateIndexMaturity($AT$1,AP1417,Trigger)</f>
        <v>#VALUE!</v>
      </c>
      <c r="AR1417" s="242" t="e">
        <f>_xll.qlIndexFixing($AT$1,AO1417,TRUE,_xll.ohTrigger(Trigger,Trigger1M))</f>
        <v>#VALUE!</v>
      </c>
      <c r="AS1417" s="242" t="e">
        <f>IFERROR(_xll.qlIndexFixing($AT$2,AO1417,TRUE,_xll.ohTrigger(Trigger,Trigger1M)),#N/A)</f>
        <v>#N/A</v>
      </c>
    </row>
    <row r="1418" spans="40:45" x14ac:dyDescent="0.2">
      <c r="AN1418" s="99" t="s">
        <v>83</v>
      </c>
      <c r="AO1418" s="98" t="e">
        <f>_xll.qlInterestRateIndexFixingDate($AT$1,AP1418,Trigger)</f>
        <v>#VALUE!</v>
      </c>
      <c r="AP1418" s="98">
        <f>_xll.qlCalendarAdvance(Calendar,AP1417,AN1418,"f",,Trigger)</f>
        <v>49333</v>
      </c>
      <c r="AQ1418" s="98" t="e">
        <f>_xll.qlInterestRateIndexMaturity($AT$1,AP1418,Trigger)</f>
        <v>#VALUE!</v>
      </c>
      <c r="AR1418" s="242" t="e">
        <f>_xll.qlIndexFixing($AT$1,AO1418,TRUE,_xll.ohTrigger(Trigger,Trigger1M))</f>
        <v>#VALUE!</v>
      </c>
      <c r="AS1418" s="242" t="e">
        <f>IFERROR(_xll.qlIndexFixing($AT$2,AO1418,TRUE,_xll.ohTrigger(Trigger,Trigger1M)),#N/A)</f>
        <v>#N/A</v>
      </c>
    </row>
    <row r="1419" spans="40:45" x14ac:dyDescent="0.2">
      <c r="AN1419" s="99" t="s">
        <v>83</v>
      </c>
      <c r="AO1419" s="98" t="e">
        <f>_xll.qlInterestRateIndexFixingDate($AT$1,AP1419,Trigger)</f>
        <v>#VALUE!</v>
      </c>
      <c r="AP1419" s="98">
        <f>_xll.qlCalendarAdvance(Calendar,AP1418,AN1419,"f",,Trigger)</f>
        <v>49340</v>
      </c>
      <c r="AQ1419" s="98" t="e">
        <f>_xll.qlInterestRateIndexMaturity($AT$1,AP1419,Trigger)</f>
        <v>#VALUE!</v>
      </c>
      <c r="AR1419" s="242" t="e">
        <f>_xll.qlIndexFixing($AT$1,AO1419,TRUE,_xll.ohTrigger(Trigger,Trigger1M))</f>
        <v>#VALUE!</v>
      </c>
      <c r="AS1419" s="242" t="e">
        <f>IFERROR(_xll.qlIndexFixing($AT$2,AO1419,TRUE,_xll.ohTrigger(Trigger,Trigger1M)),#N/A)</f>
        <v>#N/A</v>
      </c>
    </row>
    <row r="1420" spans="40:45" x14ac:dyDescent="0.2">
      <c r="AN1420" s="99" t="s">
        <v>83</v>
      </c>
      <c r="AO1420" s="98" t="e">
        <f>_xll.qlInterestRateIndexFixingDate($AT$1,AP1420,Trigger)</f>
        <v>#VALUE!</v>
      </c>
      <c r="AP1420" s="98">
        <f>_xll.qlCalendarAdvance(Calendar,AP1419,AN1420,"f",,Trigger)</f>
        <v>49347</v>
      </c>
      <c r="AQ1420" s="98" t="e">
        <f>_xll.qlInterestRateIndexMaturity($AT$1,AP1420,Trigger)</f>
        <v>#VALUE!</v>
      </c>
      <c r="AR1420" s="242" t="e">
        <f>_xll.qlIndexFixing($AT$1,AO1420,TRUE,_xll.ohTrigger(Trigger,Trigger1M))</f>
        <v>#VALUE!</v>
      </c>
      <c r="AS1420" s="242" t="e">
        <f>IFERROR(_xll.qlIndexFixing($AT$2,AO1420,TRUE,_xll.ohTrigger(Trigger,Trigger1M)),#N/A)</f>
        <v>#N/A</v>
      </c>
    </row>
    <row r="1421" spans="40:45" x14ac:dyDescent="0.2">
      <c r="AN1421" s="99" t="s">
        <v>83</v>
      </c>
      <c r="AO1421" s="98" t="e">
        <f>_xll.qlInterestRateIndexFixingDate($AT$1,AP1421,Trigger)</f>
        <v>#VALUE!</v>
      </c>
      <c r="AP1421" s="98">
        <f>_xll.qlCalendarAdvance(Calendar,AP1420,AN1421,"f",,Trigger)</f>
        <v>49354</v>
      </c>
      <c r="AQ1421" s="98" t="e">
        <f>_xll.qlInterestRateIndexMaturity($AT$1,AP1421,Trigger)</f>
        <v>#VALUE!</v>
      </c>
      <c r="AR1421" s="242" t="e">
        <f>_xll.qlIndexFixing($AT$1,AO1421,TRUE,_xll.ohTrigger(Trigger,Trigger1M))</f>
        <v>#VALUE!</v>
      </c>
      <c r="AS1421" s="242" t="e">
        <f>IFERROR(_xll.qlIndexFixing($AT$2,AO1421,TRUE,_xll.ohTrigger(Trigger,Trigger1M)),#N/A)</f>
        <v>#N/A</v>
      </c>
    </row>
    <row r="1422" spans="40:45" x14ac:dyDescent="0.2">
      <c r="AN1422" s="99" t="s">
        <v>83</v>
      </c>
      <c r="AO1422" s="98" t="e">
        <f>_xll.qlInterestRateIndexFixingDate($AT$1,AP1422,Trigger)</f>
        <v>#VALUE!</v>
      </c>
      <c r="AP1422" s="98">
        <f>_xll.qlCalendarAdvance(Calendar,AP1421,AN1422,"f",,Trigger)</f>
        <v>49361</v>
      </c>
      <c r="AQ1422" s="98" t="e">
        <f>_xll.qlInterestRateIndexMaturity($AT$1,AP1422,Trigger)</f>
        <v>#VALUE!</v>
      </c>
      <c r="AR1422" s="242" t="e">
        <f>_xll.qlIndexFixing($AT$1,AO1422,TRUE,_xll.ohTrigger(Trigger,Trigger1M))</f>
        <v>#VALUE!</v>
      </c>
      <c r="AS1422" s="242" t="e">
        <f>IFERROR(_xll.qlIndexFixing($AT$2,AO1422,TRUE,_xll.ohTrigger(Trigger,Trigger1M)),#N/A)</f>
        <v>#N/A</v>
      </c>
    </row>
    <row r="1423" spans="40:45" x14ac:dyDescent="0.2">
      <c r="AN1423" s="99" t="s">
        <v>83</v>
      </c>
      <c r="AO1423" s="98" t="e">
        <f>_xll.qlInterestRateIndexFixingDate($AT$1,AP1423,Trigger)</f>
        <v>#VALUE!</v>
      </c>
      <c r="AP1423" s="98">
        <f>_xll.qlCalendarAdvance(Calendar,AP1422,AN1423,"f",,Trigger)</f>
        <v>49368</v>
      </c>
      <c r="AQ1423" s="98" t="e">
        <f>_xll.qlInterestRateIndexMaturity($AT$1,AP1423,Trigger)</f>
        <v>#VALUE!</v>
      </c>
      <c r="AR1423" s="242" t="e">
        <f>_xll.qlIndexFixing($AT$1,AO1423,TRUE,_xll.ohTrigger(Trigger,Trigger1M))</f>
        <v>#VALUE!</v>
      </c>
      <c r="AS1423" s="242" t="e">
        <f>IFERROR(_xll.qlIndexFixing($AT$2,AO1423,TRUE,_xll.ohTrigger(Trigger,Trigger1M)),#N/A)</f>
        <v>#N/A</v>
      </c>
    </row>
    <row r="1424" spans="40:45" x14ac:dyDescent="0.2">
      <c r="AN1424" s="99" t="s">
        <v>83</v>
      </c>
      <c r="AO1424" s="98" t="e">
        <f>_xll.qlInterestRateIndexFixingDate($AT$1,AP1424,Trigger)</f>
        <v>#VALUE!</v>
      </c>
      <c r="AP1424" s="98">
        <f>_xll.qlCalendarAdvance(Calendar,AP1423,AN1424,"f",,Trigger)</f>
        <v>49375</v>
      </c>
      <c r="AQ1424" s="98" t="e">
        <f>_xll.qlInterestRateIndexMaturity($AT$1,AP1424,Trigger)</f>
        <v>#VALUE!</v>
      </c>
      <c r="AR1424" s="242" t="e">
        <f>_xll.qlIndexFixing($AT$1,AO1424,TRUE,_xll.ohTrigger(Trigger,Trigger1M))</f>
        <v>#VALUE!</v>
      </c>
      <c r="AS1424" s="242" t="e">
        <f>IFERROR(_xll.qlIndexFixing($AT$2,AO1424,TRUE,_xll.ohTrigger(Trigger,Trigger1M)),#N/A)</f>
        <v>#N/A</v>
      </c>
    </row>
    <row r="1425" spans="40:45" x14ac:dyDescent="0.2">
      <c r="AN1425" s="99" t="s">
        <v>83</v>
      </c>
      <c r="AO1425" s="98" t="e">
        <f>_xll.qlInterestRateIndexFixingDate($AT$1,AP1425,Trigger)</f>
        <v>#VALUE!</v>
      </c>
      <c r="AP1425" s="98">
        <f>_xll.qlCalendarAdvance(Calendar,AP1424,AN1425,"f",,Trigger)</f>
        <v>49382</v>
      </c>
      <c r="AQ1425" s="98" t="e">
        <f>_xll.qlInterestRateIndexMaturity($AT$1,AP1425,Trigger)</f>
        <v>#VALUE!</v>
      </c>
      <c r="AR1425" s="242" t="e">
        <f>_xll.qlIndexFixing($AT$1,AO1425,TRUE,_xll.ohTrigger(Trigger,Trigger1M))</f>
        <v>#VALUE!</v>
      </c>
      <c r="AS1425" s="242" t="e">
        <f>IFERROR(_xll.qlIndexFixing($AT$2,AO1425,TRUE,_xll.ohTrigger(Trigger,Trigger1M)),#N/A)</f>
        <v>#N/A</v>
      </c>
    </row>
    <row r="1426" spans="40:45" x14ac:dyDescent="0.2">
      <c r="AN1426" s="99" t="s">
        <v>83</v>
      </c>
      <c r="AO1426" s="98" t="e">
        <f>_xll.qlInterestRateIndexFixingDate($AT$1,AP1426,Trigger)</f>
        <v>#VALUE!</v>
      </c>
      <c r="AP1426" s="98">
        <f>_xll.qlCalendarAdvance(Calendar,AP1425,AN1426,"f",,Trigger)</f>
        <v>49389</v>
      </c>
      <c r="AQ1426" s="98" t="e">
        <f>_xll.qlInterestRateIndexMaturity($AT$1,AP1426,Trigger)</f>
        <v>#VALUE!</v>
      </c>
      <c r="AR1426" s="242" t="e">
        <f>_xll.qlIndexFixing($AT$1,AO1426,TRUE,_xll.ohTrigger(Trigger,Trigger1M))</f>
        <v>#VALUE!</v>
      </c>
      <c r="AS1426" s="242" t="e">
        <f>IFERROR(_xll.qlIndexFixing($AT$2,AO1426,TRUE,_xll.ohTrigger(Trigger,Trigger1M)),#N/A)</f>
        <v>#N/A</v>
      </c>
    </row>
    <row r="1427" spans="40:45" x14ac:dyDescent="0.2">
      <c r="AN1427" s="99" t="s">
        <v>83</v>
      </c>
      <c r="AO1427" s="98" t="e">
        <f>_xll.qlInterestRateIndexFixingDate($AT$1,AP1427,Trigger)</f>
        <v>#VALUE!</v>
      </c>
      <c r="AP1427" s="98">
        <f>_xll.qlCalendarAdvance(Calendar,AP1426,AN1427,"f",,Trigger)</f>
        <v>49396</v>
      </c>
      <c r="AQ1427" s="98" t="e">
        <f>_xll.qlInterestRateIndexMaturity($AT$1,AP1427,Trigger)</f>
        <v>#VALUE!</v>
      </c>
      <c r="AR1427" s="242" t="e">
        <f>_xll.qlIndexFixing($AT$1,AO1427,TRUE,_xll.ohTrigger(Trigger,Trigger1M))</f>
        <v>#VALUE!</v>
      </c>
      <c r="AS1427" s="242" t="e">
        <f>IFERROR(_xll.qlIndexFixing($AT$2,AO1427,TRUE,_xll.ohTrigger(Trigger,Trigger1M)),#N/A)</f>
        <v>#N/A</v>
      </c>
    </row>
    <row r="1428" spans="40:45" x14ac:dyDescent="0.2">
      <c r="AN1428" s="99" t="s">
        <v>83</v>
      </c>
      <c r="AO1428" s="98" t="e">
        <f>_xll.qlInterestRateIndexFixingDate($AT$1,AP1428,Trigger)</f>
        <v>#VALUE!</v>
      </c>
      <c r="AP1428" s="98">
        <f>_xll.qlCalendarAdvance(Calendar,AP1427,AN1428,"f",,Trigger)</f>
        <v>49403</v>
      </c>
      <c r="AQ1428" s="98" t="e">
        <f>_xll.qlInterestRateIndexMaturity($AT$1,AP1428,Trigger)</f>
        <v>#VALUE!</v>
      </c>
      <c r="AR1428" s="242" t="e">
        <f>_xll.qlIndexFixing($AT$1,AO1428,TRUE,_xll.ohTrigger(Trigger,Trigger1M))</f>
        <v>#VALUE!</v>
      </c>
      <c r="AS1428" s="242" t="e">
        <f>IFERROR(_xll.qlIndexFixing($AT$2,AO1428,TRUE,_xll.ohTrigger(Trigger,Trigger1M)),#N/A)</f>
        <v>#N/A</v>
      </c>
    </row>
    <row r="1429" spans="40:45" x14ac:dyDescent="0.2">
      <c r="AN1429" s="99" t="s">
        <v>83</v>
      </c>
      <c r="AO1429" s="98" t="e">
        <f>_xll.qlInterestRateIndexFixingDate($AT$1,AP1429,Trigger)</f>
        <v>#VALUE!</v>
      </c>
      <c r="AP1429" s="98">
        <f>_xll.qlCalendarAdvance(Calendar,AP1428,AN1429,"f",,Trigger)</f>
        <v>49410</v>
      </c>
      <c r="AQ1429" s="98" t="e">
        <f>_xll.qlInterestRateIndexMaturity($AT$1,AP1429,Trigger)</f>
        <v>#VALUE!</v>
      </c>
      <c r="AR1429" s="242" t="e">
        <f>_xll.qlIndexFixing($AT$1,AO1429,TRUE,_xll.ohTrigger(Trigger,Trigger1M))</f>
        <v>#VALUE!</v>
      </c>
      <c r="AS1429" s="242" t="e">
        <f>IFERROR(_xll.qlIndexFixing($AT$2,AO1429,TRUE,_xll.ohTrigger(Trigger,Trigger1M)),#N/A)</f>
        <v>#N/A</v>
      </c>
    </row>
    <row r="1430" spans="40:45" x14ac:dyDescent="0.2">
      <c r="AN1430" s="99" t="s">
        <v>83</v>
      </c>
      <c r="AO1430" s="98" t="e">
        <f>_xll.qlInterestRateIndexFixingDate($AT$1,AP1430,Trigger)</f>
        <v>#VALUE!</v>
      </c>
      <c r="AP1430" s="98">
        <f>_xll.qlCalendarAdvance(Calendar,AP1429,AN1430,"f",,Trigger)</f>
        <v>49417</v>
      </c>
      <c r="AQ1430" s="98" t="e">
        <f>_xll.qlInterestRateIndexMaturity($AT$1,AP1430,Trigger)</f>
        <v>#VALUE!</v>
      </c>
      <c r="AR1430" s="242" t="e">
        <f>_xll.qlIndexFixing($AT$1,AO1430,TRUE,_xll.ohTrigger(Trigger,Trigger1M))</f>
        <v>#VALUE!</v>
      </c>
      <c r="AS1430" s="242" t="e">
        <f>IFERROR(_xll.qlIndexFixing($AT$2,AO1430,TRUE,_xll.ohTrigger(Trigger,Trigger1M)),#N/A)</f>
        <v>#N/A</v>
      </c>
    </row>
    <row r="1431" spans="40:45" x14ac:dyDescent="0.2">
      <c r="AN1431" s="99" t="s">
        <v>83</v>
      </c>
      <c r="AO1431" s="98" t="e">
        <f>_xll.qlInterestRateIndexFixingDate($AT$1,AP1431,Trigger)</f>
        <v>#VALUE!</v>
      </c>
      <c r="AP1431" s="98">
        <f>_xll.qlCalendarAdvance(Calendar,AP1430,AN1431,"f",,Trigger)</f>
        <v>49424</v>
      </c>
      <c r="AQ1431" s="98" t="e">
        <f>_xll.qlInterestRateIndexMaturity($AT$1,AP1431,Trigger)</f>
        <v>#VALUE!</v>
      </c>
      <c r="AR1431" s="242" t="e">
        <f>_xll.qlIndexFixing($AT$1,AO1431,TRUE,_xll.ohTrigger(Trigger,Trigger1M))</f>
        <v>#VALUE!</v>
      </c>
      <c r="AS1431" s="242" t="e">
        <f>IFERROR(_xll.qlIndexFixing($AT$2,AO1431,TRUE,_xll.ohTrigger(Trigger,Trigger1M)),#N/A)</f>
        <v>#N/A</v>
      </c>
    </row>
    <row r="1432" spans="40:45" x14ac:dyDescent="0.2">
      <c r="AN1432" s="99" t="s">
        <v>83</v>
      </c>
      <c r="AO1432" s="98" t="e">
        <f>_xll.qlInterestRateIndexFixingDate($AT$1,AP1432,Trigger)</f>
        <v>#VALUE!</v>
      </c>
      <c r="AP1432" s="98">
        <f>_xll.qlCalendarAdvance(Calendar,AP1431,AN1432,"f",,Trigger)</f>
        <v>49431</v>
      </c>
      <c r="AQ1432" s="98" t="e">
        <f>_xll.qlInterestRateIndexMaturity($AT$1,AP1432,Trigger)</f>
        <v>#VALUE!</v>
      </c>
      <c r="AR1432" s="242" t="e">
        <f>_xll.qlIndexFixing($AT$1,AO1432,TRUE,_xll.ohTrigger(Trigger,Trigger1M))</f>
        <v>#VALUE!</v>
      </c>
      <c r="AS1432" s="242" t="e">
        <f>IFERROR(_xll.qlIndexFixing($AT$2,AO1432,TRUE,_xll.ohTrigger(Trigger,Trigger1M)),#N/A)</f>
        <v>#N/A</v>
      </c>
    </row>
    <row r="1433" spans="40:45" x14ac:dyDescent="0.2">
      <c r="AN1433" s="99" t="s">
        <v>83</v>
      </c>
      <c r="AO1433" s="98" t="e">
        <f>_xll.qlInterestRateIndexFixingDate($AT$1,AP1433,Trigger)</f>
        <v>#VALUE!</v>
      </c>
      <c r="AP1433" s="98">
        <f>_xll.qlCalendarAdvance(Calendar,AP1432,AN1433,"f",,Trigger)</f>
        <v>49438</v>
      </c>
      <c r="AQ1433" s="98" t="e">
        <f>_xll.qlInterestRateIndexMaturity($AT$1,AP1433,Trigger)</f>
        <v>#VALUE!</v>
      </c>
      <c r="AR1433" s="242" t="e">
        <f>_xll.qlIndexFixing($AT$1,AO1433,TRUE,_xll.ohTrigger(Trigger,Trigger1M))</f>
        <v>#VALUE!</v>
      </c>
      <c r="AS1433" s="242" t="e">
        <f>IFERROR(_xll.qlIndexFixing($AT$2,AO1433,TRUE,_xll.ohTrigger(Trigger,Trigger1M)),#N/A)</f>
        <v>#N/A</v>
      </c>
    </row>
    <row r="1434" spans="40:45" x14ac:dyDescent="0.2">
      <c r="AN1434" s="99" t="s">
        <v>83</v>
      </c>
      <c r="AO1434" s="98" t="e">
        <f>_xll.qlInterestRateIndexFixingDate($AT$1,AP1434,Trigger)</f>
        <v>#VALUE!</v>
      </c>
      <c r="AP1434" s="98">
        <f>_xll.qlCalendarAdvance(Calendar,AP1433,AN1434,"f",,Trigger)</f>
        <v>49445</v>
      </c>
      <c r="AQ1434" s="98" t="e">
        <f>_xll.qlInterestRateIndexMaturity($AT$1,AP1434,Trigger)</f>
        <v>#VALUE!</v>
      </c>
      <c r="AR1434" s="242" t="e">
        <f>_xll.qlIndexFixing($AT$1,AO1434,TRUE,_xll.ohTrigger(Trigger,Trigger1M))</f>
        <v>#VALUE!</v>
      </c>
      <c r="AS1434" s="242" t="e">
        <f>IFERROR(_xll.qlIndexFixing($AT$2,AO1434,TRUE,_xll.ohTrigger(Trigger,Trigger1M)),#N/A)</f>
        <v>#N/A</v>
      </c>
    </row>
    <row r="1435" spans="40:45" x14ac:dyDescent="0.2">
      <c r="AN1435" s="99" t="s">
        <v>83</v>
      </c>
      <c r="AO1435" s="98" t="e">
        <f>_xll.qlInterestRateIndexFixingDate($AT$1,AP1435,Trigger)</f>
        <v>#VALUE!</v>
      </c>
      <c r="AP1435" s="98">
        <f>_xll.qlCalendarAdvance(Calendar,AP1434,AN1435,"f",,Trigger)</f>
        <v>49452</v>
      </c>
      <c r="AQ1435" s="98" t="e">
        <f>_xll.qlInterestRateIndexMaturity($AT$1,AP1435,Trigger)</f>
        <v>#VALUE!</v>
      </c>
      <c r="AR1435" s="242" t="e">
        <f>_xll.qlIndexFixing($AT$1,AO1435,TRUE,_xll.ohTrigger(Trigger,Trigger1M))</f>
        <v>#VALUE!</v>
      </c>
      <c r="AS1435" s="242" t="e">
        <f>IFERROR(_xll.qlIndexFixing($AT$2,AO1435,TRUE,_xll.ohTrigger(Trigger,Trigger1M)),#N/A)</f>
        <v>#N/A</v>
      </c>
    </row>
    <row r="1436" spans="40:45" x14ac:dyDescent="0.2">
      <c r="AN1436" s="99" t="s">
        <v>83</v>
      </c>
      <c r="AO1436" s="98" t="e">
        <f>_xll.qlInterestRateIndexFixingDate($AT$1,AP1436,Trigger)</f>
        <v>#VALUE!</v>
      </c>
      <c r="AP1436" s="98">
        <f>_xll.qlCalendarAdvance(Calendar,AP1435,AN1436,"f",,Trigger)</f>
        <v>49459</v>
      </c>
      <c r="AQ1436" s="98" t="e">
        <f>_xll.qlInterestRateIndexMaturity($AT$1,AP1436,Trigger)</f>
        <v>#VALUE!</v>
      </c>
      <c r="AR1436" s="242" t="e">
        <f>_xll.qlIndexFixing($AT$1,AO1436,TRUE,_xll.ohTrigger(Trigger,Trigger1M))</f>
        <v>#VALUE!</v>
      </c>
      <c r="AS1436" s="242" t="e">
        <f>IFERROR(_xll.qlIndexFixing($AT$2,AO1436,TRUE,_xll.ohTrigger(Trigger,Trigger1M)),#N/A)</f>
        <v>#N/A</v>
      </c>
    </row>
    <row r="1437" spans="40:45" x14ac:dyDescent="0.2">
      <c r="AN1437" s="99" t="s">
        <v>83</v>
      </c>
      <c r="AO1437" s="98" t="e">
        <f>_xll.qlInterestRateIndexFixingDate($AT$1,AP1437,Trigger)</f>
        <v>#VALUE!</v>
      </c>
      <c r="AP1437" s="98">
        <f>_xll.qlCalendarAdvance(Calendar,AP1436,AN1437,"f",,Trigger)</f>
        <v>49466</v>
      </c>
      <c r="AQ1437" s="98" t="e">
        <f>_xll.qlInterestRateIndexMaturity($AT$1,AP1437,Trigger)</f>
        <v>#VALUE!</v>
      </c>
      <c r="AR1437" s="242" t="e">
        <f>_xll.qlIndexFixing($AT$1,AO1437,TRUE,_xll.ohTrigger(Trigger,Trigger1M))</f>
        <v>#VALUE!</v>
      </c>
      <c r="AS1437" s="242" t="e">
        <f>IFERROR(_xll.qlIndexFixing($AT$2,AO1437,TRUE,_xll.ohTrigger(Trigger,Trigger1M)),#N/A)</f>
        <v>#N/A</v>
      </c>
    </row>
    <row r="1438" spans="40:45" x14ac:dyDescent="0.2">
      <c r="AN1438" s="99" t="s">
        <v>83</v>
      </c>
      <c r="AO1438" s="98" t="e">
        <f>_xll.qlInterestRateIndexFixingDate($AT$1,AP1438,Trigger)</f>
        <v>#VALUE!</v>
      </c>
      <c r="AP1438" s="98">
        <f>_xll.qlCalendarAdvance(Calendar,AP1437,AN1438,"f",,Trigger)</f>
        <v>49473</v>
      </c>
      <c r="AQ1438" s="98" t="e">
        <f>_xll.qlInterestRateIndexMaturity($AT$1,AP1438,Trigger)</f>
        <v>#VALUE!</v>
      </c>
      <c r="AR1438" s="242" t="e">
        <f>_xll.qlIndexFixing($AT$1,AO1438,TRUE,_xll.ohTrigger(Trigger,Trigger1M))</f>
        <v>#VALUE!</v>
      </c>
      <c r="AS1438" s="242" t="e">
        <f>IFERROR(_xll.qlIndexFixing($AT$2,AO1438,TRUE,_xll.ohTrigger(Trigger,Trigger1M)),#N/A)</f>
        <v>#N/A</v>
      </c>
    </row>
    <row r="1439" spans="40:45" x14ac:dyDescent="0.2">
      <c r="AN1439" s="99" t="s">
        <v>83</v>
      </c>
      <c r="AO1439" s="98" t="e">
        <f>_xll.qlInterestRateIndexFixingDate($AT$1,AP1439,Trigger)</f>
        <v>#VALUE!</v>
      </c>
      <c r="AP1439" s="98">
        <f>_xll.qlCalendarAdvance(Calendar,AP1438,AN1439,"f",,Trigger)</f>
        <v>49480</v>
      </c>
      <c r="AQ1439" s="98" t="e">
        <f>_xll.qlInterestRateIndexMaturity($AT$1,AP1439,Trigger)</f>
        <v>#VALUE!</v>
      </c>
      <c r="AR1439" s="242" t="e">
        <f>_xll.qlIndexFixing($AT$1,AO1439,TRUE,_xll.ohTrigger(Trigger,Trigger1M))</f>
        <v>#VALUE!</v>
      </c>
      <c r="AS1439" s="242" t="e">
        <f>IFERROR(_xll.qlIndexFixing($AT$2,AO1439,TRUE,_xll.ohTrigger(Trigger,Trigger1M)),#N/A)</f>
        <v>#N/A</v>
      </c>
    </row>
    <row r="1440" spans="40:45" x14ac:dyDescent="0.2">
      <c r="AN1440" s="99" t="s">
        <v>83</v>
      </c>
      <c r="AO1440" s="98" t="e">
        <f>_xll.qlInterestRateIndexFixingDate($AT$1,AP1440,Trigger)</f>
        <v>#VALUE!</v>
      </c>
      <c r="AP1440" s="98">
        <f>_xll.qlCalendarAdvance(Calendar,AP1439,AN1440,"f",,Trigger)</f>
        <v>49487</v>
      </c>
      <c r="AQ1440" s="98" t="e">
        <f>_xll.qlInterestRateIndexMaturity($AT$1,AP1440,Trigger)</f>
        <v>#VALUE!</v>
      </c>
      <c r="AR1440" s="242" t="e">
        <f>_xll.qlIndexFixing($AT$1,AO1440,TRUE,_xll.ohTrigger(Trigger,Trigger1M))</f>
        <v>#VALUE!</v>
      </c>
      <c r="AS1440" s="242" t="e">
        <f>IFERROR(_xll.qlIndexFixing($AT$2,AO1440,TRUE,_xll.ohTrigger(Trigger,Trigger1M)),#N/A)</f>
        <v>#N/A</v>
      </c>
    </row>
    <row r="1441" spans="40:45" x14ac:dyDescent="0.2">
      <c r="AN1441" s="99" t="s">
        <v>83</v>
      </c>
      <c r="AO1441" s="98" t="e">
        <f>_xll.qlInterestRateIndexFixingDate($AT$1,AP1441,Trigger)</f>
        <v>#VALUE!</v>
      </c>
      <c r="AP1441" s="98">
        <f>_xll.qlCalendarAdvance(Calendar,AP1440,AN1441,"f",,Trigger)</f>
        <v>49494</v>
      </c>
      <c r="AQ1441" s="98" t="e">
        <f>_xll.qlInterestRateIndexMaturity($AT$1,AP1441,Trigger)</f>
        <v>#VALUE!</v>
      </c>
      <c r="AR1441" s="242" t="e">
        <f>_xll.qlIndexFixing($AT$1,AO1441,TRUE,_xll.ohTrigger(Trigger,Trigger1M))</f>
        <v>#VALUE!</v>
      </c>
      <c r="AS1441" s="242" t="e">
        <f>IFERROR(_xll.qlIndexFixing($AT$2,AO1441,TRUE,_xll.ohTrigger(Trigger,Trigger1M)),#N/A)</f>
        <v>#N/A</v>
      </c>
    </row>
    <row r="1442" spans="40:45" x14ac:dyDescent="0.2">
      <c r="AN1442" s="99" t="s">
        <v>83</v>
      </c>
      <c r="AO1442" s="98" t="e">
        <f>_xll.qlInterestRateIndexFixingDate($AT$1,AP1442,Trigger)</f>
        <v>#VALUE!</v>
      </c>
      <c r="AP1442" s="98">
        <f>_xll.qlCalendarAdvance(Calendar,AP1441,AN1442,"f",,Trigger)</f>
        <v>49501</v>
      </c>
      <c r="AQ1442" s="98" t="e">
        <f>_xll.qlInterestRateIndexMaturity($AT$1,AP1442,Trigger)</f>
        <v>#VALUE!</v>
      </c>
      <c r="AR1442" s="242" t="e">
        <f>_xll.qlIndexFixing($AT$1,AO1442,TRUE,_xll.ohTrigger(Trigger,Trigger1M))</f>
        <v>#VALUE!</v>
      </c>
      <c r="AS1442" s="242" t="e">
        <f>IFERROR(_xll.qlIndexFixing($AT$2,AO1442,TRUE,_xll.ohTrigger(Trigger,Trigger1M)),#N/A)</f>
        <v>#N/A</v>
      </c>
    </row>
    <row r="1443" spans="40:45" x14ac:dyDescent="0.2">
      <c r="AN1443" s="99" t="s">
        <v>83</v>
      </c>
      <c r="AO1443" s="98" t="e">
        <f>_xll.qlInterestRateIndexFixingDate($AT$1,AP1443,Trigger)</f>
        <v>#VALUE!</v>
      </c>
      <c r="AP1443" s="98">
        <f>_xll.qlCalendarAdvance(Calendar,AP1442,AN1443,"f",,Trigger)</f>
        <v>49508</v>
      </c>
      <c r="AQ1443" s="98" t="e">
        <f>_xll.qlInterestRateIndexMaturity($AT$1,AP1443,Trigger)</f>
        <v>#VALUE!</v>
      </c>
      <c r="AR1443" s="242" t="e">
        <f>_xll.qlIndexFixing($AT$1,AO1443,TRUE,_xll.ohTrigger(Trigger,Trigger1M))</f>
        <v>#VALUE!</v>
      </c>
      <c r="AS1443" s="242" t="e">
        <f>IFERROR(_xll.qlIndexFixing($AT$2,AO1443,TRUE,_xll.ohTrigger(Trigger,Trigger1M)),#N/A)</f>
        <v>#N/A</v>
      </c>
    </row>
    <row r="1444" spans="40:45" x14ac:dyDescent="0.2">
      <c r="AN1444" s="99" t="s">
        <v>83</v>
      </c>
      <c r="AO1444" s="98" t="e">
        <f>_xll.qlInterestRateIndexFixingDate($AT$1,AP1444,Trigger)</f>
        <v>#VALUE!</v>
      </c>
      <c r="AP1444" s="98">
        <f>_xll.qlCalendarAdvance(Calendar,AP1443,AN1444,"f",,Trigger)</f>
        <v>49515</v>
      </c>
      <c r="AQ1444" s="98" t="e">
        <f>_xll.qlInterestRateIndexMaturity($AT$1,AP1444,Trigger)</f>
        <v>#VALUE!</v>
      </c>
      <c r="AR1444" s="242" t="e">
        <f>_xll.qlIndexFixing($AT$1,AO1444,TRUE,_xll.ohTrigger(Trigger,Trigger1M))</f>
        <v>#VALUE!</v>
      </c>
      <c r="AS1444" s="242" t="e">
        <f>IFERROR(_xll.qlIndexFixing($AT$2,AO1444,TRUE,_xll.ohTrigger(Trigger,Trigger1M)),#N/A)</f>
        <v>#N/A</v>
      </c>
    </row>
    <row r="1445" spans="40:45" x14ac:dyDescent="0.2">
      <c r="AN1445" s="99" t="s">
        <v>83</v>
      </c>
      <c r="AO1445" s="98" t="e">
        <f>_xll.qlInterestRateIndexFixingDate($AT$1,AP1445,Trigger)</f>
        <v>#VALUE!</v>
      </c>
      <c r="AP1445" s="98">
        <f>_xll.qlCalendarAdvance(Calendar,AP1444,AN1445,"f",,Trigger)</f>
        <v>49522</v>
      </c>
      <c r="AQ1445" s="98" t="e">
        <f>_xll.qlInterestRateIndexMaturity($AT$1,AP1445,Trigger)</f>
        <v>#VALUE!</v>
      </c>
      <c r="AR1445" s="242" t="e">
        <f>_xll.qlIndexFixing($AT$1,AO1445,TRUE,_xll.ohTrigger(Trigger,Trigger1M))</f>
        <v>#VALUE!</v>
      </c>
      <c r="AS1445" s="242" t="e">
        <f>IFERROR(_xll.qlIndexFixing($AT$2,AO1445,TRUE,_xll.ohTrigger(Trigger,Trigger1M)),#N/A)</f>
        <v>#N/A</v>
      </c>
    </row>
    <row r="1446" spans="40:45" x14ac:dyDescent="0.2">
      <c r="AN1446" s="99" t="s">
        <v>83</v>
      </c>
      <c r="AO1446" s="98" t="e">
        <f>_xll.qlInterestRateIndexFixingDate($AT$1,AP1446,Trigger)</f>
        <v>#VALUE!</v>
      </c>
      <c r="AP1446" s="98">
        <f>_xll.qlCalendarAdvance(Calendar,AP1445,AN1446,"f",,Trigger)</f>
        <v>49529</v>
      </c>
      <c r="AQ1446" s="98" t="e">
        <f>_xll.qlInterestRateIndexMaturity($AT$1,AP1446,Trigger)</f>
        <v>#VALUE!</v>
      </c>
      <c r="AR1446" s="242" t="e">
        <f>_xll.qlIndexFixing($AT$1,AO1446,TRUE,_xll.ohTrigger(Trigger,Trigger1M))</f>
        <v>#VALUE!</v>
      </c>
      <c r="AS1446" s="242" t="e">
        <f>IFERROR(_xll.qlIndexFixing($AT$2,AO1446,TRUE,_xll.ohTrigger(Trigger,Trigger1M)),#N/A)</f>
        <v>#N/A</v>
      </c>
    </row>
    <row r="1447" spans="40:45" x14ac:dyDescent="0.2">
      <c r="AN1447" s="99" t="s">
        <v>83</v>
      </c>
      <c r="AO1447" s="98" t="e">
        <f>_xll.qlInterestRateIndexFixingDate($AT$1,AP1447,Trigger)</f>
        <v>#VALUE!</v>
      </c>
      <c r="AP1447" s="98">
        <f>_xll.qlCalendarAdvance(Calendar,AP1446,AN1447,"f",,Trigger)</f>
        <v>49536</v>
      </c>
      <c r="AQ1447" s="98" t="e">
        <f>_xll.qlInterestRateIndexMaturity($AT$1,AP1447,Trigger)</f>
        <v>#VALUE!</v>
      </c>
      <c r="AR1447" s="242" t="e">
        <f>_xll.qlIndexFixing($AT$1,AO1447,TRUE,_xll.ohTrigger(Trigger,Trigger1M))</f>
        <v>#VALUE!</v>
      </c>
      <c r="AS1447" s="242" t="e">
        <f>IFERROR(_xll.qlIndexFixing($AT$2,AO1447,TRUE,_xll.ohTrigger(Trigger,Trigger1M)),#N/A)</f>
        <v>#N/A</v>
      </c>
    </row>
    <row r="1448" spans="40:45" x14ac:dyDescent="0.2">
      <c r="AN1448" s="99" t="s">
        <v>83</v>
      </c>
      <c r="AO1448" s="98" t="e">
        <f>_xll.qlInterestRateIndexFixingDate($AT$1,AP1448,Trigger)</f>
        <v>#VALUE!</v>
      </c>
      <c r="AP1448" s="98">
        <f>_xll.qlCalendarAdvance(Calendar,AP1447,AN1448,"f",,Trigger)</f>
        <v>49543</v>
      </c>
      <c r="AQ1448" s="98" t="e">
        <f>_xll.qlInterestRateIndexMaturity($AT$1,AP1448,Trigger)</f>
        <v>#VALUE!</v>
      </c>
      <c r="AR1448" s="242" t="e">
        <f>_xll.qlIndexFixing($AT$1,AO1448,TRUE,_xll.ohTrigger(Trigger,Trigger1M))</f>
        <v>#VALUE!</v>
      </c>
      <c r="AS1448" s="242" t="e">
        <f>IFERROR(_xll.qlIndexFixing($AT$2,AO1448,TRUE,_xll.ohTrigger(Trigger,Trigger1M)),#N/A)</f>
        <v>#N/A</v>
      </c>
    </row>
    <row r="1449" spans="40:45" x14ac:dyDescent="0.2">
      <c r="AN1449" s="99" t="s">
        <v>83</v>
      </c>
      <c r="AO1449" s="98" t="e">
        <f>_xll.qlInterestRateIndexFixingDate($AT$1,AP1449,Trigger)</f>
        <v>#VALUE!</v>
      </c>
      <c r="AP1449" s="98">
        <f>_xll.qlCalendarAdvance(Calendar,AP1448,AN1449,"f",,Trigger)</f>
        <v>49550</v>
      </c>
      <c r="AQ1449" s="98" t="e">
        <f>_xll.qlInterestRateIndexMaturity($AT$1,AP1449,Trigger)</f>
        <v>#VALUE!</v>
      </c>
      <c r="AR1449" s="242" t="e">
        <f>_xll.qlIndexFixing($AT$1,AO1449,TRUE,_xll.ohTrigger(Trigger,Trigger1M))</f>
        <v>#VALUE!</v>
      </c>
      <c r="AS1449" s="242" t="e">
        <f>IFERROR(_xll.qlIndexFixing($AT$2,AO1449,TRUE,_xll.ohTrigger(Trigger,Trigger1M)),#N/A)</f>
        <v>#N/A</v>
      </c>
    </row>
    <row r="1450" spans="40:45" x14ac:dyDescent="0.2">
      <c r="AN1450" s="99" t="s">
        <v>83</v>
      </c>
      <c r="AO1450" s="98" t="e">
        <f>_xll.qlInterestRateIndexFixingDate($AT$1,AP1450,Trigger)</f>
        <v>#VALUE!</v>
      </c>
      <c r="AP1450" s="98">
        <f>_xll.qlCalendarAdvance(Calendar,AP1449,AN1450,"f",,Trigger)</f>
        <v>49557</v>
      </c>
      <c r="AQ1450" s="98" t="e">
        <f>_xll.qlInterestRateIndexMaturity($AT$1,AP1450,Trigger)</f>
        <v>#VALUE!</v>
      </c>
      <c r="AR1450" s="242" t="e">
        <f>_xll.qlIndexFixing($AT$1,AO1450,TRUE,_xll.ohTrigger(Trigger,Trigger1M))</f>
        <v>#VALUE!</v>
      </c>
      <c r="AS1450" s="242" t="e">
        <f>IFERROR(_xll.qlIndexFixing($AT$2,AO1450,TRUE,_xll.ohTrigger(Trigger,Trigger1M)),#N/A)</f>
        <v>#N/A</v>
      </c>
    </row>
    <row r="1451" spans="40:45" x14ac:dyDescent="0.2">
      <c r="AN1451" s="99" t="s">
        <v>83</v>
      </c>
      <c r="AO1451" s="98" t="e">
        <f>_xll.qlInterestRateIndexFixingDate($AT$1,AP1451,Trigger)</f>
        <v>#VALUE!</v>
      </c>
      <c r="AP1451" s="98">
        <f>_xll.qlCalendarAdvance(Calendar,AP1450,AN1451,"f",,Trigger)</f>
        <v>49564</v>
      </c>
      <c r="AQ1451" s="98" t="e">
        <f>_xll.qlInterestRateIndexMaturity($AT$1,AP1451,Trigger)</f>
        <v>#VALUE!</v>
      </c>
      <c r="AR1451" s="242" t="e">
        <f>_xll.qlIndexFixing($AT$1,AO1451,TRUE,_xll.ohTrigger(Trigger,Trigger1M))</f>
        <v>#VALUE!</v>
      </c>
      <c r="AS1451" s="242" t="e">
        <f>IFERROR(_xll.qlIndexFixing($AT$2,AO1451,TRUE,_xll.ohTrigger(Trigger,Trigger1M)),#N/A)</f>
        <v>#N/A</v>
      </c>
    </row>
    <row r="1452" spans="40:45" x14ac:dyDescent="0.2">
      <c r="AN1452" s="99" t="s">
        <v>83</v>
      </c>
      <c r="AO1452" s="98" t="e">
        <f>_xll.qlInterestRateIndexFixingDate($AT$1,AP1452,Trigger)</f>
        <v>#VALUE!</v>
      </c>
      <c r="AP1452" s="98">
        <f>_xll.qlCalendarAdvance(Calendar,AP1451,AN1452,"f",,Trigger)</f>
        <v>49571</v>
      </c>
      <c r="AQ1452" s="98" t="e">
        <f>_xll.qlInterestRateIndexMaturity($AT$1,AP1452,Trigger)</f>
        <v>#VALUE!</v>
      </c>
      <c r="AR1452" s="242" t="e">
        <f>_xll.qlIndexFixing($AT$1,AO1452,TRUE,_xll.ohTrigger(Trigger,Trigger1M))</f>
        <v>#VALUE!</v>
      </c>
      <c r="AS1452" s="242" t="e">
        <f>IFERROR(_xll.qlIndexFixing($AT$2,AO1452,TRUE,_xll.ohTrigger(Trigger,Trigger1M)),#N/A)</f>
        <v>#N/A</v>
      </c>
    </row>
    <row r="1453" spans="40:45" x14ac:dyDescent="0.2">
      <c r="AN1453" s="99" t="s">
        <v>83</v>
      </c>
      <c r="AO1453" s="98" t="e">
        <f>_xll.qlInterestRateIndexFixingDate($AT$1,AP1453,Trigger)</f>
        <v>#VALUE!</v>
      </c>
      <c r="AP1453" s="98">
        <f>_xll.qlCalendarAdvance(Calendar,AP1452,AN1453,"f",,Trigger)</f>
        <v>49578</v>
      </c>
      <c r="AQ1453" s="98" t="e">
        <f>_xll.qlInterestRateIndexMaturity($AT$1,AP1453,Trigger)</f>
        <v>#VALUE!</v>
      </c>
      <c r="AR1453" s="242" t="e">
        <f>_xll.qlIndexFixing($AT$1,AO1453,TRUE,_xll.ohTrigger(Trigger,Trigger1M))</f>
        <v>#VALUE!</v>
      </c>
      <c r="AS1453" s="242" t="e">
        <f>IFERROR(_xll.qlIndexFixing($AT$2,AO1453,TRUE,_xll.ohTrigger(Trigger,Trigger1M)),#N/A)</f>
        <v>#N/A</v>
      </c>
    </row>
    <row r="1454" spans="40:45" x14ac:dyDescent="0.2">
      <c r="AN1454" s="99" t="s">
        <v>83</v>
      </c>
      <c r="AO1454" s="98" t="e">
        <f>_xll.qlInterestRateIndexFixingDate($AT$1,AP1454,Trigger)</f>
        <v>#VALUE!</v>
      </c>
      <c r="AP1454" s="98">
        <f>_xll.qlCalendarAdvance(Calendar,AP1453,AN1454,"f",,Trigger)</f>
        <v>49585</v>
      </c>
      <c r="AQ1454" s="98" t="e">
        <f>_xll.qlInterestRateIndexMaturity($AT$1,AP1454,Trigger)</f>
        <v>#VALUE!</v>
      </c>
      <c r="AR1454" s="242" t="e">
        <f>_xll.qlIndexFixing($AT$1,AO1454,TRUE,_xll.ohTrigger(Trigger,Trigger1M))</f>
        <v>#VALUE!</v>
      </c>
      <c r="AS1454" s="242" t="e">
        <f>IFERROR(_xll.qlIndexFixing($AT$2,AO1454,TRUE,_xll.ohTrigger(Trigger,Trigger1M)),#N/A)</f>
        <v>#N/A</v>
      </c>
    </row>
    <row r="1455" spans="40:45" x14ac:dyDescent="0.2">
      <c r="AN1455" s="99" t="s">
        <v>83</v>
      </c>
      <c r="AO1455" s="98" t="e">
        <f>_xll.qlInterestRateIndexFixingDate($AT$1,AP1455,Trigger)</f>
        <v>#VALUE!</v>
      </c>
      <c r="AP1455" s="98">
        <f>_xll.qlCalendarAdvance(Calendar,AP1454,AN1455,"f",,Trigger)</f>
        <v>49592</v>
      </c>
      <c r="AQ1455" s="98" t="e">
        <f>_xll.qlInterestRateIndexMaturity($AT$1,AP1455,Trigger)</f>
        <v>#VALUE!</v>
      </c>
      <c r="AR1455" s="242" t="e">
        <f>_xll.qlIndexFixing($AT$1,AO1455,TRUE,_xll.ohTrigger(Trigger,Trigger1M))</f>
        <v>#VALUE!</v>
      </c>
      <c r="AS1455" s="242" t="e">
        <f>IFERROR(_xll.qlIndexFixing($AT$2,AO1455,TRUE,_xll.ohTrigger(Trigger,Trigger1M)),#N/A)</f>
        <v>#N/A</v>
      </c>
    </row>
    <row r="1456" spans="40:45" x14ac:dyDescent="0.2">
      <c r="AN1456" s="99" t="s">
        <v>83</v>
      </c>
      <c r="AO1456" s="98" t="e">
        <f>_xll.qlInterestRateIndexFixingDate($AT$1,AP1456,Trigger)</f>
        <v>#VALUE!</v>
      </c>
      <c r="AP1456" s="98">
        <f>_xll.qlCalendarAdvance(Calendar,AP1455,AN1456,"f",,Trigger)</f>
        <v>49599</v>
      </c>
      <c r="AQ1456" s="98" t="e">
        <f>_xll.qlInterestRateIndexMaturity($AT$1,AP1456,Trigger)</f>
        <v>#VALUE!</v>
      </c>
      <c r="AR1456" s="242" t="e">
        <f>_xll.qlIndexFixing($AT$1,AO1456,TRUE,_xll.ohTrigger(Trigger,Trigger1M))</f>
        <v>#VALUE!</v>
      </c>
      <c r="AS1456" s="242" t="e">
        <f>IFERROR(_xll.qlIndexFixing($AT$2,AO1456,TRUE,_xll.ohTrigger(Trigger,Trigger1M)),#N/A)</f>
        <v>#N/A</v>
      </c>
    </row>
    <row r="1457" spans="40:45" x14ac:dyDescent="0.2">
      <c r="AN1457" s="99" t="s">
        <v>83</v>
      </c>
      <c r="AO1457" s="98" t="e">
        <f>_xll.qlInterestRateIndexFixingDate($AT$1,AP1457,Trigger)</f>
        <v>#VALUE!</v>
      </c>
      <c r="AP1457" s="98">
        <f>_xll.qlCalendarAdvance(Calendar,AP1456,AN1457,"f",,Trigger)</f>
        <v>49606</v>
      </c>
      <c r="AQ1457" s="98" t="e">
        <f>_xll.qlInterestRateIndexMaturity($AT$1,AP1457,Trigger)</f>
        <v>#VALUE!</v>
      </c>
      <c r="AR1457" s="242" t="e">
        <f>_xll.qlIndexFixing($AT$1,AO1457,TRUE,_xll.ohTrigger(Trigger,Trigger1M))</f>
        <v>#VALUE!</v>
      </c>
      <c r="AS1457" s="242" t="e">
        <f>IFERROR(_xll.qlIndexFixing($AT$2,AO1457,TRUE,_xll.ohTrigger(Trigger,Trigger1M)),#N/A)</f>
        <v>#N/A</v>
      </c>
    </row>
    <row r="1458" spans="40:45" x14ac:dyDescent="0.2">
      <c r="AN1458" s="99" t="s">
        <v>83</v>
      </c>
      <c r="AO1458" s="98" t="e">
        <f>_xll.qlInterestRateIndexFixingDate($AT$1,AP1458,Trigger)</f>
        <v>#VALUE!</v>
      </c>
      <c r="AP1458" s="98">
        <f>_xll.qlCalendarAdvance(Calendar,AP1457,AN1458,"f",,Trigger)</f>
        <v>49613</v>
      </c>
      <c r="AQ1458" s="98" t="e">
        <f>_xll.qlInterestRateIndexMaturity($AT$1,AP1458,Trigger)</f>
        <v>#VALUE!</v>
      </c>
      <c r="AR1458" s="242" t="e">
        <f>_xll.qlIndexFixing($AT$1,AO1458,TRUE,_xll.ohTrigger(Trigger,Trigger1M))</f>
        <v>#VALUE!</v>
      </c>
      <c r="AS1458" s="242" t="e">
        <f>IFERROR(_xll.qlIndexFixing($AT$2,AO1458,TRUE,_xll.ohTrigger(Trigger,Trigger1M)),#N/A)</f>
        <v>#N/A</v>
      </c>
    </row>
    <row r="1459" spans="40:45" x14ac:dyDescent="0.2">
      <c r="AN1459" s="99" t="s">
        <v>83</v>
      </c>
      <c r="AO1459" s="98" t="e">
        <f>_xll.qlInterestRateIndexFixingDate($AT$1,AP1459,Trigger)</f>
        <v>#VALUE!</v>
      </c>
      <c r="AP1459" s="98">
        <f>_xll.qlCalendarAdvance(Calendar,AP1458,AN1459,"f",,Trigger)</f>
        <v>49620</v>
      </c>
      <c r="AQ1459" s="98" t="e">
        <f>_xll.qlInterestRateIndexMaturity($AT$1,AP1459,Trigger)</f>
        <v>#VALUE!</v>
      </c>
      <c r="AR1459" s="242" t="e">
        <f>_xll.qlIndexFixing($AT$1,AO1459,TRUE,_xll.ohTrigger(Trigger,Trigger1M))</f>
        <v>#VALUE!</v>
      </c>
      <c r="AS1459" s="242" t="e">
        <f>IFERROR(_xll.qlIndexFixing($AT$2,AO1459,TRUE,_xll.ohTrigger(Trigger,Trigger1M)),#N/A)</f>
        <v>#N/A</v>
      </c>
    </row>
    <row r="1460" spans="40:45" x14ac:dyDescent="0.2">
      <c r="AN1460" s="99" t="s">
        <v>83</v>
      </c>
      <c r="AO1460" s="98" t="e">
        <f>_xll.qlInterestRateIndexFixingDate($AT$1,AP1460,Trigger)</f>
        <v>#VALUE!</v>
      </c>
      <c r="AP1460" s="98">
        <f>_xll.qlCalendarAdvance(Calendar,AP1459,AN1460,"f",,Trigger)</f>
        <v>49627</v>
      </c>
      <c r="AQ1460" s="98" t="e">
        <f>_xll.qlInterestRateIndexMaturity($AT$1,AP1460,Trigger)</f>
        <v>#VALUE!</v>
      </c>
      <c r="AR1460" s="242" t="e">
        <f>_xll.qlIndexFixing($AT$1,AO1460,TRUE,_xll.ohTrigger(Trigger,Trigger1M))</f>
        <v>#VALUE!</v>
      </c>
      <c r="AS1460" s="242" t="e">
        <f>IFERROR(_xll.qlIndexFixing($AT$2,AO1460,TRUE,_xll.ohTrigger(Trigger,Trigger1M)),#N/A)</f>
        <v>#N/A</v>
      </c>
    </row>
    <row r="1461" spans="40:45" x14ac:dyDescent="0.2">
      <c r="AN1461" s="99" t="s">
        <v>83</v>
      </c>
      <c r="AO1461" s="98" t="e">
        <f>_xll.qlInterestRateIndexFixingDate($AT$1,AP1461,Trigger)</f>
        <v>#VALUE!</v>
      </c>
      <c r="AP1461" s="98">
        <f>_xll.qlCalendarAdvance(Calendar,AP1460,AN1461,"f",,Trigger)</f>
        <v>49634</v>
      </c>
      <c r="AQ1461" s="98" t="e">
        <f>_xll.qlInterestRateIndexMaturity($AT$1,AP1461,Trigger)</f>
        <v>#VALUE!</v>
      </c>
      <c r="AR1461" s="242" t="e">
        <f>_xll.qlIndexFixing($AT$1,AO1461,TRUE,_xll.ohTrigger(Trigger,Trigger1M))</f>
        <v>#VALUE!</v>
      </c>
      <c r="AS1461" s="242" t="e">
        <f>IFERROR(_xll.qlIndexFixing($AT$2,AO1461,TRUE,_xll.ohTrigger(Trigger,Trigger1M)),#N/A)</f>
        <v>#N/A</v>
      </c>
    </row>
    <row r="1462" spans="40:45" x14ac:dyDescent="0.2">
      <c r="AN1462" s="99" t="s">
        <v>83</v>
      </c>
      <c r="AO1462" s="98" t="e">
        <f>_xll.qlInterestRateIndexFixingDate($AT$1,AP1462,Trigger)</f>
        <v>#VALUE!</v>
      </c>
      <c r="AP1462" s="98">
        <f>_xll.qlCalendarAdvance(Calendar,AP1461,AN1462,"f",,Trigger)</f>
        <v>49641</v>
      </c>
      <c r="AQ1462" s="98" t="e">
        <f>_xll.qlInterestRateIndexMaturity($AT$1,AP1462,Trigger)</f>
        <v>#VALUE!</v>
      </c>
      <c r="AR1462" s="242" t="e">
        <f>_xll.qlIndexFixing($AT$1,AO1462,TRUE,_xll.ohTrigger(Trigger,Trigger1M))</f>
        <v>#VALUE!</v>
      </c>
      <c r="AS1462" s="242" t="e">
        <f>IFERROR(_xll.qlIndexFixing($AT$2,AO1462,TRUE,_xll.ohTrigger(Trigger,Trigger1M)),#N/A)</f>
        <v>#N/A</v>
      </c>
    </row>
    <row r="1463" spans="40:45" x14ac:dyDescent="0.2">
      <c r="AN1463" s="99" t="s">
        <v>83</v>
      </c>
      <c r="AO1463" s="98" t="e">
        <f>_xll.qlInterestRateIndexFixingDate($AT$1,AP1463,Trigger)</f>
        <v>#VALUE!</v>
      </c>
      <c r="AP1463" s="98">
        <f>_xll.qlCalendarAdvance(Calendar,AP1462,AN1463,"f",,Trigger)</f>
        <v>49648</v>
      </c>
      <c r="AQ1463" s="98" t="e">
        <f>_xll.qlInterestRateIndexMaturity($AT$1,AP1463,Trigger)</f>
        <v>#VALUE!</v>
      </c>
      <c r="AR1463" s="242" t="e">
        <f>_xll.qlIndexFixing($AT$1,AO1463,TRUE,_xll.ohTrigger(Trigger,Trigger1M))</f>
        <v>#VALUE!</v>
      </c>
      <c r="AS1463" s="242" t="e">
        <f>IFERROR(_xll.qlIndexFixing($AT$2,AO1463,TRUE,_xll.ohTrigger(Trigger,Trigger1M)),#N/A)</f>
        <v>#N/A</v>
      </c>
    </row>
    <row r="1464" spans="40:45" x14ac:dyDescent="0.2">
      <c r="AN1464" s="99" t="s">
        <v>83</v>
      </c>
      <c r="AO1464" s="98" t="e">
        <f>_xll.qlInterestRateIndexFixingDate($AT$1,AP1464,Trigger)</f>
        <v>#VALUE!</v>
      </c>
      <c r="AP1464" s="98">
        <f>_xll.qlCalendarAdvance(Calendar,AP1463,AN1464,"f",,Trigger)</f>
        <v>49655</v>
      </c>
      <c r="AQ1464" s="98" t="e">
        <f>_xll.qlInterestRateIndexMaturity($AT$1,AP1464,Trigger)</f>
        <v>#VALUE!</v>
      </c>
      <c r="AR1464" s="242" t="e">
        <f>_xll.qlIndexFixing($AT$1,AO1464,TRUE,_xll.ohTrigger(Trigger,Trigger1M))</f>
        <v>#VALUE!</v>
      </c>
      <c r="AS1464" s="242" t="e">
        <f>IFERROR(_xll.qlIndexFixing($AT$2,AO1464,TRUE,_xll.ohTrigger(Trigger,Trigger1M)),#N/A)</f>
        <v>#N/A</v>
      </c>
    </row>
    <row r="1465" spans="40:45" x14ac:dyDescent="0.2">
      <c r="AN1465" s="99" t="s">
        <v>83</v>
      </c>
      <c r="AO1465" s="98" t="e">
        <f>_xll.qlInterestRateIndexFixingDate($AT$1,AP1465,Trigger)</f>
        <v>#VALUE!</v>
      </c>
      <c r="AP1465" s="98">
        <f>_xll.qlCalendarAdvance(Calendar,AP1464,AN1465,"f",,Trigger)</f>
        <v>49662</v>
      </c>
      <c r="AQ1465" s="98" t="e">
        <f>_xll.qlInterestRateIndexMaturity($AT$1,AP1465,Trigger)</f>
        <v>#VALUE!</v>
      </c>
      <c r="AR1465" s="242" t="e">
        <f>_xll.qlIndexFixing($AT$1,AO1465,TRUE,_xll.ohTrigger(Trigger,Trigger1M))</f>
        <v>#VALUE!</v>
      </c>
      <c r="AS1465" s="242" t="e">
        <f>IFERROR(_xll.qlIndexFixing($AT$2,AO1465,TRUE,_xll.ohTrigger(Trigger,Trigger1M)),#N/A)</f>
        <v>#N/A</v>
      </c>
    </row>
    <row r="1466" spans="40:45" x14ac:dyDescent="0.2">
      <c r="AN1466" s="99" t="s">
        <v>83</v>
      </c>
      <c r="AO1466" s="98" t="e">
        <f>_xll.qlInterestRateIndexFixingDate($AT$1,AP1466,Trigger)</f>
        <v>#VALUE!</v>
      </c>
      <c r="AP1466" s="98">
        <f>_xll.qlCalendarAdvance(Calendar,AP1465,AN1466,"f",,Trigger)</f>
        <v>49670</v>
      </c>
      <c r="AQ1466" s="98" t="e">
        <f>_xll.qlInterestRateIndexMaturity($AT$1,AP1466,Trigger)</f>
        <v>#VALUE!</v>
      </c>
      <c r="AR1466" s="242" t="e">
        <f>_xll.qlIndexFixing($AT$1,AO1466,TRUE,_xll.ohTrigger(Trigger,Trigger1M))</f>
        <v>#VALUE!</v>
      </c>
      <c r="AS1466" s="242" t="e">
        <f>IFERROR(_xll.qlIndexFixing($AT$2,AO1466,TRUE,_xll.ohTrigger(Trigger,Trigger1M)),#N/A)</f>
        <v>#N/A</v>
      </c>
    </row>
    <row r="1467" spans="40:45" x14ac:dyDescent="0.2">
      <c r="AN1467" s="99" t="s">
        <v>83</v>
      </c>
      <c r="AO1467" s="98" t="e">
        <f>_xll.qlInterestRateIndexFixingDate($AT$1,AP1467,Trigger)</f>
        <v>#VALUE!</v>
      </c>
      <c r="AP1467" s="98">
        <f>_xll.qlCalendarAdvance(Calendar,AP1466,AN1467,"f",,Trigger)</f>
        <v>49677</v>
      </c>
      <c r="AQ1467" s="98" t="e">
        <f>_xll.qlInterestRateIndexMaturity($AT$1,AP1467,Trigger)</f>
        <v>#VALUE!</v>
      </c>
      <c r="AR1467" s="242" t="e">
        <f>_xll.qlIndexFixing($AT$1,AO1467,TRUE,_xll.ohTrigger(Trigger,Trigger1M))</f>
        <v>#VALUE!</v>
      </c>
      <c r="AS1467" s="242" t="e">
        <f>IFERROR(_xll.qlIndexFixing($AT$2,AO1467,TRUE,_xll.ohTrigger(Trigger,Trigger1M)),#N/A)</f>
        <v>#N/A</v>
      </c>
    </row>
    <row r="1468" spans="40:45" x14ac:dyDescent="0.2">
      <c r="AN1468" s="99" t="s">
        <v>83</v>
      </c>
      <c r="AO1468" s="98" t="e">
        <f>_xll.qlInterestRateIndexFixingDate($AT$1,AP1468,Trigger)</f>
        <v>#VALUE!</v>
      </c>
      <c r="AP1468" s="98">
        <f>_xll.qlCalendarAdvance(Calendar,AP1467,AN1468,"f",,Trigger)</f>
        <v>49684</v>
      </c>
      <c r="AQ1468" s="98" t="e">
        <f>_xll.qlInterestRateIndexMaturity($AT$1,AP1468,Trigger)</f>
        <v>#VALUE!</v>
      </c>
      <c r="AR1468" s="242" t="e">
        <f>_xll.qlIndexFixing($AT$1,AO1468,TRUE,_xll.ohTrigger(Trigger,Trigger1M))</f>
        <v>#VALUE!</v>
      </c>
      <c r="AS1468" s="242" t="e">
        <f>IFERROR(_xll.qlIndexFixing($AT$2,AO1468,TRUE,_xll.ohTrigger(Trigger,Trigger1M)),#N/A)</f>
        <v>#N/A</v>
      </c>
    </row>
    <row r="1469" spans="40:45" x14ac:dyDescent="0.2">
      <c r="AN1469" s="99" t="s">
        <v>83</v>
      </c>
      <c r="AO1469" s="98" t="e">
        <f>_xll.qlInterestRateIndexFixingDate($AT$1,AP1469,Trigger)</f>
        <v>#VALUE!</v>
      </c>
      <c r="AP1469" s="98">
        <f>_xll.qlCalendarAdvance(Calendar,AP1468,AN1469,"f",,Trigger)</f>
        <v>49691</v>
      </c>
      <c r="AQ1469" s="98" t="e">
        <f>_xll.qlInterestRateIndexMaturity($AT$1,AP1469,Trigger)</f>
        <v>#VALUE!</v>
      </c>
      <c r="AR1469" s="242" t="e">
        <f>_xll.qlIndexFixing($AT$1,AO1469,TRUE,_xll.ohTrigger(Trigger,Trigger1M))</f>
        <v>#VALUE!</v>
      </c>
      <c r="AS1469" s="242" t="e">
        <f>IFERROR(_xll.qlIndexFixing($AT$2,AO1469,TRUE,_xll.ohTrigger(Trigger,Trigger1M)),#N/A)</f>
        <v>#N/A</v>
      </c>
    </row>
    <row r="1470" spans="40:45" x14ac:dyDescent="0.2">
      <c r="AN1470" s="99" t="s">
        <v>83</v>
      </c>
      <c r="AO1470" s="98" t="e">
        <f>_xll.qlInterestRateIndexFixingDate($AT$1,AP1470,Trigger)</f>
        <v>#VALUE!</v>
      </c>
      <c r="AP1470" s="98">
        <f>_xll.qlCalendarAdvance(Calendar,AP1469,AN1470,"f",,Trigger)</f>
        <v>49698</v>
      </c>
      <c r="AQ1470" s="98" t="e">
        <f>_xll.qlInterestRateIndexMaturity($AT$1,AP1470,Trigger)</f>
        <v>#VALUE!</v>
      </c>
      <c r="AR1470" s="242" t="e">
        <f>_xll.qlIndexFixing($AT$1,AO1470,TRUE,_xll.ohTrigger(Trigger,Trigger1M))</f>
        <v>#VALUE!</v>
      </c>
      <c r="AS1470" s="242" t="e">
        <f>IFERROR(_xll.qlIndexFixing($AT$2,AO1470,TRUE,_xll.ohTrigger(Trigger,Trigger1M)),#N/A)</f>
        <v>#N/A</v>
      </c>
    </row>
    <row r="1471" spans="40:45" x14ac:dyDescent="0.2">
      <c r="AN1471" s="99" t="s">
        <v>83</v>
      </c>
      <c r="AO1471" s="98" t="e">
        <f>_xll.qlInterestRateIndexFixingDate($AT$1,AP1471,Trigger)</f>
        <v>#VALUE!</v>
      </c>
      <c r="AP1471" s="98">
        <f>_xll.qlCalendarAdvance(Calendar,AP1470,AN1471,"f",,Trigger)</f>
        <v>49705</v>
      </c>
      <c r="AQ1471" s="98" t="e">
        <f>_xll.qlInterestRateIndexMaturity($AT$1,AP1471,Trigger)</f>
        <v>#VALUE!</v>
      </c>
      <c r="AR1471" s="242" t="e">
        <f>_xll.qlIndexFixing($AT$1,AO1471,TRUE,_xll.ohTrigger(Trigger,Trigger1M))</f>
        <v>#VALUE!</v>
      </c>
      <c r="AS1471" s="242" t="e">
        <f>IFERROR(_xll.qlIndexFixing($AT$2,AO1471,TRUE,_xll.ohTrigger(Trigger,Trigger1M)),#N/A)</f>
        <v>#N/A</v>
      </c>
    </row>
    <row r="1472" spans="40:45" x14ac:dyDescent="0.2">
      <c r="AN1472" s="99" t="s">
        <v>83</v>
      </c>
      <c r="AO1472" s="98" t="e">
        <f>_xll.qlInterestRateIndexFixingDate($AT$1,AP1472,Trigger)</f>
        <v>#VALUE!</v>
      </c>
      <c r="AP1472" s="98">
        <f>_xll.qlCalendarAdvance(Calendar,AP1471,AN1472,"f",,Trigger)</f>
        <v>49712</v>
      </c>
      <c r="AQ1472" s="98" t="e">
        <f>_xll.qlInterestRateIndexMaturity($AT$1,AP1472,Trigger)</f>
        <v>#VALUE!</v>
      </c>
      <c r="AR1472" s="242" t="e">
        <f>_xll.qlIndexFixing($AT$1,AO1472,TRUE,_xll.ohTrigger(Trigger,Trigger1M))</f>
        <v>#VALUE!</v>
      </c>
      <c r="AS1472" s="242" t="e">
        <f>IFERROR(_xll.qlIndexFixing($AT$2,AO1472,TRUE,_xll.ohTrigger(Trigger,Trigger1M)),#N/A)</f>
        <v>#N/A</v>
      </c>
    </row>
    <row r="1473" spans="40:45" x14ac:dyDescent="0.2">
      <c r="AN1473" s="99" t="s">
        <v>83</v>
      </c>
      <c r="AO1473" s="98" t="e">
        <f>_xll.qlInterestRateIndexFixingDate($AT$1,AP1473,Trigger)</f>
        <v>#VALUE!</v>
      </c>
      <c r="AP1473" s="98">
        <f>_xll.qlCalendarAdvance(Calendar,AP1472,AN1473,"f",,Trigger)</f>
        <v>49719</v>
      </c>
      <c r="AQ1473" s="98" t="e">
        <f>_xll.qlInterestRateIndexMaturity($AT$1,AP1473,Trigger)</f>
        <v>#VALUE!</v>
      </c>
      <c r="AR1473" s="242" t="e">
        <f>_xll.qlIndexFixing($AT$1,AO1473,TRUE,_xll.ohTrigger(Trigger,Trigger1M))</f>
        <v>#VALUE!</v>
      </c>
      <c r="AS1473" s="242" t="e">
        <f>IFERROR(_xll.qlIndexFixing($AT$2,AO1473,TRUE,_xll.ohTrigger(Trigger,Trigger1M)),#N/A)</f>
        <v>#N/A</v>
      </c>
    </row>
    <row r="1474" spans="40:45" x14ac:dyDescent="0.2">
      <c r="AN1474" s="99" t="s">
        <v>83</v>
      </c>
      <c r="AO1474" s="98" t="e">
        <f>_xll.qlInterestRateIndexFixingDate($AT$1,AP1474,Trigger)</f>
        <v>#VALUE!</v>
      </c>
      <c r="AP1474" s="98">
        <f>_xll.qlCalendarAdvance(Calendar,AP1473,AN1474,"f",,Trigger)</f>
        <v>49726</v>
      </c>
      <c r="AQ1474" s="98" t="e">
        <f>_xll.qlInterestRateIndexMaturity($AT$1,AP1474,Trigger)</f>
        <v>#VALUE!</v>
      </c>
      <c r="AR1474" s="242" t="e">
        <f>_xll.qlIndexFixing($AT$1,AO1474,TRUE,_xll.ohTrigger(Trigger,Trigger1M))</f>
        <v>#VALUE!</v>
      </c>
      <c r="AS1474" s="242" t="e">
        <f>IFERROR(_xll.qlIndexFixing($AT$2,AO1474,TRUE,_xll.ohTrigger(Trigger,Trigger1M)),#N/A)</f>
        <v>#N/A</v>
      </c>
    </row>
    <row r="1475" spans="40:45" x14ac:dyDescent="0.2">
      <c r="AN1475" s="99" t="s">
        <v>83</v>
      </c>
      <c r="AO1475" s="98" t="e">
        <f>_xll.qlInterestRateIndexFixingDate($AT$1,AP1475,Trigger)</f>
        <v>#VALUE!</v>
      </c>
      <c r="AP1475" s="98">
        <f>_xll.qlCalendarAdvance(Calendar,AP1474,AN1475,"f",,Trigger)</f>
        <v>49733</v>
      </c>
      <c r="AQ1475" s="98" t="e">
        <f>_xll.qlInterestRateIndexMaturity($AT$1,AP1475,Trigger)</f>
        <v>#VALUE!</v>
      </c>
      <c r="AR1475" s="242" t="e">
        <f>_xll.qlIndexFixing($AT$1,AO1475,TRUE,_xll.ohTrigger(Trigger,Trigger1M))</f>
        <v>#VALUE!</v>
      </c>
      <c r="AS1475" s="242" t="e">
        <f>IFERROR(_xll.qlIndexFixing($AT$2,AO1475,TRUE,_xll.ohTrigger(Trigger,Trigger1M)),#N/A)</f>
        <v>#N/A</v>
      </c>
    </row>
    <row r="1476" spans="40:45" x14ac:dyDescent="0.2">
      <c r="AN1476" s="99" t="s">
        <v>83</v>
      </c>
      <c r="AO1476" s="98" t="e">
        <f>_xll.qlInterestRateIndexFixingDate($AT$1,AP1476,Trigger)</f>
        <v>#VALUE!</v>
      </c>
      <c r="AP1476" s="98">
        <f>_xll.qlCalendarAdvance(Calendar,AP1475,AN1476,"f",,Trigger)</f>
        <v>49740</v>
      </c>
      <c r="AQ1476" s="98" t="e">
        <f>_xll.qlInterestRateIndexMaturity($AT$1,AP1476,Trigger)</f>
        <v>#VALUE!</v>
      </c>
      <c r="AR1476" s="242" t="e">
        <f>_xll.qlIndexFixing($AT$1,AO1476,TRUE,_xll.ohTrigger(Trigger,Trigger1M))</f>
        <v>#VALUE!</v>
      </c>
      <c r="AS1476" s="242" t="e">
        <f>IFERROR(_xll.qlIndexFixing($AT$2,AO1476,TRUE,_xll.ohTrigger(Trigger,Trigger1M)),#N/A)</f>
        <v>#N/A</v>
      </c>
    </row>
    <row r="1477" spans="40:45" x14ac:dyDescent="0.2">
      <c r="AN1477" s="99" t="s">
        <v>83</v>
      </c>
      <c r="AO1477" s="98" t="e">
        <f>_xll.qlInterestRateIndexFixingDate($AT$1,AP1477,Trigger)</f>
        <v>#VALUE!</v>
      </c>
      <c r="AP1477" s="98">
        <f>_xll.qlCalendarAdvance(Calendar,AP1476,AN1477,"f",,Trigger)</f>
        <v>49747</v>
      </c>
      <c r="AQ1477" s="98" t="e">
        <f>_xll.qlInterestRateIndexMaturity($AT$1,AP1477,Trigger)</f>
        <v>#VALUE!</v>
      </c>
      <c r="AR1477" s="242" t="e">
        <f>_xll.qlIndexFixing($AT$1,AO1477,TRUE,_xll.ohTrigger(Trigger,Trigger1M))</f>
        <v>#VALUE!</v>
      </c>
      <c r="AS1477" s="242" t="e">
        <f>IFERROR(_xll.qlIndexFixing($AT$2,AO1477,TRUE,_xll.ohTrigger(Trigger,Trigger1M)),#N/A)</f>
        <v>#N/A</v>
      </c>
    </row>
    <row r="1478" spans="40:45" x14ac:dyDescent="0.2">
      <c r="AN1478" s="99" t="s">
        <v>83</v>
      </c>
      <c r="AO1478" s="98" t="e">
        <f>_xll.qlInterestRateIndexFixingDate($AT$1,AP1478,Trigger)</f>
        <v>#VALUE!</v>
      </c>
      <c r="AP1478" s="98">
        <f>_xll.qlCalendarAdvance(Calendar,AP1477,AN1478,"f",,Trigger)</f>
        <v>49754</v>
      </c>
      <c r="AQ1478" s="98" t="e">
        <f>_xll.qlInterestRateIndexMaturity($AT$1,AP1478,Trigger)</f>
        <v>#VALUE!</v>
      </c>
      <c r="AR1478" s="242" t="e">
        <f>_xll.qlIndexFixing($AT$1,AO1478,TRUE,_xll.ohTrigger(Trigger,Trigger1M))</f>
        <v>#VALUE!</v>
      </c>
      <c r="AS1478" s="242" t="e">
        <f>IFERROR(_xll.qlIndexFixing($AT$2,AO1478,TRUE,_xll.ohTrigger(Trigger,Trigger1M)),#N/A)</f>
        <v>#N/A</v>
      </c>
    </row>
    <row r="1479" spans="40:45" x14ac:dyDescent="0.2">
      <c r="AN1479" s="99" t="s">
        <v>83</v>
      </c>
      <c r="AO1479" s="98" t="e">
        <f>_xll.qlInterestRateIndexFixingDate($AT$1,AP1479,Trigger)</f>
        <v>#VALUE!</v>
      </c>
      <c r="AP1479" s="98">
        <f>_xll.qlCalendarAdvance(Calendar,AP1478,AN1479,"f",,Trigger)</f>
        <v>49761</v>
      </c>
      <c r="AQ1479" s="98" t="e">
        <f>_xll.qlInterestRateIndexMaturity($AT$1,AP1479,Trigger)</f>
        <v>#VALUE!</v>
      </c>
      <c r="AR1479" s="242" t="e">
        <f>_xll.qlIndexFixing($AT$1,AO1479,TRUE,_xll.ohTrigger(Trigger,Trigger1M))</f>
        <v>#VALUE!</v>
      </c>
      <c r="AS1479" s="242" t="e">
        <f>IFERROR(_xll.qlIndexFixing($AT$2,AO1479,TRUE,_xll.ohTrigger(Trigger,Trigger1M)),#N/A)</f>
        <v>#N/A</v>
      </c>
    </row>
    <row r="1480" spans="40:45" x14ac:dyDescent="0.2">
      <c r="AN1480" s="99" t="s">
        <v>83</v>
      </c>
      <c r="AO1480" s="98" t="e">
        <f>_xll.qlInterestRateIndexFixingDate($AT$1,AP1480,Trigger)</f>
        <v>#VALUE!</v>
      </c>
      <c r="AP1480" s="98">
        <f>_xll.qlCalendarAdvance(Calendar,AP1479,AN1480,"f",,Trigger)</f>
        <v>49768</v>
      </c>
      <c r="AQ1480" s="98" t="e">
        <f>_xll.qlInterestRateIndexMaturity($AT$1,AP1480,Trigger)</f>
        <v>#VALUE!</v>
      </c>
      <c r="AR1480" s="242" t="e">
        <f>_xll.qlIndexFixing($AT$1,AO1480,TRUE,_xll.ohTrigger(Trigger,Trigger1M))</f>
        <v>#VALUE!</v>
      </c>
      <c r="AS1480" s="242" t="e">
        <f>IFERROR(_xll.qlIndexFixing($AT$2,AO1480,TRUE,_xll.ohTrigger(Trigger,Trigger1M)),#N/A)</f>
        <v>#N/A</v>
      </c>
    </row>
    <row r="1481" spans="40:45" x14ac:dyDescent="0.2">
      <c r="AN1481" s="99" t="s">
        <v>83</v>
      </c>
      <c r="AO1481" s="98" t="e">
        <f>_xll.qlInterestRateIndexFixingDate($AT$1,AP1481,Trigger)</f>
        <v>#VALUE!</v>
      </c>
      <c r="AP1481" s="98">
        <f>_xll.qlCalendarAdvance(Calendar,AP1480,AN1481,"f",,Trigger)</f>
        <v>49775</v>
      </c>
      <c r="AQ1481" s="98" t="e">
        <f>_xll.qlInterestRateIndexMaturity($AT$1,AP1481,Trigger)</f>
        <v>#VALUE!</v>
      </c>
      <c r="AR1481" s="242" t="e">
        <f>_xll.qlIndexFixing($AT$1,AO1481,TRUE,_xll.ohTrigger(Trigger,Trigger1M))</f>
        <v>#VALUE!</v>
      </c>
      <c r="AS1481" s="242" t="e">
        <f>IFERROR(_xll.qlIndexFixing($AT$2,AO1481,TRUE,_xll.ohTrigger(Trigger,Trigger1M)),#N/A)</f>
        <v>#N/A</v>
      </c>
    </row>
    <row r="1482" spans="40:45" x14ac:dyDescent="0.2">
      <c r="AN1482" s="99" t="s">
        <v>83</v>
      </c>
      <c r="AO1482" s="98" t="e">
        <f>_xll.qlInterestRateIndexFixingDate($AT$1,AP1482,Trigger)</f>
        <v>#VALUE!</v>
      </c>
      <c r="AP1482" s="98">
        <f>_xll.qlCalendarAdvance(Calendar,AP1481,AN1482,"f",,Trigger)</f>
        <v>49782</v>
      </c>
      <c r="AQ1482" s="98" t="e">
        <f>_xll.qlInterestRateIndexMaturity($AT$1,AP1482,Trigger)</f>
        <v>#VALUE!</v>
      </c>
      <c r="AR1482" s="242" t="e">
        <f>_xll.qlIndexFixing($AT$1,AO1482,TRUE,_xll.ohTrigger(Trigger,Trigger1M))</f>
        <v>#VALUE!</v>
      </c>
      <c r="AS1482" s="242" t="e">
        <f>IFERROR(_xll.qlIndexFixing($AT$2,AO1482,TRUE,_xll.ohTrigger(Trigger,Trigger1M)),#N/A)</f>
        <v>#N/A</v>
      </c>
    </row>
    <row r="1483" spans="40:45" x14ac:dyDescent="0.2">
      <c r="AN1483" s="99" t="s">
        <v>83</v>
      </c>
      <c r="AO1483" s="98" t="e">
        <f>_xll.qlInterestRateIndexFixingDate($AT$1,AP1483,Trigger)</f>
        <v>#VALUE!</v>
      </c>
      <c r="AP1483" s="98">
        <f>_xll.qlCalendarAdvance(Calendar,AP1482,AN1483,"f",,Trigger)</f>
        <v>49789</v>
      </c>
      <c r="AQ1483" s="98" t="e">
        <f>_xll.qlInterestRateIndexMaturity($AT$1,AP1483,Trigger)</f>
        <v>#VALUE!</v>
      </c>
      <c r="AR1483" s="242" t="e">
        <f>_xll.qlIndexFixing($AT$1,AO1483,TRUE,_xll.ohTrigger(Trigger,Trigger1M))</f>
        <v>#VALUE!</v>
      </c>
      <c r="AS1483" s="242" t="e">
        <f>IFERROR(_xll.qlIndexFixing($AT$2,AO1483,TRUE,_xll.ohTrigger(Trigger,Trigger1M)),#N/A)</f>
        <v>#N/A</v>
      </c>
    </row>
    <row r="1484" spans="40:45" x14ac:dyDescent="0.2">
      <c r="AN1484" s="99" t="s">
        <v>83</v>
      </c>
      <c r="AO1484" s="98" t="e">
        <f>_xll.qlInterestRateIndexFixingDate($AT$1,AP1484,Trigger)</f>
        <v>#VALUE!</v>
      </c>
      <c r="AP1484" s="98">
        <f>_xll.qlCalendarAdvance(Calendar,AP1483,AN1484,"f",,Trigger)</f>
        <v>49797</v>
      </c>
      <c r="AQ1484" s="98" t="e">
        <f>_xll.qlInterestRateIndexMaturity($AT$1,AP1484,Trigger)</f>
        <v>#VALUE!</v>
      </c>
      <c r="AR1484" s="242" t="e">
        <f>_xll.qlIndexFixing($AT$1,AO1484,TRUE,_xll.ohTrigger(Trigger,Trigger1M))</f>
        <v>#VALUE!</v>
      </c>
      <c r="AS1484" s="242" t="e">
        <f>IFERROR(_xll.qlIndexFixing($AT$2,AO1484,TRUE,_xll.ohTrigger(Trigger,Trigger1M)),#N/A)</f>
        <v>#N/A</v>
      </c>
    </row>
    <row r="1485" spans="40:45" x14ac:dyDescent="0.2">
      <c r="AN1485" s="99" t="s">
        <v>83</v>
      </c>
      <c r="AO1485" s="98" t="e">
        <f>_xll.qlInterestRateIndexFixingDate($AT$1,AP1485,Trigger)</f>
        <v>#VALUE!</v>
      </c>
      <c r="AP1485" s="98">
        <f>_xll.qlCalendarAdvance(Calendar,AP1484,AN1485,"f",,Trigger)</f>
        <v>49804</v>
      </c>
      <c r="AQ1485" s="98" t="e">
        <f>_xll.qlInterestRateIndexMaturity($AT$1,AP1485,Trigger)</f>
        <v>#VALUE!</v>
      </c>
      <c r="AR1485" s="242" t="e">
        <f>_xll.qlIndexFixing($AT$1,AO1485,TRUE,_xll.ohTrigger(Trigger,Trigger1M))</f>
        <v>#VALUE!</v>
      </c>
      <c r="AS1485" s="242" t="e">
        <f>IFERROR(_xll.qlIndexFixing($AT$2,AO1485,TRUE,_xll.ohTrigger(Trigger,Trigger1M)),#N/A)</f>
        <v>#N/A</v>
      </c>
    </row>
    <row r="1486" spans="40:45" x14ac:dyDescent="0.2">
      <c r="AN1486" s="99" t="s">
        <v>83</v>
      </c>
      <c r="AO1486" s="98" t="e">
        <f>_xll.qlInterestRateIndexFixingDate($AT$1,AP1486,Trigger)</f>
        <v>#VALUE!</v>
      </c>
      <c r="AP1486" s="98">
        <f>_xll.qlCalendarAdvance(Calendar,AP1485,AN1486,"f",,Trigger)</f>
        <v>49811</v>
      </c>
      <c r="AQ1486" s="98" t="e">
        <f>_xll.qlInterestRateIndexMaturity($AT$1,AP1486,Trigger)</f>
        <v>#VALUE!</v>
      </c>
      <c r="AR1486" s="242" t="e">
        <f>_xll.qlIndexFixing($AT$1,AO1486,TRUE,_xll.ohTrigger(Trigger,Trigger1M))</f>
        <v>#VALUE!</v>
      </c>
      <c r="AS1486" s="242" t="e">
        <f>IFERROR(_xll.qlIndexFixing($AT$2,AO1486,TRUE,_xll.ohTrigger(Trigger,Trigger1M)),#N/A)</f>
        <v>#N/A</v>
      </c>
    </row>
    <row r="1487" spans="40:45" x14ac:dyDescent="0.2">
      <c r="AN1487" s="99" t="s">
        <v>83</v>
      </c>
      <c r="AO1487" s="98" t="e">
        <f>_xll.qlInterestRateIndexFixingDate($AT$1,AP1487,Trigger)</f>
        <v>#VALUE!</v>
      </c>
      <c r="AP1487" s="98">
        <f>_xll.qlCalendarAdvance(Calendar,AP1486,AN1487,"f",,Trigger)</f>
        <v>49818</v>
      </c>
      <c r="AQ1487" s="98" t="e">
        <f>_xll.qlInterestRateIndexMaturity($AT$1,AP1487,Trigger)</f>
        <v>#VALUE!</v>
      </c>
      <c r="AR1487" s="242" t="e">
        <f>_xll.qlIndexFixing($AT$1,AO1487,TRUE,_xll.ohTrigger(Trigger,Trigger1M))</f>
        <v>#VALUE!</v>
      </c>
      <c r="AS1487" s="242" t="e">
        <f>IFERROR(_xll.qlIndexFixing($AT$2,AO1487,TRUE,_xll.ohTrigger(Trigger,Trigger1M)),#N/A)</f>
        <v>#N/A</v>
      </c>
    </row>
    <row r="1488" spans="40:45" x14ac:dyDescent="0.2">
      <c r="AN1488" s="99" t="s">
        <v>83</v>
      </c>
      <c r="AO1488" s="98" t="e">
        <f>_xll.qlInterestRateIndexFixingDate($AT$1,AP1488,Trigger)</f>
        <v>#VALUE!</v>
      </c>
      <c r="AP1488" s="98">
        <f>_xll.qlCalendarAdvance(Calendar,AP1487,AN1488,"f",,Trigger)</f>
        <v>49825</v>
      </c>
      <c r="AQ1488" s="98" t="e">
        <f>_xll.qlInterestRateIndexMaturity($AT$1,AP1488,Trigger)</f>
        <v>#VALUE!</v>
      </c>
      <c r="AR1488" s="242" t="e">
        <f>_xll.qlIndexFixing($AT$1,AO1488,TRUE,_xll.ohTrigger(Trigger,Trigger1M))</f>
        <v>#VALUE!</v>
      </c>
      <c r="AS1488" s="242" t="e">
        <f>IFERROR(_xll.qlIndexFixing($AT$2,AO1488,TRUE,_xll.ohTrigger(Trigger,Trigger1M)),#N/A)</f>
        <v>#N/A</v>
      </c>
    </row>
    <row r="1489" spans="40:45" x14ac:dyDescent="0.2">
      <c r="AN1489" s="99" t="s">
        <v>83</v>
      </c>
      <c r="AO1489" s="98" t="e">
        <f>_xll.qlInterestRateIndexFixingDate($AT$1,AP1489,Trigger)</f>
        <v>#VALUE!</v>
      </c>
      <c r="AP1489" s="98">
        <f>_xll.qlCalendarAdvance(Calendar,AP1488,AN1489,"f",,Trigger)</f>
        <v>49832</v>
      </c>
      <c r="AQ1489" s="98" t="e">
        <f>_xll.qlInterestRateIndexMaturity($AT$1,AP1489,Trigger)</f>
        <v>#VALUE!</v>
      </c>
      <c r="AR1489" s="242" t="e">
        <f>_xll.qlIndexFixing($AT$1,AO1489,TRUE,_xll.ohTrigger(Trigger,Trigger1M))</f>
        <v>#VALUE!</v>
      </c>
      <c r="AS1489" s="242" t="e">
        <f>IFERROR(_xll.qlIndexFixing($AT$2,AO1489,TRUE,_xll.ohTrigger(Trigger,Trigger1M)),#N/A)</f>
        <v>#N/A</v>
      </c>
    </row>
    <row r="1490" spans="40:45" x14ac:dyDescent="0.2">
      <c r="AN1490" s="99" t="s">
        <v>83</v>
      </c>
      <c r="AO1490" s="98" t="e">
        <f>_xll.qlInterestRateIndexFixingDate($AT$1,AP1490,Trigger)</f>
        <v>#VALUE!</v>
      </c>
      <c r="AP1490" s="98">
        <f>_xll.qlCalendarAdvance(Calendar,AP1489,AN1490,"f",,Trigger)</f>
        <v>49839</v>
      </c>
      <c r="AQ1490" s="98" t="e">
        <f>_xll.qlInterestRateIndexMaturity($AT$1,AP1490,Trigger)</f>
        <v>#VALUE!</v>
      </c>
      <c r="AR1490" s="242" t="e">
        <f>_xll.qlIndexFixing($AT$1,AO1490,TRUE,_xll.ohTrigger(Trigger,Trigger1M))</f>
        <v>#VALUE!</v>
      </c>
      <c r="AS1490" s="242" t="e">
        <f>IFERROR(_xll.qlIndexFixing($AT$2,AO1490,TRUE,_xll.ohTrigger(Trigger,Trigger1M)),#N/A)</f>
        <v>#N/A</v>
      </c>
    </row>
    <row r="1491" spans="40:45" x14ac:dyDescent="0.2">
      <c r="AN1491" s="99" t="s">
        <v>83</v>
      </c>
      <c r="AO1491" s="98" t="e">
        <f>_xll.qlInterestRateIndexFixingDate($AT$1,AP1491,Trigger)</f>
        <v>#VALUE!</v>
      </c>
      <c r="AP1491" s="98">
        <f>_xll.qlCalendarAdvance(Calendar,AP1490,AN1491,"f",,Trigger)</f>
        <v>49846</v>
      </c>
      <c r="AQ1491" s="98" t="e">
        <f>_xll.qlInterestRateIndexMaturity($AT$1,AP1491,Trigger)</f>
        <v>#VALUE!</v>
      </c>
      <c r="AR1491" s="242" t="e">
        <f>_xll.qlIndexFixing($AT$1,AO1491,TRUE,_xll.ohTrigger(Trigger,Trigger1M))</f>
        <v>#VALUE!</v>
      </c>
      <c r="AS1491" s="242" t="e">
        <f>IFERROR(_xll.qlIndexFixing($AT$2,AO1491,TRUE,_xll.ohTrigger(Trigger,Trigger1M)),#N/A)</f>
        <v>#N/A</v>
      </c>
    </row>
    <row r="1492" spans="40:45" x14ac:dyDescent="0.2">
      <c r="AN1492" s="99" t="s">
        <v>83</v>
      </c>
      <c r="AO1492" s="98" t="e">
        <f>_xll.qlInterestRateIndexFixingDate($AT$1,AP1492,Trigger)</f>
        <v>#VALUE!</v>
      </c>
      <c r="AP1492" s="98">
        <f>_xll.qlCalendarAdvance(Calendar,AP1491,AN1492,"f",,Trigger)</f>
        <v>49853</v>
      </c>
      <c r="AQ1492" s="98" t="e">
        <f>_xll.qlInterestRateIndexMaturity($AT$1,AP1492,Trigger)</f>
        <v>#VALUE!</v>
      </c>
      <c r="AR1492" s="242" t="e">
        <f>_xll.qlIndexFixing($AT$1,AO1492,TRUE,_xll.ohTrigger(Trigger,Trigger1M))</f>
        <v>#VALUE!</v>
      </c>
      <c r="AS1492" s="242" t="e">
        <f>IFERROR(_xll.qlIndexFixing($AT$2,AO1492,TRUE,_xll.ohTrigger(Trigger,Trigger1M)),#N/A)</f>
        <v>#N/A</v>
      </c>
    </row>
    <row r="1493" spans="40:45" x14ac:dyDescent="0.2">
      <c r="AN1493" s="99" t="s">
        <v>83</v>
      </c>
      <c r="AO1493" s="98" t="e">
        <f>_xll.qlInterestRateIndexFixingDate($AT$1,AP1493,Trigger)</f>
        <v>#VALUE!</v>
      </c>
      <c r="AP1493" s="98">
        <f>_xll.qlCalendarAdvance(Calendar,AP1492,AN1493,"f",,Trigger)</f>
        <v>49860</v>
      </c>
      <c r="AQ1493" s="98" t="e">
        <f>_xll.qlInterestRateIndexMaturity($AT$1,AP1493,Trigger)</f>
        <v>#VALUE!</v>
      </c>
      <c r="AR1493" s="242" t="e">
        <f>_xll.qlIndexFixing($AT$1,AO1493,TRUE,_xll.ohTrigger(Trigger,Trigger1M))</f>
        <v>#VALUE!</v>
      </c>
      <c r="AS1493" s="242" t="e">
        <f>IFERROR(_xll.qlIndexFixing($AT$2,AO1493,TRUE,_xll.ohTrigger(Trigger,Trigger1M)),#N/A)</f>
        <v>#N/A</v>
      </c>
    </row>
    <row r="1494" spans="40:45" x14ac:dyDescent="0.2">
      <c r="AN1494" s="99" t="s">
        <v>83</v>
      </c>
      <c r="AO1494" s="98" t="e">
        <f>_xll.qlInterestRateIndexFixingDate($AT$1,AP1494,Trigger)</f>
        <v>#VALUE!</v>
      </c>
      <c r="AP1494" s="98">
        <f>_xll.qlCalendarAdvance(Calendar,AP1493,AN1494,"f",,Trigger)</f>
        <v>49867</v>
      </c>
      <c r="AQ1494" s="98" t="e">
        <f>_xll.qlInterestRateIndexMaturity($AT$1,AP1494,Trigger)</f>
        <v>#VALUE!</v>
      </c>
      <c r="AR1494" s="242" t="e">
        <f>_xll.qlIndexFixing($AT$1,AO1494,TRUE,_xll.ohTrigger(Trigger,Trigger1M))</f>
        <v>#VALUE!</v>
      </c>
      <c r="AS1494" s="242" t="e">
        <f>IFERROR(_xll.qlIndexFixing($AT$2,AO1494,TRUE,_xll.ohTrigger(Trigger,Trigger1M)),#N/A)</f>
        <v>#N/A</v>
      </c>
    </row>
    <row r="1495" spans="40:45" x14ac:dyDescent="0.2">
      <c r="AN1495" s="99" t="s">
        <v>83</v>
      </c>
      <c r="AO1495" s="98" t="e">
        <f>_xll.qlInterestRateIndexFixingDate($AT$1,AP1495,Trigger)</f>
        <v>#VALUE!</v>
      </c>
      <c r="AP1495" s="98">
        <f>_xll.qlCalendarAdvance(Calendar,AP1494,AN1495,"f",,Trigger)</f>
        <v>49874</v>
      </c>
      <c r="AQ1495" s="98" t="e">
        <f>_xll.qlInterestRateIndexMaturity($AT$1,AP1495,Trigger)</f>
        <v>#VALUE!</v>
      </c>
      <c r="AR1495" s="242" t="e">
        <f>_xll.qlIndexFixing($AT$1,AO1495,TRUE,_xll.ohTrigger(Trigger,Trigger1M))</f>
        <v>#VALUE!</v>
      </c>
      <c r="AS1495" s="242" t="e">
        <f>IFERROR(_xll.qlIndexFixing($AT$2,AO1495,TRUE,_xll.ohTrigger(Trigger,Trigger1M)),#N/A)</f>
        <v>#N/A</v>
      </c>
    </row>
    <row r="1496" spans="40:45" x14ac:dyDescent="0.2">
      <c r="AN1496" s="99" t="s">
        <v>83</v>
      </c>
      <c r="AO1496" s="98" t="e">
        <f>_xll.qlInterestRateIndexFixingDate($AT$1,AP1496,Trigger)</f>
        <v>#VALUE!</v>
      </c>
      <c r="AP1496" s="98">
        <f>_xll.qlCalendarAdvance(Calendar,AP1495,AN1496,"f",,Trigger)</f>
        <v>49881</v>
      </c>
      <c r="AQ1496" s="98" t="e">
        <f>_xll.qlInterestRateIndexMaturity($AT$1,AP1496,Trigger)</f>
        <v>#VALUE!</v>
      </c>
      <c r="AR1496" s="242" t="e">
        <f>_xll.qlIndexFixing($AT$1,AO1496,TRUE,_xll.ohTrigger(Trigger,Trigger1M))</f>
        <v>#VALUE!</v>
      </c>
      <c r="AS1496" s="242" t="e">
        <f>IFERROR(_xll.qlIndexFixing($AT$2,AO1496,TRUE,_xll.ohTrigger(Trigger,Trigger1M)),#N/A)</f>
        <v>#N/A</v>
      </c>
    </row>
    <row r="1497" spans="40:45" x14ac:dyDescent="0.2">
      <c r="AN1497" s="99" t="s">
        <v>83</v>
      </c>
      <c r="AO1497" s="98" t="e">
        <f>_xll.qlInterestRateIndexFixingDate($AT$1,AP1497,Trigger)</f>
        <v>#VALUE!</v>
      </c>
      <c r="AP1497" s="98">
        <f>_xll.qlCalendarAdvance(Calendar,AP1496,AN1497,"f",,Trigger)</f>
        <v>49888</v>
      </c>
      <c r="AQ1497" s="98" t="e">
        <f>_xll.qlInterestRateIndexMaturity($AT$1,AP1497,Trigger)</f>
        <v>#VALUE!</v>
      </c>
      <c r="AR1497" s="242" t="e">
        <f>_xll.qlIndexFixing($AT$1,AO1497,TRUE,_xll.ohTrigger(Trigger,Trigger1M))</f>
        <v>#VALUE!</v>
      </c>
      <c r="AS1497" s="242" t="e">
        <f>IFERROR(_xll.qlIndexFixing($AT$2,AO1497,TRUE,_xll.ohTrigger(Trigger,Trigger1M)),#N/A)</f>
        <v>#N/A</v>
      </c>
    </row>
    <row r="1498" spans="40:45" x14ac:dyDescent="0.2">
      <c r="AN1498" s="99" t="s">
        <v>83</v>
      </c>
      <c r="AO1498" s="98" t="e">
        <f>_xll.qlInterestRateIndexFixingDate($AT$1,AP1498,Trigger)</f>
        <v>#VALUE!</v>
      </c>
      <c r="AP1498" s="98">
        <f>_xll.qlCalendarAdvance(Calendar,AP1497,AN1498,"f",,Trigger)</f>
        <v>49895</v>
      </c>
      <c r="AQ1498" s="98" t="e">
        <f>_xll.qlInterestRateIndexMaturity($AT$1,AP1498,Trigger)</f>
        <v>#VALUE!</v>
      </c>
      <c r="AR1498" s="242" t="e">
        <f>_xll.qlIndexFixing($AT$1,AO1498,TRUE,_xll.ohTrigger(Trigger,Trigger1M))</f>
        <v>#VALUE!</v>
      </c>
      <c r="AS1498" s="242" t="e">
        <f>IFERROR(_xll.qlIndexFixing($AT$2,AO1498,TRUE,_xll.ohTrigger(Trigger,Trigger1M)),#N/A)</f>
        <v>#N/A</v>
      </c>
    </row>
    <row r="1499" spans="40:45" x14ac:dyDescent="0.2">
      <c r="AN1499" s="99" t="s">
        <v>83</v>
      </c>
      <c r="AO1499" s="98" t="e">
        <f>_xll.qlInterestRateIndexFixingDate($AT$1,AP1499,Trigger)</f>
        <v>#VALUE!</v>
      </c>
      <c r="AP1499" s="98">
        <f>_xll.qlCalendarAdvance(Calendar,AP1498,AN1499,"f",,Trigger)</f>
        <v>49902</v>
      </c>
      <c r="AQ1499" s="98" t="e">
        <f>_xll.qlInterestRateIndexMaturity($AT$1,AP1499,Trigger)</f>
        <v>#VALUE!</v>
      </c>
      <c r="AR1499" s="242" t="e">
        <f>_xll.qlIndexFixing($AT$1,AO1499,TRUE,_xll.ohTrigger(Trigger,Trigger1M))</f>
        <v>#VALUE!</v>
      </c>
      <c r="AS1499" s="242" t="e">
        <f>IFERROR(_xll.qlIndexFixing($AT$2,AO1499,TRUE,_xll.ohTrigger(Trigger,Trigger1M)),#N/A)</f>
        <v>#N/A</v>
      </c>
    </row>
    <row r="1500" spans="40:45" x14ac:dyDescent="0.2">
      <c r="AN1500" s="99" t="s">
        <v>83</v>
      </c>
      <c r="AO1500" s="98" t="e">
        <f>_xll.qlInterestRateIndexFixingDate($AT$1,AP1500,Trigger)</f>
        <v>#VALUE!</v>
      </c>
      <c r="AP1500" s="98">
        <f>_xll.qlCalendarAdvance(Calendar,AP1499,AN1500,"f",,Trigger)</f>
        <v>49909</v>
      </c>
      <c r="AQ1500" s="98" t="e">
        <f>_xll.qlInterestRateIndexMaturity($AT$1,AP1500,Trigger)</f>
        <v>#VALUE!</v>
      </c>
      <c r="AR1500" s="242" t="e">
        <f>_xll.qlIndexFixing($AT$1,AO1500,TRUE,_xll.ohTrigger(Trigger,Trigger1M))</f>
        <v>#VALUE!</v>
      </c>
      <c r="AS1500" s="242" t="e">
        <f>IFERROR(_xll.qlIndexFixing($AT$2,AO1500,TRUE,_xll.ohTrigger(Trigger,Trigger1M)),#N/A)</f>
        <v>#N/A</v>
      </c>
    </row>
    <row r="1501" spans="40:45" x14ac:dyDescent="0.2">
      <c r="AN1501" s="99" t="s">
        <v>83</v>
      </c>
      <c r="AO1501" s="98" t="e">
        <f>_xll.qlInterestRateIndexFixingDate($AT$1,AP1501,Trigger)</f>
        <v>#VALUE!</v>
      </c>
      <c r="AP1501" s="98">
        <f>_xll.qlCalendarAdvance(Calendar,AP1500,AN1501,"f",,Trigger)</f>
        <v>49916</v>
      </c>
      <c r="AQ1501" s="98" t="e">
        <f>_xll.qlInterestRateIndexMaturity($AT$1,AP1501,Trigger)</f>
        <v>#VALUE!</v>
      </c>
      <c r="AR1501" s="242" t="e">
        <f>_xll.qlIndexFixing($AT$1,AO1501,TRUE,_xll.ohTrigger(Trigger,Trigger1M))</f>
        <v>#VALUE!</v>
      </c>
      <c r="AS1501" s="242" t="e">
        <f>IFERROR(_xll.qlIndexFixing($AT$2,AO1501,TRUE,_xll.ohTrigger(Trigger,Trigger1M)),#N/A)</f>
        <v>#N/A</v>
      </c>
    </row>
    <row r="1502" spans="40:45" x14ac:dyDescent="0.2">
      <c r="AN1502" s="99" t="s">
        <v>83</v>
      </c>
      <c r="AO1502" s="98" t="e">
        <f>_xll.qlInterestRateIndexFixingDate($AT$1,AP1502,Trigger)</f>
        <v>#VALUE!</v>
      </c>
      <c r="AP1502" s="98">
        <f>_xll.qlCalendarAdvance(Calendar,AP1501,AN1502,"f",,Trigger)</f>
        <v>49923</v>
      </c>
      <c r="AQ1502" s="98" t="e">
        <f>_xll.qlInterestRateIndexMaturity($AT$1,AP1502,Trigger)</f>
        <v>#VALUE!</v>
      </c>
      <c r="AR1502" s="242" t="e">
        <f>_xll.qlIndexFixing($AT$1,AO1502,TRUE,_xll.ohTrigger(Trigger,Trigger1M))</f>
        <v>#VALUE!</v>
      </c>
      <c r="AS1502" s="242" t="e">
        <f>IFERROR(_xll.qlIndexFixing($AT$2,AO1502,TRUE,_xll.ohTrigger(Trigger,Trigger1M)),#N/A)</f>
        <v>#N/A</v>
      </c>
    </row>
    <row r="1503" spans="40:45" x14ac:dyDescent="0.2">
      <c r="AN1503" s="99" t="s">
        <v>83</v>
      </c>
      <c r="AO1503" s="98" t="e">
        <f>_xll.qlInterestRateIndexFixingDate($AT$1,AP1503,Trigger)</f>
        <v>#VALUE!</v>
      </c>
      <c r="AP1503" s="98">
        <f>_xll.qlCalendarAdvance(Calendar,AP1502,AN1503,"f",,Trigger)</f>
        <v>49930</v>
      </c>
      <c r="AQ1503" s="98" t="e">
        <f>_xll.qlInterestRateIndexMaturity($AT$1,AP1503,Trigger)</f>
        <v>#VALUE!</v>
      </c>
      <c r="AR1503" s="242" t="e">
        <f>_xll.qlIndexFixing($AT$1,AO1503,TRUE,_xll.ohTrigger(Trigger,Trigger1M))</f>
        <v>#VALUE!</v>
      </c>
      <c r="AS1503" s="242" t="e">
        <f>IFERROR(_xll.qlIndexFixing($AT$2,AO1503,TRUE,_xll.ohTrigger(Trigger,Trigger1M)),#N/A)</f>
        <v>#N/A</v>
      </c>
    </row>
    <row r="1504" spans="40:45" x14ac:dyDescent="0.2">
      <c r="AN1504" s="99" t="s">
        <v>83</v>
      </c>
      <c r="AO1504" s="98" t="e">
        <f>_xll.qlInterestRateIndexFixingDate($AT$1,AP1504,Trigger)</f>
        <v>#VALUE!</v>
      </c>
      <c r="AP1504" s="98">
        <f>_xll.qlCalendarAdvance(Calendar,AP1503,AN1504,"f",,Trigger)</f>
        <v>49937</v>
      </c>
      <c r="AQ1504" s="98" t="e">
        <f>_xll.qlInterestRateIndexMaturity($AT$1,AP1504,Trigger)</f>
        <v>#VALUE!</v>
      </c>
      <c r="AR1504" s="242" t="e">
        <f>_xll.qlIndexFixing($AT$1,AO1504,TRUE,_xll.ohTrigger(Trigger,Trigger1M))</f>
        <v>#VALUE!</v>
      </c>
      <c r="AS1504" s="242" t="e">
        <f>IFERROR(_xll.qlIndexFixing($AT$2,AO1504,TRUE,_xll.ohTrigger(Trigger,Trigger1M)),#N/A)</f>
        <v>#N/A</v>
      </c>
    </row>
    <row r="1505" spans="40:45" x14ac:dyDescent="0.2">
      <c r="AN1505" s="99" t="s">
        <v>83</v>
      </c>
      <c r="AO1505" s="98" t="e">
        <f>_xll.qlInterestRateIndexFixingDate($AT$1,AP1505,Trigger)</f>
        <v>#VALUE!</v>
      </c>
      <c r="AP1505" s="98">
        <f>_xll.qlCalendarAdvance(Calendar,AP1504,AN1505,"f",,Trigger)</f>
        <v>49944</v>
      </c>
      <c r="AQ1505" s="98" t="e">
        <f>_xll.qlInterestRateIndexMaturity($AT$1,AP1505,Trigger)</f>
        <v>#VALUE!</v>
      </c>
      <c r="AR1505" s="242" t="e">
        <f>_xll.qlIndexFixing($AT$1,AO1505,TRUE,_xll.ohTrigger(Trigger,Trigger1M))</f>
        <v>#VALUE!</v>
      </c>
      <c r="AS1505" s="242" t="e">
        <f>IFERROR(_xll.qlIndexFixing($AT$2,AO1505,TRUE,_xll.ohTrigger(Trigger,Trigger1M)),#N/A)</f>
        <v>#N/A</v>
      </c>
    </row>
    <row r="1506" spans="40:45" x14ac:dyDescent="0.2">
      <c r="AN1506" s="99" t="s">
        <v>83</v>
      </c>
      <c r="AO1506" s="98" t="e">
        <f>_xll.qlInterestRateIndexFixingDate($AT$1,AP1506,Trigger)</f>
        <v>#VALUE!</v>
      </c>
      <c r="AP1506" s="98">
        <f>_xll.qlCalendarAdvance(Calendar,AP1505,AN1506,"f",,Trigger)</f>
        <v>49951</v>
      </c>
      <c r="AQ1506" s="98" t="e">
        <f>_xll.qlInterestRateIndexMaturity($AT$1,AP1506,Trigger)</f>
        <v>#VALUE!</v>
      </c>
      <c r="AR1506" s="242" t="e">
        <f>_xll.qlIndexFixing($AT$1,AO1506,TRUE,_xll.ohTrigger(Trigger,Trigger1M))</f>
        <v>#VALUE!</v>
      </c>
      <c r="AS1506" s="242" t="e">
        <f>IFERROR(_xll.qlIndexFixing($AT$2,AO1506,TRUE,_xll.ohTrigger(Trigger,Trigger1M)),#N/A)</f>
        <v>#N/A</v>
      </c>
    </row>
    <row r="1507" spans="40:45" x14ac:dyDescent="0.2">
      <c r="AN1507" s="99" t="s">
        <v>83</v>
      </c>
      <c r="AO1507" s="98" t="e">
        <f>_xll.qlInterestRateIndexFixingDate($AT$1,AP1507,Trigger)</f>
        <v>#VALUE!</v>
      </c>
      <c r="AP1507" s="98">
        <f>_xll.qlCalendarAdvance(Calendar,AP1506,AN1507,"f",,Trigger)</f>
        <v>49958</v>
      </c>
      <c r="AQ1507" s="98" t="e">
        <f>_xll.qlInterestRateIndexMaturity($AT$1,AP1507,Trigger)</f>
        <v>#VALUE!</v>
      </c>
      <c r="AR1507" s="242" t="e">
        <f>_xll.qlIndexFixing($AT$1,AO1507,TRUE,_xll.ohTrigger(Trigger,Trigger1M))</f>
        <v>#VALUE!</v>
      </c>
      <c r="AS1507" s="242" t="e">
        <f>IFERROR(_xll.qlIndexFixing($AT$2,AO1507,TRUE,_xll.ohTrigger(Trigger,Trigger1M)),#N/A)</f>
        <v>#N/A</v>
      </c>
    </row>
    <row r="1508" spans="40:45" x14ac:dyDescent="0.2">
      <c r="AN1508" s="99" t="s">
        <v>83</v>
      </c>
      <c r="AO1508" s="98" t="e">
        <f>_xll.qlInterestRateIndexFixingDate($AT$1,AP1508,Trigger)</f>
        <v>#VALUE!</v>
      </c>
      <c r="AP1508" s="98">
        <f>_xll.qlCalendarAdvance(Calendar,AP1507,AN1508,"f",,Trigger)</f>
        <v>49965</v>
      </c>
      <c r="AQ1508" s="98" t="e">
        <f>_xll.qlInterestRateIndexMaturity($AT$1,AP1508,Trigger)</f>
        <v>#VALUE!</v>
      </c>
      <c r="AR1508" s="242" t="e">
        <f>_xll.qlIndexFixing($AT$1,AO1508,TRUE,_xll.ohTrigger(Trigger,Trigger1M))</f>
        <v>#VALUE!</v>
      </c>
      <c r="AS1508" s="242" t="e">
        <f>IFERROR(_xll.qlIndexFixing($AT$2,AO1508,TRUE,_xll.ohTrigger(Trigger,Trigger1M)),#N/A)</f>
        <v>#N/A</v>
      </c>
    </row>
    <row r="1509" spans="40:45" x14ac:dyDescent="0.2">
      <c r="AN1509" s="99" t="s">
        <v>83</v>
      </c>
      <c r="AO1509" s="98" t="e">
        <f>_xll.qlInterestRateIndexFixingDate($AT$1,AP1509,Trigger)</f>
        <v>#VALUE!</v>
      </c>
      <c r="AP1509" s="98">
        <f>_xll.qlCalendarAdvance(Calendar,AP1508,AN1509,"f",,Trigger)</f>
        <v>49972</v>
      </c>
      <c r="AQ1509" s="98" t="e">
        <f>_xll.qlInterestRateIndexMaturity($AT$1,AP1509,Trigger)</f>
        <v>#VALUE!</v>
      </c>
      <c r="AR1509" s="242" t="e">
        <f>_xll.qlIndexFixing($AT$1,AO1509,TRUE,_xll.ohTrigger(Trigger,Trigger1M))</f>
        <v>#VALUE!</v>
      </c>
      <c r="AS1509" s="242" t="e">
        <f>IFERROR(_xll.qlIndexFixing($AT$2,AO1509,TRUE,_xll.ohTrigger(Trigger,Trigger1M)),#N/A)</f>
        <v>#N/A</v>
      </c>
    </row>
    <row r="1510" spans="40:45" x14ac:dyDescent="0.2">
      <c r="AN1510" s="99" t="s">
        <v>83</v>
      </c>
      <c r="AO1510" s="98" t="e">
        <f>_xll.qlInterestRateIndexFixingDate($AT$1,AP1510,Trigger)</f>
        <v>#VALUE!</v>
      </c>
      <c r="AP1510" s="98">
        <f>_xll.qlCalendarAdvance(Calendar,AP1509,AN1510,"f",,Trigger)</f>
        <v>49979</v>
      </c>
      <c r="AQ1510" s="98" t="e">
        <f>_xll.qlInterestRateIndexMaturity($AT$1,AP1510,Trigger)</f>
        <v>#VALUE!</v>
      </c>
      <c r="AR1510" s="242" t="e">
        <f>_xll.qlIndexFixing($AT$1,AO1510,TRUE,_xll.ohTrigger(Trigger,Trigger1M))</f>
        <v>#VALUE!</v>
      </c>
      <c r="AS1510" s="242" t="e">
        <f>IFERROR(_xll.qlIndexFixing($AT$2,AO1510,TRUE,_xll.ohTrigger(Trigger,Trigger1M)),#N/A)</f>
        <v>#N/A</v>
      </c>
    </row>
    <row r="1511" spans="40:45" x14ac:dyDescent="0.2">
      <c r="AN1511" s="99" t="s">
        <v>83</v>
      </c>
      <c r="AO1511" s="98" t="e">
        <f>_xll.qlInterestRateIndexFixingDate($AT$1,AP1511,Trigger)</f>
        <v>#VALUE!</v>
      </c>
      <c r="AP1511" s="98">
        <f>_xll.qlCalendarAdvance(Calendar,AP1510,AN1511,"f",,Trigger)</f>
        <v>49986</v>
      </c>
      <c r="AQ1511" s="98" t="e">
        <f>_xll.qlInterestRateIndexMaturity($AT$1,AP1511,Trigger)</f>
        <v>#VALUE!</v>
      </c>
      <c r="AR1511" s="242" t="e">
        <f>_xll.qlIndexFixing($AT$1,AO1511,TRUE,_xll.ohTrigger(Trigger,Trigger1M))</f>
        <v>#VALUE!</v>
      </c>
      <c r="AS1511" s="242" t="e">
        <f>IFERROR(_xll.qlIndexFixing($AT$2,AO1511,TRUE,_xll.ohTrigger(Trigger,Trigger1M)),#N/A)</f>
        <v>#N/A</v>
      </c>
    </row>
    <row r="1512" spans="40:45" x14ac:dyDescent="0.2">
      <c r="AN1512" s="99" t="s">
        <v>83</v>
      </c>
      <c r="AO1512" s="98" t="e">
        <f>_xll.qlInterestRateIndexFixingDate($AT$1,AP1512,Trigger)</f>
        <v>#VALUE!</v>
      </c>
      <c r="AP1512" s="98">
        <f>_xll.qlCalendarAdvance(Calendar,AP1511,AN1512,"f",,Trigger)</f>
        <v>49993</v>
      </c>
      <c r="AQ1512" s="98" t="e">
        <f>_xll.qlInterestRateIndexMaturity($AT$1,AP1512,Trigger)</f>
        <v>#VALUE!</v>
      </c>
      <c r="AR1512" s="242" t="e">
        <f>_xll.qlIndexFixing($AT$1,AO1512,TRUE,_xll.ohTrigger(Trigger,Trigger1M))</f>
        <v>#VALUE!</v>
      </c>
      <c r="AS1512" s="242" t="e">
        <f>IFERROR(_xll.qlIndexFixing($AT$2,AO1512,TRUE,_xll.ohTrigger(Trigger,Trigger1M)),#N/A)</f>
        <v>#N/A</v>
      </c>
    </row>
    <row r="1513" spans="40:45" x14ac:dyDescent="0.2">
      <c r="AN1513" s="99" t="s">
        <v>83</v>
      </c>
      <c r="AO1513" s="98" t="e">
        <f>_xll.qlInterestRateIndexFixingDate($AT$1,AP1513,Trigger)</f>
        <v>#VALUE!</v>
      </c>
      <c r="AP1513" s="98">
        <f>_xll.qlCalendarAdvance(Calendar,AP1512,AN1513,"f",,Trigger)</f>
        <v>50000</v>
      </c>
      <c r="AQ1513" s="98" t="e">
        <f>_xll.qlInterestRateIndexMaturity($AT$1,AP1513,Trigger)</f>
        <v>#VALUE!</v>
      </c>
      <c r="AR1513" s="242" t="e">
        <f>_xll.qlIndexFixing($AT$1,AO1513,TRUE,_xll.ohTrigger(Trigger,Trigger1M))</f>
        <v>#VALUE!</v>
      </c>
      <c r="AS1513" s="242" t="e">
        <f>IFERROR(_xll.qlIndexFixing($AT$2,AO1513,TRUE,_xll.ohTrigger(Trigger,Trigger1M)),#N/A)</f>
        <v>#N/A</v>
      </c>
    </row>
    <row r="1514" spans="40:45" x14ac:dyDescent="0.2">
      <c r="AN1514" s="99" t="s">
        <v>83</v>
      </c>
      <c r="AO1514" s="98" t="e">
        <f>_xll.qlInterestRateIndexFixingDate($AT$1,AP1514,Trigger)</f>
        <v>#VALUE!</v>
      </c>
      <c r="AP1514" s="98">
        <f>_xll.qlCalendarAdvance(Calendar,AP1513,AN1514,"f",,Trigger)</f>
        <v>50007</v>
      </c>
      <c r="AQ1514" s="98" t="e">
        <f>_xll.qlInterestRateIndexMaturity($AT$1,AP1514,Trigger)</f>
        <v>#VALUE!</v>
      </c>
      <c r="AR1514" s="242" t="e">
        <f>_xll.qlIndexFixing($AT$1,AO1514,TRUE,_xll.ohTrigger(Trigger,Trigger1M))</f>
        <v>#VALUE!</v>
      </c>
      <c r="AS1514" s="242" t="e">
        <f>IFERROR(_xll.qlIndexFixing($AT$2,AO1514,TRUE,_xll.ohTrigger(Trigger,Trigger1M)),#N/A)</f>
        <v>#N/A</v>
      </c>
    </row>
    <row r="1515" spans="40:45" x14ac:dyDescent="0.2">
      <c r="AN1515" s="99" t="s">
        <v>83</v>
      </c>
      <c r="AO1515" s="98" t="e">
        <f>_xll.qlInterestRateIndexFixingDate($AT$1,AP1515,Trigger)</f>
        <v>#VALUE!</v>
      </c>
      <c r="AP1515" s="98">
        <f>_xll.qlCalendarAdvance(Calendar,AP1514,AN1515,"f",,Trigger)</f>
        <v>50014</v>
      </c>
      <c r="AQ1515" s="98" t="e">
        <f>_xll.qlInterestRateIndexMaturity($AT$1,AP1515,Trigger)</f>
        <v>#VALUE!</v>
      </c>
      <c r="AR1515" s="242" t="e">
        <f>_xll.qlIndexFixing($AT$1,AO1515,TRUE,_xll.ohTrigger(Trigger,Trigger1M))</f>
        <v>#VALUE!</v>
      </c>
      <c r="AS1515" s="242" t="e">
        <f>IFERROR(_xll.qlIndexFixing($AT$2,AO1515,TRUE,_xll.ohTrigger(Trigger,Trigger1M)),#N/A)</f>
        <v>#N/A</v>
      </c>
    </row>
    <row r="1516" spans="40:45" x14ac:dyDescent="0.2">
      <c r="AN1516" s="99" t="s">
        <v>83</v>
      </c>
      <c r="AO1516" s="98" t="e">
        <f>_xll.qlInterestRateIndexFixingDate($AT$1,AP1516,Trigger)</f>
        <v>#VALUE!</v>
      </c>
      <c r="AP1516" s="98">
        <f>_xll.qlCalendarAdvance(Calendar,AP1515,AN1516,"f",,Trigger)</f>
        <v>50021</v>
      </c>
      <c r="AQ1516" s="98" t="e">
        <f>_xll.qlInterestRateIndexMaturity($AT$1,AP1516,Trigger)</f>
        <v>#VALUE!</v>
      </c>
      <c r="AR1516" s="242" t="e">
        <f>_xll.qlIndexFixing($AT$1,AO1516,TRUE,_xll.ohTrigger(Trigger,Trigger1M))</f>
        <v>#VALUE!</v>
      </c>
      <c r="AS1516" s="242" t="e">
        <f>IFERROR(_xll.qlIndexFixing($AT$2,AO1516,TRUE,_xll.ohTrigger(Trigger,Trigger1M)),#N/A)</f>
        <v>#N/A</v>
      </c>
    </row>
    <row r="1517" spans="40:45" x14ac:dyDescent="0.2">
      <c r="AN1517" s="99" t="s">
        <v>83</v>
      </c>
      <c r="AO1517" s="98" t="e">
        <f>_xll.qlInterestRateIndexFixingDate($AT$1,AP1517,Trigger)</f>
        <v>#VALUE!</v>
      </c>
      <c r="AP1517" s="98">
        <f>_xll.qlCalendarAdvance(Calendar,AP1516,AN1517,"f",,Trigger)</f>
        <v>50028</v>
      </c>
      <c r="AQ1517" s="98" t="e">
        <f>_xll.qlInterestRateIndexMaturity($AT$1,AP1517,Trigger)</f>
        <v>#VALUE!</v>
      </c>
      <c r="AR1517" s="242" t="e">
        <f>_xll.qlIndexFixing($AT$1,AO1517,TRUE,_xll.ohTrigger(Trigger,Trigger1M))</f>
        <v>#VALUE!</v>
      </c>
      <c r="AS1517" s="242" t="e">
        <f>IFERROR(_xll.qlIndexFixing($AT$2,AO1517,TRUE,_xll.ohTrigger(Trigger,Trigger1M)),#N/A)</f>
        <v>#N/A</v>
      </c>
    </row>
    <row r="1518" spans="40:45" x14ac:dyDescent="0.2">
      <c r="AN1518" s="99" t="s">
        <v>83</v>
      </c>
      <c r="AO1518" s="98" t="e">
        <f>_xll.qlInterestRateIndexFixingDate($AT$1,AP1518,Trigger)</f>
        <v>#VALUE!</v>
      </c>
      <c r="AP1518" s="98">
        <f>_xll.qlCalendarAdvance(Calendar,AP1517,AN1518,"f",,Trigger)</f>
        <v>50038</v>
      </c>
      <c r="AQ1518" s="98" t="e">
        <f>_xll.qlInterestRateIndexMaturity($AT$1,AP1518,Trigger)</f>
        <v>#VALUE!</v>
      </c>
      <c r="AR1518" s="242" t="e">
        <f>_xll.qlIndexFixing($AT$1,AO1518,TRUE,_xll.ohTrigger(Trigger,Trigger1M))</f>
        <v>#VALUE!</v>
      </c>
      <c r="AS1518" s="242" t="e">
        <f>IFERROR(_xll.qlIndexFixing($AT$2,AO1518,TRUE,_xll.ohTrigger(Trigger,Trigger1M)),#N/A)</f>
        <v>#N/A</v>
      </c>
    </row>
    <row r="1519" spans="40:45" x14ac:dyDescent="0.2">
      <c r="AN1519" s="99" t="s">
        <v>83</v>
      </c>
      <c r="AO1519" s="98" t="e">
        <f>_xll.qlInterestRateIndexFixingDate($AT$1,AP1519,Trigger)</f>
        <v>#VALUE!</v>
      </c>
      <c r="AP1519" s="98">
        <f>_xll.qlCalendarAdvance(Calendar,AP1518,AN1519,"f",,Trigger)</f>
        <v>50045</v>
      </c>
      <c r="AQ1519" s="98" t="e">
        <f>_xll.qlInterestRateIndexMaturity($AT$1,AP1519,Trigger)</f>
        <v>#VALUE!</v>
      </c>
      <c r="AR1519" s="242" t="e">
        <f>_xll.qlIndexFixing($AT$1,AO1519,TRUE,_xll.ohTrigger(Trigger,Trigger1M))</f>
        <v>#VALUE!</v>
      </c>
      <c r="AS1519" s="242" t="e">
        <f>IFERROR(_xll.qlIndexFixing($AT$2,AO1519,TRUE,_xll.ohTrigger(Trigger,Trigger1M)),#N/A)</f>
        <v>#N/A</v>
      </c>
    </row>
    <row r="1520" spans="40:45" x14ac:dyDescent="0.2">
      <c r="AN1520" s="99" t="s">
        <v>83</v>
      </c>
      <c r="AO1520" s="98" t="e">
        <f>_xll.qlInterestRateIndexFixingDate($AT$1,AP1520,Trigger)</f>
        <v>#VALUE!</v>
      </c>
      <c r="AP1520" s="98">
        <f>_xll.qlCalendarAdvance(Calendar,AP1519,AN1520,"f",,Trigger)</f>
        <v>50052</v>
      </c>
      <c r="AQ1520" s="98" t="e">
        <f>_xll.qlInterestRateIndexMaturity($AT$1,AP1520,Trigger)</f>
        <v>#VALUE!</v>
      </c>
      <c r="AR1520" s="242" t="e">
        <f>_xll.qlIndexFixing($AT$1,AO1520,TRUE,_xll.ohTrigger(Trigger,Trigger1M))</f>
        <v>#VALUE!</v>
      </c>
      <c r="AS1520" s="242" t="e">
        <f>IFERROR(_xll.qlIndexFixing($AT$2,AO1520,TRUE,_xll.ohTrigger(Trigger,Trigger1M)),#N/A)</f>
        <v>#N/A</v>
      </c>
    </row>
    <row r="1521" spans="40:45" x14ac:dyDescent="0.2">
      <c r="AN1521" s="99" t="s">
        <v>83</v>
      </c>
      <c r="AO1521" s="98" t="e">
        <f>_xll.qlInterestRateIndexFixingDate($AT$1,AP1521,Trigger)</f>
        <v>#VALUE!</v>
      </c>
      <c r="AP1521" s="98">
        <f>_xll.qlCalendarAdvance(Calendar,AP1520,AN1521,"f",,Trigger)</f>
        <v>50059</v>
      </c>
      <c r="AQ1521" s="98" t="e">
        <f>_xll.qlInterestRateIndexMaturity($AT$1,AP1521,Trigger)</f>
        <v>#VALUE!</v>
      </c>
      <c r="AR1521" s="242" t="e">
        <f>_xll.qlIndexFixing($AT$1,AO1521,TRUE,_xll.ohTrigger(Trigger,Trigger1M))</f>
        <v>#VALUE!</v>
      </c>
      <c r="AS1521" s="242" t="e">
        <f>IFERROR(_xll.qlIndexFixing($AT$2,AO1521,TRUE,_xll.ohTrigger(Trigger,Trigger1M)),#N/A)</f>
        <v>#N/A</v>
      </c>
    </row>
    <row r="1522" spans="40:45" x14ac:dyDescent="0.2">
      <c r="AN1522" s="99" t="s">
        <v>83</v>
      </c>
      <c r="AO1522" s="98" t="e">
        <f>_xll.qlInterestRateIndexFixingDate($AT$1,AP1522,Trigger)</f>
        <v>#VALUE!</v>
      </c>
      <c r="AP1522" s="98">
        <f>_xll.qlCalendarAdvance(Calendar,AP1521,AN1522,"f",,Trigger)</f>
        <v>50066</v>
      </c>
      <c r="AQ1522" s="98" t="e">
        <f>_xll.qlInterestRateIndexMaturity($AT$1,AP1522,Trigger)</f>
        <v>#VALUE!</v>
      </c>
      <c r="AR1522" s="242" t="e">
        <f>_xll.qlIndexFixing($AT$1,AO1522,TRUE,_xll.ohTrigger(Trigger,Trigger1M))</f>
        <v>#VALUE!</v>
      </c>
      <c r="AS1522" s="242" t="e">
        <f>IFERROR(_xll.qlIndexFixing($AT$2,AO1522,TRUE,_xll.ohTrigger(Trigger,Trigger1M)),#N/A)</f>
        <v>#N/A</v>
      </c>
    </row>
    <row r="1523" spans="40:45" x14ac:dyDescent="0.2">
      <c r="AN1523" s="99" t="s">
        <v>83</v>
      </c>
      <c r="AO1523" s="98" t="e">
        <f>_xll.qlInterestRateIndexFixingDate($AT$1,AP1523,Trigger)</f>
        <v>#VALUE!</v>
      </c>
      <c r="AP1523" s="98">
        <f>_xll.qlCalendarAdvance(Calendar,AP1522,AN1523,"f",,Trigger)</f>
        <v>50073</v>
      </c>
      <c r="AQ1523" s="98" t="e">
        <f>_xll.qlInterestRateIndexMaturity($AT$1,AP1523,Trigger)</f>
        <v>#VALUE!</v>
      </c>
      <c r="AR1523" s="242" t="e">
        <f>_xll.qlIndexFixing($AT$1,AO1523,TRUE,_xll.ohTrigger(Trigger,Trigger1M))</f>
        <v>#VALUE!</v>
      </c>
      <c r="AS1523" s="242" t="e">
        <f>IFERROR(_xll.qlIndexFixing($AT$2,AO1523,TRUE,_xll.ohTrigger(Trigger,Trigger1M)),#N/A)</f>
        <v>#N/A</v>
      </c>
    </row>
    <row r="1524" spans="40:45" x14ac:dyDescent="0.2">
      <c r="AN1524" s="99" t="s">
        <v>83</v>
      </c>
      <c r="AO1524" s="98" t="e">
        <f>_xll.qlInterestRateIndexFixingDate($AT$1,AP1524,Trigger)</f>
        <v>#VALUE!</v>
      </c>
      <c r="AP1524" s="98">
        <f>_xll.qlCalendarAdvance(Calendar,AP1523,AN1524,"f",,Trigger)</f>
        <v>50080</v>
      </c>
      <c r="AQ1524" s="98" t="e">
        <f>_xll.qlInterestRateIndexMaturity($AT$1,AP1524,Trigger)</f>
        <v>#VALUE!</v>
      </c>
      <c r="AR1524" s="242" t="e">
        <f>_xll.qlIndexFixing($AT$1,AO1524,TRUE,_xll.ohTrigger(Trigger,Trigger1M))</f>
        <v>#VALUE!</v>
      </c>
      <c r="AS1524" s="242" t="e">
        <f>IFERROR(_xll.qlIndexFixing($AT$2,AO1524,TRUE,_xll.ohTrigger(Trigger,Trigger1M)),#N/A)</f>
        <v>#N/A</v>
      </c>
    </row>
    <row r="1525" spans="40:45" x14ac:dyDescent="0.2">
      <c r="AN1525" s="99" t="s">
        <v>83</v>
      </c>
      <c r="AO1525" s="98" t="e">
        <f>_xll.qlInterestRateIndexFixingDate($AT$1,AP1525,Trigger)</f>
        <v>#VALUE!</v>
      </c>
      <c r="AP1525" s="98">
        <f>_xll.qlCalendarAdvance(Calendar,AP1524,AN1525,"f",,Trigger)</f>
        <v>50087</v>
      </c>
      <c r="AQ1525" s="98" t="e">
        <f>_xll.qlInterestRateIndexMaturity($AT$1,AP1525,Trigger)</f>
        <v>#VALUE!</v>
      </c>
      <c r="AR1525" s="242" t="e">
        <f>_xll.qlIndexFixing($AT$1,AO1525,TRUE,_xll.ohTrigger(Trigger,Trigger1M))</f>
        <v>#VALUE!</v>
      </c>
      <c r="AS1525" s="242" t="e">
        <f>IFERROR(_xll.qlIndexFixing($AT$2,AO1525,TRUE,_xll.ohTrigger(Trigger,Trigger1M)),#N/A)</f>
        <v>#N/A</v>
      </c>
    </row>
    <row r="1526" spans="40:45" x14ac:dyDescent="0.2">
      <c r="AN1526" s="99" t="s">
        <v>83</v>
      </c>
      <c r="AO1526" s="98" t="e">
        <f>_xll.qlInterestRateIndexFixingDate($AT$1,AP1526,Trigger)</f>
        <v>#VALUE!</v>
      </c>
      <c r="AP1526" s="98">
        <f>_xll.qlCalendarAdvance(Calendar,AP1525,AN1526,"f",,Trigger)</f>
        <v>50094</v>
      </c>
      <c r="AQ1526" s="98" t="e">
        <f>_xll.qlInterestRateIndexMaturity($AT$1,AP1526,Trigger)</f>
        <v>#VALUE!</v>
      </c>
      <c r="AR1526" s="242" t="e">
        <f>_xll.qlIndexFixing($AT$1,AO1526,TRUE,_xll.ohTrigger(Trigger,Trigger1M))</f>
        <v>#VALUE!</v>
      </c>
      <c r="AS1526" s="242" t="e">
        <f>IFERROR(_xll.qlIndexFixing($AT$2,AO1526,TRUE,_xll.ohTrigger(Trigger,Trigger1M)),#N/A)</f>
        <v>#N/A</v>
      </c>
    </row>
    <row r="1527" spans="40:45" x14ac:dyDescent="0.2">
      <c r="AN1527" s="99" t="s">
        <v>83</v>
      </c>
      <c r="AO1527" s="98" t="e">
        <f>_xll.qlInterestRateIndexFixingDate($AT$1,AP1527,Trigger)</f>
        <v>#VALUE!</v>
      </c>
      <c r="AP1527" s="98">
        <f>_xll.qlCalendarAdvance(Calendar,AP1526,AN1527,"f",,Trigger)</f>
        <v>50101</v>
      </c>
      <c r="AQ1527" s="98" t="e">
        <f>_xll.qlInterestRateIndexMaturity($AT$1,AP1527,Trigger)</f>
        <v>#VALUE!</v>
      </c>
      <c r="AR1527" s="242" t="e">
        <f>_xll.qlIndexFixing($AT$1,AO1527,TRUE,_xll.ohTrigger(Trigger,Trigger1M))</f>
        <v>#VALUE!</v>
      </c>
      <c r="AS1527" s="242" t="e">
        <f>IFERROR(_xll.qlIndexFixing($AT$2,AO1527,TRUE,_xll.ohTrigger(Trigger,Trigger1M)),#N/A)</f>
        <v>#N/A</v>
      </c>
    </row>
    <row r="1528" spans="40:45" x14ac:dyDescent="0.2">
      <c r="AN1528" s="99" t="s">
        <v>83</v>
      </c>
      <c r="AO1528" s="98" t="e">
        <f>_xll.qlInterestRateIndexFixingDate($AT$1,AP1528,Trigger)</f>
        <v>#VALUE!</v>
      </c>
      <c r="AP1528" s="98">
        <f>_xll.qlCalendarAdvance(Calendar,AP1527,AN1528,"f",,Trigger)</f>
        <v>50108</v>
      </c>
      <c r="AQ1528" s="98" t="e">
        <f>_xll.qlInterestRateIndexMaturity($AT$1,AP1528,Trigger)</f>
        <v>#VALUE!</v>
      </c>
      <c r="AR1528" s="242" t="e">
        <f>_xll.qlIndexFixing($AT$1,AO1528,TRUE,_xll.ohTrigger(Trigger,Trigger1M))</f>
        <v>#VALUE!</v>
      </c>
      <c r="AS1528" s="242" t="e">
        <f>IFERROR(_xll.qlIndexFixing($AT$2,AO1528,TRUE,_xll.ohTrigger(Trigger,Trigger1M)),#N/A)</f>
        <v>#N/A</v>
      </c>
    </row>
    <row r="1529" spans="40:45" x14ac:dyDescent="0.2">
      <c r="AN1529" s="99" t="s">
        <v>83</v>
      </c>
      <c r="AO1529" s="98" t="e">
        <f>_xll.qlInterestRateIndexFixingDate($AT$1,AP1529,Trigger)</f>
        <v>#VALUE!</v>
      </c>
      <c r="AP1529" s="98">
        <f>_xll.qlCalendarAdvance(Calendar,AP1528,AN1529,"f",,Trigger)</f>
        <v>50115</v>
      </c>
      <c r="AQ1529" s="98" t="e">
        <f>_xll.qlInterestRateIndexMaturity($AT$1,AP1529,Trigger)</f>
        <v>#VALUE!</v>
      </c>
      <c r="AR1529" s="242" t="e">
        <f>_xll.qlIndexFixing($AT$1,AO1529,TRUE,_xll.ohTrigger(Trigger,Trigger1M))</f>
        <v>#VALUE!</v>
      </c>
      <c r="AS1529" s="242" t="e">
        <f>IFERROR(_xll.qlIndexFixing($AT$2,AO1529,TRUE,_xll.ohTrigger(Trigger,Trigger1M)),#N/A)</f>
        <v>#N/A</v>
      </c>
    </row>
    <row r="1530" spans="40:45" x14ac:dyDescent="0.2">
      <c r="AN1530" s="99" t="s">
        <v>83</v>
      </c>
      <c r="AO1530" s="98" t="e">
        <f>_xll.qlInterestRateIndexFixingDate($AT$1,AP1530,Trigger)</f>
        <v>#VALUE!</v>
      </c>
      <c r="AP1530" s="98">
        <f>_xll.qlCalendarAdvance(Calendar,AP1529,AN1530,"f",,Trigger)</f>
        <v>50122</v>
      </c>
      <c r="AQ1530" s="98" t="e">
        <f>_xll.qlInterestRateIndexMaturity($AT$1,AP1530,Trigger)</f>
        <v>#VALUE!</v>
      </c>
      <c r="AR1530" s="242" t="e">
        <f>_xll.qlIndexFixing($AT$1,AO1530,TRUE,_xll.ohTrigger(Trigger,Trigger1M))</f>
        <v>#VALUE!</v>
      </c>
      <c r="AS1530" s="242" t="e">
        <f>IFERROR(_xll.qlIndexFixing($AT$2,AO1530,TRUE,_xll.ohTrigger(Trigger,Trigger1M)),#N/A)</f>
        <v>#N/A</v>
      </c>
    </row>
    <row r="1531" spans="40:45" x14ac:dyDescent="0.2">
      <c r="AN1531" s="99" t="s">
        <v>83</v>
      </c>
      <c r="AO1531" s="98" t="e">
        <f>_xll.qlInterestRateIndexFixingDate($AT$1,AP1531,Trigger)</f>
        <v>#VALUE!</v>
      </c>
      <c r="AP1531" s="98">
        <f>_xll.qlCalendarAdvance(Calendar,AP1530,AN1531,"f",,Trigger)</f>
        <v>50129</v>
      </c>
      <c r="AQ1531" s="98" t="e">
        <f>_xll.qlInterestRateIndexMaturity($AT$1,AP1531,Trigger)</f>
        <v>#VALUE!</v>
      </c>
      <c r="AR1531" s="242" t="e">
        <f>_xll.qlIndexFixing($AT$1,AO1531,TRUE,_xll.ohTrigger(Trigger,Trigger1M))</f>
        <v>#VALUE!</v>
      </c>
      <c r="AS1531" s="242" t="e">
        <f>IFERROR(_xll.qlIndexFixing($AT$2,AO1531,TRUE,_xll.ohTrigger(Trigger,Trigger1M)),#N/A)</f>
        <v>#N/A</v>
      </c>
    </row>
    <row r="1532" spans="40:45" x14ac:dyDescent="0.2">
      <c r="AN1532" s="99" t="s">
        <v>83</v>
      </c>
      <c r="AO1532" s="98" t="e">
        <f>_xll.qlInterestRateIndexFixingDate($AT$1,AP1532,Trigger)</f>
        <v>#VALUE!</v>
      </c>
      <c r="AP1532" s="98">
        <f>_xll.qlCalendarAdvance(Calendar,AP1531,AN1532,"f",,Trigger)</f>
        <v>50137</v>
      </c>
      <c r="AQ1532" s="98" t="e">
        <f>_xll.qlInterestRateIndexMaturity($AT$1,AP1532,Trigger)</f>
        <v>#VALUE!</v>
      </c>
      <c r="AR1532" s="242" t="e">
        <f>_xll.qlIndexFixing($AT$1,AO1532,TRUE,_xll.ohTrigger(Trigger,Trigger1M))</f>
        <v>#VALUE!</v>
      </c>
      <c r="AS1532" s="242" t="e">
        <f>IFERROR(_xll.qlIndexFixing($AT$2,AO1532,TRUE,_xll.ohTrigger(Trigger,Trigger1M)),#N/A)</f>
        <v>#N/A</v>
      </c>
    </row>
    <row r="1533" spans="40:45" x14ac:dyDescent="0.2">
      <c r="AN1533" s="99" t="s">
        <v>83</v>
      </c>
      <c r="AO1533" s="98" t="e">
        <f>_xll.qlInterestRateIndexFixingDate($AT$1,AP1533,Trigger)</f>
        <v>#VALUE!</v>
      </c>
      <c r="AP1533" s="98">
        <f>_xll.qlCalendarAdvance(Calendar,AP1532,AN1533,"f",,Trigger)</f>
        <v>50144</v>
      </c>
      <c r="AQ1533" s="98" t="e">
        <f>_xll.qlInterestRateIndexMaturity($AT$1,AP1533,Trigger)</f>
        <v>#VALUE!</v>
      </c>
      <c r="AR1533" s="242" t="e">
        <f>_xll.qlIndexFixing($AT$1,AO1533,TRUE,_xll.ohTrigger(Trigger,Trigger1M))</f>
        <v>#VALUE!</v>
      </c>
      <c r="AS1533" s="242" t="e">
        <f>IFERROR(_xll.qlIndexFixing($AT$2,AO1533,TRUE,_xll.ohTrigger(Trigger,Trigger1M)),#N/A)</f>
        <v>#N/A</v>
      </c>
    </row>
    <row r="1534" spans="40:45" x14ac:dyDescent="0.2">
      <c r="AN1534" s="99" t="s">
        <v>83</v>
      </c>
      <c r="AO1534" s="98" t="e">
        <f>_xll.qlInterestRateIndexFixingDate($AT$1,AP1534,Trigger)</f>
        <v>#VALUE!</v>
      </c>
      <c r="AP1534" s="98">
        <f>_xll.qlCalendarAdvance(Calendar,AP1533,AN1534,"f",,Trigger)</f>
        <v>50151</v>
      </c>
      <c r="AQ1534" s="98" t="e">
        <f>_xll.qlInterestRateIndexMaturity($AT$1,AP1534,Trigger)</f>
        <v>#VALUE!</v>
      </c>
      <c r="AR1534" s="242" t="e">
        <f>_xll.qlIndexFixing($AT$1,AO1534,TRUE,_xll.ohTrigger(Trigger,Trigger1M))</f>
        <v>#VALUE!</v>
      </c>
      <c r="AS1534" s="242" t="e">
        <f>IFERROR(_xll.qlIndexFixing($AT$2,AO1534,TRUE,_xll.ohTrigger(Trigger,Trigger1M)),#N/A)</f>
        <v>#N/A</v>
      </c>
    </row>
    <row r="1535" spans="40:45" x14ac:dyDescent="0.2">
      <c r="AN1535" s="99" t="s">
        <v>83</v>
      </c>
      <c r="AO1535" s="98" t="e">
        <f>_xll.qlInterestRateIndexFixingDate($AT$1,AP1535,Trigger)</f>
        <v>#VALUE!</v>
      </c>
      <c r="AP1535" s="98">
        <f>_xll.qlCalendarAdvance(Calendar,AP1534,AN1535,"f",,Trigger)</f>
        <v>50158</v>
      </c>
      <c r="AQ1535" s="98" t="e">
        <f>_xll.qlInterestRateIndexMaturity($AT$1,AP1535,Trigger)</f>
        <v>#VALUE!</v>
      </c>
      <c r="AR1535" s="242" t="e">
        <f>_xll.qlIndexFixing($AT$1,AO1535,TRUE,_xll.ohTrigger(Trigger,Trigger1M))</f>
        <v>#VALUE!</v>
      </c>
      <c r="AS1535" s="242" t="e">
        <f>IFERROR(_xll.qlIndexFixing($AT$2,AO1535,TRUE,_xll.ohTrigger(Trigger,Trigger1M)),#N/A)</f>
        <v>#N/A</v>
      </c>
    </row>
    <row r="1536" spans="40:45" x14ac:dyDescent="0.2">
      <c r="AN1536" s="99" t="s">
        <v>83</v>
      </c>
      <c r="AO1536" s="98" t="e">
        <f>_xll.qlInterestRateIndexFixingDate($AT$1,AP1536,Trigger)</f>
        <v>#VALUE!</v>
      </c>
      <c r="AP1536" s="98">
        <f>_xll.qlCalendarAdvance(Calendar,AP1535,AN1536,"f",,Trigger)</f>
        <v>50165</v>
      </c>
      <c r="AQ1536" s="98" t="e">
        <f>_xll.qlInterestRateIndexMaturity($AT$1,AP1536,Trigger)</f>
        <v>#VALUE!</v>
      </c>
      <c r="AR1536" s="242" t="e">
        <f>_xll.qlIndexFixing($AT$1,AO1536,TRUE,_xll.ohTrigger(Trigger,Trigger1M))</f>
        <v>#VALUE!</v>
      </c>
      <c r="AS1536" s="242" t="e">
        <f>IFERROR(_xll.qlIndexFixing($AT$2,AO1536,TRUE,_xll.ohTrigger(Trigger,Trigger1M)),#N/A)</f>
        <v>#N/A</v>
      </c>
    </row>
    <row r="1537" spans="40:45" x14ac:dyDescent="0.2">
      <c r="AN1537" s="99" t="s">
        <v>83</v>
      </c>
      <c r="AO1537" s="98" t="e">
        <f>_xll.qlInterestRateIndexFixingDate($AT$1,AP1537,Trigger)</f>
        <v>#VALUE!</v>
      </c>
      <c r="AP1537" s="98">
        <f>_xll.qlCalendarAdvance(Calendar,AP1536,AN1537,"f",,Trigger)</f>
        <v>50172</v>
      </c>
      <c r="AQ1537" s="98" t="e">
        <f>_xll.qlInterestRateIndexMaturity($AT$1,AP1537,Trigger)</f>
        <v>#VALUE!</v>
      </c>
      <c r="AR1537" s="242" t="e">
        <f>_xll.qlIndexFixing($AT$1,AO1537,TRUE,_xll.ohTrigger(Trigger,Trigger1M))</f>
        <v>#VALUE!</v>
      </c>
      <c r="AS1537" s="242" t="e">
        <f>IFERROR(_xll.qlIndexFixing($AT$2,AO1537,TRUE,_xll.ohTrigger(Trigger,Trigger1M)),#N/A)</f>
        <v>#N/A</v>
      </c>
    </row>
    <row r="1538" spans="40:45" x14ac:dyDescent="0.2">
      <c r="AN1538" s="99" t="s">
        <v>83</v>
      </c>
      <c r="AO1538" s="98" t="e">
        <f>_xll.qlInterestRateIndexFixingDate($AT$1,AP1538,Trigger)</f>
        <v>#VALUE!</v>
      </c>
      <c r="AP1538" s="98">
        <f>_xll.qlCalendarAdvance(Calendar,AP1537,AN1538,"f",,Trigger)</f>
        <v>50179</v>
      </c>
      <c r="AQ1538" s="98" t="e">
        <f>_xll.qlInterestRateIndexMaturity($AT$1,AP1538,Trigger)</f>
        <v>#VALUE!</v>
      </c>
      <c r="AR1538" s="242" t="e">
        <f>_xll.qlIndexFixing($AT$1,AO1538,TRUE,_xll.ohTrigger(Trigger,Trigger1M))</f>
        <v>#VALUE!</v>
      </c>
      <c r="AS1538" s="242" t="e">
        <f>IFERROR(_xll.qlIndexFixing($AT$2,AO1538,TRUE,_xll.ohTrigger(Trigger,Trigger1M)),#N/A)</f>
        <v>#N/A</v>
      </c>
    </row>
    <row r="1539" spans="40:45" x14ac:dyDescent="0.2">
      <c r="AN1539" s="99" t="s">
        <v>83</v>
      </c>
      <c r="AO1539" s="98" t="e">
        <f>_xll.qlInterestRateIndexFixingDate($AT$1,AP1539,Trigger)</f>
        <v>#VALUE!</v>
      </c>
      <c r="AP1539" s="98">
        <f>_xll.qlCalendarAdvance(Calendar,AP1538,AN1539,"f",,Trigger)</f>
        <v>50186</v>
      </c>
      <c r="AQ1539" s="98" t="e">
        <f>_xll.qlInterestRateIndexMaturity($AT$1,AP1539,Trigger)</f>
        <v>#VALUE!</v>
      </c>
      <c r="AR1539" s="242" t="e">
        <f>_xll.qlIndexFixing($AT$1,AO1539,TRUE,_xll.ohTrigger(Trigger,Trigger1M))</f>
        <v>#VALUE!</v>
      </c>
      <c r="AS1539" s="242" t="e">
        <f>IFERROR(_xll.qlIndexFixing($AT$2,AO1539,TRUE,_xll.ohTrigger(Trigger,Trigger1M)),#N/A)</f>
        <v>#N/A</v>
      </c>
    </row>
    <row r="1540" spans="40:45" x14ac:dyDescent="0.2">
      <c r="AN1540" s="99" t="s">
        <v>83</v>
      </c>
      <c r="AO1540" s="98" t="e">
        <f>_xll.qlInterestRateIndexFixingDate($AT$1,AP1540,Trigger)</f>
        <v>#VALUE!</v>
      </c>
      <c r="AP1540" s="98">
        <f>_xll.qlCalendarAdvance(Calendar,AP1539,AN1540,"f",,Trigger)</f>
        <v>50193</v>
      </c>
      <c r="AQ1540" s="98" t="e">
        <f>_xll.qlInterestRateIndexMaturity($AT$1,AP1540,Trigger)</f>
        <v>#VALUE!</v>
      </c>
      <c r="AR1540" s="242" t="e">
        <f>_xll.qlIndexFixing($AT$1,AO1540,TRUE,_xll.ohTrigger(Trigger,Trigger1M))</f>
        <v>#VALUE!</v>
      </c>
      <c r="AS1540" s="242" t="e">
        <f>IFERROR(_xll.qlIndexFixing($AT$2,AO1540,TRUE,_xll.ohTrigger(Trigger,Trigger1M)),#N/A)</f>
        <v>#N/A</v>
      </c>
    </row>
    <row r="1541" spans="40:45" x14ac:dyDescent="0.2">
      <c r="AN1541" s="99" t="s">
        <v>83</v>
      </c>
      <c r="AO1541" s="98" t="e">
        <f>_xll.qlInterestRateIndexFixingDate($AT$1,AP1541,Trigger)</f>
        <v>#VALUE!</v>
      </c>
      <c r="AP1541" s="98">
        <f>_xll.qlCalendarAdvance(Calendar,AP1540,AN1541,"f",,Trigger)</f>
        <v>50200</v>
      </c>
      <c r="AQ1541" s="98" t="e">
        <f>_xll.qlInterestRateIndexMaturity($AT$1,AP1541,Trigger)</f>
        <v>#VALUE!</v>
      </c>
      <c r="AR1541" s="242" t="e">
        <f>_xll.qlIndexFixing($AT$1,AO1541,TRUE,_xll.ohTrigger(Trigger,Trigger1M))</f>
        <v>#VALUE!</v>
      </c>
      <c r="AS1541" s="242" t="e">
        <f>IFERROR(_xll.qlIndexFixing($AT$2,AO1541,TRUE,_xll.ohTrigger(Trigger,Trigger1M)),#N/A)</f>
        <v>#N/A</v>
      </c>
    </row>
    <row r="1542" spans="40:45" x14ac:dyDescent="0.2">
      <c r="AN1542" s="99" t="s">
        <v>83</v>
      </c>
      <c r="AO1542" s="98" t="e">
        <f>_xll.qlInterestRateIndexFixingDate($AT$1,AP1542,Trigger)</f>
        <v>#VALUE!</v>
      </c>
      <c r="AP1542" s="98">
        <f>_xll.qlCalendarAdvance(Calendar,AP1541,AN1542,"f",,Trigger)</f>
        <v>50207</v>
      </c>
      <c r="AQ1542" s="98" t="e">
        <f>_xll.qlInterestRateIndexMaturity($AT$1,AP1542,Trigger)</f>
        <v>#VALUE!</v>
      </c>
      <c r="AR1542" s="242" t="e">
        <f>_xll.qlIndexFixing($AT$1,AO1542,TRUE,_xll.ohTrigger(Trigger,Trigger1M))</f>
        <v>#VALUE!</v>
      </c>
      <c r="AS1542" s="242" t="e">
        <f>IFERROR(_xll.qlIndexFixing($AT$2,AO1542,TRUE,_xll.ohTrigger(Trigger,Trigger1M)),#N/A)</f>
        <v>#N/A</v>
      </c>
    </row>
    <row r="1543" spans="40:45" x14ac:dyDescent="0.2">
      <c r="AN1543" s="99" t="s">
        <v>83</v>
      </c>
      <c r="AO1543" s="98" t="e">
        <f>_xll.qlInterestRateIndexFixingDate($AT$1,AP1543,Trigger)</f>
        <v>#VALUE!</v>
      </c>
      <c r="AP1543" s="98">
        <f>_xll.qlCalendarAdvance(Calendar,AP1542,AN1543,"f",,Trigger)</f>
        <v>50214</v>
      </c>
      <c r="AQ1543" s="98" t="e">
        <f>_xll.qlInterestRateIndexMaturity($AT$1,AP1543,Trigger)</f>
        <v>#VALUE!</v>
      </c>
      <c r="AR1543" s="242" t="e">
        <f>_xll.qlIndexFixing($AT$1,AO1543,TRUE,_xll.ohTrigger(Trigger,Trigger1M))</f>
        <v>#VALUE!</v>
      </c>
      <c r="AS1543" s="242" t="e">
        <f>IFERROR(_xll.qlIndexFixing($AT$2,AO1543,TRUE,_xll.ohTrigger(Trigger,Trigger1M)),#N/A)</f>
        <v>#N/A</v>
      </c>
    </row>
    <row r="1544" spans="40:45" x14ac:dyDescent="0.2">
      <c r="AN1544" s="99" t="s">
        <v>83</v>
      </c>
      <c r="AO1544" s="98" t="e">
        <f>_xll.qlInterestRateIndexFixingDate($AT$1,AP1544,Trigger)</f>
        <v>#VALUE!</v>
      </c>
      <c r="AP1544" s="98">
        <f>_xll.qlCalendarAdvance(Calendar,AP1543,AN1544,"f",,Trigger)</f>
        <v>50221</v>
      </c>
      <c r="AQ1544" s="98" t="e">
        <f>_xll.qlInterestRateIndexMaturity($AT$1,AP1544,Trigger)</f>
        <v>#VALUE!</v>
      </c>
      <c r="AR1544" s="242" t="e">
        <f>_xll.qlIndexFixing($AT$1,AO1544,TRUE,_xll.ohTrigger(Trigger,Trigger1M))</f>
        <v>#VALUE!</v>
      </c>
      <c r="AS1544" s="242" t="e">
        <f>IFERROR(_xll.qlIndexFixing($AT$2,AO1544,TRUE,_xll.ohTrigger(Trigger,Trigger1M)),#N/A)</f>
        <v>#N/A</v>
      </c>
    </row>
    <row r="1545" spans="40:45" x14ac:dyDescent="0.2">
      <c r="AN1545" s="99" t="s">
        <v>83</v>
      </c>
      <c r="AO1545" s="98" t="e">
        <f>_xll.qlInterestRateIndexFixingDate($AT$1,AP1545,Trigger)</f>
        <v>#VALUE!</v>
      </c>
      <c r="AP1545" s="98">
        <f>_xll.qlCalendarAdvance(Calendar,AP1544,AN1545,"f",,Trigger)</f>
        <v>50228</v>
      </c>
      <c r="AQ1545" s="98" t="e">
        <f>_xll.qlInterestRateIndexMaturity($AT$1,AP1545,Trigger)</f>
        <v>#VALUE!</v>
      </c>
      <c r="AR1545" s="242" t="e">
        <f>_xll.qlIndexFixing($AT$1,AO1545,TRUE,_xll.ohTrigger(Trigger,Trigger1M))</f>
        <v>#VALUE!</v>
      </c>
      <c r="AS1545" s="242" t="e">
        <f>IFERROR(_xll.qlIndexFixing($AT$2,AO1545,TRUE,_xll.ohTrigger(Trigger,Trigger1M)),#N/A)</f>
        <v>#N/A</v>
      </c>
    </row>
    <row r="1546" spans="40:45" x14ac:dyDescent="0.2">
      <c r="AN1546" s="99" t="s">
        <v>83</v>
      </c>
      <c r="AO1546" s="98" t="e">
        <f>_xll.qlInterestRateIndexFixingDate($AT$1,AP1546,Trigger)</f>
        <v>#VALUE!</v>
      </c>
      <c r="AP1546" s="98">
        <f>_xll.qlCalendarAdvance(Calendar,AP1545,AN1546,"f",,Trigger)</f>
        <v>50235</v>
      </c>
      <c r="AQ1546" s="98" t="e">
        <f>_xll.qlInterestRateIndexMaturity($AT$1,AP1546,Trigger)</f>
        <v>#VALUE!</v>
      </c>
      <c r="AR1546" s="242" t="e">
        <f>_xll.qlIndexFixing($AT$1,AO1546,TRUE,_xll.ohTrigger(Trigger,Trigger1M))</f>
        <v>#VALUE!</v>
      </c>
      <c r="AS1546" s="242" t="e">
        <f>IFERROR(_xll.qlIndexFixing($AT$2,AO1546,TRUE,_xll.ohTrigger(Trigger,Trigger1M)),#N/A)</f>
        <v>#N/A</v>
      </c>
    </row>
    <row r="1547" spans="40:45" x14ac:dyDescent="0.2">
      <c r="AN1547" s="99" t="s">
        <v>83</v>
      </c>
      <c r="AO1547" s="98" t="e">
        <f>_xll.qlInterestRateIndexFixingDate($AT$1,AP1547,Trigger)</f>
        <v>#VALUE!</v>
      </c>
      <c r="AP1547" s="98">
        <f>_xll.qlCalendarAdvance(Calendar,AP1546,AN1547,"f",,Trigger)</f>
        <v>50242</v>
      </c>
      <c r="AQ1547" s="98" t="e">
        <f>_xll.qlInterestRateIndexMaturity($AT$1,AP1547,Trigger)</f>
        <v>#VALUE!</v>
      </c>
      <c r="AR1547" s="242" t="e">
        <f>_xll.qlIndexFixing($AT$1,AO1547,TRUE,_xll.ohTrigger(Trigger,Trigger1M))</f>
        <v>#VALUE!</v>
      </c>
      <c r="AS1547" s="242" t="e">
        <f>IFERROR(_xll.qlIndexFixing($AT$2,AO1547,TRUE,_xll.ohTrigger(Trigger,Trigger1M)),#N/A)</f>
        <v>#N/A</v>
      </c>
    </row>
    <row r="1548" spans="40:45" x14ac:dyDescent="0.2">
      <c r="AN1548" s="99" t="s">
        <v>83</v>
      </c>
      <c r="AO1548" s="98" t="e">
        <f>_xll.qlInterestRateIndexFixingDate($AT$1,AP1548,Trigger)</f>
        <v>#VALUE!</v>
      </c>
      <c r="AP1548" s="98">
        <f>_xll.qlCalendarAdvance(Calendar,AP1547,AN1548,"f",,Trigger)</f>
        <v>50249</v>
      </c>
      <c r="AQ1548" s="98" t="e">
        <f>_xll.qlInterestRateIndexMaturity($AT$1,AP1548,Trigger)</f>
        <v>#VALUE!</v>
      </c>
      <c r="AR1548" s="242" t="e">
        <f>_xll.qlIndexFixing($AT$1,AO1548,TRUE,_xll.ohTrigger(Trigger,Trigger1M))</f>
        <v>#VALUE!</v>
      </c>
      <c r="AS1548" s="242" t="e">
        <f>IFERROR(_xll.qlIndexFixing($AT$2,AO1548,TRUE,_xll.ohTrigger(Trigger,Trigger1M)),#N/A)</f>
        <v>#N/A</v>
      </c>
    </row>
    <row r="1549" spans="40:45" x14ac:dyDescent="0.2">
      <c r="AN1549" s="99" t="s">
        <v>83</v>
      </c>
      <c r="AO1549" s="98" t="e">
        <f>_xll.qlInterestRateIndexFixingDate($AT$1,AP1549,Trigger)</f>
        <v>#VALUE!</v>
      </c>
      <c r="AP1549" s="98">
        <f>_xll.qlCalendarAdvance(Calendar,AP1548,AN1549,"f",,Trigger)</f>
        <v>50256</v>
      </c>
      <c r="AQ1549" s="98" t="e">
        <f>_xll.qlInterestRateIndexMaturity($AT$1,AP1549,Trigger)</f>
        <v>#VALUE!</v>
      </c>
      <c r="AR1549" s="242" t="e">
        <f>_xll.qlIndexFixing($AT$1,AO1549,TRUE,_xll.ohTrigger(Trigger,Trigger1M))</f>
        <v>#VALUE!</v>
      </c>
      <c r="AS1549" s="242" t="e">
        <f>IFERROR(_xll.qlIndexFixing($AT$2,AO1549,TRUE,_xll.ohTrigger(Trigger,Trigger1M)),#N/A)</f>
        <v>#N/A</v>
      </c>
    </row>
    <row r="1550" spans="40:45" x14ac:dyDescent="0.2">
      <c r="AN1550" s="99" t="s">
        <v>83</v>
      </c>
      <c r="AO1550" s="98" t="e">
        <f>_xll.qlInterestRateIndexFixingDate($AT$1,AP1550,Trigger)</f>
        <v>#VALUE!</v>
      </c>
      <c r="AP1550" s="98">
        <f>_xll.qlCalendarAdvance(Calendar,AP1549,AN1550,"f",,Trigger)</f>
        <v>50263</v>
      </c>
      <c r="AQ1550" s="98" t="e">
        <f>_xll.qlInterestRateIndexMaturity($AT$1,AP1550,Trigger)</f>
        <v>#VALUE!</v>
      </c>
      <c r="AR1550" s="242" t="e">
        <f>_xll.qlIndexFixing($AT$1,AO1550,TRUE,_xll.ohTrigger(Trigger,Trigger1M))</f>
        <v>#VALUE!</v>
      </c>
      <c r="AS1550" s="242" t="e">
        <f>IFERROR(_xll.qlIndexFixing($AT$2,AO1550,TRUE,_xll.ohTrigger(Trigger,Trigger1M)),#N/A)</f>
        <v>#N/A</v>
      </c>
    </row>
    <row r="1551" spans="40:45" x14ac:dyDescent="0.2">
      <c r="AN1551" s="99" t="s">
        <v>83</v>
      </c>
      <c r="AO1551" s="98" t="e">
        <f>_xll.qlInterestRateIndexFixingDate($AT$1,AP1551,Trigger)</f>
        <v>#VALUE!</v>
      </c>
      <c r="AP1551" s="98">
        <f>_xll.qlCalendarAdvance(Calendar,AP1550,AN1551,"f",,Trigger)</f>
        <v>50270</v>
      </c>
      <c r="AQ1551" s="98" t="e">
        <f>_xll.qlInterestRateIndexMaturity($AT$1,AP1551,Trigger)</f>
        <v>#VALUE!</v>
      </c>
      <c r="AR1551" s="242" t="e">
        <f>_xll.qlIndexFixing($AT$1,AO1551,TRUE,_xll.ohTrigger(Trigger,Trigger1M))</f>
        <v>#VALUE!</v>
      </c>
      <c r="AS1551" s="242" t="e">
        <f>IFERROR(_xll.qlIndexFixing($AT$2,AO1551,TRUE,_xll.ohTrigger(Trigger,Trigger1M)),#N/A)</f>
        <v>#N/A</v>
      </c>
    </row>
    <row r="1552" spans="40:45" x14ac:dyDescent="0.2">
      <c r="AN1552" s="99" t="s">
        <v>83</v>
      </c>
      <c r="AO1552" s="98" t="e">
        <f>_xll.qlInterestRateIndexFixingDate($AT$1,AP1552,Trigger)</f>
        <v>#VALUE!</v>
      </c>
      <c r="AP1552" s="98">
        <f>_xll.qlCalendarAdvance(Calendar,AP1551,AN1552,"f",,Trigger)</f>
        <v>50277</v>
      </c>
      <c r="AQ1552" s="98" t="e">
        <f>_xll.qlInterestRateIndexMaturity($AT$1,AP1552,Trigger)</f>
        <v>#VALUE!</v>
      </c>
      <c r="AR1552" s="242" t="e">
        <f>_xll.qlIndexFixing($AT$1,AO1552,TRUE,_xll.ohTrigger(Trigger,Trigger1M))</f>
        <v>#VALUE!</v>
      </c>
      <c r="AS1552" s="242" t="e">
        <f>IFERROR(_xll.qlIndexFixing($AT$2,AO1552,TRUE,_xll.ohTrigger(Trigger,Trigger1M)),#N/A)</f>
        <v>#N/A</v>
      </c>
    </row>
    <row r="1553" spans="40:45" x14ac:dyDescent="0.2">
      <c r="AN1553" s="99" t="s">
        <v>83</v>
      </c>
      <c r="AO1553" s="98" t="e">
        <f>_xll.qlInterestRateIndexFixingDate($AT$1,AP1553,Trigger)</f>
        <v>#VALUE!</v>
      </c>
      <c r="AP1553" s="98">
        <f>_xll.qlCalendarAdvance(Calendar,AP1552,AN1553,"f",,Trigger)</f>
        <v>50284</v>
      </c>
      <c r="AQ1553" s="98" t="e">
        <f>_xll.qlInterestRateIndexMaturity($AT$1,AP1553,Trigger)</f>
        <v>#VALUE!</v>
      </c>
      <c r="AR1553" s="242" t="e">
        <f>_xll.qlIndexFixing($AT$1,AO1553,TRUE,_xll.ohTrigger(Trigger,Trigger1M))</f>
        <v>#VALUE!</v>
      </c>
      <c r="AS1553" s="242" t="e">
        <f>IFERROR(_xll.qlIndexFixing($AT$2,AO1553,TRUE,_xll.ohTrigger(Trigger,Trigger1M)),#N/A)</f>
        <v>#N/A</v>
      </c>
    </row>
    <row r="1554" spans="40:45" x14ac:dyDescent="0.2">
      <c r="AN1554" s="99" t="s">
        <v>83</v>
      </c>
      <c r="AO1554" s="98" t="e">
        <f>_xll.qlInterestRateIndexFixingDate($AT$1,AP1554,Trigger)</f>
        <v>#VALUE!</v>
      </c>
      <c r="AP1554" s="98">
        <f>_xll.qlCalendarAdvance(Calendar,AP1553,AN1554,"f",,Trigger)</f>
        <v>50291</v>
      </c>
      <c r="AQ1554" s="98" t="e">
        <f>_xll.qlInterestRateIndexMaturity($AT$1,AP1554,Trigger)</f>
        <v>#VALUE!</v>
      </c>
      <c r="AR1554" s="242" t="e">
        <f>_xll.qlIndexFixing($AT$1,AO1554,TRUE,_xll.ohTrigger(Trigger,Trigger1M))</f>
        <v>#VALUE!</v>
      </c>
      <c r="AS1554" s="242" t="e">
        <f>IFERROR(_xll.qlIndexFixing($AT$2,AO1554,TRUE,_xll.ohTrigger(Trigger,Trigger1M)),#N/A)</f>
        <v>#N/A</v>
      </c>
    </row>
    <row r="1555" spans="40:45" x14ac:dyDescent="0.2">
      <c r="AN1555" s="99" t="s">
        <v>83</v>
      </c>
      <c r="AO1555" s="98" t="e">
        <f>_xll.qlInterestRateIndexFixingDate($AT$1,AP1555,Trigger)</f>
        <v>#VALUE!</v>
      </c>
      <c r="AP1555" s="98">
        <f>_xll.qlCalendarAdvance(Calendar,AP1554,AN1555,"f",,Trigger)</f>
        <v>50298</v>
      </c>
      <c r="AQ1555" s="98" t="e">
        <f>_xll.qlInterestRateIndexMaturity($AT$1,AP1555,Trigger)</f>
        <v>#VALUE!</v>
      </c>
      <c r="AR1555" s="242" t="e">
        <f>_xll.qlIndexFixing($AT$1,AO1555,TRUE,_xll.ohTrigger(Trigger,Trigger1M))</f>
        <v>#VALUE!</v>
      </c>
      <c r="AS1555" s="242" t="e">
        <f>IFERROR(_xll.qlIndexFixing($AT$2,AO1555,TRUE,_xll.ohTrigger(Trigger,Trigger1M)),#N/A)</f>
        <v>#N/A</v>
      </c>
    </row>
    <row r="1556" spans="40:45" x14ac:dyDescent="0.2">
      <c r="AN1556" s="99" t="s">
        <v>83</v>
      </c>
      <c r="AO1556" s="98" t="e">
        <f>_xll.qlInterestRateIndexFixingDate($AT$1,AP1556,Trigger)</f>
        <v>#VALUE!</v>
      </c>
      <c r="AP1556" s="98">
        <f>_xll.qlCalendarAdvance(Calendar,AP1555,AN1556,"f",,Trigger)</f>
        <v>50305</v>
      </c>
      <c r="AQ1556" s="98" t="e">
        <f>_xll.qlInterestRateIndexMaturity($AT$1,AP1556,Trigger)</f>
        <v>#VALUE!</v>
      </c>
      <c r="AR1556" s="242" t="e">
        <f>_xll.qlIndexFixing($AT$1,AO1556,TRUE,_xll.ohTrigger(Trigger,Trigger1M))</f>
        <v>#VALUE!</v>
      </c>
      <c r="AS1556" s="242" t="e">
        <f>IFERROR(_xll.qlIndexFixing($AT$2,AO1556,TRUE,_xll.ohTrigger(Trigger,Trigger1M)),#N/A)</f>
        <v>#N/A</v>
      </c>
    </row>
    <row r="1557" spans="40:45" x14ac:dyDescent="0.2">
      <c r="AN1557" s="99" t="s">
        <v>83</v>
      </c>
      <c r="AO1557" s="98" t="e">
        <f>_xll.qlInterestRateIndexFixingDate($AT$1,AP1557,Trigger)</f>
        <v>#VALUE!</v>
      </c>
      <c r="AP1557" s="98">
        <f>_xll.qlCalendarAdvance(Calendar,AP1556,AN1557,"f",,Trigger)</f>
        <v>50312</v>
      </c>
      <c r="AQ1557" s="98" t="e">
        <f>_xll.qlInterestRateIndexMaturity($AT$1,AP1557,Trigger)</f>
        <v>#VALUE!</v>
      </c>
      <c r="AR1557" s="242" t="e">
        <f>_xll.qlIndexFixing($AT$1,AO1557,TRUE,_xll.ohTrigger(Trigger,Trigger1M))</f>
        <v>#VALUE!</v>
      </c>
      <c r="AS1557" s="242" t="e">
        <f>IFERROR(_xll.qlIndexFixing($AT$2,AO1557,TRUE,_xll.ohTrigger(Trigger,Trigger1M)),#N/A)</f>
        <v>#N/A</v>
      </c>
    </row>
    <row r="1558" spans="40:45" x14ac:dyDescent="0.2">
      <c r="AN1558" s="99" t="s">
        <v>83</v>
      </c>
      <c r="AO1558" s="98" t="e">
        <f>_xll.qlInterestRateIndexFixingDate($AT$1,AP1558,Trigger)</f>
        <v>#VALUE!</v>
      </c>
      <c r="AP1558" s="98">
        <f>_xll.qlCalendarAdvance(Calendar,AP1557,AN1558,"f",,Trigger)</f>
        <v>50319</v>
      </c>
      <c r="AQ1558" s="98" t="e">
        <f>_xll.qlInterestRateIndexMaturity($AT$1,AP1558,Trigger)</f>
        <v>#VALUE!</v>
      </c>
      <c r="AR1558" s="242" t="e">
        <f>_xll.qlIndexFixing($AT$1,AO1558,TRUE,_xll.ohTrigger(Trigger,Trigger1M))</f>
        <v>#VALUE!</v>
      </c>
      <c r="AS1558" s="242" t="e">
        <f>IFERROR(_xll.qlIndexFixing($AT$2,AO1558,TRUE,_xll.ohTrigger(Trigger,Trigger1M)),#N/A)</f>
        <v>#N/A</v>
      </c>
    </row>
    <row r="1559" spans="40:45" x14ac:dyDescent="0.2">
      <c r="AN1559" s="99" t="s">
        <v>83</v>
      </c>
      <c r="AO1559" s="98" t="e">
        <f>_xll.qlInterestRateIndexFixingDate($AT$1,AP1559,Trigger)</f>
        <v>#VALUE!</v>
      </c>
      <c r="AP1559" s="98">
        <f>_xll.qlCalendarAdvance(Calendar,AP1558,AN1559,"f",,Trigger)</f>
        <v>50326</v>
      </c>
      <c r="AQ1559" s="98" t="e">
        <f>_xll.qlInterestRateIndexMaturity($AT$1,AP1559,Trigger)</f>
        <v>#VALUE!</v>
      </c>
      <c r="AR1559" s="242" t="e">
        <f>_xll.qlIndexFixing($AT$1,AO1559,TRUE,_xll.ohTrigger(Trigger,Trigger1M))</f>
        <v>#VALUE!</v>
      </c>
      <c r="AS1559" s="242" t="e">
        <f>IFERROR(_xll.qlIndexFixing($AT$2,AO1559,TRUE,_xll.ohTrigger(Trigger,Trigger1M)),#N/A)</f>
        <v>#N/A</v>
      </c>
    </row>
    <row r="1560" spans="40:45" x14ac:dyDescent="0.2">
      <c r="AN1560" s="99" t="s">
        <v>83</v>
      </c>
      <c r="AO1560" s="98" t="e">
        <f>_xll.qlInterestRateIndexFixingDate($AT$1,AP1560,Trigger)</f>
        <v>#VALUE!</v>
      </c>
      <c r="AP1560" s="98">
        <f>_xll.qlCalendarAdvance(Calendar,AP1559,AN1560,"f",,Trigger)</f>
        <v>50333</v>
      </c>
      <c r="AQ1560" s="98" t="e">
        <f>_xll.qlInterestRateIndexMaturity($AT$1,AP1560,Trigger)</f>
        <v>#VALUE!</v>
      </c>
      <c r="AR1560" s="242" t="e">
        <f>_xll.qlIndexFixing($AT$1,AO1560,TRUE,_xll.ohTrigger(Trigger,Trigger1M))</f>
        <v>#VALUE!</v>
      </c>
      <c r="AS1560" s="242" t="e">
        <f>IFERROR(_xll.qlIndexFixing($AT$2,AO1560,TRUE,_xll.ohTrigger(Trigger,Trigger1M)),#N/A)</f>
        <v>#N/A</v>
      </c>
    </row>
    <row r="1561" spans="40:45" x14ac:dyDescent="0.2">
      <c r="AN1561" s="99" t="s">
        <v>83</v>
      </c>
      <c r="AO1561" s="98" t="e">
        <f>_xll.qlInterestRateIndexFixingDate($AT$1,AP1561,Trigger)</f>
        <v>#VALUE!</v>
      </c>
      <c r="AP1561" s="98">
        <f>_xll.qlCalendarAdvance(Calendar,AP1560,AN1561,"f",,Trigger)</f>
        <v>50340</v>
      </c>
      <c r="AQ1561" s="98" t="e">
        <f>_xll.qlInterestRateIndexMaturity($AT$1,AP1561,Trigger)</f>
        <v>#VALUE!</v>
      </c>
      <c r="AR1561" s="242" t="e">
        <f>_xll.qlIndexFixing($AT$1,AO1561,TRUE,_xll.ohTrigger(Trigger,Trigger1M))</f>
        <v>#VALUE!</v>
      </c>
      <c r="AS1561" s="242" t="e">
        <f>IFERROR(_xll.qlIndexFixing($AT$2,AO1561,TRUE,_xll.ohTrigger(Trigger,Trigger1M)),#N/A)</f>
        <v>#N/A</v>
      </c>
    </row>
    <row r="1562" spans="40:45" x14ac:dyDescent="0.2">
      <c r="AN1562" s="99" t="s">
        <v>83</v>
      </c>
      <c r="AO1562" s="98" t="e">
        <f>_xll.qlInterestRateIndexFixingDate($AT$1,AP1562,Trigger)</f>
        <v>#VALUE!</v>
      </c>
      <c r="AP1562" s="98">
        <f>_xll.qlCalendarAdvance(Calendar,AP1561,AN1562,"f",,Trigger)</f>
        <v>50347</v>
      </c>
      <c r="AQ1562" s="98" t="e">
        <f>_xll.qlInterestRateIndexMaturity($AT$1,AP1562,Trigger)</f>
        <v>#VALUE!</v>
      </c>
      <c r="AR1562" s="242" t="e">
        <f>_xll.qlIndexFixing($AT$1,AO1562,TRUE,_xll.ohTrigger(Trigger,Trigger1M))</f>
        <v>#VALUE!</v>
      </c>
      <c r="AS1562" s="242" t="e">
        <f>IFERROR(_xll.qlIndexFixing($AT$2,AO1562,TRUE,_xll.ohTrigger(Trigger,Trigger1M)),#N/A)</f>
        <v>#N/A</v>
      </c>
    </row>
    <row r="1563" spans="40:45" x14ac:dyDescent="0.2">
      <c r="AN1563" s="99" t="s">
        <v>83</v>
      </c>
      <c r="AO1563" s="98" t="e">
        <f>_xll.qlInterestRateIndexFixingDate($AT$1,AP1563,Trigger)</f>
        <v>#VALUE!</v>
      </c>
      <c r="AP1563" s="98">
        <f>_xll.qlCalendarAdvance(Calendar,AP1562,AN1563,"f",,Trigger)</f>
        <v>50354</v>
      </c>
      <c r="AQ1563" s="98" t="e">
        <f>_xll.qlInterestRateIndexMaturity($AT$1,AP1563,Trigger)</f>
        <v>#VALUE!</v>
      </c>
      <c r="AR1563" s="242" t="e">
        <f>_xll.qlIndexFixing($AT$1,AO1563,TRUE,_xll.ohTrigger(Trigger,Trigger1M))</f>
        <v>#VALUE!</v>
      </c>
      <c r="AS1563" s="242" t="e">
        <f>IFERROR(_xll.qlIndexFixing($AT$2,AO1563,TRUE,_xll.ohTrigger(Trigger,Trigger1M)),#N/A)</f>
        <v>#N/A</v>
      </c>
    </row>
    <row r="1564" spans="40:45" x14ac:dyDescent="0.2">
      <c r="AN1564" s="99" t="s">
        <v>83</v>
      </c>
      <c r="AO1564" s="98" t="e">
        <f>_xll.qlInterestRateIndexFixingDate($AT$1,AP1564,Trigger)</f>
        <v>#VALUE!</v>
      </c>
      <c r="AP1564" s="98">
        <f>_xll.qlCalendarAdvance(Calendar,AP1563,AN1564,"f",,Trigger)</f>
        <v>50361</v>
      </c>
      <c r="AQ1564" s="98" t="e">
        <f>_xll.qlInterestRateIndexMaturity($AT$1,AP1564,Trigger)</f>
        <v>#VALUE!</v>
      </c>
      <c r="AR1564" s="242" t="e">
        <f>_xll.qlIndexFixing($AT$1,AO1564,TRUE,_xll.ohTrigger(Trigger,Trigger1M))</f>
        <v>#VALUE!</v>
      </c>
      <c r="AS1564" s="242" t="e">
        <f>IFERROR(_xll.qlIndexFixing($AT$2,AO1564,TRUE,_xll.ohTrigger(Trigger,Trigger1M)),#N/A)</f>
        <v>#N/A</v>
      </c>
    </row>
    <row r="1565" spans="40:45" x14ac:dyDescent="0.2">
      <c r="AN1565" s="99" t="s">
        <v>83</v>
      </c>
      <c r="AO1565" s="98" t="e">
        <f>_xll.qlInterestRateIndexFixingDate($AT$1,AP1565,Trigger)</f>
        <v>#VALUE!</v>
      </c>
      <c r="AP1565" s="98">
        <f>_xll.qlCalendarAdvance(Calendar,AP1564,AN1565,"f",,Trigger)</f>
        <v>50368</v>
      </c>
      <c r="AQ1565" s="98" t="e">
        <f>_xll.qlInterestRateIndexMaturity($AT$1,AP1565,Trigger)</f>
        <v>#VALUE!</v>
      </c>
      <c r="AR1565" s="242" t="e">
        <f>_xll.qlIndexFixing($AT$1,AO1565,TRUE,_xll.ohTrigger(Trigger,Trigger1M))</f>
        <v>#VALUE!</v>
      </c>
      <c r="AS1565" s="242" t="e">
        <f>IFERROR(_xll.qlIndexFixing($AT$2,AO1565,TRUE,_xll.ohTrigger(Trigger,Trigger1M)),#N/A)</f>
        <v>#N/A</v>
      </c>
    </row>
    <row r="1566" spans="40:45" x14ac:dyDescent="0.2">
      <c r="AN1566" s="99" t="s">
        <v>83</v>
      </c>
      <c r="AO1566" s="98" t="e">
        <f>_xll.qlInterestRateIndexFixingDate($AT$1,AP1566,Trigger)</f>
        <v>#VALUE!</v>
      </c>
      <c r="AP1566" s="98">
        <f>_xll.qlCalendarAdvance(Calendar,AP1565,AN1566,"f",,Trigger)</f>
        <v>50375</v>
      </c>
      <c r="AQ1566" s="98" t="e">
        <f>_xll.qlInterestRateIndexMaturity($AT$1,AP1566,Trigger)</f>
        <v>#VALUE!</v>
      </c>
      <c r="AR1566" s="242" t="e">
        <f>_xll.qlIndexFixing($AT$1,AO1566,TRUE,_xll.ohTrigger(Trigger,Trigger1M))</f>
        <v>#VALUE!</v>
      </c>
      <c r="AS1566" s="242" t="e">
        <f>IFERROR(_xll.qlIndexFixing($AT$2,AO1566,TRUE,_xll.ohTrigger(Trigger,Trigger1M)),#N/A)</f>
        <v>#N/A</v>
      </c>
    </row>
    <row r="1567" spans="40:45" x14ac:dyDescent="0.2">
      <c r="AN1567" s="99" t="s">
        <v>83</v>
      </c>
      <c r="AO1567" s="98" t="e">
        <f>_xll.qlInterestRateIndexFixingDate($AT$1,AP1567,Trigger)</f>
        <v>#VALUE!</v>
      </c>
      <c r="AP1567" s="98">
        <f>_xll.qlCalendarAdvance(Calendar,AP1566,AN1567,"f",,Trigger)</f>
        <v>50382</v>
      </c>
      <c r="AQ1567" s="98" t="e">
        <f>_xll.qlInterestRateIndexMaturity($AT$1,AP1567,Trigger)</f>
        <v>#VALUE!</v>
      </c>
      <c r="AR1567" s="242" t="e">
        <f>_xll.qlIndexFixing($AT$1,AO1567,TRUE,_xll.ohTrigger(Trigger,Trigger1M))</f>
        <v>#VALUE!</v>
      </c>
      <c r="AS1567" s="242" t="e">
        <f>IFERROR(_xll.qlIndexFixing($AT$2,AO1567,TRUE,_xll.ohTrigger(Trigger,Trigger1M)),#N/A)</f>
        <v>#N/A</v>
      </c>
    </row>
    <row r="1568" spans="40:45" x14ac:dyDescent="0.2">
      <c r="AN1568" s="99" t="s">
        <v>83</v>
      </c>
      <c r="AO1568" s="98" t="e">
        <f>_xll.qlInterestRateIndexFixingDate($AT$1,AP1568,Trigger)</f>
        <v>#VALUE!</v>
      </c>
      <c r="AP1568" s="98">
        <f>_xll.qlCalendarAdvance(Calendar,AP1567,AN1568,"f",,Trigger)</f>
        <v>50389</v>
      </c>
      <c r="AQ1568" s="98" t="e">
        <f>_xll.qlInterestRateIndexMaturity($AT$1,AP1568,Trigger)</f>
        <v>#VALUE!</v>
      </c>
      <c r="AR1568" s="242" t="e">
        <f>_xll.qlIndexFixing($AT$1,AO1568,TRUE,_xll.ohTrigger(Trigger,Trigger1M))</f>
        <v>#VALUE!</v>
      </c>
      <c r="AS1568" s="242" t="e">
        <f>IFERROR(_xll.qlIndexFixing($AT$2,AO1568,TRUE,_xll.ohTrigger(Trigger,Trigger1M)),#N/A)</f>
        <v>#N/A</v>
      </c>
    </row>
    <row r="1569" spans="40:45" x14ac:dyDescent="0.2">
      <c r="AN1569" s="99" t="s">
        <v>83</v>
      </c>
      <c r="AO1569" s="98" t="e">
        <f>_xll.qlInterestRateIndexFixingDate($AT$1,AP1569,Trigger)</f>
        <v>#VALUE!</v>
      </c>
      <c r="AP1569" s="98">
        <f>_xll.qlCalendarAdvance(Calendar,AP1568,AN1569,"f",,Trigger)</f>
        <v>50396</v>
      </c>
      <c r="AQ1569" s="98" t="e">
        <f>_xll.qlInterestRateIndexMaturity($AT$1,AP1569,Trigger)</f>
        <v>#VALUE!</v>
      </c>
      <c r="AR1569" s="242" t="e">
        <f>_xll.qlIndexFixing($AT$1,AO1569,TRUE,_xll.ohTrigger(Trigger,Trigger1M))</f>
        <v>#VALUE!</v>
      </c>
      <c r="AS1569" s="242" t="e">
        <f>IFERROR(_xll.qlIndexFixing($AT$2,AO1569,TRUE,_xll.ohTrigger(Trigger,Trigger1M)),#N/A)</f>
        <v>#N/A</v>
      </c>
    </row>
    <row r="1570" spans="40:45" x14ac:dyDescent="0.2">
      <c r="AN1570" s="99" t="s">
        <v>83</v>
      </c>
      <c r="AO1570" s="98" t="e">
        <f>_xll.qlInterestRateIndexFixingDate($AT$1,AP1570,Trigger)</f>
        <v>#VALUE!</v>
      </c>
      <c r="AP1570" s="98">
        <f>_xll.qlCalendarAdvance(Calendar,AP1569,AN1570,"f",,Trigger)</f>
        <v>50403</v>
      </c>
      <c r="AQ1570" s="98" t="e">
        <f>_xll.qlInterestRateIndexMaturity($AT$1,AP1570,Trigger)</f>
        <v>#VALUE!</v>
      </c>
      <c r="AR1570" s="242" t="e">
        <f>_xll.qlIndexFixing($AT$1,AO1570,TRUE,_xll.ohTrigger(Trigger,Trigger1M))</f>
        <v>#VALUE!</v>
      </c>
      <c r="AS1570" s="242" t="e">
        <f>IFERROR(_xll.qlIndexFixing($AT$2,AO1570,TRUE,_xll.ohTrigger(Trigger,Trigger1M)),#N/A)</f>
        <v>#N/A</v>
      </c>
    </row>
    <row r="1571" spans="40:45" x14ac:dyDescent="0.2">
      <c r="AN1571" s="99" t="s">
        <v>83</v>
      </c>
      <c r="AO1571" s="98" t="e">
        <f>_xll.qlInterestRateIndexFixingDate($AT$1,AP1571,Trigger)</f>
        <v>#VALUE!</v>
      </c>
      <c r="AP1571" s="98">
        <f>_xll.qlCalendarAdvance(Calendar,AP1570,AN1571,"f",,Trigger)</f>
        <v>50410</v>
      </c>
      <c r="AQ1571" s="98" t="e">
        <f>_xll.qlInterestRateIndexMaturity($AT$1,AP1571,Trigger)</f>
        <v>#VALUE!</v>
      </c>
      <c r="AR1571" s="242" t="e">
        <f>_xll.qlIndexFixing($AT$1,AO1571,TRUE,_xll.ohTrigger(Trigger,Trigger1M))</f>
        <v>#VALUE!</v>
      </c>
      <c r="AS1571" s="242" t="e">
        <f>IFERROR(_xll.qlIndexFixing($AT$2,AO1571,TRUE,_xll.ohTrigger(Trigger,Trigger1M)),#N/A)</f>
        <v>#N/A</v>
      </c>
    </row>
    <row r="1572" spans="40:45" x14ac:dyDescent="0.2">
      <c r="AN1572" s="99" t="s">
        <v>83</v>
      </c>
      <c r="AO1572" s="98" t="e">
        <f>_xll.qlInterestRateIndexFixingDate($AT$1,AP1572,Trigger)</f>
        <v>#VALUE!</v>
      </c>
      <c r="AP1572" s="98">
        <f>_xll.qlCalendarAdvance(Calendar,AP1571,AN1572,"f",,Trigger)</f>
        <v>50417</v>
      </c>
      <c r="AQ1572" s="98" t="e">
        <f>_xll.qlInterestRateIndexMaturity($AT$1,AP1572,Trigger)</f>
        <v>#VALUE!</v>
      </c>
      <c r="AR1572" s="242" t="e">
        <f>_xll.qlIndexFixing($AT$1,AO1572,TRUE,_xll.ohTrigger(Trigger,Trigger1M))</f>
        <v>#VALUE!</v>
      </c>
      <c r="AS1572" s="242" t="e">
        <f>IFERROR(_xll.qlIndexFixing($AT$2,AO1572,TRUE,_xll.ohTrigger(Trigger,Trigger1M)),#N/A)</f>
        <v>#N/A</v>
      </c>
    </row>
    <row r="1573" spans="40:45" x14ac:dyDescent="0.2">
      <c r="AN1573" s="99" t="s">
        <v>83</v>
      </c>
      <c r="AO1573" s="98" t="e">
        <f>_xll.qlInterestRateIndexFixingDate($AT$1,AP1573,Trigger)</f>
        <v>#VALUE!</v>
      </c>
      <c r="AP1573" s="98">
        <f>_xll.qlCalendarAdvance(Calendar,AP1572,AN1573,"f",,Trigger)</f>
        <v>50424</v>
      </c>
      <c r="AQ1573" s="98" t="e">
        <f>_xll.qlInterestRateIndexMaturity($AT$1,AP1573,Trigger)</f>
        <v>#VALUE!</v>
      </c>
      <c r="AR1573" s="242" t="e">
        <f>_xll.qlIndexFixing($AT$1,AO1573,TRUE,_xll.ohTrigger(Trigger,Trigger1M))</f>
        <v>#VALUE!</v>
      </c>
      <c r="AS1573" s="242" t="e">
        <f>IFERROR(_xll.qlIndexFixing($AT$2,AO1573,TRUE,_xll.ohTrigger(Trigger,Trigger1M)),#N/A)</f>
        <v>#N/A</v>
      </c>
    </row>
    <row r="1574" spans="40:45" x14ac:dyDescent="0.2">
      <c r="AN1574" s="99" t="s">
        <v>83</v>
      </c>
      <c r="AO1574" s="98" t="e">
        <f>_xll.qlInterestRateIndexFixingDate($AT$1,AP1574,Trigger)</f>
        <v>#VALUE!</v>
      </c>
      <c r="AP1574" s="98">
        <f>_xll.qlCalendarAdvance(Calendar,AP1573,AN1574,"f",,Trigger)</f>
        <v>50431</v>
      </c>
      <c r="AQ1574" s="98" t="e">
        <f>_xll.qlInterestRateIndexMaturity($AT$1,AP1574,Trigger)</f>
        <v>#VALUE!</v>
      </c>
      <c r="AR1574" s="242" t="e">
        <f>_xll.qlIndexFixing($AT$1,AO1574,TRUE,_xll.ohTrigger(Trigger,Trigger1M))</f>
        <v>#VALUE!</v>
      </c>
      <c r="AS1574" s="242" t="e">
        <f>IFERROR(_xll.qlIndexFixing($AT$2,AO1574,TRUE,_xll.ohTrigger(Trigger,Trigger1M)),#N/A)</f>
        <v>#N/A</v>
      </c>
    </row>
    <row r="1575" spans="40:45" x14ac:dyDescent="0.2">
      <c r="AN1575" s="99" t="s">
        <v>83</v>
      </c>
      <c r="AO1575" s="98" t="e">
        <f>_xll.qlInterestRateIndexFixingDate($AT$1,AP1575,Trigger)</f>
        <v>#VALUE!</v>
      </c>
      <c r="AP1575" s="98">
        <f>_xll.qlCalendarAdvance(Calendar,AP1574,AN1575,"f",,Trigger)</f>
        <v>50438</v>
      </c>
      <c r="AQ1575" s="98" t="e">
        <f>_xll.qlInterestRateIndexMaturity($AT$1,AP1575,Trigger)</f>
        <v>#VALUE!</v>
      </c>
      <c r="AR1575" s="242" t="e">
        <f>_xll.qlIndexFixing($AT$1,AO1575,TRUE,_xll.ohTrigger(Trigger,Trigger1M))</f>
        <v>#VALUE!</v>
      </c>
      <c r="AS1575" s="242" t="e">
        <f>IFERROR(_xll.qlIndexFixing($AT$2,AO1575,TRUE,_xll.ohTrigger(Trigger,Trigger1M)),#N/A)</f>
        <v>#N/A</v>
      </c>
    </row>
    <row r="1576" spans="40:45" x14ac:dyDescent="0.2">
      <c r="AN1576" s="99" t="s">
        <v>83</v>
      </c>
      <c r="AO1576" s="98" t="e">
        <f>_xll.qlInterestRateIndexFixingDate($AT$1,AP1576,Trigger)</f>
        <v>#VALUE!</v>
      </c>
      <c r="AP1576" s="98">
        <f>_xll.qlCalendarAdvance(Calendar,AP1575,AN1576,"f",,Trigger)</f>
        <v>50445</v>
      </c>
      <c r="AQ1576" s="98" t="e">
        <f>_xll.qlInterestRateIndexMaturity($AT$1,AP1576,Trigger)</f>
        <v>#VALUE!</v>
      </c>
      <c r="AR1576" s="242" t="e">
        <f>_xll.qlIndexFixing($AT$1,AO1576,TRUE,_xll.ohTrigger(Trigger,Trigger1M))</f>
        <v>#VALUE!</v>
      </c>
      <c r="AS1576" s="242" t="e">
        <f>IFERROR(_xll.qlIndexFixing($AT$2,AO1576,TRUE,_xll.ohTrigger(Trigger,Trigger1M)),#N/A)</f>
        <v>#N/A</v>
      </c>
    </row>
    <row r="1577" spans="40:45" x14ac:dyDescent="0.2">
      <c r="AN1577" s="99" t="s">
        <v>83</v>
      </c>
      <c r="AO1577" s="98" t="e">
        <f>_xll.qlInterestRateIndexFixingDate($AT$1,AP1577,Trigger)</f>
        <v>#VALUE!</v>
      </c>
      <c r="AP1577" s="98">
        <f>_xll.qlCalendarAdvance(Calendar,AP1576,AN1577,"f",,Trigger)</f>
        <v>50452</v>
      </c>
      <c r="AQ1577" s="98" t="e">
        <f>_xll.qlInterestRateIndexMaturity($AT$1,AP1577,Trigger)</f>
        <v>#VALUE!</v>
      </c>
      <c r="AR1577" s="242" t="e">
        <f>_xll.qlIndexFixing($AT$1,AO1577,TRUE,_xll.ohTrigger(Trigger,Trigger1M))</f>
        <v>#VALUE!</v>
      </c>
      <c r="AS1577" s="242" t="e">
        <f>IFERROR(_xll.qlIndexFixing($AT$2,AO1577,TRUE,_xll.ohTrigger(Trigger,Trigger1M)),#N/A)</f>
        <v>#N/A</v>
      </c>
    </row>
    <row r="1578" spans="40:45" x14ac:dyDescent="0.2">
      <c r="AN1578" s="99" t="s">
        <v>83</v>
      </c>
      <c r="AO1578" s="98" t="e">
        <f>_xll.qlInterestRateIndexFixingDate($AT$1,AP1578,Trigger)</f>
        <v>#VALUE!</v>
      </c>
      <c r="AP1578" s="98">
        <f>_xll.qlCalendarAdvance(Calendar,AP1577,AN1578,"f",,Trigger)</f>
        <v>50459</v>
      </c>
      <c r="AQ1578" s="98" t="e">
        <f>_xll.qlInterestRateIndexMaturity($AT$1,AP1578,Trigger)</f>
        <v>#VALUE!</v>
      </c>
      <c r="AR1578" s="242" t="e">
        <f>_xll.qlIndexFixing($AT$1,AO1578,TRUE,_xll.ohTrigger(Trigger,Trigger1M))</f>
        <v>#VALUE!</v>
      </c>
      <c r="AS1578" s="242" t="e">
        <f>IFERROR(_xll.qlIndexFixing($AT$2,AO1578,TRUE,_xll.ohTrigger(Trigger,Trigger1M)),#N/A)</f>
        <v>#N/A</v>
      </c>
    </row>
    <row r="1579" spans="40:45" x14ac:dyDescent="0.2">
      <c r="AN1579" s="99" t="s">
        <v>83</v>
      </c>
      <c r="AO1579" s="98" t="e">
        <f>_xll.qlInterestRateIndexFixingDate($AT$1,AP1579,Trigger)</f>
        <v>#VALUE!</v>
      </c>
      <c r="AP1579" s="98">
        <f>_xll.qlCalendarAdvance(Calendar,AP1578,AN1579,"f",,Trigger)</f>
        <v>50466</v>
      </c>
      <c r="AQ1579" s="98" t="e">
        <f>_xll.qlInterestRateIndexMaturity($AT$1,AP1579,Trigger)</f>
        <v>#VALUE!</v>
      </c>
      <c r="AR1579" s="242" t="e">
        <f>_xll.qlIndexFixing($AT$1,AO1579,TRUE,_xll.ohTrigger(Trigger,Trigger1M))</f>
        <v>#VALUE!</v>
      </c>
      <c r="AS1579" s="242" t="e">
        <f>IFERROR(_xll.qlIndexFixing($AT$2,AO1579,TRUE,_xll.ohTrigger(Trigger,Trigger1M)),#N/A)</f>
        <v>#N/A</v>
      </c>
    </row>
    <row r="1580" spans="40:45" x14ac:dyDescent="0.2">
      <c r="AN1580" s="99" t="s">
        <v>83</v>
      </c>
      <c r="AO1580" s="98" t="e">
        <f>_xll.qlInterestRateIndexFixingDate($AT$1,AP1580,Trigger)</f>
        <v>#VALUE!</v>
      </c>
      <c r="AP1580" s="98">
        <f>_xll.qlCalendarAdvance(Calendar,AP1579,AN1580,"f",,Trigger)</f>
        <v>50473</v>
      </c>
      <c r="AQ1580" s="98" t="e">
        <f>_xll.qlInterestRateIndexMaturity($AT$1,AP1580,Trigger)</f>
        <v>#VALUE!</v>
      </c>
      <c r="AR1580" s="242" t="e">
        <f>_xll.qlIndexFixing($AT$1,AO1580,TRUE,_xll.ohTrigger(Trigger,Trigger1M))</f>
        <v>#VALUE!</v>
      </c>
      <c r="AS1580" s="242" t="e">
        <f>IFERROR(_xll.qlIndexFixing($AT$2,AO1580,TRUE,_xll.ohTrigger(Trigger,Trigger1M)),#N/A)</f>
        <v>#N/A</v>
      </c>
    </row>
    <row r="1581" spans="40:45" x14ac:dyDescent="0.2">
      <c r="AN1581" s="99" t="s">
        <v>83</v>
      </c>
      <c r="AO1581" s="98" t="e">
        <f>_xll.qlInterestRateIndexFixingDate($AT$1,AP1581,Trigger)</f>
        <v>#VALUE!</v>
      </c>
      <c r="AP1581" s="98">
        <f>_xll.qlCalendarAdvance(Calendar,AP1580,AN1581,"f",,Trigger)</f>
        <v>50480</v>
      </c>
      <c r="AQ1581" s="98" t="e">
        <f>_xll.qlInterestRateIndexMaturity($AT$1,AP1581,Trigger)</f>
        <v>#VALUE!</v>
      </c>
      <c r="AR1581" s="242" t="e">
        <f>_xll.qlIndexFixing($AT$1,AO1581,TRUE,_xll.ohTrigger(Trigger,Trigger1M))</f>
        <v>#VALUE!</v>
      </c>
      <c r="AS1581" s="242" t="e">
        <f>IFERROR(_xll.qlIndexFixing($AT$2,AO1581,TRUE,_xll.ohTrigger(Trigger,Trigger1M)),#N/A)</f>
        <v>#N/A</v>
      </c>
    </row>
    <row r="1582" spans="40:45" x14ac:dyDescent="0.2">
      <c r="AN1582" s="99" t="s">
        <v>83</v>
      </c>
      <c r="AO1582" s="98" t="e">
        <f>_xll.qlInterestRateIndexFixingDate($AT$1,AP1582,Trigger)</f>
        <v>#VALUE!</v>
      </c>
      <c r="AP1582" s="98">
        <f>_xll.qlCalendarAdvance(Calendar,AP1581,AN1582,"f",,Trigger)</f>
        <v>50487</v>
      </c>
      <c r="AQ1582" s="98" t="e">
        <f>_xll.qlInterestRateIndexMaturity($AT$1,AP1582,Trigger)</f>
        <v>#VALUE!</v>
      </c>
      <c r="AR1582" s="242" t="e">
        <f>_xll.qlIndexFixing($AT$1,AO1582,TRUE,_xll.ohTrigger(Trigger,Trigger1M))</f>
        <v>#VALUE!</v>
      </c>
      <c r="AS1582" s="242" t="e">
        <f>IFERROR(_xll.qlIndexFixing($AT$2,AO1582,TRUE,_xll.ohTrigger(Trigger,Trigger1M)),#N/A)</f>
        <v>#N/A</v>
      </c>
    </row>
    <row r="1583" spans="40:45" x14ac:dyDescent="0.2">
      <c r="AN1583" s="99" t="s">
        <v>83</v>
      </c>
      <c r="AO1583" s="98" t="e">
        <f>_xll.qlInterestRateIndexFixingDate($AT$1,AP1583,Trigger)</f>
        <v>#VALUE!</v>
      </c>
      <c r="AP1583" s="98">
        <f>_xll.qlCalendarAdvance(Calendar,AP1582,AN1583,"f",,Trigger)</f>
        <v>50494</v>
      </c>
      <c r="AQ1583" s="98" t="e">
        <f>_xll.qlInterestRateIndexMaturity($AT$1,AP1583,Trigger)</f>
        <v>#VALUE!</v>
      </c>
      <c r="AR1583" s="242" t="e">
        <f>_xll.qlIndexFixing($AT$1,AO1583,TRUE,_xll.ohTrigger(Trigger,Trigger1M))</f>
        <v>#VALUE!</v>
      </c>
      <c r="AS1583" s="242" t="e">
        <f>IFERROR(_xll.qlIndexFixing($AT$2,AO1583,TRUE,_xll.ohTrigger(Trigger,Trigger1M)),#N/A)</f>
        <v>#N/A</v>
      </c>
    </row>
    <row r="1584" spans="40:45" x14ac:dyDescent="0.2">
      <c r="AN1584" s="99" t="s">
        <v>83</v>
      </c>
      <c r="AO1584" s="98" t="e">
        <f>_xll.qlInterestRateIndexFixingDate($AT$1,AP1584,Trigger)</f>
        <v>#VALUE!</v>
      </c>
      <c r="AP1584" s="98">
        <f>_xll.qlCalendarAdvance(Calendar,AP1583,AN1584,"f",,Trigger)</f>
        <v>50501</v>
      </c>
      <c r="AQ1584" s="98" t="e">
        <f>_xll.qlInterestRateIndexMaturity($AT$1,AP1584,Trigger)</f>
        <v>#VALUE!</v>
      </c>
      <c r="AR1584" s="242" t="e">
        <f>_xll.qlIndexFixing($AT$1,AO1584,TRUE,_xll.ohTrigger(Trigger,Trigger1M))</f>
        <v>#VALUE!</v>
      </c>
      <c r="AS1584" s="242" t="e">
        <f>IFERROR(_xll.qlIndexFixing($AT$2,AO1584,TRUE,_xll.ohTrigger(Trigger,Trigger1M)),#N/A)</f>
        <v>#N/A</v>
      </c>
    </row>
    <row r="1585" spans="40:45" x14ac:dyDescent="0.2">
      <c r="AN1585" s="99" t="s">
        <v>83</v>
      </c>
      <c r="AO1585" s="98" t="e">
        <f>_xll.qlInterestRateIndexFixingDate($AT$1,AP1585,Trigger)</f>
        <v>#VALUE!</v>
      </c>
      <c r="AP1585" s="98">
        <f>_xll.qlCalendarAdvance(Calendar,AP1584,AN1585,"f",,Trigger)</f>
        <v>50508</v>
      </c>
      <c r="AQ1585" s="98" t="e">
        <f>_xll.qlInterestRateIndexMaturity($AT$1,AP1585,Trigger)</f>
        <v>#VALUE!</v>
      </c>
      <c r="AR1585" s="242" t="e">
        <f>_xll.qlIndexFixing($AT$1,AO1585,TRUE,_xll.ohTrigger(Trigger,Trigger1M))</f>
        <v>#VALUE!</v>
      </c>
      <c r="AS1585" s="242" t="e">
        <f>IFERROR(_xll.qlIndexFixing($AT$2,AO1585,TRUE,_xll.ohTrigger(Trigger,Trigger1M)),#N/A)</f>
        <v>#N/A</v>
      </c>
    </row>
    <row r="1586" spans="40:45" x14ac:dyDescent="0.2">
      <c r="AN1586" s="99" t="s">
        <v>83</v>
      </c>
      <c r="AO1586" s="98" t="e">
        <f>_xll.qlInterestRateIndexFixingDate($AT$1,AP1586,Trigger)</f>
        <v>#VALUE!</v>
      </c>
      <c r="AP1586" s="98">
        <f>_xll.qlCalendarAdvance(Calendar,AP1585,AN1586,"f",,Trigger)</f>
        <v>50515</v>
      </c>
      <c r="AQ1586" s="98" t="e">
        <f>_xll.qlInterestRateIndexMaturity($AT$1,AP1586,Trigger)</f>
        <v>#VALUE!</v>
      </c>
      <c r="AR1586" s="242" t="e">
        <f>_xll.qlIndexFixing($AT$1,AO1586,TRUE,_xll.ohTrigger(Trigger,Trigger1M))</f>
        <v>#VALUE!</v>
      </c>
      <c r="AS1586" s="242" t="e">
        <f>IFERROR(_xll.qlIndexFixing($AT$2,AO1586,TRUE,_xll.ohTrigger(Trigger,Trigger1M)),#N/A)</f>
        <v>#N/A</v>
      </c>
    </row>
    <row r="1587" spans="40:45" x14ac:dyDescent="0.2">
      <c r="AN1587" s="99" t="s">
        <v>83</v>
      </c>
      <c r="AO1587" s="98" t="e">
        <f>_xll.qlInterestRateIndexFixingDate($AT$1,AP1587,Trigger)</f>
        <v>#VALUE!</v>
      </c>
      <c r="AP1587" s="98">
        <f>_xll.qlCalendarAdvance(Calendar,AP1586,AN1587,"f",,Trigger)</f>
        <v>50522</v>
      </c>
      <c r="AQ1587" s="98" t="e">
        <f>_xll.qlInterestRateIndexMaturity($AT$1,AP1587,Trigger)</f>
        <v>#VALUE!</v>
      </c>
      <c r="AR1587" s="242" t="e">
        <f>_xll.qlIndexFixing($AT$1,AO1587,TRUE,_xll.ohTrigger(Trigger,Trigger1M))</f>
        <v>#VALUE!</v>
      </c>
      <c r="AS1587" s="242" t="e">
        <f>IFERROR(_xll.qlIndexFixing($AT$2,AO1587,TRUE,_xll.ohTrigger(Trigger,Trigger1M)),#N/A)</f>
        <v>#N/A</v>
      </c>
    </row>
    <row r="1588" spans="40:45" x14ac:dyDescent="0.2">
      <c r="AN1588" s="99" t="s">
        <v>83</v>
      </c>
      <c r="AO1588" s="98" t="e">
        <f>_xll.qlInterestRateIndexFixingDate($AT$1,AP1588,Trigger)</f>
        <v>#VALUE!</v>
      </c>
      <c r="AP1588" s="98">
        <f>_xll.qlCalendarAdvance(Calendar,AP1587,AN1588,"f",,Trigger)</f>
        <v>50529</v>
      </c>
      <c r="AQ1588" s="98" t="e">
        <f>_xll.qlInterestRateIndexMaturity($AT$1,AP1588,Trigger)</f>
        <v>#VALUE!</v>
      </c>
      <c r="AR1588" s="242" t="e">
        <f>_xll.qlIndexFixing($AT$1,AO1588,TRUE,_xll.ohTrigger(Trigger,Trigger1M))</f>
        <v>#VALUE!</v>
      </c>
      <c r="AS1588" s="242" t="e">
        <f>IFERROR(_xll.qlIndexFixing($AT$2,AO1588,TRUE,_xll.ohTrigger(Trigger,Trigger1M)),#N/A)</f>
        <v>#N/A</v>
      </c>
    </row>
    <row r="1589" spans="40:45" x14ac:dyDescent="0.2">
      <c r="AN1589" s="99" t="s">
        <v>83</v>
      </c>
      <c r="AO1589" s="98" t="e">
        <f>_xll.qlInterestRateIndexFixingDate($AT$1,AP1589,Trigger)</f>
        <v>#VALUE!</v>
      </c>
      <c r="AP1589" s="98">
        <f>_xll.qlCalendarAdvance(Calendar,AP1588,AN1589,"f",,Trigger)</f>
        <v>50536</v>
      </c>
      <c r="AQ1589" s="98" t="e">
        <f>_xll.qlInterestRateIndexMaturity($AT$1,AP1589,Trigger)</f>
        <v>#VALUE!</v>
      </c>
      <c r="AR1589" s="242" t="e">
        <f>_xll.qlIndexFixing($AT$1,AO1589,TRUE,_xll.ohTrigger(Trigger,Trigger1M))</f>
        <v>#VALUE!</v>
      </c>
      <c r="AS1589" s="242" t="e">
        <f>IFERROR(_xll.qlIndexFixing($AT$2,AO1589,TRUE,_xll.ohTrigger(Trigger,Trigger1M)),#N/A)</f>
        <v>#N/A</v>
      </c>
    </row>
    <row r="1590" spans="40:45" x14ac:dyDescent="0.2">
      <c r="AN1590" s="99" t="s">
        <v>83</v>
      </c>
      <c r="AO1590" s="98" t="e">
        <f>_xll.qlInterestRateIndexFixingDate($AT$1,AP1590,Trigger)</f>
        <v>#VALUE!</v>
      </c>
      <c r="AP1590" s="98">
        <f>_xll.qlCalendarAdvance(Calendar,AP1589,AN1590,"f",,Trigger)</f>
        <v>50543</v>
      </c>
      <c r="AQ1590" s="98" t="e">
        <f>_xll.qlInterestRateIndexMaturity($AT$1,AP1590,Trigger)</f>
        <v>#VALUE!</v>
      </c>
      <c r="AR1590" s="242" t="e">
        <f>_xll.qlIndexFixing($AT$1,AO1590,TRUE,_xll.ohTrigger(Trigger,Trigger1M))</f>
        <v>#VALUE!</v>
      </c>
      <c r="AS1590" s="242" t="e">
        <f>IFERROR(_xll.qlIndexFixing($AT$2,AO1590,TRUE,_xll.ohTrigger(Trigger,Trigger1M)),#N/A)</f>
        <v>#N/A</v>
      </c>
    </row>
    <row r="1591" spans="40:45" x14ac:dyDescent="0.2">
      <c r="AN1591" s="99" t="s">
        <v>83</v>
      </c>
      <c r="AO1591" s="98" t="e">
        <f>_xll.qlInterestRateIndexFixingDate($AT$1,AP1591,Trigger)</f>
        <v>#VALUE!</v>
      </c>
      <c r="AP1591" s="98">
        <f>_xll.qlCalendarAdvance(Calendar,AP1590,AN1591,"f",,Trigger)</f>
        <v>50550</v>
      </c>
      <c r="AQ1591" s="98" t="e">
        <f>_xll.qlInterestRateIndexMaturity($AT$1,AP1591,Trigger)</f>
        <v>#VALUE!</v>
      </c>
      <c r="AR1591" s="242" t="e">
        <f>_xll.qlIndexFixing($AT$1,AO1591,TRUE,_xll.ohTrigger(Trigger,Trigger1M))</f>
        <v>#VALUE!</v>
      </c>
      <c r="AS1591" s="242" t="e">
        <f>IFERROR(_xll.qlIndexFixing($AT$2,AO1591,TRUE,_xll.ohTrigger(Trigger,Trigger1M)),#N/A)</f>
        <v>#N/A</v>
      </c>
    </row>
    <row r="1592" spans="40:45" x14ac:dyDescent="0.2">
      <c r="AN1592" s="99" t="s">
        <v>83</v>
      </c>
      <c r="AO1592" s="98" t="e">
        <f>_xll.qlInterestRateIndexFixingDate($AT$1,AP1592,Trigger)</f>
        <v>#VALUE!</v>
      </c>
      <c r="AP1592" s="98">
        <f>_xll.qlCalendarAdvance(Calendar,AP1591,AN1592,"f",,Trigger)</f>
        <v>50557</v>
      </c>
      <c r="AQ1592" s="98" t="e">
        <f>_xll.qlInterestRateIndexMaturity($AT$1,AP1592,Trigger)</f>
        <v>#VALUE!</v>
      </c>
      <c r="AR1592" s="242" t="e">
        <f>_xll.qlIndexFixing($AT$1,AO1592,TRUE,_xll.ohTrigger(Trigger,Trigger1M))</f>
        <v>#VALUE!</v>
      </c>
      <c r="AS1592" s="242" t="e">
        <f>IFERROR(_xll.qlIndexFixing($AT$2,AO1592,TRUE,_xll.ohTrigger(Trigger,Trigger1M)),#N/A)</f>
        <v>#N/A</v>
      </c>
    </row>
    <row r="1593" spans="40:45" x14ac:dyDescent="0.2">
      <c r="AN1593" s="99" t="s">
        <v>83</v>
      </c>
      <c r="AO1593" s="98" t="e">
        <f>_xll.qlInterestRateIndexFixingDate($AT$1,AP1593,Trigger)</f>
        <v>#VALUE!</v>
      </c>
      <c r="AP1593" s="98">
        <f>_xll.qlCalendarAdvance(Calendar,AP1592,AN1593,"f",,Trigger)</f>
        <v>50564</v>
      </c>
      <c r="AQ1593" s="98" t="e">
        <f>_xll.qlInterestRateIndexMaturity($AT$1,AP1593,Trigger)</f>
        <v>#VALUE!</v>
      </c>
      <c r="AR1593" s="242" t="e">
        <f>_xll.qlIndexFixing($AT$1,AO1593,TRUE,_xll.ohTrigger(Trigger,Trigger1M))</f>
        <v>#VALUE!</v>
      </c>
      <c r="AS1593" s="242" t="e">
        <f>IFERROR(_xll.qlIndexFixing($AT$2,AO1593,TRUE,_xll.ohTrigger(Trigger,Trigger1M)),#N/A)</f>
        <v>#N/A</v>
      </c>
    </row>
    <row r="1594" spans="40:45" x14ac:dyDescent="0.2">
      <c r="AN1594" s="99" t="s">
        <v>83</v>
      </c>
      <c r="AO1594" s="98" t="e">
        <f>_xll.qlInterestRateIndexFixingDate($AT$1,AP1594,Trigger)</f>
        <v>#VALUE!</v>
      </c>
      <c r="AP1594" s="98">
        <f>_xll.qlCalendarAdvance(Calendar,AP1593,AN1594,"f",,Trigger)</f>
        <v>50571</v>
      </c>
      <c r="AQ1594" s="98" t="e">
        <f>_xll.qlInterestRateIndexMaturity($AT$1,AP1594,Trigger)</f>
        <v>#VALUE!</v>
      </c>
      <c r="AR1594" s="242" t="e">
        <f>_xll.qlIndexFixing($AT$1,AO1594,TRUE,_xll.ohTrigger(Trigger,Trigger1M))</f>
        <v>#VALUE!</v>
      </c>
      <c r="AS1594" s="242" t="e">
        <f>IFERROR(_xll.qlIndexFixing($AT$2,AO1594,TRUE,_xll.ohTrigger(Trigger,Trigger1M)),#N/A)</f>
        <v>#N/A</v>
      </c>
    </row>
    <row r="1595" spans="40:45" x14ac:dyDescent="0.2">
      <c r="AN1595" s="99" t="s">
        <v>83</v>
      </c>
      <c r="AO1595" s="98" t="e">
        <f>_xll.qlInterestRateIndexFixingDate($AT$1,AP1595,Trigger)</f>
        <v>#VALUE!</v>
      </c>
      <c r="AP1595" s="98">
        <f>_xll.qlCalendarAdvance(Calendar,AP1594,AN1595,"f",,Trigger)</f>
        <v>50578</v>
      </c>
      <c r="AQ1595" s="98" t="e">
        <f>_xll.qlInterestRateIndexMaturity($AT$1,AP1595,Trigger)</f>
        <v>#VALUE!</v>
      </c>
      <c r="AR1595" s="242" t="e">
        <f>_xll.qlIndexFixing($AT$1,AO1595,TRUE,_xll.ohTrigger(Trigger,Trigger1M))</f>
        <v>#VALUE!</v>
      </c>
      <c r="AS1595" s="242" t="e">
        <f>IFERROR(_xll.qlIndexFixing($AT$2,AO1595,TRUE,_xll.ohTrigger(Trigger,Trigger1M)),#N/A)</f>
        <v>#N/A</v>
      </c>
    </row>
    <row r="1596" spans="40:45" x14ac:dyDescent="0.2">
      <c r="AN1596" s="99" t="s">
        <v>83</v>
      </c>
      <c r="AO1596" s="98" t="e">
        <f>_xll.qlInterestRateIndexFixingDate($AT$1,AP1596,Trigger)</f>
        <v>#VALUE!</v>
      </c>
      <c r="AP1596" s="98">
        <f>_xll.qlCalendarAdvance(Calendar,AP1595,AN1596,"f",,Trigger)</f>
        <v>50585</v>
      </c>
      <c r="AQ1596" s="98" t="e">
        <f>_xll.qlInterestRateIndexMaturity($AT$1,AP1596,Trigger)</f>
        <v>#VALUE!</v>
      </c>
      <c r="AR1596" s="242" t="e">
        <f>_xll.qlIndexFixing($AT$1,AO1596,TRUE,_xll.ohTrigger(Trigger,Trigger1M))</f>
        <v>#VALUE!</v>
      </c>
      <c r="AS1596" s="242" t="e">
        <f>IFERROR(_xll.qlIndexFixing($AT$2,AO1596,TRUE,_xll.ohTrigger(Trigger,Trigger1M)),#N/A)</f>
        <v>#N/A</v>
      </c>
    </row>
    <row r="1597" spans="40:45" x14ac:dyDescent="0.2">
      <c r="AN1597" s="99" t="s">
        <v>83</v>
      </c>
      <c r="AO1597" s="98" t="e">
        <f>_xll.qlInterestRateIndexFixingDate($AT$1,AP1597,Trigger)</f>
        <v>#VALUE!</v>
      </c>
      <c r="AP1597" s="98">
        <f>_xll.qlCalendarAdvance(Calendar,AP1596,AN1597,"f",,Trigger)</f>
        <v>50592</v>
      </c>
      <c r="AQ1597" s="98" t="e">
        <f>_xll.qlInterestRateIndexMaturity($AT$1,AP1597,Trigger)</f>
        <v>#VALUE!</v>
      </c>
      <c r="AR1597" s="242" t="e">
        <f>_xll.qlIndexFixing($AT$1,AO1597,TRUE,_xll.ohTrigger(Trigger,Trigger1M))</f>
        <v>#VALUE!</v>
      </c>
      <c r="AS1597" s="242" t="e">
        <f>IFERROR(_xll.qlIndexFixing($AT$2,AO1597,TRUE,_xll.ohTrigger(Trigger,Trigger1M)),#N/A)</f>
        <v>#N/A</v>
      </c>
    </row>
    <row r="1598" spans="40:45" x14ac:dyDescent="0.2">
      <c r="AN1598" s="99" t="s">
        <v>83</v>
      </c>
      <c r="AO1598" s="98" t="e">
        <f>_xll.qlInterestRateIndexFixingDate($AT$1,AP1598,Trigger)</f>
        <v>#VALUE!</v>
      </c>
      <c r="AP1598" s="98">
        <f>_xll.qlCalendarAdvance(Calendar,AP1597,AN1598,"f",,Trigger)</f>
        <v>50599</v>
      </c>
      <c r="AQ1598" s="98" t="e">
        <f>_xll.qlInterestRateIndexMaturity($AT$1,AP1598,Trigger)</f>
        <v>#VALUE!</v>
      </c>
      <c r="AR1598" s="242" t="e">
        <f>_xll.qlIndexFixing($AT$1,AO1598,TRUE,_xll.ohTrigger(Trigger,Trigger1M))</f>
        <v>#VALUE!</v>
      </c>
      <c r="AS1598" s="242" t="e">
        <f>IFERROR(_xll.qlIndexFixing($AT$2,AO1598,TRUE,_xll.ohTrigger(Trigger,Trigger1M)),#N/A)</f>
        <v>#N/A</v>
      </c>
    </row>
    <row r="1599" spans="40:45" x14ac:dyDescent="0.2">
      <c r="AN1599" s="99" t="s">
        <v>83</v>
      </c>
      <c r="AO1599" s="98" t="e">
        <f>_xll.qlInterestRateIndexFixingDate($AT$1,AP1599,Trigger)</f>
        <v>#VALUE!</v>
      </c>
      <c r="AP1599" s="98">
        <f>_xll.qlCalendarAdvance(Calendar,AP1598,AN1599,"f",,Trigger)</f>
        <v>50606</v>
      </c>
      <c r="AQ1599" s="98" t="e">
        <f>_xll.qlInterestRateIndexMaturity($AT$1,AP1599,Trigger)</f>
        <v>#VALUE!</v>
      </c>
      <c r="AR1599" s="242" t="e">
        <f>_xll.qlIndexFixing($AT$1,AO1599,TRUE,_xll.ohTrigger(Trigger,Trigger1M))</f>
        <v>#VALUE!</v>
      </c>
      <c r="AS1599" s="242" t="e">
        <f>IFERROR(_xll.qlIndexFixing($AT$2,AO1599,TRUE,_xll.ohTrigger(Trigger,Trigger1M)),#N/A)</f>
        <v>#N/A</v>
      </c>
    </row>
    <row r="1600" spans="40:45" x14ac:dyDescent="0.2">
      <c r="AN1600" s="99" t="s">
        <v>83</v>
      </c>
      <c r="AO1600" s="98" t="e">
        <f>_xll.qlInterestRateIndexFixingDate($AT$1,AP1600,Trigger)</f>
        <v>#VALUE!</v>
      </c>
      <c r="AP1600" s="98">
        <f>_xll.qlCalendarAdvance(Calendar,AP1599,AN1600,"f",,Trigger)</f>
        <v>50613</v>
      </c>
      <c r="AQ1600" s="98" t="e">
        <f>_xll.qlInterestRateIndexMaturity($AT$1,AP1600,Trigger)</f>
        <v>#VALUE!</v>
      </c>
      <c r="AR1600" s="242" t="e">
        <f>_xll.qlIndexFixing($AT$1,AO1600,TRUE,_xll.ohTrigger(Trigger,Trigger1M))</f>
        <v>#VALUE!</v>
      </c>
      <c r="AS1600" s="242" t="e">
        <f>IFERROR(_xll.qlIndexFixing($AT$2,AO1600,TRUE,_xll.ohTrigger(Trigger,Trigger1M)),#N/A)</f>
        <v>#N/A</v>
      </c>
    </row>
    <row r="1601" spans="40:45" x14ac:dyDescent="0.2">
      <c r="AN1601" s="99" t="s">
        <v>83</v>
      </c>
      <c r="AO1601" s="98" t="e">
        <f>_xll.qlInterestRateIndexFixingDate($AT$1,AP1601,Trigger)</f>
        <v>#VALUE!</v>
      </c>
      <c r="AP1601" s="98">
        <f>_xll.qlCalendarAdvance(Calendar,AP1600,AN1601,"f",,Trigger)</f>
        <v>50620</v>
      </c>
      <c r="AQ1601" s="98" t="e">
        <f>_xll.qlInterestRateIndexMaturity($AT$1,AP1601,Trigger)</f>
        <v>#VALUE!</v>
      </c>
      <c r="AR1601" s="242" t="e">
        <f>_xll.qlIndexFixing($AT$1,AO1601,TRUE,_xll.ohTrigger(Trigger,Trigger1M))</f>
        <v>#VALUE!</v>
      </c>
      <c r="AS1601" s="242" t="e">
        <f>IFERROR(_xll.qlIndexFixing($AT$2,AO1601,TRUE,_xll.ohTrigger(Trigger,Trigger1M)),#N/A)</f>
        <v>#N/A</v>
      </c>
    </row>
    <row r="1602" spans="40:45" x14ac:dyDescent="0.2">
      <c r="AN1602" s="99" t="s">
        <v>83</v>
      </c>
      <c r="AO1602" s="98" t="e">
        <f>_xll.qlInterestRateIndexFixingDate($AT$1,AP1602,Trigger)</f>
        <v>#VALUE!</v>
      </c>
      <c r="AP1602" s="98">
        <f>_xll.qlCalendarAdvance(Calendar,AP1601,AN1602,"f",,Trigger)</f>
        <v>50627</v>
      </c>
      <c r="AQ1602" s="98" t="e">
        <f>_xll.qlInterestRateIndexMaturity($AT$1,AP1602,Trigger)</f>
        <v>#VALUE!</v>
      </c>
      <c r="AR1602" s="242" t="e">
        <f>_xll.qlIndexFixing($AT$1,AO1602,TRUE,_xll.ohTrigger(Trigger,Trigger1M))</f>
        <v>#VALUE!</v>
      </c>
      <c r="AS1602" s="242" t="e">
        <f>IFERROR(_xll.qlIndexFixing($AT$2,AO1602,TRUE,_xll.ohTrigger(Trigger,Trigger1M)),#N/A)</f>
        <v>#N/A</v>
      </c>
    </row>
    <row r="1603" spans="40:45" x14ac:dyDescent="0.2">
      <c r="AN1603" s="99" t="s">
        <v>83</v>
      </c>
      <c r="AO1603" s="98" t="e">
        <f>_xll.qlInterestRateIndexFixingDate($AT$1,AP1603,Trigger)</f>
        <v>#VALUE!</v>
      </c>
      <c r="AP1603" s="98">
        <f>_xll.qlCalendarAdvance(Calendar,AP1602,AN1603,"f",,Trigger)</f>
        <v>50634</v>
      </c>
      <c r="AQ1603" s="98" t="e">
        <f>_xll.qlInterestRateIndexMaturity($AT$1,AP1603,Trigger)</f>
        <v>#VALUE!</v>
      </c>
      <c r="AR1603" s="242" t="e">
        <f>_xll.qlIndexFixing($AT$1,AO1603,TRUE,_xll.ohTrigger(Trigger,Trigger1M))</f>
        <v>#VALUE!</v>
      </c>
      <c r="AS1603" s="242" t="e">
        <f>IFERROR(_xll.qlIndexFixing($AT$2,AO1603,TRUE,_xll.ohTrigger(Trigger,Trigger1M)),#N/A)</f>
        <v>#N/A</v>
      </c>
    </row>
    <row r="1604" spans="40:45" x14ac:dyDescent="0.2">
      <c r="AN1604" s="99" t="s">
        <v>83</v>
      </c>
      <c r="AO1604" s="98" t="e">
        <f>_xll.qlInterestRateIndexFixingDate($AT$1,AP1604,Trigger)</f>
        <v>#VALUE!</v>
      </c>
      <c r="AP1604" s="98">
        <f>_xll.qlCalendarAdvance(Calendar,AP1603,AN1604,"f",,Trigger)</f>
        <v>50641</v>
      </c>
      <c r="AQ1604" s="98" t="e">
        <f>_xll.qlInterestRateIndexMaturity($AT$1,AP1604,Trigger)</f>
        <v>#VALUE!</v>
      </c>
      <c r="AR1604" s="242" t="e">
        <f>_xll.qlIndexFixing($AT$1,AO1604,TRUE,_xll.ohTrigger(Trigger,Trigger1M))</f>
        <v>#VALUE!</v>
      </c>
      <c r="AS1604" s="242" t="e">
        <f>IFERROR(_xll.qlIndexFixing($AT$2,AO1604,TRUE,_xll.ohTrigger(Trigger,Trigger1M)),#N/A)</f>
        <v>#N/A</v>
      </c>
    </row>
    <row r="1605" spans="40:45" x14ac:dyDescent="0.2">
      <c r="AN1605" s="99" t="s">
        <v>83</v>
      </c>
      <c r="AO1605" s="98" t="e">
        <f>_xll.qlInterestRateIndexFixingDate($AT$1,AP1605,Trigger)</f>
        <v>#VALUE!</v>
      </c>
      <c r="AP1605" s="98">
        <f>_xll.qlCalendarAdvance(Calendar,AP1604,AN1605,"f",,Trigger)</f>
        <v>50648</v>
      </c>
      <c r="AQ1605" s="98" t="e">
        <f>_xll.qlInterestRateIndexMaturity($AT$1,AP1605,Trigger)</f>
        <v>#VALUE!</v>
      </c>
      <c r="AR1605" s="242" t="e">
        <f>_xll.qlIndexFixing($AT$1,AO1605,TRUE,_xll.ohTrigger(Trigger,Trigger1M))</f>
        <v>#VALUE!</v>
      </c>
      <c r="AS1605" s="242" t="e">
        <f>IFERROR(_xll.qlIndexFixing($AT$2,AO1605,TRUE,_xll.ohTrigger(Trigger,Trigger1M)),#N/A)</f>
        <v>#N/A</v>
      </c>
    </row>
    <row r="1606" spans="40:45" x14ac:dyDescent="0.2">
      <c r="AN1606" s="99" t="s">
        <v>83</v>
      </c>
      <c r="AO1606" s="98" t="e">
        <f>_xll.qlInterestRateIndexFixingDate($AT$1,AP1606,Trigger)</f>
        <v>#VALUE!</v>
      </c>
      <c r="AP1606" s="98">
        <f>_xll.qlCalendarAdvance(Calendar,AP1605,AN1606,"f",,Trigger)</f>
        <v>50655</v>
      </c>
      <c r="AQ1606" s="98" t="e">
        <f>_xll.qlInterestRateIndexMaturity($AT$1,AP1606,Trigger)</f>
        <v>#VALUE!</v>
      </c>
      <c r="AR1606" s="242" t="e">
        <f>_xll.qlIndexFixing($AT$1,AO1606,TRUE,_xll.ohTrigger(Trigger,Trigger1M))</f>
        <v>#VALUE!</v>
      </c>
      <c r="AS1606" s="242" t="e">
        <f>IFERROR(_xll.qlIndexFixing($AT$2,AO1606,TRUE,_xll.ohTrigger(Trigger,Trigger1M)),#N/A)</f>
        <v>#N/A</v>
      </c>
    </row>
    <row r="1607" spans="40:45" x14ac:dyDescent="0.2">
      <c r="AN1607" s="99" t="s">
        <v>83</v>
      </c>
      <c r="AO1607" s="98" t="e">
        <f>_xll.qlInterestRateIndexFixingDate($AT$1,AP1607,Trigger)</f>
        <v>#VALUE!</v>
      </c>
      <c r="AP1607" s="98">
        <f>_xll.qlCalendarAdvance(Calendar,AP1606,AN1607,"f",,Trigger)</f>
        <v>50662</v>
      </c>
      <c r="AQ1607" s="98" t="e">
        <f>_xll.qlInterestRateIndexMaturity($AT$1,AP1607,Trigger)</f>
        <v>#VALUE!</v>
      </c>
      <c r="AR1607" s="242" t="e">
        <f>_xll.qlIndexFixing($AT$1,AO1607,TRUE,_xll.ohTrigger(Trigger,Trigger1M))</f>
        <v>#VALUE!</v>
      </c>
      <c r="AS1607" s="242" t="e">
        <f>IFERROR(_xll.qlIndexFixing($AT$2,AO1607,TRUE,_xll.ohTrigger(Trigger,Trigger1M)),#N/A)</f>
        <v>#N/A</v>
      </c>
    </row>
    <row r="1608" spans="40:45" x14ac:dyDescent="0.2">
      <c r="AN1608" s="99" t="s">
        <v>83</v>
      </c>
      <c r="AO1608" s="98" t="e">
        <f>_xll.qlInterestRateIndexFixingDate($AT$1,AP1608,Trigger)</f>
        <v>#VALUE!</v>
      </c>
      <c r="AP1608" s="98">
        <f>_xll.qlCalendarAdvance(Calendar,AP1607,AN1608,"f",,Trigger)</f>
        <v>50669</v>
      </c>
      <c r="AQ1608" s="98" t="e">
        <f>_xll.qlInterestRateIndexMaturity($AT$1,AP1608,Trigger)</f>
        <v>#VALUE!</v>
      </c>
      <c r="AR1608" s="242" t="e">
        <f>_xll.qlIndexFixing($AT$1,AO1608,TRUE,_xll.ohTrigger(Trigger,Trigger1M))</f>
        <v>#VALUE!</v>
      </c>
      <c r="AS1608" s="242" t="e">
        <f>IFERROR(_xll.qlIndexFixing($AT$2,AO1608,TRUE,_xll.ohTrigger(Trigger,Trigger1M)),#N/A)</f>
        <v>#N/A</v>
      </c>
    </row>
    <row r="1609" spans="40:45" x14ac:dyDescent="0.2">
      <c r="AN1609" s="99" t="s">
        <v>83</v>
      </c>
      <c r="AO1609" s="98" t="e">
        <f>_xll.qlInterestRateIndexFixingDate($AT$1,AP1609,Trigger)</f>
        <v>#VALUE!</v>
      </c>
      <c r="AP1609" s="98">
        <f>_xll.qlCalendarAdvance(Calendar,AP1608,AN1609,"f",,Trigger)</f>
        <v>50676</v>
      </c>
      <c r="AQ1609" s="98" t="e">
        <f>_xll.qlInterestRateIndexMaturity($AT$1,AP1609,Trigger)</f>
        <v>#VALUE!</v>
      </c>
      <c r="AR1609" s="242" t="e">
        <f>_xll.qlIndexFixing($AT$1,AO1609,TRUE,_xll.ohTrigger(Trigger,Trigger1M))</f>
        <v>#VALUE!</v>
      </c>
      <c r="AS1609" s="242" t="e">
        <f>IFERROR(_xll.qlIndexFixing($AT$2,AO1609,TRUE,_xll.ohTrigger(Trigger,Trigger1M)),#N/A)</f>
        <v>#N/A</v>
      </c>
    </row>
    <row r="1610" spans="40:45" x14ac:dyDescent="0.2">
      <c r="AN1610" s="99" t="s">
        <v>83</v>
      </c>
      <c r="AO1610" s="98" t="e">
        <f>_xll.qlInterestRateIndexFixingDate($AT$1,AP1610,Trigger)</f>
        <v>#VALUE!</v>
      </c>
      <c r="AP1610" s="98">
        <f>_xll.qlCalendarAdvance(Calendar,AP1609,AN1610,"f",,Trigger)</f>
        <v>50683</v>
      </c>
      <c r="AQ1610" s="98" t="e">
        <f>_xll.qlInterestRateIndexMaturity($AT$1,AP1610,Trigger)</f>
        <v>#VALUE!</v>
      </c>
      <c r="AR1610" s="242" t="e">
        <f>_xll.qlIndexFixing($AT$1,AO1610,TRUE,_xll.ohTrigger(Trigger,Trigger1M))</f>
        <v>#VALUE!</v>
      </c>
      <c r="AS1610" s="242" t="e">
        <f>IFERROR(_xll.qlIndexFixing($AT$2,AO1610,TRUE,_xll.ohTrigger(Trigger,Trigger1M)),#N/A)</f>
        <v>#N/A</v>
      </c>
    </row>
    <row r="1611" spans="40:45" x14ac:dyDescent="0.2">
      <c r="AN1611" s="99" t="s">
        <v>83</v>
      </c>
      <c r="AO1611" s="98" t="e">
        <f>_xll.qlInterestRateIndexFixingDate($AT$1,AP1611,Trigger)</f>
        <v>#VALUE!</v>
      </c>
      <c r="AP1611" s="98">
        <f>_xll.qlCalendarAdvance(Calendar,AP1610,AN1611,"f",,Trigger)</f>
        <v>50690</v>
      </c>
      <c r="AQ1611" s="98" t="e">
        <f>_xll.qlInterestRateIndexMaturity($AT$1,AP1611,Trigger)</f>
        <v>#VALUE!</v>
      </c>
      <c r="AR1611" s="242" t="e">
        <f>_xll.qlIndexFixing($AT$1,AO1611,TRUE,_xll.ohTrigger(Trigger,Trigger1M))</f>
        <v>#VALUE!</v>
      </c>
      <c r="AS1611" s="242" t="e">
        <f>IFERROR(_xll.qlIndexFixing($AT$2,AO1611,TRUE,_xll.ohTrigger(Trigger,Trigger1M)),#N/A)</f>
        <v>#N/A</v>
      </c>
    </row>
    <row r="1612" spans="40:45" x14ac:dyDescent="0.2">
      <c r="AN1612" s="99" t="s">
        <v>83</v>
      </c>
      <c r="AO1612" s="98" t="e">
        <f>_xll.qlInterestRateIndexFixingDate($AT$1,AP1612,Trigger)</f>
        <v>#VALUE!</v>
      </c>
      <c r="AP1612" s="98">
        <f>_xll.qlCalendarAdvance(Calendar,AP1611,AN1612,"f",,Trigger)</f>
        <v>50697</v>
      </c>
      <c r="AQ1612" s="98" t="e">
        <f>_xll.qlInterestRateIndexMaturity($AT$1,AP1612,Trigger)</f>
        <v>#VALUE!</v>
      </c>
      <c r="AR1612" s="242" t="e">
        <f>_xll.qlIndexFixing($AT$1,AO1612,TRUE,_xll.ohTrigger(Trigger,Trigger1M))</f>
        <v>#VALUE!</v>
      </c>
      <c r="AS1612" s="242" t="e">
        <f>IFERROR(_xll.qlIndexFixing($AT$2,AO1612,TRUE,_xll.ohTrigger(Trigger,Trigger1M)),#N/A)</f>
        <v>#N/A</v>
      </c>
    </row>
    <row r="1613" spans="40:45" x14ac:dyDescent="0.2">
      <c r="AN1613" s="99" t="s">
        <v>83</v>
      </c>
      <c r="AO1613" s="98" t="e">
        <f>_xll.qlInterestRateIndexFixingDate($AT$1,AP1613,Trigger)</f>
        <v>#VALUE!</v>
      </c>
      <c r="AP1613" s="98">
        <f>_xll.qlCalendarAdvance(Calendar,AP1612,AN1613,"f",,Trigger)</f>
        <v>50704</v>
      </c>
      <c r="AQ1613" s="98" t="e">
        <f>_xll.qlInterestRateIndexMaturity($AT$1,AP1613,Trigger)</f>
        <v>#VALUE!</v>
      </c>
      <c r="AR1613" s="242" t="e">
        <f>_xll.qlIndexFixing($AT$1,AO1613,TRUE,_xll.ohTrigger(Trigger,Trigger1M))</f>
        <v>#VALUE!</v>
      </c>
      <c r="AS1613" s="242" t="e">
        <f>IFERROR(_xll.qlIndexFixing($AT$2,AO1613,TRUE,_xll.ohTrigger(Trigger,Trigger1M)),#N/A)</f>
        <v>#N/A</v>
      </c>
    </row>
    <row r="1614" spans="40:45" x14ac:dyDescent="0.2">
      <c r="AN1614" s="99" t="s">
        <v>83</v>
      </c>
      <c r="AO1614" s="98" t="e">
        <f>_xll.qlInterestRateIndexFixingDate($AT$1,AP1614,Trigger)</f>
        <v>#VALUE!</v>
      </c>
      <c r="AP1614" s="98">
        <f>_xll.qlCalendarAdvance(Calendar,AP1613,AN1614,"f",,Trigger)</f>
        <v>50711</v>
      </c>
      <c r="AQ1614" s="98" t="e">
        <f>_xll.qlInterestRateIndexMaturity($AT$1,AP1614,Trigger)</f>
        <v>#VALUE!</v>
      </c>
      <c r="AR1614" s="242" t="e">
        <f>_xll.qlIndexFixing($AT$1,AO1614,TRUE,_xll.ohTrigger(Trigger,Trigger1M))</f>
        <v>#VALUE!</v>
      </c>
      <c r="AS1614" s="242" t="e">
        <f>IFERROR(_xll.qlIndexFixing($AT$2,AO1614,TRUE,_xll.ohTrigger(Trigger,Trigger1M)),#N/A)</f>
        <v>#N/A</v>
      </c>
    </row>
    <row r="1615" spans="40:45" x14ac:dyDescent="0.2">
      <c r="AN1615" s="99" t="s">
        <v>83</v>
      </c>
      <c r="AO1615" s="98" t="e">
        <f>_xll.qlInterestRateIndexFixingDate($AT$1,AP1615,Trigger)</f>
        <v>#VALUE!</v>
      </c>
      <c r="AP1615" s="98">
        <f>_xll.qlCalendarAdvance(Calendar,AP1614,AN1615,"f",,Trigger)</f>
        <v>50718</v>
      </c>
      <c r="AQ1615" s="98" t="e">
        <f>_xll.qlInterestRateIndexMaturity($AT$1,AP1615,Trigger)</f>
        <v>#VALUE!</v>
      </c>
      <c r="AR1615" s="242" t="e">
        <f>_xll.qlIndexFixing($AT$1,AO1615,TRUE,_xll.ohTrigger(Trigger,Trigger1M))</f>
        <v>#VALUE!</v>
      </c>
      <c r="AS1615" s="242" t="e">
        <f>IFERROR(_xll.qlIndexFixing($AT$2,AO1615,TRUE,_xll.ohTrigger(Trigger,Trigger1M)),#N/A)</f>
        <v>#N/A</v>
      </c>
    </row>
    <row r="1616" spans="40:45" x14ac:dyDescent="0.2">
      <c r="AN1616" s="99" t="s">
        <v>83</v>
      </c>
      <c r="AO1616" s="98" t="e">
        <f>_xll.qlInterestRateIndexFixingDate($AT$1,AP1616,Trigger)</f>
        <v>#VALUE!</v>
      </c>
      <c r="AP1616" s="98">
        <f>_xll.qlCalendarAdvance(Calendar,AP1615,AN1616,"f",,Trigger)</f>
        <v>50725</v>
      </c>
      <c r="AQ1616" s="98" t="e">
        <f>_xll.qlInterestRateIndexMaturity($AT$1,AP1616,Trigger)</f>
        <v>#VALUE!</v>
      </c>
      <c r="AR1616" s="242" t="e">
        <f>_xll.qlIndexFixing($AT$1,AO1616,TRUE,_xll.ohTrigger(Trigger,Trigger1M))</f>
        <v>#VALUE!</v>
      </c>
      <c r="AS1616" s="242" t="e">
        <f>IFERROR(_xll.qlIndexFixing($AT$2,AO1616,TRUE,_xll.ohTrigger(Trigger,Trigger1M)),#N/A)</f>
        <v>#N/A</v>
      </c>
    </row>
    <row r="1617" spans="40:45" x14ac:dyDescent="0.2">
      <c r="AN1617" s="99" t="s">
        <v>83</v>
      </c>
      <c r="AO1617" s="98" t="e">
        <f>_xll.qlInterestRateIndexFixingDate($AT$1,AP1617,Trigger)</f>
        <v>#VALUE!</v>
      </c>
      <c r="AP1617" s="98">
        <f>_xll.qlCalendarAdvance(Calendar,AP1616,AN1617,"f",,Trigger)</f>
        <v>50732</v>
      </c>
      <c r="AQ1617" s="98" t="e">
        <f>_xll.qlInterestRateIndexMaturity($AT$1,AP1617,Trigger)</f>
        <v>#VALUE!</v>
      </c>
      <c r="AR1617" s="242" t="e">
        <f>_xll.qlIndexFixing($AT$1,AO1617,TRUE,_xll.ohTrigger(Trigger,Trigger1M))</f>
        <v>#VALUE!</v>
      </c>
      <c r="AS1617" s="242" t="e">
        <f>IFERROR(_xll.qlIndexFixing($AT$2,AO1617,TRUE,_xll.ohTrigger(Trigger,Trigger1M)),#N/A)</f>
        <v>#N/A</v>
      </c>
    </row>
    <row r="1618" spans="40:45" x14ac:dyDescent="0.2">
      <c r="AN1618" s="99" t="s">
        <v>83</v>
      </c>
      <c r="AO1618" s="98" t="e">
        <f>_xll.qlInterestRateIndexFixingDate($AT$1,AP1618,Trigger)</f>
        <v>#VALUE!</v>
      </c>
      <c r="AP1618" s="98">
        <f>_xll.qlCalendarAdvance(Calendar,AP1617,AN1618,"f",,Trigger)</f>
        <v>50739</v>
      </c>
      <c r="AQ1618" s="98" t="e">
        <f>_xll.qlInterestRateIndexMaturity($AT$1,AP1618,Trigger)</f>
        <v>#VALUE!</v>
      </c>
      <c r="AR1618" s="242" t="e">
        <f>_xll.qlIndexFixing($AT$1,AO1618,TRUE,_xll.ohTrigger(Trigger,Trigger1M))</f>
        <v>#VALUE!</v>
      </c>
      <c r="AS1618" s="242" t="e">
        <f>IFERROR(_xll.qlIndexFixing($AT$2,AO1618,TRUE,_xll.ohTrigger(Trigger,Trigger1M)),#N/A)</f>
        <v>#N/A</v>
      </c>
    </row>
    <row r="1619" spans="40:45" x14ac:dyDescent="0.2">
      <c r="AN1619" s="99" t="s">
        <v>83</v>
      </c>
      <c r="AO1619" s="98" t="e">
        <f>_xll.qlInterestRateIndexFixingDate($AT$1,AP1619,Trigger)</f>
        <v>#VALUE!</v>
      </c>
      <c r="AP1619" s="98">
        <f>_xll.qlCalendarAdvance(Calendar,AP1618,AN1619,"f",,Trigger)</f>
        <v>50746</v>
      </c>
      <c r="AQ1619" s="98" t="e">
        <f>_xll.qlInterestRateIndexMaturity($AT$1,AP1619,Trigger)</f>
        <v>#VALUE!</v>
      </c>
      <c r="AR1619" s="242" t="e">
        <f>_xll.qlIndexFixing($AT$1,AO1619,TRUE,_xll.ohTrigger(Trigger,Trigger1M))</f>
        <v>#VALUE!</v>
      </c>
      <c r="AS1619" s="242" t="e">
        <f>IFERROR(_xll.qlIndexFixing($AT$2,AO1619,TRUE,_xll.ohTrigger(Trigger,Trigger1M)),#N/A)</f>
        <v>#N/A</v>
      </c>
    </row>
    <row r="1620" spans="40:45" x14ac:dyDescent="0.2">
      <c r="AN1620" s="99" t="s">
        <v>83</v>
      </c>
      <c r="AO1620" s="98" t="e">
        <f>_xll.qlInterestRateIndexFixingDate($AT$1,AP1620,Trigger)</f>
        <v>#VALUE!</v>
      </c>
      <c r="AP1620" s="98">
        <f>_xll.qlCalendarAdvance(Calendar,AP1619,AN1620,"f",,Trigger)</f>
        <v>50753</v>
      </c>
      <c r="AQ1620" s="98" t="e">
        <f>_xll.qlInterestRateIndexMaturity($AT$1,AP1620,Trigger)</f>
        <v>#VALUE!</v>
      </c>
      <c r="AR1620" s="242" t="e">
        <f>_xll.qlIndexFixing($AT$1,AO1620,TRUE,_xll.ohTrigger(Trigger,Trigger1M))</f>
        <v>#VALUE!</v>
      </c>
      <c r="AS1620" s="242" t="e">
        <f>IFERROR(_xll.qlIndexFixing($AT$2,AO1620,TRUE,_xll.ohTrigger(Trigger,Trigger1M)),#N/A)</f>
        <v>#N/A</v>
      </c>
    </row>
    <row r="1621" spans="40:45" x14ac:dyDescent="0.2">
      <c r="AN1621" s="99" t="s">
        <v>83</v>
      </c>
      <c r="AO1621" s="98" t="e">
        <f>_xll.qlInterestRateIndexFixingDate($AT$1,AP1621,Trigger)</f>
        <v>#VALUE!</v>
      </c>
      <c r="AP1621" s="98">
        <f>_xll.qlCalendarAdvance(Calendar,AP1620,AN1621,"f",,Trigger)</f>
        <v>50760</v>
      </c>
      <c r="AQ1621" s="98" t="e">
        <f>_xll.qlInterestRateIndexMaturity($AT$1,AP1621,Trigger)</f>
        <v>#VALUE!</v>
      </c>
      <c r="AR1621" s="242" t="e">
        <f>_xll.qlIndexFixing($AT$1,AO1621,TRUE,_xll.ohTrigger(Trigger,Trigger1M))</f>
        <v>#VALUE!</v>
      </c>
      <c r="AS1621" s="242" t="e">
        <f>IFERROR(_xll.qlIndexFixing($AT$2,AO1621,TRUE,_xll.ohTrigger(Trigger,Trigger1M)),#N/A)</f>
        <v>#N/A</v>
      </c>
    </row>
    <row r="1622" spans="40:45" x14ac:dyDescent="0.2">
      <c r="AN1622" s="99" t="s">
        <v>83</v>
      </c>
      <c r="AO1622" s="98" t="e">
        <f>_xll.qlInterestRateIndexFixingDate($AT$1,AP1622,Trigger)</f>
        <v>#VALUE!</v>
      </c>
      <c r="AP1622" s="98">
        <f>_xll.qlCalendarAdvance(Calendar,AP1621,AN1622,"f",,Trigger)</f>
        <v>50767</v>
      </c>
      <c r="AQ1622" s="98" t="e">
        <f>_xll.qlInterestRateIndexMaturity($AT$1,AP1622,Trigger)</f>
        <v>#VALUE!</v>
      </c>
      <c r="AR1622" s="242" t="e">
        <f>_xll.qlIndexFixing($AT$1,AO1622,TRUE,_xll.ohTrigger(Trigger,Trigger1M))</f>
        <v>#VALUE!</v>
      </c>
      <c r="AS1622" s="242" t="e">
        <f>IFERROR(_xll.qlIndexFixing($AT$2,AO1622,TRUE,_xll.ohTrigger(Trigger,Trigger1M)),#N/A)</f>
        <v>#N/A</v>
      </c>
    </row>
    <row r="1623" spans="40:45" x14ac:dyDescent="0.2">
      <c r="AN1623" s="99" t="s">
        <v>83</v>
      </c>
      <c r="AO1623" s="98" t="e">
        <f>_xll.qlInterestRateIndexFixingDate($AT$1,AP1623,Trigger)</f>
        <v>#VALUE!</v>
      </c>
      <c r="AP1623" s="98">
        <f>_xll.qlCalendarAdvance(Calendar,AP1622,AN1623,"f",,Trigger)</f>
        <v>50774</v>
      </c>
      <c r="AQ1623" s="98" t="e">
        <f>_xll.qlInterestRateIndexMaturity($AT$1,AP1623,Trigger)</f>
        <v>#VALUE!</v>
      </c>
      <c r="AR1623" s="242" t="e">
        <f>_xll.qlIndexFixing($AT$1,AO1623,TRUE,_xll.ohTrigger(Trigger,Trigger1M))</f>
        <v>#VALUE!</v>
      </c>
      <c r="AS1623" s="242" t="e">
        <f>IFERROR(_xll.qlIndexFixing($AT$2,AO1623,TRUE,_xll.ohTrigger(Trigger,Trigger1M)),#N/A)</f>
        <v>#N/A</v>
      </c>
    </row>
    <row r="1624" spans="40:45" x14ac:dyDescent="0.2">
      <c r="AN1624" s="99" t="s">
        <v>83</v>
      </c>
      <c r="AO1624" s="98" t="e">
        <f>_xll.qlInterestRateIndexFixingDate($AT$1,AP1624,Trigger)</f>
        <v>#VALUE!</v>
      </c>
      <c r="AP1624" s="98">
        <f>_xll.qlCalendarAdvance(Calendar,AP1623,AN1624,"f",,Trigger)</f>
        <v>50781</v>
      </c>
      <c r="AQ1624" s="98" t="e">
        <f>_xll.qlInterestRateIndexMaturity($AT$1,AP1624,Trigger)</f>
        <v>#VALUE!</v>
      </c>
      <c r="AR1624" s="242" t="e">
        <f>_xll.qlIndexFixing($AT$1,AO1624,TRUE,_xll.ohTrigger(Trigger,Trigger1M))</f>
        <v>#VALUE!</v>
      </c>
      <c r="AS1624" s="242" t="e">
        <f>IFERROR(_xll.qlIndexFixing($AT$2,AO1624,TRUE,_xll.ohTrigger(Trigger,Trigger1M)),#N/A)</f>
        <v>#N/A</v>
      </c>
    </row>
    <row r="1625" spans="40:45" x14ac:dyDescent="0.2">
      <c r="AN1625" s="99" t="s">
        <v>83</v>
      </c>
      <c r="AO1625" s="98" t="e">
        <f>_xll.qlInterestRateIndexFixingDate($AT$1,AP1625,Trigger)</f>
        <v>#VALUE!</v>
      </c>
      <c r="AP1625" s="98">
        <f>_xll.qlCalendarAdvance(Calendar,AP1624,AN1625,"f",,Trigger)</f>
        <v>50788</v>
      </c>
      <c r="AQ1625" s="98" t="e">
        <f>_xll.qlInterestRateIndexMaturity($AT$1,AP1625,Trigger)</f>
        <v>#VALUE!</v>
      </c>
      <c r="AR1625" s="242" t="e">
        <f>_xll.qlIndexFixing($AT$1,AO1625,TRUE,_xll.ohTrigger(Trigger,Trigger1M))</f>
        <v>#VALUE!</v>
      </c>
      <c r="AS1625" s="242" t="e">
        <f>IFERROR(_xll.qlIndexFixing($AT$2,AO1625,TRUE,_xll.ohTrigger(Trigger,Trigger1M)),#N/A)</f>
        <v>#N/A</v>
      </c>
    </row>
    <row r="1626" spans="40:45" x14ac:dyDescent="0.2">
      <c r="AN1626" s="99" t="s">
        <v>83</v>
      </c>
      <c r="AO1626" s="98" t="e">
        <f>_xll.qlInterestRateIndexFixingDate($AT$1,AP1626,Trigger)</f>
        <v>#VALUE!</v>
      </c>
      <c r="AP1626" s="98">
        <f>_xll.qlCalendarAdvance(Calendar,AP1625,AN1626,"f",,Trigger)</f>
        <v>50795</v>
      </c>
      <c r="AQ1626" s="98" t="e">
        <f>_xll.qlInterestRateIndexMaturity($AT$1,AP1626,Trigger)</f>
        <v>#VALUE!</v>
      </c>
      <c r="AR1626" s="242" t="e">
        <f>_xll.qlIndexFixing($AT$1,AO1626,TRUE,_xll.ohTrigger(Trigger,Trigger1M))</f>
        <v>#VALUE!</v>
      </c>
      <c r="AS1626" s="242" t="e">
        <f>IFERROR(_xll.qlIndexFixing($AT$2,AO1626,TRUE,_xll.ohTrigger(Trigger,Trigger1M)),#N/A)</f>
        <v>#N/A</v>
      </c>
    </row>
    <row r="1627" spans="40:45" x14ac:dyDescent="0.2">
      <c r="AN1627" s="99" t="s">
        <v>83</v>
      </c>
      <c r="AO1627" s="98" t="e">
        <f>_xll.qlInterestRateIndexFixingDate($AT$1,AP1627,Trigger)</f>
        <v>#VALUE!</v>
      </c>
      <c r="AP1627" s="98">
        <f>_xll.qlCalendarAdvance(Calendar,AP1626,AN1627,"f",,Trigger)</f>
        <v>50802</v>
      </c>
      <c r="AQ1627" s="98" t="e">
        <f>_xll.qlInterestRateIndexMaturity($AT$1,AP1627,Trigger)</f>
        <v>#VALUE!</v>
      </c>
      <c r="AR1627" s="242" t="e">
        <f>_xll.qlIndexFixing($AT$1,AO1627,TRUE,_xll.ohTrigger(Trigger,Trigger1M))</f>
        <v>#VALUE!</v>
      </c>
      <c r="AS1627" s="242" t="e">
        <f>IFERROR(_xll.qlIndexFixing($AT$2,AO1627,TRUE,_xll.ohTrigger(Trigger,Trigger1M)),#N/A)</f>
        <v>#N/A</v>
      </c>
    </row>
    <row r="1628" spans="40:45" x14ac:dyDescent="0.2">
      <c r="AN1628" s="99" t="s">
        <v>83</v>
      </c>
      <c r="AO1628" s="98" t="e">
        <f>_xll.qlInterestRateIndexFixingDate($AT$1,AP1628,Trigger)</f>
        <v>#VALUE!</v>
      </c>
      <c r="AP1628" s="98">
        <f>_xll.qlCalendarAdvance(Calendar,AP1627,AN1628,"f",,Trigger)</f>
        <v>50809</v>
      </c>
      <c r="AQ1628" s="98" t="e">
        <f>_xll.qlInterestRateIndexMaturity($AT$1,AP1628,Trigger)</f>
        <v>#VALUE!</v>
      </c>
      <c r="AR1628" s="242" t="e">
        <f>_xll.qlIndexFixing($AT$1,AO1628,TRUE,_xll.ohTrigger(Trigger,Trigger1M))</f>
        <v>#VALUE!</v>
      </c>
      <c r="AS1628" s="242" t="e">
        <f>IFERROR(_xll.qlIndexFixing($AT$2,AO1628,TRUE,_xll.ohTrigger(Trigger,Trigger1M)),#N/A)</f>
        <v>#N/A</v>
      </c>
    </row>
    <row r="1629" spans="40:45" x14ac:dyDescent="0.2">
      <c r="AN1629" s="99" t="s">
        <v>83</v>
      </c>
      <c r="AO1629" s="98" t="e">
        <f>_xll.qlInterestRateIndexFixingDate($AT$1,AP1629,Trigger)</f>
        <v>#VALUE!</v>
      </c>
      <c r="AP1629" s="98">
        <f>_xll.qlCalendarAdvance(Calendar,AP1628,AN1629,"f",,Trigger)</f>
        <v>50816</v>
      </c>
      <c r="AQ1629" s="98" t="e">
        <f>_xll.qlInterestRateIndexMaturity($AT$1,AP1629,Trigger)</f>
        <v>#VALUE!</v>
      </c>
      <c r="AR1629" s="242" t="e">
        <f>_xll.qlIndexFixing($AT$1,AO1629,TRUE,_xll.ohTrigger(Trigger,Trigger1M))</f>
        <v>#VALUE!</v>
      </c>
      <c r="AS1629" s="242" t="e">
        <f>IFERROR(_xll.qlIndexFixing($AT$2,AO1629,TRUE,_xll.ohTrigger(Trigger,Trigger1M)),#N/A)</f>
        <v>#N/A</v>
      </c>
    </row>
    <row r="1630" spans="40:45" x14ac:dyDescent="0.2">
      <c r="AN1630" s="99" t="s">
        <v>83</v>
      </c>
      <c r="AO1630" s="98" t="e">
        <f>_xll.qlInterestRateIndexFixingDate($AT$1,AP1630,Trigger)</f>
        <v>#VALUE!</v>
      </c>
      <c r="AP1630" s="98">
        <f>_xll.qlCalendarAdvance(Calendar,AP1629,AN1630,"f",,Trigger)</f>
        <v>50823</v>
      </c>
      <c r="AQ1630" s="98" t="e">
        <f>_xll.qlInterestRateIndexMaturity($AT$1,AP1630,Trigger)</f>
        <v>#VALUE!</v>
      </c>
      <c r="AR1630" s="242" t="e">
        <f>_xll.qlIndexFixing($AT$1,AO1630,TRUE,_xll.ohTrigger(Trigger,Trigger1M))</f>
        <v>#VALUE!</v>
      </c>
      <c r="AS1630" s="242" t="e">
        <f>IFERROR(_xll.qlIndexFixing($AT$2,AO1630,TRUE,_xll.ohTrigger(Trigger,Trigger1M)),#N/A)</f>
        <v>#N/A</v>
      </c>
    </row>
    <row r="1631" spans="40:45" x14ac:dyDescent="0.2">
      <c r="AN1631" s="99" t="s">
        <v>83</v>
      </c>
      <c r="AO1631" s="98" t="e">
        <f>_xll.qlInterestRateIndexFixingDate($AT$1,AP1631,Trigger)</f>
        <v>#VALUE!</v>
      </c>
      <c r="AP1631" s="98">
        <f>_xll.qlCalendarAdvance(Calendar,AP1630,AN1631,"f",,Trigger)</f>
        <v>50830</v>
      </c>
      <c r="AQ1631" s="98" t="e">
        <f>_xll.qlInterestRateIndexMaturity($AT$1,AP1631,Trigger)</f>
        <v>#VALUE!</v>
      </c>
      <c r="AR1631" s="242" t="e">
        <f>_xll.qlIndexFixing($AT$1,AO1631,TRUE,_xll.ohTrigger(Trigger,Trigger1M))</f>
        <v>#VALUE!</v>
      </c>
      <c r="AS1631" s="242" t="e">
        <f>IFERROR(_xll.qlIndexFixing($AT$2,AO1631,TRUE,_xll.ohTrigger(Trigger,Trigger1M)),#N/A)</f>
        <v>#N/A</v>
      </c>
    </row>
    <row r="1632" spans="40:45" x14ac:dyDescent="0.2">
      <c r="AN1632" s="99" t="s">
        <v>83</v>
      </c>
      <c r="AO1632" s="98" t="e">
        <f>_xll.qlInterestRateIndexFixingDate($AT$1,AP1632,Trigger)</f>
        <v>#VALUE!</v>
      </c>
      <c r="AP1632" s="98">
        <f>_xll.qlCalendarAdvance(Calendar,AP1631,AN1632,"f",,Trigger)</f>
        <v>50837</v>
      </c>
      <c r="AQ1632" s="98" t="e">
        <f>_xll.qlInterestRateIndexMaturity($AT$1,AP1632,Trigger)</f>
        <v>#VALUE!</v>
      </c>
      <c r="AR1632" s="242" t="e">
        <f>_xll.qlIndexFixing($AT$1,AO1632,TRUE,_xll.ohTrigger(Trigger,Trigger1M))</f>
        <v>#VALUE!</v>
      </c>
      <c r="AS1632" s="242" t="e">
        <f>IFERROR(_xll.qlIndexFixing($AT$2,AO1632,TRUE,_xll.ohTrigger(Trigger,Trigger1M)),#N/A)</f>
        <v>#N/A</v>
      </c>
    </row>
    <row r="1633" spans="40:45" x14ac:dyDescent="0.2">
      <c r="AN1633" s="99" t="s">
        <v>83</v>
      </c>
      <c r="AO1633" s="98" t="e">
        <f>_xll.qlInterestRateIndexFixingDate($AT$1,AP1633,Trigger)</f>
        <v>#VALUE!</v>
      </c>
      <c r="AP1633" s="98">
        <f>_xll.qlCalendarAdvance(Calendar,AP1632,AN1633,"f",,Trigger)</f>
        <v>50844</v>
      </c>
      <c r="AQ1633" s="98" t="e">
        <f>_xll.qlInterestRateIndexMaturity($AT$1,AP1633,Trigger)</f>
        <v>#VALUE!</v>
      </c>
      <c r="AR1633" s="242" t="e">
        <f>_xll.qlIndexFixing($AT$1,AO1633,TRUE,_xll.ohTrigger(Trigger,Trigger1M))</f>
        <v>#VALUE!</v>
      </c>
      <c r="AS1633" s="242" t="e">
        <f>IFERROR(_xll.qlIndexFixing($AT$2,AO1633,TRUE,_xll.ohTrigger(Trigger,Trigger1M)),#N/A)</f>
        <v>#N/A</v>
      </c>
    </row>
    <row r="1634" spans="40:45" x14ac:dyDescent="0.2">
      <c r="AN1634" s="99" t="s">
        <v>83</v>
      </c>
      <c r="AO1634" s="98" t="e">
        <f>_xll.qlInterestRateIndexFixingDate($AT$1,AP1634,Trigger)</f>
        <v>#VALUE!</v>
      </c>
      <c r="AP1634" s="98">
        <f>_xll.qlCalendarAdvance(Calendar,AP1633,AN1634,"f",,Trigger)</f>
        <v>50851</v>
      </c>
      <c r="AQ1634" s="98" t="e">
        <f>_xll.qlInterestRateIndexMaturity($AT$1,AP1634,Trigger)</f>
        <v>#VALUE!</v>
      </c>
      <c r="AR1634" s="242" t="e">
        <f>_xll.qlIndexFixing($AT$1,AO1634,TRUE,_xll.ohTrigger(Trigger,Trigger1M))</f>
        <v>#VALUE!</v>
      </c>
      <c r="AS1634" s="242" t="e">
        <f>IFERROR(_xll.qlIndexFixing($AT$2,AO1634,TRUE,_xll.ohTrigger(Trigger,Trigger1M)),#N/A)</f>
        <v>#N/A</v>
      </c>
    </row>
    <row r="1635" spans="40:45" x14ac:dyDescent="0.2">
      <c r="AN1635" s="99" t="s">
        <v>83</v>
      </c>
      <c r="AO1635" s="98" t="e">
        <f>_xll.qlInterestRateIndexFixingDate($AT$1,AP1635,Trigger)</f>
        <v>#VALUE!</v>
      </c>
      <c r="AP1635" s="98">
        <f>_xll.qlCalendarAdvance(Calendar,AP1634,AN1635,"f",,Trigger)</f>
        <v>50858</v>
      </c>
      <c r="AQ1635" s="98" t="e">
        <f>_xll.qlInterestRateIndexMaturity($AT$1,AP1635,Trigger)</f>
        <v>#VALUE!</v>
      </c>
      <c r="AR1635" s="242" t="e">
        <f>_xll.qlIndexFixing($AT$1,AO1635,TRUE,_xll.ohTrigger(Trigger,Trigger1M))</f>
        <v>#VALUE!</v>
      </c>
      <c r="AS1635" s="242" t="e">
        <f>IFERROR(_xll.qlIndexFixing($AT$2,AO1635,TRUE,_xll.ohTrigger(Trigger,Trigger1M)),#N/A)</f>
        <v>#N/A</v>
      </c>
    </row>
    <row r="1636" spans="40:45" x14ac:dyDescent="0.2">
      <c r="AN1636" s="99" t="s">
        <v>83</v>
      </c>
      <c r="AO1636" s="98" t="e">
        <f>_xll.qlInterestRateIndexFixingDate($AT$1,AP1636,Trigger)</f>
        <v>#VALUE!</v>
      </c>
      <c r="AP1636" s="98">
        <f>_xll.qlCalendarAdvance(Calendar,AP1635,AN1636,"f",,Trigger)</f>
        <v>50865</v>
      </c>
      <c r="AQ1636" s="98" t="e">
        <f>_xll.qlInterestRateIndexMaturity($AT$1,AP1636,Trigger)</f>
        <v>#VALUE!</v>
      </c>
      <c r="AR1636" s="242" t="e">
        <f>_xll.qlIndexFixing($AT$1,AO1636,TRUE,_xll.ohTrigger(Trigger,Trigger1M))</f>
        <v>#VALUE!</v>
      </c>
      <c r="AS1636" s="242" t="e">
        <f>IFERROR(_xll.qlIndexFixing($AT$2,AO1636,TRUE,_xll.ohTrigger(Trigger,Trigger1M)),#N/A)</f>
        <v>#N/A</v>
      </c>
    </row>
    <row r="1637" spans="40:45" x14ac:dyDescent="0.2">
      <c r="AN1637" s="99" t="s">
        <v>83</v>
      </c>
      <c r="AO1637" s="98" t="e">
        <f>_xll.qlInterestRateIndexFixingDate($AT$1,AP1637,Trigger)</f>
        <v>#VALUE!</v>
      </c>
      <c r="AP1637" s="98">
        <f>_xll.qlCalendarAdvance(Calendar,AP1636,AN1637,"f",,Trigger)</f>
        <v>50872</v>
      </c>
      <c r="AQ1637" s="98" t="e">
        <f>_xll.qlInterestRateIndexMaturity($AT$1,AP1637,Trigger)</f>
        <v>#VALUE!</v>
      </c>
      <c r="AR1637" s="242" t="e">
        <f>_xll.qlIndexFixing($AT$1,AO1637,TRUE,_xll.ohTrigger(Trigger,Trigger1M))</f>
        <v>#VALUE!</v>
      </c>
      <c r="AS1637" s="242" t="e">
        <f>IFERROR(_xll.qlIndexFixing($AT$2,AO1637,TRUE,_xll.ohTrigger(Trigger,Trigger1M)),#N/A)</f>
        <v>#N/A</v>
      </c>
    </row>
    <row r="1638" spans="40:45" x14ac:dyDescent="0.2">
      <c r="AN1638" s="99" t="s">
        <v>83</v>
      </c>
      <c r="AO1638" s="98" t="e">
        <f>_xll.qlInterestRateIndexFixingDate($AT$1,AP1638,Trigger)</f>
        <v>#VALUE!</v>
      </c>
      <c r="AP1638" s="98">
        <f>_xll.qlCalendarAdvance(Calendar,AP1637,AN1638,"f",,Trigger)</f>
        <v>50879</v>
      </c>
      <c r="AQ1638" s="98" t="e">
        <f>_xll.qlInterestRateIndexMaturity($AT$1,AP1638,Trigger)</f>
        <v>#VALUE!</v>
      </c>
      <c r="AR1638" s="242" t="e">
        <f>_xll.qlIndexFixing($AT$1,AO1638,TRUE,_xll.ohTrigger(Trigger,Trigger1M))</f>
        <v>#VALUE!</v>
      </c>
      <c r="AS1638" s="242" t="e">
        <f>IFERROR(_xll.qlIndexFixing($AT$2,AO1638,TRUE,_xll.ohTrigger(Trigger,Trigger1M)),#N/A)</f>
        <v>#N/A</v>
      </c>
    </row>
    <row r="1639" spans="40:45" x14ac:dyDescent="0.2">
      <c r="AN1639" s="99" t="s">
        <v>83</v>
      </c>
      <c r="AO1639" s="98" t="e">
        <f>_xll.qlInterestRateIndexFixingDate($AT$1,AP1639,Trigger)</f>
        <v>#VALUE!</v>
      </c>
      <c r="AP1639" s="98">
        <f>_xll.qlCalendarAdvance(Calendar,AP1638,AN1639,"f",,Trigger)</f>
        <v>50886</v>
      </c>
      <c r="AQ1639" s="98" t="e">
        <f>_xll.qlInterestRateIndexMaturity($AT$1,AP1639,Trigger)</f>
        <v>#VALUE!</v>
      </c>
      <c r="AR1639" s="242" t="e">
        <f>_xll.qlIndexFixing($AT$1,AO1639,TRUE,_xll.ohTrigger(Trigger,Trigger1M))</f>
        <v>#VALUE!</v>
      </c>
      <c r="AS1639" s="242" t="e">
        <f>IFERROR(_xll.qlIndexFixing($AT$2,AO1639,TRUE,_xll.ohTrigger(Trigger,Trigger1M)),#N/A)</f>
        <v>#N/A</v>
      </c>
    </row>
    <row r="1640" spans="40:45" x14ac:dyDescent="0.2">
      <c r="AN1640" s="99" t="s">
        <v>83</v>
      </c>
      <c r="AO1640" s="98" t="e">
        <f>_xll.qlInterestRateIndexFixingDate($AT$1,AP1640,Trigger)</f>
        <v>#VALUE!</v>
      </c>
      <c r="AP1640" s="98">
        <f>_xll.qlCalendarAdvance(Calendar,AP1639,AN1640,"f",,Trigger)</f>
        <v>50893</v>
      </c>
      <c r="AQ1640" s="98" t="e">
        <f>_xll.qlInterestRateIndexMaturity($AT$1,AP1640,Trigger)</f>
        <v>#VALUE!</v>
      </c>
      <c r="AR1640" s="242" t="e">
        <f>_xll.qlIndexFixing($AT$1,AO1640,TRUE,_xll.ohTrigger(Trigger,Trigger1M))</f>
        <v>#VALUE!</v>
      </c>
      <c r="AS1640" s="242" t="e">
        <f>IFERROR(_xll.qlIndexFixing($AT$2,AO1640,TRUE,_xll.ohTrigger(Trigger,Trigger1M)),#N/A)</f>
        <v>#N/A</v>
      </c>
    </row>
    <row r="1641" spans="40:45" x14ac:dyDescent="0.2">
      <c r="AN1641" s="99" t="s">
        <v>83</v>
      </c>
      <c r="AO1641" s="98" t="e">
        <f>_xll.qlInterestRateIndexFixingDate($AT$1,AP1641,Trigger)</f>
        <v>#VALUE!</v>
      </c>
      <c r="AP1641" s="98">
        <f>_xll.qlCalendarAdvance(Calendar,AP1640,AN1641,"f",,Trigger)</f>
        <v>50900</v>
      </c>
      <c r="AQ1641" s="98" t="e">
        <f>_xll.qlInterestRateIndexMaturity($AT$1,AP1641,Trigger)</f>
        <v>#VALUE!</v>
      </c>
      <c r="AR1641" s="242" t="e">
        <f>_xll.qlIndexFixing($AT$1,AO1641,TRUE,_xll.ohTrigger(Trigger,Trigger1M))</f>
        <v>#VALUE!</v>
      </c>
      <c r="AS1641" s="242" t="e">
        <f>IFERROR(_xll.qlIndexFixing($AT$2,AO1641,TRUE,_xll.ohTrigger(Trigger,Trigger1M)),#N/A)</f>
        <v>#N/A</v>
      </c>
    </row>
    <row r="1642" spans="40:45" x14ac:dyDescent="0.2">
      <c r="AN1642" s="99" t="s">
        <v>83</v>
      </c>
      <c r="AO1642" s="98" t="e">
        <f>_xll.qlInterestRateIndexFixingDate($AT$1,AP1642,Trigger)</f>
        <v>#VALUE!</v>
      </c>
      <c r="AP1642" s="98">
        <f>_xll.qlCalendarAdvance(Calendar,AP1641,AN1642,"f",,Trigger)</f>
        <v>50907</v>
      </c>
      <c r="AQ1642" s="98" t="e">
        <f>_xll.qlInterestRateIndexMaturity($AT$1,AP1642,Trigger)</f>
        <v>#VALUE!</v>
      </c>
      <c r="AR1642" s="242" t="e">
        <f>_xll.qlIndexFixing($AT$1,AO1642,TRUE,_xll.ohTrigger(Trigger,Trigger1M))</f>
        <v>#VALUE!</v>
      </c>
      <c r="AS1642" s="242" t="e">
        <f>IFERROR(_xll.qlIndexFixing($AT$2,AO1642,TRUE,_xll.ohTrigger(Trigger,Trigger1M)),#N/A)</f>
        <v>#N/A</v>
      </c>
    </row>
    <row r="1643" spans="40:45" x14ac:dyDescent="0.2">
      <c r="AN1643" s="99" t="s">
        <v>83</v>
      </c>
      <c r="AO1643" s="98" t="e">
        <f>_xll.qlInterestRateIndexFixingDate($AT$1,AP1643,Trigger)</f>
        <v>#VALUE!</v>
      </c>
      <c r="AP1643" s="98">
        <f>_xll.qlCalendarAdvance(Calendar,AP1642,AN1643,"f",,Trigger)</f>
        <v>50914</v>
      </c>
      <c r="AQ1643" s="98" t="e">
        <f>_xll.qlInterestRateIndexMaturity($AT$1,AP1643,Trigger)</f>
        <v>#VALUE!</v>
      </c>
      <c r="AR1643" s="242" t="e">
        <f>_xll.qlIndexFixing($AT$1,AO1643,TRUE,_xll.ohTrigger(Trigger,Trigger1M))</f>
        <v>#VALUE!</v>
      </c>
      <c r="AS1643" s="242" t="e">
        <f>IFERROR(_xll.qlIndexFixing($AT$2,AO1643,TRUE,_xll.ohTrigger(Trigger,Trigger1M)),#N/A)</f>
        <v>#N/A</v>
      </c>
    </row>
    <row r="1644" spans="40:45" x14ac:dyDescent="0.2">
      <c r="AN1644" s="99" t="s">
        <v>83</v>
      </c>
      <c r="AO1644" s="98" t="e">
        <f>_xll.qlInterestRateIndexFixingDate($AT$1,AP1644,Trigger)</f>
        <v>#VALUE!</v>
      </c>
      <c r="AP1644" s="98">
        <f>_xll.qlCalendarAdvance(Calendar,AP1643,AN1644,"f",,Trigger)</f>
        <v>50921</v>
      </c>
      <c r="AQ1644" s="98" t="e">
        <f>_xll.qlInterestRateIndexMaturity($AT$1,AP1644,Trigger)</f>
        <v>#VALUE!</v>
      </c>
      <c r="AR1644" s="242" t="e">
        <f>_xll.qlIndexFixing($AT$1,AO1644,TRUE,_xll.ohTrigger(Trigger,Trigger1M))</f>
        <v>#VALUE!</v>
      </c>
      <c r="AS1644" s="242" t="e">
        <f>IFERROR(_xll.qlIndexFixing($AT$2,AO1644,TRUE,_xll.ohTrigger(Trigger,Trigger1M)),#N/A)</f>
        <v>#N/A</v>
      </c>
    </row>
    <row r="1645" spans="40:45" x14ac:dyDescent="0.2">
      <c r="AN1645" s="99" t="s">
        <v>83</v>
      </c>
      <c r="AO1645" s="98" t="e">
        <f>_xll.qlInterestRateIndexFixingDate($AT$1,AP1645,Trigger)</f>
        <v>#VALUE!</v>
      </c>
      <c r="AP1645" s="98">
        <f>_xll.qlCalendarAdvance(Calendar,AP1644,AN1645,"f",,Trigger)</f>
        <v>50928</v>
      </c>
      <c r="AQ1645" s="98" t="e">
        <f>_xll.qlInterestRateIndexMaturity($AT$1,AP1645,Trigger)</f>
        <v>#VALUE!</v>
      </c>
      <c r="AR1645" s="242" t="e">
        <f>_xll.qlIndexFixing($AT$1,AO1645,TRUE,_xll.ohTrigger(Trigger,Trigger1M))</f>
        <v>#VALUE!</v>
      </c>
      <c r="AS1645" s="242" t="e">
        <f>IFERROR(_xll.qlIndexFixing($AT$2,AO1645,TRUE,_xll.ohTrigger(Trigger,Trigger1M)),#N/A)</f>
        <v>#N/A</v>
      </c>
    </row>
    <row r="1646" spans="40:45" x14ac:dyDescent="0.2">
      <c r="AN1646" s="99" t="s">
        <v>83</v>
      </c>
      <c r="AO1646" s="98" t="e">
        <f>_xll.qlInterestRateIndexFixingDate($AT$1,AP1646,Trigger)</f>
        <v>#VALUE!</v>
      </c>
      <c r="AP1646" s="98">
        <f>_xll.qlCalendarAdvance(Calendar,AP1645,AN1646,"f",,Trigger)</f>
        <v>50935</v>
      </c>
      <c r="AQ1646" s="98" t="e">
        <f>_xll.qlInterestRateIndexMaturity($AT$1,AP1646,Trigger)</f>
        <v>#VALUE!</v>
      </c>
      <c r="AR1646" s="242" t="e">
        <f>_xll.qlIndexFixing($AT$1,AO1646,TRUE,_xll.ohTrigger(Trigger,Trigger1M))</f>
        <v>#VALUE!</v>
      </c>
      <c r="AS1646" s="242" t="e">
        <f>IFERROR(_xll.qlIndexFixing($AT$2,AO1646,TRUE,_xll.ohTrigger(Trigger,Trigger1M)),#N/A)</f>
        <v>#N/A</v>
      </c>
    </row>
    <row r="1647" spans="40:45" x14ac:dyDescent="0.2">
      <c r="AN1647" s="99" t="s">
        <v>83</v>
      </c>
      <c r="AO1647" s="98" t="e">
        <f>_xll.qlInterestRateIndexFixingDate($AT$1,AP1647,Trigger)</f>
        <v>#VALUE!</v>
      </c>
      <c r="AP1647" s="98">
        <f>_xll.qlCalendarAdvance(Calendar,AP1646,AN1647,"f",,Trigger)</f>
        <v>50942</v>
      </c>
      <c r="AQ1647" s="98" t="e">
        <f>_xll.qlInterestRateIndexMaturity($AT$1,AP1647,Trigger)</f>
        <v>#VALUE!</v>
      </c>
      <c r="AR1647" s="242" t="e">
        <f>_xll.qlIndexFixing($AT$1,AO1647,TRUE,_xll.ohTrigger(Trigger,Trigger1M))</f>
        <v>#VALUE!</v>
      </c>
      <c r="AS1647" s="242" t="e">
        <f>IFERROR(_xll.qlIndexFixing($AT$2,AO1647,TRUE,_xll.ohTrigger(Trigger,Trigger1M)),#N/A)</f>
        <v>#N/A</v>
      </c>
    </row>
    <row r="1648" spans="40:45" x14ac:dyDescent="0.2">
      <c r="AN1648" s="99" t="s">
        <v>83</v>
      </c>
      <c r="AO1648" s="98" t="e">
        <f>_xll.qlInterestRateIndexFixingDate($AT$1,AP1648,Trigger)</f>
        <v>#VALUE!</v>
      </c>
      <c r="AP1648" s="98">
        <f>_xll.qlCalendarAdvance(Calendar,AP1647,AN1648,"f",,Trigger)</f>
        <v>50949</v>
      </c>
      <c r="AQ1648" s="98" t="e">
        <f>_xll.qlInterestRateIndexMaturity($AT$1,AP1648,Trigger)</f>
        <v>#VALUE!</v>
      </c>
      <c r="AR1648" s="242" t="e">
        <f>_xll.qlIndexFixing($AT$1,AO1648,TRUE,_xll.ohTrigger(Trigger,Trigger1M))</f>
        <v>#VALUE!</v>
      </c>
      <c r="AS1648" s="242" t="e">
        <f>IFERROR(_xll.qlIndexFixing($AT$2,AO1648,TRUE,_xll.ohTrigger(Trigger,Trigger1M)),#N/A)</f>
        <v>#N/A</v>
      </c>
    </row>
    <row r="1649" spans="40:45" x14ac:dyDescent="0.2">
      <c r="AN1649" s="99" t="s">
        <v>83</v>
      </c>
      <c r="AO1649" s="98" t="e">
        <f>_xll.qlInterestRateIndexFixingDate($AT$1,AP1649,Trigger)</f>
        <v>#VALUE!</v>
      </c>
      <c r="AP1649" s="98">
        <f>_xll.qlCalendarAdvance(Calendar,AP1648,AN1649,"f",,Trigger)</f>
        <v>50956</v>
      </c>
      <c r="AQ1649" s="98" t="e">
        <f>_xll.qlInterestRateIndexMaturity($AT$1,AP1649,Trigger)</f>
        <v>#VALUE!</v>
      </c>
      <c r="AR1649" s="242" t="e">
        <f>_xll.qlIndexFixing($AT$1,AO1649,TRUE,_xll.ohTrigger(Trigger,Trigger1M))</f>
        <v>#VALUE!</v>
      </c>
      <c r="AS1649" s="242" t="e">
        <f>IFERROR(_xll.qlIndexFixing($AT$2,AO1649,TRUE,_xll.ohTrigger(Trigger,Trigger1M)),#N/A)</f>
        <v>#N/A</v>
      </c>
    </row>
    <row r="1650" spans="40:45" x14ac:dyDescent="0.2">
      <c r="AN1650" s="99" t="s">
        <v>83</v>
      </c>
      <c r="AO1650" s="98" t="e">
        <f>_xll.qlInterestRateIndexFixingDate($AT$1,AP1650,Trigger)</f>
        <v>#VALUE!</v>
      </c>
      <c r="AP1650" s="98">
        <f>_xll.qlCalendarAdvance(Calendar,AP1649,AN1650,"f",,Trigger)</f>
        <v>50963</v>
      </c>
      <c r="AQ1650" s="98" t="e">
        <f>_xll.qlInterestRateIndexMaturity($AT$1,AP1650,Trigger)</f>
        <v>#VALUE!</v>
      </c>
      <c r="AR1650" s="242" t="e">
        <f>_xll.qlIndexFixing($AT$1,AO1650,TRUE,_xll.ohTrigger(Trigger,Trigger1M))</f>
        <v>#VALUE!</v>
      </c>
      <c r="AS1650" s="242" t="e">
        <f>IFERROR(_xll.qlIndexFixing($AT$2,AO1650,TRUE,_xll.ohTrigger(Trigger,Trigger1M)),#N/A)</f>
        <v>#N/A</v>
      </c>
    </row>
    <row r="1651" spans="40:45" x14ac:dyDescent="0.2">
      <c r="AN1651" s="99" t="s">
        <v>83</v>
      </c>
      <c r="AO1651" s="98" t="e">
        <f>_xll.qlInterestRateIndexFixingDate($AT$1,AP1651,Trigger)</f>
        <v>#VALUE!</v>
      </c>
      <c r="AP1651" s="98">
        <f>_xll.qlCalendarAdvance(Calendar,AP1650,AN1651,"f",,Trigger)</f>
        <v>50970</v>
      </c>
      <c r="AQ1651" s="98" t="e">
        <f>_xll.qlInterestRateIndexMaturity($AT$1,AP1651,Trigger)</f>
        <v>#VALUE!</v>
      </c>
      <c r="AR1651" s="242" t="e">
        <f>_xll.qlIndexFixing($AT$1,AO1651,TRUE,_xll.ohTrigger(Trigger,Trigger1M))</f>
        <v>#VALUE!</v>
      </c>
      <c r="AS1651" s="242" t="e">
        <f>IFERROR(_xll.qlIndexFixing($AT$2,AO1651,TRUE,_xll.ohTrigger(Trigger,Trigger1M)),#N/A)</f>
        <v>#N/A</v>
      </c>
    </row>
    <row r="1652" spans="40:45" x14ac:dyDescent="0.2">
      <c r="AN1652" s="99" t="s">
        <v>83</v>
      </c>
      <c r="AO1652" s="98" t="e">
        <f>_xll.qlInterestRateIndexFixingDate($AT$1,AP1652,Trigger)</f>
        <v>#VALUE!</v>
      </c>
      <c r="AP1652" s="98">
        <f>_xll.qlCalendarAdvance(Calendar,AP1651,AN1652,"f",,Trigger)</f>
        <v>50977</v>
      </c>
      <c r="AQ1652" s="98" t="e">
        <f>_xll.qlInterestRateIndexMaturity($AT$1,AP1652,Trigger)</f>
        <v>#VALUE!</v>
      </c>
      <c r="AR1652" s="242" t="e">
        <f>_xll.qlIndexFixing($AT$1,AO1652,TRUE,_xll.ohTrigger(Trigger,Trigger1M))</f>
        <v>#VALUE!</v>
      </c>
      <c r="AS1652" s="242" t="e">
        <f>IFERROR(_xll.qlIndexFixing($AT$2,AO1652,TRUE,_xll.ohTrigger(Trigger,Trigger1M)),#N/A)</f>
        <v>#N/A</v>
      </c>
    </row>
    <row r="1653" spans="40:45" x14ac:dyDescent="0.2">
      <c r="AN1653" s="99" t="s">
        <v>83</v>
      </c>
      <c r="AO1653" s="98" t="e">
        <f>_xll.qlInterestRateIndexFixingDate($AT$1,AP1653,Trigger)</f>
        <v>#VALUE!</v>
      </c>
      <c r="AP1653" s="98">
        <f>_xll.qlCalendarAdvance(Calendar,AP1652,AN1653,"f",,Trigger)</f>
        <v>50984</v>
      </c>
      <c r="AQ1653" s="98" t="e">
        <f>_xll.qlInterestRateIndexMaturity($AT$1,AP1653,Trigger)</f>
        <v>#VALUE!</v>
      </c>
      <c r="AR1653" s="242" t="e">
        <f>_xll.qlIndexFixing($AT$1,AO1653,TRUE,_xll.ohTrigger(Trigger,Trigger1M))</f>
        <v>#VALUE!</v>
      </c>
      <c r="AS1653" s="242" t="e">
        <f>IFERROR(_xll.qlIndexFixing($AT$2,AO1653,TRUE,_xll.ohTrigger(Trigger,Trigger1M)),#N/A)</f>
        <v>#N/A</v>
      </c>
    </row>
    <row r="1654" spans="40:45" x14ac:dyDescent="0.2">
      <c r="AN1654" s="99" t="s">
        <v>83</v>
      </c>
      <c r="AO1654" s="98" t="e">
        <f>_xll.qlInterestRateIndexFixingDate($AT$1,AP1654,Trigger)</f>
        <v>#VALUE!</v>
      </c>
      <c r="AP1654" s="98">
        <f>_xll.qlCalendarAdvance(Calendar,AP1653,AN1654,"f",,Trigger)</f>
        <v>50991</v>
      </c>
      <c r="AQ1654" s="98" t="e">
        <f>_xll.qlInterestRateIndexMaturity($AT$1,AP1654,Trigger)</f>
        <v>#VALUE!</v>
      </c>
      <c r="AR1654" s="242" t="e">
        <f>_xll.qlIndexFixing($AT$1,AO1654,TRUE,_xll.ohTrigger(Trigger,Trigger1M))</f>
        <v>#VALUE!</v>
      </c>
      <c r="AS1654" s="242" t="e">
        <f>IFERROR(_xll.qlIndexFixing($AT$2,AO1654,TRUE,_xll.ohTrigger(Trigger,Trigger1M)),#N/A)</f>
        <v>#N/A</v>
      </c>
    </row>
    <row r="1655" spans="40:45" x14ac:dyDescent="0.2">
      <c r="AN1655" s="99" t="s">
        <v>83</v>
      </c>
      <c r="AO1655" s="98" t="e">
        <f>_xll.qlInterestRateIndexFixingDate($AT$1,AP1655,Trigger)</f>
        <v>#VALUE!</v>
      </c>
      <c r="AP1655" s="98">
        <f>_xll.qlCalendarAdvance(Calendar,AP1654,AN1655,"f",,Trigger)</f>
        <v>50998</v>
      </c>
      <c r="AQ1655" s="98" t="e">
        <f>_xll.qlInterestRateIndexMaturity($AT$1,AP1655,Trigger)</f>
        <v>#VALUE!</v>
      </c>
      <c r="AR1655" s="242" t="e">
        <f>_xll.qlIndexFixing($AT$1,AO1655,TRUE,_xll.ohTrigger(Trigger,Trigger1M))</f>
        <v>#VALUE!</v>
      </c>
      <c r="AS1655" s="242" t="e">
        <f>IFERROR(_xll.qlIndexFixing($AT$2,AO1655,TRUE,_xll.ohTrigger(Trigger,Trigger1M)),#N/A)</f>
        <v>#N/A</v>
      </c>
    </row>
    <row r="1656" spans="40:45" x14ac:dyDescent="0.2">
      <c r="AN1656" s="99" t="s">
        <v>83</v>
      </c>
      <c r="AO1656" s="98" t="e">
        <f>_xll.qlInterestRateIndexFixingDate($AT$1,AP1656,Trigger)</f>
        <v>#VALUE!</v>
      </c>
      <c r="AP1656" s="98">
        <f>_xll.qlCalendarAdvance(Calendar,AP1655,AN1656,"f",,Trigger)</f>
        <v>51005</v>
      </c>
      <c r="AQ1656" s="98" t="e">
        <f>_xll.qlInterestRateIndexMaturity($AT$1,AP1656,Trigger)</f>
        <v>#VALUE!</v>
      </c>
      <c r="AR1656" s="242" t="e">
        <f>_xll.qlIndexFixing($AT$1,AO1656,TRUE,_xll.ohTrigger(Trigger,Trigger1M))</f>
        <v>#VALUE!</v>
      </c>
      <c r="AS1656" s="242" t="e">
        <f>IFERROR(_xll.qlIndexFixing($AT$2,AO1656,TRUE,_xll.ohTrigger(Trigger,Trigger1M)),#N/A)</f>
        <v>#N/A</v>
      </c>
    </row>
    <row r="1657" spans="40:45" x14ac:dyDescent="0.2">
      <c r="AN1657" s="99" t="s">
        <v>83</v>
      </c>
      <c r="AO1657" s="98" t="e">
        <f>_xll.qlInterestRateIndexFixingDate($AT$1,AP1657,Trigger)</f>
        <v>#VALUE!</v>
      </c>
      <c r="AP1657" s="98">
        <f>_xll.qlCalendarAdvance(Calendar,AP1656,AN1657,"f",,Trigger)</f>
        <v>51012</v>
      </c>
      <c r="AQ1657" s="98" t="e">
        <f>_xll.qlInterestRateIndexMaturity($AT$1,AP1657,Trigger)</f>
        <v>#VALUE!</v>
      </c>
      <c r="AR1657" s="242" t="e">
        <f>_xll.qlIndexFixing($AT$1,AO1657,TRUE,_xll.ohTrigger(Trigger,Trigger1M))</f>
        <v>#VALUE!</v>
      </c>
      <c r="AS1657" s="242" t="e">
        <f>IFERROR(_xll.qlIndexFixing($AT$2,AO1657,TRUE,_xll.ohTrigger(Trigger,Trigger1M)),#N/A)</f>
        <v>#N/A</v>
      </c>
    </row>
    <row r="1658" spans="40:45" x14ac:dyDescent="0.2">
      <c r="AN1658" s="99" t="s">
        <v>83</v>
      </c>
      <c r="AO1658" s="98" t="e">
        <f>_xll.qlInterestRateIndexFixingDate($AT$1,AP1658,Trigger)</f>
        <v>#VALUE!</v>
      </c>
      <c r="AP1658" s="98">
        <f>_xll.qlCalendarAdvance(Calendar,AP1657,AN1658,"f",,Trigger)</f>
        <v>51019</v>
      </c>
      <c r="AQ1658" s="98" t="e">
        <f>_xll.qlInterestRateIndexMaturity($AT$1,AP1658,Trigger)</f>
        <v>#VALUE!</v>
      </c>
      <c r="AR1658" s="242" t="e">
        <f>_xll.qlIndexFixing($AT$1,AO1658,TRUE,_xll.ohTrigger(Trigger,Trigger1M))</f>
        <v>#VALUE!</v>
      </c>
      <c r="AS1658" s="242" t="e">
        <f>IFERROR(_xll.qlIndexFixing($AT$2,AO1658,TRUE,_xll.ohTrigger(Trigger,Trigger1M)),#N/A)</f>
        <v>#N/A</v>
      </c>
    </row>
    <row r="1659" spans="40:45" x14ac:dyDescent="0.2">
      <c r="AN1659" s="99" t="s">
        <v>83</v>
      </c>
      <c r="AO1659" s="98" t="e">
        <f>_xll.qlInterestRateIndexFixingDate($AT$1,AP1659,Trigger)</f>
        <v>#VALUE!</v>
      </c>
      <c r="AP1659" s="98">
        <f>_xll.qlCalendarAdvance(Calendar,AP1658,AN1659,"f",,Trigger)</f>
        <v>51026</v>
      </c>
      <c r="AQ1659" s="98" t="e">
        <f>_xll.qlInterestRateIndexMaturity($AT$1,AP1659,Trigger)</f>
        <v>#VALUE!</v>
      </c>
      <c r="AR1659" s="242" t="e">
        <f>_xll.qlIndexFixing($AT$1,AO1659,TRUE,_xll.ohTrigger(Trigger,Trigger1M))</f>
        <v>#VALUE!</v>
      </c>
      <c r="AS1659" s="242" t="e">
        <f>IFERROR(_xll.qlIndexFixing($AT$2,AO1659,TRUE,_xll.ohTrigger(Trigger,Trigger1M)),#N/A)</f>
        <v>#N/A</v>
      </c>
    </row>
    <row r="1660" spans="40:45" x14ac:dyDescent="0.2">
      <c r="AN1660" s="99" t="s">
        <v>83</v>
      </c>
      <c r="AO1660" s="98" t="e">
        <f>_xll.qlInterestRateIndexFixingDate($AT$1,AP1660,Trigger)</f>
        <v>#VALUE!</v>
      </c>
      <c r="AP1660" s="98">
        <f>_xll.qlCalendarAdvance(Calendar,AP1659,AN1660,"f",,Trigger)</f>
        <v>51033</v>
      </c>
      <c r="AQ1660" s="98" t="e">
        <f>_xll.qlInterestRateIndexMaturity($AT$1,AP1660,Trigger)</f>
        <v>#VALUE!</v>
      </c>
      <c r="AR1660" s="242" t="e">
        <f>_xll.qlIndexFixing($AT$1,AO1660,TRUE,_xll.ohTrigger(Trigger,Trigger1M))</f>
        <v>#VALUE!</v>
      </c>
      <c r="AS1660" s="242" t="e">
        <f>IFERROR(_xll.qlIndexFixing($AT$2,AO1660,TRUE,_xll.ohTrigger(Trigger,Trigger1M)),#N/A)</f>
        <v>#N/A</v>
      </c>
    </row>
    <row r="1661" spans="40:45" x14ac:dyDescent="0.2">
      <c r="AN1661" s="99" t="s">
        <v>83</v>
      </c>
      <c r="AO1661" s="98" t="e">
        <f>_xll.qlInterestRateIndexFixingDate($AT$1,AP1661,Trigger)</f>
        <v>#VALUE!</v>
      </c>
      <c r="AP1661" s="98">
        <f>_xll.qlCalendarAdvance(Calendar,AP1660,AN1661,"f",,Trigger)</f>
        <v>51040</v>
      </c>
      <c r="AQ1661" s="98" t="e">
        <f>_xll.qlInterestRateIndexMaturity($AT$1,AP1661,Trigger)</f>
        <v>#VALUE!</v>
      </c>
      <c r="AR1661" s="242" t="e">
        <f>_xll.qlIndexFixing($AT$1,AO1661,TRUE,_xll.ohTrigger(Trigger,Trigger1M))</f>
        <v>#VALUE!</v>
      </c>
      <c r="AS1661" s="242" t="e">
        <f>IFERROR(_xll.qlIndexFixing($AT$2,AO1661,TRUE,_xll.ohTrigger(Trigger,Trigger1M)),#N/A)</f>
        <v>#N/A</v>
      </c>
    </row>
    <row r="1662" spans="40:45" x14ac:dyDescent="0.2">
      <c r="AN1662" s="99" t="s">
        <v>83</v>
      </c>
      <c r="AO1662" s="98" t="e">
        <f>_xll.qlInterestRateIndexFixingDate($AT$1,AP1662,Trigger)</f>
        <v>#VALUE!</v>
      </c>
      <c r="AP1662" s="98">
        <f>_xll.qlCalendarAdvance(Calendar,AP1661,AN1662,"f",,Trigger)</f>
        <v>51047</v>
      </c>
      <c r="AQ1662" s="98" t="e">
        <f>_xll.qlInterestRateIndexMaturity($AT$1,AP1662,Trigger)</f>
        <v>#VALUE!</v>
      </c>
      <c r="AR1662" s="242" t="e">
        <f>_xll.qlIndexFixing($AT$1,AO1662,TRUE,_xll.ohTrigger(Trigger,Trigger1M))</f>
        <v>#VALUE!</v>
      </c>
      <c r="AS1662" s="242" t="e">
        <f>IFERROR(_xll.qlIndexFixing($AT$2,AO1662,TRUE,_xll.ohTrigger(Trigger,Trigger1M)),#N/A)</f>
        <v>#N/A</v>
      </c>
    </row>
    <row r="1663" spans="40:45" x14ac:dyDescent="0.2">
      <c r="AN1663" s="99" t="s">
        <v>83</v>
      </c>
      <c r="AO1663" s="98" t="e">
        <f>_xll.qlInterestRateIndexFixingDate($AT$1,AP1663,Trigger)</f>
        <v>#VALUE!</v>
      </c>
      <c r="AP1663" s="98">
        <f>_xll.qlCalendarAdvance(Calendar,AP1662,AN1663,"f",,Trigger)</f>
        <v>51054</v>
      </c>
      <c r="AQ1663" s="98" t="e">
        <f>_xll.qlInterestRateIndexMaturity($AT$1,AP1663,Trigger)</f>
        <v>#VALUE!</v>
      </c>
      <c r="AR1663" s="242" t="e">
        <f>_xll.qlIndexFixing($AT$1,AO1663,TRUE,_xll.ohTrigger(Trigger,Trigger1M))</f>
        <v>#VALUE!</v>
      </c>
      <c r="AS1663" s="242" t="e">
        <f>IFERROR(_xll.qlIndexFixing($AT$2,AO1663,TRUE,_xll.ohTrigger(Trigger,Trigger1M)),#N/A)</f>
        <v>#N/A</v>
      </c>
    </row>
    <row r="1664" spans="40:45" x14ac:dyDescent="0.2">
      <c r="AN1664" s="99" t="s">
        <v>83</v>
      </c>
      <c r="AO1664" s="98" t="e">
        <f>_xll.qlInterestRateIndexFixingDate($AT$1,AP1664,Trigger)</f>
        <v>#VALUE!</v>
      </c>
      <c r="AP1664" s="98">
        <f>_xll.qlCalendarAdvance(Calendar,AP1663,AN1664,"f",,Trigger)</f>
        <v>51061</v>
      </c>
      <c r="AQ1664" s="98" t="e">
        <f>_xll.qlInterestRateIndexMaturity($AT$1,AP1664,Trigger)</f>
        <v>#VALUE!</v>
      </c>
      <c r="AR1664" s="242" t="e">
        <f>_xll.qlIndexFixing($AT$1,AO1664,TRUE,_xll.ohTrigger(Trigger,Trigger1M))</f>
        <v>#VALUE!</v>
      </c>
      <c r="AS1664" s="242" t="e">
        <f>IFERROR(_xll.qlIndexFixing($AT$2,AO1664,TRUE,_xll.ohTrigger(Trigger,Trigger1M)),#N/A)</f>
        <v>#N/A</v>
      </c>
    </row>
    <row r="1665" spans="40:45" x14ac:dyDescent="0.2">
      <c r="AN1665" s="99" t="s">
        <v>83</v>
      </c>
      <c r="AO1665" s="98" t="e">
        <f>_xll.qlInterestRateIndexFixingDate($AT$1,AP1665,Trigger)</f>
        <v>#VALUE!</v>
      </c>
      <c r="AP1665" s="98">
        <f>_xll.qlCalendarAdvance(Calendar,AP1664,AN1665,"f",,Trigger)</f>
        <v>51068</v>
      </c>
      <c r="AQ1665" s="98" t="e">
        <f>_xll.qlInterestRateIndexMaturity($AT$1,AP1665,Trigger)</f>
        <v>#VALUE!</v>
      </c>
      <c r="AR1665" s="242" t="e">
        <f>_xll.qlIndexFixing($AT$1,AO1665,TRUE,_xll.ohTrigger(Trigger,Trigger1M))</f>
        <v>#VALUE!</v>
      </c>
      <c r="AS1665" s="242" t="e">
        <f>IFERROR(_xll.qlIndexFixing($AT$2,AO1665,TRUE,_xll.ohTrigger(Trigger,Trigger1M)),#N/A)</f>
        <v>#N/A</v>
      </c>
    </row>
    <row r="1666" spans="40:45" x14ac:dyDescent="0.2">
      <c r="AN1666" s="99" t="s">
        <v>83</v>
      </c>
      <c r="AO1666" s="98" t="e">
        <f>_xll.qlInterestRateIndexFixingDate($AT$1,AP1666,Trigger)</f>
        <v>#VALUE!</v>
      </c>
      <c r="AP1666" s="98">
        <f>_xll.qlCalendarAdvance(Calendar,AP1665,AN1666,"f",,Trigger)</f>
        <v>51075</v>
      </c>
      <c r="AQ1666" s="98" t="e">
        <f>_xll.qlInterestRateIndexMaturity($AT$1,AP1666,Trigger)</f>
        <v>#VALUE!</v>
      </c>
      <c r="AR1666" s="242" t="e">
        <f>_xll.qlIndexFixing($AT$1,AO1666,TRUE,_xll.ohTrigger(Trigger,Trigger1M))</f>
        <v>#VALUE!</v>
      </c>
      <c r="AS1666" s="242" t="e">
        <f>IFERROR(_xll.qlIndexFixing($AT$2,AO1666,TRUE,_xll.ohTrigger(Trigger,Trigger1M)),#N/A)</f>
        <v>#N/A</v>
      </c>
    </row>
    <row r="1667" spans="40:45" x14ac:dyDescent="0.2">
      <c r="AN1667" s="99" t="s">
        <v>83</v>
      </c>
      <c r="AO1667" s="98" t="e">
        <f>_xll.qlInterestRateIndexFixingDate($AT$1,AP1667,Trigger)</f>
        <v>#VALUE!</v>
      </c>
      <c r="AP1667" s="98">
        <f>_xll.qlCalendarAdvance(Calendar,AP1666,AN1667,"f",,Trigger)</f>
        <v>51082</v>
      </c>
      <c r="AQ1667" s="98" t="e">
        <f>_xll.qlInterestRateIndexMaturity($AT$1,AP1667,Trigger)</f>
        <v>#VALUE!</v>
      </c>
      <c r="AR1667" s="242" t="e">
        <f>_xll.qlIndexFixing($AT$1,AO1667,TRUE,_xll.ohTrigger(Trigger,Trigger1M))</f>
        <v>#VALUE!</v>
      </c>
      <c r="AS1667" s="242" t="e">
        <f>IFERROR(_xll.qlIndexFixing($AT$2,AO1667,TRUE,_xll.ohTrigger(Trigger,Trigger1M)),#N/A)</f>
        <v>#N/A</v>
      </c>
    </row>
    <row r="1668" spans="40:45" x14ac:dyDescent="0.2">
      <c r="AN1668" s="99" t="s">
        <v>83</v>
      </c>
      <c r="AO1668" s="98" t="e">
        <f>_xll.qlInterestRateIndexFixingDate($AT$1,AP1668,Trigger)</f>
        <v>#VALUE!</v>
      </c>
      <c r="AP1668" s="98">
        <f>_xll.qlCalendarAdvance(Calendar,AP1667,AN1668,"f",,Trigger)</f>
        <v>51089</v>
      </c>
      <c r="AQ1668" s="98" t="e">
        <f>_xll.qlInterestRateIndexMaturity($AT$1,AP1668,Trigger)</f>
        <v>#VALUE!</v>
      </c>
      <c r="AR1668" s="242" t="e">
        <f>_xll.qlIndexFixing($AT$1,AO1668,TRUE,_xll.ohTrigger(Trigger,Trigger1M))</f>
        <v>#VALUE!</v>
      </c>
      <c r="AS1668" s="242" t="e">
        <f>IFERROR(_xll.qlIndexFixing($AT$2,AO1668,TRUE,_xll.ohTrigger(Trigger,Trigger1M)),#N/A)</f>
        <v>#N/A</v>
      </c>
    </row>
    <row r="1669" spans="40:45" x14ac:dyDescent="0.2">
      <c r="AN1669" s="99" t="s">
        <v>83</v>
      </c>
      <c r="AO1669" s="98" t="e">
        <f>_xll.qlInterestRateIndexFixingDate($AT$1,AP1669,Trigger)</f>
        <v>#VALUE!</v>
      </c>
      <c r="AP1669" s="98">
        <f>_xll.qlCalendarAdvance(Calendar,AP1668,AN1669,"f",,Trigger)</f>
        <v>51096</v>
      </c>
      <c r="AQ1669" s="98" t="e">
        <f>_xll.qlInterestRateIndexMaturity($AT$1,AP1669,Trigger)</f>
        <v>#VALUE!</v>
      </c>
      <c r="AR1669" s="242" t="e">
        <f>_xll.qlIndexFixing($AT$1,AO1669,TRUE,_xll.ohTrigger(Trigger,Trigger1M))</f>
        <v>#VALUE!</v>
      </c>
      <c r="AS1669" s="242" t="e">
        <f>IFERROR(_xll.qlIndexFixing($AT$2,AO1669,TRUE,_xll.ohTrigger(Trigger,Trigger1M)),#N/A)</f>
        <v>#N/A</v>
      </c>
    </row>
    <row r="1670" spans="40:45" x14ac:dyDescent="0.2">
      <c r="AN1670" s="99" t="s">
        <v>83</v>
      </c>
      <c r="AO1670" s="98" t="e">
        <f>_xll.qlInterestRateIndexFixingDate($AT$1,AP1670,Trigger)</f>
        <v>#VALUE!</v>
      </c>
      <c r="AP1670" s="98">
        <f>_xll.qlCalendarAdvance(Calendar,AP1669,AN1670,"f",,Trigger)</f>
        <v>51103</v>
      </c>
      <c r="AQ1670" s="98" t="e">
        <f>_xll.qlInterestRateIndexMaturity($AT$1,AP1670,Trigger)</f>
        <v>#VALUE!</v>
      </c>
      <c r="AR1670" s="242" t="e">
        <f>_xll.qlIndexFixing($AT$1,AO1670,TRUE,_xll.ohTrigger(Trigger,Trigger1M))</f>
        <v>#VALUE!</v>
      </c>
      <c r="AS1670" s="242" t="e">
        <f>IFERROR(_xll.qlIndexFixing($AT$2,AO1670,TRUE,_xll.ohTrigger(Trigger,Trigger1M)),#N/A)</f>
        <v>#N/A</v>
      </c>
    </row>
    <row r="1671" spans="40:45" x14ac:dyDescent="0.2">
      <c r="AN1671" s="99" t="s">
        <v>83</v>
      </c>
      <c r="AO1671" s="98" t="e">
        <f>_xll.qlInterestRateIndexFixingDate($AT$1,AP1671,Trigger)</f>
        <v>#VALUE!</v>
      </c>
      <c r="AP1671" s="98">
        <f>_xll.qlCalendarAdvance(Calendar,AP1670,AN1671,"f",,Trigger)</f>
        <v>51110</v>
      </c>
      <c r="AQ1671" s="98" t="e">
        <f>_xll.qlInterestRateIndexMaturity($AT$1,AP1671,Trigger)</f>
        <v>#VALUE!</v>
      </c>
      <c r="AR1671" s="242" t="e">
        <f>_xll.qlIndexFixing($AT$1,AO1671,TRUE,_xll.ohTrigger(Trigger,Trigger1M))</f>
        <v>#VALUE!</v>
      </c>
      <c r="AS1671" s="242" t="e">
        <f>IFERROR(_xll.qlIndexFixing($AT$2,AO1671,TRUE,_xll.ohTrigger(Trigger,Trigger1M)),#N/A)</f>
        <v>#N/A</v>
      </c>
    </row>
    <row r="1672" spans="40:45" x14ac:dyDescent="0.2">
      <c r="AN1672" s="99" t="s">
        <v>83</v>
      </c>
      <c r="AO1672" s="98" t="e">
        <f>_xll.qlInterestRateIndexFixingDate($AT$1,AP1672,Trigger)</f>
        <v>#VALUE!</v>
      </c>
      <c r="AP1672" s="98">
        <f>_xll.qlCalendarAdvance(Calendar,AP1671,AN1672,"f",,Trigger)</f>
        <v>51117</v>
      </c>
      <c r="AQ1672" s="98" t="e">
        <f>_xll.qlInterestRateIndexMaturity($AT$1,AP1672,Trigger)</f>
        <v>#VALUE!</v>
      </c>
      <c r="AR1672" s="242" t="e">
        <f>_xll.qlIndexFixing($AT$1,AO1672,TRUE,_xll.ohTrigger(Trigger,Trigger1M))</f>
        <v>#VALUE!</v>
      </c>
      <c r="AS1672" s="242" t="e">
        <f>IFERROR(_xll.qlIndexFixing($AT$2,AO1672,TRUE,_xll.ohTrigger(Trigger,Trigger1M)),#N/A)</f>
        <v>#N/A</v>
      </c>
    </row>
    <row r="1673" spans="40:45" x14ac:dyDescent="0.2">
      <c r="AN1673" s="99" t="s">
        <v>83</v>
      </c>
      <c r="AO1673" s="98" t="e">
        <f>_xll.qlInterestRateIndexFixingDate($AT$1,AP1673,Trigger)</f>
        <v>#VALUE!</v>
      </c>
      <c r="AP1673" s="98">
        <f>_xll.qlCalendarAdvance(Calendar,AP1672,AN1673,"f",,Trigger)</f>
        <v>51124</v>
      </c>
      <c r="AQ1673" s="98" t="e">
        <f>_xll.qlInterestRateIndexMaturity($AT$1,AP1673,Trigger)</f>
        <v>#VALUE!</v>
      </c>
      <c r="AR1673" s="242" t="e">
        <f>_xll.qlIndexFixing($AT$1,AO1673,TRUE,_xll.ohTrigger(Trigger,Trigger1M))</f>
        <v>#VALUE!</v>
      </c>
      <c r="AS1673" s="242" t="e">
        <f>IFERROR(_xll.qlIndexFixing($AT$2,AO1673,TRUE,_xll.ohTrigger(Trigger,Trigger1M)),#N/A)</f>
        <v>#N/A</v>
      </c>
    </row>
    <row r="1674" spans="40:45" x14ac:dyDescent="0.2">
      <c r="AN1674" s="99" t="s">
        <v>83</v>
      </c>
      <c r="AO1674" s="98" t="e">
        <f>_xll.qlInterestRateIndexFixingDate($AT$1,AP1674,Trigger)</f>
        <v>#VALUE!</v>
      </c>
      <c r="AP1674" s="98">
        <f>_xll.qlCalendarAdvance(Calendar,AP1673,AN1674,"f",,Trigger)</f>
        <v>51131</v>
      </c>
      <c r="AQ1674" s="98" t="e">
        <f>_xll.qlInterestRateIndexMaturity($AT$1,AP1674,Trigger)</f>
        <v>#VALUE!</v>
      </c>
      <c r="AR1674" s="242" t="e">
        <f>_xll.qlIndexFixing($AT$1,AO1674,TRUE,_xll.ohTrigger(Trigger,Trigger1M))</f>
        <v>#VALUE!</v>
      </c>
      <c r="AS1674" s="242" t="e">
        <f>IFERROR(_xll.qlIndexFixing($AT$2,AO1674,TRUE,_xll.ohTrigger(Trigger,Trigger1M)),#N/A)</f>
        <v>#N/A</v>
      </c>
    </row>
    <row r="1675" spans="40:45" x14ac:dyDescent="0.2">
      <c r="AN1675" s="99" t="s">
        <v>83</v>
      </c>
      <c r="AO1675" s="98" t="e">
        <f>_xll.qlInterestRateIndexFixingDate($AT$1,AP1675,Trigger)</f>
        <v>#VALUE!</v>
      </c>
      <c r="AP1675" s="98">
        <f>_xll.qlCalendarAdvance(Calendar,AP1674,AN1675,"f",,Trigger)</f>
        <v>51138</v>
      </c>
      <c r="AQ1675" s="98" t="e">
        <f>_xll.qlInterestRateIndexMaturity($AT$1,AP1675,Trigger)</f>
        <v>#VALUE!</v>
      </c>
      <c r="AR1675" s="242" t="e">
        <f>_xll.qlIndexFixing($AT$1,AO1675,TRUE,_xll.ohTrigger(Trigger,Trigger1M))</f>
        <v>#VALUE!</v>
      </c>
      <c r="AS1675" s="242" t="e">
        <f>IFERROR(_xll.qlIndexFixing($AT$2,AO1675,TRUE,_xll.ohTrigger(Trigger,Trigger1M)),#N/A)</f>
        <v>#N/A</v>
      </c>
    </row>
    <row r="1676" spans="40:45" x14ac:dyDescent="0.2">
      <c r="AN1676" s="99" t="s">
        <v>83</v>
      </c>
      <c r="AO1676" s="98" t="e">
        <f>_xll.qlInterestRateIndexFixingDate($AT$1,AP1676,Trigger)</f>
        <v>#VALUE!</v>
      </c>
      <c r="AP1676" s="98">
        <f>_xll.qlCalendarAdvance(Calendar,AP1675,AN1676,"f",,Trigger)</f>
        <v>51145</v>
      </c>
      <c r="AQ1676" s="98" t="e">
        <f>_xll.qlInterestRateIndexMaturity($AT$1,AP1676,Trigger)</f>
        <v>#VALUE!</v>
      </c>
      <c r="AR1676" s="242" t="e">
        <f>_xll.qlIndexFixing($AT$1,AO1676,TRUE,_xll.ohTrigger(Trigger,Trigger1M))</f>
        <v>#VALUE!</v>
      </c>
      <c r="AS1676" s="242" t="e">
        <f>IFERROR(_xll.qlIndexFixing($AT$2,AO1676,TRUE,_xll.ohTrigger(Trigger,Trigger1M)),#N/A)</f>
        <v>#N/A</v>
      </c>
    </row>
    <row r="1677" spans="40:45" x14ac:dyDescent="0.2">
      <c r="AN1677" s="99" t="s">
        <v>83</v>
      </c>
      <c r="AO1677" s="98" t="e">
        <f>_xll.qlInterestRateIndexFixingDate($AT$1,AP1677,Trigger)</f>
        <v>#VALUE!</v>
      </c>
      <c r="AP1677" s="98">
        <f>_xll.qlCalendarAdvance(Calendar,AP1676,AN1677,"f",,Trigger)</f>
        <v>51152</v>
      </c>
      <c r="AQ1677" s="98" t="e">
        <f>_xll.qlInterestRateIndexMaturity($AT$1,AP1677,Trigger)</f>
        <v>#VALUE!</v>
      </c>
      <c r="AR1677" s="242" t="e">
        <f>_xll.qlIndexFixing($AT$1,AO1677,TRUE,_xll.ohTrigger(Trigger,Trigger1M))</f>
        <v>#VALUE!</v>
      </c>
      <c r="AS1677" s="242" t="e">
        <f>IFERROR(_xll.qlIndexFixing($AT$2,AO1677,TRUE,_xll.ohTrigger(Trigger,Trigger1M)),#N/A)</f>
        <v>#N/A</v>
      </c>
    </row>
    <row r="1678" spans="40:45" x14ac:dyDescent="0.2">
      <c r="AN1678" s="99" t="s">
        <v>83</v>
      </c>
      <c r="AO1678" s="98" t="e">
        <f>_xll.qlInterestRateIndexFixingDate($AT$1,AP1678,Trigger)</f>
        <v>#VALUE!</v>
      </c>
      <c r="AP1678" s="98">
        <f>_xll.qlCalendarAdvance(Calendar,AP1677,AN1678,"f",,Trigger)</f>
        <v>51159</v>
      </c>
      <c r="AQ1678" s="98" t="e">
        <f>_xll.qlInterestRateIndexMaturity($AT$1,AP1678,Trigger)</f>
        <v>#VALUE!</v>
      </c>
      <c r="AR1678" s="242" t="e">
        <f>_xll.qlIndexFixing($AT$1,AO1678,TRUE,_xll.ohTrigger(Trigger,Trigger1M))</f>
        <v>#VALUE!</v>
      </c>
      <c r="AS1678" s="242" t="e">
        <f>IFERROR(_xll.qlIndexFixing($AT$2,AO1678,TRUE,_xll.ohTrigger(Trigger,Trigger1M)),#N/A)</f>
        <v>#N/A</v>
      </c>
    </row>
    <row r="1679" spans="40:45" x14ac:dyDescent="0.2">
      <c r="AN1679" s="99" t="s">
        <v>83</v>
      </c>
      <c r="AO1679" s="98" t="e">
        <f>_xll.qlInterestRateIndexFixingDate($AT$1,AP1679,Trigger)</f>
        <v>#VALUE!</v>
      </c>
      <c r="AP1679" s="98">
        <f>_xll.qlCalendarAdvance(Calendar,AP1678,AN1679,"f",,Trigger)</f>
        <v>51166</v>
      </c>
      <c r="AQ1679" s="98" t="e">
        <f>_xll.qlInterestRateIndexMaturity($AT$1,AP1679,Trigger)</f>
        <v>#VALUE!</v>
      </c>
      <c r="AR1679" s="242" t="e">
        <f>_xll.qlIndexFixing($AT$1,AO1679,TRUE,_xll.ohTrigger(Trigger,Trigger1M))</f>
        <v>#VALUE!</v>
      </c>
      <c r="AS1679" s="242" t="e">
        <f>IFERROR(_xll.qlIndexFixing($AT$2,AO1679,TRUE,_xll.ohTrigger(Trigger,Trigger1M)),#N/A)</f>
        <v>#N/A</v>
      </c>
    </row>
    <row r="1680" spans="40:45" x14ac:dyDescent="0.2">
      <c r="AN1680" s="99" t="s">
        <v>83</v>
      </c>
      <c r="AO1680" s="98" t="e">
        <f>_xll.qlInterestRateIndexFixingDate($AT$1,AP1680,Trigger)</f>
        <v>#VALUE!</v>
      </c>
      <c r="AP1680" s="98">
        <f>_xll.qlCalendarAdvance(Calendar,AP1679,AN1680,"f",,Trigger)</f>
        <v>51173</v>
      </c>
      <c r="AQ1680" s="98" t="e">
        <f>_xll.qlInterestRateIndexMaturity($AT$1,AP1680,Trigger)</f>
        <v>#VALUE!</v>
      </c>
      <c r="AR1680" s="242" t="e">
        <f>_xll.qlIndexFixing($AT$1,AO1680,TRUE,_xll.ohTrigger(Trigger,Trigger1M))</f>
        <v>#VALUE!</v>
      </c>
      <c r="AS1680" s="242" t="e">
        <f>IFERROR(_xll.qlIndexFixing($AT$2,AO1680,TRUE,_xll.ohTrigger(Trigger,Trigger1M)),#N/A)</f>
        <v>#N/A</v>
      </c>
    </row>
    <row r="1681" spans="40:45" x14ac:dyDescent="0.2">
      <c r="AN1681" s="99" t="s">
        <v>83</v>
      </c>
      <c r="AO1681" s="98" t="e">
        <f>_xll.qlInterestRateIndexFixingDate($AT$1,AP1681,Trigger)</f>
        <v>#VALUE!</v>
      </c>
      <c r="AP1681" s="98">
        <f>_xll.qlCalendarAdvance(Calendar,AP1680,AN1681,"f",,Trigger)</f>
        <v>51180</v>
      </c>
      <c r="AQ1681" s="98" t="e">
        <f>_xll.qlInterestRateIndexMaturity($AT$1,AP1681,Trigger)</f>
        <v>#VALUE!</v>
      </c>
      <c r="AR1681" s="242" t="e">
        <f>_xll.qlIndexFixing($AT$1,AO1681,TRUE,_xll.ohTrigger(Trigger,Trigger1M))</f>
        <v>#VALUE!</v>
      </c>
      <c r="AS1681" s="242" t="e">
        <f>IFERROR(_xll.qlIndexFixing($AT$2,AO1681,TRUE,_xll.ohTrigger(Trigger,Trigger1M)),#N/A)</f>
        <v>#N/A</v>
      </c>
    </row>
    <row r="1682" spans="40:45" x14ac:dyDescent="0.2">
      <c r="AN1682" s="99" t="s">
        <v>83</v>
      </c>
      <c r="AO1682" s="98" t="e">
        <f>_xll.qlInterestRateIndexFixingDate($AT$1,AP1682,Trigger)</f>
        <v>#VALUE!</v>
      </c>
      <c r="AP1682" s="98">
        <f>_xll.qlCalendarAdvance(Calendar,AP1681,AN1682,"f",,Trigger)</f>
        <v>51187</v>
      </c>
      <c r="AQ1682" s="98" t="e">
        <f>_xll.qlInterestRateIndexMaturity($AT$1,AP1682,Trigger)</f>
        <v>#VALUE!</v>
      </c>
      <c r="AR1682" s="242" t="e">
        <f>_xll.qlIndexFixing($AT$1,AO1682,TRUE,_xll.ohTrigger(Trigger,Trigger1M))</f>
        <v>#VALUE!</v>
      </c>
      <c r="AS1682" s="242" t="e">
        <f>IFERROR(_xll.qlIndexFixing($AT$2,AO1682,TRUE,_xll.ohTrigger(Trigger,Trigger1M)),#N/A)</f>
        <v>#N/A</v>
      </c>
    </row>
    <row r="1683" spans="40:45" x14ac:dyDescent="0.2">
      <c r="AN1683" s="99" t="s">
        <v>83</v>
      </c>
      <c r="AO1683" s="98" t="e">
        <f>_xll.qlInterestRateIndexFixingDate($AT$1,AP1683,Trigger)</f>
        <v>#VALUE!</v>
      </c>
      <c r="AP1683" s="98">
        <f>_xll.qlCalendarAdvance(Calendar,AP1682,AN1683,"f",,Trigger)</f>
        <v>51194</v>
      </c>
      <c r="AQ1683" s="98" t="e">
        <f>_xll.qlInterestRateIndexMaturity($AT$1,AP1683,Trigger)</f>
        <v>#VALUE!</v>
      </c>
      <c r="AR1683" s="242" t="e">
        <f>_xll.qlIndexFixing($AT$1,AO1683,TRUE,_xll.ohTrigger(Trigger,Trigger1M))</f>
        <v>#VALUE!</v>
      </c>
      <c r="AS1683" s="242" t="e">
        <f>IFERROR(_xll.qlIndexFixing($AT$2,AO1683,TRUE,_xll.ohTrigger(Trigger,Trigger1M)),#N/A)</f>
        <v>#N/A</v>
      </c>
    </row>
    <row r="1684" spans="40:45" x14ac:dyDescent="0.2">
      <c r="AN1684" s="99" t="s">
        <v>83</v>
      </c>
      <c r="AO1684" s="98" t="e">
        <f>_xll.qlInterestRateIndexFixingDate($AT$1,AP1684,Trigger)</f>
        <v>#VALUE!</v>
      </c>
      <c r="AP1684" s="98">
        <f>_xll.qlCalendarAdvance(Calendar,AP1683,AN1684,"f",,Trigger)</f>
        <v>51201</v>
      </c>
      <c r="AQ1684" s="98" t="e">
        <f>_xll.qlInterestRateIndexMaturity($AT$1,AP1684,Trigger)</f>
        <v>#VALUE!</v>
      </c>
      <c r="AR1684" s="242" t="e">
        <f>_xll.qlIndexFixing($AT$1,AO1684,TRUE,_xll.ohTrigger(Trigger,Trigger1M))</f>
        <v>#VALUE!</v>
      </c>
      <c r="AS1684" s="242" t="e">
        <f>IFERROR(_xll.qlIndexFixing($AT$2,AO1684,TRUE,_xll.ohTrigger(Trigger,Trigger1M)),#N/A)</f>
        <v>#N/A</v>
      </c>
    </row>
    <row r="1685" spans="40:45" x14ac:dyDescent="0.2">
      <c r="AN1685" s="99" t="s">
        <v>83</v>
      </c>
      <c r="AO1685" s="98" t="e">
        <f>_xll.qlInterestRateIndexFixingDate($AT$1,AP1685,Trigger)</f>
        <v>#VALUE!</v>
      </c>
      <c r="AP1685" s="98">
        <f>_xll.qlCalendarAdvance(Calendar,AP1684,AN1685,"f",,Trigger)</f>
        <v>51208</v>
      </c>
      <c r="AQ1685" s="98" t="e">
        <f>_xll.qlInterestRateIndexMaturity($AT$1,AP1685,Trigger)</f>
        <v>#VALUE!</v>
      </c>
      <c r="AR1685" s="242" t="e">
        <f>_xll.qlIndexFixing($AT$1,AO1685,TRUE,_xll.ohTrigger(Trigger,Trigger1M))</f>
        <v>#VALUE!</v>
      </c>
      <c r="AS1685" s="242" t="e">
        <f>IFERROR(_xll.qlIndexFixing($AT$2,AO1685,TRUE,_xll.ohTrigger(Trigger,Trigger1M)),#N/A)</f>
        <v>#N/A</v>
      </c>
    </row>
    <row r="1686" spans="40:45" x14ac:dyDescent="0.2">
      <c r="AN1686" s="99" t="s">
        <v>83</v>
      </c>
      <c r="AO1686" s="98" t="e">
        <f>_xll.qlInterestRateIndexFixingDate($AT$1,AP1686,Trigger)</f>
        <v>#VALUE!</v>
      </c>
      <c r="AP1686" s="98">
        <f>_xll.qlCalendarAdvance(Calendar,AP1685,AN1686,"f",,Trigger)</f>
        <v>51215</v>
      </c>
      <c r="AQ1686" s="98" t="e">
        <f>_xll.qlInterestRateIndexMaturity($AT$1,AP1686,Trigger)</f>
        <v>#VALUE!</v>
      </c>
      <c r="AR1686" s="242" t="e">
        <f>_xll.qlIndexFixing($AT$1,AO1686,TRUE,_xll.ohTrigger(Trigger,Trigger1M))</f>
        <v>#VALUE!</v>
      </c>
      <c r="AS1686" s="242" t="e">
        <f>IFERROR(_xll.qlIndexFixing($AT$2,AO1686,TRUE,_xll.ohTrigger(Trigger,Trigger1M)),#N/A)</f>
        <v>#N/A</v>
      </c>
    </row>
    <row r="1687" spans="40:45" x14ac:dyDescent="0.2">
      <c r="AN1687" s="99" t="s">
        <v>83</v>
      </c>
      <c r="AO1687" s="98" t="e">
        <f>_xll.qlInterestRateIndexFixingDate($AT$1,AP1687,Trigger)</f>
        <v>#VALUE!</v>
      </c>
      <c r="AP1687" s="98">
        <f>_xll.qlCalendarAdvance(Calendar,AP1686,AN1687,"f",,Trigger)</f>
        <v>51222</v>
      </c>
      <c r="AQ1687" s="98" t="e">
        <f>_xll.qlInterestRateIndexMaturity($AT$1,AP1687,Trigger)</f>
        <v>#VALUE!</v>
      </c>
      <c r="AR1687" s="242" t="e">
        <f>_xll.qlIndexFixing($AT$1,AO1687,TRUE,_xll.ohTrigger(Trigger,Trigger1M))</f>
        <v>#VALUE!</v>
      </c>
      <c r="AS1687" s="242" t="e">
        <f>IFERROR(_xll.qlIndexFixing($AT$2,AO1687,TRUE,_xll.ohTrigger(Trigger,Trigger1M)),#N/A)</f>
        <v>#N/A</v>
      </c>
    </row>
    <row r="1688" spans="40:45" x14ac:dyDescent="0.2">
      <c r="AN1688" s="99" t="s">
        <v>83</v>
      </c>
      <c r="AO1688" s="98" t="e">
        <f>_xll.qlInterestRateIndexFixingDate($AT$1,AP1688,Trigger)</f>
        <v>#VALUE!</v>
      </c>
      <c r="AP1688" s="98">
        <f>_xll.qlCalendarAdvance(Calendar,AP1687,AN1688,"f",,Trigger)</f>
        <v>51229</v>
      </c>
      <c r="AQ1688" s="98" t="e">
        <f>_xll.qlInterestRateIndexMaturity($AT$1,AP1688,Trigger)</f>
        <v>#VALUE!</v>
      </c>
      <c r="AR1688" s="242" t="e">
        <f>_xll.qlIndexFixing($AT$1,AO1688,TRUE,_xll.ohTrigger(Trigger,Trigger1M))</f>
        <v>#VALUE!</v>
      </c>
      <c r="AS1688" s="242" t="e">
        <f>IFERROR(_xll.qlIndexFixing($AT$2,AO1688,TRUE,_xll.ohTrigger(Trigger,Trigger1M)),#N/A)</f>
        <v>#N/A</v>
      </c>
    </row>
    <row r="1689" spans="40:45" x14ac:dyDescent="0.2">
      <c r="AN1689" s="99" t="s">
        <v>83</v>
      </c>
      <c r="AO1689" s="98" t="e">
        <f>_xll.qlInterestRateIndexFixingDate($AT$1,AP1689,Trigger)</f>
        <v>#VALUE!</v>
      </c>
      <c r="AP1689" s="98">
        <f>_xll.qlCalendarAdvance(Calendar,AP1688,AN1689,"f",,Trigger)</f>
        <v>51236</v>
      </c>
      <c r="AQ1689" s="98" t="e">
        <f>_xll.qlInterestRateIndexMaturity($AT$1,AP1689,Trigger)</f>
        <v>#VALUE!</v>
      </c>
      <c r="AR1689" s="242" t="e">
        <f>_xll.qlIndexFixing($AT$1,AO1689,TRUE,_xll.ohTrigger(Trigger,Trigger1M))</f>
        <v>#VALUE!</v>
      </c>
      <c r="AS1689" s="242" t="e">
        <f>IFERROR(_xll.qlIndexFixing($AT$2,AO1689,TRUE,_xll.ohTrigger(Trigger,Trigger1M)),#N/A)</f>
        <v>#N/A</v>
      </c>
    </row>
    <row r="1690" spans="40:45" x14ac:dyDescent="0.2">
      <c r="AN1690" s="99" t="s">
        <v>83</v>
      </c>
      <c r="AO1690" s="98" t="e">
        <f>_xll.qlInterestRateIndexFixingDate($AT$1,AP1690,Trigger)</f>
        <v>#VALUE!</v>
      </c>
      <c r="AP1690" s="98">
        <f>_xll.qlCalendarAdvance(Calendar,AP1689,AN1690,"f",,Trigger)</f>
        <v>51243</v>
      </c>
      <c r="AQ1690" s="98" t="e">
        <f>_xll.qlInterestRateIndexMaturity($AT$1,AP1690,Trigger)</f>
        <v>#VALUE!</v>
      </c>
      <c r="AR1690" s="242" t="e">
        <f>_xll.qlIndexFixing($AT$1,AO1690,TRUE,_xll.ohTrigger(Trigger,Trigger1M))</f>
        <v>#VALUE!</v>
      </c>
      <c r="AS1690" s="242" t="e">
        <f>IFERROR(_xll.qlIndexFixing($AT$2,AO1690,TRUE,_xll.ohTrigger(Trigger,Trigger1M)),#N/A)</f>
        <v>#N/A</v>
      </c>
    </row>
    <row r="1691" spans="40:45" x14ac:dyDescent="0.2">
      <c r="AN1691" s="99" t="s">
        <v>83</v>
      </c>
      <c r="AO1691" s="98" t="e">
        <f>_xll.qlInterestRateIndexFixingDate($AT$1,AP1691,Trigger)</f>
        <v>#VALUE!</v>
      </c>
      <c r="AP1691" s="98">
        <f>_xll.qlCalendarAdvance(Calendar,AP1690,AN1691,"f",,Trigger)</f>
        <v>51250</v>
      </c>
      <c r="AQ1691" s="98" t="e">
        <f>_xll.qlInterestRateIndexMaturity($AT$1,AP1691,Trigger)</f>
        <v>#VALUE!</v>
      </c>
      <c r="AR1691" s="242" t="e">
        <f>_xll.qlIndexFixing($AT$1,AO1691,TRUE,_xll.ohTrigger(Trigger,Trigger1M))</f>
        <v>#VALUE!</v>
      </c>
      <c r="AS1691" s="242" t="e">
        <f>IFERROR(_xll.qlIndexFixing($AT$2,AO1691,TRUE,_xll.ohTrigger(Trigger,Trigger1M)),#N/A)</f>
        <v>#N/A</v>
      </c>
    </row>
    <row r="1692" spans="40:45" x14ac:dyDescent="0.2">
      <c r="AN1692" s="99" t="s">
        <v>83</v>
      </c>
      <c r="AO1692" s="98" t="e">
        <f>_xll.qlInterestRateIndexFixingDate($AT$1,AP1692,Trigger)</f>
        <v>#VALUE!</v>
      </c>
      <c r="AP1692" s="98">
        <f>_xll.qlCalendarAdvance(Calendar,AP1691,AN1692,"f",,Trigger)</f>
        <v>51258</v>
      </c>
      <c r="AQ1692" s="98" t="e">
        <f>_xll.qlInterestRateIndexMaturity($AT$1,AP1692,Trigger)</f>
        <v>#VALUE!</v>
      </c>
      <c r="AR1692" s="242" t="e">
        <f>_xll.qlIndexFixing($AT$1,AO1692,TRUE,_xll.ohTrigger(Trigger,Trigger1M))</f>
        <v>#VALUE!</v>
      </c>
      <c r="AS1692" s="242" t="e">
        <f>IFERROR(_xll.qlIndexFixing($AT$2,AO1692,TRUE,_xll.ohTrigger(Trigger,Trigger1M)),#N/A)</f>
        <v>#N/A</v>
      </c>
    </row>
    <row r="1693" spans="40:45" x14ac:dyDescent="0.2">
      <c r="AN1693" s="99" t="s">
        <v>83</v>
      </c>
      <c r="AO1693" s="98" t="e">
        <f>_xll.qlInterestRateIndexFixingDate($AT$1,AP1693,Trigger)</f>
        <v>#VALUE!</v>
      </c>
      <c r="AP1693" s="98">
        <f>_xll.qlCalendarAdvance(Calendar,AP1692,AN1693,"f",,Trigger)</f>
        <v>51265</v>
      </c>
      <c r="AQ1693" s="98" t="e">
        <f>_xll.qlInterestRateIndexMaturity($AT$1,AP1693,Trigger)</f>
        <v>#VALUE!</v>
      </c>
      <c r="AR1693" s="242" t="e">
        <f>_xll.qlIndexFixing($AT$1,AO1693,TRUE,_xll.ohTrigger(Trigger,Trigger1M))</f>
        <v>#VALUE!</v>
      </c>
      <c r="AS1693" s="242" t="e">
        <f>IFERROR(_xll.qlIndexFixing($AT$2,AO1693,TRUE,_xll.ohTrigger(Trigger,Trigger1M)),#N/A)</f>
        <v>#N/A</v>
      </c>
    </row>
    <row r="1694" spans="40:45" x14ac:dyDescent="0.2">
      <c r="AN1694" s="99" t="s">
        <v>83</v>
      </c>
      <c r="AO1694" s="98" t="e">
        <f>_xll.qlInterestRateIndexFixingDate($AT$1,AP1694,Trigger)</f>
        <v>#VALUE!</v>
      </c>
      <c r="AP1694" s="98">
        <f>_xll.qlCalendarAdvance(Calendar,AP1693,AN1694,"f",,Trigger)</f>
        <v>51272</v>
      </c>
      <c r="AQ1694" s="98" t="e">
        <f>_xll.qlInterestRateIndexMaturity($AT$1,AP1694,Trigger)</f>
        <v>#VALUE!</v>
      </c>
      <c r="AR1694" s="242" t="e">
        <f>_xll.qlIndexFixing($AT$1,AO1694,TRUE,_xll.ohTrigger(Trigger,Trigger1M))</f>
        <v>#VALUE!</v>
      </c>
      <c r="AS1694" s="242" t="e">
        <f>IFERROR(_xll.qlIndexFixing($AT$2,AO1694,TRUE,_xll.ohTrigger(Trigger,Trigger1M)),#N/A)</f>
        <v>#N/A</v>
      </c>
    </row>
    <row r="1695" spans="40:45" x14ac:dyDescent="0.2">
      <c r="AN1695" s="99" t="s">
        <v>83</v>
      </c>
      <c r="AO1695" s="98" t="e">
        <f>_xll.qlInterestRateIndexFixingDate($AT$1,AP1695,Trigger)</f>
        <v>#VALUE!</v>
      </c>
      <c r="AP1695" s="98">
        <f>_xll.qlCalendarAdvance(Calendar,AP1694,AN1695,"f",,Trigger)</f>
        <v>51279</v>
      </c>
      <c r="AQ1695" s="98" t="e">
        <f>_xll.qlInterestRateIndexMaturity($AT$1,AP1695,Trigger)</f>
        <v>#VALUE!</v>
      </c>
      <c r="AR1695" s="242" t="e">
        <f>_xll.qlIndexFixing($AT$1,AO1695,TRUE,_xll.ohTrigger(Trigger,Trigger1M))</f>
        <v>#VALUE!</v>
      </c>
      <c r="AS1695" s="242" t="e">
        <f>IFERROR(_xll.qlIndexFixing($AT$2,AO1695,TRUE,_xll.ohTrigger(Trigger,Trigger1M)),#N/A)</f>
        <v>#N/A</v>
      </c>
    </row>
    <row r="1696" spans="40:45" x14ac:dyDescent="0.2">
      <c r="AN1696" s="99" t="s">
        <v>83</v>
      </c>
      <c r="AO1696" s="98" t="e">
        <f>_xll.qlInterestRateIndexFixingDate($AT$1,AP1696,Trigger)</f>
        <v>#VALUE!</v>
      </c>
      <c r="AP1696" s="98">
        <f>_xll.qlCalendarAdvance(Calendar,AP1695,AN1696,"f",,Trigger)</f>
        <v>51286</v>
      </c>
      <c r="AQ1696" s="98" t="e">
        <f>_xll.qlInterestRateIndexMaturity($AT$1,AP1696,Trigger)</f>
        <v>#VALUE!</v>
      </c>
      <c r="AR1696" s="242" t="e">
        <f>_xll.qlIndexFixing($AT$1,AO1696,TRUE,_xll.ohTrigger(Trigger,Trigger1M))</f>
        <v>#VALUE!</v>
      </c>
      <c r="AS1696" s="242" t="e">
        <f>IFERROR(_xll.qlIndexFixing($AT$2,AO1696,TRUE,_xll.ohTrigger(Trigger,Trigger1M)),#N/A)</f>
        <v>#N/A</v>
      </c>
    </row>
    <row r="1697" spans="40:45" x14ac:dyDescent="0.2">
      <c r="AN1697" s="99" t="s">
        <v>83</v>
      </c>
      <c r="AO1697" s="98" t="e">
        <f>_xll.qlInterestRateIndexFixingDate($AT$1,AP1697,Trigger)</f>
        <v>#VALUE!</v>
      </c>
      <c r="AP1697" s="98">
        <f>_xll.qlCalendarAdvance(Calendar,AP1696,AN1697,"f",,Trigger)</f>
        <v>51293</v>
      </c>
      <c r="AQ1697" s="98" t="e">
        <f>_xll.qlInterestRateIndexMaturity($AT$1,AP1697,Trigger)</f>
        <v>#VALUE!</v>
      </c>
      <c r="AR1697" s="242" t="e">
        <f>_xll.qlIndexFixing($AT$1,AO1697,TRUE,_xll.ohTrigger(Trigger,Trigger1M))</f>
        <v>#VALUE!</v>
      </c>
      <c r="AS1697" s="242" t="e">
        <f>IFERROR(_xll.qlIndexFixing($AT$2,AO1697,TRUE,_xll.ohTrigger(Trigger,Trigger1M)),#N/A)</f>
        <v>#N/A</v>
      </c>
    </row>
    <row r="1698" spans="40:45" x14ac:dyDescent="0.2">
      <c r="AN1698" s="99" t="s">
        <v>83</v>
      </c>
      <c r="AO1698" s="98" t="e">
        <f>_xll.qlInterestRateIndexFixingDate($AT$1,AP1698,Trigger)</f>
        <v>#VALUE!</v>
      </c>
      <c r="AP1698" s="98">
        <f>_xll.qlCalendarAdvance(Calendar,AP1697,AN1698,"f",,Trigger)</f>
        <v>51300</v>
      </c>
      <c r="AQ1698" s="98" t="e">
        <f>_xll.qlInterestRateIndexMaturity($AT$1,AP1698,Trigger)</f>
        <v>#VALUE!</v>
      </c>
      <c r="AR1698" s="242" t="e">
        <f>_xll.qlIndexFixing($AT$1,AO1698,TRUE,_xll.ohTrigger(Trigger,Trigger1M))</f>
        <v>#VALUE!</v>
      </c>
      <c r="AS1698" s="242" t="e">
        <f>IFERROR(_xll.qlIndexFixing($AT$2,AO1698,TRUE,_xll.ohTrigger(Trigger,Trigger1M)),#N/A)</f>
        <v>#N/A</v>
      </c>
    </row>
    <row r="1699" spans="40:45" x14ac:dyDescent="0.2">
      <c r="AN1699" s="99" t="s">
        <v>83</v>
      </c>
      <c r="AO1699" s="98" t="e">
        <f>_xll.qlInterestRateIndexFixingDate($AT$1,AP1699,Trigger)</f>
        <v>#VALUE!</v>
      </c>
      <c r="AP1699" s="98">
        <f>_xll.qlCalendarAdvance(Calendar,AP1698,AN1699,"f",,Trigger)</f>
        <v>51307</v>
      </c>
      <c r="AQ1699" s="98" t="e">
        <f>_xll.qlInterestRateIndexMaturity($AT$1,AP1699,Trigger)</f>
        <v>#VALUE!</v>
      </c>
      <c r="AR1699" s="242" t="e">
        <f>_xll.qlIndexFixing($AT$1,AO1699,TRUE,_xll.ohTrigger(Trigger,Trigger1M))</f>
        <v>#VALUE!</v>
      </c>
      <c r="AS1699" s="242" t="e">
        <f>IFERROR(_xll.qlIndexFixing($AT$2,AO1699,TRUE,_xll.ohTrigger(Trigger,Trigger1M)),#N/A)</f>
        <v>#N/A</v>
      </c>
    </row>
    <row r="1700" spans="40:45" x14ac:dyDescent="0.2">
      <c r="AN1700" s="99" t="s">
        <v>83</v>
      </c>
      <c r="AO1700" s="98" t="e">
        <f>_xll.qlInterestRateIndexFixingDate($AT$1,AP1700,Trigger)</f>
        <v>#VALUE!</v>
      </c>
      <c r="AP1700" s="98">
        <f>_xll.qlCalendarAdvance(Calendar,AP1699,AN1700,"f",,Trigger)</f>
        <v>51314</v>
      </c>
      <c r="AQ1700" s="98" t="e">
        <f>_xll.qlInterestRateIndexMaturity($AT$1,AP1700,Trigger)</f>
        <v>#VALUE!</v>
      </c>
      <c r="AR1700" s="242" t="e">
        <f>_xll.qlIndexFixing($AT$1,AO1700,TRUE,_xll.ohTrigger(Trigger,Trigger1M))</f>
        <v>#VALUE!</v>
      </c>
      <c r="AS1700" s="242" t="e">
        <f>IFERROR(_xll.qlIndexFixing($AT$2,AO1700,TRUE,_xll.ohTrigger(Trigger,Trigger1M)),#N/A)</f>
        <v>#N/A</v>
      </c>
    </row>
    <row r="1701" spans="40:45" x14ac:dyDescent="0.2">
      <c r="AN1701" s="99" t="s">
        <v>83</v>
      </c>
      <c r="AO1701" s="98" t="e">
        <f>_xll.qlInterestRateIndexFixingDate($AT$1,AP1701,Trigger)</f>
        <v>#VALUE!</v>
      </c>
      <c r="AP1701" s="98">
        <f>_xll.qlCalendarAdvance(Calendar,AP1700,AN1701,"f",,Trigger)</f>
        <v>51321</v>
      </c>
      <c r="AQ1701" s="98" t="e">
        <f>_xll.qlInterestRateIndexMaturity($AT$1,AP1701,Trigger)</f>
        <v>#VALUE!</v>
      </c>
      <c r="AR1701" s="242" t="e">
        <f>_xll.qlIndexFixing($AT$1,AO1701,TRUE,_xll.ohTrigger(Trigger,Trigger1M))</f>
        <v>#VALUE!</v>
      </c>
      <c r="AS1701" s="242" t="e">
        <f>IFERROR(_xll.qlIndexFixing($AT$2,AO1701,TRUE,_xll.ohTrigger(Trigger,Trigger1M)),#N/A)</f>
        <v>#N/A</v>
      </c>
    </row>
    <row r="1702" spans="40:45" x14ac:dyDescent="0.2">
      <c r="AN1702" s="99" t="s">
        <v>83</v>
      </c>
      <c r="AO1702" s="98" t="e">
        <f>_xll.qlInterestRateIndexFixingDate($AT$1,AP1702,Trigger)</f>
        <v>#VALUE!</v>
      </c>
      <c r="AP1702" s="98">
        <f>_xll.qlCalendarAdvance(Calendar,AP1701,AN1702,"f",,Trigger)</f>
        <v>51328</v>
      </c>
      <c r="AQ1702" s="98" t="e">
        <f>_xll.qlInterestRateIndexMaturity($AT$1,AP1702,Trigger)</f>
        <v>#VALUE!</v>
      </c>
      <c r="AR1702" s="242" t="e">
        <f>_xll.qlIndexFixing($AT$1,AO1702,TRUE,_xll.ohTrigger(Trigger,Trigger1M))</f>
        <v>#VALUE!</v>
      </c>
      <c r="AS1702" s="242" t="e">
        <f>IFERROR(_xll.qlIndexFixing($AT$2,AO1702,TRUE,_xll.ohTrigger(Trigger,Trigger1M)),#N/A)</f>
        <v>#N/A</v>
      </c>
    </row>
    <row r="1703" spans="40:45" x14ac:dyDescent="0.2">
      <c r="AN1703" s="99" t="s">
        <v>83</v>
      </c>
      <c r="AO1703" s="98" t="e">
        <f>_xll.qlInterestRateIndexFixingDate($AT$1,AP1703,Trigger)</f>
        <v>#VALUE!</v>
      </c>
      <c r="AP1703" s="98">
        <f>_xll.qlCalendarAdvance(Calendar,AP1702,AN1703,"f",,Trigger)</f>
        <v>51335</v>
      </c>
      <c r="AQ1703" s="98" t="e">
        <f>_xll.qlInterestRateIndexMaturity($AT$1,AP1703,Trigger)</f>
        <v>#VALUE!</v>
      </c>
      <c r="AR1703" s="242" t="e">
        <f>_xll.qlIndexFixing($AT$1,AO1703,TRUE,_xll.ohTrigger(Trigger,Trigger1M))</f>
        <v>#VALUE!</v>
      </c>
      <c r="AS1703" s="242" t="e">
        <f>IFERROR(_xll.qlIndexFixing($AT$2,AO1703,TRUE,_xll.ohTrigger(Trigger,Trigger1M)),#N/A)</f>
        <v>#N/A</v>
      </c>
    </row>
    <row r="1704" spans="40:45" x14ac:dyDescent="0.2">
      <c r="AN1704" s="99" t="s">
        <v>83</v>
      </c>
      <c r="AO1704" s="98" t="e">
        <f>_xll.qlInterestRateIndexFixingDate($AT$1,AP1704,Trigger)</f>
        <v>#VALUE!</v>
      </c>
      <c r="AP1704" s="98">
        <f>_xll.qlCalendarAdvance(Calendar,AP1703,AN1704,"f",,Trigger)</f>
        <v>51342</v>
      </c>
      <c r="AQ1704" s="98" t="e">
        <f>_xll.qlInterestRateIndexMaturity($AT$1,AP1704,Trigger)</f>
        <v>#VALUE!</v>
      </c>
      <c r="AR1704" s="242" t="e">
        <f>_xll.qlIndexFixing($AT$1,AO1704,TRUE,_xll.ohTrigger(Trigger,Trigger1M))</f>
        <v>#VALUE!</v>
      </c>
      <c r="AS1704" s="242" t="e">
        <f>IFERROR(_xll.qlIndexFixing($AT$2,AO1704,TRUE,_xll.ohTrigger(Trigger,Trigger1M)),#N/A)</f>
        <v>#N/A</v>
      </c>
    </row>
    <row r="1705" spans="40:45" x14ac:dyDescent="0.2">
      <c r="AN1705" s="99" t="s">
        <v>83</v>
      </c>
      <c r="AO1705" s="98" t="e">
        <f>_xll.qlInterestRateIndexFixingDate($AT$1,AP1705,Trigger)</f>
        <v>#VALUE!</v>
      </c>
      <c r="AP1705" s="98">
        <f>_xll.qlCalendarAdvance(Calendar,AP1704,AN1705,"f",,Trigger)</f>
        <v>51349</v>
      </c>
      <c r="AQ1705" s="98" t="e">
        <f>_xll.qlInterestRateIndexMaturity($AT$1,AP1705,Trigger)</f>
        <v>#VALUE!</v>
      </c>
      <c r="AR1705" s="242" t="e">
        <f>_xll.qlIndexFixing($AT$1,AO1705,TRUE,_xll.ohTrigger(Trigger,Trigger1M))</f>
        <v>#VALUE!</v>
      </c>
      <c r="AS1705" s="242" t="e">
        <f>IFERROR(_xll.qlIndexFixing($AT$2,AO1705,TRUE,_xll.ohTrigger(Trigger,Trigger1M)),#N/A)</f>
        <v>#N/A</v>
      </c>
    </row>
    <row r="1706" spans="40:45" x14ac:dyDescent="0.2">
      <c r="AN1706" s="99" t="s">
        <v>83</v>
      </c>
      <c r="AO1706" s="98" t="e">
        <f>_xll.qlInterestRateIndexFixingDate($AT$1,AP1706,Trigger)</f>
        <v>#VALUE!</v>
      </c>
      <c r="AP1706" s="98">
        <f>_xll.qlCalendarAdvance(Calendar,AP1705,AN1706,"f",,Trigger)</f>
        <v>51356</v>
      </c>
      <c r="AQ1706" s="98" t="e">
        <f>_xll.qlInterestRateIndexMaturity($AT$1,AP1706,Trigger)</f>
        <v>#VALUE!</v>
      </c>
      <c r="AR1706" s="242" t="e">
        <f>_xll.qlIndexFixing($AT$1,AO1706,TRUE,_xll.ohTrigger(Trigger,Trigger1M))</f>
        <v>#VALUE!</v>
      </c>
      <c r="AS1706" s="242" t="e">
        <f>IFERROR(_xll.qlIndexFixing($AT$2,AO1706,TRUE,_xll.ohTrigger(Trigger,Trigger1M)),#N/A)</f>
        <v>#N/A</v>
      </c>
    </row>
    <row r="1707" spans="40:45" x14ac:dyDescent="0.2">
      <c r="AN1707" s="99" t="s">
        <v>83</v>
      </c>
      <c r="AO1707" s="98" t="e">
        <f>_xll.qlInterestRateIndexFixingDate($AT$1,AP1707,Trigger)</f>
        <v>#VALUE!</v>
      </c>
      <c r="AP1707" s="98">
        <f>_xll.qlCalendarAdvance(Calendar,AP1706,AN1707,"f",,Trigger)</f>
        <v>51363</v>
      </c>
      <c r="AQ1707" s="98" t="e">
        <f>_xll.qlInterestRateIndexMaturity($AT$1,AP1707,Trigger)</f>
        <v>#VALUE!</v>
      </c>
      <c r="AR1707" s="242" t="e">
        <f>_xll.qlIndexFixing($AT$1,AO1707,TRUE,_xll.ohTrigger(Trigger,Trigger1M))</f>
        <v>#VALUE!</v>
      </c>
      <c r="AS1707" s="242" t="e">
        <f>IFERROR(_xll.qlIndexFixing($AT$2,AO1707,TRUE,_xll.ohTrigger(Trigger,Trigger1M)),#N/A)</f>
        <v>#N/A</v>
      </c>
    </row>
    <row r="1708" spans="40:45" x14ac:dyDescent="0.2">
      <c r="AN1708" s="99" t="s">
        <v>83</v>
      </c>
      <c r="AO1708" s="98" t="e">
        <f>_xll.qlInterestRateIndexFixingDate($AT$1,AP1708,Trigger)</f>
        <v>#VALUE!</v>
      </c>
      <c r="AP1708" s="98">
        <f>_xll.qlCalendarAdvance(Calendar,AP1707,AN1708,"f",,Trigger)</f>
        <v>51370</v>
      </c>
      <c r="AQ1708" s="98" t="e">
        <f>_xll.qlInterestRateIndexMaturity($AT$1,AP1708,Trigger)</f>
        <v>#VALUE!</v>
      </c>
      <c r="AR1708" s="242" t="e">
        <f>_xll.qlIndexFixing($AT$1,AO1708,TRUE,_xll.ohTrigger(Trigger,Trigger1M))</f>
        <v>#VALUE!</v>
      </c>
      <c r="AS1708" s="242" t="e">
        <f>IFERROR(_xll.qlIndexFixing($AT$2,AO1708,TRUE,_xll.ohTrigger(Trigger,Trigger1M)),#N/A)</f>
        <v>#N/A</v>
      </c>
    </row>
    <row r="1709" spans="40:45" x14ac:dyDescent="0.2">
      <c r="AN1709" s="99" t="s">
        <v>83</v>
      </c>
      <c r="AO1709" s="98" t="e">
        <f>_xll.qlInterestRateIndexFixingDate($AT$1,AP1709,Trigger)</f>
        <v>#VALUE!</v>
      </c>
      <c r="AP1709" s="98">
        <f>_xll.qlCalendarAdvance(Calendar,AP1708,AN1709,"f",,Trigger)</f>
        <v>51377</v>
      </c>
      <c r="AQ1709" s="98" t="e">
        <f>_xll.qlInterestRateIndexMaturity($AT$1,AP1709,Trigger)</f>
        <v>#VALUE!</v>
      </c>
      <c r="AR1709" s="242" t="e">
        <f>_xll.qlIndexFixing($AT$1,AO1709,TRUE,_xll.ohTrigger(Trigger,Trigger1M))</f>
        <v>#VALUE!</v>
      </c>
      <c r="AS1709" s="242" t="e">
        <f>IFERROR(_xll.qlIndexFixing($AT$2,AO1709,TRUE,_xll.ohTrigger(Trigger,Trigger1M)),#N/A)</f>
        <v>#N/A</v>
      </c>
    </row>
    <row r="1710" spans="40:45" x14ac:dyDescent="0.2">
      <c r="AN1710" s="99" t="s">
        <v>83</v>
      </c>
      <c r="AO1710" s="98" t="e">
        <f>_xll.qlInterestRateIndexFixingDate($AT$1,AP1710,Trigger)</f>
        <v>#VALUE!</v>
      </c>
      <c r="AP1710" s="98">
        <f>_xll.qlCalendarAdvance(Calendar,AP1709,AN1710,"f",,Trigger)</f>
        <v>51384</v>
      </c>
      <c r="AQ1710" s="98" t="e">
        <f>_xll.qlInterestRateIndexMaturity($AT$1,AP1710,Trigger)</f>
        <v>#VALUE!</v>
      </c>
      <c r="AR1710" s="242" t="e">
        <f>_xll.qlIndexFixing($AT$1,AO1710,TRUE,_xll.ohTrigger(Trigger,Trigger1M))</f>
        <v>#VALUE!</v>
      </c>
      <c r="AS1710" s="242" t="e">
        <f>IFERROR(_xll.qlIndexFixing($AT$2,AO1710,TRUE,_xll.ohTrigger(Trigger,Trigger1M)),#N/A)</f>
        <v>#N/A</v>
      </c>
    </row>
    <row r="1711" spans="40:45" x14ac:dyDescent="0.2">
      <c r="AN1711" s="99" t="s">
        <v>83</v>
      </c>
      <c r="AO1711" s="98" t="e">
        <f>_xll.qlInterestRateIndexFixingDate($AT$1,AP1711,Trigger)</f>
        <v>#VALUE!</v>
      </c>
      <c r="AP1711" s="98">
        <f>_xll.qlCalendarAdvance(Calendar,AP1710,AN1711,"f",,Trigger)</f>
        <v>51391</v>
      </c>
      <c r="AQ1711" s="98" t="e">
        <f>_xll.qlInterestRateIndexMaturity($AT$1,AP1711,Trigger)</f>
        <v>#VALUE!</v>
      </c>
      <c r="AR1711" s="242" t="e">
        <f>_xll.qlIndexFixing($AT$1,AO1711,TRUE,_xll.ohTrigger(Trigger,Trigger1M))</f>
        <v>#VALUE!</v>
      </c>
      <c r="AS1711" s="242" t="e">
        <f>IFERROR(_xll.qlIndexFixing($AT$2,AO1711,TRUE,_xll.ohTrigger(Trigger,Trigger1M)),#N/A)</f>
        <v>#N/A</v>
      </c>
    </row>
    <row r="1712" spans="40:45" x14ac:dyDescent="0.2">
      <c r="AN1712" s="99" t="s">
        <v>83</v>
      </c>
      <c r="AO1712" s="98" t="e">
        <f>_xll.qlInterestRateIndexFixingDate($AT$1,AP1712,Trigger)</f>
        <v>#VALUE!</v>
      </c>
      <c r="AP1712" s="98">
        <f>_xll.qlCalendarAdvance(Calendar,AP1711,AN1712,"f",,Trigger)</f>
        <v>51398</v>
      </c>
      <c r="AQ1712" s="98" t="e">
        <f>_xll.qlInterestRateIndexMaturity($AT$1,AP1712,Trigger)</f>
        <v>#VALUE!</v>
      </c>
      <c r="AR1712" s="242" t="e">
        <f>_xll.qlIndexFixing($AT$1,AO1712,TRUE,_xll.ohTrigger(Trigger,Trigger1M))</f>
        <v>#VALUE!</v>
      </c>
      <c r="AS1712" s="242" t="e">
        <f>IFERROR(_xll.qlIndexFixing($AT$2,AO1712,TRUE,_xll.ohTrigger(Trigger,Trigger1M)),#N/A)</f>
        <v>#N/A</v>
      </c>
    </row>
    <row r="1713" spans="40:45" x14ac:dyDescent="0.2">
      <c r="AN1713" s="99" t="s">
        <v>83</v>
      </c>
      <c r="AO1713" s="98" t="e">
        <f>_xll.qlInterestRateIndexFixingDate($AT$1,AP1713,Trigger)</f>
        <v>#VALUE!</v>
      </c>
      <c r="AP1713" s="98">
        <f>_xll.qlCalendarAdvance(Calendar,AP1712,AN1713,"f",,Trigger)</f>
        <v>51405</v>
      </c>
      <c r="AQ1713" s="98" t="e">
        <f>_xll.qlInterestRateIndexMaturity($AT$1,AP1713,Trigger)</f>
        <v>#VALUE!</v>
      </c>
      <c r="AR1713" s="242" t="e">
        <f>_xll.qlIndexFixing($AT$1,AO1713,TRUE,_xll.ohTrigger(Trigger,Trigger1M))</f>
        <v>#VALUE!</v>
      </c>
      <c r="AS1713" s="242" t="e">
        <f>IFERROR(_xll.qlIndexFixing($AT$2,AO1713,TRUE,_xll.ohTrigger(Trigger,Trigger1M)),#N/A)</f>
        <v>#N/A</v>
      </c>
    </row>
    <row r="1714" spans="40:45" x14ac:dyDescent="0.2">
      <c r="AN1714" s="99" t="s">
        <v>83</v>
      </c>
      <c r="AO1714" s="98" t="e">
        <f>_xll.qlInterestRateIndexFixingDate($AT$1,AP1714,Trigger)</f>
        <v>#VALUE!</v>
      </c>
      <c r="AP1714" s="98">
        <f>_xll.qlCalendarAdvance(Calendar,AP1713,AN1714,"f",,Trigger)</f>
        <v>51412</v>
      </c>
      <c r="AQ1714" s="98" t="e">
        <f>_xll.qlInterestRateIndexMaturity($AT$1,AP1714,Trigger)</f>
        <v>#VALUE!</v>
      </c>
      <c r="AR1714" s="242" t="e">
        <f>_xll.qlIndexFixing($AT$1,AO1714,TRUE,_xll.ohTrigger(Trigger,Trigger1M))</f>
        <v>#VALUE!</v>
      </c>
      <c r="AS1714" s="242" t="e">
        <f>IFERROR(_xll.qlIndexFixing($AT$2,AO1714,TRUE,_xll.ohTrigger(Trigger,Trigger1M)),#N/A)</f>
        <v>#N/A</v>
      </c>
    </row>
    <row r="1715" spans="40:45" x14ac:dyDescent="0.2">
      <c r="AN1715" s="99" t="s">
        <v>83</v>
      </c>
      <c r="AO1715" s="98" t="e">
        <f>_xll.qlInterestRateIndexFixingDate($AT$1,AP1715,Trigger)</f>
        <v>#VALUE!</v>
      </c>
      <c r="AP1715" s="98">
        <f>_xll.qlCalendarAdvance(Calendar,AP1714,AN1715,"f",,Trigger)</f>
        <v>51419</v>
      </c>
      <c r="AQ1715" s="98" t="e">
        <f>_xll.qlInterestRateIndexMaturity($AT$1,AP1715,Trigger)</f>
        <v>#VALUE!</v>
      </c>
      <c r="AR1715" s="242" t="e">
        <f>_xll.qlIndexFixing($AT$1,AO1715,TRUE,_xll.ohTrigger(Trigger,Trigger1M))</f>
        <v>#VALUE!</v>
      </c>
      <c r="AS1715" s="242" t="e">
        <f>IFERROR(_xll.qlIndexFixing($AT$2,AO1715,TRUE,_xll.ohTrigger(Trigger,Trigger1M)),#N/A)</f>
        <v>#N/A</v>
      </c>
    </row>
    <row r="1716" spans="40:45" x14ac:dyDescent="0.2">
      <c r="AN1716" s="99" t="s">
        <v>83</v>
      </c>
      <c r="AO1716" s="98" t="e">
        <f>_xll.qlInterestRateIndexFixingDate($AT$1,AP1716,Trigger)</f>
        <v>#VALUE!</v>
      </c>
      <c r="AP1716" s="98">
        <f>_xll.qlCalendarAdvance(Calendar,AP1715,AN1716,"f",,Trigger)</f>
        <v>51426</v>
      </c>
      <c r="AQ1716" s="98" t="e">
        <f>_xll.qlInterestRateIndexMaturity($AT$1,AP1716,Trigger)</f>
        <v>#VALUE!</v>
      </c>
      <c r="AR1716" s="242" t="e">
        <f>_xll.qlIndexFixing($AT$1,AO1716,TRUE,_xll.ohTrigger(Trigger,Trigger1M))</f>
        <v>#VALUE!</v>
      </c>
      <c r="AS1716" s="242" t="e">
        <f>IFERROR(_xll.qlIndexFixing($AT$2,AO1716,TRUE,_xll.ohTrigger(Trigger,Trigger1M)),#N/A)</f>
        <v>#N/A</v>
      </c>
    </row>
    <row r="1717" spans="40:45" x14ac:dyDescent="0.2">
      <c r="AN1717" s="99" t="s">
        <v>83</v>
      </c>
      <c r="AO1717" s="98" t="e">
        <f>_xll.qlInterestRateIndexFixingDate($AT$1,AP1717,Trigger)</f>
        <v>#VALUE!</v>
      </c>
      <c r="AP1717" s="98">
        <f>_xll.qlCalendarAdvance(Calendar,AP1716,AN1717,"f",,Trigger)</f>
        <v>51433</v>
      </c>
      <c r="AQ1717" s="98" t="e">
        <f>_xll.qlInterestRateIndexMaturity($AT$1,AP1717,Trigger)</f>
        <v>#VALUE!</v>
      </c>
      <c r="AR1717" s="242" t="e">
        <f>_xll.qlIndexFixing($AT$1,AO1717,TRUE,_xll.ohTrigger(Trigger,Trigger1M))</f>
        <v>#VALUE!</v>
      </c>
      <c r="AS1717" s="242" t="e">
        <f>IFERROR(_xll.qlIndexFixing($AT$2,AO1717,TRUE,_xll.ohTrigger(Trigger,Trigger1M)),#N/A)</f>
        <v>#N/A</v>
      </c>
    </row>
    <row r="1718" spans="40:45" x14ac:dyDescent="0.2">
      <c r="AN1718" s="99" t="s">
        <v>83</v>
      </c>
      <c r="AO1718" s="98" t="e">
        <f>_xll.qlInterestRateIndexFixingDate($AT$1,AP1718,Trigger)</f>
        <v>#VALUE!</v>
      </c>
      <c r="AP1718" s="98">
        <f>_xll.qlCalendarAdvance(Calendar,AP1717,AN1718,"f",,Trigger)</f>
        <v>51440</v>
      </c>
      <c r="AQ1718" s="98" t="e">
        <f>_xll.qlInterestRateIndexMaturity($AT$1,AP1718,Trigger)</f>
        <v>#VALUE!</v>
      </c>
      <c r="AR1718" s="242" t="e">
        <f>_xll.qlIndexFixing($AT$1,AO1718,TRUE,_xll.ohTrigger(Trigger,Trigger1M))</f>
        <v>#VALUE!</v>
      </c>
      <c r="AS1718" s="242" t="e">
        <f>IFERROR(_xll.qlIndexFixing($AT$2,AO1718,TRUE,_xll.ohTrigger(Trigger,Trigger1M)),#N/A)</f>
        <v>#N/A</v>
      </c>
    </row>
    <row r="1719" spans="40:45" x14ac:dyDescent="0.2">
      <c r="AN1719" s="99" t="s">
        <v>83</v>
      </c>
      <c r="AO1719" s="98" t="e">
        <f>_xll.qlInterestRateIndexFixingDate($AT$1,AP1719,Trigger)</f>
        <v>#VALUE!</v>
      </c>
      <c r="AP1719" s="98">
        <f>_xll.qlCalendarAdvance(Calendar,AP1718,AN1719,"f",,Trigger)</f>
        <v>51447</v>
      </c>
      <c r="AQ1719" s="98" t="e">
        <f>_xll.qlInterestRateIndexMaturity($AT$1,AP1719,Trigger)</f>
        <v>#VALUE!</v>
      </c>
      <c r="AR1719" s="242" t="e">
        <f>_xll.qlIndexFixing($AT$1,AO1719,TRUE,_xll.ohTrigger(Trigger,Trigger1M))</f>
        <v>#VALUE!</v>
      </c>
      <c r="AS1719" s="242" t="e">
        <f>IFERROR(_xll.qlIndexFixing($AT$2,AO1719,TRUE,_xll.ohTrigger(Trigger,Trigger1M)),#N/A)</f>
        <v>#N/A</v>
      </c>
    </row>
    <row r="1720" spans="40:45" x14ac:dyDescent="0.2">
      <c r="AN1720" s="99" t="s">
        <v>83</v>
      </c>
      <c r="AO1720" s="98" t="e">
        <f>_xll.qlInterestRateIndexFixingDate($AT$1,AP1720,Trigger)</f>
        <v>#VALUE!</v>
      </c>
      <c r="AP1720" s="98">
        <f>_xll.qlCalendarAdvance(Calendar,AP1719,AN1720,"f",,Trigger)</f>
        <v>51454</v>
      </c>
      <c r="AQ1720" s="98" t="e">
        <f>_xll.qlInterestRateIndexMaturity($AT$1,AP1720,Trigger)</f>
        <v>#VALUE!</v>
      </c>
      <c r="AR1720" s="242" t="e">
        <f>_xll.qlIndexFixing($AT$1,AO1720,TRUE,_xll.ohTrigger(Trigger,Trigger1M))</f>
        <v>#VALUE!</v>
      </c>
      <c r="AS1720" s="242" t="e">
        <f>IFERROR(_xll.qlIndexFixing($AT$2,AO1720,TRUE,_xll.ohTrigger(Trigger,Trigger1M)),#N/A)</f>
        <v>#N/A</v>
      </c>
    </row>
    <row r="1721" spans="40:45" x14ac:dyDescent="0.2">
      <c r="AN1721" s="99" t="s">
        <v>83</v>
      </c>
      <c r="AO1721" s="98" t="e">
        <f>_xll.qlInterestRateIndexFixingDate($AT$1,AP1721,Trigger)</f>
        <v>#VALUE!</v>
      </c>
      <c r="AP1721" s="98">
        <f>_xll.qlCalendarAdvance(Calendar,AP1720,AN1721,"f",,Trigger)</f>
        <v>51461</v>
      </c>
      <c r="AQ1721" s="98" t="e">
        <f>_xll.qlInterestRateIndexMaturity($AT$1,AP1721,Trigger)</f>
        <v>#VALUE!</v>
      </c>
      <c r="AR1721" s="242" t="e">
        <f>_xll.qlIndexFixing($AT$1,AO1721,TRUE,_xll.ohTrigger(Trigger,Trigger1M))</f>
        <v>#VALUE!</v>
      </c>
      <c r="AS1721" s="242" t="e">
        <f>IFERROR(_xll.qlIndexFixing($AT$2,AO1721,TRUE,_xll.ohTrigger(Trigger,Trigger1M)),#N/A)</f>
        <v>#N/A</v>
      </c>
    </row>
    <row r="1722" spans="40:45" x14ac:dyDescent="0.2">
      <c r="AN1722" s="99" t="s">
        <v>83</v>
      </c>
      <c r="AO1722" s="98" t="e">
        <f>_xll.qlInterestRateIndexFixingDate($AT$1,AP1722,Trigger)</f>
        <v>#VALUE!</v>
      </c>
      <c r="AP1722" s="98">
        <f>_xll.qlCalendarAdvance(Calendar,AP1721,AN1722,"f",,Trigger)</f>
        <v>51468</v>
      </c>
      <c r="AQ1722" s="98" t="e">
        <f>_xll.qlInterestRateIndexMaturity($AT$1,AP1722,Trigger)</f>
        <v>#VALUE!</v>
      </c>
      <c r="AR1722" s="242" t="e">
        <f>_xll.qlIndexFixing($AT$1,AO1722,TRUE,_xll.ohTrigger(Trigger,Trigger1M))</f>
        <v>#VALUE!</v>
      </c>
      <c r="AS1722" s="242" t="e">
        <f>IFERROR(_xll.qlIndexFixing($AT$2,AO1722,TRUE,_xll.ohTrigger(Trigger,Trigger1M)),#N/A)</f>
        <v>#N/A</v>
      </c>
    </row>
    <row r="1723" spans="40:45" x14ac:dyDescent="0.2">
      <c r="AN1723" s="99" t="s">
        <v>83</v>
      </c>
      <c r="AO1723" s="98" t="e">
        <f>_xll.qlInterestRateIndexFixingDate($AT$1,AP1723,Trigger)</f>
        <v>#VALUE!</v>
      </c>
      <c r="AP1723" s="98">
        <f>_xll.qlCalendarAdvance(Calendar,AP1722,AN1723,"f",,Trigger)</f>
        <v>51475</v>
      </c>
      <c r="AQ1723" s="98" t="e">
        <f>_xll.qlInterestRateIndexMaturity($AT$1,AP1723,Trigger)</f>
        <v>#VALUE!</v>
      </c>
      <c r="AR1723" s="242" t="e">
        <f>_xll.qlIndexFixing($AT$1,AO1723,TRUE,_xll.ohTrigger(Trigger,Trigger1M))</f>
        <v>#VALUE!</v>
      </c>
      <c r="AS1723" s="242" t="e">
        <f>IFERROR(_xll.qlIndexFixing($AT$2,AO1723,TRUE,_xll.ohTrigger(Trigger,Trigger1M)),#N/A)</f>
        <v>#N/A</v>
      </c>
    </row>
    <row r="1724" spans="40:45" x14ac:dyDescent="0.2">
      <c r="AN1724" s="99" t="s">
        <v>83</v>
      </c>
      <c r="AO1724" s="98" t="e">
        <f>_xll.qlInterestRateIndexFixingDate($AT$1,AP1724,Trigger)</f>
        <v>#VALUE!</v>
      </c>
      <c r="AP1724" s="98">
        <f>_xll.qlCalendarAdvance(Calendar,AP1723,AN1724,"f",,Trigger)</f>
        <v>51482</v>
      </c>
      <c r="AQ1724" s="98" t="e">
        <f>_xll.qlInterestRateIndexMaturity($AT$1,AP1724,Trigger)</f>
        <v>#VALUE!</v>
      </c>
      <c r="AR1724" s="242" t="e">
        <f>_xll.qlIndexFixing($AT$1,AO1724,TRUE,_xll.ohTrigger(Trigger,Trigger1M))</f>
        <v>#VALUE!</v>
      </c>
      <c r="AS1724" s="242" t="e">
        <f>IFERROR(_xll.qlIndexFixing($AT$2,AO1724,TRUE,_xll.ohTrigger(Trigger,Trigger1M)),#N/A)</f>
        <v>#N/A</v>
      </c>
    </row>
    <row r="1725" spans="40:45" x14ac:dyDescent="0.2">
      <c r="AN1725" s="99" t="s">
        <v>83</v>
      </c>
      <c r="AO1725" s="98" t="e">
        <f>_xll.qlInterestRateIndexFixingDate($AT$1,AP1725,Trigger)</f>
        <v>#VALUE!</v>
      </c>
      <c r="AP1725" s="98">
        <f>_xll.qlCalendarAdvance(Calendar,AP1724,AN1725,"f",,Trigger)</f>
        <v>51489</v>
      </c>
      <c r="AQ1725" s="98" t="e">
        <f>_xll.qlInterestRateIndexMaturity($AT$1,AP1725,Trigger)</f>
        <v>#VALUE!</v>
      </c>
      <c r="AR1725" s="242" t="e">
        <f>_xll.qlIndexFixing($AT$1,AO1725,TRUE,_xll.ohTrigger(Trigger,Trigger1M))</f>
        <v>#VALUE!</v>
      </c>
      <c r="AS1725" s="242" t="e">
        <f>IFERROR(_xll.qlIndexFixing($AT$2,AO1725,TRUE,_xll.ohTrigger(Trigger,Trigger1M)),#N/A)</f>
        <v>#N/A</v>
      </c>
    </row>
    <row r="1726" spans="40:45" x14ac:dyDescent="0.2">
      <c r="AN1726" s="99" t="s">
        <v>83</v>
      </c>
      <c r="AO1726" s="98" t="e">
        <f>_xll.qlInterestRateIndexFixingDate($AT$1,AP1726,Trigger)</f>
        <v>#VALUE!</v>
      </c>
      <c r="AP1726" s="98">
        <f>_xll.qlCalendarAdvance(Calendar,AP1725,AN1726,"f",,Trigger)</f>
        <v>51497</v>
      </c>
      <c r="AQ1726" s="98" t="e">
        <f>_xll.qlInterestRateIndexMaturity($AT$1,AP1726,Trigger)</f>
        <v>#VALUE!</v>
      </c>
      <c r="AR1726" s="242" t="e">
        <f>_xll.qlIndexFixing($AT$1,AO1726,TRUE,_xll.ohTrigger(Trigger,Trigger1M))</f>
        <v>#VALUE!</v>
      </c>
      <c r="AS1726" s="242" t="e">
        <f>IFERROR(_xll.qlIndexFixing($AT$2,AO1726,TRUE,_xll.ohTrigger(Trigger,Trigger1M)),#N/A)</f>
        <v>#N/A</v>
      </c>
    </row>
    <row r="1727" spans="40:45" x14ac:dyDescent="0.2">
      <c r="AN1727" s="99" t="s">
        <v>83</v>
      </c>
      <c r="AO1727" s="98" t="e">
        <f>_xll.qlInterestRateIndexFixingDate($AT$1,AP1727,Trigger)</f>
        <v>#VALUE!</v>
      </c>
      <c r="AP1727" s="98">
        <f>_xll.qlCalendarAdvance(Calendar,AP1726,AN1727,"f",,Trigger)</f>
        <v>51504</v>
      </c>
      <c r="AQ1727" s="98" t="e">
        <f>_xll.qlInterestRateIndexMaturity($AT$1,AP1727,Trigger)</f>
        <v>#VALUE!</v>
      </c>
      <c r="AR1727" s="242" t="e">
        <f>_xll.qlIndexFixing($AT$1,AO1727,TRUE,_xll.ohTrigger(Trigger,Trigger1M))</f>
        <v>#VALUE!</v>
      </c>
      <c r="AS1727" s="242" t="e">
        <f>IFERROR(_xll.qlIndexFixing($AT$2,AO1727,TRUE,_xll.ohTrigger(Trigger,Trigger1M)),#N/A)</f>
        <v>#N/A</v>
      </c>
    </row>
    <row r="1728" spans="40:45" x14ac:dyDescent="0.2">
      <c r="AN1728" s="99" t="s">
        <v>83</v>
      </c>
      <c r="AO1728" s="98" t="e">
        <f>_xll.qlInterestRateIndexFixingDate($AT$1,AP1728,Trigger)</f>
        <v>#VALUE!</v>
      </c>
      <c r="AP1728" s="98">
        <f>_xll.qlCalendarAdvance(Calendar,AP1727,AN1728,"f",,Trigger)</f>
        <v>51511</v>
      </c>
      <c r="AQ1728" s="98" t="e">
        <f>_xll.qlInterestRateIndexMaturity($AT$1,AP1728,Trigger)</f>
        <v>#VALUE!</v>
      </c>
      <c r="AR1728" s="242" t="e">
        <f>_xll.qlIndexFixing($AT$1,AO1728,TRUE,_xll.ohTrigger(Trigger,Trigger1M))</f>
        <v>#VALUE!</v>
      </c>
      <c r="AS1728" s="242" t="e">
        <f>IFERROR(_xll.qlIndexFixing($AT$2,AO1728,TRUE,_xll.ohTrigger(Trigger,Trigger1M)),#N/A)</f>
        <v>#N/A</v>
      </c>
    </row>
    <row r="1729" spans="40:45" x14ac:dyDescent="0.2">
      <c r="AN1729" s="99" t="s">
        <v>83</v>
      </c>
      <c r="AO1729" s="98" t="e">
        <f>_xll.qlInterestRateIndexFixingDate($AT$1,AP1729,Trigger)</f>
        <v>#VALUE!</v>
      </c>
      <c r="AP1729" s="98">
        <f>_xll.qlCalendarAdvance(Calendar,AP1728,AN1729,"f",,Trigger)</f>
        <v>51518</v>
      </c>
      <c r="AQ1729" s="98" t="e">
        <f>_xll.qlInterestRateIndexMaturity($AT$1,AP1729,Trigger)</f>
        <v>#VALUE!</v>
      </c>
      <c r="AR1729" s="242" t="e">
        <f>_xll.qlIndexFixing($AT$1,AO1729,TRUE,_xll.ohTrigger(Trigger,Trigger1M))</f>
        <v>#VALUE!</v>
      </c>
      <c r="AS1729" s="242" t="e">
        <f>IFERROR(_xll.qlIndexFixing($AT$2,AO1729,TRUE,_xll.ohTrigger(Trigger,Trigger1M)),#N/A)</f>
        <v>#N/A</v>
      </c>
    </row>
    <row r="1730" spans="40:45" x14ac:dyDescent="0.2">
      <c r="AN1730" s="99" t="s">
        <v>83</v>
      </c>
      <c r="AO1730" s="98" t="e">
        <f>_xll.qlInterestRateIndexFixingDate($AT$1,AP1730,Trigger)</f>
        <v>#VALUE!</v>
      </c>
      <c r="AP1730" s="98">
        <f>_xll.qlCalendarAdvance(Calendar,AP1729,AN1730,"f",,Trigger)</f>
        <v>51525</v>
      </c>
      <c r="AQ1730" s="98" t="e">
        <f>_xll.qlInterestRateIndexMaturity($AT$1,AP1730,Trigger)</f>
        <v>#VALUE!</v>
      </c>
      <c r="AR1730" s="242" t="e">
        <f>_xll.qlIndexFixing($AT$1,AO1730,TRUE,_xll.ohTrigger(Trigger,Trigger1M))</f>
        <v>#VALUE!</v>
      </c>
      <c r="AS1730" s="242" t="e">
        <f>IFERROR(_xll.qlIndexFixing($AT$2,AO1730,TRUE,_xll.ohTrigger(Trigger,Trigger1M)),#N/A)</f>
        <v>#N/A</v>
      </c>
    </row>
    <row r="1731" spans="40:45" x14ac:dyDescent="0.2">
      <c r="AN1731" s="99" t="s">
        <v>83</v>
      </c>
      <c r="AO1731" s="98" t="e">
        <f>_xll.qlInterestRateIndexFixingDate($AT$1,AP1731,Trigger)</f>
        <v>#VALUE!</v>
      </c>
      <c r="AP1731" s="98">
        <f>_xll.qlCalendarAdvance(Calendar,AP1730,AN1731,"f",,Trigger)</f>
        <v>51532</v>
      </c>
      <c r="AQ1731" s="98" t="e">
        <f>_xll.qlInterestRateIndexMaturity($AT$1,AP1731,Trigger)</f>
        <v>#VALUE!</v>
      </c>
      <c r="AR1731" s="242" t="e">
        <f>_xll.qlIndexFixing($AT$1,AO1731,TRUE,_xll.ohTrigger(Trigger,Trigger1M))</f>
        <v>#VALUE!</v>
      </c>
      <c r="AS1731" s="242" t="e">
        <f>IFERROR(_xll.qlIndexFixing($AT$2,AO1731,TRUE,_xll.ohTrigger(Trigger,Trigger1M)),#N/A)</f>
        <v>#N/A</v>
      </c>
    </row>
    <row r="1732" spans="40:45" x14ac:dyDescent="0.2">
      <c r="AN1732" s="99" t="s">
        <v>83</v>
      </c>
      <c r="AO1732" s="98" t="e">
        <f>_xll.qlInterestRateIndexFixingDate($AT$1,AP1732,Trigger)</f>
        <v>#VALUE!</v>
      </c>
      <c r="AP1732" s="98">
        <f>_xll.qlCalendarAdvance(Calendar,AP1731,AN1732,"f",,Trigger)</f>
        <v>51539</v>
      </c>
      <c r="AQ1732" s="98" t="e">
        <f>_xll.qlInterestRateIndexMaturity($AT$1,AP1732,Trigger)</f>
        <v>#VALUE!</v>
      </c>
      <c r="AR1732" s="242" t="e">
        <f>_xll.qlIndexFixing($AT$1,AO1732,TRUE,_xll.ohTrigger(Trigger,Trigger1M))</f>
        <v>#VALUE!</v>
      </c>
      <c r="AS1732" s="242" t="e">
        <f>IFERROR(_xll.qlIndexFixing($AT$2,AO1732,TRUE,_xll.ohTrigger(Trigger,Trigger1M)),#N/A)</f>
        <v>#N/A</v>
      </c>
    </row>
    <row r="1733" spans="40:45" x14ac:dyDescent="0.2">
      <c r="AN1733" s="99" t="s">
        <v>83</v>
      </c>
      <c r="AO1733" s="98" t="e">
        <f>_xll.qlInterestRateIndexFixingDate($AT$1,AP1733,Trigger)</f>
        <v>#VALUE!</v>
      </c>
      <c r="AP1733" s="98">
        <f>_xll.qlCalendarAdvance(Calendar,AP1732,AN1733,"f",,Trigger)</f>
        <v>51546</v>
      </c>
      <c r="AQ1733" s="98" t="e">
        <f>_xll.qlInterestRateIndexMaturity($AT$1,AP1733,Trigger)</f>
        <v>#VALUE!</v>
      </c>
      <c r="AR1733" s="242" t="e">
        <f>_xll.qlIndexFixing($AT$1,AO1733,TRUE,_xll.ohTrigger(Trigger,Trigger1M))</f>
        <v>#VALUE!</v>
      </c>
      <c r="AS1733" s="242" t="e">
        <f>IFERROR(_xll.qlIndexFixing($AT$2,AO1733,TRUE,_xll.ohTrigger(Trigger,Trigger1M)),#N/A)</f>
        <v>#N/A</v>
      </c>
    </row>
    <row r="1734" spans="40:45" x14ac:dyDescent="0.2">
      <c r="AN1734" s="99" t="s">
        <v>83</v>
      </c>
      <c r="AO1734" s="98" t="e">
        <f>_xll.qlInterestRateIndexFixingDate($AT$1,AP1734,Trigger)</f>
        <v>#VALUE!</v>
      </c>
      <c r="AP1734" s="98">
        <f>_xll.qlCalendarAdvance(Calendar,AP1733,AN1734,"f",,Trigger)</f>
        <v>51553</v>
      </c>
      <c r="AQ1734" s="98" t="e">
        <f>_xll.qlInterestRateIndexMaturity($AT$1,AP1734,Trigger)</f>
        <v>#VALUE!</v>
      </c>
      <c r="AR1734" s="242" t="e">
        <f>_xll.qlIndexFixing($AT$1,AO1734,TRUE,_xll.ohTrigger(Trigger,Trigger1M))</f>
        <v>#VALUE!</v>
      </c>
      <c r="AS1734" s="242" t="e">
        <f>IFERROR(_xll.qlIndexFixing($AT$2,AO1734,TRUE,_xll.ohTrigger(Trigger,Trigger1M)),#N/A)</f>
        <v>#N/A</v>
      </c>
    </row>
    <row r="1735" spans="40:45" x14ac:dyDescent="0.2">
      <c r="AN1735" s="99" t="s">
        <v>83</v>
      </c>
      <c r="AO1735" s="98" t="e">
        <f>_xll.qlInterestRateIndexFixingDate($AT$1,AP1735,Trigger)</f>
        <v>#VALUE!</v>
      </c>
      <c r="AP1735" s="98">
        <f>_xll.qlCalendarAdvance(Calendar,AP1734,AN1735,"f",,Trigger)</f>
        <v>51560</v>
      </c>
      <c r="AQ1735" s="98" t="e">
        <f>_xll.qlInterestRateIndexMaturity($AT$1,AP1735,Trigger)</f>
        <v>#VALUE!</v>
      </c>
      <c r="AR1735" s="242" t="e">
        <f>_xll.qlIndexFixing($AT$1,AO1735,TRUE,_xll.ohTrigger(Trigger,Trigger1M))</f>
        <v>#VALUE!</v>
      </c>
      <c r="AS1735" s="242" t="e">
        <f>IFERROR(_xll.qlIndexFixing($AT$2,AO1735,TRUE,_xll.ohTrigger(Trigger,Trigger1M)),#N/A)</f>
        <v>#N/A</v>
      </c>
    </row>
    <row r="1736" spans="40:45" x14ac:dyDescent="0.2">
      <c r="AN1736" s="99" t="s">
        <v>83</v>
      </c>
      <c r="AO1736" s="98" t="e">
        <f>_xll.qlInterestRateIndexFixingDate($AT$1,AP1736,Trigger)</f>
        <v>#VALUE!</v>
      </c>
      <c r="AP1736" s="98">
        <f>_xll.qlCalendarAdvance(Calendar,AP1735,AN1736,"f",,Trigger)</f>
        <v>51567</v>
      </c>
      <c r="AQ1736" s="98" t="e">
        <f>_xll.qlInterestRateIndexMaturity($AT$1,AP1736,Trigger)</f>
        <v>#VALUE!</v>
      </c>
      <c r="AR1736" s="242" t="e">
        <f>_xll.qlIndexFixing($AT$1,AO1736,TRUE,_xll.ohTrigger(Trigger,Trigger1M))</f>
        <v>#VALUE!</v>
      </c>
      <c r="AS1736" s="242" t="e">
        <f>IFERROR(_xll.qlIndexFixing($AT$2,AO1736,TRUE,_xll.ohTrigger(Trigger,Trigger1M)),#N/A)</f>
        <v>#N/A</v>
      </c>
    </row>
    <row r="1737" spans="40:45" x14ac:dyDescent="0.2">
      <c r="AN1737" s="99" t="s">
        <v>83</v>
      </c>
      <c r="AO1737" s="98" t="e">
        <f>_xll.qlInterestRateIndexFixingDate($AT$1,AP1737,Trigger)</f>
        <v>#VALUE!</v>
      </c>
      <c r="AP1737" s="98">
        <f>_xll.qlCalendarAdvance(Calendar,AP1736,AN1737,"f",,Trigger)</f>
        <v>51574</v>
      </c>
      <c r="AQ1737" s="98" t="e">
        <f>_xll.qlInterestRateIndexMaturity($AT$1,AP1737,Trigger)</f>
        <v>#VALUE!</v>
      </c>
      <c r="AR1737" s="242" t="e">
        <f>_xll.qlIndexFixing($AT$1,AO1737,TRUE,_xll.ohTrigger(Trigger,Trigger1M))</f>
        <v>#VALUE!</v>
      </c>
      <c r="AS1737" s="242" t="e">
        <f>IFERROR(_xll.qlIndexFixing($AT$2,AO1737,TRUE,_xll.ohTrigger(Trigger,Trigger1M)),#N/A)</f>
        <v>#N/A</v>
      </c>
    </row>
    <row r="1738" spans="40:45" x14ac:dyDescent="0.2">
      <c r="AN1738" s="99" t="s">
        <v>83</v>
      </c>
      <c r="AO1738" s="98" t="e">
        <f>_xll.qlInterestRateIndexFixingDate($AT$1,AP1738,Trigger)</f>
        <v>#VALUE!</v>
      </c>
      <c r="AP1738" s="98">
        <f>_xll.qlCalendarAdvance(Calendar,AP1737,AN1738,"f",,Trigger)</f>
        <v>51581</v>
      </c>
      <c r="AQ1738" s="98" t="e">
        <f>_xll.qlInterestRateIndexMaturity($AT$1,AP1738,Trigger)</f>
        <v>#VALUE!</v>
      </c>
      <c r="AR1738" s="242" t="e">
        <f>_xll.qlIndexFixing($AT$1,AO1738,TRUE,_xll.ohTrigger(Trigger,Trigger1M))</f>
        <v>#VALUE!</v>
      </c>
      <c r="AS1738" s="242" t="e">
        <f>IFERROR(_xll.qlIndexFixing($AT$2,AO1738,TRUE,_xll.ohTrigger(Trigger,Trigger1M)),#N/A)</f>
        <v>#N/A</v>
      </c>
    </row>
    <row r="1739" spans="40:45" x14ac:dyDescent="0.2">
      <c r="AN1739" s="99" t="s">
        <v>83</v>
      </c>
      <c r="AO1739" s="98" t="e">
        <f>_xll.qlInterestRateIndexFixingDate($AT$1,AP1739,Trigger)</f>
        <v>#VALUE!</v>
      </c>
      <c r="AP1739" s="98">
        <f>_xll.qlCalendarAdvance(Calendar,AP1738,AN1739,"f",,Trigger)</f>
        <v>51588</v>
      </c>
      <c r="AQ1739" s="98" t="e">
        <f>_xll.qlInterestRateIndexMaturity($AT$1,AP1739,Trigger)</f>
        <v>#VALUE!</v>
      </c>
      <c r="AR1739" s="242" t="e">
        <f>_xll.qlIndexFixing($AT$1,AO1739,TRUE,_xll.ohTrigger(Trigger,Trigger1M))</f>
        <v>#VALUE!</v>
      </c>
      <c r="AS1739" s="242" t="e">
        <f>IFERROR(_xll.qlIndexFixing($AT$2,AO1739,TRUE,_xll.ohTrigger(Trigger,Trigger1M)),#N/A)</f>
        <v>#N/A</v>
      </c>
    </row>
    <row r="1740" spans="40:45" x14ac:dyDescent="0.2">
      <c r="AN1740" s="99" t="s">
        <v>83</v>
      </c>
      <c r="AO1740" s="98" t="e">
        <f>_xll.qlInterestRateIndexFixingDate($AT$1,AP1740,Trigger)</f>
        <v>#VALUE!</v>
      </c>
      <c r="AP1740" s="98">
        <f>_xll.qlCalendarAdvance(Calendar,AP1739,AN1740,"f",,Trigger)</f>
        <v>51595</v>
      </c>
      <c r="AQ1740" s="98" t="e">
        <f>_xll.qlInterestRateIndexMaturity($AT$1,AP1740,Trigger)</f>
        <v>#VALUE!</v>
      </c>
      <c r="AR1740" s="242" t="e">
        <f>_xll.qlIndexFixing($AT$1,AO1740,TRUE,_xll.ohTrigger(Trigger,Trigger1M))</f>
        <v>#VALUE!</v>
      </c>
      <c r="AS1740" s="242" t="e">
        <f>IFERROR(_xll.qlIndexFixing($AT$2,AO1740,TRUE,_xll.ohTrigger(Trigger,Trigger1M)),#N/A)</f>
        <v>#N/A</v>
      </c>
    </row>
    <row r="1741" spans="40:45" x14ac:dyDescent="0.2">
      <c r="AN1741" s="99" t="s">
        <v>83</v>
      </c>
      <c r="AO1741" s="98" t="e">
        <f>_xll.qlInterestRateIndexFixingDate($AT$1,AP1741,Trigger)</f>
        <v>#VALUE!</v>
      </c>
      <c r="AP1741" s="98">
        <f>_xll.qlCalendarAdvance(Calendar,AP1740,AN1741,"f",,Trigger)</f>
        <v>51602</v>
      </c>
      <c r="AQ1741" s="98" t="e">
        <f>_xll.qlInterestRateIndexMaturity($AT$1,AP1741,Trigger)</f>
        <v>#VALUE!</v>
      </c>
      <c r="AR1741" s="242" t="e">
        <f>_xll.qlIndexFixing($AT$1,AO1741,TRUE,_xll.ohTrigger(Trigger,Trigger1M))</f>
        <v>#VALUE!</v>
      </c>
      <c r="AS1741" s="242" t="e">
        <f>IFERROR(_xll.qlIndexFixing($AT$2,AO1741,TRUE,_xll.ohTrigger(Trigger,Trigger1M)),#N/A)</f>
        <v>#N/A</v>
      </c>
    </row>
    <row r="1742" spans="40:45" x14ac:dyDescent="0.2">
      <c r="AN1742" s="99" t="s">
        <v>83</v>
      </c>
      <c r="AO1742" s="98" t="e">
        <f>_xll.qlInterestRateIndexFixingDate($AT$1,AP1742,Trigger)</f>
        <v>#VALUE!</v>
      </c>
      <c r="AP1742" s="98">
        <f>_xll.qlCalendarAdvance(Calendar,AP1741,AN1742,"f",,Trigger)</f>
        <v>51609</v>
      </c>
      <c r="AQ1742" s="98" t="e">
        <f>_xll.qlInterestRateIndexMaturity($AT$1,AP1742,Trigger)</f>
        <v>#VALUE!</v>
      </c>
      <c r="AR1742" s="242" t="e">
        <f>_xll.qlIndexFixing($AT$1,AO1742,TRUE,_xll.ohTrigger(Trigger,Trigger1M))</f>
        <v>#VALUE!</v>
      </c>
      <c r="AS1742" s="242" t="e">
        <f>IFERROR(_xll.qlIndexFixing($AT$2,AO1742,TRUE,_xll.ohTrigger(Trigger,Trigger1M)),#N/A)</f>
        <v>#N/A</v>
      </c>
    </row>
    <row r="1743" spans="40:45" x14ac:dyDescent="0.2">
      <c r="AN1743" s="99" t="s">
        <v>83</v>
      </c>
      <c r="AO1743" s="98" t="e">
        <f>_xll.qlInterestRateIndexFixingDate($AT$1,AP1743,Trigger)</f>
        <v>#VALUE!</v>
      </c>
      <c r="AP1743" s="98">
        <f>_xll.qlCalendarAdvance(Calendar,AP1742,AN1743,"f",,Trigger)</f>
        <v>51616</v>
      </c>
      <c r="AQ1743" s="98" t="e">
        <f>_xll.qlInterestRateIndexMaturity($AT$1,AP1743,Trigger)</f>
        <v>#VALUE!</v>
      </c>
      <c r="AR1743" s="242" t="e">
        <f>_xll.qlIndexFixing($AT$1,AO1743,TRUE,_xll.ohTrigger(Trigger,Trigger1M))</f>
        <v>#VALUE!</v>
      </c>
      <c r="AS1743" s="242" t="e">
        <f>IFERROR(_xll.qlIndexFixing($AT$2,AO1743,TRUE,_xll.ohTrigger(Trigger,Trigger1M)),#N/A)</f>
        <v>#N/A</v>
      </c>
    </row>
    <row r="1744" spans="40:45" x14ac:dyDescent="0.2">
      <c r="AN1744" s="99" t="s">
        <v>83</v>
      </c>
      <c r="AO1744" s="98" t="e">
        <f>_xll.qlInterestRateIndexFixingDate($AT$1,AP1744,Trigger)</f>
        <v>#VALUE!</v>
      </c>
      <c r="AP1744" s="98">
        <f>_xll.qlCalendarAdvance(Calendar,AP1743,AN1744,"f",,Trigger)</f>
        <v>51623</v>
      </c>
      <c r="AQ1744" s="98" t="e">
        <f>_xll.qlInterestRateIndexMaturity($AT$1,AP1744,Trigger)</f>
        <v>#VALUE!</v>
      </c>
      <c r="AR1744" s="242" t="e">
        <f>_xll.qlIndexFixing($AT$1,AO1744,TRUE,_xll.ohTrigger(Trigger,Trigger1M))</f>
        <v>#VALUE!</v>
      </c>
      <c r="AS1744" s="242" t="e">
        <f>IFERROR(_xll.qlIndexFixing($AT$2,AO1744,TRUE,_xll.ohTrigger(Trigger,Trigger1M)),#N/A)</f>
        <v>#N/A</v>
      </c>
    </row>
    <row r="1745" spans="40:45" x14ac:dyDescent="0.2">
      <c r="AN1745" s="99" t="s">
        <v>83</v>
      </c>
      <c r="AO1745" s="98" t="e">
        <f>_xll.qlInterestRateIndexFixingDate($AT$1,AP1745,Trigger)</f>
        <v>#VALUE!</v>
      </c>
      <c r="AP1745" s="98">
        <f>_xll.qlCalendarAdvance(Calendar,AP1744,AN1745,"f",,Trigger)</f>
        <v>51630</v>
      </c>
      <c r="AQ1745" s="98" t="e">
        <f>_xll.qlInterestRateIndexMaturity($AT$1,AP1745,Trigger)</f>
        <v>#VALUE!</v>
      </c>
      <c r="AR1745" s="242" t="e">
        <f>_xll.qlIndexFixing($AT$1,AO1745,TRUE,_xll.ohTrigger(Trigger,Trigger1M))</f>
        <v>#VALUE!</v>
      </c>
      <c r="AS1745" s="242" t="e">
        <f>IFERROR(_xll.qlIndexFixing($AT$2,AO1745,TRUE,_xll.ohTrigger(Trigger,Trigger1M)),#N/A)</f>
        <v>#N/A</v>
      </c>
    </row>
    <row r="1746" spans="40:45" x14ac:dyDescent="0.2">
      <c r="AN1746" s="99" t="s">
        <v>83</v>
      </c>
      <c r="AO1746" s="98" t="e">
        <f>_xll.qlInterestRateIndexFixingDate($AT$1,AP1746,Trigger)</f>
        <v>#VALUE!</v>
      </c>
      <c r="AP1746" s="98">
        <f>_xll.qlCalendarAdvance(Calendar,AP1745,AN1746,"f",,Trigger)</f>
        <v>51637</v>
      </c>
      <c r="AQ1746" s="98" t="e">
        <f>_xll.qlInterestRateIndexMaturity($AT$1,AP1746,Trigger)</f>
        <v>#VALUE!</v>
      </c>
      <c r="AR1746" s="242" t="e">
        <f>_xll.qlIndexFixing($AT$1,AO1746,TRUE,_xll.ohTrigger(Trigger,Trigger1M))</f>
        <v>#VALUE!</v>
      </c>
      <c r="AS1746" s="242" t="e">
        <f>IFERROR(_xll.qlIndexFixing($AT$2,AO1746,TRUE,_xll.ohTrigger(Trigger,Trigger1M)),#N/A)</f>
        <v>#N/A</v>
      </c>
    </row>
    <row r="1747" spans="40:45" x14ac:dyDescent="0.2">
      <c r="AN1747" s="99" t="s">
        <v>83</v>
      </c>
      <c r="AO1747" s="98" t="e">
        <f>_xll.qlInterestRateIndexFixingDate($AT$1,AP1747,Trigger)</f>
        <v>#VALUE!</v>
      </c>
      <c r="AP1747" s="98">
        <f>_xll.qlCalendarAdvance(Calendar,AP1746,AN1747,"f",,Trigger)</f>
        <v>51644</v>
      </c>
      <c r="AQ1747" s="98" t="e">
        <f>_xll.qlInterestRateIndexMaturity($AT$1,AP1747,Trigger)</f>
        <v>#VALUE!</v>
      </c>
      <c r="AR1747" s="242" t="e">
        <f>_xll.qlIndexFixing($AT$1,AO1747,TRUE,_xll.ohTrigger(Trigger,Trigger1M))</f>
        <v>#VALUE!</v>
      </c>
      <c r="AS1747" s="242" t="e">
        <f>IFERROR(_xll.qlIndexFixing($AT$2,AO1747,TRUE,_xll.ohTrigger(Trigger,Trigger1M)),#N/A)</f>
        <v>#N/A</v>
      </c>
    </row>
    <row r="1748" spans="40:45" x14ac:dyDescent="0.2">
      <c r="AN1748" s="99" t="s">
        <v>83</v>
      </c>
      <c r="AO1748" s="98" t="e">
        <f>_xll.qlInterestRateIndexFixingDate($AT$1,AP1748,Trigger)</f>
        <v>#VALUE!</v>
      </c>
      <c r="AP1748" s="98">
        <f>_xll.qlCalendarAdvance(Calendar,AP1747,AN1748,"f",,Trigger)</f>
        <v>51651</v>
      </c>
      <c r="AQ1748" s="98" t="e">
        <f>_xll.qlInterestRateIndexMaturity($AT$1,AP1748,Trigger)</f>
        <v>#VALUE!</v>
      </c>
      <c r="AR1748" s="242" t="e">
        <f>_xll.qlIndexFixing($AT$1,AO1748,TRUE,_xll.ohTrigger(Trigger,Trigger1M))</f>
        <v>#VALUE!</v>
      </c>
      <c r="AS1748" s="242" t="e">
        <f>IFERROR(_xll.qlIndexFixing($AT$2,AO1748,TRUE,_xll.ohTrigger(Trigger,Trigger1M)),#N/A)</f>
        <v>#N/A</v>
      </c>
    </row>
    <row r="1749" spans="40:45" x14ac:dyDescent="0.2">
      <c r="AN1749" s="99" t="s">
        <v>83</v>
      </c>
      <c r="AO1749" s="98" t="e">
        <f>_xll.qlInterestRateIndexFixingDate($AT$1,AP1749,Trigger)</f>
        <v>#VALUE!</v>
      </c>
      <c r="AP1749" s="98">
        <f>_xll.qlCalendarAdvance(Calendar,AP1748,AN1749,"f",,Trigger)</f>
        <v>51658</v>
      </c>
      <c r="AQ1749" s="98" t="e">
        <f>_xll.qlInterestRateIndexMaturity($AT$1,AP1749,Trigger)</f>
        <v>#VALUE!</v>
      </c>
      <c r="AR1749" s="242" t="e">
        <f>_xll.qlIndexFixing($AT$1,AO1749,TRUE,_xll.ohTrigger(Trigger,Trigger1M))</f>
        <v>#VALUE!</v>
      </c>
      <c r="AS1749" s="242" t="e">
        <f>IFERROR(_xll.qlIndexFixing($AT$2,AO1749,TRUE,_xll.ohTrigger(Trigger,Trigger1M)),#N/A)</f>
        <v>#N/A</v>
      </c>
    </row>
    <row r="1750" spans="40:45" x14ac:dyDescent="0.2">
      <c r="AN1750" s="99" t="s">
        <v>83</v>
      </c>
      <c r="AO1750" s="98" t="e">
        <f>_xll.qlInterestRateIndexFixingDate($AT$1,AP1750,Trigger)</f>
        <v>#VALUE!</v>
      </c>
      <c r="AP1750" s="98">
        <f>_xll.qlCalendarAdvance(Calendar,AP1749,AN1750,"f",,Trigger)</f>
        <v>51665</v>
      </c>
      <c r="AQ1750" s="98" t="e">
        <f>_xll.qlInterestRateIndexMaturity($AT$1,AP1750,Trigger)</f>
        <v>#VALUE!</v>
      </c>
      <c r="AR1750" s="242" t="e">
        <f>_xll.qlIndexFixing($AT$1,AO1750,TRUE,_xll.ohTrigger(Trigger,Trigger1M))</f>
        <v>#VALUE!</v>
      </c>
      <c r="AS1750" s="242" t="e">
        <f>IFERROR(_xll.qlIndexFixing($AT$2,AO1750,TRUE,_xll.ohTrigger(Trigger,Trigger1M)),#N/A)</f>
        <v>#N/A</v>
      </c>
    </row>
    <row r="1751" spans="40:45" x14ac:dyDescent="0.2">
      <c r="AN1751" s="99" t="s">
        <v>83</v>
      </c>
      <c r="AO1751" s="98" t="e">
        <f>_xll.qlInterestRateIndexFixingDate($AT$1,AP1751,Trigger)</f>
        <v>#VALUE!</v>
      </c>
      <c r="AP1751" s="98">
        <f>_xll.qlCalendarAdvance(Calendar,AP1750,AN1751,"f",,Trigger)</f>
        <v>51672</v>
      </c>
      <c r="AQ1751" s="98" t="e">
        <f>_xll.qlInterestRateIndexMaturity($AT$1,AP1751,Trigger)</f>
        <v>#VALUE!</v>
      </c>
      <c r="AR1751" s="242" t="e">
        <f>_xll.qlIndexFixing($AT$1,AO1751,TRUE,_xll.ohTrigger(Trigger,Trigger1M))</f>
        <v>#VALUE!</v>
      </c>
      <c r="AS1751" s="242" t="e">
        <f>IFERROR(_xll.qlIndexFixing($AT$2,AO1751,TRUE,_xll.ohTrigger(Trigger,Trigger1M)),#N/A)</f>
        <v>#N/A</v>
      </c>
    </row>
    <row r="1752" spans="40:45" x14ac:dyDescent="0.2">
      <c r="AN1752" s="99" t="s">
        <v>83</v>
      </c>
      <c r="AO1752" s="98" t="e">
        <f>_xll.qlInterestRateIndexFixingDate($AT$1,AP1752,Trigger)</f>
        <v>#VALUE!</v>
      </c>
      <c r="AP1752" s="98">
        <f>_xll.qlCalendarAdvance(Calendar,AP1751,AN1752,"f",,Trigger)</f>
        <v>51679</v>
      </c>
      <c r="AQ1752" s="98" t="e">
        <f>_xll.qlInterestRateIndexMaturity($AT$1,AP1752,Trigger)</f>
        <v>#VALUE!</v>
      </c>
      <c r="AR1752" s="242" t="e">
        <f>_xll.qlIndexFixing($AT$1,AO1752,TRUE,_xll.ohTrigger(Trigger,Trigger1M))</f>
        <v>#VALUE!</v>
      </c>
      <c r="AS1752" s="242" t="e">
        <f>IFERROR(_xll.qlIndexFixing($AT$2,AO1752,TRUE,_xll.ohTrigger(Trigger,Trigger1M)),#N/A)</f>
        <v>#N/A</v>
      </c>
    </row>
    <row r="1753" spans="40:45" x14ac:dyDescent="0.2">
      <c r="AN1753" s="99" t="s">
        <v>83</v>
      </c>
      <c r="AO1753" s="98" t="e">
        <f>_xll.qlInterestRateIndexFixingDate($AT$1,AP1753,Trigger)</f>
        <v>#VALUE!</v>
      </c>
      <c r="AP1753" s="98">
        <f>_xll.qlCalendarAdvance(Calendar,AP1752,AN1753,"f",,Trigger)</f>
        <v>51686</v>
      </c>
      <c r="AQ1753" s="98" t="e">
        <f>_xll.qlInterestRateIndexMaturity($AT$1,AP1753,Trigger)</f>
        <v>#VALUE!</v>
      </c>
      <c r="AR1753" s="242" t="e">
        <f>_xll.qlIndexFixing($AT$1,AO1753,TRUE,_xll.ohTrigger(Trigger,Trigger1M))</f>
        <v>#VALUE!</v>
      </c>
      <c r="AS1753" s="242" t="e">
        <f>IFERROR(_xll.qlIndexFixing($AT$2,AO1753,TRUE,_xll.ohTrigger(Trigger,Trigger1M)),#N/A)</f>
        <v>#N/A</v>
      </c>
    </row>
    <row r="1754" spans="40:45" x14ac:dyDescent="0.2">
      <c r="AN1754" s="99" t="s">
        <v>83</v>
      </c>
      <c r="AO1754" s="98" t="e">
        <f>_xll.qlInterestRateIndexFixingDate($AT$1,AP1754,Trigger)</f>
        <v>#VALUE!</v>
      </c>
      <c r="AP1754" s="98">
        <f>_xll.qlCalendarAdvance(Calendar,AP1753,AN1754,"f",,Trigger)</f>
        <v>51693</v>
      </c>
      <c r="AQ1754" s="98" t="e">
        <f>_xll.qlInterestRateIndexMaturity($AT$1,AP1754,Trigger)</f>
        <v>#VALUE!</v>
      </c>
      <c r="AR1754" s="242" t="e">
        <f>_xll.qlIndexFixing($AT$1,AO1754,TRUE,_xll.ohTrigger(Trigger,Trigger1M))</f>
        <v>#VALUE!</v>
      </c>
      <c r="AS1754" s="242" t="e">
        <f>IFERROR(_xll.qlIndexFixing($AT$2,AO1754,TRUE,_xll.ohTrigger(Trigger,Trigger1M)),#N/A)</f>
        <v>#N/A</v>
      </c>
    </row>
    <row r="1755" spans="40:45" x14ac:dyDescent="0.2">
      <c r="AN1755" s="99" t="s">
        <v>83</v>
      </c>
      <c r="AO1755" s="98" t="e">
        <f>_xll.qlInterestRateIndexFixingDate($AT$1,AP1755,Trigger)</f>
        <v>#VALUE!</v>
      </c>
      <c r="AP1755" s="98">
        <f>_xll.qlCalendarAdvance(Calendar,AP1754,AN1755,"f",,Trigger)</f>
        <v>51700</v>
      </c>
      <c r="AQ1755" s="98" t="e">
        <f>_xll.qlInterestRateIndexMaturity($AT$1,AP1755,Trigger)</f>
        <v>#VALUE!</v>
      </c>
      <c r="AR1755" s="242" t="e">
        <f>_xll.qlIndexFixing($AT$1,AO1755,TRUE,_xll.ohTrigger(Trigger,Trigger1M))</f>
        <v>#VALUE!</v>
      </c>
      <c r="AS1755" s="242" t="e">
        <f>IFERROR(_xll.qlIndexFixing($AT$2,AO1755,TRUE,_xll.ohTrigger(Trigger,Trigger1M)),#N/A)</f>
        <v>#N/A</v>
      </c>
    </row>
    <row r="1756" spans="40:45" x14ac:dyDescent="0.2">
      <c r="AN1756" s="99" t="s">
        <v>83</v>
      </c>
      <c r="AO1756" s="98" t="e">
        <f>_xll.qlInterestRateIndexFixingDate($AT$1,AP1756,Trigger)</f>
        <v>#VALUE!</v>
      </c>
      <c r="AP1756" s="98">
        <f>_xll.qlCalendarAdvance(Calendar,AP1755,AN1756,"f",,Trigger)</f>
        <v>51707</v>
      </c>
      <c r="AQ1756" s="98" t="e">
        <f>_xll.qlInterestRateIndexMaturity($AT$1,AP1756,Trigger)</f>
        <v>#VALUE!</v>
      </c>
      <c r="AR1756" s="242" t="e">
        <f>_xll.qlIndexFixing($AT$1,AO1756,TRUE,_xll.ohTrigger(Trigger,Trigger1M))</f>
        <v>#VALUE!</v>
      </c>
      <c r="AS1756" s="242" t="e">
        <f>IFERROR(_xll.qlIndexFixing($AT$2,AO1756,TRUE,_xll.ohTrigger(Trigger,Trigger1M)),#N/A)</f>
        <v>#N/A</v>
      </c>
    </row>
    <row r="1757" spans="40:45" x14ac:dyDescent="0.2">
      <c r="AN1757" s="99" t="s">
        <v>83</v>
      </c>
      <c r="AO1757" s="98" t="e">
        <f>_xll.qlInterestRateIndexFixingDate($AT$1,AP1757,Trigger)</f>
        <v>#VALUE!</v>
      </c>
      <c r="AP1757" s="98">
        <f>_xll.qlCalendarAdvance(Calendar,AP1756,AN1757,"f",,Trigger)</f>
        <v>51714</v>
      </c>
      <c r="AQ1757" s="98" t="e">
        <f>_xll.qlInterestRateIndexMaturity($AT$1,AP1757,Trigger)</f>
        <v>#VALUE!</v>
      </c>
      <c r="AR1757" s="242" t="e">
        <f>_xll.qlIndexFixing($AT$1,AO1757,TRUE,_xll.ohTrigger(Trigger,Trigger1M))</f>
        <v>#VALUE!</v>
      </c>
      <c r="AS1757" s="242" t="e">
        <f>IFERROR(_xll.qlIndexFixing($AT$2,AO1757,TRUE,_xll.ohTrigger(Trigger,Trigger1M)),#N/A)</f>
        <v>#N/A</v>
      </c>
    </row>
    <row r="1758" spans="40:45" x14ac:dyDescent="0.2">
      <c r="AN1758" s="99" t="s">
        <v>83</v>
      </c>
      <c r="AO1758" s="98" t="e">
        <f>_xll.qlInterestRateIndexFixingDate($AT$1,AP1758,Trigger)</f>
        <v>#VALUE!</v>
      </c>
      <c r="AP1758" s="98">
        <f>_xll.qlCalendarAdvance(Calendar,AP1757,AN1758,"f",,Trigger)</f>
        <v>51721</v>
      </c>
      <c r="AQ1758" s="98" t="e">
        <f>_xll.qlInterestRateIndexMaturity($AT$1,AP1758,Trigger)</f>
        <v>#VALUE!</v>
      </c>
      <c r="AR1758" s="242" t="e">
        <f>_xll.qlIndexFixing($AT$1,AO1758,TRUE,_xll.ohTrigger(Trigger,Trigger1M))</f>
        <v>#VALUE!</v>
      </c>
      <c r="AS1758" s="242" t="e">
        <f>IFERROR(_xll.qlIndexFixing($AT$2,AO1758,TRUE,_xll.ohTrigger(Trigger,Trigger1M)),#N/A)</f>
        <v>#N/A</v>
      </c>
    </row>
    <row r="1759" spans="40:45" x14ac:dyDescent="0.2">
      <c r="AN1759" s="99" t="s">
        <v>83</v>
      </c>
      <c r="AO1759" s="98" t="e">
        <f>_xll.qlInterestRateIndexFixingDate($AT$1,AP1759,Trigger)</f>
        <v>#VALUE!</v>
      </c>
      <c r="AP1759" s="98">
        <f>_xll.qlCalendarAdvance(Calendar,AP1758,AN1759,"f",,Trigger)</f>
        <v>51728</v>
      </c>
      <c r="AQ1759" s="98" t="e">
        <f>_xll.qlInterestRateIndexMaturity($AT$1,AP1759,Trigger)</f>
        <v>#VALUE!</v>
      </c>
      <c r="AR1759" s="242" t="e">
        <f>_xll.qlIndexFixing($AT$1,AO1759,TRUE,_xll.ohTrigger(Trigger,Trigger1M))</f>
        <v>#VALUE!</v>
      </c>
      <c r="AS1759" s="242" t="e">
        <f>IFERROR(_xll.qlIndexFixing($AT$2,AO1759,TRUE,_xll.ohTrigger(Trigger,Trigger1M)),#N/A)</f>
        <v>#N/A</v>
      </c>
    </row>
    <row r="1760" spans="40:45" x14ac:dyDescent="0.2">
      <c r="AN1760" s="99" t="s">
        <v>83</v>
      </c>
      <c r="AO1760" s="98" t="e">
        <f>_xll.qlInterestRateIndexFixingDate($AT$1,AP1760,Trigger)</f>
        <v>#VALUE!</v>
      </c>
      <c r="AP1760" s="98">
        <f>_xll.qlCalendarAdvance(Calendar,AP1759,AN1760,"f",,Trigger)</f>
        <v>51735</v>
      </c>
      <c r="AQ1760" s="98" t="e">
        <f>_xll.qlInterestRateIndexMaturity($AT$1,AP1760,Trigger)</f>
        <v>#VALUE!</v>
      </c>
      <c r="AR1760" s="242" t="e">
        <f>_xll.qlIndexFixing($AT$1,AO1760,TRUE,_xll.ohTrigger(Trigger,Trigger1M))</f>
        <v>#VALUE!</v>
      </c>
      <c r="AS1760" s="242" t="e">
        <f>IFERROR(_xll.qlIndexFixing($AT$2,AO1760,TRUE,_xll.ohTrigger(Trigger,Trigger1M)),#N/A)</f>
        <v>#N/A</v>
      </c>
    </row>
    <row r="1761" spans="40:45" x14ac:dyDescent="0.2">
      <c r="AN1761" s="99" t="s">
        <v>83</v>
      </c>
      <c r="AO1761" s="98" t="e">
        <f>_xll.qlInterestRateIndexFixingDate($AT$1,AP1761,Trigger)</f>
        <v>#VALUE!</v>
      </c>
      <c r="AP1761" s="98">
        <f>_xll.qlCalendarAdvance(Calendar,AP1760,AN1761,"f",,Trigger)</f>
        <v>51742</v>
      </c>
      <c r="AQ1761" s="98" t="e">
        <f>_xll.qlInterestRateIndexMaturity($AT$1,AP1761,Trigger)</f>
        <v>#VALUE!</v>
      </c>
      <c r="AR1761" s="242" t="e">
        <f>_xll.qlIndexFixing($AT$1,AO1761,TRUE,_xll.ohTrigger(Trigger,Trigger1M))</f>
        <v>#VALUE!</v>
      </c>
      <c r="AS1761" s="242" t="e">
        <f>IFERROR(_xll.qlIndexFixing($AT$2,AO1761,TRUE,_xll.ohTrigger(Trigger,Trigger1M)),#N/A)</f>
        <v>#N/A</v>
      </c>
    </row>
    <row r="1762" spans="40:45" x14ac:dyDescent="0.2">
      <c r="AN1762" s="99" t="s">
        <v>83</v>
      </c>
      <c r="AO1762" s="98" t="e">
        <f>_xll.qlInterestRateIndexFixingDate($AT$1,AP1762,Trigger)</f>
        <v>#VALUE!</v>
      </c>
      <c r="AP1762" s="98">
        <f>_xll.qlCalendarAdvance(Calendar,AP1761,AN1762,"f",,Trigger)</f>
        <v>51749</v>
      </c>
      <c r="AQ1762" s="98" t="e">
        <f>_xll.qlInterestRateIndexMaturity($AT$1,AP1762,Trigger)</f>
        <v>#VALUE!</v>
      </c>
      <c r="AR1762" s="242" t="e">
        <f>_xll.qlIndexFixing($AT$1,AO1762,TRUE,_xll.ohTrigger(Trigger,Trigger1M))</f>
        <v>#VALUE!</v>
      </c>
      <c r="AS1762" s="242" t="e">
        <f>IFERROR(_xll.qlIndexFixing($AT$2,AO1762,TRUE,_xll.ohTrigger(Trigger,Trigger1M)),#N/A)</f>
        <v>#N/A</v>
      </c>
    </row>
    <row r="1763" spans="40:45" x14ac:dyDescent="0.2">
      <c r="AN1763" s="99" t="s">
        <v>83</v>
      </c>
      <c r="AO1763" s="98" t="e">
        <f>_xll.qlInterestRateIndexFixingDate($AT$1,AP1763,Trigger)</f>
        <v>#VALUE!</v>
      </c>
      <c r="AP1763" s="98">
        <f>_xll.qlCalendarAdvance(Calendar,AP1762,AN1763,"f",,Trigger)</f>
        <v>51756</v>
      </c>
      <c r="AQ1763" s="98" t="e">
        <f>_xll.qlInterestRateIndexMaturity($AT$1,AP1763,Trigger)</f>
        <v>#VALUE!</v>
      </c>
      <c r="AR1763" s="242" t="e">
        <f>_xll.qlIndexFixing($AT$1,AO1763,TRUE,_xll.ohTrigger(Trigger,Trigger1M))</f>
        <v>#VALUE!</v>
      </c>
      <c r="AS1763" s="242" t="e">
        <f>IFERROR(_xll.qlIndexFixing($AT$2,AO1763,TRUE,_xll.ohTrigger(Trigger,Trigger1M)),#N/A)</f>
        <v>#N/A</v>
      </c>
    </row>
    <row r="1764" spans="40:45" x14ac:dyDescent="0.2">
      <c r="AN1764" s="99" t="s">
        <v>83</v>
      </c>
      <c r="AO1764" s="98" t="e">
        <f>_xll.qlInterestRateIndexFixingDate($AT$1,AP1764,Trigger)</f>
        <v>#VALUE!</v>
      </c>
      <c r="AP1764" s="98">
        <f>_xll.qlCalendarAdvance(Calendar,AP1763,AN1764,"f",,Trigger)</f>
        <v>51763</v>
      </c>
      <c r="AQ1764" s="98" t="e">
        <f>_xll.qlInterestRateIndexMaturity($AT$1,AP1764,Trigger)</f>
        <v>#VALUE!</v>
      </c>
      <c r="AR1764" s="242" t="e">
        <f>_xll.qlIndexFixing($AT$1,AO1764,TRUE,_xll.ohTrigger(Trigger,Trigger1M))</f>
        <v>#VALUE!</v>
      </c>
      <c r="AS1764" s="242" t="e">
        <f>IFERROR(_xll.qlIndexFixing($AT$2,AO1764,TRUE,_xll.ohTrigger(Trigger,Trigger1M)),#N/A)</f>
        <v>#N/A</v>
      </c>
    </row>
    <row r="1765" spans="40:45" x14ac:dyDescent="0.2">
      <c r="AN1765" s="99" t="s">
        <v>83</v>
      </c>
      <c r="AO1765" s="98" t="e">
        <f>_xll.qlInterestRateIndexFixingDate($AT$1,AP1765,Trigger)</f>
        <v>#VALUE!</v>
      </c>
      <c r="AP1765" s="98">
        <f>_xll.qlCalendarAdvance(Calendar,AP1764,AN1765,"f",,Trigger)</f>
        <v>51770</v>
      </c>
      <c r="AQ1765" s="98" t="e">
        <f>_xll.qlInterestRateIndexMaturity($AT$1,AP1765,Trigger)</f>
        <v>#VALUE!</v>
      </c>
      <c r="AR1765" s="242" t="e">
        <f>_xll.qlIndexFixing($AT$1,AO1765,TRUE,_xll.ohTrigger(Trigger,Trigger1M))</f>
        <v>#VALUE!</v>
      </c>
      <c r="AS1765" s="242" t="e">
        <f>IFERROR(_xll.qlIndexFixing($AT$2,AO1765,TRUE,_xll.ohTrigger(Trigger,Trigger1M)),#N/A)</f>
        <v>#N/A</v>
      </c>
    </row>
    <row r="1766" spans="40:45" x14ac:dyDescent="0.2">
      <c r="AN1766" s="99" t="s">
        <v>83</v>
      </c>
      <c r="AO1766" s="98" t="e">
        <f>_xll.qlInterestRateIndexFixingDate($AT$1,AP1766,Trigger)</f>
        <v>#VALUE!</v>
      </c>
      <c r="AP1766" s="98">
        <f>_xll.qlCalendarAdvance(Calendar,AP1765,AN1766,"f",,Trigger)</f>
        <v>51777</v>
      </c>
      <c r="AQ1766" s="98" t="e">
        <f>_xll.qlInterestRateIndexMaturity($AT$1,AP1766,Trigger)</f>
        <v>#VALUE!</v>
      </c>
      <c r="AR1766" s="242" t="e">
        <f>_xll.qlIndexFixing($AT$1,AO1766,TRUE,_xll.ohTrigger(Trigger,Trigger1M))</f>
        <v>#VALUE!</v>
      </c>
      <c r="AS1766" s="242" t="e">
        <f>IFERROR(_xll.qlIndexFixing($AT$2,AO1766,TRUE,_xll.ohTrigger(Trigger,Trigger1M)),#N/A)</f>
        <v>#N/A</v>
      </c>
    </row>
    <row r="1767" spans="40:45" x14ac:dyDescent="0.2">
      <c r="AN1767" s="99" t="s">
        <v>83</v>
      </c>
      <c r="AO1767" s="98" t="e">
        <f>_xll.qlInterestRateIndexFixingDate($AT$1,AP1767,Trigger)</f>
        <v>#VALUE!</v>
      </c>
      <c r="AP1767" s="98">
        <f>_xll.qlCalendarAdvance(Calendar,AP1766,AN1767,"f",,Trigger)</f>
        <v>51784</v>
      </c>
      <c r="AQ1767" s="98" t="e">
        <f>_xll.qlInterestRateIndexMaturity($AT$1,AP1767,Trigger)</f>
        <v>#VALUE!</v>
      </c>
      <c r="AR1767" s="242" t="e">
        <f>_xll.qlIndexFixing($AT$1,AO1767,TRUE,_xll.ohTrigger(Trigger,Trigger1M))</f>
        <v>#VALUE!</v>
      </c>
      <c r="AS1767" s="242" t="e">
        <f>IFERROR(_xll.qlIndexFixing($AT$2,AO1767,TRUE,_xll.ohTrigger(Trigger,Trigger1M)),#N/A)</f>
        <v>#N/A</v>
      </c>
    </row>
    <row r="1768" spans="40:45" x14ac:dyDescent="0.2">
      <c r="AN1768" s="99" t="s">
        <v>83</v>
      </c>
      <c r="AO1768" s="98" t="e">
        <f>_xll.qlInterestRateIndexFixingDate($AT$1,AP1768,Trigger)</f>
        <v>#VALUE!</v>
      </c>
      <c r="AP1768" s="98">
        <f>_xll.qlCalendarAdvance(Calendar,AP1767,AN1768,"f",,Trigger)</f>
        <v>51791</v>
      </c>
      <c r="AQ1768" s="98" t="e">
        <f>_xll.qlInterestRateIndexMaturity($AT$1,AP1768,Trigger)</f>
        <v>#VALUE!</v>
      </c>
      <c r="AR1768" s="242" t="e">
        <f>_xll.qlIndexFixing($AT$1,AO1768,TRUE,_xll.ohTrigger(Trigger,Trigger1M))</f>
        <v>#VALUE!</v>
      </c>
      <c r="AS1768" s="242" t="e">
        <f>IFERROR(_xll.qlIndexFixing($AT$2,AO1768,TRUE,_xll.ohTrigger(Trigger,Trigger1M)),#N/A)</f>
        <v>#N/A</v>
      </c>
    </row>
    <row r="1769" spans="40:45" x14ac:dyDescent="0.2">
      <c r="AN1769" s="99" t="s">
        <v>83</v>
      </c>
      <c r="AO1769" s="98" t="e">
        <f>_xll.qlInterestRateIndexFixingDate($AT$1,AP1769,Trigger)</f>
        <v>#VALUE!</v>
      </c>
      <c r="AP1769" s="98">
        <f>_xll.qlCalendarAdvance(Calendar,AP1768,AN1769,"f",,Trigger)</f>
        <v>51798</v>
      </c>
      <c r="AQ1769" s="98" t="e">
        <f>_xll.qlInterestRateIndexMaturity($AT$1,AP1769,Trigger)</f>
        <v>#VALUE!</v>
      </c>
      <c r="AR1769" s="242" t="e">
        <f>_xll.qlIndexFixing($AT$1,AO1769,TRUE,_xll.ohTrigger(Trigger,Trigger1M))</f>
        <v>#VALUE!</v>
      </c>
      <c r="AS1769" s="242" t="e">
        <f>IFERROR(_xll.qlIndexFixing($AT$2,AO1769,TRUE,_xll.ohTrigger(Trigger,Trigger1M)),#N/A)</f>
        <v>#N/A</v>
      </c>
    </row>
    <row r="1770" spans="40:45" x14ac:dyDescent="0.2">
      <c r="AN1770" s="99" t="s">
        <v>83</v>
      </c>
      <c r="AO1770" s="98" t="e">
        <f>_xll.qlInterestRateIndexFixingDate($AT$1,AP1770,Trigger)</f>
        <v>#VALUE!</v>
      </c>
      <c r="AP1770" s="98">
        <f>_xll.qlCalendarAdvance(Calendar,AP1769,AN1770,"f",,Trigger)</f>
        <v>51805</v>
      </c>
      <c r="AQ1770" s="98" t="e">
        <f>_xll.qlInterestRateIndexMaturity($AT$1,AP1770,Trigger)</f>
        <v>#VALUE!</v>
      </c>
      <c r="AR1770" s="242" t="e">
        <f>_xll.qlIndexFixing($AT$1,AO1770,TRUE,_xll.ohTrigger(Trigger,Trigger1M))</f>
        <v>#VALUE!</v>
      </c>
      <c r="AS1770" s="242" t="e">
        <f>IFERROR(_xll.qlIndexFixing($AT$2,AO1770,TRUE,_xll.ohTrigger(Trigger,Trigger1M)),#N/A)</f>
        <v>#N/A</v>
      </c>
    </row>
    <row r="1771" spans="40:45" x14ac:dyDescent="0.2">
      <c r="AN1771" s="99" t="s">
        <v>83</v>
      </c>
      <c r="AO1771" s="98" t="e">
        <f>_xll.qlInterestRateIndexFixingDate($AT$1,AP1771,Trigger)</f>
        <v>#VALUE!</v>
      </c>
      <c r="AP1771" s="98">
        <f>_xll.qlCalendarAdvance(Calendar,AP1770,AN1771,"f",,Trigger)</f>
        <v>51812</v>
      </c>
      <c r="AQ1771" s="98" t="e">
        <f>_xll.qlInterestRateIndexMaturity($AT$1,AP1771,Trigger)</f>
        <v>#VALUE!</v>
      </c>
      <c r="AR1771" s="242" t="e">
        <f>_xll.qlIndexFixing($AT$1,AO1771,TRUE,_xll.ohTrigger(Trigger,Trigger1M))</f>
        <v>#VALUE!</v>
      </c>
      <c r="AS1771" s="242" t="e">
        <f>IFERROR(_xll.qlIndexFixing($AT$2,AO1771,TRUE,_xll.ohTrigger(Trigger,Trigger1M)),#N/A)</f>
        <v>#N/A</v>
      </c>
    </row>
    <row r="1772" spans="40:45" x14ac:dyDescent="0.2">
      <c r="AN1772" s="99" t="s">
        <v>83</v>
      </c>
      <c r="AO1772" s="98" t="e">
        <f>_xll.qlInterestRateIndexFixingDate($AT$1,AP1772,Trigger)</f>
        <v>#VALUE!</v>
      </c>
      <c r="AP1772" s="98">
        <f>_xll.qlCalendarAdvance(Calendar,AP1771,AN1772,"f",,Trigger)</f>
        <v>51819</v>
      </c>
      <c r="AQ1772" s="98" t="e">
        <f>_xll.qlInterestRateIndexMaturity($AT$1,AP1772,Trigger)</f>
        <v>#VALUE!</v>
      </c>
      <c r="AR1772" s="242" t="e">
        <f>_xll.qlIndexFixing($AT$1,AO1772,TRUE,_xll.ohTrigger(Trigger,Trigger1M))</f>
        <v>#VALUE!</v>
      </c>
      <c r="AS1772" s="242" t="e">
        <f>IFERROR(_xll.qlIndexFixing($AT$2,AO1772,TRUE,_xll.ohTrigger(Trigger,Trigger1M)),#N/A)</f>
        <v>#N/A</v>
      </c>
    </row>
    <row r="1773" spans="40:45" x14ac:dyDescent="0.2">
      <c r="AN1773" s="99" t="s">
        <v>83</v>
      </c>
      <c r="AO1773" s="98" t="e">
        <f>_xll.qlInterestRateIndexFixingDate($AT$1,AP1773,Trigger)</f>
        <v>#VALUE!</v>
      </c>
      <c r="AP1773" s="98">
        <f>_xll.qlCalendarAdvance(Calendar,AP1772,AN1773,"f",,Trigger)</f>
        <v>51826</v>
      </c>
      <c r="AQ1773" s="98" t="e">
        <f>_xll.qlInterestRateIndexMaturity($AT$1,AP1773,Trigger)</f>
        <v>#VALUE!</v>
      </c>
      <c r="AR1773" s="242" t="e">
        <f>_xll.qlIndexFixing($AT$1,AO1773,TRUE,_xll.ohTrigger(Trigger,Trigger1M))</f>
        <v>#VALUE!</v>
      </c>
      <c r="AS1773" s="242" t="e">
        <f>IFERROR(_xll.qlIndexFixing($AT$2,AO1773,TRUE,_xll.ohTrigger(Trigger,Trigger1M)),#N/A)</f>
        <v>#N/A</v>
      </c>
    </row>
    <row r="1774" spans="40:45" x14ac:dyDescent="0.2">
      <c r="AN1774" s="99" t="s">
        <v>83</v>
      </c>
      <c r="AO1774" s="98" t="e">
        <f>_xll.qlInterestRateIndexFixingDate($AT$1,AP1774,Trigger)</f>
        <v>#VALUE!</v>
      </c>
      <c r="AP1774" s="98">
        <f>_xll.qlCalendarAdvance(Calendar,AP1773,AN1774,"f",,Trigger)</f>
        <v>51833</v>
      </c>
      <c r="AQ1774" s="98" t="e">
        <f>_xll.qlInterestRateIndexMaturity($AT$1,AP1774,Trigger)</f>
        <v>#VALUE!</v>
      </c>
      <c r="AR1774" s="242" t="e">
        <f>_xll.qlIndexFixing($AT$1,AO1774,TRUE,_xll.ohTrigger(Trigger,Trigger1M))</f>
        <v>#VALUE!</v>
      </c>
      <c r="AS1774" s="242" t="e">
        <f>IFERROR(_xll.qlIndexFixing($AT$2,AO1774,TRUE,_xll.ohTrigger(Trigger,Trigger1M)),#N/A)</f>
        <v>#N/A</v>
      </c>
    </row>
    <row r="1775" spans="40:45" x14ac:dyDescent="0.2">
      <c r="AN1775" s="99" t="s">
        <v>83</v>
      </c>
      <c r="AO1775" s="98" t="e">
        <f>_xll.qlInterestRateIndexFixingDate($AT$1,AP1775,Trigger)</f>
        <v>#VALUE!</v>
      </c>
      <c r="AP1775" s="98">
        <f>_xll.qlCalendarAdvance(Calendar,AP1774,AN1775,"f",,Trigger)</f>
        <v>51840</v>
      </c>
      <c r="AQ1775" s="98" t="e">
        <f>_xll.qlInterestRateIndexMaturity($AT$1,AP1775,Trigger)</f>
        <v>#VALUE!</v>
      </c>
      <c r="AR1775" s="242" t="e">
        <f>_xll.qlIndexFixing($AT$1,AO1775,TRUE,_xll.ohTrigger(Trigger,Trigger1M))</f>
        <v>#VALUE!</v>
      </c>
      <c r="AS1775" s="242" t="e">
        <f>IFERROR(_xll.qlIndexFixing($AT$2,AO1775,TRUE,_xll.ohTrigger(Trigger,Trigger1M)),#N/A)</f>
        <v>#N/A</v>
      </c>
    </row>
    <row r="1776" spans="40:45" x14ac:dyDescent="0.2">
      <c r="AN1776" s="99" t="s">
        <v>83</v>
      </c>
      <c r="AO1776" s="98" t="e">
        <f>_xll.qlInterestRateIndexFixingDate($AT$1,AP1776,Trigger)</f>
        <v>#VALUE!</v>
      </c>
      <c r="AP1776" s="98">
        <f>_xll.qlCalendarAdvance(Calendar,AP1775,AN1776,"f",,Trigger)</f>
        <v>51847</v>
      </c>
      <c r="AQ1776" s="98" t="e">
        <f>_xll.qlInterestRateIndexMaturity($AT$1,AP1776,Trigger)</f>
        <v>#VALUE!</v>
      </c>
      <c r="AR1776" s="242" t="e">
        <f>_xll.qlIndexFixing($AT$1,AO1776,TRUE,_xll.ohTrigger(Trigger,Trigger1M))</f>
        <v>#VALUE!</v>
      </c>
      <c r="AS1776" s="242" t="e">
        <f>IFERROR(_xll.qlIndexFixing($AT$2,AO1776,TRUE,_xll.ohTrigger(Trigger,Trigger1M)),#N/A)</f>
        <v>#N/A</v>
      </c>
    </row>
    <row r="1777" spans="40:45" x14ac:dyDescent="0.2">
      <c r="AN1777" s="99" t="s">
        <v>83</v>
      </c>
      <c r="AO1777" s="98" t="e">
        <f>_xll.qlInterestRateIndexFixingDate($AT$1,AP1777,Trigger)</f>
        <v>#VALUE!</v>
      </c>
      <c r="AP1777" s="98">
        <f>_xll.qlCalendarAdvance(Calendar,AP1776,AN1777,"f",,Trigger)</f>
        <v>51854</v>
      </c>
      <c r="AQ1777" s="98" t="e">
        <f>_xll.qlInterestRateIndexMaturity($AT$1,AP1777,Trigger)</f>
        <v>#VALUE!</v>
      </c>
      <c r="AR1777" s="242" t="e">
        <f>_xll.qlIndexFixing($AT$1,AO1777,TRUE,_xll.ohTrigger(Trigger,Trigger1M))</f>
        <v>#VALUE!</v>
      </c>
      <c r="AS1777" s="242" t="e">
        <f>IFERROR(_xll.qlIndexFixing($AT$2,AO1777,TRUE,_xll.ohTrigger(Trigger,Trigger1M)),#N/A)</f>
        <v>#N/A</v>
      </c>
    </row>
    <row r="1778" spans="40:45" x14ac:dyDescent="0.2">
      <c r="AN1778" s="99" t="s">
        <v>83</v>
      </c>
      <c r="AO1778" s="98" t="e">
        <f>_xll.qlInterestRateIndexFixingDate($AT$1,AP1778,Trigger)</f>
        <v>#VALUE!</v>
      </c>
      <c r="AP1778" s="98">
        <f>_xll.qlCalendarAdvance(Calendar,AP1777,AN1778,"f",,Trigger)</f>
        <v>51862</v>
      </c>
      <c r="AQ1778" s="98" t="e">
        <f>_xll.qlInterestRateIndexMaturity($AT$1,AP1778,Trigger)</f>
        <v>#VALUE!</v>
      </c>
      <c r="AR1778" s="242" t="e">
        <f>_xll.qlIndexFixing($AT$1,AO1778,TRUE,_xll.ohTrigger(Trigger,Trigger1M))</f>
        <v>#VALUE!</v>
      </c>
      <c r="AS1778" s="242" t="e">
        <f>IFERROR(_xll.qlIndexFixing($AT$2,AO1778,TRUE,_xll.ohTrigger(Trigger,Trigger1M)),#N/A)</f>
        <v>#N/A</v>
      </c>
    </row>
    <row r="1779" spans="40:45" x14ac:dyDescent="0.2">
      <c r="AN1779" s="99" t="s">
        <v>83</v>
      </c>
      <c r="AO1779" s="98" t="e">
        <f>_xll.qlInterestRateIndexFixingDate($AT$1,AP1779,Trigger)</f>
        <v>#VALUE!</v>
      </c>
      <c r="AP1779" s="98">
        <f>_xll.qlCalendarAdvance(Calendar,AP1778,AN1779,"f",,Trigger)</f>
        <v>51869</v>
      </c>
      <c r="AQ1779" s="98" t="e">
        <f>_xll.qlInterestRateIndexMaturity($AT$1,AP1779,Trigger)</f>
        <v>#VALUE!</v>
      </c>
      <c r="AR1779" s="242" t="e">
        <f>_xll.qlIndexFixing($AT$1,AO1779,TRUE,_xll.ohTrigger(Trigger,Trigger1M))</f>
        <v>#VALUE!</v>
      </c>
      <c r="AS1779" s="242" t="e">
        <f>IFERROR(_xll.qlIndexFixing($AT$2,AO1779,TRUE,_xll.ohTrigger(Trigger,Trigger1M)),#N/A)</f>
        <v>#N/A</v>
      </c>
    </row>
    <row r="1780" spans="40:45" x14ac:dyDescent="0.2">
      <c r="AN1780" s="99" t="s">
        <v>83</v>
      </c>
      <c r="AO1780" s="98" t="e">
        <f>_xll.qlInterestRateIndexFixingDate($AT$1,AP1780,Trigger)</f>
        <v>#VALUE!</v>
      </c>
      <c r="AP1780" s="98">
        <f>_xll.qlCalendarAdvance(Calendar,AP1779,AN1780,"f",,Trigger)</f>
        <v>51876</v>
      </c>
      <c r="AQ1780" s="98" t="e">
        <f>_xll.qlInterestRateIndexMaturity($AT$1,AP1780,Trigger)</f>
        <v>#VALUE!</v>
      </c>
      <c r="AR1780" s="242" t="e">
        <f>_xll.qlIndexFixing($AT$1,AO1780,TRUE,_xll.ohTrigger(Trigger,Trigger1M))</f>
        <v>#VALUE!</v>
      </c>
      <c r="AS1780" s="242" t="e">
        <f>IFERROR(_xll.qlIndexFixing($AT$2,AO1780,TRUE,_xll.ohTrigger(Trigger,Trigger1M)),#N/A)</f>
        <v>#N/A</v>
      </c>
    </row>
    <row r="1781" spans="40:45" x14ac:dyDescent="0.2">
      <c r="AN1781" s="99" t="s">
        <v>83</v>
      </c>
      <c r="AO1781" s="98" t="e">
        <f>_xll.qlInterestRateIndexFixingDate($AT$1,AP1781,Trigger)</f>
        <v>#VALUE!</v>
      </c>
      <c r="AP1781" s="98">
        <f>_xll.qlCalendarAdvance(Calendar,AP1780,AN1781,"f",,Trigger)</f>
        <v>51883</v>
      </c>
      <c r="AQ1781" s="98" t="e">
        <f>_xll.qlInterestRateIndexMaturity($AT$1,AP1781,Trigger)</f>
        <v>#VALUE!</v>
      </c>
      <c r="AR1781" s="242" t="e">
        <f>_xll.qlIndexFixing($AT$1,AO1781,TRUE,_xll.ohTrigger(Trigger,Trigger1M))</f>
        <v>#VALUE!</v>
      </c>
      <c r="AS1781" s="242" t="e">
        <f>IFERROR(_xll.qlIndexFixing($AT$2,AO1781,TRUE,_xll.ohTrigger(Trigger,Trigger1M)),#N/A)</f>
        <v>#N/A</v>
      </c>
    </row>
    <row r="1782" spans="40:45" x14ac:dyDescent="0.2">
      <c r="AN1782" s="99" t="s">
        <v>83</v>
      </c>
      <c r="AO1782" s="98" t="e">
        <f>_xll.qlInterestRateIndexFixingDate($AT$1,AP1782,Trigger)</f>
        <v>#VALUE!</v>
      </c>
      <c r="AP1782" s="98">
        <f>_xll.qlCalendarAdvance(Calendar,AP1781,AN1782,"f",,Trigger)</f>
        <v>51890</v>
      </c>
      <c r="AQ1782" s="98" t="e">
        <f>_xll.qlInterestRateIndexMaturity($AT$1,AP1782,Trigger)</f>
        <v>#VALUE!</v>
      </c>
      <c r="AR1782" s="242" t="e">
        <f>_xll.qlIndexFixing($AT$1,AO1782,TRUE,_xll.ohTrigger(Trigger,Trigger1M))</f>
        <v>#VALUE!</v>
      </c>
      <c r="AS1782" s="242" t="e">
        <f>IFERROR(_xll.qlIndexFixing($AT$2,AO1782,TRUE,_xll.ohTrigger(Trigger,Trigger1M)),#N/A)</f>
        <v>#N/A</v>
      </c>
    </row>
    <row r="1783" spans="40:45" x14ac:dyDescent="0.2">
      <c r="AN1783" s="99" t="s">
        <v>83</v>
      </c>
      <c r="AO1783" s="98" t="e">
        <f>_xll.qlInterestRateIndexFixingDate($AT$1,AP1783,Trigger)</f>
        <v>#VALUE!</v>
      </c>
      <c r="AP1783" s="98">
        <f>_xll.qlCalendarAdvance(Calendar,AP1782,AN1783,"f",,Trigger)</f>
        <v>51897</v>
      </c>
      <c r="AQ1783" s="98" t="e">
        <f>_xll.qlInterestRateIndexMaturity($AT$1,AP1783,Trigger)</f>
        <v>#VALUE!</v>
      </c>
      <c r="AR1783" s="242" t="e">
        <f>_xll.qlIndexFixing($AT$1,AO1783,TRUE,_xll.ohTrigger(Trigger,Trigger1M))</f>
        <v>#VALUE!</v>
      </c>
      <c r="AS1783" s="242" t="e">
        <f>IFERROR(_xll.qlIndexFixing($AT$2,AO1783,TRUE,_xll.ohTrigger(Trigger,Trigger1M)),#N/A)</f>
        <v>#N/A</v>
      </c>
    </row>
    <row r="1784" spans="40:45" x14ac:dyDescent="0.2">
      <c r="AN1784" s="99" t="s">
        <v>83</v>
      </c>
      <c r="AO1784" s="98" t="e">
        <f>_xll.qlInterestRateIndexFixingDate($AT$1,AP1784,Trigger)</f>
        <v>#VALUE!</v>
      </c>
      <c r="AP1784" s="98">
        <f>_xll.qlCalendarAdvance(Calendar,AP1783,AN1784,"f",,Trigger)</f>
        <v>51904</v>
      </c>
      <c r="AQ1784" s="98" t="e">
        <f>_xll.qlInterestRateIndexMaturity($AT$1,AP1784,Trigger)</f>
        <v>#VALUE!</v>
      </c>
      <c r="AR1784" s="242" t="e">
        <f>_xll.qlIndexFixing($AT$1,AO1784,TRUE,_xll.ohTrigger(Trigger,Trigger1M))</f>
        <v>#VALUE!</v>
      </c>
      <c r="AS1784" s="242" t="e">
        <f>IFERROR(_xll.qlIndexFixing($AT$2,AO1784,TRUE,_xll.ohTrigger(Trigger,Trigger1M)),#N/A)</f>
        <v>#N/A</v>
      </c>
    </row>
    <row r="1785" spans="40:45" x14ac:dyDescent="0.2">
      <c r="AN1785" s="99" t="s">
        <v>83</v>
      </c>
      <c r="AO1785" s="98" t="e">
        <f>_xll.qlInterestRateIndexFixingDate($AT$1,AP1785,Trigger)</f>
        <v>#VALUE!</v>
      </c>
      <c r="AP1785" s="98">
        <f>_xll.qlCalendarAdvance(Calendar,AP1784,AN1785,"f",,Trigger)</f>
        <v>51911</v>
      </c>
      <c r="AQ1785" s="98" t="e">
        <f>_xll.qlInterestRateIndexMaturity($AT$1,AP1785,Trigger)</f>
        <v>#VALUE!</v>
      </c>
      <c r="AR1785" s="242" t="e">
        <f>_xll.qlIndexFixing($AT$1,AO1785,TRUE,_xll.ohTrigger(Trigger,Trigger1M))</f>
        <v>#VALUE!</v>
      </c>
      <c r="AS1785" s="242" t="e">
        <f>IFERROR(_xll.qlIndexFixing($AT$2,AO1785,TRUE,_xll.ohTrigger(Trigger,Trigger1M)),#N/A)</f>
        <v>#N/A</v>
      </c>
    </row>
    <row r="1786" spans="40:45" x14ac:dyDescent="0.2">
      <c r="AN1786" s="99" t="s">
        <v>83</v>
      </c>
      <c r="AO1786" s="98" t="e">
        <f>_xll.qlInterestRateIndexFixingDate($AT$1,AP1786,Trigger)</f>
        <v>#VALUE!</v>
      </c>
      <c r="AP1786" s="98">
        <f>_xll.qlCalendarAdvance(Calendar,AP1785,AN1786,"f",,Trigger)</f>
        <v>51918</v>
      </c>
      <c r="AQ1786" s="98" t="e">
        <f>_xll.qlInterestRateIndexMaturity($AT$1,AP1786,Trigger)</f>
        <v>#VALUE!</v>
      </c>
      <c r="AR1786" s="242" t="e">
        <f>_xll.qlIndexFixing($AT$1,AO1786,TRUE,_xll.ohTrigger(Trigger,Trigger1M))</f>
        <v>#VALUE!</v>
      </c>
      <c r="AS1786" s="242" t="e">
        <f>IFERROR(_xll.qlIndexFixing($AT$2,AO1786,TRUE,_xll.ohTrigger(Trigger,Trigger1M)),#N/A)</f>
        <v>#N/A</v>
      </c>
    </row>
    <row r="1787" spans="40:45" x14ac:dyDescent="0.2">
      <c r="AN1787" s="99" t="s">
        <v>83</v>
      </c>
      <c r="AO1787" s="98" t="e">
        <f>_xll.qlInterestRateIndexFixingDate($AT$1,AP1787,Trigger)</f>
        <v>#VALUE!</v>
      </c>
      <c r="AP1787" s="98">
        <f>_xll.qlCalendarAdvance(Calendar,AP1786,AN1787,"f",,Trigger)</f>
        <v>51925</v>
      </c>
      <c r="AQ1787" s="98" t="e">
        <f>_xll.qlInterestRateIndexMaturity($AT$1,AP1787,Trigger)</f>
        <v>#VALUE!</v>
      </c>
      <c r="AR1787" s="242" t="e">
        <f>_xll.qlIndexFixing($AT$1,AO1787,TRUE,_xll.ohTrigger(Trigger,Trigger1M))</f>
        <v>#VALUE!</v>
      </c>
      <c r="AS1787" s="242" t="e">
        <f>IFERROR(_xll.qlIndexFixing($AT$2,AO1787,TRUE,_xll.ohTrigger(Trigger,Trigger1M)),#N/A)</f>
        <v>#N/A</v>
      </c>
    </row>
    <row r="1788" spans="40:45" x14ac:dyDescent="0.2">
      <c r="AN1788" s="99" t="s">
        <v>83</v>
      </c>
      <c r="AO1788" s="98" t="e">
        <f>_xll.qlInterestRateIndexFixingDate($AT$1,AP1788,Trigger)</f>
        <v>#VALUE!</v>
      </c>
      <c r="AP1788" s="98">
        <f>_xll.qlCalendarAdvance(Calendar,AP1787,AN1788,"f",,Trigger)</f>
        <v>51932</v>
      </c>
      <c r="AQ1788" s="98" t="e">
        <f>_xll.qlInterestRateIndexMaturity($AT$1,AP1788,Trigger)</f>
        <v>#VALUE!</v>
      </c>
      <c r="AR1788" s="242" t="e">
        <f>_xll.qlIndexFixing($AT$1,AO1788,TRUE,_xll.ohTrigger(Trigger,Trigger1M))</f>
        <v>#VALUE!</v>
      </c>
      <c r="AS1788" s="242" t="e">
        <f>IFERROR(_xll.qlIndexFixing($AT$2,AO1788,TRUE,_xll.ohTrigger(Trigger,Trigger1M)),#N/A)</f>
        <v>#N/A</v>
      </c>
    </row>
    <row r="1789" spans="40:45" x14ac:dyDescent="0.2">
      <c r="AN1789" s="99" t="s">
        <v>83</v>
      </c>
      <c r="AO1789" s="98" t="e">
        <f>_xll.qlInterestRateIndexFixingDate($AT$1,AP1789,Trigger)</f>
        <v>#VALUE!</v>
      </c>
      <c r="AP1789" s="98">
        <f>_xll.qlCalendarAdvance(Calendar,AP1788,AN1789,"f",,Trigger)</f>
        <v>51939</v>
      </c>
      <c r="AQ1789" s="98" t="e">
        <f>_xll.qlInterestRateIndexMaturity($AT$1,AP1789,Trigger)</f>
        <v>#VALUE!</v>
      </c>
      <c r="AR1789" s="242" t="e">
        <f>_xll.qlIndexFixing($AT$1,AO1789,TRUE,_xll.ohTrigger(Trigger,Trigger1M))</f>
        <v>#VALUE!</v>
      </c>
      <c r="AS1789" s="242" t="e">
        <f>IFERROR(_xll.qlIndexFixing($AT$2,AO1789,TRUE,_xll.ohTrigger(Trigger,Trigger1M)),#N/A)</f>
        <v>#N/A</v>
      </c>
    </row>
    <row r="1790" spans="40:45" x14ac:dyDescent="0.2">
      <c r="AN1790" s="99" t="s">
        <v>83</v>
      </c>
      <c r="AO1790" s="98" t="e">
        <f>_xll.qlInterestRateIndexFixingDate($AT$1,AP1790,Trigger)</f>
        <v>#VALUE!</v>
      </c>
      <c r="AP1790" s="98">
        <f>_xll.qlCalendarAdvance(Calendar,AP1789,AN1790,"f",,Trigger)</f>
        <v>51946</v>
      </c>
      <c r="AQ1790" s="98" t="e">
        <f>_xll.qlInterestRateIndexMaturity($AT$1,AP1790,Trigger)</f>
        <v>#VALUE!</v>
      </c>
      <c r="AR1790" s="242" t="e">
        <f>_xll.qlIndexFixing($AT$1,AO1790,TRUE,_xll.ohTrigger(Trigger,Trigger1M))</f>
        <v>#VALUE!</v>
      </c>
      <c r="AS1790" s="242" t="e">
        <f>IFERROR(_xll.qlIndexFixing($AT$2,AO1790,TRUE,_xll.ohTrigger(Trigger,Trigger1M)),#N/A)</f>
        <v>#N/A</v>
      </c>
    </row>
    <row r="1791" spans="40:45" x14ac:dyDescent="0.2">
      <c r="AN1791" s="99" t="s">
        <v>83</v>
      </c>
      <c r="AO1791" s="98" t="e">
        <f>_xll.qlInterestRateIndexFixingDate($AT$1,AP1791,Trigger)</f>
        <v>#VALUE!</v>
      </c>
      <c r="AP1791" s="98">
        <f>_xll.qlCalendarAdvance(Calendar,AP1790,AN1791,"f",,Trigger)</f>
        <v>51953</v>
      </c>
      <c r="AQ1791" s="98" t="e">
        <f>_xll.qlInterestRateIndexMaturity($AT$1,AP1791,Trigger)</f>
        <v>#VALUE!</v>
      </c>
      <c r="AR1791" s="242" t="e">
        <f>_xll.qlIndexFixing($AT$1,AO1791,TRUE,_xll.ohTrigger(Trigger,Trigger1M))</f>
        <v>#VALUE!</v>
      </c>
      <c r="AS1791" s="242" t="e">
        <f>IFERROR(_xll.qlIndexFixing($AT$2,AO1791,TRUE,_xll.ohTrigger(Trigger,Trigger1M)),#N/A)</f>
        <v>#N/A</v>
      </c>
    </row>
    <row r="1792" spans="40:45" x14ac:dyDescent="0.2">
      <c r="AN1792" s="99" t="s">
        <v>83</v>
      </c>
      <c r="AO1792" s="98" t="e">
        <f>_xll.qlInterestRateIndexFixingDate($AT$1,AP1792,Trigger)</f>
        <v>#VALUE!</v>
      </c>
      <c r="AP1792" s="98">
        <f>_xll.qlCalendarAdvance(Calendar,AP1791,AN1792,"f",,Trigger)</f>
        <v>51964</v>
      </c>
      <c r="AQ1792" s="98" t="e">
        <f>_xll.qlInterestRateIndexMaturity($AT$1,AP1792,Trigger)</f>
        <v>#VALUE!</v>
      </c>
      <c r="AR1792" s="242" t="e">
        <f>_xll.qlIndexFixing($AT$1,AO1792,TRUE,_xll.ohTrigger(Trigger,Trigger1M))</f>
        <v>#VALUE!</v>
      </c>
      <c r="AS1792" s="242" t="e">
        <f>IFERROR(_xll.qlIndexFixing($AT$2,AO1792,TRUE,_xll.ohTrigger(Trigger,Trigger1M)),#N/A)</f>
        <v>#N/A</v>
      </c>
    </row>
    <row r="1793" spans="40:45" x14ac:dyDescent="0.2">
      <c r="AN1793" s="99" t="s">
        <v>83</v>
      </c>
      <c r="AO1793" s="98" t="e">
        <f>_xll.qlInterestRateIndexFixingDate($AT$1,AP1793,Trigger)</f>
        <v>#VALUE!</v>
      </c>
      <c r="AP1793" s="98">
        <f>_xll.qlCalendarAdvance(Calendar,AP1792,AN1793,"f",,Trigger)</f>
        <v>51971</v>
      </c>
      <c r="AQ1793" s="98" t="e">
        <f>_xll.qlInterestRateIndexMaturity($AT$1,AP1793,Trigger)</f>
        <v>#VALUE!</v>
      </c>
      <c r="AR1793" s="242" t="e">
        <f>_xll.qlIndexFixing($AT$1,AO1793,TRUE,_xll.ohTrigger(Trigger,Trigger1M))</f>
        <v>#VALUE!</v>
      </c>
      <c r="AS1793" s="242" t="e">
        <f>IFERROR(_xll.qlIndexFixing($AT$2,AO1793,TRUE,_xll.ohTrigger(Trigger,Trigger1M)),#N/A)</f>
        <v>#N/A</v>
      </c>
    </row>
    <row r="1794" spans="40:45" x14ac:dyDescent="0.2">
      <c r="AN1794" s="99" t="s">
        <v>83</v>
      </c>
      <c r="AO1794" s="98" t="e">
        <f>_xll.qlInterestRateIndexFixingDate($AT$1,AP1794,Trigger)</f>
        <v>#VALUE!</v>
      </c>
      <c r="AP1794" s="98">
        <f>_xll.qlCalendarAdvance(Calendar,AP1793,AN1794,"f",,Trigger)</f>
        <v>51978</v>
      </c>
      <c r="AQ1794" s="98" t="e">
        <f>_xll.qlInterestRateIndexMaturity($AT$1,AP1794,Trigger)</f>
        <v>#VALUE!</v>
      </c>
      <c r="AR1794" s="242" t="e">
        <f>_xll.qlIndexFixing($AT$1,AO1794,TRUE,_xll.ohTrigger(Trigger,Trigger1M))</f>
        <v>#VALUE!</v>
      </c>
      <c r="AS1794" s="242" t="e">
        <f>IFERROR(_xll.qlIndexFixing($AT$2,AO1794,TRUE,_xll.ohTrigger(Trigger,Trigger1M)),#N/A)</f>
        <v>#N/A</v>
      </c>
    </row>
    <row r="1795" spans="40:45" x14ac:dyDescent="0.2">
      <c r="AN1795" s="99" t="s">
        <v>83</v>
      </c>
      <c r="AO1795" s="98" t="e">
        <f>_xll.qlInterestRateIndexFixingDate($AT$1,AP1795,Trigger)</f>
        <v>#VALUE!</v>
      </c>
      <c r="AP1795" s="98">
        <f>_xll.qlCalendarAdvance(Calendar,AP1794,AN1795,"f",,Trigger)</f>
        <v>51985</v>
      </c>
      <c r="AQ1795" s="98" t="e">
        <f>_xll.qlInterestRateIndexMaturity($AT$1,AP1795,Trigger)</f>
        <v>#VALUE!</v>
      </c>
      <c r="AR1795" s="242" t="e">
        <f>_xll.qlIndexFixing($AT$1,AO1795,TRUE,_xll.ohTrigger(Trigger,Trigger1M))</f>
        <v>#VALUE!</v>
      </c>
      <c r="AS1795" s="242" t="e">
        <f>IFERROR(_xll.qlIndexFixing($AT$2,AO1795,TRUE,_xll.ohTrigger(Trigger,Trigger1M)),#N/A)</f>
        <v>#N/A</v>
      </c>
    </row>
    <row r="1796" spans="40:45" x14ac:dyDescent="0.2">
      <c r="AN1796" s="99" t="s">
        <v>83</v>
      </c>
      <c r="AO1796" s="98" t="e">
        <f>_xll.qlInterestRateIndexFixingDate($AT$1,AP1796,Trigger)</f>
        <v>#VALUE!</v>
      </c>
      <c r="AP1796" s="98">
        <f>_xll.qlCalendarAdvance(Calendar,AP1795,AN1796,"f",,Trigger)</f>
        <v>51992</v>
      </c>
      <c r="AQ1796" s="98" t="e">
        <f>_xll.qlInterestRateIndexMaturity($AT$1,AP1796,Trigger)</f>
        <v>#VALUE!</v>
      </c>
      <c r="AR1796" s="242" t="e">
        <f>_xll.qlIndexFixing($AT$1,AO1796,TRUE,_xll.ohTrigger(Trigger,Trigger1M))</f>
        <v>#VALUE!</v>
      </c>
      <c r="AS1796" s="242" t="e">
        <f>IFERROR(_xll.qlIndexFixing($AT$2,AO1796,TRUE,_xll.ohTrigger(Trigger,Trigger1M)),#N/A)</f>
        <v>#N/A</v>
      </c>
    </row>
    <row r="1797" spans="40:45" x14ac:dyDescent="0.2">
      <c r="AN1797" s="99" t="s">
        <v>83</v>
      </c>
      <c r="AO1797" s="98" t="e">
        <f>_xll.qlInterestRateIndexFixingDate($AT$1,AP1797,Trigger)</f>
        <v>#VALUE!</v>
      </c>
      <c r="AP1797" s="98">
        <f>_xll.qlCalendarAdvance(Calendar,AP1796,AN1797,"f",,Trigger)</f>
        <v>51999</v>
      </c>
      <c r="AQ1797" s="98" t="e">
        <f>_xll.qlInterestRateIndexMaturity($AT$1,AP1797,Trigger)</f>
        <v>#VALUE!</v>
      </c>
      <c r="AR1797" s="242" t="e">
        <f>_xll.qlIndexFixing($AT$1,AO1797,TRUE,_xll.ohTrigger(Trigger,Trigger1M))</f>
        <v>#VALUE!</v>
      </c>
      <c r="AS1797" s="242" t="e">
        <f>IFERROR(_xll.qlIndexFixing($AT$2,AO1797,TRUE,_xll.ohTrigger(Trigger,Trigger1M)),#N/A)</f>
        <v>#N/A</v>
      </c>
    </row>
    <row r="1798" spans="40:45" x14ac:dyDescent="0.2">
      <c r="AN1798" s="99" t="s">
        <v>83</v>
      </c>
      <c r="AO1798" s="98" t="e">
        <f>_xll.qlInterestRateIndexFixingDate($AT$1,AP1798,Trigger)</f>
        <v>#VALUE!</v>
      </c>
      <c r="AP1798" s="98">
        <f>_xll.qlCalendarAdvance(Calendar,AP1797,AN1798,"f",,Trigger)</f>
        <v>52006</v>
      </c>
      <c r="AQ1798" s="98" t="e">
        <f>_xll.qlInterestRateIndexMaturity($AT$1,AP1798,Trigger)</f>
        <v>#VALUE!</v>
      </c>
      <c r="AR1798" s="242" t="e">
        <f>_xll.qlIndexFixing($AT$1,AO1798,TRUE,_xll.ohTrigger(Trigger,Trigger1M))</f>
        <v>#VALUE!</v>
      </c>
      <c r="AS1798" s="242" t="e">
        <f>IFERROR(_xll.qlIndexFixing($AT$2,AO1798,TRUE,_xll.ohTrigger(Trigger,Trigger1M)),#N/A)</f>
        <v>#N/A</v>
      </c>
    </row>
    <row r="1799" spans="40:45" x14ac:dyDescent="0.2">
      <c r="AN1799" s="99" t="s">
        <v>83</v>
      </c>
      <c r="AO1799" s="98" t="e">
        <f>_xll.qlInterestRateIndexFixingDate($AT$1,AP1799,Trigger)</f>
        <v>#VALUE!</v>
      </c>
      <c r="AP1799" s="98">
        <f>_xll.qlCalendarAdvance(Calendar,AP1798,AN1799,"f",,Trigger)</f>
        <v>52013</v>
      </c>
      <c r="AQ1799" s="98" t="e">
        <f>_xll.qlInterestRateIndexMaturity($AT$1,AP1799,Trigger)</f>
        <v>#VALUE!</v>
      </c>
      <c r="AR1799" s="242" t="e">
        <f>_xll.qlIndexFixing($AT$1,AO1799,TRUE,_xll.ohTrigger(Trigger,Trigger1M))</f>
        <v>#VALUE!</v>
      </c>
      <c r="AS1799" s="242" t="e">
        <f>IFERROR(_xll.qlIndexFixing($AT$2,AO1799,TRUE,_xll.ohTrigger(Trigger,Trigger1M)),#N/A)</f>
        <v>#N/A</v>
      </c>
    </row>
    <row r="1800" spans="40:45" x14ac:dyDescent="0.2">
      <c r="AN1800" s="99" t="s">
        <v>83</v>
      </c>
      <c r="AO1800" s="98" t="e">
        <f>_xll.qlInterestRateIndexFixingDate($AT$1,AP1800,Trigger)</f>
        <v>#VALUE!</v>
      </c>
      <c r="AP1800" s="98">
        <f>_xll.qlCalendarAdvance(Calendar,AP1799,AN1800,"f",,Trigger)</f>
        <v>52020</v>
      </c>
      <c r="AQ1800" s="98" t="e">
        <f>_xll.qlInterestRateIndexMaturity($AT$1,AP1800,Trigger)</f>
        <v>#VALUE!</v>
      </c>
      <c r="AR1800" s="242" t="e">
        <f>_xll.qlIndexFixing($AT$1,AO1800,TRUE,_xll.ohTrigger(Trigger,Trigger1M))</f>
        <v>#VALUE!</v>
      </c>
      <c r="AS1800" s="242" t="e">
        <f>IFERROR(_xll.qlIndexFixing($AT$2,AO1800,TRUE,_xll.ohTrigger(Trigger,Trigger1M)),#N/A)</f>
        <v>#N/A</v>
      </c>
    </row>
    <row r="1801" spans="40:45" x14ac:dyDescent="0.2">
      <c r="AN1801" s="99" t="s">
        <v>83</v>
      </c>
      <c r="AO1801" s="98" t="e">
        <f>_xll.qlInterestRateIndexFixingDate($AT$1,AP1801,Trigger)</f>
        <v>#VALUE!</v>
      </c>
      <c r="AP1801" s="98">
        <f>_xll.qlCalendarAdvance(Calendar,AP1800,AN1801,"f",,Trigger)</f>
        <v>52027</v>
      </c>
      <c r="AQ1801" s="98" t="e">
        <f>_xll.qlInterestRateIndexMaturity($AT$1,AP1801,Trigger)</f>
        <v>#VALUE!</v>
      </c>
      <c r="AR1801" s="242" t="e">
        <f>_xll.qlIndexFixing($AT$1,AO1801,TRUE,_xll.ohTrigger(Trigger,Trigger1M))</f>
        <v>#VALUE!</v>
      </c>
      <c r="AS1801" s="242" t="e">
        <f>IFERROR(_xll.qlIndexFixing($AT$2,AO1801,TRUE,_xll.ohTrigger(Trigger,Trigger1M)),#N/A)</f>
        <v>#N/A</v>
      </c>
    </row>
    <row r="1802" spans="40:45" x14ac:dyDescent="0.2">
      <c r="AN1802" s="99" t="s">
        <v>83</v>
      </c>
      <c r="AO1802" s="98" t="e">
        <f>_xll.qlInterestRateIndexFixingDate($AT$1,AP1802,Trigger)</f>
        <v>#VALUE!</v>
      </c>
      <c r="AP1802" s="98">
        <f>_xll.qlCalendarAdvance(Calendar,AP1801,AN1802,"f",,Trigger)</f>
        <v>52034</v>
      </c>
      <c r="AQ1802" s="98" t="e">
        <f>_xll.qlInterestRateIndexMaturity($AT$1,AP1802,Trigger)</f>
        <v>#VALUE!</v>
      </c>
      <c r="AR1802" s="242" t="e">
        <f>_xll.qlIndexFixing($AT$1,AO1802,TRUE,_xll.ohTrigger(Trigger,Trigger1M))</f>
        <v>#VALUE!</v>
      </c>
      <c r="AS1802" s="242" t="e">
        <f>IFERROR(_xll.qlIndexFixing($AT$2,AO1802,TRUE,_xll.ohTrigger(Trigger,Trigger1M)),#N/A)</f>
        <v>#N/A</v>
      </c>
    </row>
    <row r="1803" spans="40:45" x14ac:dyDescent="0.2">
      <c r="AN1803" s="99" t="s">
        <v>83</v>
      </c>
      <c r="AO1803" s="98" t="e">
        <f>_xll.qlInterestRateIndexFixingDate($AT$1,AP1803,Trigger)</f>
        <v>#VALUE!</v>
      </c>
      <c r="AP1803" s="98">
        <f>_xll.qlCalendarAdvance(Calendar,AP1802,AN1803,"f",,Trigger)</f>
        <v>52041</v>
      </c>
      <c r="AQ1803" s="98" t="e">
        <f>_xll.qlInterestRateIndexMaturity($AT$1,AP1803,Trigger)</f>
        <v>#VALUE!</v>
      </c>
      <c r="AR1803" s="242" t="e">
        <f>_xll.qlIndexFixing($AT$1,AO1803,TRUE,_xll.ohTrigger(Trigger,Trigger1M))</f>
        <v>#VALUE!</v>
      </c>
      <c r="AS1803" s="242" t="e">
        <f>IFERROR(_xll.qlIndexFixing($AT$2,AO1803,TRUE,_xll.ohTrigger(Trigger,Trigger1M)),#N/A)</f>
        <v>#N/A</v>
      </c>
    </row>
    <row r="1804" spans="40:45" x14ac:dyDescent="0.2">
      <c r="AN1804" s="99" t="s">
        <v>83</v>
      </c>
      <c r="AO1804" s="98" t="e">
        <f>_xll.qlInterestRateIndexFixingDate($AT$1,AP1804,Trigger)</f>
        <v>#VALUE!</v>
      </c>
      <c r="AP1804" s="98">
        <f>_xll.qlCalendarAdvance(Calendar,AP1803,AN1804,"f",,Trigger)</f>
        <v>52048</v>
      </c>
      <c r="AQ1804" s="98" t="e">
        <f>_xll.qlInterestRateIndexMaturity($AT$1,AP1804,Trigger)</f>
        <v>#VALUE!</v>
      </c>
      <c r="AR1804" s="242" t="e">
        <f>_xll.qlIndexFixing($AT$1,AO1804,TRUE,_xll.ohTrigger(Trigger,Trigger1M))</f>
        <v>#VALUE!</v>
      </c>
      <c r="AS1804" s="242" t="e">
        <f>IFERROR(_xll.qlIndexFixing($AT$2,AO1804,TRUE,_xll.ohTrigger(Trigger,Trigger1M)),#N/A)</f>
        <v>#N/A</v>
      </c>
    </row>
    <row r="1805" spans="40:45" x14ac:dyDescent="0.2">
      <c r="AN1805" s="99" t="s">
        <v>83</v>
      </c>
      <c r="AO1805" s="98" t="e">
        <f>_xll.qlInterestRateIndexFixingDate($AT$1,AP1805,Trigger)</f>
        <v>#VALUE!</v>
      </c>
      <c r="AP1805" s="98">
        <f>_xll.qlCalendarAdvance(Calendar,AP1804,AN1805,"f",,Trigger)</f>
        <v>52055</v>
      </c>
      <c r="AQ1805" s="98" t="e">
        <f>_xll.qlInterestRateIndexMaturity($AT$1,AP1805,Trigger)</f>
        <v>#VALUE!</v>
      </c>
      <c r="AR1805" s="242" t="e">
        <f>_xll.qlIndexFixing($AT$1,AO1805,TRUE,_xll.ohTrigger(Trigger,Trigger1M))</f>
        <v>#VALUE!</v>
      </c>
      <c r="AS1805" s="242" t="e">
        <f>IFERROR(_xll.qlIndexFixing($AT$2,AO1805,TRUE,_xll.ohTrigger(Trigger,Trigger1M)),#N/A)</f>
        <v>#N/A</v>
      </c>
    </row>
    <row r="1806" spans="40:45" x14ac:dyDescent="0.2">
      <c r="AN1806" s="99" t="s">
        <v>83</v>
      </c>
      <c r="AO1806" s="98" t="e">
        <f>_xll.qlInterestRateIndexFixingDate($AT$1,AP1806,Trigger)</f>
        <v>#VALUE!</v>
      </c>
      <c r="AP1806" s="98">
        <f>_xll.qlCalendarAdvance(Calendar,AP1805,AN1806,"f",,Trigger)</f>
        <v>52062</v>
      </c>
      <c r="AQ1806" s="98" t="e">
        <f>_xll.qlInterestRateIndexMaturity($AT$1,AP1806,Trigger)</f>
        <v>#VALUE!</v>
      </c>
      <c r="AR1806" s="242" t="e">
        <f>_xll.qlIndexFixing($AT$1,AO1806,TRUE,_xll.ohTrigger(Trigger,Trigger1M))</f>
        <v>#VALUE!</v>
      </c>
      <c r="AS1806" s="242" t="e">
        <f>IFERROR(_xll.qlIndexFixing($AT$2,AO1806,TRUE,_xll.ohTrigger(Trigger,Trigger1M)),#N/A)</f>
        <v>#N/A</v>
      </c>
    </row>
    <row r="1807" spans="40:45" x14ac:dyDescent="0.2">
      <c r="AN1807" s="99" t="s">
        <v>83</v>
      </c>
      <c r="AO1807" s="98" t="e">
        <f>_xll.qlInterestRateIndexFixingDate($AT$1,AP1807,Trigger)</f>
        <v>#VALUE!</v>
      </c>
      <c r="AP1807" s="98">
        <f>_xll.qlCalendarAdvance(Calendar,AP1806,AN1807,"f",,Trigger)</f>
        <v>52069</v>
      </c>
      <c r="AQ1807" s="98" t="e">
        <f>_xll.qlInterestRateIndexMaturity($AT$1,AP1807,Trigger)</f>
        <v>#VALUE!</v>
      </c>
      <c r="AR1807" s="242" t="e">
        <f>_xll.qlIndexFixing($AT$1,AO1807,TRUE,_xll.ohTrigger(Trigger,Trigger1M))</f>
        <v>#VALUE!</v>
      </c>
      <c r="AS1807" s="242" t="e">
        <f>IFERROR(_xll.qlIndexFixing($AT$2,AO1807,TRUE,_xll.ohTrigger(Trigger,Trigger1M)),#N/A)</f>
        <v>#N/A</v>
      </c>
    </row>
    <row r="1808" spans="40:45" x14ac:dyDescent="0.2">
      <c r="AN1808" s="99" t="s">
        <v>83</v>
      </c>
      <c r="AO1808" s="98" t="e">
        <f>_xll.qlInterestRateIndexFixingDate($AT$1,AP1808,Trigger)</f>
        <v>#VALUE!</v>
      </c>
      <c r="AP1808" s="98">
        <f>_xll.qlCalendarAdvance(Calendar,AP1807,AN1808,"f",,Trigger)</f>
        <v>52076</v>
      </c>
      <c r="AQ1808" s="98" t="e">
        <f>_xll.qlInterestRateIndexMaturity($AT$1,AP1808,Trigger)</f>
        <v>#VALUE!</v>
      </c>
      <c r="AR1808" s="242" t="e">
        <f>_xll.qlIndexFixing($AT$1,AO1808,TRUE,_xll.ohTrigger(Trigger,Trigger1M))</f>
        <v>#VALUE!</v>
      </c>
      <c r="AS1808" s="242" t="e">
        <f>IFERROR(_xll.qlIndexFixing($AT$2,AO1808,TRUE,_xll.ohTrigger(Trigger,Trigger1M)),#N/A)</f>
        <v>#N/A</v>
      </c>
    </row>
    <row r="1809" spans="40:45" x14ac:dyDescent="0.2">
      <c r="AN1809" s="99" t="s">
        <v>83</v>
      </c>
      <c r="AO1809" s="98" t="e">
        <f>_xll.qlInterestRateIndexFixingDate($AT$1,AP1809,Trigger)</f>
        <v>#VALUE!</v>
      </c>
      <c r="AP1809" s="98">
        <f>_xll.qlCalendarAdvance(Calendar,AP1808,AN1809,"f",,Trigger)</f>
        <v>52083</v>
      </c>
      <c r="AQ1809" s="98" t="e">
        <f>_xll.qlInterestRateIndexMaturity($AT$1,AP1809,Trigger)</f>
        <v>#VALUE!</v>
      </c>
      <c r="AR1809" s="242" t="e">
        <f>_xll.qlIndexFixing($AT$1,AO1809,TRUE,_xll.ohTrigger(Trigger,Trigger1M))</f>
        <v>#VALUE!</v>
      </c>
      <c r="AS1809" s="242" t="e">
        <f>IFERROR(_xll.qlIndexFixing($AT$2,AO1809,TRUE,_xll.ohTrigger(Trigger,Trigger1M)),#N/A)</f>
        <v>#N/A</v>
      </c>
    </row>
    <row r="1810" spans="40:45" x14ac:dyDescent="0.2">
      <c r="AN1810" s="99" t="s">
        <v>83</v>
      </c>
      <c r="AO1810" s="98" t="e">
        <f>_xll.qlInterestRateIndexFixingDate($AT$1,AP1810,Trigger)</f>
        <v>#VALUE!</v>
      </c>
      <c r="AP1810" s="98">
        <f>_xll.qlCalendarAdvance(Calendar,AP1809,AN1810,"f",,Trigger)</f>
        <v>52090</v>
      </c>
      <c r="AQ1810" s="98" t="e">
        <f>_xll.qlInterestRateIndexMaturity($AT$1,AP1810,Trigger)</f>
        <v>#VALUE!</v>
      </c>
      <c r="AR1810" s="242" t="e">
        <f>_xll.qlIndexFixing($AT$1,AO1810,TRUE,_xll.ohTrigger(Trigger,Trigger1M))</f>
        <v>#VALUE!</v>
      </c>
      <c r="AS1810" s="242" t="e">
        <f>IFERROR(_xll.qlIndexFixing($AT$2,AO1810,TRUE,_xll.ohTrigger(Trigger,Trigger1M)),#N/A)</f>
        <v>#N/A</v>
      </c>
    </row>
    <row r="1811" spans="40:45" x14ac:dyDescent="0.2">
      <c r="AN1811" s="99" t="s">
        <v>83</v>
      </c>
      <c r="AO1811" s="98" t="e">
        <f>_xll.qlInterestRateIndexFixingDate($AT$1,AP1811,Trigger)</f>
        <v>#VALUE!</v>
      </c>
      <c r="AP1811" s="98">
        <f>_xll.qlCalendarAdvance(Calendar,AP1810,AN1811,"f",,Trigger)</f>
        <v>52097</v>
      </c>
      <c r="AQ1811" s="98" t="e">
        <f>_xll.qlInterestRateIndexMaturity($AT$1,AP1811,Trigger)</f>
        <v>#VALUE!</v>
      </c>
      <c r="AR1811" s="242" t="e">
        <f>_xll.qlIndexFixing($AT$1,AO1811,TRUE,_xll.ohTrigger(Trigger,Trigger1M))</f>
        <v>#VALUE!</v>
      </c>
      <c r="AS1811" s="242" t="e">
        <f>IFERROR(_xll.qlIndexFixing($AT$2,AO1811,TRUE,_xll.ohTrigger(Trigger,Trigger1M)),#N/A)</f>
        <v>#N/A</v>
      </c>
    </row>
    <row r="1812" spans="40:45" x14ac:dyDescent="0.2">
      <c r="AN1812" s="99" t="s">
        <v>83</v>
      </c>
      <c r="AO1812" s="98" t="e">
        <f>_xll.qlInterestRateIndexFixingDate($AT$1,AP1812,Trigger)</f>
        <v>#VALUE!</v>
      </c>
      <c r="AP1812" s="98">
        <f>_xll.qlCalendarAdvance(Calendar,AP1811,AN1812,"f",,Trigger)</f>
        <v>52104</v>
      </c>
      <c r="AQ1812" s="98" t="e">
        <f>_xll.qlInterestRateIndexMaturity($AT$1,AP1812,Trigger)</f>
        <v>#VALUE!</v>
      </c>
      <c r="AR1812" s="242" t="e">
        <f>_xll.qlIndexFixing($AT$1,AO1812,TRUE,_xll.ohTrigger(Trigger,Trigger1M))</f>
        <v>#VALUE!</v>
      </c>
      <c r="AS1812" s="242" t="e">
        <f>IFERROR(_xll.qlIndexFixing($AT$2,AO1812,TRUE,_xll.ohTrigger(Trigger,Trigger1M)),#N/A)</f>
        <v>#N/A</v>
      </c>
    </row>
    <row r="1813" spans="40:45" x14ac:dyDescent="0.2">
      <c r="AN1813" s="99" t="s">
        <v>83</v>
      </c>
      <c r="AO1813" s="98" t="e">
        <f>_xll.qlInterestRateIndexFixingDate($AT$1,AP1813,Trigger)</f>
        <v>#VALUE!</v>
      </c>
      <c r="AP1813" s="98">
        <f>_xll.qlCalendarAdvance(Calendar,AP1812,AN1813,"f",,Trigger)</f>
        <v>52111</v>
      </c>
      <c r="AQ1813" s="98" t="e">
        <f>_xll.qlInterestRateIndexMaturity($AT$1,AP1813,Trigger)</f>
        <v>#VALUE!</v>
      </c>
      <c r="AR1813" s="242" t="e">
        <f>_xll.qlIndexFixing($AT$1,AO1813,TRUE,_xll.ohTrigger(Trigger,Trigger1M))</f>
        <v>#VALUE!</v>
      </c>
      <c r="AS1813" s="242" t="e">
        <f>IFERROR(_xll.qlIndexFixing($AT$2,AO1813,TRUE,_xll.ohTrigger(Trigger,Trigger1M)),#N/A)</f>
        <v>#N/A</v>
      </c>
    </row>
    <row r="1814" spans="40:45" x14ac:dyDescent="0.2">
      <c r="AN1814" s="99" t="s">
        <v>83</v>
      </c>
      <c r="AO1814" s="98" t="e">
        <f>_xll.qlInterestRateIndexFixingDate($AT$1,AP1814,Trigger)</f>
        <v>#VALUE!</v>
      </c>
      <c r="AP1814" s="98">
        <f>_xll.qlCalendarAdvance(Calendar,AP1813,AN1814,"f",,Trigger)</f>
        <v>52118</v>
      </c>
      <c r="AQ1814" s="98" t="e">
        <f>_xll.qlInterestRateIndexMaturity($AT$1,AP1814,Trigger)</f>
        <v>#VALUE!</v>
      </c>
      <c r="AR1814" s="242" t="e">
        <f>_xll.qlIndexFixing($AT$1,AO1814,TRUE,_xll.ohTrigger(Trigger,Trigger1M))</f>
        <v>#VALUE!</v>
      </c>
      <c r="AS1814" s="242" t="e">
        <f>IFERROR(_xll.qlIndexFixing($AT$2,AO1814,TRUE,_xll.ohTrigger(Trigger,Trigger1M)),#N/A)</f>
        <v>#N/A</v>
      </c>
    </row>
    <row r="1815" spans="40:45" x14ac:dyDescent="0.2">
      <c r="AN1815" s="99" t="s">
        <v>83</v>
      </c>
      <c r="AO1815" s="98" t="e">
        <f>_xll.qlInterestRateIndexFixingDate($AT$1,AP1815,Trigger)</f>
        <v>#VALUE!</v>
      </c>
      <c r="AP1815" s="98">
        <f>_xll.qlCalendarAdvance(Calendar,AP1814,AN1815,"f",,Trigger)</f>
        <v>52125</v>
      </c>
      <c r="AQ1815" s="98" t="e">
        <f>_xll.qlInterestRateIndexMaturity($AT$1,AP1815,Trigger)</f>
        <v>#VALUE!</v>
      </c>
      <c r="AR1815" s="242" t="e">
        <f>_xll.qlIndexFixing($AT$1,AO1815,TRUE,_xll.ohTrigger(Trigger,Trigger1M))</f>
        <v>#VALUE!</v>
      </c>
      <c r="AS1815" s="242" t="e">
        <f>IFERROR(_xll.qlIndexFixing($AT$2,AO1815,TRUE,_xll.ohTrigger(Trigger,Trigger1M)),#N/A)</f>
        <v>#N/A</v>
      </c>
    </row>
    <row r="1816" spans="40:45" x14ac:dyDescent="0.2">
      <c r="AN1816" s="99" t="s">
        <v>83</v>
      </c>
      <c r="AO1816" s="98" t="e">
        <f>_xll.qlInterestRateIndexFixingDate($AT$1,AP1816,Trigger)</f>
        <v>#VALUE!</v>
      </c>
      <c r="AP1816" s="98">
        <f>_xll.qlCalendarAdvance(Calendar,AP1815,AN1816,"f",,Trigger)</f>
        <v>52132</v>
      </c>
      <c r="AQ1816" s="98" t="e">
        <f>_xll.qlInterestRateIndexMaturity($AT$1,AP1816,Trigger)</f>
        <v>#VALUE!</v>
      </c>
      <c r="AR1816" s="242" t="e">
        <f>_xll.qlIndexFixing($AT$1,AO1816,TRUE,_xll.ohTrigger(Trigger,Trigger1M))</f>
        <v>#VALUE!</v>
      </c>
      <c r="AS1816" s="242" t="e">
        <f>IFERROR(_xll.qlIndexFixing($AT$2,AO1816,TRUE,_xll.ohTrigger(Trigger,Trigger1M)),#N/A)</f>
        <v>#N/A</v>
      </c>
    </row>
    <row r="1817" spans="40:45" x14ac:dyDescent="0.2">
      <c r="AN1817" s="99" t="s">
        <v>83</v>
      </c>
      <c r="AO1817" s="98" t="e">
        <f>_xll.qlInterestRateIndexFixingDate($AT$1,AP1817,Trigger)</f>
        <v>#VALUE!</v>
      </c>
      <c r="AP1817" s="98">
        <f>_xll.qlCalendarAdvance(Calendar,AP1816,AN1817,"f",,Trigger)</f>
        <v>52139</v>
      </c>
      <c r="AQ1817" s="98" t="e">
        <f>_xll.qlInterestRateIndexMaturity($AT$1,AP1817,Trigger)</f>
        <v>#VALUE!</v>
      </c>
      <c r="AR1817" s="242" t="e">
        <f>_xll.qlIndexFixing($AT$1,AO1817,TRUE,_xll.ohTrigger(Trigger,Trigger1M))</f>
        <v>#VALUE!</v>
      </c>
      <c r="AS1817" s="242" t="e">
        <f>IFERROR(_xll.qlIndexFixing($AT$2,AO1817,TRUE,_xll.ohTrigger(Trigger,Trigger1M)),#N/A)</f>
        <v>#N/A</v>
      </c>
    </row>
    <row r="1818" spans="40:45" x14ac:dyDescent="0.2">
      <c r="AN1818" s="99" t="s">
        <v>83</v>
      </c>
      <c r="AO1818" s="98" t="e">
        <f>_xll.qlInterestRateIndexFixingDate($AT$1,AP1818,Trigger)</f>
        <v>#VALUE!</v>
      </c>
      <c r="AP1818" s="98">
        <f>_xll.qlCalendarAdvance(Calendar,AP1817,AN1818,"f",,Trigger)</f>
        <v>52146</v>
      </c>
      <c r="AQ1818" s="98" t="e">
        <f>_xll.qlInterestRateIndexMaturity($AT$1,AP1818,Trigger)</f>
        <v>#VALUE!</v>
      </c>
      <c r="AR1818" s="242" t="e">
        <f>_xll.qlIndexFixing($AT$1,AO1818,TRUE,_xll.ohTrigger(Trigger,Trigger1M))</f>
        <v>#VALUE!</v>
      </c>
      <c r="AS1818" s="242" t="e">
        <f>IFERROR(_xll.qlIndexFixing($AT$2,AO1818,TRUE,_xll.ohTrigger(Trigger,Trigger1M)),#N/A)</f>
        <v>#N/A</v>
      </c>
    </row>
    <row r="1819" spans="40:45" x14ac:dyDescent="0.2">
      <c r="AN1819" s="99" t="s">
        <v>83</v>
      </c>
      <c r="AO1819" s="98" t="e">
        <f>_xll.qlInterestRateIndexFixingDate($AT$1,AP1819,Trigger)</f>
        <v>#VALUE!</v>
      </c>
      <c r="AP1819" s="98">
        <f>_xll.qlCalendarAdvance(Calendar,AP1818,AN1819,"f",,Trigger)</f>
        <v>52153</v>
      </c>
      <c r="AQ1819" s="98" t="e">
        <f>_xll.qlInterestRateIndexMaturity($AT$1,AP1819,Trigger)</f>
        <v>#VALUE!</v>
      </c>
      <c r="AR1819" s="242" t="e">
        <f>_xll.qlIndexFixing($AT$1,AO1819,TRUE,_xll.ohTrigger(Trigger,Trigger1M))</f>
        <v>#VALUE!</v>
      </c>
      <c r="AS1819" s="242" t="e">
        <f>IFERROR(_xll.qlIndexFixing($AT$2,AO1819,TRUE,_xll.ohTrigger(Trigger,Trigger1M)),#N/A)</f>
        <v>#N/A</v>
      </c>
    </row>
    <row r="1820" spans="40:45" x14ac:dyDescent="0.2">
      <c r="AN1820" s="99" t="s">
        <v>83</v>
      </c>
      <c r="AO1820" s="98" t="e">
        <f>_xll.qlInterestRateIndexFixingDate($AT$1,AP1820,Trigger)</f>
        <v>#VALUE!</v>
      </c>
      <c r="AP1820" s="98">
        <f>_xll.qlCalendarAdvance(Calendar,AP1819,AN1820,"f",,Trigger)</f>
        <v>52160</v>
      </c>
      <c r="AQ1820" s="98" t="e">
        <f>_xll.qlInterestRateIndexMaturity($AT$1,AP1820,Trigger)</f>
        <v>#VALUE!</v>
      </c>
      <c r="AR1820" s="242" t="e">
        <f>_xll.qlIndexFixing($AT$1,AO1820,TRUE,_xll.ohTrigger(Trigger,Trigger1M))</f>
        <v>#VALUE!</v>
      </c>
      <c r="AS1820" s="242" t="e">
        <f>IFERROR(_xll.qlIndexFixing($AT$2,AO1820,TRUE,_xll.ohTrigger(Trigger,Trigger1M)),#N/A)</f>
        <v>#N/A</v>
      </c>
    </row>
    <row r="1821" spans="40:45" x14ac:dyDescent="0.2">
      <c r="AN1821" s="99" t="s">
        <v>83</v>
      </c>
      <c r="AO1821" s="98" t="e">
        <f>_xll.qlInterestRateIndexFixingDate($AT$1,AP1821,Trigger)</f>
        <v>#VALUE!</v>
      </c>
      <c r="AP1821" s="98">
        <f>_xll.qlCalendarAdvance(Calendar,AP1820,AN1821,"f",,Trigger)</f>
        <v>52167</v>
      </c>
      <c r="AQ1821" s="98" t="e">
        <f>_xll.qlInterestRateIndexMaturity($AT$1,AP1821,Trigger)</f>
        <v>#VALUE!</v>
      </c>
      <c r="AR1821" s="242" t="e">
        <f>_xll.qlIndexFixing($AT$1,AO1821,TRUE,_xll.ohTrigger(Trigger,Trigger1M))</f>
        <v>#VALUE!</v>
      </c>
      <c r="AS1821" s="242" t="e">
        <f>IFERROR(_xll.qlIndexFixing($AT$2,AO1821,TRUE,_xll.ohTrigger(Trigger,Trigger1M)),#N/A)</f>
        <v>#N/A</v>
      </c>
    </row>
    <row r="1822" spans="40:45" x14ac:dyDescent="0.2">
      <c r="AN1822" s="99" t="s">
        <v>83</v>
      </c>
      <c r="AO1822" s="98" t="e">
        <f>_xll.qlInterestRateIndexFixingDate($AT$1,AP1822,Trigger)</f>
        <v>#VALUE!</v>
      </c>
      <c r="AP1822" s="98">
        <f>_xll.qlCalendarAdvance(Calendar,AP1821,AN1822,"f",,Trigger)</f>
        <v>52174</v>
      </c>
      <c r="AQ1822" s="98" t="e">
        <f>_xll.qlInterestRateIndexMaturity($AT$1,AP1822,Trigger)</f>
        <v>#VALUE!</v>
      </c>
      <c r="AR1822" s="242" t="e">
        <f>_xll.qlIndexFixing($AT$1,AO1822,TRUE,_xll.ohTrigger(Trigger,Trigger1M))</f>
        <v>#VALUE!</v>
      </c>
      <c r="AS1822" s="242" t="e">
        <f>IFERROR(_xll.qlIndexFixing($AT$2,AO1822,TRUE,_xll.ohTrigger(Trigger,Trigger1M)),#N/A)</f>
        <v>#N/A</v>
      </c>
    </row>
    <row r="1823" spans="40:45" x14ac:dyDescent="0.2">
      <c r="AN1823" s="99" t="s">
        <v>83</v>
      </c>
      <c r="AO1823" s="98" t="e">
        <f>_xll.qlInterestRateIndexFixingDate($AT$1,AP1823,Trigger)</f>
        <v>#VALUE!</v>
      </c>
      <c r="AP1823" s="98">
        <f>_xll.qlCalendarAdvance(Calendar,AP1822,AN1823,"f",,Trigger)</f>
        <v>52181</v>
      </c>
      <c r="AQ1823" s="98" t="e">
        <f>_xll.qlInterestRateIndexMaturity($AT$1,AP1823,Trigger)</f>
        <v>#VALUE!</v>
      </c>
      <c r="AR1823" s="242" t="e">
        <f>_xll.qlIndexFixing($AT$1,AO1823,TRUE,_xll.ohTrigger(Trigger,Trigger1M))</f>
        <v>#VALUE!</v>
      </c>
      <c r="AS1823" s="242" t="e">
        <f>IFERROR(_xll.qlIndexFixing($AT$2,AO1823,TRUE,_xll.ohTrigger(Trigger,Trigger1M)),#N/A)</f>
        <v>#N/A</v>
      </c>
    </row>
    <row r="1824" spans="40:45" x14ac:dyDescent="0.2">
      <c r="AN1824" s="99" t="s">
        <v>83</v>
      </c>
      <c r="AO1824" s="98" t="e">
        <f>_xll.qlInterestRateIndexFixingDate($AT$1,AP1824,Trigger)</f>
        <v>#VALUE!</v>
      </c>
      <c r="AP1824" s="98">
        <f>_xll.qlCalendarAdvance(Calendar,AP1823,AN1824,"f",,Trigger)</f>
        <v>52188</v>
      </c>
      <c r="AQ1824" s="98" t="e">
        <f>_xll.qlInterestRateIndexMaturity($AT$1,AP1824,Trigger)</f>
        <v>#VALUE!</v>
      </c>
      <c r="AR1824" s="242" t="e">
        <f>_xll.qlIndexFixing($AT$1,AO1824,TRUE,_xll.ohTrigger(Trigger,Trigger1M))</f>
        <v>#VALUE!</v>
      </c>
      <c r="AS1824" s="242" t="e">
        <f>IFERROR(_xll.qlIndexFixing($AT$2,AO1824,TRUE,_xll.ohTrigger(Trigger,Trigger1M)),#N/A)</f>
        <v>#N/A</v>
      </c>
    </row>
    <row r="1825" spans="40:45" x14ac:dyDescent="0.2">
      <c r="AN1825" s="99" t="s">
        <v>83</v>
      </c>
      <c r="AO1825" s="98" t="e">
        <f>_xll.qlInterestRateIndexFixingDate($AT$1,AP1825,Trigger)</f>
        <v>#VALUE!</v>
      </c>
      <c r="AP1825" s="98">
        <f>_xll.qlCalendarAdvance(Calendar,AP1824,AN1825,"f",,Trigger)</f>
        <v>52195</v>
      </c>
      <c r="AQ1825" s="98" t="e">
        <f>_xll.qlInterestRateIndexMaturity($AT$1,AP1825,Trigger)</f>
        <v>#VALUE!</v>
      </c>
      <c r="AR1825" s="242" t="e">
        <f>_xll.qlIndexFixing($AT$1,AO1825,TRUE,_xll.ohTrigger(Trigger,Trigger1M))</f>
        <v>#VALUE!</v>
      </c>
      <c r="AS1825" s="242" t="e">
        <f>IFERROR(_xll.qlIndexFixing($AT$2,AO1825,TRUE,_xll.ohTrigger(Trigger,Trigger1M)),#N/A)</f>
        <v>#N/A</v>
      </c>
    </row>
    <row r="1826" spans="40:45" x14ac:dyDescent="0.2">
      <c r="AN1826" s="99" t="s">
        <v>83</v>
      </c>
      <c r="AO1826" s="98" t="e">
        <f>_xll.qlInterestRateIndexFixingDate($AT$1,AP1826,Trigger)</f>
        <v>#VALUE!</v>
      </c>
      <c r="AP1826" s="98">
        <f>_xll.qlCalendarAdvance(Calendar,AP1825,AN1826,"f",,Trigger)</f>
        <v>52202</v>
      </c>
      <c r="AQ1826" s="98" t="e">
        <f>_xll.qlInterestRateIndexMaturity($AT$1,AP1826,Trigger)</f>
        <v>#VALUE!</v>
      </c>
      <c r="AR1826" s="242" t="e">
        <f>_xll.qlIndexFixing($AT$1,AO1826,TRUE,_xll.ohTrigger(Trigger,Trigger1M))</f>
        <v>#VALUE!</v>
      </c>
      <c r="AS1826" s="242" t="e">
        <f>IFERROR(_xll.qlIndexFixing($AT$2,AO1826,TRUE,_xll.ohTrigger(Trigger,Trigger1M)),#N/A)</f>
        <v>#N/A</v>
      </c>
    </row>
    <row r="1827" spans="40:45" x14ac:dyDescent="0.2">
      <c r="AN1827" s="99" t="s">
        <v>83</v>
      </c>
      <c r="AO1827" s="98" t="e">
        <f>_xll.qlInterestRateIndexFixingDate($AT$1,AP1827,Trigger)</f>
        <v>#VALUE!</v>
      </c>
      <c r="AP1827" s="98">
        <f>_xll.qlCalendarAdvance(Calendar,AP1826,AN1827,"f",,Trigger)</f>
        <v>52209</v>
      </c>
      <c r="AQ1827" s="98" t="e">
        <f>_xll.qlInterestRateIndexMaturity($AT$1,AP1827,Trigger)</f>
        <v>#VALUE!</v>
      </c>
      <c r="AR1827" s="242" t="e">
        <f>_xll.qlIndexFixing($AT$1,AO1827,TRUE,_xll.ohTrigger(Trigger,Trigger1M))</f>
        <v>#VALUE!</v>
      </c>
      <c r="AS1827" s="242" t="e">
        <f>IFERROR(_xll.qlIndexFixing($AT$2,AO1827,TRUE,_xll.ohTrigger(Trigger,Trigger1M)),#N/A)</f>
        <v>#N/A</v>
      </c>
    </row>
    <row r="1828" spans="40:45" x14ac:dyDescent="0.2">
      <c r="AN1828" s="99" t="s">
        <v>83</v>
      </c>
      <c r="AO1828" s="98" t="e">
        <f>_xll.qlInterestRateIndexFixingDate($AT$1,AP1828,Trigger)</f>
        <v>#VALUE!</v>
      </c>
      <c r="AP1828" s="98">
        <f>_xll.qlCalendarAdvance(Calendar,AP1827,AN1828,"f",,Trigger)</f>
        <v>52216</v>
      </c>
      <c r="AQ1828" s="98" t="e">
        <f>_xll.qlInterestRateIndexMaturity($AT$1,AP1828,Trigger)</f>
        <v>#VALUE!</v>
      </c>
      <c r="AR1828" s="242" t="e">
        <f>_xll.qlIndexFixing($AT$1,AO1828,TRUE,_xll.ohTrigger(Trigger,Trigger1M))</f>
        <v>#VALUE!</v>
      </c>
      <c r="AS1828" s="242" t="e">
        <f>IFERROR(_xll.qlIndexFixing($AT$2,AO1828,TRUE,_xll.ohTrigger(Trigger,Trigger1M)),#N/A)</f>
        <v>#N/A</v>
      </c>
    </row>
    <row r="1829" spans="40:45" x14ac:dyDescent="0.2">
      <c r="AN1829" s="99" t="s">
        <v>83</v>
      </c>
      <c r="AO1829" s="98" t="e">
        <f>_xll.qlInterestRateIndexFixingDate($AT$1,AP1829,Trigger)</f>
        <v>#VALUE!</v>
      </c>
      <c r="AP1829" s="98">
        <f>_xll.qlCalendarAdvance(Calendar,AP1828,AN1829,"f",,Trigger)</f>
        <v>52223</v>
      </c>
      <c r="AQ1829" s="98" t="e">
        <f>_xll.qlInterestRateIndexMaturity($AT$1,AP1829,Trigger)</f>
        <v>#VALUE!</v>
      </c>
      <c r="AR1829" s="242" t="e">
        <f>_xll.qlIndexFixing($AT$1,AO1829,TRUE,_xll.ohTrigger(Trigger,Trigger1M))</f>
        <v>#VALUE!</v>
      </c>
      <c r="AS1829" s="242" t="e">
        <f>IFERROR(_xll.qlIndexFixing($AT$2,AO1829,TRUE,_xll.ohTrigger(Trigger,Trigger1M)),#N/A)</f>
        <v>#N/A</v>
      </c>
    </row>
    <row r="1830" spans="40:45" x14ac:dyDescent="0.2">
      <c r="AN1830" s="99" t="s">
        <v>83</v>
      </c>
      <c r="AO1830" s="98" t="e">
        <f>_xll.qlInterestRateIndexFixingDate($AT$1,AP1830,Trigger)</f>
        <v>#VALUE!</v>
      </c>
      <c r="AP1830" s="98">
        <f>_xll.qlCalendarAdvance(Calendar,AP1829,AN1830,"f",,Trigger)</f>
        <v>52230</v>
      </c>
      <c r="AQ1830" s="98" t="e">
        <f>_xll.qlInterestRateIndexMaturity($AT$1,AP1830,Trigger)</f>
        <v>#VALUE!</v>
      </c>
      <c r="AR1830" s="242" t="e">
        <f>_xll.qlIndexFixing($AT$1,AO1830,TRUE,_xll.ohTrigger(Trigger,Trigger1M))</f>
        <v>#VALUE!</v>
      </c>
      <c r="AS1830" s="242" t="e">
        <f>IFERROR(_xll.qlIndexFixing($AT$2,AO1830,TRUE,_xll.ohTrigger(Trigger,Trigger1M)),#N/A)</f>
        <v>#N/A</v>
      </c>
    </row>
    <row r="1831" spans="40:45" x14ac:dyDescent="0.2">
      <c r="AN1831" s="99" t="s">
        <v>83</v>
      </c>
      <c r="AO1831" s="98" t="e">
        <f>_xll.qlInterestRateIndexFixingDate($AT$1,AP1831,Trigger)</f>
        <v>#VALUE!</v>
      </c>
      <c r="AP1831" s="98">
        <f>_xll.qlCalendarAdvance(Calendar,AP1830,AN1831,"f",,Trigger)</f>
        <v>52237</v>
      </c>
      <c r="AQ1831" s="98" t="e">
        <f>_xll.qlInterestRateIndexMaturity($AT$1,AP1831,Trigger)</f>
        <v>#VALUE!</v>
      </c>
      <c r="AR1831" s="242" t="e">
        <f>_xll.qlIndexFixing($AT$1,AO1831,TRUE,_xll.ohTrigger(Trigger,Trigger1M))</f>
        <v>#VALUE!</v>
      </c>
      <c r="AS1831" s="242" t="e">
        <f>IFERROR(_xll.qlIndexFixing($AT$2,AO1831,TRUE,_xll.ohTrigger(Trigger,Trigger1M)),#N/A)</f>
        <v>#N/A</v>
      </c>
    </row>
    <row r="1832" spans="40:45" x14ac:dyDescent="0.2">
      <c r="AN1832" s="99" t="s">
        <v>83</v>
      </c>
      <c r="AO1832" s="98" t="e">
        <f>_xll.qlInterestRateIndexFixingDate($AT$1,AP1832,Trigger)</f>
        <v>#VALUE!</v>
      </c>
      <c r="AP1832" s="98">
        <f>_xll.qlCalendarAdvance(Calendar,AP1831,AN1832,"f",,Trigger)</f>
        <v>52244</v>
      </c>
      <c r="AQ1832" s="98" t="e">
        <f>_xll.qlInterestRateIndexMaturity($AT$1,AP1832,Trigger)</f>
        <v>#VALUE!</v>
      </c>
      <c r="AR1832" s="242" t="e">
        <f>_xll.qlIndexFixing($AT$1,AO1832,TRUE,_xll.ohTrigger(Trigger,Trigger1M))</f>
        <v>#VALUE!</v>
      </c>
      <c r="AS1832" s="242" t="e">
        <f>IFERROR(_xll.qlIndexFixing($AT$2,AO1832,TRUE,_xll.ohTrigger(Trigger,Trigger1M)),#N/A)</f>
        <v>#N/A</v>
      </c>
    </row>
    <row r="1833" spans="40:45" x14ac:dyDescent="0.2">
      <c r="AN1833" s="99" t="s">
        <v>83</v>
      </c>
      <c r="AO1833" s="98" t="e">
        <f>_xll.qlInterestRateIndexFixingDate($AT$1,AP1833,Trigger)</f>
        <v>#VALUE!</v>
      </c>
      <c r="AP1833" s="98">
        <f>_xll.qlCalendarAdvance(Calendar,AP1832,AN1833,"f",,Trigger)</f>
        <v>52251</v>
      </c>
      <c r="AQ1833" s="98" t="e">
        <f>_xll.qlInterestRateIndexMaturity($AT$1,AP1833,Trigger)</f>
        <v>#VALUE!</v>
      </c>
      <c r="AR1833" s="242" t="e">
        <f>_xll.qlIndexFixing($AT$1,AO1833,TRUE,_xll.ohTrigger(Trigger,Trigger1M))</f>
        <v>#VALUE!</v>
      </c>
      <c r="AS1833" s="242" t="e">
        <f>IFERROR(_xll.qlIndexFixing($AT$2,AO1833,TRUE,_xll.ohTrigger(Trigger,Trigger1M)),#N/A)</f>
        <v>#N/A</v>
      </c>
    </row>
    <row r="1834" spans="40:45" x14ac:dyDescent="0.2">
      <c r="AN1834" s="99" t="s">
        <v>83</v>
      </c>
      <c r="AO1834" s="98" t="e">
        <f>_xll.qlInterestRateIndexFixingDate($AT$1,AP1834,Trigger)</f>
        <v>#VALUE!</v>
      </c>
      <c r="AP1834" s="98">
        <f>_xll.qlCalendarAdvance(Calendar,AP1833,AN1834,"f",,Trigger)</f>
        <v>52258</v>
      </c>
      <c r="AQ1834" s="98" t="e">
        <f>_xll.qlInterestRateIndexMaturity($AT$1,AP1834,Trigger)</f>
        <v>#VALUE!</v>
      </c>
      <c r="AR1834" s="242" t="e">
        <f>_xll.qlIndexFixing($AT$1,AO1834,TRUE,_xll.ohTrigger(Trigger,Trigger1M))</f>
        <v>#VALUE!</v>
      </c>
      <c r="AS1834" s="242" t="e">
        <f>IFERROR(_xll.qlIndexFixing($AT$2,AO1834,TRUE,_xll.ohTrigger(Trigger,Trigger1M)),#N/A)</f>
        <v>#N/A</v>
      </c>
    </row>
    <row r="1835" spans="40:45" x14ac:dyDescent="0.2">
      <c r="AN1835" s="99" t="s">
        <v>83</v>
      </c>
      <c r="AO1835" s="98" t="e">
        <f>_xll.qlInterestRateIndexFixingDate($AT$1,AP1835,Trigger)</f>
        <v>#VALUE!</v>
      </c>
      <c r="AP1835" s="98">
        <f>_xll.qlCalendarAdvance(Calendar,AP1834,AN1835,"f",,Trigger)</f>
        <v>52265</v>
      </c>
      <c r="AQ1835" s="98" t="e">
        <f>_xll.qlInterestRateIndexMaturity($AT$1,AP1835,Trigger)</f>
        <v>#VALUE!</v>
      </c>
      <c r="AR1835" s="242" t="e">
        <f>_xll.qlIndexFixing($AT$1,AO1835,TRUE,_xll.ohTrigger(Trigger,Trigger1M))</f>
        <v>#VALUE!</v>
      </c>
      <c r="AS1835" s="242" t="e">
        <f>IFERROR(_xll.qlIndexFixing($AT$2,AO1835,TRUE,_xll.ohTrigger(Trigger,Trigger1M)),#N/A)</f>
        <v>#N/A</v>
      </c>
    </row>
    <row r="1836" spans="40:45" x14ac:dyDescent="0.2">
      <c r="AN1836" s="99" t="s">
        <v>83</v>
      </c>
      <c r="AO1836" s="98" t="e">
        <f>_xll.qlInterestRateIndexFixingDate($AT$1,AP1836,Trigger)</f>
        <v>#VALUE!</v>
      </c>
      <c r="AP1836" s="98">
        <f>_xll.qlCalendarAdvance(Calendar,AP1835,AN1836,"f",,Trigger)</f>
        <v>52272</v>
      </c>
      <c r="AQ1836" s="98" t="e">
        <f>_xll.qlInterestRateIndexMaturity($AT$1,AP1836,Trigger)</f>
        <v>#VALUE!</v>
      </c>
      <c r="AR1836" s="242" t="e">
        <f>_xll.qlIndexFixing($AT$1,AO1836,TRUE,_xll.ohTrigger(Trigger,Trigger1M))</f>
        <v>#VALUE!</v>
      </c>
      <c r="AS1836" s="242" t="e">
        <f>IFERROR(_xll.qlIndexFixing($AT$2,AO1836,TRUE,_xll.ohTrigger(Trigger,Trigger1M)),#N/A)</f>
        <v>#N/A</v>
      </c>
    </row>
    <row r="1837" spans="40:45" x14ac:dyDescent="0.2">
      <c r="AN1837" s="99" t="s">
        <v>83</v>
      </c>
      <c r="AO1837" s="98" t="e">
        <f>_xll.qlInterestRateIndexFixingDate($AT$1,AP1837,Trigger)</f>
        <v>#VALUE!</v>
      </c>
      <c r="AP1837" s="98">
        <f>_xll.qlCalendarAdvance(Calendar,AP1836,AN1837,"f",,Trigger)</f>
        <v>52279</v>
      </c>
      <c r="AQ1837" s="98" t="e">
        <f>_xll.qlInterestRateIndexMaturity($AT$1,AP1837,Trigger)</f>
        <v>#VALUE!</v>
      </c>
      <c r="AR1837" s="242" t="e">
        <f>_xll.qlIndexFixing($AT$1,AO1837,TRUE,_xll.ohTrigger(Trigger,Trigger1M))</f>
        <v>#VALUE!</v>
      </c>
      <c r="AS1837" s="242" t="e">
        <f>IFERROR(_xll.qlIndexFixing($AT$2,AO1837,TRUE,_xll.ohTrigger(Trigger,Trigger1M)),#N/A)</f>
        <v>#N/A</v>
      </c>
    </row>
    <row r="1838" spans="40:45" x14ac:dyDescent="0.2">
      <c r="AN1838" s="99" t="s">
        <v>83</v>
      </c>
      <c r="AO1838" s="98" t="e">
        <f>_xll.qlInterestRateIndexFixingDate($AT$1,AP1838,Trigger)</f>
        <v>#VALUE!</v>
      </c>
      <c r="AP1838" s="98">
        <f>_xll.qlCalendarAdvance(Calendar,AP1837,AN1838,"f",,Trigger)</f>
        <v>52286</v>
      </c>
      <c r="AQ1838" s="98" t="e">
        <f>_xll.qlInterestRateIndexMaturity($AT$1,AP1838,Trigger)</f>
        <v>#VALUE!</v>
      </c>
      <c r="AR1838" s="242" t="e">
        <f>_xll.qlIndexFixing($AT$1,AO1838,TRUE,_xll.ohTrigger(Trigger,Trigger1M))</f>
        <v>#VALUE!</v>
      </c>
      <c r="AS1838" s="242" t="e">
        <f>IFERROR(_xll.qlIndexFixing($AT$2,AO1838,TRUE,_xll.ohTrigger(Trigger,Trigger1M)),#N/A)</f>
        <v>#N/A</v>
      </c>
    </row>
    <row r="1839" spans="40:45" x14ac:dyDescent="0.2">
      <c r="AN1839" s="99" t="s">
        <v>83</v>
      </c>
      <c r="AO1839" s="98" t="e">
        <f>_xll.qlInterestRateIndexFixingDate($AT$1,AP1839,Trigger)</f>
        <v>#VALUE!</v>
      </c>
      <c r="AP1839" s="98">
        <f>_xll.qlCalendarAdvance(Calendar,AP1838,AN1839,"f",,Trigger)</f>
        <v>52293</v>
      </c>
      <c r="AQ1839" s="98" t="e">
        <f>_xll.qlInterestRateIndexMaturity($AT$1,AP1839,Trigger)</f>
        <v>#VALUE!</v>
      </c>
      <c r="AR1839" s="242" t="e">
        <f>_xll.qlIndexFixing($AT$1,AO1839,TRUE,_xll.ohTrigger(Trigger,Trigger1M))</f>
        <v>#VALUE!</v>
      </c>
      <c r="AS1839" s="242" t="e">
        <f>IFERROR(_xll.qlIndexFixing($AT$2,AO1839,TRUE,_xll.ohTrigger(Trigger,Trigger1M)),#N/A)</f>
        <v>#N/A</v>
      </c>
    </row>
    <row r="1840" spans="40:45" x14ac:dyDescent="0.2">
      <c r="AN1840" s="99" t="s">
        <v>83</v>
      </c>
      <c r="AO1840" s="98" t="e">
        <f>_xll.qlInterestRateIndexFixingDate($AT$1,AP1840,Trigger)</f>
        <v>#VALUE!</v>
      </c>
      <c r="AP1840" s="98">
        <f>_xll.qlCalendarAdvance(Calendar,AP1839,AN1840,"f",,Trigger)</f>
        <v>52300</v>
      </c>
      <c r="AQ1840" s="98" t="e">
        <f>_xll.qlInterestRateIndexMaturity($AT$1,AP1840,Trigger)</f>
        <v>#VALUE!</v>
      </c>
      <c r="AR1840" s="242" t="e">
        <f>_xll.qlIndexFixing($AT$1,AO1840,TRUE,_xll.ohTrigger(Trigger,Trigger1M))</f>
        <v>#VALUE!</v>
      </c>
      <c r="AS1840" s="242" t="e">
        <f>IFERROR(_xll.qlIndexFixing($AT$2,AO1840,TRUE,_xll.ohTrigger(Trigger,Trigger1M)),#N/A)</f>
        <v>#N/A</v>
      </c>
    </row>
    <row r="1841" spans="40:45" x14ac:dyDescent="0.2">
      <c r="AN1841" s="99" t="s">
        <v>83</v>
      </c>
      <c r="AO1841" s="98" t="e">
        <f>_xll.qlInterestRateIndexFixingDate($AT$1,AP1841,Trigger)</f>
        <v>#VALUE!</v>
      </c>
      <c r="AP1841" s="98">
        <f>_xll.qlCalendarAdvance(Calendar,AP1840,AN1841,"f",,Trigger)</f>
        <v>52307</v>
      </c>
      <c r="AQ1841" s="98" t="e">
        <f>_xll.qlInterestRateIndexMaturity($AT$1,AP1841,Trigger)</f>
        <v>#VALUE!</v>
      </c>
      <c r="AR1841" s="242" t="e">
        <f>_xll.qlIndexFixing($AT$1,AO1841,TRUE,_xll.ohTrigger(Trigger,Trigger1M))</f>
        <v>#VALUE!</v>
      </c>
      <c r="AS1841" s="242" t="e">
        <f>IFERROR(_xll.qlIndexFixing($AT$2,AO1841,TRUE,_xll.ohTrigger(Trigger,Trigger1M)),#N/A)</f>
        <v>#N/A</v>
      </c>
    </row>
    <row r="1842" spans="40:45" x14ac:dyDescent="0.2">
      <c r="AN1842" s="99" t="s">
        <v>83</v>
      </c>
      <c r="AO1842" s="98" t="e">
        <f>_xll.qlInterestRateIndexFixingDate($AT$1,AP1842,Trigger)</f>
        <v>#VALUE!</v>
      </c>
      <c r="AP1842" s="98">
        <f>_xll.qlCalendarAdvance(Calendar,AP1841,AN1842,"f",,Trigger)</f>
        <v>52314</v>
      </c>
      <c r="AQ1842" s="98" t="e">
        <f>_xll.qlInterestRateIndexMaturity($AT$1,AP1842,Trigger)</f>
        <v>#VALUE!</v>
      </c>
      <c r="AR1842" s="242" t="e">
        <f>_xll.qlIndexFixing($AT$1,AO1842,TRUE,_xll.ohTrigger(Trigger,Trigger1M))</f>
        <v>#VALUE!</v>
      </c>
      <c r="AS1842" s="242" t="e">
        <f>IFERROR(_xll.qlIndexFixing($AT$2,AO1842,TRUE,_xll.ohTrigger(Trigger,Trigger1M)),#N/A)</f>
        <v>#N/A</v>
      </c>
    </row>
    <row r="1843" spans="40:45" x14ac:dyDescent="0.2">
      <c r="AN1843" s="99" t="s">
        <v>83</v>
      </c>
      <c r="AO1843" s="98" t="e">
        <f>_xll.qlInterestRateIndexFixingDate($AT$1,AP1843,Trigger)</f>
        <v>#VALUE!</v>
      </c>
      <c r="AP1843" s="98">
        <f>_xll.qlCalendarAdvance(Calendar,AP1842,AN1843,"f",,Trigger)</f>
        <v>52321</v>
      </c>
      <c r="AQ1843" s="98" t="e">
        <f>_xll.qlInterestRateIndexMaturity($AT$1,AP1843,Trigger)</f>
        <v>#VALUE!</v>
      </c>
      <c r="AR1843" s="242" t="e">
        <f>_xll.qlIndexFixing($AT$1,AO1843,TRUE,_xll.ohTrigger(Trigger,Trigger1M))</f>
        <v>#VALUE!</v>
      </c>
      <c r="AS1843" s="242" t="e">
        <f>IFERROR(_xll.qlIndexFixing($AT$2,AO1843,TRUE,_xll.ohTrigger(Trigger,Trigger1M)),#N/A)</f>
        <v>#N/A</v>
      </c>
    </row>
    <row r="1844" spans="40:45" x14ac:dyDescent="0.2">
      <c r="AN1844" s="99" t="s">
        <v>83</v>
      </c>
      <c r="AO1844" s="98" t="e">
        <f>_xll.qlInterestRateIndexFixingDate($AT$1,AP1844,Trigger)</f>
        <v>#VALUE!</v>
      </c>
      <c r="AP1844" s="98">
        <f>_xll.qlCalendarAdvance(Calendar,AP1843,AN1844,"f",,Trigger)</f>
        <v>52328</v>
      </c>
      <c r="AQ1844" s="98" t="e">
        <f>_xll.qlInterestRateIndexMaturity($AT$1,AP1844,Trigger)</f>
        <v>#VALUE!</v>
      </c>
      <c r="AR1844" s="242" t="e">
        <f>_xll.qlIndexFixing($AT$1,AO1844,TRUE,_xll.ohTrigger(Trigger,Trigger1M))</f>
        <v>#VALUE!</v>
      </c>
      <c r="AS1844" s="242" t="e">
        <f>IFERROR(_xll.qlIndexFixing($AT$2,AO1844,TRUE,_xll.ohTrigger(Trigger,Trigger1M)),#N/A)</f>
        <v>#N/A</v>
      </c>
    </row>
    <row r="1845" spans="40:45" x14ac:dyDescent="0.2">
      <c r="AN1845" s="99" t="s">
        <v>83</v>
      </c>
      <c r="AO1845" s="98" t="e">
        <f>_xll.qlInterestRateIndexFixingDate($AT$1,AP1845,Trigger)</f>
        <v>#VALUE!</v>
      </c>
      <c r="AP1845" s="98">
        <f>_xll.qlCalendarAdvance(Calendar,AP1844,AN1845,"f",,Trigger)</f>
        <v>52335</v>
      </c>
      <c r="AQ1845" s="98" t="e">
        <f>_xll.qlInterestRateIndexMaturity($AT$1,AP1845,Trigger)</f>
        <v>#VALUE!</v>
      </c>
      <c r="AR1845" s="242" t="e">
        <f>_xll.qlIndexFixing($AT$1,AO1845,TRUE,_xll.ohTrigger(Trigger,Trigger1M))</f>
        <v>#VALUE!</v>
      </c>
      <c r="AS1845" s="242" t="e">
        <f>IFERROR(_xll.qlIndexFixing($AT$2,AO1845,TRUE,_xll.ohTrigger(Trigger,Trigger1M)),#N/A)</f>
        <v>#N/A</v>
      </c>
    </row>
    <row r="1846" spans="40:45" x14ac:dyDescent="0.2">
      <c r="AN1846" s="99" t="s">
        <v>83</v>
      </c>
      <c r="AO1846" s="98" t="e">
        <f>_xll.qlInterestRateIndexFixingDate($AT$1,AP1846,Trigger)</f>
        <v>#VALUE!</v>
      </c>
      <c r="AP1846" s="98">
        <f>_xll.qlCalendarAdvance(Calendar,AP1845,AN1846,"f",,Trigger)</f>
        <v>52342</v>
      </c>
      <c r="AQ1846" s="98" t="e">
        <f>_xll.qlInterestRateIndexMaturity($AT$1,AP1846,Trigger)</f>
        <v>#VALUE!</v>
      </c>
      <c r="AR1846" s="242" t="e">
        <f>_xll.qlIndexFixing($AT$1,AO1846,TRUE,_xll.ohTrigger(Trigger,Trigger1M))</f>
        <v>#VALUE!</v>
      </c>
      <c r="AS1846" s="242" t="e">
        <f>IFERROR(_xll.qlIndexFixing($AT$2,AO1846,TRUE,_xll.ohTrigger(Trigger,Trigger1M)),#N/A)</f>
        <v>#N/A</v>
      </c>
    </row>
    <row r="1847" spans="40:45" x14ac:dyDescent="0.2">
      <c r="AN1847" s="99" t="s">
        <v>83</v>
      </c>
      <c r="AO1847" s="98" t="e">
        <f>_xll.qlInterestRateIndexFixingDate($AT$1,AP1847,Trigger)</f>
        <v>#VALUE!</v>
      </c>
      <c r="AP1847" s="98">
        <f>_xll.qlCalendarAdvance(Calendar,AP1846,AN1847,"f",,Trigger)</f>
        <v>52349</v>
      </c>
      <c r="AQ1847" s="98" t="e">
        <f>_xll.qlInterestRateIndexMaturity($AT$1,AP1847,Trigger)</f>
        <v>#VALUE!</v>
      </c>
      <c r="AR1847" s="242" t="e">
        <f>_xll.qlIndexFixing($AT$1,AO1847,TRUE,_xll.ohTrigger(Trigger,Trigger1M))</f>
        <v>#VALUE!</v>
      </c>
      <c r="AS1847" s="242" t="e">
        <f>IFERROR(_xll.qlIndexFixing($AT$2,AO1847,TRUE,_xll.ohTrigger(Trigger,Trigger1M)),#N/A)</f>
        <v>#N/A</v>
      </c>
    </row>
    <row r="1848" spans="40:45" x14ac:dyDescent="0.2">
      <c r="AN1848" s="99" t="s">
        <v>83</v>
      </c>
      <c r="AO1848" s="98" t="e">
        <f>_xll.qlInterestRateIndexFixingDate($AT$1,AP1848,Trigger)</f>
        <v>#VALUE!</v>
      </c>
      <c r="AP1848" s="98">
        <f>_xll.qlCalendarAdvance(Calendar,AP1847,AN1848,"f",,Trigger)</f>
        <v>52356</v>
      </c>
      <c r="AQ1848" s="98" t="e">
        <f>_xll.qlInterestRateIndexMaturity($AT$1,AP1848,Trigger)</f>
        <v>#VALUE!</v>
      </c>
      <c r="AR1848" s="242" t="e">
        <f>_xll.qlIndexFixing($AT$1,AO1848,TRUE,_xll.ohTrigger(Trigger,Trigger1M))</f>
        <v>#VALUE!</v>
      </c>
      <c r="AS1848" s="242" t="e">
        <f>IFERROR(_xll.qlIndexFixing($AT$2,AO1848,TRUE,_xll.ohTrigger(Trigger,Trigger1M)),#N/A)</f>
        <v>#N/A</v>
      </c>
    </row>
    <row r="1849" spans="40:45" x14ac:dyDescent="0.2">
      <c r="AN1849" s="99" t="s">
        <v>83</v>
      </c>
      <c r="AO1849" s="98" t="e">
        <f>_xll.qlInterestRateIndexFixingDate($AT$1,AP1849,Trigger)</f>
        <v>#VALUE!</v>
      </c>
      <c r="AP1849" s="98">
        <f>_xll.qlCalendarAdvance(Calendar,AP1848,AN1849,"f",,Trigger)</f>
        <v>52363</v>
      </c>
      <c r="AQ1849" s="98" t="e">
        <f>_xll.qlInterestRateIndexMaturity($AT$1,AP1849,Trigger)</f>
        <v>#VALUE!</v>
      </c>
      <c r="AR1849" s="242" t="e">
        <f>_xll.qlIndexFixing($AT$1,AO1849,TRUE,_xll.ohTrigger(Trigger,Trigger1M))</f>
        <v>#VALUE!</v>
      </c>
      <c r="AS1849" s="242" t="e">
        <f>IFERROR(_xll.qlIndexFixing($AT$2,AO1849,TRUE,_xll.ohTrigger(Trigger,Trigger1M)),#N/A)</f>
        <v>#N/A</v>
      </c>
    </row>
    <row r="1850" spans="40:45" x14ac:dyDescent="0.2">
      <c r="AN1850" s="99" t="s">
        <v>83</v>
      </c>
      <c r="AO1850" s="98" t="e">
        <f>_xll.qlInterestRateIndexFixingDate($AT$1,AP1850,Trigger)</f>
        <v>#VALUE!</v>
      </c>
      <c r="AP1850" s="98">
        <f>_xll.qlCalendarAdvance(Calendar,AP1849,AN1850,"f",,Trigger)</f>
        <v>52370</v>
      </c>
      <c r="AQ1850" s="98" t="e">
        <f>_xll.qlInterestRateIndexMaturity($AT$1,AP1850,Trigger)</f>
        <v>#VALUE!</v>
      </c>
      <c r="AR1850" s="242" t="e">
        <f>_xll.qlIndexFixing($AT$1,AO1850,TRUE,_xll.ohTrigger(Trigger,Trigger1M))</f>
        <v>#VALUE!</v>
      </c>
      <c r="AS1850" s="242" t="e">
        <f>IFERROR(_xll.qlIndexFixing($AT$2,AO1850,TRUE,_xll.ohTrigger(Trigger,Trigger1M)),#N/A)</f>
        <v>#N/A</v>
      </c>
    </row>
    <row r="1851" spans="40:45" x14ac:dyDescent="0.2">
      <c r="AN1851" s="99" t="s">
        <v>83</v>
      </c>
      <c r="AO1851" s="98" t="e">
        <f>_xll.qlInterestRateIndexFixingDate($AT$1,AP1851,Trigger)</f>
        <v>#VALUE!</v>
      </c>
      <c r="AP1851" s="98">
        <f>_xll.qlCalendarAdvance(Calendar,AP1850,AN1851,"f",,Trigger)</f>
        <v>52377</v>
      </c>
      <c r="AQ1851" s="98" t="e">
        <f>_xll.qlInterestRateIndexMaturity($AT$1,AP1851,Trigger)</f>
        <v>#VALUE!</v>
      </c>
      <c r="AR1851" s="242" t="e">
        <f>_xll.qlIndexFixing($AT$1,AO1851,TRUE,_xll.ohTrigger(Trigger,Trigger1M))</f>
        <v>#VALUE!</v>
      </c>
      <c r="AS1851" s="242" t="e">
        <f>IFERROR(_xll.qlIndexFixing($AT$2,AO1851,TRUE,_xll.ohTrigger(Trigger,Trigger1M)),#N/A)</f>
        <v>#N/A</v>
      </c>
    </row>
    <row r="1852" spans="40:45" x14ac:dyDescent="0.2">
      <c r="AN1852" s="99" t="s">
        <v>83</v>
      </c>
      <c r="AO1852" s="98" t="e">
        <f>_xll.qlInterestRateIndexFixingDate($AT$1,AP1852,Trigger)</f>
        <v>#VALUE!</v>
      </c>
      <c r="AP1852" s="98">
        <f>_xll.qlCalendarAdvance(Calendar,AP1851,AN1852,"f",,Trigger)</f>
        <v>52384</v>
      </c>
      <c r="AQ1852" s="98" t="e">
        <f>_xll.qlInterestRateIndexMaturity($AT$1,AP1852,Trigger)</f>
        <v>#VALUE!</v>
      </c>
      <c r="AR1852" s="242" t="e">
        <f>_xll.qlIndexFixing($AT$1,AO1852,TRUE,_xll.ohTrigger(Trigger,Trigger1M))</f>
        <v>#VALUE!</v>
      </c>
      <c r="AS1852" s="242" t="e">
        <f>IFERROR(_xll.qlIndexFixing($AT$2,AO1852,TRUE,_xll.ohTrigger(Trigger,Trigger1M)),#N/A)</f>
        <v>#N/A</v>
      </c>
    </row>
    <row r="1853" spans="40:45" x14ac:dyDescent="0.2">
      <c r="AN1853" s="99" t="s">
        <v>83</v>
      </c>
      <c r="AO1853" s="98" t="e">
        <f>_xll.qlInterestRateIndexFixingDate($AT$1,AP1853,Trigger)</f>
        <v>#VALUE!</v>
      </c>
      <c r="AP1853" s="98">
        <f>_xll.qlCalendarAdvance(Calendar,AP1852,AN1853,"f",,Trigger)</f>
        <v>52391</v>
      </c>
      <c r="AQ1853" s="98" t="e">
        <f>_xll.qlInterestRateIndexMaturity($AT$1,AP1853,Trigger)</f>
        <v>#VALUE!</v>
      </c>
      <c r="AR1853" s="242" t="e">
        <f>_xll.qlIndexFixing($AT$1,AO1853,TRUE,_xll.ohTrigger(Trigger,Trigger1M))</f>
        <v>#VALUE!</v>
      </c>
      <c r="AS1853" s="242" t="e">
        <f>IFERROR(_xll.qlIndexFixing($AT$2,AO1853,TRUE,_xll.ohTrigger(Trigger,Trigger1M)),#N/A)</f>
        <v>#N/A</v>
      </c>
    </row>
    <row r="1854" spans="40:45" x14ac:dyDescent="0.2">
      <c r="AN1854" s="99" t="s">
        <v>83</v>
      </c>
      <c r="AO1854" s="98" t="e">
        <f>_xll.qlInterestRateIndexFixingDate($AT$1,AP1854,Trigger)</f>
        <v>#VALUE!</v>
      </c>
      <c r="AP1854" s="98">
        <f>_xll.qlCalendarAdvance(Calendar,AP1853,AN1854,"f",,Trigger)</f>
        <v>52398</v>
      </c>
      <c r="AQ1854" s="98" t="e">
        <f>_xll.qlInterestRateIndexMaturity($AT$1,AP1854,Trigger)</f>
        <v>#VALUE!</v>
      </c>
      <c r="AR1854" s="242" t="e">
        <f>_xll.qlIndexFixing($AT$1,AO1854,TRUE,_xll.ohTrigger(Trigger,Trigger1M))</f>
        <v>#VALUE!</v>
      </c>
      <c r="AS1854" s="242" t="e">
        <f>IFERROR(_xll.qlIndexFixing($AT$2,AO1854,TRUE,_xll.ohTrigger(Trigger,Trigger1M)),#N/A)</f>
        <v>#N/A</v>
      </c>
    </row>
    <row r="1855" spans="40:45" x14ac:dyDescent="0.2">
      <c r="AN1855" s="99" t="s">
        <v>83</v>
      </c>
      <c r="AO1855" s="98" t="e">
        <f>_xll.qlInterestRateIndexFixingDate($AT$1,AP1855,Trigger)</f>
        <v>#VALUE!</v>
      </c>
      <c r="AP1855" s="98">
        <f>_xll.qlCalendarAdvance(Calendar,AP1854,AN1855,"f",,Trigger)</f>
        <v>52405</v>
      </c>
      <c r="AQ1855" s="98" t="e">
        <f>_xll.qlInterestRateIndexMaturity($AT$1,AP1855,Trigger)</f>
        <v>#VALUE!</v>
      </c>
      <c r="AR1855" s="242" t="e">
        <f>_xll.qlIndexFixing($AT$1,AO1855,TRUE,_xll.ohTrigger(Trigger,Trigger1M))</f>
        <v>#VALUE!</v>
      </c>
      <c r="AS1855" s="242" t="e">
        <f>IFERROR(_xll.qlIndexFixing($AT$2,AO1855,TRUE,_xll.ohTrigger(Trigger,Trigger1M)),#N/A)</f>
        <v>#N/A</v>
      </c>
    </row>
    <row r="1856" spans="40:45" x14ac:dyDescent="0.2">
      <c r="AN1856" s="99" t="s">
        <v>83</v>
      </c>
      <c r="AO1856" s="98" t="e">
        <f>_xll.qlInterestRateIndexFixingDate($AT$1,AP1856,Trigger)</f>
        <v>#VALUE!</v>
      </c>
      <c r="AP1856" s="98">
        <f>_xll.qlCalendarAdvance(Calendar,AP1855,AN1856,"f",,Trigger)</f>
        <v>52412</v>
      </c>
      <c r="AQ1856" s="98" t="e">
        <f>_xll.qlInterestRateIndexMaturity($AT$1,AP1856,Trigger)</f>
        <v>#VALUE!</v>
      </c>
      <c r="AR1856" s="242" t="e">
        <f>_xll.qlIndexFixing($AT$1,AO1856,TRUE,_xll.ohTrigger(Trigger,Trigger1M))</f>
        <v>#VALUE!</v>
      </c>
      <c r="AS1856" s="242" t="e">
        <f>IFERROR(_xll.qlIndexFixing($AT$2,AO1856,TRUE,_xll.ohTrigger(Trigger,Trigger1M)),#N/A)</f>
        <v>#N/A</v>
      </c>
    </row>
    <row r="1857" spans="40:45" x14ac:dyDescent="0.2">
      <c r="AN1857" s="99" t="s">
        <v>83</v>
      </c>
      <c r="AO1857" s="98" t="e">
        <f>_xll.qlInterestRateIndexFixingDate($AT$1,AP1857,Trigger)</f>
        <v>#VALUE!</v>
      </c>
      <c r="AP1857" s="98">
        <f>_xll.qlCalendarAdvance(Calendar,AP1856,AN1857,"f",,Trigger)</f>
        <v>52419</v>
      </c>
      <c r="AQ1857" s="98" t="e">
        <f>_xll.qlInterestRateIndexMaturity($AT$1,AP1857,Trigger)</f>
        <v>#VALUE!</v>
      </c>
      <c r="AR1857" s="242" t="e">
        <f>_xll.qlIndexFixing($AT$1,AO1857,TRUE,_xll.ohTrigger(Trigger,Trigger1M))</f>
        <v>#VALUE!</v>
      </c>
      <c r="AS1857" s="242" t="e">
        <f>IFERROR(_xll.qlIndexFixing($AT$2,AO1857,TRUE,_xll.ohTrigger(Trigger,Trigger1M)),#N/A)</f>
        <v>#N/A</v>
      </c>
    </row>
    <row r="1858" spans="40:45" x14ac:dyDescent="0.2">
      <c r="AN1858" s="99" t="s">
        <v>83</v>
      </c>
      <c r="AO1858" s="98" t="e">
        <f>_xll.qlInterestRateIndexFixingDate($AT$1,AP1858,Trigger)</f>
        <v>#VALUE!</v>
      </c>
      <c r="AP1858" s="98">
        <f>_xll.qlCalendarAdvance(Calendar,AP1857,AN1858,"f",,Trigger)</f>
        <v>52426</v>
      </c>
      <c r="AQ1858" s="98" t="e">
        <f>_xll.qlInterestRateIndexMaturity($AT$1,AP1858,Trigger)</f>
        <v>#VALUE!</v>
      </c>
      <c r="AR1858" s="242" t="e">
        <f>_xll.qlIndexFixing($AT$1,AO1858,TRUE,_xll.ohTrigger(Trigger,Trigger1M))</f>
        <v>#VALUE!</v>
      </c>
      <c r="AS1858" s="242" t="e">
        <f>IFERROR(_xll.qlIndexFixing($AT$2,AO1858,TRUE,_xll.ohTrigger(Trigger,Trigger1M)),#N/A)</f>
        <v>#N/A</v>
      </c>
    </row>
    <row r="1859" spans="40:45" x14ac:dyDescent="0.2">
      <c r="AN1859" s="99" t="s">
        <v>83</v>
      </c>
      <c r="AO1859" s="98" t="e">
        <f>_xll.qlInterestRateIndexFixingDate($AT$1,AP1859,Trigger)</f>
        <v>#VALUE!</v>
      </c>
      <c r="AP1859" s="98">
        <f>_xll.qlCalendarAdvance(Calendar,AP1858,AN1859,"f",,Trigger)</f>
        <v>52433</v>
      </c>
      <c r="AQ1859" s="98" t="e">
        <f>_xll.qlInterestRateIndexMaturity($AT$1,AP1859,Trigger)</f>
        <v>#VALUE!</v>
      </c>
      <c r="AR1859" s="242" t="e">
        <f>_xll.qlIndexFixing($AT$1,AO1859,TRUE,_xll.ohTrigger(Trigger,Trigger1M))</f>
        <v>#VALUE!</v>
      </c>
      <c r="AS1859" s="242" t="e">
        <f>IFERROR(_xll.qlIndexFixing($AT$2,AO1859,TRUE,_xll.ohTrigger(Trigger,Trigger1M)),#N/A)</f>
        <v>#N/A</v>
      </c>
    </row>
    <row r="1860" spans="40:45" x14ac:dyDescent="0.2">
      <c r="AN1860" s="99" t="s">
        <v>83</v>
      </c>
      <c r="AO1860" s="98" t="e">
        <f>_xll.qlInterestRateIndexFixingDate($AT$1,AP1860,Trigger)</f>
        <v>#VALUE!</v>
      </c>
      <c r="AP1860" s="98">
        <f>_xll.qlCalendarAdvance(Calendar,AP1859,AN1860,"f",,Trigger)</f>
        <v>52440</v>
      </c>
      <c r="AQ1860" s="98" t="e">
        <f>_xll.qlInterestRateIndexMaturity($AT$1,AP1860,Trigger)</f>
        <v>#VALUE!</v>
      </c>
      <c r="AR1860" s="242" t="e">
        <f>_xll.qlIndexFixing($AT$1,AO1860,TRUE,_xll.ohTrigger(Trigger,Trigger1M))</f>
        <v>#VALUE!</v>
      </c>
      <c r="AS1860" s="242" t="e">
        <f>IFERROR(_xll.qlIndexFixing($AT$2,AO1860,TRUE,_xll.ohTrigger(Trigger,Trigger1M)),#N/A)</f>
        <v>#N/A</v>
      </c>
    </row>
    <row r="1861" spans="40:45" x14ac:dyDescent="0.2">
      <c r="AN1861" s="99" t="s">
        <v>83</v>
      </c>
      <c r="AO1861" s="98" t="e">
        <f>_xll.qlInterestRateIndexFixingDate($AT$1,AP1861,Trigger)</f>
        <v>#VALUE!</v>
      </c>
      <c r="AP1861" s="98">
        <f>_xll.qlCalendarAdvance(Calendar,AP1860,AN1861,"f",,Trigger)</f>
        <v>52447</v>
      </c>
      <c r="AQ1861" s="98" t="e">
        <f>_xll.qlInterestRateIndexMaturity($AT$1,AP1861,Trigger)</f>
        <v>#VALUE!</v>
      </c>
      <c r="AR1861" s="242" t="e">
        <f>_xll.qlIndexFixing($AT$1,AO1861,TRUE,_xll.ohTrigger(Trigger,Trigger1M))</f>
        <v>#VALUE!</v>
      </c>
      <c r="AS1861" s="242" t="e">
        <f>IFERROR(_xll.qlIndexFixing($AT$2,AO1861,TRUE,_xll.ohTrigger(Trigger,Trigger1M)),#N/A)</f>
        <v>#N/A</v>
      </c>
    </row>
    <row r="1862" spans="40:45" x14ac:dyDescent="0.2">
      <c r="AN1862" s="99" t="s">
        <v>83</v>
      </c>
      <c r="AO1862" s="98" t="e">
        <f>_xll.qlInterestRateIndexFixingDate($AT$1,AP1862,Trigger)</f>
        <v>#VALUE!</v>
      </c>
      <c r="AP1862" s="98">
        <f>_xll.qlCalendarAdvance(Calendar,AP1861,AN1862,"f",,Trigger)</f>
        <v>52454</v>
      </c>
      <c r="AQ1862" s="98" t="e">
        <f>_xll.qlInterestRateIndexMaturity($AT$1,AP1862,Trigger)</f>
        <v>#VALUE!</v>
      </c>
      <c r="AR1862" s="242" t="e">
        <f>_xll.qlIndexFixing($AT$1,AO1862,TRUE,_xll.ohTrigger(Trigger,Trigger1M))</f>
        <v>#VALUE!</v>
      </c>
      <c r="AS1862" s="242" t="e">
        <f>IFERROR(_xll.qlIndexFixing($AT$2,AO1862,TRUE,_xll.ohTrigger(Trigger,Trigger1M)),#N/A)</f>
        <v>#N/A</v>
      </c>
    </row>
    <row r="1863" spans="40:45" x14ac:dyDescent="0.2">
      <c r="AN1863" s="99" t="s">
        <v>83</v>
      </c>
      <c r="AO1863" s="98" t="e">
        <f>_xll.qlInterestRateIndexFixingDate($AT$1,AP1863,Trigger)</f>
        <v>#VALUE!</v>
      </c>
      <c r="AP1863" s="98">
        <f>_xll.qlCalendarAdvance(Calendar,AP1862,AN1863,"f",,Trigger)</f>
        <v>52461</v>
      </c>
      <c r="AQ1863" s="98" t="e">
        <f>_xll.qlInterestRateIndexMaturity($AT$1,AP1863,Trigger)</f>
        <v>#VALUE!</v>
      </c>
      <c r="AR1863" s="242" t="e">
        <f>_xll.qlIndexFixing($AT$1,AO1863,TRUE,_xll.ohTrigger(Trigger,Trigger1M))</f>
        <v>#VALUE!</v>
      </c>
      <c r="AS1863" s="242" t="e">
        <f>IFERROR(_xll.qlIndexFixing($AT$2,AO1863,TRUE,_xll.ohTrigger(Trigger,Trigger1M)),#N/A)</f>
        <v>#N/A</v>
      </c>
    </row>
    <row r="1864" spans="40:45" x14ac:dyDescent="0.2">
      <c r="AN1864" s="99" t="s">
        <v>83</v>
      </c>
      <c r="AO1864" s="98" t="e">
        <f>_xll.qlInterestRateIndexFixingDate($AT$1,AP1864,Trigger)</f>
        <v>#VALUE!</v>
      </c>
      <c r="AP1864" s="98">
        <f>_xll.qlCalendarAdvance(Calendar,AP1863,AN1864,"f",,Trigger)</f>
        <v>52468</v>
      </c>
      <c r="AQ1864" s="98" t="e">
        <f>_xll.qlInterestRateIndexMaturity($AT$1,AP1864,Trigger)</f>
        <v>#VALUE!</v>
      </c>
      <c r="AR1864" s="242" t="e">
        <f>_xll.qlIndexFixing($AT$1,AO1864,TRUE,_xll.ohTrigger(Trigger,Trigger1M))</f>
        <v>#VALUE!</v>
      </c>
      <c r="AS1864" s="242" t="e">
        <f>IFERROR(_xll.qlIndexFixing($AT$2,AO1864,TRUE,_xll.ohTrigger(Trigger,Trigger1M)),#N/A)</f>
        <v>#N/A</v>
      </c>
    </row>
    <row r="1865" spans="40:45" x14ac:dyDescent="0.2">
      <c r="AN1865" s="99" t="s">
        <v>83</v>
      </c>
      <c r="AO1865" s="98" t="e">
        <f>_xll.qlInterestRateIndexFixingDate($AT$1,AP1865,Trigger)</f>
        <v>#VALUE!</v>
      </c>
      <c r="AP1865" s="98">
        <f>_xll.qlCalendarAdvance(Calendar,AP1864,AN1865,"f",,Trigger)</f>
        <v>52475</v>
      </c>
      <c r="AQ1865" s="98" t="e">
        <f>_xll.qlInterestRateIndexMaturity($AT$1,AP1865,Trigger)</f>
        <v>#VALUE!</v>
      </c>
      <c r="AR1865" s="242" t="e">
        <f>_xll.qlIndexFixing($AT$1,AO1865,TRUE,_xll.ohTrigger(Trigger,Trigger1M))</f>
        <v>#VALUE!</v>
      </c>
      <c r="AS1865" s="242" t="e">
        <f>IFERROR(_xll.qlIndexFixing($AT$2,AO1865,TRUE,_xll.ohTrigger(Trigger,Trigger1M)),#N/A)</f>
        <v>#N/A</v>
      </c>
    </row>
    <row r="1866" spans="40:45" x14ac:dyDescent="0.2">
      <c r="AN1866" s="99" t="s">
        <v>83</v>
      </c>
      <c r="AO1866" s="98" t="e">
        <f>_xll.qlInterestRateIndexFixingDate($AT$1,AP1866,Trigger)</f>
        <v>#VALUE!</v>
      </c>
      <c r="AP1866" s="98">
        <f>_xll.qlCalendarAdvance(Calendar,AP1865,AN1866,"f",,Trigger)</f>
        <v>52482</v>
      </c>
      <c r="AQ1866" s="98" t="e">
        <f>_xll.qlInterestRateIndexMaturity($AT$1,AP1866,Trigger)</f>
        <v>#VALUE!</v>
      </c>
      <c r="AR1866" s="242" t="e">
        <f>_xll.qlIndexFixing($AT$1,AO1866,TRUE,_xll.ohTrigger(Trigger,Trigger1M))</f>
        <v>#VALUE!</v>
      </c>
      <c r="AS1866" s="242" t="e">
        <f>IFERROR(_xll.qlIndexFixing($AT$2,AO1866,TRUE,_xll.ohTrigger(Trigger,Trigger1M)),#N/A)</f>
        <v>#N/A</v>
      </c>
    </row>
    <row r="1867" spans="40:45" x14ac:dyDescent="0.2">
      <c r="AN1867" s="99" t="s">
        <v>83</v>
      </c>
      <c r="AO1867" s="98" t="e">
        <f>_xll.qlInterestRateIndexFixingDate($AT$1,AP1867,Trigger)</f>
        <v>#VALUE!</v>
      </c>
      <c r="AP1867" s="98">
        <f>_xll.qlCalendarAdvance(Calendar,AP1866,AN1867,"f",,Trigger)</f>
        <v>52489</v>
      </c>
      <c r="AQ1867" s="98" t="e">
        <f>_xll.qlInterestRateIndexMaturity($AT$1,AP1867,Trigger)</f>
        <v>#VALUE!</v>
      </c>
      <c r="AR1867" s="242" t="e">
        <f>_xll.qlIndexFixing($AT$1,AO1867,TRUE,_xll.ohTrigger(Trigger,Trigger1M))</f>
        <v>#VALUE!</v>
      </c>
      <c r="AS1867" s="242" t="e">
        <f>IFERROR(_xll.qlIndexFixing($AT$2,AO1867,TRUE,_xll.ohTrigger(Trigger,Trigger1M)),#N/A)</f>
        <v>#N/A</v>
      </c>
    </row>
    <row r="1868" spans="40:45" x14ac:dyDescent="0.2">
      <c r="AN1868" s="99" t="s">
        <v>83</v>
      </c>
      <c r="AO1868" s="98" t="e">
        <f>_xll.qlInterestRateIndexFixingDate($AT$1,AP1868,Trigger)</f>
        <v>#VALUE!</v>
      </c>
      <c r="AP1868" s="98">
        <f>_xll.qlCalendarAdvance(Calendar,AP1867,AN1868,"f",,Trigger)</f>
        <v>52496</v>
      </c>
      <c r="AQ1868" s="98" t="e">
        <f>_xll.qlInterestRateIndexMaturity($AT$1,AP1868,Trigger)</f>
        <v>#VALUE!</v>
      </c>
      <c r="AR1868" s="242" t="e">
        <f>_xll.qlIndexFixing($AT$1,AO1868,TRUE,_xll.ohTrigger(Trigger,Trigger1M))</f>
        <v>#VALUE!</v>
      </c>
      <c r="AS1868" s="242" t="e">
        <f>IFERROR(_xll.qlIndexFixing($AT$2,AO1868,TRUE,_xll.ohTrigger(Trigger,Trigger1M)),#N/A)</f>
        <v>#N/A</v>
      </c>
    </row>
    <row r="1869" spans="40:45" x14ac:dyDescent="0.2">
      <c r="AN1869" s="99" t="s">
        <v>83</v>
      </c>
      <c r="AO1869" s="98" t="e">
        <f>_xll.qlInterestRateIndexFixingDate($AT$1,AP1869,Trigger)</f>
        <v>#VALUE!</v>
      </c>
      <c r="AP1869" s="98">
        <f>_xll.qlCalendarAdvance(Calendar,AP1868,AN1869,"f",,Trigger)</f>
        <v>52503</v>
      </c>
      <c r="AQ1869" s="98" t="e">
        <f>_xll.qlInterestRateIndexMaturity($AT$1,AP1869,Trigger)</f>
        <v>#VALUE!</v>
      </c>
      <c r="AR1869" s="242" t="e">
        <f>_xll.qlIndexFixing($AT$1,AO1869,TRUE,_xll.ohTrigger(Trigger,Trigger1M))</f>
        <v>#VALUE!</v>
      </c>
      <c r="AS1869" s="242" t="e">
        <f>IFERROR(_xll.qlIndexFixing($AT$2,AO1869,TRUE,_xll.ohTrigger(Trigger,Trigger1M)),#N/A)</f>
        <v>#N/A</v>
      </c>
    </row>
    <row r="1870" spans="40:45" x14ac:dyDescent="0.2">
      <c r="AN1870" s="99" t="s">
        <v>83</v>
      </c>
      <c r="AO1870" s="98" t="e">
        <f>_xll.qlInterestRateIndexFixingDate($AT$1,AP1870,Trigger)</f>
        <v>#VALUE!</v>
      </c>
      <c r="AP1870" s="98">
        <f>_xll.qlCalendarAdvance(Calendar,AP1869,AN1870,"f",,Trigger)</f>
        <v>52510</v>
      </c>
      <c r="AQ1870" s="98" t="e">
        <f>_xll.qlInterestRateIndexMaturity($AT$1,AP1870,Trigger)</f>
        <v>#VALUE!</v>
      </c>
      <c r="AR1870" s="242" t="e">
        <f>_xll.qlIndexFixing($AT$1,AO1870,TRUE,_xll.ohTrigger(Trigger,Trigger1M))</f>
        <v>#VALUE!</v>
      </c>
      <c r="AS1870" s="242" t="e">
        <f>IFERROR(_xll.qlIndexFixing($AT$2,AO1870,TRUE,_xll.ohTrigger(Trigger,Trigger1M)),#N/A)</f>
        <v>#N/A</v>
      </c>
    </row>
    <row r="1871" spans="40:45" x14ac:dyDescent="0.2">
      <c r="AN1871" s="99" t="s">
        <v>83</v>
      </c>
      <c r="AO1871" s="98" t="e">
        <f>_xll.qlInterestRateIndexFixingDate($AT$1,AP1871,Trigger)</f>
        <v>#VALUE!</v>
      </c>
      <c r="AP1871" s="98">
        <f>_xll.qlCalendarAdvance(Calendar,AP1870,AN1871,"f",,Trigger)</f>
        <v>52517</v>
      </c>
      <c r="AQ1871" s="98" t="e">
        <f>_xll.qlInterestRateIndexMaturity($AT$1,AP1871,Trigger)</f>
        <v>#VALUE!</v>
      </c>
      <c r="AR1871" s="242" t="e">
        <f>_xll.qlIndexFixing($AT$1,AO1871,TRUE,_xll.ohTrigger(Trigger,Trigger1M))</f>
        <v>#VALUE!</v>
      </c>
      <c r="AS1871" s="242" t="e">
        <f>IFERROR(_xll.qlIndexFixing($AT$2,AO1871,TRUE,_xll.ohTrigger(Trigger,Trigger1M)),#N/A)</f>
        <v>#N/A</v>
      </c>
    </row>
    <row r="1872" spans="40:45" x14ac:dyDescent="0.2">
      <c r="AN1872" s="99" t="s">
        <v>83</v>
      </c>
      <c r="AO1872" s="98" t="e">
        <f>_xll.qlInterestRateIndexFixingDate($AT$1,AP1872,Trigger)</f>
        <v>#VALUE!</v>
      </c>
      <c r="AP1872" s="98">
        <f>_xll.qlCalendarAdvance(Calendar,AP1871,AN1872,"f",,Trigger)</f>
        <v>52524</v>
      </c>
      <c r="AQ1872" s="98" t="e">
        <f>_xll.qlInterestRateIndexMaturity($AT$1,AP1872,Trigger)</f>
        <v>#VALUE!</v>
      </c>
      <c r="AR1872" s="242" t="e">
        <f>_xll.qlIndexFixing($AT$1,AO1872,TRUE,_xll.ohTrigger(Trigger,Trigger1M))</f>
        <v>#VALUE!</v>
      </c>
      <c r="AS1872" s="242" t="e">
        <f>IFERROR(_xll.qlIndexFixing($AT$2,AO1872,TRUE,_xll.ohTrigger(Trigger,Trigger1M)),#N/A)</f>
        <v>#N/A</v>
      </c>
    </row>
    <row r="1873" spans="40:45" x14ac:dyDescent="0.2">
      <c r="AN1873" s="99" t="s">
        <v>83</v>
      </c>
      <c r="AO1873" s="98" t="e">
        <f>_xll.qlInterestRateIndexFixingDate($AT$1,AP1873,Trigger)</f>
        <v>#VALUE!</v>
      </c>
      <c r="AP1873" s="98">
        <f>_xll.qlCalendarAdvance(Calendar,AP1872,AN1873,"f",,Trigger)</f>
        <v>52531</v>
      </c>
      <c r="AQ1873" s="98" t="e">
        <f>_xll.qlInterestRateIndexMaturity($AT$1,AP1873,Trigger)</f>
        <v>#VALUE!</v>
      </c>
      <c r="AR1873" s="242" t="e">
        <f>_xll.qlIndexFixing($AT$1,AO1873,TRUE,_xll.ohTrigger(Trigger,Trigger1M))</f>
        <v>#VALUE!</v>
      </c>
      <c r="AS1873" s="242" t="e">
        <f>IFERROR(_xll.qlIndexFixing($AT$2,AO1873,TRUE,_xll.ohTrigger(Trigger,Trigger1M)),#N/A)</f>
        <v>#N/A</v>
      </c>
    </row>
    <row r="1874" spans="40:45" x14ac:dyDescent="0.2">
      <c r="AN1874" s="99" t="s">
        <v>83</v>
      </c>
      <c r="AO1874" s="98" t="e">
        <f>_xll.qlInterestRateIndexFixingDate($AT$1,AP1874,Trigger)</f>
        <v>#VALUE!</v>
      </c>
      <c r="AP1874" s="98">
        <f>_xll.qlCalendarAdvance(Calendar,AP1873,AN1874,"f",,Trigger)</f>
        <v>52538</v>
      </c>
      <c r="AQ1874" s="98" t="e">
        <f>_xll.qlInterestRateIndexMaturity($AT$1,AP1874,Trigger)</f>
        <v>#VALUE!</v>
      </c>
      <c r="AR1874" s="242" t="e">
        <f>_xll.qlIndexFixing($AT$1,AO1874,TRUE,_xll.ohTrigger(Trigger,Trigger1M))</f>
        <v>#VALUE!</v>
      </c>
      <c r="AS1874" s="242" t="e">
        <f>IFERROR(_xll.qlIndexFixing($AT$2,AO1874,TRUE,_xll.ohTrigger(Trigger,Trigger1M)),#N/A)</f>
        <v>#N/A</v>
      </c>
    </row>
    <row r="1875" spans="40:45" x14ac:dyDescent="0.2">
      <c r="AN1875" s="99" t="s">
        <v>83</v>
      </c>
      <c r="AO1875" s="98" t="e">
        <f>_xll.qlInterestRateIndexFixingDate($AT$1,AP1875,Trigger)</f>
        <v>#VALUE!</v>
      </c>
      <c r="AP1875" s="98">
        <f>_xll.qlCalendarAdvance(Calendar,AP1874,AN1875,"f",,Trigger)</f>
        <v>52545</v>
      </c>
      <c r="AQ1875" s="98" t="e">
        <f>_xll.qlInterestRateIndexMaturity($AT$1,AP1875,Trigger)</f>
        <v>#VALUE!</v>
      </c>
      <c r="AR1875" s="242" t="e">
        <f>_xll.qlIndexFixing($AT$1,AO1875,TRUE,_xll.ohTrigger(Trigger,Trigger1M))</f>
        <v>#VALUE!</v>
      </c>
      <c r="AS1875" s="242" t="e">
        <f>IFERROR(_xll.qlIndexFixing($AT$2,AO1875,TRUE,_xll.ohTrigger(Trigger,Trigger1M)),#N/A)</f>
        <v>#N/A</v>
      </c>
    </row>
    <row r="1876" spans="40:45" x14ac:dyDescent="0.2">
      <c r="AN1876" s="99" t="s">
        <v>83</v>
      </c>
      <c r="AO1876" s="98" t="e">
        <f>_xll.qlInterestRateIndexFixingDate($AT$1,AP1876,Trigger)</f>
        <v>#VALUE!</v>
      </c>
      <c r="AP1876" s="98">
        <f>_xll.qlCalendarAdvance(Calendar,AP1875,AN1876,"f",,Trigger)</f>
        <v>52552</v>
      </c>
      <c r="AQ1876" s="98" t="e">
        <f>_xll.qlInterestRateIndexMaturity($AT$1,AP1876,Trigger)</f>
        <v>#VALUE!</v>
      </c>
      <c r="AR1876" s="242" t="e">
        <f>_xll.qlIndexFixing($AT$1,AO1876,TRUE,_xll.ohTrigger(Trigger,Trigger1M))</f>
        <v>#VALUE!</v>
      </c>
      <c r="AS1876" s="242" t="e">
        <f>IFERROR(_xll.qlIndexFixing($AT$2,AO1876,TRUE,_xll.ohTrigger(Trigger,Trigger1M)),#N/A)</f>
        <v>#N/A</v>
      </c>
    </row>
    <row r="1877" spans="40:45" x14ac:dyDescent="0.2">
      <c r="AN1877" s="99" t="s">
        <v>83</v>
      </c>
      <c r="AO1877" s="98" t="e">
        <f>_xll.qlInterestRateIndexFixingDate($AT$1,AP1877,Trigger)</f>
        <v>#VALUE!</v>
      </c>
      <c r="AP1877" s="98">
        <f>_xll.qlCalendarAdvance(Calendar,AP1876,AN1877,"f",,Trigger)</f>
        <v>52559</v>
      </c>
      <c r="AQ1877" s="98" t="e">
        <f>_xll.qlInterestRateIndexMaturity($AT$1,AP1877,Trigger)</f>
        <v>#VALUE!</v>
      </c>
      <c r="AR1877" s="242" t="e">
        <f>_xll.qlIndexFixing($AT$1,AO1877,TRUE,_xll.ohTrigger(Trigger,Trigger1M))</f>
        <v>#VALUE!</v>
      </c>
      <c r="AS1877" s="242" t="e">
        <f>IFERROR(_xll.qlIndexFixing($AT$2,AO1877,TRUE,_xll.ohTrigger(Trigger,Trigger1M)),#N/A)</f>
        <v>#N/A</v>
      </c>
    </row>
    <row r="1878" spans="40:45" x14ac:dyDescent="0.2">
      <c r="AN1878" s="99" t="s">
        <v>83</v>
      </c>
      <c r="AO1878" s="98" t="e">
        <f>_xll.qlInterestRateIndexFixingDate($AT$1,AP1878,Trigger)</f>
        <v>#VALUE!</v>
      </c>
      <c r="AP1878" s="98">
        <f>_xll.qlCalendarAdvance(Calendar,AP1877,AN1878,"f",,Trigger)</f>
        <v>52566</v>
      </c>
      <c r="AQ1878" s="98" t="e">
        <f>_xll.qlInterestRateIndexMaturity($AT$1,AP1878,Trigger)</f>
        <v>#VALUE!</v>
      </c>
      <c r="AR1878" s="242" t="e">
        <f>_xll.qlIndexFixing($AT$1,AO1878,TRUE,_xll.ohTrigger(Trigger,Trigger1M))</f>
        <v>#VALUE!</v>
      </c>
      <c r="AS1878" s="242" t="e">
        <f>IFERROR(_xll.qlIndexFixing($AT$2,AO1878,TRUE,_xll.ohTrigger(Trigger,Trigger1M)),#N/A)</f>
        <v>#N/A</v>
      </c>
    </row>
    <row r="1879" spans="40:45" x14ac:dyDescent="0.2">
      <c r="AN1879" s="99" t="s">
        <v>83</v>
      </c>
      <c r="AO1879" s="98" t="e">
        <f>_xll.qlInterestRateIndexFixingDate($AT$1,AP1879,Trigger)</f>
        <v>#VALUE!</v>
      </c>
      <c r="AP1879" s="98">
        <f>_xll.qlCalendarAdvance(Calendar,AP1878,AN1879,"f",,Trigger)</f>
        <v>52573</v>
      </c>
      <c r="AQ1879" s="98" t="e">
        <f>_xll.qlInterestRateIndexMaturity($AT$1,AP1879,Trigger)</f>
        <v>#VALUE!</v>
      </c>
      <c r="AR1879" s="242" t="e">
        <f>_xll.qlIndexFixing($AT$1,AO1879,TRUE,_xll.ohTrigger(Trigger,Trigger1M))</f>
        <v>#VALUE!</v>
      </c>
      <c r="AS1879" s="242" t="e">
        <f>IFERROR(_xll.qlIndexFixing($AT$2,AO1879,TRUE,_xll.ohTrigger(Trigger,Trigger1M)),#N/A)</f>
        <v>#N/A</v>
      </c>
    </row>
    <row r="1880" spans="40:45" x14ac:dyDescent="0.2">
      <c r="AN1880" s="99" t="s">
        <v>83</v>
      </c>
      <c r="AO1880" s="98" t="e">
        <f>_xll.qlInterestRateIndexFixingDate($AT$1,AP1880,Trigger)</f>
        <v>#VALUE!</v>
      </c>
      <c r="AP1880" s="98">
        <f>_xll.qlCalendarAdvance(Calendar,AP1879,AN1880,"f",,Trigger)</f>
        <v>52580</v>
      </c>
      <c r="AQ1880" s="98" t="e">
        <f>_xll.qlInterestRateIndexMaturity($AT$1,AP1880,Trigger)</f>
        <v>#VALUE!</v>
      </c>
      <c r="AR1880" s="242" t="e">
        <f>_xll.qlIndexFixing($AT$1,AO1880,TRUE,_xll.ohTrigger(Trigger,Trigger1M))</f>
        <v>#VALUE!</v>
      </c>
      <c r="AS1880" s="242" t="e">
        <f>IFERROR(_xll.qlIndexFixing($AT$2,AO1880,TRUE,_xll.ohTrigger(Trigger,Trigger1M)),#N/A)</f>
        <v>#N/A</v>
      </c>
    </row>
    <row r="1881" spans="40:45" x14ac:dyDescent="0.2">
      <c r="AN1881" s="99" t="s">
        <v>83</v>
      </c>
      <c r="AO1881" s="98" t="e">
        <f>_xll.qlInterestRateIndexFixingDate($AT$1,AP1881,Trigger)</f>
        <v>#VALUE!</v>
      </c>
      <c r="AP1881" s="98">
        <f>_xll.qlCalendarAdvance(Calendar,AP1880,AN1881,"f",,Trigger)</f>
        <v>52587</v>
      </c>
      <c r="AQ1881" s="98" t="e">
        <f>_xll.qlInterestRateIndexMaturity($AT$1,AP1881,Trigger)</f>
        <v>#VALUE!</v>
      </c>
      <c r="AR1881" s="242" t="e">
        <f>_xll.qlIndexFixing($AT$1,AO1881,TRUE,_xll.ohTrigger(Trigger,Trigger1M))</f>
        <v>#VALUE!</v>
      </c>
      <c r="AS1881" s="242" t="e">
        <f>IFERROR(_xll.qlIndexFixing($AT$2,AO1881,TRUE,_xll.ohTrigger(Trigger,Trigger1M)),#N/A)</f>
        <v>#N/A</v>
      </c>
    </row>
    <row r="1882" spans="40:45" x14ac:dyDescent="0.2">
      <c r="AN1882" s="99" t="s">
        <v>83</v>
      </c>
      <c r="AO1882" s="98" t="e">
        <f>_xll.qlInterestRateIndexFixingDate($AT$1,AP1882,Trigger)</f>
        <v>#VALUE!</v>
      </c>
      <c r="AP1882" s="98">
        <f>_xll.qlCalendarAdvance(Calendar,AP1881,AN1882,"f",,Trigger)</f>
        <v>52594</v>
      </c>
      <c r="AQ1882" s="98" t="e">
        <f>_xll.qlInterestRateIndexMaturity($AT$1,AP1882,Trigger)</f>
        <v>#VALUE!</v>
      </c>
      <c r="AR1882" s="242" t="e">
        <f>_xll.qlIndexFixing($AT$1,AO1882,TRUE,_xll.ohTrigger(Trigger,Trigger1M))</f>
        <v>#VALUE!</v>
      </c>
      <c r="AS1882" s="242" t="e">
        <f>IFERROR(_xll.qlIndexFixing($AT$2,AO1882,TRUE,_xll.ohTrigger(Trigger,Trigger1M)),#N/A)</f>
        <v>#N/A</v>
      </c>
    </row>
    <row r="1883" spans="40:45" x14ac:dyDescent="0.2">
      <c r="AN1883" s="99" t="s">
        <v>83</v>
      </c>
      <c r="AO1883" s="98" t="e">
        <f>_xll.qlInterestRateIndexFixingDate($AT$1,AP1883,Trigger)</f>
        <v>#VALUE!</v>
      </c>
      <c r="AP1883" s="98">
        <f>_xll.qlCalendarAdvance(Calendar,AP1882,AN1883,"f",,Trigger)</f>
        <v>52601</v>
      </c>
      <c r="AQ1883" s="98" t="e">
        <f>_xll.qlInterestRateIndexMaturity($AT$1,AP1883,Trigger)</f>
        <v>#VALUE!</v>
      </c>
      <c r="AR1883" s="242" t="e">
        <f>_xll.qlIndexFixing($AT$1,AO1883,TRUE,_xll.ohTrigger(Trigger,Trigger1M))</f>
        <v>#VALUE!</v>
      </c>
      <c r="AS1883" s="242" t="e">
        <f>IFERROR(_xll.qlIndexFixing($AT$2,AO1883,TRUE,_xll.ohTrigger(Trigger,Trigger1M)),#N/A)</f>
        <v>#N/A</v>
      </c>
    </row>
    <row r="1884" spans="40:45" x14ac:dyDescent="0.2">
      <c r="AN1884" s="99" t="s">
        <v>83</v>
      </c>
      <c r="AO1884" s="98" t="e">
        <f>_xll.qlInterestRateIndexFixingDate($AT$1,AP1884,Trigger)</f>
        <v>#VALUE!</v>
      </c>
      <c r="AP1884" s="98">
        <f>_xll.qlCalendarAdvance(Calendar,AP1883,AN1884,"f",,Trigger)</f>
        <v>52608</v>
      </c>
      <c r="AQ1884" s="98" t="e">
        <f>_xll.qlInterestRateIndexMaturity($AT$1,AP1884,Trigger)</f>
        <v>#VALUE!</v>
      </c>
      <c r="AR1884" s="242" t="e">
        <f>_xll.qlIndexFixing($AT$1,AO1884,TRUE,_xll.ohTrigger(Trigger,Trigger1M))</f>
        <v>#VALUE!</v>
      </c>
      <c r="AS1884" s="242" t="e">
        <f>IFERROR(_xll.qlIndexFixing($AT$2,AO1884,TRUE,_xll.ohTrigger(Trigger,Trigger1M)),#N/A)</f>
        <v>#N/A</v>
      </c>
    </row>
    <row r="1885" spans="40:45" x14ac:dyDescent="0.2">
      <c r="AN1885" s="99" t="s">
        <v>83</v>
      </c>
      <c r="AO1885" s="98" t="e">
        <f>_xll.qlInterestRateIndexFixingDate($AT$1,AP1885,Trigger)</f>
        <v>#VALUE!</v>
      </c>
      <c r="AP1885" s="98">
        <f>_xll.qlCalendarAdvance(Calendar,AP1884,AN1885,"f",,Trigger)</f>
        <v>52615</v>
      </c>
      <c r="AQ1885" s="98" t="e">
        <f>_xll.qlInterestRateIndexMaturity($AT$1,AP1885,Trigger)</f>
        <v>#VALUE!</v>
      </c>
      <c r="AR1885" s="242" t="e">
        <f>_xll.qlIndexFixing($AT$1,AO1885,TRUE,_xll.ohTrigger(Trigger,Trigger1M))</f>
        <v>#VALUE!</v>
      </c>
      <c r="AS1885" s="242" t="e">
        <f>IFERROR(_xll.qlIndexFixing($AT$2,AO1885,TRUE,_xll.ohTrigger(Trigger,Trigger1M)),#N/A)</f>
        <v>#N/A</v>
      </c>
    </row>
    <row r="1886" spans="40:45" x14ac:dyDescent="0.2">
      <c r="AN1886" s="99" t="s">
        <v>83</v>
      </c>
      <c r="AO1886" s="98" t="e">
        <f>_xll.qlInterestRateIndexFixingDate($AT$1,AP1886,Trigger)</f>
        <v>#VALUE!</v>
      </c>
      <c r="AP1886" s="98">
        <f>_xll.qlCalendarAdvance(Calendar,AP1885,AN1886,"f",,Trigger)</f>
        <v>52622</v>
      </c>
      <c r="AQ1886" s="98" t="e">
        <f>_xll.qlInterestRateIndexMaturity($AT$1,AP1886,Trigger)</f>
        <v>#VALUE!</v>
      </c>
      <c r="AR1886" s="242" t="e">
        <f>_xll.qlIndexFixing($AT$1,AO1886,TRUE,_xll.ohTrigger(Trigger,Trigger1M))</f>
        <v>#VALUE!</v>
      </c>
      <c r="AS1886" s="242" t="e">
        <f>IFERROR(_xll.qlIndexFixing($AT$2,AO1886,TRUE,_xll.ohTrigger(Trigger,Trigger1M)),#N/A)</f>
        <v>#N/A</v>
      </c>
    </row>
    <row r="1887" spans="40:45" x14ac:dyDescent="0.2">
      <c r="AN1887" s="99" t="s">
        <v>83</v>
      </c>
      <c r="AO1887" s="98" t="e">
        <f>_xll.qlInterestRateIndexFixingDate($AT$1,AP1887,Trigger)</f>
        <v>#VALUE!</v>
      </c>
      <c r="AP1887" s="98">
        <f>_xll.qlCalendarAdvance(Calendar,AP1886,AN1887,"f",,Trigger)</f>
        <v>52629</v>
      </c>
      <c r="AQ1887" s="98" t="e">
        <f>_xll.qlInterestRateIndexMaturity($AT$1,AP1887,Trigger)</f>
        <v>#VALUE!</v>
      </c>
      <c r="AR1887" s="242" t="e">
        <f>_xll.qlIndexFixing($AT$1,AO1887,TRUE,_xll.ohTrigger(Trigger,Trigger1M))</f>
        <v>#VALUE!</v>
      </c>
      <c r="AS1887" s="242" t="e">
        <f>IFERROR(_xll.qlIndexFixing($AT$2,AO1887,TRUE,_xll.ohTrigger(Trigger,Trigger1M)),#N/A)</f>
        <v>#N/A</v>
      </c>
    </row>
    <row r="1888" spans="40:45" x14ac:dyDescent="0.2">
      <c r="AN1888" s="99" t="s">
        <v>83</v>
      </c>
      <c r="AO1888" s="98" t="e">
        <f>_xll.qlInterestRateIndexFixingDate($AT$1,AP1888,Trigger)</f>
        <v>#VALUE!</v>
      </c>
      <c r="AP1888" s="98">
        <f>_xll.qlCalendarAdvance(Calendar,AP1887,AN1888,"f",,Trigger)</f>
        <v>52636</v>
      </c>
      <c r="AQ1888" s="98" t="e">
        <f>_xll.qlInterestRateIndexMaturity($AT$1,AP1888,Trigger)</f>
        <v>#VALUE!</v>
      </c>
      <c r="AR1888" s="242" t="e">
        <f>_xll.qlIndexFixing($AT$1,AO1888,TRUE,_xll.ohTrigger(Trigger,Trigger1M))</f>
        <v>#VALUE!</v>
      </c>
      <c r="AS1888" s="242" t="e">
        <f>IFERROR(_xll.qlIndexFixing($AT$2,AO1888,TRUE,_xll.ohTrigger(Trigger,Trigger1M)),#N/A)</f>
        <v>#N/A</v>
      </c>
    </row>
    <row r="1889" spans="40:45" x14ac:dyDescent="0.2">
      <c r="AN1889" s="99" t="s">
        <v>83</v>
      </c>
      <c r="AO1889" s="98" t="e">
        <f>_xll.qlInterestRateIndexFixingDate($AT$1,AP1889,Trigger)</f>
        <v>#VALUE!</v>
      </c>
      <c r="AP1889" s="98">
        <f>_xll.qlCalendarAdvance(Calendar,AP1888,AN1889,"f",,Trigger)</f>
        <v>52643</v>
      </c>
      <c r="AQ1889" s="98" t="e">
        <f>_xll.qlInterestRateIndexMaturity($AT$1,AP1889,Trigger)</f>
        <v>#VALUE!</v>
      </c>
      <c r="AR1889" s="242" t="e">
        <f>_xll.qlIndexFixing($AT$1,AO1889,TRUE,_xll.ohTrigger(Trigger,Trigger1M))</f>
        <v>#VALUE!</v>
      </c>
      <c r="AS1889" s="242" t="e">
        <f>IFERROR(_xll.qlIndexFixing($AT$2,AO1889,TRUE,_xll.ohTrigger(Trigger,Trigger1M)),#N/A)</f>
        <v>#N/A</v>
      </c>
    </row>
    <row r="1890" spans="40:45" x14ac:dyDescent="0.2">
      <c r="AN1890" s="99" t="s">
        <v>83</v>
      </c>
      <c r="AO1890" s="98" t="e">
        <f>_xll.qlInterestRateIndexFixingDate($AT$1,AP1890,Trigger)</f>
        <v>#VALUE!</v>
      </c>
      <c r="AP1890" s="98">
        <f>_xll.qlCalendarAdvance(Calendar,AP1889,AN1890,"f",,Trigger)</f>
        <v>52650</v>
      </c>
      <c r="AQ1890" s="98" t="e">
        <f>_xll.qlInterestRateIndexMaturity($AT$1,AP1890,Trigger)</f>
        <v>#VALUE!</v>
      </c>
      <c r="AR1890" s="242" t="e">
        <f>_xll.qlIndexFixing($AT$1,AO1890,TRUE,_xll.ohTrigger(Trigger,Trigger1M))</f>
        <v>#VALUE!</v>
      </c>
      <c r="AS1890" s="242" t="e">
        <f>IFERROR(_xll.qlIndexFixing($AT$2,AO1890,TRUE,_xll.ohTrigger(Trigger,Trigger1M)),#N/A)</f>
        <v>#N/A</v>
      </c>
    </row>
    <row r="1891" spans="40:45" x14ac:dyDescent="0.2">
      <c r="AN1891" s="99" t="s">
        <v>83</v>
      </c>
      <c r="AO1891" s="98" t="e">
        <f>_xll.qlInterestRateIndexFixingDate($AT$1,AP1891,Trigger)</f>
        <v>#VALUE!</v>
      </c>
      <c r="AP1891" s="98">
        <f>_xll.qlCalendarAdvance(Calendar,AP1890,AN1891,"f",,Trigger)</f>
        <v>52657</v>
      </c>
      <c r="AQ1891" s="98" t="e">
        <f>_xll.qlInterestRateIndexMaturity($AT$1,AP1891,Trigger)</f>
        <v>#VALUE!</v>
      </c>
      <c r="AR1891" s="242" t="e">
        <f>_xll.qlIndexFixing($AT$1,AO1891,TRUE,_xll.ohTrigger(Trigger,Trigger1M))</f>
        <v>#VALUE!</v>
      </c>
      <c r="AS1891" s="242" t="e">
        <f>IFERROR(_xll.qlIndexFixing($AT$2,AO1891,TRUE,_xll.ohTrigger(Trigger,Trigger1M)),#N/A)</f>
        <v>#N/A</v>
      </c>
    </row>
    <row r="1892" spans="40:45" x14ac:dyDescent="0.2">
      <c r="AN1892" s="99" t="s">
        <v>83</v>
      </c>
      <c r="AO1892" s="98" t="e">
        <f>_xll.qlInterestRateIndexFixingDate($AT$1,AP1892,Trigger)</f>
        <v>#VALUE!</v>
      </c>
      <c r="AP1892" s="98">
        <f>_xll.qlCalendarAdvance(Calendar,AP1891,AN1892,"f",,Trigger)</f>
        <v>52664</v>
      </c>
      <c r="AQ1892" s="98" t="e">
        <f>_xll.qlInterestRateIndexMaturity($AT$1,AP1892,Trigger)</f>
        <v>#VALUE!</v>
      </c>
      <c r="AR1892" s="242" t="e">
        <f>_xll.qlIndexFixing($AT$1,AO1892,TRUE,_xll.ohTrigger(Trigger,Trigger1M))</f>
        <v>#VALUE!</v>
      </c>
      <c r="AS1892" s="242" t="e">
        <f>IFERROR(_xll.qlIndexFixing($AT$2,AO1892,TRUE,_xll.ohTrigger(Trigger,Trigger1M)),#N/A)</f>
        <v>#N/A</v>
      </c>
    </row>
    <row r="1893" spans="40:45" x14ac:dyDescent="0.2">
      <c r="AN1893" s="99" t="s">
        <v>83</v>
      </c>
      <c r="AO1893" s="98" t="e">
        <f>_xll.qlInterestRateIndexFixingDate($AT$1,AP1893,Trigger)</f>
        <v>#VALUE!</v>
      </c>
      <c r="AP1893" s="98">
        <f>_xll.qlCalendarAdvance(Calendar,AP1892,AN1893,"f",,Trigger)</f>
        <v>52671</v>
      </c>
      <c r="AQ1893" s="98" t="e">
        <f>_xll.qlInterestRateIndexMaturity($AT$1,AP1893,Trigger)</f>
        <v>#VALUE!</v>
      </c>
      <c r="AR1893" s="242" t="e">
        <f>_xll.qlIndexFixing($AT$1,AO1893,TRUE,_xll.ohTrigger(Trigger,Trigger1M))</f>
        <v>#VALUE!</v>
      </c>
      <c r="AS1893" s="242" t="e">
        <f>IFERROR(_xll.qlIndexFixing($AT$2,AO1893,TRUE,_xll.ohTrigger(Trigger,Trigger1M)),#N/A)</f>
        <v>#N/A</v>
      </c>
    </row>
    <row r="1894" spans="40:45" x14ac:dyDescent="0.2">
      <c r="AN1894" s="99" t="s">
        <v>83</v>
      </c>
      <c r="AO1894" s="98" t="e">
        <f>_xll.qlInterestRateIndexFixingDate($AT$1,AP1894,Trigger)</f>
        <v>#VALUE!</v>
      </c>
      <c r="AP1894" s="98">
        <f>_xll.qlCalendarAdvance(Calendar,AP1893,AN1894,"f",,Trigger)</f>
        <v>52678</v>
      </c>
      <c r="AQ1894" s="98" t="e">
        <f>_xll.qlInterestRateIndexMaturity($AT$1,AP1894,Trigger)</f>
        <v>#VALUE!</v>
      </c>
      <c r="AR1894" s="242" t="e">
        <f>_xll.qlIndexFixing($AT$1,AO1894,TRUE,_xll.ohTrigger(Trigger,Trigger1M))</f>
        <v>#VALUE!</v>
      </c>
      <c r="AS1894" s="242" t="e">
        <f>IFERROR(_xll.qlIndexFixing($AT$2,AO1894,TRUE,_xll.ohTrigger(Trigger,Trigger1M)),#N/A)</f>
        <v>#N/A</v>
      </c>
    </row>
    <row r="1895" spans="40:45" x14ac:dyDescent="0.2">
      <c r="AN1895" s="99" t="s">
        <v>83</v>
      </c>
      <c r="AO1895" s="98" t="e">
        <f>_xll.qlInterestRateIndexFixingDate($AT$1,AP1895,Trigger)</f>
        <v>#VALUE!</v>
      </c>
      <c r="AP1895" s="98">
        <f>_xll.qlCalendarAdvance(Calendar,AP1894,AN1895,"f",,Trigger)</f>
        <v>52685</v>
      </c>
      <c r="AQ1895" s="98" t="e">
        <f>_xll.qlInterestRateIndexMaturity($AT$1,AP1895,Trigger)</f>
        <v>#VALUE!</v>
      </c>
      <c r="AR1895" s="242" t="e">
        <f>_xll.qlIndexFixing($AT$1,AO1895,TRUE,_xll.ohTrigger(Trigger,Trigger1M))</f>
        <v>#VALUE!</v>
      </c>
      <c r="AS1895" s="242" t="e">
        <f>IFERROR(_xll.qlIndexFixing($AT$2,AO1895,TRUE,_xll.ohTrigger(Trigger,Trigger1M)),#N/A)</f>
        <v>#N/A</v>
      </c>
    </row>
    <row r="1896" spans="40:45" x14ac:dyDescent="0.2">
      <c r="AN1896" s="99" t="s">
        <v>83</v>
      </c>
      <c r="AO1896" s="98" t="e">
        <f>_xll.qlInterestRateIndexFixingDate($AT$1,AP1896,Trigger)</f>
        <v>#VALUE!</v>
      </c>
      <c r="AP1896" s="98">
        <f>_xll.qlCalendarAdvance(Calendar,AP1895,AN1896,"f",,Trigger)</f>
        <v>52692</v>
      </c>
      <c r="AQ1896" s="98" t="e">
        <f>_xll.qlInterestRateIndexMaturity($AT$1,AP1896,Trigger)</f>
        <v>#VALUE!</v>
      </c>
      <c r="AR1896" s="242" t="e">
        <f>_xll.qlIndexFixing($AT$1,AO1896,TRUE,_xll.ohTrigger(Trigger,Trigger1M))</f>
        <v>#VALUE!</v>
      </c>
      <c r="AS1896" s="242" t="e">
        <f>IFERROR(_xll.qlIndexFixing($AT$2,AO1896,TRUE,_xll.ohTrigger(Trigger,Trigger1M)),#N/A)</f>
        <v>#N/A</v>
      </c>
    </row>
    <row r="1897" spans="40:45" x14ac:dyDescent="0.2">
      <c r="AN1897" s="99" t="s">
        <v>83</v>
      </c>
      <c r="AO1897" s="98" t="e">
        <f>_xll.qlInterestRateIndexFixingDate($AT$1,AP1897,Trigger)</f>
        <v>#VALUE!</v>
      </c>
      <c r="AP1897" s="98">
        <f>_xll.qlCalendarAdvance(Calendar,AP1896,AN1897,"f",,Trigger)</f>
        <v>52699</v>
      </c>
      <c r="AQ1897" s="98" t="e">
        <f>_xll.qlInterestRateIndexMaturity($AT$1,AP1897,Trigger)</f>
        <v>#VALUE!</v>
      </c>
      <c r="AR1897" s="242" t="e">
        <f>_xll.qlIndexFixing($AT$1,AO1897,TRUE,_xll.ohTrigger(Trigger,Trigger1M))</f>
        <v>#VALUE!</v>
      </c>
      <c r="AS1897" s="242" t="e">
        <f>IFERROR(_xll.qlIndexFixing($AT$2,AO1897,TRUE,_xll.ohTrigger(Trigger,Trigger1M)),#N/A)</f>
        <v>#N/A</v>
      </c>
    </row>
    <row r="1898" spans="40:45" x14ac:dyDescent="0.2">
      <c r="AN1898" s="99" t="s">
        <v>83</v>
      </c>
      <c r="AO1898" s="98" t="e">
        <f>_xll.qlInterestRateIndexFixingDate($AT$1,AP1898,Trigger)</f>
        <v>#VALUE!</v>
      </c>
      <c r="AP1898" s="98">
        <f>_xll.qlCalendarAdvance(Calendar,AP1897,AN1898,"f",,Trigger)</f>
        <v>52706</v>
      </c>
      <c r="AQ1898" s="98" t="e">
        <f>_xll.qlInterestRateIndexMaturity($AT$1,AP1898,Trigger)</f>
        <v>#VALUE!</v>
      </c>
      <c r="AR1898" s="242" t="e">
        <f>_xll.qlIndexFixing($AT$1,AO1898,TRUE,_xll.ohTrigger(Trigger,Trigger1M))</f>
        <v>#VALUE!</v>
      </c>
      <c r="AS1898" s="242" t="e">
        <f>IFERROR(_xll.qlIndexFixing($AT$2,AO1898,TRUE,_xll.ohTrigger(Trigger,Trigger1M)),#N/A)</f>
        <v>#N/A</v>
      </c>
    </row>
    <row r="1899" spans="40:45" x14ac:dyDescent="0.2">
      <c r="AN1899" s="99" t="s">
        <v>83</v>
      </c>
      <c r="AO1899" s="98" t="e">
        <f>_xll.qlInterestRateIndexFixingDate($AT$1,AP1899,Trigger)</f>
        <v>#VALUE!</v>
      </c>
      <c r="AP1899" s="98">
        <f>_xll.qlCalendarAdvance(Calendar,AP1898,AN1899,"f",,Trigger)</f>
        <v>52713</v>
      </c>
      <c r="AQ1899" s="98" t="e">
        <f>_xll.qlInterestRateIndexMaturity($AT$1,AP1899,Trigger)</f>
        <v>#VALUE!</v>
      </c>
      <c r="AR1899" s="242" t="e">
        <f>_xll.qlIndexFixing($AT$1,AO1899,TRUE,_xll.ohTrigger(Trigger,Trigger1M))</f>
        <v>#VALUE!</v>
      </c>
      <c r="AS1899" s="242" t="e">
        <f>IFERROR(_xll.qlIndexFixing($AT$2,AO1899,TRUE,_xll.ohTrigger(Trigger,Trigger1M)),#N/A)</f>
        <v>#N/A</v>
      </c>
    </row>
    <row r="1900" spans="40:45" x14ac:dyDescent="0.2">
      <c r="AN1900" s="99" t="s">
        <v>83</v>
      </c>
      <c r="AO1900" s="98" t="e">
        <f>_xll.qlInterestRateIndexFixingDate($AT$1,AP1900,Trigger)</f>
        <v>#VALUE!</v>
      </c>
      <c r="AP1900" s="98">
        <f>_xll.qlCalendarAdvance(Calendar,AP1899,AN1900,"f",,Trigger)</f>
        <v>52720</v>
      </c>
      <c r="AQ1900" s="98" t="e">
        <f>_xll.qlInterestRateIndexMaturity($AT$1,AP1900,Trigger)</f>
        <v>#VALUE!</v>
      </c>
      <c r="AR1900" s="242" t="e">
        <f>_xll.qlIndexFixing($AT$1,AO1900,TRUE,_xll.ohTrigger(Trigger,Trigger1M))</f>
        <v>#VALUE!</v>
      </c>
      <c r="AS1900" s="242" t="e">
        <f>IFERROR(_xll.qlIndexFixing($AT$2,AO1900,TRUE,_xll.ohTrigger(Trigger,Trigger1M)),#N/A)</f>
        <v>#N/A</v>
      </c>
    </row>
    <row r="1901" spans="40:45" x14ac:dyDescent="0.2">
      <c r="AN1901" s="99" t="s">
        <v>83</v>
      </c>
      <c r="AO1901" s="98" t="e">
        <f>_xll.qlInterestRateIndexFixingDate($AT$1,AP1901,Trigger)</f>
        <v>#VALUE!</v>
      </c>
      <c r="AP1901" s="98">
        <f>_xll.qlCalendarAdvance(Calendar,AP1900,AN1901,"f",,Trigger)</f>
        <v>52727</v>
      </c>
      <c r="AQ1901" s="98" t="e">
        <f>_xll.qlInterestRateIndexMaturity($AT$1,AP1901,Trigger)</f>
        <v>#VALUE!</v>
      </c>
      <c r="AR1901" s="242" t="e">
        <f>_xll.qlIndexFixing($AT$1,AO1901,TRUE,_xll.ohTrigger(Trigger,Trigger1M))</f>
        <v>#VALUE!</v>
      </c>
      <c r="AS1901" s="242" t="e">
        <f>IFERROR(_xll.qlIndexFixing($AT$2,AO1901,TRUE,_xll.ohTrigger(Trigger,Trigger1M)),#N/A)</f>
        <v>#N/A</v>
      </c>
    </row>
    <row r="1902" spans="40:45" x14ac:dyDescent="0.2">
      <c r="AN1902" s="99" t="s">
        <v>83</v>
      </c>
      <c r="AO1902" s="98" t="e">
        <f>_xll.qlInterestRateIndexFixingDate($AT$1,AP1902,Trigger)</f>
        <v>#VALUE!</v>
      </c>
      <c r="AP1902" s="98">
        <f>_xll.qlCalendarAdvance(Calendar,AP1901,AN1902,"f",,Trigger)</f>
        <v>52734</v>
      </c>
      <c r="AQ1902" s="98" t="e">
        <f>_xll.qlInterestRateIndexMaturity($AT$1,AP1902,Trigger)</f>
        <v>#VALUE!</v>
      </c>
      <c r="AR1902" s="242" t="e">
        <f>_xll.qlIndexFixing($AT$1,AO1902,TRUE,_xll.ohTrigger(Trigger,Trigger1M))</f>
        <v>#VALUE!</v>
      </c>
      <c r="AS1902" s="242" t="e">
        <f>IFERROR(_xll.qlIndexFixing($AT$2,AO1902,TRUE,_xll.ohTrigger(Trigger,Trigger1M)),#N/A)</f>
        <v>#N/A</v>
      </c>
    </row>
    <row r="1903" spans="40:45" x14ac:dyDescent="0.2">
      <c r="AN1903" s="99" t="s">
        <v>83</v>
      </c>
      <c r="AO1903" s="98" t="e">
        <f>_xll.qlInterestRateIndexFixingDate($AT$1,AP1903,Trigger)</f>
        <v>#VALUE!</v>
      </c>
      <c r="AP1903" s="98">
        <f>_xll.qlCalendarAdvance(Calendar,AP1902,AN1903,"f",,Trigger)</f>
        <v>52741</v>
      </c>
      <c r="AQ1903" s="98" t="e">
        <f>_xll.qlInterestRateIndexMaturity($AT$1,AP1903,Trigger)</f>
        <v>#VALUE!</v>
      </c>
      <c r="AR1903" s="242" t="e">
        <f>_xll.qlIndexFixing($AT$1,AO1903,TRUE,_xll.ohTrigger(Trigger,Trigger1M))</f>
        <v>#VALUE!</v>
      </c>
      <c r="AS1903" s="242" t="e">
        <f>IFERROR(_xll.qlIndexFixing($AT$2,AO1903,TRUE,_xll.ohTrigger(Trigger,Trigger1M)),#N/A)</f>
        <v>#N/A</v>
      </c>
    </row>
    <row r="1904" spans="40:45" x14ac:dyDescent="0.2">
      <c r="AN1904" s="99" t="s">
        <v>83</v>
      </c>
      <c r="AO1904" s="98" t="e">
        <f>_xll.qlInterestRateIndexFixingDate($AT$1,AP1904,Trigger)</f>
        <v>#VALUE!</v>
      </c>
      <c r="AP1904" s="98">
        <f>_xll.qlCalendarAdvance(Calendar,AP1903,AN1904,"f",,Trigger)</f>
        <v>52748</v>
      </c>
      <c r="AQ1904" s="98" t="e">
        <f>_xll.qlInterestRateIndexMaturity($AT$1,AP1904,Trigger)</f>
        <v>#VALUE!</v>
      </c>
      <c r="AR1904" s="242" t="e">
        <f>_xll.qlIndexFixing($AT$1,AO1904,TRUE,_xll.ohTrigger(Trigger,Trigger1M))</f>
        <v>#VALUE!</v>
      </c>
      <c r="AS1904" s="242" t="e">
        <f>IFERROR(_xll.qlIndexFixing($AT$2,AO1904,TRUE,_xll.ohTrigger(Trigger,Trigger1M)),#N/A)</f>
        <v>#N/A</v>
      </c>
    </row>
    <row r="1905" spans="40:45" x14ac:dyDescent="0.2">
      <c r="AN1905" s="99" t="s">
        <v>83</v>
      </c>
      <c r="AO1905" s="98" t="e">
        <f>_xll.qlInterestRateIndexFixingDate($AT$1,AP1905,Trigger)</f>
        <v>#VALUE!</v>
      </c>
      <c r="AP1905" s="98">
        <f>_xll.qlCalendarAdvance(Calendar,AP1904,AN1905,"f",,Trigger)</f>
        <v>52755</v>
      </c>
      <c r="AQ1905" s="98" t="e">
        <f>_xll.qlInterestRateIndexMaturity($AT$1,AP1905,Trigger)</f>
        <v>#VALUE!</v>
      </c>
      <c r="AR1905" s="242" t="e">
        <f>_xll.qlIndexFixing($AT$1,AO1905,TRUE,_xll.ohTrigger(Trigger,Trigger1M))</f>
        <v>#VALUE!</v>
      </c>
      <c r="AS1905" s="242" t="e">
        <f>IFERROR(_xll.qlIndexFixing($AT$2,AO1905,TRUE,_xll.ohTrigger(Trigger,Trigger1M)),#N/A)</f>
        <v>#N/A</v>
      </c>
    </row>
    <row r="1906" spans="40:45" x14ac:dyDescent="0.2">
      <c r="AN1906" s="99" t="s">
        <v>83</v>
      </c>
      <c r="AO1906" s="98" t="e">
        <f>_xll.qlInterestRateIndexFixingDate($AT$1,AP1906,Trigger)</f>
        <v>#VALUE!</v>
      </c>
      <c r="AP1906" s="98">
        <f>_xll.qlCalendarAdvance(Calendar,AP1905,AN1906,"f",,Trigger)</f>
        <v>52762</v>
      </c>
      <c r="AQ1906" s="98" t="e">
        <f>_xll.qlInterestRateIndexMaturity($AT$1,AP1906,Trigger)</f>
        <v>#VALUE!</v>
      </c>
      <c r="AR1906" s="242" t="e">
        <f>_xll.qlIndexFixing($AT$1,AO1906,TRUE,_xll.ohTrigger(Trigger,Trigger1M))</f>
        <v>#VALUE!</v>
      </c>
      <c r="AS1906" s="242" t="e">
        <f>IFERROR(_xll.qlIndexFixing($AT$2,AO1906,TRUE,_xll.ohTrigger(Trigger,Trigger1M)),#N/A)</f>
        <v>#N/A</v>
      </c>
    </row>
    <row r="1907" spans="40:45" x14ac:dyDescent="0.2">
      <c r="AN1907" s="99" t="s">
        <v>83</v>
      </c>
      <c r="AO1907" s="98" t="e">
        <f>_xll.qlInterestRateIndexFixingDate($AT$1,AP1907,Trigger)</f>
        <v>#VALUE!</v>
      </c>
      <c r="AP1907" s="98">
        <f>_xll.qlCalendarAdvance(Calendar,AP1906,AN1907,"f",,Trigger)</f>
        <v>52769</v>
      </c>
      <c r="AQ1907" s="98" t="e">
        <f>_xll.qlInterestRateIndexMaturity($AT$1,AP1907,Trigger)</f>
        <v>#VALUE!</v>
      </c>
      <c r="AR1907" s="242" t="e">
        <f>_xll.qlIndexFixing($AT$1,AO1907,TRUE,_xll.ohTrigger(Trigger,Trigger1M))</f>
        <v>#VALUE!</v>
      </c>
      <c r="AS1907" s="242" t="e">
        <f>IFERROR(_xll.qlIndexFixing($AT$2,AO1907,TRUE,_xll.ohTrigger(Trigger,Trigger1M)),#N/A)</f>
        <v>#N/A</v>
      </c>
    </row>
    <row r="1908" spans="40:45" x14ac:dyDescent="0.2">
      <c r="AN1908" s="99" t="s">
        <v>83</v>
      </c>
      <c r="AO1908" s="98" t="e">
        <f>_xll.qlInterestRateIndexFixingDate($AT$1,AP1908,Trigger)</f>
        <v>#VALUE!</v>
      </c>
      <c r="AP1908" s="98">
        <f>_xll.qlCalendarAdvance(Calendar,AP1907,AN1908,"f",,Trigger)</f>
        <v>52776</v>
      </c>
      <c r="AQ1908" s="98" t="e">
        <f>_xll.qlInterestRateIndexMaturity($AT$1,AP1908,Trigger)</f>
        <v>#VALUE!</v>
      </c>
      <c r="AR1908" s="242" t="e">
        <f>_xll.qlIndexFixing($AT$1,AO1908,TRUE,_xll.ohTrigger(Trigger,Trigger1M))</f>
        <v>#VALUE!</v>
      </c>
      <c r="AS1908" s="242" t="e">
        <f>IFERROR(_xll.qlIndexFixing($AT$2,AO1908,TRUE,_xll.ohTrigger(Trigger,Trigger1M)),#N/A)</f>
        <v>#N/A</v>
      </c>
    </row>
    <row r="1909" spans="40:45" x14ac:dyDescent="0.2">
      <c r="AN1909" s="99" t="s">
        <v>83</v>
      </c>
      <c r="AO1909" s="98" t="e">
        <f>_xll.qlInterestRateIndexFixingDate($AT$1,AP1909,Trigger)</f>
        <v>#VALUE!</v>
      </c>
      <c r="AP1909" s="98">
        <f>_xll.qlCalendarAdvance(Calendar,AP1908,AN1909,"f",,Trigger)</f>
        <v>52783</v>
      </c>
      <c r="AQ1909" s="98" t="e">
        <f>_xll.qlInterestRateIndexMaturity($AT$1,AP1909,Trigger)</f>
        <v>#VALUE!</v>
      </c>
      <c r="AR1909" s="242" t="e">
        <f>_xll.qlIndexFixing($AT$1,AO1909,TRUE,_xll.ohTrigger(Trigger,Trigger1M))</f>
        <v>#VALUE!</v>
      </c>
      <c r="AS1909" s="242" t="e">
        <f>IFERROR(_xll.qlIndexFixing($AT$2,AO1909,TRUE,_xll.ohTrigger(Trigger,Trigger1M)),#N/A)</f>
        <v>#N/A</v>
      </c>
    </row>
    <row r="1910" spans="40:45" x14ac:dyDescent="0.2">
      <c r="AN1910" s="99" t="s">
        <v>83</v>
      </c>
      <c r="AO1910" s="98" t="e">
        <f>_xll.qlInterestRateIndexFixingDate($AT$1,AP1910,Trigger)</f>
        <v>#VALUE!</v>
      </c>
      <c r="AP1910" s="98">
        <f>_xll.qlCalendarAdvance(Calendar,AP1909,AN1910,"f",,Trigger)</f>
        <v>52790</v>
      </c>
      <c r="AQ1910" s="98" t="e">
        <f>_xll.qlInterestRateIndexMaturity($AT$1,AP1910,Trigger)</f>
        <v>#VALUE!</v>
      </c>
      <c r="AR1910" s="242" t="e">
        <f>_xll.qlIndexFixing($AT$1,AO1910,TRUE,_xll.ohTrigger(Trigger,Trigger1M))</f>
        <v>#VALUE!</v>
      </c>
      <c r="AS1910" s="242" t="e">
        <f>IFERROR(_xll.qlIndexFixing($AT$2,AO1910,TRUE,_xll.ohTrigger(Trigger,Trigger1M)),#N/A)</f>
        <v>#N/A</v>
      </c>
    </row>
    <row r="1911" spans="40:45" x14ac:dyDescent="0.2">
      <c r="AN1911" s="99" t="s">
        <v>83</v>
      </c>
      <c r="AO1911" s="98" t="e">
        <f>_xll.qlInterestRateIndexFixingDate($AT$1,AP1911,Trigger)</f>
        <v>#VALUE!</v>
      </c>
      <c r="AP1911" s="98">
        <f>_xll.qlCalendarAdvance(Calendar,AP1910,AN1911,"f",,Trigger)</f>
        <v>52797</v>
      </c>
      <c r="AQ1911" s="98" t="e">
        <f>_xll.qlInterestRateIndexMaturity($AT$1,AP1911,Trigger)</f>
        <v>#VALUE!</v>
      </c>
      <c r="AR1911" s="242" t="e">
        <f>_xll.qlIndexFixing($AT$1,AO1911,TRUE,_xll.ohTrigger(Trigger,Trigger1M))</f>
        <v>#VALUE!</v>
      </c>
      <c r="AS1911" s="242" t="e">
        <f>IFERROR(_xll.qlIndexFixing($AT$2,AO1911,TRUE,_xll.ohTrigger(Trigger,Trigger1M)),#N/A)</f>
        <v>#N/A</v>
      </c>
    </row>
    <row r="1912" spans="40:45" x14ac:dyDescent="0.2">
      <c r="AN1912" s="99" t="s">
        <v>83</v>
      </c>
      <c r="AO1912" s="98" t="e">
        <f>_xll.qlInterestRateIndexFixingDate($AT$1,AP1912,Trigger)</f>
        <v>#VALUE!</v>
      </c>
      <c r="AP1912" s="98">
        <f>_xll.qlCalendarAdvance(Calendar,AP1911,AN1912,"f",,Trigger)</f>
        <v>52804</v>
      </c>
      <c r="AQ1912" s="98" t="e">
        <f>_xll.qlInterestRateIndexMaturity($AT$1,AP1912,Trigger)</f>
        <v>#VALUE!</v>
      </c>
      <c r="AR1912" s="242" t="e">
        <f>_xll.qlIndexFixing($AT$1,AO1912,TRUE,_xll.ohTrigger(Trigger,Trigger1M))</f>
        <v>#VALUE!</v>
      </c>
      <c r="AS1912" s="242" t="e">
        <f>IFERROR(_xll.qlIndexFixing($AT$2,AO1912,TRUE,_xll.ohTrigger(Trigger,Trigger1M)),#N/A)</f>
        <v>#N/A</v>
      </c>
    </row>
    <row r="1913" spans="40:45" x14ac:dyDescent="0.2">
      <c r="AN1913" s="99" t="s">
        <v>83</v>
      </c>
      <c r="AO1913" s="98" t="e">
        <f>_xll.qlInterestRateIndexFixingDate($AT$1,AP1913,Trigger)</f>
        <v>#VALUE!</v>
      </c>
      <c r="AP1913" s="98">
        <f>_xll.qlCalendarAdvance(Calendar,AP1912,AN1913,"f",,Trigger)</f>
        <v>52811</v>
      </c>
      <c r="AQ1913" s="98" t="e">
        <f>_xll.qlInterestRateIndexMaturity($AT$1,AP1913,Trigger)</f>
        <v>#VALUE!</v>
      </c>
      <c r="AR1913" s="242" t="e">
        <f>_xll.qlIndexFixing($AT$1,AO1913,TRUE,_xll.ohTrigger(Trigger,Trigger1M))</f>
        <v>#VALUE!</v>
      </c>
      <c r="AS1913" s="242" t="e">
        <f>IFERROR(_xll.qlIndexFixing($AT$2,AO1913,TRUE,_xll.ohTrigger(Trigger,Trigger1M)),#N/A)</f>
        <v>#N/A</v>
      </c>
    </row>
    <row r="1914" spans="40:45" x14ac:dyDescent="0.2">
      <c r="AN1914" s="99" t="s">
        <v>83</v>
      </c>
      <c r="AO1914" s="98" t="e">
        <f>_xll.qlInterestRateIndexFixingDate($AT$1,AP1914,Trigger)</f>
        <v>#VALUE!</v>
      </c>
      <c r="AP1914" s="98">
        <f>_xll.qlCalendarAdvance(Calendar,AP1913,AN1914,"f",,Trigger)</f>
        <v>52818</v>
      </c>
      <c r="AQ1914" s="98" t="e">
        <f>_xll.qlInterestRateIndexMaturity($AT$1,AP1914,Trigger)</f>
        <v>#VALUE!</v>
      </c>
      <c r="AR1914" s="242" t="e">
        <f>_xll.qlIndexFixing($AT$1,AO1914,TRUE,_xll.ohTrigger(Trigger,Trigger1M))</f>
        <v>#VALUE!</v>
      </c>
      <c r="AS1914" s="242" t="e">
        <f>IFERROR(_xll.qlIndexFixing($AT$2,AO1914,TRUE,_xll.ohTrigger(Trigger,Trigger1M)),#N/A)</f>
        <v>#N/A</v>
      </c>
    </row>
    <row r="1915" spans="40:45" x14ac:dyDescent="0.2">
      <c r="AN1915" s="99" t="s">
        <v>83</v>
      </c>
      <c r="AO1915" s="98" t="e">
        <f>_xll.qlInterestRateIndexFixingDate($AT$1,AP1915,Trigger)</f>
        <v>#VALUE!</v>
      </c>
      <c r="AP1915" s="98">
        <f>_xll.qlCalendarAdvance(Calendar,AP1914,AN1915,"f",,Trigger)</f>
        <v>52825</v>
      </c>
      <c r="AQ1915" s="98" t="e">
        <f>_xll.qlInterestRateIndexMaturity($AT$1,AP1915,Trigger)</f>
        <v>#VALUE!</v>
      </c>
      <c r="AR1915" s="242" t="e">
        <f>_xll.qlIndexFixing($AT$1,AO1915,TRUE,_xll.ohTrigger(Trigger,Trigger1M))</f>
        <v>#VALUE!</v>
      </c>
      <c r="AS1915" s="242" t="e">
        <f>IFERROR(_xll.qlIndexFixing($AT$2,AO1915,TRUE,_xll.ohTrigger(Trigger,Trigger1M)),#N/A)</f>
        <v>#N/A</v>
      </c>
    </row>
    <row r="1916" spans="40:45" x14ac:dyDescent="0.2">
      <c r="AN1916" s="99" t="s">
        <v>83</v>
      </c>
      <c r="AO1916" s="98" t="e">
        <f>_xll.qlInterestRateIndexFixingDate($AT$1,AP1916,Trigger)</f>
        <v>#VALUE!</v>
      </c>
      <c r="AP1916" s="98">
        <f>_xll.qlCalendarAdvance(Calendar,AP1915,AN1916,"f",,Trigger)</f>
        <v>52832</v>
      </c>
      <c r="AQ1916" s="98" t="e">
        <f>_xll.qlInterestRateIndexMaturity($AT$1,AP1916,Trigger)</f>
        <v>#VALUE!</v>
      </c>
      <c r="AR1916" s="242" t="e">
        <f>_xll.qlIndexFixing($AT$1,AO1916,TRUE,_xll.ohTrigger(Trigger,Trigger1M))</f>
        <v>#VALUE!</v>
      </c>
      <c r="AS1916" s="242" t="e">
        <f>IFERROR(_xll.qlIndexFixing($AT$2,AO1916,TRUE,_xll.ohTrigger(Trigger,Trigger1M)),#N/A)</f>
        <v>#N/A</v>
      </c>
    </row>
    <row r="1917" spans="40:45" x14ac:dyDescent="0.2">
      <c r="AN1917" s="99" t="s">
        <v>83</v>
      </c>
      <c r="AO1917" s="98" t="e">
        <f>_xll.qlInterestRateIndexFixingDate($AT$1,AP1917,Trigger)</f>
        <v>#VALUE!</v>
      </c>
      <c r="AP1917" s="98">
        <f>_xll.qlCalendarAdvance(Calendar,AP1916,AN1917,"f",,Trigger)</f>
        <v>52839</v>
      </c>
      <c r="AQ1917" s="98" t="e">
        <f>_xll.qlInterestRateIndexMaturity($AT$1,AP1917,Trigger)</f>
        <v>#VALUE!</v>
      </c>
      <c r="AR1917" s="242" t="e">
        <f>_xll.qlIndexFixing($AT$1,AO1917,TRUE,_xll.ohTrigger(Trigger,Trigger1M))</f>
        <v>#VALUE!</v>
      </c>
      <c r="AS1917" s="242" t="e">
        <f>IFERROR(_xll.qlIndexFixing($AT$2,AO1917,TRUE,_xll.ohTrigger(Trigger,Trigger1M)),#N/A)</f>
        <v>#N/A</v>
      </c>
    </row>
    <row r="1918" spans="40:45" x14ac:dyDescent="0.2">
      <c r="AN1918" s="99" t="s">
        <v>83</v>
      </c>
      <c r="AO1918" s="98" t="e">
        <f>_xll.qlInterestRateIndexFixingDate($AT$1,AP1918,Trigger)</f>
        <v>#VALUE!</v>
      </c>
      <c r="AP1918" s="98">
        <f>_xll.qlCalendarAdvance(Calendar,AP1917,AN1918,"f",,Trigger)</f>
        <v>52846</v>
      </c>
      <c r="AQ1918" s="98" t="e">
        <f>_xll.qlInterestRateIndexMaturity($AT$1,AP1918,Trigger)</f>
        <v>#VALUE!</v>
      </c>
      <c r="AR1918" s="242" t="e">
        <f>_xll.qlIndexFixing($AT$1,AO1918,TRUE,_xll.ohTrigger(Trigger,Trigger1M))</f>
        <v>#VALUE!</v>
      </c>
      <c r="AS1918" s="242" t="e">
        <f>IFERROR(_xll.qlIndexFixing($AT$2,AO1918,TRUE,_xll.ohTrigger(Trigger,Trigger1M)),#N/A)</f>
        <v>#N/A</v>
      </c>
    </row>
    <row r="1919" spans="40:45" x14ac:dyDescent="0.2">
      <c r="AN1919" s="99" t="s">
        <v>83</v>
      </c>
      <c r="AO1919" s="98" t="e">
        <f>_xll.qlInterestRateIndexFixingDate($AT$1,AP1919,Trigger)</f>
        <v>#VALUE!</v>
      </c>
      <c r="AP1919" s="98">
        <f>_xll.qlCalendarAdvance(Calendar,AP1918,AN1919,"f",,Trigger)</f>
        <v>52853</v>
      </c>
      <c r="AQ1919" s="98" t="e">
        <f>_xll.qlInterestRateIndexMaturity($AT$1,AP1919,Trigger)</f>
        <v>#VALUE!</v>
      </c>
      <c r="AR1919" s="242" t="e">
        <f>_xll.qlIndexFixing($AT$1,AO1919,TRUE,_xll.ohTrigger(Trigger,Trigger1M))</f>
        <v>#VALUE!</v>
      </c>
      <c r="AS1919" s="242" t="e">
        <f>IFERROR(_xll.qlIndexFixing($AT$2,AO1919,TRUE,_xll.ohTrigger(Trigger,Trigger1M)),#N/A)</f>
        <v>#N/A</v>
      </c>
    </row>
    <row r="1920" spans="40:45" x14ac:dyDescent="0.2">
      <c r="AN1920" s="99" t="s">
        <v>83</v>
      </c>
      <c r="AO1920" s="98" t="e">
        <f>_xll.qlInterestRateIndexFixingDate($AT$1,AP1920,Trigger)</f>
        <v>#VALUE!</v>
      </c>
      <c r="AP1920" s="98">
        <f>_xll.qlCalendarAdvance(Calendar,AP1919,AN1920,"f",,Trigger)</f>
        <v>52860</v>
      </c>
      <c r="AQ1920" s="98" t="e">
        <f>_xll.qlInterestRateIndexMaturity($AT$1,AP1920,Trigger)</f>
        <v>#VALUE!</v>
      </c>
      <c r="AR1920" s="242" t="e">
        <f>_xll.qlIndexFixing($AT$1,AO1920,TRUE,_xll.ohTrigger(Trigger,Trigger1M))</f>
        <v>#VALUE!</v>
      </c>
      <c r="AS1920" s="242" t="e">
        <f>IFERROR(_xll.qlIndexFixing($AT$2,AO1920,TRUE,_xll.ohTrigger(Trigger,Trigger1M)),#N/A)</f>
        <v>#N/A</v>
      </c>
    </row>
    <row r="1921" spans="40:45" x14ac:dyDescent="0.2">
      <c r="AN1921" s="99" t="s">
        <v>83</v>
      </c>
      <c r="AO1921" s="98" t="e">
        <f>_xll.qlInterestRateIndexFixingDate($AT$1,AP1921,Trigger)</f>
        <v>#VALUE!</v>
      </c>
      <c r="AP1921" s="98">
        <f>_xll.qlCalendarAdvance(Calendar,AP1920,AN1921,"f",,Trigger)</f>
        <v>52867</v>
      </c>
      <c r="AQ1921" s="98" t="e">
        <f>_xll.qlInterestRateIndexMaturity($AT$1,AP1921,Trigger)</f>
        <v>#VALUE!</v>
      </c>
      <c r="AR1921" s="242" t="e">
        <f>_xll.qlIndexFixing($AT$1,AO1921,TRUE,_xll.ohTrigger(Trigger,Trigger1M))</f>
        <v>#VALUE!</v>
      </c>
      <c r="AS1921" s="242" t="e">
        <f>IFERROR(_xll.qlIndexFixing($AT$2,AO1921,TRUE,_xll.ohTrigger(Trigger,Trigger1M)),#N/A)</f>
        <v>#N/A</v>
      </c>
    </row>
    <row r="1922" spans="40:45" x14ac:dyDescent="0.2">
      <c r="AN1922" s="99" t="s">
        <v>83</v>
      </c>
      <c r="AO1922" s="98" t="e">
        <f>_xll.qlInterestRateIndexFixingDate($AT$1,AP1922,Trigger)</f>
        <v>#VALUE!</v>
      </c>
      <c r="AP1922" s="98">
        <f>_xll.qlCalendarAdvance(Calendar,AP1921,AN1922,"f",,Trigger)</f>
        <v>52874</v>
      </c>
      <c r="AQ1922" s="98" t="e">
        <f>_xll.qlInterestRateIndexMaturity($AT$1,AP1922,Trigger)</f>
        <v>#VALUE!</v>
      </c>
      <c r="AR1922" s="242" t="e">
        <f>_xll.qlIndexFixing($AT$1,AO1922,TRUE,_xll.ohTrigger(Trigger,Trigger1M))</f>
        <v>#VALUE!</v>
      </c>
      <c r="AS1922" s="242" t="e">
        <f>IFERROR(_xll.qlIndexFixing($AT$2,AO1922,TRUE,_xll.ohTrigger(Trigger,Trigger1M)),#N/A)</f>
        <v>#N/A</v>
      </c>
    </row>
    <row r="1923" spans="40:45" x14ac:dyDescent="0.2">
      <c r="AN1923" s="99" t="s">
        <v>83</v>
      </c>
      <c r="AO1923" s="98" t="e">
        <f>_xll.qlInterestRateIndexFixingDate($AT$1,AP1923,Trigger)</f>
        <v>#VALUE!</v>
      </c>
      <c r="AP1923" s="98">
        <f>_xll.qlCalendarAdvance(Calendar,AP1922,AN1923,"f",,Trigger)</f>
        <v>52881</v>
      </c>
      <c r="AQ1923" s="98" t="e">
        <f>_xll.qlInterestRateIndexMaturity($AT$1,AP1923,Trigger)</f>
        <v>#VALUE!</v>
      </c>
      <c r="AR1923" s="242" t="e">
        <f>_xll.qlIndexFixing($AT$1,AO1923,TRUE,_xll.ohTrigger(Trigger,Trigger1M))</f>
        <v>#VALUE!</v>
      </c>
      <c r="AS1923" s="242" t="e">
        <f>IFERROR(_xll.qlIndexFixing($AT$2,AO1923,TRUE,_xll.ohTrigger(Trigger,Trigger1M)),#N/A)</f>
        <v>#N/A</v>
      </c>
    </row>
    <row r="1924" spans="40:45" x14ac:dyDescent="0.2">
      <c r="AN1924" s="99" t="s">
        <v>83</v>
      </c>
      <c r="AO1924" s="98" t="e">
        <f>_xll.qlInterestRateIndexFixingDate($AT$1,AP1924,Trigger)</f>
        <v>#VALUE!</v>
      </c>
      <c r="AP1924" s="98">
        <f>_xll.qlCalendarAdvance(Calendar,AP1923,AN1924,"f",,Trigger)</f>
        <v>52888</v>
      </c>
      <c r="AQ1924" s="98" t="e">
        <f>_xll.qlInterestRateIndexMaturity($AT$1,AP1924,Trigger)</f>
        <v>#VALUE!</v>
      </c>
      <c r="AR1924" s="242" t="e">
        <f>_xll.qlIndexFixing($AT$1,AO1924,TRUE,_xll.ohTrigger(Trigger,Trigger1M))</f>
        <v>#VALUE!</v>
      </c>
      <c r="AS1924" s="242" t="e">
        <f>IFERROR(_xll.qlIndexFixing($AT$2,AO1924,TRUE,_xll.ohTrigger(Trigger,Trigger1M)),#N/A)</f>
        <v>#N/A</v>
      </c>
    </row>
    <row r="1925" spans="40:45" x14ac:dyDescent="0.2">
      <c r="AN1925" s="99" t="s">
        <v>83</v>
      </c>
      <c r="AO1925" s="98" t="e">
        <f>_xll.qlInterestRateIndexFixingDate($AT$1,AP1925,Trigger)</f>
        <v>#VALUE!</v>
      </c>
      <c r="AP1925" s="98">
        <f>_xll.qlCalendarAdvance(Calendar,AP1924,AN1925,"f",,Trigger)</f>
        <v>52895</v>
      </c>
      <c r="AQ1925" s="98" t="e">
        <f>_xll.qlInterestRateIndexMaturity($AT$1,AP1925,Trigger)</f>
        <v>#VALUE!</v>
      </c>
      <c r="AR1925" s="242" t="e">
        <f>_xll.qlIndexFixing($AT$1,AO1925,TRUE,_xll.ohTrigger(Trigger,Trigger1M))</f>
        <v>#VALUE!</v>
      </c>
      <c r="AS1925" s="242" t="e">
        <f>IFERROR(_xll.qlIndexFixing($AT$2,AO1925,TRUE,_xll.ohTrigger(Trigger,Trigger1M)),#N/A)</f>
        <v>#N/A</v>
      </c>
    </row>
    <row r="1926" spans="40:45" x14ac:dyDescent="0.2">
      <c r="AN1926" s="99" t="s">
        <v>83</v>
      </c>
      <c r="AO1926" s="98" t="e">
        <f>_xll.qlInterestRateIndexFixingDate($AT$1,AP1926,Trigger)</f>
        <v>#VALUE!</v>
      </c>
      <c r="AP1926" s="98">
        <f>_xll.qlCalendarAdvance(Calendar,AP1925,AN1926,"f",,Trigger)</f>
        <v>52902</v>
      </c>
      <c r="AQ1926" s="98" t="e">
        <f>_xll.qlInterestRateIndexMaturity($AT$1,AP1926,Trigger)</f>
        <v>#VALUE!</v>
      </c>
      <c r="AR1926" s="242" t="e">
        <f>_xll.qlIndexFixing($AT$1,AO1926,TRUE,_xll.ohTrigger(Trigger,Trigger1M))</f>
        <v>#VALUE!</v>
      </c>
      <c r="AS1926" s="242" t="e">
        <f>IFERROR(_xll.qlIndexFixing($AT$2,AO1926,TRUE,_xll.ohTrigger(Trigger,Trigger1M)),#N/A)</f>
        <v>#N/A</v>
      </c>
    </row>
    <row r="1927" spans="40:45" x14ac:dyDescent="0.2">
      <c r="AN1927" s="99" t="s">
        <v>83</v>
      </c>
      <c r="AO1927" s="98" t="e">
        <f>_xll.qlInterestRateIndexFixingDate($AT$1,AP1927,Trigger)</f>
        <v>#VALUE!</v>
      </c>
      <c r="AP1927" s="98">
        <f>_xll.qlCalendarAdvance(Calendar,AP1926,AN1927,"f",,Trigger)</f>
        <v>52909</v>
      </c>
      <c r="AQ1927" s="98" t="e">
        <f>_xll.qlInterestRateIndexMaturity($AT$1,AP1927,Trigger)</f>
        <v>#VALUE!</v>
      </c>
      <c r="AR1927" s="242" t="e">
        <f>_xll.qlIndexFixing($AT$1,AO1927,TRUE,_xll.ohTrigger(Trigger,Trigger1M))</f>
        <v>#VALUE!</v>
      </c>
      <c r="AS1927" s="242" t="e">
        <f>IFERROR(_xll.qlIndexFixing($AT$2,AO1927,TRUE,_xll.ohTrigger(Trigger,Trigger1M)),#N/A)</f>
        <v>#N/A</v>
      </c>
    </row>
    <row r="1928" spans="40:45" x14ac:dyDescent="0.2">
      <c r="AN1928" s="99" t="s">
        <v>83</v>
      </c>
      <c r="AO1928" s="98" t="e">
        <f>_xll.qlInterestRateIndexFixingDate($AT$1,AP1928,Trigger)</f>
        <v>#VALUE!</v>
      </c>
      <c r="AP1928" s="98">
        <f>_xll.qlCalendarAdvance(Calendar,AP1927,AN1928,"f",,Trigger)</f>
        <v>52916</v>
      </c>
      <c r="AQ1928" s="98" t="e">
        <f>_xll.qlInterestRateIndexMaturity($AT$1,AP1928,Trigger)</f>
        <v>#VALUE!</v>
      </c>
      <c r="AR1928" s="242" t="e">
        <f>_xll.qlIndexFixing($AT$1,AO1928,TRUE,_xll.ohTrigger(Trigger,Trigger1M))</f>
        <v>#VALUE!</v>
      </c>
      <c r="AS1928" s="242" t="e">
        <f>IFERROR(_xll.qlIndexFixing($AT$2,AO1928,TRUE,_xll.ohTrigger(Trigger,Trigger1M)),#N/A)</f>
        <v>#N/A</v>
      </c>
    </row>
    <row r="1929" spans="40:45" x14ac:dyDescent="0.2">
      <c r="AN1929" s="99" t="s">
        <v>83</v>
      </c>
      <c r="AO1929" s="98" t="e">
        <f>_xll.qlInterestRateIndexFixingDate($AT$1,AP1929,Trigger)</f>
        <v>#VALUE!</v>
      </c>
      <c r="AP1929" s="98">
        <f>_xll.qlCalendarAdvance(Calendar,AP1928,AN1929,"f",,Trigger)</f>
        <v>52923</v>
      </c>
      <c r="AQ1929" s="98" t="e">
        <f>_xll.qlInterestRateIndexMaturity($AT$1,AP1929,Trigger)</f>
        <v>#VALUE!</v>
      </c>
      <c r="AR1929" s="242" t="e">
        <f>_xll.qlIndexFixing($AT$1,AO1929,TRUE,_xll.ohTrigger(Trigger,Trigger1M))</f>
        <v>#VALUE!</v>
      </c>
      <c r="AS1929" s="242" t="e">
        <f>IFERROR(_xll.qlIndexFixing($AT$2,AO1929,TRUE,_xll.ohTrigger(Trigger,Trigger1M)),#N/A)</f>
        <v>#N/A</v>
      </c>
    </row>
    <row r="1930" spans="40:45" x14ac:dyDescent="0.2">
      <c r="AN1930" s="99" t="s">
        <v>83</v>
      </c>
      <c r="AO1930" s="98" t="e">
        <f>_xll.qlInterestRateIndexFixingDate($AT$1,AP1930,Trigger)</f>
        <v>#VALUE!</v>
      </c>
      <c r="AP1930" s="98">
        <f>_xll.qlCalendarAdvance(Calendar,AP1929,AN1930,"f",,Trigger)</f>
        <v>52930</v>
      </c>
      <c r="AQ1930" s="98" t="e">
        <f>_xll.qlInterestRateIndexMaturity($AT$1,AP1930,Trigger)</f>
        <v>#VALUE!</v>
      </c>
      <c r="AR1930" s="242" t="e">
        <f>_xll.qlIndexFixing($AT$1,AO1930,TRUE,_xll.ohTrigger(Trigger,Trigger1M))</f>
        <v>#VALUE!</v>
      </c>
      <c r="AS1930" s="242" t="e">
        <f>IFERROR(_xll.qlIndexFixing($AT$2,AO1930,TRUE,_xll.ohTrigger(Trigger,Trigger1M)),#N/A)</f>
        <v>#N/A</v>
      </c>
    </row>
    <row r="1931" spans="40:45" x14ac:dyDescent="0.2">
      <c r="AN1931" s="99" t="s">
        <v>83</v>
      </c>
      <c r="AO1931" s="98" t="e">
        <f>_xll.qlInterestRateIndexFixingDate($AT$1,AP1931,Trigger)</f>
        <v>#VALUE!</v>
      </c>
      <c r="AP1931" s="98">
        <f>_xll.qlCalendarAdvance(Calendar,AP1930,AN1931,"f",,Trigger)</f>
        <v>52937</v>
      </c>
      <c r="AQ1931" s="98" t="e">
        <f>_xll.qlInterestRateIndexMaturity($AT$1,AP1931,Trigger)</f>
        <v>#VALUE!</v>
      </c>
      <c r="AR1931" s="242" t="e">
        <f>_xll.qlIndexFixing($AT$1,AO1931,TRUE,_xll.ohTrigger(Trigger,Trigger1M))</f>
        <v>#VALUE!</v>
      </c>
      <c r="AS1931" s="242" t="e">
        <f>IFERROR(_xll.qlIndexFixing($AT$2,AO1931,TRUE,_xll.ohTrigger(Trigger,Trigger1M)),#N/A)</f>
        <v>#N/A</v>
      </c>
    </row>
    <row r="1932" spans="40:45" x14ac:dyDescent="0.2">
      <c r="AN1932" s="99" t="s">
        <v>83</v>
      </c>
      <c r="AO1932" s="98" t="e">
        <f>_xll.qlInterestRateIndexFixingDate($AT$1,AP1932,Trigger)</f>
        <v>#VALUE!</v>
      </c>
      <c r="AP1932" s="98">
        <f>_xll.qlCalendarAdvance(Calendar,AP1931,AN1932,"f",,Trigger)</f>
        <v>52944</v>
      </c>
      <c r="AQ1932" s="98" t="e">
        <f>_xll.qlInterestRateIndexMaturity($AT$1,AP1932,Trigger)</f>
        <v>#VALUE!</v>
      </c>
      <c r="AR1932" s="242" t="e">
        <f>_xll.qlIndexFixing($AT$1,AO1932,TRUE,_xll.ohTrigger(Trigger,Trigger1M))</f>
        <v>#VALUE!</v>
      </c>
      <c r="AS1932" s="242" t="e">
        <f>IFERROR(_xll.qlIndexFixing($AT$2,AO1932,TRUE,_xll.ohTrigger(Trigger,Trigger1M)),#N/A)</f>
        <v>#N/A</v>
      </c>
    </row>
    <row r="1933" spans="40:45" x14ac:dyDescent="0.2">
      <c r="AN1933" s="99" t="s">
        <v>83</v>
      </c>
      <c r="AO1933" s="98" t="e">
        <f>_xll.qlInterestRateIndexFixingDate($AT$1,AP1933,Trigger)</f>
        <v>#VALUE!</v>
      </c>
      <c r="AP1933" s="98">
        <f>_xll.qlCalendarAdvance(Calendar,AP1932,AN1933,"f",,Trigger)</f>
        <v>52951</v>
      </c>
      <c r="AQ1933" s="98" t="e">
        <f>_xll.qlInterestRateIndexMaturity($AT$1,AP1933,Trigger)</f>
        <v>#VALUE!</v>
      </c>
      <c r="AR1933" s="242" t="e">
        <f>_xll.qlIndexFixing($AT$1,AO1933,TRUE,_xll.ohTrigger(Trigger,Trigger1M))</f>
        <v>#VALUE!</v>
      </c>
      <c r="AS1933" s="242" t="e">
        <f>IFERROR(_xll.qlIndexFixing($AT$2,AO1933,TRUE,_xll.ohTrigger(Trigger,Trigger1M)),#N/A)</f>
        <v>#N/A</v>
      </c>
    </row>
    <row r="1934" spans="40:45" x14ac:dyDescent="0.2">
      <c r="AN1934" s="99" t="s">
        <v>83</v>
      </c>
      <c r="AO1934" s="98" t="e">
        <f>_xll.qlInterestRateIndexFixingDate($AT$1,AP1934,Trigger)</f>
        <v>#VALUE!</v>
      </c>
      <c r="AP1934" s="98">
        <f>_xll.qlCalendarAdvance(Calendar,AP1933,AN1934,"f",,Trigger)</f>
        <v>52958</v>
      </c>
      <c r="AQ1934" s="98" t="e">
        <f>_xll.qlInterestRateIndexMaturity($AT$1,AP1934,Trigger)</f>
        <v>#VALUE!</v>
      </c>
      <c r="AR1934" s="242" t="e">
        <f>_xll.qlIndexFixing($AT$1,AO1934,TRUE,_xll.ohTrigger(Trigger,Trigger1M))</f>
        <v>#VALUE!</v>
      </c>
      <c r="AS1934" s="242" t="e">
        <f>IFERROR(_xll.qlIndexFixing($AT$2,AO1934,TRUE,_xll.ohTrigger(Trigger,Trigger1M)),#N/A)</f>
        <v>#N/A</v>
      </c>
    </row>
    <row r="1935" spans="40:45" x14ac:dyDescent="0.2">
      <c r="AN1935" s="99" t="s">
        <v>83</v>
      </c>
      <c r="AO1935" s="98" t="e">
        <f>_xll.qlInterestRateIndexFixingDate($AT$1,AP1935,Trigger)</f>
        <v>#VALUE!</v>
      </c>
      <c r="AP1935" s="98">
        <f>_xll.qlCalendarAdvance(Calendar,AP1934,AN1935,"f",,Trigger)</f>
        <v>52965</v>
      </c>
      <c r="AQ1935" s="98" t="e">
        <f>_xll.qlInterestRateIndexMaturity($AT$1,AP1935,Trigger)</f>
        <v>#VALUE!</v>
      </c>
      <c r="AR1935" s="242" t="e">
        <f>_xll.qlIndexFixing($AT$1,AO1935,TRUE,_xll.ohTrigger(Trigger,Trigger1M))</f>
        <v>#VALUE!</v>
      </c>
      <c r="AS1935" s="242" t="e">
        <f>IFERROR(_xll.qlIndexFixing($AT$2,AO1935,TRUE,_xll.ohTrigger(Trigger,Trigger1M)),#N/A)</f>
        <v>#N/A</v>
      </c>
    </row>
    <row r="1936" spans="40:45" x14ac:dyDescent="0.2">
      <c r="AN1936" s="99" t="s">
        <v>83</v>
      </c>
      <c r="AO1936" s="98" t="e">
        <f>_xll.qlInterestRateIndexFixingDate($AT$1,AP1936,Trigger)</f>
        <v>#VALUE!</v>
      </c>
      <c r="AP1936" s="98">
        <f>_xll.qlCalendarAdvance(Calendar,AP1935,AN1936,"f",,Trigger)</f>
        <v>52972</v>
      </c>
      <c r="AQ1936" s="98" t="e">
        <f>_xll.qlInterestRateIndexMaturity($AT$1,AP1936,Trigger)</f>
        <v>#VALUE!</v>
      </c>
      <c r="AR1936" s="242" t="e">
        <f>_xll.qlIndexFixing($AT$1,AO1936,TRUE,_xll.ohTrigger(Trigger,Trigger1M))</f>
        <v>#VALUE!</v>
      </c>
      <c r="AS1936" s="242" t="e">
        <f>IFERROR(_xll.qlIndexFixing($AT$2,AO1936,TRUE,_xll.ohTrigger(Trigger,Trigger1M)),#N/A)</f>
        <v>#N/A</v>
      </c>
    </row>
    <row r="1937" spans="40:45" x14ac:dyDescent="0.2">
      <c r="AN1937" s="99" t="s">
        <v>83</v>
      </c>
      <c r="AO1937" s="98" t="e">
        <f>_xll.qlInterestRateIndexFixingDate($AT$1,AP1937,Trigger)</f>
        <v>#VALUE!</v>
      </c>
      <c r="AP1937" s="98">
        <f>_xll.qlCalendarAdvance(Calendar,AP1936,AN1937,"f",,Trigger)</f>
        <v>52979</v>
      </c>
      <c r="AQ1937" s="98" t="e">
        <f>_xll.qlInterestRateIndexMaturity($AT$1,AP1937,Trigger)</f>
        <v>#VALUE!</v>
      </c>
      <c r="AR1937" s="242" t="e">
        <f>_xll.qlIndexFixing($AT$1,AO1937,TRUE,_xll.ohTrigger(Trigger,Trigger1M))</f>
        <v>#VALUE!</v>
      </c>
      <c r="AS1937" s="242" t="e">
        <f>IFERROR(_xll.qlIndexFixing($AT$2,AO1937,TRUE,_xll.ohTrigger(Trigger,Trigger1M)),#N/A)</f>
        <v>#N/A</v>
      </c>
    </row>
    <row r="1938" spans="40:45" x14ac:dyDescent="0.2">
      <c r="AN1938" s="99" t="s">
        <v>83</v>
      </c>
      <c r="AO1938" s="98" t="e">
        <f>_xll.qlInterestRateIndexFixingDate($AT$1,AP1938,Trigger)</f>
        <v>#VALUE!</v>
      </c>
      <c r="AP1938" s="98">
        <f>_xll.qlCalendarAdvance(Calendar,AP1937,AN1938,"f",,Trigger)</f>
        <v>52986</v>
      </c>
      <c r="AQ1938" s="98" t="e">
        <f>_xll.qlInterestRateIndexMaturity($AT$1,AP1938,Trigger)</f>
        <v>#VALUE!</v>
      </c>
      <c r="AR1938" s="242" t="e">
        <f>_xll.qlIndexFixing($AT$1,AO1938,TRUE,_xll.ohTrigger(Trigger,Trigger1M))</f>
        <v>#VALUE!</v>
      </c>
      <c r="AS1938" s="242" t="e">
        <f>IFERROR(_xll.qlIndexFixing($AT$2,AO1938,TRUE,_xll.ohTrigger(Trigger,Trigger1M)),#N/A)</f>
        <v>#N/A</v>
      </c>
    </row>
    <row r="1939" spans="40:45" x14ac:dyDescent="0.2">
      <c r="AN1939" s="99" t="s">
        <v>83</v>
      </c>
      <c r="AO1939" s="98" t="e">
        <f>_xll.qlInterestRateIndexFixingDate($AT$1,AP1939,Trigger)</f>
        <v>#VALUE!</v>
      </c>
      <c r="AP1939" s="98">
        <f>_xll.qlCalendarAdvance(Calendar,AP1938,AN1939,"f",,Trigger)</f>
        <v>52993</v>
      </c>
      <c r="AQ1939" s="98" t="e">
        <f>_xll.qlInterestRateIndexMaturity($AT$1,AP1939,Trigger)</f>
        <v>#VALUE!</v>
      </c>
      <c r="AR1939" s="242" t="e">
        <f>_xll.qlIndexFixing($AT$1,AO1939,TRUE,_xll.ohTrigger(Trigger,Trigger1M))</f>
        <v>#VALUE!</v>
      </c>
      <c r="AS1939" s="242" t="e">
        <f>IFERROR(_xll.qlIndexFixing($AT$2,AO1939,TRUE,_xll.ohTrigger(Trigger,Trigger1M)),#N/A)</f>
        <v>#N/A</v>
      </c>
    </row>
    <row r="1940" spans="40:45" x14ac:dyDescent="0.2">
      <c r="AN1940" s="99" t="s">
        <v>83</v>
      </c>
      <c r="AO1940" s="98" t="e">
        <f>_xll.qlInterestRateIndexFixingDate($AT$1,AP1940,Trigger)</f>
        <v>#VALUE!</v>
      </c>
      <c r="AP1940" s="98">
        <f>_xll.qlCalendarAdvance(Calendar,AP1939,AN1940,"f",,Trigger)</f>
        <v>53000</v>
      </c>
      <c r="AQ1940" s="98" t="e">
        <f>_xll.qlInterestRateIndexMaturity($AT$1,AP1940,Trigger)</f>
        <v>#VALUE!</v>
      </c>
      <c r="AR1940" s="242" t="e">
        <f>_xll.qlIndexFixing($AT$1,AO1940,TRUE,_xll.ohTrigger(Trigger,Trigger1M))</f>
        <v>#VALUE!</v>
      </c>
      <c r="AS1940" s="242" t="e">
        <f>IFERROR(_xll.qlIndexFixing($AT$2,AO1940,TRUE,_xll.ohTrigger(Trigger,Trigger1M)),#N/A)</f>
        <v>#N/A</v>
      </c>
    </row>
    <row r="1941" spans="40:45" x14ac:dyDescent="0.2">
      <c r="AN1941" s="99" t="s">
        <v>83</v>
      </c>
      <c r="AO1941" s="98" t="e">
        <f>_xll.qlInterestRateIndexFixingDate($AT$1,AP1941,Trigger)</f>
        <v>#VALUE!</v>
      </c>
      <c r="AP1941" s="98">
        <f>_xll.qlCalendarAdvance(Calendar,AP1940,AN1941,"f",,Trigger)</f>
        <v>53007</v>
      </c>
      <c r="AQ1941" s="98" t="e">
        <f>_xll.qlInterestRateIndexMaturity($AT$1,AP1941,Trigger)</f>
        <v>#VALUE!</v>
      </c>
      <c r="AR1941" s="242" t="e">
        <f>_xll.qlIndexFixing($AT$1,AO1941,TRUE,_xll.ohTrigger(Trigger,Trigger1M))</f>
        <v>#VALUE!</v>
      </c>
      <c r="AS1941" s="242" t="e">
        <f>IFERROR(_xll.qlIndexFixing($AT$2,AO1941,TRUE,_xll.ohTrigger(Trigger,Trigger1M)),#N/A)</f>
        <v>#N/A</v>
      </c>
    </row>
    <row r="1942" spans="40:45" x14ac:dyDescent="0.2">
      <c r="AN1942" s="99" t="s">
        <v>83</v>
      </c>
      <c r="AO1942" s="98" t="e">
        <f>_xll.qlInterestRateIndexFixingDate($AT$1,AP1942,Trigger)</f>
        <v>#VALUE!</v>
      </c>
      <c r="AP1942" s="98">
        <f>_xll.qlCalendarAdvance(Calendar,AP1941,AN1942,"f",,Trigger)</f>
        <v>53014</v>
      </c>
      <c r="AQ1942" s="98" t="e">
        <f>_xll.qlInterestRateIndexMaturity($AT$1,AP1942,Trigger)</f>
        <v>#VALUE!</v>
      </c>
      <c r="AR1942" s="242" t="e">
        <f>_xll.qlIndexFixing($AT$1,AO1942,TRUE,_xll.ohTrigger(Trigger,Trigger1M))</f>
        <v>#VALUE!</v>
      </c>
      <c r="AS1942" s="242" t="e">
        <f>IFERROR(_xll.qlIndexFixing($AT$2,AO1942,TRUE,_xll.ohTrigger(Trigger,Trigger1M)),#N/A)</f>
        <v>#N/A</v>
      </c>
    </row>
    <row r="1943" spans="40:45" x14ac:dyDescent="0.2">
      <c r="AN1943" s="99" t="s">
        <v>83</v>
      </c>
      <c r="AO1943" s="98" t="e">
        <f>_xll.qlInterestRateIndexFixingDate($AT$1,AP1943,Trigger)</f>
        <v>#VALUE!</v>
      </c>
      <c r="AP1943" s="98">
        <f>_xll.qlCalendarAdvance(Calendar,AP1942,AN1943,"f",,Trigger)</f>
        <v>53021</v>
      </c>
      <c r="AQ1943" s="98" t="e">
        <f>_xll.qlInterestRateIndexMaturity($AT$1,AP1943,Trigger)</f>
        <v>#VALUE!</v>
      </c>
      <c r="AR1943" s="242" t="e">
        <f>_xll.qlIndexFixing($AT$1,AO1943,TRUE,_xll.ohTrigger(Trigger,Trigger1M))</f>
        <v>#VALUE!</v>
      </c>
      <c r="AS1943" s="242" t="e">
        <f>IFERROR(_xll.qlIndexFixing($AT$2,AO1943,TRUE,_xll.ohTrigger(Trigger,Trigger1M)),#N/A)</f>
        <v>#N/A</v>
      </c>
    </row>
    <row r="1944" spans="40:45" x14ac:dyDescent="0.2">
      <c r="AN1944" s="99" t="s">
        <v>83</v>
      </c>
      <c r="AO1944" s="98" t="e">
        <f>_xll.qlInterestRateIndexFixingDate($AT$1,AP1944,Trigger)</f>
        <v>#VALUE!</v>
      </c>
      <c r="AP1944" s="98">
        <f>_xll.qlCalendarAdvance(Calendar,AP1943,AN1944,"f",,Trigger)</f>
        <v>53028</v>
      </c>
      <c r="AQ1944" s="98" t="e">
        <f>_xll.qlInterestRateIndexMaturity($AT$1,AP1944,Trigger)</f>
        <v>#VALUE!</v>
      </c>
      <c r="AR1944" s="242" t="e">
        <f>_xll.qlIndexFixing($AT$1,AO1944,TRUE,_xll.ohTrigger(Trigger,Trigger1M))</f>
        <v>#VALUE!</v>
      </c>
      <c r="AS1944" s="242" t="e">
        <f>IFERROR(_xll.qlIndexFixing($AT$2,AO1944,TRUE,_xll.ohTrigger(Trigger,Trigger1M)),#N/A)</f>
        <v>#N/A</v>
      </c>
    </row>
    <row r="1945" spans="40:45" x14ac:dyDescent="0.2">
      <c r="AN1945" s="99" t="s">
        <v>83</v>
      </c>
      <c r="AO1945" s="98" t="e">
        <f>_xll.qlInterestRateIndexFixingDate($AT$1,AP1945,Trigger)</f>
        <v>#VALUE!</v>
      </c>
      <c r="AP1945" s="98">
        <f>_xll.qlCalendarAdvance(Calendar,AP1944,AN1945,"f",,Trigger)</f>
        <v>53035</v>
      </c>
      <c r="AQ1945" s="98" t="e">
        <f>_xll.qlInterestRateIndexMaturity($AT$1,AP1945,Trigger)</f>
        <v>#VALUE!</v>
      </c>
      <c r="AR1945" s="242" t="e">
        <f>_xll.qlIndexFixing($AT$1,AO1945,TRUE,_xll.ohTrigger(Trigger,Trigger1M))</f>
        <v>#VALUE!</v>
      </c>
      <c r="AS1945" s="242" t="e">
        <f>IFERROR(_xll.qlIndexFixing($AT$2,AO1945,TRUE,_xll.ohTrigger(Trigger,Trigger1M)),#N/A)</f>
        <v>#N/A</v>
      </c>
    </row>
    <row r="1946" spans="40:45" x14ac:dyDescent="0.2">
      <c r="AN1946" s="99" t="s">
        <v>83</v>
      </c>
      <c r="AO1946" s="98" t="e">
        <f>_xll.qlInterestRateIndexFixingDate($AT$1,AP1946,Trigger)</f>
        <v>#VALUE!</v>
      </c>
      <c r="AP1946" s="98">
        <f>_xll.qlCalendarAdvance(Calendar,AP1945,AN1946,"f",,Trigger)</f>
        <v>53042</v>
      </c>
      <c r="AQ1946" s="98" t="e">
        <f>_xll.qlInterestRateIndexMaturity($AT$1,AP1946,Trigger)</f>
        <v>#VALUE!</v>
      </c>
      <c r="AR1946" s="242" t="e">
        <f>_xll.qlIndexFixing($AT$1,AO1946,TRUE,_xll.ohTrigger(Trigger,Trigger1M))</f>
        <v>#VALUE!</v>
      </c>
      <c r="AS1946" s="242" t="e">
        <f>IFERROR(_xll.qlIndexFixing($AT$2,AO1946,TRUE,_xll.ohTrigger(Trigger,Trigger1M)),#N/A)</f>
        <v>#N/A</v>
      </c>
    </row>
    <row r="1947" spans="40:45" x14ac:dyDescent="0.2">
      <c r="AN1947" s="99" t="s">
        <v>83</v>
      </c>
      <c r="AO1947" s="98" t="e">
        <f>_xll.qlInterestRateIndexFixingDate($AT$1,AP1947,Trigger)</f>
        <v>#VALUE!</v>
      </c>
      <c r="AP1947" s="98">
        <f>_xll.qlCalendarAdvance(Calendar,AP1946,AN1947,"f",,Trigger)</f>
        <v>53049</v>
      </c>
      <c r="AQ1947" s="98" t="e">
        <f>_xll.qlInterestRateIndexMaturity($AT$1,AP1947,Trigger)</f>
        <v>#VALUE!</v>
      </c>
      <c r="AR1947" s="242" t="e">
        <f>_xll.qlIndexFixing($AT$1,AO1947,TRUE,_xll.ohTrigger(Trigger,Trigger1M))</f>
        <v>#VALUE!</v>
      </c>
      <c r="AS1947" s="242" t="e">
        <f>IFERROR(_xll.qlIndexFixing($AT$2,AO1947,TRUE,_xll.ohTrigger(Trigger,Trigger1M)),#N/A)</f>
        <v>#N/A</v>
      </c>
    </row>
    <row r="1948" spans="40:45" x14ac:dyDescent="0.2">
      <c r="AN1948" s="99" t="s">
        <v>83</v>
      </c>
      <c r="AO1948" s="98" t="e">
        <f>_xll.qlInterestRateIndexFixingDate($AT$1,AP1948,Trigger)</f>
        <v>#VALUE!</v>
      </c>
      <c r="AP1948" s="98">
        <f>_xll.qlCalendarAdvance(Calendar,AP1947,AN1948,"f",,Trigger)</f>
        <v>53056</v>
      </c>
      <c r="AQ1948" s="98" t="e">
        <f>_xll.qlInterestRateIndexMaturity($AT$1,AP1948,Trigger)</f>
        <v>#VALUE!</v>
      </c>
      <c r="AR1948" s="242" t="e">
        <f>_xll.qlIndexFixing($AT$1,AO1948,TRUE,_xll.ohTrigger(Trigger,Trigger1M))</f>
        <v>#VALUE!</v>
      </c>
      <c r="AS1948" s="242" t="e">
        <f>IFERROR(_xll.qlIndexFixing($AT$2,AO1948,TRUE,_xll.ohTrigger(Trigger,Trigger1M)),#N/A)</f>
        <v>#N/A</v>
      </c>
    </row>
    <row r="1949" spans="40:45" x14ac:dyDescent="0.2">
      <c r="AN1949" s="99" t="s">
        <v>83</v>
      </c>
      <c r="AO1949" s="98" t="e">
        <f>_xll.qlInterestRateIndexFixingDate($AT$1,AP1949,Trigger)</f>
        <v>#VALUE!</v>
      </c>
      <c r="AP1949" s="98">
        <f>_xll.qlCalendarAdvance(Calendar,AP1948,AN1949,"f",,Trigger)</f>
        <v>53063</v>
      </c>
      <c r="AQ1949" s="98" t="e">
        <f>_xll.qlInterestRateIndexMaturity($AT$1,AP1949,Trigger)</f>
        <v>#VALUE!</v>
      </c>
      <c r="AR1949" s="242" t="e">
        <f>_xll.qlIndexFixing($AT$1,AO1949,TRUE,_xll.ohTrigger(Trigger,Trigger1M))</f>
        <v>#VALUE!</v>
      </c>
      <c r="AS1949" s="242" t="e">
        <f>IFERROR(_xll.qlIndexFixing($AT$2,AO1949,TRUE,_xll.ohTrigger(Trigger,Trigger1M)),#N/A)</f>
        <v>#N/A</v>
      </c>
    </row>
    <row r="1950" spans="40:45" x14ac:dyDescent="0.2">
      <c r="AN1950" s="99" t="s">
        <v>83</v>
      </c>
      <c r="AO1950" s="98" t="e">
        <f>_xll.qlInterestRateIndexFixingDate($AT$1,AP1950,Trigger)</f>
        <v>#VALUE!</v>
      </c>
      <c r="AP1950" s="98">
        <f>_xll.qlCalendarAdvance(Calendar,AP1949,AN1950,"f",,Trigger)</f>
        <v>53070</v>
      </c>
      <c r="AQ1950" s="98" t="e">
        <f>_xll.qlInterestRateIndexMaturity($AT$1,AP1950,Trigger)</f>
        <v>#VALUE!</v>
      </c>
      <c r="AR1950" s="242" t="e">
        <f>_xll.qlIndexFixing($AT$1,AO1950,TRUE,_xll.ohTrigger(Trigger,Trigger1M))</f>
        <v>#VALUE!</v>
      </c>
      <c r="AS1950" s="242" t="e">
        <f>IFERROR(_xll.qlIndexFixing($AT$2,AO1950,TRUE,_xll.ohTrigger(Trigger,Trigger1M)),#N/A)</f>
        <v>#N/A</v>
      </c>
    </row>
    <row r="1951" spans="40:45" x14ac:dyDescent="0.2">
      <c r="AN1951" s="99" t="s">
        <v>83</v>
      </c>
      <c r="AO1951" s="98" t="e">
        <f>_xll.qlInterestRateIndexFixingDate($AT$1,AP1951,Trigger)</f>
        <v>#VALUE!</v>
      </c>
      <c r="AP1951" s="98">
        <f>_xll.qlCalendarAdvance(Calendar,AP1950,AN1951,"f",,Trigger)</f>
        <v>53077</v>
      </c>
      <c r="AQ1951" s="98" t="e">
        <f>_xll.qlInterestRateIndexMaturity($AT$1,AP1951,Trigger)</f>
        <v>#VALUE!</v>
      </c>
      <c r="AR1951" s="242" t="e">
        <f>_xll.qlIndexFixing($AT$1,AO1951,TRUE,_xll.ohTrigger(Trigger,Trigger1M))</f>
        <v>#VALUE!</v>
      </c>
      <c r="AS1951" s="242" t="e">
        <f>IFERROR(_xll.qlIndexFixing($AT$2,AO1951,TRUE,_xll.ohTrigger(Trigger,Trigger1M)),#N/A)</f>
        <v>#N/A</v>
      </c>
    </row>
    <row r="1952" spans="40:45" x14ac:dyDescent="0.2">
      <c r="AN1952" s="99" t="s">
        <v>83</v>
      </c>
      <c r="AO1952" s="98" t="e">
        <f>_xll.qlInterestRateIndexFixingDate($AT$1,AP1952,Trigger)</f>
        <v>#VALUE!</v>
      </c>
      <c r="AP1952" s="98">
        <f>_xll.qlCalendarAdvance(Calendar,AP1951,AN1952,"f",,Trigger)</f>
        <v>53084</v>
      </c>
      <c r="AQ1952" s="98" t="e">
        <f>_xll.qlInterestRateIndexMaturity($AT$1,AP1952,Trigger)</f>
        <v>#VALUE!</v>
      </c>
      <c r="AR1952" s="242" t="e">
        <f>_xll.qlIndexFixing($AT$1,AO1952,TRUE,_xll.ohTrigger(Trigger,Trigger1M))</f>
        <v>#VALUE!</v>
      </c>
      <c r="AS1952" s="242" t="e">
        <f>IFERROR(_xll.qlIndexFixing($AT$2,AO1952,TRUE,_xll.ohTrigger(Trigger,Trigger1M)),#N/A)</f>
        <v>#N/A</v>
      </c>
    </row>
    <row r="1953" spans="40:45" x14ac:dyDescent="0.2">
      <c r="AN1953" s="99" t="s">
        <v>83</v>
      </c>
      <c r="AO1953" s="98" t="e">
        <f>_xll.qlInterestRateIndexFixingDate($AT$1,AP1953,Trigger)</f>
        <v>#VALUE!</v>
      </c>
      <c r="AP1953" s="98">
        <f>_xll.qlCalendarAdvance(Calendar,AP1952,AN1953,"f",,Trigger)</f>
        <v>53091</v>
      </c>
      <c r="AQ1953" s="98" t="e">
        <f>_xll.qlInterestRateIndexMaturity($AT$1,AP1953,Trigger)</f>
        <v>#VALUE!</v>
      </c>
      <c r="AR1953" s="242" t="e">
        <f>_xll.qlIndexFixing($AT$1,AO1953,TRUE,_xll.ohTrigger(Trigger,Trigger1M))</f>
        <v>#VALUE!</v>
      </c>
      <c r="AS1953" s="242" t="e">
        <f>IFERROR(_xll.qlIndexFixing($AT$2,AO1953,TRUE,_xll.ohTrigger(Trigger,Trigger1M)),#N/A)</f>
        <v>#N/A</v>
      </c>
    </row>
    <row r="1954" spans="40:45" x14ac:dyDescent="0.2">
      <c r="AN1954" s="99" t="s">
        <v>83</v>
      </c>
      <c r="AO1954" s="98" t="e">
        <f>_xll.qlInterestRateIndexFixingDate($AT$1,AP1954,Trigger)</f>
        <v>#VALUE!</v>
      </c>
      <c r="AP1954" s="98">
        <f>_xll.qlCalendarAdvance(Calendar,AP1953,AN1954,"f",,Trigger)</f>
        <v>53098</v>
      </c>
      <c r="AQ1954" s="98" t="e">
        <f>_xll.qlInterestRateIndexMaturity($AT$1,AP1954,Trigger)</f>
        <v>#VALUE!</v>
      </c>
      <c r="AR1954" s="242" t="e">
        <f>_xll.qlIndexFixing($AT$1,AO1954,TRUE,_xll.ohTrigger(Trigger,Trigger1M))</f>
        <v>#VALUE!</v>
      </c>
      <c r="AS1954" s="242" t="e">
        <f>IFERROR(_xll.qlIndexFixing($AT$2,AO1954,TRUE,_xll.ohTrigger(Trigger,Trigger1M)),#N/A)</f>
        <v>#N/A</v>
      </c>
    </row>
    <row r="1955" spans="40:45" x14ac:dyDescent="0.2">
      <c r="AN1955" s="99" t="s">
        <v>83</v>
      </c>
      <c r="AO1955" s="98" t="e">
        <f>_xll.qlInterestRateIndexFixingDate($AT$1,AP1955,Trigger)</f>
        <v>#VALUE!</v>
      </c>
      <c r="AP1955" s="98">
        <f>_xll.qlCalendarAdvance(Calendar,AP1954,AN1955,"f",,Trigger)</f>
        <v>53105</v>
      </c>
      <c r="AQ1955" s="98" t="e">
        <f>_xll.qlInterestRateIndexMaturity($AT$1,AP1955,Trigger)</f>
        <v>#VALUE!</v>
      </c>
      <c r="AR1955" s="242" t="e">
        <f>_xll.qlIndexFixing($AT$1,AO1955,TRUE,_xll.ohTrigger(Trigger,Trigger1M))</f>
        <v>#VALUE!</v>
      </c>
      <c r="AS1955" s="242" t="e">
        <f>IFERROR(_xll.qlIndexFixing($AT$2,AO1955,TRUE,_xll.ohTrigger(Trigger,Trigger1M)),#N/A)</f>
        <v>#N/A</v>
      </c>
    </row>
    <row r="1956" spans="40:45" x14ac:dyDescent="0.2">
      <c r="AN1956" s="99" t="s">
        <v>83</v>
      </c>
      <c r="AO1956" s="98" t="e">
        <f>_xll.qlInterestRateIndexFixingDate($AT$1,AP1956,Trigger)</f>
        <v>#VALUE!</v>
      </c>
      <c r="AP1956" s="98">
        <f>_xll.qlCalendarAdvance(Calendar,AP1955,AN1956,"f",,Trigger)</f>
        <v>53112</v>
      </c>
      <c r="AQ1956" s="98" t="e">
        <f>_xll.qlInterestRateIndexMaturity($AT$1,AP1956,Trigger)</f>
        <v>#VALUE!</v>
      </c>
      <c r="AR1956" s="242" t="e">
        <f>_xll.qlIndexFixing($AT$1,AO1956,TRUE,_xll.ohTrigger(Trigger,Trigger1M))</f>
        <v>#VALUE!</v>
      </c>
      <c r="AS1956" s="242" t="e">
        <f>IFERROR(_xll.qlIndexFixing($AT$2,AO1956,TRUE,_xll.ohTrigger(Trigger,Trigger1M)),#N/A)</f>
        <v>#N/A</v>
      </c>
    </row>
    <row r="1957" spans="40:45" x14ac:dyDescent="0.2">
      <c r="AN1957" s="99" t="s">
        <v>83</v>
      </c>
      <c r="AO1957" s="98" t="e">
        <f>_xll.qlInterestRateIndexFixingDate($AT$1,AP1957,Trigger)</f>
        <v>#VALUE!</v>
      </c>
      <c r="AP1957" s="98">
        <f>_xll.qlCalendarAdvance(Calendar,AP1956,AN1957,"f",,Trigger)</f>
        <v>53119</v>
      </c>
      <c r="AQ1957" s="98" t="e">
        <f>_xll.qlInterestRateIndexMaturity($AT$1,AP1957,Trigger)</f>
        <v>#VALUE!</v>
      </c>
      <c r="AR1957" s="242" t="e">
        <f>_xll.qlIndexFixing($AT$1,AO1957,TRUE,_xll.ohTrigger(Trigger,Trigger1M))</f>
        <v>#VALUE!</v>
      </c>
      <c r="AS1957" s="242" t="e">
        <f>IFERROR(_xll.qlIndexFixing($AT$2,AO1957,TRUE,_xll.ohTrigger(Trigger,Trigger1M)),#N/A)</f>
        <v>#N/A</v>
      </c>
    </row>
    <row r="1958" spans="40:45" x14ac:dyDescent="0.2">
      <c r="AN1958" s="99" t="s">
        <v>83</v>
      </c>
      <c r="AO1958" s="98" t="e">
        <f>_xll.qlInterestRateIndexFixingDate($AT$1,AP1958,Trigger)</f>
        <v>#VALUE!</v>
      </c>
      <c r="AP1958" s="98">
        <f>_xll.qlCalendarAdvance(Calendar,AP1957,AN1958,"f",,Trigger)</f>
        <v>53126</v>
      </c>
      <c r="AQ1958" s="98" t="e">
        <f>_xll.qlInterestRateIndexMaturity($AT$1,AP1958,Trigger)</f>
        <v>#VALUE!</v>
      </c>
      <c r="AR1958" s="242" t="e">
        <f>_xll.qlIndexFixing($AT$1,AO1958,TRUE,_xll.ohTrigger(Trigger,Trigger1M))</f>
        <v>#VALUE!</v>
      </c>
      <c r="AS1958" s="242" t="e">
        <f>IFERROR(_xll.qlIndexFixing($AT$2,AO1958,TRUE,_xll.ohTrigger(Trigger,Trigger1M)),#N/A)</f>
        <v>#N/A</v>
      </c>
    </row>
    <row r="1959" spans="40:45" x14ac:dyDescent="0.2">
      <c r="AN1959" s="99" t="s">
        <v>83</v>
      </c>
      <c r="AO1959" s="98" t="e">
        <f>_xll.qlInterestRateIndexFixingDate($AT$1,AP1959,Trigger)</f>
        <v>#VALUE!</v>
      </c>
      <c r="AP1959" s="98">
        <f>_xll.qlCalendarAdvance(Calendar,AP1958,AN1959,"f",,Trigger)</f>
        <v>53133</v>
      </c>
      <c r="AQ1959" s="98" t="e">
        <f>_xll.qlInterestRateIndexMaturity($AT$1,AP1959,Trigger)</f>
        <v>#VALUE!</v>
      </c>
      <c r="AR1959" s="242" t="e">
        <f>_xll.qlIndexFixing($AT$1,AO1959,TRUE,_xll.ohTrigger(Trigger,Trigger1M))</f>
        <v>#VALUE!</v>
      </c>
      <c r="AS1959" s="242" t="e">
        <f>IFERROR(_xll.qlIndexFixing($AT$2,AO1959,TRUE,_xll.ohTrigger(Trigger,Trigger1M)),#N/A)</f>
        <v>#N/A</v>
      </c>
    </row>
    <row r="1960" spans="40:45" x14ac:dyDescent="0.2">
      <c r="AN1960" s="99" t="s">
        <v>83</v>
      </c>
      <c r="AO1960" s="98" t="e">
        <f>_xll.qlInterestRateIndexFixingDate($AT$1,AP1960,Trigger)</f>
        <v>#VALUE!</v>
      </c>
      <c r="AP1960" s="98">
        <f>_xll.qlCalendarAdvance(Calendar,AP1959,AN1960,"f",,Trigger)</f>
        <v>53140</v>
      </c>
      <c r="AQ1960" s="98" t="e">
        <f>_xll.qlInterestRateIndexMaturity($AT$1,AP1960,Trigger)</f>
        <v>#VALUE!</v>
      </c>
      <c r="AR1960" s="242" t="e">
        <f>_xll.qlIndexFixing($AT$1,AO1960,TRUE,_xll.ohTrigger(Trigger,Trigger1M))</f>
        <v>#VALUE!</v>
      </c>
      <c r="AS1960" s="242" t="e">
        <f>IFERROR(_xll.qlIndexFixing($AT$2,AO1960,TRUE,_xll.ohTrigger(Trigger,Trigger1M)),#N/A)</f>
        <v>#N/A</v>
      </c>
    </row>
    <row r="1961" spans="40:45" x14ac:dyDescent="0.2">
      <c r="AN1961" s="99" t="s">
        <v>83</v>
      </c>
      <c r="AO1961" s="98" t="e">
        <f>_xll.qlInterestRateIndexFixingDate($AT$1,AP1961,Trigger)</f>
        <v>#VALUE!</v>
      </c>
      <c r="AP1961" s="98">
        <f>_xll.qlCalendarAdvance(Calendar,AP1960,AN1961,"f",,Trigger)</f>
        <v>53147</v>
      </c>
      <c r="AQ1961" s="98" t="e">
        <f>_xll.qlInterestRateIndexMaturity($AT$1,AP1961,Trigger)</f>
        <v>#VALUE!</v>
      </c>
      <c r="AR1961" s="242" t="e">
        <f>_xll.qlIndexFixing($AT$1,AO1961,TRUE,_xll.ohTrigger(Trigger,Trigger1M))</f>
        <v>#VALUE!</v>
      </c>
      <c r="AS1961" s="242" t="e">
        <f>IFERROR(_xll.qlIndexFixing($AT$2,AO1961,TRUE,_xll.ohTrigger(Trigger,Trigger1M)),#N/A)</f>
        <v>#N/A</v>
      </c>
    </row>
    <row r="1962" spans="40:45" x14ac:dyDescent="0.2">
      <c r="AN1962" s="99" t="s">
        <v>83</v>
      </c>
      <c r="AO1962" s="98" t="e">
        <f>_xll.qlInterestRateIndexFixingDate($AT$1,AP1962,Trigger)</f>
        <v>#VALUE!</v>
      </c>
      <c r="AP1962" s="98">
        <f>_xll.qlCalendarAdvance(Calendar,AP1961,AN1962,"f",,Trigger)</f>
        <v>53154</v>
      </c>
      <c r="AQ1962" s="98" t="e">
        <f>_xll.qlInterestRateIndexMaturity($AT$1,AP1962,Trigger)</f>
        <v>#VALUE!</v>
      </c>
      <c r="AR1962" s="242" t="e">
        <f>_xll.qlIndexFixing($AT$1,AO1962,TRUE,_xll.ohTrigger(Trigger,Trigger1M))</f>
        <v>#VALUE!</v>
      </c>
      <c r="AS1962" s="242" t="e">
        <f>IFERROR(_xll.qlIndexFixing($AT$2,AO1962,TRUE,_xll.ohTrigger(Trigger,Trigger1M)),#N/A)</f>
        <v>#N/A</v>
      </c>
    </row>
    <row r="1963" spans="40:45" x14ac:dyDescent="0.2">
      <c r="AN1963" s="99" t="s">
        <v>83</v>
      </c>
      <c r="AO1963" s="98" t="e">
        <f>_xll.qlInterestRateIndexFixingDate($AT$1,AP1963,Trigger)</f>
        <v>#VALUE!</v>
      </c>
      <c r="AP1963" s="98">
        <f>_xll.qlCalendarAdvance(Calendar,AP1962,AN1963,"f",,Trigger)</f>
        <v>53161</v>
      </c>
      <c r="AQ1963" s="98" t="e">
        <f>_xll.qlInterestRateIndexMaturity($AT$1,AP1963,Trigger)</f>
        <v>#VALUE!</v>
      </c>
      <c r="AR1963" s="242" t="e">
        <f>_xll.qlIndexFixing($AT$1,AO1963,TRUE,_xll.ohTrigger(Trigger,Trigger1M))</f>
        <v>#VALUE!</v>
      </c>
      <c r="AS1963" s="242" t="e">
        <f>IFERROR(_xll.qlIndexFixing($AT$2,AO1963,TRUE,_xll.ohTrigger(Trigger,Trigger1M)),#N/A)</f>
        <v>#N/A</v>
      </c>
    </row>
    <row r="1964" spans="40:45" x14ac:dyDescent="0.2">
      <c r="AN1964" s="99" t="s">
        <v>83</v>
      </c>
      <c r="AO1964" s="98" t="e">
        <f>_xll.qlInterestRateIndexFixingDate($AT$1,AP1964,Trigger)</f>
        <v>#VALUE!</v>
      </c>
      <c r="AP1964" s="98">
        <f>_xll.qlCalendarAdvance(Calendar,AP1963,AN1964,"f",,Trigger)</f>
        <v>53168</v>
      </c>
      <c r="AQ1964" s="98" t="e">
        <f>_xll.qlInterestRateIndexMaturity($AT$1,AP1964,Trigger)</f>
        <v>#VALUE!</v>
      </c>
      <c r="AR1964" s="242" t="e">
        <f>_xll.qlIndexFixing($AT$1,AO1964,TRUE,_xll.ohTrigger(Trigger,Trigger1M))</f>
        <v>#VALUE!</v>
      </c>
      <c r="AS1964" s="242" t="e">
        <f>IFERROR(_xll.qlIndexFixing($AT$2,AO1964,TRUE,_xll.ohTrigger(Trigger,Trigger1M)),#N/A)</f>
        <v>#N/A</v>
      </c>
    </row>
    <row r="1965" spans="40:45" x14ac:dyDescent="0.2">
      <c r="AN1965" s="99" t="s">
        <v>83</v>
      </c>
      <c r="AO1965" s="98" t="e">
        <f>_xll.qlInterestRateIndexFixingDate($AT$1,AP1965,Trigger)</f>
        <v>#VALUE!</v>
      </c>
      <c r="AP1965" s="98">
        <f>_xll.qlCalendarAdvance(Calendar,AP1964,AN1965,"f",,Trigger)</f>
        <v>53175</v>
      </c>
      <c r="AQ1965" s="98" t="e">
        <f>_xll.qlInterestRateIndexMaturity($AT$1,AP1965,Trigger)</f>
        <v>#VALUE!</v>
      </c>
      <c r="AR1965" s="242" t="e">
        <f>_xll.qlIndexFixing($AT$1,AO1965,TRUE,_xll.ohTrigger(Trigger,Trigger1M))</f>
        <v>#VALUE!</v>
      </c>
      <c r="AS1965" s="242" t="e">
        <f>IFERROR(_xll.qlIndexFixing($AT$2,AO1965,TRUE,_xll.ohTrigger(Trigger,Trigger1M)),#N/A)</f>
        <v>#N/A</v>
      </c>
    </row>
    <row r="1966" spans="40:45" x14ac:dyDescent="0.2">
      <c r="AN1966" s="99" t="s">
        <v>83</v>
      </c>
      <c r="AO1966" s="98" t="e">
        <f>_xll.qlInterestRateIndexFixingDate($AT$1,AP1966,Trigger)</f>
        <v>#VALUE!</v>
      </c>
      <c r="AP1966" s="98">
        <f>_xll.qlCalendarAdvance(Calendar,AP1965,AN1966,"f",,Trigger)</f>
        <v>53182</v>
      </c>
      <c r="AQ1966" s="98" t="e">
        <f>_xll.qlInterestRateIndexMaturity($AT$1,AP1966,Trigger)</f>
        <v>#VALUE!</v>
      </c>
      <c r="AR1966" s="242" t="e">
        <f>_xll.qlIndexFixing($AT$1,AO1966,TRUE,_xll.ohTrigger(Trigger,Trigger1M))</f>
        <v>#VALUE!</v>
      </c>
      <c r="AS1966" s="242" t="e">
        <f>IFERROR(_xll.qlIndexFixing($AT$2,AO1966,TRUE,_xll.ohTrigger(Trigger,Trigger1M)),#N/A)</f>
        <v>#N/A</v>
      </c>
    </row>
    <row r="1967" spans="40:45" x14ac:dyDescent="0.2">
      <c r="AN1967" s="99" t="s">
        <v>83</v>
      </c>
      <c r="AO1967" s="98" t="e">
        <f>_xll.qlInterestRateIndexFixingDate($AT$1,AP1967,Trigger)</f>
        <v>#VALUE!</v>
      </c>
      <c r="AP1967" s="98">
        <f>_xll.qlCalendarAdvance(Calendar,AP1966,AN1967,"f",,Trigger)</f>
        <v>53189</v>
      </c>
      <c r="AQ1967" s="98" t="e">
        <f>_xll.qlInterestRateIndexMaturity($AT$1,AP1967,Trigger)</f>
        <v>#VALUE!</v>
      </c>
      <c r="AR1967" s="242" t="e">
        <f>_xll.qlIndexFixing($AT$1,AO1967,TRUE,_xll.ohTrigger(Trigger,Trigger1M))</f>
        <v>#VALUE!</v>
      </c>
      <c r="AS1967" s="242" t="e">
        <f>IFERROR(_xll.qlIndexFixing($AT$2,AO1967,TRUE,_xll.ohTrigger(Trigger,Trigger1M)),#N/A)</f>
        <v>#N/A</v>
      </c>
    </row>
    <row r="1968" spans="40:45" x14ac:dyDescent="0.2">
      <c r="AN1968" s="99" t="s">
        <v>83</v>
      </c>
      <c r="AO1968" s="98" t="e">
        <f>_xll.qlInterestRateIndexFixingDate($AT$1,AP1968,Trigger)</f>
        <v>#VALUE!</v>
      </c>
      <c r="AP1968" s="98">
        <f>_xll.qlCalendarAdvance(Calendar,AP1967,AN1968,"f",,Trigger)</f>
        <v>53196</v>
      </c>
      <c r="AQ1968" s="98" t="e">
        <f>_xll.qlInterestRateIndexMaturity($AT$1,AP1968,Trigger)</f>
        <v>#VALUE!</v>
      </c>
      <c r="AR1968" s="242" t="e">
        <f>_xll.qlIndexFixing($AT$1,AO1968,TRUE,_xll.ohTrigger(Trigger,Trigger1M))</f>
        <v>#VALUE!</v>
      </c>
      <c r="AS1968" s="242" t="e">
        <f>IFERROR(_xll.qlIndexFixing($AT$2,AO1968,TRUE,_xll.ohTrigger(Trigger,Trigger1M)),#N/A)</f>
        <v>#N/A</v>
      </c>
    </row>
    <row r="1969" spans="40:45" x14ac:dyDescent="0.2">
      <c r="AN1969" s="99" t="s">
        <v>83</v>
      </c>
      <c r="AO1969" s="98" t="e">
        <f>_xll.qlInterestRateIndexFixingDate($AT$1,AP1969,Trigger)</f>
        <v>#VALUE!</v>
      </c>
      <c r="AP1969" s="98">
        <f>_xll.qlCalendarAdvance(Calendar,AP1968,AN1969,"f",,Trigger)</f>
        <v>53203</v>
      </c>
      <c r="AQ1969" s="98" t="e">
        <f>_xll.qlInterestRateIndexMaturity($AT$1,AP1969,Trigger)</f>
        <v>#VALUE!</v>
      </c>
      <c r="AR1969" s="242" t="e">
        <f>_xll.qlIndexFixing($AT$1,AO1969,TRUE,_xll.ohTrigger(Trigger,Trigger1M))</f>
        <v>#VALUE!</v>
      </c>
      <c r="AS1969" s="242" t="e">
        <f>IFERROR(_xll.qlIndexFixing($AT$2,AO1969,TRUE,_xll.ohTrigger(Trigger,Trigger1M)),#N/A)</f>
        <v>#N/A</v>
      </c>
    </row>
    <row r="1970" spans="40:45" x14ac:dyDescent="0.2">
      <c r="AN1970" s="99" t="s">
        <v>83</v>
      </c>
      <c r="AO1970" s="98" t="e">
        <f>_xll.qlInterestRateIndexFixingDate($AT$1,AP1970,Trigger)</f>
        <v>#VALUE!</v>
      </c>
      <c r="AP1970" s="98">
        <f>_xll.qlCalendarAdvance(Calendar,AP1969,AN1970,"f",,Trigger)</f>
        <v>53210</v>
      </c>
      <c r="AQ1970" s="98" t="e">
        <f>_xll.qlInterestRateIndexMaturity($AT$1,AP1970,Trigger)</f>
        <v>#VALUE!</v>
      </c>
      <c r="AR1970" s="242" t="e">
        <f>_xll.qlIndexFixing($AT$1,AO1970,TRUE,_xll.ohTrigger(Trigger,Trigger1M))</f>
        <v>#VALUE!</v>
      </c>
      <c r="AS1970" s="242" t="e">
        <f>IFERROR(_xll.qlIndexFixing($AT$2,AO1970,TRUE,_xll.ohTrigger(Trigger,Trigger1M)),#N/A)</f>
        <v>#N/A</v>
      </c>
    </row>
    <row r="1971" spans="40:45" x14ac:dyDescent="0.2">
      <c r="AN1971" s="99" t="s">
        <v>83</v>
      </c>
      <c r="AO1971" s="98" t="e">
        <f>_xll.qlInterestRateIndexFixingDate($AT$1,AP1971,Trigger)</f>
        <v>#VALUE!</v>
      </c>
      <c r="AP1971" s="98">
        <f>_xll.qlCalendarAdvance(Calendar,AP1970,AN1971,"f",,Trigger)</f>
        <v>53217</v>
      </c>
      <c r="AQ1971" s="98" t="e">
        <f>_xll.qlInterestRateIndexMaturity($AT$1,AP1971,Trigger)</f>
        <v>#VALUE!</v>
      </c>
      <c r="AR1971" s="242" t="e">
        <f>_xll.qlIndexFixing($AT$1,AO1971,TRUE,_xll.ohTrigger(Trigger,Trigger1M))</f>
        <v>#VALUE!</v>
      </c>
      <c r="AS1971" s="242" t="e">
        <f>IFERROR(_xll.qlIndexFixing($AT$2,AO1971,TRUE,_xll.ohTrigger(Trigger,Trigger1M)),#N/A)</f>
        <v>#N/A</v>
      </c>
    </row>
    <row r="1972" spans="40:45" x14ac:dyDescent="0.2">
      <c r="AN1972" s="99" t="s">
        <v>83</v>
      </c>
      <c r="AO1972" s="98" t="e">
        <f>_xll.qlInterestRateIndexFixingDate($AT$1,AP1972,Trigger)</f>
        <v>#VALUE!</v>
      </c>
      <c r="AP1972" s="98">
        <f>_xll.qlCalendarAdvance(Calendar,AP1971,AN1972,"f",,Trigger)</f>
        <v>53224</v>
      </c>
      <c r="AQ1972" s="98" t="e">
        <f>_xll.qlInterestRateIndexMaturity($AT$1,AP1972,Trigger)</f>
        <v>#VALUE!</v>
      </c>
      <c r="AR1972" s="242" t="e">
        <f>_xll.qlIndexFixing($AT$1,AO1972,TRUE,_xll.ohTrigger(Trigger,Trigger1M))</f>
        <v>#VALUE!</v>
      </c>
      <c r="AS1972" s="242" t="e">
        <f>IFERROR(_xll.qlIndexFixing($AT$2,AO1972,TRUE,_xll.ohTrigger(Trigger,Trigger1M)),#N/A)</f>
        <v>#N/A</v>
      </c>
    </row>
    <row r="1973" spans="40:45" x14ac:dyDescent="0.2">
      <c r="AN1973" s="99" t="s">
        <v>83</v>
      </c>
      <c r="AO1973" s="98" t="e">
        <f>_xll.qlInterestRateIndexFixingDate($AT$1,AP1973,Trigger)</f>
        <v>#VALUE!</v>
      </c>
      <c r="AP1973" s="98">
        <f>_xll.qlCalendarAdvance(Calendar,AP1972,AN1973,"f",,Trigger)</f>
        <v>53231</v>
      </c>
      <c r="AQ1973" s="98" t="e">
        <f>_xll.qlInterestRateIndexMaturity($AT$1,AP1973,Trigger)</f>
        <v>#VALUE!</v>
      </c>
      <c r="AR1973" s="242" t="e">
        <f>_xll.qlIndexFixing($AT$1,AO1973,TRUE,_xll.ohTrigger(Trigger,Trigger1M))</f>
        <v>#VALUE!</v>
      </c>
      <c r="AS1973" s="242" t="e">
        <f>IFERROR(_xll.qlIndexFixing($AT$2,AO1973,TRUE,_xll.ohTrigger(Trigger,Trigger1M)),#N/A)</f>
        <v>#N/A</v>
      </c>
    </row>
    <row r="1974" spans="40:45" x14ac:dyDescent="0.2">
      <c r="AN1974" s="99" t="s">
        <v>83</v>
      </c>
      <c r="AO1974" s="98" t="e">
        <f>_xll.qlInterestRateIndexFixingDate($AT$1,AP1974,Trigger)</f>
        <v>#VALUE!</v>
      </c>
      <c r="AP1974" s="98">
        <f>_xll.qlCalendarAdvance(Calendar,AP1973,AN1974,"f",,Trigger)</f>
        <v>53238</v>
      </c>
      <c r="AQ1974" s="98" t="e">
        <f>_xll.qlInterestRateIndexMaturity($AT$1,AP1974,Trigger)</f>
        <v>#VALUE!</v>
      </c>
      <c r="AR1974" s="242" t="e">
        <f>_xll.qlIndexFixing($AT$1,AO1974,TRUE,_xll.ohTrigger(Trigger,Trigger1M))</f>
        <v>#VALUE!</v>
      </c>
      <c r="AS1974" s="242" t="e">
        <f>IFERROR(_xll.qlIndexFixing($AT$2,AO1974,TRUE,_xll.ohTrigger(Trigger,Trigger1M)),#N/A)</f>
        <v>#N/A</v>
      </c>
    </row>
    <row r="1975" spans="40:45" x14ac:dyDescent="0.2">
      <c r="AN1975" s="99" t="s">
        <v>83</v>
      </c>
      <c r="AO1975" s="98" t="e">
        <f>_xll.qlInterestRateIndexFixingDate($AT$1,AP1975,Trigger)</f>
        <v>#VALUE!</v>
      </c>
      <c r="AP1975" s="98">
        <f>_xll.qlCalendarAdvance(Calendar,AP1974,AN1975,"f",,Trigger)</f>
        <v>53245</v>
      </c>
      <c r="AQ1975" s="98" t="e">
        <f>_xll.qlInterestRateIndexMaturity($AT$1,AP1975,Trigger)</f>
        <v>#VALUE!</v>
      </c>
      <c r="AR1975" s="242" t="e">
        <f>_xll.qlIndexFixing($AT$1,AO1975,TRUE,_xll.ohTrigger(Trigger,Trigger1M))</f>
        <v>#VALUE!</v>
      </c>
      <c r="AS1975" s="242" t="e">
        <f>IFERROR(_xll.qlIndexFixing($AT$2,AO1975,TRUE,_xll.ohTrigger(Trigger,Trigger1M)),#N/A)</f>
        <v>#N/A</v>
      </c>
    </row>
    <row r="1976" spans="40:45" x14ac:dyDescent="0.2">
      <c r="AN1976" s="99" t="s">
        <v>83</v>
      </c>
      <c r="AO1976" s="98" t="e">
        <f>_xll.qlInterestRateIndexFixingDate($AT$1,AP1976,Trigger)</f>
        <v>#VALUE!</v>
      </c>
      <c r="AP1976" s="98">
        <f>_xll.qlCalendarAdvance(Calendar,AP1975,AN1976,"f",,Trigger)</f>
        <v>53252</v>
      </c>
      <c r="AQ1976" s="98" t="e">
        <f>_xll.qlInterestRateIndexMaturity($AT$1,AP1976,Trigger)</f>
        <v>#VALUE!</v>
      </c>
      <c r="AR1976" s="242" t="e">
        <f>_xll.qlIndexFixing($AT$1,AO1976,TRUE,_xll.ohTrigger(Trigger,Trigger1M))</f>
        <v>#VALUE!</v>
      </c>
      <c r="AS1976" s="242" t="e">
        <f>IFERROR(_xll.qlIndexFixing($AT$2,AO1976,TRUE,_xll.ohTrigger(Trigger,Trigger1M)),#N/A)</f>
        <v>#N/A</v>
      </c>
    </row>
    <row r="1977" spans="40:45" x14ac:dyDescent="0.2">
      <c r="AN1977" s="99" t="s">
        <v>83</v>
      </c>
      <c r="AO1977" s="98" t="e">
        <f>_xll.qlInterestRateIndexFixingDate($AT$1,AP1977,Trigger)</f>
        <v>#VALUE!</v>
      </c>
      <c r="AP1977" s="98">
        <f>_xll.qlCalendarAdvance(Calendar,AP1976,AN1977,"f",,Trigger)</f>
        <v>53259</v>
      </c>
      <c r="AQ1977" s="98" t="e">
        <f>_xll.qlInterestRateIndexMaturity($AT$1,AP1977,Trigger)</f>
        <v>#VALUE!</v>
      </c>
      <c r="AR1977" s="242" t="e">
        <f>_xll.qlIndexFixing($AT$1,AO1977,TRUE,_xll.ohTrigger(Trigger,Trigger1M))</f>
        <v>#VALUE!</v>
      </c>
      <c r="AS1977" s="242" t="e">
        <f>IFERROR(_xll.qlIndexFixing($AT$2,AO1977,TRUE,_xll.ohTrigger(Trigger,Trigger1M)),#N/A)</f>
        <v>#N/A</v>
      </c>
    </row>
    <row r="1978" spans="40:45" x14ac:dyDescent="0.2">
      <c r="AN1978" s="99" t="s">
        <v>83</v>
      </c>
      <c r="AO1978" s="98" t="e">
        <f>_xll.qlInterestRateIndexFixingDate($AT$1,AP1978,Trigger)</f>
        <v>#VALUE!</v>
      </c>
      <c r="AP1978" s="98">
        <f>_xll.qlCalendarAdvance(Calendar,AP1977,AN1978,"f",,Trigger)</f>
        <v>53266</v>
      </c>
      <c r="AQ1978" s="98" t="e">
        <f>_xll.qlInterestRateIndexMaturity($AT$1,AP1978,Trigger)</f>
        <v>#VALUE!</v>
      </c>
      <c r="AR1978" s="242" t="e">
        <f>_xll.qlIndexFixing($AT$1,AO1978,TRUE,_xll.ohTrigger(Trigger,Trigger1M))</f>
        <v>#VALUE!</v>
      </c>
      <c r="AS1978" s="242" t="e">
        <f>IFERROR(_xll.qlIndexFixing($AT$2,AO1978,TRUE,_xll.ohTrigger(Trigger,Trigger1M)),#N/A)</f>
        <v>#N/A</v>
      </c>
    </row>
    <row r="1979" spans="40:45" x14ac:dyDescent="0.2">
      <c r="AN1979" s="99" t="s">
        <v>83</v>
      </c>
      <c r="AO1979" s="98" t="e">
        <f>_xll.qlInterestRateIndexFixingDate($AT$1,AP1979,Trigger)</f>
        <v>#VALUE!</v>
      </c>
      <c r="AP1979" s="98">
        <f>_xll.qlCalendarAdvance(Calendar,AP1978,AN1979,"f",,Trigger)</f>
        <v>53273</v>
      </c>
      <c r="AQ1979" s="98" t="e">
        <f>_xll.qlInterestRateIndexMaturity($AT$1,AP1979,Trigger)</f>
        <v>#VALUE!</v>
      </c>
      <c r="AR1979" s="242" t="e">
        <f>_xll.qlIndexFixing($AT$1,AO1979,TRUE,_xll.ohTrigger(Trigger,Trigger1M))</f>
        <v>#VALUE!</v>
      </c>
      <c r="AS1979" s="242" t="e">
        <f>IFERROR(_xll.qlIndexFixing($AT$2,AO1979,TRUE,_xll.ohTrigger(Trigger,Trigger1M)),#N/A)</f>
        <v>#N/A</v>
      </c>
    </row>
    <row r="1980" spans="40:45" x14ac:dyDescent="0.2">
      <c r="AN1980" s="99" t="s">
        <v>83</v>
      </c>
      <c r="AO1980" s="98" t="e">
        <f>_xll.qlInterestRateIndexFixingDate($AT$1,AP1980,Trigger)</f>
        <v>#VALUE!</v>
      </c>
      <c r="AP1980" s="98">
        <f>_xll.qlCalendarAdvance(Calendar,AP1979,AN1980,"f",,Trigger)</f>
        <v>53280</v>
      </c>
      <c r="AQ1980" s="98" t="e">
        <f>_xll.qlInterestRateIndexMaturity($AT$1,AP1980,Trigger)</f>
        <v>#VALUE!</v>
      </c>
      <c r="AR1980" s="242" t="e">
        <f>_xll.qlIndexFixing($AT$1,AO1980,TRUE,_xll.ohTrigger(Trigger,Trigger1M))</f>
        <v>#VALUE!</v>
      </c>
      <c r="AS1980" s="242" t="e">
        <f>IFERROR(_xll.qlIndexFixing($AT$2,AO1980,TRUE,_xll.ohTrigger(Trigger,Trigger1M)),#N/A)</f>
        <v>#N/A</v>
      </c>
    </row>
    <row r="1981" spans="40:45" x14ac:dyDescent="0.2">
      <c r="AN1981" s="99" t="s">
        <v>83</v>
      </c>
      <c r="AO1981" s="98" t="e">
        <f>_xll.qlInterestRateIndexFixingDate($AT$1,AP1981,Trigger)</f>
        <v>#VALUE!</v>
      </c>
      <c r="AP1981" s="98">
        <f>_xll.qlCalendarAdvance(Calendar,AP1980,AN1981,"f",,Trigger)</f>
        <v>53287</v>
      </c>
      <c r="AQ1981" s="98" t="e">
        <f>_xll.qlInterestRateIndexMaturity($AT$1,AP1981,Trigger)</f>
        <v>#VALUE!</v>
      </c>
      <c r="AR1981" s="242" t="e">
        <f>_xll.qlIndexFixing($AT$1,AO1981,TRUE,_xll.ohTrigger(Trigger,Trigger1M))</f>
        <v>#VALUE!</v>
      </c>
      <c r="AS1981" s="242" t="e">
        <f>IFERROR(_xll.qlIndexFixing($AT$2,AO1981,TRUE,_xll.ohTrigger(Trigger,Trigger1M)),#N/A)</f>
        <v>#N/A</v>
      </c>
    </row>
    <row r="1982" spans="40:45" x14ac:dyDescent="0.2">
      <c r="AN1982" s="99" t="s">
        <v>83</v>
      </c>
      <c r="AO1982" s="98" t="e">
        <f>_xll.qlInterestRateIndexFixingDate($AT$1,AP1982,Trigger)</f>
        <v>#VALUE!</v>
      </c>
      <c r="AP1982" s="98">
        <f>_xll.qlCalendarAdvance(Calendar,AP1981,AN1982,"f",,Trigger)</f>
        <v>53294</v>
      </c>
      <c r="AQ1982" s="98" t="e">
        <f>_xll.qlInterestRateIndexMaturity($AT$1,AP1982,Trigger)</f>
        <v>#VALUE!</v>
      </c>
      <c r="AR1982" s="242" t="e">
        <f>_xll.qlIndexFixing($AT$1,AO1982,TRUE,_xll.ohTrigger(Trigger,Trigger1M))</f>
        <v>#VALUE!</v>
      </c>
      <c r="AS1982" s="242" t="e">
        <f>IFERROR(_xll.qlIndexFixing($AT$2,AO1982,TRUE,_xll.ohTrigger(Trigger,Trigger1M)),#N/A)</f>
        <v>#N/A</v>
      </c>
    </row>
    <row r="1983" spans="40:45" x14ac:dyDescent="0.2">
      <c r="AN1983" s="99" t="s">
        <v>83</v>
      </c>
      <c r="AO1983" s="98" t="e">
        <f>_xll.qlInterestRateIndexFixingDate($AT$1,AP1983,Trigger)</f>
        <v>#VALUE!</v>
      </c>
      <c r="AP1983" s="98">
        <f>_xll.qlCalendarAdvance(Calendar,AP1982,AN1983,"f",,Trigger)</f>
        <v>53301</v>
      </c>
      <c r="AQ1983" s="98" t="e">
        <f>_xll.qlInterestRateIndexMaturity($AT$1,AP1983,Trigger)</f>
        <v>#VALUE!</v>
      </c>
      <c r="AR1983" s="242" t="e">
        <f>_xll.qlIndexFixing($AT$1,AO1983,TRUE,_xll.ohTrigger(Trigger,Trigger1M))</f>
        <v>#VALUE!</v>
      </c>
      <c r="AS1983" s="242" t="e">
        <f>IFERROR(_xll.qlIndexFixing($AT$2,AO1983,TRUE,_xll.ohTrigger(Trigger,Trigger1M)),#N/A)</f>
        <v>#N/A</v>
      </c>
    </row>
    <row r="1984" spans="40:45" x14ac:dyDescent="0.2">
      <c r="AN1984" s="99" t="s">
        <v>83</v>
      </c>
      <c r="AO1984" s="98" t="e">
        <f>_xll.qlInterestRateIndexFixingDate($AT$1,AP1984,Trigger)</f>
        <v>#VALUE!</v>
      </c>
      <c r="AP1984" s="98">
        <f>_xll.qlCalendarAdvance(Calendar,AP1983,AN1984,"f",,Trigger)</f>
        <v>53308</v>
      </c>
      <c r="AQ1984" s="98" t="e">
        <f>_xll.qlInterestRateIndexMaturity($AT$1,AP1984,Trigger)</f>
        <v>#VALUE!</v>
      </c>
      <c r="AR1984" s="242" t="e">
        <f>_xll.qlIndexFixing($AT$1,AO1984,TRUE,_xll.ohTrigger(Trigger,Trigger1M))</f>
        <v>#VALUE!</v>
      </c>
      <c r="AS1984" s="242" t="e">
        <f>IFERROR(_xll.qlIndexFixing($AT$2,AO1984,TRUE,_xll.ohTrigger(Trigger,Trigger1M)),#N/A)</f>
        <v>#N/A</v>
      </c>
    </row>
    <row r="1985" spans="40:45" x14ac:dyDescent="0.2">
      <c r="AN1985" s="99" t="s">
        <v>83</v>
      </c>
      <c r="AO1985" s="98" t="e">
        <f>_xll.qlInterestRateIndexFixingDate($AT$1,AP1985,Trigger)</f>
        <v>#VALUE!</v>
      </c>
      <c r="AP1985" s="98">
        <f>_xll.qlCalendarAdvance(Calendar,AP1984,AN1985,"f",,Trigger)</f>
        <v>53315</v>
      </c>
      <c r="AQ1985" s="98" t="e">
        <f>_xll.qlInterestRateIndexMaturity($AT$1,AP1985,Trigger)</f>
        <v>#VALUE!</v>
      </c>
      <c r="AR1985" s="242" t="e">
        <f>_xll.qlIndexFixing($AT$1,AO1985,TRUE,_xll.ohTrigger(Trigger,Trigger1M))</f>
        <v>#VALUE!</v>
      </c>
      <c r="AS1985" s="242" t="e">
        <f>IFERROR(_xll.qlIndexFixing($AT$2,AO1985,TRUE,_xll.ohTrigger(Trigger,Trigger1M)),#N/A)</f>
        <v>#N/A</v>
      </c>
    </row>
    <row r="1986" spans="40:45" x14ac:dyDescent="0.2">
      <c r="AN1986" s="99" t="s">
        <v>83</v>
      </c>
      <c r="AO1986" s="98" t="e">
        <f>_xll.qlInterestRateIndexFixingDate($AT$1,AP1986,Trigger)</f>
        <v>#VALUE!</v>
      </c>
      <c r="AP1986" s="98">
        <f>_xll.qlCalendarAdvance(Calendar,AP1985,AN1986,"f",,Trigger)</f>
        <v>53323</v>
      </c>
      <c r="AQ1986" s="98" t="e">
        <f>_xll.qlInterestRateIndexMaturity($AT$1,AP1986,Trigger)</f>
        <v>#VALUE!</v>
      </c>
      <c r="AR1986" s="242" t="e">
        <f>_xll.qlIndexFixing($AT$1,AO1986,TRUE,_xll.ohTrigger(Trigger,Trigger1M))</f>
        <v>#VALUE!</v>
      </c>
      <c r="AS1986" s="242" t="e">
        <f>IFERROR(_xll.qlIndexFixing($AT$2,AO1986,TRUE,_xll.ohTrigger(Trigger,Trigger1M)),#N/A)</f>
        <v>#N/A</v>
      </c>
    </row>
    <row r="1987" spans="40:45" x14ac:dyDescent="0.2">
      <c r="AN1987" s="99" t="s">
        <v>83</v>
      </c>
      <c r="AO1987" s="98" t="e">
        <f>_xll.qlInterestRateIndexFixingDate($AT$1,AP1987,Trigger)</f>
        <v>#VALUE!</v>
      </c>
      <c r="AP1987" s="98">
        <f>_xll.qlCalendarAdvance(Calendar,AP1986,AN1987,"f",,Trigger)</f>
        <v>53330</v>
      </c>
      <c r="AQ1987" s="98" t="e">
        <f>_xll.qlInterestRateIndexMaturity($AT$1,AP1987,Trigger)</f>
        <v>#VALUE!</v>
      </c>
      <c r="AR1987" s="242" t="e">
        <f>_xll.qlIndexFixing($AT$1,AO1987,TRUE,_xll.ohTrigger(Trigger,Trigger1M))</f>
        <v>#VALUE!</v>
      </c>
      <c r="AS1987" s="242" t="e">
        <f>IFERROR(_xll.qlIndexFixing($AT$2,AO1987,TRUE,_xll.ohTrigger(Trigger,Trigger1M)),#N/A)</f>
        <v>#N/A</v>
      </c>
    </row>
    <row r="1988" spans="40:45" x14ac:dyDescent="0.2">
      <c r="AN1988" s="99" t="s">
        <v>83</v>
      </c>
      <c r="AO1988" s="98" t="e">
        <f>_xll.qlInterestRateIndexFixingDate($AT$1,AP1988,Trigger)</f>
        <v>#VALUE!</v>
      </c>
      <c r="AP1988" s="98">
        <f>_xll.qlCalendarAdvance(Calendar,AP1987,AN1988,"f",,Trigger)</f>
        <v>53337</v>
      </c>
      <c r="AQ1988" s="98" t="e">
        <f>_xll.qlInterestRateIndexMaturity($AT$1,AP1988,Trigger)</f>
        <v>#VALUE!</v>
      </c>
      <c r="AR1988" s="242" t="e">
        <f>_xll.qlIndexFixing($AT$1,AO1988,TRUE,_xll.ohTrigger(Trigger,Trigger1M))</f>
        <v>#VALUE!</v>
      </c>
      <c r="AS1988" s="242" t="e">
        <f>IFERROR(_xll.qlIndexFixing($AT$2,AO1988,TRUE,_xll.ohTrigger(Trigger,Trigger1M)),#N/A)</f>
        <v>#N/A</v>
      </c>
    </row>
    <row r="1989" spans="40:45" x14ac:dyDescent="0.2">
      <c r="AN1989" s="99" t="s">
        <v>83</v>
      </c>
      <c r="AO1989" s="98" t="e">
        <f>_xll.qlInterestRateIndexFixingDate($AT$1,AP1989,Trigger)</f>
        <v>#VALUE!</v>
      </c>
      <c r="AP1989" s="98">
        <f>_xll.qlCalendarAdvance(Calendar,AP1988,AN1989,"f",,Trigger)</f>
        <v>53344</v>
      </c>
      <c r="AQ1989" s="98" t="e">
        <f>_xll.qlInterestRateIndexMaturity($AT$1,AP1989,Trigger)</f>
        <v>#VALUE!</v>
      </c>
      <c r="AR1989" s="242" t="e">
        <f>_xll.qlIndexFixing($AT$1,AO1989,TRUE,_xll.ohTrigger(Trigger,Trigger1M))</f>
        <v>#VALUE!</v>
      </c>
      <c r="AS1989" s="242" t="e">
        <f>IFERROR(_xll.qlIndexFixing($AT$2,AO1989,TRUE,_xll.ohTrigger(Trigger,Trigger1M)),#N/A)</f>
        <v>#N/A</v>
      </c>
    </row>
    <row r="1990" spans="40:45" x14ac:dyDescent="0.2">
      <c r="AN1990" s="99" t="s">
        <v>83</v>
      </c>
      <c r="AO1990" s="98" t="e">
        <f>_xll.qlInterestRateIndexFixingDate($AT$1,AP1990,Trigger)</f>
        <v>#VALUE!</v>
      </c>
      <c r="AP1990" s="98">
        <f>_xll.qlCalendarAdvance(Calendar,AP1989,AN1990,"f",,Trigger)</f>
        <v>53351</v>
      </c>
      <c r="AQ1990" s="98" t="e">
        <f>_xll.qlInterestRateIndexMaturity($AT$1,AP1990,Trigger)</f>
        <v>#VALUE!</v>
      </c>
      <c r="AR1990" s="242" t="e">
        <f>_xll.qlIndexFixing($AT$1,AO1990,TRUE,_xll.ohTrigger(Trigger,Trigger1M))</f>
        <v>#VALUE!</v>
      </c>
      <c r="AS1990" s="242" t="e">
        <f>IFERROR(_xll.qlIndexFixing($AT$2,AO1990,TRUE,_xll.ohTrigger(Trigger,Trigger1M)),#N/A)</f>
        <v>#N/A</v>
      </c>
    </row>
    <row r="1991" spans="40:45" x14ac:dyDescent="0.2">
      <c r="AN1991" s="99" t="s">
        <v>83</v>
      </c>
      <c r="AO1991" s="98" t="e">
        <f>_xll.qlInterestRateIndexFixingDate($AT$1,AP1991,Trigger)</f>
        <v>#VALUE!</v>
      </c>
      <c r="AP1991" s="98">
        <f>_xll.qlCalendarAdvance(Calendar,AP1990,AN1991,"f",,Trigger)</f>
        <v>53358</v>
      </c>
      <c r="AQ1991" s="98" t="e">
        <f>_xll.qlInterestRateIndexMaturity($AT$1,AP1991,Trigger)</f>
        <v>#VALUE!</v>
      </c>
      <c r="AR1991" s="242" t="e">
        <f>_xll.qlIndexFixing($AT$1,AO1991,TRUE,_xll.ohTrigger(Trigger,Trigger1M))</f>
        <v>#VALUE!</v>
      </c>
      <c r="AS1991" s="242" t="e">
        <f>IFERROR(_xll.qlIndexFixing($AT$2,AO1991,TRUE,_xll.ohTrigger(Trigger,Trigger1M)),#N/A)</f>
        <v>#N/A</v>
      </c>
    </row>
    <row r="1992" spans="40:45" x14ac:dyDescent="0.2">
      <c r="AN1992" s="99" t="s">
        <v>83</v>
      </c>
      <c r="AO1992" s="98" t="e">
        <f>_xll.qlInterestRateIndexFixingDate($AT$1,AP1992,Trigger)</f>
        <v>#VALUE!</v>
      </c>
      <c r="AP1992" s="98">
        <f>_xll.qlCalendarAdvance(Calendar,AP1991,AN1992,"f",,Trigger)</f>
        <v>53365</v>
      </c>
      <c r="AQ1992" s="98" t="e">
        <f>_xll.qlInterestRateIndexMaturity($AT$1,AP1992,Trigger)</f>
        <v>#VALUE!</v>
      </c>
      <c r="AR1992" s="242" t="e">
        <f>_xll.qlIndexFixing($AT$1,AO1992,TRUE,_xll.ohTrigger(Trigger,Trigger1M))</f>
        <v>#VALUE!</v>
      </c>
      <c r="AS1992" s="242" t="e">
        <f>IFERROR(_xll.qlIndexFixing($AT$2,AO1992,TRUE,_xll.ohTrigger(Trigger,Trigger1M)),#N/A)</f>
        <v>#N/A</v>
      </c>
    </row>
    <row r="1993" spans="40:45" x14ac:dyDescent="0.2">
      <c r="AN1993" s="99" t="s">
        <v>83</v>
      </c>
      <c r="AO1993" s="98" t="e">
        <f>_xll.qlInterestRateIndexFixingDate($AT$1,AP1993,Trigger)</f>
        <v>#VALUE!</v>
      </c>
      <c r="AP1993" s="98">
        <f>_xll.qlCalendarAdvance(Calendar,AP1992,AN1993,"f",,Trigger)</f>
        <v>53372</v>
      </c>
      <c r="AQ1993" s="98" t="e">
        <f>_xll.qlInterestRateIndexMaturity($AT$1,AP1993,Trigger)</f>
        <v>#VALUE!</v>
      </c>
      <c r="AR1993" s="242" t="e">
        <f>_xll.qlIndexFixing($AT$1,AO1993,TRUE,_xll.ohTrigger(Trigger,Trigger1M))</f>
        <v>#VALUE!</v>
      </c>
      <c r="AS1993" s="242" t="e">
        <f>IFERROR(_xll.qlIndexFixing($AT$2,AO1993,TRUE,_xll.ohTrigger(Trigger,Trigger1M)),#N/A)</f>
        <v>#N/A</v>
      </c>
    </row>
    <row r="1994" spans="40:45" x14ac:dyDescent="0.2">
      <c r="AN1994" s="99" t="s">
        <v>83</v>
      </c>
      <c r="AO1994" s="98" t="e">
        <f>_xll.qlInterestRateIndexFixingDate($AT$1,AP1994,Trigger)</f>
        <v>#VALUE!</v>
      </c>
      <c r="AP1994" s="98">
        <f>_xll.qlCalendarAdvance(Calendar,AP1993,AN1994,"f",,Trigger)</f>
        <v>53379</v>
      </c>
      <c r="AQ1994" s="98" t="e">
        <f>_xll.qlInterestRateIndexMaturity($AT$1,AP1994,Trigger)</f>
        <v>#VALUE!</v>
      </c>
      <c r="AR1994" s="242" t="e">
        <f>_xll.qlIndexFixing($AT$1,AO1994,TRUE,_xll.ohTrigger(Trigger,Trigger1M))</f>
        <v>#VALUE!</v>
      </c>
      <c r="AS1994" s="242" t="e">
        <f>IFERROR(_xll.qlIndexFixing($AT$2,AO1994,TRUE,_xll.ohTrigger(Trigger,Trigger1M)),#N/A)</f>
        <v>#N/A</v>
      </c>
    </row>
    <row r="1995" spans="40:45" x14ac:dyDescent="0.2">
      <c r="AN1995" s="99" t="s">
        <v>83</v>
      </c>
      <c r="AO1995" s="98" t="e">
        <f>_xll.qlInterestRateIndexFixingDate($AT$1,AP1995,Trigger)</f>
        <v>#VALUE!</v>
      </c>
      <c r="AP1995" s="98">
        <f>_xll.qlCalendarAdvance(Calendar,AP1994,AN1995,"f",,Trigger)</f>
        <v>53386</v>
      </c>
      <c r="AQ1995" s="98" t="e">
        <f>_xll.qlInterestRateIndexMaturity($AT$1,AP1995,Trigger)</f>
        <v>#VALUE!</v>
      </c>
      <c r="AR1995" s="242" t="e">
        <f>_xll.qlIndexFixing($AT$1,AO1995,TRUE,_xll.ohTrigger(Trigger,Trigger1M))</f>
        <v>#VALUE!</v>
      </c>
      <c r="AS1995" s="242" t="e">
        <f>IFERROR(_xll.qlIndexFixing($AT$2,AO1995,TRUE,_xll.ohTrigger(Trigger,Trigger1M)),#N/A)</f>
        <v>#N/A</v>
      </c>
    </row>
    <row r="1996" spans="40:45" x14ac:dyDescent="0.2">
      <c r="AN1996" s="99" t="s">
        <v>83</v>
      </c>
      <c r="AO1996" s="98" t="e">
        <f>_xll.qlInterestRateIndexFixingDate($AT$1,AP1996,Trigger)</f>
        <v>#VALUE!</v>
      </c>
      <c r="AP1996" s="98">
        <f>_xll.qlCalendarAdvance(Calendar,AP1995,AN1996,"f",,Trigger)</f>
        <v>53393</v>
      </c>
      <c r="AQ1996" s="98" t="e">
        <f>_xll.qlInterestRateIndexMaturity($AT$1,AP1996,Trigger)</f>
        <v>#VALUE!</v>
      </c>
      <c r="AR1996" s="242" t="e">
        <f>_xll.qlIndexFixing($AT$1,AO1996,TRUE,_xll.ohTrigger(Trigger,Trigger1M))</f>
        <v>#VALUE!</v>
      </c>
      <c r="AS1996" s="242" t="e">
        <f>IFERROR(_xll.qlIndexFixing($AT$2,AO1996,TRUE,_xll.ohTrigger(Trigger,Trigger1M)),#N/A)</f>
        <v>#N/A</v>
      </c>
    </row>
    <row r="1997" spans="40:45" x14ac:dyDescent="0.2">
      <c r="AN1997" s="99" t="s">
        <v>83</v>
      </c>
      <c r="AO1997" s="98" t="e">
        <f>_xll.qlInterestRateIndexFixingDate($AT$1,AP1997,Trigger)</f>
        <v>#VALUE!</v>
      </c>
      <c r="AP1997" s="98">
        <f>_xll.qlCalendarAdvance(Calendar,AP1996,AN1997,"f",,Trigger)</f>
        <v>53400</v>
      </c>
      <c r="AQ1997" s="98" t="e">
        <f>_xll.qlInterestRateIndexMaturity($AT$1,AP1997,Trigger)</f>
        <v>#VALUE!</v>
      </c>
      <c r="AR1997" s="242" t="e">
        <f>_xll.qlIndexFixing($AT$1,AO1997,TRUE,_xll.ohTrigger(Trigger,Trigger1M))</f>
        <v>#VALUE!</v>
      </c>
      <c r="AS1997" s="242" t="e">
        <f>IFERROR(_xll.qlIndexFixing($AT$2,AO1997,TRUE,_xll.ohTrigger(Trigger,Trigger1M)),#N/A)</f>
        <v>#N/A</v>
      </c>
    </row>
    <row r="1998" spans="40:45" x14ac:dyDescent="0.2">
      <c r="AN1998" s="99" t="s">
        <v>83</v>
      </c>
      <c r="AO1998" s="98" t="e">
        <f>_xll.qlInterestRateIndexFixingDate($AT$1,AP1998,Trigger)</f>
        <v>#VALUE!</v>
      </c>
      <c r="AP1998" s="98">
        <f>_xll.qlCalendarAdvance(Calendar,AP1997,AN1998,"f",,Trigger)</f>
        <v>53407</v>
      </c>
      <c r="AQ1998" s="98" t="e">
        <f>_xll.qlInterestRateIndexMaturity($AT$1,AP1998,Trigger)</f>
        <v>#VALUE!</v>
      </c>
      <c r="AR1998" s="242" t="e">
        <f>_xll.qlIndexFixing($AT$1,AO1998,TRUE,_xll.ohTrigger(Trigger,Trigger1M))</f>
        <v>#VALUE!</v>
      </c>
      <c r="AS1998" s="242" t="e">
        <f>IFERROR(_xll.qlIndexFixing($AT$2,AO1998,TRUE,_xll.ohTrigger(Trigger,Trigger1M)),#N/A)</f>
        <v>#N/A</v>
      </c>
    </row>
    <row r="1999" spans="40:45" x14ac:dyDescent="0.2">
      <c r="AN1999" s="99" t="s">
        <v>83</v>
      </c>
      <c r="AO1999" s="98" t="e">
        <f>_xll.qlInterestRateIndexFixingDate($AT$1,AP1999,Trigger)</f>
        <v>#VALUE!</v>
      </c>
      <c r="AP1999" s="98">
        <f>_xll.qlCalendarAdvance(Calendar,AP1998,AN1999,"f",,Trigger)</f>
        <v>53414</v>
      </c>
      <c r="AQ1999" s="98" t="e">
        <f>_xll.qlInterestRateIndexMaturity($AT$1,AP1999,Trigger)</f>
        <v>#VALUE!</v>
      </c>
      <c r="AR1999" s="242" t="e">
        <f>_xll.qlIndexFixing($AT$1,AO1999,TRUE,_xll.ohTrigger(Trigger,Trigger1M))</f>
        <v>#VALUE!</v>
      </c>
      <c r="AS1999" s="242" t="e">
        <f>IFERROR(_xll.qlIndexFixing($AT$2,AO1999,TRUE,_xll.ohTrigger(Trigger,Trigger1M)),#N/A)</f>
        <v>#N/A</v>
      </c>
    </row>
    <row r="2000" spans="40:45" x14ac:dyDescent="0.2">
      <c r="AN2000" s="99" t="s">
        <v>83</v>
      </c>
      <c r="AO2000" s="98" t="e">
        <f>_xll.qlInterestRateIndexFixingDate($AT$1,AP2000,Trigger)</f>
        <v>#VALUE!</v>
      </c>
      <c r="AP2000" s="98">
        <f>_xll.qlCalendarAdvance(Calendar,AP1999,AN2000,"f",,Trigger)</f>
        <v>53421</v>
      </c>
      <c r="AQ2000" s="98" t="e">
        <f>_xll.qlInterestRateIndexMaturity($AT$1,AP2000,Trigger)</f>
        <v>#VALUE!</v>
      </c>
      <c r="AR2000" s="242" t="e">
        <f>_xll.qlIndexFixing($AT$1,AO2000,TRUE,_xll.ohTrigger(Trigger,Trigger1M))</f>
        <v>#VALUE!</v>
      </c>
      <c r="AS2000" s="242" t="e">
        <f>IFERROR(_xll.qlIndexFixing($AT$2,AO2000,TRUE,_xll.ohTrigger(Trigger,Trigger1M)),#N/A)</f>
        <v>#N/A</v>
      </c>
    </row>
    <row r="2001" spans="40:45" x14ac:dyDescent="0.2">
      <c r="AN2001" s="99" t="s">
        <v>83</v>
      </c>
      <c r="AO2001" s="98" t="e">
        <f>_xll.qlInterestRateIndexFixingDate($AT$1,AP2001,Trigger)</f>
        <v>#VALUE!</v>
      </c>
      <c r="AP2001" s="98">
        <f>_xll.qlCalendarAdvance(Calendar,AP2000,AN2001,"f",,Trigger)</f>
        <v>53428</v>
      </c>
      <c r="AQ2001" s="98" t="e">
        <f>_xll.qlInterestRateIndexMaturity($AT$1,AP2001,Trigger)</f>
        <v>#VALUE!</v>
      </c>
      <c r="AR2001" s="242" t="e">
        <f>_xll.qlIndexFixing($AT$1,AO2001,TRUE,_xll.ohTrigger(Trigger,Trigger1M))</f>
        <v>#VALUE!</v>
      </c>
      <c r="AS2001" s="242" t="e">
        <f>IFERROR(_xll.qlIndexFixing($AT$2,AO2001,TRUE,_xll.ohTrigger(Trigger,Trigger1M)),#N/A)</f>
        <v>#N/A</v>
      </c>
    </row>
    <row r="2002" spans="40:45" x14ac:dyDescent="0.2">
      <c r="AN2002" s="99" t="s">
        <v>83</v>
      </c>
      <c r="AO2002" s="98" t="e">
        <f>_xll.qlInterestRateIndexFixingDate($AT$1,AP2002,Trigger)</f>
        <v>#VALUE!</v>
      </c>
      <c r="AP2002" s="98">
        <f>_xll.qlCalendarAdvance(Calendar,AP2001,AN2002,"f",,Trigger)</f>
        <v>53435</v>
      </c>
      <c r="AQ2002" s="98" t="e">
        <f>_xll.qlInterestRateIndexMaturity($AT$1,AP2002,Trigger)</f>
        <v>#VALUE!</v>
      </c>
      <c r="AR2002" s="242" t="e">
        <f>_xll.qlIndexFixing($AT$1,AO2002,TRUE,_xll.ohTrigger(Trigger,Trigger1M))</f>
        <v>#VALUE!</v>
      </c>
      <c r="AS2002" s="242" t="e">
        <f>IFERROR(_xll.qlIndexFixing($AT$2,AO2002,TRUE,_xll.ohTrigger(Trigger,Trigger1M)),#N/A)</f>
        <v>#N/A</v>
      </c>
    </row>
    <row r="2003" spans="40:45" x14ac:dyDescent="0.2">
      <c r="AN2003" s="99" t="s">
        <v>83</v>
      </c>
      <c r="AO2003" s="98" t="e">
        <f>_xll.qlInterestRateIndexFixingDate($AT$1,AP2003,Trigger)</f>
        <v>#VALUE!</v>
      </c>
      <c r="AP2003" s="98">
        <f>_xll.qlCalendarAdvance(Calendar,AP2002,AN2003,"f",,Trigger)</f>
        <v>53442</v>
      </c>
      <c r="AQ2003" s="98" t="e">
        <f>_xll.qlInterestRateIndexMaturity($AT$1,AP2003,Trigger)</f>
        <v>#VALUE!</v>
      </c>
      <c r="AR2003" s="242" t="e">
        <f>_xll.qlIndexFixing($AT$1,AO2003,TRUE,_xll.ohTrigger(Trigger,Trigger1M))</f>
        <v>#VALUE!</v>
      </c>
      <c r="AS2003" s="242" t="e">
        <f>IFERROR(_xll.qlIndexFixing($AT$2,AO2003,TRUE,_xll.ohTrigger(Trigger,Trigger1M)),#N/A)</f>
        <v>#N/A</v>
      </c>
    </row>
    <row r="2004" spans="40:45" x14ac:dyDescent="0.2">
      <c r="AN2004" s="99" t="s">
        <v>83</v>
      </c>
      <c r="AO2004" s="98" t="e">
        <f>_xll.qlInterestRateIndexFixingDate($AT$1,AP2004,Trigger)</f>
        <v>#VALUE!</v>
      </c>
      <c r="AP2004" s="98">
        <f>_xll.qlCalendarAdvance(Calendar,AP2003,AN2004,"f",,Trigger)</f>
        <v>53449</v>
      </c>
      <c r="AQ2004" s="98" t="e">
        <f>_xll.qlInterestRateIndexMaturity($AT$1,AP2004,Trigger)</f>
        <v>#VALUE!</v>
      </c>
      <c r="AR2004" s="242" t="e">
        <f>_xll.qlIndexFixing($AT$1,AO2004,TRUE,_xll.ohTrigger(Trigger,Trigger1M))</f>
        <v>#VALUE!</v>
      </c>
      <c r="AS2004" s="242" t="e">
        <f>IFERROR(_xll.qlIndexFixing($AT$2,AO2004,TRUE,_xll.ohTrigger(Trigger,Trigger1M)),#N/A)</f>
        <v>#N/A</v>
      </c>
    </row>
    <row r="2005" spans="40:45" x14ac:dyDescent="0.2">
      <c r="AN2005" s="99" t="s">
        <v>83</v>
      </c>
      <c r="AO2005" s="98" t="e">
        <f>_xll.qlInterestRateIndexFixingDate($AT$1,AP2005,Trigger)</f>
        <v>#VALUE!</v>
      </c>
      <c r="AP2005" s="98">
        <f>_xll.qlCalendarAdvance(Calendar,AP2004,AN2005,"f",,Trigger)</f>
        <v>53456</v>
      </c>
      <c r="AQ2005" s="98" t="e">
        <f>_xll.qlInterestRateIndexMaturity($AT$1,AP2005,Trigger)</f>
        <v>#VALUE!</v>
      </c>
      <c r="AR2005" s="242" t="e">
        <f>_xll.qlIndexFixing($AT$1,AO2005,TRUE,_xll.ohTrigger(Trigger,Trigger1M))</f>
        <v>#VALUE!</v>
      </c>
      <c r="AS2005" s="242" t="e">
        <f>IFERROR(_xll.qlIndexFixing($AT$2,AO2005,TRUE,_xll.ohTrigger(Trigger,Trigger1M)),#N/A)</f>
        <v>#N/A</v>
      </c>
    </row>
    <row r="2006" spans="40:45" x14ac:dyDescent="0.2">
      <c r="AN2006" s="99" t="s">
        <v>83</v>
      </c>
      <c r="AO2006" s="98" t="e">
        <f>_xll.qlInterestRateIndexFixingDate($AT$1,AP2006,Trigger)</f>
        <v>#VALUE!</v>
      </c>
      <c r="AP2006" s="98">
        <f>_xll.qlCalendarAdvance(Calendar,AP2005,AN2006,"f",,Trigger)</f>
        <v>53463</v>
      </c>
      <c r="AQ2006" s="98" t="e">
        <f>_xll.qlInterestRateIndexMaturity($AT$1,AP2006,Trigger)</f>
        <v>#VALUE!</v>
      </c>
      <c r="AR2006" s="242" t="e">
        <f>_xll.qlIndexFixing($AT$1,AO2006,TRUE,_xll.ohTrigger(Trigger,Trigger1M))</f>
        <v>#VALUE!</v>
      </c>
      <c r="AS2006" s="242" t="e">
        <f>IFERROR(_xll.qlIndexFixing($AT$2,AO2006,TRUE,_xll.ohTrigger(Trigger,Trigger1M)),#N/A)</f>
        <v>#N/A</v>
      </c>
    </row>
    <row r="2007" spans="40:45" x14ac:dyDescent="0.2">
      <c r="AN2007" s="99" t="s">
        <v>83</v>
      </c>
      <c r="AO2007" s="98" t="e">
        <f>_xll.qlInterestRateIndexFixingDate($AT$1,AP2007,Trigger)</f>
        <v>#VALUE!</v>
      </c>
      <c r="AP2007" s="98">
        <f>_xll.qlCalendarAdvance(Calendar,AP2006,AN2007,"f",,Trigger)</f>
        <v>53470</v>
      </c>
      <c r="AQ2007" s="98" t="e">
        <f>_xll.qlInterestRateIndexMaturity($AT$1,AP2007,Trigger)</f>
        <v>#VALUE!</v>
      </c>
      <c r="AR2007" s="242" t="e">
        <f>_xll.qlIndexFixing($AT$1,AO2007,TRUE,_xll.ohTrigger(Trigger,Trigger1M))</f>
        <v>#VALUE!</v>
      </c>
      <c r="AS2007" s="242" t="e">
        <f>IFERROR(_xll.qlIndexFixing($AT$2,AO2007,TRUE,_xll.ohTrigger(Trigger,Trigger1M)),#N/A)</f>
        <v>#N/A</v>
      </c>
    </row>
    <row r="2008" spans="40:45" x14ac:dyDescent="0.2">
      <c r="AN2008" s="99" t="s">
        <v>83</v>
      </c>
      <c r="AO2008" s="98" t="e">
        <f>_xll.qlInterestRateIndexFixingDate($AT$1,AP2008,Trigger)</f>
        <v>#VALUE!</v>
      </c>
      <c r="AP2008" s="98">
        <f>_xll.qlCalendarAdvance(Calendar,AP2007,AN2008,"f",,Trigger)</f>
        <v>53477</v>
      </c>
      <c r="AQ2008" s="98" t="e">
        <f>_xll.qlInterestRateIndexMaturity($AT$1,AP2008,Trigger)</f>
        <v>#VALUE!</v>
      </c>
      <c r="AR2008" s="242" t="e">
        <f>_xll.qlIndexFixing($AT$1,AO2008,TRUE,_xll.ohTrigger(Trigger,Trigger1M))</f>
        <v>#VALUE!</v>
      </c>
      <c r="AS2008" s="242" t="e">
        <f>IFERROR(_xll.qlIndexFixing($AT$2,AO2008,TRUE,_xll.ohTrigger(Trigger,Trigger1M)),#N/A)</f>
        <v>#N/A</v>
      </c>
    </row>
    <row r="2009" spans="40:45" x14ac:dyDescent="0.2">
      <c r="AN2009" s="99" t="s">
        <v>83</v>
      </c>
      <c r="AO2009" s="98" t="e">
        <f>_xll.qlInterestRateIndexFixingDate($AT$1,AP2009,Trigger)</f>
        <v>#VALUE!</v>
      </c>
      <c r="AP2009" s="98">
        <f>_xll.qlCalendarAdvance(Calendar,AP2008,AN2009,"f",,Trigger)</f>
        <v>53484</v>
      </c>
      <c r="AQ2009" s="98" t="e">
        <f>_xll.qlInterestRateIndexMaturity($AT$1,AP2009,Trigger)</f>
        <v>#VALUE!</v>
      </c>
      <c r="AR2009" s="242" t="e">
        <f>_xll.qlIndexFixing($AT$1,AO2009,TRUE,_xll.ohTrigger(Trigger,Trigger1M))</f>
        <v>#VALUE!</v>
      </c>
      <c r="AS2009" s="242" t="e">
        <f>IFERROR(_xll.qlIndexFixing($AT$2,AO2009,TRUE,_xll.ohTrigger(Trigger,Trigger1M)),#N/A)</f>
        <v>#N/A</v>
      </c>
    </row>
    <row r="2010" spans="40:45" x14ac:dyDescent="0.2">
      <c r="AN2010" s="99" t="s">
        <v>83</v>
      </c>
      <c r="AO2010" s="98" t="e">
        <f>_xll.qlInterestRateIndexFixingDate($AT$1,AP2010,Trigger)</f>
        <v>#VALUE!</v>
      </c>
      <c r="AP2010" s="98">
        <f>_xll.qlCalendarAdvance(Calendar,AP2009,AN2010,"f",,Trigger)</f>
        <v>53491</v>
      </c>
      <c r="AQ2010" s="98" t="e">
        <f>_xll.qlInterestRateIndexMaturity($AT$1,AP2010,Trigger)</f>
        <v>#VALUE!</v>
      </c>
      <c r="AR2010" s="242" t="e">
        <f>_xll.qlIndexFixing($AT$1,AO2010,TRUE,_xll.ohTrigger(Trigger,Trigger1M))</f>
        <v>#VALUE!</v>
      </c>
      <c r="AS2010" s="242" t="e">
        <f>IFERROR(_xll.qlIndexFixing($AT$2,AO2010,TRUE,_xll.ohTrigger(Trigger,Trigger1M)),#N/A)</f>
        <v>#N/A</v>
      </c>
    </row>
    <row r="2011" spans="40:45" x14ac:dyDescent="0.2">
      <c r="AN2011" s="99" t="s">
        <v>83</v>
      </c>
      <c r="AO2011" s="98" t="e">
        <f>_xll.qlInterestRateIndexFixingDate($AT$1,AP2011,Trigger)</f>
        <v>#VALUE!</v>
      </c>
      <c r="AP2011" s="98">
        <f>_xll.qlCalendarAdvance(Calendar,AP2010,AN2011,"f",,Trigger)</f>
        <v>53498</v>
      </c>
      <c r="AQ2011" s="98" t="e">
        <f>_xll.qlInterestRateIndexMaturity($AT$1,AP2011,Trigger)</f>
        <v>#VALUE!</v>
      </c>
      <c r="AR2011" s="242" t="e">
        <f>_xll.qlIndexFixing($AT$1,AO2011,TRUE,_xll.ohTrigger(Trigger,Trigger1M))</f>
        <v>#VALUE!</v>
      </c>
      <c r="AS2011" s="242" t="e">
        <f>IFERROR(_xll.qlIndexFixing($AT$2,AO2011,TRUE,_xll.ohTrigger(Trigger,Trigger1M)),#N/A)</f>
        <v>#N/A</v>
      </c>
    </row>
    <row r="2012" spans="40:45" x14ac:dyDescent="0.2">
      <c r="AN2012" s="99" t="s">
        <v>83</v>
      </c>
      <c r="AO2012" s="98" t="e">
        <f>_xll.qlInterestRateIndexFixingDate($AT$1,AP2012,Trigger)</f>
        <v>#VALUE!</v>
      </c>
      <c r="AP2012" s="98">
        <f>_xll.qlCalendarAdvance(Calendar,AP2011,AN2012,"f",,Trigger)</f>
        <v>53505</v>
      </c>
      <c r="AQ2012" s="98" t="e">
        <f>_xll.qlInterestRateIndexMaturity($AT$1,AP2012,Trigger)</f>
        <v>#VALUE!</v>
      </c>
      <c r="AR2012" s="242" t="e">
        <f>_xll.qlIndexFixing($AT$1,AO2012,TRUE,_xll.ohTrigger(Trigger,Trigger1M))</f>
        <v>#VALUE!</v>
      </c>
      <c r="AS2012" s="242" t="e">
        <f>IFERROR(_xll.qlIndexFixing($AT$2,AO2012,TRUE,_xll.ohTrigger(Trigger,Trigger1M)),#N/A)</f>
        <v>#N/A</v>
      </c>
    </row>
    <row r="2013" spans="40:45" x14ac:dyDescent="0.2">
      <c r="AN2013" s="99" t="s">
        <v>83</v>
      </c>
      <c r="AO2013" s="98" t="e">
        <f>_xll.qlInterestRateIndexFixingDate($AT$1,AP2013,Trigger)</f>
        <v>#VALUE!</v>
      </c>
      <c r="AP2013" s="98">
        <f>_xll.qlCalendarAdvance(Calendar,AP2012,AN2013,"f",,Trigger)</f>
        <v>53512</v>
      </c>
      <c r="AQ2013" s="98" t="e">
        <f>_xll.qlInterestRateIndexMaturity($AT$1,AP2013,Trigger)</f>
        <v>#VALUE!</v>
      </c>
      <c r="AR2013" s="242" t="e">
        <f>_xll.qlIndexFixing($AT$1,AO2013,TRUE,_xll.ohTrigger(Trigger,Trigger1M))</f>
        <v>#VALUE!</v>
      </c>
      <c r="AS2013" s="242" t="e">
        <f>IFERROR(_xll.qlIndexFixing($AT$2,AO2013,TRUE,_xll.ohTrigger(Trigger,Trigger1M)),#N/A)</f>
        <v>#N/A</v>
      </c>
    </row>
    <row r="2014" spans="40:45" x14ac:dyDescent="0.2">
      <c r="AN2014" s="99" t="s">
        <v>83</v>
      </c>
      <c r="AO2014" s="98" t="e">
        <f>_xll.qlInterestRateIndexFixingDate($AT$1,AP2014,Trigger)</f>
        <v>#VALUE!</v>
      </c>
      <c r="AP2014" s="98">
        <f>_xll.qlCalendarAdvance(Calendar,AP2013,AN2014,"f",,Trigger)</f>
        <v>53519</v>
      </c>
      <c r="AQ2014" s="98" t="e">
        <f>_xll.qlInterestRateIndexMaturity($AT$1,AP2014,Trigger)</f>
        <v>#VALUE!</v>
      </c>
      <c r="AR2014" s="242" t="e">
        <f>_xll.qlIndexFixing($AT$1,AO2014,TRUE,_xll.ohTrigger(Trigger,Trigger1M))</f>
        <v>#VALUE!</v>
      </c>
      <c r="AS2014" s="242" t="e">
        <f>IFERROR(_xll.qlIndexFixing($AT$2,AO2014,TRUE,_xll.ohTrigger(Trigger,Trigger1M)),#N/A)</f>
        <v>#N/A</v>
      </c>
    </row>
    <row r="2015" spans="40:45" x14ac:dyDescent="0.2">
      <c r="AN2015" s="99" t="s">
        <v>83</v>
      </c>
      <c r="AO2015" s="98" t="e">
        <f>_xll.qlInterestRateIndexFixingDate($AT$1,AP2015,Trigger)</f>
        <v>#VALUE!</v>
      </c>
      <c r="AP2015" s="98">
        <f>_xll.qlCalendarAdvance(Calendar,AP2014,AN2015,"f",,Trigger)</f>
        <v>53526</v>
      </c>
      <c r="AQ2015" s="98" t="e">
        <f>_xll.qlInterestRateIndexMaturity($AT$1,AP2015,Trigger)</f>
        <v>#VALUE!</v>
      </c>
      <c r="AR2015" s="242" t="e">
        <f>_xll.qlIndexFixing($AT$1,AO2015,TRUE,_xll.ohTrigger(Trigger,Trigger1M))</f>
        <v>#VALUE!</v>
      </c>
      <c r="AS2015" s="242" t="e">
        <f>IFERROR(_xll.qlIndexFixing($AT$2,AO2015,TRUE,_xll.ohTrigger(Trigger,Trigger1M)),#N/A)</f>
        <v>#N/A</v>
      </c>
    </row>
    <row r="2016" spans="40:45" x14ac:dyDescent="0.2">
      <c r="AN2016" s="99" t="s">
        <v>83</v>
      </c>
      <c r="AO2016" s="98" t="e">
        <f>_xll.qlInterestRateIndexFixingDate($AT$1,AP2016,Trigger)</f>
        <v>#VALUE!</v>
      </c>
      <c r="AP2016" s="98">
        <f>_xll.qlCalendarAdvance(Calendar,AP2015,AN2016,"f",,Trigger)</f>
        <v>53533</v>
      </c>
      <c r="AQ2016" s="98" t="e">
        <f>_xll.qlInterestRateIndexMaturity($AT$1,AP2016,Trigger)</f>
        <v>#VALUE!</v>
      </c>
      <c r="AR2016" s="242" t="e">
        <f>_xll.qlIndexFixing($AT$1,AO2016,TRUE,_xll.ohTrigger(Trigger,Trigger1M))</f>
        <v>#VALUE!</v>
      </c>
      <c r="AS2016" s="242" t="e">
        <f>IFERROR(_xll.qlIndexFixing($AT$2,AO2016,TRUE,_xll.ohTrigger(Trigger,Trigger1M)),#N/A)</f>
        <v>#N/A</v>
      </c>
    </row>
    <row r="2017" spans="40:45" x14ac:dyDescent="0.2">
      <c r="AN2017" s="99" t="s">
        <v>83</v>
      </c>
      <c r="AO2017" s="98" t="e">
        <f>_xll.qlInterestRateIndexFixingDate($AT$1,AP2017,Trigger)</f>
        <v>#VALUE!</v>
      </c>
      <c r="AP2017" s="98">
        <f>_xll.qlCalendarAdvance(Calendar,AP2016,AN2017,"f",,Trigger)</f>
        <v>53540</v>
      </c>
      <c r="AQ2017" s="98" t="e">
        <f>_xll.qlInterestRateIndexMaturity($AT$1,AP2017,Trigger)</f>
        <v>#VALUE!</v>
      </c>
      <c r="AR2017" s="242" t="e">
        <f>_xll.qlIndexFixing($AT$1,AO2017,TRUE,_xll.ohTrigger(Trigger,Trigger1M))</f>
        <v>#VALUE!</v>
      </c>
      <c r="AS2017" s="242" t="e">
        <f>IFERROR(_xll.qlIndexFixing($AT$2,AO2017,TRUE,_xll.ohTrigger(Trigger,Trigger1M)),#N/A)</f>
        <v>#N/A</v>
      </c>
    </row>
    <row r="2018" spans="40:45" x14ac:dyDescent="0.2">
      <c r="AN2018" s="99" t="s">
        <v>83</v>
      </c>
      <c r="AO2018" s="98" t="e">
        <f>_xll.qlInterestRateIndexFixingDate($AT$1,AP2018,Trigger)</f>
        <v>#VALUE!</v>
      </c>
      <c r="AP2018" s="98">
        <f>_xll.qlCalendarAdvance(Calendar,AP2017,AN2018,"f",,Trigger)</f>
        <v>53547</v>
      </c>
      <c r="AQ2018" s="98" t="e">
        <f>_xll.qlInterestRateIndexMaturity($AT$1,AP2018,Trigger)</f>
        <v>#VALUE!</v>
      </c>
      <c r="AR2018" s="242" t="e">
        <f>_xll.qlIndexFixing($AT$1,AO2018,TRUE,_xll.ohTrigger(Trigger,Trigger1M))</f>
        <v>#VALUE!</v>
      </c>
      <c r="AS2018" s="242" t="e">
        <f>IFERROR(_xll.qlIndexFixing($AT$2,AO2018,TRUE,_xll.ohTrigger(Trigger,Trigger1M)),#N/A)</f>
        <v>#N/A</v>
      </c>
    </row>
    <row r="2019" spans="40:45" x14ac:dyDescent="0.2">
      <c r="AN2019" s="99" t="s">
        <v>83</v>
      </c>
      <c r="AO2019" s="98" t="e">
        <f>_xll.qlInterestRateIndexFixingDate($AT$1,AP2019,Trigger)</f>
        <v>#VALUE!</v>
      </c>
      <c r="AP2019" s="98">
        <f>_xll.qlCalendarAdvance(Calendar,AP2018,AN2019,"f",,Trigger)</f>
        <v>53554</v>
      </c>
      <c r="AQ2019" s="98" t="e">
        <f>_xll.qlInterestRateIndexMaturity($AT$1,AP2019,Trigger)</f>
        <v>#VALUE!</v>
      </c>
      <c r="AR2019" s="242" t="e">
        <f>_xll.qlIndexFixing($AT$1,AO2019,TRUE,_xll.ohTrigger(Trigger,Trigger1M))</f>
        <v>#VALUE!</v>
      </c>
      <c r="AS2019" s="242" t="e">
        <f>IFERROR(_xll.qlIndexFixing($AT$2,AO2019,TRUE,_xll.ohTrigger(Trigger,Trigger1M)),#N/A)</f>
        <v>#N/A</v>
      </c>
    </row>
    <row r="2020" spans="40:45" x14ac:dyDescent="0.2">
      <c r="AN2020" s="99" t="s">
        <v>83</v>
      </c>
      <c r="AO2020" s="98" t="e">
        <f>_xll.qlInterestRateIndexFixingDate($AT$1,AP2020,Trigger)</f>
        <v>#VALUE!</v>
      </c>
      <c r="AP2020" s="98">
        <f>_xll.qlCalendarAdvance(Calendar,AP2019,AN2020,"f",,Trigger)</f>
        <v>53561</v>
      </c>
      <c r="AQ2020" s="98" t="e">
        <f>_xll.qlInterestRateIndexMaturity($AT$1,AP2020,Trigger)</f>
        <v>#VALUE!</v>
      </c>
      <c r="AR2020" s="242" t="e">
        <f>_xll.qlIndexFixing($AT$1,AO2020,TRUE,_xll.ohTrigger(Trigger,Trigger1M))</f>
        <v>#VALUE!</v>
      </c>
      <c r="AS2020" s="242" t="e">
        <f>IFERROR(_xll.qlIndexFixing($AT$2,AO2020,TRUE,_xll.ohTrigger(Trigger,Trigger1M)),#N/A)</f>
        <v>#N/A</v>
      </c>
    </row>
    <row r="2021" spans="40:45" x14ac:dyDescent="0.2">
      <c r="AN2021" s="99" t="s">
        <v>83</v>
      </c>
      <c r="AO2021" s="98" t="e">
        <f>_xll.qlInterestRateIndexFixingDate($AT$1,AP2021,Trigger)</f>
        <v>#VALUE!</v>
      </c>
      <c r="AP2021" s="98">
        <f>_xll.qlCalendarAdvance(Calendar,AP2020,AN2021,"f",,Trigger)</f>
        <v>53568</v>
      </c>
      <c r="AQ2021" s="98" t="e">
        <f>_xll.qlInterestRateIndexMaturity($AT$1,AP2021,Trigger)</f>
        <v>#VALUE!</v>
      </c>
      <c r="AR2021" s="242" t="e">
        <f>_xll.qlIndexFixing($AT$1,AO2021,TRUE,_xll.ohTrigger(Trigger,Trigger1M))</f>
        <v>#VALUE!</v>
      </c>
      <c r="AS2021" s="242" t="e">
        <f>IFERROR(_xll.qlIndexFixing($AT$2,AO2021,TRUE,_xll.ohTrigger(Trigger,Trigger1M)),#N/A)</f>
        <v>#N/A</v>
      </c>
    </row>
    <row r="2022" spans="40:45" x14ac:dyDescent="0.2">
      <c r="AN2022" s="99" t="s">
        <v>83</v>
      </c>
      <c r="AO2022" s="98" t="e">
        <f>_xll.qlInterestRateIndexFixingDate($AT$1,AP2022,Trigger)</f>
        <v>#VALUE!</v>
      </c>
      <c r="AP2022" s="98">
        <f>_xll.qlCalendarAdvance(Calendar,AP2021,AN2022,"f",,Trigger)</f>
        <v>53575</v>
      </c>
      <c r="AQ2022" s="98" t="e">
        <f>_xll.qlInterestRateIndexMaturity($AT$1,AP2022,Trigger)</f>
        <v>#VALUE!</v>
      </c>
      <c r="AR2022" s="242" t="e">
        <f>_xll.qlIndexFixing($AT$1,AO2022,TRUE,_xll.ohTrigger(Trigger,Trigger1M))</f>
        <v>#VALUE!</v>
      </c>
      <c r="AS2022" s="242" t="e">
        <f>IFERROR(_xll.qlIndexFixing($AT$2,AO2022,TRUE,_xll.ohTrigger(Trigger,Trigger1M)),#N/A)</f>
        <v>#N/A</v>
      </c>
    </row>
    <row r="2023" spans="40:45" x14ac:dyDescent="0.2">
      <c r="AN2023" s="99" t="s">
        <v>83</v>
      </c>
      <c r="AO2023" s="98" t="e">
        <f>_xll.qlInterestRateIndexFixingDate($AT$1,AP2023,Trigger)</f>
        <v>#VALUE!</v>
      </c>
      <c r="AP2023" s="98">
        <f>_xll.qlCalendarAdvance(Calendar,AP2022,AN2023,"f",,Trigger)</f>
        <v>53582</v>
      </c>
      <c r="AQ2023" s="98" t="e">
        <f>_xll.qlInterestRateIndexMaturity($AT$1,AP2023,Trigger)</f>
        <v>#VALUE!</v>
      </c>
      <c r="AR2023" s="242" t="e">
        <f>_xll.qlIndexFixing($AT$1,AO2023,TRUE,_xll.ohTrigger(Trigger,Trigger1M))</f>
        <v>#VALUE!</v>
      </c>
      <c r="AS2023" s="242" t="e">
        <f>IFERROR(_xll.qlIndexFixing($AT$2,AO2023,TRUE,_xll.ohTrigger(Trigger,Trigger1M)),#N/A)</f>
        <v>#N/A</v>
      </c>
    </row>
    <row r="2024" spans="40:45" x14ac:dyDescent="0.2">
      <c r="AN2024" s="99" t="s">
        <v>83</v>
      </c>
      <c r="AO2024" s="98" t="e">
        <f>_xll.qlInterestRateIndexFixingDate($AT$1,AP2024,Trigger)</f>
        <v>#VALUE!</v>
      </c>
      <c r="AP2024" s="98">
        <f>_xll.qlCalendarAdvance(Calendar,AP2023,AN2024,"f",,Trigger)</f>
        <v>53589</v>
      </c>
      <c r="AQ2024" s="98" t="e">
        <f>_xll.qlInterestRateIndexMaturity($AT$1,AP2024,Trigger)</f>
        <v>#VALUE!</v>
      </c>
      <c r="AR2024" s="242" t="e">
        <f>_xll.qlIndexFixing($AT$1,AO2024,TRUE,_xll.ohTrigger(Trigger,Trigger1M))</f>
        <v>#VALUE!</v>
      </c>
      <c r="AS2024" s="242" t="e">
        <f>IFERROR(_xll.qlIndexFixing($AT$2,AO2024,TRUE,_xll.ohTrigger(Trigger,Trigger1M)),#N/A)</f>
        <v>#N/A</v>
      </c>
    </row>
    <row r="2025" spans="40:45" x14ac:dyDescent="0.2">
      <c r="AN2025" s="99" t="s">
        <v>83</v>
      </c>
      <c r="AO2025" s="98" t="e">
        <f>_xll.qlInterestRateIndexFixingDate($AT$1,AP2025,Trigger)</f>
        <v>#VALUE!</v>
      </c>
      <c r="AP2025" s="98">
        <f>_xll.qlCalendarAdvance(Calendar,AP2024,AN2025,"f",,Trigger)</f>
        <v>53596</v>
      </c>
      <c r="AQ2025" s="98" t="e">
        <f>_xll.qlInterestRateIndexMaturity($AT$1,AP2025,Trigger)</f>
        <v>#VALUE!</v>
      </c>
      <c r="AR2025" s="242" t="e">
        <f>_xll.qlIndexFixing($AT$1,AO2025,TRUE,_xll.ohTrigger(Trigger,Trigger1M))</f>
        <v>#VALUE!</v>
      </c>
      <c r="AS2025" s="242" t="e">
        <f>IFERROR(_xll.qlIndexFixing($AT$2,AO2025,TRUE,_xll.ohTrigger(Trigger,Trigger1M)),#N/A)</f>
        <v>#N/A</v>
      </c>
    </row>
    <row r="2026" spans="40:45" x14ac:dyDescent="0.2">
      <c r="AN2026" s="99" t="s">
        <v>83</v>
      </c>
      <c r="AO2026" s="98" t="e">
        <f>_xll.qlInterestRateIndexFixingDate($AT$1,AP2026,Trigger)</f>
        <v>#VALUE!</v>
      </c>
      <c r="AP2026" s="98">
        <f>_xll.qlCalendarAdvance(Calendar,AP2025,AN2026,"f",,Trigger)</f>
        <v>53603</v>
      </c>
      <c r="AQ2026" s="98" t="e">
        <f>_xll.qlInterestRateIndexMaturity($AT$1,AP2026,Trigger)</f>
        <v>#VALUE!</v>
      </c>
      <c r="AR2026" s="242" t="e">
        <f>_xll.qlIndexFixing($AT$1,AO2026,TRUE,_xll.ohTrigger(Trigger,Trigger1M))</f>
        <v>#VALUE!</v>
      </c>
      <c r="AS2026" s="242" t="e">
        <f>IFERROR(_xll.qlIndexFixing($AT$2,AO2026,TRUE,_xll.ohTrigger(Trigger,Trigger1M)),#N/A)</f>
        <v>#N/A</v>
      </c>
    </row>
    <row r="2027" spans="40:45" x14ac:dyDescent="0.2">
      <c r="AN2027" s="99" t="s">
        <v>83</v>
      </c>
      <c r="AO2027" s="98" t="e">
        <f>_xll.qlInterestRateIndexFixingDate($AT$1,AP2027,Trigger)</f>
        <v>#VALUE!</v>
      </c>
      <c r="AP2027" s="98">
        <f>_xll.qlCalendarAdvance(Calendar,AP2026,AN2027,"f",,Trigger)</f>
        <v>53610</v>
      </c>
      <c r="AQ2027" s="98" t="e">
        <f>_xll.qlInterestRateIndexMaturity($AT$1,AP2027,Trigger)</f>
        <v>#VALUE!</v>
      </c>
      <c r="AR2027" s="242" t="e">
        <f>_xll.qlIndexFixing($AT$1,AO2027,TRUE,_xll.ohTrigger(Trigger,Trigger1M))</f>
        <v>#VALUE!</v>
      </c>
      <c r="AS2027" s="242" t="e">
        <f>IFERROR(_xll.qlIndexFixing($AT$2,AO2027,TRUE,_xll.ohTrigger(Trigger,Trigger1M)),#N/A)</f>
        <v>#N/A</v>
      </c>
    </row>
    <row r="2028" spans="40:45" x14ac:dyDescent="0.2">
      <c r="AN2028" s="99" t="s">
        <v>83</v>
      </c>
      <c r="AO2028" s="98" t="e">
        <f>_xll.qlInterestRateIndexFixingDate($AT$1,AP2028,Trigger)</f>
        <v>#VALUE!</v>
      </c>
      <c r="AP2028" s="98">
        <f>_xll.qlCalendarAdvance(Calendar,AP2027,AN2028,"f",,Trigger)</f>
        <v>53617</v>
      </c>
      <c r="AQ2028" s="98" t="e">
        <f>_xll.qlInterestRateIndexMaturity($AT$1,AP2028,Trigger)</f>
        <v>#VALUE!</v>
      </c>
      <c r="AR2028" s="242" t="e">
        <f>_xll.qlIndexFixing($AT$1,AO2028,TRUE,_xll.ohTrigger(Trigger,Trigger1M))</f>
        <v>#VALUE!</v>
      </c>
      <c r="AS2028" s="242" t="e">
        <f>IFERROR(_xll.qlIndexFixing($AT$2,AO2028,TRUE,_xll.ohTrigger(Trigger,Trigger1M)),#N/A)</f>
        <v>#N/A</v>
      </c>
    </row>
    <row r="2029" spans="40:45" x14ac:dyDescent="0.2">
      <c r="AN2029" s="99" t="s">
        <v>83</v>
      </c>
      <c r="AO2029" s="98" t="e">
        <f>_xll.qlInterestRateIndexFixingDate($AT$1,AP2029,Trigger)</f>
        <v>#VALUE!</v>
      </c>
      <c r="AP2029" s="98">
        <f>_xll.qlCalendarAdvance(Calendar,AP2028,AN2029,"f",,Trigger)</f>
        <v>53624</v>
      </c>
      <c r="AQ2029" s="98" t="e">
        <f>_xll.qlInterestRateIndexMaturity($AT$1,AP2029,Trigger)</f>
        <v>#VALUE!</v>
      </c>
      <c r="AR2029" s="242" t="e">
        <f>_xll.qlIndexFixing($AT$1,AO2029,TRUE,_xll.ohTrigger(Trigger,Trigger1M))</f>
        <v>#VALUE!</v>
      </c>
      <c r="AS2029" s="242" t="e">
        <f>IFERROR(_xll.qlIndexFixing($AT$2,AO2029,TRUE,_xll.ohTrigger(Trigger,Trigger1M)),#N/A)</f>
        <v>#N/A</v>
      </c>
    </row>
    <row r="2030" spans="40:45" x14ac:dyDescent="0.2">
      <c r="AN2030" s="99" t="s">
        <v>83</v>
      </c>
      <c r="AO2030" s="98" t="e">
        <f>_xll.qlInterestRateIndexFixingDate($AT$1,AP2030,Trigger)</f>
        <v>#VALUE!</v>
      </c>
      <c r="AP2030" s="98">
        <f>_xll.qlCalendarAdvance(Calendar,AP2029,AN2030,"f",,Trigger)</f>
        <v>53631</v>
      </c>
      <c r="AQ2030" s="98" t="e">
        <f>_xll.qlInterestRateIndexMaturity($AT$1,AP2030,Trigger)</f>
        <v>#VALUE!</v>
      </c>
      <c r="AR2030" s="242" t="e">
        <f>_xll.qlIndexFixing($AT$1,AO2030,TRUE,_xll.ohTrigger(Trigger,Trigger1M))</f>
        <v>#VALUE!</v>
      </c>
      <c r="AS2030" s="242" t="e">
        <f>IFERROR(_xll.qlIndexFixing($AT$2,AO2030,TRUE,_xll.ohTrigger(Trigger,Trigger1M)),#N/A)</f>
        <v>#N/A</v>
      </c>
    </row>
    <row r="2031" spans="40:45" x14ac:dyDescent="0.2">
      <c r="AN2031" s="99" t="s">
        <v>83</v>
      </c>
      <c r="AO2031" s="98" t="e">
        <f>_xll.qlInterestRateIndexFixingDate($AT$1,AP2031,Trigger)</f>
        <v>#VALUE!</v>
      </c>
      <c r="AP2031" s="98">
        <f>_xll.qlCalendarAdvance(Calendar,AP2030,AN2031,"f",,Trigger)</f>
        <v>53638</v>
      </c>
      <c r="AQ2031" s="98" t="e">
        <f>_xll.qlInterestRateIndexMaturity($AT$1,AP2031,Trigger)</f>
        <v>#VALUE!</v>
      </c>
      <c r="AR2031" s="242" t="e">
        <f>_xll.qlIndexFixing($AT$1,AO2031,TRUE,_xll.ohTrigger(Trigger,Trigger1M))</f>
        <v>#VALUE!</v>
      </c>
      <c r="AS2031" s="242" t="e">
        <f>IFERROR(_xll.qlIndexFixing($AT$2,AO2031,TRUE,_xll.ohTrigger(Trigger,Trigger1M)),#N/A)</f>
        <v>#N/A</v>
      </c>
    </row>
    <row r="2032" spans="40:45" x14ac:dyDescent="0.2">
      <c r="AN2032" s="99" t="s">
        <v>83</v>
      </c>
      <c r="AO2032" s="98" t="e">
        <f>_xll.qlInterestRateIndexFixingDate($AT$1,AP2032,Trigger)</f>
        <v>#VALUE!</v>
      </c>
      <c r="AP2032" s="98">
        <f>_xll.qlCalendarAdvance(Calendar,AP2031,AN2032,"f",,Trigger)</f>
        <v>53645</v>
      </c>
      <c r="AQ2032" s="98" t="e">
        <f>_xll.qlInterestRateIndexMaturity($AT$1,AP2032,Trigger)</f>
        <v>#VALUE!</v>
      </c>
      <c r="AR2032" s="242" t="e">
        <f>_xll.qlIndexFixing($AT$1,AO2032,TRUE,_xll.ohTrigger(Trigger,Trigger1M))</f>
        <v>#VALUE!</v>
      </c>
      <c r="AS2032" s="242" t="e">
        <f>IFERROR(_xll.qlIndexFixing($AT$2,AO2032,TRUE,_xll.ohTrigger(Trigger,Trigger1M)),#N/A)</f>
        <v>#N/A</v>
      </c>
    </row>
    <row r="2033" spans="40:45" x14ac:dyDescent="0.2">
      <c r="AN2033" s="99" t="s">
        <v>83</v>
      </c>
      <c r="AO2033" s="98" t="e">
        <f>_xll.qlInterestRateIndexFixingDate($AT$1,AP2033,Trigger)</f>
        <v>#VALUE!</v>
      </c>
      <c r="AP2033" s="98">
        <f>_xll.qlCalendarAdvance(Calendar,AP2032,AN2033,"f",,Trigger)</f>
        <v>53652</v>
      </c>
      <c r="AQ2033" s="98" t="e">
        <f>_xll.qlInterestRateIndexMaturity($AT$1,AP2033,Trigger)</f>
        <v>#VALUE!</v>
      </c>
      <c r="AR2033" s="242" t="e">
        <f>_xll.qlIndexFixing($AT$1,AO2033,TRUE,_xll.ohTrigger(Trigger,Trigger1M))</f>
        <v>#VALUE!</v>
      </c>
      <c r="AS2033" s="242" t="e">
        <f>IFERROR(_xll.qlIndexFixing($AT$2,AO2033,TRUE,_xll.ohTrigger(Trigger,Trigger1M)),#N/A)</f>
        <v>#N/A</v>
      </c>
    </row>
    <row r="2034" spans="40:45" x14ac:dyDescent="0.2">
      <c r="AN2034" s="99" t="s">
        <v>83</v>
      </c>
      <c r="AO2034" s="98" t="e">
        <f>_xll.qlInterestRateIndexFixingDate($AT$1,AP2034,Trigger)</f>
        <v>#VALUE!</v>
      </c>
      <c r="AP2034" s="98">
        <f>_xll.qlCalendarAdvance(Calendar,AP2033,AN2034,"f",,Trigger)</f>
        <v>53659</v>
      </c>
      <c r="AQ2034" s="98" t="e">
        <f>_xll.qlInterestRateIndexMaturity($AT$1,AP2034,Trigger)</f>
        <v>#VALUE!</v>
      </c>
      <c r="AR2034" s="242" t="e">
        <f>_xll.qlIndexFixing($AT$1,AO2034,TRUE,_xll.ohTrigger(Trigger,Trigger1M))</f>
        <v>#VALUE!</v>
      </c>
      <c r="AS2034" s="242" t="e">
        <f>IFERROR(_xll.qlIndexFixing($AT$2,AO2034,TRUE,_xll.ohTrigger(Trigger,Trigger1M)),#N/A)</f>
        <v>#N/A</v>
      </c>
    </row>
    <row r="2035" spans="40:45" x14ac:dyDescent="0.2">
      <c r="AN2035" s="99" t="s">
        <v>83</v>
      </c>
      <c r="AO2035" s="98" t="e">
        <f>_xll.qlInterestRateIndexFixingDate($AT$1,AP2035,Trigger)</f>
        <v>#VALUE!</v>
      </c>
      <c r="AP2035" s="98">
        <f>_xll.qlCalendarAdvance(Calendar,AP2034,AN2035,"f",,Trigger)</f>
        <v>53666</v>
      </c>
      <c r="AQ2035" s="98" t="e">
        <f>_xll.qlInterestRateIndexMaturity($AT$1,AP2035,Trigger)</f>
        <v>#VALUE!</v>
      </c>
      <c r="AR2035" s="242" t="e">
        <f>_xll.qlIndexFixing($AT$1,AO2035,TRUE,_xll.ohTrigger(Trigger,Trigger1M))</f>
        <v>#VALUE!</v>
      </c>
      <c r="AS2035" s="242" t="e">
        <f>IFERROR(_xll.qlIndexFixing($AT$2,AO2035,TRUE,_xll.ohTrigger(Trigger,Trigger1M)),#N/A)</f>
        <v>#N/A</v>
      </c>
    </row>
    <row r="2036" spans="40:45" x14ac:dyDescent="0.2">
      <c r="AN2036" s="99" t="s">
        <v>83</v>
      </c>
      <c r="AO2036" s="98" t="e">
        <f>_xll.qlInterestRateIndexFixingDate($AT$1,AP2036,Trigger)</f>
        <v>#VALUE!</v>
      </c>
      <c r="AP2036" s="98">
        <f>_xll.qlCalendarAdvance(Calendar,AP2035,AN2036,"f",,Trigger)</f>
        <v>53673</v>
      </c>
      <c r="AQ2036" s="98" t="e">
        <f>_xll.qlInterestRateIndexMaturity($AT$1,AP2036,Trigger)</f>
        <v>#VALUE!</v>
      </c>
      <c r="AR2036" s="242" t="e">
        <f>_xll.qlIndexFixing($AT$1,AO2036,TRUE,_xll.ohTrigger(Trigger,Trigger1M))</f>
        <v>#VALUE!</v>
      </c>
      <c r="AS2036" s="242" t="e">
        <f>IFERROR(_xll.qlIndexFixing($AT$2,AO2036,TRUE,_xll.ohTrigger(Trigger,Trigger1M)),#N/A)</f>
        <v>#N/A</v>
      </c>
    </row>
    <row r="2037" spans="40:45" x14ac:dyDescent="0.2">
      <c r="AN2037" s="99" t="s">
        <v>83</v>
      </c>
      <c r="AO2037" s="98" t="e">
        <f>_xll.qlInterestRateIndexFixingDate($AT$1,AP2037,Trigger)</f>
        <v>#VALUE!</v>
      </c>
      <c r="AP2037" s="98">
        <f>_xll.qlCalendarAdvance(Calendar,AP2036,AN2037,"f",,Trigger)</f>
        <v>53680</v>
      </c>
      <c r="AQ2037" s="98" t="e">
        <f>_xll.qlInterestRateIndexMaturity($AT$1,AP2037,Trigger)</f>
        <v>#VALUE!</v>
      </c>
      <c r="AR2037" s="242" t="e">
        <f>_xll.qlIndexFixing($AT$1,AO2037,TRUE,_xll.ohTrigger(Trigger,Trigger1M))</f>
        <v>#VALUE!</v>
      </c>
      <c r="AS2037" s="242" t="e">
        <f>IFERROR(_xll.qlIndexFixing($AT$2,AO2037,TRUE,_xll.ohTrigger(Trigger,Trigger1M)),#N/A)</f>
        <v>#N/A</v>
      </c>
    </row>
    <row r="2038" spans="40:45" x14ac:dyDescent="0.2">
      <c r="AN2038" s="99" t="s">
        <v>83</v>
      </c>
      <c r="AO2038" s="98" t="e">
        <f>_xll.qlInterestRateIndexFixingDate($AT$1,AP2038,Trigger)</f>
        <v>#VALUE!</v>
      </c>
      <c r="AP2038" s="98">
        <f>_xll.qlCalendarAdvance(Calendar,AP2037,AN2038,"f",,Trigger)</f>
        <v>53688</v>
      </c>
      <c r="AQ2038" s="98" t="e">
        <f>_xll.qlInterestRateIndexMaturity($AT$1,AP2038,Trigger)</f>
        <v>#VALUE!</v>
      </c>
      <c r="AR2038" s="242" t="e">
        <f>_xll.qlIndexFixing($AT$1,AO2038,TRUE,_xll.ohTrigger(Trigger,Trigger1M))</f>
        <v>#VALUE!</v>
      </c>
      <c r="AS2038" s="242" t="e">
        <f>IFERROR(_xll.qlIndexFixing($AT$2,AO2038,TRUE,_xll.ohTrigger(Trigger,Trigger1M)),#N/A)</f>
        <v>#N/A</v>
      </c>
    </row>
    <row r="2039" spans="40:45" x14ac:dyDescent="0.2">
      <c r="AN2039" s="99" t="s">
        <v>83</v>
      </c>
      <c r="AO2039" s="98" t="e">
        <f>_xll.qlInterestRateIndexFixingDate($AT$1,AP2039,Trigger)</f>
        <v>#VALUE!</v>
      </c>
      <c r="AP2039" s="98">
        <f>_xll.qlCalendarAdvance(Calendar,AP2038,AN2039,"f",,Trigger)</f>
        <v>53695</v>
      </c>
      <c r="AQ2039" s="98" t="e">
        <f>_xll.qlInterestRateIndexMaturity($AT$1,AP2039,Trigger)</f>
        <v>#VALUE!</v>
      </c>
      <c r="AR2039" s="242" t="e">
        <f>_xll.qlIndexFixing($AT$1,AO2039,TRUE,_xll.ohTrigger(Trigger,Trigger1M))</f>
        <v>#VALUE!</v>
      </c>
      <c r="AS2039" s="242" t="e">
        <f>IFERROR(_xll.qlIndexFixing($AT$2,AO2039,TRUE,_xll.ohTrigger(Trigger,Trigger1M)),#N/A)</f>
        <v>#N/A</v>
      </c>
    </row>
    <row r="2040" spans="40:45" x14ac:dyDescent="0.2">
      <c r="AN2040" s="99" t="s">
        <v>83</v>
      </c>
      <c r="AO2040" s="98" t="e">
        <f>_xll.qlInterestRateIndexFixingDate($AT$1,AP2040,Trigger)</f>
        <v>#VALUE!</v>
      </c>
      <c r="AP2040" s="98">
        <f>_xll.qlCalendarAdvance(Calendar,AP2039,AN2040,"f",,Trigger)</f>
        <v>53702</v>
      </c>
      <c r="AQ2040" s="98" t="e">
        <f>_xll.qlInterestRateIndexMaturity($AT$1,AP2040,Trigger)</f>
        <v>#VALUE!</v>
      </c>
      <c r="AR2040" s="242" t="e">
        <f>_xll.qlIndexFixing($AT$1,AO2040,TRUE,_xll.ohTrigger(Trigger,Trigger1M))</f>
        <v>#VALUE!</v>
      </c>
      <c r="AS2040" s="242" t="e">
        <f>IFERROR(_xll.qlIndexFixing($AT$2,AO2040,TRUE,_xll.ohTrigger(Trigger,Trigger1M)),#N/A)</f>
        <v>#N/A</v>
      </c>
    </row>
    <row r="2041" spans="40:45" x14ac:dyDescent="0.2">
      <c r="AN2041" s="99" t="s">
        <v>83</v>
      </c>
      <c r="AO2041" s="98" t="e">
        <f>_xll.qlInterestRateIndexFixingDate($AT$1,AP2041,Trigger)</f>
        <v>#VALUE!</v>
      </c>
      <c r="AP2041" s="98">
        <f>_xll.qlCalendarAdvance(Calendar,AP2040,AN2041,"f",,Trigger)</f>
        <v>53709</v>
      </c>
      <c r="AQ2041" s="98" t="e">
        <f>_xll.qlInterestRateIndexMaturity($AT$1,AP2041,Trigger)</f>
        <v>#VALUE!</v>
      </c>
      <c r="AR2041" s="242" t="e">
        <f>_xll.qlIndexFixing($AT$1,AO2041,TRUE,_xll.ohTrigger(Trigger,Trigger1M))</f>
        <v>#VALUE!</v>
      </c>
      <c r="AS2041" s="242" t="e">
        <f>IFERROR(_xll.qlIndexFixing($AT$2,AO2041,TRUE,_xll.ohTrigger(Trigger,Trigger1M)),#N/A)</f>
        <v>#N/A</v>
      </c>
    </row>
    <row r="2042" spans="40:45" x14ac:dyDescent="0.2">
      <c r="AN2042" s="99" t="s">
        <v>83</v>
      </c>
      <c r="AO2042" s="98" t="e">
        <f>_xll.qlInterestRateIndexFixingDate($AT$1,AP2042,Trigger)</f>
        <v>#VALUE!</v>
      </c>
      <c r="AP2042" s="98">
        <f>_xll.qlCalendarAdvance(Calendar,AP2041,AN2042,"f",,Trigger)</f>
        <v>53716</v>
      </c>
      <c r="AQ2042" s="98" t="e">
        <f>_xll.qlInterestRateIndexMaturity($AT$1,AP2042,Trigger)</f>
        <v>#VALUE!</v>
      </c>
      <c r="AR2042" s="242" t="e">
        <f>_xll.qlIndexFixing($AT$1,AO2042,TRUE,_xll.ohTrigger(Trigger,Trigger1M))</f>
        <v>#VALUE!</v>
      </c>
      <c r="AS2042" s="242" t="e">
        <f>IFERROR(_xll.qlIndexFixing($AT$2,AO2042,TRUE,_xll.ohTrigger(Trigger,Trigger1M)),#N/A)</f>
        <v>#N/A</v>
      </c>
    </row>
    <row r="2043" spans="40:45" x14ac:dyDescent="0.2">
      <c r="AN2043" s="99" t="s">
        <v>83</v>
      </c>
      <c r="AO2043" s="98" t="e">
        <f>_xll.qlInterestRateIndexFixingDate($AT$1,AP2043,Trigger)</f>
        <v>#VALUE!</v>
      </c>
      <c r="AP2043" s="98">
        <f>_xll.qlCalendarAdvance(Calendar,AP2042,AN2043,"f",,Trigger)</f>
        <v>53723</v>
      </c>
      <c r="AQ2043" s="98" t="e">
        <f>_xll.qlInterestRateIndexMaturity($AT$1,AP2043,Trigger)</f>
        <v>#VALUE!</v>
      </c>
      <c r="AR2043" s="242" t="e">
        <f>_xll.qlIndexFixing($AT$1,AO2043,TRUE,_xll.ohTrigger(Trigger,Trigger1M))</f>
        <v>#VALUE!</v>
      </c>
      <c r="AS2043" s="242" t="e">
        <f>IFERROR(_xll.qlIndexFixing($AT$2,AO2043,TRUE,_xll.ohTrigger(Trigger,Trigger1M)),#N/A)</f>
        <v>#N/A</v>
      </c>
    </row>
    <row r="2044" spans="40:45" x14ac:dyDescent="0.2">
      <c r="AN2044" s="99" t="s">
        <v>83</v>
      </c>
      <c r="AO2044" s="98" t="e">
        <f>_xll.qlInterestRateIndexFixingDate($AT$1,AP2044,Trigger)</f>
        <v>#VALUE!</v>
      </c>
      <c r="AP2044" s="98">
        <f>_xll.qlCalendarAdvance(Calendar,AP2043,AN2044,"f",,Trigger)</f>
        <v>53730</v>
      </c>
      <c r="AQ2044" s="98" t="e">
        <f>_xll.qlInterestRateIndexMaturity($AT$1,AP2044,Trigger)</f>
        <v>#VALUE!</v>
      </c>
      <c r="AR2044" s="242" t="e">
        <f>_xll.qlIndexFixing($AT$1,AO2044,TRUE,_xll.ohTrigger(Trigger,Trigger1M))</f>
        <v>#VALUE!</v>
      </c>
      <c r="AS2044" s="242" t="e">
        <f>IFERROR(_xll.qlIndexFixing($AT$2,AO2044,TRUE,_xll.ohTrigger(Trigger,Trigger1M)),#N/A)</f>
        <v>#N/A</v>
      </c>
    </row>
    <row r="2045" spans="40:45" x14ac:dyDescent="0.2">
      <c r="AN2045" s="99" t="s">
        <v>83</v>
      </c>
      <c r="AO2045" s="98" t="e">
        <f>_xll.qlInterestRateIndexFixingDate($AT$1,AP2045,Trigger)</f>
        <v>#VALUE!</v>
      </c>
      <c r="AP2045" s="98">
        <f>_xll.qlCalendarAdvance(Calendar,AP2044,AN2045,"f",,Trigger)</f>
        <v>53737</v>
      </c>
      <c r="AQ2045" s="98" t="e">
        <f>_xll.qlInterestRateIndexMaturity($AT$1,AP2045,Trigger)</f>
        <v>#VALUE!</v>
      </c>
      <c r="AR2045" s="242" t="e">
        <f>_xll.qlIndexFixing($AT$1,AO2045,TRUE,_xll.ohTrigger(Trigger,Trigger1M))</f>
        <v>#VALUE!</v>
      </c>
      <c r="AS2045" s="242" t="e">
        <f>IFERROR(_xll.qlIndexFixing($AT$2,AO2045,TRUE,_xll.ohTrigger(Trigger,Trigger1M)),#N/A)</f>
        <v>#N/A</v>
      </c>
    </row>
    <row r="2046" spans="40:45" x14ac:dyDescent="0.2">
      <c r="AN2046" s="99" t="s">
        <v>83</v>
      </c>
      <c r="AO2046" s="98" t="e">
        <f>_xll.qlInterestRateIndexFixingDate($AT$1,AP2046,Trigger)</f>
        <v>#VALUE!</v>
      </c>
      <c r="AP2046" s="98">
        <f>_xll.qlCalendarAdvance(Calendar,AP2045,AN2046,"f",,Trigger)</f>
        <v>53744</v>
      </c>
      <c r="AQ2046" s="98" t="e">
        <f>_xll.qlInterestRateIndexMaturity($AT$1,AP2046,Trigger)</f>
        <v>#VALUE!</v>
      </c>
      <c r="AR2046" s="242" t="e">
        <f>_xll.qlIndexFixing($AT$1,AO2046,TRUE,_xll.ohTrigger(Trigger,Trigger1M))</f>
        <v>#VALUE!</v>
      </c>
      <c r="AS2046" s="242" t="e">
        <f>IFERROR(_xll.qlIndexFixing($AT$2,AO2046,TRUE,_xll.ohTrigger(Trigger,Trigger1M)),#N/A)</f>
        <v>#N/A</v>
      </c>
    </row>
    <row r="2047" spans="40:45" x14ac:dyDescent="0.2">
      <c r="AN2047" s="99" t="s">
        <v>83</v>
      </c>
      <c r="AO2047" s="98" t="e">
        <f>_xll.qlInterestRateIndexFixingDate($AT$1,AP2047,Trigger)</f>
        <v>#VALUE!</v>
      </c>
      <c r="AP2047" s="98">
        <f>_xll.qlCalendarAdvance(Calendar,AP2046,AN2047,"f",,Trigger)</f>
        <v>53751</v>
      </c>
      <c r="AQ2047" s="98" t="e">
        <f>_xll.qlInterestRateIndexMaturity($AT$1,AP2047,Trigger)</f>
        <v>#VALUE!</v>
      </c>
      <c r="AR2047" s="242" t="e">
        <f>_xll.qlIndexFixing($AT$1,AO2047,TRUE,_xll.ohTrigger(Trigger,Trigger1M))</f>
        <v>#VALUE!</v>
      </c>
      <c r="AS2047" s="242" t="e">
        <f>IFERROR(_xll.qlIndexFixing($AT$2,AO2047,TRUE,_xll.ohTrigger(Trigger,Trigger1M)),#N/A)</f>
        <v>#N/A</v>
      </c>
    </row>
    <row r="2048" spans="40:45" x14ac:dyDescent="0.2">
      <c r="AN2048" s="99" t="s">
        <v>83</v>
      </c>
      <c r="AO2048" s="98" t="e">
        <f>_xll.qlInterestRateIndexFixingDate($AT$1,AP2048,Trigger)</f>
        <v>#VALUE!</v>
      </c>
      <c r="AP2048" s="98">
        <f>_xll.qlCalendarAdvance(Calendar,AP2047,AN2048,"f",,Trigger)</f>
        <v>53758</v>
      </c>
      <c r="AQ2048" s="98" t="e">
        <f>_xll.qlInterestRateIndexMaturity($AT$1,AP2048,Trigger)</f>
        <v>#VALUE!</v>
      </c>
      <c r="AR2048" s="242" t="e">
        <f>_xll.qlIndexFixing($AT$1,AO2048,TRUE,_xll.ohTrigger(Trigger,Trigger1M))</f>
        <v>#VALUE!</v>
      </c>
      <c r="AS2048" s="242" t="e">
        <f>IFERROR(_xll.qlIndexFixing($AT$2,AO2048,TRUE,_xll.ohTrigger(Trigger,Trigger1M)),#N/A)</f>
        <v>#N/A</v>
      </c>
    </row>
    <row r="2049" spans="40:45" x14ac:dyDescent="0.2">
      <c r="AN2049" s="99" t="s">
        <v>83</v>
      </c>
      <c r="AO2049" s="98" t="e">
        <f>_xll.qlInterestRateIndexFixingDate($AT$1,AP2049,Trigger)</f>
        <v>#VALUE!</v>
      </c>
      <c r="AP2049" s="98">
        <f>_xll.qlCalendarAdvance(Calendar,AP2048,AN2049,"f",,Trigger)</f>
        <v>53765</v>
      </c>
      <c r="AQ2049" s="98" t="e">
        <f>_xll.qlInterestRateIndexMaturity($AT$1,AP2049,Trigger)</f>
        <v>#VALUE!</v>
      </c>
      <c r="AR2049" s="242" t="e">
        <f>_xll.qlIndexFixing($AT$1,AO2049,TRUE,_xll.ohTrigger(Trigger,Trigger1M))</f>
        <v>#VALUE!</v>
      </c>
      <c r="AS2049" s="242" t="e">
        <f>IFERROR(_xll.qlIndexFixing($AT$2,AO2049,TRUE,_xll.ohTrigger(Trigger,Trigger1M)),#N/A)</f>
        <v>#N/A</v>
      </c>
    </row>
    <row r="2050" spans="40:45" x14ac:dyDescent="0.2">
      <c r="AN2050" s="99" t="s">
        <v>83</v>
      </c>
      <c r="AO2050" s="98" t="e">
        <f>_xll.qlInterestRateIndexFixingDate($AT$1,AP2050,Trigger)</f>
        <v>#VALUE!</v>
      </c>
      <c r="AP2050" s="98">
        <f>_xll.qlCalendarAdvance(Calendar,AP2049,AN2050,"f",,Trigger)</f>
        <v>53772</v>
      </c>
      <c r="AQ2050" s="98" t="e">
        <f>_xll.qlInterestRateIndexMaturity($AT$1,AP2050,Trigger)</f>
        <v>#VALUE!</v>
      </c>
      <c r="AR2050" s="242" t="e">
        <f>_xll.qlIndexFixing($AT$1,AO2050,TRUE,_xll.ohTrigger(Trigger,Trigger1M))</f>
        <v>#VALUE!</v>
      </c>
      <c r="AS2050" s="242" t="e">
        <f>IFERROR(_xll.qlIndexFixing($AT$2,AO2050,TRUE,_xll.ohTrigger(Trigger,Trigger1M)),#N/A)</f>
        <v>#N/A</v>
      </c>
    </row>
    <row r="2051" spans="40:45" x14ac:dyDescent="0.2">
      <c r="AN2051" s="99" t="s">
        <v>83</v>
      </c>
      <c r="AO2051" s="98" t="e">
        <f>_xll.qlInterestRateIndexFixingDate($AT$1,AP2051,Trigger)</f>
        <v>#VALUE!</v>
      </c>
      <c r="AP2051" s="98">
        <f>_xll.qlCalendarAdvance(Calendar,AP2050,AN2051,"f",,Trigger)</f>
        <v>53779</v>
      </c>
      <c r="AQ2051" s="98" t="e">
        <f>_xll.qlInterestRateIndexMaturity($AT$1,AP2051,Trigger)</f>
        <v>#VALUE!</v>
      </c>
      <c r="AR2051" s="242" t="e">
        <f>_xll.qlIndexFixing($AT$1,AO2051,TRUE,_xll.ohTrigger(Trigger,Trigger1M))</f>
        <v>#VALUE!</v>
      </c>
      <c r="AS2051" s="242" t="e">
        <f>IFERROR(_xll.qlIndexFixing($AT$2,AO2051,TRUE,_xll.ohTrigger(Trigger,Trigger1M)),#N/A)</f>
        <v>#N/A</v>
      </c>
    </row>
    <row r="2052" spans="40:45" x14ac:dyDescent="0.2">
      <c r="AN2052" s="99" t="s">
        <v>83</v>
      </c>
      <c r="AO2052" s="98" t="e">
        <f>_xll.qlInterestRateIndexFixingDate($AT$1,AP2052,Trigger)</f>
        <v>#VALUE!</v>
      </c>
      <c r="AP2052" s="98">
        <f>_xll.qlCalendarAdvance(Calendar,AP2051,AN2052,"f",,Trigger)</f>
        <v>53786</v>
      </c>
      <c r="AQ2052" s="98" t="e">
        <f>_xll.qlInterestRateIndexMaturity($AT$1,AP2052,Trigger)</f>
        <v>#VALUE!</v>
      </c>
      <c r="AR2052" s="242" t="e">
        <f>_xll.qlIndexFixing($AT$1,AO2052,TRUE,_xll.ohTrigger(Trigger,Trigger1M))</f>
        <v>#VALUE!</v>
      </c>
      <c r="AS2052" s="242" t="e">
        <f>IFERROR(_xll.qlIndexFixing($AT$2,AO2052,TRUE,_xll.ohTrigger(Trigger,Trigger1M)),#N/A)</f>
        <v>#N/A</v>
      </c>
    </row>
    <row r="2053" spans="40:45" x14ac:dyDescent="0.2">
      <c r="AN2053" s="99" t="s">
        <v>83</v>
      </c>
      <c r="AO2053" s="98" t="e">
        <f>_xll.qlInterestRateIndexFixingDate($AT$1,AP2053,Trigger)</f>
        <v>#VALUE!</v>
      </c>
      <c r="AP2053" s="98">
        <f>_xll.qlCalendarAdvance(Calendar,AP2052,AN2053,"f",,Trigger)</f>
        <v>53793</v>
      </c>
      <c r="AQ2053" s="98" t="e">
        <f>_xll.qlInterestRateIndexMaturity($AT$1,AP2053,Trigger)</f>
        <v>#VALUE!</v>
      </c>
      <c r="AR2053" s="242" t="e">
        <f>_xll.qlIndexFixing($AT$1,AO2053,TRUE,_xll.ohTrigger(Trigger,Trigger1M))</f>
        <v>#VALUE!</v>
      </c>
      <c r="AS2053" s="242" t="e">
        <f>IFERROR(_xll.qlIndexFixing($AT$2,AO2053,TRUE,_xll.ohTrigger(Trigger,Trigger1M)),#N/A)</f>
        <v>#N/A</v>
      </c>
    </row>
    <row r="2054" spans="40:45" x14ac:dyDescent="0.2">
      <c r="AN2054" s="99" t="s">
        <v>83</v>
      </c>
      <c r="AO2054" s="98" t="e">
        <f>_xll.qlInterestRateIndexFixingDate($AT$1,AP2054,Trigger)</f>
        <v>#VALUE!</v>
      </c>
      <c r="AP2054" s="98">
        <f>_xll.qlCalendarAdvance(Calendar,AP2053,AN2054,"f",,Trigger)</f>
        <v>53800</v>
      </c>
      <c r="AQ2054" s="98" t="e">
        <f>_xll.qlInterestRateIndexMaturity($AT$1,AP2054,Trigger)</f>
        <v>#VALUE!</v>
      </c>
      <c r="AR2054" s="242" t="e">
        <f>_xll.qlIndexFixing($AT$1,AO2054,TRUE,_xll.ohTrigger(Trigger,Trigger1M))</f>
        <v>#VALUE!</v>
      </c>
      <c r="AS2054" s="242" t="e">
        <f>IFERROR(_xll.qlIndexFixing($AT$2,AO2054,TRUE,_xll.ohTrigger(Trigger,Trigger1M)),#N/A)</f>
        <v>#N/A</v>
      </c>
    </row>
    <row r="2055" spans="40:45" x14ac:dyDescent="0.2">
      <c r="AN2055" s="99" t="s">
        <v>83</v>
      </c>
      <c r="AO2055" s="98" t="e">
        <f>_xll.qlInterestRateIndexFixingDate($AT$1,AP2055,Trigger)</f>
        <v>#VALUE!</v>
      </c>
      <c r="AP2055" s="98">
        <f>_xll.qlCalendarAdvance(Calendar,AP2054,AN2055,"f",,Trigger)</f>
        <v>53807</v>
      </c>
      <c r="AQ2055" s="98" t="e">
        <f>_xll.qlInterestRateIndexMaturity($AT$1,AP2055,Trigger)</f>
        <v>#VALUE!</v>
      </c>
      <c r="AR2055" s="242" t="e">
        <f>_xll.qlIndexFixing($AT$1,AO2055,TRUE,_xll.ohTrigger(Trigger,Trigger1M))</f>
        <v>#VALUE!</v>
      </c>
      <c r="AS2055" s="242" t="e">
        <f>IFERROR(_xll.qlIndexFixing($AT$2,AO2055,TRUE,_xll.ohTrigger(Trigger,Trigger1M)),#N/A)</f>
        <v>#N/A</v>
      </c>
    </row>
    <row r="2056" spans="40:45" x14ac:dyDescent="0.2">
      <c r="AN2056" s="99" t="s">
        <v>83</v>
      </c>
      <c r="AO2056" s="98" t="e">
        <f>_xll.qlInterestRateIndexFixingDate($AT$1,AP2056,Trigger)</f>
        <v>#VALUE!</v>
      </c>
      <c r="AP2056" s="98">
        <f>_xll.qlCalendarAdvance(Calendar,AP2055,AN2056,"f",,Trigger)</f>
        <v>53814</v>
      </c>
      <c r="AQ2056" s="98" t="e">
        <f>_xll.qlInterestRateIndexMaturity($AT$1,AP2056,Trigger)</f>
        <v>#VALUE!</v>
      </c>
      <c r="AR2056" s="242" t="e">
        <f>_xll.qlIndexFixing($AT$1,AO2056,TRUE,_xll.ohTrigger(Trigger,Trigger1M))</f>
        <v>#VALUE!</v>
      </c>
      <c r="AS2056" s="242" t="e">
        <f>IFERROR(_xll.qlIndexFixing($AT$2,AO2056,TRUE,_xll.ohTrigger(Trigger,Trigger1M)),#N/A)</f>
        <v>#N/A</v>
      </c>
    </row>
    <row r="2057" spans="40:45" x14ac:dyDescent="0.2">
      <c r="AN2057" s="99" t="s">
        <v>83</v>
      </c>
      <c r="AO2057" s="98" t="e">
        <f>_xll.qlInterestRateIndexFixingDate($AT$1,AP2057,Trigger)</f>
        <v>#VALUE!</v>
      </c>
      <c r="AP2057" s="98">
        <f>_xll.qlCalendarAdvance(Calendar,AP2056,AN2057,"f",,Trigger)</f>
        <v>53821</v>
      </c>
      <c r="AQ2057" s="98" t="e">
        <f>_xll.qlInterestRateIndexMaturity($AT$1,AP2057,Trigger)</f>
        <v>#VALUE!</v>
      </c>
      <c r="AR2057" s="242" t="e">
        <f>_xll.qlIndexFixing($AT$1,AO2057,TRUE,_xll.ohTrigger(Trigger,Trigger1M))</f>
        <v>#VALUE!</v>
      </c>
      <c r="AS2057" s="242" t="e">
        <f>IFERROR(_xll.qlIndexFixing($AT$2,AO2057,TRUE,_xll.ohTrigger(Trigger,Trigger1M)),#N/A)</f>
        <v>#N/A</v>
      </c>
    </row>
    <row r="2058" spans="40:45" x14ac:dyDescent="0.2">
      <c r="AN2058" s="99" t="s">
        <v>83</v>
      </c>
      <c r="AO2058" s="98" t="e">
        <f>_xll.qlInterestRateIndexFixingDate($AT$1,AP2058,Trigger)</f>
        <v>#VALUE!</v>
      </c>
      <c r="AP2058" s="98">
        <f>_xll.qlCalendarAdvance(Calendar,AP2057,AN2058,"f",,Trigger)</f>
        <v>53828</v>
      </c>
      <c r="AQ2058" s="98" t="e">
        <f>_xll.qlInterestRateIndexMaturity($AT$1,AP2058,Trigger)</f>
        <v>#VALUE!</v>
      </c>
      <c r="AR2058" s="242" t="e">
        <f>_xll.qlIndexFixing($AT$1,AO2058,TRUE,_xll.ohTrigger(Trigger,Trigger1M))</f>
        <v>#VALUE!</v>
      </c>
      <c r="AS2058" s="242" t="e">
        <f>IFERROR(_xll.qlIndexFixing($AT$2,AO2058,TRUE,_xll.ohTrigger(Trigger,Trigger1M)),#N/A)</f>
        <v>#N/A</v>
      </c>
    </row>
    <row r="2059" spans="40:45" x14ac:dyDescent="0.2">
      <c r="AN2059" s="99" t="s">
        <v>83</v>
      </c>
      <c r="AO2059" s="98" t="e">
        <f>_xll.qlInterestRateIndexFixingDate($AT$1,AP2059,Trigger)</f>
        <v>#VALUE!</v>
      </c>
      <c r="AP2059" s="98">
        <f>_xll.qlCalendarAdvance(Calendar,AP2058,AN2059,"f",,Trigger)</f>
        <v>53835</v>
      </c>
      <c r="AQ2059" s="98" t="e">
        <f>_xll.qlInterestRateIndexMaturity($AT$1,AP2059,Trigger)</f>
        <v>#VALUE!</v>
      </c>
      <c r="AR2059" s="242" t="e">
        <f>_xll.qlIndexFixing($AT$1,AO2059,TRUE,_xll.ohTrigger(Trigger,Trigger1M))</f>
        <v>#VALUE!</v>
      </c>
      <c r="AS2059" s="242" t="e">
        <f>IFERROR(_xll.qlIndexFixing($AT$2,AO2059,TRUE,_xll.ohTrigger(Trigger,Trigger1M)),#N/A)</f>
        <v>#N/A</v>
      </c>
    </row>
    <row r="2060" spans="40:45" x14ac:dyDescent="0.2">
      <c r="AN2060" s="99" t="s">
        <v>83</v>
      </c>
      <c r="AO2060" s="98" t="e">
        <f>_xll.qlInterestRateIndexFixingDate($AT$1,AP2060,Trigger)</f>
        <v>#VALUE!</v>
      </c>
      <c r="AP2060" s="98">
        <f>_xll.qlCalendarAdvance(Calendar,AP2059,AN2060,"f",,Trigger)</f>
        <v>53842</v>
      </c>
      <c r="AQ2060" s="98" t="e">
        <f>_xll.qlInterestRateIndexMaturity($AT$1,AP2060,Trigger)</f>
        <v>#VALUE!</v>
      </c>
      <c r="AR2060" s="242" t="e">
        <f>_xll.qlIndexFixing($AT$1,AO2060,TRUE,_xll.ohTrigger(Trigger,Trigger1M))</f>
        <v>#VALUE!</v>
      </c>
      <c r="AS2060" s="242" t="e">
        <f>IFERROR(_xll.qlIndexFixing($AT$2,AO2060,TRUE,_xll.ohTrigger(Trigger,Trigger1M)),#N/A)</f>
        <v>#N/A</v>
      </c>
    </row>
    <row r="2061" spans="40:45" x14ac:dyDescent="0.2">
      <c r="AN2061" s="99" t="s">
        <v>83</v>
      </c>
      <c r="AO2061" s="98" t="e">
        <f>_xll.qlInterestRateIndexFixingDate($AT$1,AP2061,Trigger)</f>
        <v>#VALUE!</v>
      </c>
      <c r="AP2061" s="98">
        <f>_xll.qlCalendarAdvance(Calendar,AP2060,AN2061,"f",,Trigger)</f>
        <v>53849</v>
      </c>
      <c r="AQ2061" s="98" t="e">
        <f>_xll.qlInterestRateIndexMaturity($AT$1,AP2061,Trigger)</f>
        <v>#VALUE!</v>
      </c>
      <c r="AR2061" s="242" t="e">
        <f>_xll.qlIndexFixing($AT$1,AO2061,TRUE,_xll.ohTrigger(Trigger,Trigger1M))</f>
        <v>#VALUE!</v>
      </c>
      <c r="AS2061" s="242" t="e">
        <f>IFERROR(_xll.qlIndexFixing($AT$2,AO2061,TRUE,_xll.ohTrigger(Trigger,Trigger1M)),#N/A)</f>
        <v>#N/A</v>
      </c>
    </row>
    <row r="2062" spans="40:45" x14ac:dyDescent="0.2">
      <c r="AN2062" s="99" t="s">
        <v>83</v>
      </c>
      <c r="AO2062" s="98" t="e">
        <f>_xll.qlInterestRateIndexFixingDate($AT$1,AP2062,Trigger)</f>
        <v>#VALUE!</v>
      </c>
      <c r="AP2062" s="98">
        <f>_xll.qlCalendarAdvance(Calendar,AP2061,AN2062,"f",,Trigger)</f>
        <v>53856</v>
      </c>
      <c r="AQ2062" s="98" t="e">
        <f>_xll.qlInterestRateIndexMaturity($AT$1,AP2062,Trigger)</f>
        <v>#VALUE!</v>
      </c>
      <c r="AR2062" s="242" t="e">
        <f>_xll.qlIndexFixing($AT$1,AO2062,TRUE,_xll.ohTrigger(Trigger,Trigger1M))</f>
        <v>#VALUE!</v>
      </c>
      <c r="AS2062" s="242" t="e">
        <f>IFERROR(_xll.qlIndexFixing($AT$2,AO2062,TRUE,_xll.ohTrigger(Trigger,Trigger1M)),#N/A)</f>
        <v>#N/A</v>
      </c>
    </row>
    <row r="2063" spans="40:45" x14ac:dyDescent="0.2">
      <c r="AN2063" s="99" t="s">
        <v>83</v>
      </c>
      <c r="AO2063" s="98" t="e">
        <f>_xll.qlInterestRateIndexFixingDate($AT$1,AP2063,Trigger)</f>
        <v>#VALUE!</v>
      </c>
      <c r="AP2063" s="98">
        <f>_xll.qlCalendarAdvance(Calendar,AP2062,AN2063,"f",,Trigger)</f>
        <v>53863</v>
      </c>
      <c r="AQ2063" s="98" t="e">
        <f>_xll.qlInterestRateIndexMaturity($AT$1,AP2063,Trigger)</f>
        <v>#VALUE!</v>
      </c>
      <c r="AR2063" s="242" t="e">
        <f>_xll.qlIndexFixing($AT$1,AO2063,TRUE,_xll.ohTrigger(Trigger,Trigger1M))</f>
        <v>#VALUE!</v>
      </c>
      <c r="AS2063" s="242" t="e">
        <f>IFERROR(_xll.qlIndexFixing($AT$2,AO2063,TRUE,_xll.ohTrigger(Trigger,Trigger1M)),#N/A)</f>
        <v>#N/A</v>
      </c>
    </row>
    <row r="2064" spans="40:45" x14ac:dyDescent="0.2">
      <c r="AN2064" s="99" t="s">
        <v>83</v>
      </c>
      <c r="AO2064" s="98" t="e">
        <f>_xll.qlInterestRateIndexFixingDate($AT$1,AP2064,Trigger)</f>
        <v>#VALUE!</v>
      </c>
      <c r="AP2064" s="98">
        <f>_xll.qlCalendarAdvance(Calendar,AP2063,AN2064,"f",,Trigger)</f>
        <v>53870</v>
      </c>
      <c r="AQ2064" s="98" t="e">
        <f>_xll.qlInterestRateIndexMaturity($AT$1,AP2064,Trigger)</f>
        <v>#VALUE!</v>
      </c>
      <c r="AR2064" s="242" t="e">
        <f>_xll.qlIndexFixing($AT$1,AO2064,TRUE,_xll.ohTrigger(Trigger,Trigger1M))</f>
        <v>#VALUE!</v>
      </c>
      <c r="AS2064" s="242" t="e">
        <f>IFERROR(_xll.qlIndexFixing($AT$2,AO2064,TRUE,_xll.ohTrigger(Trigger,Trigger1M)),#N/A)</f>
        <v>#N/A</v>
      </c>
    </row>
    <row r="2065" spans="40:45" x14ac:dyDescent="0.2">
      <c r="AN2065" s="99" t="s">
        <v>83</v>
      </c>
      <c r="AO2065" s="98" t="e">
        <f>_xll.qlInterestRateIndexFixingDate($AT$1,AP2065,Trigger)</f>
        <v>#VALUE!</v>
      </c>
      <c r="AP2065" s="98">
        <f>_xll.qlCalendarAdvance(Calendar,AP2064,AN2065,"f",,Trigger)</f>
        <v>53877</v>
      </c>
      <c r="AQ2065" s="98" t="e">
        <f>_xll.qlInterestRateIndexMaturity($AT$1,AP2065,Trigger)</f>
        <v>#VALUE!</v>
      </c>
      <c r="AR2065" s="242" t="e">
        <f>_xll.qlIndexFixing($AT$1,AO2065,TRUE,_xll.ohTrigger(Trigger,Trigger1M))</f>
        <v>#VALUE!</v>
      </c>
      <c r="AS2065" s="242" t="e">
        <f>IFERROR(_xll.qlIndexFixing($AT$2,AO2065,TRUE,_xll.ohTrigger(Trigger,Trigger1M)),#N/A)</f>
        <v>#N/A</v>
      </c>
    </row>
    <row r="2066" spans="40:45" x14ac:dyDescent="0.2">
      <c r="AN2066" s="99" t="s">
        <v>83</v>
      </c>
      <c r="AO2066" s="98" t="e">
        <f>_xll.qlInterestRateIndexFixingDate($AT$1,AP2066,Trigger)</f>
        <v>#VALUE!</v>
      </c>
      <c r="AP2066" s="98">
        <f>_xll.qlCalendarAdvance(Calendar,AP2065,AN2066,"f",,Trigger)</f>
        <v>53884</v>
      </c>
      <c r="AQ2066" s="98" t="e">
        <f>_xll.qlInterestRateIndexMaturity($AT$1,AP2066,Trigger)</f>
        <v>#VALUE!</v>
      </c>
      <c r="AR2066" s="242" t="e">
        <f>_xll.qlIndexFixing($AT$1,AO2066,TRUE,_xll.ohTrigger(Trigger,Trigger1M))</f>
        <v>#VALUE!</v>
      </c>
      <c r="AS2066" s="242" t="e">
        <f>IFERROR(_xll.qlIndexFixing($AT$2,AO2066,TRUE,_xll.ohTrigger(Trigger,Trigger1M)),#N/A)</f>
        <v>#N/A</v>
      </c>
    </row>
    <row r="2067" spans="40:45" x14ac:dyDescent="0.2">
      <c r="AN2067" s="99" t="s">
        <v>83</v>
      </c>
      <c r="AO2067" s="98" t="e">
        <f>_xll.qlInterestRateIndexFixingDate($AT$1,AP2067,Trigger)</f>
        <v>#VALUE!</v>
      </c>
      <c r="AP2067" s="98">
        <f>_xll.qlCalendarAdvance(Calendar,AP2066,AN2067,"f",,Trigger)</f>
        <v>53891</v>
      </c>
      <c r="AQ2067" s="98" t="e">
        <f>_xll.qlInterestRateIndexMaturity($AT$1,AP2067,Trigger)</f>
        <v>#VALUE!</v>
      </c>
      <c r="AR2067" s="242" t="e">
        <f>_xll.qlIndexFixing($AT$1,AO2067,TRUE,_xll.ohTrigger(Trigger,Trigger1M))</f>
        <v>#VALUE!</v>
      </c>
      <c r="AS2067" s="242" t="e">
        <f>IFERROR(_xll.qlIndexFixing($AT$2,AO2067,TRUE,_xll.ohTrigger(Trigger,Trigger1M)),#N/A)</f>
        <v>#N/A</v>
      </c>
    </row>
    <row r="2068" spans="40:45" x14ac:dyDescent="0.2">
      <c r="AN2068" s="99" t="s">
        <v>83</v>
      </c>
      <c r="AO2068" s="98" t="e">
        <f>_xll.qlInterestRateIndexFixingDate($AT$1,AP2068,Trigger)</f>
        <v>#VALUE!</v>
      </c>
      <c r="AP2068" s="98">
        <f>_xll.qlCalendarAdvance(Calendar,AP2067,AN2068,"f",,Trigger)</f>
        <v>53898</v>
      </c>
      <c r="AQ2068" s="98" t="e">
        <f>_xll.qlInterestRateIndexMaturity($AT$1,AP2068,Trigger)</f>
        <v>#VALUE!</v>
      </c>
      <c r="AR2068" s="242" t="e">
        <f>_xll.qlIndexFixing($AT$1,AO2068,TRUE,_xll.ohTrigger(Trigger,Trigger1M))</f>
        <v>#VALUE!</v>
      </c>
      <c r="AS2068" s="242" t="e">
        <f>IFERROR(_xll.qlIndexFixing($AT$2,AO2068,TRUE,_xll.ohTrigger(Trigger,Trigger1M)),#N/A)</f>
        <v>#N/A</v>
      </c>
    </row>
    <row r="2069" spans="40:45" x14ac:dyDescent="0.2">
      <c r="AN2069" s="99" t="s">
        <v>83</v>
      </c>
      <c r="AO2069" s="98" t="e">
        <f>_xll.qlInterestRateIndexFixingDate($AT$1,AP2069,Trigger)</f>
        <v>#VALUE!</v>
      </c>
      <c r="AP2069" s="98">
        <f>_xll.qlCalendarAdvance(Calendar,AP2068,AN2069,"f",,Trigger)</f>
        <v>53905</v>
      </c>
      <c r="AQ2069" s="98" t="e">
        <f>_xll.qlInterestRateIndexMaturity($AT$1,AP2069,Trigger)</f>
        <v>#VALUE!</v>
      </c>
      <c r="AR2069" s="242" t="e">
        <f>_xll.qlIndexFixing($AT$1,AO2069,TRUE,_xll.ohTrigger(Trigger,Trigger1M))</f>
        <v>#VALUE!</v>
      </c>
      <c r="AS2069" s="242" t="e">
        <f>IFERROR(_xll.qlIndexFixing($AT$2,AO2069,TRUE,_xll.ohTrigger(Trigger,Trigger1M)),#N/A)</f>
        <v>#N/A</v>
      </c>
    </row>
    <row r="2070" spans="40:45" x14ac:dyDescent="0.2">
      <c r="AN2070" s="99" t="s">
        <v>83</v>
      </c>
      <c r="AO2070" s="98" t="e">
        <f>_xll.qlInterestRateIndexFixingDate($AT$1,AP2070,Trigger)</f>
        <v>#VALUE!</v>
      </c>
      <c r="AP2070" s="98">
        <f>_xll.qlCalendarAdvance(Calendar,AP2069,AN2070,"f",,Trigger)</f>
        <v>53912</v>
      </c>
      <c r="AQ2070" s="98" t="e">
        <f>_xll.qlInterestRateIndexMaturity($AT$1,AP2070,Trigger)</f>
        <v>#VALUE!</v>
      </c>
      <c r="AR2070" s="242" t="e">
        <f>_xll.qlIndexFixing($AT$1,AO2070,TRUE,_xll.ohTrigger(Trigger,Trigger1M))</f>
        <v>#VALUE!</v>
      </c>
      <c r="AS2070" s="242" t="e">
        <f>IFERROR(_xll.qlIndexFixing($AT$2,AO2070,TRUE,_xll.ohTrigger(Trigger,Trigger1M)),#N/A)</f>
        <v>#N/A</v>
      </c>
    </row>
    <row r="2071" spans="40:45" x14ac:dyDescent="0.2">
      <c r="AN2071" s="99" t="s">
        <v>83</v>
      </c>
      <c r="AO2071" s="98" t="e">
        <f>_xll.qlInterestRateIndexFixingDate($AT$1,AP2071,Trigger)</f>
        <v>#VALUE!</v>
      </c>
      <c r="AP2071" s="98">
        <f>_xll.qlCalendarAdvance(Calendar,AP2070,AN2071,"f",,Trigger)</f>
        <v>53919</v>
      </c>
      <c r="AQ2071" s="98" t="e">
        <f>_xll.qlInterestRateIndexMaturity($AT$1,AP2071,Trigger)</f>
        <v>#VALUE!</v>
      </c>
      <c r="AR2071" s="242" t="e">
        <f>_xll.qlIndexFixing($AT$1,AO2071,TRUE,_xll.ohTrigger(Trigger,Trigger1M))</f>
        <v>#VALUE!</v>
      </c>
      <c r="AS2071" s="242" t="e">
        <f>IFERROR(_xll.qlIndexFixing($AT$2,AO2071,TRUE,_xll.ohTrigger(Trigger,Trigger1M)),#N/A)</f>
        <v>#N/A</v>
      </c>
    </row>
    <row r="2072" spans="40:45" x14ac:dyDescent="0.2">
      <c r="AN2072" s="99" t="s">
        <v>83</v>
      </c>
      <c r="AO2072" s="98" t="e">
        <f>_xll.qlInterestRateIndexFixingDate($AT$1,AP2072,Trigger)</f>
        <v>#VALUE!</v>
      </c>
      <c r="AP2072" s="98">
        <f>_xll.qlCalendarAdvance(Calendar,AP2071,AN2072,"f",,Trigger)</f>
        <v>53926</v>
      </c>
      <c r="AQ2072" s="98" t="e">
        <f>_xll.qlInterestRateIndexMaturity($AT$1,AP2072,Trigger)</f>
        <v>#VALUE!</v>
      </c>
      <c r="AR2072" s="242" t="e">
        <f>_xll.qlIndexFixing($AT$1,AO2072,TRUE,_xll.ohTrigger(Trigger,Trigger1M))</f>
        <v>#VALUE!</v>
      </c>
      <c r="AS2072" s="242" t="e">
        <f>IFERROR(_xll.qlIndexFixing($AT$2,AO2072,TRUE,_xll.ohTrigger(Trigger,Trigger1M)),#N/A)</f>
        <v>#N/A</v>
      </c>
    </row>
    <row r="2073" spans="40:45" x14ac:dyDescent="0.2">
      <c r="AN2073" s="99" t="s">
        <v>83</v>
      </c>
      <c r="AO2073" s="98" t="e">
        <f>_xll.qlInterestRateIndexFixingDate($AT$1,AP2073,Trigger)</f>
        <v>#VALUE!</v>
      </c>
      <c r="AP2073" s="98">
        <f>_xll.qlCalendarAdvance(Calendar,AP2072,AN2073,"f",,Trigger)</f>
        <v>53933</v>
      </c>
      <c r="AQ2073" s="98" t="e">
        <f>_xll.qlInterestRateIndexMaturity($AT$1,AP2073,Trigger)</f>
        <v>#VALUE!</v>
      </c>
      <c r="AR2073" s="242" t="e">
        <f>_xll.qlIndexFixing($AT$1,AO2073,TRUE,_xll.ohTrigger(Trigger,Trigger1M))</f>
        <v>#VALUE!</v>
      </c>
      <c r="AS2073" s="242" t="e">
        <f>IFERROR(_xll.qlIndexFixing($AT$2,AO2073,TRUE,_xll.ohTrigger(Trigger,Trigger1M)),#N/A)</f>
        <v>#N/A</v>
      </c>
    </row>
    <row r="2074" spans="40:45" x14ac:dyDescent="0.2">
      <c r="AN2074" s="99" t="s">
        <v>83</v>
      </c>
      <c r="AO2074" s="98" t="e">
        <f>_xll.qlInterestRateIndexFixingDate($AT$1,AP2074,Trigger)</f>
        <v>#VALUE!</v>
      </c>
      <c r="AP2074" s="98">
        <f>_xll.qlCalendarAdvance(Calendar,AP2073,AN2074,"f",,Trigger)</f>
        <v>53940</v>
      </c>
      <c r="AQ2074" s="98" t="e">
        <f>_xll.qlInterestRateIndexMaturity($AT$1,AP2074,Trigger)</f>
        <v>#VALUE!</v>
      </c>
      <c r="AR2074" s="242" t="e">
        <f>_xll.qlIndexFixing($AT$1,AO2074,TRUE,_xll.ohTrigger(Trigger,Trigger1M))</f>
        <v>#VALUE!</v>
      </c>
      <c r="AS2074" s="242" t="e">
        <f>IFERROR(_xll.qlIndexFixing($AT$2,AO2074,TRUE,_xll.ohTrigger(Trigger,Trigger1M)),#N/A)</f>
        <v>#N/A</v>
      </c>
    </row>
    <row r="2075" spans="40:45" x14ac:dyDescent="0.2">
      <c r="AN2075" s="99" t="s">
        <v>83</v>
      </c>
      <c r="AO2075" s="98" t="e">
        <f>_xll.qlInterestRateIndexFixingDate($AT$1,AP2075,Trigger)</f>
        <v>#VALUE!</v>
      </c>
      <c r="AP2075" s="98">
        <f>_xll.qlCalendarAdvance(Calendar,AP2074,AN2075,"f",,Trigger)</f>
        <v>53947</v>
      </c>
      <c r="AQ2075" s="98" t="e">
        <f>_xll.qlInterestRateIndexMaturity($AT$1,AP2075,Trigger)</f>
        <v>#VALUE!</v>
      </c>
      <c r="AR2075" s="242" t="e">
        <f>_xll.qlIndexFixing($AT$1,AO2075,TRUE,_xll.ohTrigger(Trigger,Trigger1M))</f>
        <v>#VALUE!</v>
      </c>
      <c r="AS2075" s="242" t="e">
        <f>IFERROR(_xll.qlIndexFixing($AT$2,AO2075,TRUE,_xll.ohTrigger(Trigger,Trigger1M)),#N/A)</f>
        <v>#N/A</v>
      </c>
    </row>
    <row r="2076" spans="40:45" x14ac:dyDescent="0.2">
      <c r="AN2076" s="99" t="s">
        <v>83</v>
      </c>
      <c r="AO2076" s="98" t="e">
        <f>_xll.qlInterestRateIndexFixingDate($AT$1,AP2076,Trigger)</f>
        <v>#VALUE!</v>
      </c>
      <c r="AP2076" s="98">
        <f>_xll.qlCalendarAdvance(Calendar,AP2075,AN2076,"f",,Trigger)</f>
        <v>53954</v>
      </c>
      <c r="AQ2076" s="98" t="e">
        <f>_xll.qlInterestRateIndexMaturity($AT$1,AP2076,Trigger)</f>
        <v>#VALUE!</v>
      </c>
      <c r="AR2076" s="242" t="e">
        <f>_xll.qlIndexFixing($AT$1,AO2076,TRUE,_xll.ohTrigger(Trigger,Trigger1M))</f>
        <v>#VALUE!</v>
      </c>
      <c r="AS2076" s="242" t="e">
        <f>IFERROR(_xll.qlIndexFixing($AT$2,AO2076,TRUE,_xll.ohTrigger(Trigger,Trigger1M)),#N/A)</f>
        <v>#N/A</v>
      </c>
    </row>
    <row r="2077" spans="40:45" x14ac:dyDescent="0.2">
      <c r="AN2077" s="99" t="s">
        <v>83</v>
      </c>
      <c r="AO2077" s="98" t="e">
        <f>_xll.qlInterestRateIndexFixingDate($AT$1,AP2077,Trigger)</f>
        <v>#VALUE!</v>
      </c>
      <c r="AP2077" s="98">
        <f>_xll.qlCalendarAdvance(Calendar,AP2076,AN2077,"f",,Trigger)</f>
        <v>53961</v>
      </c>
      <c r="AQ2077" s="98" t="e">
        <f>_xll.qlInterestRateIndexMaturity($AT$1,AP2077,Trigger)</f>
        <v>#VALUE!</v>
      </c>
      <c r="AR2077" s="242" t="e">
        <f>_xll.qlIndexFixing($AT$1,AO2077,TRUE,_xll.ohTrigger(Trigger,Trigger1M))</f>
        <v>#VALUE!</v>
      </c>
      <c r="AS2077" s="242" t="e">
        <f>IFERROR(_xll.qlIndexFixing($AT$2,AO2077,TRUE,_xll.ohTrigger(Trigger,Trigger1M)),#N/A)</f>
        <v>#N/A</v>
      </c>
    </row>
    <row r="2078" spans="40:45" x14ac:dyDescent="0.2">
      <c r="AN2078" s="99" t="s">
        <v>83</v>
      </c>
      <c r="AO2078" s="98" t="e">
        <f>_xll.qlInterestRateIndexFixingDate($AT$1,AP2078,Trigger)</f>
        <v>#VALUE!</v>
      </c>
      <c r="AP2078" s="98">
        <f>_xll.qlCalendarAdvance(Calendar,AP2077,AN2078,"f",,Trigger)</f>
        <v>53968</v>
      </c>
      <c r="AQ2078" s="98" t="e">
        <f>_xll.qlInterestRateIndexMaturity($AT$1,AP2078,Trigger)</f>
        <v>#VALUE!</v>
      </c>
      <c r="AR2078" s="242" t="e">
        <f>_xll.qlIndexFixing($AT$1,AO2078,TRUE,_xll.ohTrigger(Trigger,Trigger1M))</f>
        <v>#VALUE!</v>
      </c>
      <c r="AS2078" s="242" t="e">
        <f>IFERROR(_xll.qlIndexFixing($AT$2,AO2078,TRUE,_xll.ohTrigger(Trigger,Trigger1M)),#N/A)</f>
        <v>#N/A</v>
      </c>
    </row>
    <row r="2079" spans="40:45" x14ac:dyDescent="0.2">
      <c r="AN2079" s="99" t="s">
        <v>83</v>
      </c>
      <c r="AO2079" s="98" t="e">
        <f>_xll.qlInterestRateIndexFixingDate($AT$1,AP2079,Trigger)</f>
        <v>#VALUE!</v>
      </c>
      <c r="AP2079" s="98">
        <f>_xll.qlCalendarAdvance(Calendar,AP2078,AN2079,"f",,Trigger)</f>
        <v>53975</v>
      </c>
      <c r="AQ2079" s="98" t="e">
        <f>_xll.qlInterestRateIndexMaturity($AT$1,AP2079,Trigger)</f>
        <v>#VALUE!</v>
      </c>
      <c r="AR2079" s="242" t="e">
        <f>_xll.qlIndexFixing($AT$1,AO2079,TRUE,_xll.ohTrigger(Trigger,Trigger1M))</f>
        <v>#VALUE!</v>
      </c>
      <c r="AS2079" s="242" t="e">
        <f>IFERROR(_xll.qlIndexFixing($AT$2,AO2079,TRUE,_xll.ohTrigger(Trigger,Trigger1M)),#N/A)</f>
        <v>#N/A</v>
      </c>
    </row>
    <row r="2080" spans="40:45" x14ac:dyDescent="0.2">
      <c r="AN2080" s="99" t="s">
        <v>83</v>
      </c>
      <c r="AO2080" s="98" t="e">
        <f>_xll.qlInterestRateIndexFixingDate($AT$1,AP2080,Trigger)</f>
        <v>#VALUE!</v>
      </c>
      <c r="AP2080" s="98">
        <f>_xll.qlCalendarAdvance(Calendar,AP2079,AN2080,"f",,Trigger)</f>
        <v>53982</v>
      </c>
      <c r="AQ2080" s="98" t="e">
        <f>_xll.qlInterestRateIndexMaturity($AT$1,AP2080,Trigger)</f>
        <v>#VALUE!</v>
      </c>
      <c r="AR2080" s="242" t="e">
        <f>_xll.qlIndexFixing($AT$1,AO2080,TRUE,_xll.ohTrigger(Trigger,Trigger1M))</f>
        <v>#VALUE!</v>
      </c>
      <c r="AS2080" s="242" t="e">
        <f>IFERROR(_xll.qlIndexFixing($AT$2,AO2080,TRUE,_xll.ohTrigger(Trigger,Trigger1M)),#N/A)</f>
        <v>#N/A</v>
      </c>
    </row>
    <row r="2081" spans="40:45" x14ac:dyDescent="0.2">
      <c r="AN2081" s="99" t="s">
        <v>83</v>
      </c>
      <c r="AO2081" s="98" t="e">
        <f>_xll.qlInterestRateIndexFixingDate($AT$1,AP2081,Trigger)</f>
        <v>#VALUE!</v>
      </c>
      <c r="AP2081" s="98">
        <f>_xll.qlCalendarAdvance(Calendar,AP2080,AN2081,"f",,Trigger)</f>
        <v>53989</v>
      </c>
      <c r="AQ2081" s="98" t="e">
        <f>_xll.qlInterestRateIndexMaturity($AT$1,AP2081,Trigger)</f>
        <v>#VALUE!</v>
      </c>
      <c r="AR2081" s="242" t="e">
        <f>_xll.qlIndexFixing($AT$1,AO2081,TRUE,_xll.ohTrigger(Trigger,Trigger1M))</f>
        <v>#VALUE!</v>
      </c>
      <c r="AS2081" s="242" t="e">
        <f>IFERROR(_xll.qlIndexFixing($AT$2,AO2081,TRUE,_xll.ohTrigger(Trigger,Trigger1M)),#N/A)</f>
        <v>#N/A</v>
      </c>
    </row>
    <row r="2082" spans="40:45" x14ac:dyDescent="0.2">
      <c r="AN2082" s="99" t="s">
        <v>83</v>
      </c>
      <c r="AO2082" s="98" t="e">
        <f>_xll.qlInterestRateIndexFixingDate($AT$1,AP2082,Trigger)</f>
        <v>#VALUE!</v>
      </c>
      <c r="AP2082" s="98">
        <f>_xll.qlCalendarAdvance(Calendar,AP2081,AN2082,"f",,Trigger)</f>
        <v>53996</v>
      </c>
      <c r="AQ2082" s="98" t="e">
        <f>_xll.qlInterestRateIndexMaturity($AT$1,AP2082,Trigger)</f>
        <v>#VALUE!</v>
      </c>
      <c r="AR2082" s="242" t="e">
        <f>_xll.qlIndexFixing($AT$1,AO2082,TRUE,_xll.ohTrigger(Trigger,Trigger1M))</f>
        <v>#VALUE!</v>
      </c>
      <c r="AS2082" s="242" t="e">
        <f>IFERROR(_xll.qlIndexFixing($AT$2,AO2082,TRUE,_xll.ohTrigger(Trigger,Trigger1M)),#N/A)</f>
        <v>#N/A</v>
      </c>
    </row>
    <row r="2083" spans="40:45" x14ac:dyDescent="0.2">
      <c r="AN2083" s="99" t="s">
        <v>83</v>
      </c>
      <c r="AO2083" s="98" t="e">
        <f>_xll.qlInterestRateIndexFixingDate($AT$1,AP2083,Trigger)</f>
        <v>#VALUE!</v>
      </c>
      <c r="AP2083" s="98">
        <f>_xll.qlCalendarAdvance(Calendar,AP2082,AN2083,"f",,Trigger)</f>
        <v>54003</v>
      </c>
      <c r="AQ2083" s="98" t="e">
        <f>_xll.qlInterestRateIndexMaturity($AT$1,AP2083,Trigger)</f>
        <v>#VALUE!</v>
      </c>
      <c r="AR2083" s="242" t="e">
        <f>_xll.qlIndexFixing($AT$1,AO2083,TRUE,_xll.ohTrigger(Trigger,Trigger1M))</f>
        <v>#VALUE!</v>
      </c>
      <c r="AS2083" s="242" t="e">
        <f>IFERROR(_xll.qlIndexFixing($AT$2,AO2083,TRUE,_xll.ohTrigger(Trigger,Trigger1M)),#N/A)</f>
        <v>#N/A</v>
      </c>
    </row>
    <row r="2084" spans="40:45" x14ac:dyDescent="0.2">
      <c r="AN2084" s="99" t="s">
        <v>83</v>
      </c>
      <c r="AO2084" s="98" t="e">
        <f>_xll.qlInterestRateIndexFixingDate($AT$1,AP2084,Trigger)</f>
        <v>#VALUE!</v>
      </c>
      <c r="AP2084" s="98">
        <f>_xll.qlCalendarAdvance(Calendar,AP2083,AN2084,"f",,Trigger)</f>
        <v>54010</v>
      </c>
      <c r="AQ2084" s="98" t="e">
        <f>_xll.qlInterestRateIndexMaturity($AT$1,AP2084,Trigger)</f>
        <v>#VALUE!</v>
      </c>
      <c r="AR2084" s="242" t="e">
        <f>_xll.qlIndexFixing($AT$1,AO2084,TRUE,_xll.ohTrigger(Trigger,Trigger1M))</f>
        <v>#VALUE!</v>
      </c>
      <c r="AS2084" s="242" t="e">
        <f>IFERROR(_xll.qlIndexFixing($AT$2,AO2084,TRUE,_xll.ohTrigger(Trigger,Trigger1M)),#N/A)</f>
        <v>#N/A</v>
      </c>
    </row>
    <row r="2085" spans="40:45" x14ac:dyDescent="0.2">
      <c r="AN2085" s="99" t="s">
        <v>83</v>
      </c>
      <c r="AO2085" s="98" t="e">
        <f>_xll.qlInterestRateIndexFixingDate($AT$1,AP2085,Trigger)</f>
        <v>#VALUE!</v>
      </c>
      <c r="AP2085" s="98">
        <f>_xll.qlCalendarAdvance(Calendar,AP2084,AN2085,"f",,Trigger)</f>
        <v>54017</v>
      </c>
      <c r="AQ2085" s="98" t="e">
        <f>_xll.qlInterestRateIndexMaturity($AT$1,AP2085,Trigger)</f>
        <v>#VALUE!</v>
      </c>
      <c r="AR2085" s="242" t="e">
        <f>_xll.qlIndexFixing($AT$1,AO2085,TRUE,_xll.ohTrigger(Trigger,Trigger1M))</f>
        <v>#VALUE!</v>
      </c>
      <c r="AS2085" s="242" t="e">
        <f>IFERROR(_xll.qlIndexFixing($AT$2,AO2085,TRUE,_xll.ohTrigger(Trigger,Trigger1M)),#N/A)</f>
        <v>#N/A</v>
      </c>
    </row>
    <row r="2086" spans="40:45" x14ac:dyDescent="0.2">
      <c r="AN2086" s="99" t="s">
        <v>83</v>
      </c>
      <c r="AO2086" s="98" t="e">
        <f>_xll.qlInterestRateIndexFixingDate($AT$1,AP2086,Trigger)</f>
        <v>#VALUE!</v>
      </c>
      <c r="AP2086" s="98">
        <f>_xll.qlCalendarAdvance(Calendar,AP2085,AN2086,"f",,Trigger)</f>
        <v>54024</v>
      </c>
      <c r="AQ2086" s="98" t="e">
        <f>_xll.qlInterestRateIndexMaturity($AT$1,AP2086,Trigger)</f>
        <v>#VALUE!</v>
      </c>
      <c r="AR2086" s="242" t="e">
        <f>_xll.qlIndexFixing($AT$1,AO2086,TRUE,_xll.ohTrigger(Trigger,Trigger1M))</f>
        <v>#VALUE!</v>
      </c>
      <c r="AS2086" s="242" t="e">
        <f>IFERROR(_xll.qlIndexFixing($AT$2,AO2086,TRUE,_xll.ohTrigger(Trigger,Trigger1M)),#N/A)</f>
        <v>#N/A</v>
      </c>
    </row>
    <row r="2087" spans="40:45" x14ac:dyDescent="0.2">
      <c r="AN2087" s="99" t="s">
        <v>83</v>
      </c>
      <c r="AO2087" s="98" t="e">
        <f>_xll.qlInterestRateIndexFixingDate($AT$1,AP2087,Trigger)</f>
        <v>#VALUE!</v>
      </c>
      <c r="AP2087" s="98">
        <f>_xll.qlCalendarAdvance(Calendar,AP2086,AN2087,"f",,Trigger)</f>
        <v>54031</v>
      </c>
      <c r="AQ2087" s="98" t="e">
        <f>_xll.qlInterestRateIndexMaturity($AT$1,AP2087,Trigger)</f>
        <v>#VALUE!</v>
      </c>
      <c r="AR2087" s="242" t="e">
        <f>_xll.qlIndexFixing($AT$1,AO2087,TRUE,_xll.ohTrigger(Trigger,Trigger1M))</f>
        <v>#VALUE!</v>
      </c>
      <c r="AS2087" s="242" t="e">
        <f>IFERROR(_xll.qlIndexFixing($AT$2,AO2087,TRUE,_xll.ohTrigger(Trigger,Trigger1M)),#N/A)</f>
        <v>#N/A</v>
      </c>
    </row>
    <row r="2088" spans="40:45" x14ac:dyDescent="0.2">
      <c r="AN2088" s="99" t="s">
        <v>83</v>
      </c>
      <c r="AO2088" s="98" t="e">
        <f>_xll.qlInterestRateIndexFixingDate($AT$1,AP2088,Trigger)</f>
        <v>#VALUE!</v>
      </c>
      <c r="AP2088" s="98">
        <f>_xll.qlCalendarAdvance(Calendar,AP2087,AN2088,"f",,Trigger)</f>
        <v>54038</v>
      </c>
      <c r="AQ2088" s="98" t="e">
        <f>_xll.qlInterestRateIndexMaturity($AT$1,AP2088,Trigger)</f>
        <v>#VALUE!</v>
      </c>
      <c r="AR2088" s="242" t="e">
        <f>_xll.qlIndexFixing($AT$1,AO2088,TRUE,_xll.ohTrigger(Trigger,Trigger1M))</f>
        <v>#VALUE!</v>
      </c>
      <c r="AS2088" s="242" t="e">
        <f>IFERROR(_xll.qlIndexFixing($AT$2,AO2088,TRUE,_xll.ohTrigger(Trigger,Trigger1M)),#N/A)</f>
        <v>#N/A</v>
      </c>
    </row>
    <row r="2089" spans="40:45" x14ac:dyDescent="0.2">
      <c r="AN2089" s="99" t="s">
        <v>83</v>
      </c>
      <c r="AO2089" s="98" t="e">
        <f>_xll.qlInterestRateIndexFixingDate($AT$1,AP2089,Trigger)</f>
        <v>#VALUE!</v>
      </c>
      <c r="AP2089" s="98">
        <f>_xll.qlCalendarAdvance(Calendar,AP2088,AN2089,"f",,Trigger)</f>
        <v>54045</v>
      </c>
      <c r="AQ2089" s="98" t="e">
        <f>_xll.qlInterestRateIndexMaturity($AT$1,AP2089,Trigger)</f>
        <v>#VALUE!</v>
      </c>
      <c r="AR2089" s="242" t="e">
        <f>_xll.qlIndexFixing($AT$1,AO2089,TRUE,_xll.ohTrigger(Trigger,Trigger1M))</f>
        <v>#VALUE!</v>
      </c>
      <c r="AS2089" s="242" t="e">
        <f>IFERROR(_xll.qlIndexFixing($AT$2,AO2089,TRUE,_xll.ohTrigger(Trigger,Trigger1M)),#N/A)</f>
        <v>#N/A</v>
      </c>
    </row>
    <row r="2090" spans="40:45" x14ac:dyDescent="0.2">
      <c r="AN2090" s="99" t="s">
        <v>83</v>
      </c>
      <c r="AO2090" s="98" t="e">
        <f>_xll.qlInterestRateIndexFixingDate($AT$1,AP2090,Trigger)</f>
        <v>#VALUE!</v>
      </c>
      <c r="AP2090" s="98">
        <f>_xll.qlCalendarAdvance(Calendar,AP2089,AN2090,"f",,Trigger)</f>
        <v>54053</v>
      </c>
      <c r="AQ2090" s="98" t="e">
        <f>_xll.qlInterestRateIndexMaturity($AT$1,AP2090,Trigger)</f>
        <v>#VALUE!</v>
      </c>
      <c r="AR2090" s="242" t="e">
        <f>_xll.qlIndexFixing($AT$1,AO2090,TRUE,_xll.ohTrigger(Trigger,Trigger1M))</f>
        <v>#VALUE!</v>
      </c>
      <c r="AS2090" s="242" t="e">
        <f>IFERROR(_xll.qlIndexFixing($AT$2,AO2090,TRUE,_xll.ohTrigger(Trigger,Trigger1M)),#N/A)</f>
        <v>#N/A</v>
      </c>
    </row>
    <row r="2091" spans="40:45" x14ac:dyDescent="0.2">
      <c r="AN2091" s="99" t="s">
        <v>83</v>
      </c>
      <c r="AO2091" s="98" t="e">
        <f>_xll.qlInterestRateIndexFixingDate($AT$1,AP2091,Trigger)</f>
        <v>#VALUE!</v>
      </c>
      <c r="AP2091" s="98">
        <f>_xll.qlCalendarAdvance(Calendar,AP2090,AN2091,"f",,Trigger)</f>
        <v>54060</v>
      </c>
      <c r="AQ2091" s="98" t="e">
        <f>_xll.qlInterestRateIndexMaturity($AT$1,AP2091,Trigger)</f>
        <v>#VALUE!</v>
      </c>
      <c r="AR2091" s="242" t="e">
        <f>_xll.qlIndexFixing($AT$1,AO2091,TRUE,_xll.ohTrigger(Trigger,Trigger1M))</f>
        <v>#VALUE!</v>
      </c>
      <c r="AS2091" s="242" t="e">
        <f>IFERROR(_xll.qlIndexFixing($AT$2,AO2091,TRUE,_xll.ohTrigger(Trigger,Trigger1M)),#N/A)</f>
        <v>#N/A</v>
      </c>
    </row>
    <row r="2092" spans="40:45" x14ac:dyDescent="0.2">
      <c r="AN2092" s="99" t="s">
        <v>83</v>
      </c>
      <c r="AO2092" s="98" t="e">
        <f>_xll.qlInterestRateIndexFixingDate($AT$1,AP2092,Trigger)</f>
        <v>#VALUE!</v>
      </c>
      <c r="AP2092" s="98">
        <f>_xll.qlCalendarAdvance(Calendar,AP2091,AN2092,"f",,Trigger)</f>
        <v>54067</v>
      </c>
      <c r="AQ2092" s="98" t="e">
        <f>_xll.qlInterestRateIndexMaturity($AT$1,AP2092,Trigger)</f>
        <v>#VALUE!</v>
      </c>
      <c r="AR2092" s="242" t="e">
        <f>_xll.qlIndexFixing($AT$1,AO2092,TRUE,_xll.ohTrigger(Trigger,Trigger1M))</f>
        <v>#VALUE!</v>
      </c>
      <c r="AS2092" s="242" t="e">
        <f>IFERROR(_xll.qlIndexFixing($AT$2,AO2092,TRUE,_xll.ohTrigger(Trigger,Trigger1M)),#N/A)</f>
        <v>#N/A</v>
      </c>
    </row>
    <row r="2093" spans="40:45" x14ac:dyDescent="0.2">
      <c r="AN2093" s="99" t="s">
        <v>83</v>
      </c>
      <c r="AO2093" s="98" t="e">
        <f>_xll.qlInterestRateIndexFixingDate($AT$1,AP2093,Trigger)</f>
        <v>#VALUE!</v>
      </c>
      <c r="AP2093" s="98">
        <f>_xll.qlCalendarAdvance(Calendar,AP2092,AN2093,"f",,Trigger)</f>
        <v>54074</v>
      </c>
      <c r="AQ2093" s="98" t="e">
        <f>_xll.qlInterestRateIndexMaturity($AT$1,AP2093,Trigger)</f>
        <v>#VALUE!</v>
      </c>
      <c r="AR2093" s="242" t="e">
        <f>_xll.qlIndexFixing($AT$1,AO2093,TRUE,_xll.ohTrigger(Trigger,Trigger1M))</f>
        <v>#VALUE!</v>
      </c>
      <c r="AS2093" s="242" t="e">
        <f>IFERROR(_xll.qlIndexFixing($AT$2,AO2093,TRUE,_xll.ohTrigger(Trigger,Trigger1M)),#N/A)</f>
        <v>#N/A</v>
      </c>
    </row>
    <row r="2094" spans="40:45" x14ac:dyDescent="0.2">
      <c r="AN2094" s="99" t="s">
        <v>83</v>
      </c>
      <c r="AO2094" s="98" t="e">
        <f>_xll.qlInterestRateIndexFixingDate($AT$1,AP2094,Trigger)</f>
        <v>#VALUE!</v>
      </c>
      <c r="AP2094" s="98">
        <f>_xll.qlCalendarAdvance(Calendar,AP2093,AN2094,"f",,Trigger)</f>
        <v>54081</v>
      </c>
      <c r="AQ2094" s="98" t="e">
        <f>_xll.qlInterestRateIndexMaturity($AT$1,AP2094,Trigger)</f>
        <v>#VALUE!</v>
      </c>
      <c r="AR2094" s="242" t="e">
        <f>_xll.qlIndexFixing($AT$1,AO2094,TRUE,_xll.ohTrigger(Trigger,Trigger1M))</f>
        <v>#VALUE!</v>
      </c>
      <c r="AS2094" s="242" t="e">
        <f>IFERROR(_xll.qlIndexFixing($AT$2,AO2094,TRUE,_xll.ohTrigger(Trigger,Trigger1M)),#N/A)</f>
        <v>#N/A</v>
      </c>
    </row>
    <row r="2095" spans="40:45" x14ac:dyDescent="0.2">
      <c r="AN2095" s="99" t="s">
        <v>83</v>
      </c>
      <c r="AO2095" s="98" t="e">
        <f>_xll.qlInterestRateIndexFixingDate($AT$1,AP2095,Trigger)</f>
        <v>#VALUE!</v>
      </c>
      <c r="AP2095" s="98">
        <f>_xll.qlCalendarAdvance(Calendar,AP2094,AN2095,"f",,Trigger)</f>
        <v>54088</v>
      </c>
      <c r="AQ2095" s="98" t="e">
        <f>_xll.qlInterestRateIndexMaturity($AT$1,AP2095,Trigger)</f>
        <v>#VALUE!</v>
      </c>
      <c r="AR2095" s="242" t="e">
        <f>_xll.qlIndexFixing($AT$1,AO2095,TRUE,_xll.ohTrigger(Trigger,Trigger1M))</f>
        <v>#VALUE!</v>
      </c>
      <c r="AS2095" s="242" t="e">
        <f>IFERROR(_xll.qlIndexFixing($AT$2,AO2095,TRUE,_xll.ohTrigger(Trigger,Trigger1M)),#N/A)</f>
        <v>#N/A</v>
      </c>
    </row>
    <row r="2096" spans="40:45" x14ac:dyDescent="0.2">
      <c r="AN2096" s="99" t="s">
        <v>83</v>
      </c>
      <c r="AO2096" s="98" t="e">
        <f>_xll.qlInterestRateIndexFixingDate($AT$1,AP2096,Trigger)</f>
        <v>#VALUE!</v>
      </c>
      <c r="AP2096" s="98">
        <f>_xll.qlCalendarAdvance(Calendar,AP2095,AN2096,"f",,Trigger)</f>
        <v>54095</v>
      </c>
      <c r="AQ2096" s="98" t="e">
        <f>_xll.qlInterestRateIndexMaturity($AT$1,AP2096,Trigger)</f>
        <v>#VALUE!</v>
      </c>
      <c r="AR2096" s="242" t="e">
        <f>_xll.qlIndexFixing($AT$1,AO2096,TRUE,_xll.ohTrigger(Trigger,Trigger1M))</f>
        <v>#VALUE!</v>
      </c>
      <c r="AS2096" s="242" t="e">
        <f>IFERROR(_xll.qlIndexFixing($AT$2,AO2096,TRUE,_xll.ohTrigger(Trigger,Trigger1M)),#N/A)</f>
        <v>#N/A</v>
      </c>
    </row>
    <row r="2097" spans="40:45" x14ac:dyDescent="0.2">
      <c r="AN2097" s="99" t="s">
        <v>83</v>
      </c>
      <c r="AO2097" s="98" t="e">
        <f>_xll.qlInterestRateIndexFixingDate($AT$1,AP2097,Trigger)</f>
        <v>#VALUE!</v>
      </c>
      <c r="AP2097" s="98">
        <f>_xll.qlCalendarAdvance(Calendar,AP2096,AN2097,"f",,Trigger)</f>
        <v>54102</v>
      </c>
      <c r="AQ2097" s="98" t="e">
        <f>_xll.qlInterestRateIndexMaturity($AT$1,AP2097,Trigger)</f>
        <v>#VALUE!</v>
      </c>
      <c r="AR2097" s="242" t="e">
        <f>_xll.qlIndexFixing($AT$1,AO2097,TRUE,_xll.ohTrigger(Trigger,Trigger1M))</f>
        <v>#VALUE!</v>
      </c>
      <c r="AS2097" s="242" t="e">
        <f>IFERROR(_xll.qlIndexFixing($AT$2,AO2097,TRUE,_xll.ohTrigger(Trigger,Trigger1M)),#N/A)</f>
        <v>#N/A</v>
      </c>
    </row>
    <row r="2098" spans="40:45" x14ac:dyDescent="0.2">
      <c r="AN2098" s="99" t="s">
        <v>83</v>
      </c>
      <c r="AO2098" s="98" t="e">
        <f>_xll.qlInterestRateIndexFixingDate($AT$1,AP2098,Trigger)</f>
        <v>#VALUE!</v>
      </c>
      <c r="AP2098" s="98">
        <f>_xll.qlCalendarAdvance(Calendar,AP2097,AN2098,"f",,Trigger)</f>
        <v>54109</v>
      </c>
      <c r="AQ2098" s="98" t="e">
        <f>_xll.qlInterestRateIndexMaturity($AT$1,AP2098,Trigger)</f>
        <v>#VALUE!</v>
      </c>
      <c r="AR2098" s="242" t="e">
        <f>_xll.qlIndexFixing($AT$1,AO2098,TRUE,_xll.ohTrigger(Trigger,Trigger1M))</f>
        <v>#VALUE!</v>
      </c>
      <c r="AS2098" s="242" t="e">
        <f>IFERROR(_xll.qlIndexFixing($AT$2,AO2098,TRUE,_xll.ohTrigger(Trigger,Trigger1M)),#N/A)</f>
        <v>#N/A</v>
      </c>
    </row>
    <row r="2099" spans="40:45" x14ac:dyDescent="0.2">
      <c r="AN2099" s="99" t="s">
        <v>83</v>
      </c>
      <c r="AO2099" s="98" t="e">
        <f>_xll.qlInterestRateIndexFixingDate($AT$1,AP2099,Trigger)</f>
        <v>#VALUE!</v>
      </c>
      <c r="AP2099" s="98">
        <f>_xll.qlCalendarAdvance(Calendar,AP2098,AN2099,"f",,Trigger)</f>
        <v>54116</v>
      </c>
      <c r="AQ2099" s="98" t="e">
        <f>_xll.qlInterestRateIndexMaturity($AT$1,AP2099,Trigger)</f>
        <v>#VALUE!</v>
      </c>
      <c r="AR2099" s="242" t="e">
        <f>_xll.qlIndexFixing($AT$1,AO2099,TRUE,_xll.ohTrigger(Trigger,Trigger1M))</f>
        <v>#VALUE!</v>
      </c>
      <c r="AS2099" s="242" t="e">
        <f>IFERROR(_xll.qlIndexFixing($AT$2,AO2099,TRUE,_xll.ohTrigger(Trigger,Trigger1M)),#N/A)</f>
        <v>#N/A</v>
      </c>
    </row>
    <row r="2100" spans="40:45" x14ac:dyDescent="0.2">
      <c r="AN2100" s="99" t="s">
        <v>83</v>
      </c>
      <c r="AO2100" s="98" t="e">
        <f>_xll.qlInterestRateIndexFixingDate($AT$1,AP2100,Trigger)</f>
        <v>#VALUE!</v>
      </c>
      <c r="AP2100" s="98">
        <f>_xll.qlCalendarAdvance(Calendar,AP2099,AN2100,"f",,Trigger)</f>
        <v>54123</v>
      </c>
      <c r="AQ2100" s="98" t="e">
        <f>_xll.qlInterestRateIndexMaturity($AT$1,AP2100,Trigger)</f>
        <v>#VALUE!</v>
      </c>
      <c r="AR2100" s="242" t="e">
        <f>_xll.qlIndexFixing($AT$1,AO2100,TRUE,_xll.ohTrigger(Trigger,Trigger1M))</f>
        <v>#VALUE!</v>
      </c>
      <c r="AS2100" s="242" t="e">
        <f>IFERROR(_xll.qlIndexFixing($AT$2,AO2100,TRUE,_xll.ohTrigger(Trigger,Trigger1M)),#N/A)</f>
        <v>#N/A</v>
      </c>
    </row>
    <row r="2101" spans="40:45" x14ac:dyDescent="0.2">
      <c r="AN2101" s="99" t="s">
        <v>83</v>
      </c>
      <c r="AO2101" s="98" t="e">
        <f>_xll.qlInterestRateIndexFixingDate($AT$1,AP2101,Trigger)</f>
        <v>#VALUE!</v>
      </c>
      <c r="AP2101" s="98">
        <f>_xll.qlCalendarAdvance(Calendar,AP2100,AN2101,"f",,Trigger)</f>
        <v>54130</v>
      </c>
      <c r="AQ2101" s="98" t="e">
        <f>_xll.qlInterestRateIndexMaturity($AT$1,AP2101,Trigger)</f>
        <v>#VALUE!</v>
      </c>
      <c r="AR2101" s="242" t="e">
        <f>_xll.qlIndexFixing($AT$1,AO2101,TRUE,_xll.ohTrigger(Trigger,Trigger1M))</f>
        <v>#VALUE!</v>
      </c>
      <c r="AS2101" s="242" t="e">
        <f>IFERROR(_xll.qlIndexFixing($AT$2,AO2101,TRUE,_xll.ohTrigger(Trigger,Trigger1M)),#N/A)</f>
        <v>#N/A</v>
      </c>
    </row>
    <row r="2102" spans="40:45" x14ac:dyDescent="0.2">
      <c r="AN2102" s="99" t="s">
        <v>83</v>
      </c>
      <c r="AO2102" s="98" t="e">
        <f>_xll.qlInterestRateIndexFixingDate($AT$1,AP2102,Trigger)</f>
        <v>#VALUE!</v>
      </c>
      <c r="AP2102" s="98">
        <f>_xll.qlCalendarAdvance(Calendar,AP2101,AN2102,"f",,Trigger)</f>
        <v>54137</v>
      </c>
      <c r="AQ2102" s="98" t="e">
        <f>_xll.qlInterestRateIndexMaturity($AT$1,AP2102,Trigger)</f>
        <v>#VALUE!</v>
      </c>
      <c r="AR2102" s="242" t="e">
        <f>_xll.qlIndexFixing($AT$1,AO2102,TRUE,_xll.ohTrigger(Trigger,Trigger1M))</f>
        <v>#VALUE!</v>
      </c>
      <c r="AS2102" s="242" t="e">
        <f>IFERROR(_xll.qlIndexFixing($AT$2,AO2102,TRUE,_xll.ohTrigger(Trigger,Trigger1M)),#N/A)</f>
        <v>#N/A</v>
      </c>
    </row>
    <row r="2103" spans="40:45" x14ac:dyDescent="0.2">
      <c r="AN2103" s="99" t="s">
        <v>83</v>
      </c>
      <c r="AO2103" s="98" t="e">
        <f>_xll.qlInterestRateIndexFixingDate($AT$1,AP2103,Trigger)</f>
        <v>#VALUE!</v>
      </c>
      <c r="AP2103" s="98">
        <f>_xll.qlCalendarAdvance(Calendar,AP2102,AN2103,"f",,Trigger)</f>
        <v>54144</v>
      </c>
      <c r="AQ2103" s="98" t="e">
        <f>_xll.qlInterestRateIndexMaturity($AT$1,AP2103,Trigger)</f>
        <v>#VALUE!</v>
      </c>
      <c r="AR2103" s="242" t="e">
        <f>_xll.qlIndexFixing($AT$1,AO2103,TRUE,_xll.ohTrigger(Trigger,Trigger1M))</f>
        <v>#VALUE!</v>
      </c>
      <c r="AS2103" s="242" t="e">
        <f>IFERROR(_xll.qlIndexFixing($AT$2,AO2103,TRUE,_xll.ohTrigger(Trigger,Trigger1M)),#N/A)</f>
        <v>#N/A</v>
      </c>
    </row>
    <row r="2104" spans="40:45" x14ac:dyDescent="0.2">
      <c r="AN2104" s="99" t="s">
        <v>83</v>
      </c>
      <c r="AO2104" s="98" t="e">
        <f>_xll.qlInterestRateIndexFixingDate($AT$1,AP2104,Trigger)</f>
        <v>#VALUE!</v>
      </c>
      <c r="AP2104" s="98">
        <f>_xll.qlCalendarAdvance(Calendar,AP2103,AN2104,"f",,Trigger)</f>
        <v>54155</v>
      </c>
      <c r="AQ2104" s="98" t="e">
        <f>_xll.qlInterestRateIndexMaturity($AT$1,AP2104,Trigger)</f>
        <v>#VALUE!</v>
      </c>
      <c r="AR2104" s="242" t="e">
        <f>_xll.qlIndexFixing($AT$1,AO2104,TRUE,_xll.ohTrigger(Trigger,Trigger1M))</f>
        <v>#VALUE!</v>
      </c>
      <c r="AS2104" s="242" t="e">
        <f>IFERROR(_xll.qlIndexFixing($AT$2,AO2104,TRUE,_xll.ohTrigger(Trigger,Trigger1M)),#N/A)</f>
        <v>#N/A</v>
      </c>
    </row>
    <row r="2105" spans="40:45" x14ac:dyDescent="0.2">
      <c r="AN2105" s="99" t="s">
        <v>83</v>
      </c>
      <c r="AO2105" s="98" t="e">
        <f>_xll.qlInterestRateIndexFixingDate($AT$1,AP2105,Trigger)</f>
        <v>#VALUE!</v>
      </c>
      <c r="AP2105" s="98">
        <f>_xll.qlCalendarAdvance(Calendar,AP2104,AN2105,"f",,Trigger)</f>
        <v>54162</v>
      </c>
      <c r="AQ2105" s="98" t="e">
        <f>_xll.qlInterestRateIndexMaturity($AT$1,AP2105,Trigger)</f>
        <v>#VALUE!</v>
      </c>
      <c r="AR2105" s="242" t="e">
        <f>_xll.qlIndexFixing($AT$1,AO2105,TRUE,_xll.ohTrigger(Trigger,Trigger1M))</f>
        <v>#VALUE!</v>
      </c>
      <c r="AS2105" s="242" t="e">
        <f>IFERROR(_xll.qlIndexFixing($AT$2,AO2105,TRUE,_xll.ohTrigger(Trigger,Trigger1M)),#N/A)</f>
        <v>#N/A</v>
      </c>
    </row>
    <row r="2106" spans="40:45" x14ac:dyDescent="0.2">
      <c r="AN2106" s="99" t="s">
        <v>83</v>
      </c>
      <c r="AO2106" s="98" t="e">
        <f>_xll.qlInterestRateIndexFixingDate($AT$1,AP2106,Trigger)</f>
        <v>#VALUE!</v>
      </c>
      <c r="AP2106" s="98">
        <f>_xll.qlCalendarAdvance(Calendar,AP2105,AN2106,"f",,Trigger)</f>
        <v>54169</v>
      </c>
      <c r="AQ2106" s="98" t="e">
        <f>_xll.qlInterestRateIndexMaturity($AT$1,AP2106,Trigger)</f>
        <v>#VALUE!</v>
      </c>
      <c r="AR2106" s="242" t="e">
        <f>_xll.qlIndexFixing($AT$1,AO2106,TRUE,_xll.ohTrigger(Trigger,Trigger1M))</f>
        <v>#VALUE!</v>
      </c>
      <c r="AS2106" s="242" t="e">
        <f>IFERROR(_xll.qlIndexFixing($AT$2,AO2106,TRUE,_xll.ohTrigger(Trigger,Trigger1M)),#N/A)</f>
        <v>#N/A</v>
      </c>
    </row>
    <row r="2107" spans="40:45" x14ac:dyDescent="0.2">
      <c r="AN2107" s="99" t="s">
        <v>83</v>
      </c>
      <c r="AO2107" s="98" t="e">
        <f>_xll.qlInterestRateIndexFixingDate($AT$1,AP2107,Trigger)</f>
        <v>#VALUE!</v>
      </c>
      <c r="AP2107" s="98">
        <f>_xll.qlCalendarAdvance(Calendar,AP2106,AN2107,"f",,Trigger)</f>
        <v>54176</v>
      </c>
      <c r="AQ2107" s="98" t="e">
        <f>_xll.qlInterestRateIndexMaturity($AT$1,AP2107,Trigger)</f>
        <v>#VALUE!</v>
      </c>
      <c r="AR2107" s="242" t="e">
        <f>_xll.qlIndexFixing($AT$1,AO2107,TRUE,_xll.ohTrigger(Trigger,Trigger1M))</f>
        <v>#VALUE!</v>
      </c>
      <c r="AS2107" s="242" t="e">
        <f>IFERROR(_xll.qlIndexFixing($AT$2,AO2107,TRUE,_xll.ohTrigger(Trigger,Trigger1M)),#N/A)</f>
        <v>#N/A</v>
      </c>
    </row>
    <row r="2108" spans="40:45" x14ac:dyDescent="0.2">
      <c r="AN2108" s="99" t="s">
        <v>83</v>
      </c>
      <c r="AO2108" s="98" t="e">
        <f>_xll.qlInterestRateIndexFixingDate($AT$1,AP2108,Trigger)</f>
        <v>#VALUE!</v>
      </c>
      <c r="AP2108" s="98">
        <f>_xll.qlCalendarAdvance(Calendar,AP2107,AN2108,"f",,Trigger)</f>
        <v>54183</v>
      </c>
      <c r="AQ2108" s="98" t="e">
        <f>_xll.qlInterestRateIndexMaturity($AT$1,AP2108,Trigger)</f>
        <v>#VALUE!</v>
      </c>
      <c r="AR2108" s="242" t="e">
        <f>_xll.qlIndexFixing($AT$1,AO2108,TRUE,_xll.ohTrigger(Trigger,Trigger1M))</f>
        <v>#VALUE!</v>
      </c>
      <c r="AS2108" s="242" t="e">
        <f>IFERROR(_xll.qlIndexFixing($AT$2,AO2108,TRUE,_xll.ohTrigger(Trigger,Trigger1M)),#N/A)</f>
        <v>#N/A</v>
      </c>
    </row>
    <row r="2109" spans="40:45" x14ac:dyDescent="0.2">
      <c r="AN2109" s="99" t="s">
        <v>83</v>
      </c>
      <c r="AO2109" s="98" t="e">
        <f>_xll.qlInterestRateIndexFixingDate($AT$1,AP2109,Trigger)</f>
        <v>#VALUE!</v>
      </c>
      <c r="AP2109" s="98">
        <f>_xll.qlCalendarAdvance(Calendar,AP2108,AN2109,"f",,Trigger)</f>
        <v>54190</v>
      </c>
      <c r="AQ2109" s="98" t="e">
        <f>_xll.qlInterestRateIndexMaturity($AT$1,AP2109,Trigger)</f>
        <v>#VALUE!</v>
      </c>
      <c r="AR2109" s="242" t="e">
        <f>_xll.qlIndexFixing($AT$1,AO2109,TRUE,_xll.ohTrigger(Trigger,Trigger1M))</f>
        <v>#VALUE!</v>
      </c>
      <c r="AS2109" s="242" t="e">
        <f>IFERROR(_xll.qlIndexFixing($AT$2,AO2109,TRUE,_xll.ohTrigger(Trigger,Trigger1M)),#N/A)</f>
        <v>#N/A</v>
      </c>
    </row>
    <row r="2110" spans="40:45" x14ac:dyDescent="0.2">
      <c r="AN2110" s="99" t="s">
        <v>83</v>
      </c>
      <c r="AO2110" s="98" t="e">
        <f>_xll.qlInterestRateIndexFixingDate($AT$1,AP2110,Trigger)</f>
        <v>#VALUE!</v>
      </c>
      <c r="AP2110" s="98">
        <f>_xll.qlCalendarAdvance(Calendar,AP2109,AN2110,"f",,Trigger)</f>
        <v>54197</v>
      </c>
      <c r="AQ2110" s="98" t="e">
        <f>_xll.qlInterestRateIndexMaturity($AT$1,AP2110,Trigger)</f>
        <v>#VALUE!</v>
      </c>
      <c r="AR2110" s="242" t="e">
        <f>_xll.qlIndexFixing($AT$1,AO2110,TRUE,_xll.ohTrigger(Trigger,Trigger1M))</f>
        <v>#VALUE!</v>
      </c>
      <c r="AS2110" s="242" t="e">
        <f>IFERROR(_xll.qlIndexFixing($AT$2,AO2110,TRUE,_xll.ohTrigger(Trigger,Trigger1M)),#N/A)</f>
        <v>#N/A</v>
      </c>
    </row>
    <row r="2111" spans="40:45" x14ac:dyDescent="0.2">
      <c r="AN2111" s="99" t="s">
        <v>83</v>
      </c>
      <c r="AO2111" s="98" t="e">
        <f>_xll.qlInterestRateIndexFixingDate($AT$1,AP2111,Trigger)</f>
        <v>#VALUE!</v>
      </c>
      <c r="AP2111" s="98">
        <f>_xll.qlCalendarAdvance(Calendar,AP2110,AN2111,"f",,Trigger)</f>
        <v>54204</v>
      </c>
      <c r="AQ2111" s="98" t="e">
        <f>_xll.qlInterestRateIndexMaturity($AT$1,AP2111,Trigger)</f>
        <v>#VALUE!</v>
      </c>
      <c r="AR2111" s="242" t="e">
        <f>_xll.qlIndexFixing($AT$1,AO2111,TRUE,_xll.ohTrigger(Trigger,Trigger1M))</f>
        <v>#VALUE!</v>
      </c>
      <c r="AS2111" s="242" t="e">
        <f>IFERROR(_xll.qlIndexFixing($AT$2,AO2111,TRUE,_xll.ohTrigger(Trigger,Trigger1M)),#N/A)</f>
        <v>#N/A</v>
      </c>
    </row>
    <row r="2112" spans="40:45" x14ac:dyDescent="0.2">
      <c r="AN2112" s="99" t="s">
        <v>83</v>
      </c>
      <c r="AO2112" s="98" t="e">
        <f>_xll.qlInterestRateIndexFixingDate($AT$1,AP2112,Trigger)</f>
        <v>#VALUE!</v>
      </c>
      <c r="AP2112" s="98">
        <f>_xll.qlCalendarAdvance(Calendar,AP2111,AN2112,"f",,Trigger)</f>
        <v>54211</v>
      </c>
      <c r="AQ2112" s="98" t="e">
        <f>_xll.qlInterestRateIndexMaturity($AT$1,AP2112,Trigger)</f>
        <v>#VALUE!</v>
      </c>
      <c r="AR2112" s="242" t="e">
        <f>_xll.qlIndexFixing($AT$1,AO2112,TRUE,_xll.ohTrigger(Trigger,Trigger1M))</f>
        <v>#VALUE!</v>
      </c>
      <c r="AS2112" s="242" t="e">
        <f>IFERROR(_xll.qlIndexFixing($AT$2,AO2112,TRUE,_xll.ohTrigger(Trigger,Trigger1M)),#N/A)</f>
        <v>#N/A</v>
      </c>
    </row>
    <row r="2113" spans="40:45" x14ac:dyDescent="0.2">
      <c r="AN2113" s="99" t="s">
        <v>83</v>
      </c>
      <c r="AO2113" s="98" t="e">
        <f>_xll.qlInterestRateIndexFixingDate($AT$1,AP2113,Trigger)</f>
        <v>#VALUE!</v>
      </c>
      <c r="AP2113" s="98">
        <f>_xll.qlCalendarAdvance(Calendar,AP2112,AN2113,"f",,Trigger)</f>
        <v>54218</v>
      </c>
      <c r="AQ2113" s="98" t="e">
        <f>_xll.qlInterestRateIndexMaturity($AT$1,AP2113,Trigger)</f>
        <v>#VALUE!</v>
      </c>
      <c r="AR2113" s="242" t="e">
        <f>_xll.qlIndexFixing($AT$1,AO2113,TRUE,_xll.ohTrigger(Trigger,Trigger1M))</f>
        <v>#VALUE!</v>
      </c>
      <c r="AS2113" s="242" t="e">
        <f>IFERROR(_xll.qlIndexFixing($AT$2,AO2113,TRUE,_xll.ohTrigger(Trigger,Trigger1M)),#N/A)</f>
        <v>#N/A</v>
      </c>
    </row>
    <row r="2114" spans="40:45" x14ac:dyDescent="0.2">
      <c r="AN2114" s="99" t="s">
        <v>83</v>
      </c>
      <c r="AO2114" s="98" t="e">
        <f>_xll.qlInterestRateIndexFixingDate($AT$1,AP2114,Trigger)</f>
        <v>#VALUE!</v>
      </c>
      <c r="AP2114" s="98">
        <f>_xll.qlCalendarAdvance(Calendar,AP2113,AN2114,"f",,Trigger)</f>
        <v>54225</v>
      </c>
      <c r="AQ2114" s="98" t="e">
        <f>_xll.qlInterestRateIndexMaturity($AT$1,AP2114,Trigger)</f>
        <v>#VALUE!</v>
      </c>
      <c r="AR2114" s="242" t="e">
        <f>_xll.qlIndexFixing($AT$1,AO2114,TRUE,_xll.ohTrigger(Trigger,Trigger1M))</f>
        <v>#VALUE!</v>
      </c>
      <c r="AS2114" s="242" t="e">
        <f>IFERROR(_xll.qlIndexFixing($AT$2,AO2114,TRUE,_xll.ohTrigger(Trigger,Trigger1M)),#N/A)</f>
        <v>#N/A</v>
      </c>
    </row>
    <row r="2115" spans="40:45" x14ac:dyDescent="0.2">
      <c r="AN2115" s="99" t="s">
        <v>83</v>
      </c>
      <c r="AO2115" s="98" t="e">
        <f>_xll.qlInterestRateIndexFixingDate($AT$1,AP2115,Trigger)</f>
        <v>#VALUE!</v>
      </c>
      <c r="AP2115" s="98">
        <f>_xll.qlCalendarAdvance(Calendar,AP2114,AN2115,"f",,Trigger)</f>
        <v>54232</v>
      </c>
      <c r="AQ2115" s="98" t="e">
        <f>_xll.qlInterestRateIndexMaturity($AT$1,AP2115,Trigger)</f>
        <v>#VALUE!</v>
      </c>
      <c r="AR2115" s="242" t="e">
        <f>_xll.qlIndexFixing($AT$1,AO2115,TRUE,_xll.ohTrigger(Trigger,Trigger1M))</f>
        <v>#VALUE!</v>
      </c>
      <c r="AS2115" s="242" t="e">
        <f>IFERROR(_xll.qlIndexFixing($AT$2,AO2115,TRUE,_xll.ohTrigger(Trigger,Trigger1M)),#N/A)</f>
        <v>#N/A</v>
      </c>
    </row>
    <row r="2116" spans="40:45" x14ac:dyDescent="0.2">
      <c r="AN2116" s="99" t="s">
        <v>83</v>
      </c>
      <c r="AO2116" s="98" t="e">
        <f>_xll.qlInterestRateIndexFixingDate($AT$1,AP2116,Trigger)</f>
        <v>#VALUE!</v>
      </c>
      <c r="AP2116" s="98">
        <f>_xll.qlCalendarAdvance(Calendar,AP2115,AN2116,"f",,Trigger)</f>
        <v>54239</v>
      </c>
      <c r="AQ2116" s="98" t="e">
        <f>_xll.qlInterestRateIndexMaturity($AT$1,AP2116,Trigger)</f>
        <v>#VALUE!</v>
      </c>
      <c r="AR2116" s="242" t="e">
        <f>_xll.qlIndexFixing($AT$1,AO2116,TRUE,_xll.ohTrigger(Trigger,Trigger1M))</f>
        <v>#VALUE!</v>
      </c>
      <c r="AS2116" s="242" t="e">
        <f>IFERROR(_xll.qlIndexFixing($AT$2,AO2116,TRUE,_xll.ohTrigger(Trigger,Trigger1M)),#N/A)</f>
        <v>#N/A</v>
      </c>
    </row>
    <row r="2117" spans="40:45" x14ac:dyDescent="0.2">
      <c r="AN2117" s="99" t="s">
        <v>83</v>
      </c>
      <c r="AO2117" s="98" t="e">
        <f>_xll.qlInterestRateIndexFixingDate($AT$1,AP2117,Trigger)</f>
        <v>#VALUE!</v>
      </c>
      <c r="AP2117" s="98">
        <f>_xll.qlCalendarAdvance(Calendar,AP2116,AN2117,"f",,Trigger)</f>
        <v>54246</v>
      </c>
      <c r="AQ2117" s="98" t="e">
        <f>_xll.qlInterestRateIndexMaturity($AT$1,AP2117,Trigger)</f>
        <v>#VALUE!</v>
      </c>
      <c r="AR2117" s="242" t="e">
        <f>_xll.qlIndexFixing($AT$1,AO2117,TRUE,_xll.ohTrigger(Trigger,Trigger1M))</f>
        <v>#VALUE!</v>
      </c>
      <c r="AS2117" s="242" t="e">
        <f>IFERROR(_xll.qlIndexFixing($AT$2,AO2117,TRUE,_xll.ohTrigger(Trigger,Trigger1M)),#N/A)</f>
        <v>#N/A</v>
      </c>
    </row>
    <row r="2118" spans="40:45" x14ac:dyDescent="0.2">
      <c r="AN2118" s="99" t="s">
        <v>83</v>
      </c>
      <c r="AO2118" s="98" t="e">
        <f>_xll.qlInterestRateIndexFixingDate($AT$1,AP2118,Trigger)</f>
        <v>#VALUE!</v>
      </c>
      <c r="AP2118" s="98">
        <f>_xll.qlCalendarAdvance(Calendar,AP2117,AN2118,"f",,Trigger)</f>
        <v>54253</v>
      </c>
      <c r="AQ2118" s="98" t="e">
        <f>_xll.qlInterestRateIndexMaturity($AT$1,AP2118,Trigger)</f>
        <v>#VALUE!</v>
      </c>
      <c r="AR2118" s="242" t="e">
        <f>_xll.qlIndexFixing($AT$1,AO2118,TRUE,_xll.ohTrigger(Trigger,Trigger1M))</f>
        <v>#VALUE!</v>
      </c>
      <c r="AS2118" s="242" t="e">
        <f>IFERROR(_xll.qlIndexFixing($AT$2,AO2118,TRUE,_xll.ohTrigger(Trigger,Trigger1M)),#N/A)</f>
        <v>#N/A</v>
      </c>
    </row>
    <row r="2119" spans="40:45" x14ac:dyDescent="0.2">
      <c r="AN2119" s="99" t="s">
        <v>83</v>
      </c>
      <c r="AO2119" s="98" t="e">
        <f>_xll.qlInterestRateIndexFixingDate($AT$1,AP2119,Trigger)</f>
        <v>#VALUE!</v>
      </c>
      <c r="AP2119" s="98">
        <f>_xll.qlCalendarAdvance(Calendar,AP2118,AN2119,"f",,Trigger)</f>
        <v>54260</v>
      </c>
      <c r="AQ2119" s="98" t="e">
        <f>_xll.qlInterestRateIndexMaturity($AT$1,AP2119,Trigger)</f>
        <v>#VALUE!</v>
      </c>
      <c r="AR2119" s="242" t="e">
        <f>_xll.qlIndexFixing($AT$1,AO2119,TRUE,_xll.ohTrigger(Trigger,Trigger1M))</f>
        <v>#VALUE!</v>
      </c>
      <c r="AS2119" s="242" t="e">
        <f>IFERROR(_xll.qlIndexFixing($AT$2,AO2119,TRUE,_xll.ohTrigger(Trigger,Trigger1M)),#N/A)</f>
        <v>#N/A</v>
      </c>
    </row>
    <row r="2120" spans="40:45" x14ac:dyDescent="0.2">
      <c r="AN2120" s="99" t="s">
        <v>83</v>
      </c>
      <c r="AO2120" s="98" t="e">
        <f>_xll.qlInterestRateIndexFixingDate($AT$1,AP2120,Trigger)</f>
        <v>#VALUE!</v>
      </c>
      <c r="AP2120" s="98">
        <f>_xll.qlCalendarAdvance(Calendar,AP2119,AN2120,"f",,Trigger)</f>
        <v>54267</v>
      </c>
      <c r="AQ2120" s="98" t="e">
        <f>_xll.qlInterestRateIndexMaturity($AT$1,AP2120,Trigger)</f>
        <v>#VALUE!</v>
      </c>
      <c r="AR2120" s="242" t="e">
        <f>_xll.qlIndexFixing($AT$1,AO2120,TRUE,_xll.ohTrigger(Trigger,Trigger1M))</f>
        <v>#VALUE!</v>
      </c>
      <c r="AS2120" s="242" t="e">
        <f>IFERROR(_xll.qlIndexFixing($AT$2,AO2120,TRUE,_xll.ohTrigger(Trigger,Trigger1M)),#N/A)</f>
        <v>#N/A</v>
      </c>
    </row>
    <row r="2121" spans="40:45" x14ac:dyDescent="0.2">
      <c r="AN2121" s="99" t="s">
        <v>83</v>
      </c>
      <c r="AO2121" s="98" t="e">
        <f>_xll.qlInterestRateIndexFixingDate($AT$1,AP2121,Trigger)</f>
        <v>#VALUE!</v>
      </c>
      <c r="AP2121" s="98">
        <f>_xll.qlCalendarAdvance(Calendar,AP2120,AN2121,"f",,Trigger)</f>
        <v>54274</v>
      </c>
      <c r="AQ2121" s="98" t="e">
        <f>_xll.qlInterestRateIndexMaturity($AT$1,AP2121,Trigger)</f>
        <v>#VALUE!</v>
      </c>
      <c r="AR2121" s="242" t="e">
        <f>_xll.qlIndexFixing($AT$1,AO2121,TRUE,_xll.ohTrigger(Trigger,Trigger1M))</f>
        <v>#VALUE!</v>
      </c>
      <c r="AS2121" s="242" t="e">
        <f>IFERROR(_xll.qlIndexFixing($AT$2,AO2121,TRUE,_xll.ohTrigger(Trigger,Trigger1M)),#N/A)</f>
        <v>#N/A</v>
      </c>
    </row>
    <row r="2122" spans="40:45" x14ac:dyDescent="0.2">
      <c r="AN2122" s="99" t="s">
        <v>83</v>
      </c>
      <c r="AO2122" s="98" t="e">
        <f>_xll.qlInterestRateIndexFixingDate($AT$1,AP2122,Trigger)</f>
        <v>#VALUE!</v>
      </c>
      <c r="AP2122" s="98">
        <f>_xll.qlCalendarAdvance(Calendar,AP2121,AN2122,"f",,Trigger)</f>
        <v>54281</v>
      </c>
      <c r="AQ2122" s="98" t="e">
        <f>_xll.qlInterestRateIndexMaturity($AT$1,AP2122,Trigger)</f>
        <v>#VALUE!</v>
      </c>
      <c r="AR2122" s="242" t="e">
        <f>_xll.qlIndexFixing($AT$1,AO2122,TRUE,_xll.ohTrigger(Trigger,Trigger1M))</f>
        <v>#VALUE!</v>
      </c>
      <c r="AS2122" s="242" t="e">
        <f>IFERROR(_xll.qlIndexFixing($AT$2,AO2122,TRUE,_xll.ohTrigger(Trigger,Trigger1M)),#N/A)</f>
        <v>#N/A</v>
      </c>
    </row>
    <row r="2123" spans="40:45" x14ac:dyDescent="0.2">
      <c r="AN2123" s="99" t="s">
        <v>83</v>
      </c>
      <c r="AO2123" s="98" t="e">
        <f>_xll.qlInterestRateIndexFixingDate($AT$1,AP2123,Trigger)</f>
        <v>#VALUE!</v>
      </c>
      <c r="AP2123" s="98">
        <f>_xll.qlCalendarAdvance(Calendar,AP2122,AN2123,"f",,Trigger)</f>
        <v>54288</v>
      </c>
      <c r="AQ2123" s="98" t="e">
        <f>_xll.qlInterestRateIndexMaturity($AT$1,AP2123,Trigger)</f>
        <v>#VALUE!</v>
      </c>
      <c r="AR2123" s="242" t="e">
        <f>_xll.qlIndexFixing($AT$1,AO2123,TRUE,_xll.ohTrigger(Trigger,Trigger1M))</f>
        <v>#VALUE!</v>
      </c>
      <c r="AS2123" s="242" t="e">
        <f>IFERROR(_xll.qlIndexFixing($AT$2,AO2123,TRUE,_xll.ohTrigger(Trigger,Trigger1M)),#N/A)</f>
        <v>#N/A</v>
      </c>
    </row>
    <row r="2124" spans="40:45" x14ac:dyDescent="0.2">
      <c r="AN2124" s="99" t="s">
        <v>83</v>
      </c>
      <c r="AO2124" s="98" t="e">
        <f>_xll.qlInterestRateIndexFixingDate($AT$1,AP2124,Trigger)</f>
        <v>#VALUE!</v>
      </c>
      <c r="AP2124" s="98">
        <f>_xll.qlCalendarAdvance(Calendar,AP2123,AN2124,"f",,Trigger)</f>
        <v>54295</v>
      </c>
      <c r="AQ2124" s="98" t="e">
        <f>_xll.qlInterestRateIndexMaturity($AT$1,AP2124,Trigger)</f>
        <v>#VALUE!</v>
      </c>
      <c r="AR2124" s="242" t="e">
        <f>_xll.qlIndexFixing($AT$1,AO2124,TRUE,_xll.ohTrigger(Trigger,Trigger1M))</f>
        <v>#VALUE!</v>
      </c>
      <c r="AS2124" s="242" t="e">
        <f>IFERROR(_xll.qlIndexFixing($AT$2,AO2124,TRUE,_xll.ohTrigger(Trigger,Trigger1M)),#N/A)</f>
        <v>#N/A</v>
      </c>
    </row>
    <row r="2125" spans="40:45" x14ac:dyDescent="0.2">
      <c r="AN2125" s="99" t="s">
        <v>83</v>
      </c>
      <c r="AO2125" s="98" t="e">
        <f>_xll.qlInterestRateIndexFixingDate($AT$1,AP2125,Trigger)</f>
        <v>#VALUE!</v>
      </c>
      <c r="AP2125" s="98">
        <f>_xll.qlCalendarAdvance(Calendar,AP2124,AN2125,"f",,Trigger)</f>
        <v>54302</v>
      </c>
      <c r="AQ2125" s="98" t="e">
        <f>_xll.qlInterestRateIndexMaturity($AT$1,AP2125,Trigger)</f>
        <v>#VALUE!</v>
      </c>
      <c r="AR2125" s="242" t="e">
        <f>_xll.qlIndexFixing($AT$1,AO2125,TRUE,_xll.ohTrigger(Trigger,Trigger1M))</f>
        <v>#VALUE!</v>
      </c>
      <c r="AS2125" s="242" t="e">
        <f>IFERROR(_xll.qlIndexFixing($AT$2,AO2125,TRUE,_xll.ohTrigger(Trigger,Trigger1M)),#N/A)</f>
        <v>#N/A</v>
      </c>
    </row>
    <row r="2126" spans="40:45" x14ac:dyDescent="0.2">
      <c r="AN2126" s="99" t="s">
        <v>83</v>
      </c>
      <c r="AO2126" s="98" t="e">
        <f>_xll.qlInterestRateIndexFixingDate($AT$1,AP2126,Trigger)</f>
        <v>#VALUE!</v>
      </c>
      <c r="AP2126" s="98">
        <f>_xll.qlCalendarAdvance(Calendar,AP2125,AN2126,"f",,Trigger)</f>
        <v>54309</v>
      </c>
      <c r="AQ2126" s="98" t="e">
        <f>_xll.qlInterestRateIndexMaturity($AT$1,AP2126,Trigger)</f>
        <v>#VALUE!</v>
      </c>
      <c r="AR2126" s="242" t="e">
        <f>_xll.qlIndexFixing($AT$1,AO2126,TRUE,_xll.ohTrigger(Trigger,Trigger1M))</f>
        <v>#VALUE!</v>
      </c>
      <c r="AS2126" s="242" t="e">
        <f>IFERROR(_xll.qlIndexFixing($AT$2,AO2126,TRUE,_xll.ohTrigger(Trigger,Trigger1M)),#N/A)</f>
        <v>#N/A</v>
      </c>
    </row>
    <row r="2127" spans="40:45" x14ac:dyDescent="0.2">
      <c r="AN2127" s="99" t="s">
        <v>83</v>
      </c>
      <c r="AO2127" s="98" t="e">
        <f>_xll.qlInterestRateIndexFixingDate($AT$1,AP2127,Trigger)</f>
        <v>#VALUE!</v>
      </c>
      <c r="AP2127" s="98">
        <f>_xll.qlCalendarAdvance(Calendar,AP2126,AN2127,"f",,Trigger)</f>
        <v>54316</v>
      </c>
      <c r="AQ2127" s="98" t="e">
        <f>_xll.qlInterestRateIndexMaturity($AT$1,AP2127,Trigger)</f>
        <v>#VALUE!</v>
      </c>
      <c r="AR2127" s="242" t="e">
        <f>_xll.qlIndexFixing($AT$1,AO2127,TRUE,_xll.ohTrigger(Trigger,Trigger1M))</f>
        <v>#VALUE!</v>
      </c>
      <c r="AS2127" s="242" t="e">
        <f>IFERROR(_xll.qlIndexFixing($AT$2,AO2127,TRUE,_xll.ohTrigger(Trigger,Trigger1M)),#N/A)</f>
        <v>#N/A</v>
      </c>
    </row>
    <row r="2128" spans="40:45" x14ac:dyDescent="0.2">
      <c r="AN2128" s="99" t="s">
        <v>83</v>
      </c>
      <c r="AO2128" s="98" t="e">
        <f>_xll.qlInterestRateIndexFixingDate($AT$1,AP2128,Trigger)</f>
        <v>#VALUE!</v>
      </c>
      <c r="AP2128" s="98">
        <f>_xll.qlCalendarAdvance(Calendar,AP2127,AN2128,"f",,Trigger)</f>
        <v>54323</v>
      </c>
      <c r="AQ2128" s="98" t="e">
        <f>_xll.qlInterestRateIndexMaturity($AT$1,AP2128,Trigger)</f>
        <v>#VALUE!</v>
      </c>
      <c r="AR2128" s="242" t="e">
        <f>_xll.qlIndexFixing($AT$1,AO2128,TRUE,_xll.ohTrigger(Trigger,Trigger1M))</f>
        <v>#VALUE!</v>
      </c>
      <c r="AS2128" s="242" t="e">
        <f>IFERROR(_xll.qlIndexFixing($AT$2,AO2128,TRUE,_xll.ohTrigger(Trigger,Trigger1M)),#N/A)</f>
        <v>#N/A</v>
      </c>
    </row>
    <row r="2129" spans="40:45" x14ac:dyDescent="0.2">
      <c r="AN2129" s="99" t="s">
        <v>83</v>
      </c>
      <c r="AO2129" s="98" t="e">
        <f>_xll.qlInterestRateIndexFixingDate($AT$1,AP2129,Trigger)</f>
        <v>#VALUE!</v>
      </c>
      <c r="AP2129" s="98">
        <f>_xll.qlCalendarAdvance(Calendar,AP2128,AN2129,"f",,Trigger)</f>
        <v>54330</v>
      </c>
      <c r="AQ2129" s="98" t="e">
        <f>_xll.qlInterestRateIndexMaturity($AT$1,AP2129,Trigger)</f>
        <v>#VALUE!</v>
      </c>
      <c r="AR2129" s="242" t="e">
        <f>_xll.qlIndexFixing($AT$1,AO2129,TRUE,_xll.ohTrigger(Trigger,Trigger1M))</f>
        <v>#VALUE!</v>
      </c>
      <c r="AS2129" s="242" t="e">
        <f>IFERROR(_xll.qlIndexFixing($AT$2,AO2129,TRUE,_xll.ohTrigger(Trigger,Trigger1M)),#N/A)</f>
        <v>#N/A</v>
      </c>
    </row>
    <row r="2130" spans="40:45" x14ac:dyDescent="0.2">
      <c r="AN2130" s="99" t="s">
        <v>83</v>
      </c>
      <c r="AO2130" s="98" t="e">
        <f>_xll.qlInterestRateIndexFixingDate($AT$1,AP2130,Trigger)</f>
        <v>#VALUE!</v>
      </c>
      <c r="AP2130" s="98">
        <f>_xll.qlCalendarAdvance(Calendar,AP2129,AN2130,"f",,Trigger)</f>
        <v>54337</v>
      </c>
      <c r="AQ2130" s="98" t="e">
        <f>_xll.qlInterestRateIndexMaturity($AT$1,AP2130,Trigger)</f>
        <v>#VALUE!</v>
      </c>
      <c r="AR2130" s="242" t="e">
        <f>_xll.qlIndexFixing($AT$1,AO2130,TRUE,_xll.ohTrigger(Trigger,Trigger1M))</f>
        <v>#VALUE!</v>
      </c>
      <c r="AS2130" s="242" t="e">
        <f>IFERROR(_xll.qlIndexFixing($AT$2,AO2130,TRUE,_xll.ohTrigger(Trigger,Trigger1M)),#N/A)</f>
        <v>#N/A</v>
      </c>
    </row>
    <row r="2131" spans="40:45" x14ac:dyDescent="0.2">
      <c r="AN2131" s="99" t="s">
        <v>83</v>
      </c>
      <c r="AO2131" s="98" t="e">
        <f>_xll.qlInterestRateIndexFixingDate($AT$1,AP2131,Trigger)</f>
        <v>#VALUE!</v>
      </c>
      <c r="AP2131" s="98">
        <f>_xll.qlCalendarAdvance(Calendar,AP2130,AN2131,"f",,Trigger)</f>
        <v>54344</v>
      </c>
      <c r="AQ2131" s="98" t="e">
        <f>_xll.qlInterestRateIndexMaturity($AT$1,AP2131,Trigger)</f>
        <v>#VALUE!</v>
      </c>
      <c r="AR2131" s="242" t="e">
        <f>_xll.qlIndexFixing($AT$1,AO2131,TRUE,_xll.ohTrigger(Trigger,Trigger1M))</f>
        <v>#VALUE!</v>
      </c>
      <c r="AS2131" s="242" t="e">
        <f>IFERROR(_xll.qlIndexFixing($AT$2,AO2131,TRUE,_xll.ohTrigger(Trigger,Trigger1M)),#N/A)</f>
        <v>#N/A</v>
      </c>
    </row>
    <row r="2132" spans="40:45" x14ac:dyDescent="0.2">
      <c r="AN2132" s="99" t="s">
        <v>83</v>
      </c>
      <c r="AO2132" s="98" t="e">
        <f>_xll.qlInterestRateIndexFixingDate($AT$1,AP2132,Trigger)</f>
        <v>#VALUE!</v>
      </c>
      <c r="AP2132" s="98">
        <f>_xll.qlCalendarAdvance(Calendar,AP2131,AN2132,"f",,Trigger)</f>
        <v>54351</v>
      </c>
      <c r="AQ2132" s="98" t="e">
        <f>_xll.qlInterestRateIndexMaturity($AT$1,AP2132,Trigger)</f>
        <v>#VALUE!</v>
      </c>
      <c r="AR2132" s="242" t="e">
        <f>_xll.qlIndexFixing($AT$1,AO2132,TRUE,_xll.ohTrigger(Trigger,Trigger1M))</f>
        <v>#VALUE!</v>
      </c>
      <c r="AS2132" s="242" t="e">
        <f>IFERROR(_xll.qlIndexFixing($AT$2,AO2132,TRUE,_xll.ohTrigger(Trigger,Trigger1M)),#N/A)</f>
        <v>#N/A</v>
      </c>
    </row>
    <row r="2133" spans="40:45" x14ac:dyDescent="0.2">
      <c r="AN2133" s="99" t="s">
        <v>83</v>
      </c>
      <c r="AO2133" s="98" t="e">
        <f>_xll.qlInterestRateIndexFixingDate($AT$1,AP2133,Trigger)</f>
        <v>#VALUE!</v>
      </c>
      <c r="AP2133" s="98">
        <f>_xll.qlCalendarAdvance(Calendar,AP2132,AN2133,"f",,Trigger)</f>
        <v>54358</v>
      </c>
      <c r="AQ2133" s="98" t="e">
        <f>_xll.qlInterestRateIndexMaturity($AT$1,AP2133,Trigger)</f>
        <v>#VALUE!</v>
      </c>
      <c r="AR2133" s="242" t="e">
        <f>_xll.qlIndexFixing($AT$1,AO2133,TRUE,_xll.ohTrigger(Trigger,Trigger1M))</f>
        <v>#VALUE!</v>
      </c>
      <c r="AS2133" s="242" t="e">
        <f>IFERROR(_xll.qlIndexFixing($AT$2,AO2133,TRUE,_xll.ohTrigger(Trigger,Trigger1M)),#N/A)</f>
        <v>#N/A</v>
      </c>
    </row>
    <row r="2134" spans="40:45" x14ac:dyDescent="0.2">
      <c r="AN2134" s="99" t="s">
        <v>83</v>
      </c>
      <c r="AO2134" s="98" t="e">
        <f>_xll.qlInterestRateIndexFixingDate($AT$1,AP2134,Trigger)</f>
        <v>#VALUE!</v>
      </c>
      <c r="AP2134" s="98">
        <f>_xll.qlCalendarAdvance(Calendar,AP2133,AN2134,"f",,Trigger)</f>
        <v>54365</v>
      </c>
      <c r="AQ2134" s="98" t="e">
        <f>_xll.qlInterestRateIndexMaturity($AT$1,AP2134,Trigger)</f>
        <v>#VALUE!</v>
      </c>
      <c r="AR2134" s="242" t="e">
        <f>_xll.qlIndexFixing($AT$1,AO2134,TRUE,_xll.ohTrigger(Trigger,Trigger1M))</f>
        <v>#VALUE!</v>
      </c>
      <c r="AS2134" s="242" t="e">
        <f>IFERROR(_xll.qlIndexFixing($AT$2,AO2134,TRUE,_xll.ohTrigger(Trigger,Trigger1M)),#N/A)</f>
        <v>#N/A</v>
      </c>
    </row>
    <row r="2135" spans="40:45" x14ac:dyDescent="0.2">
      <c r="AN2135" s="99" t="s">
        <v>83</v>
      </c>
      <c r="AO2135" s="98" t="e">
        <f>_xll.qlInterestRateIndexFixingDate($AT$1,AP2135,Trigger)</f>
        <v>#VALUE!</v>
      </c>
      <c r="AP2135" s="98">
        <f>_xll.qlCalendarAdvance(Calendar,AP2134,AN2135,"f",,Trigger)</f>
        <v>54372</v>
      </c>
      <c r="AQ2135" s="98" t="e">
        <f>_xll.qlInterestRateIndexMaturity($AT$1,AP2135,Trigger)</f>
        <v>#VALUE!</v>
      </c>
      <c r="AR2135" s="242" t="e">
        <f>_xll.qlIndexFixing($AT$1,AO2135,TRUE,_xll.ohTrigger(Trigger,Trigger1M))</f>
        <v>#VALUE!</v>
      </c>
      <c r="AS2135" s="242" t="e">
        <f>IFERROR(_xll.qlIndexFixing($AT$2,AO2135,TRUE,_xll.ohTrigger(Trigger,Trigger1M)),#N/A)</f>
        <v>#N/A</v>
      </c>
    </row>
    <row r="2136" spans="40:45" x14ac:dyDescent="0.2">
      <c r="AN2136" s="99" t="s">
        <v>83</v>
      </c>
      <c r="AO2136" s="98" t="e">
        <f>_xll.qlInterestRateIndexFixingDate($AT$1,AP2136,Trigger)</f>
        <v>#VALUE!</v>
      </c>
      <c r="AP2136" s="98">
        <f>_xll.qlCalendarAdvance(Calendar,AP2135,AN2136,"f",,Trigger)</f>
        <v>54379</v>
      </c>
      <c r="AQ2136" s="98" t="e">
        <f>_xll.qlInterestRateIndexMaturity($AT$1,AP2136,Trigger)</f>
        <v>#VALUE!</v>
      </c>
      <c r="AR2136" s="242" t="e">
        <f>_xll.qlIndexFixing($AT$1,AO2136,TRUE,_xll.ohTrigger(Trigger,Trigger1M))</f>
        <v>#VALUE!</v>
      </c>
      <c r="AS2136" s="242" t="e">
        <f>IFERROR(_xll.qlIndexFixing($AT$2,AO2136,TRUE,_xll.ohTrigger(Trigger,Trigger1M)),#N/A)</f>
        <v>#N/A</v>
      </c>
    </row>
    <row r="2137" spans="40:45" x14ac:dyDescent="0.2">
      <c r="AN2137" s="99" t="s">
        <v>83</v>
      </c>
      <c r="AO2137" s="98" t="e">
        <f>_xll.qlInterestRateIndexFixingDate($AT$1,AP2137,Trigger)</f>
        <v>#VALUE!</v>
      </c>
      <c r="AP2137" s="98">
        <f>_xll.qlCalendarAdvance(Calendar,AP2136,AN2137,"f",,Trigger)</f>
        <v>54386</v>
      </c>
      <c r="AQ2137" s="98" t="e">
        <f>_xll.qlInterestRateIndexMaturity($AT$1,AP2137,Trigger)</f>
        <v>#VALUE!</v>
      </c>
      <c r="AR2137" s="242" t="e">
        <f>_xll.qlIndexFixing($AT$1,AO2137,TRUE,_xll.ohTrigger(Trigger,Trigger1M))</f>
        <v>#VALUE!</v>
      </c>
      <c r="AS2137" s="242" t="e">
        <f>IFERROR(_xll.qlIndexFixing($AT$2,AO2137,TRUE,_xll.ohTrigger(Trigger,Trigger1M)),#N/A)</f>
        <v>#N/A</v>
      </c>
    </row>
    <row r="2138" spans="40:45" x14ac:dyDescent="0.2">
      <c r="AN2138" s="99" t="s">
        <v>83</v>
      </c>
      <c r="AO2138" s="98" t="e">
        <f>_xll.qlInterestRateIndexFixingDate($AT$1,AP2138,Trigger)</f>
        <v>#VALUE!</v>
      </c>
      <c r="AP2138" s="98">
        <f>_xll.qlCalendarAdvance(Calendar,AP2137,AN2138,"f",,Trigger)</f>
        <v>54393</v>
      </c>
      <c r="AQ2138" s="98" t="e">
        <f>_xll.qlInterestRateIndexMaturity($AT$1,AP2138,Trigger)</f>
        <v>#VALUE!</v>
      </c>
      <c r="AR2138" s="242" t="e">
        <f>_xll.qlIndexFixing($AT$1,AO2138,TRUE,_xll.ohTrigger(Trigger,Trigger1M))</f>
        <v>#VALUE!</v>
      </c>
      <c r="AS2138" s="242" t="e">
        <f>IFERROR(_xll.qlIndexFixing($AT$2,AO2138,TRUE,_xll.ohTrigger(Trigger,Trigger1M)),#N/A)</f>
        <v>#N/A</v>
      </c>
    </row>
    <row r="2139" spans="40:45" x14ac:dyDescent="0.2">
      <c r="AN2139" s="99" t="s">
        <v>83</v>
      </c>
      <c r="AO2139" s="98" t="e">
        <f>_xll.qlInterestRateIndexFixingDate($AT$1,AP2139,Trigger)</f>
        <v>#VALUE!</v>
      </c>
      <c r="AP2139" s="98">
        <f>_xll.qlCalendarAdvance(Calendar,AP2138,AN2139,"f",,Trigger)</f>
        <v>54400</v>
      </c>
      <c r="AQ2139" s="98" t="e">
        <f>_xll.qlInterestRateIndexMaturity($AT$1,AP2139,Trigger)</f>
        <v>#VALUE!</v>
      </c>
      <c r="AR2139" s="242" t="e">
        <f>_xll.qlIndexFixing($AT$1,AO2139,TRUE,_xll.ohTrigger(Trigger,Trigger1M))</f>
        <v>#VALUE!</v>
      </c>
      <c r="AS2139" s="242" t="e">
        <f>IFERROR(_xll.qlIndexFixing($AT$2,AO2139,TRUE,_xll.ohTrigger(Trigger,Trigger1M)),#N/A)</f>
        <v>#N/A</v>
      </c>
    </row>
    <row r="2140" spans="40:45" x14ac:dyDescent="0.2">
      <c r="AN2140" s="99" t="s">
        <v>83</v>
      </c>
      <c r="AO2140" s="98" t="e">
        <f>_xll.qlInterestRateIndexFixingDate($AT$1,AP2140,Trigger)</f>
        <v>#VALUE!</v>
      </c>
      <c r="AP2140" s="98">
        <f>_xll.qlCalendarAdvance(Calendar,AP2139,AN2140,"f",,Trigger)</f>
        <v>54407</v>
      </c>
      <c r="AQ2140" s="98" t="e">
        <f>_xll.qlInterestRateIndexMaturity($AT$1,AP2140,Trigger)</f>
        <v>#VALUE!</v>
      </c>
      <c r="AR2140" s="242" t="e">
        <f>_xll.qlIndexFixing($AT$1,AO2140,TRUE,_xll.ohTrigger(Trigger,Trigger1M))</f>
        <v>#VALUE!</v>
      </c>
      <c r="AS2140" s="242" t="e">
        <f>IFERROR(_xll.qlIndexFixing($AT$2,AO2140,TRUE,_xll.ohTrigger(Trigger,Trigger1M)),#N/A)</f>
        <v>#N/A</v>
      </c>
    </row>
    <row r="2141" spans="40:45" x14ac:dyDescent="0.2">
      <c r="AN2141" s="99" t="s">
        <v>83</v>
      </c>
      <c r="AO2141" s="98" t="e">
        <f>_xll.qlInterestRateIndexFixingDate($AT$1,AP2141,Trigger)</f>
        <v>#VALUE!</v>
      </c>
      <c r="AP2141" s="98">
        <f>_xll.qlCalendarAdvance(Calendar,AP2140,AN2141,"f",,Trigger)</f>
        <v>54414</v>
      </c>
      <c r="AQ2141" s="98" t="e">
        <f>_xll.qlInterestRateIndexMaturity($AT$1,AP2141,Trigger)</f>
        <v>#VALUE!</v>
      </c>
      <c r="AR2141" s="242" t="e">
        <f>_xll.qlIndexFixing($AT$1,AO2141,TRUE,_xll.ohTrigger(Trigger,Trigger1M))</f>
        <v>#VALUE!</v>
      </c>
      <c r="AS2141" s="242" t="e">
        <f>IFERROR(_xll.qlIndexFixing($AT$2,AO2141,TRUE,_xll.ohTrigger(Trigger,Trigger1M)),#N/A)</f>
        <v>#N/A</v>
      </c>
    </row>
    <row r="2142" spans="40:45" x14ac:dyDescent="0.2">
      <c r="AN2142" s="99" t="s">
        <v>83</v>
      </c>
      <c r="AO2142" s="98" t="e">
        <f>_xll.qlInterestRateIndexFixingDate($AT$1,AP2142,Trigger)</f>
        <v>#VALUE!</v>
      </c>
      <c r="AP2142" s="98">
        <f>_xll.qlCalendarAdvance(Calendar,AP2141,AN2142,"f",,Trigger)</f>
        <v>54421</v>
      </c>
      <c r="AQ2142" s="98" t="e">
        <f>_xll.qlInterestRateIndexMaturity($AT$1,AP2142,Trigger)</f>
        <v>#VALUE!</v>
      </c>
      <c r="AR2142" s="242" t="e">
        <f>_xll.qlIndexFixing($AT$1,AO2142,TRUE,_xll.ohTrigger(Trigger,Trigger1M))</f>
        <v>#VALUE!</v>
      </c>
      <c r="AS2142" s="242" t="e">
        <f>IFERROR(_xll.qlIndexFixing($AT$2,AO2142,TRUE,_xll.ohTrigger(Trigger,Trigger1M)),#N/A)</f>
        <v>#N/A</v>
      </c>
    </row>
    <row r="2143" spans="40:45" x14ac:dyDescent="0.2">
      <c r="AN2143" s="99" t="s">
        <v>83</v>
      </c>
      <c r="AO2143" s="98" t="e">
        <f>_xll.qlInterestRateIndexFixingDate($AT$1,AP2143,Trigger)</f>
        <v>#VALUE!</v>
      </c>
      <c r="AP2143" s="98">
        <f>_xll.qlCalendarAdvance(Calendar,AP2142,AN2143,"f",,Trigger)</f>
        <v>54428</v>
      </c>
      <c r="AQ2143" s="98" t="e">
        <f>_xll.qlInterestRateIndexMaturity($AT$1,AP2143,Trigger)</f>
        <v>#VALUE!</v>
      </c>
      <c r="AR2143" s="242" t="e">
        <f>_xll.qlIndexFixing($AT$1,AO2143,TRUE,_xll.ohTrigger(Trigger,Trigger1M))</f>
        <v>#VALUE!</v>
      </c>
      <c r="AS2143" s="242" t="e">
        <f>IFERROR(_xll.qlIndexFixing($AT$2,AO2143,TRUE,_xll.ohTrigger(Trigger,Trigger1M)),#N/A)</f>
        <v>#N/A</v>
      </c>
    </row>
    <row r="2144" spans="40:45" x14ac:dyDescent="0.2">
      <c r="AN2144" s="99" t="s">
        <v>83</v>
      </c>
      <c r="AO2144" s="98" t="e">
        <f>_xll.qlInterestRateIndexFixingDate($AT$1,AP2144,Trigger)</f>
        <v>#VALUE!</v>
      </c>
      <c r="AP2144" s="98">
        <f>_xll.qlCalendarAdvance(Calendar,AP2143,AN2144,"f",,Trigger)</f>
        <v>54435</v>
      </c>
      <c r="AQ2144" s="98" t="e">
        <f>_xll.qlInterestRateIndexMaturity($AT$1,AP2144,Trigger)</f>
        <v>#VALUE!</v>
      </c>
      <c r="AR2144" s="242" t="e">
        <f>_xll.qlIndexFixing($AT$1,AO2144,TRUE,_xll.ohTrigger(Trigger,Trigger1M))</f>
        <v>#VALUE!</v>
      </c>
      <c r="AS2144" s="242" t="e">
        <f>IFERROR(_xll.qlIndexFixing($AT$2,AO2144,TRUE,_xll.ohTrigger(Trigger,Trigger1M)),#N/A)</f>
        <v>#N/A</v>
      </c>
    </row>
    <row r="2145" spans="40:45" x14ac:dyDescent="0.2">
      <c r="AN2145" s="99" t="s">
        <v>83</v>
      </c>
      <c r="AO2145" s="98" t="e">
        <f>_xll.qlInterestRateIndexFixingDate($AT$1,AP2145,Trigger)</f>
        <v>#VALUE!</v>
      </c>
      <c r="AP2145" s="98">
        <f>_xll.qlCalendarAdvance(Calendar,AP2144,AN2145,"f",,Trigger)</f>
        <v>54442</v>
      </c>
      <c r="AQ2145" s="98" t="e">
        <f>_xll.qlInterestRateIndexMaturity($AT$1,AP2145,Trigger)</f>
        <v>#VALUE!</v>
      </c>
      <c r="AR2145" s="242" t="e">
        <f>_xll.qlIndexFixing($AT$1,AO2145,TRUE,_xll.ohTrigger(Trigger,Trigger1M))</f>
        <v>#VALUE!</v>
      </c>
      <c r="AS2145" s="242" t="e">
        <f>IFERROR(_xll.qlIndexFixing($AT$2,AO2145,TRUE,_xll.ohTrigger(Trigger,Trigger1M)),#N/A)</f>
        <v>#N/A</v>
      </c>
    </row>
    <row r="2146" spans="40:45" x14ac:dyDescent="0.2">
      <c r="AN2146" s="99" t="s">
        <v>83</v>
      </c>
      <c r="AO2146" s="98" t="e">
        <f>_xll.qlInterestRateIndexFixingDate($AT$1,AP2146,Trigger)</f>
        <v>#VALUE!</v>
      </c>
      <c r="AP2146" s="98">
        <f>_xll.qlCalendarAdvance(Calendar,AP2145,AN2146,"f",,Trigger)</f>
        <v>54449</v>
      </c>
      <c r="AQ2146" s="98" t="e">
        <f>_xll.qlInterestRateIndexMaturity($AT$1,AP2146,Trigger)</f>
        <v>#VALUE!</v>
      </c>
      <c r="AR2146" s="242" t="e">
        <f>_xll.qlIndexFixing($AT$1,AO2146,TRUE,_xll.ohTrigger(Trigger,Trigger1M))</f>
        <v>#VALUE!</v>
      </c>
      <c r="AS2146" s="242" t="e">
        <f>IFERROR(_xll.qlIndexFixing($AT$2,AO2146,TRUE,_xll.ohTrigger(Trigger,Trigger1M)),#N/A)</f>
        <v>#N/A</v>
      </c>
    </row>
    <row r="2147" spans="40:45" x14ac:dyDescent="0.2">
      <c r="AN2147" s="99" t="s">
        <v>83</v>
      </c>
      <c r="AO2147" s="98" t="e">
        <f>_xll.qlInterestRateIndexFixingDate($AT$1,AP2147,Trigger)</f>
        <v>#VALUE!</v>
      </c>
      <c r="AP2147" s="98">
        <f>_xll.qlCalendarAdvance(Calendar,AP2146,AN2147,"f",,Trigger)</f>
        <v>54456</v>
      </c>
      <c r="AQ2147" s="98" t="e">
        <f>_xll.qlInterestRateIndexMaturity($AT$1,AP2147,Trigger)</f>
        <v>#VALUE!</v>
      </c>
      <c r="AR2147" s="242" t="e">
        <f>_xll.qlIndexFixing($AT$1,AO2147,TRUE,_xll.ohTrigger(Trigger,Trigger1M))</f>
        <v>#VALUE!</v>
      </c>
      <c r="AS2147" s="242" t="e">
        <f>IFERROR(_xll.qlIndexFixing($AT$2,AO2147,TRUE,_xll.ohTrigger(Trigger,Trigger1M)),#N/A)</f>
        <v>#N/A</v>
      </c>
    </row>
    <row r="2148" spans="40:45" x14ac:dyDescent="0.2">
      <c r="AN2148" s="99" t="s">
        <v>83</v>
      </c>
      <c r="AO2148" s="98" t="e">
        <f>_xll.qlInterestRateIndexFixingDate($AT$1,AP2148,Trigger)</f>
        <v>#VALUE!</v>
      </c>
      <c r="AP2148" s="98">
        <f>_xll.qlCalendarAdvance(Calendar,AP2147,AN2148,"f",,Trigger)</f>
        <v>54463</v>
      </c>
      <c r="AQ2148" s="98" t="e">
        <f>_xll.qlInterestRateIndexMaturity($AT$1,AP2148,Trigger)</f>
        <v>#VALUE!</v>
      </c>
      <c r="AR2148" s="242" t="e">
        <f>_xll.qlIndexFixing($AT$1,AO2148,TRUE,_xll.ohTrigger(Trigger,Trigger1M))</f>
        <v>#VALUE!</v>
      </c>
      <c r="AS2148" s="242" t="e">
        <f>IFERROR(_xll.qlIndexFixing($AT$2,AO2148,TRUE,_xll.ohTrigger(Trigger,Trigger1M)),#N/A)</f>
        <v>#N/A</v>
      </c>
    </row>
    <row r="2149" spans="40:45" x14ac:dyDescent="0.2">
      <c r="AN2149" s="99" t="s">
        <v>83</v>
      </c>
      <c r="AO2149" s="98" t="e">
        <f>_xll.qlInterestRateIndexFixingDate($AT$1,AP2149,Trigger)</f>
        <v>#VALUE!</v>
      </c>
      <c r="AP2149" s="98">
        <f>_xll.qlCalendarAdvance(Calendar,AP2148,AN2149,"f",,Trigger)</f>
        <v>54470</v>
      </c>
      <c r="AQ2149" s="98" t="e">
        <f>_xll.qlInterestRateIndexMaturity($AT$1,AP2149,Trigger)</f>
        <v>#VALUE!</v>
      </c>
      <c r="AR2149" s="242" t="e">
        <f>_xll.qlIndexFixing($AT$1,AO2149,TRUE,_xll.ohTrigger(Trigger,Trigger1M))</f>
        <v>#VALUE!</v>
      </c>
      <c r="AS2149" s="242" t="e">
        <f>IFERROR(_xll.qlIndexFixing($AT$2,AO2149,TRUE,_xll.ohTrigger(Trigger,Trigger1M)),#N/A)</f>
        <v>#N/A</v>
      </c>
    </row>
    <row r="2150" spans="40:45" x14ac:dyDescent="0.2">
      <c r="AN2150" s="99" t="s">
        <v>83</v>
      </c>
      <c r="AO2150" s="98" t="e">
        <f>_xll.qlInterestRateIndexFixingDate($AT$1,AP2150,Trigger)</f>
        <v>#VALUE!</v>
      </c>
      <c r="AP2150" s="98">
        <f>_xll.qlCalendarAdvance(Calendar,AP2149,AN2150,"f",,Trigger)</f>
        <v>54477</v>
      </c>
      <c r="AQ2150" s="98" t="e">
        <f>_xll.qlInterestRateIndexMaturity($AT$1,AP2150,Trigger)</f>
        <v>#VALUE!</v>
      </c>
      <c r="AR2150" s="242" t="e">
        <f>_xll.qlIndexFixing($AT$1,AO2150,TRUE,_xll.ohTrigger(Trigger,Trigger1M))</f>
        <v>#VALUE!</v>
      </c>
      <c r="AS2150" s="242" t="e">
        <f>IFERROR(_xll.qlIndexFixing($AT$2,AO2150,TRUE,_xll.ohTrigger(Trigger,Trigger1M)),#N/A)</f>
        <v>#N/A</v>
      </c>
    </row>
    <row r="2151" spans="40:45" x14ac:dyDescent="0.2">
      <c r="AN2151" s="99" t="s">
        <v>83</v>
      </c>
      <c r="AO2151" s="98" t="e">
        <f>_xll.qlInterestRateIndexFixingDate($AT$1,AP2151,Trigger)</f>
        <v>#VALUE!</v>
      </c>
      <c r="AP2151" s="98">
        <f>_xll.qlCalendarAdvance(Calendar,AP2150,AN2151,"f",,Trigger)</f>
        <v>54484</v>
      </c>
      <c r="AQ2151" s="98" t="e">
        <f>_xll.qlInterestRateIndexMaturity($AT$1,AP2151,Trigger)</f>
        <v>#VALUE!</v>
      </c>
      <c r="AR2151" s="242" t="e">
        <f>_xll.qlIndexFixing($AT$1,AO2151,TRUE,_xll.ohTrigger(Trigger,Trigger1M))</f>
        <v>#VALUE!</v>
      </c>
      <c r="AS2151" s="242" t="e">
        <f>IFERROR(_xll.qlIndexFixing($AT$2,AO2151,TRUE,_xll.ohTrigger(Trigger,Trigger1M)),#N/A)</f>
        <v>#N/A</v>
      </c>
    </row>
    <row r="2152" spans="40:45" x14ac:dyDescent="0.2">
      <c r="AN2152" s="99" t="s">
        <v>83</v>
      </c>
      <c r="AO2152" s="98" t="e">
        <f>_xll.qlInterestRateIndexFixingDate($AT$1,AP2152,Trigger)</f>
        <v>#VALUE!</v>
      </c>
      <c r="AP2152" s="98">
        <f>_xll.qlCalendarAdvance(Calendar,AP2151,AN2152,"f",,Trigger)</f>
        <v>54491</v>
      </c>
      <c r="AQ2152" s="98" t="e">
        <f>_xll.qlInterestRateIndexMaturity($AT$1,AP2152,Trigger)</f>
        <v>#VALUE!</v>
      </c>
      <c r="AR2152" s="242" t="e">
        <f>_xll.qlIndexFixing($AT$1,AO2152,TRUE,_xll.ohTrigger(Trigger,Trigger1M))</f>
        <v>#VALUE!</v>
      </c>
      <c r="AS2152" s="242" t="e">
        <f>IFERROR(_xll.qlIndexFixing($AT$2,AO2152,TRUE,_xll.ohTrigger(Trigger,Trigger1M)),#N/A)</f>
        <v>#N/A</v>
      </c>
    </row>
    <row r="2153" spans="40:45" x14ac:dyDescent="0.2">
      <c r="AN2153" s="99" t="s">
        <v>83</v>
      </c>
      <c r="AO2153" s="98" t="e">
        <f>_xll.qlInterestRateIndexFixingDate($AT$1,AP2153,Trigger)</f>
        <v>#VALUE!</v>
      </c>
      <c r="AP2153" s="98">
        <f>_xll.qlCalendarAdvance(Calendar,AP2152,AN2153,"f",,Trigger)</f>
        <v>54498</v>
      </c>
      <c r="AQ2153" s="98" t="e">
        <f>_xll.qlInterestRateIndexMaturity($AT$1,AP2153,Trigger)</f>
        <v>#VALUE!</v>
      </c>
      <c r="AR2153" s="242" t="e">
        <f>_xll.qlIndexFixing($AT$1,AO2153,TRUE,_xll.ohTrigger(Trigger,Trigger1M))</f>
        <v>#VALUE!</v>
      </c>
      <c r="AS2153" s="242" t="e">
        <f>IFERROR(_xll.qlIndexFixing($AT$2,AO2153,TRUE,_xll.ohTrigger(Trigger,Trigger1M)),#N/A)</f>
        <v>#N/A</v>
      </c>
    </row>
    <row r="2154" spans="40:45" x14ac:dyDescent="0.2">
      <c r="AN2154" s="99" t="s">
        <v>83</v>
      </c>
      <c r="AO2154" s="98" t="e">
        <f>_xll.qlInterestRateIndexFixingDate($AT$1,AP2154,Trigger)</f>
        <v>#VALUE!</v>
      </c>
      <c r="AP2154" s="98">
        <f>_xll.qlCalendarAdvance(Calendar,AP2153,AN2154,"f",,Trigger)</f>
        <v>54505</v>
      </c>
      <c r="AQ2154" s="98" t="e">
        <f>_xll.qlInterestRateIndexMaturity($AT$1,AP2154,Trigger)</f>
        <v>#VALUE!</v>
      </c>
      <c r="AR2154" s="242" t="e">
        <f>_xll.qlIndexFixing($AT$1,AO2154,TRUE,_xll.ohTrigger(Trigger,Trigger1M))</f>
        <v>#VALUE!</v>
      </c>
      <c r="AS2154" s="242" t="e">
        <f>IFERROR(_xll.qlIndexFixing($AT$2,AO2154,TRUE,_xll.ohTrigger(Trigger,Trigger1M)),#N/A)</f>
        <v>#N/A</v>
      </c>
    </row>
    <row r="2155" spans="40:45" x14ac:dyDescent="0.2">
      <c r="AN2155" s="99" t="s">
        <v>83</v>
      </c>
      <c r="AO2155" s="98" t="e">
        <f>_xll.qlInterestRateIndexFixingDate($AT$1,AP2155,Trigger)</f>
        <v>#VALUE!</v>
      </c>
      <c r="AP2155" s="98">
        <f>_xll.qlCalendarAdvance(Calendar,AP2154,AN2155,"f",,Trigger)</f>
        <v>54512</v>
      </c>
      <c r="AQ2155" s="98" t="e">
        <f>_xll.qlInterestRateIndexMaturity($AT$1,AP2155,Trigger)</f>
        <v>#VALUE!</v>
      </c>
      <c r="AR2155" s="242" t="e">
        <f>_xll.qlIndexFixing($AT$1,AO2155,TRUE,_xll.ohTrigger(Trigger,Trigger1M))</f>
        <v>#VALUE!</v>
      </c>
      <c r="AS2155" s="242" t="e">
        <f>IFERROR(_xll.qlIndexFixing($AT$2,AO2155,TRUE,_xll.ohTrigger(Trigger,Trigger1M)),#N/A)</f>
        <v>#N/A</v>
      </c>
    </row>
    <row r="2156" spans="40:45" x14ac:dyDescent="0.2">
      <c r="AN2156" s="99" t="s">
        <v>83</v>
      </c>
      <c r="AO2156" s="98" t="e">
        <f>_xll.qlInterestRateIndexFixingDate($AT$1,AP2156,Trigger)</f>
        <v>#VALUE!</v>
      </c>
      <c r="AP2156" s="98">
        <f>_xll.qlCalendarAdvance(Calendar,AP2155,AN2156,"f",,Trigger)</f>
        <v>54519</v>
      </c>
      <c r="AQ2156" s="98" t="e">
        <f>_xll.qlInterestRateIndexMaturity($AT$1,AP2156,Trigger)</f>
        <v>#VALUE!</v>
      </c>
      <c r="AR2156" s="242" t="e">
        <f>_xll.qlIndexFixing($AT$1,AO2156,TRUE,_xll.ohTrigger(Trigger,Trigger1M))</f>
        <v>#VALUE!</v>
      </c>
      <c r="AS2156" s="242" t="e">
        <f>IFERROR(_xll.qlIndexFixing($AT$2,AO2156,TRUE,_xll.ohTrigger(Trigger,Trigger1M)),#N/A)</f>
        <v>#N/A</v>
      </c>
    </row>
    <row r="2157" spans="40:45" x14ac:dyDescent="0.2">
      <c r="AN2157" s="99" t="s">
        <v>83</v>
      </c>
      <c r="AO2157" s="98" t="e">
        <f>_xll.qlInterestRateIndexFixingDate($AT$1,AP2157,Trigger)</f>
        <v>#VALUE!</v>
      </c>
      <c r="AP2157" s="98">
        <f>_xll.qlCalendarAdvance(Calendar,AP2156,AN2157,"f",,Trigger)</f>
        <v>54526</v>
      </c>
      <c r="AQ2157" s="98" t="e">
        <f>_xll.qlInterestRateIndexMaturity($AT$1,AP2157,Trigger)</f>
        <v>#VALUE!</v>
      </c>
      <c r="AR2157" s="242" t="e">
        <f>_xll.qlIndexFixing($AT$1,AO2157,TRUE,_xll.ohTrigger(Trigger,Trigger1M))</f>
        <v>#VALUE!</v>
      </c>
      <c r="AS2157" s="242" t="e">
        <f>IFERROR(_xll.qlIndexFixing($AT$2,AO2157,TRUE,_xll.ohTrigger(Trigger,Trigger1M)),#N/A)</f>
        <v>#N/A</v>
      </c>
    </row>
    <row r="2158" spans="40:45" x14ac:dyDescent="0.2">
      <c r="AN2158" s="99" t="s">
        <v>83</v>
      </c>
      <c r="AO2158" s="98" t="e">
        <f>_xll.qlInterestRateIndexFixingDate($AT$1,AP2158,Trigger)</f>
        <v>#VALUE!</v>
      </c>
      <c r="AP2158" s="98">
        <f>_xll.qlCalendarAdvance(Calendar,AP2157,AN2158,"f",,Trigger)</f>
        <v>54533</v>
      </c>
      <c r="AQ2158" s="98" t="e">
        <f>_xll.qlInterestRateIndexMaturity($AT$1,AP2158,Trigger)</f>
        <v>#VALUE!</v>
      </c>
      <c r="AR2158" s="242" t="e">
        <f>_xll.qlIndexFixing($AT$1,AO2158,TRUE,_xll.ohTrigger(Trigger,Trigger1M))</f>
        <v>#VALUE!</v>
      </c>
      <c r="AS2158" s="242" t="e">
        <f>IFERROR(_xll.qlIndexFixing($AT$2,AO2158,TRUE,_xll.ohTrigger(Trigger,Trigger1M)),#N/A)</f>
        <v>#N/A</v>
      </c>
    </row>
    <row r="2159" spans="40:45" x14ac:dyDescent="0.2">
      <c r="AN2159" s="99" t="s">
        <v>83</v>
      </c>
      <c r="AO2159" s="98" t="e">
        <f>_xll.qlInterestRateIndexFixingDate($AT$1,AP2159,Trigger)</f>
        <v>#VALUE!</v>
      </c>
      <c r="AP2159" s="98">
        <f>_xll.qlCalendarAdvance(Calendar,AP2158,AN2159,"f",,Trigger)</f>
        <v>54540</v>
      </c>
      <c r="AQ2159" s="98" t="e">
        <f>_xll.qlInterestRateIndexMaturity($AT$1,AP2159,Trigger)</f>
        <v>#VALUE!</v>
      </c>
      <c r="AR2159" s="242" t="e">
        <f>_xll.qlIndexFixing($AT$1,AO2159,TRUE,_xll.ohTrigger(Trigger,Trigger1M))</f>
        <v>#VALUE!</v>
      </c>
      <c r="AS2159" s="242" t="e">
        <f>IFERROR(_xll.qlIndexFixing($AT$2,AO2159,TRUE,_xll.ohTrigger(Trigger,Trigger1M)),#N/A)</f>
        <v>#N/A</v>
      </c>
    </row>
    <row r="2160" spans="40:45" x14ac:dyDescent="0.2">
      <c r="AN2160" s="99" t="s">
        <v>83</v>
      </c>
      <c r="AO2160" s="98" t="e">
        <f>_xll.qlInterestRateIndexFixingDate($AT$1,AP2160,Trigger)</f>
        <v>#VALUE!</v>
      </c>
      <c r="AP2160" s="98">
        <f>_xll.qlCalendarAdvance(Calendar,AP2159,AN2160,"f",,Trigger)</f>
        <v>54547</v>
      </c>
      <c r="AQ2160" s="98" t="e">
        <f>_xll.qlInterestRateIndexMaturity($AT$1,AP2160,Trigger)</f>
        <v>#VALUE!</v>
      </c>
      <c r="AR2160" s="242" t="e">
        <f>_xll.qlIndexFixing($AT$1,AO2160,TRUE,_xll.ohTrigger(Trigger,Trigger1M))</f>
        <v>#VALUE!</v>
      </c>
      <c r="AS2160" s="242" t="e">
        <f>IFERROR(_xll.qlIndexFixing($AT$2,AO2160,TRUE,_xll.ohTrigger(Trigger,Trigger1M)),#N/A)</f>
        <v>#N/A</v>
      </c>
    </row>
    <row r="2161" spans="40:45" x14ac:dyDescent="0.2">
      <c r="AN2161" s="99" t="s">
        <v>83</v>
      </c>
      <c r="AO2161" s="98" t="e">
        <f>_xll.qlInterestRateIndexFixingDate($AT$1,AP2161,Trigger)</f>
        <v>#VALUE!</v>
      </c>
      <c r="AP2161" s="98">
        <f>_xll.qlCalendarAdvance(Calendar,AP2160,AN2161,"f",,Trigger)</f>
        <v>54554</v>
      </c>
      <c r="AQ2161" s="98" t="e">
        <f>_xll.qlInterestRateIndexMaturity($AT$1,AP2161,Trigger)</f>
        <v>#VALUE!</v>
      </c>
      <c r="AR2161" s="242" t="e">
        <f>_xll.qlIndexFixing($AT$1,AO2161,TRUE,_xll.ohTrigger(Trigger,Trigger1M))</f>
        <v>#VALUE!</v>
      </c>
      <c r="AS2161" s="242" t="e">
        <f>IFERROR(_xll.qlIndexFixing($AT$2,AO2161,TRUE,_xll.ohTrigger(Trigger,Trigger1M)),#N/A)</f>
        <v>#N/A</v>
      </c>
    </row>
    <row r="2162" spans="40:45" x14ac:dyDescent="0.2">
      <c r="AN2162" s="99" t="s">
        <v>83</v>
      </c>
      <c r="AO2162" s="98" t="e">
        <f>_xll.qlInterestRateIndexFixingDate($AT$1,AP2162,Trigger)</f>
        <v>#VALUE!</v>
      </c>
      <c r="AP2162" s="98">
        <f>_xll.qlCalendarAdvance(Calendar,AP2161,AN2162,"f",,Trigger)</f>
        <v>54561</v>
      </c>
      <c r="AQ2162" s="98" t="e">
        <f>_xll.qlInterestRateIndexMaturity($AT$1,AP2162,Trigger)</f>
        <v>#VALUE!</v>
      </c>
      <c r="AR2162" s="242" t="e">
        <f>_xll.qlIndexFixing($AT$1,AO2162,TRUE,_xll.ohTrigger(Trigger,Trigger1M))</f>
        <v>#VALUE!</v>
      </c>
      <c r="AS2162" s="242" t="e">
        <f>IFERROR(_xll.qlIndexFixing($AT$2,AO2162,TRUE,_xll.ohTrigger(Trigger,Trigger1M)),#N/A)</f>
        <v>#N/A</v>
      </c>
    </row>
    <row r="2163" spans="40:45" x14ac:dyDescent="0.2">
      <c r="AN2163" s="99" t="s">
        <v>83</v>
      </c>
      <c r="AO2163" s="98" t="e">
        <f>_xll.qlInterestRateIndexFixingDate($AT$1,AP2163,Trigger)</f>
        <v>#VALUE!</v>
      </c>
      <c r="AP2163" s="98">
        <f>_xll.qlCalendarAdvance(Calendar,AP2162,AN2163,"f",,Trigger)</f>
        <v>54568</v>
      </c>
      <c r="AQ2163" s="98" t="e">
        <f>_xll.qlInterestRateIndexMaturity($AT$1,AP2163,Trigger)</f>
        <v>#VALUE!</v>
      </c>
      <c r="AR2163" s="242" t="e">
        <f>_xll.qlIndexFixing($AT$1,AO2163,TRUE,_xll.ohTrigger(Trigger,Trigger1M))</f>
        <v>#VALUE!</v>
      </c>
      <c r="AS2163" s="242" t="e">
        <f>IFERROR(_xll.qlIndexFixing($AT$2,AO2163,TRUE,_xll.ohTrigger(Trigger,Trigger1M)),#N/A)</f>
        <v>#N/A</v>
      </c>
    </row>
    <row r="2164" spans="40:45" x14ac:dyDescent="0.2">
      <c r="AN2164" s="99" t="s">
        <v>83</v>
      </c>
      <c r="AO2164" s="98" t="e">
        <f>_xll.qlInterestRateIndexFixingDate($AT$1,AP2164,Trigger)</f>
        <v>#VALUE!</v>
      </c>
      <c r="AP2164" s="98">
        <f>_xll.qlCalendarAdvance(Calendar,AP2163,AN2164,"f",,Trigger)</f>
        <v>54575</v>
      </c>
      <c r="AQ2164" s="98" t="e">
        <f>_xll.qlInterestRateIndexMaturity($AT$1,AP2164,Trigger)</f>
        <v>#VALUE!</v>
      </c>
      <c r="AR2164" s="242" t="e">
        <f>_xll.qlIndexFixing($AT$1,AO2164,TRUE,_xll.ohTrigger(Trigger,Trigger1M))</f>
        <v>#VALUE!</v>
      </c>
      <c r="AS2164" s="242" t="e">
        <f>IFERROR(_xll.qlIndexFixing($AT$2,AO2164,TRUE,_xll.ohTrigger(Trigger,Trigger1M)),#N/A)</f>
        <v>#N/A</v>
      </c>
    </row>
    <row r="2165" spans="40:45" x14ac:dyDescent="0.2">
      <c r="AN2165" s="99" t="s">
        <v>83</v>
      </c>
      <c r="AO2165" s="98" t="e">
        <f>_xll.qlInterestRateIndexFixingDate($AT$1,AP2165,Trigger)</f>
        <v>#VALUE!</v>
      </c>
      <c r="AP2165" s="98">
        <f>_xll.qlCalendarAdvance(Calendar,AP2164,AN2165,"f",,Trigger)</f>
        <v>54582</v>
      </c>
      <c r="AQ2165" s="98" t="e">
        <f>_xll.qlInterestRateIndexMaturity($AT$1,AP2165,Trigger)</f>
        <v>#VALUE!</v>
      </c>
      <c r="AR2165" s="242" t="e">
        <f>_xll.qlIndexFixing($AT$1,AO2165,TRUE,_xll.ohTrigger(Trigger,Trigger1M))</f>
        <v>#VALUE!</v>
      </c>
      <c r="AS2165" s="242" t="e">
        <f>IFERROR(_xll.qlIndexFixing($AT$2,AO2165,TRUE,_xll.ohTrigger(Trigger,Trigger1M)),#N/A)</f>
        <v>#N/A</v>
      </c>
    </row>
    <row r="2166" spans="40:45" x14ac:dyDescent="0.2">
      <c r="AN2166" s="99" t="s">
        <v>83</v>
      </c>
      <c r="AO2166" s="98" t="e">
        <f>_xll.qlInterestRateIndexFixingDate($AT$1,AP2166,Trigger)</f>
        <v>#VALUE!</v>
      </c>
      <c r="AP2166" s="98">
        <f>_xll.qlCalendarAdvance(Calendar,AP2165,AN2166,"f",,Trigger)</f>
        <v>54589</v>
      </c>
      <c r="AQ2166" s="98" t="e">
        <f>_xll.qlInterestRateIndexMaturity($AT$1,AP2166,Trigger)</f>
        <v>#VALUE!</v>
      </c>
      <c r="AR2166" s="242" t="e">
        <f>_xll.qlIndexFixing($AT$1,AO2166,TRUE,_xll.ohTrigger(Trigger,Trigger1M))</f>
        <v>#VALUE!</v>
      </c>
      <c r="AS2166" s="242" t="e">
        <f>IFERROR(_xll.qlIndexFixing($AT$2,AO2166,TRUE,_xll.ohTrigger(Trigger,Trigger1M)),#N/A)</f>
        <v>#N/A</v>
      </c>
    </row>
    <row r="2167" spans="40:45" x14ac:dyDescent="0.2">
      <c r="AN2167" s="99" t="s">
        <v>83</v>
      </c>
      <c r="AO2167" s="98" t="e">
        <f>_xll.qlInterestRateIndexFixingDate($AT$1,AP2167,Trigger)</f>
        <v>#VALUE!</v>
      </c>
      <c r="AP2167" s="98">
        <f>_xll.qlCalendarAdvance(Calendar,AP2166,AN2167,"f",,Trigger)</f>
        <v>54596</v>
      </c>
      <c r="AQ2167" s="98" t="e">
        <f>_xll.qlInterestRateIndexMaturity($AT$1,AP2167,Trigger)</f>
        <v>#VALUE!</v>
      </c>
      <c r="AR2167" s="242" t="e">
        <f>_xll.qlIndexFixing($AT$1,AO2167,TRUE,_xll.ohTrigger(Trigger,Trigger1M))</f>
        <v>#VALUE!</v>
      </c>
      <c r="AS2167" s="242" t="e">
        <f>IFERROR(_xll.qlIndexFixing($AT$2,AO2167,TRUE,_xll.ohTrigger(Trigger,Trigger1M)),#N/A)</f>
        <v>#N/A</v>
      </c>
    </row>
    <row r="2168" spans="40:45" x14ac:dyDescent="0.2">
      <c r="AN2168" s="99" t="s">
        <v>83</v>
      </c>
      <c r="AO2168" s="98" t="e">
        <f>_xll.qlInterestRateIndexFixingDate($AT$1,AP2168,Trigger)</f>
        <v>#VALUE!</v>
      </c>
      <c r="AP2168" s="98">
        <f>_xll.qlCalendarAdvance(Calendar,AP2167,AN2168,"f",,Trigger)</f>
        <v>54603</v>
      </c>
      <c r="AQ2168" s="98" t="e">
        <f>_xll.qlInterestRateIndexMaturity($AT$1,AP2168,Trigger)</f>
        <v>#VALUE!</v>
      </c>
      <c r="AR2168" s="242" t="e">
        <f>_xll.qlIndexFixing($AT$1,AO2168,TRUE,_xll.ohTrigger(Trigger,Trigger1M))</f>
        <v>#VALUE!</v>
      </c>
      <c r="AS2168" s="242" t="e">
        <f>IFERROR(_xll.qlIndexFixing($AT$2,AO2168,TRUE,_xll.ohTrigger(Trigger,Trigger1M)),#N/A)</f>
        <v>#N/A</v>
      </c>
    </row>
    <row r="2169" spans="40:45" x14ac:dyDescent="0.2">
      <c r="AN2169" s="99" t="s">
        <v>83</v>
      </c>
      <c r="AO2169" s="98" t="e">
        <f>_xll.qlInterestRateIndexFixingDate($AT$1,AP2169,Trigger)</f>
        <v>#VALUE!</v>
      </c>
      <c r="AP2169" s="98">
        <f>_xll.qlCalendarAdvance(Calendar,AP2168,AN2169,"f",,Trigger)</f>
        <v>54610</v>
      </c>
      <c r="AQ2169" s="98" t="e">
        <f>_xll.qlInterestRateIndexMaturity($AT$1,AP2169,Trigger)</f>
        <v>#VALUE!</v>
      </c>
      <c r="AR2169" s="242" t="e">
        <f>_xll.qlIndexFixing($AT$1,AO2169,TRUE,_xll.ohTrigger(Trigger,Trigger1M))</f>
        <v>#VALUE!</v>
      </c>
      <c r="AS2169" s="242" t="e">
        <f>IFERROR(_xll.qlIndexFixing($AT$2,AO2169,TRUE,_xll.ohTrigger(Trigger,Trigger1M)),#N/A)</f>
        <v>#N/A</v>
      </c>
    </row>
    <row r="2170" spans="40:45" x14ac:dyDescent="0.2">
      <c r="AN2170" s="99" t="s">
        <v>83</v>
      </c>
      <c r="AO2170" s="98" t="e">
        <f>_xll.qlInterestRateIndexFixingDate($AT$1,AP2170,Trigger)</f>
        <v>#VALUE!</v>
      </c>
      <c r="AP2170" s="98">
        <f>_xll.qlCalendarAdvance(Calendar,AP2169,AN2170,"f",,Trigger)</f>
        <v>54617</v>
      </c>
      <c r="AQ2170" s="98" t="e">
        <f>_xll.qlInterestRateIndexMaturity($AT$1,AP2170,Trigger)</f>
        <v>#VALUE!</v>
      </c>
      <c r="AR2170" s="242" t="e">
        <f>_xll.qlIndexFixing($AT$1,AO2170,TRUE,_xll.ohTrigger(Trigger,Trigger1M))</f>
        <v>#VALUE!</v>
      </c>
      <c r="AS2170" s="242" t="e">
        <f>IFERROR(_xll.qlIndexFixing($AT$2,AO2170,TRUE,_xll.ohTrigger(Trigger,Trigger1M)),#N/A)</f>
        <v>#N/A</v>
      </c>
    </row>
    <row r="2171" spans="40:45" x14ac:dyDescent="0.2">
      <c r="AN2171" s="99" t="s">
        <v>83</v>
      </c>
      <c r="AO2171" s="98" t="e">
        <f>_xll.qlInterestRateIndexFixingDate($AT$1,AP2171,Trigger)</f>
        <v>#VALUE!</v>
      </c>
      <c r="AP2171" s="98">
        <f>_xll.qlCalendarAdvance(Calendar,AP2170,AN2171,"f",,Trigger)</f>
        <v>54624</v>
      </c>
      <c r="AQ2171" s="98" t="e">
        <f>_xll.qlInterestRateIndexMaturity($AT$1,AP2171,Trigger)</f>
        <v>#VALUE!</v>
      </c>
      <c r="AR2171" s="242" t="e">
        <f>_xll.qlIndexFixing($AT$1,AO2171,TRUE,_xll.ohTrigger(Trigger,Trigger1M))</f>
        <v>#VALUE!</v>
      </c>
      <c r="AS2171" s="242" t="e">
        <f>IFERROR(_xll.qlIndexFixing($AT$2,AO2171,TRUE,_xll.ohTrigger(Trigger,Trigger1M)),#N/A)</f>
        <v>#N/A</v>
      </c>
    </row>
    <row r="2172" spans="40:45" x14ac:dyDescent="0.2">
      <c r="AN2172" s="99" t="s">
        <v>83</v>
      </c>
      <c r="AO2172" s="98" t="e">
        <f>_xll.qlInterestRateIndexFixingDate($AT$1,AP2172,Trigger)</f>
        <v>#VALUE!</v>
      </c>
      <c r="AP2172" s="98">
        <f>_xll.qlCalendarAdvance(Calendar,AP2171,AN2172,"f",,Trigger)</f>
        <v>54631</v>
      </c>
      <c r="AQ2172" s="98" t="e">
        <f>_xll.qlInterestRateIndexMaturity($AT$1,AP2172,Trigger)</f>
        <v>#VALUE!</v>
      </c>
      <c r="AR2172" s="242" t="e">
        <f>_xll.qlIndexFixing($AT$1,AO2172,TRUE,_xll.ohTrigger(Trigger,Trigger1M))</f>
        <v>#VALUE!</v>
      </c>
      <c r="AS2172" s="242" t="e">
        <f>IFERROR(_xll.qlIndexFixing($AT$2,AO2172,TRUE,_xll.ohTrigger(Trigger,Trigger1M)),#N/A)</f>
        <v>#N/A</v>
      </c>
    </row>
    <row r="2173" spans="40:45" x14ac:dyDescent="0.2">
      <c r="AN2173" s="99" t="s">
        <v>83</v>
      </c>
      <c r="AO2173" s="98" t="e">
        <f>_xll.qlInterestRateIndexFixingDate($AT$1,AP2173,Trigger)</f>
        <v>#VALUE!</v>
      </c>
      <c r="AP2173" s="98">
        <f>_xll.qlCalendarAdvance(Calendar,AP2172,AN2173,"f",,Trigger)</f>
        <v>54638</v>
      </c>
      <c r="AQ2173" s="98" t="e">
        <f>_xll.qlInterestRateIndexMaturity($AT$1,AP2173,Trigger)</f>
        <v>#VALUE!</v>
      </c>
      <c r="AR2173" s="242" t="e">
        <f>_xll.qlIndexFixing($AT$1,AO2173,TRUE,_xll.ohTrigger(Trigger,Trigger1M))</f>
        <v>#VALUE!</v>
      </c>
      <c r="AS2173" s="242" t="e">
        <f>IFERROR(_xll.qlIndexFixing($AT$2,AO2173,TRUE,_xll.ohTrigger(Trigger,Trigger1M)),#N/A)</f>
        <v>#N/A</v>
      </c>
    </row>
    <row r="2174" spans="40:45" x14ac:dyDescent="0.2">
      <c r="AN2174" s="99" t="s">
        <v>83</v>
      </c>
      <c r="AO2174" s="98" t="e">
        <f>_xll.qlInterestRateIndexFixingDate($AT$1,AP2174,Trigger)</f>
        <v>#VALUE!</v>
      </c>
      <c r="AP2174" s="98">
        <f>_xll.qlCalendarAdvance(Calendar,AP2173,AN2174,"f",,Trigger)</f>
        <v>54645</v>
      </c>
      <c r="AQ2174" s="98" t="e">
        <f>_xll.qlInterestRateIndexMaturity($AT$1,AP2174,Trigger)</f>
        <v>#VALUE!</v>
      </c>
      <c r="AR2174" s="242" t="e">
        <f>_xll.qlIndexFixing($AT$1,AO2174,TRUE,_xll.ohTrigger(Trigger,Trigger1M))</f>
        <v>#VALUE!</v>
      </c>
      <c r="AS2174" s="242" t="e">
        <f>IFERROR(_xll.qlIndexFixing($AT$2,AO2174,TRUE,_xll.ohTrigger(Trigger,Trigger1M)),#N/A)</f>
        <v>#N/A</v>
      </c>
    </row>
    <row r="2175" spans="40:45" x14ac:dyDescent="0.2">
      <c r="AN2175" s="99" t="s">
        <v>83</v>
      </c>
      <c r="AO2175" s="98" t="e">
        <f>_xll.qlInterestRateIndexFixingDate($AT$1,AP2175,Trigger)</f>
        <v>#VALUE!</v>
      </c>
      <c r="AP2175" s="98">
        <f>_xll.qlCalendarAdvance(Calendar,AP2174,AN2175,"f",,Trigger)</f>
        <v>54652</v>
      </c>
      <c r="AQ2175" s="98" t="e">
        <f>_xll.qlInterestRateIndexMaturity($AT$1,AP2175,Trigger)</f>
        <v>#VALUE!</v>
      </c>
      <c r="AR2175" s="242" t="e">
        <f>_xll.qlIndexFixing($AT$1,AO2175,TRUE,_xll.ohTrigger(Trigger,Trigger1M))</f>
        <v>#VALUE!</v>
      </c>
      <c r="AS2175" s="242" t="e">
        <f>IFERROR(_xll.qlIndexFixing($AT$2,AO2175,TRUE,_xll.ohTrigger(Trigger,Trigger1M)),#N/A)</f>
        <v>#N/A</v>
      </c>
    </row>
    <row r="2176" spans="40:45" x14ac:dyDescent="0.2">
      <c r="AN2176" s="99" t="s">
        <v>83</v>
      </c>
      <c r="AO2176" s="98" t="e">
        <f>_xll.qlInterestRateIndexFixingDate($AT$1,AP2176,Trigger)</f>
        <v>#VALUE!</v>
      </c>
      <c r="AP2176" s="98">
        <f>_xll.qlCalendarAdvance(Calendar,AP2175,AN2176,"f",,Trigger)</f>
        <v>54659</v>
      </c>
      <c r="AQ2176" s="98" t="e">
        <f>_xll.qlInterestRateIndexMaturity($AT$1,AP2176,Trigger)</f>
        <v>#VALUE!</v>
      </c>
      <c r="AR2176" s="242" t="e">
        <f>_xll.qlIndexFixing($AT$1,AO2176,TRUE,_xll.ohTrigger(Trigger,Trigger1M))</f>
        <v>#VALUE!</v>
      </c>
      <c r="AS2176" s="242" t="e">
        <f>IFERROR(_xll.qlIndexFixing($AT$2,AO2176,TRUE,_xll.ohTrigger(Trigger,Trigger1M)),#N/A)</f>
        <v>#N/A</v>
      </c>
    </row>
    <row r="2177" spans="40:45" x14ac:dyDescent="0.2">
      <c r="AN2177" s="99" t="s">
        <v>83</v>
      </c>
      <c r="AO2177" s="98" t="e">
        <f>_xll.qlInterestRateIndexFixingDate($AT$1,AP2177,Trigger)</f>
        <v>#VALUE!</v>
      </c>
      <c r="AP2177" s="98">
        <f>_xll.qlCalendarAdvance(Calendar,AP2176,AN2177,"f",,Trigger)</f>
        <v>54666</v>
      </c>
      <c r="AQ2177" s="98" t="e">
        <f>_xll.qlInterestRateIndexMaturity($AT$1,AP2177,Trigger)</f>
        <v>#VALUE!</v>
      </c>
      <c r="AR2177" s="242" t="e">
        <f>_xll.qlIndexFixing($AT$1,AO2177,TRUE,_xll.ohTrigger(Trigger,Trigger1M))</f>
        <v>#VALUE!</v>
      </c>
      <c r="AS2177" s="242" t="e">
        <f>IFERROR(_xll.qlIndexFixing($AT$2,AO2177,TRUE,_xll.ohTrigger(Trigger,Trigger1M)),#N/A)</f>
        <v>#N/A</v>
      </c>
    </row>
    <row r="2178" spans="40:45" x14ac:dyDescent="0.2">
      <c r="AN2178" s="99" t="s">
        <v>83</v>
      </c>
      <c r="AO2178" s="98" t="e">
        <f>_xll.qlInterestRateIndexFixingDate($AT$1,AP2178,Trigger)</f>
        <v>#VALUE!</v>
      </c>
      <c r="AP2178" s="98">
        <f>_xll.qlCalendarAdvance(Calendar,AP2177,AN2178,"f",,Trigger)</f>
        <v>54673</v>
      </c>
      <c r="AQ2178" s="98" t="e">
        <f>_xll.qlInterestRateIndexMaturity($AT$1,AP2178,Trigger)</f>
        <v>#VALUE!</v>
      </c>
      <c r="AR2178" s="242" t="e">
        <f>_xll.qlIndexFixing($AT$1,AO2178,TRUE,_xll.ohTrigger(Trigger,Trigger1M))</f>
        <v>#VALUE!</v>
      </c>
      <c r="AS2178" s="242" t="e">
        <f>IFERROR(_xll.qlIndexFixing($AT$2,AO2178,TRUE,_xll.ohTrigger(Trigger,Trigger1M)),#N/A)</f>
        <v>#N/A</v>
      </c>
    </row>
    <row r="2179" spans="40:45" x14ac:dyDescent="0.2">
      <c r="AN2179" s="99" t="s">
        <v>83</v>
      </c>
      <c r="AO2179" s="98" t="e">
        <f>_xll.qlInterestRateIndexFixingDate($AT$1,AP2179,Trigger)</f>
        <v>#VALUE!</v>
      </c>
      <c r="AP2179" s="98">
        <f>_xll.qlCalendarAdvance(Calendar,AP2178,AN2179,"f",,Trigger)</f>
        <v>54680</v>
      </c>
      <c r="AQ2179" s="98" t="e">
        <f>_xll.qlInterestRateIndexMaturity($AT$1,AP2179,Trigger)</f>
        <v>#VALUE!</v>
      </c>
      <c r="AR2179" s="242" t="e">
        <f>_xll.qlIndexFixing($AT$1,AO2179,TRUE,_xll.ohTrigger(Trigger,Trigger1M))</f>
        <v>#VALUE!</v>
      </c>
      <c r="AS2179" s="242" t="e">
        <f>IFERROR(_xll.qlIndexFixing($AT$2,AO2179,TRUE,_xll.ohTrigger(Trigger,Trigger1M)),#N/A)</f>
        <v>#N/A</v>
      </c>
    </row>
    <row r="2180" spans="40:45" x14ac:dyDescent="0.2">
      <c r="AN2180" s="99" t="s">
        <v>83</v>
      </c>
      <c r="AO2180" s="98" t="e">
        <f>_xll.qlInterestRateIndexFixingDate($AT$1,AP2180,Trigger)</f>
        <v>#VALUE!</v>
      </c>
      <c r="AP2180" s="98">
        <f>_xll.qlCalendarAdvance(Calendar,AP2179,AN2180,"f",,Trigger)</f>
        <v>54687</v>
      </c>
      <c r="AQ2180" s="98" t="e">
        <f>_xll.qlInterestRateIndexMaturity($AT$1,AP2180,Trigger)</f>
        <v>#VALUE!</v>
      </c>
      <c r="AR2180" s="242" t="e">
        <f>_xll.qlIndexFixing($AT$1,AO2180,TRUE,_xll.ohTrigger(Trigger,Trigger1M))</f>
        <v>#VALUE!</v>
      </c>
      <c r="AS2180" s="242" t="e">
        <f>IFERROR(_xll.qlIndexFixing($AT$2,AO2180,TRUE,_xll.ohTrigger(Trigger,Trigger1M)),#N/A)</f>
        <v>#N/A</v>
      </c>
    </row>
    <row r="2181" spans="40:45" x14ac:dyDescent="0.2">
      <c r="AN2181" s="99" t="s">
        <v>83</v>
      </c>
      <c r="AO2181" s="98" t="e">
        <f>_xll.qlInterestRateIndexFixingDate($AT$1,AP2181,Trigger)</f>
        <v>#VALUE!</v>
      </c>
      <c r="AP2181" s="98">
        <f>_xll.qlCalendarAdvance(Calendar,AP2180,AN2181,"f",,Trigger)</f>
        <v>54694</v>
      </c>
      <c r="AQ2181" s="98" t="e">
        <f>_xll.qlInterestRateIndexMaturity($AT$1,AP2181,Trigger)</f>
        <v>#VALUE!</v>
      </c>
      <c r="AR2181" s="242" t="e">
        <f>_xll.qlIndexFixing($AT$1,AO2181,TRUE,_xll.ohTrigger(Trigger,Trigger1M))</f>
        <v>#VALUE!</v>
      </c>
      <c r="AS2181" s="242" t="e">
        <f>IFERROR(_xll.qlIndexFixing($AT$2,AO2181,TRUE,_xll.ohTrigger(Trigger,Trigger1M)),#N/A)</f>
        <v>#N/A</v>
      </c>
    </row>
    <row r="2182" spans="40:45" x14ac:dyDescent="0.2">
      <c r="AN2182" s="99" t="s">
        <v>83</v>
      </c>
      <c r="AO2182" s="98" t="e">
        <f>_xll.qlInterestRateIndexFixingDate($AT$1,AP2182,Trigger)</f>
        <v>#VALUE!</v>
      </c>
      <c r="AP2182" s="98">
        <f>_xll.qlCalendarAdvance(Calendar,AP2181,AN2182,"f",,Trigger)</f>
        <v>54701</v>
      </c>
      <c r="AQ2182" s="98" t="e">
        <f>_xll.qlInterestRateIndexMaturity($AT$1,AP2182,Trigger)</f>
        <v>#VALUE!</v>
      </c>
      <c r="AR2182" s="242" t="e">
        <f>_xll.qlIndexFixing($AT$1,AO2182,TRUE,_xll.ohTrigger(Trigger,Trigger1M))</f>
        <v>#VALUE!</v>
      </c>
      <c r="AS2182" s="242" t="e">
        <f>IFERROR(_xll.qlIndexFixing($AT$2,AO2182,TRUE,_xll.ohTrigger(Trigger,Trigger1M)),#N/A)</f>
        <v>#N/A</v>
      </c>
    </row>
    <row r="2183" spans="40:45" x14ac:dyDescent="0.2">
      <c r="AN2183" s="99" t="s">
        <v>83</v>
      </c>
      <c r="AO2183" s="98" t="e">
        <f>_xll.qlInterestRateIndexFixingDate($AT$1,AP2183,Trigger)</f>
        <v>#VALUE!</v>
      </c>
      <c r="AP2183" s="98">
        <f>_xll.qlCalendarAdvance(Calendar,AP2182,AN2183,"f",,Trigger)</f>
        <v>54708</v>
      </c>
      <c r="AQ2183" s="98" t="e">
        <f>_xll.qlInterestRateIndexMaturity($AT$1,AP2183,Trigger)</f>
        <v>#VALUE!</v>
      </c>
      <c r="AR2183" s="242" t="e">
        <f>_xll.qlIndexFixing($AT$1,AO2183,TRUE,_xll.ohTrigger(Trigger,Trigger1M))</f>
        <v>#VALUE!</v>
      </c>
      <c r="AS2183" s="242" t="e">
        <f>IFERROR(_xll.qlIndexFixing($AT$2,AO2183,TRUE,_xll.ohTrigger(Trigger,Trigger1M)),#N/A)</f>
        <v>#N/A</v>
      </c>
    </row>
    <row r="2184" spans="40:45" x14ac:dyDescent="0.2">
      <c r="AN2184" s="99" t="s">
        <v>83</v>
      </c>
      <c r="AO2184" s="98" t="e">
        <f>_xll.qlInterestRateIndexFixingDate($AT$1,AP2184,Trigger)</f>
        <v>#VALUE!</v>
      </c>
      <c r="AP2184" s="98">
        <f>_xll.qlCalendarAdvance(Calendar,AP2183,AN2184,"f",,Trigger)</f>
        <v>54715</v>
      </c>
      <c r="AQ2184" s="98" t="e">
        <f>_xll.qlInterestRateIndexMaturity($AT$1,AP2184,Trigger)</f>
        <v>#VALUE!</v>
      </c>
      <c r="AR2184" s="242" t="e">
        <f>_xll.qlIndexFixing($AT$1,AO2184,TRUE,_xll.ohTrigger(Trigger,Trigger1M))</f>
        <v>#VALUE!</v>
      </c>
      <c r="AS2184" s="242" t="e">
        <f>IFERROR(_xll.qlIndexFixing($AT$2,AO2184,TRUE,_xll.ohTrigger(Trigger,Trigger1M)),#N/A)</f>
        <v>#N/A</v>
      </c>
    </row>
    <row r="2185" spans="40:45" x14ac:dyDescent="0.2">
      <c r="AN2185" s="99" t="s">
        <v>83</v>
      </c>
      <c r="AO2185" s="98" t="e">
        <f>_xll.qlInterestRateIndexFixingDate($AT$1,AP2185,Trigger)</f>
        <v>#VALUE!</v>
      </c>
      <c r="AP2185" s="98">
        <f>_xll.qlCalendarAdvance(Calendar,AP2184,AN2185,"f",,Trigger)</f>
        <v>54722</v>
      </c>
      <c r="AQ2185" s="98" t="e">
        <f>_xll.qlInterestRateIndexMaturity($AT$1,AP2185,Trigger)</f>
        <v>#VALUE!</v>
      </c>
      <c r="AR2185" s="242" t="e">
        <f>_xll.qlIndexFixing($AT$1,AO2185,TRUE,_xll.ohTrigger(Trigger,Trigger1M))</f>
        <v>#VALUE!</v>
      </c>
      <c r="AS2185" s="242" t="e">
        <f>IFERROR(_xll.qlIndexFixing($AT$2,AO2185,TRUE,_xll.ohTrigger(Trigger,Trigger1M)),#N/A)</f>
        <v>#N/A</v>
      </c>
    </row>
    <row r="2186" spans="40:45" x14ac:dyDescent="0.2">
      <c r="AN2186" s="99" t="s">
        <v>83</v>
      </c>
      <c r="AO2186" s="98" t="e">
        <f>_xll.qlInterestRateIndexFixingDate($AT$1,AP2186,Trigger)</f>
        <v>#VALUE!</v>
      </c>
      <c r="AP2186" s="98">
        <f>_xll.qlCalendarAdvance(Calendar,AP2185,AN2186,"f",,Trigger)</f>
        <v>54729</v>
      </c>
      <c r="AQ2186" s="98" t="e">
        <f>_xll.qlInterestRateIndexMaturity($AT$1,AP2186,Trigger)</f>
        <v>#VALUE!</v>
      </c>
      <c r="AR2186" s="242" t="e">
        <f>_xll.qlIndexFixing($AT$1,AO2186,TRUE,_xll.ohTrigger(Trigger,Trigger1M))</f>
        <v>#VALUE!</v>
      </c>
      <c r="AS2186" s="242" t="e">
        <f>IFERROR(_xll.qlIndexFixing($AT$2,AO2186,TRUE,_xll.ohTrigger(Trigger,Trigger1M)),#N/A)</f>
        <v>#N/A</v>
      </c>
    </row>
    <row r="2187" spans="40:45" x14ac:dyDescent="0.2">
      <c r="AN2187" s="99" t="s">
        <v>83</v>
      </c>
      <c r="AO2187" s="98" t="e">
        <f>_xll.qlInterestRateIndexFixingDate($AT$1,AP2187,Trigger)</f>
        <v>#VALUE!</v>
      </c>
      <c r="AP2187" s="98">
        <f>_xll.qlCalendarAdvance(Calendar,AP2186,AN2187,"f",,Trigger)</f>
        <v>54736</v>
      </c>
      <c r="AQ2187" s="98" t="e">
        <f>_xll.qlInterestRateIndexMaturity($AT$1,AP2187,Trigger)</f>
        <v>#VALUE!</v>
      </c>
      <c r="AR2187" s="242" t="e">
        <f>_xll.qlIndexFixing($AT$1,AO2187,TRUE,_xll.ohTrigger(Trigger,Trigger1M))</f>
        <v>#VALUE!</v>
      </c>
      <c r="AS2187" s="242" t="e">
        <f>IFERROR(_xll.qlIndexFixing($AT$2,AO2187,TRUE,_xll.ohTrigger(Trigger,Trigger1M)),#N/A)</f>
        <v>#N/A</v>
      </c>
    </row>
    <row r="2188" spans="40:45" x14ac:dyDescent="0.2">
      <c r="AN2188" s="99" t="s">
        <v>83</v>
      </c>
      <c r="AO2188" s="98" t="e">
        <f>_xll.qlInterestRateIndexFixingDate($AT$1,AP2188,Trigger)</f>
        <v>#VALUE!</v>
      </c>
      <c r="AP2188" s="98">
        <f>_xll.qlCalendarAdvance(Calendar,AP2187,AN2188,"f",,Trigger)</f>
        <v>54743</v>
      </c>
      <c r="AQ2188" s="98" t="e">
        <f>_xll.qlInterestRateIndexMaturity($AT$1,AP2188,Trigger)</f>
        <v>#VALUE!</v>
      </c>
      <c r="AR2188" s="242" t="e">
        <f>_xll.qlIndexFixing($AT$1,AO2188,TRUE,_xll.ohTrigger(Trigger,Trigger1M))</f>
        <v>#VALUE!</v>
      </c>
      <c r="AS2188" s="242" t="e">
        <f>IFERROR(_xll.qlIndexFixing($AT$2,AO2188,TRUE,_xll.ohTrigger(Trigger,Trigger1M)),#N/A)</f>
        <v>#N/A</v>
      </c>
    </row>
    <row r="2189" spans="40:45" x14ac:dyDescent="0.2">
      <c r="AN2189" s="99" t="s">
        <v>83</v>
      </c>
      <c r="AO2189" s="98" t="e">
        <f>_xll.qlInterestRateIndexFixingDate($AT$1,AP2189,Trigger)</f>
        <v>#VALUE!</v>
      </c>
      <c r="AP2189" s="98">
        <f>_xll.qlCalendarAdvance(Calendar,AP2188,AN2189,"f",,Trigger)</f>
        <v>54750</v>
      </c>
      <c r="AQ2189" s="98" t="e">
        <f>_xll.qlInterestRateIndexMaturity($AT$1,AP2189,Trigger)</f>
        <v>#VALUE!</v>
      </c>
      <c r="AR2189" s="242" t="e">
        <f>_xll.qlIndexFixing($AT$1,AO2189,TRUE,_xll.ohTrigger(Trigger,Trigger1M))</f>
        <v>#VALUE!</v>
      </c>
      <c r="AS2189" s="242" t="e">
        <f>IFERROR(_xll.qlIndexFixing($AT$2,AO2189,TRUE,_xll.ohTrigger(Trigger,Trigger1M)),#N/A)</f>
        <v>#N/A</v>
      </c>
    </row>
    <row r="2190" spans="40:45" x14ac:dyDescent="0.2">
      <c r="AN2190" s="99" t="s">
        <v>83</v>
      </c>
      <c r="AO2190" s="98" t="e">
        <f>_xll.qlInterestRateIndexFixingDate($AT$1,AP2190,Trigger)</f>
        <v>#VALUE!</v>
      </c>
      <c r="AP2190" s="98">
        <f>_xll.qlCalendarAdvance(Calendar,AP2189,AN2190,"f",,Trigger)</f>
        <v>54757</v>
      </c>
      <c r="AQ2190" s="98" t="e">
        <f>_xll.qlInterestRateIndexMaturity($AT$1,AP2190,Trigger)</f>
        <v>#VALUE!</v>
      </c>
      <c r="AR2190" s="242" t="e">
        <f>_xll.qlIndexFixing($AT$1,AO2190,TRUE,_xll.ohTrigger(Trigger,Trigger1M))</f>
        <v>#VALUE!</v>
      </c>
      <c r="AS2190" s="242" t="e">
        <f>IFERROR(_xll.qlIndexFixing($AT$2,AO2190,TRUE,_xll.ohTrigger(Trigger,Trigger1M)),#N/A)</f>
        <v>#N/A</v>
      </c>
    </row>
    <row r="2191" spans="40:45" x14ac:dyDescent="0.2">
      <c r="AN2191" s="99" t="s">
        <v>83</v>
      </c>
      <c r="AO2191" s="98" t="e">
        <f>_xll.qlInterestRateIndexFixingDate($AT$1,AP2191,Trigger)</f>
        <v>#VALUE!</v>
      </c>
      <c r="AP2191" s="98">
        <f>_xll.qlCalendarAdvance(Calendar,AP2190,AN2191,"f",,Trigger)</f>
        <v>54764</v>
      </c>
      <c r="AQ2191" s="98" t="e">
        <f>_xll.qlInterestRateIndexMaturity($AT$1,AP2191,Trigger)</f>
        <v>#VALUE!</v>
      </c>
      <c r="AR2191" s="242" t="e">
        <f>_xll.qlIndexFixing($AT$1,AO2191,TRUE,_xll.ohTrigger(Trigger,Trigger1M))</f>
        <v>#VALUE!</v>
      </c>
      <c r="AS2191" s="242" t="e">
        <f>IFERROR(_xll.qlIndexFixing($AT$2,AO2191,TRUE,_xll.ohTrigger(Trigger,Trigger1M)),#N/A)</f>
        <v>#N/A</v>
      </c>
    </row>
    <row r="2192" spans="40:45" x14ac:dyDescent="0.2">
      <c r="AN2192" s="99" t="s">
        <v>83</v>
      </c>
      <c r="AO2192" s="98" t="e">
        <f>_xll.qlInterestRateIndexFixingDate($AT$1,AP2192,Trigger)</f>
        <v>#VALUE!</v>
      </c>
      <c r="AP2192" s="98">
        <f>_xll.qlCalendarAdvance(Calendar,AP2191,AN2192,"f",,Trigger)</f>
        <v>54771</v>
      </c>
      <c r="AQ2192" s="98" t="e">
        <f>_xll.qlInterestRateIndexMaturity($AT$1,AP2192,Trigger)</f>
        <v>#VALUE!</v>
      </c>
      <c r="AR2192" s="242" t="e">
        <f>_xll.qlIndexFixing($AT$1,AO2192,TRUE,_xll.ohTrigger(Trigger,Trigger1M))</f>
        <v>#VALUE!</v>
      </c>
      <c r="AS2192" s="242" t="e">
        <f>IFERROR(_xll.qlIndexFixing($AT$2,AO2192,TRUE,_xll.ohTrigger(Trigger,Trigger1M)),#N/A)</f>
        <v>#N/A</v>
      </c>
    </row>
    <row r="2193" spans="40:45" x14ac:dyDescent="0.2">
      <c r="AN2193" s="99" t="s">
        <v>83</v>
      </c>
      <c r="AO2193" s="98" t="e">
        <f>_xll.qlInterestRateIndexFixingDate($AT$1,AP2193,Trigger)</f>
        <v>#VALUE!</v>
      </c>
      <c r="AP2193" s="98">
        <f>_xll.qlCalendarAdvance(Calendar,AP2192,AN2193,"f",,Trigger)</f>
        <v>54778</v>
      </c>
      <c r="AQ2193" s="98" t="e">
        <f>_xll.qlInterestRateIndexMaturity($AT$1,AP2193,Trigger)</f>
        <v>#VALUE!</v>
      </c>
      <c r="AR2193" s="242" t="e">
        <f>_xll.qlIndexFixing($AT$1,AO2193,TRUE,_xll.ohTrigger(Trigger,Trigger1M))</f>
        <v>#VALUE!</v>
      </c>
      <c r="AS2193" s="242" t="e">
        <f>IFERROR(_xll.qlIndexFixing($AT$2,AO2193,TRUE,_xll.ohTrigger(Trigger,Trigger1M)),#N/A)</f>
        <v>#N/A</v>
      </c>
    </row>
    <row r="2194" spans="40:45" x14ac:dyDescent="0.2">
      <c r="AN2194" s="99" t="s">
        <v>83</v>
      </c>
      <c r="AO2194" s="98" t="e">
        <f>_xll.qlInterestRateIndexFixingDate($AT$1,AP2194,Trigger)</f>
        <v>#VALUE!</v>
      </c>
      <c r="AP2194" s="98">
        <f>_xll.qlCalendarAdvance(Calendar,AP2193,AN2194,"f",,Trigger)</f>
        <v>54785</v>
      </c>
      <c r="AQ2194" s="98" t="e">
        <f>_xll.qlInterestRateIndexMaturity($AT$1,AP2194,Trigger)</f>
        <v>#VALUE!</v>
      </c>
      <c r="AR2194" s="242" t="e">
        <f>_xll.qlIndexFixing($AT$1,AO2194,TRUE,_xll.ohTrigger(Trigger,Trigger1M))</f>
        <v>#VALUE!</v>
      </c>
      <c r="AS2194" s="242" t="e">
        <f>IFERROR(_xll.qlIndexFixing($AT$2,AO2194,TRUE,_xll.ohTrigger(Trigger,Trigger1M)),#N/A)</f>
        <v>#N/A</v>
      </c>
    </row>
    <row r="2195" spans="40:45" x14ac:dyDescent="0.2">
      <c r="AN2195" s="99" t="s">
        <v>83</v>
      </c>
      <c r="AO2195" s="98" t="e">
        <f>_xll.qlInterestRateIndexFixingDate($AT$1,AP2195,Trigger)</f>
        <v>#VALUE!</v>
      </c>
      <c r="AP2195" s="98">
        <f>_xll.qlCalendarAdvance(Calendar,AP2194,AN2195,"f",,Trigger)</f>
        <v>54792</v>
      </c>
      <c r="AQ2195" s="98" t="e">
        <f>_xll.qlInterestRateIndexMaturity($AT$1,AP2195,Trigger)</f>
        <v>#VALUE!</v>
      </c>
      <c r="AR2195" s="242" t="e">
        <f>_xll.qlIndexFixing($AT$1,AO2195,TRUE,_xll.ohTrigger(Trigger,Trigger1M))</f>
        <v>#VALUE!</v>
      </c>
      <c r="AS2195" s="242" t="e">
        <f>IFERROR(_xll.qlIndexFixing($AT$2,AO2195,TRUE,_xll.ohTrigger(Trigger,Trigger1M)),#N/A)</f>
        <v>#N/A</v>
      </c>
    </row>
    <row r="2196" spans="40:45" x14ac:dyDescent="0.2">
      <c r="AN2196" s="99" t="s">
        <v>83</v>
      </c>
      <c r="AO2196" s="98" t="e">
        <f>_xll.qlInterestRateIndexFixingDate($AT$1,AP2196,Trigger)</f>
        <v>#VALUE!</v>
      </c>
      <c r="AP2196" s="98">
        <f>_xll.qlCalendarAdvance(Calendar,AP2195,AN2196,"f",,Trigger)</f>
        <v>54799</v>
      </c>
      <c r="AQ2196" s="98" t="e">
        <f>_xll.qlInterestRateIndexMaturity($AT$1,AP2196,Trigger)</f>
        <v>#VALUE!</v>
      </c>
      <c r="AR2196" s="242" t="e">
        <f>_xll.qlIndexFixing($AT$1,AO2196,TRUE,_xll.ohTrigger(Trigger,Trigger1M))</f>
        <v>#VALUE!</v>
      </c>
      <c r="AS2196" s="242" t="e">
        <f>IFERROR(_xll.qlIndexFixing($AT$2,AO2196,TRUE,_xll.ohTrigger(Trigger,Trigger1M)),#N/A)</f>
        <v>#N/A</v>
      </c>
    </row>
    <row r="2197" spans="40:45" x14ac:dyDescent="0.2">
      <c r="AN2197" s="99" t="s">
        <v>83</v>
      </c>
      <c r="AO2197" s="98" t="e">
        <f>_xll.qlInterestRateIndexFixingDate($AT$1,AP2197,Trigger)</f>
        <v>#VALUE!</v>
      </c>
      <c r="AP2197" s="98">
        <f>_xll.qlCalendarAdvance(Calendar,AP2196,AN2197,"f",,Trigger)</f>
        <v>54806</v>
      </c>
      <c r="AQ2197" s="98" t="e">
        <f>_xll.qlInterestRateIndexMaturity($AT$1,AP2197,Trigger)</f>
        <v>#VALUE!</v>
      </c>
      <c r="AR2197" s="242" t="e">
        <f>_xll.qlIndexFixing($AT$1,AO2197,TRUE,_xll.ohTrigger(Trigger,Trigger1M))</f>
        <v>#VALUE!</v>
      </c>
      <c r="AS2197" s="242" t="e">
        <f>IFERROR(_xll.qlIndexFixing($AT$2,AO2197,TRUE,_xll.ohTrigger(Trigger,Trigger1M)),#N/A)</f>
        <v>#N/A</v>
      </c>
    </row>
    <row r="2198" spans="40:45" x14ac:dyDescent="0.2">
      <c r="AN2198" s="99" t="s">
        <v>83</v>
      </c>
      <c r="AO2198" s="98" t="e">
        <f>_xll.qlInterestRateIndexFixingDate($AT$1,AP2198,Trigger)</f>
        <v>#VALUE!</v>
      </c>
      <c r="AP2198" s="98">
        <f>_xll.qlCalendarAdvance(Calendar,AP2197,AN2198,"f",,Trigger)</f>
        <v>54813</v>
      </c>
      <c r="AQ2198" s="98" t="e">
        <f>_xll.qlInterestRateIndexMaturity($AT$1,AP2198,Trigger)</f>
        <v>#VALUE!</v>
      </c>
      <c r="AR2198" s="242" t="e">
        <f>_xll.qlIndexFixing($AT$1,AO2198,TRUE,_xll.ohTrigger(Trigger,Trigger1M))</f>
        <v>#VALUE!</v>
      </c>
      <c r="AS2198" s="242" t="e">
        <f>IFERROR(_xll.qlIndexFixing($AT$2,AO2198,TRUE,_xll.ohTrigger(Trigger,Trigger1M)),#N/A)</f>
        <v>#N/A</v>
      </c>
    </row>
    <row r="2199" spans="40:45" x14ac:dyDescent="0.2">
      <c r="AN2199" s="99" t="s">
        <v>83</v>
      </c>
      <c r="AO2199" s="98" t="e">
        <f>_xll.qlInterestRateIndexFixingDate($AT$1,AP2199,Trigger)</f>
        <v>#VALUE!</v>
      </c>
      <c r="AP2199" s="98">
        <f>_xll.qlCalendarAdvance(Calendar,AP2198,AN2199,"f",,Trigger)</f>
        <v>54820</v>
      </c>
      <c r="AQ2199" s="98" t="e">
        <f>_xll.qlInterestRateIndexMaturity($AT$1,AP2199,Trigger)</f>
        <v>#VALUE!</v>
      </c>
      <c r="AR2199" s="242" t="e">
        <f>_xll.qlIndexFixing($AT$1,AO2199,TRUE,_xll.ohTrigger(Trigger,Trigger1M))</f>
        <v>#VALUE!</v>
      </c>
      <c r="AS2199" s="242" t="e">
        <f>IFERROR(_xll.qlIndexFixing($AT$2,AO2199,TRUE,_xll.ohTrigger(Trigger,Trigger1M)),#N/A)</f>
        <v>#N/A</v>
      </c>
    </row>
    <row r="2200" spans="40:45" x14ac:dyDescent="0.2">
      <c r="AN2200" s="99" t="s">
        <v>83</v>
      </c>
      <c r="AO2200" s="98" t="e">
        <f>_xll.qlInterestRateIndexFixingDate($AT$1,AP2200,Trigger)</f>
        <v>#VALUE!</v>
      </c>
      <c r="AP2200" s="98">
        <f>_xll.qlCalendarAdvance(Calendar,AP2199,AN2200,"f",,Trigger)</f>
        <v>54827</v>
      </c>
      <c r="AQ2200" s="98" t="e">
        <f>_xll.qlInterestRateIndexMaturity($AT$1,AP2200,Trigger)</f>
        <v>#VALUE!</v>
      </c>
      <c r="AR2200" s="242" t="e">
        <f>_xll.qlIndexFixing($AT$1,AO2200,TRUE,_xll.ohTrigger(Trigger,Trigger1M))</f>
        <v>#VALUE!</v>
      </c>
      <c r="AS2200" s="242" t="e">
        <f>IFERROR(_xll.qlIndexFixing($AT$2,AO2200,TRUE,_xll.ohTrigger(Trigger,Trigger1M)),#N/A)</f>
        <v>#N/A</v>
      </c>
    </row>
    <row r="2201" spans="40:45" x14ac:dyDescent="0.2">
      <c r="AN2201" s="99" t="s">
        <v>83</v>
      </c>
      <c r="AO2201" s="98" t="e">
        <f>_xll.qlInterestRateIndexFixingDate($AT$1,AP2201,Trigger)</f>
        <v>#VALUE!</v>
      </c>
      <c r="AP2201" s="98">
        <f>_xll.qlCalendarAdvance(Calendar,AP2200,AN2201,"f",,Trigger)</f>
        <v>54834</v>
      </c>
      <c r="AQ2201" s="98" t="e">
        <f>_xll.qlInterestRateIndexMaturity($AT$1,AP2201,Trigger)</f>
        <v>#VALUE!</v>
      </c>
      <c r="AR2201" s="242" t="e">
        <f>_xll.qlIndexFixing($AT$1,AO2201,TRUE,_xll.ohTrigger(Trigger,Trigger1M))</f>
        <v>#VALUE!</v>
      </c>
      <c r="AS2201" s="242" t="e">
        <f>IFERROR(_xll.qlIndexFixing($AT$2,AO2201,TRUE,_xll.ohTrigger(Trigger,Trigger1M)),#N/A)</f>
        <v>#N/A</v>
      </c>
    </row>
    <row r="2202" spans="40:45" x14ac:dyDescent="0.2">
      <c r="AN2202" s="99" t="s">
        <v>83</v>
      </c>
      <c r="AO2202" s="98" t="e">
        <f>_xll.qlInterestRateIndexFixingDate($AT$1,AP2202,Trigger)</f>
        <v>#VALUE!</v>
      </c>
      <c r="AP2202" s="98">
        <f>_xll.qlCalendarAdvance(Calendar,AP2201,AN2202,"f",,Trigger)</f>
        <v>54841</v>
      </c>
      <c r="AQ2202" s="98" t="e">
        <f>_xll.qlInterestRateIndexMaturity($AT$1,AP2202,Trigger)</f>
        <v>#VALUE!</v>
      </c>
      <c r="AR2202" s="242" t="e">
        <f>_xll.qlIndexFixing($AT$1,AO2202,TRUE,_xll.ohTrigger(Trigger,Trigger1M))</f>
        <v>#VALUE!</v>
      </c>
      <c r="AS2202" s="242" t="e">
        <f>IFERROR(_xll.qlIndexFixing($AT$2,AO2202,TRUE,_xll.ohTrigger(Trigger,Trigger1M)),#N/A)</f>
        <v>#N/A</v>
      </c>
    </row>
    <row r="2203" spans="40:45" x14ac:dyDescent="0.2">
      <c r="AN2203" s="99" t="s">
        <v>83</v>
      </c>
      <c r="AO2203" s="98" t="e">
        <f>_xll.qlInterestRateIndexFixingDate($AT$1,AP2203,Trigger)</f>
        <v>#VALUE!</v>
      </c>
      <c r="AP2203" s="98">
        <f>_xll.qlCalendarAdvance(Calendar,AP2202,AN2203,"f",,Trigger)</f>
        <v>54848</v>
      </c>
      <c r="AQ2203" s="98" t="e">
        <f>_xll.qlInterestRateIndexMaturity($AT$1,AP2203,Trigger)</f>
        <v>#VALUE!</v>
      </c>
      <c r="AR2203" s="242" t="e">
        <f>_xll.qlIndexFixing($AT$1,AO2203,TRUE,_xll.ohTrigger(Trigger,Trigger1M))</f>
        <v>#VALUE!</v>
      </c>
      <c r="AS2203" s="242" t="e">
        <f>IFERROR(_xll.qlIndexFixing($AT$2,AO2203,TRUE,_xll.ohTrigger(Trigger,Trigger1M)),#N/A)</f>
        <v>#N/A</v>
      </c>
    </row>
    <row r="2204" spans="40:45" x14ac:dyDescent="0.2">
      <c r="AN2204" s="99" t="s">
        <v>83</v>
      </c>
      <c r="AO2204" s="98" t="e">
        <f>_xll.qlInterestRateIndexFixingDate($AT$1,AP2204,Trigger)</f>
        <v>#VALUE!</v>
      </c>
      <c r="AP2204" s="98">
        <f>_xll.qlCalendarAdvance(Calendar,AP2203,AN2204,"f",,Trigger)</f>
        <v>54855</v>
      </c>
      <c r="AQ2204" s="98" t="e">
        <f>_xll.qlInterestRateIndexMaturity($AT$1,AP2204,Trigger)</f>
        <v>#VALUE!</v>
      </c>
      <c r="AR2204" s="242" t="e">
        <f>_xll.qlIndexFixing($AT$1,AO2204,TRUE,_xll.ohTrigger(Trigger,Trigger1M))</f>
        <v>#VALUE!</v>
      </c>
      <c r="AS2204" s="242" t="e">
        <f>IFERROR(_xll.qlIndexFixing($AT$2,AO2204,TRUE,_xll.ohTrigger(Trigger,Trigger1M)),#N/A)</f>
        <v>#N/A</v>
      </c>
    </row>
    <row r="2205" spans="40:45" x14ac:dyDescent="0.2">
      <c r="AN2205" s="99" t="s">
        <v>83</v>
      </c>
      <c r="AO2205" s="98" t="e">
        <f>_xll.qlInterestRateIndexFixingDate($AT$1,AP2205,Trigger)</f>
        <v>#VALUE!</v>
      </c>
      <c r="AP2205" s="98">
        <f>_xll.qlCalendarAdvance(Calendar,AP2204,AN2205,"f",,Trigger)</f>
        <v>54862</v>
      </c>
      <c r="AQ2205" s="98" t="e">
        <f>_xll.qlInterestRateIndexMaturity($AT$1,AP2205,Trigger)</f>
        <v>#VALUE!</v>
      </c>
      <c r="AR2205" s="242" t="e">
        <f>_xll.qlIndexFixing($AT$1,AO2205,TRUE,_xll.ohTrigger(Trigger,Trigger1M))</f>
        <v>#VALUE!</v>
      </c>
      <c r="AS2205" s="242" t="e">
        <f>IFERROR(_xll.qlIndexFixing($AT$2,AO2205,TRUE,_xll.ohTrigger(Trigger,Trigger1M)),#N/A)</f>
        <v>#N/A</v>
      </c>
    </row>
    <row r="2206" spans="40:45" x14ac:dyDescent="0.2">
      <c r="AN2206" s="99" t="s">
        <v>83</v>
      </c>
      <c r="AO2206" s="98" t="e">
        <f>_xll.qlInterestRateIndexFixingDate($AT$1,AP2206,Trigger)</f>
        <v>#VALUE!</v>
      </c>
      <c r="AP2206" s="98">
        <f>_xll.qlCalendarAdvance(Calendar,AP2205,AN2206,"f",,Trigger)</f>
        <v>54869</v>
      </c>
      <c r="AQ2206" s="98" t="e">
        <f>_xll.qlInterestRateIndexMaturity($AT$1,AP2206,Trigger)</f>
        <v>#VALUE!</v>
      </c>
      <c r="AR2206" s="242" t="e">
        <f>_xll.qlIndexFixing($AT$1,AO2206,TRUE,_xll.ohTrigger(Trigger,Trigger1M))</f>
        <v>#VALUE!</v>
      </c>
      <c r="AS2206" s="242" t="e">
        <f>IFERROR(_xll.qlIndexFixing($AT$2,AO2206,TRUE,_xll.ohTrigger(Trigger,Trigger1M)),#N/A)</f>
        <v>#N/A</v>
      </c>
    </row>
    <row r="2207" spans="40:45" x14ac:dyDescent="0.2">
      <c r="AN2207" s="99" t="s">
        <v>83</v>
      </c>
      <c r="AO2207" s="98" t="e">
        <f>_xll.qlInterestRateIndexFixingDate($AT$1,AP2207,Trigger)</f>
        <v>#VALUE!</v>
      </c>
      <c r="AP2207" s="98">
        <f>_xll.qlCalendarAdvance(Calendar,AP2206,AN2207,"f",,Trigger)</f>
        <v>54876</v>
      </c>
      <c r="AQ2207" s="98" t="e">
        <f>_xll.qlInterestRateIndexMaturity($AT$1,AP2207,Trigger)</f>
        <v>#VALUE!</v>
      </c>
      <c r="AR2207" s="242" t="e">
        <f>_xll.qlIndexFixing($AT$1,AO2207,TRUE,_xll.ohTrigger(Trigger,Trigger1M))</f>
        <v>#VALUE!</v>
      </c>
      <c r="AS2207" s="242" t="e">
        <f>IFERROR(_xll.qlIndexFixing($AT$2,AO2207,TRUE,_xll.ohTrigger(Trigger,Trigger1M)),#N/A)</f>
        <v>#N/A</v>
      </c>
    </row>
    <row r="2208" spans="40:45" x14ac:dyDescent="0.2">
      <c r="AN2208" s="99" t="s">
        <v>83</v>
      </c>
      <c r="AO2208" s="98" t="e">
        <f>_xll.qlInterestRateIndexFixingDate($AT$1,AP2208,Trigger)</f>
        <v>#VALUE!</v>
      </c>
      <c r="AP2208" s="98">
        <f>_xll.qlCalendarAdvance(Calendar,AP2207,AN2208,"f",,Trigger)</f>
        <v>54883</v>
      </c>
      <c r="AQ2208" s="98" t="e">
        <f>_xll.qlInterestRateIndexMaturity($AT$1,AP2208,Trigger)</f>
        <v>#VALUE!</v>
      </c>
      <c r="AR2208" s="242" t="e">
        <f>_xll.qlIndexFixing($AT$1,AO2208,TRUE,_xll.ohTrigger(Trigger,Trigger1M))</f>
        <v>#VALUE!</v>
      </c>
      <c r="AS2208" s="242" t="e">
        <f>IFERROR(_xll.qlIndexFixing($AT$2,AO2208,TRUE,_xll.ohTrigger(Trigger,Trigger1M)),#N/A)</f>
        <v>#N/A</v>
      </c>
    </row>
    <row r="2209" spans="40:45" x14ac:dyDescent="0.2">
      <c r="AN2209" s="99" t="s">
        <v>83</v>
      </c>
      <c r="AO2209" s="98" t="e">
        <f>_xll.qlInterestRateIndexFixingDate($AT$1,AP2209,Trigger)</f>
        <v>#VALUE!</v>
      </c>
      <c r="AP2209" s="98">
        <f>_xll.qlCalendarAdvance(Calendar,AP2208,AN2209,"f",,Trigger)</f>
        <v>54890</v>
      </c>
      <c r="AQ2209" s="98" t="e">
        <f>_xll.qlInterestRateIndexMaturity($AT$1,AP2209,Trigger)</f>
        <v>#VALUE!</v>
      </c>
      <c r="AR2209" s="242" t="e">
        <f>_xll.qlIndexFixing($AT$1,AO2209,TRUE,_xll.ohTrigger(Trigger,Trigger1M))</f>
        <v>#VALUE!</v>
      </c>
      <c r="AS2209" s="242" t="e">
        <f>IFERROR(_xll.qlIndexFixing($AT$2,AO2209,TRUE,_xll.ohTrigger(Trigger,Trigger1M)),#N/A)</f>
        <v>#N/A</v>
      </c>
    </row>
    <row r="2210" spans="40:45" x14ac:dyDescent="0.2">
      <c r="AN2210" s="99" t="s">
        <v>83</v>
      </c>
      <c r="AO2210" s="98" t="e">
        <f>_xll.qlInterestRateIndexFixingDate($AT$1,AP2210,Trigger)</f>
        <v>#VALUE!</v>
      </c>
      <c r="AP2210" s="98">
        <f>_xll.qlCalendarAdvance(Calendar,AP2209,AN2210,"f",,Trigger)</f>
        <v>54897</v>
      </c>
      <c r="AQ2210" s="98" t="e">
        <f>_xll.qlInterestRateIndexMaturity($AT$1,AP2210,Trigger)</f>
        <v>#VALUE!</v>
      </c>
      <c r="AR2210" s="242" t="e">
        <f>_xll.qlIndexFixing($AT$1,AO2210,TRUE,_xll.ohTrigger(Trigger,Trigger1M))</f>
        <v>#VALUE!</v>
      </c>
      <c r="AS2210" s="242" t="e">
        <f>IFERROR(_xll.qlIndexFixing($AT$2,AO2210,TRUE,_xll.ohTrigger(Trigger,Trigger1M)),#N/A)</f>
        <v>#N/A</v>
      </c>
    </row>
    <row r="2211" spans="40:45" x14ac:dyDescent="0.2">
      <c r="AN2211" s="99" t="s">
        <v>83</v>
      </c>
      <c r="AO2211" s="98" t="e">
        <f>_xll.qlInterestRateIndexFixingDate($AT$1,AP2211,Trigger)</f>
        <v>#VALUE!</v>
      </c>
      <c r="AP2211" s="98">
        <f>_xll.qlCalendarAdvance(Calendar,AP2210,AN2211,"f",,Trigger)</f>
        <v>54904</v>
      </c>
      <c r="AQ2211" s="98" t="e">
        <f>_xll.qlInterestRateIndexMaturity($AT$1,AP2211,Trigger)</f>
        <v>#VALUE!</v>
      </c>
      <c r="AR2211" s="242" t="e">
        <f>_xll.qlIndexFixing($AT$1,AO2211,TRUE,_xll.ohTrigger(Trigger,Trigger1M))</f>
        <v>#VALUE!</v>
      </c>
      <c r="AS2211" s="242" t="e">
        <f>IFERROR(_xll.qlIndexFixing($AT$2,AO2211,TRUE,_xll.ohTrigger(Trigger,Trigger1M)),#N/A)</f>
        <v>#N/A</v>
      </c>
    </row>
    <row r="2212" spans="40:45" x14ac:dyDescent="0.2">
      <c r="AN2212" s="99" t="s">
        <v>83</v>
      </c>
      <c r="AO2212" s="98" t="e">
        <f>_xll.qlInterestRateIndexFixingDate($AT$1,AP2212,Trigger)</f>
        <v>#VALUE!</v>
      </c>
      <c r="AP2212" s="98">
        <f>_xll.qlCalendarAdvance(Calendar,AP2211,AN2212,"f",,Trigger)</f>
        <v>54911</v>
      </c>
      <c r="AQ2212" s="98" t="e">
        <f>_xll.qlInterestRateIndexMaturity($AT$1,AP2212,Trigger)</f>
        <v>#VALUE!</v>
      </c>
      <c r="AR2212" s="242" t="e">
        <f>_xll.qlIndexFixing($AT$1,AO2212,TRUE,_xll.ohTrigger(Trigger,Trigger1M))</f>
        <v>#VALUE!</v>
      </c>
      <c r="AS2212" s="242" t="e">
        <f>IFERROR(_xll.qlIndexFixing($AT$2,AO2212,TRUE,_xll.ohTrigger(Trigger,Trigger1M)),#N/A)</f>
        <v>#N/A</v>
      </c>
    </row>
    <row r="2213" spans="40:45" x14ac:dyDescent="0.2">
      <c r="AN2213" s="99" t="s">
        <v>83</v>
      </c>
      <c r="AO2213" s="98" t="e">
        <f>_xll.qlInterestRateIndexFixingDate($AT$1,AP2213,Trigger)</f>
        <v>#VALUE!</v>
      </c>
      <c r="AP2213" s="98">
        <f>_xll.qlCalendarAdvance(Calendar,AP2212,AN2213,"f",,Trigger)</f>
        <v>54918</v>
      </c>
      <c r="AQ2213" s="98" t="e">
        <f>_xll.qlInterestRateIndexMaturity($AT$1,AP2213,Trigger)</f>
        <v>#VALUE!</v>
      </c>
      <c r="AR2213" s="242" t="e">
        <f>_xll.qlIndexFixing($AT$1,AO2213,TRUE,_xll.ohTrigger(Trigger,Trigger1M))</f>
        <v>#VALUE!</v>
      </c>
      <c r="AS2213" s="242" t="e">
        <f>IFERROR(_xll.qlIndexFixing($AT$2,AO2213,TRUE,_xll.ohTrigger(Trigger,Trigger1M)),#N/A)</f>
        <v>#N/A</v>
      </c>
    </row>
    <row r="2214" spans="40:45" x14ac:dyDescent="0.2">
      <c r="AN2214" s="99" t="s">
        <v>83</v>
      </c>
      <c r="AO2214" s="98" t="e">
        <f>_xll.qlInterestRateIndexFixingDate($AT$1,AP2214,Trigger)</f>
        <v>#VALUE!</v>
      </c>
      <c r="AP2214" s="98">
        <f>_xll.qlCalendarAdvance(Calendar,AP2213,AN2214,"f",,Trigger)</f>
        <v>54925</v>
      </c>
      <c r="AQ2214" s="98" t="e">
        <f>_xll.qlInterestRateIndexMaturity($AT$1,AP2214,Trigger)</f>
        <v>#VALUE!</v>
      </c>
      <c r="AR2214" s="242" t="e">
        <f>_xll.qlIndexFixing($AT$1,AO2214,TRUE,_xll.ohTrigger(Trigger,Trigger1M))</f>
        <v>#VALUE!</v>
      </c>
      <c r="AS2214" s="242" t="e">
        <f>IFERROR(_xll.qlIndexFixing($AT$2,AO2214,TRUE,_xll.ohTrigger(Trigger,Trigger1M)),#N/A)</f>
        <v>#N/A</v>
      </c>
    </row>
    <row r="2215" spans="40:45" x14ac:dyDescent="0.2">
      <c r="AN2215" s="99" t="s">
        <v>83</v>
      </c>
      <c r="AO2215" s="98" t="e">
        <f>_xll.qlInterestRateIndexFixingDate($AT$1,AP2215,Trigger)</f>
        <v>#VALUE!</v>
      </c>
      <c r="AP2215" s="98">
        <f>_xll.qlCalendarAdvance(Calendar,AP2214,AN2215,"f",,Trigger)</f>
        <v>54932</v>
      </c>
      <c r="AQ2215" s="98" t="e">
        <f>_xll.qlInterestRateIndexMaturity($AT$1,AP2215,Trigger)</f>
        <v>#VALUE!</v>
      </c>
      <c r="AR2215" s="242" t="e">
        <f>_xll.qlIndexFixing($AT$1,AO2215,TRUE,_xll.ohTrigger(Trigger,Trigger1M))</f>
        <v>#VALUE!</v>
      </c>
      <c r="AS2215" s="242" t="e">
        <f>IFERROR(_xll.qlIndexFixing($AT$2,AO2215,TRUE,_xll.ohTrigger(Trigger,Trigger1M)),#N/A)</f>
        <v>#N/A</v>
      </c>
    </row>
    <row r="2216" spans="40:45" x14ac:dyDescent="0.2">
      <c r="AN2216" s="99" t="s">
        <v>83</v>
      </c>
      <c r="AO2216" s="98" t="e">
        <f>_xll.qlInterestRateIndexFixingDate($AT$1,AP2216,Trigger)</f>
        <v>#VALUE!</v>
      </c>
      <c r="AP2216" s="98">
        <f>_xll.qlCalendarAdvance(Calendar,AP2215,AN2216,"f",,Trigger)</f>
        <v>54939</v>
      </c>
      <c r="AQ2216" s="98" t="e">
        <f>_xll.qlInterestRateIndexMaturity($AT$1,AP2216,Trigger)</f>
        <v>#VALUE!</v>
      </c>
      <c r="AR2216" s="242" t="e">
        <f>_xll.qlIndexFixing($AT$1,AO2216,TRUE,_xll.ohTrigger(Trigger,Trigger1M))</f>
        <v>#VALUE!</v>
      </c>
      <c r="AS2216" s="242" t="e">
        <f>IFERROR(_xll.qlIndexFixing($AT$2,AO2216,TRUE,_xll.ohTrigger(Trigger,Trigger1M)),#N/A)</f>
        <v>#N/A</v>
      </c>
    </row>
    <row r="2217" spans="40:45" x14ac:dyDescent="0.2">
      <c r="AN2217" s="99" t="s">
        <v>83</v>
      </c>
      <c r="AO2217" s="98" t="e">
        <f>_xll.qlInterestRateIndexFixingDate($AT$1,AP2217,Trigger)</f>
        <v>#VALUE!</v>
      </c>
      <c r="AP2217" s="98">
        <f>_xll.qlCalendarAdvance(Calendar,AP2216,AN2217,"f",,Trigger)</f>
        <v>54946</v>
      </c>
      <c r="AQ2217" s="98" t="e">
        <f>_xll.qlInterestRateIndexMaturity($AT$1,AP2217,Trigger)</f>
        <v>#VALUE!</v>
      </c>
      <c r="AR2217" s="242" t="e">
        <f>_xll.qlIndexFixing($AT$1,AO2217,TRUE,_xll.ohTrigger(Trigger,Trigger1M))</f>
        <v>#VALUE!</v>
      </c>
      <c r="AS2217" s="242" t="e">
        <f>IFERROR(_xll.qlIndexFixing($AT$2,AO2217,TRUE,_xll.ohTrigger(Trigger,Trigger1M)),#N/A)</f>
        <v>#N/A</v>
      </c>
    </row>
    <row r="2218" spans="40:45" x14ac:dyDescent="0.2">
      <c r="AN2218" s="99" t="s">
        <v>83</v>
      </c>
      <c r="AO2218" s="98" t="e">
        <f>_xll.qlInterestRateIndexFixingDate($AT$1,AP2218,Trigger)</f>
        <v>#VALUE!</v>
      </c>
      <c r="AP2218" s="98">
        <f>_xll.qlCalendarAdvance(Calendar,AP2217,AN2218,"f",,Trigger)</f>
        <v>54953</v>
      </c>
      <c r="AQ2218" s="98" t="e">
        <f>_xll.qlInterestRateIndexMaturity($AT$1,AP2218,Trigger)</f>
        <v>#VALUE!</v>
      </c>
      <c r="AR2218" s="242" t="e">
        <f>_xll.qlIndexFixing($AT$1,AO2218,TRUE,_xll.ohTrigger(Trigger,Trigger1M))</f>
        <v>#VALUE!</v>
      </c>
      <c r="AS2218" s="242" t="e">
        <f>IFERROR(_xll.qlIndexFixing($AT$2,AO2218,TRUE,_xll.ohTrigger(Trigger,Trigger1M)),#N/A)</f>
        <v>#N/A</v>
      </c>
    </row>
    <row r="2219" spans="40:45" x14ac:dyDescent="0.2">
      <c r="AN2219" s="99" t="s">
        <v>83</v>
      </c>
      <c r="AO2219" s="98" t="e">
        <f>_xll.qlInterestRateIndexFixingDate($AT$1,AP2219,Trigger)</f>
        <v>#VALUE!</v>
      </c>
      <c r="AP2219" s="98">
        <f>_xll.qlCalendarAdvance(Calendar,AP2218,AN2219,"f",,Trigger)</f>
        <v>54960</v>
      </c>
      <c r="AQ2219" s="98" t="e">
        <f>_xll.qlInterestRateIndexMaturity($AT$1,AP2219,Trigger)</f>
        <v>#VALUE!</v>
      </c>
      <c r="AR2219" s="242" t="e">
        <f>_xll.qlIndexFixing($AT$1,AO2219,TRUE,_xll.ohTrigger(Trigger,Trigger1M))</f>
        <v>#VALUE!</v>
      </c>
      <c r="AS2219" s="242" t="e">
        <f>IFERROR(_xll.qlIndexFixing($AT$2,AO2219,TRUE,_xll.ohTrigger(Trigger,Trigger1M)),#N/A)</f>
        <v>#N/A</v>
      </c>
    </row>
    <row r="2220" spans="40:45" x14ac:dyDescent="0.2">
      <c r="AN2220" s="99" t="s">
        <v>83</v>
      </c>
      <c r="AO2220" s="98" t="e">
        <f>_xll.qlInterestRateIndexFixingDate($AT$1,AP2220,Trigger)</f>
        <v>#VALUE!</v>
      </c>
      <c r="AP2220" s="98">
        <f>_xll.qlCalendarAdvance(Calendar,AP2219,AN2220,"f",,Trigger)</f>
        <v>54967</v>
      </c>
      <c r="AQ2220" s="98" t="e">
        <f>_xll.qlInterestRateIndexMaturity($AT$1,AP2220,Trigger)</f>
        <v>#VALUE!</v>
      </c>
      <c r="AR2220" s="242" t="e">
        <f>_xll.qlIndexFixing($AT$1,AO2220,TRUE,_xll.ohTrigger(Trigger,Trigger1M))</f>
        <v>#VALUE!</v>
      </c>
      <c r="AS2220" s="242" t="e">
        <f>IFERROR(_xll.qlIndexFixing($AT$2,AO2220,TRUE,_xll.ohTrigger(Trigger,Trigger1M)),#N/A)</f>
        <v>#N/A</v>
      </c>
    </row>
    <row r="2221" spans="40:45" x14ac:dyDescent="0.2">
      <c r="AN2221" s="99" t="s">
        <v>83</v>
      </c>
      <c r="AO2221" s="98" t="e">
        <f>_xll.qlInterestRateIndexFixingDate($AT$1,AP2221,Trigger)</f>
        <v>#VALUE!</v>
      </c>
      <c r="AP2221" s="98">
        <f>_xll.qlCalendarAdvance(Calendar,AP2220,AN2221,"f",,Trigger)</f>
        <v>54974</v>
      </c>
      <c r="AQ2221" s="98" t="e">
        <f>_xll.qlInterestRateIndexMaturity($AT$1,AP2221,Trigger)</f>
        <v>#VALUE!</v>
      </c>
      <c r="AR2221" s="242" t="e">
        <f>_xll.qlIndexFixing($AT$1,AO2221,TRUE,_xll.ohTrigger(Trigger,Trigger1M))</f>
        <v>#VALUE!</v>
      </c>
      <c r="AS2221" s="242" t="e">
        <f>IFERROR(_xll.qlIndexFixing($AT$2,AO2221,TRUE,_xll.ohTrigger(Trigger,Trigger1M)),#N/A)</f>
        <v>#N/A</v>
      </c>
    </row>
    <row r="2222" spans="40:45" x14ac:dyDescent="0.2">
      <c r="AN2222" s="99" t="s">
        <v>83</v>
      </c>
      <c r="AO2222" s="98" t="e">
        <f>_xll.qlInterestRateIndexFixingDate($AT$1,AP2222,Trigger)</f>
        <v>#VALUE!</v>
      </c>
      <c r="AP2222" s="98">
        <f>_xll.qlCalendarAdvance(Calendar,AP2221,AN2222,"f",,Trigger)</f>
        <v>54981</v>
      </c>
      <c r="AQ2222" s="98" t="e">
        <f>_xll.qlInterestRateIndexMaturity($AT$1,AP2222,Trigger)</f>
        <v>#VALUE!</v>
      </c>
      <c r="AR2222" s="242" t="e">
        <f>_xll.qlIndexFixing($AT$1,AO2222,TRUE,_xll.ohTrigger(Trigger,Trigger1M))</f>
        <v>#VALUE!</v>
      </c>
      <c r="AS2222" s="242" t="e">
        <f>IFERROR(_xll.qlIndexFixing($AT$2,AO2222,TRUE,_xll.ohTrigger(Trigger,Trigger1M)),#N/A)</f>
        <v>#N/A</v>
      </c>
    </row>
    <row r="2223" spans="40:45" x14ac:dyDescent="0.2">
      <c r="AN2223" s="99" t="s">
        <v>83</v>
      </c>
      <c r="AO2223" s="98" t="e">
        <f>_xll.qlInterestRateIndexFixingDate($AT$1,AP2223,Trigger)</f>
        <v>#VALUE!</v>
      </c>
      <c r="AP2223" s="98">
        <f>_xll.qlCalendarAdvance(Calendar,AP2222,AN2223,"f",,Trigger)</f>
        <v>54988</v>
      </c>
      <c r="AQ2223" s="98" t="e">
        <f>_xll.qlInterestRateIndexMaturity($AT$1,AP2223,Trigger)</f>
        <v>#VALUE!</v>
      </c>
      <c r="AR2223" s="242" t="e">
        <f>_xll.qlIndexFixing($AT$1,AO2223,TRUE,_xll.ohTrigger(Trigger,Trigger1M))</f>
        <v>#VALUE!</v>
      </c>
      <c r="AS2223" s="242" t="e">
        <f>IFERROR(_xll.qlIndexFixing($AT$2,AO2223,TRUE,_xll.ohTrigger(Trigger,Trigger1M)),#N/A)</f>
        <v>#N/A</v>
      </c>
    </row>
    <row r="2224" spans="40:45" x14ac:dyDescent="0.2">
      <c r="AN2224" s="99" t="s">
        <v>83</v>
      </c>
      <c r="AO2224" s="98" t="e">
        <f>_xll.qlInterestRateIndexFixingDate($AT$1,AP2224,Trigger)</f>
        <v>#VALUE!</v>
      </c>
      <c r="AP2224" s="98">
        <f>_xll.qlCalendarAdvance(Calendar,AP2223,AN2224,"f",,Trigger)</f>
        <v>54995</v>
      </c>
      <c r="AQ2224" s="98" t="e">
        <f>_xll.qlInterestRateIndexMaturity($AT$1,AP2224,Trigger)</f>
        <v>#VALUE!</v>
      </c>
      <c r="AR2224" s="242" t="e">
        <f>_xll.qlIndexFixing($AT$1,AO2224,TRUE,_xll.ohTrigger(Trigger,Trigger1M))</f>
        <v>#VALUE!</v>
      </c>
      <c r="AS2224" s="242" t="e">
        <f>IFERROR(_xll.qlIndexFixing($AT$2,AO2224,TRUE,_xll.ohTrigger(Trigger,Trigger1M)),#N/A)</f>
        <v>#N/A</v>
      </c>
    </row>
    <row r="2225" spans="40:45" x14ac:dyDescent="0.2">
      <c r="AN2225" s="99" t="s">
        <v>83</v>
      </c>
      <c r="AO2225" s="98" t="e">
        <f>_xll.qlInterestRateIndexFixingDate($AT$1,AP2225,Trigger)</f>
        <v>#VALUE!</v>
      </c>
      <c r="AP2225" s="98">
        <f>_xll.qlCalendarAdvance(Calendar,AP2224,AN2225,"f",,Trigger)</f>
        <v>55002</v>
      </c>
      <c r="AQ2225" s="98" t="e">
        <f>_xll.qlInterestRateIndexMaturity($AT$1,AP2225,Trigger)</f>
        <v>#VALUE!</v>
      </c>
      <c r="AR2225" s="242" t="e">
        <f>_xll.qlIndexFixing($AT$1,AO2225,TRUE,_xll.ohTrigger(Trigger,Trigger1M))</f>
        <v>#VALUE!</v>
      </c>
      <c r="AS2225" s="242" t="e">
        <f>IFERROR(_xll.qlIndexFixing($AT$2,AO2225,TRUE,_xll.ohTrigger(Trigger,Trigger1M)),#N/A)</f>
        <v>#N/A</v>
      </c>
    </row>
    <row r="2226" spans="40:45" x14ac:dyDescent="0.2">
      <c r="AN2226" s="99" t="s">
        <v>83</v>
      </c>
      <c r="AO2226" s="98" t="e">
        <f>_xll.qlInterestRateIndexFixingDate($AT$1,AP2226,Trigger)</f>
        <v>#VALUE!</v>
      </c>
      <c r="AP2226" s="98">
        <f>_xll.qlCalendarAdvance(Calendar,AP2225,AN2226,"f",,Trigger)</f>
        <v>55009</v>
      </c>
      <c r="AQ2226" s="98" t="e">
        <f>_xll.qlInterestRateIndexMaturity($AT$1,AP2226,Trigger)</f>
        <v>#VALUE!</v>
      </c>
      <c r="AR2226" s="242" t="e">
        <f>_xll.qlIndexFixing($AT$1,AO2226,TRUE,_xll.ohTrigger(Trigger,Trigger1M))</f>
        <v>#VALUE!</v>
      </c>
      <c r="AS2226" s="242" t="e">
        <f>IFERROR(_xll.qlIndexFixing($AT$2,AO2226,TRUE,_xll.ohTrigger(Trigger,Trigger1M)),#N/A)</f>
        <v>#N/A</v>
      </c>
    </row>
    <row r="2227" spans="40:45" x14ac:dyDescent="0.2">
      <c r="AN2227" s="99" t="s">
        <v>83</v>
      </c>
      <c r="AO2227" s="98" t="e">
        <f>_xll.qlInterestRateIndexFixingDate($AT$1,AP2227,Trigger)</f>
        <v>#VALUE!</v>
      </c>
      <c r="AP2227" s="98">
        <f>_xll.qlCalendarAdvance(Calendar,AP2226,AN2227,"f",,Trigger)</f>
        <v>55016</v>
      </c>
      <c r="AQ2227" s="98" t="e">
        <f>_xll.qlInterestRateIndexMaturity($AT$1,AP2227,Trigger)</f>
        <v>#VALUE!</v>
      </c>
      <c r="AR2227" s="242" t="e">
        <f>_xll.qlIndexFixing($AT$1,AO2227,TRUE,_xll.ohTrigger(Trigger,Trigger1M))</f>
        <v>#VALUE!</v>
      </c>
      <c r="AS2227" s="242" t="e">
        <f>IFERROR(_xll.qlIndexFixing($AT$2,AO2227,TRUE,_xll.ohTrigger(Trigger,Trigger1M)),#N/A)</f>
        <v>#N/A</v>
      </c>
    </row>
    <row r="2228" spans="40:45" x14ac:dyDescent="0.2">
      <c r="AN2228" s="99" t="s">
        <v>83</v>
      </c>
      <c r="AO2228" s="98" t="e">
        <f>_xll.qlInterestRateIndexFixingDate($AT$1,AP2228,Trigger)</f>
        <v>#VALUE!</v>
      </c>
      <c r="AP2228" s="98">
        <f>_xll.qlCalendarAdvance(Calendar,AP2227,AN2228,"f",,Trigger)</f>
        <v>55023</v>
      </c>
      <c r="AQ2228" s="98" t="e">
        <f>_xll.qlInterestRateIndexMaturity($AT$1,AP2228,Trigger)</f>
        <v>#VALUE!</v>
      </c>
      <c r="AR2228" s="242" t="e">
        <f>_xll.qlIndexFixing($AT$1,AO2228,TRUE,_xll.ohTrigger(Trigger,Trigger1M))</f>
        <v>#VALUE!</v>
      </c>
      <c r="AS2228" s="242" t="e">
        <f>IFERROR(_xll.qlIndexFixing($AT$2,AO2228,TRUE,_xll.ohTrigger(Trigger,Trigger1M)),#N/A)</f>
        <v>#N/A</v>
      </c>
    </row>
    <row r="2229" spans="40:45" x14ac:dyDescent="0.2">
      <c r="AN2229" s="99" t="s">
        <v>83</v>
      </c>
      <c r="AO2229" s="98" t="e">
        <f>_xll.qlInterestRateIndexFixingDate($AT$1,AP2229,Trigger)</f>
        <v>#VALUE!</v>
      </c>
      <c r="AP2229" s="98">
        <f>_xll.qlCalendarAdvance(Calendar,AP2228,AN2229,"f",,Trigger)</f>
        <v>55030</v>
      </c>
      <c r="AQ2229" s="98" t="e">
        <f>_xll.qlInterestRateIndexMaturity($AT$1,AP2229,Trigger)</f>
        <v>#VALUE!</v>
      </c>
      <c r="AR2229" s="242" t="e">
        <f>_xll.qlIndexFixing($AT$1,AO2229,TRUE,_xll.ohTrigger(Trigger,Trigger1M))</f>
        <v>#VALUE!</v>
      </c>
      <c r="AS2229" s="242" t="e">
        <f>IFERROR(_xll.qlIndexFixing($AT$2,AO2229,TRUE,_xll.ohTrigger(Trigger,Trigger1M)),#N/A)</f>
        <v>#N/A</v>
      </c>
    </row>
    <row r="2230" spans="40:45" x14ac:dyDescent="0.2">
      <c r="AN2230" s="99" t="s">
        <v>83</v>
      </c>
      <c r="AO2230" s="98" t="e">
        <f>_xll.qlInterestRateIndexFixingDate($AT$1,AP2230,Trigger)</f>
        <v>#VALUE!</v>
      </c>
      <c r="AP2230" s="98">
        <f>_xll.qlCalendarAdvance(Calendar,AP2229,AN2230,"f",,Trigger)</f>
        <v>55037</v>
      </c>
      <c r="AQ2230" s="98" t="e">
        <f>_xll.qlInterestRateIndexMaturity($AT$1,AP2230,Trigger)</f>
        <v>#VALUE!</v>
      </c>
      <c r="AR2230" s="242" t="e">
        <f>_xll.qlIndexFixing($AT$1,AO2230,TRUE,_xll.ohTrigger(Trigger,Trigger1M))</f>
        <v>#VALUE!</v>
      </c>
      <c r="AS2230" s="242" t="e">
        <f>IFERROR(_xll.qlIndexFixing($AT$2,AO2230,TRUE,_xll.ohTrigger(Trigger,Trigger1M)),#N/A)</f>
        <v>#N/A</v>
      </c>
    </row>
    <row r="2231" spans="40:45" x14ac:dyDescent="0.2">
      <c r="AN2231" s="99" t="s">
        <v>83</v>
      </c>
      <c r="AO2231" s="98" t="e">
        <f>_xll.qlInterestRateIndexFixingDate($AT$1,AP2231,Trigger)</f>
        <v>#VALUE!</v>
      </c>
      <c r="AP2231" s="98">
        <f>_xll.qlCalendarAdvance(Calendar,AP2230,AN2231,"f",,Trigger)</f>
        <v>55044</v>
      </c>
      <c r="AQ2231" s="98" t="e">
        <f>_xll.qlInterestRateIndexMaturity($AT$1,AP2231,Trigger)</f>
        <v>#VALUE!</v>
      </c>
      <c r="AR2231" s="242" t="e">
        <f>_xll.qlIndexFixing($AT$1,AO2231,TRUE,_xll.ohTrigger(Trigger,Trigger1M))</f>
        <v>#VALUE!</v>
      </c>
      <c r="AS2231" s="242" t="e">
        <f>IFERROR(_xll.qlIndexFixing($AT$2,AO2231,TRUE,_xll.ohTrigger(Trigger,Trigger1M)),#N/A)</f>
        <v>#N/A</v>
      </c>
    </row>
    <row r="2232" spans="40:45" x14ac:dyDescent="0.2">
      <c r="AN2232" s="99" t="s">
        <v>83</v>
      </c>
      <c r="AO2232" s="98" t="e">
        <f>_xll.qlInterestRateIndexFixingDate($AT$1,AP2232,Trigger)</f>
        <v>#VALUE!</v>
      </c>
      <c r="AP2232" s="98">
        <f>_xll.qlCalendarAdvance(Calendar,AP2231,AN2232,"f",,Trigger)</f>
        <v>55051</v>
      </c>
      <c r="AQ2232" s="98" t="e">
        <f>_xll.qlInterestRateIndexMaturity($AT$1,AP2232,Trigger)</f>
        <v>#VALUE!</v>
      </c>
      <c r="AR2232" s="242" t="e">
        <f>_xll.qlIndexFixing($AT$1,AO2232,TRUE,_xll.ohTrigger(Trigger,Trigger1M))</f>
        <v>#VALUE!</v>
      </c>
      <c r="AS2232" s="242" t="e">
        <f>IFERROR(_xll.qlIndexFixing($AT$2,AO2232,TRUE,_xll.ohTrigger(Trigger,Trigger1M)),#N/A)</f>
        <v>#N/A</v>
      </c>
    </row>
    <row r="2233" spans="40:45" x14ac:dyDescent="0.2">
      <c r="AN2233" s="99" t="s">
        <v>83</v>
      </c>
      <c r="AO2233" s="98" t="e">
        <f>_xll.qlInterestRateIndexFixingDate($AT$1,AP2233,Trigger)</f>
        <v>#VALUE!</v>
      </c>
      <c r="AP2233" s="98">
        <f>_xll.qlCalendarAdvance(Calendar,AP2232,AN2233,"f",,Trigger)</f>
        <v>55058</v>
      </c>
      <c r="AQ2233" s="98" t="e">
        <f>_xll.qlInterestRateIndexMaturity($AT$1,AP2233,Trigger)</f>
        <v>#VALUE!</v>
      </c>
      <c r="AR2233" s="242" t="e">
        <f>_xll.qlIndexFixing($AT$1,AO2233,TRUE,_xll.ohTrigger(Trigger,Trigger1M))</f>
        <v>#VALUE!</v>
      </c>
      <c r="AS2233" s="242" t="e">
        <f>IFERROR(_xll.qlIndexFixing($AT$2,AO2233,TRUE,_xll.ohTrigger(Trigger,Trigger1M)),#N/A)</f>
        <v>#N/A</v>
      </c>
    </row>
    <row r="2234" spans="40:45" x14ac:dyDescent="0.2">
      <c r="AN2234" s="99" t="s">
        <v>83</v>
      </c>
      <c r="AO2234" s="98" t="e">
        <f>_xll.qlInterestRateIndexFixingDate($AT$1,AP2234,Trigger)</f>
        <v>#VALUE!</v>
      </c>
      <c r="AP2234" s="98">
        <f>_xll.qlCalendarAdvance(Calendar,AP2233,AN2234,"f",,Trigger)</f>
        <v>55065</v>
      </c>
      <c r="AQ2234" s="98" t="e">
        <f>_xll.qlInterestRateIndexMaturity($AT$1,AP2234,Trigger)</f>
        <v>#VALUE!</v>
      </c>
      <c r="AR2234" s="242" t="e">
        <f>_xll.qlIndexFixing($AT$1,AO2234,TRUE,_xll.ohTrigger(Trigger,Trigger1M))</f>
        <v>#VALUE!</v>
      </c>
      <c r="AS2234" s="242" t="e">
        <f>IFERROR(_xll.qlIndexFixing($AT$2,AO2234,TRUE,_xll.ohTrigger(Trigger,Trigger1M)),#N/A)</f>
        <v>#N/A</v>
      </c>
    </row>
    <row r="2235" spans="40:45" x14ac:dyDescent="0.2">
      <c r="AN2235" s="99" t="s">
        <v>83</v>
      </c>
      <c r="AO2235" s="98" t="e">
        <f>_xll.qlInterestRateIndexFixingDate($AT$1,AP2235,Trigger)</f>
        <v>#VALUE!</v>
      </c>
      <c r="AP2235" s="98">
        <f>_xll.qlCalendarAdvance(Calendar,AP2234,AN2235,"f",,Trigger)</f>
        <v>55072</v>
      </c>
      <c r="AQ2235" s="98" t="e">
        <f>_xll.qlInterestRateIndexMaturity($AT$1,AP2235,Trigger)</f>
        <v>#VALUE!</v>
      </c>
      <c r="AR2235" s="242" t="e">
        <f>_xll.qlIndexFixing($AT$1,AO2235,TRUE,_xll.ohTrigger(Trigger,Trigger1M))</f>
        <v>#VALUE!</v>
      </c>
      <c r="AS2235" s="242" t="e">
        <f>IFERROR(_xll.qlIndexFixing($AT$2,AO2235,TRUE,_xll.ohTrigger(Trigger,Trigger1M)),#N/A)</f>
        <v>#N/A</v>
      </c>
    </row>
    <row r="2236" spans="40:45" x14ac:dyDescent="0.2">
      <c r="AN2236" s="99" t="s">
        <v>83</v>
      </c>
      <c r="AO2236" s="98" t="e">
        <f>_xll.qlInterestRateIndexFixingDate($AT$1,AP2236,Trigger)</f>
        <v>#VALUE!</v>
      </c>
      <c r="AP2236" s="98">
        <f>_xll.qlCalendarAdvance(Calendar,AP2235,AN2236,"f",,Trigger)</f>
        <v>55079</v>
      </c>
      <c r="AQ2236" s="98" t="e">
        <f>_xll.qlInterestRateIndexMaturity($AT$1,AP2236,Trigger)</f>
        <v>#VALUE!</v>
      </c>
      <c r="AR2236" s="242" t="e">
        <f>_xll.qlIndexFixing($AT$1,AO2236,TRUE,_xll.ohTrigger(Trigger,Trigger1M))</f>
        <v>#VALUE!</v>
      </c>
      <c r="AS2236" s="242" t="e">
        <f>IFERROR(_xll.qlIndexFixing($AT$2,AO2236,TRUE,_xll.ohTrigger(Trigger,Trigger1M)),#N/A)</f>
        <v>#N/A</v>
      </c>
    </row>
    <row r="2237" spans="40:45" x14ac:dyDescent="0.2">
      <c r="AN2237" s="99" t="s">
        <v>83</v>
      </c>
      <c r="AO2237" s="98" t="e">
        <f>_xll.qlInterestRateIndexFixingDate($AT$1,AP2237,Trigger)</f>
        <v>#VALUE!</v>
      </c>
      <c r="AP2237" s="98">
        <f>_xll.qlCalendarAdvance(Calendar,AP2236,AN2237,"f",,Trigger)</f>
        <v>55086</v>
      </c>
      <c r="AQ2237" s="98" t="e">
        <f>_xll.qlInterestRateIndexMaturity($AT$1,AP2237,Trigger)</f>
        <v>#VALUE!</v>
      </c>
      <c r="AR2237" s="242" t="e">
        <f>_xll.qlIndexFixing($AT$1,AO2237,TRUE,_xll.ohTrigger(Trigger,Trigger1M))</f>
        <v>#VALUE!</v>
      </c>
      <c r="AS2237" s="242" t="e">
        <f>IFERROR(_xll.qlIndexFixing($AT$2,AO2237,TRUE,_xll.ohTrigger(Trigger,Trigger1M)),#N/A)</f>
        <v>#N/A</v>
      </c>
    </row>
    <row r="2238" spans="40:45" x14ac:dyDescent="0.2">
      <c r="AN2238" s="99" t="s">
        <v>83</v>
      </c>
      <c r="AO2238" s="98" t="e">
        <f>_xll.qlInterestRateIndexFixingDate($AT$1,AP2238,Trigger)</f>
        <v>#VALUE!</v>
      </c>
      <c r="AP2238" s="98">
        <f>_xll.qlCalendarAdvance(Calendar,AP2237,AN2238,"f",,Trigger)</f>
        <v>55093</v>
      </c>
      <c r="AQ2238" s="98" t="e">
        <f>_xll.qlInterestRateIndexMaturity($AT$1,AP2238,Trigger)</f>
        <v>#VALUE!</v>
      </c>
      <c r="AR2238" s="242" t="e">
        <f>_xll.qlIndexFixing($AT$1,AO2238,TRUE,_xll.ohTrigger(Trigger,Trigger1M))</f>
        <v>#VALUE!</v>
      </c>
      <c r="AS2238" s="242" t="e">
        <f>IFERROR(_xll.qlIndexFixing($AT$2,AO2238,TRUE,_xll.ohTrigger(Trigger,Trigger1M)),#N/A)</f>
        <v>#N/A</v>
      </c>
    </row>
    <row r="2239" spans="40:45" x14ac:dyDescent="0.2">
      <c r="AN2239" s="99" t="s">
        <v>83</v>
      </c>
      <c r="AO2239" s="98" t="e">
        <f>_xll.qlInterestRateIndexFixingDate($AT$1,AP2239,Trigger)</f>
        <v>#VALUE!</v>
      </c>
      <c r="AP2239" s="98">
        <f>_xll.qlCalendarAdvance(Calendar,AP2238,AN2239,"f",,Trigger)</f>
        <v>55100</v>
      </c>
      <c r="AQ2239" s="98" t="e">
        <f>_xll.qlInterestRateIndexMaturity($AT$1,AP2239,Trigger)</f>
        <v>#VALUE!</v>
      </c>
      <c r="AR2239" s="242" t="e">
        <f>_xll.qlIndexFixing($AT$1,AO2239,TRUE,_xll.ohTrigger(Trigger,Trigger1M))</f>
        <v>#VALUE!</v>
      </c>
      <c r="AS2239" s="242" t="e">
        <f>IFERROR(_xll.qlIndexFixing($AT$2,AO2239,TRUE,_xll.ohTrigger(Trigger,Trigger1M)),#N/A)</f>
        <v>#N/A</v>
      </c>
    </row>
    <row r="2240" spans="40:45" x14ac:dyDescent="0.2">
      <c r="AN2240" s="99" t="s">
        <v>83</v>
      </c>
      <c r="AO2240" s="98" t="e">
        <f>_xll.qlInterestRateIndexFixingDate($AT$1,AP2240,Trigger)</f>
        <v>#VALUE!</v>
      </c>
      <c r="AP2240" s="98">
        <f>_xll.qlCalendarAdvance(Calendar,AP2239,AN2240,"f",,Trigger)</f>
        <v>55107</v>
      </c>
      <c r="AQ2240" s="98" t="e">
        <f>_xll.qlInterestRateIndexMaturity($AT$1,AP2240,Trigger)</f>
        <v>#VALUE!</v>
      </c>
      <c r="AR2240" s="242" t="e">
        <f>_xll.qlIndexFixing($AT$1,AO2240,TRUE,_xll.ohTrigger(Trigger,Trigger1M))</f>
        <v>#VALUE!</v>
      </c>
      <c r="AS2240" s="242" t="e">
        <f>IFERROR(_xll.qlIndexFixing($AT$2,AO2240,TRUE,_xll.ohTrigger(Trigger,Trigger1M)),#N/A)</f>
        <v>#N/A</v>
      </c>
    </row>
    <row r="2241" spans="40:45" x14ac:dyDescent="0.2">
      <c r="AN2241" s="99" t="s">
        <v>83</v>
      </c>
      <c r="AO2241" s="98" t="e">
        <f>_xll.qlInterestRateIndexFixingDate($AT$1,AP2241,Trigger)</f>
        <v>#VALUE!</v>
      </c>
      <c r="AP2241" s="98">
        <f>_xll.qlCalendarAdvance(Calendar,AP2240,AN2241,"f",,Trigger)</f>
        <v>55114</v>
      </c>
      <c r="AQ2241" s="98" t="e">
        <f>_xll.qlInterestRateIndexMaturity($AT$1,AP2241,Trigger)</f>
        <v>#VALUE!</v>
      </c>
      <c r="AR2241" s="242" t="e">
        <f>_xll.qlIndexFixing($AT$1,AO2241,TRUE,_xll.ohTrigger(Trigger,Trigger1M))</f>
        <v>#VALUE!</v>
      </c>
      <c r="AS2241" s="242" t="e">
        <f>IFERROR(_xll.qlIndexFixing($AT$2,AO2241,TRUE,_xll.ohTrigger(Trigger,Trigger1M)),#N/A)</f>
        <v>#N/A</v>
      </c>
    </row>
    <row r="2242" spans="40:45" x14ac:dyDescent="0.2">
      <c r="AN2242" s="99" t="s">
        <v>83</v>
      </c>
      <c r="AO2242" s="98" t="e">
        <f>_xll.qlInterestRateIndexFixingDate($AT$1,AP2242,Trigger)</f>
        <v>#VALUE!</v>
      </c>
      <c r="AP2242" s="98">
        <f>_xll.qlCalendarAdvance(Calendar,AP2241,AN2242,"f",,Trigger)</f>
        <v>55121</v>
      </c>
      <c r="AQ2242" s="98" t="e">
        <f>_xll.qlInterestRateIndexMaturity($AT$1,AP2242,Trigger)</f>
        <v>#VALUE!</v>
      </c>
      <c r="AR2242" s="242" t="e">
        <f>_xll.qlIndexFixing($AT$1,AO2242,TRUE,_xll.ohTrigger(Trigger,Trigger1M))</f>
        <v>#VALUE!</v>
      </c>
      <c r="AS2242" s="242" t="e">
        <f>IFERROR(_xll.qlIndexFixing($AT$2,AO2242,TRUE,_xll.ohTrigger(Trigger,Trigger1M)),#N/A)</f>
        <v>#N/A</v>
      </c>
    </row>
    <row r="2243" spans="40:45" x14ac:dyDescent="0.2">
      <c r="AN2243" s="99" t="s">
        <v>83</v>
      </c>
      <c r="AO2243" s="98" t="e">
        <f>_xll.qlInterestRateIndexFixingDate($AT$1,AP2243,Trigger)</f>
        <v>#VALUE!</v>
      </c>
      <c r="AP2243" s="98">
        <f>_xll.qlCalendarAdvance(Calendar,AP2242,AN2243,"f",,Trigger)</f>
        <v>55128</v>
      </c>
      <c r="AQ2243" s="98" t="e">
        <f>_xll.qlInterestRateIndexMaturity($AT$1,AP2243,Trigger)</f>
        <v>#VALUE!</v>
      </c>
      <c r="AR2243" s="242" t="e">
        <f>_xll.qlIndexFixing($AT$1,AO2243,TRUE,_xll.ohTrigger(Trigger,Trigger1M))</f>
        <v>#VALUE!</v>
      </c>
      <c r="AS2243" s="242" t="e">
        <f>IFERROR(_xll.qlIndexFixing($AT$2,AO2243,TRUE,_xll.ohTrigger(Trigger,Trigger1M)),#N/A)</f>
        <v>#N/A</v>
      </c>
    </row>
    <row r="2244" spans="40:45" x14ac:dyDescent="0.2">
      <c r="AN2244" s="99" t="s">
        <v>83</v>
      </c>
      <c r="AO2244" s="98" t="e">
        <f>_xll.qlInterestRateIndexFixingDate($AT$1,AP2244,Trigger)</f>
        <v>#VALUE!</v>
      </c>
      <c r="AP2244" s="98">
        <f>_xll.qlCalendarAdvance(Calendar,AP2243,AN2244,"f",,Trigger)</f>
        <v>55135</v>
      </c>
      <c r="AQ2244" s="98" t="e">
        <f>_xll.qlInterestRateIndexMaturity($AT$1,AP2244,Trigger)</f>
        <v>#VALUE!</v>
      </c>
      <c r="AR2244" s="242" t="e">
        <f>_xll.qlIndexFixing($AT$1,AO2244,TRUE,_xll.ohTrigger(Trigger,Trigger1M))</f>
        <v>#VALUE!</v>
      </c>
      <c r="AS2244" s="242" t="e">
        <f>IFERROR(_xll.qlIndexFixing($AT$2,AO2244,TRUE,_xll.ohTrigger(Trigger,Trigger1M)),#N/A)</f>
        <v>#N/A</v>
      </c>
    </row>
    <row r="2245" spans="40:45" x14ac:dyDescent="0.2">
      <c r="AN2245" s="99" t="s">
        <v>83</v>
      </c>
      <c r="AO2245" s="98" t="e">
        <f>_xll.qlInterestRateIndexFixingDate($AT$1,AP2245,Trigger)</f>
        <v>#VALUE!</v>
      </c>
      <c r="AP2245" s="98">
        <f>_xll.qlCalendarAdvance(Calendar,AP2244,AN2245,"f",,Trigger)</f>
        <v>55142</v>
      </c>
      <c r="AQ2245" s="98" t="e">
        <f>_xll.qlInterestRateIndexMaturity($AT$1,AP2245,Trigger)</f>
        <v>#VALUE!</v>
      </c>
      <c r="AR2245" s="242" t="e">
        <f>_xll.qlIndexFixing($AT$1,AO2245,TRUE,_xll.ohTrigger(Trigger,Trigger1M))</f>
        <v>#VALUE!</v>
      </c>
      <c r="AS2245" s="242" t="e">
        <f>IFERROR(_xll.qlIndexFixing($AT$2,AO2245,TRUE,_xll.ohTrigger(Trigger,Trigger1M)),#N/A)</f>
        <v>#N/A</v>
      </c>
    </row>
    <row r="2246" spans="40:45" x14ac:dyDescent="0.2">
      <c r="AN2246" s="99" t="s">
        <v>83</v>
      </c>
      <c r="AO2246" s="98" t="e">
        <f>_xll.qlInterestRateIndexFixingDate($AT$1,AP2246,Trigger)</f>
        <v>#VALUE!</v>
      </c>
      <c r="AP2246" s="98">
        <f>_xll.qlCalendarAdvance(Calendar,AP2245,AN2246,"f",,Trigger)</f>
        <v>55149</v>
      </c>
      <c r="AQ2246" s="98" t="e">
        <f>_xll.qlInterestRateIndexMaturity($AT$1,AP2246,Trigger)</f>
        <v>#VALUE!</v>
      </c>
      <c r="AR2246" s="242" t="e">
        <f>_xll.qlIndexFixing($AT$1,AO2246,TRUE,_xll.ohTrigger(Trigger,Trigger1M))</f>
        <v>#VALUE!</v>
      </c>
      <c r="AS2246" s="242" t="e">
        <f>IFERROR(_xll.qlIndexFixing($AT$2,AO2246,TRUE,_xll.ohTrigger(Trigger,Trigger1M)),#N/A)</f>
        <v>#N/A</v>
      </c>
    </row>
    <row r="2247" spans="40:45" x14ac:dyDescent="0.2">
      <c r="AN2247" s="99" t="s">
        <v>83</v>
      </c>
      <c r="AO2247" s="98" t="e">
        <f>_xll.qlInterestRateIndexFixingDate($AT$1,AP2247,Trigger)</f>
        <v>#VALUE!</v>
      </c>
      <c r="AP2247" s="98">
        <f>_xll.qlCalendarAdvance(Calendar,AP2246,AN2247,"f",,Trigger)</f>
        <v>55156</v>
      </c>
      <c r="AQ2247" s="98" t="e">
        <f>_xll.qlInterestRateIndexMaturity($AT$1,AP2247,Trigger)</f>
        <v>#VALUE!</v>
      </c>
      <c r="AR2247" s="242" t="e">
        <f>_xll.qlIndexFixing($AT$1,AO2247,TRUE,_xll.ohTrigger(Trigger,Trigger1M))</f>
        <v>#VALUE!</v>
      </c>
      <c r="AS2247" s="242" t="e">
        <f>IFERROR(_xll.qlIndexFixing($AT$2,AO2247,TRUE,_xll.ohTrigger(Trigger,Trigger1M)),#N/A)</f>
        <v>#N/A</v>
      </c>
    </row>
    <row r="2248" spans="40:45" x14ac:dyDescent="0.2">
      <c r="AN2248" s="99" t="s">
        <v>83</v>
      </c>
      <c r="AO2248" s="98" t="e">
        <f>_xll.qlInterestRateIndexFixingDate($AT$1,AP2248,Trigger)</f>
        <v>#VALUE!</v>
      </c>
      <c r="AP2248" s="98">
        <f>_xll.qlCalendarAdvance(Calendar,AP2247,AN2248,"f",,Trigger)</f>
        <v>55163</v>
      </c>
      <c r="AQ2248" s="98" t="e">
        <f>_xll.qlInterestRateIndexMaturity($AT$1,AP2248,Trigger)</f>
        <v>#VALUE!</v>
      </c>
      <c r="AR2248" s="242" t="e">
        <f>_xll.qlIndexFixing($AT$1,AO2248,TRUE,_xll.ohTrigger(Trigger,Trigger1M))</f>
        <v>#VALUE!</v>
      </c>
      <c r="AS2248" s="242" t="e">
        <f>IFERROR(_xll.qlIndexFixing($AT$2,AO2248,TRUE,_xll.ohTrigger(Trigger,Trigger1M)),#N/A)</f>
        <v>#N/A</v>
      </c>
    </row>
    <row r="2249" spans="40:45" x14ac:dyDescent="0.2">
      <c r="AN2249" s="99" t="s">
        <v>83</v>
      </c>
      <c r="AO2249" s="98" t="e">
        <f>_xll.qlInterestRateIndexFixingDate($AT$1,AP2249,Trigger)</f>
        <v>#VALUE!</v>
      </c>
      <c r="AP2249" s="98">
        <f>_xll.qlCalendarAdvance(Calendar,AP2248,AN2249,"f",,Trigger)</f>
        <v>55170</v>
      </c>
      <c r="AQ2249" s="98" t="e">
        <f>_xll.qlInterestRateIndexMaturity($AT$1,AP2249,Trigger)</f>
        <v>#VALUE!</v>
      </c>
      <c r="AR2249" s="242" t="e">
        <f>_xll.qlIndexFixing($AT$1,AO2249,TRUE,_xll.ohTrigger(Trigger,Trigger1M))</f>
        <v>#VALUE!</v>
      </c>
      <c r="AS2249" s="242" t="e">
        <f>IFERROR(_xll.qlIndexFixing($AT$2,AO2249,TRUE,_xll.ohTrigger(Trigger,Trigger1M)),#N/A)</f>
        <v>#N/A</v>
      </c>
    </row>
    <row r="2250" spans="40:45" x14ac:dyDescent="0.2">
      <c r="AN2250" s="99" t="s">
        <v>83</v>
      </c>
      <c r="AO2250" s="98" t="e">
        <f>_xll.qlInterestRateIndexFixingDate($AT$1,AP2250,Trigger)</f>
        <v>#VALUE!</v>
      </c>
      <c r="AP2250" s="98">
        <f>_xll.qlCalendarAdvance(Calendar,AP2249,AN2250,"f",,Trigger)</f>
        <v>55177</v>
      </c>
      <c r="AQ2250" s="98" t="e">
        <f>_xll.qlInterestRateIndexMaturity($AT$1,AP2250,Trigger)</f>
        <v>#VALUE!</v>
      </c>
      <c r="AR2250" s="242" t="e">
        <f>_xll.qlIndexFixing($AT$1,AO2250,TRUE,_xll.ohTrigger(Trigger,Trigger1M))</f>
        <v>#VALUE!</v>
      </c>
      <c r="AS2250" s="242" t="e">
        <f>IFERROR(_xll.qlIndexFixing($AT$2,AO2250,TRUE,_xll.ohTrigger(Trigger,Trigger1M)),#N/A)</f>
        <v>#N/A</v>
      </c>
    </row>
    <row r="2251" spans="40:45" x14ac:dyDescent="0.2">
      <c r="AN2251" s="99" t="s">
        <v>83</v>
      </c>
      <c r="AO2251" s="98" t="e">
        <f>_xll.qlInterestRateIndexFixingDate($AT$1,AP2251,Trigger)</f>
        <v>#VALUE!</v>
      </c>
      <c r="AP2251" s="98">
        <f>_xll.qlCalendarAdvance(Calendar,AP2250,AN2251,"f",,Trigger)</f>
        <v>55184</v>
      </c>
      <c r="AQ2251" s="98" t="e">
        <f>_xll.qlInterestRateIndexMaturity($AT$1,AP2251,Trigger)</f>
        <v>#VALUE!</v>
      </c>
      <c r="AR2251" s="242" t="e">
        <f>_xll.qlIndexFixing($AT$1,AO2251,TRUE,_xll.ohTrigger(Trigger,Trigger1M))</f>
        <v>#VALUE!</v>
      </c>
      <c r="AS2251" s="242" t="e">
        <f>IFERROR(_xll.qlIndexFixing($AT$2,AO2251,TRUE,_xll.ohTrigger(Trigger,Trigger1M)),#N/A)</f>
        <v>#N/A</v>
      </c>
    </row>
    <row r="2252" spans="40:45" x14ac:dyDescent="0.2">
      <c r="AN2252" s="99" t="s">
        <v>83</v>
      </c>
      <c r="AO2252" s="98" t="e">
        <f>_xll.qlInterestRateIndexFixingDate($AT$1,AP2252,Trigger)</f>
        <v>#VALUE!</v>
      </c>
      <c r="AP2252" s="98">
        <f>_xll.qlCalendarAdvance(Calendar,AP2251,AN2252,"f",,Trigger)</f>
        <v>55191</v>
      </c>
      <c r="AQ2252" s="98" t="e">
        <f>_xll.qlInterestRateIndexMaturity($AT$1,AP2252,Trigger)</f>
        <v>#VALUE!</v>
      </c>
      <c r="AR2252" s="242" t="e">
        <f>_xll.qlIndexFixing($AT$1,AO2252,TRUE,_xll.ohTrigger(Trigger,Trigger1M))</f>
        <v>#VALUE!</v>
      </c>
      <c r="AS2252" s="242" t="e">
        <f>IFERROR(_xll.qlIndexFixing($AT$2,AO2252,TRUE,_xll.ohTrigger(Trigger,Trigger1M)),#N/A)</f>
        <v>#N/A</v>
      </c>
    </row>
    <row r="2253" spans="40:45" x14ac:dyDescent="0.2">
      <c r="AN2253" s="99" t="s">
        <v>83</v>
      </c>
      <c r="AO2253" s="98" t="e">
        <f>_xll.qlInterestRateIndexFixingDate($AT$1,AP2253,Trigger)</f>
        <v>#VALUE!</v>
      </c>
      <c r="AP2253" s="98">
        <f>_xll.qlCalendarAdvance(Calendar,AP2252,AN2253,"f",,Trigger)</f>
        <v>55198</v>
      </c>
      <c r="AQ2253" s="98" t="e">
        <f>_xll.qlInterestRateIndexMaturity($AT$1,AP2253,Trigger)</f>
        <v>#VALUE!</v>
      </c>
      <c r="AR2253" s="242" t="e">
        <f>_xll.qlIndexFixing($AT$1,AO2253,TRUE,_xll.ohTrigger(Trigger,Trigger1M))</f>
        <v>#VALUE!</v>
      </c>
      <c r="AS2253" s="242" t="e">
        <f>IFERROR(_xll.qlIndexFixing($AT$2,AO2253,TRUE,_xll.ohTrigger(Trigger,Trigger1M)),#N/A)</f>
        <v>#N/A</v>
      </c>
    </row>
    <row r="2254" spans="40:45" x14ac:dyDescent="0.2">
      <c r="AN2254" s="99" t="s">
        <v>83</v>
      </c>
      <c r="AO2254" s="98" t="e">
        <f>_xll.qlInterestRateIndexFixingDate($AT$1,AP2254,Trigger)</f>
        <v>#VALUE!</v>
      </c>
      <c r="AP2254" s="98">
        <f>_xll.qlCalendarAdvance(Calendar,AP2253,AN2254,"f",,Trigger)</f>
        <v>55205</v>
      </c>
      <c r="AQ2254" s="98" t="e">
        <f>_xll.qlInterestRateIndexMaturity($AT$1,AP2254,Trigger)</f>
        <v>#VALUE!</v>
      </c>
      <c r="AR2254" s="242" t="e">
        <f>_xll.qlIndexFixing($AT$1,AO2254,TRUE,_xll.ohTrigger(Trigger,Trigger1M))</f>
        <v>#VALUE!</v>
      </c>
      <c r="AS2254" s="242" t="e">
        <f>IFERROR(_xll.qlIndexFixing($AT$2,AO2254,TRUE,_xll.ohTrigger(Trigger,Trigger1M)),#N/A)</f>
        <v>#N/A</v>
      </c>
    </row>
    <row r="2255" spans="40:45" x14ac:dyDescent="0.2">
      <c r="AN2255" s="99" t="s">
        <v>83</v>
      </c>
      <c r="AO2255" s="98" t="e">
        <f>_xll.qlInterestRateIndexFixingDate($AT$1,AP2255,Trigger)</f>
        <v>#VALUE!</v>
      </c>
      <c r="AP2255" s="98">
        <f>_xll.qlCalendarAdvance(Calendar,AP2254,AN2255,"f",,Trigger)</f>
        <v>55212</v>
      </c>
      <c r="AQ2255" s="98" t="e">
        <f>_xll.qlInterestRateIndexMaturity($AT$1,AP2255,Trigger)</f>
        <v>#VALUE!</v>
      </c>
      <c r="AR2255" s="242" t="e">
        <f>_xll.qlIndexFixing($AT$1,AO2255,TRUE,_xll.ohTrigger(Trigger,Trigger1M))</f>
        <v>#VALUE!</v>
      </c>
      <c r="AS2255" s="242" t="e">
        <f>IFERROR(_xll.qlIndexFixing($AT$2,AO2255,TRUE,_xll.ohTrigger(Trigger,Trigger1M)),#N/A)</f>
        <v>#N/A</v>
      </c>
    </row>
    <row r="2256" spans="40:45" x14ac:dyDescent="0.2">
      <c r="AN2256" s="99" t="s">
        <v>83</v>
      </c>
      <c r="AO2256" s="98" t="e">
        <f>_xll.qlInterestRateIndexFixingDate($AT$1,AP2256,Trigger)</f>
        <v>#VALUE!</v>
      </c>
      <c r="AP2256" s="98">
        <f>_xll.qlCalendarAdvance(Calendar,AP2255,AN2256,"f",,Trigger)</f>
        <v>55219</v>
      </c>
      <c r="AQ2256" s="98" t="e">
        <f>_xll.qlInterestRateIndexMaturity($AT$1,AP2256,Trigger)</f>
        <v>#VALUE!</v>
      </c>
      <c r="AR2256" s="242" t="e">
        <f>_xll.qlIndexFixing($AT$1,AO2256,TRUE,_xll.ohTrigger(Trigger,Trigger1M))</f>
        <v>#VALUE!</v>
      </c>
      <c r="AS2256" s="242" t="e">
        <f>IFERROR(_xll.qlIndexFixing($AT$2,AO2256,TRUE,_xll.ohTrigger(Trigger,Trigger1M)),#N/A)</f>
        <v>#N/A</v>
      </c>
    </row>
    <row r="2257" spans="40:45" x14ac:dyDescent="0.2">
      <c r="AN2257" s="99" t="s">
        <v>83</v>
      </c>
      <c r="AO2257" s="98" t="e">
        <f>_xll.qlInterestRateIndexFixingDate($AT$1,AP2257,Trigger)</f>
        <v>#VALUE!</v>
      </c>
      <c r="AP2257" s="98">
        <f>_xll.qlCalendarAdvance(Calendar,AP2256,AN2257,"f",,Trigger)</f>
        <v>55226</v>
      </c>
      <c r="AQ2257" s="98" t="e">
        <f>_xll.qlInterestRateIndexMaturity($AT$1,AP2257,Trigger)</f>
        <v>#VALUE!</v>
      </c>
      <c r="AR2257" s="242" t="e">
        <f>_xll.qlIndexFixing($AT$1,AO2257,TRUE,_xll.ohTrigger(Trigger,Trigger1M))</f>
        <v>#VALUE!</v>
      </c>
      <c r="AS2257" s="242" t="e">
        <f>IFERROR(_xll.qlIndexFixing($AT$2,AO2257,TRUE,_xll.ohTrigger(Trigger,Trigger1M)),#N/A)</f>
        <v>#N/A</v>
      </c>
    </row>
    <row r="2258" spans="40:45" x14ac:dyDescent="0.2">
      <c r="AN2258" s="99" t="s">
        <v>83</v>
      </c>
      <c r="AO2258" s="98" t="e">
        <f>_xll.qlInterestRateIndexFixingDate($AT$1,AP2258,Trigger)</f>
        <v>#VALUE!</v>
      </c>
      <c r="AP2258" s="98">
        <f>_xll.qlCalendarAdvance(Calendar,AP2257,AN2258,"f",,Trigger)</f>
        <v>55233</v>
      </c>
      <c r="AQ2258" s="98" t="e">
        <f>_xll.qlInterestRateIndexMaturity($AT$1,AP2258,Trigger)</f>
        <v>#VALUE!</v>
      </c>
      <c r="AR2258" s="242" t="e">
        <f>_xll.qlIndexFixing($AT$1,AO2258,TRUE,_xll.ohTrigger(Trigger,Trigger1M))</f>
        <v>#VALUE!</v>
      </c>
      <c r="AS2258" s="242" t="e">
        <f>IFERROR(_xll.qlIndexFixing($AT$2,AO2258,TRUE,_xll.ohTrigger(Trigger,Trigger1M)),#N/A)</f>
        <v>#N/A</v>
      </c>
    </row>
    <row r="2259" spans="40:45" x14ac:dyDescent="0.2">
      <c r="AN2259" s="99" t="s">
        <v>83</v>
      </c>
      <c r="AO2259" s="98" t="e">
        <f>_xll.qlInterestRateIndexFixingDate($AT$1,AP2259,Trigger)</f>
        <v>#VALUE!</v>
      </c>
      <c r="AP2259" s="98">
        <f>_xll.qlCalendarAdvance(Calendar,AP2258,AN2259,"f",,Trigger)</f>
        <v>55240</v>
      </c>
      <c r="AQ2259" s="98" t="e">
        <f>_xll.qlInterestRateIndexMaturity($AT$1,AP2259,Trigger)</f>
        <v>#VALUE!</v>
      </c>
      <c r="AR2259" s="242" t="e">
        <f>_xll.qlIndexFixing($AT$1,AO2259,TRUE,_xll.ohTrigger(Trigger,Trigger1M))</f>
        <v>#VALUE!</v>
      </c>
      <c r="AS2259" s="242" t="e">
        <f>IFERROR(_xll.qlIndexFixing($AT$2,AO2259,TRUE,_xll.ohTrigger(Trigger,Trigger1M)),#N/A)</f>
        <v>#N/A</v>
      </c>
    </row>
    <row r="2260" spans="40:45" x14ac:dyDescent="0.2">
      <c r="AN2260" s="99" t="s">
        <v>83</v>
      </c>
      <c r="AO2260" s="98" t="e">
        <f>_xll.qlInterestRateIndexFixingDate($AT$1,AP2260,Trigger)</f>
        <v>#VALUE!</v>
      </c>
      <c r="AP2260" s="98">
        <f>_xll.qlCalendarAdvance(Calendar,AP2259,AN2260,"f",,Trigger)</f>
        <v>55247</v>
      </c>
      <c r="AQ2260" s="98" t="e">
        <f>_xll.qlInterestRateIndexMaturity($AT$1,AP2260,Trigger)</f>
        <v>#VALUE!</v>
      </c>
      <c r="AR2260" s="242" t="e">
        <f>_xll.qlIndexFixing($AT$1,AO2260,TRUE,_xll.ohTrigger(Trigger,Trigger1M))</f>
        <v>#VALUE!</v>
      </c>
      <c r="AS2260" s="242" t="e">
        <f>IFERROR(_xll.qlIndexFixing($AT$2,AO2260,TRUE,_xll.ohTrigger(Trigger,Trigger1M)),#N/A)</f>
        <v>#N/A</v>
      </c>
    </row>
    <row r="2261" spans="40:45" x14ac:dyDescent="0.2">
      <c r="AN2261" s="99" t="s">
        <v>83</v>
      </c>
      <c r="AO2261" s="98" t="e">
        <f>_xll.qlInterestRateIndexFixingDate($AT$1,AP2261,Trigger)</f>
        <v>#VALUE!</v>
      </c>
      <c r="AP2261" s="98">
        <f>_xll.qlCalendarAdvance(Calendar,AP2260,AN2261,"f",,Trigger)</f>
        <v>55254</v>
      </c>
      <c r="AQ2261" s="98" t="e">
        <f>_xll.qlInterestRateIndexMaturity($AT$1,AP2261,Trigger)</f>
        <v>#VALUE!</v>
      </c>
      <c r="AR2261" s="242" t="e">
        <f>_xll.qlIndexFixing($AT$1,AO2261,TRUE,_xll.ohTrigger(Trigger,Trigger1M))</f>
        <v>#VALUE!</v>
      </c>
      <c r="AS2261" s="242" t="e">
        <f>IFERROR(_xll.qlIndexFixing($AT$2,AO2261,TRUE,_xll.ohTrigger(Trigger,Trigger1M)),#N/A)</f>
        <v>#N/A</v>
      </c>
    </row>
    <row r="2262" spans="40:45" x14ac:dyDescent="0.2">
      <c r="AN2262" s="99" t="s">
        <v>83</v>
      </c>
      <c r="AO2262" s="98" t="e">
        <f>_xll.qlInterestRateIndexFixingDate($AT$1,AP2262,Trigger)</f>
        <v>#VALUE!</v>
      </c>
      <c r="AP2262" s="98">
        <f>_xll.qlCalendarAdvance(Calendar,AP2261,AN2262,"f",,Trigger)</f>
        <v>55261</v>
      </c>
      <c r="AQ2262" s="98" t="e">
        <f>_xll.qlInterestRateIndexMaturity($AT$1,AP2262,Trigger)</f>
        <v>#VALUE!</v>
      </c>
      <c r="AR2262" s="242" t="e">
        <f>_xll.qlIndexFixing($AT$1,AO2262,TRUE,_xll.ohTrigger(Trigger,Trigger1M))</f>
        <v>#VALUE!</v>
      </c>
      <c r="AS2262" s="242" t="e">
        <f>IFERROR(_xll.qlIndexFixing($AT$2,AO2262,TRUE,_xll.ohTrigger(Trigger,Trigger1M)),#N/A)</f>
        <v>#N/A</v>
      </c>
    </row>
    <row r="2263" spans="40:45" x14ac:dyDescent="0.2">
      <c r="AN2263" s="99" t="s">
        <v>83</v>
      </c>
      <c r="AO2263" s="98" t="e">
        <f>_xll.qlInterestRateIndexFixingDate($AT$1,AP2263,Trigger)</f>
        <v>#VALUE!</v>
      </c>
      <c r="AP2263" s="98">
        <f>_xll.qlCalendarAdvance(Calendar,AP2262,AN2263,"f",,Trigger)</f>
        <v>55268</v>
      </c>
      <c r="AQ2263" s="98" t="e">
        <f>_xll.qlInterestRateIndexMaturity($AT$1,AP2263,Trigger)</f>
        <v>#VALUE!</v>
      </c>
      <c r="AR2263" s="242" t="e">
        <f>_xll.qlIndexFixing($AT$1,AO2263,TRUE,_xll.ohTrigger(Trigger,Trigger1M))</f>
        <v>#VALUE!</v>
      </c>
      <c r="AS2263" s="242" t="e">
        <f>IFERROR(_xll.qlIndexFixing($AT$2,AO2263,TRUE,_xll.ohTrigger(Trigger,Trigger1M)),#N/A)</f>
        <v>#N/A</v>
      </c>
    </row>
    <row r="2264" spans="40:45" x14ac:dyDescent="0.2">
      <c r="AN2264" s="99" t="s">
        <v>83</v>
      </c>
      <c r="AO2264" s="98" t="e">
        <f>_xll.qlInterestRateIndexFixingDate($AT$1,AP2264,Trigger)</f>
        <v>#VALUE!</v>
      </c>
      <c r="AP2264" s="98">
        <f>_xll.qlCalendarAdvance(Calendar,AP2263,AN2264,"f",,Trigger)</f>
        <v>55275</v>
      </c>
      <c r="AQ2264" s="98" t="e">
        <f>_xll.qlInterestRateIndexMaturity($AT$1,AP2264,Trigger)</f>
        <v>#VALUE!</v>
      </c>
      <c r="AR2264" s="242" t="e">
        <f>_xll.qlIndexFixing($AT$1,AO2264,TRUE,_xll.ohTrigger(Trigger,Trigger1M))</f>
        <v>#VALUE!</v>
      </c>
      <c r="AS2264" s="242" t="e">
        <f>IFERROR(_xll.qlIndexFixing($AT$2,AO2264,TRUE,_xll.ohTrigger(Trigger,Trigger1M)),#N/A)</f>
        <v>#N/A</v>
      </c>
    </row>
    <row r="2265" spans="40:45" x14ac:dyDescent="0.2">
      <c r="AN2265" s="99" t="s">
        <v>83</v>
      </c>
      <c r="AO2265" s="98" t="e">
        <f>_xll.qlInterestRateIndexFixingDate($AT$1,AP2265,Trigger)</f>
        <v>#VALUE!</v>
      </c>
      <c r="AP2265" s="98">
        <f>_xll.qlCalendarAdvance(Calendar,AP2264,AN2265,"f",,Trigger)</f>
        <v>55282</v>
      </c>
      <c r="AQ2265" s="98" t="e">
        <f>_xll.qlInterestRateIndexMaturity($AT$1,AP2265,Trigger)</f>
        <v>#VALUE!</v>
      </c>
      <c r="AR2265" s="242" t="e">
        <f>_xll.qlIndexFixing($AT$1,AO2265,TRUE,_xll.ohTrigger(Trigger,Trigger1M))</f>
        <v>#VALUE!</v>
      </c>
      <c r="AS2265" s="242" t="e">
        <f>IFERROR(_xll.qlIndexFixing($AT$2,AO2265,TRUE,_xll.ohTrigger(Trigger,Trigger1M)),#N/A)</f>
        <v>#N/A</v>
      </c>
    </row>
    <row r="2266" spans="40:45" x14ac:dyDescent="0.2">
      <c r="AN2266" s="99" t="s">
        <v>83</v>
      </c>
      <c r="AO2266" s="98" t="e">
        <f>_xll.qlInterestRateIndexFixingDate($AT$1,AP2266,Trigger)</f>
        <v>#VALUE!</v>
      </c>
      <c r="AP2266" s="98">
        <f>_xll.qlCalendarAdvance(Calendar,AP2265,AN2266,"f",,Trigger)</f>
        <v>55289</v>
      </c>
      <c r="AQ2266" s="98" t="e">
        <f>_xll.qlInterestRateIndexMaturity($AT$1,AP2266,Trigger)</f>
        <v>#VALUE!</v>
      </c>
      <c r="AR2266" s="242" t="e">
        <f>_xll.qlIndexFixing($AT$1,AO2266,TRUE,_xll.ohTrigger(Trigger,Trigger1M))</f>
        <v>#VALUE!</v>
      </c>
      <c r="AS2266" s="242" t="e">
        <f>IFERROR(_xll.qlIndexFixing($AT$2,AO2266,TRUE,_xll.ohTrigger(Trigger,Trigger1M)),#N/A)</f>
        <v>#N/A</v>
      </c>
    </row>
    <row r="2267" spans="40:45" x14ac:dyDescent="0.2">
      <c r="AN2267" s="99" t="s">
        <v>83</v>
      </c>
      <c r="AO2267" s="98" t="e">
        <f>_xll.qlInterestRateIndexFixingDate($AT$1,AP2267,Trigger)</f>
        <v>#VALUE!</v>
      </c>
      <c r="AP2267" s="98">
        <f>_xll.qlCalendarAdvance(Calendar,AP2266,AN2267,"f",,Trigger)</f>
        <v>55296</v>
      </c>
      <c r="AQ2267" s="98" t="e">
        <f>_xll.qlInterestRateIndexMaturity($AT$1,AP2267,Trigger)</f>
        <v>#VALUE!</v>
      </c>
      <c r="AR2267" s="242" t="e">
        <f>_xll.qlIndexFixing($AT$1,AO2267,TRUE,_xll.ohTrigger(Trigger,Trigger1M))</f>
        <v>#VALUE!</v>
      </c>
      <c r="AS2267" s="242" t="e">
        <f>IFERROR(_xll.qlIndexFixing($AT$2,AO2267,TRUE,_xll.ohTrigger(Trigger,Trigger1M)),#N/A)</f>
        <v>#N/A</v>
      </c>
    </row>
    <row r="2268" spans="40:45" x14ac:dyDescent="0.2">
      <c r="AN2268" s="99" t="s">
        <v>83</v>
      </c>
      <c r="AO2268" s="98" t="e">
        <f>_xll.qlInterestRateIndexFixingDate($AT$1,AP2268,Trigger)</f>
        <v>#VALUE!</v>
      </c>
      <c r="AP2268" s="98">
        <f>_xll.qlCalendarAdvance(Calendar,AP2267,AN2268,"f",,Trigger)</f>
        <v>55303</v>
      </c>
      <c r="AQ2268" s="98" t="e">
        <f>_xll.qlInterestRateIndexMaturity($AT$1,AP2268,Trigger)</f>
        <v>#VALUE!</v>
      </c>
      <c r="AR2268" s="242" t="e">
        <f>_xll.qlIndexFixing($AT$1,AO2268,TRUE,_xll.ohTrigger(Trigger,Trigger1M))</f>
        <v>#VALUE!</v>
      </c>
      <c r="AS2268" s="242" t="e">
        <f>IFERROR(_xll.qlIndexFixing($AT$2,AO2268,TRUE,_xll.ohTrigger(Trigger,Trigger1M)),#N/A)</f>
        <v>#N/A</v>
      </c>
    </row>
    <row r="2269" spans="40:45" x14ac:dyDescent="0.2">
      <c r="AN2269" s="99" t="s">
        <v>83</v>
      </c>
      <c r="AO2269" s="98" t="e">
        <f>_xll.qlInterestRateIndexFixingDate($AT$1,AP2269,Trigger)</f>
        <v>#VALUE!</v>
      </c>
      <c r="AP2269" s="98">
        <f>_xll.qlCalendarAdvance(Calendar,AP2268,AN2269,"f",,Trigger)</f>
        <v>55310</v>
      </c>
      <c r="AQ2269" s="98" t="e">
        <f>_xll.qlInterestRateIndexMaturity($AT$1,AP2269,Trigger)</f>
        <v>#VALUE!</v>
      </c>
      <c r="AR2269" s="242" t="e">
        <f>_xll.qlIndexFixing($AT$1,AO2269,TRUE,_xll.ohTrigger(Trigger,Trigger1M))</f>
        <v>#VALUE!</v>
      </c>
      <c r="AS2269" s="242" t="e">
        <f>IFERROR(_xll.qlIndexFixing($AT$2,AO2269,TRUE,_xll.ohTrigger(Trigger,Trigger1M)),#N/A)</f>
        <v>#N/A</v>
      </c>
    </row>
    <row r="2270" spans="40:45" x14ac:dyDescent="0.2">
      <c r="AN2270" s="99" t="s">
        <v>83</v>
      </c>
      <c r="AO2270" s="98" t="e">
        <f>_xll.qlInterestRateIndexFixingDate($AT$1,AP2270,Trigger)</f>
        <v>#VALUE!</v>
      </c>
      <c r="AP2270" s="98">
        <f>_xll.qlCalendarAdvance(Calendar,AP2269,AN2270,"f",,Trigger)</f>
        <v>55317</v>
      </c>
      <c r="AQ2270" s="98" t="e">
        <f>_xll.qlInterestRateIndexMaturity($AT$1,AP2270,Trigger)</f>
        <v>#VALUE!</v>
      </c>
      <c r="AR2270" s="242" t="e">
        <f>_xll.qlIndexFixing($AT$1,AO2270,TRUE,_xll.ohTrigger(Trigger,Trigger1M))</f>
        <v>#VALUE!</v>
      </c>
      <c r="AS2270" s="242" t="e">
        <f>IFERROR(_xll.qlIndexFixing($AT$2,AO2270,TRUE,_xll.ohTrigger(Trigger,Trigger1M)),#N/A)</f>
        <v>#N/A</v>
      </c>
    </row>
    <row r="2271" spans="40:45" x14ac:dyDescent="0.2">
      <c r="AN2271" s="99" t="s">
        <v>83</v>
      </c>
      <c r="AO2271" s="98" t="e">
        <f>_xll.qlInterestRateIndexFixingDate($AT$1,AP2271,Trigger)</f>
        <v>#VALUE!</v>
      </c>
      <c r="AP2271" s="98">
        <f>_xll.qlCalendarAdvance(Calendar,AP2270,AN2271,"f",,Trigger)</f>
        <v>55324</v>
      </c>
      <c r="AQ2271" s="98" t="e">
        <f>_xll.qlInterestRateIndexMaturity($AT$1,AP2271,Trigger)</f>
        <v>#VALUE!</v>
      </c>
      <c r="AR2271" s="242" t="e">
        <f>_xll.qlIndexFixing($AT$1,AO2271,TRUE,_xll.ohTrigger(Trigger,Trigger1M))</f>
        <v>#VALUE!</v>
      </c>
      <c r="AS2271" s="242" t="e">
        <f>IFERROR(_xll.qlIndexFixing($AT$2,AO2271,TRUE,_xll.ohTrigger(Trigger,Trigger1M)),#N/A)</f>
        <v>#N/A</v>
      </c>
    </row>
    <row r="2272" spans="40:45" x14ac:dyDescent="0.2">
      <c r="AN2272" s="99" t="s">
        <v>83</v>
      </c>
      <c r="AO2272" s="98" t="e">
        <f>_xll.qlInterestRateIndexFixingDate($AT$1,AP2272,Trigger)</f>
        <v>#VALUE!</v>
      </c>
      <c r="AP2272" s="98">
        <f>_xll.qlCalendarAdvance(Calendar,AP2271,AN2272,"f",,Trigger)</f>
        <v>55331</v>
      </c>
      <c r="AQ2272" s="98" t="e">
        <f>_xll.qlInterestRateIndexMaturity($AT$1,AP2272,Trigger)</f>
        <v>#VALUE!</v>
      </c>
      <c r="AR2272" s="242" t="e">
        <f>_xll.qlIndexFixing($AT$1,AO2272,TRUE,_xll.ohTrigger(Trigger,Trigger1M))</f>
        <v>#VALUE!</v>
      </c>
      <c r="AS2272" s="242" t="e">
        <f>IFERROR(_xll.qlIndexFixing($AT$2,AO2272,TRUE,_xll.ohTrigger(Trigger,Trigger1M)),#N/A)</f>
        <v>#N/A</v>
      </c>
    </row>
    <row r="2273" spans="40:45" x14ac:dyDescent="0.2">
      <c r="AN2273" s="99" t="s">
        <v>83</v>
      </c>
      <c r="AO2273" s="98" t="e">
        <f>_xll.qlInterestRateIndexFixingDate($AT$1,AP2273,Trigger)</f>
        <v>#VALUE!</v>
      </c>
      <c r="AP2273" s="98">
        <f>_xll.qlCalendarAdvance(Calendar,AP2272,AN2273,"f",,Trigger)</f>
        <v>55338</v>
      </c>
      <c r="AQ2273" s="98" t="e">
        <f>_xll.qlInterestRateIndexMaturity($AT$1,AP2273,Trigger)</f>
        <v>#VALUE!</v>
      </c>
      <c r="AR2273" s="242" t="e">
        <f>_xll.qlIndexFixing($AT$1,AO2273,TRUE,_xll.ohTrigger(Trigger,Trigger1M))</f>
        <v>#VALUE!</v>
      </c>
      <c r="AS2273" s="242" t="e">
        <f>IFERROR(_xll.qlIndexFixing($AT$2,AO2273,TRUE,_xll.ohTrigger(Trigger,Trigger1M)),#N/A)</f>
        <v>#N/A</v>
      </c>
    </row>
    <row r="2274" spans="40:45" x14ac:dyDescent="0.2">
      <c r="AN2274" s="99" t="s">
        <v>83</v>
      </c>
      <c r="AO2274" s="98" t="e">
        <f>_xll.qlInterestRateIndexFixingDate($AT$1,AP2274,Trigger)</f>
        <v>#VALUE!</v>
      </c>
      <c r="AP2274" s="98">
        <f>_xll.qlCalendarAdvance(Calendar,AP2273,AN2274,"f",,Trigger)</f>
        <v>55345</v>
      </c>
      <c r="AQ2274" s="98" t="e">
        <f>_xll.qlInterestRateIndexMaturity($AT$1,AP2274,Trigger)</f>
        <v>#VALUE!</v>
      </c>
      <c r="AR2274" s="242" t="e">
        <f>_xll.qlIndexFixing($AT$1,AO2274,TRUE,_xll.ohTrigger(Trigger,Trigger1M))</f>
        <v>#VALUE!</v>
      </c>
      <c r="AS2274" s="242" t="e">
        <f>IFERROR(_xll.qlIndexFixing($AT$2,AO2274,TRUE,_xll.ohTrigger(Trigger,Trigger1M)),#N/A)</f>
        <v>#N/A</v>
      </c>
    </row>
    <row r="2275" spans="40:45" x14ac:dyDescent="0.2">
      <c r="AN2275" s="99" t="s">
        <v>83</v>
      </c>
      <c r="AO2275" s="98" t="e">
        <f>_xll.qlInterestRateIndexFixingDate($AT$1,AP2275,Trigger)</f>
        <v>#VALUE!</v>
      </c>
      <c r="AP2275" s="98">
        <f>_xll.qlCalendarAdvance(Calendar,AP2274,AN2275,"f",,Trigger)</f>
        <v>55352</v>
      </c>
      <c r="AQ2275" s="98" t="e">
        <f>_xll.qlInterestRateIndexMaturity($AT$1,AP2275,Trigger)</f>
        <v>#VALUE!</v>
      </c>
      <c r="AR2275" s="242" t="e">
        <f>_xll.qlIndexFixing($AT$1,AO2275,TRUE,_xll.ohTrigger(Trigger,Trigger1M))</f>
        <v>#VALUE!</v>
      </c>
      <c r="AS2275" s="242" t="e">
        <f>IFERROR(_xll.qlIndexFixing($AT$2,AO2275,TRUE,_xll.ohTrigger(Trigger,Trigger1M)),#N/A)</f>
        <v>#N/A</v>
      </c>
    </row>
    <row r="2276" spans="40:45" x14ac:dyDescent="0.2">
      <c r="AN2276" s="99" t="s">
        <v>83</v>
      </c>
      <c r="AO2276" s="98" t="e">
        <f>_xll.qlInterestRateIndexFixingDate($AT$1,AP2276,Trigger)</f>
        <v>#VALUE!</v>
      </c>
      <c r="AP2276" s="98">
        <f>_xll.qlCalendarAdvance(Calendar,AP2275,AN2276,"f",,Trigger)</f>
        <v>55359</v>
      </c>
      <c r="AQ2276" s="98" t="e">
        <f>_xll.qlInterestRateIndexMaturity($AT$1,AP2276,Trigger)</f>
        <v>#VALUE!</v>
      </c>
      <c r="AR2276" s="242" t="e">
        <f>_xll.qlIndexFixing($AT$1,AO2276,TRUE,_xll.ohTrigger(Trigger,Trigger1M))</f>
        <v>#VALUE!</v>
      </c>
      <c r="AS2276" s="242" t="e">
        <f>IFERROR(_xll.qlIndexFixing($AT$2,AO2276,TRUE,_xll.ohTrigger(Trigger,Trigger1M)),#N/A)</f>
        <v>#N/A</v>
      </c>
    </row>
    <row r="2277" spans="40:45" x14ac:dyDescent="0.2">
      <c r="AN2277" s="99" t="s">
        <v>83</v>
      </c>
      <c r="AO2277" s="98" t="e">
        <f>_xll.qlInterestRateIndexFixingDate($AT$1,AP2277,Trigger)</f>
        <v>#VALUE!</v>
      </c>
      <c r="AP2277" s="98">
        <f>_xll.qlCalendarAdvance(Calendar,AP2276,AN2277,"f",,Trigger)</f>
        <v>55366</v>
      </c>
      <c r="AQ2277" s="98" t="e">
        <f>_xll.qlInterestRateIndexMaturity($AT$1,AP2277,Trigger)</f>
        <v>#VALUE!</v>
      </c>
      <c r="AR2277" s="242" t="e">
        <f>_xll.qlIndexFixing($AT$1,AO2277,TRUE,_xll.ohTrigger(Trigger,Trigger1M))</f>
        <v>#VALUE!</v>
      </c>
      <c r="AS2277" s="242" t="e">
        <f>IFERROR(_xll.qlIndexFixing($AT$2,AO2277,TRUE,_xll.ohTrigger(Trigger,Trigger1M)),#N/A)</f>
        <v>#N/A</v>
      </c>
    </row>
    <row r="2278" spans="40:45" x14ac:dyDescent="0.2">
      <c r="AN2278" s="99" t="s">
        <v>83</v>
      </c>
      <c r="AO2278" s="98" t="e">
        <f>_xll.qlInterestRateIndexFixingDate($AT$1,AP2278,Trigger)</f>
        <v>#VALUE!</v>
      </c>
      <c r="AP2278" s="98">
        <f>_xll.qlCalendarAdvance(Calendar,AP2277,AN2278,"f",,Trigger)</f>
        <v>55373</v>
      </c>
      <c r="AQ2278" s="98" t="e">
        <f>_xll.qlInterestRateIndexMaturity($AT$1,AP2278,Trigger)</f>
        <v>#VALUE!</v>
      </c>
      <c r="AR2278" s="242" t="e">
        <f>_xll.qlIndexFixing($AT$1,AO2278,TRUE,_xll.ohTrigger(Trigger,Trigger1M))</f>
        <v>#VALUE!</v>
      </c>
      <c r="AS2278" s="242" t="e">
        <f>IFERROR(_xll.qlIndexFixing($AT$2,AO2278,TRUE,_xll.ohTrigger(Trigger,Trigger1M)),#N/A)</f>
        <v>#N/A</v>
      </c>
    </row>
    <row r="2279" spans="40:45" x14ac:dyDescent="0.2">
      <c r="AN2279" s="99" t="s">
        <v>83</v>
      </c>
      <c r="AO2279" s="98" t="e">
        <f>_xll.qlInterestRateIndexFixingDate($AT$1,AP2279,Trigger)</f>
        <v>#VALUE!</v>
      </c>
      <c r="AP2279" s="98">
        <f>_xll.qlCalendarAdvance(Calendar,AP2278,AN2279,"f",,Trigger)</f>
        <v>55380</v>
      </c>
      <c r="AQ2279" s="98" t="e">
        <f>_xll.qlInterestRateIndexMaturity($AT$1,AP2279,Trigger)</f>
        <v>#VALUE!</v>
      </c>
      <c r="AR2279" s="242" t="e">
        <f>_xll.qlIndexFixing($AT$1,AO2279,TRUE,_xll.ohTrigger(Trigger,Trigger1M))</f>
        <v>#VALUE!</v>
      </c>
      <c r="AS2279" s="242" t="e">
        <f>IFERROR(_xll.qlIndexFixing($AT$2,AO2279,TRUE,_xll.ohTrigger(Trigger,Trigger1M)),#N/A)</f>
        <v>#N/A</v>
      </c>
    </row>
    <row r="2280" spans="40:45" x14ac:dyDescent="0.2">
      <c r="AN2280" s="99" t="s">
        <v>83</v>
      </c>
      <c r="AO2280" s="98" t="e">
        <f>_xll.qlInterestRateIndexFixingDate($AT$1,AP2280,Trigger)</f>
        <v>#VALUE!</v>
      </c>
      <c r="AP2280" s="98">
        <f>_xll.qlCalendarAdvance(Calendar,AP2279,AN2280,"f",,Trigger)</f>
        <v>55387</v>
      </c>
      <c r="AQ2280" s="98" t="e">
        <f>_xll.qlInterestRateIndexMaturity($AT$1,AP2280,Trigger)</f>
        <v>#VALUE!</v>
      </c>
      <c r="AR2280" s="242" t="e">
        <f>_xll.qlIndexFixing($AT$1,AO2280,TRUE,_xll.ohTrigger(Trigger,Trigger1M))</f>
        <v>#VALUE!</v>
      </c>
      <c r="AS2280" s="242" t="e">
        <f>IFERROR(_xll.qlIndexFixing($AT$2,AO2280,TRUE,_xll.ohTrigger(Trigger,Trigger1M)),#N/A)</f>
        <v>#N/A</v>
      </c>
    </row>
    <row r="2281" spans="40:45" x14ac:dyDescent="0.2">
      <c r="AN2281" s="99" t="s">
        <v>83</v>
      </c>
      <c r="AO2281" s="98" t="e">
        <f>_xll.qlInterestRateIndexFixingDate($AT$1,AP2281,Trigger)</f>
        <v>#VALUE!</v>
      </c>
      <c r="AP2281" s="98">
        <f>_xll.qlCalendarAdvance(Calendar,AP2280,AN2281,"f",,Trigger)</f>
        <v>55394</v>
      </c>
      <c r="AQ2281" s="98" t="e">
        <f>_xll.qlInterestRateIndexMaturity($AT$1,AP2281,Trigger)</f>
        <v>#VALUE!</v>
      </c>
      <c r="AR2281" s="242" t="e">
        <f>_xll.qlIndexFixing($AT$1,AO2281,TRUE,_xll.ohTrigger(Trigger,Trigger1M))</f>
        <v>#VALUE!</v>
      </c>
      <c r="AS2281" s="242" t="e">
        <f>IFERROR(_xll.qlIndexFixing($AT$2,AO2281,TRUE,_xll.ohTrigger(Trigger,Trigger1M)),#N/A)</f>
        <v>#N/A</v>
      </c>
    </row>
    <row r="2282" spans="40:45" x14ac:dyDescent="0.2">
      <c r="AN2282" s="99" t="s">
        <v>83</v>
      </c>
      <c r="AO2282" s="98" t="e">
        <f>_xll.qlInterestRateIndexFixingDate($AT$1,AP2282,Trigger)</f>
        <v>#VALUE!</v>
      </c>
      <c r="AP2282" s="98">
        <f>_xll.qlCalendarAdvance(Calendar,AP2281,AN2282,"f",,Trigger)</f>
        <v>55401</v>
      </c>
      <c r="AQ2282" s="98" t="e">
        <f>_xll.qlInterestRateIndexMaturity($AT$1,AP2282,Trigger)</f>
        <v>#VALUE!</v>
      </c>
      <c r="AR2282" s="242" t="e">
        <f>_xll.qlIndexFixing($AT$1,AO2282,TRUE,_xll.ohTrigger(Trigger,Trigger1M))</f>
        <v>#VALUE!</v>
      </c>
      <c r="AS2282" s="242" t="e">
        <f>IFERROR(_xll.qlIndexFixing($AT$2,AO2282,TRUE,_xll.ohTrigger(Trigger,Trigger1M)),#N/A)</f>
        <v>#N/A</v>
      </c>
    </row>
    <row r="2283" spans="40:45" x14ac:dyDescent="0.2">
      <c r="AN2283" s="99" t="s">
        <v>83</v>
      </c>
      <c r="AO2283" s="98" t="e">
        <f>_xll.qlInterestRateIndexFixingDate($AT$1,AP2283,Trigger)</f>
        <v>#VALUE!</v>
      </c>
      <c r="AP2283" s="98">
        <f>_xll.qlCalendarAdvance(Calendar,AP2282,AN2283,"f",,Trigger)</f>
        <v>55408</v>
      </c>
      <c r="AQ2283" s="98" t="e">
        <f>_xll.qlInterestRateIndexMaturity($AT$1,AP2283,Trigger)</f>
        <v>#VALUE!</v>
      </c>
      <c r="AR2283" s="242" t="e">
        <f>_xll.qlIndexFixing($AT$1,AO2283,TRUE,_xll.ohTrigger(Trigger,Trigger1M))</f>
        <v>#VALUE!</v>
      </c>
      <c r="AS2283" s="242" t="e">
        <f>IFERROR(_xll.qlIndexFixing($AT$2,AO2283,TRUE,_xll.ohTrigger(Trigger,Trigger1M)),#N/A)</f>
        <v>#N/A</v>
      </c>
    </row>
    <row r="2284" spans="40:45" x14ac:dyDescent="0.2">
      <c r="AN2284" s="99" t="s">
        <v>83</v>
      </c>
      <c r="AO2284" s="98" t="e">
        <f>_xll.qlInterestRateIndexFixingDate($AT$1,AP2284,Trigger)</f>
        <v>#VALUE!</v>
      </c>
      <c r="AP2284" s="98">
        <f>_xll.qlCalendarAdvance(Calendar,AP2283,AN2284,"f",,Trigger)</f>
        <v>55415</v>
      </c>
      <c r="AQ2284" s="98" t="e">
        <f>_xll.qlInterestRateIndexMaturity($AT$1,AP2284,Trigger)</f>
        <v>#VALUE!</v>
      </c>
      <c r="AR2284" s="242" t="e">
        <f>_xll.qlIndexFixing($AT$1,AO2284,TRUE,_xll.ohTrigger(Trigger,Trigger1M))</f>
        <v>#VALUE!</v>
      </c>
      <c r="AS2284" s="242" t="e">
        <f>IFERROR(_xll.qlIndexFixing($AT$2,AO2284,TRUE,_xll.ohTrigger(Trigger,Trigger1M)),#N/A)</f>
        <v>#N/A</v>
      </c>
    </row>
    <row r="2285" spans="40:45" x14ac:dyDescent="0.2">
      <c r="AN2285" s="99" t="s">
        <v>83</v>
      </c>
      <c r="AO2285" s="98" t="e">
        <f>_xll.qlInterestRateIndexFixingDate($AT$1,AP2285,Trigger)</f>
        <v>#VALUE!</v>
      </c>
      <c r="AP2285" s="98">
        <f>_xll.qlCalendarAdvance(Calendar,AP2284,AN2285,"f",,Trigger)</f>
        <v>55422</v>
      </c>
      <c r="AQ2285" s="98" t="e">
        <f>_xll.qlInterestRateIndexMaturity($AT$1,AP2285,Trigger)</f>
        <v>#VALUE!</v>
      </c>
      <c r="AR2285" s="242" t="e">
        <f>_xll.qlIndexFixing($AT$1,AO2285,TRUE,_xll.ohTrigger(Trigger,Trigger1M))</f>
        <v>#VALUE!</v>
      </c>
      <c r="AS2285" s="242" t="e">
        <f>IFERROR(_xll.qlIndexFixing($AT$2,AO2285,TRUE,_xll.ohTrigger(Trigger,Trigger1M)),#N/A)</f>
        <v>#N/A</v>
      </c>
    </row>
    <row r="2286" spans="40:45" x14ac:dyDescent="0.2">
      <c r="AN2286" s="99" t="s">
        <v>83</v>
      </c>
      <c r="AO2286" s="98" t="e">
        <f>_xll.qlInterestRateIndexFixingDate($AT$1,AP2286,Trigger)</f>
        <v>#VALUE!</v>
      </c>
      <c r="AP2286" s="98">
        <f>_xll.qlCalendarAdvance(Calendar,AP2285,AN2286,"f",,Trigger)</f>
        <v>55429</v>
      </c>
      <c r="AQ2286" s="98" t="e">
        <f>_xll.qlInterestRateIndexMaturity($AT$1,AP2286,Trigger)</f>
        <v>#VALUE!</v>
      </c>
      <c r="AR2286" s="242" t="e">
        <f>_xll.qlIndexFixing($AT$1,AO2286,TRUE,_xll.ohTrigger(Trigger,Trigger1M))</f>
        <v>#VALUE!</v>
      </c>
      <c r="AS2286" s="242" t="e">
        <f>IFERROR(_xll.qlIndexFixing($AT$2,AO2286,TRUE,_xll.ohTrigger(Trigger,Trigger1M)),#N/A)</f>
        <v>#N/A</v>
      </c>
    </row>
    <row r="2287" spans="40:45" x14ac:dyDescent="0.2">
      <c r="AN2287" s="99" t="s">
        <v>83</v>
      </c>
      <c r="AO2287" s="98" t="e">
        <f>_xll.qlInterestRateIndexFixingDate($AT$1,AP2287,Trigger)</f>
        <v>#VALUE!</v>
      </c>
      <c r="AP2287" s="98">
        <f>_xll.qlCalendarAdvance(Calendar,AP2286,AN2287,"f",,Trigger)</f>
        <v>55436</v>
      </c>
      <c r="AQ2287" s="98" t="e">
        <f>_xll.qlInterestRateIndexMaturity($AT$1,AP2287,Trigger)</f>
        <v>#VALUE!</v>
      </c>
      <c r="AR2287" s="242" t="e">
        <f>_xll.qlIndexFixing($AT$1,AO2287,TRUE,_xll.ohTrigger(Trigger,Trigger1M))</f>
        <v>#VALUE!</v>
      </c>
      <c r="AS2287" s="242" t="e">
        <f>IFERROR(_xll.qlIndexFixing($AT$2,AO2287,TRUE,_xll.ohTrigger(Trigger,Trigger1M)),#N/A)</f>
        <v>#N/A</v>
      </c>
    </row>
    <row r="2288" spans="40:45" x14ac:dyDescent="0.2">
      <c r="AN2288" s="99" t="s">
        <v>83</v>
      </c>
      <c r="AO2288" s="98" t="e">
        <f>_xll.qlInterestRateIndexFixingDate($AT$1,AP2288,Trigger)</f>
        <v>#VALUE!</v>
      </c>
      <c r="AP2288" s="98">
        <f>_xll.qlCalendarAdvance(Calendar,AP2287,AN2288,"f",,Trigger)</f>
        <v>55443</v>
      </c>
      <c r="AQ2288" s="98" t="e">
        <f>_xll.qlInterestRateIndexMaturity($AT$1,AP2288,Trigger)</f>
        <v>#VALUE!</v>
      </c>
      <c r="AR2288" s="242" t="e">
        <f>_xll.qlIndexFixing($AT$1,AO2288,TRUE,_xll.ohTrigger(Trigger,Trigger1M))</f>
        <v>#VALUE!</v>
      </c>
      <c r="AS2288" s="242" t="e">
        <f>IFERROR(_xll.qlIndexFixing($AT$2,AO2288,TRUE,_xll.ohTrigger(Trigger,Trigger1M)),#N/A)</f>
        <v>#N/A</v>
      </c>
    </row>
    <row r="2289" spans="40:45" x14ac:dyDescent="0.2">
      <c r="AN2289" s="99" t="s">
        <v>83</v>
      </c>
      <c r="AO2289" s="98" t="e">
        <f>_xll.qlInterestRateIndexFixingDate($AT$1,AP2289,Trigger)</f>
        <v>#VALUE!</v>
      </c>
      <c r="AP2289" s="98">
        <f>_xll.qlCalendarAdvance(Calendar,AP2288,AN2289,"f",,Trigger)</f>
        <v>55450</v>
      </c>
      <c r="AQ2289" s="98" t="e">
        <f>_xll.qlInterestRateIndexMaturity($AT$1,AP2289,Trigger)</f>
        <v>#VALUE!</v>
      </c>
      <c r="AR2289" s="242" t="e">
        <f>_xll.qlIndexFixing($AT$1,AO2289,TRUE,_xll.ohTrigger(Trigger,Trigger1M))</f>
        <v>#VALUE!</v>
      </c>
      <c r="AS2289" s="242" t="e">
        <f>IFERROR(_xll.qlIndexFixing($AT$2,AO2289,TRUE,_xll.ohTrigger(Trigger,Trigger1M)),#N/A)</f>
        <v>#N/A</v>
      </c>
    </row>
    <row r="2290" spans="40:45" x14ac:dyDescent="0.2">
      <c r="AN2290" s="99" t="s">
        <v>83</v>
      </c>
      <c r="AO2290" s="98" t="e">
        <f>_xll.qlInterestRateIndexFixingDate($AT$1,AP2290,Trigger)</f>
        <v>#VALUE!</v>
      </c>
      <c r="AP2290" s="98">
        <f>_xll.qlCalendarAdvance(Calendar,AP2289,AN2290,"f",,Trigger)</f>
        <v>55457</v>
      </c>
      <c r="AQ2290" s="98" t="e">
        <f>_xll.qlInterestRateIndexMaturity($AT$1,AP2290,Trigger)</f>
        <v>#VALUE!</v>
      </c>
      <c r="AR2290" s="242" t="e">
        <f>_xll.qlIndexFixing($AT$1,AO2290,TRUE,_xll.ohTrigger(Trigger,Trigger1M))</f>
        <v>#VALUE!</v>
      </c>
      <c r="AS2290" s="242" t="e">
        <f>IFERROR(_xll.qlIndexFixing($AT$2,AO2290,TRUE,_xll.ohTrigger(Trigger,Trigger1M)),#N/A)</f>
        <v>#N/A</v>
      </c>
    </row>
    <row r="2291" spans="40:45" x14ac:dyDescent="0.2">
      <c r="AN2291" s="99" t="s">
        <v>83</v>
      </c>
      <c r="AO2291" s="98" t="e">
        <f>_xll.qlInterestRateIndexFixingDate($AT$1,AP2291,Trigger)</f>
        <v>#VALUE!</v>
      </c>
      <c r="AP2291" s="98">
        <f>_xll.qlCalendarAdvance(Calendar,AP2290,AN2291,"f",,Trigger)</f>
        <v>55464</v>
      </c>
      <c r="AQ2291" s="98" t="e">
        <f>_xll.qlInterestRateIndexMaturity($AT$1,AP2291,Trigger)</f>
        <v>#VALUE!</v>
      </c>
      <c r="AR2291" s="242" t="e">
        <f>_xll.qlIndexFixing($AT$1,AO2291,TRUE,_xll.ohTrigger(Trigger,Trigger1M))</f>
        <v>#VALUE!</v>
      </c>
      <c r="AS2291" s="242" t="e">
        <f>IFERROR(_xll.qlIndexFixing($AT$2,AO2291,TRUE,_xll.ohTrigger(Trigger,Trigger1M)),#N/A)</f>
        <v>#N/A</v>
      </c>
    </row>
    <row r="2292" spans="40:45" x14ac:dyDescent="0.2">
      <c r="AN2292" s="99" t="s">
        <v>83</v>
      </c>
      <c r="AO2292" s="98" t="e">
        <f>_xll.qlInterestRateIndexFixingDate($AT$1,AP2292,Trigger)</f>
        <v>#VALUE!</v>
      </c>
      <c r="AP2292" s="98">
        <f>_xll.qlCalendarAdvance(Calendar,AP2291,AN2292,"f",,Trigger)</f>
        <v>55471</v>
      </c>
      <c r="AQ2292" s="98" t="e">
        <f>_xll.qlInterestRateIndexMaturity($AT$1,AP2292,Trigger)</f>
        <v>#VALUE!</v>
      </c>
      <c r="AR2292" s="242" t="e">
        <f>_xll.qlIndexFixing($AT$1,AO2292,TRUE,_xll.ohTrigger(Trigger,Trigger1M))</f>
        <v>#VALUE!</v>
      </c>
      <c r="AS2292" s="242" t="e">
        <f>IFERROR(_xll.qlIndexFixing($AT$2,AO2292,TRUE,_xll.ohTrigger(Trigger,Trigger1M)),#N/A)</f>
        <v>#N/A</v>
      </c>
    </row>
    <row r="2293" spans="40:45" x14ac:dyDescent="0.2">
      <c r="AN2293" s="99" t="s">
        <v>83</v>
      </c>
      <c r="AO2293" s="98" t="e">
        <f>_xll.qlInterestRateIndexFixingDate($AT$1,AP2293,Trigger)</f>
        <v>#VALUE!</v>
      </c>
      <c r="AP2293" s="98">
        <f>_xll.qlCalendarAdvance(Calendar,AP2292,AN2293,"f",,Trigger)</f>
        <v>55478</v>
      </c>
      <c r="AQ2293" s="98" t="e">
        <f>_xll.qlInterestRateIndexMaturity($AT$1,AP2293,Trigger)</f>
        <v>#VALUE!</v>
      </c>
      <c r="AR2293" s="242" t="e">
        <f>_xll.qlIndexFixing($AT$1,AO2293,TRUE,_xll.ohTrigger(Trigger,Trigger1M))</f>
        <v>#VALUE!</v>
      </c>
      <c r="AS2293" s="242" t="e">
        <f>IFERROR(_xll.qlIndexFixing($AT$2,AO2293,TRUE,_xll.ohTrigger(Trigger,Trigger1M)),#N/A)</f>
        <v>#N/A</v>
      </c>
    </row>
    <row r="2294" spans="40:45" x14ac:dyDescent="0.2">
      <c r="AN2294" s="99" t="s">
        <v>83</v>
      </c>
      <c r="AO2294" s="98" t="e">
        <f>_xll.qlInterestRateIndexFixingDate($AT$1,AP2294,Trigger)</f>
        <v>#VALUE!</v>
      </c>
      <c r="AP2294" s="98">
        <f>_xll.qlCalendarAdvance(Calendar,AP2293,AN2294,"f",,Trigger)</f>
        <v>55485</v>
      </c>
      <c r="AQ2294" s="98" t="e">
        <f>_xll.qlInterestRateIndexMaturity($AT$1,AP2294,Trigger)</f>
        <v>#VALUE!</v>
      </c>
      <c r="AR2294" s="242" t="e">
        <f>_xll.qlIndexFixing($AT$1,AO2294,TRUE,_xll.ohTrigger(Trigger,Trigger1M))</f>
        <v>#VALUE!</v>
      </c>
      <c r="AS2294" s="242" t="e">
        <f>IFERROR(_xll.qlIndexFixing($AT$2,AO2294,TRUE,_xll.ohTrigger(Trigger,Trigger1M)),#N/A)</f>
        <v>#N/A</v>
      </c>
    </row>
    <row r="2295" spans="40:45" x14ac:dyDescent="0.2">
      <c r="AN2295" s="99" t="s">
        <v>83</v>
      </c>
      <c r="AO2295" s="98" t="e">
        <f>_xll.qlInterestRateIndexFixingDate($AT$1,AP2295,Trigger)</f>
        <v>#VALUE!</v>
      </c>
      <c r="AP2295" s="98">
        <f>_xll.qlCalendarAdvance(Calendar,AP2294,AN2295,"f",,Trigger)</f>
        <v>55492</v>
      </c>
      <c r="AQ2295" s="98" t="e">
        <f>_xll.qlInterestRateIndexMaturity($AT$1,AP2295,Trigger)</f>
        <v>#VALUE!</v>
      </c>
      <c r="AR2295" s="242" t="e">
        <f>_xll.qlIndexFixing($AT$1,AO2295,TRUE,_xll.ohTrigger(Trigger,Trigger1M))</f>
        <v>#VALUE!</v>
      </c>
      <c r="AS2295" s="242" t="e">
        <f>IFERROR(_xll.qlIndexFixing($AT$2,AO2295,TRUE,_xll.ohTrigger(Trigger,Trigger1M)),#N/A)</f>
        <v>#N/A</v>
      </c>
    </row>
    <row r="2296" spans="40:45" x14ac:dyDescent="0.2">
      <c r="AN2296" s="99" t="s">
        <v>83</v>
      </c>
      <c r="AO2296" s="98" t="e">
        <f>_xll.qlInterestRateIndexFixingDate($AT$1,AP2296,Trigger)</f>
        <v>#VALUE!</v>
      </c>
      <c r="AP2296" s="98">
        <f>_xll.qlCalendarAdvance(Calendar,AP2295,AN2296,"f",,Trigger)</f>
        <v>55499</v>
      </c>
      <c r="AQ2296" s="98" t="e">
        <f>_xll.qlInterestRateIndexMaturity($AT$1,AP2296,Trigger)</f>
        <v>#VALUE!</v>
      </c>
      <c r="AR2296" s="242" t="e">
        <f>_xll.qlIndexFixing($AT$1,AO2296,TRUE,_xll.ohTrigger(Trigger,Trigger1M))</f>
        <v>#VALUE!</v>
      </c>
      <c r="AS2296" s="242" t="e">
        <f>IFERROR(_xll.qlIndexFixing($AT$2,AO2296,TRUE,_xll.ohTrigger(Trigger,Trigger1M)),#N/A)</f>
        <v>#N/A</v>
      </c>
    </row>
    <row r="2297" spans="40:45" x14ac:dyDescent="0.2">
      <c r="AN2297" s="99" t="s">
        <v>83</v>
      </c>
      <c r="AO2297" s="98" t="e">
        <f>_xll.qlInterestRateIndexFixingDate($AT$1,AP2297,Trigger)</f>
        <v>#VALUE!</v>
      </c>
      <c r="AP2297" s="98">
        <f>_xll.qlCalendarAdvance(Calendar,AP2296,AN2297,"f",,Trigger)</f>
        <v>55506</v>
      </c>
      <c r="AQ2297" s="98" t="e">
        <f>_xll.qlInterestRateIndexMaturity($AT$1,AP2297,Trigger)</f>
        <v>#VALUE!</v>
      </c>
      <c r="AR2297" s="242" t="e">
        <f>_xll.qlIndexFixing($AT$1,AO2297,TRUE,_xll.ohTrigger(Trigger,Trigger1M))</f>
        <v>#VALUE!</v>
      </c>
      <c r="AS2297" s="242" t="e">
        <f>IFERROR(_xll.qlIndexFixing($AT$2,AO2297,TRUE,_xll.ohTrigger(Trigger,Trigger1M)),#N/A)</f>
        <v>#N/A</v>
      </c>
    </row>
    <row r="2298" spans="40:45" x14ac:dyDescent="0.2">
      <c r="AN2298" s="99" t="s">
        <v>83</v>
      </c>
      <c r="AO2298" s="98" t="e">
        <f>_xll.qlInterestRateIndexFixingDate($AT$1,AP2298,Trigger)</f>
        <v>#VALUE!</v>
      </c>
      <c r="AP2298" s="98">
        <f>_xll.qlCalendarAdvance(Calendar,AP2297,AN2298,"f",,Trigger)</f>
        <v>55514</v>
      </c>
      <c r="AQ2298" s="98" t="e">
        <f>_xll.qlInterestRateIndexMaturity($AT$1,AP2298,Trigger)</f>
        <v>#VALUE!</v>
      </c>
      <c r="AR2298" s="242" t="e">
        <f>_xll.qlIndexFixing($AT$1,AO2298,TRUE,_xll.ohTrigger(Trigger,Trigger1M))</f>
        <v>#VALUE!</v>
      </c>
      <c r="AS2298" s="242" t="e">
        <f>IFERROR(_xll.qlIndexFixing($AT$2,AO2298,TRUE,_xll.ohTrigger(Trigger,Trigger1M)),#N/A)</f>
        <v>#N/A</v>
      </c>
    </row>
    <row r="2299" spans="40:45" x14ac:dyDescent="0.2">
      <c r="AN2299" s="99" t="s">
        <v>83</v>
      </c>
      <c r="AO2299" s="98" t="e">
        <f>_xll.qlInterestRateIndexFixingDate($AT$1,AP2299,Trigger)</f>
        <v>#VALUE!</v>
      </c>
      <c r="AP2299" s="98">
        <f>_xll.qlCalendarAdvance(Calendar,AP2298,AN2299,"f",,Trigger)</f>
        <v>55521</v>
      </c>
      <c r="AQ2299" s="98" t="e">
        <f>_xll.qlInterestRateIndexMaturity($AT$1,AP2299,Trigger)</f>
        <v>#VALUE!</v>
      </c>
      <c r="AR2299" s="242" t="e">
        <f>_xll.qlIndexFixing($AT$1,AO2299,TRUE,_xll.ohTrigger(Trigger,Trigger1M))</f>
        <v>#VALUE!</v>
      </c>
      <c r="AS2299" s="242" t="e">
        <f>IFERROR(_xll.qlIndexFixing($AT$2,AO2299,TRUE,_xll.ohTrigger(Trigger,Trigger1M)),#N/A)</f>
        <v>#N/A</v>
      </c>
    </row>
    <row r="2300" spans="40:45" x14ac:dyDescent="0.2">
      <c r="AN2300" s="99" t="s">
        <v>83</v>
      </c>
      <c r="AO2300" s="98" t="e">
        <f>_xll.qlInterestRateIndexFixingDate($AT$1,AP2300,Trigger)</f>
        <v>#VALUE!</v>
      </c>
      <c r="AP2300" s="98">
        <f>_xll.qlCalendarAdvance(Calendar,AP2299,AN2300,"f",,Trigger)</f>
        <v>55528</v>
      </c>
      <c r="AQ2300" s="98" t="e">
        <f>_xll.qlInterestRateIndexMaturity($AT$1,AP2300,Trigger)</f>
        <v>#VALUE!</v>
      </c>
      <c r="AR2300" s="242" t="e">
        <f>_xll.qlIndexFixing($AT$1,AO2300,TRUE,_xll.ohTrigger(Trigger,Trigger1M))</f>
        <v>#VALUE!</v>
      </c>
      <c r="AS2300" s="242" t="e">
        <f>IFERROR(_xll.qlIndexFixing($AT$2,AO2300,TRUE,_xll.ohTrigger(Trigger,Trigger1M)),#N/A)</f>
        <v>#N/A</v>
      </c>
    </row>
    <row r="2301" spans="40:45" x14ac:dyDescent="0.2">
      <c r="AN2301" s="99" t="s">
        <v>83</v>
      </c>
      <c r="AO2301" s="98" t="e">
        <f>_xll.qlInterestRateIndexFixingDate($AT$1,AP2301,Trigger)</f>
        <v>#VALUE!</v>
      </c>
      <c r="AP2301" s="98">
        <f>_xll.qlCalendarAdvance(Calendar,AP2300,AN2301,"f",,Trigger)</f>
        <v>55535</v>
      </c>
      <c r="AQ2301" s="98" t="e">
        <f>_xll.qlInterestRateIndexMaturity($AT$1,AP2301,Trigger)</f>
        <v>#VALUE!</v>
      </c>
      <c r="AR2301" s="242" t="e">
        <f>_xll.qlIndexFixing($AT$1,AO2301,TRUE,_xll.ohTrigger(Trigger,Trigger1M))</f>
        <v>#VALUE!</v>
      </c>
      <c r="AS2301" s="242" t="e">
        <f>IFERROR(_xll.qlIndexFixing($AT$2,AO2301,TRUE,_xll.ohTrigger(Trigger,Trigger1M)),#N/A)</f>
        <v>#N/A</v>
      </c>
    </row>
    <row r="2302" spans="40:45" x14ac:dyDescent="0.2">
      <c r="AN2302" s="99" t="s">
        <v>83</v>
      </c>
      <c r="AO2302" s="98" t="e">
        <f>_xll.qlInterestRateIndexFixingDate($AT$1,AP2302,Trigger)</f>
        <v>#VALUE!</v>
      </c>
      <c r="AP2302" s="98">
        <f>_xll.qlCalendarAdvance(Calendar,AP2301,AN2302,"f",,Trigger)</f>
        <v>55542</v>
      </c>
      <c r="AQ2302" s="98" t="e">
        <f>_xll.qlInterestRateIndexMaturity($AT$1,AP2302,Trigger)</f>
        <v>#VALUE!</v>
      </c>
      <c r="AR2302" s="242" t="e">
        <f>_xll.qlIndexFixing($AT$1,AO2302,TRUE,_xll.ohTrigger(Trigger,Trigger1M))</f>
        <v>#VALUE!</v>
      </c>
      <c r="AS2302" s="242" t="e">
        <f>IFERROR(_xll.qlIndexFixing($AT$2,AO2302,TRUE,_xll.ohTrigger(Trigger,Trigger1M)),#N/A)</f>
        <v>#N/A</v>
      </c>
    </row>
    <row r="2303" spans="40:45" x14ac:dyDescent="0.2">
      <c r="AN2303" s="99" t="s">
        <v>83</v>
      </c>
      <c r="AO2303" s="98" t="e">
        <f>_xll.qlInterestRateIndexFixingDate($AT$1,AP2303,Trigger)</f>
        <v>#VALUE!</v>
      </c>
      <c r="AP2303" s="98">
        <f>_xll.qlCalendarAdvance(Calendar,AP2302,AN2303,"f",,Trigger)</f>
        <v>55549</v>
      </c>
      <c r="AQ2303" s="98" t="e">
        <f>_xll.qlInterestRateIndexMaturity($AT$1,AP2303,Trigger)</f>
        <v>#VALUE!</v>
      </c>
      <c r="AR2303" s="242" t="e">
        <f>_xll.qlIndexFixing($AT$1,AO2303,TRUE,_xll.ohTrigger(Trigger,Trigger1M))</f>
        <v>#VALUE!</v>
      </c>
      <c r="AS2303" s="242" t="e">
        <f>IFERROR(_xll.qlIndexFixing($AT$2,AO2303,TRUE,_xll.ohTrigger(Trigger,Trigger1M)),#N/A)</f>
        <v>#N/A</v>
      </c>
    </row>
    <row r="2304" spans="40:45" x14ac:dyDescent="0.2">
      <c r="AN2304" s="99" t="s">
        <v>83</v>
      </c>
      <c r="AO2304" s="98" t="e">
        <f>_xll.qlInterestRateIndexFixingDate($AT$1,AP2304,Trigger)</f>
        <v>#VALUE!</v>
      </c>
      <c r="AP2304" s="98">
        <f>_xll.qlCalendarAdvance(Calendar,AP2303,AN2304,"f",,Trigger)</f>
        <v>55556</v>
      </c>
      <c r="AQ2304" s="98" t="e">
        <f>_xll.qlInterestRateIndexMaturity($AT$1,AP2304,Trigger)</f>
        <v>#VALUE!</v>
      </c>
      <c r="AR2304" s="242" t="e">
        <f>_xll.qlIndexFixing($AT$1,AO2304,TRUE,_xll.ohTrigger(Trigger,Trigger1M))</f>
        <v>#VALUE!</v>
      </c>
      <c r="AS2304" s="242" t="e">
        <f>IFERROR(_xll.qlIndexFixing($AT$2,AO2304,TRUE,_xll.ohTrigger(Trigger,Trigger1M)),#N/A)</f>
        <v>#N/A</v>
      </c>
    </row>
    <row r="2305" spans="40:45" x14ac:dyDescent="0.2">
      <c r="AN2305" s="99" t="s">
        <v>83</v>
      </c>
      <c r="AO2305" s="98" t="e">
        <f>_xll.qlInterestRateIndexFixingDate($AT$1,AP2305,Trigger)</f>
        <v>#VALUE!</v>
      </c>
      <c r="AP2305" s="98">
        <f>_xll.qlCalendarAdvance(Calendar,AP2304,AN2305,"f",,Trigger)</f>
        <v>55563</v>
      </c>
      <c r="AQ2305" s="98" t="e">
        <f>_xll.qlInterestRateIndexMaturity($AT$1,AP2305,Trigger)</f>
        <v>#VALUE!</v>
      </c>
      <c r="AR2305" s="242" t="e">
        <f>_xll.qlIndexFixing($AT$1,AO2305,TRUE,_xll.ohTrigger(Trigger,Trigger1M))</f>
        <v>#VALUE!</v>
      </c>
      <c r="AS2305" s="242" t="e">
        <f>IFERROR(_xll.qlIndexFixing($AT$2,AO2305,TRUE,_xll.ohTrigger(Trigger,Trigger1M)),#N/A)</f>
        <v>#N/A</v>
      </c>
    </row>
    <row r="2306" spans="40:45" x14ac:dyDescent="0.2">
      <c r="AN2306" s="99" t="s">
        <v>83</v>
      </c>
      <c r="AO2306" s="98" t="e">
        <f>_xll.qlInterestRateIndexFixingDate($AT$1,AP2306,Trigger)</f>
        <v>#VALUE!</v>
      </c>
      <c r="AP2306" s="98">
        <f>_xll.qlCalendarAdvance(Calendar,AP2305,AN2306,"f",,Trigger)</f>
        <v>55570</v>
      </c>
      <c r="AQ2306" s="98" t="e">
        <f>_xll.qlInterestRateIndexMaturity($AT$1,AP2306,Trigger)</f>
        <v>#VALUE!</v>
      </c>
      <c r="AR2306" s="242" t="e">
        <f>_xll.qlIndexFixing($AT$1,AO2306,TRUE,_xll.ohTrigger(Trigger,Trigger1M))</f>
        <v>#VALUE!</v>
      </c>
      <c r="AS2306" s="242" t="e">
        <f>IFERROR(_xll.qlIndexFixing($AT$2,AO2306,TRUE,_xll.ohTrigger(Trigger,Trigger1M)),#N/A)</f>
        <v>#N/A</v>
      </c>
    </row>
    <row r="2307" spans="40:45" x14ac:dyDescent="0.2">
      <c r="AN2307" s="99" t="s">
        <v>83</v>
      </c>
      <c r="AO2307" s="98" t="e">
        <f>_xll.qlInterestRateIndexFixingDate($AT$1,AP2307,Trigger)</f>
        <v>#VALUE!</v>
      </c>
      <c r="AP2307" s="98">
        <f>_xll.qlCalendarAdvance(Calendar,AP2306,AN2307,"f",,Trigger)</f>
        <v>55577</v>
      </c>
      <c r="AQ2307" s="98" t="e">
        <f>_xll.qlInterestRateIndexMaturity($AT$1,AP2307,Trigger)</f>
        <v>#VALUE!</v>
      </c>
      <c r="AR2307" s="242" t="e">
        <f>_xll.qlIndexFixing($AT$1,AO2307,TRUE,_xll.ohTrigger(Trigger,Trigger1M))</f>
        <v>#VALUE!</v>
      </c>
      <c r="AS2307" s="242" t="e">
        <f>IFERROR(_xll.qlIndexFixing($AT$2,AO2307,TRUE,_xll.ohTrigger(Trigger,Trigger1M)),#N/A)</f>
        <v>#N/A</v>
      </c>
    </row>
    <row r="2308" spans="40:45" x14ac:dyDescent="0.2">
      <c r="AN2308" s="99" t="s">
        <v>83</v>
      </c>
      <c r="AO2308" s="98" t="e">
        <f>_xll.qlInterestRateIndexFixingDate($AT$1,AP2308,Trigger)</f>
        <v>#VALUE!</v>
      </c>
      <c r="AP2308" s="98">
        <f>_xll.qlCalendarAdvance(Calendar,AP2307,AN2308,"f",,Trigger)</f>
        <v>55584</v>
      </c>
      <c r="AQ2308" s="98" t="e">
        <f>_xll.qlInterestRateIndexMaturity($AT$1,AP2308,Trigger)</f>
        <v>#VALUE!</v>
      </c>
      <c r="AR2308" s="242" t="e">
        <f>_xll.qlIndexFixing($AT$1,AO2308,TRUE,_xll.ohTrigger(Trigger,Trigger1M))</f>
        <v>#VALUE!</v>
      </c>
      <c r="AS2308" s="242" t="e">
        <f>IFERROR(_xll.qlIndexFixing($AT$2,AO2308,TRUE,_xll.ohTrigger(Trigger,Trigger1M)),#N/A)</f>
        <v>#N/A</v>
      </c>
    </row>
    <row r="2309" spans="40:45" x14ac:dyDescent="0.2">
      <c r="AN2309" s="99" t="s">
        <v>83</v>
      </c>
      <c r="AO2309" s="98" t="e">
        <f>_xll.qlInterestRateIndexFixingDate($AT$1,AP2309,Trigger)</f>
        <v>#VALUE!</v>
      </c>
      <c r="AP2309" s="98">
        <f>_xll.qlCalendarAdvance(Calendar,AP2308,AN2309,"f",,Trigger)</f>
        <v>55591</v>
      </c>
      <c r="AQ2309" s="98" t="e">
        <f>_xll.qlInterestRateIndexMaturity($AT$1,AP2309,Trigger)</f>
        <v>#VALUE!</v>
      </c>
      <c r="AR2309" s="242" t="e">
        <f>_xll.qlIndexFixing($AT$1,AO2309,TRUE,_xll.ohTrigger(Trigger,Trigger1M))</f>
        <v>#VALUE!</v>
      </c>
      <c r="AS2309" s="242" t="e">
        <f>IFERROR(_xll.qlIndexFixing($AT$2,AO2309,TRUE,_xll.ohTrigger(Trigger,Trigger1M)),#N/A)</f>
        <v>#N/A</v>
      </c>
    </row>
    <row r="2310" spans="40:45" x14ac:dyDescent="0.2">
      <c r="AN2310" s="99" t="s">
        <v>83</v>
      </c>
      <c r="AO2310" s="98" t="e">
        <f>_xll.qlInterestRateIndexFixingDate($AT$1,AP2310,Trigger)</f>
        <v>#VALUE!</v>
      </c>
      <c r="AP2310" s="98">
        <f>_xll.qlCalendarAdvance(Calendar,AP2309,AN2310,"f",,Trigger)</f>
        <v>55598</v>
      </c>
      <c r="AQ2310" s="98" t="e">
        <f>_xll.qlInterestRateIndexMaturity($AT$1,AP2310,Trigger)</f>
        <v>#VALUE!</v>
      </c>
      <c r="AR2310" s="242" t="e">
        <f>_xll.qlIndexFixing($AT$1,AO2310,TRUE,_xll.ohTrigger(Trigger,Trigger1M))</f>
        <v>#VALUE!</v>
      </c>
      <c r="AS2310" s="242" t="e">
        <f>IFERROR(_xll.qlIndexFixing($AT$2,AO2310,TRUE,_xll.ohTrigger(Trigger,Trigger1M)),#N/A)</f>
        <v>#N/A</v>
      </c>
    </row>
    <row r="2311" spans="40:45" x14ac:dyDescent="0.2">
      <c r="AN2311" s="99" t="s">
        <v>83</v>
      </c>
      <c r="AO2311" s="98" t="e">
        <f>_xll.qlInterestRateIndexFixingDate($AT$1,AP2311,Trigger)</f>
        <v>#VALUE!</v>
      </c>
      <c r="AP2311" s="98">
        <f>_xll.qlCalendarAdvance(Calendar,AP2310,AN2311,"f",,Trigger)</f>
        <v>55605</v>
      </c>
      <c r="AQ2311" s="98" t="e">
        <f>_xll.qlInterestRateIndexMaturity($AT$1,AP2311,Trigger)</f>
        <v>#VALUE!</v>
      </c>
      <c r="AR2311" s="242" t="e">
        <f>_xll.qlIndexFixing($AT$1,AO2311,TRUE,_xll.ohTrigger(Trigger,Trigger1M))</f>
        <v>#VALUE!</v>
      </c>
      <c r="AS2311" s="242" t="e">
        <f>IFERROR(_xll.qlIndexFixing($AT$2,AO2311,TRUE,_xll.ohTrigger(Trigger,Trigger1M)),#N/A)</f>
        <v>#N/A</v>
      </c>
    </row>
    <row r="2312" spans="40:45" x14ac:dyDescent="0.2">
      <c r="AN2312" s="99" t="s">
        <v>83</v>
      </c>
      <c r="AO2312" s="98" t="e">
        <f>_xll.qlInterestRateIndexFixingDate($AT$1,AP2312,Trigger)</f>
        <v>#VALUE!</v>
      </c>
      <c r="AP2312" s="98">
        <f>_xll.qlCalendarAdvance(Calendar,AP2311,AN2312,"f",,Trigger)</f>
        <v>55612</v>
      </c>
      <c r="AQ2312" s="98" t="e">
        <f>_xll.qlInterestRateIndexMaturity($AT$1,AP2312,Trigger)</f>
        <v>#VALUE!</v>
      </c>
      <c r="AR2312" s="242" t="e">
        <f>_xll.qlIndexFixing($AT$1,AO2312,TRUE,_xll.ohTrigger(Trigger,Trigger1M))</f>
        <v>#VALUE!</v>
      </c>
      <c r="AS2312" s="242" t="e">
        <f>IFERROR(_xll.qlIndexFixing($AT$2,AO2312,TRUE,_xll.ohTrigger(Trigger,Trigger1M)),#N/A)</f>
        <v>#N/A</v>
      </c>
    </row>
    <row r="2313" spans="40:45" x14ac:dyDescent="0.2">
      <c r="AN2313" s="99" t="s">
        <v>83</v>
      </c>
      <c r="AO2313" s="98" t="e">
        <f>_xll.qlInterestRateIndexFixingDate($AT$1,AP2313,Trigger)</f>
        <v>#VALUE!</v>
      </c>
      <c r="AP2313" s="98">
        <f>_xll.qlCalendarAdvance(Calendar,AP2312,AN2313,"f",,Trigger)</f>
        <v>55619</v>
      </c>
      <c r="AQ2313" s="98" t="e">
        <f>_xll.qlInterestRateIndexMaturity($AT$1,AP2313,Trigger)</f>
        <v>#VALUE!</v>
      </c>
      <c r="AR2313" s="242" t="e">
        <f>_xll.qlIndexFixing($AT$1,AO2313,TRUE,_xll.ohTrigger(Trigger,Trigger1M))</f>
        <v>#VALUE!</v>
      </c>
      <c r="AS2313" s="242" t="e">
        <f>IFERROR(_xll.qlIndexFixing($AT$2,AO2313,TRUE,_xll.ohTrigger(Trigger,Trigger1M)),#N/A)</f>
        <v>#N/A</v>
      </c>
    </row>
    <row r="2314" spans="40:45" x14ac:dyDescent="0.2">
      <c r="AN2314" s="99" t="s">
        <v>83</v>
      </c>
      <c r="AO2314" s="98" t="e">
        <f>_xll.qlInterestRateIndexFixingDate($AT$1,AP2314,Trigger)</f>
        <v>#VALUE!</v>
      </c>
      <c r="AP2314" s="98">
        <f>_xll.qlCalendarAdvance(Calendar,AP2313,AN2314,"f",,Trigger)</f>
        <v>55626</v>
      </c>
      <c r="AQ2314" s="98" t="e">
        <f>_xll.qlInterestRateIndexMaturity($AT$1,AP2314,Trigger)</f>
        <v>#VALUE!</v>
      </c>
      <c r="AR2314" s="242" t="e">
        <f>_xll.qlIndexFixing($AT$1,AO2314,TRUE,_xll.ohTrigger(Trigger,Trigger1M))</f>
        <v>#VALUE!</v>
      </c>
      <c r="AS2314" s="242" t="e">
        <f>IFERROR(_xll.qlIndexFixing($AT$2,AO2314,TRUE,_xll.ohTrigger(Trigger,Trigger1M)),#N/A)</f>
        <v>#N/A</v>
      </c>
    </row>
    <row r="2315" spans="40:45" x14ac:dyDescent="0.2">
      <c r="AN2315" s="99" t="s">
        <v>83</v>
      </c>
      <c r="AO2315" s="98" t="e">
        <f>_xll.qlInterestRateIndexFixingDate($AT$1,AP2315,Trigger)</f>
        <v>#VALUE!</v>
      </c>
      <c r="AP2315" s="98">
        <f>_xll.qlCalendarAdvance(Calendar,AP2314,AN2315,"f",,Trigger)</f>
        <v>55633</v>
      </c>
      <c r="AQ2315" s="98" t="e">
        <f>_xll.qlInterestRateIndexMaturity($AT$1,AP2315,Trigger)</f>
        <v>#VALUE!</v>
      </c>
      <c r="AR2315" s="242" t="e">
        <f>_xll.qlIndexFixing($AT$1,AO2315,TRUE,_xll.ohTrigger(Trigger,Trigger1M))</f>
        <v>#VALUE!</v>
      </c>
      <c r="AS2315" s="242" t="e">
        <f>IFERROR(_xll.qlIndexFixing($AT$2,AO2315,TRUE,_xll.ohTrigger(Trigger,Trigger1M)),#N/A)</f>
        <v>#N/A</v>
      </c>
    </row>
    <row r="2316" spans="40:45" x14ac:dyDescent="0.2">
      <c r="AN2316" s="99" t="s">
        <v>83</v>
      </c>
      <c r="AO2316" s="98" t="e">
        <f>_xll.qlInterestRateIndexFixingDate($AT$1,AP2316,Trigger)</f>
        <v>#VALUE!</v>
      </c>
      <c r="AP2316" s="98">
        <f>_xll.qlCalendarAdvance(Calendar,AP2315,AN2316,"f",,Trigger)</f>
        <v>55641</v>
      </c>
      <c r="AQ2316" s="98" t="e">
        <f>_xll.qlInterestRateIndexMaturity($AT$1,AP2316,Trigger)</f>
        <v>#VALUE!</v>
      </c>
      <c r="AR2316" s="242" t="e">
        <f>_xll.qlIndexFixing($AT$1,AO2316,TRUE,_xll.ohTrigger(Trigger,Trigger1M))</f>
        <v>#VALUE!</v>
      </c>
      <c r="AS2316" s="242" t="e">
        <f>IFERROR(_xll.qlIndexFixing($AT$2,AO2316,TRUE,_xll.ohTrigger(Trigger,Trigger1M)),#N/A)</f>
        <v>#N/A</v>
      </c>
    </row>
    <row r="2317" spans="40:45" x14ac:dyDescent="0.2">
      <c r="AN2317" s="99" t="s">
        <v>83</v>
      </c>
      <c r="AO2317" s="98" t="e">
        <f>_xll.qlInterestRateIndexFixingDate($AT$1,AP2317,Trigger)</f>
        <v>#VALUE!</v>
      </c>
      <c r="AP2317" s="98">
        <f>_xll.qlCalendarAdvance(Calendar,AP2316,AN2317,"f",,Trigger)</f>
        <v>55648</v>
      </c>
      <c r="AQ2317" s="98" t="e">
        <f>_xll.qlInterestRateIndexMaturity($AT$1,AP2317,Trigger)</f>
        <v>#VALUE!</v>
      </c>
      <c r="AR2317" s="242" t="e">
        <f>_xll.qlIndexFixing($AT$1,AO2317,TRUE,_xll.ohTrigger(Trigger,Trigger1M))</f>
        <v>#VALUE!</v>
      </c>
      <c r="AS2317" s="242" t="e">
        <f>IFERROR(_xll.qlIndexFixing($AT$2,AO2317,TRUE,_xll.ohTrigger(Trigger,Trigger1M)),#N/A)</f>
        <v>#N/A</v>
      </c>
    </row>
    <row r="2318" spans="40:45" x14ac:dyDescent="0.2">
      <c r="AN2318" s="99" t="s">
        <v>83</v>
      </c>
      <c r="AO2318" s="98" t="e">
        <f>_xll.qlInterestRateIndexFixingDate($AT$1,AP2318,Trigger)</f>
        <v>#VALUE!</v>
      </c>
      <c r="AP2318" s="98">
        <f>_xll.qlCalendarAdvance(Calendar,AP2317,AN2318,"f",,Trigger)</f>
        <v>55655</v>
      </c>
      <c r="AQ2318" s="98" t="e">
        <f>_xll.qlInterestRateIndexMaturity($AT$1,AP2318,Trigger)</f>
        <v>#VALUE!</v>
      </c>
      <c r="AR2318" s="242" t="e">
        <f>_xll.qlIndexFixing($AT$1,AO2318,TRUE,_xll.ohTrigger(Trigger,Trigger1M))</f>
        <v>#VALUE!</v>
      </c>
      <c r="AS2318" s="242" t="e">
        <f>IFERROR(_xll.qlIndexFixing($AT$2,AO2318,TRUE,_xll.ohTrigger(Trigger,Trigger1M)),#N/A)</f>
        <v>#N/A</v>
      </c>
    </row>
    <row r="2319" spans="40:45" x14ac:dyDescent="0.2">
      <c r="AN2319" s="99" t="s">
        <v>83</v>
      </c>
      <c r="AO2319" s="98" t="e">
        <f>_xll.qlInterestRateIndexFixingDate($AT$1,AP2319,Trigger)</f>
        <v>#VALUE!</v>
      </c>
      <c r="AP2319" s="98">
        <f>_xll.qlCalendarAdvance(Calendar,AP2318,AN2319,"f",,Trigger)</f>
        <v>55662</v>
      </c>
      <c r="AQ2319" s="98" t="e">
        <f>_xll.qlInterestRateIndexMaturity($AT$1,AP2319,Trigger)</f>
        <v>#VALUE!</v>
      </c>
      <c r="AR2319" s="242" t="e">
        <f>_xll.qlIndexFixing($AT$1,AO2319,TRUE,_xll.ohTrigger(Trigger,Trigger1M))</f>
        <v>#VALUE!</v>
      </c>
      <c r="AS2319" s="242" t="e">
        <f>IFERROR(_xll.qlIndexFixing($AT$2,AO2319,TRUE,_xll.ohTrigger(Trigger,Trigger1M)),#N/A)</f>
        <v>#N/A</v>
      </c>
    </row>
    <row r="2320" spans="40:45" x14ac:dyDescent="0.2">
      <c r="AN2320" s="99" t="s">
        <v>83</v>
      </c>
      <c r="AO2320" s="98" t="e">
        <f>_xll.qlInterestRateIndexFixingDate($AT$1,AP2320,Trigger)</f>
        <v>#VALUE!</v>
      </c>
      <c r="AP2320" s="98">
        <f>_xll.qlCalendarAdvance(Calendar,AP2319,AN2320,"f",,Trigger)</f>
        <v>55669</v>
      </c>
      <c r="AQ2320" s="98" t="e">
        <f>_xll.qlInterestRateIndexMaturity($AT$1,AP2320,Trigger)</f>
        <v>#VALUE!</v>
      </c>
      <c r="AR2320" s="242" t="e">
        <f>_xll.qlIndexFixing($AT$1,AO2320,TRUE,_xll.ohTrigger(Trigger,Trigger1M))</f>
        <v>#VALUE!</v>
      </c>
      <c r="AS2320" s="242" t="e">
        <f>IFERROR(_xll.qlIndexFixing($AT$2,AO2320,TRUE,_xll.ohTrigger(Trigger,Trigger1M)),#N/A)</f>
        <v>#N/A</v>
      </c>
    </row>
    <row r="2321" spans="40:45" x14ac:dyDescent="0.2">
      <c r="AN2321" s="99" t="s">
        <v>83</v>
      </c>
      <c r="AO2321" s="98" t="e">
        <f>_xll.qlInterestRateIndexFixingDate($AT$1,AP2321,Trigger)</f>
        <v>#VALUE!</v>
      </c>
      <c r="AP2321" s="98">
        <f>_xll.qlCalendarAdvance(Calendar,AP2320,AN2321,"f",,Trigger)</f>
        <v>55676</v>
      </c>
      <c r="AQ2321" s="98" t="e">
        <f>_xll.qlInterestRateIndexMaturity($AT$1,AP2321,Trigger)</f>
        <v>#VALUE!</v>
      </c>
      <c r="AR2321" s="242" t="e">
        <f>_xll.qlIndexFixing($AT$1,AO2321,TRUE,_xll.ohTrigger(Trigger,Trigger1M))</f>
        <v>#VALUE!</v>
      </c>
      <c r="AS2321" s="242" t="e">
        <f>IFERROR(_xll.qlIndexFixing($AT$2,AO2321,TRUE,_xll.ohTrigger(Trigger,Trigger1M)),#N/A)</f>
        <v>#N/A</v>
      </c>
    </row>
    <row r="2322" spans="40:45" x14ac:dyDescent="0.2">
      <c r="AN2322" s="99" t="s">
        <v>83</v>
      </c>
      <c r="AO2322" s="98" t="e">
        <f>_xll.qlInterestRateIndexFixingDate($AT$1,AP2322,Trigger)</f>
        <v>#VALUE!</v>
      </c>
      <c r="AP2322" s="98">
        <f>_xll.qlCalendarAdvance(Calendar,AP2321,AN2322,"f",,Trigger)</f>
        <v>55683</v>
      </c>
      <c r="AQ2322" s="98" t="e">
        <f>_xll.qlInterestRateIndexMaturity($AT$1,AP2322,Trigger)</f>
        <v>#VALUE!</v>
      </c>
      <c r="AR2322" s="242" t="e">
        <f>_xll.qlIndexFixing($AT$1,AO2322,TRUE,_xll.ohTrigger(Trigger,Trigger1M))</f>
        <v>#VALUE!</v>
      </c>
      <c r="AS2322" s="242" t="e">
        <f>IFERROR(_xll.qlIndexFixing($AT$2,AO2322,TRUE,_xll.ohTrigger(Trigger,Trigger1M)),#N/A)</f>
        <v>#N/A</v>
      </c>
    </row>
    <row r="2323" spans="40:45" x14ac:dyDescent="0.2">
      <c r="AN2323" s="99" t="s">
        <v>83</v>
      </c>
      <c r="AO2323" s="98" t="e">
        <f>_xll.qlInterestRateIndexFixingDate($AT$1,AP2323,Trigger)</f>
        <v>#VALUE!</v>
      </c>
      <c r="AP2323" s="98">
        <f>_xll.qlCalendarAdvance(Calendar,AP2322,AN2323,"f",,Trigger)</f>
        <v>55690</v>
      </c>
      <c r="AQ2323" s="98" t="e">
        <f>_xll.qlInterestRateIndexMaturity($AT$1,AP2323,Trigger)</f>
        <v>#VALUE!</v>
      </c>
      <c r="AR2323" s="242" t="e">
        <f>_xll.qlIndexFixing($AT$1,AO2323,TRUE,_xll.ohTrigger(Trigger,Trigger1M))</f>
        <v>#VALUE!</v>
      </c>
      <c r="AS2323" s="242" t="e">
        <f>IFERROR(_xll.qlIndexFixing($AT$2,AO2323,TRUE,_xll.ohTrigger(Trigger,Trigger1M)),#N/A)</f>
        <v>#N/A</v>
      </c>
    </row>
    <row r="2324" spans="40:45" x14ac:dyDescent="0.2">
      <c r="AN2324" s="99" t="s">
        <v>83</v>
      </c>
      <c r="AO2324" s="98" t="e">
        <f>_xll.qlInterestRateIndexFixingDate($AT$1,AP2324,Trigger)</f>
        <v>#VALUE!</v>
      </c>
      <c r="AP2324" s="98">
        <f>_xll.qlCalendarAdvance(Calendar,AP2323,AN2324,"f",,Trigger)</f>
        <v>55697</v>
      </c>
      <c r="AQ2324" s="98" t="e">
        <f>_xll.qlInterestRateIndexMaturity($AT$1,AP2324,Trigger)</f>
        <v>#VALUE!</v>
      </c>
      <c r="AR2324" s="242" t="e">
        <f>_xll.qlIndexFixing($AT$1,AO2324,TRUE,_xll.ohTrigger(Trigger,Trigger1M))</f>
        <v>#VALUE!</v>
      </c>
      <c r="AS2324" s="242" t="e">
        <f>IFERROR(_xll.qlIndexFixing($AT$2,AO2324,TRUE,_xll.ohTrigger(Trigger,Trigger1M)),#N/A)</f>
        <v>#N/A</v>
      </c>
    </row>
    <row r="2325" spans="40:45" x14ac:dyDescent="0.2">
      <c r="AN2325" s="99" t="s">
        <v>83</v>
      </c>
      <c r="AO2325" s="98" t="e">
        <f>_xll.qlInterestRateIndexFixingDate($AT$1,AP2325,Trigger)</f>
        <v>#VALUE!</v>
      </c>
      <c r="AP2325" s="98">
        <f>_xll.qlCalendarAdvance(Calendar,AP2324,AN2325,"f",,Trigger)</f>
        <v>55704</v>
      </c>
      <c r="AQ2325" s="98" t="e">
        <f>_xll.qlInterestRateIndexMaturity($AT$1,AP2325,Trigger)</f>
        <v>#VALUE!</v>
      </c>
      <c r="AR2325" s="242" t="e">
        <f>_xll.qlIndexFixing($AT$1,AO2325,TRUE,_xll.ohTrigger(Trigger,Trigger1M))</f>
        <v>#VALUE!</v>
      </c>
      <c r="AS2325" s="242" t="e">
        <f>IFERROR(_xll.qlIndexFixing($AT$2,AO2325,TRUE,_xll.ohTrigger(Trigger,Trigger1M)),#N/A)</f>
        <v>#N/A</v>
      </c>
    </row>
    <row r="2326" spans="40:45" x14ac:dyDescent="0.2">
      <c r="AN2326" s="99" t="s">
        <v>83</v>
      </c>
      <c r="AO2326" s="98" t="e">
        <f>_xll.qlInterestRateIndexFixingDate($AT$1,AP2326,Trigger)</f>
        <v>#VALUE!</v>
      </c>
      <c r="AP2326" s="98">
        <f>_xll.qlCalendarAdvance(Calendar,AP2325,AN2326,"f",,Trigger)</f>
        <v>55711</v>
      </c>
      <c r="AQ2326" s="98" t="e">
        <f>_xll.qlInterestRateIndexMaturity($AT$1,AP2326,Trigger)</f>
        <v>#VALUE!</v>
      </c>
      <c r="AR2326" s="242" t="e">
        <f>_xll.qlIndexFixing($AT$1,AO2326,TRUE,_xll.ohTrigger(Trigger,Trigger1M))</f>
        <v>#VALUE!</v>
      </c>
      <c r="AS2326" s="242" t="e">
        <f>IFERROR(_xll.qlIndexFixing($AT$2,AO2326,TRUE,_xll.ohTrigger(Trigger,Trigger1M)),#N/A)</f>
        <v>#N/A</v>
      </c>
    </row>
    <row r="2327" spans="40:45" x14ac:dyDescent="0.2">
      <c r="AN2327" s="99" t="s">
        <v>83</v>
      </c>
      <c r="AO2327" s="98" t="e">
        <f>_xll.qlInterestRateIndexFixingDate($AT$1,AP2327,Trigger)</f>
        <v>#VALUE!</v>
      </c>
      <c r="AP2327" s="98">
        <f>_xll.qlCalendarAdvance(Calendar,AP2326,AN2327,"f",,Trigger)</f>
        <v>55718</v>
      </c>
      <c r="AQ2327" s="98" t="e">
        <f>_xll.qlInterestRateIndexMaturity($AT$1,AP2327,Trigger)</f>
        <v>#VALUE!</v>
      </c>
      <c r="AR2327" s="242" t="e">
        <f>_xll.qlIndexFixing($AT$1,AO2327,TRUE,_xll.ohTrigger(Trigger,Trigger1M))</f>
        <v>#VALUE!</v>
      </c>
      <c r="AS2327" s="242" t="e">
        <f>IFERROR(_xll.qlIndexFixing($AT$2,AO2327,TRUE,_xll.ohTrigger(Trigger,Trigger1M)),#N/A)</f>
        <v>#N/A</v>
      </c>
    </row>
    <row r="2328" spans="40:45" x14ac:dyDescent="0.2">
      <c r="AN2328" s="99" t="s">
        <v>83</v>
      </c>
      <c r="AO2328" s="98" t="e">
        <f>_xll.qlInterestRateIndexFixingDate($AT$1,AP2328,Trigger)</f>
        <v>#VALUE!</v>
      </c>
      <c r="AP2328" s="98">
        <f>_xll.qlCalendarAdvance(Calendar,AP2327,AN2328,"f",,Trigger)</f>
        <v>55725</v>
      </c>
      <c r="AQ2328" s="98" t="e">
        <f>_xll.qlInterestRateIndexMaturity($AT$1,AP2328,Trigger)</f>
        <v>#VALUE!</v>
      </c>
      <c r="AR2328" s="242" t="e">
        <f>_xll.qlIndexFixing($AT$1,AO2328,TRUE,_xll.ohTrigger(Trigger,Trigger1M))</f>
        <v>#VALUE!</v>
      </c>
      <c r="AS2328" s="242" t="e">
        <f>IFERROR(_xll.qlIndexFixing($AT$2,AO2328,TRUE,_xll.ohTrigger(Trigger,Trigger1M)),#N/A)</f>
        <v>#N/A</v>
      </c>
    </row>
    <row r="2329" spans="40:45" x14ac:dyDescent="0.2">
      <c r="AN2329" s="99" t="s">
        <v>83</v>
      </c>
      <c r="AO2329" s="98" t="e">
        <f>_xll.qlInterestRateIndexFixingDate($AT$1,AP2329,Trigger)</f>
        <v>#VALUE!</v>
      </c>
      <c r="AP2329" s="98">
        <f>_xll.qlCalendarAdvance(Calendar,AP2328,AN2329,"f",,Trigger)</f>
        <v>55732</v>
      </c>
      <c r="AQ2329" s="98" t="e">
        <f>_xll.qlInterestRateIndexMaturity($AT$1,AP2329,Trigger)</f>
        <v>#VALUE!</v>
      </c>
      <c r="AR2329" s="242" t="e">
        <f>_xll.qlIndexFixing($AT$1,AO2329,TRUE,_xll.ohTrigger(Trigger,Trigger1M))</f>
        <v>#VALUE!</v>
      </c>
      <c r="AS2329" s="242" t="e">
        <f>IFERROR(_xll.qlIndexFixing($AT$2,AO2329,TRUE,_xll.ohTrigger(Trigger,Trigger1M)),#N/A)</f>
        <v>#N/A</v>
      </c>
    </row>
    <row r="2330" spans="40:45" x14ac:dyDescent="0.2">
      <c r="AN2330" s="99" t="s">
        <v>83</v>
      </c>
      <c r="AO2330" s="98" t="e">
        <f>_xll.qlInterestRateIndexFixingDate($AT$1,AP2330,Trigger)</f>
        <v>#VALUE!</v>
      </c>
      <c r="AP2330" s="98">
        <f>_xll.qlCalendarAdvance(Calendar,AP2329,AN2330,"f",,Trigger)</f>
        <v>55739</v>
      </c>
      <c r="AQ2330" s="98" t="e">
        <f>_xll.qlInterestRateIndexMaturity($AT$1,AP2330,Trigger)</f>
        <v>#VALUE!</v>
      </c>
      <c r="AR2330" s="242" t="e">
        <f>_xll.qlIndexFixing($AT$1,AO2330,TRUE,_xll.ohTrigger(Trigger,Trigger1M))</f>
        <v>#VALUE!</v>
      </c>
      <c r="AS2330" s="242" t="e">
        <f>IFERROR(_xll.qlIndexFixing($AT$2,AO2330,TRUE,_xll.ohTrigger(Trigger,Trigger1M)),#N/A)</f>
        <v>#N/A</v>
      </c>
    </row>
    <row r="2331" spans="40:45" x14ac:dyDescent="0.2">
      <c r="AN2331" s="99" t="s">
        <v>83</v>
      </c>
      <c r="AO2331" s="98" t="e">
        <f>_xll.qlInterestRateIndexFixingDate($AT$1,AP2331,Trigger)</f>
        <v>#VALUE!</v>
      </c>
      <c r="AP2331" s="98">
        <f>_xll.qlCalendarAdvance(Calendar,AP2330,AN2331,"f",,Trigger)</f>
        <v>55746</v>
      </c>
      <c r="AQ2331" s="98" t="e">
        <f>_xll.qlInterestRateIndexMaturity($AT$1,AP2331,Trigger)</f>
        <v>#VALUE!</v>
      </c>
      <c r="AR2331" s="242" t="e">
        <f>_xll.qlIndexFixing($AT$1,AO2331,TRUE,_xll.ohTrigger(Trigger,Trigger1M))</f>
        <v>#VALUE!</v>
      </c>
      <c r="AS2331" s="242" t="e">
        <f>IFERROR(_xll.qlIndexFixing($AT$2,AO2331,TRUE,_xll.ohTrigger(Trigger,Trigger1M)),#N/A)</f>
        <v>#N/A</v>
      </c>
    </row>
    <row r="2332" spans="40:45" x14ac:dyDescent="0.2">
      <c r="AN2332" s="99" t="s">
        <v>83</v>
      </c>
      <c r="AO2332" s="98" t="e">
        <f>_xll.qlInterestRateIndexFixingDate($AT$1,AP2332,Trigger)</f>
        <v>#VALUE!</v>
      </c>
      <c r="AP2332" s="98">
        <f>_xll.qlCalendarAdvance(Calendar,AP2331,AN2332,"f",,Trigger)</f>
        <v>55753</v>
      </c>
      <c r="AQ2332" s="98" t="e">
        <f>_xll.qlInterestRateIndexMaturity($AT$1,AP2332,Trigger)</f>
        <v>#VALUE!</v>
      </c>
      <c r="AR2332" s="242" t="e">
        <f>_xll.qlIndexFixing($AT$1,AO2332,TRUE,_xll.ohTrigger(Trigger,Trigger1M))</f>
        <v>#VALUE!</v>
      </c>
      <c r="AS2332" s="242" t="e">
        <f>IFERROR(_xll.qlIndexFixing($AT$2,AO2332,TRUE,_xll.ohTrigger(Trigger,Trigger1M)),#N/A)</f>
        <v>#N/A</v>
      </c>
    </row>
    <row r="2333" spans="40:45" x14ac:dyDescent="0.2">
      <c r="AN2333" s="99" t="s">
        <v>83</v>
      </c>
      <c r="AO2333" s="98" t="e">
        <f>_xll.qlInterestRateIndexFixingDate($AT$1,AP2333,Trigger)</f>
        <v>#VALUE!</v>
      </c>
      <c r="AP2333" s="98">
        <f>_xll.qlCalendarAdvance(Calendar,AP2332,AN2333,"f",,Trigger)</f>
        <v>55760</v>
      </c>
      <c r="AQ2333" s="98" t="e">
        <f>_xll.qlInterestRateIndexMaturity($AT$1,AP2333,Trigger)</f>
        <v>#VALUE!</v>
      </c>
      <c r="AR2333" s="242" t="e">
        <f>_xll.qlIndexFixing($AT$1,AO2333,TRUE,_xll.ohTrigger(Trigger,Trigger1M))</f>
        <v>#VALUE!</v>
      </c>
      <c r="AS2333" s="242" t="e">
        <f>IFERROR(_xll.qlIndexFixing($AT$2,AO2333,TRUE,_xll.ohTrigger(Trigger,Trigger1M)),#N/A)</f>
        <v>#N/A</v>
      </c>
    </row>
    <row r="2334" spans="40:45" x14ac:dyDescent="0.2">
      <c r="AN2334" s="99" t="s">
        <v>83</v>
      </c>
      <c r="AO2334" s="98" t="e">
        <f>_xll.qlInterestRateIndexFixingDate($AT$1,AP2334,Trigger)</f>
        <v>#VALUE!</v>
      </c>
      <c r="AP2334" s="98">
        <f>_xll.qlCalendarAdvance(Calendar,AP2333,AN2334,"f",,Trigger)</f>
        <v>55767</v>
      </c>
      <c r="AQ2334" s="98" t="e">
        <f>_xll.qlInterestRateIndexMaturity($AT$1,AP2334,Trigger)</f>
        <v>#VALUE!</v>
      </c>
      <c r="AR2334" s="242" t="e">
        <f>_xll.qlIndexFixing($AT$1,AO2334,TRUE,_xll.ohTrigger(Trigger,Trigger1M))</f>
        <v>#VALUE!</v>
      </c>
      <c r="AS2334" s="242" t="e">
        <f>IFERROR(_xll.qlIndexFixing($AT$2,AO2334,TRUE,_xll.ohTrigger(Trigger,Trigger1M)),#N/A)</f>
        <v>#N/A</v>
      </c>
    </row>
    <row r="2335" spans="40:45" x14ac:dyDescent="0.2">
      <c r="AN2335" s="99" t="s">
        <v>83</v>
      </c>
      <c r="AO2335" s="98" t="e">
        <f>_xll.qlInterestRateIndexFixingDate($AT$1,AP2335,Trigger)</f>
        <v>#VALUE!</v>
      </c>
      <c r="AP2335" s="98">
        <f>_xll.qlCalendarAdvance(Calendar,AP2334,AN2335,"f",,Trigger)</f>
        <v>55774</v>
      </c>
      <c r="AQ2335" s="98" t="e">
        <f>_xll.qlInterestRateIndexMaturity($AT$1,AP2335,Trigger)</f>
        <v>#VALUE!</v>
      </c>
      <c r="AR2335" s="242" t="e">
        <f>_xll.qlIndexFixing($AT$1,AO2335,TRUE,_xll.ohTrigger(Trigger,Trigger1M))</f>
        <v>#VALUE!</v>
      </c>
      <c r="AS2335" s="242" t="e">
        <f>IFERROR(_xll.qlIndexFixing($AT$2,AO2335,TRUE,_xll.ohTrigger(Trigger,Trigger1M)),#N/A)</f>
        <v>#N/A</v>
      </c>
    </row>
    <row r="2336" spans="40:45" x14ac:dyDescent="0.2">
      <c r="AN2336" s="99" t="s">
        <v>83</v>
      </c>
      <c r="AO2336" s="98" t="e">
        <f>_xll.qlInterestRateIndexFixingDate($AT$1,AP2336,Trigger)</f>
        <v>#VALUE!</v>
      </c>
      <c r="AP2336" s="98">
        <f>_xll.qlCalendarAdvance(Calendar,AP2335,AN2336,"f",,Trigger)</f>
        <v>55781</v>
      </c>
      <c r="AQ2336" s="98" t="e">
        <f>_xll.qlInterestRateIndexMaturity($AT$1,AP2336,Trigger)</f>
        <v>#VALUE!</v>
      </c>
      <c r="AR2336" s="242" t="e">
        <f>_xll.qlIndexFixing($AT$1,AO2336,TRUE,_xll.ohTrigger(Trigger,Trigger1M))</f>
        <v>#VALUE!</v>
      </c>
      <c r="AS2336" s="242" t="e">
        <f>IFERROR(_xll.qlIndexFixing($AT$2,AO2336,TRUE,_xll.ohTrigger(Trigger,Trigger1M)),#N/A)</f>
        <v>#N/A</v>
      </c>
    </row>
    <row r="2337" spans="40:45" x14ac:dyDescent="0.2">
      <c r="AN2337" s="99" t="s">
        <v>83</v>
      </c>
      <c r="AO2337" s="98" t="e">
        <f>_xll.qlInterestRateIndexFixingDate($AT$1,AP2337,Trigger)</f>
        <v>#VALUE!</v>
      </c>
      <c r="AP2337" s="98">
        <f>_xll.qlCalendarAdvance(Calendar,AP2336,AN2337,"f",,Trigger)</f>
        <v>55788</v>
      </c>
      <c r="AQ2337" s="98" t="e">
        <f>_xll.qlInterestRateIndexMaturity($AT$1,AP2337,Trigger)</f>
        <v>#VALUE!</v>
      </c>
      <c r="AR2337" s="242" t="e">
        <f>_xll.qlIndexFixing($AT$1,AO2337,TRUE,_xll.ohTrigger(Trigger,Trigger1M))</f>
        <v>#VALUE!</v>
      </c>
      <c r="AS2337" s="242" t="e">
        <f>IFERROR(_xll.qlIndexFixing($AT$2,AO2337,TRUE,_xll.ohTrigger(Trigger,Trigger1M)),#N/A)</f>
        <v>#N/A</v>
      </c>
    </row>
    <row r="2338" spans="40:45" x14ac:dyDescent="0.2">
      <c r="AN2338" s="99" t="s">
        <v>83</v>
      </c>
      <c r="AO2338" s="98" t="e">
        <f>_xll.qlInterestRateIndexFixingDate($AT$1,AP2338,Trigger)</f>
        <v>#VALUE!</v>
      </c>
      <c r="AP2338" s="98">
        <f>_xll.qlCalendarAdvance(Calendar,AP2337,AN2338,"f",,Trigger)</f>
        <v>55795</v>
      </c>
      <c r="AQ2338" s="98" t="e">
        <f>_xll.qlInterestRateIndexMaturity($AT$1,AP2338,Trigger)</f>
        <v>#VALUE!</v>
      </c>
      <c r="AR2338" s="242" t="e">
        <f>_xll.qlIndexFixing($AT$1,AO2338,TRUE,_xll.ohTrigger(Trigger,Trigger1M))</f>
        <v>#VALUE!</v>
      </c>
      <c r="AS2338" s="242" t="e">
        <f>IFERROR(_xll.qlIndexFixing($AT$2,AO2338,TRUE,_xll.ohTrigger(Trigger,Trigger1M)),#N/A)</f>
        <v>#N/A</v>
      </c>
    </row>
    <row r="2339" spans="40:45" x14ac:dyDescent="0.2">
      <c r="AN2339" s="99" t="s">
        <v>83</v>
      </c>
      <c r="AO2339" s="98" t="e">
        <f>_xll.qlInterestRateIndexFixingDate($AT$1,AP2339,Trigger)</f>
        <v>#VALUE!</v>
      </c>
      <c r="AP2339" s="98">
        <f>_xll.qlCalendarAdvance(Calendar,AP2338,AN2339,"f",,Trigger)</f>
        <v>55802</v>
      </c>
      <c r="AQ2339" s="98" t="e">
        <f>_xll.qlInterestRateIndexMaturity($AT$1,AP2339,Trigger)</f>
        <v>#VALUE!</v>
      </c>
      <c r="AR2339" s="242" t="e">
        <f>_xll.qlIndexFixing($AT$1,AO2339,TRUE,_xll.ohTrigger(Trigger,Trigger1M))</f>
        <v>#VALUE!</v>
      </c>
      <c r="AS2339" s="242" t="e">
        <f>IFERROR(_xll.qlIndexFixing($AT$2,AO2339,TRUE,_xll.ohTrigger(Trigger,Trigger1M)),#N/A)</f>
        <v>#N/A</v>
      </c>
    </row>
    <row r="2340" spans="40:45" x14ac:dyDescent="0.2">
      <c r="AN2340" s="99" t="s">
        <v>83</v>
      </c>
      <c r="AO2340" s="98" t="e">
        <f>_xll.qlInterestRateIndexFixingDate($AT$1,AP2340,Trigger)</f>
        <v>#VALUE!</v>
      </c>
      <c r="AP2340" s="98">
        <f>_xll.qlCalendarAdvance(Calendar,AP2339,AN2340,"f",,Trigger)</f>
        <v>55809</v>
      </c>
      <c r="AQ2340" s="98" t="e">
        <f>_xll.qlInterestRateIndexMaturity($AT$1,AP2340,Trigger)</f>
        <v>#VALUE!</v>
      </c>
      <c r="AR2340" s="242" t="e">
        <f>_xll.qlIndexFixing($AT$1,AO2340,TRUE,_xll.ohTrigger(Trigger,Trigger1M))</f>
        <v>#VALUE!</v>
      </c>
      <c r="AS2340" s="242" t="e">
        <f>IFERROR(_xll.qlIndexFixing($AT$2,AO2340,TRUE,_xll.ohTrigger(Trigger,Trigger1M)),#N/A)</f>
        <v>#N/A</v>
      </c>
    </row>
    <row r="2341" spans="40:45" x14ac:dyDescent="0.2">
      <c r="AN2341" s="99" t="s">
        <v>83</v>
      </c>
      <c r="AO2341" s="98" t="e">
        <f>_xll.qlInterestRateIndexFixingDate($AT$1,AP2341,Trigger)</f>
        <v>#VALUE!</v>
      </c>
      <c r="AP2341" s="98">
        <f>_xll.qlCalendarAdvance(Calendar,AP2340,AN2341,"f",,Trigger)</f>
        <v>55816</v>
      </c>
      <c r="AQ2341" s="98" t="e">
        <f>_xll.qlInterestRateIndexMaturity($AT$1,AP2341,Trigger)</f>
        <v>#VALUE!</v>
      </c>
      <c r="AR2341" s="242" t="e">
        <f>_xll.qlIndexFixing($AT$1,AO2341,TRUE,_xll.ohTrigger(Trigger,Trigger1M))</f>
        <v>#VALUE!</v>
      </c>
      <c r="AS2341" s="242" t="e">
        <f>IFERROR(_xll.qlIndexFixing($AT$2,AO2341,TRUE,_xll.ohTrigger(Trigger,Trigger1M)),#N/A)</f>
        <v>#N/A</v>
      </c>
    </row>
    <row r="2342" spans="40:45" x14ac:dyDescent="0.2">
      <c r="AN2342" s="99" t="s">
        <v>83</v>
      </c>
      <c r="AO2342" s="98" t="e">
        <f>_xll.qlInterestRateIndexFixingDate($AT$1,AP2342,Trigger)</f>
        <v>#VALUE!</v>
      </c>
      <c r="AP2342" s="98">
        <f>_xll.qlCalendarAdvance(Calendar,AP2341,AN2342,"f",,Trigger)</f>
        <v>55823</v>
      </c>
      <c r="AQ2342" s="98" t="e">
        <f>_xll.qlInterestRateIndexMaturity($AT$1,AP2342,Trigger)</f>
        <v>#VALUE!</v>
      </c>
      <c r="AR2342" s="242" t="e">
        <f>_xll.qlIndexFixing($AT$1,AO2342,TRUE,_xll.ohTrigger(Trigger,Trigger1M))</f>
        <v>#VALUE!</v>
      </c>
      <c r="AS2342" s="242" t="e">
        <f>IFERROR(_xll.qlIndexFixing($AT$2,AO2342,TRUE,_xll.ohTrigger(Trigger,Trigger1M)),#N/A)</f>
        <v>#N/A</v>
      </c>
    </row>
    <row r="2343" spans="40:45" x14ac:dyDescent="0.2">
      <c r="AN2343" s="99" t="s">
        <v>83</v>
      </c>
      <c r="AO2343" s="98" t="e">
        <f>_xll.qlInterestRateIndexFixingDate($AT$1,AP2343,Trigger)</f>
        <v>#VALUE!</v>
      </c>
      <c r="AP2343" s="98">
        <f>_xll.qlCalendarAdvance(Calendar,AP2342,AN2343,"f",,Trigger)</f>
        <v>55830</v>
      </c>
      <c r="AQ2343" s="98" t="e">
        <f>_xll.qlInterestRateIndexMaturity($AT$1,AP2343,Trigger)</f>
        <v>#VALUE!</v>
      </c>
      <c r="AR2343" s="242" t="e">
        <f>_xll.qlIndexFixing($AT$1,AO2343,TRUE,_xll.ohTrigger(Trigger,Trigger1M))</f>
        <v>#VALUE!</v>
      </c>
      <c r="AS2343" s="242" t="e">
        <f>IFERROR(_xll.qlIndexFixing($AT$2,AO2343,TRUE,_xll.ohTrigger(Trigger,Trigger1M)),#N/A)</f>
        <v>#N/A</v>
      </c>
    </row>
    <row r="2344" spans="40:45" x14ac:dyDescent="0.2">
      <c r="AN2344" s="99" t="s">
        <v>83</v>
      </c>
      <c r="AO2344" s="98" t="e">
        <f>_xll.qlInterestRateIndexFixingDate($AT$1,AP2344,Trigger)</f>
        <v>#VALUE!</v>
      </c>
      <c r="AP2344" s="98">
        <f>_xll.qlCalendarAdvance(Calendar,AP2343,AN2344,"f",,Trigger)</f>
        <v>55837</v>
      </c>
      <c r="AQ2344" s="98" t="e">
        <f>_xll.qlInterestRateIndexMaturity($AT$1,AP2344,Trigger)</f>
        <v>#VALUE!</v>
      </c>
      <c r="AR2344" s="242" t="e">
        <f>_xll.qlIndexFixing($AT$1,AO2344,TRUE,_xll.ohTrigger(Trigger,Trigger1M))</f>
        <v>#VALUE!</v>
      </c>
      <c r="AS2344" s="242" t="e">
        <f>IFERROR(_xll.qlIndexFixing($AT$2,AO2344,TRUE,_xll.ohTrigger(Trigger,Trigger1M)),#N/A)</f>
        <v>#N/A</v>
      </c>
    </row>
    <row r="2345" spans="40:45" x14ac:dyDescent="0.2">
      <c r="AN2345" s="99" t="s">
        <v>83</v>
      </c>
      <c r="AO2345" s="98" t="e">
        <f>_xll.qlInterestRateIndexFixingDate($AT$1,AP2345,Trigger)</f>
        <v>#VALUE!</v>
      </c>
      <c r="AP2345" s="98">
        <f>_xll.qlCalendarAdvance(Calendar,AP2344,AN2345,"f",,Trigger)</f>
        <v>55844</v>
      </c>
      <c r="AQ2345" s="98" t="e">
        <f>_xll.qlInterestRateIndexMaturity($AT$1,AP2345,Trigger)</f>
        <v>#VALUE!</v>
      </c>
      <c r="AR2345" s="242" t="e">
        <f>_xll.qlIndexFixing($AT$1,AO2345,TRUE,_xll.ohTrigger(Trigger,Trigger1M))</f>
        <v>#VALUE!</v>
      </c>
      <c r="AS2345" s="242" t="e">
        <f>IFERROR(_xll.qlIndexFixing($AT$2,AO2345,TRUE,_xll.ohTrigger(Trigger,Trigger1M)),#N/A)</f>
        <v>#N/A</v>
      </c>
    </row>
    <row r="2346" spans="40:45" x14ac:dyDescent="0.2">
      <c r="AN2346" s="99" t="s">
        <v>83</v>
      </c>
      <c r="AO2346" s="98" t="e">
        <f>_xll.qlInterestRateIndexFixingDate($AT$1,AP2346,Trigger)</f>
        <v>#VALUE!</v>
      </c>
      <c r="AP2346" s="98">
        <f>_xll.qlCalendarAdvance(Calendar,AP2345,AN2346,"f",,Trigger)</f>
        <v>55851</v>
      </c>
      <c r="AQ2346" s="98" t="e">
        <f>_xll.qlInterestRateIndexMaturity($AT$1,AP2346,Trigger)</f>
        <v>#VALUE!</v>
      </c>
      <c r="AR2346" s="242" t="e">
        <f>_xll.qlIndexFixing($AT$1,AO2346,TRUE,_xll.ohTrigger(Trigger,Trigger1M))</f>
        <v>#VALUE!</v>
      </c>
      <c r="AS2346" s="242" t="e">
        <f>IFERROR(_xll.qlIndexFixing($AT$2,AO2346,TRUE,_xll.ohTrigger(Trigger,Trigger1M)),#N/A)</f>
        <v>#N/A</v>
      </c>
    </row>
    <row r="2347" spans="40:45" x14ac:dyDescent="0.2">
      <c r="AN2347" s="99" t="s">
        <v>83</v>
      </c>
      <c r="AO2347" s="98" t="e">
        <f>_xll.qlInterestRateIndexFixingDate($AT$1,AP2347,Trigger)</f>
        <v>#VALUE!</v>
      </c>
      <c r="AP2347" s="98">
        <f>_xll.qlCalendarAdvance(Calendar,AP2346,AN2347,"f",,Trigger)</f>
        <v>55858</v>
      </c>
      <c r="AQ2347" s="98" t="e">
        <f>_xll.qlInterestRateIndexMaturity($AT$1,AP2347,Trigger)</f>
        <v>#VALUE!</v>
      </c>
      <c r="AR2347" s="242" t="e">
        <f>_xll.qlIndexFixing($AT$1,AO2347,TRUE,_xll.ohTrigger(Trigger,Trigger1M))</f>
        <v>#VALUE!</v>
      </c>
      <c r="AS2347" s="242" t="e">
        <f>IFERROR(_xll.qlIndexFixing($AT$2,AO2347,TRUE,_xll.ohTrigger(Trigger,Trigger1M)),#N/A)</f>
        <v>#N/A</v>
      </c>
    </row>
    <row r="2348" spans="40:45" x14ac:dyDescent="0.2">
      <c r="AN2348" s="99" t="s">
        <v>83</v>
      </c>
      <c r="AO2348" s="98" t="e">
        <f>_xll.qlInterestRateIndexFixingDate($AT$1,AP2348,Trigger)</f>
        <v>#VALUE!</v>
      </c>
      <c r="AP2348" s="98">
        <f>_xll.qlCalendarAdvance(Calendar,AP2347,AN2348,"f",,Trigger)</f>
        <v>55865</v>
      </c>
      <c r="AQ2348" s="98" t="e">
        <f>_xll.qlInterestRateIndexMaturity($AT$1,AP2348,Trigger)</f>
        <v>#VALUE!</v>
      </c>
      <c r="AR2348" s="242" t="e">
        <f>_xll.qlIndexFixing($AT$1,AO2348,TRUE,_xll.ohTrigger(Trigger,Trigger1M))</f>
        <v>#VALUE!</v>
      </c>
      <c r="AS2348" s="242" t="e">
        <f>IFERROR(_xll.qlIndexFixing($AT$2,AO2348,TRUE,_xll.ohTrigger(Trigger,Trigger1M)),#N/A)</f>
        <v>#N/A</v>
      </c>
    </row>
    <row r="2349" spans="40:45" x14ac:dyDescent="0.2">
      <c r="AN2349" s="99" t="s">
        <v>83</v>
      </c>
      <c r="AO2349" s="98" t="e">
        <f>_xll.qlInterestRateIndexFixingDate($AT$1,AP2349,Trigger)</f>
        <v>#VALUE!</v>
      </c>
      <c r="AP2349" s="98">
        <f>_xll.qlCalendarAdvance(Calendar,AP2348,AN2349,"f",,Trigger)</f>
        <v>55872</v>
      </c>
      <c r="AQ2349" s="98" t="e">
        <f>_xll.qlInterestRateIndexMaturity($AT$1,AP2349,Trigger)</f>
        <v>#VALUE!</v>
      </c>
      <c r="AR2349" s="242" t="e">
        <f>_xll.qlIndexFixing($AT$1,AO2349,TRUE,_xll.ohTrigger(Trigger,Trigger1M))</f>
        <v>#VALUE!</v>
      </c>
      <c r="AS2349" s="242" t="e">
        <f>IFERROR(_xll.qlIndexFixing($AT$2,AO2349,TRUE,_xll.ohTrigger(Trigger,Trigger1M)),#N/A)</f>
        <v>#N/A</v>
      </c>
    </row>
    <row r="2350" spans="40:45" x14ac:dyDescent="0.2">
      <c r="AN2350" s="99" t="s">
        <v>83</v>
      </c>
      <c r="AO2350" s="98" t="e">
        <f>_xll.qlInterestRateIndexFixingDate($AT$1,AP2350,Trigger)</f>
        <v>#VALUE!</v>
      </c>
      <c r="AP2350" s="98">
        <f>_xll.qlCalendarAdvance(Calendar,AP2349,AN2350,"f",,Trigger)</f>
        <v>55880</v>
      </c>
      <c r="AQ2350" s="98" t="e">
        <f>_xll.qlInterestRateIndexMaturity($AT$1,AP2350,Trigger)</f>
        <v>#VALUE!</v>
      </c>
      <c r="AR2350" s="242" t="e">
        <f>_xll.qlIndexFixing($AT$1,AO2350,TRUE,_xll.ohTrigger(Trigger,Trigger1M))</f>
        <v>#VALUE!</v>
      </c>
      <c r="AS2350" s="242" t="e">
        <f>IFERROR(_xll.qlIndexFixing($AT$2,AO2350,TRUE,_xll.ohTrigger(Trigger,Trigger1M)),#N/A)</f>
        <v>#N/A</v>
      </c>
    </row>
    <row r="2351" spans="40:45" x14ac:dyDescent="0.2">
      <c r="AN2351" s="99" t="s">
        <v>83</v>
      </c>
      <c r="AO2351" s="98" t="e">
        <f>_xll.qlInterestRateIndexFixingDate($AT$1,AP2351,Trigger)</f>
        <v>#VALUE!</v>
      </c>
      <c r="AP2351" s="98">
        <f>_xll.qlCalendarAdvance(Calendar,AP2350,AN2351,"f",,Trigger)</f>
        <v>55887</v>
      </c>
      <c r="AQ2351" s="98" t="e">
        <f>_xll.qlInterestRateIndexMaturity($AT$1,AP2351,Trigger)</f>
        <v>#VALUE!</v>
      </c>
      <c r="AR2351" s="242" t="e">
        <f>_xll.qlIndexFixing($AT$1,AO2351,TRUE,_xll.ohTrigger(Trigger,Trigger1M))</f>
        <v>#VALUE!</v>
      </c>
      <c r="AS2351" s="242" t="e">
        <f>IFERROR(_xll.qlIndexFixing($AT$2,AO2351,TRUE,_xll.ohTrigger(Trigger,Trigger1M)),#N/A)</f>
        <v>#N/A</v>
      </c>
    </row>
    <row r="2352" spans="40:45" x14ac:dyDescent="0.2">
      <c r="AN2352" s="99" t="s">
        <v>83</v>
      </c>
      <c r="AO2352" s="98" t="e">
        <f>_xll.qlInterestRateIndexFixingDate($AT$1,AP2352,Trigger)</f>
        <v>#VALUE!</v>
      </c>
      <c r="AP2352" s="98">
        <f>_xll.qlCalendarAdvance(Calendar,AP2351,AN2352,"f",,Trigger)</f>
        <v>55894</v>
      </c>
      <c r="AQ2352" s="98" t="e">
        <f>_xll.qlInterestRateIndexMaturity($AT$1,AP2352,Trigger)</f>
        <v>#VALUE!</v>
      </c>
      <c r="AR2352" s="242" t="e">
        <f>_xll.qlIndexFixing($AT$1,AO2352,TRUE,_xll.ohTrigger(Trigger,Trigger1M))</f>
        <v>#VALUE!</v>
      </c>
      <c r="AS2352" s="242" t="e">
        <f>IFERROR(_xll.qlIndexFixing($AT$2,AO2352,TRUE,_xll.ohTrigger(Trigger,Trigger1M)),#N/A)</f>
        <v>#N/A</v>
      </c>
    </row>
    <row r="2353" spans="40:45" x14ac:dyDescent="0.2">
      <c r="AN2353" s="99" t="s">
        <v>83</v>
      </c>
      <c r="AO2353" s="98" t="e">
        <f>_xll.qlInterestRateIndexFixingDate($AT$1,AP2353,Trigger)</f>
        <v>#VALUE!</v>
      </c>
      <c r="AP2353" s="98">
        <f>_xll.qlCalendarAdvance(Calendar,AP2352,AN2353,"f",,Trigger)</f>
        <v>55901</v>
      </c>
      <c r="AQ2353" s="98" t="e">
        <f>_xll.qlInterestRateIndexMaturity($AT$1,AP2353,Trigger)</f>
        <v>#VALUE!</v>
      </c>
      <c r="AR2353" s="242" t="e">
        <f>_xll.qlIndexFixing($AT$1,AO2353,TRUE,_xll.ohTrigger(Trigger,Trigger1M))</f>
        <v>#VALUE!</v>
      </c>
      <c r="AS2353" s="242" t="e">
        <f>IFERROR(_xll.qlIndexFixing($AT$2,AO2353,TRUE,_xll.ohTrigger(Trigger,Trigger1M)),#N/A)</f>
        <v>#N/A</v>
      </c>
    </row>
    <row r="2354" spans="40:45" x14ac:dyDescent="0.2">
      <c r="AN2354" s="99" t="s">
        <v>83</v>
      </c>
      <c r="AO2354" s="98" t="e">
        <f>_xll.qlInterestRateIndexFixingDate($AT$1,AP2354,Trigger)</f>
        <v>#VALUE!</v>
      </c>
      <c r="AP2354" s="98">
        <f>_xll.qlCalendarAdvance(Calendar,AP2353,AN2354,"f",,Trigger)</f>
        <v>55908</v>
      </c>
      <c r="AQ2354" s="98" t="e">
        <f>_xll.qlInterestRateIndexMaturity($AT$1,AP2354,Trigger)</f>
        <v>#VALUE!</v>
      </c>
      <c r="AR2354" s="242" t="e">
        <f>_xll.qlIndexFixing($AT$1,AO2354,TRUE,_xll.ohTrigger(Trigger,Trigger1M))</f>
        <v>#VALUE!</v>
      </c>
      <c r="AS2354" s="242" t="e">
        <f>IFERROR(_xll.qlIndexFixing($AT$2,AO2354,TRUE,_xll.ohTrigger(Trigger,Trigger1M)),#N/A)</f>
        <v>#N/A</v>
      </c>
    </row>
    <row r="2355" spans="40:45" x14ac:dyDescent="0.2">
      <c r="AN2355" s="99" t="s">
        <v>83</v>
      </c>
      <c r="AO2355" s="98" t="e">
        <f>_xll.qlInterestRateIndexFixingDate($AT$1,AP2355,Trigger)</f>
        <v>#VALUE!</v>
      </c>
      <c r="AP2355" s="98">
        <f>_xll.qlCalendarAdvance(Calendar,AP2354,AN2355,"f",,Trigger)</f>
        <v>55915</v>
      </c>
      <c r="AQ2355" s="98" t="e">
        <f>_xll.qlInterestRateIndexMaturity($AT$1,AP2355,Trigger)</f>
        <v>#VALUE!</v>
      </c>
      <c r="AR2355" s="242" t="e">
        <f>_xll.qlIndexFixing($AT$1,AO2355,TRUE,_xll.ohTrigger(Trigger,Trigger1M))</f>
        <v>#VALUE!</v>
      </c>
      <c r="AS2355" s="242" t="e">
        <f>IFERROR(_xll.qlIndexFixing($AT$2,AO2355,TRUE,_xll.ohTrigger(Trigger,Trigger1M)),#N/A)</f>
        <v>#N/A</v>
      </c>
    </row>
    <row r="2356" spans="40:45" x14ac:dyDescent="0.2">
      <c r="AN2356" s="99" t="s">
        <v>83</v>
      </c>
      <c r="AO2356" s="98" t="e">
        <f>_xll.qlInterestRateIndexFixingDate($AT$1,AP2356,Trigger)</f>
        <v>#VALUE!</v>
      </c>
      <c r="AP2356" s="98">
        <f>_xll.qlCalendarAdvance(Calendar,AP2355,AN2356,"f",,Trigger)</f>
        <v>55922</v>
      </c>
      <c r="AQ2356" s="98" t="e">
        <f>_xll.qlInterestRateIndexMaturity($AT$1,AP2356,Trigger)</f>
        <v>#VALUE!</v>
      </c>
      <c r="AR2356" s="242" t="e">
        <f>_xll.qlIndexFixing($AT$1,AO2356,TRUE,_xll.ohTrigger(Trigger,Trigger1M))</f>
        <v>#VALUE!</v>
      </c>
      <c r="AS2356" s="242" t="e">
        <f>IFERROR(_xll.qlIndexFixing($AT$2,AO2356,TRUE,_xll.ohTrigger(Trigger,Trigger1M)),#N/A)</f>
        <v>#N/A</v>
      </c>
    </row>
    <row r="2357" spans="40:45" x14ac:dyDescent="0.2">
      <c r="AN2357" s="99" t="s">
        <v>83</v>
      </c>
      <c r="AO2357" s="98" t="e">
        <f>_xll.qlInterestRateIndexFixingDate($AT$1,AP2357,Trigger)</f>
        <v>#VALUE!</v>
      </c>
      <c r="AP2357" s="98">
        <f>_xll.qlCalendarAdvance(Calendar,AP2356,AN2357,"f",,Trigger)</f>
        <v>55929</v>
      </c>
      <c r="AQ2357" s="98" t="e">
        <f>_xll.qlInterestRateIndexMaturity($AT$1,AP2357,Trigger)</f>
        <v>#VALUE!</v>
      </c>
      <c r="AR2357" s="242" t="e">
        <f>_xll.qlIndexFixing($AT$1,AO2357,TRUE,_xll.ohTrigger(Trigger,Trigger1M))</f>
        <v>#VALUE!</v>
      </c>
      <c r="AS2357" s="242" t="e">
        <f>IFERROR(_xll.qlIndexFixing($AT$2,AO2357,TRUE,_xll.ohTrigger(Trigger,Trigger1M)),#N/A)</f>
        <v>#N/A</v>
      </c>
    </row>
    <row r="2358" spans="40:45" x14ac:dyDescent="0.2">
      <c r="AN2358" s="99" t="s">
        <v>83</v>
      </c>
      <c r="AO2358" s="98" t="e">
        <f>_xll.qlInterestRateIndexFixingDate($AT$1,AP2358,Trigger)</f>
        <v>#VALUE!</v>
      </c>
      <c r="AP2358" s="98">
        <f>_xll.qlCalendarAdvance(Calendar,AP2357,AN2358,"f",,Trigger)</f>
        <v>55936</v>
      </c>
      <c r="AQ2358" s="98" t="e">
        <f>_xll.qlInterestRateIndexMaturity($AT$1,AP2358,Trigger)</f>
        <v>#VALUE!</v>
      </c>
      <c r="AR2358" s="242" t="e">
        <f>_xll.qlIndexFixing($AT$1,AO2358,TRUE,_xll.ohTrigger(Trigger,Trigger1M))</f>
        <v>#VALUE!</v>
      </c>
      <c r="AS2358" s="242" t="e">
        <f>IFERROR(_xll.qlIndexFixing($AT$2,AO2358,TRUE,_xll.ohTrigger(Trigger,Trigger1M)),#N/A)</f>
        <v>#N/A</v>
      </c>
    </row>
    <row r="2359" spans="40:45" x14ac:dyDescent="0.2">
      <c r="AN2359" s="99" t="s">
        <v>83</v>
      </c>
      <c r="AO2359" s="98" t="e">
        <f>_xll.qlInterestRateIndexFixingDate($AT$1,AP2359,Trigger)</f>
        <v>#VALUE!</v>
      </c>
      <c r="AP2359" s="98">
        <f>_xll.qlCalendarAdvance(Calendar,AP2358,AN2359,"f",,Trigger)</f>
        <v>55943</v>
      </c>
      <c r="AQ2359" s="98" t="e">
        <f>_xll.qlInterestRateIndexMaturity($AT$1,AP2359,Trigger)</f>
        <v>#VALUE!</v>
      </c>
      <c r="AR2359" s="242" t="e">
        <f>_xll.qlIndexFixing($AT$1,AO2359,TRUE,_xll.ohTrigger(Trigger,Trigger1M))</f>
        <v>#VALUE!</v>
      </c>
      <c r="AS2359" s="242" t="e">
        <f>IFERROR(_xll.qlIndexFixing($AT$2,AO2359,TRUE,_xll.ohTrigger(Trigger,Trigger1M)),#N/A)</f>
        <v>#N/A</v>
      </c>
    </row>
    <row r="2360" spans="40:45" x14ac:dyDescent="0.2">
      <c r="AN2360" s="99" t="s">
        <v>83</v>
      </c>
      <c r="AO2360" s="98" t="e">
        <f>_xll.qlInterestRateIndexFixingDate($AT$1,AP2360,Trigger)</f>
        <v>#VALUE!</v>
      </c>
      <c r="AP2360" s="98">
        <f>_xll.qlCalendarAdvance(Calendar,AP2359,AN2360,"f",,Trigger)</f>
        <v>55950</v>
      </c>
      <c r="AQ2360" s="98" t="e">
        <f>_xll.qlInterestRateIndexMaturity($AT$1,AP2360,Trigger)</f>
        <v>#VALUE!</v>
      </c>
      <c r="AR2360" s="242" t="e">
        <f>_xll.qlIndexFixing($AT$1,AO2360,TRUE,_xll.ohTrigger(Trigger,Trigger1M))</f>
        <v>#VALUE!</v>
      </c>
      <c r="AS2360" s="242" t="e">
        <f>IFERROR(_xll.qlIndexFixing($AT$2,AO2360,TRUE,_xll.ohTrigger(Trigger,Trigger1M)),#N/A)</f>
        <v>#N/A</v>
      </c>
    </row>
    <row r="2361" spans="40:45" x14ac:dyDescent="0.2">
      <c r="AN2361" s="99" t="s">
        <v>83</v>
      </c>
      <c r="AO2361" s="98" t="e">
        <f>_xll.qlInterestRateIndexFixingDate($AT$1,AP2361,Trigger)</f>
        <v>#VALUE!</v>
      </c>
      <c r="AP2361" s="98">
        <f>_xll.qlCalendarAdvance(Calendar,AP2360,AN2361,"f",,Trigger)</f>
        <v>55957</v>
      </c>
      <c r="AQ2361" s="98" t="e">
        <f>_xll.qlInterestRateIndexMaturity($AT$1,AP2361,Trigger)</f>
        <v>#VALUE!</v>
      </c>
      <c r="AR2361" s="242" t="e">
        <f>_xll.qlIndexFixing($AT$1,AO2361,TRUE,_xll.ohTrigger(Trigger,Trigger1M))</f>
        <v>#VALUE!</v>
      </c>
      <c r="AS2361" s="242" t="e">
        <f>IFERROR(_xll.qlIndexFixing($AT$2,AO2361,TRUE,_xll.ohTrigger(Trigger,Trigger1M)),#N/A)</f>
        <v>#N/A</v>
      </c>
    </row>
    <row r="2362" spans="40:45" x14ac:dyDescent="0.2">
      <c r="AN2362" s="99" t="s">
        <v>83</v>
      </c>
      <c r="AO2362" s="98" t="e">
        <f>_xll.qlInterestRateIndexFixingDate($AT$1,AP2362,Trigger)</f>
        <v>#VALUE!</v>
      </c>
      <c r="AP2362" s="98">
        <f>_xll.qlCalendarAdvance(Calendar,AP2361,AN2362,"f",,Trigger)</f>
        <v>55964</v>
      </c>
      <c r="AQ2362" s="98" t="e">
        <f>_xll.qlInterestRateIndexMaturity($AT$1,AP2362,Trigger)</f>
        <v>#VALUE!</v>
      </c>
      <c r="AR2362" s="242" t="e">
        <f>_xll.qlIndexFixing($AT$1,AO2362,TRUE,_xll.ohTrigger(Trigger,Trigger1M))</f>
        <v>#VALUE!</v>
      </c>
      <c r="AS2362" s="242" t="e">
        <f>IFERROR(_xll.qlIndexFixing($AT$2,AO2362,TRUE,_xll.ohTrigger(Trigger,Trigger1M)),#N/A)</f>
        <v>#N/A</v>
      </c>
    </row>
    <row r="2363" spans="40:45" x14ac:dyDescent="0.2">
      <c r="AN2363" s="99" t="s">
        <v>83</v>
      </c>
      <c r="AO2363" s="98" t="e">
        <f>_xll.qlInterestRateIndexFixingDate($AT$1,AP2363,Trigger)</f>
        <v>#VALUE!</v>
      </c>
      <c r="AP2363" s="98">
        <f>_xll.qlCalendarAdvance(Calendar,AP2362,AN2363,"f",,Trigger)</f>
        <v>55971</v>
      </c>
      <c r="AQ2363" s="98" t="e">
        <f>_xll.qlInterestRateIndexMaturity($AT$1,AP2363,Trigger)</f>
        <v>#VALUE!</v>
      </c>
      <c r="AR2363" s="242" t="e">
        <f>_xll.qlIndexFixing($AT$1,AO2363,TRUE,_xll.ohTrigger(Trigger,Trigger1M))</f>
        <v>#VALUE!</v>
      </c>
      <c r="AS2363" s="242" t="e">
        <f>IFERROR(_xll.qlIndexFixing($AT$2,AO2363,TRUE,_xll.ohTrigger(Trigger,Trigger1M)),#N/A)</f>
        <v>#N/A</v>
      </c>
    </row>
    <row r="2364" spans="40:45" x14ac:dyDescent="0.2">
      <c r="AN2364" s="99" t="s">
        <v>83</v>
      </c>
      <c r="AO2364" s="98" t="e">
        <f>_xll.qlInterestRateIndexFixingDate($AT$1,AP2364,Trigger)</f>
        <v>#VALUE!</v>
      </c>
      <c r="AP2364" s="98">
        <f>_xll.qlCalendarAdvance(Calendar,AP2363,AN2364,"f",,Trigger)</f>
        <v>55982</v>
      </c>
      <c r="AQ2364" s="98" t="e">
        <f>_xll.qlInterestRateIndexMaturity($AT$1,AP2364,Trigger)</f>
        <v>#VALUE!</v>
      </c>
      <c r="AR2364" s="242" t="e">
        <f>_xll.qlIndexFixing($AT$1,AO2364,TRUE,_xll.ohTrigger(Trigger,Trigger1M))</f>
        <v>#VALUE!</v>
      </c>
      <c r="AS2364" s="242" t="e">
        <f>IFERROR(_xll.qlIndexFixing($AT$2,AO2364,TRUE,_xll.ohTrigger(Trigger,Trigger1M)),#N/A)</f>
        <v>#N/A</v>
      </c>
    </row>
    <row r="2365" spans="40:45" x14ac:dyDescent="0.2">
      <c r="AN2365" s="99" t="s">
        <v>83</v>
      </c>
      <c r="AO2365" s="98" t="e">
        <f>_xll.qlInterestRateIndexFixingDate($AT$1,AP2365,Trigger)</f>
        <v>#VALUE!</v>
      </c>
      <c r="AP2365" s="98">
        <f>_xll.qlCalendarAdvance(Calendar,AP2364,AN2365,"f",,Trigger)</f>
        <v>55989</v>
      </c>
      <c r="AQ2365" s="98" t="e">
        <f>_xll.qlInterestRateIndexMaturity($AT$1,AP2365,Trigger)</f>
        <v>#VALUE!</v>
      </c>
      <c r="AR2365" s="242" t="e">
        <f>_xll.qlIndexFixing($AT$1,AO2365,TRUE,_xll.ohTrigger(Trigger,Trigger1M))</f>
        <v>#VALUE!</v>
      </c>
      <c r="AS2365" s="242" t="e">
        <f>IFERROR(_xll.qlIndexFixing($AT$2,AO2365,TRUE,_xll.ohTrigger(Trigger,Trigger1M)),#N/A)</f>
        <v>#N/A</v>
      </c>
    </row>
    <row r="2366" spans="40:45" x14ac:dyDescent="0.2">
      <c r="AN2366" s="100" t="s">
        <v>83</v>
      </c>
      <c r="AO2366" s="101" t="e">
        <f>_xll.qlInterestRateIndexFixingDate($AT$1,AP2366,Trigger)</f>
        <v>#VALUE!</v>
      </c>
      <c r="AP2366" s="101">
        <f>_xll.qlCalendarAdvance(Calendar,AP2365,AN2366,"f",,Trigger)</f>
        <v>55996</v>
      </c>
      <c r="AQ2366" s="101" t="e">
        <f>_xll.qlInterestRateIndexMaturity($AT$1,AP2366,Trigger)</f>
        <v>#VALUE!</v>
      </c>
      <c r="AR2366" s="244" t="e">
        <f>_xll.qlIndexFixing($AT$1,AO2366,TRUE,_xll.ohTrigger(Trigger,Trigger1M))</f>
        <v>#VALUE!</v>
      </c>
      <c r="AS2366" s="244" t="e">
        <f>IFERROR(_xll.qlIndexFixing($AT$2,AO2366,TRUE,_xll.ohTrigger(Trigger,Trigger1M)),#N/A)</f>
        <v>#N/A</v>
      </c>
    </row>
    <row r="2367" spans="40:45" x14ac:dyDescent="0.2">
      <c r="AS2367" s="268"/>
    </row>
    <row r="2368" spans="40:45" x14ac:dyDescent="0.2">
      <c r="AS2368" s="268"/>
    </row>
    <row r="2369" spans="45:45" x14ac:dyDescent="0.2">
      <c r="AS2369" s="268"/>
    </row>
    <row r="2370" spans="45:45" x14ac:dyDescent="0.2">
      <c r="AS2370" s="268"/>
    </row>
    <row r="2371" spans="45:45" x14ac:dyDescent="0.2">
      <c r="AS2371" s="268"/>
    </row>
    <row r="2372" spans="45:45" x14ac:dyDescent="0.2">
      <c r="AS2372" s="268"/>
    </row>
    <row r="2373" spans="45:45" x14ac:dyDescent="0.2">
      <c r="AS2373" s="268"/>
    </row>
    <row r="2374" spans="45:45" x14ac:dyDescent="0.2">
      <c r="AS2374" s="268"/>
    </row>
    <row r="2375" spans="45:45" x14ac:dyDescent="0.2">
      <c r="AS2375" s="268"/>
    </row>
    <row r="2376" spans="45:45" x14ac:dyDescent="0.2">
      <c r="AS2376" s="268"/>
    </row>
    <row r="2377" spans="45:45" x14ac:dyDescent="0.2">
      <c r="AS2377" s="268"/>
    </row>
    <row r="2378" spans="45:45" x14ac:dyDescent="0.2">
      <c r="AS2378" s="268"/>
    </row>
    <row r="2379" spans="45:45" x14ac:dyDescent="0.2">
      <c r="AS2379" s="268"/>
    </row>
    <row r="2380" spans="45:45" x14ac:dyDescent="0.2">
      <c r="AS2380" s="268"/>
    </row>
    <row r="2381" spans="45:45" x14ac:dyDescent="0.2">
      <c r="AS2381" s="268"/>
    </row>
    <row r="2382" spans="45:45" x14ac:dyDescent="0.2">
      <c r="AS2382" s="268"/>
    </row>
    <row r="2383" spans="45:45" x14ac:dyDescent="0.2">
      <c r="AS2383" s="268"/>
    </row>
    <row r="2384" spans="45:45" x14ac:dyDescent="0.2">
      <c r="AS2384" s="268"/>
    </row>
    <row r="2385" spans="45:45" x14ac:dyDescent="0.2">
      <c r="AS2385" s="268"/>
    </row>
    <row r="2386" spans="45:45" x14ac:dyDescent="0.2">
      <c r="AS2386" s="268"/>
    </row>
    <row r="2387" spans="45:45" x14ac:dyDescent="0.2">
      <c r="AS2387" s="268"/>
    </row>
    <row r="2388" spans="45:45" x14ac:dyDescent="0.2">
      <c r="AS2388" s="268"/>
    </row>
    <row r="2389" spans="45:45" x14ac:dyDescent="0.2">
      <c r="AS2389" s="268"/>
    </row>
    <row r="2390" spans="45:45" x14ac:dyDescent="0.2">
      <c r="AS2390" s="268"/>
    </row>
    <row r="2391" spans="45:45" x14ac:dyDescent="0.2">
      <c r="AS2391" s="268"/>
    </row>
    <row r="2392" spans="45:45" x14ac:dyDescent="0.2">
      <c r="AS2392" s="268"/>
    </row>
    <row r="2393" spans="45:45" x14ac:dyDescent="0.2">
      <c r="AS2393" s="268"/>
    </row>
    <row r="2394" spans="45:45" x14ac:dyDescent="0.2">
      <c r="AS2394" s="268"/>
    </row>
    <row r="2395" spans="45:45" x14ac:dyDescent="0.2">
      <c r="AS2395" s="268"/>
    </row>
    <row r="2396" spans="45:45" x14ac:dyDescent="0.2">
      <c r="AS2396" s="268"/>
    </row>
    <row r="2397" spans="45:45" x14ac:dyDescent="0.2">
      <c r="AS2397" s="268"/>
    </row>
    <row r="2398" spans="45:45" x14ac:dyDescent="0.2">
      <c r="AS2398" s="268"/>
    </row>
    <row r="2399" spans="45:45" x14ac:dyDescent="0.2">
      <c r="AS2399" s="268"/>
    </row>
    <row r="2400" spans="45:45" x14ac:dyDescent="0.2">
      <c r="AS2400" s="268"/>
    </row>
    <row r="2401" spans="45:45" x14ac:dyDescent="0.2">
      <c r="AS2401" s="268"/>
    </row>
    <row r="2402" spans="45:45" x14ac:dyDescent="0.2">
      <c r="AS2402" s="268"/>
    </row>
    <row r="2403" spans="45:45" x14ac:dyDescent="0.2">
      <c r="AS2403" s="268"/>
    </row>
    <row r="2404" spans="45:45" x14ac:dyDescent="0.2">
      <c r="AS2404" s="268"/>
    </row>
    <row r="2405" spans="45:45" x14ac:dyDescent="0.2">
      <c r="AS2405" s="268"/>
    </row>
    <row r="2406" spans="45:45" x14ac:dyDescent="0.2">
      <c r="AS2406" s="268"/>
    </row>
    <row r="2407" spans="45:45" x14ac:dyDescent="0.2">
      <c r="AS2407" s="268"/>
    </row>
    <row r="2408" spans="45:45" x14ac:dyDescent="0.2">
      <c r="AS2408" s="268"/>
    </row>
    <row r="2409" spans="45:45" x14ac:dyDescent="0.2">
      <c r="AS2409" s="268"/>
    </row>
    <row r="2410" spans="45:45" x14ac:dyDescent="0.2">
      <c r="AS2410" s="268"/>
    </row>
    <row r="2411" spans="45:45" x14ac:dyDescent="0.2">
      <c r="AS2411" s="268"/>
    </row>
    <row r="2412" spans="45:45" x14ac:dyDescent="0.2">
      <c r="AS2412" s="268"/>
    </row>
    <row r="2413" spans="45:45" x14ac:dyDescent="0.2">
      <c r="AS2413" s="268"/>
    </row>
    <row r="2414" spans="45:45" x14ac:dyDescent="0.2">
      <c r="AS2414" s="268"/>
    </row>
    <row r="2415" spans="45:45" x14ac:dyDescent="0.2">
      <c r="AS2415" s="268"/>
    </row>
    <row r="2416" spans="45:45" x14ac:dyDescent="0.2">
      <c r="AS2416" s="268"/>
    </row>
    <row r="2417" spans="45:45" x14ac:dyDescent="0.2">
      <c r="AS2417" s="268"/>
    </row>
    <row r="2418" spans="45:45" x14ac:dyDescent="0.2">
      <c r="AS2418" s="268"/>
    </row>
    <row r="2419" spans="45:45" x14ac:dyDescent="0.2">
      <c r="AS2419" s="268"/>
    </row>
    <row r="2420" spans="45:45" x14ac:dyDescent="0.2">
      <c r="AS2420" s="268"/>
    </row>
    <row r="2421" spans="45:45" x14ac:dyDescent="0.2">
      <c r="AS2421" s="268"/>
    </row>
    <row r="2422" spans="45:45" x14ac:dyDescent="0.2">
      <c r="AS2422" s="268"/>
    </row>
    <row r="2423" spans="45:45" x14ac:dyDescent="0.2">
      <c r="AS2423" s="268"/>
    </row>
    <row r="2424" spans="45:45" x14ac:dyDescent="0.2">
      <c r="AS2424" s="268"/>
    </row>
    <row r="2425" spans="45:45" x14ac:dyDescent="0.2">
      <c r="AS2425" s="268"/>
    </row>
    <row r="2426" spans="45:45" x14ac:dyDescent="0.2">
      <c r="AS2426" s="268"/>
    </row>
    <row r="2427" spans="45:45" x14ac:dyDescent="0.2">
      <c r="AS2427" s="268"/>
    </row>
    <row r="2428" spans="45:45" x14ac:dyDescent="0.2">
      <c r="AS2428" s="268"/>
    </row>
    <row r="2429" spans="45:45" x14ac:dyDescent="0.2">
      <c r="AS2429" s="268"/>
    </row>
    <row r="2430" spans="45:45" x14ac:dyDescent="0.2">
      <c r="AS2430" s="268"/>
    </row>
    <row r="2431" spans="45:45" x14ac:dyDescent="0.2">
      <c r="AS2431" s="268"/>
    </row>
    <row r="2432" spans="45:45" x14ac:dyDescent="0.2">
      <c r="AS2432" s="268"/>
    </row>
    <row r="2433" spans="45:45" x14ac:dyDescent="0.2">
      <c r="AS2433" s="268"/>
    </row>
    <row r="2434" spans="45:45" x14ac:dyDescent="0.2">
      <c r="AS2434" s="268"/>
    </row>
    <row r="2435" spans="45:45" x14ac:dyDescent="0.2">
      <c r="AS2435" s="268"/>
    </row>
    <row r="2436" spans="45:45" x14ac:dyDescent="0.2">
      <c r="AS2436" s="268"/>
    </row>
    <row r="2437" spans="45:45" x14ac:dyDescent="0.2">
      <c r="AS2437" s="268"/>
    </row>
    <row r="2438" spans="45:45" x14ac:dyDescent="0.2">
      <c r="AS2438" s="268"/>
    </row>
    <row r="2439" spans="45:45" x14ac:dyDescent="0.2">
      <c r="AS2439" s="268"/>
    </row>
    <row r="2440" spans="45:45" x14ac:dyDescent="0.2">
      <c r="AS2440" s="268"/>
    </row>
    <row r="2441" spans="45:45" x14ac:dyDescent="0.2">
      <c r="AS2441" s="268"/>
    </row>
    <row r="2442" spans="45:45" x14ac:dyDescent="0.2">
      <c r="AS2442" s="268"/>
    </row>
    <row r="2443" spans="45:45" x14ac:dyDescent="0.2">
      <c r="AS2443" s="268"/>
    </row>
    <row r="2444" spans="45:45" x14ac:dyDescent="0.2">
      <c r="AS2444" s="268"/>
    </row>
    <row r="2445" spans="45:45" x14ac:dyDescent="0.2">
      <c r="AS2445" s="268"/>
    </row>
    <row r="2446" spans="45:45" x14ac:dyDescent="0.2">
      <c r="AS2446" s="268"/>
    </row>
    <row r="2447" spans="45:45" x14ac:dyDescent="0.2">
      <c r="AS2447" s="268"/>
    </row>
    <row r="2448" spans="45:45" x14ac:dyDescent="0.2">
      <c r="AS2448" s="268"/>
    </row>
    <row r="2449" spans="45:45" x14ac:dyDescent="0.2">
      <c r="AS2449" s="268"/>
    </row>
    <row r="2450" spans="45:45" x14ac:dyDescent="0.2">
      <c r="AS2450" s="268"/>
    </row>
    <row r="2451" spans="45:45" x14ac:dyDescent="0.2">
      <c r="AS2451" s="268"/>
    </row>
    <row r="2452" spans="45:45" x14ac:dyDescent="0.2">
      <c r="AS2452" s="268"/>
    </row>
    <row r="2453" spans="45:45" x14ac:dyDescent="0.2">
      <c r="AS2453" s="268"/>
    </row>
    <row r="2454" spans="45:45" x14ac:dyDescent="0.2">
      <c r="AS2454" s="268"/>
    </row>
    <row r="2455" spans="45:45" x14ac:dyDescent="0.2">
      <c r="AS2455" s="268"/>
    </row>
    <row r="2456" spans="45:45" x14ac:dyDescent="0.2">
      <c r="AS2456" s="268"/>
    </row>
    <row r="2457" spans="45:45" x14ac:dyDescent="0.2">
      <c r="AS2457" s="268"/>
    </row>
    <row r="2458" spans="45:45" x14ac:dyDescent="0.2">
      <c r="AS2458" s="268"/>
    </row>
    <row r="2459" spans="45:45" x14ac:dyDescent="0.2">
      <c r="AS2459" s="268"/>
    </row>
    <row r="2460" spans="45:45" x14ac:dyDescent="0.2">
      <c r="AS2460" s="268"/>
    </row>
    <row r="2461" spans="45:45" x14ac:dyDescent="0.2">
      <c r="AS2461" s="268"/>
    </row>
    <row r="2462" spans="45:45" x14ac:dyDescent="0.2">
      <c r="AS2462" s="268"/>
    </row>
    <row r="2463" spans="45:45" x14ac:dyDescent="0.2">
      <c r="AS2463" s="268"/>
    </row>
    <row r="2464" spans="45:45" x14ac:dyDescent="0.2">
      <c r="AS2464" s="268"/>
    </row>
    <row r="2465" spans="45:45" x14ac:dyDescent="0.2">
      <c r="AS2465" s="268"/>
    </row>
    <row r="2466" spans="45:45" x14ac:dyDescent="0.2">
      <c r="AS2466" s="268"/>
    </row>
    <row r="2467" spans="45:45" x14ac:dyDescent="0.2">
      <c r="AS2467" s="268"/>
    </row>
    <row r="2468" spans="45:45" x14ac:dyDescent="0.2">
      <c r="AS2468" s="268"/>
    </row>
    <row r="2469" spans="45:45" x14ac:dyDescent="0.2">
      <c r="AS2469" s="268"/>
    </row>
    <row r="2470" spans="45:45" x14ac:dyDescent="0.2">
      <c r="AS2470" s="268"/>
    </row>
    <row r="2471" spans="45:45" x14ac:dyDescent="0.2">
      <c r="AS2471" s="268"/>
    </row>
    <row r="2472" spans="45:45" x14ac:dyDescent="0.2">
      <c r="AS2472" s="268"/>
    </row>
    <row r="2473" spans="45:45" x14ac:dyDescent="0.2">
      <c r="AS2473" s="268"/>
    </row>
    <row r="2474" spans="45:45" x14ac:dyDescent="0.2">
      <c r="AS2474" s="268"/>
    </row>
    <row r="2475" spans="45:45" x14ac:dyDescent="0.2">
      <c r="AS2475" s="268"/>
    </row>
    <row r="2476" spans="45:45" x14ac:dyDescent="0.2">
      <c r="AS2476" s="268"/>
    </row>
    <row r="2477" spans="45:45" x14ac:dyDescent="0.2">
      <c r="AS2477" s="268"/>
    </row>
    <row r="2478" spans="45:45" x14ac:dyDescent="0.2">
      <c r="AS2478" s="268"/>
    </row>
    <row r="2479" spans="45:45" x14ac:dyDescent="0.2">
      <c r="AS2479" s="268"/>
    </row>
    <row r="2480" spans="45:45" x14ac:dyDescent="0.2">
      <c r="AS2480" s="268"/>
    </row>
    <row r="2481" spans="45:45" x14ac:dyDescent="0.2">
      <c r="AS2481" s="268"/>
    </row>
    <row r="2482" spans="45:45" x14ac:dyDescent="0.2">
      <c r="AS2482" s="268"/>
    </row>
    <row r="2483" spans="45:45" x14ac:dyDescent="0.2">
      <c r="AS2483" s="268"/>
    </row>
    <row r="2484" spans="45:45" x14ac:dyDescent="0.2">
      <c r="AS2484" s="268"/>
    </row>
    <row r="2485" spans="45:45" x14ac:dyDescent="0.2">
      <c r="AS2485" s="268"/>
    </row>
    <row r="2486" spans="45:45" x14ac:dyDescent="0.2">
      <c r="AS2486" s="268"/>
    </row>
    <row r="2487" spans="45:45" x14ac:dyDescent="0.2">
      <c r="AS2487" s="268"/>
    </row>
    <row r="2488" spans="45:45" x14ac:dyDescent="0.2">
      <c r="AS2488" s="268"/>
    </row>
    <row r="2489" spans="45:45" x14ac:dyDescent="0.2">
      <c r="AS2489" s="268"/>
    </row>
    <row r="2490" spans="45:45" x14ac:dyDescent="0.2">
      <c r="AS2490" s="268"/>
    </row>
    <row r="2491" spans="45:45" x14ac:dyDescent="0.2">
      <c r="AS2491" s="268"/>
    </row>
    <row r="2492" spans="45:45" x14ac:dyDescent="0.2">
      <c r="AS2492" s="268"/>
    </row>
    <row r="2493" spans="45:45" x14ac:dyDescent="0.2">
      <c r="AS2493" s="268"/>
    </row>
    <row r="2494" spans="45:45" x14ac:dyDescent="0.2">
      <c r="AS2494" s="268"/>
    </row>
    <row r="2495" spans="45:45" x14ac:dyDescent="0.2">
      <c r="AS2495" s="268"/>
    </row>
    <row r="2496" spans="45:45" x14ac:dyDescent="0.2">
      <c r="AS2496" s="268"/>
    </row>
    <row r="2497" spans="45:45" x14ac:dyDescent="0.2">
      <c r="AS2497" s="268"/>
    </row>
    <row r="2498" spans="45:45" x14ac:dyDescent="0.2">
      <c r="AS2498" s="268"/>
    </row>
    <row r="2499" spans="45:45" x14ac:dyDescent="0.2">
      <c r="AS2499" s="268"/>
    </row>
    <row r="2500" spans="45:45" x14ac:dyDescent="0.2">
      <c r="AS2500" s="268"/>
    </row>
    <row r="2501" spans="45:45" x14ac:dyDescent="0.2">
      <c r="AS2501" s="268"/>
    </row>
    <row r="2502" spans="45:45" x14ac:dyDescent="0.2">
      <c r="AS2502" s="268"/>
    </row>
    <row r="2503" spans="45:45" x14ac:dyDescent="0.2">
      <c r="AS2503" s="268"/>
    </row>
    <row r="2504" spans="45:45" x14ac:dyDescent="0.2">
      <c r="AS2504" s="268"/>
    </row>
    <row r="2505" spans="45:45" x14ac:dyDescent="0.2">
      <c r="AS2505" s="268"/>
    </row>
    <row r="2506" spans="45:45" x14ac:dyDescent="0.2">
      <c r="AS2506" s="268"/>
    </row>
    <row r="2507" spans="45:45" x14ac:dyDescent="0.2">
      <c r="AS2507" s="268"/>
    </row>
    <row r="2508" spans="45:45" x14ac:dyDescent="0.2">
      <c r="AS2508" s="268"/>
    </row>
    <row r="2509" spans="45:45" x14ac:dyDescent="0.2">
      <c r="AS2509" s="268"/>
    </row>
    <row r="2510" spans="45:45" x14ac:dyDescent="0.2">
      <c r="AS2510" s="268"/>
    </row>
    <row r="2511" spans="45:45" x14ac:dyDescent="0.2">
      <c r="AS2511" s="268"/>
    </row>
    <row r="2512" spans="45:45" x14ac:dyDescent="0.2">
      <c r="AS2512" s="268"/>
    </row>
    <row r="2513" spans="45:45" x14ac:dyDescent="0.2">
      <c r="AS2513" s="268"/>
    </row>
    <row r="2514" spans="45:45" x14ac:dyDescent="0.2">
      <c r="AS2514" s="268"/>
    </row>
    <row r="2515" spans="45:45" x14ac:dyDescent="0.2">
      <c r="AS2515" s="268"/>
    </row>
    <row r="2516" spans="45:45" x14ac:dyDescent="0.2">
      <c r="AS2516" s="268"/>
    </row>
    <row r="2517" spans="45:45" x14ac:dyDescent="0.2">
      <c r="AS2517" s="268"/>
    </row>
    <row r="2518" spans="45:45" x14ac:dyDescent="0.2">
      <c r="AS2518" s="268"/>
    </row>
    <row r="2519" spans="45:45" x14ac:dyDescent="0.2">
      <c r="AS2519" s="268"/>
    </row>
    <row r="2520" spans="45:45" x14ac:dyDescent="0.2">
      <c r="AS2520" s="268"/>
    </row>
    <row r="2521" spans="45:45" x14ac:dyDescent="0.2">
      <c r="AS2521" s="268"/>
    </row>
    <row r="2522" spans="45:45" x14ac:dyDescent="0.2">
      <c r="AS2522" s="268"/>
    </row>
    <row r="2523" spans="45:45" x14ac:dyDescent="0.2">
      <c r="AS2523" s="268"/>
    </row>
    <row r="2524" spans="45:45" x14ac:dyDescent="0.2">
      <c r="AS2524" s="268"/>
    </row>
    <row r="2525" spans="45:45" x14ac:dyDescent="0.2">
      <c r="AS2525" s="268"/>
    </row>
    <row r="2526" spans="45:45" x14ac:dyDescent="0.2">
      <c r="AS2526" s="268"/>
    </row>
    <row r="2527" spans="45:45" x14ac:dyDescent="0.2">
      <c r="AS2527" s="268"/>
    </row>
    <row r="2528" spans="45:45" x14ac:dyDescent="0.2">
      <c r="AS2528" s="268"/>
    </row>
    <row r="2529" spans="45:45" x14ac:dyDescent="0.2">
      <c r="AS2529" s="268"/>
    </row>
    <row r="2530" spans="45:45" x14ac:dyDescent="0.2">
      <c r="AS2530" s="268"/>
    </row>
    <row r="2531" spans="45:45" x14ac:dyDescent="0.2">
      <c r="AS2531" s="268"/>
    </row>
    <row r="2532" spans="45:45" x14ac:dyDescent="0.2">
      <c r="AS2532" s="268"/>
    </row>
    <row r="2533" spans="45:45" x14ac:dyDescent="0.2">
      <c r="AS2533" s="268"/>
    </row>
    <row r="2534" spans="45:45" x14ac:dyDescent="0.2">
      <c r="AS2534" s="268"/>
    </row>
    <row r="2535" spans="45:45" x14ac:dyDescent="0.2">
      <c r="AS2535" s="268"/>
    </row>
    <row r="2536" spans="45:45" x14ac:dyDescent="0.2">
      <c r="AS2536" s="268"/>
    </row>
    <row r="2537" spans="45:45" x14ac:dyDescent="0.2">
      <c r="AS2537" s="268"/>
    </row>
    <row r="2538" spans="45:45" x14ac:dyDescent="0.2">
      <c r="AS2538" s="268"/>
    </row>
    <row r="2539" spans="45:45" x14ac:dyDescent="0.2">
      <c r="AS2539" s="268"/>
    </row>
    <row r="2540" spans="45:45" x14ac:dyDescent="0.2">
      <c r="AS2540" s="268"/>
    </row>
    <row r="2541" spans="45:45" x14ac:dyDescent="0.2">
      <c r="AS2541" s="268"/>
    </row>
    <row r="2542" spans="45:45" x14ac:dyDescent="0.2">
      <c r="AS2542" s="268"/>
    </row>
    <row r="2543" spans="45:45" x14ac:dyDescent="0.2">
      <c r="AS2543" s="268"/>
    </row>
    <row r="2544" spans="45:45" x14ac:dyDescent="0.2">
      <c r="AS2544" s="268"/>
    </row>
    <row r="2545" spans="45:45" x14ac:dyDescent="0.2">
      <c r="AS2545" s="268"/>
    </row>
    <row r="2546" spans="45:45" x14ac:dyDescent="0.2">
      <c r="AS2546" s="268"/>
    </row>
    <row r="2547" spans="45:45" x14ac:dyDescent="0.2">
      <c r="AS2547" s="268"/>
    </row>
    <row r="2548" spans="45:45" x14ac:dyDescent="0.2">
      <c r="AS2548" s="268"/>
    </row>
    <row r="2549" spans="45:45" x14ac:dyDescent="0.2">
      <c r="AS2549" s="268"/>
    </row>
    <row r="2550" spans="45:45" x14ac:dyDescent="0.2">
      <c r="AS2550" s="268"/>
    </row>
    <row r="2551" spans="45:45" x14ac:dyDescent="0.2">
      <c r="AS2551" s="268"/>
    </row>
    <row r="2552" spans="45:45" x14ac:dyDescent="0.2">
      <c r="AS2552" s="268"/>
    </row>
    <row r="2553" spans="45:45" x14ac:dyDescent="0.2">
      <c r="AS2553" s="268"/>
    </row>
    <row r="2554" spans="45:45" x14ac:dyDescent="0.2">
      <c r="AS2554" s="268"/>
    </row>
    <row r="2555" spans="45:45" x14ac:dyDescent="0.2">
      <c r="AS2555" s="268"/>
    </row>
    <row r="2556" spans="45:45" x14ac:dyDescent="0.2">
      <c r="AS2556" s="268"/>
    </row>
    <row r="2557" spans="45:45" x14ac:dyDescent="0.2">
      <c r="AS2557" s="268"/>
    </row>
    <row r="2558" spans="45:45" x14ac:dyDescent="0.2">
      <c r="AS2558" s="268"/>
    </row>
    <row r="2559" spans="45:45" x14ac:dyDescent="0.2">
      <c r="AS2559" s="268"/>
    </row>
    <row r="2560" spans="45:45" x14ac:dyDescent="0.2">
      <c r="AS2560" s="268"/>
    </row>
    <row r="2561" spans="45:45" x14ac:dyDescent="0.2">
      <c r="AS2561" s="268"/>
    </row>
    <row r="2562" spans="45:45" x14ac:dyDescent="0.2">
      <c r="AS2562" s="268"/>
    </row>
    <row r="2563" spans="45:45" x14ac:dyDescent="0.2">
      <c r="AS2563" s="268"/>
    </row>
    <row r="2564" spans="45:45" x14ac:dyDescent="0.2">
      <c r="AS2564" s="268"/>
    </row>
    <row r="2565" spans="45:45" x14ac:dyDescent="0.2">
      <c r="AS2565" s="268"/>
    </row>
    <row r="2566" spans="45:45" x14ac:dyDescent="0.2">
      <c r="AS2566" s="268"/>
    </row>
    <row r="2567" spans="45:45" x14ac:dyDescent="0.2">
      <c r="AS2567" s="268"/>
    </row>
    <row r="2568" spans="45:45" x14ac:dyDescent="0.2">
      <c r="AS2568" s="268"/>
    </row>
    <row r="2569" spans="45:45" x14ac:dyDescent="0.2">
      <c r="AS2569" s="268"/>
    </row>
    <row r="2570" spans="45:45" x14ac:dyDescent="0.2">
      <c r="AS2570" s="268"/>
    </row>
    <row r="2571" spans="45:45" x14ac:dyDescent="0.2">
      <c r="AS2571" s="268"/>
    </row>
    <row r="2572" spans="45:45" x14ac:dyDescent="0.2">
      <c r="AS2572" s="268"/>
    </row>
    <row r="2573" spans="45:45" x14ac:dyDescent="0.2">
      <c r="AS2573" s="268"/>
    </row>
    <row r="2574" spans="45:45" x14ac:dyDescent="0.2">
      <c r="AS2574" s="268"/>
    </row>
    <row r="2575" spans="45:45" x14ac:dyDescent="0.2">
      <c r="AS2575" s="268"/>
    </row>
    <row r="2576" spans="45:45" x14ac:dyDescent="0.2">
      <c r="AS2576" s="268"/>
    </row>
    <row r="2577" spans="45:45" x14ac:dyDescent="0.2">
      <c r="AS2577" s="268"/>
    </row>
    <row r="2578" spans="45:45" x14ac:dyDescent="0.2">
      <c r="AS2578" s="268"/>
    </row>
    <row r="2579" spans="45:45" x14ac:dyDescent="0.2">
      <c r="AS2579" s="268"/>
    </row>
    <row r="2580" spans="45:45" x14ac:dyDescent="0.2">
      <c r="AS2580" s="268"/>
    </row>
    <row r="2581" spans="45:45" x14ac:dyDescent="0.2">
      <c r="AS2581" s="268"/>
    </row>
    <row r="2582" spans="45:45" x14ac:dyDescent="0.2">
      <c r="AS2582" s="268"/>
    </row>
    <row r="2583" spans="45:45" x14ac:dyDescent="0.2">
      <c r="AS2583" s="268"/>
    </row>
    <row r="2584" spans="45:45" x14ac:dyDescent="0.2">
      <c r="AS2584" s="268"/>
    </row>
    <row r="2585" spans="45:45" x14ac:dyDescent="0.2">
      <c r="AS2585" s="268"/>
    </row>
    <row r="2586" spans="45:45" x14ac:dyDescent="0.2">
      <c r="AS2586" s="268"/>
    </row>
    <row r="2587" spans="45:45" x14ac:dyDescent="0.2">
      <c r="AS2587" s="268"/>
    </row>
    <row r="2588" spans="45:45" x14ac:dyDescent="0.2">
      <c r="AS2588" s="268"/>
    </row>
    <row r="2589" spans="45:45" x14ac:dyDescent="0.2">
      <c r="AS2589" s="268"/>
    </row>
    <row r="2590" spans="45:45" x14ac:dyDescent="0.2">
      <c r="AS2590" s="268"/>
    </row>
    <row r="2591" spans="45:45" x14ac:dyDescent="0.2">
      <c r="AS2591" s="268"/>
    </row>
    <row r="2592" spans="45:45" x14ac:dyDescent="0.2">
      <c r="AS2592" s="268"/>
    </row>
    <row r="2593" spans="45:45" x14ac:dyDescent="0.2">
      <c r="AS2593" s="268"/>
    </row>
    <row r="2594" spans="45:45" x14ac:dyDescent="0.2">
      <c r="AS2594" s="268"/>
    </row>
    <row r="2595" spans="45:45" x14ac:dyDescent="0.2">
      <c r="AS2595" s="268"/>
    </row>
    <row r="2596" spans="45:45" x14ac:dyDescent="0.2">
      <c r="AS2596" s="268"/>
    </row>
    <row r="2597" spans="45:45" x14ac:dyDescent="0.2">
      <c r="AS2597" s="268"/>
    </row>
    <row r="2598" spans="45:45" x14ac:dyDescent="0.2">
      <c r="AS2598" s="268"/>
    </row>
    <row r="2599" spans="45:45" x14ac:dyDescent="0.2">
      <c r="AS2599" s="268"/>
    </row>
    <row r="2600" spans="45:45" x14ac:dyDescent="0.2">
      <c r="AS2600" s="268"/>
    </row>
    <row r="2601" spans="45:45" x14ac:dyDescent="0.2">
      <c r="AS2601" s="268"/>
    </row>
    <row r="2602" spans="45:45" x14ac:dyDescent="0.2">
      <c r="AS2602" s="268"/>
    </row>
    <row r="2603" spans="45:45" x14ac:dyDescent="0.2">
      <c r="AS2603" s="268"/>
    </row>
    <row r="2604" spans="45:45" x14ac:dyDescent="0.2">
      <c r="AS2604" s="268"/>
    </row>
    <row r="2605" spans="45:45" x14ac:dyDescent="0.2">
      <c r="AS2605" s="268"/>
    </row>
    <row r="2606" spans="45:45" x14ac:dyDescent="0.2">
      <c r="AS2606" s="268"/>
    </row>
    <row r="2607" spans="45:45" x14ac:dyDescent="0.2">
      <c r="AS2607" s="268"/>
    </row>
    <row r="2608" spans="45:45" x14ac:dyDescent="0.2">
      <c r="AS2608" s="268"/>
    </row>
    <row r="2609" spans="45:45" x14ac:dyDescent="0.2">
      <c r="AS2609" s="268"/>
    </row>
    <row r="2610" spans="45:45" x14ac:dyDescent="0.2">
      <c r="AS2610" s="268"/>
    </row>
    <row r="2611" spans="45:45" x14ac:dyDescent="0.2">
      <c r="AS2611" s="268"/>
    </row>
    <row r="2612" spans="45:45" x14ac:dyDescent="0.2">
      <c r="AS2612" s="268"/>
    </row>
    <row r="2613" spans="45:45" x14ac:dyDescent="0.2">
      <c r="AS2613" s="268"/>
    </row>
    <row r="2614" spans="45:45" x14ac:dyDescent="0.2">
      <c r="AS2614" s="268"/>
    </row>
    <row r="2615" spans="45:45" x14ac:dyDescent="0.2">
      <c r="AS2615" s="268"/>
    </row>
    <row r="2616" spans="45:45" x14ac:dyDescent="0.2">
      <c r="AS2616" s="268"/>
    </row>
    <row r="2617" spans="45:45" x14ac:dyDescent="0.2">
      <c r="AS2617" s="268"/>
    </row>
    <row r="2618" spans="45:45" x14ac:dyDescent="0.2">
      <c r="AS2618" s="268"/>
    </row>
    <row r="2619" spans="45:45" x14ac:dyDescent="0.2">
      <c r="AS2619" s="268"/>
    </row>
    <row r="2620" spans="45:45" x14ac:dyDescent="0.2">
      <c r="AS2620" s="268"/>
    </row>
    <row r="2621" spans="45:45" x14ac:dyDescent="0.2">
      <c r="AS2621" s="268"/>
    </row>
    <row r="2622" spans="45:45" x14ac:dyDescent="0.2">
      <c r="AS2622" s="268"/>
    </row>
    <row r="2623" spans="45:45" x14ac:dyDescent="0.2">
      <c r="AS2623" s="268"/>
    </row>
    <row r="2624" spans="45:45" x14ac:dyDescent="0.2">
      <c r="AS2624" s="268"/>
    </row>
    <row r="2625" spans="45:45" x14ac:dyDescent="0.2">
      <c r="AS2625" s="268"/>
    </row>
    <row r="2626" spans="45:45" x14ac:dyDescent="0.2">
      <c r="AS2626" s="268"/>
    </row>
    <row r="2627" spans="45:45" x14ac:dyDescent="0.2">
      <c r="AS2627" s="268"/>
    </row>
    <row r="2628" spans="45:45" x14ac:dyDescent="0.2">
      <c r="AS2628" s="268"/>
    </row>
    <row r="2629" spans="45:45" x14ac:dyDescent="0.2">
      <c r="AS2629" s="268"/>
    </row>
    <row r="2630" spans="45:45" x14ac:dyDescent="0.2">
      <c r="AS2630" s="268"/>
    </row>
    <row r="2631" spans="45:45" x14ac:dyDescent="0.2">
      <c r="AS2631" s="268"/>
    </row>
    <row r="2632" spans="45:45" x14ac:dyDescent="0.2">
      <c r="AS2632" s="268"/>
    </row>
    <row r="2633" spans="45:45" x14ac:dyDescent="0.2">
      <c r="AS2633" s="268"/>
    </row>
    <row r="2634" spans="45:45" x14ac:dyDescent="0.2">
      <c r="AS2634" s="268"/>
    </row>
    <row r="2635" spans="45:45" x14ac:dyDescent="0.2">
      <c r="AS2635" s="268"/>
    </row>
    <row r="2636" spans="45:45" x14ac:dyDescent="0.2">
      <c r="AS2636" s="268"/>
    </row>
    <row r="2637" spans="45:45" x14ac:dyDescent="0.2">
      <c r="AS2637" s="268"/>
    </row>
    <row r="2638" spans="45:45" x14ac:dyDescent="0.2">
      <c r="AS2638" s="268"/>
    </row>
    <row r="2639" spans="45:45" x14ac:dyDescent="0.2">
      <c r="AS2639" s="268"/>
    </row>
    <row r="2640" spans="45:45" x14ac:dyDescent="0.2">
      <c r="AS2640" s="268"/>
    </row>
    <row r="2641" spans="45:45" x14ac:dyDescent="0.2">
      <c r="AS2641" s="268"/>
    </row>
    <row r="2642" spans="45:45" x14ac:dyDescent="0.2">
      <c r="AS2642" s="268"/>
    </row>
    <row r="2643" spans="45:45" x14ac:dyDescent="0.2">
      <c r="AS2643" s="268"/>
    </row>
    <row r="2644" spans="45:45" x14ac:dyDescent="0.2">
      <c r="AS2644" s="268"/>
    </row>
    <row r="2645" spans="45:45" x14ac:dyDescent="0.2">
      <c r="AS2645" s="268"/>
    </row>
    <row r="2646" spans="45:45" x14ac:dyDescent="0.2">
      <c r="AS2646" s="268"/>
    </row>
    <row r="2647" spans="45:45" x14ac:dyDescent="0.2">
      <c r="AS2647" s="268"/>
    </row>
    <row r="2648" spans="45:45" x14ac:dyDescent="0.2">
      <c r="AS2648" s="268"/>
    </row>
    <row r="2649" spans="45:45" x14ac:dyDescent="0.2">
      <c r="AS2649" s="268"/>
    </row>
    <row r="2650" spans="45:45" x14ac:dyDescent="0.2">
      <c r="AS2650" s="268"/>
    </row>
    <row r="2651" spans="45:45" x14ac:dyDescent="0.2">
      <c r="AS2651" s="268"/>
    </row>
    <row r="2652" spans="45:45" x14ac:dyDescent="0.2">
      <c r="AS2652" s="268"/>
    </row>
    <row r="2653" spans="45:45" x14ac:dyDescent="0.2">
      <c r="AS2653" s="268"/>
    </row>
    <row r="2654" spans="45:45" x14ac:dyDescent="0.2">
      <c r="AS2654" s="268"/>
    </row>
    <row r="2655" spans="45:45" x14ac:dyDescent="0.2">
      <c r="AS2655" s="268"/>
    </row>
    <row r="2656" spans="45:45" x14ac:dyDescent="0.2">
      <c r="AS2656" s="268"/>
    </row>
    <row r="2657" spans="45:45" x14ac:dyDescent="0.2">
      <c r="AS2657" s="268"/>
    </row>
    <row r="2658" spans="45:45" x14ac:dyDescent="0.2">
      <c r="AS2658" s="268"/>
    </row>
    <row r="2659" spans="45:45" x14ac:dyDescent="0.2">
      <c r="AS2659" s="268"/>
    </row>
    <row r="2660" spans="45:45" x14ac:dyDescent="0.2">
      <c r="AS2660" s="268"/>
    </row>
    <row r="2661" spans="45:45" x14ac:dyDescent="0.2">
      <c r="AS2661" s="268"/>
    </row>
    <row r="2662" spans="45:45" x14ac:dyDescent="0.2">
      <c r="AS2662" s="268"/>
    </row>
    <row r="2663" spans="45:45" x14ac:dyDescent="0.2">
      <c r="AS2663" s="268"/>
    </row>
    <row r="2664" spans="45:45" x14ac:dyDescent="0.2">
      <c r="AS2664" s="268"/>
    </row>
    <row r="2665" spans="45:45" x14ac:dyDescent="0.2">
      <c r="AS2665" s="268"/>
    </row>
    <row r="2666" spans="45:45" x14ac:dyDescent="0.2">
      <c r="AS2666" s="268"/>
    </row>
    <row r="2667" spans="45:45" x14ac:dyDescent="0.2">
      <c r="AS2667" s="268"/>
    </row>
    <row r="2668" spans="45:45" x14ac:dyDescent="0.2">
      <c r="AS2668" s="268"/>
    </row>
    <row r="2669" spans="45:45" x14ac:dyDescent="0.2">
      <c r="AS2669" s="268"/>
    </row>
    <row r="2670" spans="45:45" x14ac:dyDescent="0.2">
      <c r="AS2670" s="268"/>
    </row>
    <row r="2671" spans="45:45" x14ac:dyDescent="0.2">
      <c r="AS2671" s="268"/>
    </row>
    <row r="2672" spans="45:45" x14ac:dyDescent="0.2">
      <c r="AS2672" s="268"/>
    </row>
    <row r="2673" spans="45:45" x14ac:dyDescent="0.2">
      <c r="AS2673" s="268"/>
    </row>
    <row r="2674" spans="45:45" x14ac:dyDescent="0.2">
      <c r="AS2674" s="268"/>
    </row>
    <row r="2675" spans="45:45" x14ac:dyDescent="0.2">
      <c r="AS2675" s="268"/>
    </row>
    <row r="2676" spans="45:45" x14ac:dyDescent="0.2">
      <c r="AS2676" s="268"/>
    </row>
    <row r="2677" spans="45:45" x14ac:dyDescent="0.2">
      <c r="AS2677" s="268"/>
    </row>
    <row r="2678" spans="45:45" x14ac:dyDescent="0.2">
      <c r="AS2678" s="268"/>
    </row>
    <row r="2679" spans="45:45" x14ac:dyDescent="0.2">
      <c r="AS2679" s="268"/>
    </row>
    <row r="2680" spans="45:45" x14ac:dyDescent="0.2">
      <c r="AS2680" s="268"/>
    </row>
    <row r="2681" spans="45:45" x14ac:dyDescent="0.2">
      <c r="AS2681" s="268"/>
    </row>
    <row r="2682" spans="45:45" x14ac:dyDescent="0.2">
      <c r="AS2682" s="268"/>
    </row>
    <row r="2683" spans="45:45" x14ac:dyDescent="0.2">
      <c r="AS2683" s="268"/>
    </row>
    <row r="2684" spans="45:45" x14ac:dyDescent="0.2">
      <c r="AS2684" s="268"/>
    </row>
    <row r="2685" spans="45:45" x14ac:dyDescent="0.2">
      <c r="AS2685" s="268"/>
    </row>
    <row r="2686" spans="45:45" x14ac:dyDescent="0.2">
      <c r="AS2686" s="268"/>
    </row>
    <row r="2687" spans="45:45" x14ac:dyDescent="0.2">
      <c r="AS2687" s="268"/>
    </row>
    <row r="2688" spans="45:45" x14ac:dyDescent="0.2">
      <c r="AS2688" s="268"/>
    </row>
    <row r="2689" spans="45:45" x14ac:dyDescent="0.2">
      <c r="AS2689" s="268"/>
    </row>
    <row r="2690" spans="45:45" x14ac:dyDescent="0.2">
      <c r="AS2690" s="268"/>
    </row>
    <row r="2691" spans="45:45" x14ac:dyDescent="0.2">
      <c r="AS2691" s="268"/>
    </row>
    <row r="2692" spans="45:45" x14ac:dyDescent="0.2">
      <c r="AS2692" s="268"/>
    </row>
    <row r="2693" spans="45:45" x14ac:dyDescent="0.2">
      <c r="AS2693" s="268"/>
    </row>
    <row r="2694" spans="45:45" x14ac:dyDescent="0.2">
      <c r="AS2694" s="268"/>
    </row>
    <row r="2695" spans="45:45" x14ac:dyDescent="0.2">
      <c r="AS2695" s="268"/>
    </row>
    <row r="2696" spans="45:45" x14ac:dyDescent="0.2">
      <c r="AS2696" s="268"/>
    </row>
    <row r="2697" spans="45:45" x14ac:dyDescent="0.2">
      <c r="AS2697" s="268"/>
    </row>
    <row r="2698" spans="45:45" x14ac:dyDescent="0.2">
      <c r="AS2698" s="268"/>
    </row>
    <row r="2699" spans="45:45" x14ac:dyDescent="0.2">
      <c r="AS2699" s="268"/>
    </row>
    <row r="2700" spans="45:45" x14ac:dyDescent="0.2">
      <c r="AS2700" s="268"/>
    </row>
    <row r="2701" spans="45:45" x14ac:dyDescent="0.2">
      <c r="AS2701" s="268"/>
    </row>
    <row r="2702" spans="45:45" x14ac:dyDescent="0.2">
      <c r="AS2702" s="268"/>
    </row>
    <row r="2703" spans="45:45" x14ac:dyDescent="0.2">
      <c r="AS2703" s="268"/>
    </row>
    <row r="2704" spans="45:45" x14ac:dyDescent="0.2">
      <c r="AS2704" s="268"/>
    </row>
    <row r="2705" spans="45:45" x14ac:dyDescent="0.2">
      <c r="AS2705" s="268"/>
    </row>
    <row r="2706" spans="45:45" x14ac:dyDescent="0.2">
      <c r="AS2706" s="268"/>
    </row>
    <row r="2707" spans="45:45" x14ac:dyDescent="0.2">
      <c r="AS2707" s="268"/>
    </row>
    <row r="2708" spans="45:45" x14ac:dyDescent="0.2">
      <c r="AS2708" s="268"/>
    </row>
    <row r="2709" spans="45:45" x14ac:dyDescent="0.2">
      <c r="AS2709" s="268"/>
    </row>
    <row r="2710" spans="45:45" x14ac:dyDescent="0.2">
      <c r="AS2710" s="268"/>
    </row>
    <row r="2711" spans="45:45" x14ac:dyDescent="0.2">
      <c r="AS2711" s="268"/>
    </row>
    <row r="2712" spans="45:45" x14ac:dyDescent="0.2">
      <c r="AS2712" s="268"/>
    </row>
    <row r="2713" spans="45:45" x14ac:dyDescent="0.2">
      <c r="AS2713" s="268"/>
    </row>
    <row r="2714" spans="45:45" x14ac:dyDescent="0.2">
      <c r="AS2714" s="268"/>
    </row>
    <row r="2715" spans="45:45" x14ac:dyDescent="0.2">
      <c r="AS2715" s="268"/>
    </row>
    <row r="2716" spans="45:45" x14ac:dyDescent="0.2">
      <c r="AS2716" s="268"/>
    </row>
    <row r="2717" spans="45:45" x14ac:dyDescent="0.2">
      <c r="AS2717" s="268"/>
    </row>
    <row r="2718" spans="45:45" x14ac:dyDescent="0.2">
      <c r="AS2718" s="268"/>
    </row>
    <row r="2719" spans="45:45" x14ac:dyDescent="0.2">
      <c r="AS2719" s="268"/>
    </row>
    <row r="2720" spans="45:45" x14ac:dyDescent="0.2">
      <c r="AS2720" s="268"/>
    </row>
    <row r="2721" spans="45:45" x14ac:dyDescent="0.2">
      <c r="AS2721" s="268"/>
    </row>
    <row r="2722" spans="45:45" x14ac:dyDescent="0.2">
      <c r="AS2722" s="268"/>
    </row>
    <row r="2723" spans="45:45" x14ac:dyDescent="0.2">
      <c r="AS2723" s="268"/>
    </row>
    <row r="2724" spans="45:45" x14ac:dyDescent="0.2">
      <c r="AS2724" s="268"/>
    </row>
    <row r="2725" spans="45:45" x14ac:dyDescent="0.2">
      <c r="AS2725" s="268"/>
    </row>
    <row r="2726" spans="45:45" x14ac:dyDescent="0.2">
      <c r="AS2726" s="268"/>
    </row>
    <row r="2727" spans="45:45" x14ac:dyDescent="0.2">
      <c r="AS2727" s="268"/>
    </row>
    <row r="2728" spans="45:45" x14ac:dyDescent="0.2">
      <c r="AS2728" s="268"/>
    </row>
    <row r="2729" spans="45:45" x14ac:dyDescent="0.2">
      <c r="AS2729" s="268"/>
    </row>
    <row r="2730" spans="45:45" x14ac:dyDescent="0.2">
      <c r="AS2730" s="268"/>
    </row>
    <row r="2731" spans="45:45" x14ac:dyDescent="0.2">
      <c r="AS2731" s="268"/>
    </row>
    <row r="2732" spans="45:45" x14ac:dyDescent="0.2">
      <c r="AS2732" s="268"/>
    </row>
    <row r="2733" spans="45:45" x14ac:dyDescent="0.2">
      <c r="AS2733" s="268"/>
    </row>
    <row r="2734" spans="45:45" x14ac:dyDescent="0.2">
      <c r="AS2734" s="268"/>
    </row>
    <row r="2735" spans="45:45" x14ac:dyDescent="0.2">
      <c r="AS2735" s="268"/>
    </row>
    <row r="2736" spans="45:45" x14ac:dyDescent="0.2">
      <c r="AS2736" s="268"/>
    </row>
    <row r="2737" spans="45:45" x14ac:dyDescent="0.2">
      <c r="AS2737" s="268"/>
    </row>
    <row r="2738" spans="45:45" x14ac:dyDescent="0.2">
      <c r="AS2738" s="268"/>
    </row>
    <row r="2739" spans="45:45" x14ac:dyDescent="0.2">
      <c r="AS2739" s="268"/>
    </row>
    <row r="2740" spans="45:45" x14ac:dyDescent="0.2">
      <c r="AS2740" s="268"/>
    </row>
    <row r="2741" spans="45:45" x14ac:dyDescent="0.2">
      <c r="AS2741" s="268"/>
    </row>
    <row r="2742" spans="45:45" x14ac:dyDescent="0.2">
      <c r="AS2742" s="268"/>
    </row>
    <row r="2743" spans="45:45" x14ac:dyDescent="0.2">
      <c r="AS2743" s="268"/>
    </row>
    <row r="2744" spans="45:45" x14ac:dyDescent="0.2">
      <c r="AS2744" s="268"/>
    </row>
    <row r="2745" spans="45:45" x14ac:dyDescent="0.2">
      <c r="AS2745" s="268"/>
    </row>
    <row r="2746" spans="45:45" x14ac:dyDescent="0.2">
      <c r="AS2746" s="268"/>
    </row>
    <row r="2747" spans="45:45" x14ac:dyDescent="0.2">
      <c r="AS2747" s="268"/>
    </row>
    <row r="2748" spans="45:45" x14ac:dyDescent="0.2">
      <c r="AS2748" s="268"/>
    </row>
    <row r="2749" spans="45:45" x14ac:dyDescent="0.2">
      <c r="AS2749" s="268"/>
    </row>
    <row r="2750" spans="45:45" x14ac:dyDescent="0.2">
      <c r="AS2750" s="268"/>
    </row>
    <row r="2751" spans="45:45" x14ac:dyDescent="0.2">
      <c r="AS2751" s="268"/>
    </row>
    <row r="2752" spans="45:45" x14ac:dyDescent="0.2">
      <c r="AS2752" s="268"/>
    </row>
    <row r="2753" spans="45:45" x14ac:dyDescent="0.2">
      <c r="AS2753" s="268"/>
    </row>
    <row r="2754" spans="45:45" x14ac:dyDescent="0.2">
      <c r="AS2754" s="268"/>
    </row>
    <row r="2755" spans="45:45" x14ac:dyDescent="0.2">
      <c r="AS2755" s="268"/>
    </row>
    <row r="2756" spans="45:45" x14ac:dyDescent="0.2">
      <c r="AS2756" s="268"/>
    </row>
    <row r="2757" spans="45:45" x14ac:dyDescent="0.2">
      <c r="AS2757" s="268"/>
    </row>
    <row r="2758" spans="45:45" x14ac:dyDescent="0.2">
      <c r="AS2758" s="268"/>
    </row>
    <row r="2759" spans="45:45" x14ac:dyDescent="0.2">
      <c r="AS2759" s="268"/>
    </row>
    <row r="2760" spans="45:45" x14ac:dyDescent="0.2">
      <c r="AS2760" s="268"/>
    </row>
    <row r="2761" spans="45:45" x14ac:dyDescent="0.2">
      <c r="AS2761" s="268"/>
    </row>
    <row r="2762" spans="45:45" x14ac:dyDescent="0.2">
      <c r="AS2762" s="268"/>
    </row>
    <row r="2763" spans="45:45" x14ac:dyDescent="0.2">
      <c r="AS2763" s="268"/>
    </row>
    <row r="2764" spans="45:45" x14ac:dyDescent="0.2">
      <c r="AS2764" s="268"/>
    </row>
    <row r="2765" spans="45:45" x14ac:dyDescent="0.2">
      <c r="AS2765" s="268"/>
    </row>
    <row r="2766" spans="45:45" x14ac:dyDescent="0.2">
      <c r="AS2766" s="268"/>
    </row>
    <row r="2767" spans="45:45" x14ac:dyDescent="0.2">
      <c r="AS2767" s="268"/>
    </row>
    <row r="2768" spans="45:45" x14ac:dyDescent="0.2">
      <c r="AS2768" s="268"/>
    </row>
    <row r="2769" spans="45:45" x14ac:dyDescent="0.2">
      <c r="AS2769" s="268"/>
    </row>
    <row r="2770" spans="45:45" x14ac:dyDescent="0.2">
      <c r="AS2770" s="268"/>
    </row>
    <row r="2771" spans="45:45" x14ac:dyDescent="0.2">
      <c r="AS2771" s="268"/>
    </row>
    <row r="2772" spans="45:45" x14ac:dyDescent="0.2">
      <c r="AS2772" s="268"/>
    </row>
    <row r="2773" spans="45:45" x14ac:dyDescent="0.2">
      <c r="AS2773" s="268"/>
    </row>
    <row r="2774" spans="45:45" x14ac:dyDescent="0.2">
      <c r="AS2774" s="268"/>
    </row>
    <row r="2775" spans="45:45" x14ac:dyDescent="0.2">
      <c r="AS2775" s="268"/>
    </row>
    <row r="2776" spans="45:45" x14ac:dyDescent="0.2">
      <c r="AS2776" s="268"/>
    </row>
    <row r="2777" spans="45:45" x14ac:dyDescent="0.2">
      <c r="AS2777" s="268"/>
    </row>
    <row r="2778" spans="45:45" x14ac:dyDescent="0.2">
      <c r="AS2778" s="268"/>
    </row>
    <row r="2779" spans="45:45" x14ac:dyDescent="0.2">
      <c r="AS2779" s="268"/>
    </row>
    <row r="2780" spans="45:45" x14ac:dyDescent="0.2">
      <c r="AS2780" s="268"/>
    </row>
    <row r="2781" spans="45:45" x14ac:dyDescent="0.2">
      <c r="AS2781" s="268"/>
    </row>
    <row r="2782" spans="45:45" x14ac:dyDescent="0.2">
      <c r="AS2782" s="268"/>
    </row>
    <row r="2783" spans="45:45" x14ac:dyDescent="0.2">
      <c r="AS2783" s="268"/>
    </row>
    <row r="2784" spans="45:45" x14ac:dyDescent="0.2">
      <c r="AS2784" s="268"/>
    </row>
    <row r="2785" spans="45:45" x14ac:dyDescent="0.2">
      <c r="AS2785" s="268"/>
    </row>
    <row r="2786" spans="45:45" x14ac:dyDescent="0.2">
      <c r="AS2786" s="268"/>
    </row>
    <row r="2787" spans="45:45" x14ac:dyDescent="0.2">
      <c r="AS2787" s="268"/>
    </row>
    <row r="2788" spans="45:45" x14ac:dyDescent="0.2">
      <c r="AS2788" s="268"/>
    </row>
    <row r="2789" spans="45:45" x14ac:dyDescent="0.2">
      <c r="AS2789" s="268"/>
    </row>
    <row r="2790" spans="45:45" x14ac:dyDescent="0.2">
      <c r="AS2790" s="268"/>
    </row>
    <row r="2791" spans="45:45" x14ac:dyDescent="0.2">
      <c r="AS2791" s="268"/>
    </row>
    <row r="2792" spans="45:45" x14ac:dyDescent="0.2">
      <c r="AS2792" s="268"/>
    </row>
    <row r="2793" spans="45:45" x14ac:dyDescent="0.2">
      <c r="AS2793" s="268"/>
    </row>
    <row r="2794" spans="45:45" x14ac:dyDescent="0.2">
      <c r="AS2794" s="268"/>
    </row>
    <row r="2795" spans="45:45" x14ac:dyDescent="0.2">
      <c r="AS2795" s="268"/>
    </row>
    <row r="2796" spans="45:45" x14ac:dyDescent="0.2">
      <c r="AS2796" s="268"/>
    </row>
    <row r="2797" spans="45:45" x14ac:dyDescent="0.2">
      <c r="AS2797" s="268"/>
    </row>
    <row r="2798" spans="45:45" x14ac:dyDescent="0.2">
      <c r="AS2798" s="268"/>
    </row>
    <row r="2799" spans="45:45" x14ac:dyDescent="0.2">
      <c r="AS2799" s="268"/>
    </row>
    <row r="2800" spans="45:45" x14ac:dyDescent="0.2">
      <c r="AS2800" s="268"/>
    </row>
    <row r="2801" spans="45:45" x14ac:dyDescent="0.2">
      <c r="AS2801" s="268"/>
    </row>
    <row r="2802" spans="45:45" x14ac:dyDescent="0.2">
      <c r="AS2802" s="268"/>
    </row>
    <row r="2803" spans="45:45" x14ac:dyDescent="0.2">
      <c r="AS2803" s="268"/>
    </row>
    <row r="2804" spans="45:45" x14ac:dyDescent="0.2">
      <c r="AS2804" s="268"/>
    </row>
    <row r="2805" spans="45:45" x14ac:dyDescent="0.2">
      <c r="AS2805" s="268"/>
    </row>
    <row r="2806" spans="45:45" x14ac:dyDescent="0.2">
      <c r="AS2806" s="268"/>
    </row>
    <row r="2807" spans="45:45" x14ac:dyDescent="0.2">
      <c r="AS2807" s="268"/>
    </row>
    <row r="2808" spans="45:45" x14ac:dyDescent="0.2">
      <c r="AS2808" s="268"/>
    </row>
    <row r="2809" spans="45:45" x14ac:dyDescent="0.2">
      <c r="AS2809" s="268"/>
    </row>
    <row r="2810" spans="45:45" x14ac:dyDescent="0.2">
      <c r="AS2810" s="268"/>
    </row>
    <row r="2811" spans="45:45" x14ac:dyDescent="0.2">
      <c r="AS2811" s="268"/>
    </row>
    <row r="2812" spans="45:45" x14ac:dyDescent="0.2">
      <c r="AS2812" s="268"/>
    </row>
    <row r="2813" spans="45:45" x14ac:dyDescent="0.2">
      <c r="AS2813" s="268"/>
    </row>
    <row r="2814" spans="45:45" x14ac:dyDescent="0.2">
      <c r="AS2814" s="268"/>
    </row>
    <row r="2815" spans="45:45" x14ac:dyDescent="0.2">
      <c r="AS2815" s="268"/>
    </row>
    <row r="2816" spans="45:45" x14ac:dyDescent="0.2">
      <c r="AS2816" s="268"/>
    </row>
    <row r="2817" spans="45:45" x14ac:dyDescent="0.2">
      <c r="AS2817" s="268"/>
    </row>
    <row r="2818" spans="45:45" x14ac:dyDescent="0.2">
      <c r="AS2818" s="268"/>
    </row>
    <row r="2819" spans="45:45" x14ac:dyDescent="0.2">
      <c r="AS2819" s="268"/>
    </row>
    <row r="2820" spans="45:45" x14ac:dyDescent="0.2">
      <c r="AS2820" s="268"/>
    </row>
    <row r="2821" spans="45:45" x14ac:dyDescent="0.2">
      <c r="AS2821" s="268"/>
    </row>
    <row r="2822" spans="45:45" x14ac:dyDescent="0.2">
      <c r="AS2822" s="268"/>
    </row>
    <row r="2823" spans="45:45" x14ac:dyDescent="0.2">
      <c r="AS2823" s="268"/>
    </row>
    <row r="2824" spans="45:45" x14ac:dyDescent="0.2">
      <c r="AS2824" s="268"/>
    </row>
    <row r="2825" spans="45:45" x14ac:dyDescent="0.2">
      <c r="AS2825" s="268"/>
    </row>
    <row r="2826" spans="45:45" x14ac:dyDescent="0.2">
      <c r="AS2826" s="268"/>
    </row>
    <row r="2827" spans="45:45" x14ac:dyDescent="0.2">
      <c r="AS2827" s="268"/>
    </row>
    <row r="2828" spans="45:45" x14ac:dyDescent="0.2">
      <c r="AS2828" s="268"/>
    </row>
    <row r="2829" spans="45:45" x14ac:dyDescent="0.2">
      <c r="AS2829" s="268"/>
    </row>
    <row r="2830" spans="45:45" x14ac:dyDescent="0.2">
      <c r="AS2830" s="268"/>
    </row>
    <row r="2831" spans="45:45" x14ac:dyDescent="0.2">
      <c r="AS2831" s="268"/>
    </row>
    <row r="2832" spans="45:45" x14ac:dyDescent="0.2">
      <c r="AS2832" s="268"/>
    </row>
    <row r="2833" spans="45:45" x14ac:dyDescent="0.2">
      <c r="AS2833" s="268"/>
    </row>
    <row r="2834" spans="45:45" x14ac:dyDescent="0.2">
      <c r="AS2834" s="268"/>
    </row>
    <row r="2835" spans="45:45" x14ac:dyDescent="0.2">
      <c r="AS2835" s="268"/>
    </row>
    <row r="2836" spans="45:45" x14ac:dyDescent="0.2">
      <c r="AS2836" s="268"/>
    </row>
    <row r="2837" spans="45:45" x14ac:dyDescent="0.2">
      <c r="AS2837" s="268"/>
    </row>
    <row r="2838" spans="45:45" x14ac:dyDescent="0.2">
      <c r="AS2838" s="268"/>
    </row>
    <row r="2839" spans="45:45" x14ac:dyDescent="0.2">
      <c r="AS2839" s="268"/>
    </row>
    <row r="2840" spans="45:45" x14ac:dyDescent="0.2">
      <c r="AS2840" s="268"/>
    </row>
    <row r="2841" spans="45:45" x14ac:dyDescent="0.2">
      <c r="AS2841" s="268"/>
    </row>
    <row r="2842" spans="45:45" x14ac:dyDescent="0.2">
      <c r="AS2842" s="268"/>
    </row>
    <row r="2843" spans="45:45" x14ac:dyDescent="0.2">
      <c r="AS2843" s="268"/>
    </row>
    <row r="2844" spans="45:45" x14ac:dyDescent="0.2">
      <c r="AS2844" s="268"/>
    </row>
    <row r="2845" spans="45:45" x14ac:dyDescent="0.2">
      <c r="AS2845" s="268"/>
    </row>
    <row r="2846" spans="45:45" x14ac:dyDescent="0.2">
      <c r="AS2846" s="268"/>
    </row>
    <row r="2847" spans="45:45" x14ac:dyDescent="0.2">
      <c r="AS2847" s="268"/>
    </row>
    <row r="2848" spans="45:45" x14ac:dyDescent="0.2">
      <c r="AS2848" s="268"/>
    </row>
    <row r="2849" spans="45:45" x14ac:dyDescent="0.2">
      <c r="AS2849" s="268"/>
    </row>
    <row r="2850" spans="45:45" x14ac:dyDescent="0.2">
      <c r="AS2850" s="268"/>
    </row>
    <row r="2851" spans="45:45" x14ac:dyDescent="0.2">
      <c r="AS2851" s="268"/>
    </row>
    <row r="2852" spans="45:45" x14ac:dyDescent="0.2">
      <c r="AS2852" s="268"/>
    </row>
    <row r="2853" spans="45:45" x14ac:dyDescent="0.2">
      <c r="AS2853" s="268"/>
    </row>
    <row r="2854" spans="45:45" x14ac:dyDescent="0.2">
      <c r="AS2854" s="268"/>
    </row>
    <row r="2855" spans="45:45" x14ac:dyDescent="0.2">
      <c r="AS2855" s="268"/>
    </row>
    <row r="2856" spans="45:45" x14ac:dyDescent="0.2">
      <c r="AS2856" s="268"/>
    </row>
    <row r="2857" spans="45:45" x14ac:dyDescent="0.2">
      <c r="AS2857" s="268"/>
    </row>
    <row r="2858" spans="45:45" x14ac:dyDescent="0.2">
      <c r="AS2858" s="268"/>
    </row>
    <row r="2859" spans="45:45" x14ac:dyDescent="0.2">
      <c r="AS2859" s="268"/>
    </row>
    <row r="2860" spans="45:45" x14ac:dyDescent="0.2">
      <c r="AS2860" s="268"/>
    </row>
    <row r="2861" spans="45:45" x14ac:dyDescent="0.2">
      <c r="AS2861" s="268"/>
    </row>
    <row r="2862" spans="45:45" x14ac:dyDescent="0.2">
      <c r="AS2862" s="268"/>
    </row>
    <row r="2863" spans="45:45" x14ac:dyDescent="0.2">
      <c r="AS2863" s="268"/>
    </row>
    <row r="2864" spans="45:45" x14ac:dyDescent="0.2">
      <c r="AS2864" s="268"/>
    </row>
    <row r="2865" spans="45:45" x14ac:dyDescent="0.2">
      <c r="AS2865" s="268"/>
    </row>
    <row r="2866" spans="45:45" x14ac:dyDescent="0.2">
      <c r="AS2866" s="268"/>
    </row>
    <row r="2867" spans="45:45" x14ac:dyDescent="0.2">
      <c r="AS2867" s="268"/>
    </row>
    <row r="2868" spans="45:45" x14ac:dyDescent="0.2">
      <c r="AS2868" s="268"/>
    </row>
    <row r="2869" spans="45:45" x14ac:dyDescent="0.2">
      <c r="AS2869" s="268"/>
    </row>
    <row r="2870" spans="45:45" x14ac:dyDescent="0.2">
      <c r="AS2870" s="268"/>
    </row>
    <row r="2871" spans="45:45" x14ac:dyDescent="0.2">
      <c r="AS2871" s="268"/>
    </row>
    <row r="2872" spans="45:45" x14ac:dyDescent="0.2">
      <c r="AS2872" s="268"/>
    </row>
    <row r="2873" spans="45:45" x14ac:dyDescent="0.2">
      <c r="AS2873" s="268"/>
    </row>
    <row r="2874" spans="45:45" x14ac:dyDescent="0.2">
      <c r="AS2874" s="268"/>
    </row>
    <row r="2875" spans="45:45" x14ac:dyDescent="0.2">
      <c r="AS2875" s="268"/>
    </row>
    <row r="2876" spans="45:45" x14ac:dyDescent="0.2">
      <c r="AS2876" s="268"/>
    </row>
    <row r="2877" spans="45:45" x14ac:dyDescent="0.2">
      <c r="AS2877" s="268"/>
    </row>
    <row r="2878" spans="45:45" x14ac:dyDescent="0.2">
      <c r="AS2878" s="268"/>
    </row>
    <row r="2879" spans="45:45" x14ac:dyDescent="0.2">
      <c r="AS2879" s="268"/>
    </row>
    <row r="2880" spans="45:45" x14ac:dyDescent="0.2">
      <c r="AS2880" s="268"/>
    </row>
    <row r="2881" spans="45:45" x14ac:dyDescent="0.2">
      <c r="AS2881" s="268"/>
    </row>
    <row r="2882" spans="45:45" x14ac:dyDescent="0.2">
      <c r="AS2882" s="268"/>
    </row>
    <row r="2883" spans="45:45" x14ac:dyDescent="0.2">
      <c r="AS2883" s="268"/>
    </row>
    <row r="2884" spans="45:45" x14ac:dyDescent="0.2">
      <c r="AS2884" s="268"/>
    </row>
    <row r="2885" spans="45:45" x14ac:dyDescent="0.2">
      <c r="AS2885" s="268"/>
    </row>
    <row r="2886" spans="45:45" x14ac:dyDescent="0.2">
      <c r="AS2886" s="268"/>
    </row>
    <row r="2887" spans="45:45" x14ac:dyDescent="0.2">
      <c r="AS2887" s="268"/>
    </row>
    <row r="2888" spans="45:45" x14ac:dyDescent="0.2">
      <c r="AS2888" s="268"/>
    </row>
    <row r="2889" spans="45:45" x14ac:dyDescent="0.2">
      <c r="AS2889" s="268"/>
    </row>
    <row r="2890" spans="45:45" x14ac:dyDescent="0.2">
      <c r="AS2890" s="268"/>
    </row>
    <row r="2891" spans="45:45" x14ac:dyDescent="0.2">
      <c r="AS2891" s="268"/>
    </row>
    <row r="2892" spans="45:45" x14ac:dyDescent="0.2">
      <c r="AS2892" s="268"/>
    </row>
    <row r="2893" spans="45:45" x14ac:dyDescent="0.2">
      <c r="AS2893" s="268"/>
    </row>
    <row r="2894" spans="45:45" x14ac:dyDescent="0.2">
      <c r="AS2894" s="268"/>
    </row>
    <row r="2895" spans="45:45" x14ac:dyDescent="0.2">
      <c r="AS2895" s="268"/>
    </row>
    <row r="2896" spans="45:45" x14ac:dyDescent="0.2">
      <c r="AS2896" s="268"/>
    </row>
    <row r="2897" spans="45:45" x14ac:dyDescent="0.2">
      <c r="AS2897" s="268"/>
    </row>
    <row r="2898" spans="45:45" x14ac:dyDescent="0.2">
      <c r="AS2898" s="268"/>
    </row>
    <row r="2899" spans="45:45" x14ac:dyDescent="0.2">
      <c r="AS2899" s="268"/>
    </row>
    <row r="2900" spans="45:45" x14ac:dyDescent="0.2">
      <c r="AS2900" s="268"/>
    </row>
    <row r="2901" spans="45:45" x14ac:dyDescent="0.2">
      <c r="AS2901" s="268"/>
    </row>
    <row r="2902" spans="45:45" x14ac:dyDescent="0.2">
      <c r="AS2902" s="268"/>
    </row>
    <row r="2903" spans="45:45" x14ac:dyDescent="0.2">
      <c r="AS2903" s="268"/>
    </row>
    <row r="2904" spans="45:45" x14ac:dyDescent="0.2">
      <c r="AS2904" s="268"/>
    </row>
    <row r="2905" spans="45:45" x14ac:dyDescent="0.2">
      <c r="AS2905" s="268"/>
    </row>
    <row r="2906" spans="45:45" x14ac:dyDescent="0.2">
      <c r="AS2906" s="268"/>
    </row>
    <row r="2907" spans="45:45" x14ac:dyDescent="0.2">
      <c r="AS2907" s="268"/>
    </row>
    <row r="2908" spans="45:45" x14ac:dyDescent="0.2">
      <c r="AS2908" s="268"/>
    </row>
    <row r="2909" spans="45:45" x14ac:dyDescent="0.2">
      <c r="AS2909" s="268"/>
    </row>
    <row r="2910" spans="45:45" x14ac:dyDescent="0.2">
      <c r="AS2910" s="268"/>
    </row>
    <row r="2911" spans="45:45" x14ac:dyDescent="0.2">
      <c r="AS2911" s="268"/>
    </row>
    <row r="2912" spans="45:45" x14ac:dyDescent="0.2">
      <c r="AS2912" s="268"/>
    </row>
    <row r="2913" spans="45:45" x14ac:dyDescent="0.2">
      <c r="AS2913" s="268"/>
    </row>
    <row r="2914" spans="45:45" x14ac:dyDescent="0.2">
      <c r="AS2914" s="268"/>
    </row>
    <row r="2915" spans="45:45" x14ac:dyDescent="0.2">
      <c r="AS2915" s="268"/>
    </row>
    <row r="2916" spans="45:45" x14ac:dyDescent="0.2">
      <c r="AS2916" s="268"/>
    </row>
    <row r="2917" spans="45:45" x14ac:dyDescent="0.2">
      <c r="AS2917" s="268"/>
    </row>
    <row r="2918" spans="45:45" x14ac:dyDescent="0.2">
      <c r="AS2918" s="268"/>
    </row>
    <row r="2919" spans="45:45" x14ac:dyDescent="0.2">
      <c r="AS2919" s="268"/>
    </row>
    <row r="2920" spans="45:45" x14ac:dyDescent="0.2">
      <c r="AS2920" s="268"/>
    </row>
    <row r="2921" spans="45:45" x14ac:dyDescent="0.2">
      <c r="AS2921" s="268"/>
    </row>
    <row r="2922" spans="45:45" x14ac:dyDescent="0.2">
      <c r="AS2922" s="268"/>
    </row>
    <row r="2923" spans="45:45" x14ac:dyDescent="0.2">
      <c r="AS2923" s="268"/>
    </row>
    <row r="2924" spans="45:45" x14ac:dyDescent="0.2">
      <c r="AS2924" s="268"/>
    </row>
    <row r="2925" spans="45:45" x14ac:dyDescent="0.2">
      <c r="AS2925" s="268"/>
    </row>
    <row r="2926" spans="45:45" x14ac:dyDescent="0.2">
      <c r="AS2926" s="268"/>
    </row>
    <row r="2927" spans="45:45" x14ac:dyDescent="0.2">
      <c r="AS2927" s="268"/>
    </row>
    <row r="2928" spans="45:45" x14ac:dyDescent="0.2">
      <c r="AS2928" s="268"/>
    </row>
    <row r="2929" spans="45:45" x14ac:dyDescent="0.2">
      <c r="AS2929" s="268"/>
    </row>
    <row r="2930" spans="45:45" x14ac:dyDescent="0.2">
      <c r="AS2930" s="268"/>
    </row>
    <row r="2931" spans="45:45" x14ac:dyDescent="0.2">
      <c r="AS2931" s="268"/>
    </row>
    <row r="2932" spans="45:45" x14ac:dyDescent="0.2">
      <c r="AS2932" s="268"/>
    </row>
    <row r="2933" spans="45:45" x14ac:dyDescent="0.2">
      <c r="AS2933" s="268"/>
    </row>
    <row r="2934" spans="45:45" x14ac:dyDescent="0.2">
      <c r="AS2934" s="268"/>
    </row>
    <row r="2935" spans="45:45" x14ac:dyDescent="0.2">
      <c r="AS2935" s="268"/>
    </row>
    <row r="2936" spans="45:45" x14ac:dyDescent="0.2">
      <c r="AS2936" s="268"/>
    </row>
    <row r="2937" spans="45:45" x14ac:dyDescent="0.2">
      <c r="AS2937" s="268"/>
    </row>
    <row r="2938" spans="45:45" x14ac:dyDescent="0.2">
      <c r="AS2938" s="268"/>
    </row>
    <row r="2939" spans="45:45" x14ac:dyDescent="0.2">
      <c r="AS2939" s="268"/>
    </row>
    <row r="2940" spans="45:45" x14ac:dyDescent="0.2">
      <c r="AS2940" s="268"/>
    </row>
    <row r="2941" spans="45:45" x14ac:dyDescent="0.2">
      <c r="AS2941" s="268"/>
    </row>
    <row r="2942" spans="45:45" x14ac:dyDescent="0.2">
      <c r="AS2942" s="268"/>
    </row>
    <row r="2943" spans="45:45" x14ac:dyDescent="0.2">
      <c r="AS2943" s="268"/>
    </row>
    <row r="2944" spans="45:45" x14ac:dyDescent="0.2">
      <c r="AS2944" s="268"/>
    </row>
    <row r="2945" spans="45:45" x14ac:dyDescent="0.2">
      <c r="AS2945" s="268"/>
    </row>
    <row r="2946" spans="45:45" x14ac:dyDescent="0.2">
      <c r="AS2946" s="268"/>
    </row>
    <row r="2947" spans="45:45" x14ac:dyDescent="0.2">
      <c r="AS2947" s="268"/>
    </row>
    <row r="2948" spans="45:45" x14ac:dyDescent="0.2">
      <c r="AS2948" s="268"/>
    </row>
    <row r="2949" spans="45:45" x14ac:dyDescent="0.2">
      <c r="AS2949" s="268"/>
    </row>
    <row r="2950" spans="45:45" x14ac:dyDescent="0.2">
      <c r="AS2950" s="268"/>
    </row>
    <row r="2951" spans="45:45" x14ac:dyDescent="0.2">
      <c r="AS2951" s="268"/>
    </row>
    <row r="2952" spans="45:45" x14ac:dyDescent="0.2">
      <c r="AS2952" s="268"/>
    </row>
    <row r="2953" spans="45:45" x14ac:dyDescent="0.2">
      <c r="AS2953" s="268"/>
    </row>
    <row r="2954" spans="45:45" x14ac:dyDescent="0.2">
      <c r="AS2954" s="268"/>
    </row>
    <row r="2955" spans="45:45" x14ac:dyDescent="0.2">
      <c r="AS2955" s="268"/>
    </row>
    <row r="2956" spans="45:45" x14ac:dyDescent="0.2">
      <c r="AS2956" s="268"/>
    </row>
    <row r="2957" spans="45:45" x14ac:dyDescent="0.2">
      <c r="AS2957" s="268"/>
    </row>
    <row r="2958" spans="45:45" x14ac:dyDescent="0.2">
      <c r="AS2958" s="268"/>
    </row>
    <row r="2959" spans="45:45" x14ac:dyDescent="0.2">
      <c r="AS2959" s="268"/>
    </row>
    <row r="2960" spans="45:45" x14ac:dyDescent="0.2">
      <c r="AS2960" s="268"/>
    </row>
    <row r="2961" spans="45:45" x14ac:dyDescent="0.2">
      <c r="AS2961" s="268"/>
    </row>
    <row r="2962" spans="45:45" x14ac:dyDescent="0.2">
      <c r="AS2962" s="268"/>
    </row>
    <row r="2963" spans="45:45" x14ac:dyDescent="0.2">
      <c r="AS2963" s="268"/>
    </row>
    <row r="2964" spans="45:45" x14ac:dyDescent="0.2">
      <c r="AS2964" s="268"/>
    </row>
    <row r="2965" spans="45:45" x14ac:dyDescent="0.2">
      <c r="AS2965" s="268"/>
    </row>
    <row r="2966" spans="45:45" x14ac:dyDescent="0.2">
      <c r="AS2966" s="268"/>
    </row>
    <row r="2967" spans="45:45" x14ac:dyDescent="0.2">
      <c r="AS2967" s="268"/>
    </row>
    <row r="2968" spans="45:45" x14ac:dyDescent="0.2">
      <c r="AS2968" s="268"/>
    </row>
    <row r="2969" spans="45:45" x14ac:dyDescent="0.2">
      <c r="AS2969" s="268"/>
    </row>
    <row r="2970" spans="45:45" x14ac:dyDescent="0.2">
      <c r="AS2970" s="268"/>
    </row>
    <row r="2971" spans="45:45" x14ac:dyDescent="0.2">
      <c r="AS2971" s="268"/>
    </row>
    <row r="2972" spans="45:45" x14ac:dyDescent="0.2">
      <c r="AS2972" s="268"/>
    </row>
    <row r="2973" spans="45:45" x14ac:dyDescent="0.2">
      <c r="AS2973" s="268"/>
    </row>
    <row r="2974" spans="45:45" x14ac:dyDescent="0.2">
      <c r="AS2974" s="268"/>
    </row>
    <row r="2975" spans="45:45" x14ac:dyDescent="0.2">
      <c r="AS2975" s="268"/>
    </row>
    <row r="2976" spans="45:45" x14ac:dyDescent="0.2">
      <c r="AS2976" s="268"/>
    </row>
    <row r="2977" spans="45:45" x14ac:dyDescent="0.2">
      <c r="AS2977" s="268"/>
    </row>
    <row r="2978" spans="45:45" x14ac:dyDescent="0.2">
      <c r="AS2978" s="268"/>
    </row>
    <row r="2979" spans="45:45" x14ac:dyDescent="0.2">
      <c r="AS2979" s="268"/>
    </row>
    <row r="2980" spans="45:45" x14ac:dyDescent="0.2">
      <c r="AS2980" s="268"/>
    </row>
    <row r="2981" spans="45:45" x14ac:dyDescent="0.2">
      <c r="AS2981" s="268"/>
    </row>
    <row r="2982" spans="45:45" x14ac:dyDescent="0.2">
      <c r="AS2982" s="268"/>
    </row>
    <row r="2983" spans="45:45" x14ac:dyDescent="0.2">
      <c r="AS2983" s="268"/>
    </row>
    <row r="2984" spans="45:45" x14ac:dyDescent="0.2">
      <c r="AS2984" s="268"/>
    </row>
    <row r="2985" spans="45:45" x14ac:dyDescent="0.2">
      <c r="AS2985" s="268"/>
    </row>
    <row r="2986" spans="45:45" x14ac:dyDescent="0.2">
      <c r="AS2986" s="268"/>
    </row>
    <row r="2987" spans="45:45" x14ac:dyDescent="0.2">
      <c r="AS2987" s="268"/>
    </row>
    <row r="2988" spans="45:45" x14ac:dyDescent="0.2">
      <c r="AS2988" s="268"/>
    </row>
    <row r="2989" spans="45:45" x14ac:dyDescent="0.2">
      <c r="AS2989" s="268"/>
    </row>
    <row r="2990" spans="45:45" x14ac:dyDescent="0.2">
      <c r="AS2990" s="268"/>
    </row>
    <row r="2991" spans="45:45" x14ac:dyDescent="0.2">
      <c r="AS2991" s="268"/>
    </row>
    <row r="2992" spans="45:45" x14ac:dyDescent="0.2">
      <c r="AS2992" s="268"/>
    </row>
    <row r="2993" spans="45:45" x14ac:dyDescent="0.2">
      <c r="AS2993" s="268"/>
    </row>
    <row r="2994" spans="45:45" x14ac:dyDescent="0.2">
      <c r="AS2994" s="268"/>
    </row>
    <row r="2995" spans="45:45" x14ac:dyDescent="0.2">
      <c r="AS2995" s="268"/>
    </row>
    <row r="2996" spans="45:45" x14ac:dyDescent="0.2">
      <c r="AS2996" s="268"/>
    </row>
    <row r="2997" spans="45:45" x14ac:dyDescent="0.2">
      <c r="AS2997" s="268"/>
    </row>
    <row r="2998" spans="45:45" x14ac:dyDescent="0.2">
      <c r="AS2998" s="268"/>
    </row>
    <row r="2999" spans="45:45" x14ac:dyDescent="0.2">
      <c r="AS2999" s="268"/>
    </row>
    <row r="3000" spans="45:45" x14ac:dyDescent="0.2">
      <c r="AS3000" s="268"/>
    </row>
    <row r="3001" spans="45:45" x14ac:dyDescent="0.2">
      <c r="AS3001" s="268"/>
    </row>
    <row r="3002" spans="45:45" x14ac:dyDescent="0.2">
      <c r="AS3002" s="268"/>
    </row>
    <row r="3003" spans="45:45" x14ac:dyDescent="0.2">
      <c r="AS3003" s="268"/>
    </row>
    <row r="3004" spans="45:45" x14ac:dyDescent="0.2">
      <c r="AS3004" s="268"/>
    </row>
    <row r="3005" spans="45:45" x14ac:dyDescent="0.2">
      <c r="AS3005" s="268"/>
    </row>
    <row r="3006" spans="45:45" x14ac:dyDescent="0.2">
      <c r="AS3006" s="268"/>
    </row>
    <row r="3007" spans="45:45" x14ac:dyDescent="0.2">
      <c r="AS3007" s="268"/>
    </row>
    <row r="3008" spans="45:45" x14ac:dyDescent="0.2">
      <c r="AS3008" s="268"/>
    </row>
    <row r="3009" spans="45:45" x14ac:dyDescent="0.2">
      <c r="AS3009" s="268"/>
    </row>
    <row r="3010" spans="45:45" x14ac:dyDescent="0.2">
      <c r="AS3010" s="268"/>
    </row>
    <row r="3011" spans="45:45" x14ac:dyDescent="0.2">
      <c r="AS3011" s="268"/>
    </row>
    <row r="3012" spans="45:45" x14ac:dyDescent="0.2">
      <c r="AS3012" s="268"/>
    </row>
    <row r="3013" spans="45:45" x14ac:dyDescent="0.2">
      <c r="AS3013" s="268"/>
    </row>
    <row r="3014" spans="45:45" x14ac:dyDescent="0.2">
      <c r="AS3014" s="268"/>
    </row>
    <row r="3015" spans="45:45" x14ac:dyDescent="0.2">
      <c r="AS3015" s="268"/>
    </row>
    <row r="3016" spans="45:45" x14ac:dyDescent="0.2">
      <c r="AS3016" s="268"/>
    </row>
    <row r="3017" spans="45:45" x14ac:dyDescent="0.2">
      <c r="AS3017" s="268"/>
    </row>
    <row r="3018" spans="45:45" x14ac:dyDescent="0.2">
      <c r="AS3018" s="268"/>
    </row>
    <row r="3019" spans="45:45" x14ac:dyDescent="0.2">
      <c r="AS3019" s="268"/>
    </row>
    <row r="3020" spans="45:45" x14ac:dyDescent="0.2">
      <c r="AS3020" s="268"/>
    </row>
    <row r="3021" spans="45:45" x14ac:dyDescent="0.2">
      <c r="AS3021" s="268"/>
    </row>
    <row r="3022" spans="45:45" x14ac:dyDescent="0.2">
      <c r="AS3022" s="268"/>
    </row>
    <row r="3023" spans="45:45" x14ac:dyDescent="0.2">
      <c r="AS3023" s="268"/>
    </row>
    <row r="3024" spans="45:45" x14ac:dyDescent="0.2">
      <c r="AS3024" s="268"/>
    </row>
    <row r="3025" spans="45:45" x14ac:dyDescent="0.2">
      <c r="AS3025" s="268"/>
    </row>
    <row r="3026" spans="45:45" x14ac:dyDescent="0.2">
      <c r="AS3026" s="268"/>
    </row>
    <row r="3027" spans="45:45" x14ac:dyDescent="0.2">
      <c r="AS3027" s="268"/>
    </row>
    <row r="3028" spans="45:45" x14ac:dyDescent="0.2">
      <c r="AS3028" s="268"/>
    </row>
    <row r="3029" spans="45:45" x14ac:dyDescent="0.2">
      <c r="AS3029" s="268"/>
    </row>
    <row r="3030" spans="45:45" x14ac:dyDescent="0.2">
      <c r="AS3030" s="268"/>
    </row>
    <row r="3031" spans="45:45" x14ac:dyDescent="0.2">
      <c r="AS3031" s="268"/>
    </row>
    <row r="3032" spans="45:45" x14ac:dyDescent="0.2">
      <c r="AS3032" s="268"/>
    </row>
    <row r="3033" spans="45:45" x14ac:dyDescent="0.2">
      <c r="AS3033" s="268"/>
    </row>
    <row r="3034" spans="45:45" x14ac:dyDescent="0.2">
      <c r="AS3034" s="268"/>
    </row>
    <row r="3035" spans="45:45" x14ac:dyDescent="0.2">
      <c r="AS3035" s="268"/>
    </row>
    <row r="3036" spans="45:45" x14ac:dyDescent="0.2">
      <c r="AS3036" s="268"/>
    </row>
    <row r="3037" spans="45:45" x14ac:dyDescent="0.2">
      <c r="AS3037" s="268"/>
    </row>
    <row r="3038" spans="45:45" x14ac:dyDescent="0.2">
      <c r="AS3038" s="268"/>
    </row>
    <row r="3039" spans="45:45" x14ac:dyDescent="0.2">
      <c r="AS3039" s="268"/>
    </row>
    <row r="3040" spans="45:45" x14ac:dyDescent="0.2">
      <c r="AS3040" s="268"/>
    </row>
    <row r="3041" spans="45:45" x14ac:dyDescent="0.2">
      <c r="AS3041" s="268"/>
    </row>
    <row r="3042" spans="45:45" x14ac:dyDescent="0.2">
      <c r="AS3042" s="268"/>
    </row>
    <row r="3043" spans="45:45" x14ac:dyDescent="0.2">
      <c r="AS3043" s="268"/>
    </row>
    <row r="3044" spans="45:45" x14ac:dyDescent="0.2">
      <c r="AS3044" s="268"/>
    </row>
    <row r="3045" spans="45:45" x14ac:dyDescent="0.2">
      <c r="AS3045" s="268"/>
    </row>
    <row r="3046" spans="45:45" x14ac:dyDescent="0.2">
      <c r="AS3046" s="268"/>
    </row>
    <row r="3047" spans="45:45" x14ac:dyDescent="0.2">
      <c r="AS3047" s="268"/>
    </row>
    <row r="3048" spans="45:45" x14ac:dyDescent="0.2">
      <c r="AS3048" s="268"/>
    </row>
    <row r="3049" spans="45:45" x14ac:dyDescent="0.2">
      <c r="AS3049" s="268"/>
    </row>
    <row r="3050" spans="45:45" x14ac:dyDescent="0.2">
      <c r="AS3050" s="268"/>
    </row>
    <row r="3051" spans="45:45" x14ac:dyDescent="0.2">
      <c r="AS3051" s="268"/>
    </row>
    <row r="3052" spans="45:45" x14ac:dyDescent="0.2">
      <c r="AS3052" s="268"/>
    </row>
    <row r="3053" spans="45:45" x14ac:dyDescent="0.2">
      <c r="AS3053" s="268"/>
    </row>
    <row r="3054" spans="45:45" x14ac:dyDescent="0.2">
      <c r="AS3054" s="268"/>
    </row>
    <row r="3055" spans="45:45" x14ac:dyDescent="0.2">
      <c r="AS3055" s="268"/>
    </row>
    <row r="3056" spans="45:45" x14ac:dyDescent="0.2">
      <c r="AS3056" s="268"/>
    </row>
    <row r="3057" spans="45:45" x14ac:dyDescent="0.2">
      <c r="AS3057" s="268"/>
    </row>
    <row r="3058" spans="45:45" x14ac:dyDescent="0.2">
      <c r="AS3058" s="268"/>
    </row>
    <row r="3059" spans="45:45" x14ac:dyDescent="0.2">
      <c r="AS3059" s="268"/>
    </row>
    <row r="3060" spans="45:45" x14ac:dyDescent="0.2">
      <c r="AS3060" s="268"/>
    </row>
    <row r="3061" spans="45:45" x14ac:dyDescent="0.2">
      <c r="AS3061" s="268"/>
    </row>
    <row r="3062" spans="45:45" x14ac:dyDescent="0.2">
      <c r="AS3062" s="268"/>
    </row>
    <row r="3063" spans="45:45" x14ac:dyDescent="0.2">
      <c r="AS3063" s="268"/>
    </row>
    <row r="3064" spans="45:45" x14ac:dyDescent="0.2">
      <c r="AS3064" s="268"/>
    </row>
    <row r="3065" spans="45:45" x14ac:dyDescent="0.2">
      <c r="AS3065" s="268"/>
    </row>
    <row r="3066" spans="45:45" x14ac:dyDescent="0.2">
      <c r="AS3066" s="268"/>
    </row>
    <row r="3067" spans="45:45" x14ac:dyDescent="0.2">
      <c r="AS3067" s="268"/>
    </row>
    <row r="3068" spans="45:45" x14ac:dyDescent="0.2">
      <c r="AS3068" s="268"/>
    </row>
    <row r="3069" spans="45:45" x14ac:dyDescent="0.2">
      <c r="AS3069" s="268"/>
    </row>
    <row r="3070" spans="45:45" x14ac:dyDescent="0.2">
      <c r="AS3070" s="268"/>
    </row>
    <row r="3071" spans="45:45" x14ac:dyDescent="0.2">
      <c r="AS3071" s="268"/>
    </row>
    <row r="3072" spans="45:45" x14ac:dyDescent="0.2">
      <c r="AS3072" s="268"/>
    </row>
    <row r="3073" spans="45:45" x14ac:dyDescent="0.2">
      <c r="AS3073" s="268"/>
    </row>
    <row r="3074" spans="45:45" x14ac:dyDescent="0.2">
      <c r="AS3074" s="268"/>
    </row>
    <row r="3075" spans="45:45" x14ac:dyDescent="0.2">
      <c r="AS3075" s="268"/>
    </row>
    <row r="3076" spans="45:45" x14ac:dyDescent="0.2">
      <c r="AS3076" s="268"/>
    </row>
    <row r="3077" spans="45:45" x14ac:dyDescent="0.2">
      <c r="AS3077" s="268"/>
    </row>
    <row r="3078" spans="45:45" x14ac:dyDescent="0.2">
      <c r="AS3078" s="268"/>
    </row>
    <row r="3079" spans="45:45" x14ac:dyDescent="0.2">
      <c r="AS3079" s="268"/>
    </row>
    <row r="3080" spans="45:45" x14ac:dyDescent="0.2">
      <c r="AS3080" s="268"/>
    </row>
    <row r="3081" spans="45:45" x14ac:dyDescent="0.2">
      <c r="AS3081" s="268"/>
    </row>
    <row r="3082" spans="45:45" x14ac:dyDescent="0.2">
      <c r="AS3082" s="268"/>
    </row>
    <row r="3083" spans="45:45" x14ac:dyDescent="0.2">
      <c r="AS3083" s="268"/>
    </row>
    <row r="3084" spans="45:45" x14ac:dyDescent="0.2">
      <c r="AS3084" s="268"/>
    </row>
    <row r="3085" spans="45:45" x14ac:dyDescent="0.2">
      <c r="AS3085" s="268"/>
    </row>
    <row r="3086" spans="45:45" x14ac:dyDescent="0.2">
      <c r="AS3086" s="268"/>
    </row>
    <row r="3087" spans="45:45" x14ac:dyDescent="0.2">
      <c r="AS3087" s="268"/>
    </row>
    <row r="3088" spans="45:45" x14ac:dyDescent="0.2">
      <c r="AS3088" s="268"/>
    </row>
    <row r="3089" spans="45:45" x14ac:dyDescent="0.2">
      <c r="AS3089" s="268"/>
    </row>
    <row r="3090" spans="45:45" x14ac:dyDescent="0.2">
      <c r="AS3090" s="268"/>
    </row>
    <row r="3091" spans="45:45" x14ac:dyDescent="0.2">
      <c r="AS3091" s="268"/>
    </row>
    <row r="3092" spans="45:45" x14ac:dyDescent="0.2">
      <c r="AS3092" s="268"/>
    </row>
    <row r="3093" spans="45:45" x14ac:dyDescent="0.2">
      <c r="AS3093" s="268"/>
    </row>
    <row r="3094" spans="45:45" x14ac:dyDescent="0.2">
      <c r="AS3094" s="268"/>
    </row>
    <row r="3095" spans="45:45" x14ac:dyDescent="0.2">
      <c r="AS3095" s="268"/>
    </row>
    <row r="3096" spans="45:45" x14ac:dyDescent="0.2">
      <c r="AS3096" s="268"/>
    </row>
    <row r="3097" spans="45:45" x14ac:dyDescent="0.2">
      <c r="AS3097" s="268"/>
    </row>
    <row r="3098" spans="45:45" x14ac:dyDescent="0.2">
      <c r="AS3098" s="268"/>
    </row>
    <row r="3099" spans="45:45" x14ac:dyDescent="0.2">
      <c r="AS3099" s="268"/>
    </row>
    <row r="3100" spans="45:45" x14ac:dyDescent="0.2">
      <c r="AS3100" s="268"/>
    </row>
    <row r="3101" spans="45:45" x14ac:dyDescent="0.2">
      <c r="AS3101" s="268"/>
    </row>
    <row r="3102" spans="45:45" x14ac:dyDescent="0.2">
      <c r="AS3102" s="268"/>
    </row>
    <row r="3103" spans="45:45" x14ac:dyDescent="0.2">
      <c r="AS3103" s="268"/>
    </row>
    <row r="3104" spans="45:45" x14ac:dyDescent="0.2">
      <c r="AS3104" s="268"/>
    </row>
    <row r="3105" spans="45:45" x14ac:dyDescent="0.2">
      <c r="AS3105" s="268"/>
    </row>
    <row r="3106" spans="45:45" x14ac:dyDescent="0.2">
      <c r="AS3106" s="268"/>
    </row>
    <row r="3107" spans="45:45" x14ac:dyDescent="0.2">
      <c r="AS3107" s="268"/>
    </row>
    <row r="3108" spans="45:45" x14ac:dyDescent="0.2">
      <c r="AS3108" s="268"/>
    </row>
    <row r="3109" spans="45:45" x14ac:dyDescent="0.2">
      <c r="AS3109" s="268"/>
    </row>
    <row r="3110" spans="45:45" x14ac:dyDescent="0.2">
      <c r="AS3110" s="268"/>
    </row>
    <row r="3111" spans="45:45" x14ac:dyDescent="0.2">
      <c r="AS3111" s="268"/>
    </row>
    <row r="3112" spans="45:45" x14ac:dyDescent="0.2">
      <c r="AS3112" s="268"/>
    </row>
    <row r="3113" spans="45:45" x14ac:dyDescent="0.2">
      <c r="AS3113" s="268"/>
    </row>
    <row r="3114" spans="45:45" x14ac:dyDescent="0.2">
      <c r="AS3114" s="268"/>
    </row>
    <row r="3115" spans="45:45" x14ac:dyDescent="0.2">
      <c r="AS3115" s="268"/>
    </row>
    <row r="3116" spans="45:45" x14ac:dyDescent="0.2">
      <c r="AS3116" s="268"/>
    </row>
    <row r="3117" spans="45:45" x14ac:dyDescent="0.2">
      <c r="AS3117" s="268"/>
    </row>
    <row r="3118" spans="45:45" x14ac:dyDescent="0.2">
      <c r="AS3118" s="268"/>
    </row>
    <row r="3119" spans="45:45" x14ac:dyDescent="0.2">
      <c r="AS3119" s="268"/>
    </row>
    <row r="3120" spans="45:45" x14ac:dyDescent="0.2">
      <c r="AS3120" s="268"/>
    </row>
    <row r="3121" spans="45:45" x14ac:dyDescent="0.2">
      <c r="AS3121" s="268"/>
    </row>
    <row r="3122" spans="45:45" x14ac:dyDescent="0.2">
      <c r="AS3122" s="268"/>
    </row>
    <row r="3123" spans="45:45" x14ac:dyDescent="0.2">
      <c r="AS3123" s="268"/>
    </row>
    <row r="3124" spans="45:45" x14ac:dyDescent="0.2">
      <c r="AS3124" s="268"/>
    </row>
    <row r="3125" spans="45:45" x14ac:dyDescent="0.2">
      <c r="AS3125" s="268"/>
    </row>
    <row r="3126" spans="45:45" x14ac:dyDescent="0.2">
      <c r="AS3126" s="268"/>
    </row>
    <row r="3127" spans="45:45" x14ac:dyDescent="0.2">
      <c r="AS3127" s="268"/>
    </row>
    <row r="3128" spans="45:45" x14ac:dyDescent="0.2">
      <c r="AS3128" s="268"/>
    </row>
    <row r="3129" spans="45:45" x14ac:dyDescent="0.2">
      <c r="AS3129" s="268"/>
    </row>
    <row r="3130" spans="45:45" x14ac:dyDescent="0.2">
      <c r="AS3130" s="268"/>
    </row>
    <row r="3131" spans="45:45" x14ac:dyDescent="0.2">
      <c r="AS3131" s="268"/>
    </row>
    <row r="3132" spans="45:45" x14ac:dyDescent="0.2">
      <c r="AS3132" s="268"/>
    </row>
    <row r="3133" spans="45:45" x14ac:dyDescent="0.2">
      <c r="AS3133" s="268"/>
    </row>
    <row r="3134" spans="45:45" x14ac:dyDescent="0.2">
      <c r="AS3134" s="268"/>
    </row>
    <row r="3135" spans="45:45" x14ac:dyDescent="0.2">
      <c r="AS3135" s="268"/>
    </row>
    <row r="3136" spans="45:45" x14ac:dyDescent="0.2">
      <c r="AS3136" s="268"/>
    </row>
    <row r="3137" spans="45:45" x14ac:dyDescent="0.2">
      <c r="AS3137" s="268"/>
    </row>
    <row r="3138" spans="45:45" x14ac:dyDescent="0.2">
      <c r="AS3138" s="268"/>
    </row>
    <row r="3139" spans="45:45" x14ac:dyDescent="0.2">
      <c r="AS3139" s="268"/>
    </row>
    <row r="3140" spans="45:45" x14ac:dyDescent="0.2">
      <c r="AS3140" s="268"/>
    </row>
    <row r="3141" spans="45:45" x14ac:dyDescent="0.2">
      <c r="AS3141" s="268"/>
    </row>
    <row r="3142" spans="45:45" x14ac:dyDescent="0.2">
      <c r="AS3142" s="268"/>
    </row>
    <row r="3143" spans="45:45" x14ac:dyDescent="0.2">
      <c r="AS3143" s="268"/>
    </row>
    <row r="3144" spans="45:45" x14ac:dyDescent="0.2">
      <c r="AS3144" s="268"/>
    </row>
    <row r="3145" spans="45:45" x14ac:dyDescent="0.2">
      <c r="AS3145" s="268"/>
    </row>
    <row r="3146" spans="45:45" x14ac:dyDescent="0.2">
      <c r="AS3146" s="268"/>
    </row>
    <row r="3147" spans="45:45" x14ac:dyDescent="0.2">
      <c r="AS3147" s="268"/>
    </row>
    <row r="3148" spans="45:45" x14ac:dyDescent="0.2">
      <c r="AS3148" s="268"/>
    </row>
    <row r="3149" spans="45:45" x14ac:dyDescent="0.2">
      <c r="AS3149" s="268"/>
    </row>
    <row r="3150" spans="45:45" x14ac:dyDescent="0.2">
      <c r="AS3150" s="268"/>
    </row>
    <row r="3151" spans="45:45" x14ac:dyDescent="0.2">
      <c r="AS3151" s="268"/>
    </row>
    <row r="3152" spans="45:45" x14ac:dyDescent="0.2">
      <c r="AS3152" s="268"/>
    </row>
    <row r="3153" spans="45:45" x14ac:dyDescent="0.2">
      <c r="AS3153" s="268"/>
    </row>
    <row r="3154" spans="45:45" x14ac:dyDescent="0.2">
      <c r="AS3154" s="268"/>
    </row>
    <row r="3155" spans="45:45" x14ac:dyDescent="0.2">
      <c r="AS3155" s="268"/>
    </row>
    <row r="3156" spans="45:45" x14ac:dyDescent="0.2">
      <c r="AS3156" s="268"/>
    </row>
    <row r="3157" spans="45:45" x14ac:dyDescent="0.2">
      <c r="AS3157" s="268"/>
    </row>
    <row r="3158" spans="45:45" x14ac:dyDescent="0.2">
      <c r="AS3158" s="268"/>
    </row>
    <row r="3159" spans="45:45" x14ac:dyDescent="0.2">
      <c r="AS3159" s="268"/>
    </row>
    <row r="3160" spans="45:45" x14ac:dyDescent="0.2">
      <c r="AS3160" s="268"/>
    </row>
    <row r="3161" spans="45:45" x14ac:dyDescent="0.2">
      <c r="AS3161" s="268"/>
    </row>
    <row r="3162" spans="45:45" x14ac:dyDescent="0.2">
      <c r="AS3162" s="268"/>
    </row>
    <row r="3163" spans="45:45" x14ac:dyDescent="0.2">
      <c r="AS3163" s="268"/>
    </row>
    <row r="3164" spans="45:45" x14ac:dyDescent="0.2">
      <c r="AS3164" s="268"/>
    </row>
    <row r="3165" spans="45:45" x14ac:dyDescent="0.2">
      <c r="AS3165" s="268"/>
    </row>
    <row r="3166" spans="45:45" x14ac:dyDescent="0.2">
      <c r="AS3166" s="268"/>
    </row>
    <row r="3167" spans="45:45" x14ac:dyDescent="0.2">
      <c r="AS3167" s="268"/>
    </row>
    <row r="3168" spans="45:45" x14ac:dyDescent="0.2">
      <c r="AS3168" s="268"/>
    </row>
    <row r="3169" spans="45:45" x14ac:dyDescent="0.2">
      <c r="AS3169" s="268"/>
    </row>
    <row r="3170" spans="45:45" x14ac:dyDescent="0.2">
      <c r="AS3170" s="268"/>
    </row>
    <row r="3171" spans="45:45" x14ac:dyDescent="0.2">
      <c r="AS3171" s="268"/>
    </row>
    <row r="3172" spans="45:45" x14ac:dyDescent="0.2">
      <c r="AS3172" s="268"/>
    </row>
    <row r="3173" spans="45:45" x14ac:dyDescent="0.2">
      <c r="AS3173" s="268"/>
    </row>
    <row r="3174" spans="45:45" x14ac:dyDescent="0.2">
      <c r="AS3174" s="268"/>
    </row>
    <row r="3175" spans="45:45" x14ac:dyDescent="0.2">
      <c r="AS3175" s="268"/>
    </row>
    <row r="3176" spans="45:45" x14ac:dyDescent="0.2">
      <c r="AS3176" s="268"/>
    </row>
    <row r="3177" spans="45:45" x14ac:dyDescent="0.2">
      <c r="AS3177" s="268"/>
    </row>
    <row r="3178" spans="45:45" x14ac:dyDescent="0.2">
      <c r="AS3178" s="268"/>
    </row>
    <row r="3179" spans="45:45" x14ac:dyDescent="0.2">
      <c r="AS3179" s="268"/>
    </row>
    <row r="3180" spans="45:45" x14ac:dyDescent="0.2">
      <c r="AS3180" s="268"/>
    </row>
    <row r="3181" spans="45:45" x14ac:dyDescent="0.2">
      <c r="AS3181" s="268"/>
    </row>
    <row r="3182" spans="45:45" x14ac:dyDescent="0.2">
      <c r="AS3182" s="268"/>
    </row>
    <row r="3183" spans="45:45" x14ac:dyDescent="0.2">
      <c r="AS3183" s="268"/>
    </row>
    <row r="3184" spans="45:45" x14ac:dyDescent="0.2">
      <c r="AS3184" s="268"/>
    </row>
    <row r="3185" spans="45:45" x14ac:dyDescent="0.2">
      <c r="AS3185" s="268"/>
    </row>
    <row r="3186" spans="45:45" x14ac:dyDescent="0.2">
      <c r="AS3186" s="268"/>
    </row>
    <row r="3187" spans="45:45" x14ac:dyDescent="0.2">
      <c r="AS3187" s="268"/>
    </row>
    <row r="3188" spans="45:45" x14ac:dyDescent="0.2">
      <c r="AS3188" s="268"/>
    </row>
    <row r="3189" spans="45:45" x14ac:dyDescent="0.2">
      <c r="AS3189" s="268"/>
    </row>
    <row r="3190" spans="45:45" x14ac:dyDescent="0.2">
      <c r="AS3190" s="268"/>
    </row>
    <row r="3191" spans="45:45" x14ac:dyDescent="0.2">
      <c r="AS3191" s="268"/>
    </row>
    <row r="3192" spans="45:45" x14ac:dyDescent="0.2">
      <c r="AS3192" s="268"/>
    </row>
    <row r="3193" spans="45:45" x14ac:dyDescent="0.2">
      <c r="AS3193" s="268"/>
    </row>
    <row r="3194" spans="45:45" x14ac:dyDescent="0.2">
      <c r="AS3194" s="268"/>
    </row>
    <row r="3195" spans="45:45" x14ac:dyDescent="0.2">
      <c r="AS3195" s="268"/>
    </row>
    <row r="3196" spans="45:45" x14ac:dyDescent="0.2">
      <c r="AS3196" s="268"/>
    </row>
    <row r="3197" spans="45:45" x14ac:dyDescent="0.2">
      <c r="AS3197" s="268"/>
    </row>
    <row r="3198" spans="45:45" x14ac:dyDescent="0.2">
      <c r="AS3198" s="268"/>
    </row>
    <row r="3199" spans="45:45" x14ac:dyDescent="0.2">
      <c r="AS3199" s="268"/>
    </row>
    <row r="3200" spans="45:45" x14ac:dyDescent="0.2">
      <c r="AS3200" s="268"/>
    </row>
    <row r="3201" spans="45:45" x14ac:dyDescent="0.2">
      <c r="AS3201" s="268"/>
    </row>
    <row r="3202" spans="45:45" x14ac:dyDescent="0.2">
      <c r="AS3202" s="268"/>
    </row>
    <row r="3203" spans="45:45" x14ac:dyDescent="0.2">
      <c r="AS3203" s="268"/>
    </row>
    <row r="3204" spans="45:45" x14ac:dyDescent="0.2">
      <c r="AS3204" s="268"/>
    </row>
    <row r="3205" spans="45:45" x14ac:dyDescent="0.2">
      <c r="AS3205" s="268"/>
    </row>
    <row r="3206" spans="45:45" x14ac:dyDescent="0.2">
      <c r="AS3206" s="268"/>
    </row>
    <row r="3207" spans="45:45" x14ac:dyDescent="0.2">
      <c r="AS3207" s="268"/>
    </row>
    <row r="3208" spans="45:45" x14ac:dyDescent="0.2">
      <c r="AS3208" s="268"/>
    </row>
    <row r="3209" spans="45:45" x14ac:dyDescent="0.2">
      <c r="AS3209" s="268"/>
    </row>
    <row r="3210" spans="45:45" x14ac:dyDescent="0.2">
      <c r="AS3210" s="268"/>
    </row>
    <row r="3211" spans="45:45" x14ac:dyDescent="0.2">
      <c r="AS3211" s="268"/>
    </row>
    <row r="3212" spans="45:45" x14ac:dyDescent="0.2">
      <c r="AS3212" s="268"/>
    </row>
    <row r="3213" spans="45:45" x14ac:dyDescent="0.2">
      <c r="AS3213" s="268"/>
    </row>
    <row r="3214" spans="45:45" x14ac:dyDescent="0.2">
      <c r="AS3214" s="268"/>
    </row>
    <row r="3215" spans="45:45" x14ac:dyDescent="0.2">
      <c r="AS3215" s="268"/>
    </row>
    <row r="3216" spans="45:45" x14ac:dyDescent="0.2">
      <c r="AS3216" s="268"/>
    </row>
    <row r="3217" spans="45:45" x14ac:dyDescent="0.2">
      <c r="AS3217" s="268"/>
    </row>
    <row r="3218" spans="45:45" x14ac:dyDescent="0.2">
      <c r="AS3218" s="268"/>
    </row>
    <row r="3219" spans="45:45" x14ac:dyDescent="0.2">
      <c r="AS3219" s="268"/>
    </row>
    <row r="3220" spans="45:45" x14ac:dyDescent="0.2">
      <c r="AS3220" s="268"/>
    </row>
    <row r="3221" spans="45:45" x14ac:dyDescent="0.2">
      <c r="AS3221" s="268"/>
    </row>
    <row r="3222" spans="45:45" x14ac:dyDescent="0.2">
      <c r="AS3222" s="268"/>
    </row>
    <row r="3223" spans="45:45" x14ac:dyDescent="0.2">
      <c r="AS3223" s="268"/>
    </row>
    <row r="3224" spans="45:45" x14ac:dyDescent="0.2">
      <c r="AS3224" s="268"/>
    </row>
    <row r="3225" spans="45:45" x14ac:dyDescent="0.2">
      <c r="AS3225" s="268"/>
    </row>
    <row r="3226" spans="45:45" x14ac:dyDescent="0.2">
      <c r="AS3226" s="268"/>
    </row>
    <row r="3227" spans="45:45" x14ac:dyDescent="0.2">
      <c r="AS3227" s="268"/>
    </row>
    <row r="3228" spans="45:45" x14ac:dyDescent="0.2">
      <c r="AS3228" s="268"/>
    </row>
    <row r="3229" spans="45:45" x14ac:dyDescent="0.2">
      <c r="AS3229" s="268"/>
    </row>
    <row r="3230" spans="45:45" x14ac:dyDescent="0.2">
      <c r="AS3230" s="268"/>
    </row>
    <row r="3231" spans="45:45" x14ac:dyDescent="0.2">
      <c r="AS3231" s="268"/>
    </row>
    <row r="3232" spans="45:45" x14ac:dyDescent="0.2">
      <c r="AS3232" s="268"/>
    </row>
    <row r="3233" spans="45:45" x14ac:dyDescent="0.2">
      <c r="AS3233" s="268"/>
    </row>
    <row r="3234" spans="45:45" x14ac:dyDescent="0.2">
      <c r="AS3234" s="268"/>
    </row>
    <row r="3235" spans="45:45" x14ac:dyDescent="0.2">
      <c r="AS3235" s="268"/>
    </row>
    <row r="3236" spans="45:45" x14ac:dyDescent="0.2">
      <c r="AS3236" s="268"/>
    </row>
    <row r="3237" spans="45:45" x14ac:dyDescent="0.2">
      <c r="AS3237" s="268"/>
    </row>
    <row r="3238" spans="45:45" x14ac:dyDescent="0.2">
      <c r="AS3238" s="268"/>
    </row>
    <row r="3239" spans="45:45" x14ac:dyDescent="0.2">
      <c r="AS3239" s="268"/>
    </row>
    <row r="3240" spans="45:45" x14ac:dyDescent="0.2">
      <c r="AS3240" s="268"/>
    </row>
    <row r="3241" spans="45:45" x14ac:dyDescent="0.2">
      <c r="AS3241" s="268"/>
    </row>
    <row r="3242" spans="45:45" x14ac:dyDescent="0.2">
      <c r="AS3242" s="268"/>
    </row>
    <row r="3243" spans="45:45" x14ac:dyDescent="0.2">
      <c r="AS3243" s="268"/>
    </row>
    <row r="3244" spans="45:45" x14ac:dyDescent="0.2">
      <c r="AS3244" s="268"/>
    </row>
    <row r="3245" spans="45:45" x14ac:dyDescent="0.2">
      <c r="AS3245" s="268"/>
    </row>
    <row r="3246" spans="45:45" x14ac:dyDescent="0.2">
      <c r="AS3246" s="268"/>
    </row>
    <row r="3247" spans="45:45" x14ac:dyDescent="0.2">
      <c r="AS3247" s="268"/>
    </row>
    <row r="3248" spans="45:45" x14ac:dyDescent="0.2">
      <c r="AS3248" s="268"/>
    </row>
    <row r="3249" spans="45:45" x14ac:dyDescent="0.2">
      <c r="AS3249" s="268"/>
    </row>
    <row r="3250" spans="45:45" x14ac:dyDescent="0.2">
      <c r="AS3250" s="268"/>
    </row>
    <row r="3251" spans="45:45" x14ac:dyDescent="0.2">
      <c r="AS3251" s="268"/>
    </row>
    <row r="3252" spans="45:45" x14ac:dyDescent="0.2">
      <c r="AS3252" s="268"/>
    </row>
    <row r="3253" spans="45:45" x14ac:dyDescent="0.2">
      <c r="AS3253" s="268"/>
    </row>
    <row r="3254" spans="45:45" x14ac:dyDescent="0.2">
      <c r="AS3254" s="268"/>
    </row>
    <row r="3255" spans="45:45" x14ac:dyDescent="0.2">
      <c r="AS3255" s="268"/>
    </row>
    <row r="3256" spans="45:45" x14ac:dyDescent="0.2">
      <c r="AS3256" s="268"/>
    </row>
    <row r="3257" spans="45:45" x14ac:dyDescent="0.2">
      <c r="AS3257" s="268"/>
    </row>
    <row r="3258" spans="45:45" x14ac:dyDescent="0.2">
      <c r="AS3258" s="268"/>
    </row>
    <row r="3259" spans="45:45" x14ac:dyDescent="0.2">
      <c r="AS3259" s="268"/>
    </row>
    <row r="3260" spans="45:45" x14ac:dyDescent="0.2">
      <c r="AS3260" s="268"/>
    </row>
    <row r="3261" spans="45:45" x14ac:dyDescent="0.2">
      <c r="AS3261" s="268"/>
    </row>
    <row r="3262" spans="45:45" x14ac:dyDescent="0.2">
      <c r="AS3262" s="268"/>
    </row>
    <row r="3263" spans="45:45" x14ac:dyDescent="0.2">
      <c r="AS3263" s="268"/>
    </row>
    <row r="3264" spans="45:45" x14ac:dyDescent="0.2">
      <c r="AS3264" s="268"/>
    </row>
    <row r="3265" spans="45:45" x14ac:dyDescent="0.2">
      <c r="AS3265" s="268"/>
    </row>
    <row r="3266" spans="45:45" x14ac:dyDescent="0.2">
      <c r="AS3266" s="268"/>
    </row>
    <row r="3267" spans="45:45" x14ac:dyDescent="0.2">
      <c r="AS3267" s="268"/>
    </row>
    <row r="3268" spans="45:45" x14ac:dyDescent="0.2">
      <c r="AS3268" s="268"/>
    </row>
    <row r="3269" spans="45:45" x14ac:dyDescent="0.2">
      <c r="AS3269" s="268"/>
    </row>
    <row r="3270" spans="45:45" x14ac:dyDescent="0.2">
      <c r="AS3270" s="268"/>
    </row>
    <row r="3271" spans="45:45" x14ac:dyDescent="0.2">
      <c r="AS3271" s="268"/>
    </row>
    <row r="3272" spans="45:45" x14ac:dyDescent="0.2">
      <c r="AS3272" s="268"/>
    </row>
    <row r="3273" spans="45:45" x14ac:dyDescent="0.2">
      <c r="AS3273" s="268"/>
    </row>
    <row r="3274" spans="45:45" x14ac:dyDescent="0.2">
      <c r="AS3274" s="268"/>
    </row>
    <row r="3275" spans="45:45" x14ac:dyDescent="0.2">
      <c r="AS3275" s="268"/>
    </row>
    <row r="3276" spans="45:45" x14ac:dyDescent="0.2">
      <c r="AS3276" s="268"/>
    </row>
    <row r="3277" spans="45:45" x14ac:dyDescent="0.2">
      <c r="AS3277" s="268"/>
    </row>
    <row r="3278" spans="45:45" x14ac:dyDescent="0.2">
      <c r="AS3278" s="268"/>
    </row>
    <row r="3279" spans="45:45" x14ac:dyDescent="0.2">
      <c r="AS3279" s="268"/>
    </row>
    <row r="3280" spans="45:45" x14ac:dyDescent="0.2">
      <c r="AS3280" s="268"/>
    </row>
    <row r="3281" spans="45:45" x14ac:dyDescent="0.2">
      <c r="AS3281" s="268"/>
    </row>
    <row r="3282" spans="45:45" x14ac:dyDescent="0.2">
      <c r="AS3282" s="268"/>
    </row>
    <row r="3283" spans="45:45" x14ac:dyDescent="0.2">
      <c r="AS3283" s="268"/>
    </row>
    <row r="3284" spans="45:45" x14ac:dyDescent="0.2">
      <c r="AS3284" s="268"/>
    </row>
    <row r="3285" spans="45:45" x14ac:dyDescent="0.2">
      <c r="AS3285" s="268"/>
    </row>
    <row r="3286" spans="45:45" x14ac:dyDescent="0.2">
      <c r="AS3286" s="268"/>
    </row>
    <row r="3287" spans="45:45" x14ac:dyDescent="0.2">
      <c r="AS3287" s="268"/>
    </row>
    <row r="3288" spans="45:45" x14ac:dyDescent="0.2">
      <c r="AS3288" s="268"/>
    </row>
    <row r="3289" spans="45:45" x14ac:dyDescent="0.2">
      <c r="AS3289" s="268"/>
    </row>
    <row r="3290" spans="45:45" x14ac:dyDescent="0.2">
      <c r="AS3290" s="268"/>
    </row>
    <row r="3291" spans="45:45" x14ac:dyDescent="0.2">
      <c r="AS3291" s="268"/>
    </row>
    <row r="3292" spans="45:45" x14ac:dyDescent="0.2">
      <c r="AS3292" s="268"/>
    </row>
    <row r="3293" spans="45:45" x14ac:dyDescent="0.2">
      <c r="AS3293" s="268"/>
    </row>
    <row r="3294" spans="45:45" x14ac:dyDescent="0.2">
      <c r="AS3294" s="268"/>
    </row>
    <row r="3295" spans="45:45" x14ac:dyDescent="0.2">
      <c r="AS3295" s="268"/>
    </row>
    <row r="3296" spans="45:45" x14ac:dyDescent="0.2">
      <c r="AS3296" s="268"/>
    </row>
    <row r="3297" spans="45:45" x14ac:dyDescent="0.2">
      <c r="AS3297" s="268"/>
    </row>
    <row r="3298" spans="45:45" x14ac:dyDescent="0.2">
      <c r="AS3298" s="268"/>
    </row>
    <row r="3299" spans="45:45" x14ac:dyDescent="0.2">
      <c r="AS3299" s="268"/>
    </row>
    <row r="3300" spans="45:45" x14ac:dyDescent="0.2">
      <c r="AS3300" s="268"/>
    </row>
    <row r="3301" spans="45:45" x14ac:dyDescent="0.2">
      <c r="AS3301" s="268"/>
    </row>
    <row r="3302" spans="45:45" x14ac:dyDescent="0.2">
      <c r="AS3302" s="268"/>
    </row>
    <row r="3303" spans="45:45" x14ac:dyDescent="0.2">
      <c r="AS3303" s="268"/>
    </row>
    <row r="3304" spans="45:45" x14ac:dyDescent="0.2">
      <c r="AS3304" s="268"/>
    </row>
    <row r="3305" spans="45:45" x14ac:dyDescent="0.2">
      <c r="AS3305" s="268"/>
    </row>
    <row r="3306" spans="45:45" x14ac:dyDescent="0.2">
      <c r="AS3306" s="268"/>
    </row>
    <row r="3307" spans="45:45" x14ac:dyDescent="0.2">
      <c r="AS3307" s="268"/>
    </row>
    <row r="3308" spans="45:45" x14ac:dyDescent="0.2">
      <c r="AS3308" s="268"/>
    </row>
    <row r="3309" spans="45:45" x14ac:dyDescent="0.2">
      <c r="AS3309" s="268"/>
    </row>
    <row r="3310" spans="45:45" x14ac:dyDescent="0.2">
      <c r="AS3310" s="268"/>
    </row>
    <row r="3311" spans="45:45" x14ac:dyDescent="0.2">
      <c r="AS3311" s="268"/>
    </row>
    <row r="3312" spans="45:45" x14ac:dyDescent="0.2">
      <c r="AS3312" s="268"/>
    </row>
    <row r="3313" spans="45:45" x14ac:dyDescent="0.2">
      <c r="AS3313" s="268"/>
    </row>
    <row r="3314" spans="45:45" x14ac:dyDescent="0.2">
      <c r="AS3314" s="268"/>
    </row>
    <row r="3315" spans="45:45" x14ac:dyDescent="0.2">
      <c r="AS3315" s="268"/>
    </row>
    <row r="3316" spans="45:45" x14ac:dyDescent="0.2">
      <c r="AS3316" s="268"/>
    </row>
    <row r="3317" spans="45:45" x14ac:dyDescent="0.2">
      <c r="AS3317" s="268"/>
    </row>
    <row r="3318" spans="45:45" x14ac:dyDescent="0.2">
      <c r="AS3318" s="268"/>
    </row>
    <row r="3319" spans="45:45" x14ac:dyDescent="0.2">
      <c r="AS3319" s="268"/>
    </row>
    <row r="3320" spans="45:45" x14ac:dyDescent="0.2">
      <c r="AS3320" s="268"/>
    </row>
    <row r="3321" spans="45:45" x14ac:dyDescent="0.2">
      <c r="AS3321" s="268"/>
    </row>
    <row r="3322" spans="45:45" x14ac:dyDescent="0.2">
      <c r="AS3322" s="268"/>
    </row>
    <row r="3323" spans="45:45" x14ac:dyDescent="0.2">
      <c r="AS3323" s="268"/>
    </row>
    <row r="3324" spans="45:45" x14ac:dyDescent="0.2">
      <c r="AS3324" s="268"/>
    </row>
    <row r="3325" spans="45:45" x14ac:dyDescent="0.2">
      <c r="AS3325" s="268"/>
    </row>
    <row r="3326" spans="45:45" x14ac:dyDescent="0.2">
      <c r="AS3326" s="268"/>
    </row>
    <row r="3327" spans="45:45" x14ac:dyDescent="0.2">
      <c r="AS3327" s="268"/>
    </row>
    <row r="3328" spans="45:45" x14ac:dyDescent="0.2">
      <c r="AS3328" s="268"/>
    </row>
    <row r="3329" spans="45:45" x14ac:dyDescent="0.2">
      <c r="AS3329" s="268"/>
    </row>
    <row r="3330" spans="45:45" x14ac:dyDescent="0.2">
      <c r="AS3330" s="268"/>
    </row>
    <row r="3331" spans="45:45" x14ac:dyDescent="0.2">
      <c r="AS3331" s="268"/>
    </row>
    <row r="3332" spans="45:45" x14ac:dyDescent="0.2">
      <c r="AS3332" s="268"/>
    </row>
    <row r="3333" spans="45:45" x14ac:dyDescent="0.2">
      <c r="AS3333" s="268"/>
    </row>
    <row r="3334" spans="45:45" x14ac:dyDescent="0.2">
      <c r="AS3334" s="268"/>
    </row>
    <row r="3335" spans="45:45" x14ac:dyDescent="0.2">
      <c r="AS3335" s="268"/>
    </row>
    <row r="3336" spans="45:45" x14ac:dyDescent="0.2">
      <c r="AS3336" s="268"/>
    </row>
    <row r="3337" spans="45:45" x14ac:dyDescent="0.2">
      <c r="AS3337" s="268"/>
    </row>
    <row r="3338" spans="45:45" x14ac:dyDescent="0.2">
      <c r="AS3338" s="268"/>
    </row>
    <row r="3339" spans="45:45" x14ac:dyDescent="0.2">
      <c r="AS3339" s="268"/>
    </row>
    <row r="3340" spans="45:45" x14ac:dyDescent="0.2">
      <c r="AS3340" s="268"/>
    </row>
    <row r="3341" spans="45:45" x14ac:dyDescent="0.2">
      <c r="AS3341" s="268"/>
    </row>
    <row r="3342" spans="45:45" x14ac:dyDescent="0.2">
      <c r="AS3342" s="268"/>
    </row>
    <row r="3343" spans="45:45" x14ac:dyDescent="0.2">
      <c r="AS3343" s="268"/>
    </row>
    <row r="3344" spans="45:45" x14ac:dyDescent="0.2">
      <c r="AS3344" s="268"/>
    </row>
    <row r="3345" spans="45:45" x14ac:dyDescent="0.2">
      <c r="AS3345" s="268"/>
    </row>
    <row r="3346" spans="45:45" x14ac:dyDescent="0.2">
      <c r="AS3346" s="268"/>
    </row>
    <row r="3347" spans="45:45" x14ac:dyDescent="0.2">
      <c r="AS3347" s="268"/>
    </row>
    <row r="3348" spans="45:45" x14ac:dyDescent="0.2">
      <c r="AS3348" s="268"/>
    </row>
    <row r="3349" spans="45:45" x14ac:dyDescent="0.2">
      <c r="AS3349" s="268"/>
    </row>
    <row r="3350" spans="45:45" x14ac:dyDescent="0.2">
      <c r="AS3350" s="268"/>
    </row>
    <row r="3351" spans="45:45" x14ac:dyDescent="0.2">
      <c r="AS3351" s="268"/>
    </row>
    <row r="3352" spans="45:45" x14ac:dyDescent="0.2">
      <c r="AS3352" s="268"/>
    </row>
    <row r="3353" spans="45:45" x14ac:dyDescent="0.2">
      <c r="AS3353" s="268"/>
    </row>
    <row r="3354" spans="45:45" x14ac:dyDescent="0.2">
      <c r="AS3354" s="268"/>
    </row>
    <row r="3355" spans="45:45" x14ac:dyDescent="0.2">
      <c r="AS3355" s="268"/>
    </row>
    <row r="3356" spans="45:45" x14ac:dyDescent="0.2">
      <c r="AS3356" s="268"/>
    </row>
    <row r="3357" spans="45:45" x14ac:dyDescent="0.2">
      <c r="AS3357" s="268"/>
    </row>
    <row r="3358" spans="45:45" x14ac:dyDescent="0.2">
      <c r="AS3358" s="268"/>
    </row>
    <row r="3359" spans="45:45" x14ac:dyDescent="0.2">
      <c r="AS3359" s="268"/>
    </row>
    <row r="3360" spans="45:45" x14ac:dyDescent="0.2">
      <c r="AS3360" s="268"/>
    </row>
    <row r="3361" spans="45:45" x14ac:dyDescent="0.2">
      <c r="AS3361" s="268"/>
    </row>
    <row r="3362" spans="45:45" x14ac:dyDescent="0.2">
      <c r="AS3362" s="268"/>
    </row>
    <row r="3363" spans="45:45" x14ac:dyDescent="0.2">
      <c r="AS3363" s="268"/>
    </row>
    <row r="3364" spans="45:45" x14ac:dyDescent="0.2">
      <c r="AS3364" s="268"/>
    </row>
    <row r="3365" spans="45:45" x14ac:dyDescent="0.2">
      <c r="AS3365" s="268"/>
    </row>
    <row r="3366" spans="45:45" x14ac:dyDescent="0.2">
      <c r="AS3366" s="268"/>
    </row>
    <row r="3367" spans="45:45" x14ac:dyDescent="0.2">
      <c r="AS3367" s="268"/>
    </row>
    <row r="3368" spans="45:45" x14ac:dyDescent="0.2">
      <c r="AS3368" s="268"/>
    </row>
    <row r="3369" spans="45:45" x14ac:dyDescent="0.2">
      <c r="AS3369" s="268"/>
    </row>
    <row r="3370" spans="45:45" x14ac:dyDescent="0.2">
      <c r="AS3370" s="268"/>
    </row>
    <row r="3371" spans="45:45" x14ac:dyDescent="0.2">
      <c r="AS3371" s="268"/>
    </row>
    <row r="3372" spans="45:45" x14ac:dyDescent="0.2">
      <c r="AS3372" s="268"/>
    </row>
    <row r="3373" spans="45:45" x14ac:dyDescent="0.2">
      <c r="AS3373" s="268"/>
    </row>
    <row r="3374" spans="45:45" x14ac:dyDescent="0.2">
      <c r="AS3374" s="268"/>
    </row>
    <row r="3375" spans="45:45" x14ac:dyDescent="0.2">
      <c r="AS3375" s="268"/>
    </row>
    <row r="3376" spans="45:45" x14ac:dyDescent="0.2">
      <c r="AS3376" s="268"/>
    </row>
    <row r="3377" spans="45:45" x14ac:dyDescent="0.2">
      <c r="AS3377" s="268"/>
    </row>
    <row r="3378" spans="45:45" x14ac:dyDescent="0.2">
      <c r="AS3378" s="268"/>
    </row>
    <row r="3379" spans="45:45" x14ac:dyDescent="0.2">
      <c r="AS3379" s="268"/>
    </row>
    <row r="3380" spans="45:45" x14ac:dyDescent="0.2">
      <c r="AS3380" s="268"/>
    </row>
    <row r="3381" spans="45:45" x14ac:dyDescent="0.2">
      <c r="AS3381" s="268"/>
    </row>
    <row r="3382" spans="45:45" x14ac:dyDescent="0.2">
      <c r="AS3382" s="268"/>
    </row>
    <row r="3383" spans="45:45" x14ac:dyDescent="0.2">
      <c r="AS3383" s="268"/>
    </row>
    <row r="3384" spans="45:45" x14ac:dyDescent="0.2">
      <c r="AS3384" s="268"/>
    </row>
    <row r="3385" spans="45:45" x14ac:dyDescent="0.2">
      <c r="AS3385" s="268"/>
    </row>
    <row r="3386" spans="45:45" x14ac:dyDescent="0.2">
      <c r="AS3386" s="268"/>
    </row>
    <row r="3387" spans="45:45" x14ac:dyDescent="0.2">
      <c r="AS3387" s="268"/>
    </row>
    <row r="3388" spans="45:45" x14ac:dyDescent="0.2">
      <c r="AS3388" s="268"/>
    </row>
    <row r="3389" spans="45:45" x14ac:dyDescent="0.2">
      <c r="AS3389" s="268"/>
    </row>
    <row r="3390" spans="45:45" x14ac:dyDescent="0.2">
      <c r="AS3390" s="268"/>
    </row>
    <row r="3391" spans="45:45" x14ac:dyDescent="0.2">
      <c r="AS3391" s="268"/>
    </row>
    <row r="3392" spans="45:45" x14ac:dyDescent="0.2">
      <c r="AS3392" s="268"/>
    </row>
    <row r="3393" spans="45:45" x14ac:dyDescent="0.2">
      <c r="AS3393" s="268"/>
    </row>
    <row r="3394" spans="45:45" x14ac:dyDescent="0.2">
      <c r="AS3394" s="268"/>
    </row>
    <row r="3395" spans="45:45" x14ac:dyDescent="0.2">
      <c r="AS3395" s="268"/>
    </row>
    <row r="3396" spans="45:45" x14ac:dyDescent="0.2">
      <c r="AS3396" s="268"/>
    </row>
    <row r="3397" spans="45:45" x14ac:dyDescent="0.2">
      <c r="AS3397" s="268"/>
    </row>
    <row r="3398" spans="45:45" x14ac:dyDescent="0.2">
      <c r="AS3398" s="268"/>
    </row>
    <row r="3399" spans="45:45" x14ac:dyDescent="0.2">
      <c r="AS3399" s="268"/>
    </row>
    <row r="3400" spans="45:45" x14ac:dyDescent="0.2">
      <c r="AS3400" s="268"/>
    </row>
    <row r="3401" spans="45:45" x14ac:dyDescent="0.2">
      <c r="AS3401" s="268"/>
    </row>
    <row r="3402" spans="45:45" x14ac:dyDescent="0.2">
      <c r="AS3402" s="268"/>
    </row>
    <row r="3403" spans="45:45" x14ac:dyDescent="0.2">
      <c r="AS3403" s="268"/>
    </row>
    <row r="3404" spans="45:45" x14ac:dyDescent="0.2">
      <c r="AS3404" s="268"/>
    </row>
    <row r="3405" spans="45:45" x14ac:dyDescent="0.2">
      <c r="AS3405" s="268"/>
    </row>
    <row r="3406" spans="45:45" x14ac:dyDescent="0.2">
      <c r="AS3406" s="268"/>
    </row>
    <row r="3407" spans="45:45" x14ac:dyDescent="0.2">
      <c r="AS3407" s="268"/>
    </row>
    <row r="3408" spans="45:45" x14ac:dyDescent="0.2">
      <c r="AS3408" s="268"/>
    </row>
    <row r="3409" spans="45:45" x14ac:dyDescent="0.2">
      <c r="AS3409" s="268"/>
    </row>
    <row r="3410" spans="45:45" x14ac:dyDescent="0.2">
      <c r="AS3410" s="268"/>
    </row>
    <row r="3411" spans="45:45" x14ac:dyDescent="0.2">
      <c r="AS3411" s="268"/>
    </row>
    <row r="3412" spans="45:45" x14ac:dyDescent="0.2">
      <c r="AS3412" s="268"/>
    </row>
    <row r="3413" spans="45:45" x14ac:dyDescent="0.2">
      <c r="AS3413" s="268"/>
    </row>
    <row r="3414" spans="45:45" x14ac:dyDescent="0.2">
      <c r="AS3414" s="268"/>
    </row>
    <row r="3415" spans="45:45" x14ac:dyDescent="0.2">
      <c r="AS3415" s="268"/>
    </row>
    <row r="3416" spans="45:45" x14ac:dyDescent="0.2">
      <c r="AS3416" s="268"/>
    </row>
    <row r="3417" spans="45:45" x14ac:dyDescent="0.2">
      <c r="AS3417" s="268"/>
    </row>
    <row r="3418" spans="45:45" x14ac:dyDescent="0.2">
      <c r="AS3418" s="268"/>
    </row>
    <row r="3419" spans="45:45" x14ac:dyDescent="0.2">
      <c r="AS3419" s="268"/>
    </row>
    <row r="3420" spans="45:45" x14ac:dyDescent="0.2">
      <c r="AS3420" s="268"/>
    </row>
    <row r="3421" spans="45:45" x14ac:dyDescent="0.2">
      <c r="AS3421" s="268"/>
    </row>
    <row r="3422" spans="45:45" x14ac:dyDescent="0.2">
      <c r="AS3422" s="268"/>
    </row>
    <row r="3423" spans="45:45" x14ac:dyDescent="0.2">
      <c r="AS3423" s="268"/>
    </row>
    <row r="3424" spans="45:45" x14ac:dyDescent="0.2">
      <c r="AS3424" s="268"/>
    </row>
    <row r="3425" spans="45:45" x14ac:dyDescent="0.2">
      <c r="AS3425" s="268"/>
    </row>
    <row r="3426" spans="45:45" x14ac:dyDescent="0.2">
      <c r="AS3426" s="268"/>
    </row>
    <row r="3427" spans="45:45" x14ac:dyDescent="0.2">
      <c r="AS3427" s="268"/>
    </row>
    <row r="3428" spans="45:45" x14ac:dyDescent="0.2">
      <c r="AS3428" s="268"/>
    </row>
    <row r="3429" spans="45:45" x14ac:dyDescent="0.2">
      <c r="AS3429" s="268"/>
    </row>
    <row r="3430" spans="45:45" x14ac:dyDescent="0.2">
      <c r="AS3430" s="268"/>
    </row>
    <row r="3431" spans="45:45" x14ac:dyDescent="0.2">
      <c r="AS3431" s="268"/>
    </row>
    <row r="3432" spans="45:45" x14ac:dyDescent="0.2">
      <c r="AS3432" s="268"/>
    </row>
    <row r="3433" spans="45:45" x14ac:dyDescent="0.2">
      <c r="AS3433" s="268"/>
    </row>
    <row r="3434" spans="45:45" x14ac:dyDescent="0.2">
      <c r="AS3434" s="268"/>
    </row>
    <row r="3435" spans="45:45" x14ac:dyDescent="0.2">
      <c r="AS3435" s="268"/>
    </row>
    <row r="3436" spans="45:45" x14ac:dyDescent="0.2">
      <c r="AS3436" s="268"/>
    </row>
    <row r="3437" spans="45:45" x14ac:dyDescent="0.2">
      <c r="AS3437" s="268"/>
    </row>
    <row r="3438" spans="45:45" x14ac:dyDescent="0.2">
      <c r="AS3438" s="268"/>
    </row>
    <row r="3439" spans="45:45" x14ac:dyDescent="0.2">
      <c r="AS3439" s="268"/>
    </row>
    <row r="3440" spans="45:45" x14ac:dyDescent="0.2">
      <c r="AS3440" s="268"/>
    </row>
    <row r="3441" spans="45:45" x14ac:dyDescent="0.2">
      <c r="AS3441" s="268"/>
    </row>
    <row r="3442" spans="45:45" x14ac:dyDescent="0.2">
      <c r="AS3442" s="268"/>
    </row>
    <row r="3443" spans="45:45" x14ac:dyDescent="0.2">
      <c r="AS3443" s="268"/>
    </row>
    <row r="3444" spans="45:45" x14ac:dyDescent="0.2">
      <c r="AS3444" s="268"/>
    </row>
    <row r="3445" spans="45:45" x14ac:dyDescent="0.2">
      <c r="AS3445" s="268"/>
    </row>
    <row r="3446" spans="45:45" x14ac:dyDescent="0.2">
      <c r="AS3446" s="268"/>
    </row>
    <row r="3447" spans="45:45" x14ac:dyDescent="0.2">
      <c r="AS3447" s="268"/>
    </row>
    <row r="3448" spans="45:45" x14ac:dyDescent="0.2">
      <c r="AS3448" s="268"/>
    </row>
    <row r="3449" spans="45:45" x14ac:dyDescent="0.2">
      <c r="AS3449" s="268"/>
    </row>
    <row r="3450" spans="45:45" x14ac:dyDescent="0.2">
      <c r="AS3450" s="268"/>
    </row>
    <row r="3451" spans="45:45" x14ac:dyDescent="0.2">
      <c r="AS3451" s="268"/>
    </row>
    <row r="3452" spans="45:45" x14ac:dyDescent="0.2">
      <c r="AS3452" s="268"/>
    </row>
    <row r="3453" spans="45:45" x14ac:dyDescent="0.2">
      <c r="AS3453" s="268"/>
    </row>
    <row r="3454" spans="45:45" x14ac:dyDescent="0.2">
      <c r="AS3454" s="268"/>
    </row>
    <row r="3455" spans="45:45" x14ac:dyDescent="0.2">
      <c r="AS3455" s="268"/>
    </row>
    <row r="3456" spans="45:45" x14ac:dyDescent="0.2">
      <c r="AS3456" s="268"/>
    </row>
    <row r="3457" spans="45:45" x14ac:dyDescent="0.2">
      <c r="AS3457" s="268"/>
    </row>
    <row r="3458" spans="45:45" x14ac:dyDescent="0.2">
      <c r="AS3458" s="268"/>
    </row>
    <row r="3459" spans="45:45" x14ac:dyDescent="0.2">
      <c r="AS3459" s="268"/>
    </row>
    <row r="3460" spans="45:45" x14ac:dyDescent="0.2">
      <c r="AS3460" s="268"/>
    </row>
    <row r="3461" spans="45:45" x14ac:dyDescent="0.2">
      <c r="AS3461" s="268"/>
    </row>
    <row r="3462" spans="45:45" x14ac:dyDescent="0.2">
      <c r="AS3462" s="268"/>
    </row>
    <row r="3463" spans="45:45" x14ac:dyDescent="0.2">
      <c r="AS3463" s="268"/>
    </row>
    <row r="3464" spans="45:45" x14ac:dyDescent="0.2">
      <c r="AS3464" s="268"/>
    </row>
    <row r="3465" spans="45:45" x14ac:dyDescent="0.2">
      <c r="AS3465" s="268"/>
    </row>
    <row r="3466" spans="45:45" x14ac:dyDescent="0.2">
      <c r="AS3466" s="268"/>
    </row>
    <row r="3467" spans="45:45" x14ac:dyDescent="0.2">
      <c r="AS3467" s="268"/>
    </row>
    <row r="3468" spans="45:45" x14ac:dyDescent="0.2">
      <c r="AS3468" s="268"/>
    </row>
    <row r="3469" spans="45:45" x14ac:dyDescent="0.2">
      <c r="AS3469" s="268"/>
    </row>
    <row r="3470" spans="45:45" x14ac:dyDescent="0.2">
      <c r="AS3470" s="268"/>
    </row>
    <row r="3471" spans="45:45" x14ac:dyDescent="0.2">
      <c r="AS3471" s="268"/>
    </row>
    <row r="3472" spans="45:45" x14ac:dyDescent="0.2">
      <c r="AS3472" s="268"/>
    </row>
    <row r="3473" spans="45:45" x14ac:dyDescent="0.2">
      <c r="AS3473" s="268"/>
    </row>
    <row r="3474" spans="45:45" x14ac:dyDescent="0.2">
      <c r="AS3474" s="268"/>
    </row>
    <row r="3475" spans="45:45" x14ac:dyDescent="0.2">
      <c r="AS3475" s="268"/>
    </row>
    <row r="3476" spans="45:45" x14ac:dyDescent="0.2">
      <c r="AS3476" s="268"/>
    </row>
    <row r="3477" spans="45:45" x14ac:dyDescent="0.2">
      <c r="AS3477" s="268"/>
    </row>
    <row r="3478" spans="45:45" x14ac:dyDescent="0.2">
      <c r="AS3478" s="268"/>
    </row>
    <row r="3479" spans="45:45" x14ac:dyDescent="0.2">
      <c r="AS3479" s="268"/>
    </row>
    <row r="3480" spans="45:45" x14ac:dyDescent="0.2">
      <c r="AS3480" s="268"/>
    </row>
    <row r="3481" spans="45:45" x14ac:dyDescent="0.2">
      <c r="AS3481" s="268"/>
    </row>
    <row r="3482" spans="45:45" x14ac:dyDescent="0.2">
      <c r="AS3482" s="268"/>
    </row>
    <row r="3483" spans="45:45" x14ac:dyDescent="0.2">
      <c r="AS3483" s="268"/>
    </row>
    <row r="3484" spans="45:45" x14ac:dyDescent="0.2">
      <c r="AS3484" s="268"/>
    </row>
    <row r="3485" spans="45:45" x14ac:dyDescent="0.2">
      <c r="AS3485" s="268"/>
    </row>
    <row r="3486" spans="45:45" x14ac:dyDescent="0.2">
      <c r="AS3486" s="268"/>
    </row>
    <row r="3487" spans="45:45" x14ac:dyDescent="0.2">
      <c r="AS3487" s="268"/>
    </row>
    <row r="3488" spans="45:45" x14ac:dyDescent="0.2">
      <c r="AS3488" s="268"/>
    </row>
    <row r="3489" spans="45:45" x14ac:dyDescent="0.2">
      <c r="AS3489" s="268"/>
    </row>
    <row r="3490" spans="45:45" x14ac:dyDescent="0.2">
      <c r="AS3490" s="268"/>
    </row>
    <row r="3491" spans="45:45" x14ac:dyDescent="0.2">
      <c r="AS3491" s="268"/>
    </row>
    <row r="3492" spans="45:45" x14ac:dyDescent="0.2">
      <c r="AS3492" s="268"/>
    </row>
    <row r="3493" spans="45:45" x14ac:dyDescent="0.2">
      <c r="AS3493" s="268"/>
    </row>
    <row r="3494" spans="45:45" x14ac:dyDescent="0.2">
      <c r="AS3494" s="268"/>
    </row>
    <row r="3495" spans="45:45" x14ac:dyDescent="0.2">
      <c r="AS3495" s="268"/>
    </row>
    <row r="3496" spans="45:45" x14ac:dyDescent="0.2">
      <c r="AS3496" s="268"/>
    </row>
    <row r="3497" spans="45:45" x14ac:dyDescent="0.2">
      <c r="AS3497" s="268"/>
    </row>
    <row r="3498" spans="45:45" x14ac:dyDescent="0.2">
      <c r="AS3498" s="268"/>
    </row>
    <row r="3499" spans="45:45" x14ac:dyDescent="0.2">
      <c r="AS3499" s="268"/>
    </row>
    <row r="3500" spans="45:45" x14ac:dyDescent="0.2">
      <c r="AS3500" s="268"/>
    </row>
    <row r="3501" spans="45:45" x14ac:dyDescent="0.2">
      <c r="AS3501" s="268"/>
    </row>
    <row r="3502" spans="45:45" x14ac:dyDescent="0.2">
      <c r="AS3502" s="268"/>
    </row>
    <row r="3503" spans="45:45" x14ac:dyDescent="0.2">
      <c r="AS3503" s="268"/>
    </row>
    <row r="3504" spans="45:45" x14ac:dyDescent="0.2">
      <c r="AS3504" s="268"/>
    </row>
    <row r="3505" spans="45:45" x14ac:dyDescent="0.2">
      <c r="AS3505" s="268"/>
    </row>
    <row r="3506" spans="45:45" x14ac:dyDescent="0.2">
      <c r="AS3506" s="268"/>
    </row>
    <row r="3507" spans="45:45" x14ac:dyDescent="0.2">
      <c r="AS3507" s="268"/>
    </row>
    <row r="3508" spans="45:45" x14ac:dyDescent="0.2">
      <c r="AS3508" s="268"/>
    </row>
    <row r="3509" spans="45:45" x14ac:dyDescent="0.2">
      <c r="AS3509" s="268"/>
    </row>
    <row r="3510" spans="45:45" x14ac:dyDescent="0.2">
      <c r="AS3510" s="268"/>
    </row>
    <row r="3511" spans="45:45" x14ac:dyDescent="0.2">
      <c r="AS3511" s="268"/>
    </row>
    <row r="3512" spans="45:45" x14ac:dyDescent="0.2">
      <c r="AS3512" s="268"/>
    </row>
    <row r="3513" spans="45:45" x14ac:dyDescent="0.2">
      <c r="AS3513" s="268"/>
    </row>
    <row r="3514" spans="45:45" x14ac:dyDescent="0.2">
      <c r="AS3514" s="268"/>
    </row>
    <row r="3515" spans="45:45" x14ac:dyDescent="0.2">
      <c r="AS3515" s="268"/>
    </row>
    <row r="3516" spans="45:45" x14ac:dyDescent="0.2">
      <c r="AS3516" s="268"/>
    </row>
    <row r="3517" spans="45:45" x14ac:dyDescent="0.2">
      <c r="AS3517" s="268"/>
    </row>
    <row r="3518" spans="45:45" x14ac:dyDescent="0.2">
      <c r="AS3518" s="268"/>
    </row>
    <row r="3519" spans="45:45" x14ac:dyDescent="0.2">
      <c r="AS3519" s="268"/>
    </row>
    <row r="3520" spans="45:45" x14ac:dyDescent="0.2">
      <c r="AS3520" s="268"/>
    </row>
    <row r="3521" spans="45:45" x14ac:dyDescent="0.2">
      <c r="AS3521" s="268"/>
    </row>
    <row r="3522" spans="45:45" x14ac:dyDescent="0.2">
      <c r="AS3522" s="268"/>
    </row>
    <row r="3523" spans="45:45" x14ac:dyDescent="0.2">
      <c r="AS3523" s="268"/>
    </row>
    <row r="3524" spans="45:45" x14ac:dyDescent="0.2">
      <c r="AS3524" s="268"/>
    </row>
    <row r="3525" spans="45:45" x14ac:dyDescent="0.2">
      <c r="AS3525" s="268"/>
    </row>
    <row r="3526" spans="45:45" x14ac:dyDescent="0.2">
      <c r="AS3526" s="268"/>
    </row>
    <row r="3527" spans="45:45" x14ac:dyDescent="0.2">
      <c r="AS3527" s="268"/>
    </row>
    <row r="3528" spans="45:45" x14ac:dyDescent="0.2">
      <c r="AS3528" s="268"/>
    </row>
    <row r="3529" spans="45:45" x14ac:dyDescent="0.2">
      <c r="AS3529" s="268"/>
    </row>
    <row r="3530" spans="45:45" x14ac:dyDescent="0.2">
      <c r="AS3530" s="268"/>
    </row>
    <row r="3531" spans="45:45" x14ac:dyDescent="0.2">
      <c r="AS3531" s="268"/>
    </row>
    <row r="3532" spans="45:45" x14ac:dyDescent="0.2">
      <c r="AS3532" s="268"/>
    </row>
    <row r="3533" spans="45:45" x14ac:dyDescent="0.2">
      <c r="AS3533" s="268"/>
    </row>
    <row r="3534" spans="45:45" x14ac:dyDescent="0.2">
      <c r="AS3534" s="268"/>
    </row>
    <row r="3535" spans="45:45" ht="12" thickBot="1" x14ac:dyDescent="0.25">
      <c r="AS3535" s="269"/>
    </row>
  </sheetData>
  <dataValidations disablePrompts="1"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V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333" hidden="1" customWidth="1" outlineLevel="1"/>
    <col min="13" max="13" width="9" style="90" hidden="1" customWidth="1" outlineLevel="1"/>
    <col min="14" max="14" width="2.7109375" style="88" customWidth="1" collapsed="1"/>
    <col min="15" max="15" width="9" style="88" hidden="1" customWidth="1" outlineLevel="1"/>
    <col min="16" max="16" width="5" style="88" hidden="1" customWidth="1" outlineLevel="1"/>
    <col min="17" max="17" width="15.140625" style="333" hidden="1" customWidth="1" outlineLevel="1"/>
    <col min="18" max="18" width="9.140625" style="88" hidden="1" customWidth="1" outlineLevel="1"/>
    <col min="19" max="19" width="8.85546875" style="333" hidden="1" customWidth="1" outlineLevel="1"/>
    <col min="20" max="20" width="5" style="333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1" width="2.7109375" style="88" customWidth="1"/>
    <col min="42" max="42" width="3" style="88" bestFit="1" customWidth="1"/>
    <col min="43" max="45" width="17.28515625" style="88" bestFit="1" customWidth="1"/>
    <col min="46" max="46" width="9" style="88" bestFit="1" customWidth="1"/>
    <col min="47" max="16384" width="9.140625" style="88"/>
  </cols>
  <sheetData>
    <row r="1" spans="1:4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2</v>
      </c>
      <c r="L1" s="316"/>
      <c r="M1" s="83"/>
      <c r="Q1" s="316"/>
      <c r="S1" s="316"/>
      <c r="T1" s="316"/>
      <c r="V1" s="217" t="str">
        <f>Currency&amp;" "&amp;Tenor</f>
        <v>EUR 1M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P1" s="103"/>
      <c r="AQ1" s="103" t="s">
        <v>247</v>
      </c>
      <c r="AR1" s="103" t="s">
        <v>223</v>
      </c>
      <c r="AS1" s="103" t="s">
        <v>248</v>
      </c>
      <c r="AT1" s="103" t="str">
        <f>"F "&amp;Tenor</f>
        <v>F 1M</v>
      </c>
      <c r="AU1" s="103" t="str">
        <f>"F "&amp;Tenor&amp;" QL"</f>
        <v>F 1M QL</v>
      </c>
      <c r="AV1" s="80" t="str">
        <f>_xll.qlEuribor(,"1M",Currency&amp;"1M",,Trigger)</f>
        <v>obj_00829#0000</v>
      </c>
    </row>
    <row r="2" spans="1:4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4"/>
      <c r="K2" s="354" t="s">
        <v>243</v>
      </c>
      <c r="L2" s="61" t="s">
        <v>38</v>
      </c>
      <c r="M2" s="61" t="s">
        <v>42</v>
      </c>
      <c r="O2" s="385" t="s">
        <v>12</v>
      </c>
      <c r="P2" s="385"/>
      <c r="Q2" s="385" t="s">
        <v>38</v>
      </c>
      <c r="R2" s="385" t="s">
        <v>42</v>
      </c>
      <c r="S2" s="385" t="s">
        <v>212</v>
      </c>
      <c r="T2" s="385" t="s">
        <v>205</v>
      </c>
      <c r="U2" s="385" t="s">
        <v>38</v>
      </c>
      <c r="V2" s="385" t="s">
        <v>73</v>
      </c>
      <c r="W2" s="386" t="s">
        <v>34</v>
      </c>
      <c r="X2" s="386"/>
      <c r="Y2" s="385" t="s">
        <v>32</v>
      </c>
      <c r="Z2" s="385" t="s">
        <v>33</v>
      </c>
      <c r="AA2" s="241" t="e">
        <f t="array" ref="AA2:AA96">_xll.qlPiecewiseYieldCurveData(YieldCurve_1M,Trigger)</f>
        <v>#NUM!</v>
      </c>
      <c r="AC2" s="238" t="s">
        <v>207</v>
      </c>
      <c r="AD2" s="235" t="s">
        <v>216</v>
      </c>
      <c r="AP2" s="95" t="s">
        <v>197</v>
      </c>
      <c r="AQ2" s="96">
        <f>Evaluationdate</f>
        <v>42242</v>
      </c>
      <c r="AR2" s="96">
        <f>Settlementdate</f>
        <v>42244</v>
      </c>
      <c r="AS2" s="96">
        <f>_xll.qlInterestRateIndexMaturity(Currency&amp;"ibor"&amp;Tenor,AR2,Trigger)</f>
        <v>42275</v>
      </c>
      <c r="AT2" s="241" t="e">
        <f>_xll.qlIndexFixing($AD$5,AQ2,TRUE,_xll.ohTrigger(Trigger,Trigger1M))</f>
        <v>#NUM!</v>
      </c>
      <c r="AU2" s="241">
        <f>IFERROR(_xll.qlIndexFixing($AV$1,AQ2,TRUE,_xll.ohTrigger(Trigger,Trigger1M)),#N/A)</f>
        <v>-9.8000000043265995E-4</v>
      </c>
    </row>
    <row r="3" spans="1:48" s="80" customFormat="1" ht="11.25" customHeight="1" x14ac:dyDescent="0.2">
      <c r="A3" s="270" t="s">
        <v>233</v>
      </c>
      <c r="B3" s="367" t="str">
        <f t="array" ref="B3:B20">_xll.ohFilter(Quote!J4:J102,Quote!I4:I102="DP")</f>
        <v>ON</v>
      </c>
      <c r="C3" s="368" t="str">
        <f t="array" ref="C3:C20">SUBSTITUTE(_xll.ohFilter(PastedValue!AI2:AI66,PastedValue!AE2:AE66="Dp"),"/N","N")</f>
        <v>ON</v>
      </c>
      <c r="D3" s="369" t="str">
        <f t="shared" ref="D3:D20" si="0">IF(DataSelect="Reference",$C3,$B3)</f>
        <v>ON</v>
      </c>
      <c r="E3" s="271">
        <f t="shared" ref="E3:E20" si="1">IF($D3="ON",0,IF($D3="TN",1,2))</f>
        <v>0</v>
      </c>
      <c r="F3" s="272" t="s">
        <v>236</v>
      </c>
      <c r="G3" s="273" t="b">
        <v>0</v>
      </c>
      <c r="H3" s="274" t="s">
        <v>45</v>
      </c>
      <c r="I3" s="348">
        <f t="array" ref="I3:I20">_xll.ohFilter(PastedValue!AL2:AL62,PastedValue!AE2:AE62="Dp")/100</f>
        <v>-7.9051360000000005E-4</v>
      </c>
      <c r="J3" s="348" t="str">
        <f>IFERROR(_xll.qlSimpleQuote(A3&amp;IF(LEFT(C3,1)="#","STUB",C3),I3,,Permanent,Trigger,TRUE),"--")</f>
        <v>DPON#0000</v>
      </c>
      <c r="K3" s="67" t="str">
        <f t="shared" ref="K3:K20" si="2">Currency&amp;"YC"&amp;Tenor&amp;"_"&amp;B3&amp;"D"&amp;IF(RIGHT(B3,1)="N",Tenor,"")</f>
        <v>EURYC1M_OND1M</v>
      </c>
      <c r="L3" s="380" t="str">
        <f>IFERROR(_xll.qlDepositRateHelper2(,IF(DataSelect="Reference",$J3,$K3),IF(RIGHT($D3,1)="N","1D",$D3),$E3,Calendar,$F3,$G3,$H3,,_xll.ohTrigger(Trigger,DataSelect)),"--")</f>
        <v>obj_00c60#0000</v>
      </c>
      <c r="M3" s="271" t="b">
        <v>1</v>
      </c>
      <c r="N3" s="81"/>
      <c r="O3" s="338" t="str">
        <f t="shared" ref="O3:O19" si="3">A3</f>
        <v>DP</v>
      </c>
      <c r="P3" s="338" t="str">
        <f t="shared" ref="P3:P19" si="4">C3</f>
        <v>ON</v>
      </c>
      <c r="Q3" s="323" t="str">
        <f>L3</f>
        <v>obj_00c60#0000</v>
      </c>
      <c r="R3" s="95" t="b">
        <f>M3</f>
        <v>1</v>
      </c>
      <c r="S3" s="323">
        <v>1</v>
      </c>
      <c r="T3" s="323">
        <v>1</v>
      </c>
      <c r="U3" s="95" t="str">
        <f t="array" ref="U3:U96">_xll.qlRateHelperSelection(_xll.ohFilter(Q3:Q85,R3:R85),_xll.ohFilter(T3:T85,R3:R85),$AD$1,$AD$3,$AD$4,$AD$2,_xll.ohFilter(S3:S85,R3:R85),Trigger)</f>
        <v>obj_00c60</v>
      </c>
      <c r="V3" s="95" t="str">
        <f>_xll.qlRateHelperQuoteName(U3)</f>
        <v>EURYC1M_OND1M</v>
      </c>
      <c r="W3" s="335" t="e">
        <f>_xll.qlRateHelperRate(U3,_xll.ohTrigger(Trigger,Trigger1M))</f>
        <v>#NUM!</v>
      </c>
      <c r="X3" s="335" t="str">
        <f>IFERROR(_xll.qlFuturesRateHelperConvexityAdjustment(U3,Trigger),"--")</f>
        <v>--</v>
      </c>
      <c r="Y3" s="96">
        <f>_xll.qlRateHelperEarliestDate(U3,Trigger)</f>
        <v>42242</v>
      </c>
      <c r="Z3" s="96">
        <f>_xll.qlRateHelperLatestDate(U3,Trigger)</f>
        <v>42243</v>
      </c>
      <c r="AA3" s="242" t="e">
        <v>#NUM!</v>
      </c>
      <c r="AC3" s="238" t="s">
        <v>214</v>
      </c>
      <c r="AD3" s="243">
        <v>0</v>
      </c>
      <c r="AE3" s="246"/>
      <c r="AP3" s="97" t="s">
        <v>197</v>
      </c>
      <c r="AQ3" s="98">
        <f>_xll.qlInterestRateIndexFixingDate(Currency&amp;"ibor"&amp;Tenor,AR3,Trigger)</f>
        <v>42243</v>
      </c>
      <c r="AR3" s="98">
        <f>_xll.qlCalendarAdvance(Calendar,AR2,AP3,"f",,Trigger)</f>
        <v>42247</v>
      </c>
      <c r="AS3" s="98">
        <f>_xll.qlInterestRateIndexMaturity(Currency&amp;"ibor"&amp;Tenor,AR3,Trigger)</f>
        <v>42277</v>
      </c>
      <c r="AT3" s="242" t="e">
        <f>_xll.qlIndexFixing($AD$5,AQ3,TRUE,_xll.ohTrigger(Trigger,Trigger1M))</f>
        <v>#NUM!</v>
      </c>
      <c r="AU3" s="242">
        <f>IFERROR(_xll.qlIndexFixing($AV$1,AQ3,TRUE,_xll.ohTrigger(Trigger,Trigger1M)),#N/A)</f>
        <v>-9.8736231306295608E-4</v>
      </c>
    </row>
    <row r="4" spans="1:48" s="80" customFormat="1" ht="11.25" customHeight="1" x14ac:dyDescent="0.2">
      <c r="A4" s="276" t="s">
        <v>233</v>
      </c>
      <c r="B4" s="370" t="str">
        <v>TN</v>
      </c>
      <c r="C4" s="371" t="str">
        <v>TN</v>
      </c>
      <c r="D4" s="372" t="str">
        <f t="shared" si="0"/>
        <v>TN</v>
      </c>
      <c r="E4" s="277">
        <f t="shared" si="1"/>
        <v>1</v>
      </c>
      <c r="F4" s="278" t="s">
        <v>236</v>
      </c>
      <c r="G4" s="279" t="b">
        <v>0</v>
      </c>
      <c r="H4" s="280" t="s">
        <v>45</v>
      </c>
      <c r="I4" s="349">
        <v>-7.8355644999999997E-4</v>
      </c>
      <c r="J4" s="349" t="str">
        <f>IFERROR(_xll.qlSimpleQuote(A4&amp;IF(LEFT(C4,1)="#","STUB",C4),I4,,Permanent,Trigger,TRUE),"--")</f>
        <v>DPTN#0000</v>
      </c>
      <c r="K4" s="75" t="str">
        <f t="shared" si="2"/>
        <v>EURYC1M_TND1M</v>
      </c>
      <c r="L4" s="381" t="str">
        <f>IFERROR(_xll.qlDepositRateHelper2(,IF(DataSelect="Reference",$J4,$K4),IF(RIGHT($D4,1)="N","1D",$D4),$E4,Calendar,$F4,$G4,$H4,,_xll.ohTrigger(Trigger,DataSelect)),"--")</f>
        <v>obj_00c6d#0000</v>
      </c>
      <c r="M4" s="277" t="b">
        <v>1</v>
      </c>
      <c r="N4" s="87"/>
      <c r="O4" s="336" t="str">
        <f t="shared" si="3"/>
        <v>DP</v>
      </c>
      <c r="P4" s="336" t="str">
        <f t="shared" si="4"/>
        <v>TN</v>
      </c>
      <c r="Q4" s="337" t="str">
        <f t="shared" ref="Q4:R19" si="5">L4</f>
        <v>obj_00c6d#0000</v>
      </c>
      <c r="R4" s="97" t="b">
        <f t="shared" si="5"/>
        <v>1</v>
      </c>
      <c r="S4" s="337">
        <v>1</v>
      </c>
      <c r="T4" s="337">
        <v>1</v>
      </c>
      <c r="U4" s="97" t="str">
        <v>obj_00c6d</v>
      </c>
      <c r="V4" s="97" t="str">
        <f>_xll.qlRateHelperQuoteName(U4)</f>
        <v>EURYC1M_TND1M</v>
      </c>
      <c r="W4" s="334" t="e">
        <f>_xll.qlRateHelperRate(U4,_xll.ohTrigger(Trigger,Trigger1M))</f>
        <v>#NUM!</v>
      </c>
      <c r="X4" s="334" t="str">
        <f>IFERROR(_xll.qlFuturesRateHelperConvexityAdjustment(U4,Trigger),"--")</f>
        <v>--</v>
      </c>
      <c r="Y4" s="98">
        <f>_xll.qlRateHelperEarliestDate(U4,Trigger)</f>
        <v>42243</v>
      </c>
      <c r="Z4" s="98">
        <f>_xll.qlRateHelperLatestDate(U4,Trigger)</f>
        <v>42244</v>
      </c>
      <c r="AA4" s="242" t="e">
        <v>#NUM!</v>
      </c>
      <c r="AC4" s="238" t="s">
        <v>215</v>
      </c>
      <c r="AD4" s="243">
        <v>4</v>
      </c>
      <c r="AE4" s="246"/>
      <c r="AP4" s="97" t="s">
        <v>197</v>
      </c>
      <c r="AQ4" s="98">
        <f>_xll.qlInterestRateIndexFixingDate(Currency&amp;"ibor"&amp;Tenor,AR4,Trigger)</f>
        <v>42244</v>
      </c>
      <c r="AR4" s="98">
        <f>_xll.qlCalendarAdvance(Calendar,AR3,AP4,"f",,Trigger)</f>
        <v>42248</v>
      </c>
      <c r="AS4" s="98">
        <f>_xll.qlInterestRateIndexMaturity(Currency&amp;"ibor"&amp;Tenor,AR4,Trigger)</f>
        <v>42278</v>
      </c>
      <c r="AT4" s="242" t="e">
        <f>_xll.qlIndexFixing($AD$5,AQ4,TRUE,_xll.ohTrigger(Trigger,Trigger1M))</f>
        <v>#NUM!</v>
      </c>
      <c r="AU4" s="242">
        <f>IFERROR(_xll.qlIndexFixing($AV$1,AQ4,TRUE,_xll.ohTrigger(Trigger,Trigger1M)),#N/A)</f>
        <v>-9.901384823014503E-4</v>
      </c>
    </row>
    <row r="5" spans="1:48" s="80" customFormat="1" ht="11.25" customHeight="1" x14ac:dyDescent="0.2">
      <c r="A5" s="276" t="s">
        <v>233</v>
      </c>
      <c r="B5" s="370" t="str">
        <v>SN</v>
      </c>
      <c r="C5" s="371" t="str">
        <v>SN</v>
      </c>
      <c r="D5" s="372" t="str">
        <f t="shared" si="0"/>
        <v>SN</v>
      </c>
      <c r="E5" s="277">
        <f t="shared" si="1"/>
        <v>2</v>
      </c>
      <c r="F5" s="278" t="s">
        <v>236</v>
      </c>
      <c r="G5" s="279" t="b">
        <v>0</v>
      </c>
      <c r="H5" s="280" t="s">
        <v>45</v>
      </c>
      <c r="I5" s="349">
        <v>-7.768441800000001E-4</v>
      </c>
      <c r="J5" s="349" t="str">
        <f>IFERROR(_xll.qlSimpleQuote(A5&amp;IF(LEFT(C5,1)="#","STUB",C5),I5,,Permanent,Trigger,TRUE),"--")</f>
        <v>DPSN#0000</v>
      </c>
      <c r="K5" s="75" t="str">
        <f t="shared" si="2"/>
        <v>EURYC1M_SND1M</v>
      </c>
      <c r="L5" s="381" t="str">
        <f>IFERROR(_xll.qlDepositRateHelper2(,IF(DataSelect="Reference",$J5,$K5),IF(RIGHT($D5,1)="N","1D",$D5),$E5,Calendar,$F5,$G5,$H5,,_xll.ohTrigger(Trigger,DataSelect)),"--")</f>
        <v>obj_00c62#0000</v>
      </c>
      <c r="M5" s="277" t="b">
        <v>1</v>
      </c>
      <c r="N5" s="87"/>
      <c r="O5" s="336" t="str">
        <f t="shared" si="3"/>
        <v>DP</v>
      </c>
      <c r="P5" s="336" t="str">
        <f t="shared" si="4"/>
        <v>SN</v>
      </c>
      <c r="Q5" s="337" t="str">
        <f t="shared" si="5"/>
        <v>obj_00c62#0000</v>
      </c>
      <c r="R5" s="97" t="b">
        <f t="shared" si="5"/>
        <v>1</v>
      </c>
      <c r="S5" s="337">
        <v>1</v>
      </c>
      <c r="T5" s="337">
        <v>1</v>
      </c>
      <c r="U5" s="97" t="str">
        <v>obj_00c62</v>
      </c>
      <c r="V5" s="97" t="str">
        <f>_xll.qlRateHelperQuoteName(U5)</f>
        <v>EURYC1M_SND1M</v>
      </c>
      <c r="W5" s="334" t="e">
        <f>_xll.qlRateHelperRate(U5,_xll.ohTrigger(Trigger,Trigger1M))</f>
        <v>#NUM!</v>
      </c>
      <c r="X5" s="334" t="str">
        <f>IFERROR(_xll.qlFuturesRateHelperConvexityAdjustment(U5,Trigger),"--")</f>
        <v>--</v>
      </c>
      <c r="Y5" s="98">
        <f>_xll.qlRateHelperEarliestDate(U5,Trigger)</f>
        <v>42244</v>
      </c>
      <c r="Z5" s="98">
        <f>_xll.qlRateHelperLatestDate(U5,Trigger)</f>
        <v>42247</v>
      </c>
      <c r="AA5" s="242" t="e">
        <v>#NUM!</v>
      </c>
      <c r="AC5" s="238" t="s">
        <v>4</v>
      </c>
      <c r="AD5" s="243" t="str">
        <f>_xll.qlEuribor(,Tenor,YieldCurve_1M,Permanent,YieldCurve_1M,ObjectOverwrite)</f>
        <v>obj_00cbc#0000</v>
      </c>
      <c r="AE5" s="246"/>
      <c r="AP5" s="97" t="s">
        <v>197</v>
      </c>
      <c r="AQ5" s="98">
        <f>_xll.qlInterestRateIndexFixingDate(Currency&amp;"ibor"&amp;Tenor,AR5,Trigger)</f>
        <v>42247</v>
      </c>
      <c r="AR5" s="98">
        <f>_xll.qlCalendarAdvance(Calendar,AR4,AP5,"f",,Trigger)</f>
        <v>42249</v>
      </c>
      <c r="AS5" s="98">
        <f>_xll.qlInterestRateIndexMaturity(Currency&amp;"ibor"&amp;Tenor,AR5,Trigger)</f>
        <v>42279</v>
      </c>
      <c r="AT5" s="242" t="e">
        <f>_xll.qlIndexFixing($AD$5,AQ5,TRUE,_xll.ohTrigger(Trigger,Trigger1M))</f>
        <v>#NUM!</v>
      </c>
      <c r="AU5" s="242">
        <f>IFERROR(_xll.qlIndexFixing($AV$1,AQ5,TRUE,_xll.ohTrigger(Trigger,Trigger1M)),#N/A)</f>
        <v>-9.9289621699671926E-4</v>
      </c>
    </row>
    <row r="6" spans="1:48" s="80" customFormat="1" ht="11.25" customHeight="1" x14ac:dyDescent="0.2">
      <c r="A6" s="276" t="s">
        <v>233</v>
      </c>
      <c r="B6" s="370" t="str">
        <v>1W</v>
      </c>
      <c r="C6" s="371" t="str">
        <v>1W</v>
      </c>
      <c r="D6" s="372" t="str">
        <f t="shared" si="0"/>
        <v>1W</v>
      </c>
      <c r="E6" s="277">
        <f t="shared" si="1"/>
        <v>2</v>
      </c>
      <c r="F6" s="278" t="s">
        <v>236</v>
      </c>
      <c r="G6" s="279" t="b">
        <v>0</v>
      </c>
      <c r="H6" s="280" t="s">
        <v>45</v>
      </c>
      <c r="I6" s="349">
        <v>-7.2800000000000002E-4</v>
      </c>
      <c r="J6" s="349" t="str">
        <f>IFERROR(_xll.qlSimpleQuote(A6&amp;IF(LEFT(C6,1)="#","STUB",C6),I6,,Permanent,Trigger,TRUE),"--")</f>
        <v>DP1W#0000</v>
      </c>
      <c r="K6" s="75" t="str">
        <f t="shared" si="2"/>
        <v>EURYC1M_1WD</v>
      </c>
      <c r="L6" s="381" t="str">
        <f>IFERROR(_xll.qlDepositRateHelper2(,IF(DataSelect="Reference",$J6,$K6),IF(RIGHT($D6,1)="N","1D",$D6),$E6,Calendar,$F6,$G6,$H6,,_xll.ohTrigger(Trigger,DataSelect)),"--")</f>
        <v>--</v>
      </c>
      <c r="M6" s="277" t="b">
        <v>0</v>
      </c>
      <c r="N6" s="87"/>
      <c r="O6" s="336" t="str">
        <f t="shared" si="3"/>
        <v>DP</v>
      </c>
      <c r="P6" s="336" t="str">
        <f t="shared" si="4"/>
        <v>1W</v>
      </c>
      <c r="Q6" s="337" t="str">
        <f t="shared" si="5"/>
        <v>--</v>
      </c>
      <c r="R6" s="97" t="b">
        <f t="shared" si="5"/>
        <v>0</v>
      </c>
      <c r="S6" s="337">
        <v>1</v>
      </c>
      <c r="T6" s="337">
        <v>1</v>
      </c>
      <c r="U6" s="97" t="str">
        <v>obj_00c6f</v>
      </c>
      <c r="V6" s="97" t="str">
        <f>_xll.qlRateHelperQuoteName(U6)</f>
        <v>EURYC1M_2WD</v>
      </c>
      <c r="W6" s="334" t="e">
        <f>_xll.qlRateHelperRate(U6,_xll.ohTrigger(Trigger,Trigger1M))</f>
        <v>#NUM!</v>
      </c>
      <c r="X6" s="334" t="str">
        <f>IFERROR(_xll.qlFuturesRateHelperConvexityAdjustment(U6,Trigger),"--")</f>
        <v>--</v>
      </c>
      <c r="Y6" s="98">
        <f>_xll.qlRateHelperEarliestDate(U6,Trigger)</f>
        <v>42244</v>
      </c>
      <c r="Z6" s="98">
        <f>_xll.qlRateHelperLatestDate(U6,Trigger)</f>
        <v>42258</v>
      </c>
      <c r="AA6" s="242" t="e">
        <v>#NUM!</v>
      </c>
      <c r="AE6" s="246"/>
      <c r="AP6" s="97" t="s">
        <v>197</v>
      </c>
      <c r="AQ6" s="98">
        <f>_xll.qlInterestRateIndexFixingDate(Currency&amp;"ibor"&amp;Tenor,AR6,Trigger)</f>
        <v>42248</v>
      </c>
      <c r="AR6" s="98">
        <f>_xll.qlCalendarAdvance(Calendar,AR5,AP6,"f",,Trigger)</f>
        <v>42250</v>
      </c>
      <c r="AS6" s="98">
        <f>_xll.qlInterestRateIndexMaturity(Currency&amp;"ibor"&amp;Tenor,AR6,Trigger)</f>
        <v>42282</v>
      </c>
      <c r="AT6" s="242" t="e">
        <f>_xll.qlIndexFixing($AD$5,AQ6,TRUE,_xll.ohTrigger(Trigger,Trigger1M))</f>
        <v>#NUM!</v>
      </c>
      <c r="AU6" s="242">
        <f>IFERROR(_xll.qlIndexFixing($AV$1,AQ6,TRUE,_xll.ohTrigger(Trigger,Trigger1M)),#N/A)</f>
        <v>-9.963980796982852E-4</v>
      </c>
    </row>
    <row r="7" spans="1:48" s="80" customFormat="1" ht="11.25" customHeight="1" x14ac:dyDescent="0.2">
      <c r="A7" s="276" t="s">
        <v>233</v>
      </c>
      <c r="B7" s="370" t="str">
        <v>2W</v>
      </c>
      <c r="C7" s="371" t="str">
        <v>2W</v>
      </c>
      <c r="D7" s="372" t="str">
        <f t="shared" si="0"/>
        <v>2W</v>
      </c>
      <c r="E7" s="277">
        <f t="shared" si="1"/>
        <v>2</v>
      </c>
      <c r="F7" s="278" t="s">
        <v>236</v>
      </c>
      <c r="G7" s="279" t="b">
        <v>0</v>
      </c>
      <c r="H7" s="280" t="s">
        <v>45</v>
      </c>
      <c r="I7" s="349">
        <v>-6.5899999999999997E-4</v>
      </c>
      <c r="J7" s="349" t="str">
        <f>IFERROR(_xll.qlSimpleQuote(A7&amp;IF(LEFT(C7,1)="#","STUB",C7),I7,,Permanent,Trigger,TRUE),"--")</f>
        <v>DP2W#0000</v>
      </c>
      <c r="K7" s="75" t="str">
        <f t="shared" si="2"/>
        <v>EURYC1M_2WD</v>
      </c>
      <c r="L7" s="381" t="str">
        <f>IFERROR(_xll.qlDepositRateHelper2(,IF(DataSelect="Reference",$J7,$K7),IF(RIGHT($D7,1)="N","1D",$D7),$E7,Calendar,$F7,$G7,$H7,,_xll.ohTrigger(Trigger,DataSelect)),"--")</f>
        <v>obj_00c6f#0000</v>
      </c>
      <c r="M7" s="277" t="b">
        <v>1</v>
      </c>
      <c r="N7" s="87"/>
      <c r="O7" s="336" t="str">
        <f t="shared" si="3"/>
        <v>DP</v>
      </c>
      <c r="P7" s="336" t="str">
        <f t="shared" si="4"/>
        <v>2W</v>
      </c>
      <c r="Q7" s="337" t="str">
        <f t="shared" si="5"/>
        <v>obj_00c6f#0000</v>
      </c>
      <c r="R7" s="97" t="b">
        <f t="shared" si="5"/>
        <v>1</v>
      </c>
      <c r="S7" s="337">
        <v>1</v>
      </c>
      <c r="T7" s="337">
        <v>1</v>
      </c>
      <c r="U7" s="97" t="str">
        <v>obj_00c4f</v>
      </c>
      <c r="V7" s="97" t="str">
        <f>_xll.qlRateHelperQuoteName(U7)</f>
        <v>EURYC1M_3WD</v>
      </c>
      <c r="W7" s="334" t="e">
        <f>_xll.qlRateHelperRate(U7,_xll.ohTrigger(Trigger,Trigger1M))</f>
        <v>#NUM!</v>
      </c>
      <c r="X7" s="334" t="str">
        <f>IFERROR(_xll.qlFuturesRateHelperConvexityAdjustment(U7,Trigger),"--")</f>
        <v>--</v>
      </c>
      <c r="Y7" s="98">
        <f>_xll.qlRateHelperEarliestDate(U7,Trigger)</f>
        <v>42244</v>
      </c>
      <c r="Z7" s="98">
        <f>_xll.qlRateHelperLatestDate(U7,Trigger)</f>
        <v>42265</v>
      </c>
      <c r="AA7" s="242" t="e">
        <v>#NUM!</v>
      </c>
      <c r="AE7" s="246"/>
      <c r="AP7" s="97" t="s">
        <v>197</v>
      </c>
      <c r="AQ7" s="98">
        <f>_xll.qlInterestRateIndexFixingDate(Currency&amp;"ibor"&amp;Tenor,AR7,Trigger)</f>
        <v>42249</v>
      </c>
      <c r="AR7" s="98">
        <f>_xll.qlCalendarAdvance(Calendar,AR6,AP7,"f",,Trigger)</f>
        <v>42251</v>
      </c>
      <c r="AS7" s="98">
        <f>_xll.qlInterestRateIndexMaturity(Currency&amp;"ibor"&amp;Tenor,AR7,Trigger)</f>
        <v>42282</v>
      </c>
      <c r="AT7" s="242" t="e">
        <f>_xll.qlIndexFixing($AD$5,AQ7,TRUE,_xll.ohTrigger(Trigger,Trigger1M))</f>
        <v>#NUM!</v>
      </c>
      <c r="AU7" s="242">
        <f>IFERROR(_xll.qlIndexFixing($AV$1,AQ7,TRUE,_xll.ohTrigger(Trigger,Trigger1M)),#N/A)</f>
        <v>-9.986390679401554E-4</v>
      </c>
    </row>
    <row r="8" spans="1:48" s="80" customFormat="1" ht="11.25" customHeight="1" x14ac:dyDescent="0.2">
      <c r="A8" s="276" t="s">
        <v>233</v>
      </c>
      <c r="B8" s="370" t="str">
        <v>3W</v>
      </c>
      <c r="C8" s="371" t="str">
        <v>3W</v>
      </c>
      <c r="D8" s="372" t="str">
        <f t="shared" si="0"/>
        <v>3W</v>
      </c>
      <c r="E8" s="277">
        <f t="shared" si="1"/>
        <v>2</v>
      </c>
      <c r="F8" s="278" t="s">
        <v>236</v>
      </c>
      <c r="G8" s="279" t="b">
        <v>0</v>
      </c>
      <c r="H8" s="280" t="s">
        <v>45</v>
      </c>
      <c r="I8" s="349">
        <v>-6.9800000000000005E-4</v>
      </c>
      <c r="J8" s="349" t="str">
        <f>IFERROR(_xll.qlSimpleQuote(A8&amp;IF(LEFT(C8,1)="#","STUB",C8),I8,,Permanent,Trigger,TRUE),"--")</f>
        <v>DP3W#0000</v>
      </c>
      <c r="K8" s="75" t="str">
        <f t="shared" si="2"/>
        <v>EURYC1M_3WD</v>
      </c>
      <c r="L8" s="381" t="str">
        <f>IFERROR(_xll.qlDepositRateHelper2(,IF(DataSelect="Reference",$J8,$K8),IF(RIGHT($D8,1)="N","1D",$D8),$E8,Calendar,$F8,$G8,$H8,,_xll.ohTrigger(Trigger,DataSelect)),"--")</f>
        <v>obj_00c4f#0000</v>
      </c>
      <c r="M8" s="277" t="b">
        <v>1</v>
      </c>
      <c r="N8" s="87"/>
      <c r="O8" s="336" t="str">
        <f t="shared" si="3"/>
        <v>DP</v>
      </c>
      <c r="P8" s="336" t="str">
        <f t="shared" si="4"/>
        <v>3W</v>
      </c>
      <c r="Q8" s="337" t="str">
        <f t="shared" si="5"/>
        <v>obj_00c4f#0000</v>
      </c>
      <c r="R8" s="97" t="b">
        <f t="shared" si="5"/>
        <v>1</v>
      </c>
      <c r="S8" s="337">
        <v>1</v>
      </c>
      <c r="T8" s="337">
        <v>1</v>
      </c>
      <c r="U8" s="97" t="str">
        <v>obj_00c6b</v>
      </c>
      <c r="V8" s="97" t="str">
        <f>_xll.qlRateHelperQuoteName(U8)</f>
        <v>EURYC1M_1MD</v>
      </c>
      <c r="W8" s="334" t="e">
        <f>_xll.qlRateHelperRate(U8,_xll.ohTrigger(Trigger,Trigger1M))</f>
        <v>#NUM!</v>
      </c>
      <c r="X8" s="334" t="str">
        <f>IFERROR(_xll.qlFuturesRateHelperConvexityAdjustment(U8,Trigger),"--")</f>
        <v>--</v>
      </c>
      <c r="Y8" s="98">
        <f>_xll.qlRateHelperEarliestDate(U8,Trigger)</f>
        <v>42244</v>
      </c>
      <c r="Z8" s="98">
        <f>_xll.qlRateHelperLatestDate(U8,Trigger)</f>
        <v>42275</v>
      </c>
      <c r="AA8" s="242" t="e">
        <v>#NUM!</v>
      </c>
      <c r="AE8" s="246"/>
      <c r="AP8" s="97" t="s">
        <v>197</v>
      </c>
      <c r="AQ8" s="98">
        <f>_xll.qlInterestRateIndexFixingDate(Currency&amp;"ibor"&amp;Tenor,AR8,Trigger)</f>
        <v>42250</v>
      </c>
      <c r="AR8" s="98">
        <f>_xll.qlCalendarAdvance(Calendar,AR7,AP8,"f",,Trigger)</f>
        <v>42254</v>
      </c>
      <c r="AS8" s="98">
        <f>_xll.qlInterestRateIndexMaturity(Currency&amp;"ibor"&amp;Tenor,AR8,Trigger)</f>
        <v>42284</v>
      </c>
      <c r="AT8" s="242" t="e">
        <f>_xll.qlIndexFixing($AD$5,AQ8,TRUE,_xll.ohTrigger(Trigger,Trigger1M))</f>
        <v>#NUM!</v>
      </c>
      <c r="AU8" s="242">
        <f>IFERROR(_xll.qlIndexFixing($AV$1,AQ8,TRUE,_xll.ohTrigger(Trigger,Trigger1M)),#N/A)</f>
        <v>-1.0048984510580006E-3</v>
      </c>
    </row>
    <row r="9" spans="1:48" s="80" customFormat="1" ht="11.25" customHeight="1" x14ac:dyDescent="0.2">
      <c r="A9" s="276" t="s">
        <v>233</v>
      </c>
      <c r="B9" s="370" t="str">
        <v>1M</v>
      </c>
      <c r="C9" s="371" t="str">
        <v>1M</v>
      </c>
      <c r="D9" s="372" t="str">
        <f t="shared" si="0"/>
        <v>1M</v>
      </c>
      <c r="E9" s="277">
        <f t="shared" si="1"/>
        <v>2</v>
      </c>
      <c r="F9" s="278" t="s">
        <v>9</v>
      </c>
      <c r="G9" s="279" t="b">
        <v>1</v>
      </c>
      <c r="H9" s="280" t="s">
        <v>45</v>
      </c>
      <c r="I9" s="349">
        <v>-7.2999999999999996E-4</v>
      </c>
      <c r="J9" s="349" t="str">
        <f>IFERROR(_xll.qlSimpleQuote(A9&amp;IF(LEFT(C9,1)="#","STUB",C9),I9,,Permanent,Trigger,TRUE),"--")</f>
        <v>DP1M#0000</v>
      </c>
      <c r="K9" s="75" t="str">
        <f t="shared" si="2"/>
        <v>EURYC1M_1MD</v>
      </c>
      <c r="L9" s="381" t="str">
        <f>IFERROR(_xll.qlDepositRateHelper2(,IF(DataSelect="Reference",$J9,$K9),IF(RIGHT($D9,1)="N","1D",$D9),$E9,Calendar,$F9,$G9,$H9,,_xll.ohTrigger(Trigger,DataSelect)),"--")</f>
        <v>obj_00c6b#0000</v>
      </c>
      <c r="M9" s="277" t="b">
        <v>1</v>
      </c>
      <c r="N9" s="87"/>
      <c r="O9" s="336" t="str">
        <f t="shared" si="3"/>
        <v>DP</v>
      </c>
      <c r="P9" s="336" t="str">
        <f t="shared" si="4"/>
        <v>1M</v>
      </c>
      <c r="Q9" s="337" t="str">
        <f t="shared" si="5"/>
        <v>obj_00c6b#0000</v>
      </c>
      <c r="R9" s="97" t="b">
        <f t="shared" si="5"/>
        <v>1</v>
      </c>
      <c r="S9" s="337">
        <v>1</v>
      </c>
      <c r="T9" s="337">
        <v>1</v>
      </c>
      <c r="U9" s="97" t="str">
        <v>obj_00bf5</v>
      </c>
      <c r="V9" s="97" t="str">
        <f>_xll.qlRateHelperQuoteName(U9)</f>
        <v>EURX1S2M=</v>
      </c>
      <c r="W9" s="334" t="e">
        <f>_xll.qlRateHelperRate(U9,_xll.ohTrigger(Trigger,Trigger1M))</f>
        <v>#NUM!</v>
      </c>
      <c r="X9" s="334" t="str">
        <f>IFERROR(_xll.qlFuturesRateHelperConvexityAdjustment(U9,Trigger),"--")</f>
        <v>--</v>
      </c>
      <c r="Y9" s="98">
        <f>_xll.qlRateHelperEarliestDate(U9,Trigger)</f>
        <v>42244</v>
      </c>
      <c r="Z9" s="98">
        <f>_xll.qlRateHelperLatestDate(U9,Trigger)</f>
        <v>42305</v>
      </c>
      <c r="AA9" s="242" t="e">
        <v>#NUM!</v>
      </c>
      <c r="AE9" s="246"/>
      <c r="AP9" s="97" t="s">
        <v>197</v>
      </c>
      <c r="AQ9" s="98">
        <f>_xll.qlInterestRateIndexFixingDate(Currency&amp;"ibor"&amp;Tenor,AR9,Trigger)</f>
        <v>42251</v>
      </c>
      <c r="AR9" s="98">
        <f>_xll.qlCalendarAdvance(Calendar,AR8,AP9,"f",,Trigger)</f>
        <v>42255</v>
      </c>
      <c r="AS9" s="98">
        <f>_xll.qlInterestRateIndexMaturity(Currency&amp;"ibor"&amp;Tenor,AR9,Trigger)</f>
        <v>42285</v>
      </c>
      <c r="AT9" s="242" t="e">
        <f>_xll.qlIndexFixing($AD$5,AQ9,TRUE,_xll.ohTrigger(Trigger,Trigger1M))</f>
        <v>#NUM!</v>
      </c>
      <c r="AU9" s="242">
        <f>IFERROR(_xll.qlIndexFixing($AV$1,AQ9,TRUE,_xll.ohTrigger(Trigger,Trigger1M)),#N/A)</f>
        <v>-1.006383860469473E-3</v>
      </c>
    </row>
    <row r="10" spans="1:48" s="80" customFormat="1" ht="11.25" customHeight="1" x14ac:dyDescent="0.2">
      <c r="A10" s="276" t="s">
        <v>233</v>
      </c>
      <c r="B10" s="370" t="e">
        <v>#N/A</v>
      </c>
      <c r="C10" s="371" t="e">
        <v>#N/A</v>
      </c>
      <c r="D10" s="372" t="e">
        <f t="shared" si="0"/>
        <v>#N/A</v>
      </c>
      <c r="E10" s="277" t="e">
        <f t="shared" si="1"/>
        <v>#N/A</v>
      </c>
      <c r="F10" s="278" t="s">
        <v>9</v>
      </c>
      <c r="G10" s="279" t="b">
        <v>1</v>
      </c>
      <c r="H10" s="280" t="s">
        <v>45</v>
      </c>
      <c r="I10" s="349" t="e">
        <v>#N/A</v>
      </c>
      <c r="J10" s="349" t="str">
        <f>IFERROR(_xll.qlSimpleQuote(A10&amp;IF(LEFT(C10,1)="#","STUB",C10),I10,,Permanent,Trigger,TRUE),"--")</f>
        <v>--</v>
      </c>
      <c r="K10" s="75" t="e">
        <f t="shared" si="2"/>
        <v>#N/A</v>
      </c>
      <c r="L10" s="381" t="str">
        <f>IFERROR(_xll.qlDepositRateHelper2(,IF(DataSelect="Reference",$J10,$K10),IF(RIGHT($D10,1)="N","1D",$D10),$E10,Calendar,$F10,$G10,$H10,,_xll.ohTrigger(Trigger,DataSelect)),"--")</f>
        <v>--</v>
      </c>
      <c r="M10" s="277" t="b">
        <v>0</v>
      </c>
      <c r="N10" s="87"/>
      <c r="O10" s="336" t="str">
        <f t="shared" si="3"/>
        <v>DP</v>
      </c>
      <c r="P10" s="336" t="e">
        <f t="shared" si="4"/>
        <v>#N/A</v>
      </c>
      <c r="Q10" s="337" t="str">
        <f t="shared" si="5"/>
        <v>--</v>
      </c>
      <c r="R10" s="97" t="b">
        <f t="shared" si="5"/>
        <v>0</v>
      </c>
      <c r="S10" s="337">
        <v>1</v>
      </c>
      <c r="T10" s="337">
        <v>1</v>
      </c>
      <c r="U10" s="97" t="str">
        <v>obj_00c3b</v>
      </c>
      <c r="V10" s="97" t="str">
        <f>_xll.qlRateHelperQuoteName(U10)</f>
        <v>EURX1S3M=</v>
      </c>
      <c r="W10" s="334" t="e">
        <f>_xll.qlRateHelperRate(U10,_xll.ohTrigger(Trigger,Trigger1M))</f>
        <v>#NUM!</v>
      </c>
      <c r="X10" s="334" t="str">
        <f>IFERROR(_xll.qlFuturesRateHelperConvexityAdjustment(U10,Trigger),"--")</f>
        <v>--</v>
      </c>
      <c r="Y10" s="98">
        <f>_xll.qlRateHelperEarliestDate(U10,Trigger)</f>
        <v>42244</v>
      </c>
      <c r="Z10" s="98">
        <f>_xll.qlRateHelperLatestDate(U10,Trigger)</f>
        <v>42338</v>
      </c>
      <c r="AA10" s="242" t="e">
        <v>#NUM!</v>
      </c>
      <c r="AE10" s="246"/>
      <c r="AP10" s="97" t="s">
        <v>197</v>
      </c>
      <c r="AQ10" s="98">
        <f>_xll.qlInterestRateIndexFixingDate(Currency&amp;"ibor"&amp;Tenor,AR10,Trigger)</f>
        <v>42254</v>
      </c>
      <c r="AR10" s="98">
        <f>_xll.qlCalendarAdvance(Calendar,AR9,AP10,"f",,Trigger)</f>
        <v>42256</v>
      </c>
      <c r="AS10" s="98">
        <f>_xll.qlInterestRateIndexMaturity(Currency&amp;"ibor"&amp;Tenor,AR10,Trigger)</f>
        <v>42286</v>
      </c>
      <c r="AT10" s="242" t="e">
        <f>_xll.qlIndexFixing($AD$5,AQ10,TRUE,_xll.ohTrigger(Trigger,Trigger1M))</f>
        <v>#NUM!</v>
      </c>
      <c r="AU10" s="242">
        <f>IFERROR(_xll.qlIndexFixing($AV$1,AQ10,TRUE,_xll.ohTrigger(Trigger,Trigger1M)),#N/A)</f>
        <v>-1.0075803734981292E-3</v>
      </c>
    </row>
    <row r="11" spans="1:48" s="80" customFormat="1" ht="11.25" customHeight="1" x14ac:dyDescent="0.2">
      <c r="A11" s="276" t="s">
        <v>233</v>
      </c>
      <c r="B11" s="370" t="e">
        <v>#N/A</v>
      </c>
      <c r="C11" s="371" t="e">
        <v>#N/A</v>
      </c>
      <c r="D11" s="372" t="e">
        <f t="shared" si="0"/>
        <v>#N/A</v>
      </c>
      <c r="E11" s="277" t="e">
        <f t="shared" si="1"/>
        <v>#N/A</v>
      </c>
      <c r="F11" s="278" t="s">
        <v>9</v>
      </c>
      <c r="G11" s="279" t="b">
        <v>1</v>
      </c>
      <c r="H11" s="280" t="s">
        <v>45</v>
      </c>
      <c r="I11" s="349" t="e">
        <v>#N/A</v>
      </c>
      <c r="J11" s="349" t="str">
        <f>IFERROR(_xll.qlSimpleQuote(A11&amp;IF(LEFT(C11,1)="#","STUB",C11),I11,,Permanent,Trigger,TRUE),"--")</f>
        <v>--</v>
      </c>
      <c r="K11" s="75" t="e">
        <f t="shared" si="2"/>
        <v>#N/A</v>
      </c>
      <c r="L11" s="381" t="str">
        <f>IFERROR(_xll.qlDepositRateHelper2(,IF(DataSelect="Reference",$J11,$K11),IF(RIGHT($D11,1)="N","1D",$D11),$E11,Calendar,$F11,$G11,$H11,,_xll.ohTrigger(Trigger,DataSelect)),"--")</f>
        <v>--</v>
      </c>
      <c r="M11" s="277" t="b">
        <v>0</v>
      </c>
      <c r="N11" s="87"/>
      <c r="O11" s="336" t="str">
        <f t="shared" si="3"/>
        <v>DP</v>
      </c>
      <c r="P11" s="336" t="e">
        <f t="shared" si="4"/>
        <v>#N/A</v>
      </c>
      <c r="Q11" s="337" t="str">
        <f t="shared" si="5"/>
        <v>--</v>
      </c>
      <c r="R11" s="97" t="b">
        <f t="shared" si="5"/>
        <v>0</v>
      </c>
      <c r="S11" s="337">
        <v>1</v>
      </c>
      <c r="T11" s="337">
        <v>1</v>
      </c>
      <c r="U11" s="97" t="str">
        <v>obj_00bf6</v>
      </c>
      <c r="V11" s="97" t="str">
        <f>_xll.qlRateHelperQuoteName(U11)</f>
        <v>EURX1S4M=</v>
      </c>
      <c r="W11" s="334" t="e">
        <f>_xll.qlRateHelperRate(U11,_xll.ohTrigger(Trigger,Trigger1M))</f>
        <v>#NUM!</v>
      </c>
      <c r="X11" s="334" t="str">
        <f>IFERROR(_xll.qlFuturesRateHelperConvexityAdjustment(U11,Trigger),"--")</f>
        <v>--</v>
      </c>
      <c r="Y11" s="98">
        <f>_xll.qlRateHelperEarliestDate(U11,Trigger)</f>
        <v>42244</v>
      </c>
      <c r="Z11" s="98">
        <f>_xll.qlRateHelperLatestDate(U11,Trigger)</f>
        <v>42366</v>
      </c>
      <c r="AA11" s="242" t="e">
        <v>#NUM!</v>
      </c>
      <c r="AE11" s="246"/>
      <c r="AP11" s="97" t="s">
        <v>197</v>
      </c>
      <c r="AQ11" s="98">
        <f>_xll.qlInterestRateIndexFixingDate(Currency&amp;"ibor"&amp;Tenor,AR11,Trigger)</f>
        <v>42255</v>
      </c>
      <c r="AR11" s="98">
        <f>_xll.qlCalendarAdvance(Calendar,AR10,AP11,"f",,Trigger)</f>
        <v>42257</v>
      </c>
      <c r="AS11" s="98">
        <f>_xll.qlInterestRateIndexMaturity(Currency&amp;"ibor"&amp;Tenor,AR11,Trigger)</f>
        <v>42289</v>
      </c>
      <c r="AT11" s="242" t="e">
        <f>_xll.qlIndexFixing($AD$5,AQ11,TRUE,_xll.ohTrigger(Trigger,Trigger1M))</f>
        <v>#NUM!</v>
      </c>
      <c r="AU11" s="242">
        <f>IFERROR(_xll.qlIndexFixing($AV$1,AQ11,TRUE,_xll.ohTrigger(Trigger,Trigger1M)),#N/A)</f>
        <v>-1.0081169162581838E-3</v>
      </c>
    </row>
    <row r="12" spans="1:48" s="80" customFormat="1" ht="11.25" customHeight="1" x14ac:dyDescent="0.2">
      <c r="A12" s="276" t="s">
        <v>233</v>
      </c>
      <c r="B12" s="370" t="e">
        <v>#N/A</v>
      </c>
      <c r="C12" s="371" t="e">
        <v>#N/A</v>
      </c>
      <c r="D12" s="372" t="e">
        <f t="shared" si="0"/>
        <v>#N/A</v>
      </c>
      <c r="E12" s="277" t="e">
        <f t="shared" si="1"/>
        <v>#N/A</v>
      </c>
      <c r="F12" s="278" t="s">
        <v>9</v>
      </c>
      <c r="G12" s="279" t="b">
        <v>1</v>
      </c>
      <c r="H12" s="280" t="s">
        <v>45</v>
      </c>
      <c r="I12" s="349" t="e">
        <v>#N/A</v>
      </c>
      <c r="J12" s="349" t="str">
        <f>IFERROR(_xll.qlSimpleQuote(A12&amp;IF(LEFT(C12,1)="#","STUB",C12),I12,,Permanent,Trigger,TRUE),"--")</f>
        <v>--</v>
      </c>
      <c r="K12" s="75" t="e">
        <f t="shared" si="2"/>
        <v>#N/A</v>
      </c>
      <c r="L12" s="381" t="str">
        <f>IFERROR(_xll.qlDepositRateHelper2(,IF(DataSelect="Reference",$J12,$K12),IF(RIGHT($D12,1)="N","1D",$D12),$E12,Calendar,$F12,$G12,$H12,,_xll.ohTrigger(Trigger,DataSelect)),"--")</f>
        <v>--</v>
      </c>
      <c r="M12" s="277" t="b">
        <v>0</v>
      </c>
      <c r="N12" s="87"/>
      <c r="O12" s="336" t="str">
        <f t="shared" si="3"/>
        <v>DP</v>
      </c>
      <c r="P12" s="336" t="e">
        <f t="shared" si="4"/>
        <v>#N/A</v>
      </c>
      <c r="Q12" s="337" t="str">
        <f t="shared" si="5"/>
        <v>--</v>
      </c>
      <c r="R12" s="97" t="b">
        <f t="shared" si="5"/>
        <v>0</v>
      </c>
      <c r="S12" s="337">
        <v>1</v>
      </c>
      <c r="T12" s="337">
        <v>1</v>
      </c>
      <c r="U12" s="97" t="str">
        <v>obj_00c1c</v>
      </c>
      <c r="V12" s="97" t="str">
        <f>_xll.qlRateHelperQuoteName(U12)</f>
        <v>EURX1S5M=</v>
      </c>
      <c r="W12" s="334" t="e">
        <f>_xll.qlRateHelperRate(U12,_xll.ohTrigger(Trigger,Trigger1M))</f>
        <v>#NUM!</v>
      </c>
      <c r="X12" s="334" t="str">
        <f>IFERROR(_xll.qlFuturesRateHelperConvexityAdjustment(U12,Trigger),"--")</f>
        <v>--</v>
      </c>
      <c r="Y12" s="98">
        <f>_xll.qlRateHelperEarliestDate(U12,Trigger)</f>
        <v>42244</v>
      </c>
      <c r="Z12" s="98">
        <f>_xll.qlRateHelperLatestDate(U12,Trigger)</f>
        <v>42397</v>
      </c>
      <c r="AA12" s="242" t="e">
        <v>#NUM!</v>
      </c>
      <c r="AE12" s="246"/>
      <c r="AP12" s="97" t="s">
        <v>197</v>
      </c>
      <c r="AQ12" s="98">
        <f>_xll.qlInterestRateIndexFixingDate(Currency&amp;"ibor"&amp;Tenor,AR12,Trigger)</f>
        <v>42256</v>
      </c>
      <c r="AR12" s="98">
        <f>_xll.qlCalendarAdvance(Calendar,AR11,AP12,"f",,Trigger)</f>
        <v>42258</v>
      </c>
      <c r="AS12" s="98">
        <f>_xll.qlInterestRateIndexMaturity(Currency&amp;"ibor"&amp;Tenor,AR12,Trigger)</f>
        <v>42289</v>
      </c>
      <c r="AT12" s="242" t="e">
        <f>_xll.qlIndexFixing($AD$5,AQ12,TRUE,_xll.ohTrigger(Trigger,Trigger1M))</f>
        <v>#NUM!</v>
      </c>
      <c r="AU12" s="242">
        <f>IFERROR(_xll.qlIndexFixing($AV$1,AQ12,TRUE,_xll.ohTrigger(Trigger,Trigger1M)),#N/A)</f>
        <v>-1.009204036440204E-3</v>
      </c>
    </row>
    <row r="13" spans="1:48" s="80" customFormat="1" ht="11.25" customHeight="1" x14ac:dyDescent="0.2">
      <c r="A13" s="276" t="s">
        <v>233</v>
      </c>
      <c r="B13" s="370" t="e">
        <v>#N/A</v>
      </c>
      <c r="C13" s="371" t="e">
        <v>#N/A</v>
      </c>
      <c r="D13" s="372" t="e">
        <f t="shared" si="0"/>
        <v>#N/A</v>
      </c>
      <c r="E13" s="277" t="e">
        <f t="shared" si="1"/>
        <v>#N/A</v>
      </c>
      <c r="F13" s="278" t="s">
        <v>9</v>
      </c>
      <c r="G13" s="279" t="b">
        <v>1</v>
      </c>
      <c r="H13" s="280" t="s">
        <v>45</v>
      </c>
      <c r="I13" s="349" t="e">
        <v>#N/A</v>
      </c>
      <c r="J13" s="349" t="str">
        <f>IFERROR(_xll.qlSimpleQuote(A13&amp;IF(LEFT(C13,1)="#","STUB",C13),I13,,Permanent,Trigger,TRUE),"--")</f>
        <v>--</v>
      </c>
      <c r="K13" s="75" t="e">
        <f t="shared" si="2"/>
        <v>#N/A</v>
      </c>
      <c r="L13" s="381" t="str">
        <f>IFERROR(_xll.qlDepositRateHelper2(,IF(DataSelect="Reference",$J13,$K13),IF(RIGHT($D13,1)="N","1D",$D13),$E13,Calendar,$F13,$G13,$H13,,_xll.ohTrigger(Trigger,DataSelect)),"--")</f>
        <v>--</v>
      </c>
      <c r="M13" s="277" t="b">
        <v>0</v>
      </c>
      <c r="N13" s="87"/>
      <c r="O13" s="336" t="str">
        <f t="shared" si="3"/>
        <v>DP</v>
      </c>
      <c r="P13" s="336" t="e">
        <f t="shared" si="4"/>
        <v>#N/A</v>
      </c>
      <c r="Q13" s="337" t="str">
        <f t="shared" si="5"/>
        <v>--</v>
      </c>
      <c r="R13" s="97" t="b">
        <f t="shared" si="5"/>
        <v>0</v>
      </c>
      <c r="S13" s="337">
        <v>1</v>
      </c>
      <c r="T13" s="337">
        <v>1</v>
      </c>
      <c r="U13" s="97" t="str">
        <v>obj_00b9c</v>
      </c>
      <c r="V13" s="97" t="str">
        <f>_xll.qlRateHelperQuoteName(U13)</f>
        <v>EURX1S6M=</v>
      </c>
      <c r="W13" s="334" t="e">
        <f>_xll.qlRateHelperRate(U13,_xll.ohTrigger(Trigger,Trigger1M))</f>
        <v>#NUM!</v>
      </c>
      <c r="X13" s="334" t="str">
        <f>IFERROR(_xll.qlFuturesRateHelperConvexityAdjustment(U13,Trigger),"--")</f>
        <v>--</v>
      </c>
      <c r="Y13" s="98">
        <f>_xll.qlRateHelperEarliestDate(U13,Trigger)</f>
        <v>42244</v>
      </c>
      <c r="Z13" s="98">
        <f>_xll.qlRateHelperLatestDate(U13,Trigger)</f>
        <v>42429</v>
      </c>
      <c r="AA13" s="242" t="e">
        <v>#NUM!</v>
      </c>
      <c r="AE13" s="246"/>
      <c r="AP13" s="97" t="s">
        <v>197</v>
      </c>
      <c r="AQ13" s="98">
        <f>_xll.qlInterestRateIndexFixingDate(Currency&amp;"ibor"&amp;Tenor,AR13,Trigger)</f>
        <v>42257</v>
      </c>
      <c r="AR13" s="98">
        <f>_xll.qlCalendarAdvance(Calendar,AR12,AP13,"f",,Trigger)</f>
        <v>42261</v>
      </c>
      <c r="AS13" s="98">
        <f>_xll.qlInterestRateIndexMaturity(Currency&amp;"ibor"&amp;Tenor,AR13,Trigger)</f>
        <v>42291</v>
      </c>
      <c r="AT13" s="242" t="e">
        <f>_xll.qlIndexFixing($AD$5,AQ13,TRUE,_xll.ohTrigger(Trigger,Trigger1M))</f>
        <v>#NUM!</v>
      </c>
      <c r="AU13" s="242">
        <f>IFERROR(_xll.qlIndexFixing($AV$1,AQ13,TRUE,_xll.ohTrigger(Trigger,Trigger1M)),#N/A)</f>
        <v>-1.011787789183316E-3</v>
      </c>
    </row>
    <row r="14" spans="1:48" s="80" customFormat="1" ht="11.25" customHeight="1" x14ac:dyDescent="0.2">
      <c r="A14" s="276" t="s">
        <v>233</v>
      </c>
      <c r="B14" s="370" t="e">
        <v>#N/A</v>
      </c>
      <c r="C14" s="371" t="e">
        <v>#N/A</v>
      </c>
      <c r="D14" s="372" t="e">
        <f t="shared" si="0"/>
        <v>#N/A</v>
      </c>
      <c r="E14" s="277" t="e">
        <f t="shared" si="1"/>
        <v>#N/A</v>
      </c>
      <c r="F14" s="278" t="s">
        <v>9</v>
      </c>
      <c r="G14" s="279" t="b">
        <v>1</v>
      </c>
      <c r="H14" s="280" t="s">
        <v>45</v>
      </c>
      <c r="I14" s="349" t="e">
        <v>#N/A</v>
      </c>
      <c r="J14" s="349" t="str">
        <f>IFERROR(_xll.qlSimpleQuote(A14&amp;IF(LEFT(C14,1)="#","STUB",C14),I14,,Permanent,Trigger,TRUE),"--")</f>
        <v>--</v>
      </c>
      <c r="K14" s="75" t="e">
        <f t="shared" si="2"/>
        <v>#N/A</v>
      </c>
      <c r="L14" s="381" t="str">
        <f>IFERROR(_xll.qlDepositRateHelper2(,IF(DataSelect="Reference",$J14,$K14),IF(RIGHT($D14,1)="N","1D",$D14),$E14,Calendar,$F14,$G14,$H14,,_xll.ohTrigger(Trigger,DataSelect)),"--")</f>
        <v>--</v>
      </c>
      <c r="M14" s="277" t="b">
        <v>0</v>
      </c>
      <c r="N14" s="87"/>
      <c r="O14" s="336" t="str">
        <f t="shared" si="3"/>
        <v>DP</v>
      </c>
      <c r="P14" s="336" t="e">
        <f t="shared" si="4"/>
        <v>#N/A</v>
      </c>
      <c r="Q14" s="337" t="str">
        <f t="shared" si="5"/>
        <v>--</v>
      </c>
      <c r="R14" s="97" t="b">
        <f t="shared" si="5"/>
        <v>0</v>
      </c>
      <c r="S14" s="337">
        <v>1</v>
      </c>
      <c r="T14" s="337">
        <v>1</v>
      </c>
      <c r="U14" s="97" t="str">
        <v>obj_00c2f</v>
      </c>
      <c r="V14" s="97" t="str">
        <f>_xll.qlRateHelperQuoteName(U14)</f>
        <v>EURX1S7M=</v>
      </c>
      <c r="W14" s="334" t="e">
        <f>_xll.qlRateHelperRate(U14,_xll.ohTrigger(Trigger,Trigger1M))</f>
        <v>#NUM!</v>
      </c>
      <c r="X14" s="334" t="str">
        <f>IFERROR(_xll.qlFuturesRateHelperConvexityAdjustment(U14,Trigger),"--")</f>
        <v>--</v>
      </c>
      <c r="Y14" s="98">
        <f>_xll.qlRateHelperEarliestDate(U14,Trigger)</f>
        <v>42244</v>
      </c>
      <c r="Z14" s="98">
        <f>_xll.qlRateHelperLatestDate(U14,Trigger)</f>
        <v>42458</v>
      </c>
      <c r="AA14" s="242" t="e">
        <v>#NUM!</v>
      </c>
      <c r="AE14" s="246"/>
      <c r="AP14" s="97" t="s">
        <v>197</v>
      </c>
      <c r="AQ14" s="98">
        <f>_xll.qlInterestRateIndexFixingDate(Currency&amp;"ibor"&amp;Tenor,AR14,Trigger)</f>
        <v>42258</v>
      </c>
      <c r="AR14" s="98">
        <f>_xll.qlCalendarAdvance(Calendar,AR13,AP14,"f",,Trigger)</f>
        <v>42262</v>
      </c>
      <c r="AS14" s="98">
        <f>_xll.qlInterestRateIndexMaturity(Currency&amp;"ibor"&amp;Tenor,AR14,Trigger)</f>
        <v>42292</v>
      </c>
      <c r="AT14" s="242" t="e">
        <f>_xll.qlIndexFixing($AD$5,AQ14,TRUE,_xll.ohTrigger(Trigger,Trigger1M))</f>
        <v>#NUM!</v>
      </c>
      <c r="AU14" s="242">
        <f>IFERROR(_xll.qlIndexFixing($AV$1,AQ14,TRUE,_xll.ohTrigger(Trigger,Trigger1M)),#N/A)</f>
        <v>-1.0123104819257378E-3</v>
      </c>
    </row>
    <row r="15" spans="1:48" s="80" customFormat="1" ht="11.25" customHeight="1" x14ac:dyDescent="0.2">
      <c r="A15" s="276" t="s">
        <v>233</v>
      </c>
      <c r="B15" s="370" t="e">
        <v>#N/A</v>
      </c>
      <c r="C15" s="371" t="e">
        <v>#N/A</v>
      </c>
      <c r="D15" s="372" t="e">
        <f t="shared" si="0"/>
        <v>#N/A</v>
      </c>
      <c r="E15" s="277" t="e">
        <f t="shared" si="1"/>
        <v>#N/A</v>
      </c>
      <c r="F15" s="278" t="s">
        <v>9</v>
      </c>
      <c r="G15" s="279" t="b">
        <v>1</v>
      </c>
      <c r="H15" s="280" t="s">
        <v>45</v>
      </c>
      <c r="I15" s="349" t="e">
        <v>#N/A</v>
      </c>
      <c r="J15" s="349" t="str">
        <f>IFERROR(_xll.qlSimpleQuote(A15&amp;IF(LEFT(C15,1)="#","STUB",C15),I15,,Permanent,Trigger,TRUE),"--")</f>
        <v>--</v>
      </c>
      <c r="K15" s="75" t="e">
        <f t="shared" si="2"/>
        <v>#N/A</v>
      </c>
      <c r="L15" s="381" t="str">
        <f>IFERROR(_xll.qlDepositRateHelper2(,IF(DataSelect="Reference",$J15,$K15),IF(RIGHT($D15,1)="N","1D",$D15),$E15,Calendar,$F15,$G15,$H15,,_xll.ohTrigger(Trigger,DataSelect)),"--")</f>
        <v>--</v>
      </c>
      <c r="M15" s="277" t="b">
        <v>0</v>
      </c>
      <c r="N15" s="87"/>
      <c r="O15" s="336" t="str">
        <f t="shared" si="3"/>
        <v>DP</v>
      </c>
      <c r="P15" s="336" t="e">
        <f t="shared" si="4"/>
        <v>#N/A</v>
      </c>
      <c r="Q15" s="337" t="str">
        <f t="shared" si="5"/>
        <v>--</v>
      </c>
      <c r="R15" s="97" t="b">
        <f t="shared" si="5"/>
        <v>0</v>
      </c>
      <c r="S15" s="337">
        <v>1</v>
      </c>
      <c r="T15" s="337">
        <v>1</v>
      </c>
      <c r="U15" s="97" t="str">
        <v>obj_00bae</v>
      </c>
      <c r="V15" s="97" t="str">
        <f>_xll.qlRateHelperQuoteName(U15)</f>
        <v>EURX1S8M=</v>
      </c>
      <c r="W15" s="334" t="e">
        <f>_xll.qlRateHelperRate(U15,_xll.ohTrigger(Trigger,Trigger1M))</f>
        <v>#NUM!</v>
      </c>
      <c r="X15" s="334" t="str">
        <f>IFERROR(_xll.qlFuturesRateHelperConvexityAdjustment(U15,Trigger),"--")</f>
        <v>--</v>
      </c>
      <c r="Y15" s="98">
        <f>_xll.qlRateHelperEarliestDate(U15,Trigger)</f>
        <v>42244</v>
      </c>
      <c r="Z15" s="98">
        <f>_xll.qlRateHelperLatestDate(U15,Trigger)</f>
        <v>42488</v>
      </c>
      <c r="AA15" s="242" t="e">
        <v>#NUM!</v>
      </c>
      <c r="AE15" s="246"/>
      <c r="AP15" s="97" t="s">
        <v>197</v>
      </c>
      <c r="AQ15" s="98">
        <f>_xll.qlInterestRateIndexFixingDate(Currency&amp;"ibor"&amp;Tenor,AR15,Trigger)</f>
        <v>42261</v>
      </c>
      <c r="AR15" s="98">
        <f>_xll.qlCalendarAdvance(Calendar,AR14,AP15,"f",,Trigger)</f>
        <v>42263</v>
      </c>
      <c r="AS15" s="98">
        <f>_xll.qlInterestRateIndexMaturity(Currency&amp;"ibor"&amp;Tenor,AR15,Trigger)</f>
        <v>42293</v>
      </c>
      <c r="AT15" s="242" t="e">
        <f>_xll.qlIndexFixing($AD$5,AQ15,TRUE,_xll.ohTrigger(Trigger,Trigger1M))</f>
        <v>#NUM!</v>
      </c>
      <c r="AU15" s="242">
        <f>IFERROR(_xll.qlIndexFixing($AV$1,AQ15,TRUE,_xll.ohTrigger(Trigger,Trigger1M)),#N/A)</f>
        <v>-1.0126695850769529E-3</v>
      </c>
    </row>
    <row r="16" spans="1:48" s="80" customFormat="1" ht="11.25" customHeight="1" x14ac:dyDescent="0.2">
      <c r="A16" s="276" t="s">
        <v>233</v>
      </c>
      <c r="B16" s="370" t="e">
        <v>#N/A</v>
      </c>
      <c r="C16" s="371" t="e">
        <v>#N/A</v>
      </c>
      <c r="D16" s="372" t="e">
        <f t="shared" si="0"/>
        <v>#N/A</v>
      </c>
      <c r="E16" s="277" t="e">
        <f t="shared" si="1"/>
        <v>#N/A</v>
      </c>
      <c r="F16" s="278" t="s">
        <v>9</v>
      </c>
      <c r="G16" s="279" t="b">
        <v>1</v>
      </c>
      <c r="H16" s="280" t="s">
        <v>45</v>
      </c>
      <c r="I16" s="349" t="e">
        <v>#N/A</v>
      </c>
      <c r="J16" s="349" t="str">
        <f>IFERROR(_xll.qlSimpleQuote(A16&amp;IF(LEFT(C16,1)="#","STUB",C16),I16,,Permanent,Trigger,TRUE),"--")</f>
        <v>--</v>
      </c>
      <c r="K16" s="75" t="e">
        <f t="shared" si="2"/>
        <v>#N/A</v>
      </c>
      <c r="L16" s="381" t="str">
        <f>IFERROR(_xll.qlDepositRateHelper2(,IF(DataSelect="Reference",$J16,$K16),IF(RIGHT($D16,1)="N","1D",$D16),$E16,Calendar,$F16,$G16,$H16,,_xll.ohTrigger(Trigger,DataSelect)),"--")</f>
        <v>--</v>
      </c>
      <c r="M16" s="277" t="b">
        <v>0</v>
      </c>
      <c r="N16" s="87"/>
      <c r="O16" s="336" t="str">
        <f t="shared" si="3"/>
        <v>DP</v>
      </c>
      <c r="P16" s="336" t="e">
        <f t="shared" si="4"/>
        <v>#N/A</v>
      </c>
      <c r="Q16" s="337" t="str">
        <f t="shared" si="5"/>
        <v>--</v>
      </c>
      <c r="R16" s="97" t="b">
        <f t="shared" si="5"/>
        <v>0</v>
      </c>
      <c r="S16" s="337">
        <v>1</v>
      </c>
      <c r="T16" s="337">
        <v>1</v>
      </c>
      <c r="U16" s="97" t="str">
        <v>obj_00c0d</v>
      </c>
      <c r="V16" s="97" t="str">
        <f>_xll.qlRateHelperQuoteName(U16)</f>
        <v>EURX1S9M=</v>
      </c>
      <c r="W16" s="334" t="e">
        <f>_xll.qlRateHelperRate(U16,_xll.ohTrigger(Trigger,Trigger1M))</f>
        <v>#NUM!</v>
      </c>
      <c r="X16" s="334" t="str">
        <f>IFERROR(_xll.qlFuturesRateHelperConvexityAdjustment(U16,Trigger),"--")</f>
        <v>--</v>
      </c>
      <c r="Y16" s="98">
        <f>_xll.qlRateHelperEarliestDate(U16,Trigger)</f>
        <v>42244</v>
      </c>
      <c r="Z16" s="98">
        <f>_xll.qlRateHelperLatestDate(U16,Trigger)</f>
        <v>42520</v>
      </c>
      <c r="AA16" s="242" t="e">
        <v>#NUM!</v>
      </c>
      <c r="AE16" s="246"/>
      <c r="AP16" s="97" t="s">
        <v>197</v>
      </c>
      <c r="AQ16" s="98">
        <f>_xll.qlInterestRateIndexFixingDate(Currency&amp;"ibor"&amp;Tenor,AR16,Trigger)</f>
        <v>42262</v>
      </c>
      <c r="AR16" s="98">
        <f>_xll.qlCalendarAdvance(Calendar,AR15,AP16,"f",,Trigger)</f>
        <v>42264</v>
      </c>
      <c r="AS16" s="98">
        <f>_xll.qlInterestRateIndexMaturity(Currency&amp;"ibor"&amp;Tenor,AR16,Trigger)</f>
        <v>42296</v>
      </c>
      <c r="AT16" s="242" t="e">
        <f>_xll.qlIndexFixing($AD$5,AQ16,TRUE,_xll.ohTrigger(Trigger,Trigger1M))</f>
        <v>#NUM!</v>
      </c>
      <c r="AU16" s="242">
        <f>IFERROR(_xll.qlIndexFixing($AV$1,AQ16,TRUE,_xll.ohTrigger(Trigger,Trigger1M)),#N/A)</f>
        <v>-1.0117185256239281E-3</v>
      </c>
    </row>
    <row r="17" spans="1:47" s="80" customFormat="1" ht="11.25" customHeight="1" x14ac:dyDescent="0.2">
      <c r="A17" s="276" t="s">
        <v>233</v>
      </c>
      <c r="B17" s="370" t="e">
        <v>#N/A</v>
      </c>
      <c r="C17" s="371" t="e">
        <v>#N/A</v>
      </c>
      <c r="D17" s="372" t="e">
        <f t="shared" si="0"/>
        <v>#N/A</v>
      </c>
      <c r="E17" s="277" t="e">
        <f t="shared" si="1"/>
        <v>#N/A</v>
      </c>
      <c r="F17" s="278" t="s">
        <v>9</v>
      </c>
      <c r="G17" s="279" t="b">
        <v>1</v>
      </c>
      <c r="H17" s="280" t="s">
        <v>45</v>
      </c>
      <c r="I17" s="349" t="e">
        <v>#N/A</v>
      </c>
      <c r="J17" s="349" t="str">
        <f>IFERROR(_xll.qlSimpleQuote(A17&amp;IF(LEFT(C17,1)="#","STUB",C17),I17,,Permanent,Trigger,TRUE),"--")</f>
        <v>--</v>
      </c>
      <c r="K17" s="75" t="e">
        <f t="shared" si="2"/>
        <v>#N/A</v>
      </c>
      <c r="L17" s="381" t="str">
        <f>IFERROR(_xll.qlDepositRateHelper2(,IF(DataSelect="Reference",$J17,$K17),IF(RIGHT($D17,1)="N","1D",$D17),$E17,Calendar,$F17,$G17,$H17,,_xll.ohTrigger(Trigger,DataSelect)),"--")</f>
        <v>--</v>
      </c>
      <c r="M17" s="277" t="b">
        <v>0</v>
      </c>
      <c r="N17" s="87"/>
      <c r="O17" s="336" t="str">
        <f t="shared" si="3"/>
        <v>DP</v>
      </c>
      <c r="P17" s="336" t="e">
        <f t="shared" si="4"/>
        <v>#N/A</v>
      </c>
      <c r="Q17" s="337" t="str">
        <f t="shared" si="5"/>
        <v>--</v>
      </c>
      <c r="R17" s="97" t="b">
        <f t="shared" si="5"/>
        <v>0</v>
      </c>
      <c r="S17" s="337">
        <v>1</v>
      </c>
      <c r="T17" s="337">
        <v>1</v>
      </c>
      <c r="U17" s="97" t="str">
        <v>obj_00c15</v>
      </c>
      <c r="V17" s="97" t="str">
        <f>_xll.qlRateHelperQuoteName(U17)</f>
        <v>EURX1S10M=</v>
      </c>
      <c r="W17" s="334" t="e">
        <f>_xll.qlRateHelperRate(U17,_xll.ohTrigger(Trigger,Trigger1M))</f>
        <v>#NUM!</v>
      </c>
      <c r="X17" s="334" t="str">
        <f>IFERROR(_xll.qlFuturesRateHelperConvexityAdjustment(U17,Trigger),"--")</f>
        <v>--</v>
      </c>
      <c r="Y17" s="98">
        <f>_xll.qlRateHelperEarliestDate(U17,Trigger)</f>
        <v>42244</v>
      </c>
      <c r="Z17" s="98">
        <f>_xll.qlRateHelperLatestDate(U17,Trigger)</f>
        <v>42549</v>
      </c>
      <c r="AA17" s="242" t="e">
        <v>#NUM!</v>
      </c>
      <c r="AE17" s="246"/>
      <c r="AP17" s="97" t="s">
        <v>197</v>
      </c>
      <c r="AQ17" s="98">
        <f>_xll.qlInterestRateIndexFixingDate(Currency&amp;"ibor"&amp;Tenor,AR17,Trigger)</f>
        <v>42263</v>
      </c>
      <c r="AR17" s="98">
        <f>_xll.qlCalendarAdvance(Calendar,AR16,AP17,"f",,Trigger)</f>
        <v>42265</v>
      </c>
      <c r="AS17" s="98">
        <f>_xll.qlInterestRateIndexMaturity(Currency&amp;"ibor"&amp;Tenor,AR17,Trigger)</f>
        <v>42296</v>
      </c>
      <c r="AT17" s="242" t="e">
        <f>_xll.qlIndexFixing($AD$5,AQ17,TRUE,_xll.ohTrigger(Trigger,Trigger1M))</f>
        <v>#NUM!</v>
      </c>
      <c r="AU17" s="242">
        <f>IFERROR(_xll.qlIndexFixing($AV$1,AQ17,TRUE,_xll.ohTrigger(Trigger,Trigger1M)),#N/A)</f>
        <v>-1.0121685478932966E-3</v>
      </c>
    </row>
    <row r="18" spans="1:47" s="80" customFormat="1" ht="11.25" customHeight="1" x14ac:dyDescent="0.2">
      <c r="A18" s="276" t="s">
        <v>233</v>
      </c>
      <c r="B18" s="370" t="e">
        <v>#N/A</v>
      </c>
      <c r="C18" s="371" t="e">
        <v>#N/A</v>
      </c>
      <c r="D18" s="372" t="e">
        <f t="shared" si="0"/>
        <v>#N/A</v>
      </c>
      <c r="E18" s="277" t="e">
        <f t="shared" si="1"/>
        <v>#N/A</v>
      </c>
      <c r="F18" s="278" t="s">
        <v>9</v>
      </c>
      <c r="G18" s="279" t="b">
        <v>1</v>
      </c>
      <c r="H18" s="280" t="s">
        <v>45</v>
      </c>
      <c r="I18" s="349" t="e">
        <v>#N/A</v>
      </c>
      <c r="J18" s="349" t="str">
        <f>IFERROR(_xll.qlSimpleQuote(A18&amp;IF(LEFT(C18,1)="#","STUB",C18),I18,,Permanent,Trigger,TRUE),"--")</f>
        <v>--</v>
      </c>
      <c r="K18" s="75" t="e">
        <f t="shared" si="2"/>
        <v>#N/A</v>
      </c>
      <c r="L18" s="381" t="str">
        <f>IFERROR(_xll.qlDepositRateHelper2(,IF(DataSelect="Reference",$J18,$K18),IF(RIGHT($D18,1)="N","1D",$D18),$E18,Calendar,$F18,$G18,$H18,,_xll.ohTrigger(Trigger,DataSelect)),"--")</f>
        <v>--</v>
      </c>
      <c r="M18" s="277" t="b">
        <v>0</v>
      </c>
      <c r="N18" s="89"/>
      <c r="O18" s="336" t="str">
        <f t="shared" si="3"/>
        <v>DP</v>
      </c>
      <c r="P18" s="336" t="e">
        <f t="shared" si="4"/>
        <v>#N/A</v>
      </c>
      <c r="Q18" s="337" t="str">
        <f t="shared" si="5"/>
        <v>--</v>
      </c>
      <c r="R18" s="97" t="b">
        <f t="shared" si="5"/>
        <v>0</v>
      </c>
      <c r="S18" s="337">
        <v>1</v>
      </c>
      <c r="T18" s="337">
        <v>1</v>
      </c>
      <c r="U18" s="97" t="str">
        <v>obj_00c0e</v>
      </c>
      <c r="V18" s="97" t="str">
        <f>_xll.qlRateHelperQuoteName(U18)</f>
        <v>EURX1S11M=</v>
      </c>
      <c r="W18" s="334" t="e">
        <f>_xll.qlRateHelperRate(U18,_xll.ohTrigger(Trigger,Trigger1M))</f>
        <v>#NUM!</v>
      </c>
      <c r="X18" s="334" t="str">
        <f>IFERROR(_xll.qlFuturesRateHelperConvexityAdjustment(U18,Trigger),"--")</f>
        <v>--</v>
      </c>
      <c r="Y18" s="98">
        <f>_xll.qlRateHelperEarliestDate(U18,Trigger)</f>
        <v>42244</v>
      </c>
      <c r="Z18" s="98">
        <f>_xll.qlRateHelperLatestDate(U18,Trigger)</f>
        <v>42579</v>
      </c>
      <c r="AA18" s="242" t="e">
        <v>#NUM!</v>
      </c>
      <c r="AE18" s="255"/>
      <c r="AP18" s="97" t="s">
        <v>197</v>
      </c>
      <c r="AQ18" s="98">
        <f>_xll.qlInterestRateIndexFixingDate(Currency&amp;"ibor"&amp;Tenor,AR18,Trigger)</f>
        <v>42264</v>
      </c>
      <c r="AR18" s="98">
        <f>_xll.qlCalendarAdvance(Calendar,AR17,AP18,"f",,Trigger)</f>
        <v>42268</v>
      </c>
      <c r="AS18" s="98">
        <f>_xll.qlInterestRateIndexMaturity(Currency&amp;"ibor"&amp;Tenor,AR18,Trigger)</f>
        <v>42298</v>
      </c>
      <c r="AT18" s="242" t="e">
        <f>_xll.qlIndexFixing($AD$5,AQ18,TRUE,_xll.ohTrigger(Trigger,Trigger1M))</f>
        <v>#NUM!</v>
      </c>
      <c r="AU18" s="242">
        <f>IFERROR(_xll.qlIndexFixing($AV$1,AQ18,TRUE,_xll.ohTrigger(Trigger,Trigger1M)),#N/A)</f>
        <v>-1.0103776450232083E-3</v>
      </c>
    </row>
    <row r="19" spans="1:47" s="80" customFormat="1" ht="11.25" customHeight="1" x14ac:dyDescent="0.2">
      <c r="A19" s="276" t="s">
        <v>233</v>
      </c>
      <c r="B19" s="370" t="e">
        <v>#N/A</v>
      </c>
      <c r="C19" s="371" t="e">
        <v>#N/A</v>
      </c>
      <c r="D19" s="372" t="e">
        <f t="shared" si="0"/>
        <v>#N/A</v>
      </c>
      <c r="E19" s="277" t="e">
        <f t="shared" si="1"/>
        <v>#N/A</v>
      </c>
      <c r="F19" s="278" t="s">
        <v>9</v>
      </c>
      <c r="G19" s="279" t="b">
        <v>1</v>
      </c>
      <c r="H19" s="280" t="s">
        <v>45</v>
      </c>
      <c r="I19" s="349" t="e">
        <v>#N/A</v>
      </c>
      <c r="J19" s="349" t="str">
        <f>IFERROR(_xll.qlSimpleQuote(A19&amp;IF(LEFT(C19,1)="#","STUB",C19),I19,,Permanent,Trigger,TRUE),"--")</f>
        <v>--</v>
      </c>
      <c r="K19" s="75" t="e">
        <f t="shared" si="2"/>
        <v>#N/A</v>
      </c>
      <c r="L19" s="381" t="str">
        <f>IFERROR(_xll.qlDepositRateHelper2(,IF(DataSelect="Reference",$J19,$K19),IF(RIGHT($D19,1)="N","1D",$D19),$E19,Calendar,$F19,$G19,$H19,,_xll.ohTrigger(Trigger,DataSelect)),"--")</f>
        <v>--</v>
      </c>
      <c r="M19" s="277" t="b">
        <v>0</v>
      </c>
      <c r="N19" s="87"/>
      <c r="O19" s="341" t="str">
        <f t="shared" si="3"/>
        <v>DP</v>
      </c>
      <c r="P19" s="341" t="e">
        <f t="shared" si="4"/>
        <v>#N/A</v>
      </c>
      <c r="Q19" s="343" t="str">
        <f t="shared" si="5"/>
        <v>--</v>
      </c>
      <c r="R19" s="107" t="b">
        <f t="shared" si="5"/>
        <v>0</v>
      </c>
      <c r="S19" s="337">
        <v>1</v>
      </c>
      <c r="T19" s="337">
        <v>1</v>
      </c>
      <c r="U19" s="97" t="str">
        <v>obj_00bbd</v>
      </c>
      <c r="V19" s="97" t="str">
        <f>_xll.qlRateHelperQuoteName(U19)</f>
        <v>EURX1S12M=</v>
      </c>
      <c r="W19" s="334" t="e">
        <f>_xll.qlRateHelperRate(U19,_xll.ohTrigger(Trigger,Trigger1M))</f>
        <v>#NUM!</v>
      </c>
      <c r="X19" s="334" t="str">
        <f>IFERROR(_xll.qlFuturesRateHelperConvexityAdjustment(U19,Trigger),"--")</f>
        <v>--</v>
      </c>
      <c r="Y19" s="98">
        <f>_xll.qlRateHelperEarliestDate(U19,Trigger)</f>
        <v>42244</v>
      </c>
      <c r="Z19" s="98">
        <f>_xll.qlRateHelperLatestDate(U19,Trigger)</f>
        <v>42611</v>
      </c>
      <c r="AA19" s="242" t="e">
        <v>#NUM!</v>
      </c>
      <c r="AE19" s="255"/>
      <c r="AP19" s="97" t="s">
        <v>197</v>
      </c>
      <c r="AQ19" s="98">
        <f>_xll.qlInterestRateIndexFixingDate(Currency&amp;"ibor"&amp;Tenor,AR19,Trigger)</f>
        <v>42265</v>
      </c>
      <c r="AR19" s="98">
        <f>_xll.qlCalendarAdvance(Calendar,AR18,AP19,"f",,Trigger)</f>
        <v>42269</v>
      </c>
      <c r="AS19" s="98">
        <f>_xll.qlInterestRateIndexMaturity(Currency&amp;"ibor"&amp;Tenor,AR19,Trigger)</f>
        <v>42299</v>
      </c>
      <c r="AT19" s="242" t="e">
        <f>_xll.qlIndexFixing($AD$5,AQ19,TRUE,_xll.ohTrigger(Trigger,Trigger1M))</f>
        <v>#NUM!</v>
      </c>
      <c r="AU19" s="242">
        <f>IFERROR(_xll.qlIndexFixing($AV$1,AQ19,TRUE,_xll.ohTrigger(Trigger,Trigger1M)),#N/A)</f>
        <v>-1.0089718057595398E-3</v>
      </c>
    </row>
    <row r="20" spans="1:47" s="80" customFormat="1" ht="11.25" customHeight="1" x14ac:dyDescent="0.2">
      <c r="A20" s="282" t="s">
        <v>233</v>
      </c>
      <c r="B20" s="373" t="e">
        <v>#N/A</v>
      </c>
      <c r="C20" s="374" t="e">
        <v>#N/A</v>
      </c>
      <c r="D20" s="375" t="e">
        <f t="shared" si="0"/>
        <v>#N/A</v>
      </c>
      <c r="E20" s="283" t="e">
        <f t="shared" si="1"/>
        <v>#N/A</v>
      </c>
      <c r="F20" s="284" t="s">
        <v>9</v>
      </c>
      <c r="G20" s="285" t="b">
        <v>1</v>
      </c>
      <c r="H20" s="286" t="s">
        <v>45</v>
      </c>
      <c r="I20" s="350" t="e">
        <v>#N/A</v>
      </c>
      <c r="J20" s="349" t="str">
        <f>IFERROR(_xll.qlSimpleQuote(A20&amp;IF(LEFT(C20,1)="#","STUB",C20),I20,,Permanent,Trigger,TRUE),"--")</f>
        <v>--</v>
      </c>
      <c r="K20" s="75" t="e">
        <f t="shared" si="2"/>
        <v>#N/A</v>
      </c>
      <c r="L20" s="382" t="str">
        <f>IFERROR(_xll.qlDepositRateHelper2(,IF(DataSelect="Reference",$J20,$K20),IF(RIGHT($D20,1)="N","1D",$D20),$E20,Calendar,$F20,$G20,$H20,,_xll.ohTrigger(Trigger,DataSelect)),"--")</f>
        <v>--</v>
      </c>
      <c r="M20" s="283" t="b">
        <v>0</v>
      </c>
      <c r="N20" s="87"/>
      <c r="O20" s="336" t="str">
        <f t="shared" ref="O20:O51" si="6">A24</f>
        <v>SW</v>
      </c>
      <c r="P20" s="336" t="str">
        <f t="shared" ref="P20:P51" si="7">B24</f>
        <v>2M</v>
      </c>
      <c r="Q20" s="340" t="str">
        <f t="shared" ref="Q20:Q51" si="8">L24</f>
        <v>obj_00bf5#0000</v>
      </c>
      <c r="R20" s="336" t="b">
        <f t="shared" ref="R20:R51" si="9">M24</f>
        <v>1</v>
      </c>
      <c r="S20" s="344">
        <v>1</v>
      </c>
      <c r="T20" s="344">
        <v>1</v>
      </c>
      <c r="U20" s="97" t="str">
        <v>obj_00c34</v>
      </c>
      <c r="V20" s="97" t="str">
        <f>_xll.qlRateHelperQuoteName(U20)</f>
        <v>EURYC1M_AB1E_1Y3M</v>
      </c>
      <c r="W20" s="334" t="e">
        <f>_xll.qlRateHelperRate(U20,_xll.ohTrigger(Trigger,Trigger1M))</f>
        <v>#NUM!</v>
      </c>
      <c r="X20" s="334" t="str">
        <f>IFERROR(_xll.qlFuturesRateHelperConvexityAdjustment(U20,Trigger),"--")</f>
        <v>--</v>
      </c>
      <c r="Y20" s="98">
        <f>_xll.qlRateHelperEarliestDate(U20,Trigger)</f>
        <v>42244</v>
      </c>
      <c r="Z20" s="98">
        <f>_xll.qlRateHelperLatestDate(U20,Trigger)</f>
        <v>42702</v>
      </c>
      <c r="AA20" s="242" t="e">
        <v>#NUM!</v>
      </c>
      <c r="AE20" s="255"/>
      <c r="AP20" s="97" t="s">
        <v>197</v>
      </c>
      <c r="AQ20" s="98">
        <f>_xll.qlInterestRateIndexFixingDate(Currency&amp;"ibor"&amp;Tenor,AR20,Trigger)</f>
        <v>42268</v>
      </c>
      <c r="AR20" s="98">
        <f>_xll.qlCalendarAdvance(Calendar,AR19,AP20,"f",,Trigger)</f>
        <v>42270</v>
      </c>
      <c r="AS20" s="98">
        <f>_xll.qlInterestRateIndexMaturity(Currency&amp;"ibor"&amp;Tenor,AR20,Trigger)</f>
        <v>42300</v>
      </c>
      <c r="AT20" s="242" t="e">
        <f>_xll.qlIndexFixing($AD$5,AQ20,TRUE,_xll.ohTrigger(Trigger,Trigger1M))</f>
        <v>#NUM!</v>
      </c>
      <c r="AU20" s="242">
        <f>IFERROR(_xll.qlIndexFixing($AV$1,AQ20,TRUE,_xll.ohTrigger(Trigger,Trigger1M)),#N/A)</f>
        <v>-1.0073821193703481E-3</v>
      </c>
    </row>
    <row r="21" spans="1:47" s="80" customFormat="1" ht="11.25" customHeight="1" x14ac:dyDescent="0.2">
      <c r="A21" s="88"/>
      <c r="B21" s="88"/>
      <c r="C21" s="88"/>
      <c r="D21" s="88"/>
      <c r="E21" s="333"/>
      <c r="F21" s="88"/>
      <c r="G21" s="88"/>
      <c r="H21" s="88"/>
      <c r="I21" s="88"/>
      <c r="J21" s="88"/>
      <c r="K21" s="88"/>
      <c r="L21" s="333"/>
      <c r="M21" s="90"/>
      <c r="N21" s="87"/>
      <c r="O21" s="336" t="str">
        <f t="shared" si="6"/>
        <v>SW</v>
      </c>
      <c r="P21" s="336" t="str">
        <f t="shared" si="7"/>
        <v>3M</v>
      </c>
      <c r="Q21" s="340" t="str">
        <f t="shared" si="8"/>
        <v>obj_00c3b#0000</v>
      </c>
      <c r="R21" s="336" t="b">
        <f t="shared" si="9"/>
        <v>1</v>
      </c>
      <c r="S21" s="344">
        <v>1</v>
      </c>
      <c r="T21" s="344">
        <v>1</v>
      </c>
      <c r="U21" s="97" t="str">
        <v>obj_00c46</v>
      </c>
      <c r="V21" s="97" t="str">
        <f>_xll.qlRateHelperQuoteName(U21)</f>
        <v>EURYC1M_AB1E_1Y6M</v>
      </c>
      <c r="W21" s="334" t="e">
        <f>_xll.qlRateHelperRate(U21,_xll.ohTrigger(Trigger,Trigger1M))</f>
        <v>#NUM!</v>
      </c>
      <c r="X21" s="334" t="str">
        <f>IFERROR(_xll.qlFuturesRateHelperConvexityAdjustment(U21,Trigger),"--")</f>
        <v>--</v>
      </c>
      <c r="Y21" s="98">
        <f>_xll.qlRateHelperEarliestDate(U21,Trigger)</f>
        <v>42244</v>
      </c>
      <c r="Z21" s="98">
        <f>_xll.qlRateHelperLatestDate(U21,Trigger)</f>
        <v>42794</v>
      </c>
      <c r="AA21" s="242" t="e">
        <v>#NUM!</v>
      </c>
      <c r="AE21" s="255"/>
      <c r="AP21" s="97" t="s">
        <v>197</v>
      </c>
      <c r="AQ21" s="98">
        <f>_xll.qlInterestRateIndexFixingDate(Currency&amp;"ibor"&amp;Tenor,AR21,Trigger)</f>
        <v>42269</v>
      </c>
      <c r="AR21" s="98">
        <f>_xll.qlCalendarAdvance(Calendar,AR20,AP21,"f",,Trigger)</f>
        <v>42271</v>
      </c>
      <c r="AS21" s="98">
        <f>_xll.qlInterestRateIndexMaturity(Currency&amp;"ibor"&amp;Tenor,AR21,Trigger)</f>
        <v>42303</v>
      </c>
      <c r="AT21" s="242" t="e">
        <f>_xll.qlIndexFixing($AD$5,AQ21,TRUE,_xll.ohTrigger(Trigger,Trigger1M))</f>
        <v>#NUM!</v>
      </c>
      <c r="AU21" s="242">
        <f>IFERROR(_xll.qlIndexFixing($AV$1,AQ21,TRUE,_xll.ohTrigger(Trigger,Trigger1M)),#N/A)</f>
        <v>-1.0049051531589581E-3</v>
      </c>
    </row>
    <row r="22" spans="1:47" s="80" customFormat="1" ht="11.25" customHeight="1" x14ac:dyDescent="0.2">
      <c r="A22" s="88"/>
      <c r="B22" s="88"/>
      <c r="C22" s="88"/>
      <c r="D22" s="88"/>
      <c r="E22" s="333"/>
      <c r="F22" s="88"/>
      <c r="G22" s="88"/>
      <c r="H22" s="86"/>
      <c r="I22" s="61" t="s">
        <v>4</v>
      </c>
      <c r="J22" s="61"/>
      <c r="K22" s="61"/>
      <c r="L22" s="3" t="str">
        <f>_xll.qlEuribor(,Tenor,,,Trigger)</f>
        <v>obj_00952#0000</v>
      </c>
      <c r="N22" s="87"/>
      <c r="O22" s="336" t="str">
        <f t="shared" si="6"/>
        <v>SW</v>
      </c>
      <c r="P22" s="336" t="str">
        <f t="shared" si="7"/>
        <v>4M</v>
      </c>
      <c r="Q22" s="340" t="str">
        <f t="shared" si="8"/>
        <v>obj_00bf6#0000</v>
      </c>
      <c r="R22" s="336" t="b">
        <f t="shared" si="9"/>
        <v>1</v>
      </c>
      <c r="S22" s="344">
        <v>1</v>
      </c>
      <c r="T22" s="344">
        <v>1</v>
      </c>
      <c r="U22" s="97" t="str">
        <v>obj_00bca</v>
      </c>
      <c r="V22" s="97" t="str">
        <f>_xll.qlRateHelperQuoteName(U22)</f>
        <v>EURYC1M_AB1E_1Y9M</v>
      </c>
      <c r="W22" s="334" t="e">
        <f>_xll.qlRateHelperRate(U22,_xll.ohTrigger(Trigger,Trigger1M))</f>
        <v>#NUM!</v>
      </c>
      <c r="X22" s="334" t="str">
        <f>IFERROR(_xll.qlFuturesRateHelperConvexityAdjustment(U22,Trigger),"--")</f>
        <v>--</v>
      </c>
      <c r="Y22" s="98">
        <f>_xll.qlRateHelperEarliestDate(U22,Trigger)</f>
        <v>42244</v>
      </c>
      <c r="Z22" s="98">
        <f>_xll.qlRateHelperLatestDate(U22,Trigger)</f>
        <v>42884</v>
      </c>
      <c r="AA22" s="242" t="e">
        <v>#NUM!</v>
      </c>
      <c r="AE22" s="255"/>
      <c r="AP22" s="97" t="s">
        <v>197</v>
      </c>
      <c r="AQ22" s="98">
        <f>_xll.qlInterestRateIndexFixingDate(Currency&amp;"ibor"&amp;Tenor,AR22,Trigger)</f>
        <v>42270</v>
      </c>
      <c r="AR22" s="98">
        <f>_xll.qlCalendarAdvance(Calendar,AR21,AP22,"f",,Trigger)</f>
        <v>42272</v>
      </c>
      <c r="AS22" s="98">
        <f>_xll.qlInterestRateIndexMaturity(Currency&amp;"ibor"&amp;Tenor,AR22,Trigger)</f>
        <v>42303</v>
      </c>
      <c r="AT22" s="242" t="e">
        <f>_xll.qlIndexFixing($AD$5,AQ22,TRUE,_xll.ohTrigger(Trigger,Trigger1M))</f>
        <v>#NUM!</v>
      </c>
      <c r="AU22" s="242">
        <f>IFERROR(_xll.qlIndexFixing($AV$1,AQ22,TRUE,_xll.ohTrigger(Trigger,Trigger1M)),#N/A)</f>
        <v>-1.0036861203999875E-3</v>
      </c>
    </row>
    <row r="23" spans="1:47" s="80" customFormat="1" ht="11.25" customHeight="1" x14ac:dyDescent="0.2">
      <c r="A23" s="61" t="s">
        <v>12</v>
      </c>
      <c r="B23" s="61" t="s">
        <v>228</v>
      </c>
      <c r="C23" s="61" t="s">
        <v>229</v>
      </c>
      <c r="D23" s="61" t="s">
        <v>50</v>
      </c>
      <c r="E23" s="61" t="s">
        <v>241</v>
      </c>
      <c r="F23" s="61" t="s">
        <v>244</v>
      </c>
      <c r="G23" s="61" t="s">
        <v>6</v>
      </c>
      <c r="H23" s="61" t="s">
        <v>245</v>
      </c>
      <c r="I23" s="61" t="s">
        <v>242</v>
      </c>
      <c r="J23" s="61"/>
      <c r="K23" s="61" t="s">
        <v>243</v>
      </c>
      <c r="L23" s="61" t="s">
        <v>38</v>
      </c>
      <c r="M23" s="61" t="s">
        <v>42</v>
      </c>
      <c r="N23" s="87"/>
      <c r="O23" s="336" t="str">
        <f t="shared" si="6"/>
        <v>SW</v>
      </c>
      <c r="P23" s="336" t="str">
        <f t="shared" si="7"/>
        <v>5M</v>
      </c>
      <c r="Q23" s="340" t="str">
        <f t="shared" si="8"/>
        <v>obj_00c1c#0000</v>
      </c>
      <c r="R23" s="336" t="b">
        <f t="shared" si="9"/>
        <v>1</v>
      </c>
      <c r="S23" s="344">
        <v>1</v>
      </c>
      <c r="T23" s="344">
        <v>1</v>
      </c>
      <c r="U23" s="97" t="str">
        <v>obj_00c04</v>
      </c>
      <c r="V23" s="97" t="str">
        <f>_xll.qlRateHelperQuoteName(U23)</f>
        <v>EURYC1M_AB1E_2Y</v>
      </c>
      <c r="W23" s="334" t="e">
        <f>_xll.qlRateHelperRate(U23,_xll.ohTrigger(Trigger,Trigger1M))</f>
        <v>#NUM!</v>
      </c>
      <c r="X23" s="334" t="str">
        <f>IFERROR(_xll.qlFuturesRateHelperConvexityAdjustment(U23,Trigger),"--")</f>
        <v>--</v>
      </c>
      <c r="Y23" s="98">
        <f>_xll.qlRateHelperEarliestDate(U23,Trigger)</f>
        <v>42244</v>
      </c>
      <c r="Z23" s="98">
        <f>_xll.qlRateHelperLatestDate(U23,Trigger)</f>
        <v>42975</v>
      </c>
      <c r="AA23" s="242" t="e">
        <v>#NUM!</v>
      </c>
      <c r="AE23" s="255"/>
      <c r="AP23" s="97" t="s">
        <v>197</v>
      </c>
      <c r="AQ23" s="98">
        <f>_xll.qlInterestRateIndexFixingDate(Currency&amp;"ibor"&amp;Tenor,AR23,Trigger)</f>
        <v>42271</v>
      </c>
      <c r="AR23" s="98">
        <f>_xll.qlCalendarAdvance(Calendar,AR22,AP23,"f",,Trigger)</f>
        <v>42275</v>
      </c>
      <c r="AS23" s="98">
        <f>_xll.qlInterestRateIndexMaturity(Currency&amp;"ibor"&amp;Tenor,AR23,Trigger)</f>
        <v>42305</v>
      </c>
      <c r="AT23" s="242" t="e">
        <f>_xll.qlIndexFixing($AD$5,AQ23,TRUE,_xll.ohTrigger(Trigger,Trigger1M))</f>
        <v>#NUM!</v>
      </c>
      <c r="AU23" s="242">
        <f>IFERROR(_xll.qlIndexFixing($AV$1,AQ23,TRUE,_xll.ohTrigger(Trigger,Trigger1M)),#N/A)</f>
        <v>-1.0004422032405813E-3</v>
      </c>
    </row>
    <row r="24" spans="1:47" s="80" customFormat="1" ht="11.25" customHeight="1" x14ac:dyDescent="0.2">
      <c r="A24" s="275" t="s">
        <v>235</v>
      </c>
      <c r="B24" s="307" t="str">
        <f t="array" ref="B24:B100">_xll.ohFilter(Quote!J4:J102,Quote!I4:I102="SW")</f>
        <v>2M</v>
      </c>
      <c r="C24" s="364" t="str">
        <f t="array" ref="C24:C100">_xll.ohFilter(PastedValue!AI2:AI66,PastedValue!AE2:AE66="Sw")</f>
        <v>2M</v>
      </c>
      <c r="D24" s="364" t="str">
        <f>IF(DataSelect="Reference",$C24,$B24)</f>
        <v>2M</v>
      </c>
      <c r="E24" s="323" t="s">
        <v>8</v>
      </c>
      <c r="F24" s="317" t="s">
        <v>9</v>
      </c>
      <c r="G24" s="274" t="s">
        <v>10</v>
      </c>
      <c r="H24" s="317" t="s">
        <v>11</v>
      </c>
      <c r="I24" s="318">
        <f t="array" ref="I24:I100">_xll.ohFilter(PastedValue!AL2:AL66,PastedValue!AE2:AE66="Sw")/100</f>
        <v>-7.700137999999999E-4</v>
      </c>
      <c r="J24" s="318" t="str">
        <f>IFERROR(_xll.qlSimpleQuote(A24&amp;C24,I24,,Permanent,Trigger,TRUE),"--")</f>
        <v>SW2M#0000</v>
      </c>
      <c r="K24" s="318" t="str">
        <f t="shared" ref="K24:K34" si="10">Currency&amp;"X1S"&amp;B24&amp;"="</f>
        <v>EURX1S2M=</v>
      </c>
      <c r="L24" s="274" t="str">
        <f>IFERROR(_xll.qlSwapRateHelper2(,IF(DataSelect="Reference",$J24,K24),,$D24,Calendar,$G24,$F24,$H24,$L$22,0,E24,Discounting,Permanent,_xll.ohTrigger(Trigger,DataSelect),ObjectOverwrite),"--")</f>
        <v>obj_00bf5#0000</v>
      </c>
      <c r="M24" s="271" t="b">
        <v>1</v>
      </c>
      <c r="N24" s="87"/>
      <c r="O24" s="336" t="str">
        <f t="shared" si="6"/>
        <v>SW</v>
      </c>
      <c r="P24" s="336" t="str">
        <f t="shared" si="7"/>
        <v>6M</v>
      </c>
      <c r="Q24" s="340" t="str">
        <f t="shared" si="8"/>
        <v>obj_00b9c#0000</v>
      </c>
      <c r="R24" s="336" t="b">
        <f t="shared" si="9"/>
        <v>1</v>
      </c>
      <c r="S24" s="344">
        <v>1</v>
      </c>
      <c r="T24" s="344">
        <v>1</v>
      </c>
      <c r="U24" s="97" t="str">
        <v>obj_00c3d</v>
      </c>
      <c r="V24" s="97" t="str">
        <f>_xll.qlRateHelperQuoteName(U24)</f>
        <v>EURYC1M_AB1E_2Y3M</v>
      </c>
      <c r="W24" s="334" t="e">
        <f>_xll.qlRateHelperRate(U24,_xll.ohTrigger(Trigger,Trigger1M))</f>
        <v>#NUM!</v>
      </c>
      <c r="X24" s="334" t="str">
        <f>IFERROR(_xll.qlFuturesRateHelperConvexityAdjustment(U24,Trigger),"--")</f>
        <v>--</v>
      </c>
      <c r="Y24" s="98">
        <f>_xll.qlRateHelperEarliestDate(U24,Trigger)</f>
        <v>42244</v>
      </c>
      <c r="Z24" s="98">
        <f>_xll.qlRateHelperLatestDate(U24,Trigger)</f>
        <v>43067</v>
      </c>
      <c r="AA24" s="242" t="e">
        <v>#NUM!</v>
      </c>
      <c r="AE24" s="246"/>
      <c r="AP24" s="97" t="s">
        <v>197</v>
      </c>
      <c r="AQ24" s="98">
        <f>_xll.qlInterestRateIndexFixingDate(Currency&amp;"ibor"&amp;Tenor,AR24,Trigger)</f>
        <v>42272</v>
      </c>
      <c r="AR24" s="98">
        <f>_xll.qlCalendarAdvance(Calendar,AR23,AP24,"f",,Trigger)</f>
        <v>42276</v>
      </c>
      <c r="AS24" s="98">
        <f>_xll.qlInterestRateIndexMaturity(Currency&amp;"ibor"&amp;Tenor,AR24,Trigger)</f>
        <v>42306</v>
      </c>
      <c r="AT24" s="242" t="e">
        <f>_xll.qlIndexFixing($AD$5,AQ24,TRUE,_xll.ohTrigger(Trigger,Trigger1M))</f>
        <v>#NUM!</v>
      </c>
      <c r="AU24" s="242">
        <f>IFERROR(_xll.qlIndexFixing($AV$1,AQ24,TRUE,_xll.ohTrigger(Trigger,Trigger1M)),#N/A)</f>
        <v>-9.9998707474169279E-4</v>
      </c>
    </row>
    <row r="25" spans="1:47" s="80" customFormat="1" ht="11.25" customHeight="1" x14ac:dyDescent="0.2">
      <c r="A25" s="281" t="s">
        <v>235</v>
      </c>
      <c r="B25" s="309" t="str">
        <v>3M</v>
      </c>
      <c r="C25" s="365" t="str">
        <v>3M</v>
      </c>
      <c r="D25" s="365" t="str">
        <f t="shared" ref="D25:D89" si="11">IF(DataSelect="Reference",$C25,$B25)</f>
        <v>3M</v>
      </c>
      <c r="E25" s="280" t="s">
        <v>8</v>
      </c>
      <c r="F25" s="320" t="s">
        <v>9</v>
      </c>
      <c r="G25" s="280" t="s">
        <v>10</v>
      </c>
      <c r="H25" s="320" t="s">
        <v>11</v>
      </c>
      <c r="I25" s="321">
        <v>-7.9003006000000003E-4</v>
      </c>
      <c r="J25" s="321" t="str">
        <f>IFERROR(_xll.qlSimpleQuote(A25&amp;C25,I25,,Permanent,Trigger,TRUE),"--")</f>
        <v>SW3M#0000</v>
      </c>
      <c r="K25" s="321" t="str">
        <f t="shared" si="10"/>
        <v>EURX1S3M=</v>
      </c>
      <c r="L25" s="280" t="str">
        <f>IFERROR(_xll.qlSwapRateHelper2(,IF(DataSelect="Reference",$J25,K25),,$D25,Calendar,$G25,$F25,$H25,$L$22,0,E25,Discounting,Permanent,_xll.ohTrigger(Trigger,DataSelect),ObjectOverwrite),"--")</f>
        <v>obj_00c3b#0000</v>
      </c>
      <c r="M25" s="277" t="b">
        <v>1</v>
      </c>
      <c r="N25" s="87"/>
      <c r="O25" s="336" t="str">
        <f t="shared" si="6"/>
        <v>SW</v>
      </c>
      <c r="P25" s="336" t="str">
        <f t="shared" si="7"/>
        <v>7M</v>
      </c>
      <c r="Q25" s="340" t="str">
        <f t="shared" si="8"/>
        <v>obj_00c2f#0000</v>
      </c>
      <c r="R25" s="336" t="b">
        <f t="shared" si="9"/>
        <v>1</v>
      </c>
      <c r="S25" s="344">
        <v>1</v>
      </c>
      <c r="T25" s="344">
        <v>1</v>
      </c>
      <c r="U25" s="97" t="str">
        <v>obj_00c26</v>
      </c>
      <c r="V25" s="97" t="str">
        <f>_xll.qlRateHelperQuoteName(U25)</f>
        <v>EURYC1M_AB1E_2Y6M</v>
      </c>
      <c r="W25" s="334" t="e">
        <f>_xll.qlRateHelperRate(U25,_xll.ohTrigger(Trigger,Trigger1M))</f>
        <v>#NUM!</v>
      </c>
      <c r="X25" s="334" t="str">
        <f>IFERROR(_xll.qlFuturesRateHelperConvexityAdjustment(U25,Trigger),"--")</f>
        <v>--</v>
      </c>
      <c r="Y25" s="98">
        <f>_xll.qlRateHelperEarliestDate(U25,Trigger)</f>
        <v>42244</v>
      </c>
      <c r="Z25" s="98">
        <f>_xll.qlRateHelperLatestDate(U25,Trigger)</f>
        <v>43159</v>
      </c>
      <c r="AA25" s="242" t="e">
        <v>#NUM!</v>
      </c>
      <c r="AE25" s="246"/>
      <c r="AP25" s="97" t="s">
        <v>197</v>
      </c>
      <c r="AQ25" s="98">
        <f>_xll.qlInterestRateIndexFixingDate(Currency&amp;"ibor"&amp;Tenor,AR25,Trigger)</f>
        <v>42275</v>
      </c>
      <c r="AR25" s="98">
        <f>_xll.qlCalendarAdvance(Calendar,AR24,AP25,"f",,Trigger)</f>
        <v>42277</v>
      </c>
      <c r="AS25" s="98">
        <f>_xll.qlInterestRateIndexMaturity(Currency&amp;"ibor"&amp;Tenor,AR25,Trigger)</f>
        <v>42307</v>
      </c>
      <c r="AT25" s="242" t="e">
        <f>_xll.qlIndexFixing($AD$5,AQ25,TRUE,_xll.ohTrigger(Trigger,Trigger1M))</f>
        <v>#NUM!</v>
      </c>
      <c r="AU25" s="242">
        <f>IFERROR(_xll.qlIndexFixing($AV$1,AQ25,TRUE,_xll.ohTrigger(Trigger,Trigger1M)),#N/A)</f>
        <v>-9.9975171228816606E-4</v>
      </c>
    </row>
    <row r="26" spans="1:47" s="80" customFormat="1" ht="11.25" customHeight="1" x14ac:dyDescent="0.2">
      <c r="A26" s="281" t="s">
        <v>235</v>
      </c>
      <c r="B26" s="309" t="str">
        <v>4M</v>
      </c>
      <c r="C26" s="365" t="str">
        <v>4M</v>
      </c>
      <c r="D26" s="365" t="str">
        <f t="shared" si="11"/>
        <v>4M</v>
      </c>
      <c r="E26" s="280" t="s">
        <v>8</v>
      </c>
      <c r="F26" s="320" t="s">
        <v>9</v>
      </c>
      <c r="G26" s="280" t="s">
        <v>10</v>
      </c>
      <c r="H26" s="320" t="s">
        <v>11</v>
      </c>
      <c r="I26" s="321">
        <v>-8.0004715000000007E-4</v>
      </c>
      <c r="J26" s="321" t="str">
        <f>IFERROR(_xll.qlSimpleQuote(A26&amp;C26,I26,,Permanent,Trigger,TRUE),"--")</f>
        <v>SW4M#0000</v>
      </c>
      <c r="K26" s="321" t="str">
        <f t="shared" si="10"/>
        <v>EURX1S4M=</v>
      </c>
      <c r="L26" s="280" t="str">
        <f>IFERROR(_xll.qlSwapRateHelper2(,IF(DataSelect="Reference",$J26,K26),,$D26,Calendar,$G26,$F26,$H26,$L$22,0,E26,Discounting,Permanent,_xll.ohTrigger(Trigger,DataSelect),ObjectOverwrite),"--")</f>
        <v>obj_00bf6#0000</v>
      </c>
      <c r="M26" s="277" t="b">
        <v>1</v>
      </c>
      <c r="N26" s="87"/>
      <c r="O26" s="336" t="str">
        <f t="shared" si="6"/>
        <v>SW</v>
      </c>
      <c r="P26" s="336" t="str">
        <f t="shared" si="7"/>
        <v>8M</v>
      </c>
      <c r="Q26" s="340" t="str">
        <f t="shared" si="8"/>
        <v>obj_00bae#0000</v>
      </c>
      <c r="R26" s="336" t="b">
        <f t="shared" si="9"/>
        <v>1</v>
      </c>
      <c r="S26" s="344">
        <v>1</v>
      </c>
      <c r="T26" s="344">
        <v>1</v>
      </c>
      <c r="U26" s="97" t="str">
        <v>obj_00bbb</v>
      </c>
      <c r="V26" s="97" t="str">
        <f>_xll.qlRateHelperQuoteName(U26)</f>
        <v>EURYC1M_AB1E_2Y9M</v>
      </c>
      <c r="W26" s="334" t="e">
        <f>_xll.qlRateHelperRate(U26,_xll.ohTrigger(Trigger,Trigger1M))</f>
        <v>#NUM!</v>
      </c>
      <c r="X26" s="334" t="str">
        <f>IFERROR(_xll.qlFuturesRateHelperConvexityAdjustment(U26,Trigger),"--")</f>
        <v>--</v>
      </c>
      <c r="Y26" s="98">
        <f>_xll.qlRateHelperEarliestDate(U26,Trigger)</f>
        <v>42244</v>
      </c>
      <c r="Z26" s="98">
        <f>_xll.qlRateHelperLatestDate(U26,Trigger)</f>
        <v>43248</v>
      </c>
      <c r="AA26" s="242" t="e">
        <v>#NUM!</v>
      </c>
      <c r="AE26" s="246"/>
      <c r="AP26" s="97" t="s">
        <v>197</v>
      </c>
      <c r="AQ26" s="98">
        <f>_xll.qlInterestRateIndexFixingDate(Currency&amp;"ibor"&amp;Tenor,AR26,Trigger)</f>
        <v>42276</v>
      </c>
      <c r="AR26" s="98">
        <f>_xll.qlCalendarAdvance(Calendar,AR25,AP26,"f",,Trigger)</f>
        <v>42278</v>
      </c>
      <c r="AS26" s="98">
        <f>_xll.qlInterestRateIndexMaturity(Currency&amp;"ibor"&amp;Tenor,AR26,Trigger)</f>
        <v>42310</v>
      </c>
      <c r="AT26" s="242" t="e">
        <f>_xll.qlIndexFixing($AD$5,AQ26,TRUE,_xll.ohTrigger(Trigger,Trigger1M))</f>
        <v>#NUM!</v>
      </c>
      <c r="AU26" s="242">
        <f>IFERROR(_xll.qlIndexFixing($AV$1,AQ26,TRUE,_xll.ohTrigger(Trigger,Trigger1M)),#N/A)</f>
        <v>-1.0009192370505349E-3</v>
      </c>
    </row>
    <row r="27" spans="1:47" s="80" customFormat="1" ht="11.25" customHeight="1" x14ac:dyDescent="0.2">
      <c r="A27" s="281" t="s">
        <v>235</v>
      </c>
      <c r="B27" s="309" t="str">
        <v>5M</v>
      </c>
      <c r="C27" s="365" t="str">
        <v>5M</v>
      </c>
      <c r="D27" s="365" t="str">
        <f t="shared" si="11"/>
        <v>5M</v>
      </c>
      <c r="E27" s="280" t="s">
        <v>8</v>
      </c>
      <c r="F27" s="320" t="s">
        <v>9</v>
      </c>
      <c r="G27" s="280" t="s">
        <v>10</v>
      </c>
      <c r="H27" s="320" t="s">
        <v>11</v>
      </c>
      <c r="I27" s="321">
        <v>-8.2005939999999996E-4</v>
      </c>
      <c r="J27" s="321" t="str">
        <f>IFERROR(_xll.qlSimpleQuote(A27&amp;C27,I27,,Permanent,Trigger,TRUE),"--")</f>
        <v>SW5M#0000</v>
      </c>
      <c r="K27" s="321" t="str">
        <f t="shared" si="10"/>
        <v>EURX1S5M=</v>
      </c>
      <c r="L27" s="280" t="str">
        <f>IFERROR(_xll.qlSwapRateHelper2(,IF(DataSelect="Reference",$J27,K27),,$D27,Calendar,$G27,$F27,$H27,$L$22,0,E27,Discounting,Permanent,_xll.ohTrigger(Trigger,DataSelect),ObjectOverwrite),"--")</f>
        <v>obj_00c1c#0000</v>
      </c>
      <c r="M27" s="277" t="b">
        <v>1</v>
      </c>
      <c r="N27" s="87"/>
      <c r="O27" s="336" t="str">
        <f t="shared" si="6"/>
        <v>SW</v>
      </c>
      <c r="P27" s="336" t="str">
        <f t="shared" si="7"/>
        <v>9M</v>
      </c>
      <c r="Q27" s="340" t="str">
        <f t="shared" si="8"/>
        <v>obj_00c0d#0000</v>
      </c>
      <c r="R27" s="336" t="b">
        <f t="shared" si="9"/>
        <v>1</v>
      </c>
      <c r="S27" s="344">
        <v>1</v>
      </c>
      <c r="T27" s="344">
        <v>1</v>
      </c>
      <c r="U27" s="97" t="str">
        <v>obj_00bf2</v>
      </c>
      <c r="V27" s="97" t="str">
        <f>_xll.qlRateHelperQuoteName(U27)</f>
        <v>EURYC1M_AB1E_3Y</v>
      </c>
      <c r="W27" s="334" t="e">
        <f>_xll.qlRateHelperRate(U27,_xll.ohTrigger(Trigger,Trigger1M))</f>
        <v>#NUM!</v>
      </c>
      <c r="X27" s="334" t="str">
        <f>IFERROR(_xll.qlFuturesRateHelperConvexityAdjustment(U27,Trigger),"--")</f>
        <v>--</v>
      </c>
      <c r="Y27" s="98">
        <f>_xll.qlRateHelperEarliestDate(U27,Trigger)</f>
        <v>42244</v>
      </c>
      <c r="Z27" s="98">
        <f>_xll.qlRateHelperLatestDate(U27,Trigger)</f>
        <v>43340</v>
      </c>
      <c r="AA27" s="242" t="e">
        <v>#NUM!</v>
      </c>
      <c r="AE27" s="246"/>
      <c r="AP27" s="97" t="s">
        <v>197</v>
      </c>
      <c r="AQ27" s="98">
        <f>_xll.qlInterestRateIndexFixingDate(Currency&amp;"ibor"&amp;Tenor,AR27,Trigger)</f>
        <v>42277</v>
      </c>
      <c r="AR27" s="98">
        <f>_xll.qlCalendarAdvance(Calendar,AR26,AP27,"f",,Trigger)</f>
        <v>42279</v>
      </c>
      <c r="AS27" s="98">
        <f>_xll.qlInterestRateIndexMaturity(Currency&amp;"ibor"&amp;Tenor,AR27,Trigger)</f>
        <v>42310</v>
      </c>
      <c r="AT27" s="242" t="e">
        <f>_xll.qlIndexFixing($AD$5,AQ27,TRUE,_xll.ohTrigger(Trigger,Trigger1M))</f>
        <v>#NUM!</v>
      </c>
      <c r="AU27" s="242">
        <f>IFERROR(_xll.qlIndexFixing($AV$1,AQ27,TRUE,_xll.ohTrigger(Trigger,Trigger1M)),#N/A)</f>
        <v>-1.0006373153399616E-3</v>
      </c>
    </row>
    <row r="28" spans="1:47" s="80" customFormat="1" ht="11.25" customHeight="1" x14ac:dyDescent="0.2">
      <c r="A28" s="281" t="s">
        <v>235</v>
      </c>
      <c r="B28" s="309" t="str">
        <v>6M</v>
      </c>
      <c r="C28" s="365" t="str">
        <v>6M</v>
      </c>
      <c r="D28" s="365" t="str">
        <f t="shared" si="11"/>
        <v>6M</v>
      </c>
      <c r="E28" s="280" t="s">
        <v>8</v>
      </c>
      <c r="F28" s="320" t="s">
        <v>9</v>
      </c>
      <c r="G28" s="280" t="s">
        <v>10</v>
      </c>
      <c r="H28" s="320" t="s">
        <v>11</v>
      </c>
      <c r="I28" s="321">
        <v>-8.1008195000000004E-4</v>
      </c>
      <c r="J28" s="321" t="str">
        <f>IFERROR(_xll.qlSimpleQuote(A28&amp;C28,I28,,Permanent,Trigger,TRUE),"--")</f>
        <v>SW6M#0000</v>
      </c>
      <c r="K28" s="321" t="str">
        <f t="shared" si="10"/>
        <v>EURX1S6M=</v>
      </c>
      <c r="L28" s="280" t="str">
        <f>IFERROR(_xll.qlSwapRateHelper2(,IF(DataSelect="Reference",$J28,K28),,$D28,Calendar,$G28,$F28,$H28,$L$22,0,E28,Discounting,Permanent,_xll.ohTrigger(Trigger,DataSelect),ObjectOverwrite),"--")</f>
        <v>obj_00b9c#0000</v>
      </c>
      <c r="M28" s="277" t="b">
        <v>1</v>
      </c>
      <c r="N28" s="87"/>
      <c r="O28" s="336" t="str">
        <f t="shared" si="6"/>
        <v>SW</v>
      </c>
      <c r="P28" s="336" t="str">
        <f t="shared" si="7"/>
        <v>10M</v>
      </c>
      <c r="Q28" s="340" t="str">
        <f t="shared" si="8"/>
        <v>obj_00c15#0000</v>
      </c>
      <c r="R28" s="336" t="b">
        <f t="shared" si="9"/>
        <v>1</v>
      </c>
      <c r="S28" s="344">
        <v>1</v>
      </c>
      <c r="T28" s="344">
        <v>1</v>
      </c>
      <c r="U28" s="97" t="str">
        <v>obj_00c4a</v>
      </c>
      <c r="V28" s="97" t="str">
        <f>_xll.qlRateHelperQuoteName(U28)</f>
        <v>EURYC1M_AB1E_4Y</v>
      </c>
      <c r="W28" s="334" t="e">
        <f>_xll.qlRateHelperRate(U28,_xll.ohTrigger(Trigger,Trigger1M))</f>
        <v>#NUM!</v>
      </c>
      <c r="X28" s="334" t="str">
        <f>IFERROR(_xll.qlFuturesRateHelperConvexityAdjustment(U28,Trigger),"--")</f>
        <v>--</v>
      </c>
      <c r="Y28" s="98">
        <f>_xll.qlRateHelperEarliestDate(U28,Trigger)</f>
        <v>42244</v>
      </c>
      <c r="Z28" s="98">
        <f>_xll.qlRateHelperLatestDate(U28,Trigger)</f>
        <v>43705</v>
      </c>
      <c r="AA28" s="242" t="e">
        <v>#NUM!</v>
      </c>
      <c r="AE28" s="246"/>
      <c r="AP28" s="97" t="s">
        <v>197</v>
      </c>
      <c r="AQ28" s="98">
        <f>_xll.qlInterestRateIndexFixingDate(Currency&amp;"ibor"&amp;Tenor,AR28,Trigger)</f>
        <v>42278</v>
      </c>
      <c r="AR28" s="98">
        <f>_xll.qlCalendarAdvance(Calendar,AR27,AP28,"f",,Trigger)</f>
        <v>42282</v>
      </c>
      <c r="AS28" s="98">
        <f>_xll.qlInterestRateIndexMaturity(Currency&amp;"ibor"&amp;Tenor,AR28,Trigger)</f>
        <v>42313</v>
      </c>
      <c r="AT28" s="242" t="e">
        <f>_xll.qlIndexFixing($AD$5,AQ28,TRUE,_xll.ohTrigger(Trigger,Trigger1M))</f>
        <v>#NUM!</v>
      </c>
      <c r="AU28" s="242">
        <f>IFERROR(_xll.qlIndexFixing($AV$1,AQ28,TRUE,_xll.ohTrigger(Trigger,Trigger1M)),#N/A)</f>
        <v>-1.002990818039784E-3</v>
      </c>
    </row>
    <row r="29" spans="1:47" s="80" customFormat="1" ht="11.25" customHeight="1" x14ac:dyDescent="0.2">
      <c r="A29" s="281" t="s">
        <v>235</v>
      </c>
      <c r="B29" s="309" t="str">
        <v>7M</v>
      </c>
      <c r="C29" s="365" t="str">
        <v>7M</v>
      </c>
      <c r="D29" s="365" t="str">
        <f t="shared" si="11"/>
        <v>7M</v>
      </c>
      <c r="E29" s="280" t="s">
        <v>8</v>
      </c>
      <c r="F29" s="320" t="s">
        <v>9</v>
      </c>
      <c r="G29" s="280" t="s">
        <v>10</v>
      </c>
      <c r="H29" s="320" t="s">
        <v>11</v>
      </c>
      <c r="I29" s="321">
        <v>-8.1009859000000001E-4</v>
      </c>
      <c r="J29" s="321" t="str">
        <f>IFERROR(_xll.qlSimpleQuote(A29&amp;C29,I29,,Permanent,Trigger,TRUE),"--")</f>
        <v>SW7M#0000</v>
      </c>
      <c r="K29" s="321" t="str">
        <f t="shared" si="10"/>
        <v>EURX1S7M=</v>
      </c>
      <c r="L29" s="280" t="str">
        <f>IFERROR(_xll.qlSwapRateHelper2(,IF(DataSelect="Reference",$J29,K29),,$D29,Calendar,$G29,$F29,$H29,$L$22,0,E29,Discounting,Permanent,_xll.ohTrigger(Trigger,DataSelect),ObjectOverwrite),"--")</f>
        <v>obj_00c2f#0000</v>
      </c>
      <c r="M29" s="277" t="b">
        <v>1</v>
      </c>
      <c r="N29" s="87"/>
      <c r="O29" s="336" t="str">
        <f t="shared" si="6"/>
        <v>SW</v>
      </c>
      <c r="P29" s="336" t="str">
        <f t="shared" si="7"/>
        <v>11M</v>
      </c>
      <c r="Q29" s="340" t="str">
        <f t="shared" si="8"/>
        <v>obj_00c0e#0000</v>
      </c>
      <c r="R29" s="336" t="b">
        <f t="shared" si="9"/>
        <v>1</v>
      </c>
      <c r="S29" s="344">
        <v>1</v>
      </c>
      <c r="T29" s="344">
        <v>1</v>
      </c>
      <c r="U29" s="97" t="str">
        <v>obj_00c48</v>
      </c>
      <c r="V29" s="97" t="str">
        <f>_xll.qlRateHelperQuoteName(U29)</f>
        <v>EURYC1M_AB1E_5Y</v>
      </c>
      <c r="W29" s="334" t="e">
        <f>_xll.qlRateHelperRate(U29,_xll.ohTrigger(Trigger,Trigger1M))</f>
        <v>#NUM!</v>
      </c>
      <c r="X29" s="334" t="str">
        <f>IFERROR(_xll.qlFuturesRateHelperConvexityAdjustment(U29,Trigger),"--")</f>
        <v>--</v>
      </c>
      <c r="Y29" s="98">
        <f>_xll.qlRateHelperEarliestDate(U29,Trigger)</f>
        <v>42244</v>
      </c>
      <c r="Z29" s="98">
        <f>_xll.qlRateHelperLatestDate(U29,Trigger)</f>
        <v>44071</v>
      </c>
      <c r="AA29" s="242" t="e">
        <v>#NUM!</v>
      </c>
      <c r="AE29" s="246"/>
      <c r="AP29" s="97" t="s">
        <v>197</v>
      </c>
      <c r="AQ29" s="98">
        <f>_xll.qlInterestRateIndexFixingDate(Currency&amp;"ibor"&amp;Tenor,AR29,Trigger)</f>
        <v>42279</v>
      </c>
      <c r="AR29" s="98">
        <f>_xll.qlCalendarAdvance(Calendar,AR28,AP29,"f",,Trigger)</f>
        <v>42283</v>
      </c>
      <c r="AS29" s="98">
        <f>_xll.qlInterestRateIndexMaturity(Currency&amp;"ibor"&amp;Tenor,AR29,Trigger)</f>
        <v>42314</v>
      </c>
      <c r="AT29" s="242" t="e">
        <f>_xll.qlIndexFixing($AD$5,AQ29,TRUE,_xll.ohTrigger(Trigger,Trigger1M))</f>
        <v>#NUM!</v>
      </c>
      <c r="AU29" s="242">
        <f>IFERROR(_xll.qlIndexFixing($AV$1,AQ29,TRUE,_xll.ohTrigger(Trigger,Trigger1M)),#N/A)</f>
        <v>-1.0041569476236477E-3</v>
      </c>
    </row>
    <row r="30" spans="1:47" s="80" customFormat="1" ht="11.25" customHeight="1" x14ac:dyDescent="0.2">
      <c r="A30" s="281" t="s">
        <v>235</v>
      </c>
      <c r="B30" s="309" t="str">
        <v>8M</v>
      </c>
      <c r="C30" s="365" t="str">
        <v>8M</v>
      </c>
      <c r="D30" s="365" t="str">
        <f t="shared" si="11"/>
        <v>8M</v>
      </c>
      <c r="E30" s="280" t="s">
        <v>8</v>
      </c>
      <c r="F30" s="320" t="s">
        <v>9</v>
      </c>
      <c r="G30" s="280" t="s">
        <v>10</v>
      </c>
      <c r="H30" s="320" t="s">
        <v>11</v>
      </c>
      <c r="I30" s="321">
        <v>-8.1011649000000004E-4</v>
      </c>
      <c r="J30" s="321" t="str">
        <f>IFERROR(_xll.qlSimpleQuote(A30&amp;C30,I30,,Permanent,Trigger,TRUE),"--")</f>
        <v>SW8M#0000</v>
      </c>
      <c r="K30" s="321" t="str">
        <f t="shared" si="10"/>
        <v>EURX1S8M=</v>
      </c>
      <c r="L30" s="280" t="str">
        <f>IFERROR(_xll.qlSwapRateHelper2(,IF(DataSelect="Reference",$J30,K30),,$D30,Calendar,$G30,$F30,$H30,$L$22,0,E30,Discounting,Permanent,_xll.ohTrigger(Trigger,DataSelect),ObjectOverwrite),"--")</f>
        <v>obj_00bae#0000</v>
      </c>
      <c r="M30" s="277" t="b">
        <v>1</v>
      </c>
      <c r="N30" s="87"/>
      <c r="O30" s="336" t="str">
        <f t="shared" si="6"/>
        <v>SW</v>
      </c>
      <c r="P30" s="336" t="str">
        <f t="shared" si="7"/>
        <v>12M</v>
      </c>
      <c r="Q30" s="340" t="str">
        <f t="shared" si="8"/>
        <v>obj_00bbd#0000</v>
      </c>
      <c r="R30" s="336" t="b">
        <f t="shared" si="9"/>
        <v>1</v>
      </c>
      <c r="S30" s="344">
        <v>1</v>
      </c>
      <c r="T30" s="344">
        <v>1</v>
      </c>
      <c r="U30" s="97" t="str">
        <v>obj_00bd0</v>
      </c>
      <c r="V30" s="97" t="str">
        <f>_xll.qlRateHelperQuoteName(U30)</f>
        <v>EURYC1M_AB1E_6Y</v>
      </c>
      <c r="W30" s="334" t="e">
        <f>_xll.qlRateHelperRate(U30,_xll.ohTrigger(Trigger,Trigger1M))</f>
        <v>#NUM!</v>
      </c>
      <c r="X30" s="334" t="str">
        <f>IFERROR(_xll.qlFuturesRateHelperConvexityAdjustment(U30,Trigger),"--")</f>
        <v>--</v>
      </c>
      <c r="Y30" s="98">
        <f>_xll.qlRateHelperEarliestDate(U30,Trigger)</f>
        <v>42244</v>
      </c>
      <c r="Z30" s="98">
        <f>_xll.qlRateHelperLatestDate(U30,Trigger)</f>
        <v>44438</v>
      </c>
      <c r="AA30" s="242" t="e">
        <v>#NUM!</v>
      </c>
      <c r="AE30" s="246"/>
      <c r="AP30" s="97" t="s">
        <v>197</v>
      </c>
      <c r="AQ30" s="98">
        <f>_xll.qlInterestRateIndexFixingDate(Currency&amp;"ibor"&amp;Tenor,AR30,Trigger)</f>
        <v>42282</v>
      </c>
      <c r="AR30" s="98">
        <f>_xll.qlCalendarAdvance(Calendar,AR29,AP30,"f",,Trigger)</f>
        <v>42284</v>
      </c>
      <c r="AS30" s="98">
        <f>_xll.qlInterestRateIndexMaturity(Currency&amp;"ibor"&amp;Tenor,AR30,Trigger)</f>
        <v>42317</v>
      </c>
      <c r="AT30" s="242" t="e">
        <f>_xll.qlIndexFixing($AD$5,AQ30,TRUE,_xll.ohTrigger(Trigger,Trigger1M))</f>
        <v>#NUM!</v>
      </c>
      <c r="AU30" s="242">
        <f>IFERROR(_xll.qlIndexFixing($AV$1,AQ30,TRUE,_xll.ohTrigger(Trigger,Trigger1M)),#N/A)</f>
        <v>-1.0084225027333234E-3</v>
      </c>
    </row>
    <row r="31" spans="1:47" s="80" customFormat="1" ht="11.25" customHeight="1" x14ac:dyDescent="0.2">
      <c r="A31" s="281" t="s">
        <v>235</v>
      </c>
      <c r="B31" s="309" t="str">
        <v>9M</v>
      </c>
      <c r="C31" s="365" t="str">
        <v>9M</v>
      </c>
      <c r="D31" s="365" t="str">
        <f t="shared" si="11"/>
        <v>9M</v>
      </c>
      <c r="E31" s="280" t="s">
        <v>8</v>
      </c>
      <c r="F31" s="320" t="s">
        <v>9</v>
      </c>
      <c r="G31" s="280" t="s">
        <v>10</v>
      </c>
      <c r="H31" s="320" t="s">
        <v>11</v>
      </c>
      <c r="I31" s="321">
        <v>-8.1013801999999999E-4</v>
      </c>
      <c r="J31" s="321" t="str">
        <f>IFERROR(_xll.qlSimpleQuote(A31&amp;C31,I31,,Permanent,Trigger,TRUE),"--")</f>
        <v>SW9M#0000</v>
      </c>
      <c r="K31" s="321" t="str">
        <f t="shared" si="10"/>
        <v>EURX1S9M=</v>
      </c>
      <c r="L31" s="280" t="str">
        <f>IFERROR(_xll.qlSwapRateHelper2(,IF(DataSelect="Reference",$J31,K31),,$D31,Calendar,$G31,$F31,$H31,$L$22,0,E31,Discounting,Permanent,_xll.ohTrigger(Trigger,DataSelect),ObjectOverwrite),"--")</f>
        <v>obj_00c0d#0000</v>
      </c>
      <c r="M31" s="277" t="b">
        <v>1</v>
      </c>
      <c r="N31" s="87"/>
      <c r="O31" s="336" t="str">
        <f t="shared" si="6"/>
        <v>SW</v>
      </c>
      <c r="P31" s="336" t="str">
        <f t="shared" si="7"/>
        <v>1Y3M</v>
      </c>
      <c r="Q31" s="340" t="str">
        <f t="shared" si="8"/>
        <v>obj_00c34#0000</v>
      </c>
      <c r="R31" s="336" t="b">
        <f t="shared" si="9"/>
        <v>1</v>
      </c>
      <c r="S31" s="344">
        <v>1</v>
      </c>
      <c r="T31" s="344">
        <v>1</v>
      </c>
      <c r="U31" s="97" t="str">
        <v>obj_00ba7</v>
      </c>
      <c r="V31" s="97" t="str">
        <f>_xll.qlRateHelperQuoteName(U31)</f>
        <v>EURYC1M_AB1E_7Y</v>
      </c>
      <c r="W31" s="334" t="e">
        <f>_xll.qlRateHelperRate(U31,_xll.ohTrigger(Trigger,Trigger1M))</f>
        <v>#NUM!</v>
      </c>
      <c r="X31" s="334" t="str">
        <f>IFERROR(_xll.qlFuturesRateHelperConvexityAdjustment(U31,Trigger),"--")</f>
        <v>--</v>
      </c>
      <c r="Y31" s="98">
        <f>_xll.qlRateHelperEarliestDate(U31,Trigger)</f>
        <v>42244</v>
      </c>
      <c r="Z31" s="98">
        <f>_xll.qlRateHelperLatestDate(U31,Trigger)</f>
        <v>44802</v>
      </c>
      <c r="AA31" s="242" t="e">
        <v>#NUM!</v>
      </c>
      <c r="AE31" s="246"/>
      <c r="AP31" s="97" t="s">
        <v>197</v>
      </c>
      <c r="AQ31" s="98">
        <f>_xll.qlInterestRateIndexFixingDate(Currency&amp;"ibor"&amp;Tenor,AR31,Trigger)</f>
        <v>42283</v>
      </c>
      <c r="AR31" s="98">
        <f>_xll.qlCalendarAdvance(Calendar,AR30,AP31,"f",,Trigger)</f>
        <v>42285</v>
      </c>
      <c r="AS31" s="98">
        <f>_xll.qlInterestRateIndexMaturity(Currency&amp;"ibor"&amp;Tenor,AR31,Trigger)</f>
        <v>42317</v>
      </c>
      <c r="AT31" s="242" t="e">
        <f>_xll.qlIndexFixing($AD$5,AQ31,TRUE,_xll.ohTrigger(Trigger,Trigger1M))</f>
        <v>#NUM!</v>
      </c>
      <c r="AU31" s="242">
        <f>IFERROR(_xll.qlIndexFixing($AV$1,AQ31,TRUE,_xll.ohTrigger(Trigger,Trigger1M)),#N/A)</f>
        <v>-1.0085373863906455E-3</v>
      </c>
    </row>
    <row r="32" spans="1:47" s="80" customFormat="1" ht="11.25" customHeight="1" x14ac:dyDescent="0.2">
      <c r="A32" s="281" t="s">
        <v>235</v>
      </c>
      <c r="B32" s="309" t="str">
        <v>10M</v>
      </c>
      <c r="C32" s="365" t="str">
        <v>10M</v>
      </c>
      <c r="D32" s="365" t="str">
        <f t="shared" si="11"/>
        <v>10M</v>
      </c>
      <c r="E32" s="280" t="s">
        <v>8</v>
      </c>
      <c r="F32" s="320" t="s">
        <v>9</v>
      </c>
      <c r="G32" s="280" t="s">
        <v>10</v>
      </c>
      <c r="H32" s="320" t="s">
        <v>11</v>
      </c>
      <c r="I32" s="321">
        <v>-8.1015512999999993E-4</v>
      </c>
      <c r="J32" s="321" t="str">
        <f>IFERROR(_xll.qlSimpleQuote(A32&amp;C32,I32,,Permanent,Trigger,TRUE),"--")</f>
        <v>SW10M#0000</v>
      </c>
      <c r="K32" s="321" t="str">
        <f t="shared" si="10"/>
        <v>EURX1S10M=</v>
      </c>
      <c r="L32" s="280" t="str">
        <f>IFERROR(_xll.qlSwapRateHelper2(,IF(DataSelect="Reference",$J32,K32),,$D32,Calendar,$G32,$F32,$H32,$L$22,0,E32,Discounting,Permanent,_xll.ohTrigger(Trigger,DataSelect),ObjectOverwrite),"--")</f>
        <v>obj_00c15#0000</v>
      </c>
      <c r="M32" s="277" t="b">
        <v>1</v>
      </c>
      <c r="N32" s="87"/>
      <c r="O32" s="336" t="str">
        <f t="shared" si="6"/>
        <v>SW</v>
      </c>
      <c r="P32" s="336" t="str">
        <f t="shared" si="7"/>
        <v>1Y6M</v>
      </c>
      <c r="Q32" s="340" t="str">
        <f t="shared" si="8"/>
        <v>obj_00c46#0000</v>
      </c>
      <c r="R32" s="336" t="b">
        <f t="shared" si="9"/>
        <v>1</v>
      </c>
      <c r="S32" s="344">
        <v>1</v>
      </c>
      <c r="T32" s="344">
        <v>1</v>
      </c>
      <c r="U32" s="97" t="str">
        <v>obj_00bf4</v>
      </c>
      <c r="V32" s="97" t="str">
        <f>_xll.qlRateHelperQuoteName(U32)</f>
        <v>EURYC1M_AB1E_8Y</v>
      </c>
      <c r="W32" s="334" t="e">
        <f>_xll.qlRateHelperRate(U32,_xll.ohTrigger(Trigger,Trigger1M))</f>
        <v>#NUM!</v>
      </c>
      <c r="X32" s="334" t="str">
        <f>IFERROR(_xll.qlFuturesRateHelperConvexityAdjustment(U32,Trigger),"--")</f>
        <v>--</v>
      </c>
      <c r="Y32" s="98">
        <f>_xll.qlRateHelperEarliestDate(U32,Trigger)</f>
        <v>42244</v>
      </c>
      <c r="Z32" s="98">
        <f>_xll.qlRateHelperLatestDate(U32,Trigger)</f>
        <v>45166</v>
      </c>
      <c r="AA32" s="242" t="e">
        <v>#NUM!</v>
      </c>
      <c r="AE32" s="246"/>
      <c r="AP32" s="97" t="s">
        <v>197</v>
      </c>
      <c r="AQ32" s="98">
        <f>_xll.qlInterestRateIndexFixingDate(Currency&amp;"ibor"&amp;Tenor,AR32,Trigger)</f>
        <v>42284</v>
      </c>
      <c r="AR32" s="98">
        <f>_xll.qlCalendarAdvance(Calendar,AR31,AP32,"f",,Trigger)</f>
        <v>42286</v>
      </c>
      <c r="AS32" s="98">
        <f>_xll.qlInterestRateIndexMaturity(Currency&amp;"ibor"&amp;Tenor,AR32,Trigger)</f>
        <v>42317</v>
      </c>
      <c r="AT32" s="242" t="e">
        <f>_xll.qlIndexFixing($AD$5,AQ32,TRUE,_xll.ohTrigger(Trigger,Trigger1M))</f>
        <v>#NUM!</v>
      </c>
      <c r="AU32" s="242">
        <f>IFERROR(_xll.qlIndexFixing($AV$1,AQ32,TRUE,_xll.ohTrigger(Trigger,Trigger1M)),#N/A)</f>
        <v>-1.0086912990740905E-3</v>
      </c>
    </row>
    <row r="33" spans="1:47" s="80" customFormat="1" ht="11.25" customHeight="1" x14ac:dyDescent="0.2">
      <c r="A33" s="281" t="s">
        <v>235</v>
      </c>
      <c r="B33" s="309" t="str">
        <v>11M</v>
      </c>
      <c r="C33" s="365" t="str">
        <v>11M</v>
      </c>
      <c r="D33" s="365" t="str">
        <f t="shared" si="11"/>
        <v>11M</v>
      </c>
      <c r="E33" s="280" t="s">
        <v>8</v>
      </c>
      <c r="F33" s="320" t="s">
        <v>9</v>
      </c>
      <c r="G33" s="280" t="s">
        <v>10</v>
      </c>
      <c r="H33" s="320" t="s">
        <v>11</v>
      </c>
      <c r="I33" s="321">
        <v>-8.0017818000000006E-4</v>
      </c>
      <c r="J33" s="321" t="str">
        <f>IFERROR(_xll.qlSimpleQuote(A33&amp;C33,I33,,Permanent,Trigger,TRUE),"--")</f>
        <v>SW11M#0000</v>
      </c>
      <c r="K33" s="321" t="str">
        <f t="shared" si="10"/>
        <v>EURX1S11M=</v>
      </c>
      <c r="L33" s="280" t="str">
        <f>IFERROR(_xll.qlSwapRateHelper2(,IF(DataSelect="Reference",$J33,K33),,$D33,Calendar,$G33,$F33,$H33,$L$22,0,E33,Discounting,Permanent,_xll.ohTrigger(Trigger,DataSelect),ObjectOverwrite),"--")</f>
        <v>obj_00c0e#0000</v>
      </c>
      <c r="M33" s="277" t="b">
        <v>1</v>
      </c>
      <c r="O33" s="336" t="str">
        <f t="shared" si="6"/>
        <v>SW</v>
      </c>
      <c r="P33" s="336" t="str">
        <f t="shared" si="7"/>
        <v>1Y9M</v>
      </c>
      <c r="Q33" s="340" t="str">
        <f t="shared" si="8"/>
        <v>obj_00bca#0000</v>
      </c>
      <c r="R33" s="336" t="b">
        <f t="shared" si="9"/>
        <v>1</v>
      </c>
      <c r="S33" s="344">
        <v>1</v>
      </c>
      <c r="T33" s="344">
        <v>1</v>
      </c>
      <c r="U33" s="97" t="str">
        <v>obj_00c19</v>
      </c>
      <c r="V33" s="97" t="str">
        <f>_xll.qlRateHelperQuoteName(U33)</f>
        <v>EURYC1M_AB1E_9Y</v>
      </c>
      <c r="W33" s="334" t="e">
        <f>_xll.qlRateHelperRate(U33,_xll.ohTrigger(Trigger,Trigger1M))</f>
        <v>#NUM!</v>
      </c>
      <c r="X33" s="334" t="str">
        <f>IFERROR(_xll.qlFuturesRateHelperConvexityAdjustment(U33,Trigger),"--")</f>
        <v>--</v>
      </c>
      <c r="Y33" s="98">
        <f>_xll.qlRateHelperEarliestDate(U33,Trigger)</f>
        <v>42244</v>
      </c>
      <c r="Z33" s="98">
        <f>_xll.qlRateHelperLatestDate(U33,Trigger)</f>
        <v>45532</v>
      </c>
      <c r="AA33" s="242" t="e">
        <v>#NUM!</v>
      </c>
      <c r="AE33" s="246"/>
      <c r="AP33" s="97" t="s">
        <v>197</v>
      </c>
      <c r="AQ33" s="98">
        <f>_xll.qlInterestRateIndexFixingDate(Currency&amp;"ibor"&amp;Tenor,AR33,Trigger)</f>
        <v>42285</v>
      </c>
      <c r="AR33" s="98">
        <f>_xll.qlCalendarAdvance(Calendar,AR32,AP33,"f",,Trigger)</f>
        <v>42289</v>
      </c>
      <c r="AS33" s="98">
        <f>_xll.qlInterestRateIndexMaturity(Currency&amp;"ibor"&amp;Tenor,AR33,Trigger)</f>
        <v>42320</v>
      </c>
      <c r="AT33" s="242" t="e">
        <f>_xll.qlIndexFixing($AD$5,AQ33,TRUE,_xll.ohTrigger(Trigger,Trigger1M))</f>
        <v>#NUM!</v>
      </c>
      <c r="AU33" s="242">
        <f>IFERROR(_xll.qlIndexFixing($AV$1,AQ33,TRUE,_xll.ohTrigger(Trigger,Trigger1M)),#N/A)</f>
        <v>-1.0145553810450658E-3</v>
      </c>
    </row>
    <row r="34" spans="1:47" s="80" customFormat="1" ht="11.25" customHeight="1" x14ac:dyDescent="0.2">
      <c r="A34" s="376" t="s">
        <v>235</v>
      </c>
      <c r="B34" s="311" t="str">
        <v>12M</v>
      </c>
      <c r="C34" s="377" t="str">
        <v>12M</v>
      </c>
      <c r="D34" s="377" t="str">
        <f t="shared" si="11"/>
        <v>12M</v>
      </c>
      <c r="E34" s="286" t="s">
        <v>8</v>
      </c>
      <c r="F34" s="327" t="s">
        <v>9</v>
      </c>
      <c r="G34" s="286" t="s">
        <v>10</v>
      </c>
      <c r="H34" s="327" t="s">
        <v>11</v>
      </c>
      <c r="I34" s="378">
        <v>-8.0019214000000001E-4</v>
      </c>
      <c r="J34" s="378" t="str">
        <f>IFERROR(_xll.qlSimpleQuote(A34&amp;C34,I34,,Permanent,Trigger,TRUE),"--")</f>
        <v>SW12M#0000</v>
      </c>
      <c r="K34" s="378" t="str">
        <f t="shared" si="10"/>
        <v>EURX1S12M=</v>
      </c>
      <c r="L34" s="286" t="str">
        <f>IFERROR(_xll.qlSwapRateHelper2(,IF(DataSelect="Reference",$J34,K34),,$D34,Calendar,$G34,$F34,$H34,$L$22,0,E34,Discounting,Permanent,_xll.ohTrigger(Trigger,DataSelect),ObjectOverwrite),"--")</f>
        <v>obj_00bbd#0000</v>
      </c>
      <c r="M34" s="283" t="b">
        <v>1</v>
      </c>
      <c r="O34" s="336" t="str">
        <f t="shared" si="6"/>
        <v>SW</v>
      </c>
      <c r="P34" s="336" t="str">
        <f t="shared" si="7"/>
        <v>2Y</v>
      </c>
      <c r="Q34" s="340" t="str">
        <f t="shared" si="8"/>
        <v>obj_00c04#0000</v>
      </c>
      <c r="R34" s="336" t="b">
        <f t="shared" si="9"/>
        <v>1</v>
      </c>
      <c r="S34" s="344">
        <v>1</v>
      </c>
      <c r="T34" s="344">
        <v>1</v>
      </c>
      <c r="U34" s="97" t="str">
        <v>obj_00bab</v>
      </c>
      <c r="V34" s="97" t="str">
        <f>_xll.qlRateHelperQuoteName(U34)</f>
        <v>EURYC1M_AB1E_10Y</v>
      </c>
      <c r="W34" s="334" t="e">
        <f>_xll.qlRateHelperRate(U34,_xll.ohTrigger(Trigger,Trigger1M))</f>
        <v>#NUM!</v>
      </c>
      <c r="X34" s="334" t="str">
        <f>IFERROR(_xll.qlFuturesRateHelperConvexityAdjustment(U34,Trigger),"--")</f>
        <v>--</v>
      </c>
      <c r="Y34" s="98">
        <f>_xll.qlRateHelperEarliestDate(U34,Trigger)</f>
        <v>42244</v>
      </c>
      <c r="Z34" s="98">
        <f>_xll.qlRateHelperLatestDate(U34,Trigger)</f>
        <v>45897</v>
      </c>
      <c r="AA34" s="242" t="e">
        <v>#NUM!</v>
      </c>
      <c r="AE34" s="246"/>
      <c r="AP34" s="97" t="s">
        <v>197</v>
      </c>
      <c r="AQ34" s="98">
        <f>_xll.qlInterestRateIndexFixingDate(Currency&amp;"ibor"&amp;Tenor,AR34,Trigger)</f>
        <v>42286</v>
      </c>
      <c r="AR34" s="98">
        <f>_xll.qlCalendarAdvance(Calendar,AR33,AP34,"f",,Trigger)</f>
        <v>42290</v>
      </c>
      <c r="AS34" s="98">
        <f>_xll.qlInterestRateIndexMaturity(Currency&amp;"ibor"&amp;Tenor,AR34,Trigger)</f>
        <v>42321</v>
      </c>
      <c r="AT34" s="242" t="e">
        <f>_xll.qlIndexFixing($AD$5,AQ34,TRUE,_xll.ohTrigger(Trigger,Trigger1M))</f>
        <v>#NUM!</v>
      </c>
      <c r="AU34" s="242">
        <f>IFERROR(_xll.qlIndexFixing($AV$1,AQ34,TRUE,_xll.ohTrigger(Trigger,Trigger1M)),#N/A)</f>
        <v>-1.0167449315691816E-3</v>
      </c>
    </row>
    <row r="35" spans="1:47" s="80" customFormat="1" ht="11.25" customHeight="1" x14ac:dyDescent="0.2">
      <c r="A35" s="281" t="s">
        <v>235</v>
      </c>
      <c r="B35" s="309" t="str">
        <v>1Y3M</v>
      </c>
      <c r="C35" s="365" t="str">
        <v>1Y3M</v>
      </c>
      <c r="D35" s="365" t="str">
        <f t="shared" si="11"/>
        <v>1Y3M</v>
      </c>
      <c r="E35" s="280" t="s">
        <v>8</v>
      </c>
      <c r="F35" s="320" t="s">
        <v>9</v>
      </c>
      <c r="G35" s="280" t="s">
        <v>10</v>
      </c>
      <c r="H35" s="320" t="s">
        <v>11</v>
      </c>
      <c r="I35" s="321">
        <v>-8.0656815000000007E-4</v>
      </c>
      <c r="J35" s="321" t="str">
        <f>IFERROR(_xll.qlSimpleQuote(A35&amp;C35,I35,,Permanent,Trigger,TRUE),"--")</f>
        <v>SW1Y3M#0000</v>
      </c>
      <c r="K35" s="321" t="str">
        <f t="shared" ref="K35:K66" si="12">Currency&amp;"YC"&amp;Tenor&amp;"_AB1E_"&amp;B35</f>
        <v>EURYC1M_AB1E_1Y3M</v>
      </c>
      <c r="L35" s="280" t="str">
        <f>IFERROR(_xll.qlSwapRateHelper2(,IF(DataSelect="Reference",$J35,K35),,$D35,Calendar,$G35,$F35,$H35,$L$22,0,E35,Discounting,Permanent,_xll.ohTrigger(Trigger,DataSelect),ObjectOverwrite),"--")</f>
        <v>obj_00c34#0000</v>
      </c>
      <c r="M35" s="277" t="b">
        <f t="shared" ref="M35:M88" si="13">IF(L35="--",FALSE,TRUE)</f>
        <v>1</v>
      </c>
      <c r="O35" s="336" t="str">
        <f t="shared" si="6"/>
        <v>SW</v>
      </c>
      <c r="P35" s="336" t="str">
        <f t="shared" si="7"/>
        <v>2Y3M</v>
      </c>
      <c r="Q35" s="340" t="str">
        <f t="shared" si="8"/>
        <v>obj_00c3d#0000</v>
      </c>
      <c r="R35" s="336" t="b">
        <f t="shared" si="9"/>
        <v>1</v>
      </c>
      <c r="S35" s="344">
        <v>1</v>
      </c>
      <c r="T35" s="344">
        <v>1</v>
      </c>
      <c r="U35" s="97" t="str">
        <v>obj_00bd1</v>
      </c>
      <c r="V35" s="97" t="str">
        <f>_xll.qlRateHelperQuoteName(U35)</f>
        <v>EURYC1M_AB1E_11Y</v>
      </c>
      <c r="W35" s="334" t="e">
        <f>_xll.qlRateHelperRate(U35,_xll.ohTrigger(Trigger,Trigger1M))</f>
        <v>#NUM!</v>
      </c>
      <c r="X35" s="334" t="str">
        <f>IFERROR(_xll.qlFuturesRateHelperConvexityAdjustment(U35,Trigger),"--")</f>
        <v>--</v>
      </c>
      <c r="Y35" s="98">
        <f>_xll.qlRateHelperEarliestDate(U35,Trigger)</f>
        <v>42244</v>
      </c>
      <c r="Z35" s="98">
        <f>_xll.qlRateHelperLatestDate(U35,Trigger)</f>
        <v>46262</v>
      </c>
      <c r="AA35" s="242" t="e">
        <v>#NUM!</v>
      </c>
      <c r="AE35" s="246"/>
      <c r="AP35" s="97" t="s">
        <v>197</v>
      </c>
      <c r="AQ35" s="98">
        <f>_xll.qlInterestRateIndexFixingDate(Currency&amp;"ibor"&amp;Tenor,AR35,Trigger)</f>
        <v>42289</v>
      </c>
      <c r="AR35" s="98">
        <f>_xll.qlCalendarAdvance(Calendar,AR34,AP35,"f",,Trigger)</f>
        <v>42291</v>
      </c>
      <c r="AS35" s="98">
        <f>_xll.qlInterestRateIndexMaturity(Currency&amp;"ibor"&amp;Tenor,AR35,Trigger)</f>
        <v>42324</v>
      </c>
      <c r="AT35" s="242" t="e">
        <f>_xll.qlIndexFixing($AD$5,AQ35,TRUE,_xll.ohTrigger(Trigger,Trigger1M))</f>
        <v>#NUM!</v>
      </c>
      <c r="AU35" s="242">
        <f>IFERROR(_xll.qlIndexFixing($AV$1,AQ35,TRUE,_xll.ohTrigger(Trigger,Trigger1M)),#N/A)</f>
        <v>-1.0221967614463458E-3</v>
      </c>
    </row>
    <row r="36" spans="1:47" s="80" customFormat="1" ht="11.25" customHeight="1" x14ac:dyDescent="0.2">
      <c r="A36" s="281" t="s">
        <v>235</v>
      </c>
      <c r="B36" s="309" t="str">
        <v>1Y6M</v>
      </c>
      <c r="C36" s="365" t="str">
        <v>1Y6M</v>
      </c>
      <c r="D36" s="365" t="str">
        <f t="shared" si="11"/>
        <v>1Y6M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-7.7209763999999995E-4</v>
      </c>
      <c r="J36" s="321" t="str">
        <f>IFERROR(_xll.qlSimpleQuote(A36&amp;C36,I36,,Permanent,Trigger,TRUE),"--")</f>
        <v>SW1Y6M#0000</v>
      </c>
      <c r="K36" s="321" t="str">
        <f t="shared" si="12"/>
        <v>EURYC1M_AB1E_1Y6M</v>
      </c>
      <c r="L36" s="280" t="str">
        <f>IFERROR(_xll.qlSwapRateHelper2(,IF(DataSelect="Reference",$J36,K36),,$D36,Calendar,$G36,$F36,$H36,$L$22,0,E36,Discounting,Permanent,_xll.ohTrigger(Trigger,DataSelect),ObjectOverwrite),"--")</f>
        <v>obj_00c46#0000</v>
      </c>
      <c r="M36" s="277" t="b">
        <f t="shared" si="13"/>
        <v>1</v>
      </c>
      <c r="O36" s="336" t="str">
        <f t="shared" si="6"/>
        <v>SW</v>
      </c>
      <c r="P36" s="336" t="str">
        <f t="shared" si="7"/>
        <v>2Y6M</v>
      </c>
      <c r="Q36" s="340" t="str">
        <f t="shared" si="8"/>
        <v>obj_00c26#0000</v>
      </c>
      <c r="R36" s="336" t="b">
        <f t="shared" si="9"/>
        <v>1</v>
      </c>
      <c r="S36" s="344">
        <v>1</v>
      </c>
      <c r="T36" s="344">
        <v>1</v>
      </c>
      <c r="U36" s="97" t="str">
        <v>obj_00ba5</v>
      </c>
      <c r="V36" s="97" t="str">
        <f>_xll.qlRateHelperQuoteName(U36)</f>
        <v>EURYC1M_AB1E_12Y</v>
      </c>
      <c r="W36" s="334" t="e">
        <f>_xll.qlRateHelperRate(U36,_xll.ohTrigger(Trigger,Trigger1M))</f>
        <v>#NUM!</v>
      </c>
      <c r="X36" s="334" t="str">
        <f>IFERROR(_xll.qlFuturesRateHelperConvexityAdjustment(U36,Trigger),"--")</f>
        <v>--</v>
      </c>
      <c r="Y36" s="98">
        <f>_xll.qlRateHelperEarliestDate(U36,Trigger)</f>
        <v>42244</v>
      </c>
      <c r="Z36" s="98">
        <f>_xll.qlRateHelperLatestDate(U36,Trigger)</f>
        <v>46629</v>
      </c>
      <c r="AA36" s="242" t="e">
        <v>#NUM!</v>
      </c>
      <c r="AE36" s="246"/>
      <c r="AP36" s="97" t="s">
        <v>197</v>
      </c>
      <c r="AQ36" s="98">
        <f>_xll.qlInterestRateIndexFixingDate(Currency&amp;"ibor"&amp;Tenor,AR36,Trigger)</f>
        <v>42290</v>
      </c>
      <c r="AR36" s="98">
        <f>_xll.qlCalendarAdvance(Calendar,AR35,AP36,"f",,Trigger)</f>
        <v>42292</v>
      </c>
      <c r="AS36" s="98">
        <f>_xll.qlInterestRateIndexMaturity(Currency&amp;"ibor"&amp;Tenor,AR36,Trigger)</f>
        <v>42324</v>
      </c>
      <c r="AT36" s="242" t="e">
        <f>_xll.qlIndexFixing($AD$5,AQ36,TRUE,_xll.ohTrigger(Trigger,Trigger1M))</f>
        <v>#NUM!</v>
      </c>
      <c r="AU36" s="242">
        <f>IFERROR(_xll.qlIndexFixing($AV$1,AQ36,TRUE,_xll.ohTrigger(Trigger,Trigger1M)),#N/A)</f>
        <v>-1.0229574436164401E-3</v>
      </c>
    </row>
    <row r="37" spans="1:47" s="80" customFormat="1" ht="11.25" customHeight="1" x14ac:dyDescent="0.2">
      <c r="A37" s="281" t="s">
        <v>235</v>
      </c>
      <c r="B37" s="309" t="str">
        <v>1Y9M</v>
      </c>
      <c r="C37" s="365" t="str">
        <v>1Y9M</v>
      </c>
      <c r="D37" s="365" t="str">
        <f t="shared" si="11"/>
        <v>1Y9M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-7.0839485999999992E-4</v>
      </c>
      <c r="J37" s="321" t="str">
        <f>IFERROR(_xll.qlSimpleQuote(A37&amp;C37,I37,,Permanent,Trigger,TRUE),"--")</f>
        <v>SW1Y9M#0000</v>
      </c>
      <c r="K37" s="321" t="str">
        <f t="shared" si="12"/>
        <v>EURYC1M_AB1E_1Y9M</v>
      </c>
      <c r="L37" s="280" t="str">
        <f>IFERROR(_xll.qlSwapRateHelper2(,IF(DataSelect="Reference",$J37,K37),,$D37,Calendar,$G37,$F37,$H37,$L$22,0,E37,Discounting,Permanent,_xll.ohTrigger(Trigger,DataSelect),ObjectOverwrite),"--")</f>
        <v>obj_00bca#0000</v>
      </c>
      <c r="M37" s="277" t="b">
        <f t="shared" si="13"/>
        <v>1</v>
      </c>
      <c r="O37" s="336" t="str">
        <f t="shared" si="6"/>
        <v>SW</v>
      </c>
      <c r="P37" s="336" t="str">
        <f t="shared" si="7"/>
        <v>2Y9M</v>
      </c>
      <c r="Q37" s="340" t="str">
        <f t="shared" si="8"/>
        <v>obj_00bbb#0000</v>
      </c>
      <c r="R37" s="336" t="b">
        <f t="shared" si="9"/>
        <v>1</v>
      </c>
      <c r="S37" s="344">
        <v>1</v>
      </c>
      <c r="T37" s="344">
        <v>1</v>
      </c>
      <c r="U37" s="97" t="str">
        <v>obj_00bf0</v>
      </c>
      <c r="V37" s="97" t="str">
        <f>_xll.qlRateHelperQuoteName(U37)</f>
        <v>EURYC1M_AB1E_13Y</v>
      </c>
      <c r="W37" s="334" t="e">
        <f>_xll.qlRateHelperRate(U37,_xll.ohTrigger(Trigger,Trigger1M))</f>
        <v>#NUM!</v>
      </c>
      <c r="X37" s="334" t="str">
        <f>IFERROR(_xll.qlFuturesRateHelperConvexityAdjustment(U37,Trigger),"--")</f>
        <v>--</v>
      </c>
      <c r="Y37" s="98">
        <f>_xll.qlRateHelperEarliestDate(U37,Trigger)</f>
        <v>42244</v>
      </c>
      <c r="Z37" s="98">
        <f>_xll.qlRateHelperLatestDate(U37,Trigger)</f>
        <v>46993</v>
      </c>
      <c r="AA37" s="242" t="e">
        <v>#NUM!</v>
      </c>
      <c r="AE37" s="246"/>
      <c r="AP37" s="97" t="s">
        <v>197</v>
      </c>
      <c r="AQ37" s="98">
        <f>_xll.qlInterestRateIndexFixingDate(Currency&amp;"ibor"&amp;Tenor,AR37,Trigger)</f>
        <v>42291</v>
      </c>
      <c r="AR37" s="98">
        <f>_xll.qlCalendarAdvance(Calendar,AR36,AP37,"f",,Trigger)</f>
        <v>42293</v>
      </c>
      <c r="AS37" s="98">
        <f>_xll.qlInterestRateIndexMaturity(Currency&amp;"ibor"&amp;Tenor,AR37,Trigger)</f>
        <v>42324</v>
      </c>
      <c r="AT37" s="242" t="e">
        <f>_xll.qlIndexFixing($AD$5,AQ37,TRUE,_xll.ohTrigger(Trigger,Trigger1M))</f>
        <v>#NUM!</v>
      </c>
      <c r="AU37" s="242">
        <f>IFERROR(_xll.qlIndexFixing($AV$1,AQ37,TRUE,_xll.ohTrigger(Trigger,Trigger1M)),#N/A)</f>
        <v>-1.0237956833748113E-3</v>
      </c>
    </row>
    <row r="38" spans="1:47" s="80" customFormat="1" ht="11.25" customHeight="1" x14ac:dyDescent="0.2">
      <c r="A38" s="281" t="s">
        <v>235</v>
      </c>
      <c r="B38" s="309" t="str">
        <v>2Y</v>
      </c>
      <c r="C38" s="365" t="str">
        <v>2Y</v>
      </c>
      <c r="D38" s="365" t="str">
        <f t="shared" si="11"/>
        <v>2Y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-6.2E-4</v>
      </c>
      <c r="J38" s="321" t="str">
        <f>IFERROR(_xll.qlSimpleQuote(A38&amp;C38,I38,,Permanent,Trigger,TRUE),"--")</f>
        <v>SW2Y#0000</v>
      </c>
      <c r="K38" s="321" t="str">
        <f t="shared" si="12"/>
        <v>EURYC1M_AB1E_2Y</v>
      </c>
      <c r="L38" s="280" t="str">
        <f>IFERROR(_xll.qlSwapRateHelper2(,IF(DataSelect="Reference",$J38,K38),,$D38,Calendar,$G38,$F38,$H38,$L$22,0,E38,Discounting,Permanent,_xll.ohTrigger(Trigger,DataSelect),ObjectOverwrite),"--")</f>
        <v>obj_00c04#0000</v>
      </c>
      <c r="M38" s="277" t="b">
        <f t="shared" si="13"/>
        <v>1</v>
      </c>
      <c r="O38" s="336" t="str">
        <f t="shared" si="6"/>
        <v>SW</v>
      </c>
      <c r="P38" s="336" t="str">
        <f t="shared" si="7"/>
        <v>3Y</v>
      </c>
      <c r="Q38" s="340" t="str">
        <f t="shared" si="8"/>
        <v>obj_00bf2#0000</v>
      </c>
      <c r="R38" s="336" t="b">
        <f t="shared" si="9"/>
        <v>1</v>
      </c>
      <c r="S38" s="344">
        <v>1</v>
      </c>
      <c r="T38" s="344">
        <v>1</v>
      </c>
      <c r="U38" s="97" t="str">
        <v>obj_00c44</v>
      </c>
      <c r="V38" s="97" t="str">
        <f>_xll.qlRateHelperQuoteName(U38)</f>
        <v>EURYC1M_AB1E_14Y</v>
      </c>
      <c r="W38" s="334" t="e">
        <f>_xll.qlRateHelperRate(U38,_xll.ohTrigger(Trigger,Trigger1M))</f>
        <v>#NUM!</v>
      </c>
      <c r="X38" s="334" t="str">
        <f>IFERROR(_xll.qlFuturesRateHelperConvexityAdjustment(U38,Trigger),"--")</f>
        <v>--</v>
      </c>
      <c r="Y38" s="98">
        <f>_xll.qlRateHelperEarliestDate(U38,Trigger)</f>
        <v>42244</v>
      </c>
      <c r="Z38" s="98">
        <f>_xll.qlRateHelperLatestDate(U38,Trigger)</f>
        <v>47358</v>
      </c>
      <c r="AA38" s="242" t="e">
        <v>#NUM!</v>
      </c>
      <c r="AE38" s="246"/>
      <c r="AP38" s="97" t="s">
        <v>197</v>
      </c>
      <c r="AQ38" s="98">
        <f>_xll.qlInterestRateIndexFixingDate(Currency&amp;"ibor"&amp;Tenor,AR38,Trigger)</f>
        <v>42292</v>
      </c>
      <c r="AR38" s="98">
        <f>_xll.qlCalendarAdvance(Calendar,AR37,AP38,"f",,Trigger)</f>
        <v>42296</v>
      </c>
      <c r="AS38" s="98">
        <f>_xll.qlInterestRateIndexMaturity(Currency&amp;"ibor"&amp;Tenor,AR38,Trigger)</f>
        <v>42327</v>
      </c>
      <c r="AT38" s="242" t="e">
        <f>_xll.qlIndexFixing($AD$5,AQ38,TRUE,_xll.ohTrigger(Trigger,Trigger1M))</f>
        <v>#NUM!</v>
      </c>
      <c r="AU38" s="242">
        <f>IFERROR(_xll.qlIndexFixing($AV$1,AQ38,TRUE,_xll.ohTrigger(Trigger,Trigger1M)),#N/A)</f>
        <v>-1.0311750538378882E-3</v>
      </c>
    </row>
    <row r="39" spans="1:47" s="80" customFormat="1" ht="11.25" customHeight="1" x14ac:dyDescent="0.2">
      <c r="A39" s="281" t="s">
        <v>235</v>
      </c>
      <c r="B39" s="309" t="str">
        <v>2Y3M</v>
      </c>
      <c r="C39" s="365" t="str">
        <v>2Y3M</v>
      </c>
      <c r="D39" s="365" t="str">
        <f t="shared" si="11"/>
        <v>2Y3M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-5.0619694000000003E-4</v>
      </c>
      <c r="J39" s="321" t="str">
        <f>IFERROR(_xll.qlSimpleQuote(A39&amp;C39,I39,,Permanent,Trigger,TRUE),"--")</f>
        <v>SW2Y3M#0000</v>
      </c>
      <c r="K39" s="321" t="str">
        <f t="shared" si="12"/>
        <v>EURYC1M_AB1E_2Y3M</v>
      </c>
      <c r="L39" s="280" t="str">
        <f>IFERROR(_xll.qlSwapRateHelper2(,IF(DataSelect="Reference",$J39,K39),,$D39,Calendar,$G39,$F39,$H39,$L$22,0,E39,Discounting,Permanent,_xll.ohTrigger(Trigger,DataSelect),ObjectOverwrite),"--")</f>
        <v>obj_00c3d#0000</v>
      </c>
      <c r="M39" s="277" t="b">
        <f t="shared" si="13"/>
        <v>1</v>
      </c>
      <c r="O39" s="336" t="str">
        <f t="shared" si="6"/>
        <v>SW</v>
      </c>
      <c r="P39" s="336" t="str">
        <f t="shared" si="7"/>
        <v>4Y</v>
      </c>
      <c r="Q39" s="340" t="str">
        <f t="shared" si="8"/>
        <v>obj_00c4a#0000</v>
      </c>
      <c r="R39" s="336" t="b">
        <f t="shared" si="9"/>
        <v>1</v>
      </c>
      <c r="S39" s="344">
        <v>1</v>
      </c>
      <c r="T39" s="344">
        <v>1</v>
      </c>
      <c r="U39" s="97" t="str">
        <v>obj_00be8</v>
      </c>
      <c r="V39" s="97" t="str">
        <f>_xll.qlRateHelperQuoteName(U39)</f>
        <v>EURYC1M_AB1E_15Y</v>
      </c>
      <c r="W39" s="334" t="e">
        <f>_xll.qlRateHelperRate(U39,_xll.ohTrigger(Trigger,Trigger1M))</f>
        <v>#NUM!</v>
      </c>
      <c r="X39" s="334" t="str">
        <f>IFERROR(_xll.qlFuturesRateHelperConvexityAdjustment(U39,Trigger),"--")</f>
        <v>--</v>
      </c>
      <c r="Y39" s="98">
        <f>_xll.qlRateHelperEarliestDate(U39,Trigger)</f>
        <v>42244</v>
      </c>
      <c r="Z39" s="98">
        <f>_xll.qlRateHelperLatestDate(U39,Trigger)</f>
        <v>47723</v>
      </c>
      <c r="AA39" s="242" t="e">
        <v>#NUM!</v>
      </c>
      <c r="AE39" s="246"/>
      <c r="AP39" s="97" t="s">
        <v>197</v>
      </c>
      <c r="AQ39" s="98">
        <f>_xll.qlInterestRateIndexFixingDate(Currency&amp;"ibor"&amp;Tenor,AR39,Trigger)</f>
        <v>42293</v>
      </c>
      <c r="AR39" s="98">
        <f>_xll.qlCalendarAdvance(Calendar,AR38,AP39,"f",,Trigger)</f>
        <v>42297</v>
      </c>
      <c r="AS39" s="98">
        <f>_xll.qlInterestRateIndexMaturity(Currency&amp;"ibor"&amp;Tenor,AR39,Trigger)</f>
        <v>42328</v>
      </c>
      <c r="AT39" s="242" t="e">
        <f>_xll.qlIndexFixing($AD$5,AQ39,TRUE,_xll.ohTrigger(Trigger,Trigger1M))</f>
        <v>#NUM!</v>
      </c>
      <c r="AU39" s="242">
        <f>IFERROR(_xll.qlIndexFixing($AV$1,AQ39,TRUE,_xll.ohTrigger(Trigger,Trigger1M)),#N/A)</f>
        <v>-1.0336093828871948E-3</v>
      </c>
    </row>
    <row r="40" spans="1:47" s="80" customFormat="1" ht="11.25" customHeight="1" x14ac:dyDescent="0.2">
      <c r="A40" s="281" t="s">
        <v>235</v>
      </c>
      <c r="B40" s="309" t="str">
        <v>2Y6M</v>
      </c>
      <c r="C40" s="365" t="str">
        <v>2Y6M</v>
      </c>
      <c r="D40" s="365" t="str">
        <f t="shared" si="11"/>
        <v>2Y6M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-3.6349461000000002E-4</v>
      </c>
      <c r="J40" s="321" t="str">
        <f>IFERROR(_xll.qlSimpleQuote(A40&amp;C40,I40,,Permanent,Trigger,TRUE),"--")</f>
        <v>SW2Y6M#0000</v>
      </c>
      <c r="K40" s="321" t="str">
        <f t="shared" si="12"/>
        <v>EURYC1M_AB1E_2Y6M</v>
      </c>
      <c r="L40" s="280" t="str">
        <f>IFERROR(_xll.qlSwapRateHelper2(,IF(DataSelect="Reference",$J40,K40),,$D40,Calendar,$G40,$F40,$H40,$L$22,0,E40,Discounting,Permanent,_xll.ohTrigger(Trigger,DataSelect),ObjectOverwrite),"--")</f>
        <v>obj_00c26#0000</v>
      </c>
      <c r="M40" s="277" t="b">
        <f t="shared" si="13"/>
        <v>1</v>
      </c>
      <c r="O40" s="336" t="str">
        <f t="shared" si="6"/>
        <v>SW</v>
      </c>
      <c r="P40" s="336" t="str">
        <f t="shared" si="7"/>
        <v>5Y</v>
      </c>
      <c r="Q40" s="340" t="str">
        <f t="shared" si="8"/>
        <v>obj_00c48#0000</v>
      </c>
      <c r="R40" s="336" t="b">
        <f t="shared" si="9"/>
        <v>1</v>
      </c>
      <c r="S40" s="344">
        <v>1</v>
      </c>
      <c r="T40" s="344">
        <v>1</v>
      </c>
      <c r="U40" s="97" t="str">
        <v>obj_00b9d</v>
      </c>
      <c r="V40" s="97" t="str">
        <f>_xll.qlRateHelperQuoteName(U40)</f>
        <v>EURYC1M_AB1E_16Y</v>
      </c>
      <c r="W40" s="334" t="e">
        <f>_xll.qlRateHelperRate(U40,_xll.ohTrigger(Trigger,Trigger1M))</f>
        <v>#NUM!</v>
      </c>
      <c r="X40" s="334" t="str">
        <f>IFERROR(_xll.qlFuturesRateHelperConvexityAdjustment(U40,Trigger),"--")</f>
        <v>--</v>
      </c>
      <c r="Y40" s="98">
        <f>_xll.qlRateHelperEarliestDate(U40,Trigger)</f>
        <v>42244</v>
      </c>
      <c r="Z40" s="98">
        <f>_xll.qlRateHelperLatestDate(U40,Trigger)</f>
        <v>48088</v>
      </c>
      <c r="AA40" s="242" t="e">
        <v>#NUM!</v>
      </c>
      <c r="AE40" s="246"/>
      <c r="AP40" s="97" t="s">
        <v>197</v>
      </c>
      <c r="AQ40" s="98">
        <f>_xll.qlInterestRateIndexFixingDate(Currency&amp;"ibor"&amp;Tenor,AR40,Trigger)</f>
        <v>42296</v>
      </c>
      <c r="AR40" s="98">
        <f>_xll.qlCalendarAdvance(Calendar,AR39,AP40,"f",,Trigger)</f>
        <v>42298</v>
      </c>
      <c r="AS40" s="98">
        <f>_xll.qlInterestRateIndexMaturity(Currency&amp;"ibor"&amp;Tenor,AR40,Trigger)</f>
        <v>42331</v>
      </c>
      <c r="AT40" s="242" t="e">
        <f>_xll.qlIndexFixing($AD$5,AQ40,TRUE,_xll.ohTrigger(Trigger,Trigger1M))</f>
        <v>#NUM!</v>
      </c>
      <c r="AU40" s="242">
        <f>IFERROR(_xll.qlIndexFixing($AV$1,AQ40,TRUE,_xll.ohTrigger(Trigger,Trigger1M)),#N/A)</f>
        <v>-1.0376270340635557E-3</v>
      </c>
    </row>
    <row r="41" spans="1:47" s="80" customFormat="1" ht="11.25" customHeight="1" x14ac:dyDescent="0.2">
      <c r="A41" s="281" t="s">
        <v>235</v>
      </c>
      <c r="B41" s="309" t="str">
        <v>2Y9M</v>
      </c>
      <c r="C41" s="365" t="str">
        <v>2Y9M</v>
      </c>
      <c r="D41" s="365" t="str">
        <f t="shared" si="11"/>
        <v>2Y9M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-1.9617516000000002E-4</v>
      </c>
      <c r="J41" s="321" t="str">
        <f>IFERROR(_xll.qlSimpleQuote(A41&amp;C41,I41,,Permanent,Trigger,TRUE),"--")</f>
        <v>SW2Y9M#0000</v>
      </c>
      <c r="K41" s="321" t="str">
        <f t="shared" si="12"/>
        <v>EURYC1M_AB1E_2Y9M</v>
      </c>
      <c r="L41" s="280" t="str">
        <f>IFERROR(_xll.qlSwapRateHelper2(,IF(DataSelect="Reference",$J41,K41),,$D41,Calendar,$G41,$F41,$H41,$L$22,0,E41,Discounting,Permanent,_xll.ohTrigger(Trigger,DataSelect),ObjectOverwrite),"--")</f>
        <v>obj_00bbb#0000</v>
      </c>
      <c r="M41" s="277" t="b">
        <f t="shared" si="13"/>
        <v>1</v>
      </c>
      <c r="O41" s="336" t="str">
        <f t="shared" si="6"/>
        <v>SW</v>
      </c>
      <c r="P41" s="336" t="str">
        <f t="shared" si="7"/>
        <v>6Y</v>
      </c>
      <c r="Q41" s="340" t="str">
        <f t="shared" si="8"/>
        <v>obj_00bd0#0000</v>
      </c>
      <c r="R41" s="336" t="b">
        <f t="shared" si="9"/>
        <v>1</v>
      </c>
      <c r="S41" s="344">
        <v>1</v>
      </c>
      <c r="T41" s="344">
        <v>1</v>
      </c>
      <c r="U41" s="97" t="str">
        <v>obj_00bd6</v>
      </c>
      <c r="V41" s="97" t="str">
        <f>_xll.qlRateHelperQuoteName(U41)</f>
        <v>EURYC1M_AB1E_17Y</v>
      </c>
      <c r="W41" s="334" t="e">
        <f>_xll.qlRateHelperRate(U41,_xll.ohTrigger(Trigger,Trigger1M))</f>
        <v>#NUM!</v>
      </c>
      <c r="X41" s="334" t="str">
        <f>IFERROR(_xll.qlFuturesRateHelperConvexityAdjustment(U41,Trigger),"--")</f>
        <v>--</v>
      </c>
      <c r="Y41" s="98">
        <f>_xll.qlRateHelperEarliestDate(U41,Trigger)</f>
        <v>42244</v>
      </c>
      <c r="Z41" s="98">
        <f>_xll.qlRateHelperLatestDate(U41,Trigger)</f>
        <v>48456</v>
      </c>
      <c r="AA41" s="242" t="e">
        <v>#NUM!</v>
      </c>
      <c r="AE41" s="246"/>
      <c r="AP41" s="97" t="s">
        <v>197</v>
      </c>
      <c r="AQ41" s="98">
        <f>_xll.qlInterestRateIndexFixingDate(Currency&amp;"ibor"&amp;Tenor,AR41,Trigger)</f>
        <v>42297</v>
      </c>
      <c r="AR41" s="98">
        <f>_xll.qlCalendarAdvance(Calendar,AR40,AP41,"f",,Trigger)</f>
        <v>42299</v>
      </c>
      <c r="AS41" s="98">
        <f>_xll.qlInterestRateIndexMaturity(Currency&amp;"ibor"&amp;Tenor,AR41,Trigger)</f>
        <v>42331</v>
      </c>
      <c r="AT41" s="242" t="e">
        <f>_xll.qlIndexFixing($AD$5,AQ41,TRUE,_xll.ohTrigger(Trigger,Trigger1M))</f>
        <v>#NUM!</v>
      </c>
      <c r="AU41" s="242">
        <f>IFERROR(_xll.qlIndexFixing($AV$1,AQ41,TRUE,_xll.ohTrigger(Trigger,Trigger1M)),#N/A)</f>
        <v>-1.0390145742990298E-3</v>
      </c>
    </row>
    <row r="42" spans="1:47" s="80" customFormat="1" ht="11.25" customHeight="1" x14ac:dyDescent="0.2">
      <c r="A42" s="281" t="s">
        <v>235</v>
      </c>
      <c r="B42" s="309" t="str">
        <v>3Y</v>
      </c>
      <c r="C42" s="365" t="str">
        <v>3Y</v>
      </c>
      <c r="D42" s="365" t="str">
        <f t="shared" si="11"/>
        <v>3Y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1.0000000000000001E-5</v>
      </c>
      <c r="J42" s="321" t="str">
        <f>IFERROR(_xll.qlSimpleQuote(A42&amp;C42,I42,,Permanent,Trigger,TRUE),"--")</f>
        <v>SW3Y#0000</v>
      </c>
      <c r="K42" s="321" t="str">
        <f t="shared" si="12"/>
        <v>EURYC1M_AB1E_3Y</v>
      </c>
      <c r="L42" s="280" t="str">
        <f>IFERROR(_xll.qlSwapRateHelper2(,IF(DataSelect="Reference",$J42,K42),,$D42,Calendar,$G42,$F42,$H42,$L$22,0,E42,Discounting,Permanent,_xll.ohTrigger(Trigger,DataSelect),ObjectOverwrite),"--")</f>
        <v>obj_00bf2#0000</v>
      </c>
      <c r="M42" s="277" t="b">
        <f t="shared" si="13"/>
        <v>1</v>
      </c>
      <c r="O42" s="336" t="str">
        <f t="shared" si="6"/>
        <v>SW</v>
      </c>
      <c r="P42" s="336" t="str">
        <f t="shared" si="7"/>
        <v>7Y</v>
      </c>
      <c r="Q42" s="340" t="str">
        <f t="shared" si="8"/>
        <v>obj_00ba7#0000</v>
      </c>
      <c r="R42" s="336" t="b">
        <f t="shared" si="9"/>
        <v>1</v>
      </c>
      <c r="S42" s="344">
        <v>1</v>
      </c>
      <c r="T42" s="344">
        <v>1</v>
      </c>
      <c r="U42" s="97" t="str">
        <v>obj_00c30</v>
      </c>
      <c r="V42" s="97" t="str">
        <f>_xll.qlRateHelperQuoteName(U42)</f>
        <v>EURYC1M_AB1E_18Y</v>
      </c>
      <c r="W42" s="334" t="e">
        <f>_xll.qlRateHelperRate(U42,_xll.ohTrigger(Trigger,Trigger1M))</f>
        <v>#NUM!</v>
      </c>
      <c r="X42" s="334" t="str">
        <f>IFERROR(_xll.qlFuturesRateHelperConvexityAdjustment(U42,Trigger),"--")</f>
        <v>--</v>
      </c>
      <c r="Y42" s="98">
        <f>_xll.qlRateHelperEarliestDate(U42,Trigger)</f>
        <v>42244</v>
      </c>
      <c r="Z42" s="98">
        <f>_xll.qlRateHelperLatestDate(U42,Trigger)</f>
        <v>48820</v>
      </c>
      <c r="AA42" s="242" t="e">
        <v>#NUM!</v>
      </c>
      <c r="AE42" s="246"/>
      <c r="AP42" s="97" t="s">
        <v>197</v>
      </c>
      <c r="AQ42" s="98">
        <f>_xll.qlInterestRateIndexFixingDate(Currency&amp;"ibor"&amp;Tenor,AR42,Trigger)</f>
        <v>42298</v>
      </c>
      <c r="AR42" s="98">
        <f>_xll.qlCalendarAdvance(Calendar,AR41,AP42,"f",,Trigger)</f>
        <v>42300</v>
      </c>
      <c r="AS42" s="98">
        <f>_xll.qlInterestRateIndexMaturity(Currency&amp;"ibor"&amp;Tenor,AR42,Trigger)</f>
        <v>42331</v>
      </c>
      <c r="AT42" s="242" t="e">
        <f>_xll.qlIndexFixing($AD$5,AQ42,TRUE,_xll.ohTrigger(Trigger,Trigger1M))</f>
        <v>#NUM!</v>
      </c>
      <c r="AU42" s="242">
        <f>IFERROR(_xll.qlIndexFixing($AV$1,AQ42,TRUE,_xll.ohTrigger(Trigger,Trigger1M)),#N/A)</f>
        <v>-1.040499972851616E-3</v>
      </c>
    </row>
    <row r="43" spans="1:47" s="80" customFormat="1" ht="11.25" customHeight="1" x14ac:dyDescent="0.2">
      <c r="A43" s="281" t="s">
        <v>235</v>
      </c>
      <c r="B43" s="309" t="str">
        <v>4Y</v>
      </c>
      <c r="C43" s="365" t="str">
        <v>4Y</v>
      </c>
      <c r="D43" s="365" t="str">
        <f t="shared" si="11"/>
        <v>4Y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1.0499999999999999E-3</v>
      </c>
      <c r="J43" s="321" t="str">
        <f>IFERROR(_xll.qlSimpleQuote(A43&amp;C43,I43,,Permanent,Trigger,TRUE),"--")</f>
        <v>SW4Y#0000</v>
      </c>
      <c r="K43" s="321" t="str">
        <f t="shared" si="12"/>
        <v>EURYC1M_AB1E_4Y</v>
      </c>
      <c r="L43" s="280" t="str">
        <f>IFERROR(_xll.qlSwapRateHelper2(,IF(DataSelect="Reference",$J43,K43),,$D43,Calendar,$G43,$F43,$H43,$L$22,0,E43,Discounting,Permanent,_xll.ohTrigger(Trigger,DataSelect),ObjectOverwrite),"--")</f>
        <v>obj_00c4a#0000</v>
      </c>
      <c r="M43" s="277" t="b">
        <f t="shared" si="13"/>
        <v>1</v>
      </c>
      <c r="O43" s="336" t="str">
        <f t="shared" si="6"/>
        <v>SW</v>
      </c>
      <c r="P43" s="336" t="str">
        <f t="shared" si="7"/>
        <v>8Y</v>
      </c>
      <c r="Q43" s="340" t="str">
        <f t="shared" si="8"/>
        <v>obj_00bf4#0000</v>
      </c>
      <c r="R43" s="336" t="b">
        <f t="shared" si="9"/>
        <v>1</v>
      </c>
      <c r="S43" s="344">
        <v>1</v>
      </c>
      <c r="T43" s="344">
        <v>1</v>
      </c>
      <c r="U43" s="97" t="str">
        <v>obj_00c3a</v>
      </c>
      <c r="V43" s="97" t="str">
        <f>_xll.qlRateHelperQuoteName(U43)</f>
        <v>EURYC1M_AB1E_19Y</v>
      </c>
      <c r="W43" s="334" t="e">
        <f>_xll.qlRateHelperRate(U43,_xll.ohTrigger(Trigger,Trigger1M))</f>
        <v>#NUM!</v>
      </c>
      <c r="X43" s="334" t="str">
        <f>IFERROR(_xll.qlFuturesRateHelperConvexityAdjustment(U43,Trigger),"--")</f>
        <v>--</v>
      </c>
      <c r="Y43" s="98">
        <f>_xll.qlRateHelperEarliestDate(U43,Trigger)</f>
        <v>42244</v>
      </c>
      <c r="Z43" s="98">
        <f>_xll.qlRateHelperLatestDate(U43,Trigger)</f>
        <v>49184</v>
      </c>
      <c r="AA43" s="242" t="e">
        <v>#NUM!</v>
      </c>
      <c r="AE43" s="246"/>
      <c r="AP43" s="97" t="s">
        <v>197</v>
      </c>
      <c r="AQ43" s="98">
        <f>_xll.qlInterestRateIndexFixingDate(Currency&amp;"ibor"&amp;Tenor,AR43,Trigger)</f>
        <v>42299</v>
      </c>
      <c r="AR43" s="98">
        <f>_xll.qlCalendarAdvance(Calendar,AR42,AP43,"f",,Trigger)</f>
        <v>42303</v>
      </c>
      <c r="AS43" s="98">
        <f>_xll.qlInterestRateIndexMaturity(Currency&amp;"ibor"&amp;Tenor,AR43,Trigger)</f>
        <v>42334</v>
      </c>
      <c r="AT43" s="242" t="e">
        <f>_xll.qlIndexFixing($AD$5,AQ43,TRUE,_xll.ohTrigger(Trigger,Trigger1M))</f>
        <v>#NUM!</v>
      </c>
      <c r="AU43" s="242">
        <f>IFERROR(_xll.qlIndexFixing($AV$1,AQ43,TRUE,_xll.ohTrigger(Trigger,Trigger1M)),#N/A)</f>
        <v>-1.0462071190008341E-3</v>
      </c>
    </row>
    <row r="44" spans="1:47" s="80" customFormat="1" ht="11.25" customHeight="1" x14ac:dyDescent="0.2">
      <c r="A44" s="281" t="s">
        <v>235</v>
      </c>
      <c r="B44" s="309" t="str">
        <v>5Y</v>
      </c>
      <c r="C44" s="365" t="str">
        <v>5Y</v>
      </c>
      <c r="D44" s="365" t="str">
        <f t="shared" si="11"/>
        <v>5Y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2.4199999999999998E-3</v>
      </c>
      <c r="J44" s="321" t="str">
        <f>IFERROR(_xll.qlSimpleQuote(A44&amp;C44,I44,,Permanent,Trigger,TRUE),"--")</f>
        <v>SW5Y#0000</v>
      </c>
      <c r="K44" s="321" t="str">
        <f t="shared" si="12"/>
        <v>EURYC1M_AB1E_5Y</v>
      </c>
      <c r="L44" s="280" t="str">
        <f>IFERROR(_xll.qlSwapRateHelper2(,IF(DataSelect="Reference",$J44,K44),,$D44,Calendar,$G44,$F44,$H44,$L$22,0,E44,Discounting,Permanent,_xll.ohTrigger(Trigger,DataSelect),ObjectOverwrite),"--")</f>
        <v>obj_00c48#0000</v>
      </c>
      <c r="M44" s="277" t="b">
        <f t="shared" si="13"/>
        <v>1</v>
      </c>
      <c r="O44" s="336" t="str">
        <f t="shared" si="6"/>
        <v>SW</v>
      </c>
      <c r="P44" s="336" t="str">
        <f t="shared" si="7"/>
        <v>9Y</v>
      </c>
      <c r="Q44" s="340" t="str">
        <f t="shared" si="8"/>
        <v>obj_00c19#0000</v>
      </c>
      <c r="R44" s="336" t="b">
        <f t="shared" si="9"/>
        <v>1</v>
      </c>
      <c r="S44" s="344">
        <v>1</v>
      </c>
      <c r="T44" s="344">
        <v>1</v>
      </c>
      <c r="U44" s="97" t="str">
        <v>obj_00bec</v>
      </c>
      <c r="V44" s="97" t="str">
        <f>_xll.qlRateHelperQuoteName(U44)</f>
        <v>EURYC1M_AB1E_20Y</v>
      </c>
      <c r="W44" s="334" t="e">
        <f>_xll.qlRateHelperRate(U44,_xll.ohTrigger(Trigger,Trigger1M))</f>
        <v>#NUM!</v>
      </c>
      <c r="X44" s="334" t="str">
        <f>IFERROR(_xll.qlFuturesRateHelperConvexityAdjustment(U44,Trigger),"--")</f>
        <v>--</v>
      </c>
      <c r="Y44" s="98">
        <f>_xll.qlRateHelperEarliestDate(U44,Trigger)</f>
        <v>42244</v>
      </c>
      <c r="Z44" s="98">
        <f>_xll.qlRateHelperLatestDate(U44,Trigger)</f>
        <v>49549</v>
      </c>
      <c r="AA44" s="242" t="e">
        <v>#NUM!</v>
      </c>
      <c r="AE44" s="246"/>
      <c r="AP44" s="97" t="s">
        <v>197</v>
      </c>
      <c r="AQ44" s="98">
        <f>_xll.qlInterestRateIndexFixingDate(Currency&amp;"ibor"&amp;Tenor,AR44,Trigger)</f>
        <v>42300</v>
      </c>
      <c r="AR44" s="98">
        <f>_xll.qlCalendarAdvance(Calendar,AR43,AP44,"f",,Trigger)</f>
        <v>42304</v>
      </c>
      <c r="AS44" s="98">
        <f>_xll.qlInterestRateIndexMaturity(Currency&amp;"ibor"&amp;Tenor,AR44,Trigger)</f>
        <v>42335</v>
      </c>
      <c r="AT44" s="242" t="e">
        <f>_xll.qlIndexFixing($AD$5,AQ44,TRUE,_xll.ohTrigger(Trigger,Trigger1M))</f>
        <v>#NUM!</v>
      </c>
      <c r="AU44" s="242">
        <f>IFERROR(_xll.qlIndexFixing($AV$1,AQ44,TRUE,_xll.ohTrigger(Trigger,Trigger1M)),#N/A)</f>
        <v>-1.0477101780071243E-3</v>
      </c>
    </row>
    <row r="45" spans="1:47" s="80" customFormat="1" ht="11.25" customHeight="1" x14ac:dyDescent="0.2">
      <c r="A45" s="281" t="s">
        <v>235</v>
      </c>
      <c r="B45" s="309" t="str">
        <v>6Y</v>
      </c>
      <c r="C45" s="365" t="str">
        <v>6Y</v>
      </c>
      <c r="D45" s="365" t="str">
        <f t="shared" si="11"/>
        <v>6Y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3.8700000000000002E-3</v>
      </c>
      <c r="J45" s="321" t="str">
        <f>IFERROR(_xll.qlSimpleQuote(A45&amp;C45,I45,,Permanent,Trigger,TRUE),"--")</f>
        <v>SW6Y#0000</v>
      </c>
      <c r="K45" s="321" t="str">
        <f t="shared" si="12"/>
        <v>EURYC1M_AB1E_6Y</v>
      </c>
      <c r="L45" s="280" t="str">
        <f>IFERROR(_xll.qlSwapRateHelper2(,IF(DataSelect="Reference",$J45,K45),,$D45,Calendar,$G45,$F45,$H45,$L$22,0,E45,Discounting,Permanent,_xll.ohTrigger(Trigger,DataSelect),ObjectOverwrite),"--")</f>
        <v>obj_00bd0#0000</v>
      </c>
      <c r="M45" s="277" t="b">
        <f t="shared" si="13"/>
        <v>1</v>
      </c>
      <c r="O45" s="336" t="str">
        <f t="shared" si="6"/>
        <v>SW</v>
      </c>
      <c r="P45" s="336" t="str">
        <f t="shared" si="7"/>
        <v>10Y</v>
      </c>
      <c r="Q45" s="340" t="str">
        <f t="shared" si="8"/>
        <v>obj_00bab#0000</v>
      </c>
      <c r="R45" s="336" t="b">
        <f t="shared" si="9"/>
        <v>1</v>
      </c>
      <c r="S45" s="344">
        <v>1</v>
      </c>
      <c r="T45" s="344">
        <v>1</v>
      </c>
      <c r="U45" s="97" t="str">
        <v>obj_00c02</v>
      </c>
      <c r="V45" s="97" t="str">
        <f>_xll.qlRateHelperQuoteName(U45)</f>
        <v>EURYC1M_AB1E_21Y</v>
      </c>
      <c r="W45" s="334" t="e">
        <f>_xll.qlRateHelperRate(U45,_xll.ohTrigger(Trigger,Trigger1M))</f>
        <v>#NUM!</v>
      </c>
      <c r="X45" s="334" t="str">
        <f>IFERROR(_xll.qlFuturesRateHelperConvexityAdjustment(U45,Trigger),"--")</f>
        <v>--</v>
      </c>
      <c r="Y45" s="98">
        <f>_xll.qlRateHelperEarliestDate(U45,Trigger)</f>
        <v>42244</v>
      </c>
      <c r="Z45" s="98">
        <f>_xll.qlRateHelperLatestDate(U45,Trigger)</f>
        <v>49915</v>
      </c>
      <c r="AA45" s="242" t="e">
        <v>#NUM!</v>
      </c>
      <c r="AE45" s="246"/>
      <c r="AP45" s="97" t="s">
        <v>197</v>
      </c>
      <c r="AQ45" s="98">
        <f>_xll.qlInterestRateIndexFixingDate(Currency&amp;"ibor"&amp;Tenor,AR45,Trigger)</f>
        <v>42303</v>
      </c>
      <c r="AR45" s="98">
        <f>_xll.qlCalendarAdvance(Calendar,AR44,AP45,"f",,Trigger)</f>
        <v>42305</v>
      </c>
      <c r="AS45" s="98">
        <f>_xll.qlInterestRateIndexMaturity(Currency&amp;"ibor"&amp;Tenor,AR45,Trigger)</f>
        <v>42338</v>
      </c>
      <c r="AT45" s="242" t="e">
        <f>_xll.qlIndexFixing($AD$5,AQ45,TRUE,_xll.ohTrigger(Trigger,Trigger1M))</f>
        <v>#NUM!</v>
      </c>
      <c r="AU45" s="242">
        <f>IFERROR(_xll.qlIndexFixing($AV$1,AQ45,TRUE,_xll.ohTrigger(Trigger,Trigger1M)),#N/A)</f>
        <v>-1.0472035985056103E-3</v>
      </c>
    </row>
    <row r="46" spans="1:47" s="80" customFormat="1" ht="11.25" customHeight="1" x14ac:dyDescent="0.2">
      <c r="A46" s="281" t="s">
        <v>235</v>
      </c>
      <c r="B46" s="309" t="str">
        <v>7Y</v>
      </c>
      <c r="C46" s="365" t="str">
        <v>7Y</v>
      </c>
      <c r="D46" s="365" t="str">
        <f t="shared" si="11"/>
        <v>7Y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5.3300000000000005E-3</v>
      </c>
      <c r="J46" s="321" t="str">
        <f>IFERROR(_xll.qlSimpleQuote(A46&amp;C46,I46,,Permanent,Trigger,TRUE),"--")</f>
        <v>SW7Y#0000</v>
      </c>
      <c r="K46" s="321" t="str">
        <f t="shared" si="12"/>
        <v>EURYC1M_AB1E_7Y</v>
      </c>
      <c r="L46" s="280" t="str">
        <f>IFERROR(_xll.qlSwapRateHelper2(,IF(DataSelect="Reference",$J46,K46),,$D46,Calendar,$G46,$F46,$H46,$L$22,0,E46,Discounting,Permanent,_xll.ohTrigger(Trigger,DataSelect),ObjectOverwrite),"--")</f>
        <v>obj_00ba7#0000</v>
      </c>
      <c r="M46" s="277" t="b">
        <f t="shared" si="13"/>
        <v>1</v>
      </c>
      <c r="O46" s="336" t="str">
        <f t="shared" si="6"/>
        <v>SW</v>
      </c>
      <c r="P46" s="336" t="str">
        <f t="shared" si="7"/>
        <v>11Y</v>
      </c>
      <c r="Q46" s="340" t="str">
        <f t="shared" si="8"/>
        <v>obj_00bd1#0000</v>
      </c>
      <c r="R46" s="336" t="b">
        <f t="shared" si="9"/>
        <v>1</v>
      </c>
      <c r="S46" s="344">
        <v>1</v>
      </c>
      <c r="T46" s="344">
        <v>1</v>
      </c>
      <c r="U46" s="97" t="str">
        <v>obj_00c29</v>
      </c>
      <c r="V46" s="97" t="str">
        <f>_xll.qlRateHelperQuoteName(U46)</f>
        <v>EURYC1M_AB1E_22Y</v>
      </c>
      <c r="W46" s="334" t="e">
        <f>_xll.qlRateHelperRate(U46,_xll.ohTrigger(Trigger,Trigger1M))</f>
        <v>#NUM!</v>
      </c>
      <c r="X46" s="334" t="str">
        <f>IFERROR(_xll.qlFuturesRateHelperConvexityAdjustment(U46,Trigger),"--")</f>
        <v>--</v>
      </c>
      <c r="Y46" s="98">
        <f>_xll.qlRateHelperEarliestDate(U46,Trigger)</f>
        <v>42244</v>
      </c>
      <c r="Z46" s="98">
        <f>_xll.qlRateHelperLatestDate(U46,Trigger)</f>
        <v>50280</v>
      </c>
      <c r="AA46" s="242" t="e">
        <v>#NUM!</v>
      </c>
      <c r="AE46" s="246"/>
      <c r="AP46" s="97" t="s">
        <v>197</v>
      </c>
      <c r="AQ46" s="98">
        <f>_xll.qlInterestRateIndexFixingDate(Currency&amp;"ibor"&amp;Tenor,AR46,Trigger)</f>
        <v>42304</v>
      </c>
      <c r="AR46" s="98">
        <f>_xll.qlCalendarAdvance(Calendar,AR45,AP46,"f",,Trigger)</f>
        <v>42306</v>
      </c>
      <c r="AS46" s="98">
        <f>_xll.qlInterestRateIndexMaturity(Currency&amp;"ibor"&amp;Tenor,AR46,Trigger)</f>
        <v>42338</v>
      </c>
      <c r="AT46" s="242" t="e">
        <f>_xll.qlIndexFixing($AD$5,AQ46,TRUE,_xll.ohTrigger(Trigger,Trigger1M))</f>
        <v>#NUM!</v>
      </c>
      <c r="AU46" s="242">
        <f>IFERROR(_xll.qlIndexFixing($AV$1,AQ46,TRUE,_xll.ohTrigger(Trigger,Trigger1M)),#N/A)</f>
        <v>-1.0487620571973666E-3</v>
      </c>
    </row>
    <row r="47" spans="1:47" s="80" customFormat="1" ht="11.25" customHeight="1" x14ac:dyDescent="0.2">
      <c r="A47" s="281" t="s">
        <v>235</v>
      </c>
      <c r="B47" s="309" t="str">
        <v>8Y</v>
      </c>
      <c r="C47" s="365" t="str">
        <v>8Y</v>
      </c>
      <c r="D47" s="365" t="str">
        <f t="shared" si="11"/>
        <v>8Y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6.7100000000000007E-3</v>
      </c>
      <c r="J47" s="321" t="str">
        <f>IFERROR(_xll.qlSimpleQuote(A47&amp;C47,I47,,Permanent,Trigger,TRUE),"--")</f>
        <v>SW8Y#0000</v>
      </c>
      <c r="K47" s="321" t="str">
        <f t="shared" si="12"/>
        <v>EURYC1M_AB1E_8Y</v>
      </c>
      <c r="L47" s="280" t="str">
        <f>IFERROR(_xll.qlSwapRateHelper2(,IF(DataSelect="Reference",$J47,K47),,$D47,Calendar,$G47,$F47,$H47,$L$22,0,E47,Discounting,Permanent,_xll.ohTrigger(Trigger,DataSelect),ObjectOverwrite),"--")</f>
        <v>obj_00bf4#0000</v>
      </c>
      <c r="M47" s="277" t="b">
        <f t="shared" si="13"/>
        <v>1</v>
      </c>
      <c r="O47" s="336" t="str">
        <f t="shared" si="6"/>
        <v>SW</v>
      </c>
      <c r="P47" s="336" t="str">
        <f t="shared" si="7"/>
        <v>12Y</v>
      </c>
      <c r="Q47" s="340" t="str">
        <f t="shared" si="8"/>
        <v>obj_00ba5#0000</v>
      </c>
      <c r="R47" s="336" t="b">
        <f t="shared" si="9"/>
        <v>1</v>
      </c>
      <c r="S47" s="344">
        <v>1</v>
      </c>
      <c r="T47" s="344">
        <v>1</v>
      </c>
      <c r="U47" s="97" t="str">
        <v>obj_00bc0</v>
      </c>
      <c r="V47" s="97" t="str">
        <f>_xll.qlRateHelperQuoteName(U47)</f>
        <v>EURYC1M_AB1E_23Y</v>
      </c>
      <c r="W47" s="334" t="e">
        <f>_xll.qlRateHelperRate(U47,_xll.ohTrigger(Trigger,Trigger1M))</f>
        <v>#NUM!</v>
      </c>
      <c r="X47" s="334" t="str">
        <f>IFERROR(_xll.qlFuturesRateHelperConvexityAdjustment(U47,Trigger),"--")</f>
        <v>--</v>
      </c>
      <c r="Y47" s="98">
        <f>_xll.qlRateHelperEarliestDate(U47,Trigger)</f>
        <v>42244</v>
      </c>
      <c r="Z47" s="98">
        <f>_xll.qlRateHelperLatestDate(U47,Trigger)</f>
        <v>50647</v>
      </c>
      <c r="AA47" s="242" t="e">
        <v>#NUM!</v>
      </c>
      <c r="AE47" s="246"/>
      <c r="AP47" s="97" t="s">
        <v>197</v>
      </c>
      <c r="AQ47" s="98">
        <f>_xll.qlInterestRateIndexFixingDate(Currency&amp;"ibor"&amp;Tenor,AR47,Trigger)</f>
        <v>42305</v>
      </c>
      <c r="AR47" s="98">
        <f>_xll.qlCalendarAdvance(Calendar,AR46,AP47,"f",,Trigger)</f>
        <v>42307</v>
      </c>
      <c r="AS47" s="98">
        <f>_xll.qlInterestRateIndexMaturity(Currency&amp;"ibor"&amp;Tenor,AR47,Trigger)</f>
        <v>42338</v>
      </c>
      <c r="AT47" s="242" t="e">
        <f>_xll.qlIndexFixing($AD$5,AQ47,TRUE,_xll.ohTrigger(Trigger,Trigger1M))</f>
        <v>#NUM!</v>
      </c>
      <c r="AU47" s="242">
        <f>IFERROR(_xll.qlIndexFixing($AV$1,AQ47,TRUE,_xll.ohTrigger(Trigger,Trigger1M)),#N/A)</f>
        <v>-1.0502190504343531E-3</v>
      </c>
    </row>
    <row r="48" spans="1:47" s="80" customFormat="1" ht="11.25" customHeight="1" x14ac:dyDescent="0.2">
      <c r="A48" s="281" t="s">
        <v>235</v>
      </c>
      <c r="B48" s="309" t="str">
        <v>9Y</v>
      </c>
      <c r="C48" s="365" t="str">
        <v>9Y</v>
      </c>
      <c r="D48" s="365" t="str">
        <f t="shared" si="11"/>
        <v>9Y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7.9600000000000001E-3</v>
      </c>
      <c r="J48" s="321" t="str">
        <f>IFERROR(_xll.qlSimpleQuote(A48&amp;C48,I48,,Permanent,Trigger,TRUE),"--")</f>
        <v>SW9Y#0000</v>
      </c>
      <c r="K48" s="321" t="str">
        <f t="shared" si="12"/>
        <v>EURYC1M_AB1E_9Y</v>
      </c>
      <c r="L48" s="280" t="str">
        <f>IFERROR(_xll.qlSwapRateHelper2(,IF(DataSelect="Reference",$J48,K48),,$D48,Calendar,$G48,$F48,$H48,$L$22,0,E48,Discounting,Permanent,_xll.ohTrigger(Trigger,DataSelect),ObjectOverwrite),"--")</f>
        <v>obj_00c19#0000</v>
      </c>
      <c r="M48" s="277" t="b">
        <f t="shared" si="13"/>
        <v>1</v>
      </c>
      <c r="O48" s="336" t="str">
        <f t="shared" si="6"/>
        <v>SW</v>
      </c>
      <c r="P48" s="336" t="str">
        <f t="shared" si="7"/>
        <v>13Y</v>
      </c>
      <c r="Q48" s="340" t="str">
        <f t="shared" si="8"/>
        <v>obj_00bf0#0000</v>
      </c>
      <c r="R48" s="336" t="b">
        <f t="shared" si="9"/>
        <v>1</v>
      </c>
      <c r="S48" s="344">
        <v>1</v>
      </c>
      <c r="T48" s="344">
        <v>1</v>
      </c>
      <c r="U48" s="97" t="str">
        <v>obj_00c32</v>
      </c>
      <c r="V48" s="97" t="str">
        <f>_xll.qlRateHelperQuoteName(U48)</f>
        <v>EURYC1M_AB1E_24Y</v>
      </c>
      <c r="W48" s="334" t="e">
        <f>_xll.qlRateHelperRate(U48,_xll.ohTrigger(Trigger,Trigger1M))</f>
        <v>#NUM!</v>
      </c>
      <c r="X48" s="334" t="str">
        <f>IFERROR(_xll.qlFuturesRateHelperConvexityAdjustment(U48,Trigger),"--")</f>
        <v>--</v>
      </c>
      <c r="Y48" s="98">
        <f>_xll.qlRateHelperEarliestDate(U48,Trigger)</f>
        <v>42244</v>
      </c>
      <c r="Z48" s="98">
        <f>_xll.qlRateHelperLatestDate(U48,Trigger)</f>
        <v>51011</v>
      </c>
      <c r="AA48" s="242" t="e">
        <v>#NUM!</v>
      </c>
      <c r="AE48" s="246"/>
      <c r="AP48" s="97" t="s">
        <v>197</v>
      </c>
      <c r="AQ48" s="98">
        <f>_xll.qlInterestRateIndexFixingDate(Currency&amp;"ibor"&amp;Tenor,AR48,Trigger)</f>
        <v>42306</v>
      </c>
      <c r="AR48" s="98">
        <f>_xll.qlCalendarAdvance(Calendar,AR47,AP48,"f",,Trigger)</f>
        <v>42310</v>
      </c>
      <c r="AS48" s="98">
        <f>_xll.qlInterestRateIndexMaturity(Currency&amp;"ibor"&amp;Tenor,AR48,Trigger)</f>
        <v>42340</v>
      </c>
      <c r="AT48" s="242" t="e">
        <f>_xll.qlIndexFixing($AD$5,AQ48,TRUE,_xll.ohTrigger(Trigger,Trigger1M))</f>
        <v>#NUM!</v>
      </c>
      <c r="AU48" s="242">
        <f>IFERROR(_xll.qlIndexFixing($AV$1,AQ48,TRUE,_xll.ohTrigger(Trigger,Trigger1M)),#N/A)</f>
        <v>-1.0510317741263542E-3</v>
      </c>
    </row>
    <row r="49" spans="1:47" s="80" customFormat="1" ht="11.25" customHeight="1" x14ac:dyDescent="0.2">
      <c r="A49" s="281" t="s">
        <v>235</v>
      </c>
      <c r="B49" s="309" t="str">
        <v>10Y</v>
      </c>
      <c r="C49" s="365" t="str">
        <v>10Y</v>
      </c>
      <c r="D49" s="365" t="str">
        <f t="shared" si="11"/>
        <v>10Y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9.0799999999999995E-3</v>
      </c>
      <c r="J49" s="321" t="str">
        <f>IFERROR(_xll.qlSimpleQuote(A49&amp;C49,I49,,Permanent,Trigger,TRUE),"--")</f>
        <v>SW10Y#0000</v>
      </c>
      <c r="K49" s="321" t="str">
        <f t="shared" si="12"/>
        <v>EURYC1M_AB1E_10Y</v>
      </c>
      <c r="L49" s="280" t="str">
        <f>IFERROR(_xll.qlSwapRateHelper2(,IF(DataSelect="Reference",$J49,K49),,$D49,Calendar,$G49,$F49,$H49,$L$22,0,E49,Discounting,Permanent,_xll.ohTrigger(Trigger,DataSelect),ObjectOverwrite),"--")</f>
        <v>obj_00bab#0000</v>
      </c>
      <c r="M49" s="277" t="b">
        <f t="shared" si="13"/>
        <v>1</v>
      </c>
      <c r="O49" s="336" t="str">
        <f t="shared" si="6"/>
        <v>SW</v>
      </c>
      <c r="P49" s="336" t="str">
        <f t="shared" si="7"/>
        <v>14Y</v>
      </c>
      <c r="Q49" s="340" t="str">
        <f t="shared" si="8"/>
        <v>obj_00c44#0000</v>
      </c>
      <c r="R49" s="336" t="b">
        <f t="shared" si="9"/>
        <v>1</v>
      </c>
      <c r="S49" s="344">
        <v>1</v>
      </c>
      <c r="T49" s="344">
        <v>1</v>
      </c>
      <c r="U49" s="97" t="str">
        <v>obj_00c09</v>
      </c>
      <c r="V49" s="97" t="str">
        <f>_xll.qlRateHelperQuoteName(U49)</f>
        <v>EURYC1M_AB1E_25Y</v>
      </c>
      <c r="W49" s="334" t="e">
        <f>_xll.qlRateHelperRate(U49,_xll.ohTrigger(Trigger,Trigger1M))</f>
        <v>#NUM!</v>
      </c>
      <c r="X49" s="334" t="str">
        <f>IFERROR(_xll.qlFuturesRateHelperConvexityAdjustment(U49,Trigger),"--")</f>
        <v>--</v>
      </c>
      <c r="Y49" s="98">
        <f>_xll.qlRateHelperEarliestDate(U49,Trigger)</f>
        <v>42244</v>
      </c>
      <c r="Z49" s="98">
        <f>_xll.qlRateHelperLatestDate(U49,Trigger)</f>
        <v>51376</v>
      </c>
      <c r="AA49" s="242" t="e">
        <v>#NUM!</v>
      </c>
      <c r="AE49" s="246"/>
      <c r="AP49" s="97" t="s">
        <v>197</v>
      </c>
      <c r="AQ49" s="98">
        <f>_xll.qlInterestRateIndexFixingDate(Currency&amp;"ibor"&amp;Tenor,AR49,Trigger)</f>
        <v>42307</v>
      </c>
      <c r="AR49" s="98">
        <f>_xll.qlCalendarAdvance(Calendar,AR48,AP49,"f",,Trigger)</f>
        <v>42311</v>
      </c>
      <c r="AS49" s="98">
        <f>_xll.qlInterestRateIndexMaturity(Currency&amp;"ibor"&amp;Tenor,AR49,Trigger)</f>
        <v>42341</v>
      </c>
      <c r="AT49" s="242" t="e">
        <f>_xll.qlIndexFixing($AD$5,AQ49,TRUE,_xll.ohTrigger(Trigger,Trigger1M))</f>
        <v>#NUM!</v>
      </c>
      <c r="AU49" s="242">
        <f>IFERROR(_xll.qlIndexFixing($AV$1,AQ49,TRUE,_xll.ohTrigger(Trigger,Trigger1M)),#N/A)</f>
        <v>-1.0504766260068799E-3</v>
      </c>
    </row>
    <row r="50" spans="1:47" s="80" customFormat="1" ht="11.25" customHeight="1" x14ac:dyDescent="0.2">
      <c r="A50" s="281" t="s">
        <v>235</v>
      </c>
      <c r="B50" s="309" t="str">
        <v>11Y</v>
      </c>
      <c r="C50" s="365" t="str">
        <v>11Y</v>
      </c>
      <c r="D50" s="365" t="str">
        <f t="shared" si="11"/>
        <v>11Y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1.009000382E-2</v>
      </c>
      <c r="J50" s="321" t="str">
        <f>IFERROR(_xll.qlSimpleQuote(A50&amp;C50,I50,,Permanent,Trigger,TRUE),"--")</f>
        <v>SW11Y#0000</v>
      </c>
      <c r="K50" s="321" t="str">
        <f t="shared" si="12"/>
        <v>EURYC1M_AB1E_11Y</v>
      </c>
      <c r="L50" s="280" t="str">
        <f>IFERROR(_xll.qlSwapRateHelper2(,IF(DataSelect="Reference",$J50,K50),,$D50,Calendar,$G50,$F50,$H50,$L$22,0,E50,Discounting,Permanent,_xll.ohTrigger(Trigger,DataSelect),ObjectOverwrite),"--")</f>
        <v>obj_00bd1#0000</v>
      </c>
      <c r="M50" s="277" t="b">
        <f t="shared" si="13"/>
        <v>1</v>
      </c>
      <c r="O50" s="336" t="str">
        <f t="shared" si="6"/>
        <v>SW</v>
      </c>
      <c r="P50" s="336" t="str">
        <f t="shared" si="7"/>
        <v>15Y</v>
      </c>
      <c r="Q50" s="340" t="str">
        <f t="shared" si="8"/>
        <v>obj_00be8#0000</v>
      </c>
      <c r="R50" s="336" t="b">
        <f t="shared" si="9"/>
        <v>1</v>
      </c>
      <c r="S50" s="344">
        <v>1</v>
      </c>
      <c r="T50" s="344">
        <v>1</v>
      </c>
      <c r="U50" s="97" t="str">
        <v>obj_00c12</v>
      </c>
      <c r="V50" s="97" t="str">
        <f>_xll.qlRateHelperQuoteName(U50)</f>
        <v>EURYC1M_AB1E_26Y</v>
      </c>
      <c r="W50" s="334" t="e">
        <f>_xll.qlRateHelperRate(U50,_xll.ohTrigger(Trigger,Trigger1M))</f>
        <v>#NUM!</v>
      </c>
      <c r="X50" s="334" t="str">
        <f>IFERROR(_xll.qlFuturesRateHelperConvexityAdjustment(U50,Trigger),"--")</f>
        <v>--</v>
      </c>
      <c r="Y50" s="98">
        <f>_xll.qlRateHelperEarliestDate(U50,Trigger)</f>
        <v>42244</v>
      </c>
      <c r="Z50" s="98">
        <f>_xll.qlRateHelperLatestDate(U50,Trigger)</f>
        <v>51741</v>
      </c>
      <c r="AA50" s="242" t="e">
        <v>#NUM!</v>
      </c>
      <c r="AE50" s="246"/>
      <c r="AP50" s="97" t="s">
        <v>197</v>
      </c>
      <c r="AQ50" s="98">
        <f>_xll.qlInterestRateIndexFixingDate(Currency&amp;"ibor"&amp;Tenor,AR50,Trigger)</f>
        <v>42310</v>
      </c>
      <c r="AR50" s="98">
        <f>_xll.qlCalendarAdvance(Calendar,AR49,AP50,"f",,Trigger)</f>
        <v>42312</v>
      </c>
      <c r="AS50" s="98">
        <f>_xll.qlInterestRateIndexMaturity(Currency&amp;"ibor"&amp;Tenor,AR50,Trigger)</f>
        <v>42342</v>
      </c>
      <c r="AT50" s="242" t="e">
        <f>_xll.qlIndexFixing($AD$5,AQ50,TRUE,_xll.ohTrigger(Trigger,Trigger1M))</f>
        <v>#NUM!</v>
      </c>
      <c r="AU50" s="242">
        <f>IFERROR(_xll.qlIndexFixing($AV$1,AQ50,TRUE,_xll.ohTrigger(Trigger,Trigger1M)),#N/A)</f>
        <v>-1.0497395668345177E-3</v>
      </c>
    </row>
    <row r="51" spans="1:47" s="80" customFormat="1" ht="11.25" customHeight="1" x14ac:dyDescent="0.2">
      <c r="A51" s="281" t="s">
        <v>235</v>
      </c>
      <c r="B51" s="309" t="str">
        <v>12Y</v>
      </c>
      <c r="C51" s="365" t="str">
        <v>12Y</v>
      </c>
      <c r="D51" s="365" t="str">
        <f t="shared" si="11"/>
        <v>12Y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1.098E-2</v>
      </c>
      <c r="J51" s="321" t="str">
        <f>IFERROR(_xll.qlSimpleQuote(A51&amp;C51,I51,,Permanent,Trigger,TRUE),"--")</f>
        <v>SW12Y#0000</v>
      </c>
      <c r="K51" s="321" t="str">
        <f t="shared" si="12"/>
        <v>EURYC1M_AB1E_12Y</v>
      </c>
      <c r="L51" s="280" t="str">
        <f>IFERROR(_xll.qlSwapRateHelper2(,IF(DataSelect="Reference",$J51,K51),,$D51,Calendar,$G51,$F51,$H51,$L$22,0,E51,Discounting,Permanent,_xll.ohTrigger(Trigger,DataSelect),ObjectOverwrite),"--")</f>
        <v>obj_00ba5#0000</v>
      </c>
      <c r="M51" s="277" t="b">
        <f t="shared" si="13"/>
        <v>1</v>
      </c>
      <c r="O51" s="336" t="str">
        <f t="shared" si="6"/>
        <v>SW</v>
      </c>
      <c r="P51" s="336" t="str">
        <f t="shared" si="7"/>
        <v>16Y</v>
      </c>
      <c r="Q51" s="340" t="str">
        <f t="shared" si="8"/>
        <v>obj_00b9d#0000</v>
      </c>
      <c r="R51" s="336" t="b">
        <f t="shared" si="9"/>
        <v>1</v>
      </c>
      <c r="S51" s="344">
        <v>1</v>
      </c>
      <c r="T51" s="344">
        <v>1</v>
      </c>
      <c r="U51" s="97" t="str">
        <v>obj_00c31</v>
      </c>
      <c r="V51" s="97" t="str">
        <f>_xll.qlRateHelperQuoteName(U51)</f>
        <v>EURYC1M_AB1E_27Y</v>
      </c>
      <c r="W51" s="334" t="e">
        <f>_xll.qlRateHelperRate(U51,_xll.ohTrigger(Trigger,Trigger1M))</f>
        <v>#NUM!</v>
      </c>
      <c r="X51" s="334" t="str">
        <f>IFERROR(_xll.qlFuturesRateHelperConvexityAdjustment(U51,Trigger),"--")</f>
        <v>--</v>
      </c>
      <c r="Y51" s="98">
        <f>_xll.qlRateHelperEarliestDate(U51,Trigger)</f>
        <v>42244</v>
      </c>
      <c r="Z51" s="98">
        <f>_xll.qlRateHelperLatestDate(U51,Trigger)</f>
        <v>52106</v>
      </c>
      <c r="AA51" s="242" t="e">
        <v>#NUM!</v>
      </c>
      <c r="AE51" s="246"/>
      <c r="AP51" s="97" t="s">
        <v>197</v>
      </c>
      <c r="AQ51" s="98">
        <f>_xll.qlInterestRateIndexFixingDate(Currency&amp;"ibor"&amp;Tenor,AR51,Trigger)</f>
        <v>42311</v>
      </c>
      <c r="AR51" s="98">
        <f>_xll.qlCalendarAdvance(Calendar,AR50,AP51,"f",,Trigger)</f>
        <v>42313</v>
      </c>
      <c r="AS51" s="98">
        <f>_xll.qlInterestRateIndexMaturity(Currency&amp;"ibor"&amp;Tenor,AR51,Trigger)</f>
        <v>42345</v>
      </c>
      <c r="AT51" s="242" t="e">
        <f>_xll.qlIndexFixing($AD$5,AQ51,TRUE,_xll.ohTrigger(Trigger,Trigger1M))</f>
        <v>#NUM!</v>
      </c>
      <c r="AU51" s="242">
        <f>IFERROR(_xll.qlIndexFixing($AV$1,AQ51,TRUE,_xll.ohTrigger(Trigger,Trigger1M)),#N/A)</f>
        <v>-1.0464316100883275E-3</v>
      </c>
    </row>
    <row r="52" spans="1:47" s="80" customFormat="1" ht="11.25" customHeight="1" x14ac:dyDescent="0.2">
      <c r="A52" s="281" t="s">
        <v>235</v>
      </c>
      <c r="B52" s="309" t="str">
        <v>13Y</v>
      </c>
      <c r="C52" s="365" t="str">
        <v>13Y</v>
      </c>
      <c r="D52" s="365" t="str">
        <f t="shared" si="11"/>
        <v>13Y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1.1750415E-2</v>
      </c>
      <c r="J52" s="321" t="str">
        <f>IFERROR(_xll.qlSimpleQuote(A52&amp;C52,I52,,Permanent,Trigger,TRUE),"--")</f>
        <v>SW13Y#0000</v>
      </c>
      <c r="K52" s="321" t="str">
        <f t="shared" si="12"/>
        <v>EURYC1M_AB1E_13Y</v>
      </c>
      <c r="L52" s="280" t="str">
        <f>IFERROR(_xll.qlSwapRateHelper2(,IF(DataSelect="Reference",$J52,K52),,$D52,Calendar,$G52,$F52,$H52,$L$22,0,E52,Discounting,Permanent,_xll.ohTrigger(Trigger,DataSelect),ObjectOverwrite),"--")</f>
        <v>obj_00bf0#0000</v>
      </c>
      <c r="M52" s="277" t="b">
        <f t="shared" si="13"/>
        <v>1</v>
      </c>
      <c r="O52" s="336" t="str">
        <f t="shared" ref="O52:O83" si="14">A56</f>
        <v>SW</v>
      </c>
      <c r="P52" s="336" t="str">
        <f t="shared" ref="P52:P83" si="15">B56</f>
        <v>17Y</v>
      </c>
      <c r="Q52" s="340" t="str">
        <f t="shared" ref="Q52:Q83" si="16">L56</f>
        <v>obj_00bd6#0000</v>
      </c>
      <c r="R52" s="336" t="b">
        <f t="shared" ref="R52:R83" si="17">M56</f>
        <v>1</v>
      </c>
      <c r="S52" s="344">
        <v>1</v>
      </c>
      <c r="T52" s="344">
        <v>1</v>
      </c>
      <c r="U52" s="97" t="str">
        <v>obj_00c49</v>
      </c>
      <c r="V52" s="97" t="str">
        <f>_xll.qlRateHelperQuoteName(U52)</f>
        <v>EURYC1M_AB1E_28Y</v>
      </c>
      <c r="W52" s="334" t="e">
        <f>_xll.qlRateHelperRate(U52,_xll.ohTrigger(Trigger,Trigger1M))</f>
        <v>#NUM!</v>
      </c>
      <c r="X52" s="334" t="str">
        <f>IFERROR(_xll.qlFuturesRateHelperConvexityAdjustment(U52,Trigger),"--")</f>
        <v>--</v>
      </c>
      <c r="Y52" s="98">
        <f>_xll.qlRateHelperEarliestDate(U52,Trigger)</f>
        <v>42244</v>
      </c>
      <c r="Z52" s="98">
        <f>_xll.qlRateHelperLatestDate(U52,Trigger)</f>
        <v>52471</v>
      </c>
      <c r="AA52" s="242" t="e">
        <v>#NUM!</v>
      </c>
      <c r="AE52" s="246"/>
      <c r="AP52" s="97" t="s">
        <v>197</v>
      </c>
      <c r="AQ52" s="98">
        <f>_xll.qlInterestRateIndexFixingDate(Currency&amp;"ibor"&amp;Tenor,AR52,Trigger)</f>
        <v>42312</v>
      </c>
      <c r="AR52" s="98">
        <f>_xll.qlCalendarAdvance(Calendar,AR51,AP52,"f",,Trigger)</f>
        <v>42314</v>
      </c>
      <c r="AS52" s="98">
        <f>_xll.qlInterestRateIndexMaturity(Currency&amp;"ibor"&amp;Tenor,AR52,Trigger)</f>
        <v>42345</v>
      </c>
      <c r="AT52" s="242" t="e">
        <f>_xll.qlIndexFixing($AD$5,AQ52,TRUE,_xll.ohTrigger(Trigger,Trigger1M))</f>
        <v>#NUM!</v>
      </c>
      <c r="AU52" s="242">
        <f>IFERROR(_xll.qlIndexFixing($AV$1,AQ52,TRUE,_xll.ohTrigger(Trigger,Trigger1M)),#N/A)</f>
        <v>-1.0465499455447613E-3</v>
      </c>
    </row>
    <row r="53" spans="1:47" s="80" customFormat="1" ht="11.25" customHeight="1" x14ac:dyDescent="0.2">
      <c r="A53" s="281" t="s">
        <v>235</v>
      </c>
      <c r="B53" s="309" t="str">
        <v>14Y</v>
      </c>
      <c r="C53" s="365" t="str">
        <v>14Y</v>
      </c>
      <c r="D53" s="365" t="str">
        <f t="shared" si="11"/>
        <v>14Y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1.240437193E-2</v>
      </c>
      <c r="J53" s="321" t="str">
        <f>IFERROR(_xll.qlSimpleQuote(A53&amp;C53,I53,,Permanent,Trigger,TRUE),"--")</f>
        <v>SW14Y#0000</v>
      </c>
      <c r="K53" s="321" t="str">
        <f t="shared" si="12"/>
        <v>EURYC1M_AB1E_14Y</v>
      </c>
      <c r="L53" s="280" t="str">
        <f>IFERROR(_xll.qlSwapRateHelper2(,IF(DataSelect="Reference",$J53,K53),,$D53,Calendar,$G53,$F53,$H53,$L$22,0,E53,Discounting,Permanent,_xll.ohTrigger(Trigger,DataSelect),ObjectOverwrite),"--")</f>
        <v>obj_00c44#0000</v>
      </c>
      <c r="M53" s="277" t="b">
        <f t="shared" si="13"/>
        <v>1</v>
      </c>
      <c r="O53" s="336" t="str">
        <f t="shared" si="14"/>
        <v>SW</v>
      </c>
      <c r="P53" s="336" t="str">
        <f t="shared" si="15"/>
        <v>18Y</v>
      </c>
      <c r="Q53" s="340" t="str">
        <f t="shared" si="16"/>
        <v>obj_00c30#0000</v>
      </c>
      <c r="R53" s="336" t="b">
        <f t="shared" si="17"/>
        <v>1</v>
      </c>
      <c r="S53" s="344">
        <v>1</v>
      </c>
      <c r="T53" s="344">
        <v>1</v>
      </c>
      <c r="U53" s="97" t="str">
        <v>obj_00ba4</v>
      </c>
      <c r="V53" s="97" t="str">
        <f>_xll.qlRateHelperQuoteName(U53)</f>
        <v>EURYC1M_AB1E_29Y</v>
      </c>
      <c r="W53" s="334" t="e">
        <f>_xll.qlRateHelperRate(U53,_xll.ohTrigger(Trigger,Trigger1M))</f>
        <v>#NUM!</v>
      </c>
      <c r="X53" s="334" t="str">
        <f>IFERROR(_xll.qlFuturesRateHelperConvexityAdjustment(U53,Trigger),"--")</f>
        <v>--</v>
      </c>
      <c r="Y53" s="98">
        <f>_xll.qlRateHelperEarliestDate(U53,Trigger)</f>
        <v>42244</v>
      </c>
      <c r="Z53" s="98">
        <f>_xll.qlRateHelperLatestDate(U53,Trigger)</f>
        <v>52838</v>
      </c>
      <c r="AA53" s="242" t="e">
        <v>#NUM!</v>
      </c>
      <c r="AE53" s="246"/>
      <c r="AP53" s="97" t="s">
        <v>197</v>
      </c>
      <c r="AQ53" s="98">
        <f>_xll.qlInterestRateIndexFixingDate(Currency&amp;"ibor"&amp;Tenor,AR53,Trigger)</f>
        <v>42313</v>
      </c>
      <c r="AR53" s="98">
        <f>_xll.qlCalendarAdvance(Calendar,AR52,AP53,"f",,Trigger)</f>
        <v>42317</v>
      </c>
      <c r="AS53" s="98">
        <f>_xll.qlInterestRateIndexMaturity(Currency&amp;"ibor"&amp;Tenor,AR53,Trigger)</f>
        <v>42347</v>
      </c>
      <c r="AT53" s="242" t="e">
        <f>_xll.qlIndexFixing($AD$5,AQ53,TRUE,_xll.ohTrigger(Trigger,Trigger1M))</f>
        <v>#NUM!</v>
      </c>
      <c r="AU53" s="242">
        <f>IFERROR(_xll.qlIndexFixing($AV$1,AQ53,TRUE,_xll.ohTrigger(Trigger,Trigger1M)),#N/A)</f>
        <v>-1.0436372444218023E-3</v>
      </c>
    </row>
    <row r="54" spans="1:47" s="80" customFormat="1" ht="11.25" customHeight="1" x14ac:dyDescent="0.2">
      <c r="A54" s="281" t="s">
        <v>235</v>
      </c>
      <c r="B54" s="309" t="str">
        <v>15Y</v>
      </c>
      <c r="C54" s="365" t="str">
        <v>15Y</v>
      </c>
      <c r="D54" s="365" t="str">
        <f t="shared" si="11"/>
        <v>15Y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1.2969999999999999E-2</v>
      </c>
      <c r="J54" s="321" t="str">
        <f>IFERROR(_xll.qlSimpleQuote(A54&amp;C54,I54,,Permanent,Trigger,TRUE),"--")</f>
        <v>SW15Y#0000</v>
      </c>
      <c r="K54" s="321" t="str">
        <f t="shared" si="12"/>
        <v>EURYC1M_AB1E_15Y</v>
      </c>
      <c r="L54" s="280" t="str">
        <f>IFERROR(_xll.qlSwapRateHelper2(,IF(DataSelect="Reference",$J54,K54),,$D54,Calendar,$G54,$F54,$H54,$L$22,0,E54,Discounting,Permanent,_xll.ohTrigger(Trigger,DataSelect),ObjectOverwrite),"--")</f>
        <v>obj_00be8#0000</v>
      </c>
      <c r="M54" s="277" t="b">
        <f t="shared" si="13"/>
        <v>1</v>
      </c>
      <c r="O54" s="336" t="str">
        <f t="shared" si="14"/>
        <v>SW</v>
      </c>
      <c r="P54" s="336" t="str">
        <f t="shared" si="15"/>
        <v>19Y</v>
      </c>
      <c r="Q54" s="340" t="str">
        <f t="shared" si="16"/>
        <v>obj_00c3a#0000</v>
      </c>
      <c r="R54" s="336" t="b">
        <f t="shared" si="17"/>
        <v>1</v>
      </c>
      <c r="S54" s="344">
        <v>1</v>
      </c>
      <c r="T54" s="344">
        <v>1</v>
      </c>
      <c r="U54" s="97" t="str">
        <v>obj_00bb2</v>
      </c>
      <c r="V54" s="97" t="str">
        <f>_xll.qlRateHelperQuoteName(U54)</f>
        <v>EURYC1M_AB1E_30Y</v>
      </c>
      <c r="W54" s="334" t="e">
        <f>_xll.qlRateHelperRate(U54,_xll.ohTrigger(Trigger,Trigger1M))</f>
        <v>#NUM!</v>
      </c>
      <c r="X54" s="334" t="str">
        <f>IFERROR(_xll.qlFuturesRateHelperConvexityAdjustment(U54,Trigger),"--")</f>
        <v>--</v>
      </c>
      <c r="Y54" s="98">
        <f>_xll.qlRateHelperEarliestDate(U54,Trigger)</f>
        <v>42244</v>
      </c>
      <c r="Z54" s="98">
        <f>_xll.qlRateHelperLatestDate(U54,Trigger)</f>
        <v>53202</v>
      </c>
      <c r="AA54" s="242" t="e">
        <v>#NUM!</v>
      </c>
      <c r="AE54" s="246"/>
      <c r="AP54" s="97" t="s">
        <v>197</v>
      </c>
      <c r="AQ54" s="98">
        <f>_xll.qlInterestRateIndexFixingDate(Currency&amp;"ibor"&amp;Tenor,AR54,Trigger)</f>
        <v>42314</v>
      </c>
      <c r="AR54" s="98">
        <f>_xll.qlCalendarAdvance(Calendar,AR53,AP54,"f",,Trigger)</f>
        <v>42318</v>
      </c>
      <c r="AS54" s="98">
        <f>_xll.qlInterestRateIndexMaturity(Currency&amp;"ibor"&amp;Tenor,AR54,Trigger)</f>
        <v>42348</v>
      </c>
      <c r="AT54" s="242" t="e">
        <f>_xll.qlIndexFixing($AD$5,AQ54,TRUE,_xll.ohTrigger(Trigger,Trigger1M))</f>
        <v>#NUM!</v>
      </c>
      <c r="AU54" s="242">
        <f>IFERROR(_xll.qlIndexFixing($AV$1,AQ54,TRUE,_xll.ohTrigger(Trigger,Trigger1M)),#N/A)</f>
        <v>-1.0420074723591632E-3</v>
      </c>
    </row>
    <row r="55" spans="1:47" s="80" customFormat="1" ht="11.25" customHeight="1" x14ac:dyDescent="0.2">
      <c r="A55" s="281" t="s">
        <v>235</v>
      </c>
      <c r="B55" s="309" t="str">
        <v>16Y</v>
      </c>
      <c r="C55" s="365" t="str">
        <v>16Y</v>
      </c>
      <c r="D55" s="365" t="str">
        <f t="shared" si="11"/>
        <v>16Y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1.3457896330000002E-2</v>
      </c>
      <c r="J55" s="321" t="str">
        <f>IFERROR(_xll.qlSimpleQuote(A55&amp;C55,I55,,Permanent,Trigger,TRUE),"--")</f>
        <v>SW16Y#0000</v>
      </c>
      <c r="K55" s="321" t="str">
        <f t="shared" si="12"/>
        <v>EURYC1M_AB1E_16Y</v>
      </c>
      <c r="L55" s="280" t="str">
        <f>IFERROR(_xll.qlSwapRateHelper2(,IF(DataSelect="Reference",$J55,K55),,$D55,Calendar,$G55,$F55,$H55,$L$22,0,E55,Discounting,Permanent,_xll.ohTrigger(Trigger,DataSelect),ObjectOverwrite),"--")</f>
        <v>obj_00b9d#0000</v>
      </c>
      <c r="M55" s="277" t="b">
        <f t="shared" si="13"/>
        <v>1</v>
      </c>
      <c r="O55" s="336" t="str">
        <f t="shared" si="14"/>
        <v>SW</v>
      </c>
      <c r="P55" s="336" t="str">
        <f t="shared" si="15"/>
        <v>20Y</v>
      </c>
      <c r="Q55" s="340" t="str">
        <f t="shared" si="16"/>
        <v>obj_00bec#0000</v>
      </c>
      <c r="R55" s="336" t="b">
        <f t="shared" si="17"/>
        <v>1</v>
      </c>
      <c r="S55" s="344">
        <v>1</v>
      </c>
      <c r="T55" s="344">
        <v>1</v>
      </c>
      <c r="U55" s="97" t="str">
        <v>obj_00bb3</v>
      </c>
      <c r="V55" s="97" t="str">
        <f>_xll.qlRateHelperQuoteName(U55)</f>
        <v>EURYC1M_AB1E_31Y</v>
      </c>
      <c r="W55" s="334" t="e">
        <f>_xll.qlRateHelperRate(U55,_xll.ohTrigger(Trigger,Trigger1M))</f>
        <v>#NUM!</v>
      </c>
      <c r="X55" s="334" t="str">
        <f>IFERROR(_xll.qlFuturesRateHelperConvexityAdjustment(U55,Trigger),"--")</f>
        <v>--</v>
      </c>
      <c r="Y55" s="98">
        <f>_xll.qlRateHelperEarliestDate(U55,Trigger)</f>
        <v>42244</v>
      </c>
      <c r="Z55" s="98">
        <f>_xll.qlRateHelperLatestDate(U55,Trigger)</f>
        <v>53567</v>
      </c>
      <c r="AA55" s="242" t="e">
        <v>#NUM!</v>
      </c>
      <c r="AE55" s="246"/>
      <c r="AP55" s="97" t="s">
        <v>197</v>
      </c>
      <c r="AQ55" s="98">
        <f>_xll.qlInterestRateIndexFixingDate(Currency&amp;"ibor"&amp;Tenor,AR55,Trigger)</f>
        <v>42317</v>
      </c>
      <c r="AR55" s="98">
        <f>_xll.qlCalendarAdvance(Calendar,AR54,AP55,"f",,Trigger)</f>
        <v>42319</v>
      </c>
      <c r="AS55" s="98">
        <f>_xll.qlInterestRateIndexMaturity(Currency&amp;"ibor"&amp;Tenor,AR55,Trigger)</f>
        <v>42349</v>
      </c>
      <c r="AT55" s="242" t="e">
        <f>_xll.qlIndexFixing($AD$5,AQ55,TRUE,_xll.ohTrigger(Trigger,Trigger1M))</f>
        <v>#NUM!</v>
      </c>
      <c r="AU55" s="242">
        <f>IFERROR(_xll.qlIndexFixing($AV$1,AQ55,TRUE,_xll.ohTrigger(Trigger,Trigger1M)),#N/A)</f>
        <v>-1.0402698869902416E-3</v>
      </c>
    </row>
    <row r="56" spans="1:47" s="80" customFormat="1" ht="11.25" customHeight="1" x14ac:dyDescent="0.2">
      <c r="A56" s="281" t="s">
        <v>235</v>
      </c>
      <c r="B56" s="309" t="str">
        <v>17Y</v>
      </c>
      <c r="C56" s="365" t="str">
        <v>17Y</v>
      </c>
      <c r="D56" s="365" t="str">
        <f t="shared" si="11"/>
        <v>17Y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1.3877512999999999E-2</v>
      </c>
      <c r="J56" s="321" t="str">
        <f>IFERROR(_xll.qlSimpleQuote(A56&amp;C56,I56,,Permanent,Trigger,TRUE),"--")</f>
        <v>SW17Y#0000</v>
      </c>
      <c r="K56" s="321" t="str">
        <f t="shared" si="12"/>
        <v>EURYC1M_AB1E_17Y</v>
      </c>
      <c r="L56" s="280" t="str">
        <f>IFERROR(_xll.qlSwapRateHelper2(,IF(DataSelect="Reference",$J56,K56),,$D56,Calendar,$G56,$F56,$H56,$L$22,0,E56,Discounting,Permanent,_xll.ohTrigger(Trigger,DataSelect),ObjectOverwrite),"--")</f>
        <v>obj_00bd6#0000</v>
      </c>
      <c r="M56" s="277" t="b">
        <f t="shared" si="13"/>
        <v>1</v>
      </c>
      <c r="O56" s="336" t="str">
        <f t="shared" si="14"/>
        <v>SW</v>
      </c>
      <c r="P56" s="336" t="str">
        <f t="shared" si="15"/>
        <v>21Y</v>
      </c>
      <c r="Q56" s="340" t="str">
        <f t="shared" si="16"/>
        <v>obj_00c02#0000</v>
      </c>
      <c r="R56" s="336" t="b">
        <f t="shared" si="17"/>
        <v>1</v>
      </c>
      <c r="S56" s="344">
        <v>1</v>
      </c>
      <c r="T56" s="344">
        <v>1</v>
      </c>
      <c r="U56" s="97" t="str">
        <v>obj_00bb6</v>
      </c>
      <c r="V56" s="97" t="str">
        <f>_xll.qlRateHelperQuoteName(U56)</f>
        <v>EURYC1M_AB1E_32Y</v>
      </c>
      <c r="W56" s="334" t="e">
        <f>_xll.qlRateHelperRate(U56,_xll.ohTrigger(Trigger,Trigger1M))</f>
        <v>#NUM!</v>
      </c>
      <c r="X56" s="334" t="str">
        <f>IFERROR(_xll.qlFuturesRateHelperConvexityAdjustment(U56,Trigger),"--")</f>
        <v>--</v>
      </c>
      <c r="Y56" s="98">
        <f>_xll.qlRateHelperEarliestDate(U56,Trigger)</f>
        <v>42244</v>
      </c>
      <c r="Z56" s="98">
        <f>_xll.qlRateHelperLatestDate(U56,Trigger)</f>
        <v>53932</v>
      </c>
      <c r="AA56" s="242" t="e">
        <v>#NUM!</v>
      </c>
      <c r="AE56" s="246"/>
      <c r="AP56" s="97" t="s">
        <v>197</v>
      </c>
      <c r="AQ56" s="98">
        <f>_xll.qlInterestRateIndexFixingDate(Currency&amp;"ibor"&amp;Tenor,AR56,Trigger)</f>
        <v>42318</v>
      </c>
      <c r="AR56" s="98">
        <f>_xll.qlCalendarAdvance(Calendar,AR55,AP56,"f",,Trigger)</f>
        <v>42320</v>
      </c>
      <c r="AS56" s="98">
        <f>_xll.qlInterestRateIndexMaturity(Currency&amp;"ibor"&amp;Tenor,AR56,Trigger)</f>
        <v>42352</v>
      </c>
      <c r="AT56" s="242" t="e">
        <f>_xll.qlIndexFixing($AD$5,AQ56,TRUE,_xll.ohTrigger(Trigger,Trigger1M))</f>
        <v>#NUM!</v>
      </c>
      <c r="AU56" s="242">
        <f>IFERROR(_xll.qlIndexFixing($AV$1,AQ56,TRUE,_xll.ohTrigger(Trigger,Trigger1M)),#N/A)</f>
        <v>-1.036680196785239E-3</v>
      </c>
    </row>
    <row r="57" spans="1:47" s="80" customFormat="1" ht="11.25" customHeight="1" x14ac:dyDescent="0.2">
      <c r="A57" s="281" t="s">
        <v>235</v>
      </c>
      <c r="B57" s="309" t="str">
        <v>18Y</v>
      </c>
      <c r="C57" s="365" t="str">
        <v>18Y</v>
      </c>
      <c r="D57" s="365" t="str">
        <f t="shared" si="11"/>
        <v>18Y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1.422883696E-2</v>
      </c>
      <c r="J57" s="321" t="str">
        <f>IFERROR(_xll.qlSimpleQuote(A57&amp;C57,I57,,Permanent,Trigger,TRUE),"--")</f>
        <v>SW18Y#0000</v>
      </c>
      <c r="K57" s="321" t="str">
        <f t="shared" si="12"/>
        <v>EURYC1M_AB1E_18Y</v>
      </c>
      <c r="L57" s="280" t="str">
        <f>IFERROR(_xll.qlSwapRateHelper2(,IF(DataSelect="Reference",$J57,K57),,$D57,Calendar,$G57,$F57,$H57,$L$22,0,E57,Discounting,Permanent,_xll.ohTrigger(Trigger,DataSelect),ObjectOverwrite),"--")</f>
        <v>obj_00c30#0000</v>
      </c>
      <c r="M57" s="277" t="b">
        <f t="shared" si="13"/>
        <v>1</v>
      </c>
      <c r="O57" s="336" t="str">
        <f t="shared" si="14"/>
        <v>SW</v>
      </c>
      <c r="P57" s="336" t="str">
        <f t="shared" si="15"/>
        <v>22Y</v>
      </c>
      <c r="Q57" s="340" t="str">
        <f t="shared" si="16"/>
        <v>obj_00c29#0000</v>
      </c>
      <c r="R57" s="336" t="b">
        <f t="shared" si="17"/>
        <v>1</v>
      </c>
      <c r="S57" s="344">
        <v>1</v>
      </c>
      <c r="T57" s="344">
        <v>1</v>
      </c>
      <c r="U57" s="97" t="str">
        <v>obj_00c2a</v>
      </c>
      <c r="V57" s="97" t="str">
        <f>_xll.qlRateHelperQuoteName(U57)</f>
        <v>EURYC1M_AB1E_33Y</v>
      </c>
      <c r="W57" s="334" t="e">
        <f>_xll.qlRateHelperRate(U57,_xll.ohTrigger(Trigger,Trigger1M))</f>
        <v>#NUM!</v>
      </c>
      <c r="X57" s="334" t="str">
        <f>IFERROR(_xll.qlFuturesRateHelperConvexityAdjustment(U57,Trigger),"--")</f>
        <v>--</v>
      </c>
      <c r="Y57" s="98">
        <f>_xll.qlRateHelperEarliestDate(U57,Trigger)</f>
        <v>42244</v>
      </c>
      <c r="Z57" s="98">
        <f>_xll.qlRateHelperLatestDate(U57,Trigger)</f>
        <v>54298</v>
      </c>
      <c r="AA57" s="242" t="e">
        <v>#NUM!</v>
      </c>
      <c r="AE57" s="246"/>
      <c r="AP57" s="97" t="s">
        <v>197</v>
      </c>
      <c r="AQ57" s="98">
        <f>_xll.qlInterestRateIndexFixingDate(Currency&amp;"ibor"&amp;Tenor,AR57,Trigger)</f>
        <v>42319</v>
      </c>
      <c r="AR57" s="98">
        <f>_xll.qlCalendarAdvance(Calendar,AR56,AP57,"f",,Trigger)</f>
        <v>42321</v>
      </c>
      <c r="AS57" s="98">
        <f>_xll.qlInterestRateIndexMaturity(Currency&amp;"ibor"&amp;Tenor,AR57,Trigger)</f>
        <v>42352</v>
      </c>
      <c r="AT57" s="242" t="e">
        <f>_xll.qlIndexFixing($AD$5,AQ57,TRUE,_xll.ohTrigger(Trigger,Trigger1M))</f>
        <v>#NUM!</v>
      </c>
      <c r="AU57" s="242">
        <f>IFERROR(_xll.qlIndexFixing($AV$1,AQ57,TRUE,_xll.ohTrigger(Trigger,Trigger1M)),#N/A)</f>
        <v>-1.0356817662940119E-3</v>
      </c>
    </row>
    <row r="58" spans="1:47" s="80" customFormat="1" ht="11.25" customHeight="1" x14ac:dyDescent="0.2">
      <c r="A58" s="281" t="s">
        <v>235</v>
      </c>
      <c r="B58" s="309" t="str">
        <v>19Y</v>
      </c>
      <c r="C58" s="365" t="str">
        <v>19Y</v>
      </c>
      <c r="D58" s="365" t="str">
        <f t="shared" si="11"/>
        <v>19Y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1.451427869E-2</v>
      </c>
      <c r="J58" s="321" t="str">
        <f>IFERROR(_xll.qlSimpleQuote(A58&amp;C58,I58,,Permanent,Trigger,TRUE),"--")</f>
        <v>SW19Y#0000</v>
      </c>
      <c r="K58" s="321" t="str">
        <f t="shared" si="12"/>
        <v>EURYC1M_AB1E_19Y</v>
      </c>
      <c r="L58" s="280" t="str">
        <f>IFERROR(_xll.qlSwapRateHelper2(,IF(DataSelect="Reference",$J58,K58),,$D58,Calendar,$G58,$F58,$H58,$L$22,0,E58,Discounting,Permanent,_xll.ohTrigger(Trigger,DataSelect),ObjectOverwrite),"--")</f>
        <v>obj_00c3a#0000</v>
      </c>
      <c r="M58" s="277" t="b">
        <f t="shared" si="13"/>
        <v>1</v>
      </c>
      <c r="O58" s="336" t="str">
        <f t="shared" si="14"/>
        <v>SW</v>
      </c>
      <c r="P58" s="336" t="str">
        <f t="shared" si="15"/>
        <v>23Y</v>
      </c>
      <c r="Q58" s="340" t="str">
        <f t="shared" si="16"/>
        <v>obj_00bc0#0000</v>
      </c>
      <c r="R58" s="336" t="b">
        <f t="shared" si="17"/>
        <v>1</v>
      </c>
      <c r="S58" s="344">
        <v>1</v>
      </c>
      <c r="T58" s="344">
        <v>1</v>
      </c>
      <c r="U58" s="97" t="str">
        <v>obj_00ba3</v>
      </c>
      <c r="V58" s="97" t="str">
        <f>_xll.qlRateHelperQuoteName(U58)</f>
        <v>EURYC1M_AB1E_34Y</v>
      </c>
      <c r="W58" s="334" t="e">
        <f>_xll.qlRateHelperRate(U58,_xll.ohTrigger(Trigger,Trigger1M))</f>
        <v>#NUM!</v>
      </c>
      <c r="X58" s="334" t="str">
        <f>IFERROR(_xll.qlFuturesRateHelperConvexityAdjustment(U58,Trigger),"--")</f>
        <v>--</v>
      </c>
      <c r="Y58" s="98">
        <f>_xll.qlRateHelperEarliestDate(U58,Trigger)</f>
        <v>42244</v>
      </c>
      <c r="Z58" s="98">
        <f>_xll.qlRateHelperLatestDate(U58,Trigger)</f>
        <v>54665</v>
      </c>
      <c r="AA58" s="242" t="e">
        <v>#NUM!</v>
      </c>
      <c r="AE58" s="246"/>
      <c r="AP58" s="97" t="s">
        <v>197</v>
      </c>
      <c r="AQ58" s="98">
        <f>_xll.qlInterestRateIndexFixingDate(Currency&amp;"ibor"&amp;Tenor,AR58,Trigger)</f>
        <v>42320</v>
      </c>
      <c r="AR58" s="98">
        <f>_xll.qlCalendarAdvance(Calendar,AR57,AP58,"f",,Trigger)</f>
        <v>42324</v>
      </c>
      <c r="AS58" s="98">
        <f>_xll.qlInterestRateIndexMaturity(Currency&amp;"ibor"&amp;Tenor,AR58,Trigger)</f>
        <v>42354</v>
      </c>
      <c r="AT58" s="242" t="e">
        <f>_xll.qlIndexFixing($AD$5,AQ58,TRUE,_xll.ohTrigger(Trigger,Trigger1M))</f>
        <v>#NUM!</v>
      </c>
      <c r="AU58" s="242">
        <f>IFERROR(_xll.qlIndexFixing($AV$1,AQ58,TRUE,_xll.ohTrigger(Trigger,Trigger1M)),#N/A)</f>
        <v>-1.0304823736384527E-3</v>
      </c>
    </row>
    <row r="59" spans="1:47" s="80" customFormat="1" ht="11.25" customHeight="1" x14ac:dyDescent="0.2">
      <c r="A59" s="281" t="s">
        <v>235</v>
      </c>
      <c r="B59" s="309" t="str">
        <v>20Y</v>
      </c>
      <c r="C59" s="365" t="str">
        <v>20Y</v>
      </c>
      <c r="D59" s="365" t="str">
        <f t="shared" si="11"/>
        <v>20Y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1.474E-2</v>
      </c>
      <c r="J59" s="321" t="str">
        <f>IFERROR(_xll.qlSimpleQuote(A59&amp;C59,I59,,Permanent,Trigger,TRUE),"--")</f>
        <v>SW20Y#0000</v>
      </c>
      <c r="K59" s="321" t="str">
        <f t="shared" si="12"/>
        <v>EURYC1M_AB1E_20Y</v>
      </c>
      <c r="L59" s="280" t="str">
        <f>IFERROR(_xll.qlSwapRateHelper2(,IF(DataSelect="Reference",$J59,K59),,$D59,Calendar,$G59,$F59,$H59,$L$22,0,E59,Discounting,Permanent,_xll.ohTrigger(Trigger,DataSelect),ObjectOverwrite),"--")</f>
        <v>obj_00bec#0000</v>
      </c>
      <c r="M59" s="277" t="b">
        <f t="shared" si="13"/>
        <v>1</v>
      </c>
      <c r="O59" s="336" t="str">
        <f t="shared" si="14"/>
        <v>SW</v>
      </c>
      <c r="P59" s="336" t="str">
        <f t="shared" si="15"/>
        <v>24Y</v>
      </c>
      <c r="Q59" s="340" t="str">
        <f t="shared" si="16"/>
        <v>obj_00c32#0000</v>
      </c>
      <c r="R59" s="336" t="b">
        <f t="shared" si="17"/>
        <v>1</v>
      </c>
      <c r="S59" s="344">
        <v>1</v>
      </c>
      <c r="T59" s="344">
        <v>1</v>
      </c>
      <c r="U59" s="97" t="str">
        <v>obj_00bba</v>
      </c>
      <c r="V59" s="97" t="str">
        <f>_xll.qlRateHelperQuoteName(U59)</f>
        <v>EURYC1M_AB1E_35Y</v>
      </c>
      <c r="W59" s="334" t="e">
        <f>_xll.qlRateHelperRate(U59,_xll.ohTrigger(Trigger,Trigger1M))</f>
        <v>#NUM!</v>
      </c>
      <c r="X59" s="334" t="str">
        <f>IFERROR(_xll.qlFuturesRateHelperConvexityAdjustment(U59,Trigger),"--")</f>
        <v>--</v>
      </c>
      <c r="Y59" s="98">
        <f>_xll.qlRateHelperEarliestDate(U59,Trigger)</f>
        <v>42244</v>
      </c>
      <c r="Z59" s="98">
        <f>_xll.qlRateHelperLatestDate(U59,Trigger)</f>
        <v>55029</v>
      </c>
      <c r="AA59" s="242" t="e">
        <v>#NUM!</v>
      </c>
      <c r="AE59" s="246"/>
      <c r="AP59" s="97" t="s">
        <v>197</v>
      </c>
      <c r="AQ59" s="98">
        <f>_xll.qlInterestRateIndexFixingDate(Currency&amp;"ibor"&amp;Tenor,AR59,Trigger)</f>
        <v>42321</v>
      </c>
      <c r="AR59" s="98">
        <f>_xll.qlCalendarAdvance(Calendar,AR58,AP59,"f",,Trigger)</f>
        <v>42325</v>
      </c>
      <c r="AS59" s="98">
        <f>_xll.qlInterestRateIndexMaturity(Currency&amp;"ibor"&amp;Tenor,AR59,Trigger)</f>
        <v>42355</v>
      </c>
      <c r="AT59" s="242" t="e">
        <f>_xll.qlIndexFixing($AD$5,AQ59,TRUE,_xll.ohTrigger(Trigger,Trigger1M))</f>
        <v>#NUM!</v>
      </c>
      <c r="AU59" s="242">
        <f>IFERROR(_xll.qlIndexFixing($AV$1,AQ59,TRUE,_xll.ohTrigger(Trigger,Trigger1M)),#N/A)</f>
        <v>-1.0284202463468617E-3</v>
      </c>
    </row>
    <row r="60" spans="1:47" s="80" customFormat="1" ht="11.25" customHeight="1" x14ac:dyDescent="0.2">
      <c r="A60" s="281" t="s">
        <v>235</v>
      </c>
      <c r="B60" s="309" t="str">
        <v>21Y</v>
      </c>
      <c r="C60" s="365" t="str">
        <v>21Y</v>
      </c>
      <c r="D60" s="365" t="str">
        <f t="shared" si="11"/>
        <v>21Y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1.4913172269999999E-2</v>
      </c>
      <c r="J60" s="321" t="str">
        <f>IFERROR(_xll.qlSimpleQuote(A60&amp;C60,I60,,Permanent,Trigger,TRUE),"--")</f>
        <v>SW21Y#0000</v>
      </c>
      <c r="K60" s="321" t="str">
        <f t="shared" si="12"/>
        <v>EURYC1M_AB1E_21Y</v>
      </c>
      <c r="L60" s="280" t="str">
        <f>IFERROR(_xll.qlSwapRateHelper2(,IF(DataSelect="Reference",$J60,K60),,$D60,Calendar,$G60,$F60,$H60,$L$22,0,E60,Discounting,Permanent,_xll.ohTrigger(Trigger,DataSelect),ObjectOverwrite),"--")</f>
        <v>obj_00c02#0000</v>
      </c>
      <c r="M60" s="277" t="b">
        <f t="shared" si="13"/>
        <v>1</v>
      </c>
      <c r="O60" s="336" t="str">
        <f t="shared" si="14"/>
        <v>SW</v>
      </c>
      <c r="P60" s="336" t="str">
        <f t="shared" si="15"/>
        <v>25Y</v>
      </c>
      <c r="Q60" s="340" t="str">
        <f t="shared" si="16"/>
        <v>obj_00c09#0000</v>
      </c>
      <c r="R60" s="336" t="b">
        <f t="shared" si="17"/>
        <v>1</v>
      </c>
      <c r="S60" s="344">
        <v>1</v>
      </c>
      <c r="T60" s="344">
        <v>1</v>
      </c>
      <c r="U60" s="97" t="str">
        <v>obj_00bfd</v>
      </c>
      <c r="V60" s="97" t="str">
        <f>_xll.qlRateHelperQuoteName(U60)</f>
        <v>EURYC1M_AB1E_36Y</v>
      </c>
      <c r="W60" s="334" t="e">
        <f>_xll.qlRateHelperRate(U60,_xll.ohTrigger(Trigger,Trigger1M))</f>
        <v>#NUM!</v>
      </c>
      <c r="X60" s="334" t="str">
        <f>IFERROR(_xll.qlFuturesRateHelperConvexityAdjustment(U60,Trigger),"--")</f>
        <v>--</v>
      </c>
      <c r="Y60" s="98">
        <f>_xll.qlRateHelperEarliestDate(U60,Trigger)</f>
        <v>42244</v>
      </c>
      <c r="Z60" s="98">
        <f>_xll.qlRateHelperLatestDate(U60,Trigger)</f>
        <v>55393</v>
      </c>
      <c r="AA60" s="242" t="e">
        <v>#NUM!</v>
      </c>
      <c r="AE60" s="246"/>
      <c r="AP60" s="97" t="s">
        <v>197</v>
      </c>
      <c r="AQ60" s="98">
        <f>_xll.qlInterestRateIndexFixingDate(Currency&amp;"ibor"&amp;Tenor,AR60,Trigger)</f>
        <v>42324</v>
      </c>
      <c r="AR60" s="98">
        <f>_xll.qlCalendarAdvance(Calendar,AR59,AP60,"f",,Trigger)</f>
        <v>42326</v>
      </c>
      <c r="AS60" s="98">
        <f>_xll.qlInterestRateIndexMaturity(Currency&amp;"ibor"&amp;Tenor,AR60,Trigger)</f>
        <v>42356</v>
      </c>
      <c r="AT60" s="242" t="e">
        <f>_xll.qlIndexFixing($AD$5,AQ60,TRUE,_xll.ohTrigger(Trigger,Trigger1M))</f>
        <v>#NUM!</v>
      </c>
      <c r="AU60" s="242">
        <f>IFERROR(_xll.qlIndexFixing($AV$1,AQ60,TRUE,_xll.ohTrigger(Trigger,Trigger1M)),#N/A)</f>
        <v>-1.0263655984363851E-3</v>
      </c>
    </row>
    <row r="61" spans="1:47" s="80" customFormat="1" ht="11.25" customHeight="1" x14ac:dyDescent="0.2">
      <c r="A61" s="281" t="s">
        <v>235</v>
      </c>
      <c r="B61" s="309" t="str">
        <v>22Y</v>
      </c>
      <c r="C61" s="365" t="str">
        <v>22Y</v>
      </c>
      <c r="D61" s="365" t="str">
        <f t="shared" si="11"/>
        <v>22Y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1.5041284850000001E-2</v>
      </c>
      <c r="J61" s="321" t="str">
        <f>IFERROR(_xll.qlSimpleQuote(A61&amp;C61,I61,,Permanent,Trigger,TRUE),"--")</f>
        <v>SW22Y#0000</v>
      </c>
      <c r="K61" s="321" t="str">
        <f t="shared" si="12"/>
        <v>EURYC1M_AB1E_22Y</v>
      </c>
      <c r="L61" s="280" t="str">
        <f>IFERROR(_xll.qlSwapRateHelper2(,IF(DataSelect="Reference",$J61,K61),,$D61,Calendar,$G61,$F61,$H61,$L$22,0,E61,Discounting,Permanent,_xll.ohTrigger(Trigger,DataSelect),ObjectOverwrite),"--")</f>
        <v>obj_00c29#0000</v>
      </c>
      <c r="M61" s="277" t="b">
        <f t="shared" si="13"/>
        <v>1</v>
      </c>
      <c r="O61" s="336" t="str">
        <f t="shared" si="14"/>
        <v>SW</v>
      </c>
      <c r="P61" s="336" t="str">
        <f t="shared" si="15"/>
        <v>26Y</v>
      </c>
      <c r="Q61" s="340" t="str">
        <f t="shared" si="16"/>
        <v>obj_00c12#0000</v>
      </c>
      <c r="R61" s="336" t="b">
        <f t="shared" si="17"/>
        <v>1</v>
      </c>
      <c r="S61" s="344">
        <v>1</v>
      </c>
      <c r="T61" s="344">
        <v>1</v>
      </c>
      <c r="U61" s="97" t="str">
        <v>obj_00c1f</v>
      </c>
      <c r="V61" s="97" t="str">
        <f>_xll.qlRateHelperQuoteName(U61)</f>
        <v>EURYC1M_AB1E_37Y</v>
      </c>
      <c r="W61" s="334" t="e">
        <f>_xll.qlRateHelperRate(U61,_xll.ohTrigger(Trigger,Trigger1M))</f>
        <v>#NUM!</v>
      </c>
      <c r="X61" s="334" t="str">
        <f>IFERROR(_xll.qlFuturesRateHelperConvexityAdjustment(U61,Trigger),"--")</f>
        <v>--</v>
      </c>
      <c r="Y61" s="98">
        <f>_xll.qlRateHelperEarliestDate(U61,Trigger)</f>
        <v>42244</v>
      </c>
      <c r="Z61" s="98">
        <f>_xll.qlRateHelperLatestDate(U61,Trigger)</f>
        <v>55759</v>
      </c>
      <c r="AA61" s="242" t="e">
        <v>#NUM!</v>
      </c>
      <c r="AE61" s="246"/>
      <c r="AP61" s="97" t="s">
        <v>197</v>
      </c>
      <c r="AQ61" s="98">
        <f>_xll.qlInterestRateIndexFixingDate(Currency&amp;"ibor"&amp;Tenor,AR61,Trigger)</f>
        <v>42325</v>
      </c>
      <c r="AR61" s="98">
        <f>_xll.qlCalendarAdvance(Calendar,AR60,AP61,"f",,Trigger)</f>
        <v>42327</v>
      </c>
      <c r="AS61" s="98">
        <f>_xll.qlInterestRateIndexMaturity(Currency&amp;"ibor"&amp;Tenor,AR61,Trigger)</f>
        <v>42359</v>
      </c>
      <c r="AT61" s="242" t="e">
        <f>_xll.qlIndexFixing($AD$5,AQ61,TRUE,_xll.ohTrigger(Trigger,Trigger1M))</f>
        <v>#NUM!</v>
      </c>
      <c r="AU61" s="242">
        <f>IFERROR(_xll.qlIndexFixing($AV$1,AQ61,TRUE,_xll.ohTrigger(Trigger,Trigger1M)),#N/A)</f>
        <v>-1.0234536762301905E-3</v>
      </c>
    </row>
    <row r="62" spans="1:47" s="80" customFormat="1" ht="11.25" customHeight="1" x14ac:dyDescent="0.2">
      <c r="A62" s="281" t="s">
        <v>235</v>
      </c>
      <c r="B62" s="309" t="str">
        <v>23Y</v>
      </c>
      <c r="C62" s="365" t="str">
        <v>23Y</v>
      </c>
      <c r="D62" s="365" t="str">
        <f t="shared" si="11"/>
        <v>23Y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1.5138575830000001E-2</v>
      </c>
      <c r="J62" s="321" t="str">
        <f>IFERROR(_xll.qlSimpleQuote(A62&amp;C62,I62,,Permanent,Trigger,TRUE),"--")</f>
        <v>SW23Y#0000</v>
      </c>
      <c r="K62" s="321" t="str">
        <f t="shared" si="12"/>
        <v>EURYC1M_AB1E_23Y</v>
      </c>
      <c r="L62" s="280" t="str">
        <f>IFERROR(_xll.qlSwapRateHelper2(,IF(DataSelect="Reference",$J62,K62),,$D62,Calendar,$G62,$F62,$H62,$L$22,0,E62,Discounting,Permanent,_xll.ohTrigger(Trigger,DataSelect),ObjectOverwrite),"--")</f>
        <v>obj_00bc0#0000</v>
      </c>
      <c r="M62" s="277" t="b">
        <f t="shared" si="13"/>
        <v>1</v>
      </c>
      <c r="O62" s="336" t="str">
        <f t="shared" si="14"/>
        <v>SW</v>
      </c>
      <c r="P62" s="336" t="str">
        <f t="shared" si="15"/>
        <v>27Y</v>
      </c>
      <c r="Q62" s="340" t="str">
        <f t="shared" si="16"/>
        <v>obj_00c31#0000</v>
      </c>
      <c r="R62" s="336" t="b">
        <f t="shared" si="17"/>
        <v>1</v>
      </c>
      <c r="S62" s="344">
        <v>1</v>
      </c>
      <c r="T62" s="344">
        <v>1</v>
      </c>
      <c r="U62" s="97" t="str">
        <v>obj_00c24</v>
      </c>
      <c r="V62" s="97" t="str">
        <f>_xll.qlRateHelperQuoteName(U62)</f>
        <v>EURYC1M_AB1E_38Y</v>
      </c>
      <c r="W62" s="334" t="e">
        <f>_xll.qlRateHelperRate(U62,_xll.ohTrigger(Trigger,Trigger1M))</f>
        <v>#NUM!</v>
      </c>
      <c r="X62" s="334" t="str">
        <f>IFERROR(_xll.qlFuturesRateHelperConvexityAdjustment(U62,Trigger),"--")</f>
        <v>--</v>
      </c>
      <c r="Y62" s="98">
        <f>_xll.qlRateHelperEarliestDate(U62,Trigger)</f>
        <v>42244</v>
      </c>
      <c r="Z62" s="98">
        <f>_xll.qlRateHelperLatestDate(U62,Trigger)</f>
        <v>56124</v>
      </c>
      <c r="AA62" s="242" t="e">
        <v>#NUM!</v>
      </c>
      <c r="AE62" s="246"/>
      <c r="AP62" s="97" t="s">
        <v>197</v>
      </c>
      <c r="AQ62" s="98">
        <f>_xll.qlInterestRateIndexFixingDate(Currency&amp;"ibor"&amp;Tenor,AR62,Trigger)</f>
        <v>42326</v>
      </c>
      <c r="AR62" s="98">
        <f>_xll.qlCalendarAdvance(Calendar,AR61,AP62,"f",,Trigger)</f>
        <v>42328</v>
      </c>
      <c r="AS62" s="98">
        <f>_xll.qlInterestRateIndexMaturity(Currency&amp;"ibor"&amp;Tenor,AR62,Trigger)</f>
        <v>42359</v>
      </c>
      <c r="AT62" s="242" t="e">
        <f>_xll.qlIndexFixing($AD$5,AQ62,TRUE,_xll.ohTrigger(Trigger,Trigger1M))</f>
        <v>#NUM!</v>
      </c>
      <c r="AU62" s="242">
        <f>IFERROR(_xll.qlIndexFixing($AV$1,AQ62,TRUE,_xll.ohTrigger(Trigger,Trigger1M)),#N/A)</f>
        <v>-1.0219660420860135E-3</v>
      </c>
    </row>
    <row r="63" spans="1:47" s="80" customFormat="1" ht="11.25" customHeight="1" x14ac:dyDescent="0.2">
      <c r="A63" s="281" t="s">
        <v>235</v>
      </c>
      <c r="B63" s="309" t="str">
        <v>24Y</v>
      </c>
      <c r="C63" s="365" t="str">
        <v>24Y</v>
      </c>
      <c r="D63" s="365" t="str">
        <f t="shared" si="11"/>
        <v>24Y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1.521528464E-2</v>
      </c>
      <c r="J63" s="321" t="str">
        <f>IFERROR(_xll.qlSimpleQuote(A63&amp;C63,I63,,Permanent,Trigger,TRUE),"--")</f>
        <v>SW24Y#0000</v>
      </c>
      <c r="K63" s="321" t="str">
        <f t="shared" si="12"/>
        <v>EURYC1M_AB1E_24Y</v>
      </c>
      <c r="L63" s="280" t="str">
        <f>IFERROR(_xll.qlSwapRateHelper2(,IF(DataSelect="Reference",$J63,K63),,$D63,Calendar,$G63,$F63,$H63,$L$22,0,E63,Discounting,Permanent,_xll.ohTrigger(Trigger,DataSelect),ObjectOverwrite),"--")</f>
        <v>obj_00c32#0000</v>
      </c>
      <c r="M63" s="277" t="b">
        <f t="shared" si="13"/>
        <v>1</v>
      </c>
      <c r="O63" s="336" t="str">
        <f t="shared" si="14"/>
        <v>SW</v>
      </c>
      <c r="P63" s="336" t="str">
        <f t="shared" si="15"/>
        <v>28Y</v>
      </c>
      <c r="Q63" s="340" t="str">
        <f t="shared" si="16"/>
        <v>obj_00c49#0000</v>
      </c>
      <c r="R63" s="336" t="b">
        <f t="shared" si="17"/>
        <v>1</v>
      </c>
      <c r="S63" s="344">
        <v>1</v>
      </c>
      <c r="T63" s="344">
        <v>1</v>
      </c>
      <c r="U63" s="97" t="str">
        <v>obj_00c42</v>
      </c>
      <c r="V63" s="97" t="str">
        <f>_xll.qlRateHelperQuoteName(U63)</f>
        <v>EURYC1M_AB1E_39Y</v>
      </c>
      <c r="W63" s="334" t="e">
        <f>_xll.qlRateHelperRate(U63,_xll.ohTrigger(Trigger,Trigger1M))</f>
        <v>#NUM!</v>
      </c>
      <c r="X63" s="334" t="str">
        <f>IFERROR(_xll.qlFuturesRateHelperConvexityAdjustment(U63,Trigger),"--")</f>
        <v>--</v>
      </c>
      <c r="Y63" s="98">
        <f>_xll.qlRateHelperEarliestDate(U63,Trigger)</f>
        <v>42244</v>
      </c>
      <c r="Z63" s="98">
        <f>_xll.qlRateHelperLatestDate(U63,Trigger)</f>
        <v>56489</v>
      </c>
      <c r="AA63" s="242" t="e">
        <v>#NUM!</v>
      </c>
      <c r="AE63" s="246"/>
      <c r="AP63" s="97" t="s">
        <v>197</v>
      </c>
      <c r="AQ63" s="98">
        <f>_xll.qlInterestRateIndexFixingDate(Currency&amp;"ibor"&amp;Tenor,AR63,Trigger)</f>
        <v>42327</v>
      </c>
      <c r="AR63" s="98">
        <f>_xll.qlCalendarAdvance(Calendar,AR62,AP63,"f",,Trigger)</f>
        <v>42331</v>
      </c>
      <c r="AS63" s="98">
        <f>_xll.qlInterestRateIndexMaturity(Currency&amp;"ibor"&amp;Tenor,AR63,Trigger)</f>
        <v>42361</v>
      </c>
      <c r="AT63" s="242" t="e">
        <f>_xll.qlIndexFixing($AD$5,AQ63,TRUE,_xll.ohTrigger(Trigger,Trigger1M))</f>
        <v>#NUM!</v>
      </c>
      <c r="AU63" s="242">
        <f>IFERROR(_xll.qlIndexFixing($AV$1,AQ63,TRUE,_xll.ohTrigger(Trigger,Trigger1M)),#N/A)</f>
        <v>-1.0169281392649054E-3</v>
      </c>
    </row>
    <row r="64" spans="1:47" s="80" customFormat="1" ht="11.25" customHeight="1" x14ac:dyDescent="0.2">
      <c r="A64" s="281" t="s">
        <v>235</v>
      </c>
      <c r="B64" s="309" t="str">
        <v>25Y</v>
      </c>
      <c r="C64" s="365" t="str">
        <v>25Y</v>
      </c>
      <c r="D64" s="365" t="str">
        <f t="shared" si="11"/>
        <v>25Y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1.528E-2</v>
      </c>
      <c r="J64" s="321" t="str">
        <f>IFERROR(_xll.qlSimpleQuote(A64&amp;C64,I64,,Permanent,Trigger,TRUE),"--")</f>
        <v>SW25Y#0000</v>
      </c>
      <c r="K64" s="321" t="str">
        <f t="shared" si="12"/>
        <v>EURYC1M_AB1E_25Y</v>
      </c>
      <c r="L64" s="280" t="str">
        <f>IFERROR(_xll.qlSwapRateHelper2(,IF(DataSelect="Reference",$J64,K64),,$D64,Calendar,$G64,$F64,$H64,$L$22,0,E64,Discounting,Permanent,_xll.ohTrigger(Trigger,DataSelect),ObjectOverwrite),"--")</f>
        <v>obj_00c09#0000</v>
      </c>
      <c r="M64" s="277" t="b">
        <f t="shared" si="13"/>
        <v>1</v>
      </c>
      <c r="O64" s="336" t="str">
        <f t="shared" si="14"/>
        <v>SW</v>
      </c>
      <c r="P64" s="336" t="str">
        <f t="shared" si="15"/>
        <v>29Y</v>
      </c>
      <c r="Q64" s="340" t="str">
        <f t="shared" si="16"/>
        <v>obj_00ba4#0000</v>
      </c>
      <c r="R64" s="336" t="b">
        <f t="shared" si="17"/>
        <v>1</v>
      </c>
      <c r="S64" s="344">
        <v>1</v>
      </c>
      <c r="T64" s="344">
        <v>1</v>
      </c>
      <c r="U64" s="97" t="str">
        <v>obj_00ba0</v>
      </c>
      <c r="V64" s="97" t="str">
        <f>_xll.qlRateHelperQuoteName(U64)</f>
        <v>EURYC1M_AB1E_40Y</v>
      </c>
      <c r="W64" s="334" t="e">
        <f>_xll.qlRateHelperRate(U64,_xll.ohTrigger(Trigger,Trigger1M))</f>
        <v>#NUM!</v>
      </c>
      <c r="X64" s="334" t="str">
        <f>IFERROR(_xll.qlFuturesRateHelperConvexityAdjustment(U64,Trigger),"--")</f>
        <v>--</v>
      </c>
      <c r="Y64" s="98">
        <f>_xll.qlRateHelperEarliestDate(U64,Trigger)</f>
        <v>42244</v>
      </c>
      <c r="Z64" s="98">
        <f>_xll.qlRateHelperLatestDate(U64,Trigger)</f>
        <v>56856</v>
      </c>
      <c r="AA64" s="97" t="e">
        <v>#NUM!</v>
      </c>
      <c r="AP64" s="97" t="s">
        <v>197</v>
      </c>
      <c r="AQ64" s="98">
        <f>_xll.qlInterestRateIndexFixingDate(Currency&amp;"ibor"&amp;Tenor,AR64,Trigger)</f>
        <v>42328</v>
      </c>
      <c r="AR64" s="98">
        <f>_xll.qlCalendarAdvance(Calendar,AR63,AP64,"f",,Trigger)</f>
        <v>42332</v>
      </c>
      <c r="AS64" s="98">
        <f>_xll.qlInterestRateIndexMaturity(Currency&amp;"ibor"&amp;Tenor,AR64,Trigger)</f>
        <v>42362</v>
      </c>
      <c r="AT64" s="242" t="e">
        <f>_xll.qlIndexFixing($AD$5,AQ64,TRUE,_xll.ohTrigger(Trigger,Trigger1M))</f>
        <v>#NUM!</v>
      </c>
      <c r="AU64" s="242">
        <f>IFERROR(_xll.qlIndexFixing($AV$1,AQ64,TRUE,_xll.ohTrigger(Trigger,Trigger1M)),#N/A)</f>
        <v>-1.0153642915615713E-3</v>
      </c>
    </row>
    <row r="65" spans="1:47" s="80" customFormat="1" ht="11.25" customHeight="1" x14ac:dyDescent="0.2">
      <c r="A65" s="281" t="s">
        <v>235</v>
      </c>
      <c r="B65" s="309" t="str">
        <v>26Y</v>
      </c>
      <c r="C65" s="365" t="str">
        <v>26Y</v>
      </c>
      <c r="D65" s="365" t="str">
        <f t="shared" si="11"/>
        <v>26Y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1.5336904200000001E-2</v>
      </c>
      <c r="J65" s="321" t="str">
        <f>IFERROR(_xll.qlSimpleQuote(A65&amp;C65,I65,,Permanent,Trigger,TRUE),"--")</f>
        <v>SW26Y#0000</v>
      </c>
      <c r="K65" s="321" t="str">
        <f t="shared" si="12"/>
        <v>EURYC1M_AB1E_26Y</v>
      </c>
      <c r="L65" s="280" t="str">
        <f>IFERROR(_xll.qlSwapRateHelper2(,IF(DataSelect="Reference",$J65,K65),,$D65,Calendar,$G65,$F65,$H65,$L$22,0,E65,Discounting,Permanent,_xll.ohTrigger(Trigger,DataSelect),ObjectOverwrite),"--")</f>
        <v>obj_00c12#0000</v>
      </c>
      <c r="M65" s="277" t="b">
        <f t="shared" si="13"/>
        <v>1</v>
      </c>
      <c r="O65" s="336" t="str">
        <f t="shared" si="14"/>
        <v>SW</v>
      </c>
      <c r="P65" s="336" t="str">
        <f t="shared" si="15"/>
        <v>30Y</v>
      </c>
      <c r="Q65" s="340" t="str">
        <f t="shared" si="16"/>
        <v>obj_00bb2#0000</v>
      </c>
      <c r="R65" s="336" t="b">
        <f t="shared" si="17"/>
        <v>1</v>
      </c>
      <c r="S65" s="344">
        <v>1</v>
      </c>
      <c r="T65" s="344">
        <v>1</v>
      </c>
      <c r="U65" s="97" t="str">
        <v>obj_00c41</v>
      </c>
      <c r="V65" s="97" t="str">
        <f>_xll.qlRateHelperQuoteName(U65)</f>
        <v>EURYC1M_AB1E_41Y</v>
      </c>
      <c r="W65" s="334" t="e">
        <f>_xll.qlRateHelperRate(U65,_xll.ohTrigger(Trigger,Trigger1M))</f>
        <v>#NUM!</v>
      </c>
      <c r="X65" s="334" t="str">
        <f>IFERROR(_xll.qlFuturesRateHelperConvexityAdjustment(U65,Trigger),"--")</f>
        <v>--</v>
      </c>
      <c r="Y65" s="98">
        <f>_xll.qlRateHelperEarliestDate(U65,Trigger)</f>
        <v>42244</v>
      </c>
      <c r="Z65" s="98">
        <f>_xll.qlRateHelperLatestDate(U65,Trigger)</f>
        <v>57220</v>
      </c>
      <c r="AA65" s="97" t="e">
        <v>#NUM!</v>
      </c>
      <c r="AP65" s="97" t="s">
        <v>197</v>
      </c>
      <c r="AQ65" s="98">
        <f>_xll.qlInterestRateIndexFixingDate(Currency&amp;"ibor"&amp;Tenor,AR65,Trigger)</f>
        <v>42331</v>
      </c>
      <c r="AR65" s="98">
        <f>_xll.qlCalendarAdvance(Calendar,AR64,AP65,"f",,Trigger)</f>
        <v>42333</v>
      </c>
      <c r="AS65" s="98">
        <f>_xll.qlInterestRateIndexMaturity(Currency&amp;"ibor"&amp;Tenor,AR65,Trigger)</f>
        <v>42366</v>
      </c>
      <c r="AT65" s="242" t="e">
        <f>_xll.qlIndexFixing($AD$5,AQ65,TRUE,_xll.ohTrigger(Trigger,Trigger1M))</f>
        <v>#NUM!</v>
      </c>
      <c r="AU65" s="242">
        <f>IFERROR(_xll.qlIndexFixing($AV$1,AQ65,TRUE,_xll.ohTrigger(Trigger,Trigger1M)),#N/A)</f>
        <v>-1.0136159640755146E-3</v>
      </c>
    </row>
    <row r="66" spans="1:47" s="80" customFormat="1" ht="11.25" customHeight="1" x14ac:dyDescent="0.2">
      <c r="A66" s="281" t="s">
        <v>235</v>
      </c>
      <c r="B66" s="309" t="str">
        <v>27Y</v>
      </c>
      <c r="C66" s="365" t="str">
        <v>27Y</v>
      </c>
      <c r="D66" s="365" t="str">
        <f t="shared" si="11"/>
        <v>27Y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1.538977372E-2</v>
      </c>
      <c r="J66" s="321" t="str">
        <f>IFERROR(_xll.qlSimpleQuote(A66&amp;C66,I66,,Permanent,Trigger,TRUE),"--")</f>
        <v>SW27Y#0000</v>
      </c>
      <c r="K66" s="321" t="str">
        <f t="shared" si="12"/>
        <v>EURYC1M_AB1E_27Y</v>
      </c>
      <c r="L66" s="280" t="str">
        <f>IFERROR(_xll.qlSwapRateHelper2(,IF(DataSelect="Reference",$J66,K66),,$D66,Calendar,$G66,$F66,$H66,$L$22,0,E66,Discounting,Permanent,_xll.ohTrigger(Trigger,DataSelect),ObjectOverwrite),"--")</f>
        <v>obj_00c31#0000</v>
      </c>
      <c r="M66" s="277" t="b">
        <f t="shared" si="13"/>
        <v>1</v>
      </c>
      <c r="O66" s="336" t="str">
        <f t="shared" si="14"/>
        <v>SW</v>
      </c>
      <c r="P66" s="336" t="str">
        <f t="shared" si="15"/>
        <v>31Y</v>
      </c>
      <c r="Q66" s="340" t="str">
        <f t="shared" si="16"/>
        <v>obj_00bb3#0000</v>
      </c>
      <c r="R66" s="336" t="b">
        <f t="shared" si="17"/>
        <v>1</v>
      </c>
      <c r="S66" s="344">
        <v>1</v>
      </c>
      <c r="T66" s="344">
        <v>1</v>
      </c>
      <c r="U66" s="97" t="str">
        <v>obj_00bbf</v>
      </c>
      <c r="V66" s="97" t="str">
        <f>_xll.qlRateHelperQuoteName(U66)</f>
        <v>EURYC1M_AB1E_42Y</v>
      </c>
      <c r="W66" s="334" t="e">
        <f>_xll.qlRateHelperRate(U66,_xll.ohTrigger(Trigger,Trigger1M))</f>
        <v>#NUM!</v>
      </c>
      <c r="X66" s="334" t="str">
        <f>IFERROR(_xll.qlFuturesRateHelperConvexityAdjustment(U66,Trigger),"--")</f>
        <v>--</v>
      </c>
      <c r="Y66" s="98">
        <f>_xll.qlRateHelperEarliestDate(U66,Trigger)</f>
        <v>42244</v>
      </c>
      <c r="Z66" s="98">
        <f>_xll.qlRateHelperLatestDate(U66,Trigger)</f>
        <v>57585</v>
      </c>
      <c r="AA66" s="97" t="e">
        <v>#NUM!</v>
      </c>
      <c r="AP66" s="97" t="s">
        <v>197</v>
      </c>
      <c r="AQ66" s="98">
        <f>_xll.qlInterestRateIndexFixingDate(Currency&amp;"ibor"&amp;Tenor,AR66,Trigger)</f>
        <v>42332</v>
      </c>
      <c r="AR66" s="98">
        <f>_xll.qlCalendarAdvance(Calendar,AR65,AP66,"f",,Trigger)</f>
        <v>42334</v>
      </c>
      <c r="AS66" s="98">
        <f>_xll.qlInterestRateIndexMaturity(Currency&amp;"ibor"&amp;Tenor,AR66,Trigger)</f>
        <v>42366</v>
      </c>
      <c r="AT66" s="242" t="e">
        <f>_xll.qlIndexFixing($AD$5,AQ66,TRUE,_xll.ohTrigger(Trigger,Trigger1M))</f>
        <v>#NUM!</v>
      </c>
      <c r="AU66" s="242">
        <f>IFERROR(_xll.qlIndexFixing($AV$1,AQ66,TRUE,_xll.ohTrigger(Trigger,Trigger1M)),#N/A)</f>
        <v>-1.0125902957175414E-3</v>
      </c>
    </row>
    <row r="67" spans="1:47" s="80" customFormat="1" ht="11.25" customHeight="1" x14ac:dyDescent="0.2">
      <c r="A67" s="281" t="s">
        <v>235</v>
      </c>
      <c r="B67" s="309" t="str">
        <v>28Y</v>
      </c>
      <c r="C67" s="365" t="str">
        <v>28Y</v>
      </c>
      <c r="D67" s="365" t="str">
        <f t="shared" si="11"/>
        <v>28Y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1.544016816E-2</v>
      </c>
      <c r="J67" s="321" t="str">
        <f>IFERROR(_xll.qlSimpleQuote(A67&amp;C67,I67,,Permanent,Trigger,TRUE),"--")</f>
        <v>SW28Y#0000</v>
      </c>
      <c r="K67" s="321" t="str">
        <f t="shared" ref="K67:K100" si="18">Currency&amp;"YC"&amp;Tenor&amp;"_AB1E_"&amp;B67</f>
        <v>EURYC1M_AB1E_28Y</v>
      </c>
      <c r="L67" s="280" t="str">
        <f>IFERROR(_xll.qlSwapRateHelper2(,IF(DataSelect="Reference",$J67,K67),,$D67,Calendar,$G67,$F67,$H67,$L$22,0,E67,Discounting,Permanent,_xll.ohTrigger(Trigger,DataSelect),ObjectOverwrite),"--")</f>
        <v>obj_00c49#0000</v>
      </c>
      <c r="M67" s="277" t="b">
        <f t="shared" si="13"/>
        <v>1</v>
      </c>
      <c r="O67" s="336" t="str">
        <f t="shared" si="14"/>
        <v>SW</v>
      </c>
      <c r="P67" s="336" t="str">
        <f t="shared" si="15"/>
        <v>32Y</v>
      </c>
      <c r="Q67" s="340" t="str">
        <f t="shared" si="16"/>
        <v>obj_00bb6#0000</v>
      </c>
      <c r="R67" s="336" t="b">
        <f t="shared" si="17"/>
        <v>1</v>
      </c>
      <c r="S67" s="344">
        <v>1</v>
      </c>
      <c r="T67" s="344">
        <v>1</v>
      </c>
      <c r="U67" s="97" t="str">
        <v>obj_00c3c</v>
      </c>
      <c r="V67" s="97" t="str">
        <f>_xll.qlRateHelperQuoteName(U67)</f>
        <v>EURYC1M_AB1E_43Y</v>
      </c>
      <c r="W67" s="334" t="e">
        <f>_xll.qlRateHelperRate(U67,_xll.ohTrigger(Trigger,Trigger1M))</f>
        <v>#NUM!</v>
      </c>
      <c r="X67" s="334" t="str">
        <f>IFERROR(_xll.qlFuturesRateHelperConvexityAdjustment(U67,Trigger),"--")</f>
        <v>--</v>
      </c>
      <c r="Y67" s="98">
        <f>_xll.qlRateHelperEarliestDate(U67,Trigger)</f>
        <v>42244</v>
      </c>
      <c r="Z67" s="98">
        <f>_xll.qlRateHelperLatestDate(U67,Trigger)</f>
        <v>57950</v>
      </c>
      <c r="AA67" s="97" t="e">
        <v>#NUM!</v>
      </c>
      <c r="AP67" s="97" t="s">
        <v>197</v>
      </c>
      <c r="AQ67" s="98">
        <f>_xll.qlInterestRateIndexFixingDate(Currency&amp;"ibor"&amp;Tenor,AR67,Trigger)</f>
        <v>42333</v>
      </c>
      <c r="AR67" s="98">
        <f>_xll.qlCalendarAdvance(Calendar,AR66,AP67,"f",,Trigger)</f>
        <v>42335</v>
      </c>
      <c r="AS67" s="98">
        <f>_xll.qlInterestRateIndexMaturity(Currency&amp;"ibor"&amp;Tenor,AR67,Trigger)</f>
        <v>42366</v>
      </c>
      <c r="AT67" s="242" t="e">
        <f>_xll.qlIndexFixing($AD$5,AQ67,TRUE,_xll.ohTrigger(Trigger,Trigger1M))</f>
        <v>#NUM!</v>
      </c>
      <c r="AU67" s="242">
        <f>IFERROR(_xll.qlIndexFixing($AV$1,AQ67,TRUE,_xll.ohTrigger(Trigger,Trigger1M)),#N/A)</f>
        <v>-1.0117077439086495E-3</v>
      </c>
    </row>
    <row r="68" spans="1:47" s="80" customFormat="1" ht="11.25" customHeight="1" x14ac:dyDescent="0.2">
      <c r="A68" s="281" t="s">
        <v>235</v>
      </c>
      <c r="B68" s="309" t="str">
        <v>29Y</v>
      </c>
      <c r="C68" s="365" t="str">
        <v>29Y</v>
      </c>
      <c r="D68" s="365" t="str">
        <f t="shared" si="11"/>
        <v>29Y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1.5490931889999998E-2</v>
      </c>
      <c r="J68" s="321" t="str">
        <f>IFERROR(_xll.qlSimpleQuote(A68&amp;C68,I68,,Permanent,Trigger,TRUE),"--")</f>
        <v>SW29Y#0000</v>
      </c>
      <c r="K68" s="321" t="str">
        <f t="shared" si="18"/>
        <v>EURYC1M_AB1E_29Y</v>
      </c>
      <c r="L68" s="280" t="str">
        <f>IFERROR(_xll.qlSwapRateHelper2(,IF(DataSelect="Reference",$J68,K68),,$D68,Calendar,$G68,$F68,$H68,$L$22,0,E68,Discounting,Permanent,_xll.ohTrigger(Trigger,DataSelect),ObjectOverwrite),"--")</f>
        <v>obj_00ba4#0000</v>
      </c>
      <c r="M68" s="277" t="b">
        <f t="shared" si="13"/>
        <v>1</v>
      </c>
      <c r="O68" s="336" t="str">
        <f t="shared" si="14"/>
        <v>SW</v>
      </c>
      <c r="P68" s="336" t="str">
        <f t="shared" si="15"/>
        <v>33Y</v>
      </c>
      <c r="Q68" s="340" t="str">
        <f t="shared" si="16"/>
        <v>obj_00c2a#0000</v>
      </c>
      <c r="R68" s="336" t="b">
        <f t="shared" si="17"/>
        <v>1</v>
      </c>
      <c r="S68" s="344">
        <v>1</v>
      </c>
      <c r="T68" s="344">
        <v>1</v>
      </c>
      <c r="U68" s="97" t="str">
        <v>obj_00bd2</v>
      </c>
      <c r="V68" s="97" t="str">
        <f>_xll.qlRateHelperQuoteName(U68)</f>
        <v>EURYC1M_AB1E_44Y</v>
      </c>
      <c r="W68" s="334" t="e">
        <f>_xll.qlRateHelperRate(U68,_xll.ohTrigger(Trigger,Trigger1M))</f>
        <v>#NUM!</v>
      </c>
      <c r="X68" s="334" t="str">
        <f>IFERROR(_xll.qlFuturesRateHelperConvexityAdjustment(U68,Trigger),"--")</f>
        <v>--</v>
      </c>
      <c r="Y68" s="98">
        <f>_xll.qlRateHelperEarliestDate(U68,Trigger)</f>
        <v>42244</v>
      </c>
      <c r="Z68" s="98">
        <f>_xll.qlRateHelperLatestDate(U68,Trigger)</f>
        <v>58315</v>
      </c>
      <c r="AA68" s="97" t="e">
        <v>#NUM!</v>
      </c>
      <c r="AP68" s="97" t="s">
        <v>197</v>
      </c>
      <c r="AQ68" s="98">
        <f>_xll.qlInterestRateIndexFixingDate(Currency&amp;"ibor"&amp;Tenor,AR68,Trigger)</f>
        <v>42334</v>
      </c>
      <c r="AR68" s="98">
        <f>_xll.qlCalendarAdvance(Calendar,AR67,AP68,"f",,Trigger)</f>
        <v>42338</v>
      </c>
      <c r="AS68" s="98">
        <f>_xll.qlInterestRateIndexMaturity(Currency&amp;"ibor"&amp;Tenor,AR68,Trigger)</f>
        <v>42369</v>
      </c>
      <c r="AT68" s="242" t="e">
        <f>_xll.qlIndexFixing($AD$5,AQ68,TRUE,_xll.ohTrigger(Trigger,Trigger1M))</f>
        <v>#NUM!</v>
      </c>
      <c r="AU68" s="242">
        <f>IFERROR(_xll.qlIndexFixing($AV$1,AQ68,TRUE,_xll.ohTrigger(Trigger,Trigger1M)),#N/A)</f>
        <v>-1.0103470554061324E-3</v>
      </c>
    </row>
    <row r="69" spans="1:47" s="80" customFormat="1" ht="11.25" customHeight="1" x14ac:dyDescent="0.2">
      <c r="A69" s="99" t="s">
        <v>235</v>
      </c>
      <c r="B69" s="325" t="str">
        <v>30Y</v>
      </c>
      <c r="C69" s="325" t="str">
        <v>30Y</v>
      </c>
      <c r="D69" s="366" t="str">
        <f t="shared" si="11"/>
        <v>30Y</v>
      </c>
      <c r="E69" s="324" t="s">
        <v>8</v>
      </c>
      <c r="F69" s="320" t="s">
        <v>9</v>
      </c>
      <c r="G69" s="280" t="s">
        <v>10</v>
      </c>
      <c r="H69" s="320" t="s">
        <v>11</v>
      </c>
      <c r="I69" s="383">
        <v>1.554E-2</v>
      </c>
      <c r="J69" s="383" t="str">
        <f>IFERROR(_xll.qlSimpleQuote(A69&amp;C69,I69,,Permanent,Trigger,TRUE),"--")</f>
        <v>SW30Y#0000</v>
      </c>
      <c r="K69" s="325" t="str">
        <f t="shared" si="18"/>
        <v>EURYC1M_AB1E_30Y</v>
      </c>
      <c r="L69" s="329" t="str">
        <f>IFERROR(_xll.qlSwapRateHelper2(,IF(DataSelect="Reference",$J69,K69),,$D69,Calendar,$G69,$F69,$H69,$L$22,0,E69,Discounting,Permanent,_xll.ohTrigger(Trigger,DataSelect),ObjectOverwrite),"--")</f>
        <v>obj_00bb2#0000</v>
      </c>
      <c r="M69" s="324" t="b">
        <f t="shared" si="13"/>
        <v>1</v>
      </c>
      <c r="O69" s="336" t="str">
        <f t="shared" si="14"/>
        <v>SW</v>
      </c>
      <c r="P69" s="336" t="str">
        <f t="shared" si="15"/>
        <v>34Y</v>
      </c>
      <c r="Q69" s="340" t="str">
        <f t="shared" si="16"/>
        <v>obj_00ba3#0000</v>
      </c>
      <c r="R69" s="336" t="b">
        <f t="shared" si="17"/>
        <v>1</v>
      </c>
      <c r="S69" s="344">
        <v>1</v>
      </c>
      <c r="T69" s="344">
        <v>1</v>
      </c>
      <c r="U69" s="97" t="str">
        <v>obj_00bc7</v>
      </c>
      <c r="V69" s="97" t="str">
        <f>_xll.qlRateHelperQuoteName(U69)</f>
        <v>EURYC1M_AB1E_45Y</v>
      </c>
      <c r="W69" s="334" t="e">
        <f>_xll.qlRateHelperRate(U69,_xll.ohTrigger(Trigger,Trigger1M))</f>
        <v>#NUM!</v>
      </c>
      <c r="X69" s="334" t="str">
        <f>IFERROR(_xll.qlFuturesRateHelperConvexityAdjustment(U69,Trigger),"--")</f>
        <v>--</v>
      </c>
      <c r="Y69" s="98">
        <f>_xll.qlRateHelperEarliestDate(U69,Trigger)</f>
        <v>42244</v>
      </c>
      <c r="Z69" s="98">
        <f>_xll.qlRateHelperLatestDate(U69,Trigger)</f>
        <v>58683</v>
      </c>
      <c r="AA69" s="97" t="e">
        <v>#NUM!</v>
      </c>
      <c r="AE69" s="88"/>
      <c r="AP69" s="97" t="s">
        <v>197</v>
      </c>
      <c r="AQ69" s="98">
        <f>_xll.qlInterestRateIndexFixingDate(Currency&amp;"ibor"&amp;Tenor,AR69,Trigger)</f>
        <v>42335</v>
      </c>
      <c r="AR69" s="98">
        <f>_xll.qlCalendarAdvance(Calendar,AR68,AP69,"f",,Trigger)</f>
        <v>42339</v>
      </c>
      <c r="AS69" s="98">
        <f>_xll.qlInterestRateIndexMaturity(Currency&amp;"ibor"&amp;Tenor,AR69,Trigger)</f>
        <v>42373</v>
      </c>
      <c r="AT69" s="242" t="e">
        <f>_xll.qlIndexFixing($AD$5,AQ69,TRUE,_xll.ohTrigger(Trigger,Trigger1M))</f>
        <v>#NUM!</v>
      </c>
      <c r="AU69" s="242">
        <f>IFERROR(_xll.qlIndexFixing($AV$1,AQ69,TRUE,_xll.ohTrigger(Trigger,Trigger1M)),#N/A)</f>
        <v>-1.0103152423456732E-3</v>
      </c>
    </row>
    <row r="70" spans="1:47" s="80" customFormat="1" ht="11.25" customHeight="1" x14ac:dyDescent="0.2">
      <c r="A70" s="99" t="s">
        <v>235</v>
      </c>
      <c r="B70" s="325" t="str">
        <v>31Y</v>
      </c>
      <c r="C70" s="325" t="str">
        <v>31Y</v>
      </c>
      <c r="D70" s="366" t="str">
        <f t="shared" si="11"/>
        <v>31Y</v>
      </c>
      <c r="E70" s="324" t="s">
        <v>8</v>
      </c>
      <c r="F70" s="320" t="s">
        <v>9</v>
      </c>
      <c r="G70" s="280" t="s">
        <v>10</v>
      </c>
      <c r="H70" s="320" t="s">
        <v>11</v>
      </c>
      <c r="I70" s="383">
        <v>1.5589509029999999E-2</v>
      </c>
      <c r="J70" s="383" t="str">
        <f>IFERROR(_xll.qlSimpleQuote(A70&amp;C70,I70,,Permanent,Trigger,TRUE),"--")</f>
        <v>SW31Y#0000</v>
      </c>
      <c r="K70" s="325" t="str">
        <f t="shared" si="18"/>
        <v>EURYC1M_AB1E_31Y</v>
      </c>
      <c r="L70" s="329" t="str">
        <f>IFERROR(_xll.qlSwapRateHelper2(,IF(DataSelect="Reference",$J70,K70),,$D70,Calendar,$G70,$F70,$H70,$L$22,0,E70,Discounting,Permanent,_xll.ohTrigger(Trigger,DataSelect),ObjectOverwrite),"--")</f>
        <v>obj_00bb3#0000</v>
      </c>
      <c r="M70" s="324" t="b">
        <f t="shared" si="13"/>
        <v>1</v>
      </c>
      <c r="O70" s="336" t="str">
        <f t="shared" si="14"/>
        <v>SW</v>
      </c>
      <c r="P70" s="336" t="str">
        <f t="shared" si="15"/>
        <v>35Y</v>
      </c>
      <c r="Q70" s="340" t="str">
        <f t="shared" si="16"/>
        <v>obj_00bba#0000</v>
      </c>
      <c r="R70" s="336" t="b">
        <f t="shared" si="17"/>
        <v>1</v>
      </c>
      <c r="S70" s="344">
        <v>1</v>
      </c>
      <c r="T70" s="344">
        <v>1</v>
      </c>
      <c r="U70" s="97" t="str">
        <v>obj_00be1</v>
      </c>
      <c r="V70" s="97" t="str">
        <f>_xll.qlRateHelperQuoteName(U70)</f>
        <v>EURYC1M_AB1E_46Y</v>
      </c>
      <c r="W70" s="334" t="e">
        <f>_xll.qlRateHelperRate(U70,_xll.ohTrigger(Trigger,Trigger1M))</f>
        <v>#NUM!</v>
      </c>
      <c r="X70" s="334" t="str">
        <f>IFERROR(_xll.qlFuturesRateHelperConvexityAdjustment(U70,Trigger),"--")</f>
        <v>--</v>
      </c>
      <c r="Y70" s="98">
        <f>_xll.qlRateHelperEarliestDate(U70,Trigger)</f>
        <v>42244</v>
      </c>
      <c r="Z70" s="98">
        <f>_xll.qlRateHelperLatestDate(U70,Trigger)</f>
        <v>59047</v>
      </c>
      <c r="AA70" s="97" t="e">
        <v>#NUM!</v>
      </c>
      <c r="AE70" s="88"/>
      <c r="AP70" s="97" t="s">
        <v>197</v>
      </c>
      <c r="AQ70" s="98">
        <f>_xll.qlInterestRateIndexFixingDate(Currency&amp;"ibor"&amp;Tenor,AR70,Trigger)</f>
        <v>42338</v>
      </c>
      <c r="AR70" s="98">
        <f>_xll.qlCalendarAdvance(Calendar,AR69,AP70,"f",,Trigger)</f>
        <v>42340</v>
      </c>
      <c r="AS70" s="98">
        <f>_xll.qlInterestRateIndexMaturity(Currency&amp;"ibor"&amp;Tenor,AR70,Trigger)</f>
        <v>42373</v>
      </c>
      <c r="AT70" s="242" t="e">
        <f>_xll.qlIndexFixing($AD$5,AQ70,TRUE,_xll.ohTrigger(Trigger,Trigger1M))</f>
        <v>#NUM!</v>
      </c>
      <c r="AU70" s="242">
        <f>IFERROR(_xll.qlIndexFixing($AV$1,AQ70,TRUE,_xll.ohTrigger(Trigger,Trigger1M)),#N/A)</f>
        <v>-1.0103067231590692E-3</v>
      </c>
    </row>
    <row r="71" spans="1:47" s="80" customFormat="1" ht="11.25" customHeight="1" x14ac:dyDescent="0.2">
      <c r="A71" s="99" t="s">
        <v>235</v>
      </c>
      <c r="B71" s="325" t="str">
        <v>32Y</v>
      </c>
      <c r="C71" s="325" t="str">
        <v>32Y</v>
      </c>
      <c r="D71" s="366" t="str">
        <f t="shared" si="11"/>
        <v>32Y</v>
      </c>
      <c r="E71" s="324" t="s">
        <v>8</v>
      </c>
      <c r="F71" s="320" t="s">
        <v>9</v>
      </c>
      <c r="G71" s="280" t="s">
        <v>10</v>
      </c>
      <c r="H71" s="320" t="s">
        <v>11</v>
      </c>
      <c r="I71" s="383">
        <v>1.5638066909999998E-2</v>
      </c>
      <c r="J71" s="383" t="str">
        <f>IFERROR(_xll.qlSimpleQuote(A71&amp;C71,I71,,Permanent,Trigger,TRUE),"--")</f>
        <v>SW32Y#0000</v>
      </c>
      <c r="K71" s="325" t="str">
        <f t="shared" si="18"/>
        <v>EURYC1M_AB1E_32Y</v>
      </c>
      <c r="L71" s="329" t="str">
        <f>IFERROR(_xll.qlSwapRateHelper2(,IF(DataSelect="Reference",$J71,K71),,$D71,Calendar,$G71,$F71,$H71,$L$22,0,E71,Discounting,Permanent,_xll.ohTrigger(Trigger,DataSelect),ObjectOverwrite),"--")</f>
        <v>obj_00bb6#0000</v>
      </c>
      <c r="M71" s="324" t="b">
        <f t="shared" si="13"/>
        <v>1</v>
      </c>
      <c r="O71" s="336" t="str">
        <f t="shared" si="14"/>
        <v>SW</v>
      </c>
      <c r="P71" s="336" t="str">
        <f t="shared" si="15"/>
        <v>36Y</v>
      </c>
      <c r="Q71" s="340" t="str">
        <f t="shared" si="16"/>
        <v>obj_00bfd#0000</v>
      </c>
      <c r="R71" s="336" t="b">
        <f t="shared" si="17"/>
        <v>1</v>
      </c>
      <c r="S71" s="344">
        <v>1</v>
      </c>
      <c r="T71" s="344">
        <v>1</v>
      </c>
      <c r="U71" s="97" t="str">
        <v>obj_00bc8</v>
      </c>
      <c r="V71" s="97" t="str">
        <f>_xll.qlRateHelperQuoteName(U71)</f>
        <v>EURYC1M_AB1E_47Y</v>
      </c>
      <c r="W71" s="334" t="e">
        <f>_xll.qlRateHelperRate(U71,_xll.ohTrigger(Trigger,Trigger1M))</f>
        <v>#NUM!</v>
      </c>
      <c r="X71" s="334" t="str">
        <f>IFERROR(_xll.qlFuturesRateHelperConvexityAdjustment(U71,Trigger),"--")</f>
        <v>--</v>
      </c>
      <c r="Y71" s="98">
        <f>_xll.qlRateHelperEarliestDate(U71,Trigger)</f>
        <v>42244</v>
      </c>
      <c r="Z71" s="98">
        <f>_xll.qlRateHelperLatestDate(U71,Trigger)</f>
        <v>59411</v>
      </c>
      <c r="AA71" s="97" t="e">
        <v>#NUM!</v>
      </c>
      <c r="AE71" s="88"/>
      <c r="AP71" s="97" t="s">
        <v>197</v>
      </c>
      <c r="AQ71" s="98">
        <f>_xll.qlInterestRateIndexFixingDate(Currency&amp;"ibor"&amp;Tenor,AR71,Trigger)</f>
        <v>42339</v>
      </c>
      <c r="AR71" s="98">
        <f>_xll.qlCalendarAdvance(Calendar,AR70,AP71,"f",,Trigger)</f>
        <v>42341</v>
      </c>
      <c r="AS71" s="98">
        <f>_xll.qlInterestRateIndexMaturity(Currency&amp;"ibor"&amp;Tenor,AR71,Trigger)</f>
        <v>42373</v>
      </c>
      <c r="AT71" s="242" t="e">
        <f>_xll.qlIndexFixing($AD$5,AQ71,TRUE,_xll.ohTrigger(Trigger,Trigger1M))</f>
        <v>#NUM!</v>
      </c>
      <c r="AU71" s="242">
        <f>IFERROR(_xll.qlIndexFixing($AV$1,AQ71,TRUE,_xll.ohTrigger(Trigger,Trigger1M)),#N/A)</f>
        <v>-1.0102984667546833E-3</v>
      </c>
    </row>
    <row r="72" spans="1:47" ht="11.25" customHeight="1" x14ac:dyDescent="0.25">
      <c r="A72" s="99" t="s">
        <v>235</v>
      </c>
      <c r="B72" s="325" t="str">
        <v>33Y</v>
      </c>
      <c r="C72" s="325" t="str">
        <v>33Y</v>
      </c>
      <c r="D72" s="366" t="str">
        <f t="shared" si="11"/>
        <v>33Y</v>
      </c>
      <c r="E72" s="324" t="s">
        <v>8</v>
      </c>
      <c r="F72" s="320" t="s">
        <v>9</v>
      </c>
      <c r="G72" s="280" t="s">
        <v>10</v>
      </c>
      <c r="H72" s="320" t="s">
        <v>11</v>
      </c>
      <c r="I72" s="383">
        <v>1.5684856170000001E-2</v>
      </c>
      <c r="J72" s="383" t="str">
        <f>IFERROR(_xll.qlSimpleQuote(A72&amp;C72,I72,,Permanent,Trigger,TRUE),"--")</f>
        <v>SW33Y#0000</v>
      </c>
      <c r="K72" s="325" t="str">
        <f t="shared" si="18"/>
        <v>EURYC1M_AB1E_33Y</v>
      </c>
      <c r="L72" s="329" t="str">
        <f>IFERROR(_xll.qlSwapRateHelper2(,IF(DataSelect="Reference",$J72,K72),,$D72,Calendar,$G72,$F72,$H72,$L$22,0,E72,Discounting,Permanent,_xll.ohTrigger(Trigger,DataSelect),ObjectOverwrite),"--")</f>
        <v>obj_00c2a#0000</v>
      </c>
      <c r="M72" s="324" t="b">
        <f t="shared" si="13"/>
        <v>1</v>
      </c>
      <c r="N72" s="80"/>
      <c r="O72" s="336" t="str">
        <f t="shared" si="14"/>
        <v>SW</v>
      </c>
      <c r="P72" s="336" t="str">
        <f t="shared" si="15"/>
        <v>37Y</v>
      </c>
      <c r="Q72" s="340" t="str">
        <f t="shared" si="16"/>
        <v>obj_00c1f#0000</v>
      </c>
      <c r="R72" s="336" t="b">
        <f t="shared" si="17"/>
        <v>1</v>
      </c>
      <c r="S72" s="344">
        <v>1</v>
      </c>
      <c r="T72" s="344">
        <v>1</v>
      </c>
      <c r="U72" s="99" t="str">
        <v>obj_00bfc</v>
      </c>
      <c r="V72" s="97" t="str">
        <f>_xll.qlRateHelperQuoteName(U72)</f>
        <v>EURYC1M_AB1E_48Y</v>
      </c>
      <c r="W72" s="334" t="e">
        <f>_xll.qlRateHelperRate(U72,_xll.ohTrigger(Trigger,Trigger1M))</f>
        <v>#NUM!</v>
      </c>
      <c r="X72" s="334" t="str">
        <f>IFERROR(_xll.qlFuturesRateHelperConvexityAdjustment(U72,Trigger),"--")</f>
        <v>--</v>
      </c>
      <c r="Y72" s="98">
        <f>_xll.qlRateHelperEarliestDate(U72,Trigger)</f>
        <v>42244</v>
      </c>
      <c r="Z72" s="98">
        <f>_xll.qlRateHelperLatestDate(U72,Trigger)</f>
        <v>59776</v>
      </c>
      <c r="AA72" s="99" t="e">
        <v>#NUM!</v>
      </c>
      <c r="AP72" s="97" t="s">
        <v>197</v>
      </c>
      <c r="AQ72" s="98">
        <f>_xll.qlInterestRateIndexFixingDate(Currency&amp;"ibor"&amp;Tenor,AR72,Trigger)</f>
        <v>42340</v>
      </c>
      <c r="AR72" s="98">
        <f>_xll.qlCalendarAdvance(Calendar,AR71,AP72,"f",,Trigger)</f>
        <v>42342</v>
      </c>
      <c r="AS72" s="98">
        <f>_xll.qlInterestRateIndexMaturity(Currency&amp;"ibor"&amp;Tenor,AR72,Trigger)</f>
        <v>42373</v>
      </c>
      <c r="AT72" s="242" t="e">
        <f>_xll.qlIndexFixing($AD$5,AQ72,TRUE,_xll.ohTrigger(Trigger,Trigger1M))</f>
        <v>#NUM!</v>
      </c>
      <c r="AU72" s="242">
        <f>IFERROR(_xll.qlIndexFixing($AV$1,AQ72,TRUE,_xll.ohTrigger(Trigger,Trigger1M)),#N/A)</f>
        <v>-1.0102904885452594E-3</v>
      </c>
    </row>
    <row r="73" spans="1:47" ht="11.25" customHeight="1" x14ac:dyDescent="0.25">
      <c r="A73" s="99" t="s">
        <v>235</v>
      </c>
      <c r="B73" s="325" t="str">
        <v>34Y</v>
      </c>
      <c r="C73" s="325" t="str">
        <v>34Y</v>
      </c>
      <c r="D73" s="366" t="str">
        <f t="shared" si="11"/>
        <v>34Y</v>
      </c>
      <c r="E73" s="324" t="s">
        <v>8</v>
      </c>
      <c r="F73" s="320" t="s">
        <v>9</v>
      </c>
      <c r="G73" s="280" t="s">
        <v>10</v>
      </c>
      <c r="H73" s="320" t="s">
        <v>11</v>
      </c>
      <c r="I73" s="383">
        <v>1.5726140539999999E-2</v>
      </c>
      <c r="J73" s="383" t="str">
        <f>IFERROR(_xll.qlSimpleQuote(A73&amp;C73,I73,,Permanent,Trigger,TRUE),"--")</f>
        <v>SW34Y#0000</v>
      </c>
      <c r="K73" s="325" t="str">
        <f t="shared" si="18"/>
        <v>EURYC1M_AB1E_34Y</v>
      </c>
      <c r="L73" s="329" t="str">
        <f>IFERROR(_xll.qlSwapRateHelper2(,IF(DataSelect="Reference",$J73,K73),,$D73,Calendar,$G73,$F73,$H73,$L$22,0,E73,Discounting,Permanent,_xll.ohTrigger(Trigger,DataSelect),ObjectOverwrite),"--")</f>
        <v>obj_00ba3#0000</v>
      </c>
      <c r="M73" s="324" t="b">
        <f t="shared" si="13"/>
        <v>1</v>
      </c>
      <c r="N73" s="80"/>
      <c r="O73" s="336" t="str">
        <f t="shared" si="14"/>
        <v>SW</v>
      </c>
      <c r="P73" s="336" t="str">
        <f t="shared" si="15"/>
        <v>38Y</v>
      </c>
      <c r="Q73" s="340" t="str">
        <f t="shared" si="16"/>
        <v>obj_00c24#0000</v>
      </c>
      <c r="R73" s="336" t="b">
        <f t="shared" si="17"/>
        <v>1</v>
      </c>
      <c r="S73" s="344">
        <v>1</v>
      </c>
      <c r="T73" s="344">
        <v>1</v>
      </c>
      <c r="U73" s="99" t="str">
        <v>obj_00bf9</v>
      </c>
      <c r="V73" s="97" t="str">
        <f>_xll.qlRateHelperQuoteName(U73)</f>
        <v>EURYC1M_AB1E_49Y</v>
      </c>
      <c r="W73" s="334" t="e">
        <f>_xll.qlRateHelperRate(U73,_xll.ohTrigger(Trigger,Trigger1M))</f>
        <v>#NUM!</v>
      </c>
      <c r="X73" s="334" t="str">
        <f>IFERROR(_xll.qlFuturesRateHelperConvexityAdjustment(U73,Trigger),"--")</f>
        <v>--</v>
      </c>
      <c r="Y73" s="98">
        <f>_xll.qlRateHelperEarliestDate(U73,Trigger)</f>
        <v>42244</v>
      </c>
      <c r="Z73" s="98">
        <f>_xll.qlRateHelperLatestDate(U73,Trigger)</f>
        <v>60142</v>
      </c>
      <c r="AA73" s="99" t="e">
        <v>#NUM!</v>
      </c>
      <c r="AP73" s="97" t="s">
        <v>197</v>
      </c>
      <c r="AQ73" s="98">
        <f>_xll.qlInterestRateIndexFixingDate(Currency&amp;"ibor"&amp;Tenor,AR73,Trigger)</f>
        <v>42341</v>
      </c>
      <c r="AR73" s="98">
        <f>_xll.qlCalendarAdvance(Calendar,AR72,AP73,"f",,Trigger)</f>
        <v>42345</v>
      </c>
      <c r="AS73" s="98">
        <f>_xll.qlInterestRateIndexMaturity(Currency&amp;"ibor"&amp;Tenor,AR73,Trigger)</f>
        <v>42376</v>
      </c>
      <c r="AT73" s="242" t="e">
        <f>_xll.qlIndexFixing($AD$5,AQ73,TRUE,_xll.ohTrigger(Trigger,Trigger1M))</f>
        <v>#NUM!</v>
      </c>
      <c r="AU73" s="242">
        <f>IFERROR(_xll.qlIndexFixing($AV$1,AQ73,TRUE,_xll.ohTrigger(Trigger,Trigger1M)),#N/A)</f>
        <v>-1.0102611552726744E-3</v>
      </c>
    </row>
    <row r="74" spans="1:47" ht="11.25" customHeight="1" x14ac:dyDescent="0.25">
      <c r="A74" s="99" t="s">
        <v>235</v>
      </c>
      <c r="B74" s="325" t="str">
        <v>35Y</v>
      </c>
      <c r="C74" s="325" t="str">
        <v>35Y</v>
      </c>
      <c r="D74" s="366" t="str">
        <f t="shared" si="11"/>
        <v>35Y</v>
      </c>
      <c r="E74" s="324" t="s">
        <v>8</v>
      </c>
      <c r="F74" s="320" t="s">
        <v>9</v>
      </c>
      <c r="G74" s="280" t="s">
        <v>10</v>
      </c>
      <c r="H74" s="320" t="s">
        <v>11</v>
      </c>
      <c r="I74" s="383">
        <v>1.576189012E-2</v>
      </c>
      <c r="J74" s="383" t="str">
        <f>IFERROR(_xll.qlSimpleQuote(A74&amp;C74,I74,,Permanent,Trigger,TRUE),"--")</f>
        <v>SW35Y#0000</v>
      </c>
      <c r="K74" s="325" t="str">
        <f t="shared" si="18"/>
        <v>EURYC1M_AB1E_35Y</v>
      </c>
      <c r="L74" s="329" t="str">
        <f>IFERROR(_xll.qlSwapRateHelper2(,IF(DataSelect="Reference",$J74,K74),,$D74,Calendar,$G74,$F74,$H74,$L$22,0,E74,Discounting,Permanent,_xll.ohTrigger(Trigger,DataSelect),ObjectOverwrite),"--")</f>
        <v>obj_00bba#0000</v>
      </c>
      <c r="M74" s="324" t="b">
        <f t="shared" si="13"/>
        <v>1</v>
      </c>
      <c r="N74" s="80"/>
      <c r="O74" s="336" t="str">
        <f t="shared" si="14"/>
        <v>SW</v>
      </c>
      <c r="P74" s="336" t="str">
        <f t="shared" si="15"/>
        <v>39Y</v>
      </c>
      <c r="Q74" s="340" t="str">
        <f t="shared" si="16"/>
        <v>obj_00c42#0000</v>
      </c>
      <c r="R74" s="336" t="b">
        <f t="shared" si="17"/>
        <v>1</v>
      </c>
      <c r="S74" s="344">
        <v>1</v>
      </c>
      <c r="T74" s="344">
        <v>1</v>
      </c>
      <c r="U74" s="99" t="str">
        <v>obj_00c27</v>
      </c>
      <c r="V74" s="97" t="str">
        <f>_xll.qlRateHelperQuoteName(U74)</f>
        <v>EURYC1M_AB1E_50Y</v>
      </c>
      <c r="W74" s="334" t="e">
        <f>_xll.qlRateHelperRate(U74,_xll.ohTrigger(Trigger,Trigger1M))</f>
        <v>#NUM!</v>
      </c>
      <c r="X74" s="334" t="str">
        <f>IFERROR(_xll.qlFuturesRateHelperConvexityAdjustment(U74,Trigger),"--")</f>
        <v>--</v>
      </c>
      <c r="Y74" s="98">
        <f>_xll.qlRateHelperEarliestDate(U74,Trigger)</f>
        <v>42244</v>
      </c>
      <c r="Z74" s="98">
        <f>_xll.qlRateHelperLatestDate(U74,Trigger)</f>
        <v>60507</v>
      </c>
      <c r="AA74" s="99" t="e">
        <v>#NUM!</v>
      </c>
      <c r="AP74" s="97" t="s">
        <v>197</v>
      </c>
      <c r="AQ74" s="98">
        <f>_xll.qlInterestRateIndexFixingDate(Currency&amp;"ibor"&amp;Tenor,AR74,Trigger)</f>
        <v>42342</v>
      </c>
      <c r="AR74" s="98">
        <f>_xll.qlCalendarAdvance(Calendar,AR73,AP74,"f",,Trigger)</f>
        <v>42346</v>
      </c>
      <c r="AS74" s="98">
        <f>_xll.qlInterestRateIndexMaturity(Currency&amp;"ibor"&amp;Tenor,AR74,Trigger)</f>
        <v>42377</v>
      </c>
      <c r="AT74" s="242" t="e">
        <f>_xll.qlIndexFixing($AD$5,AQ74,TRUE,_xll.ohTrigger(Trigger,Trigger1M))</f>
        <v>#NUM!</v>
      </c>
      <c r="AU74" s="242">
        <f>IFERROR(_xll.qlIndexFixing($AV$1,AQ74,TRUE,_xll.ohTrigger(Trigger,Trigger1M)),#N/A)</f>
        <v>-1.0102541125101721E-3</v>
      </c>
    </row>
    <row r="75" spans="1:47" ht="11.25" customHeight="1" x14ac:dyDescent="0.25">
      <c r="A75" s="99" t="s">
        <v>235</v>
      </c>
      <c r="B75" s="325" t="str">
        <v>36Y</v>
      </c>
      <c r="C75" s="325" t="str">
        <v>36Y</v>
      </c>
      <c r="D75" s="366" t="str">
        <f t="shared" si="11"/>
        <v>36Y</v>
      </c>
      <c r="E75" s="324" t="s">
        <v>8</v>
      </c>
      <c r="F75" s="320" t="s">
        <v>9</v>
      </c>
      <c r="G75" s="280" t="s">
        <v>10</v>
      </c>
      <c r="H75" s="320" t="s">
        <v>11</v>
      </c>
      <c r="I75" s="383">
        <v>1.579053037E-2</v>
      </c>
      <c r="J75" s="383" t="str">
        <f>IFERROR(_xll.qlSimpleQuote(A75&amp;C75,I75,,Permanent,Trigger,TRUE),"--")</f>
        <v>SW36Y#0000</v>
      </c>
      <c r="K75" s="325" t="str">
        <f t="shared" si="18"/>
        <v>EURYC1M_AB1E_36Y</v>
      </c>
      <c r="L75" s="329" t="str">
        <f>IFERROR(_xll.qlSwapRateHelper2(,IF(DataSelect="Reference",$J75,K75),,$D75,Calendar,$G75,$F75,$H75,$L$22,0,E75,Discounting,Permanent,_xll.ohTrigger(Trigger,DataSelect),ObjectOverwrite),"--")</f>
        <v>obj_00bfd#0000</v>
      </c>
      <c r="M75" s="324" t="b">
        <f t="shared" si="13"/>
        <v>1</v>
      </c>
      <c r="N75" s="80"/>
      <c r="O75" s="336" t="str">
        <f t="shared" si="14"/>
        <v>SW</v>
      </c>
      <c r="P75" s="336" t="str">
        <f t="shared" si="15"/>
        <v>40Y</v>
      </c>
      <c r="Q75" s="340" t="str">
        <f t="shared" si="16"/>
        <v>obj_00ba0#0000</v>
      </c>
      <c r="R75" s="336" t="b">
        <f t="shared" si="17"/>
        <v>1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34" t="e">
        <f>_xll.qlRateHelperRate(U75,_xll.ohTrigger(Trigger,Trigger1M))</f>
        <v>#VALUE!</v>
      </c>
      <c r="X75" s="334" t="str">
        <f>IFERROR(_xll.qlFuturesRateHelperConvexityAdjustment(U75,Trigger),"--")</f>
        <v>--</v>
      </c>
      <c r="Y75" s="98" t="e">
        <f>_xll.qlRateHelperEarliestDate(U75,Trigger)</f>
        <v>#VALUE!</v>
      </c>
      <c r="Z75" s="98" t="e">
        <f>_xll.qlRateHelperLatestDate(U75,Trigger)</f>
        <v>#VALUE!</v>
      </c>
      <c r="AA75" s="99" t="e">
        <v>#NUM!</v>
      </c>
      <c r="AP75" s="97" t="s">
        <v>197</v>
      </c>
      <c r="AQ75" s="98">
        <f>_xll.qlInterestRateIndexFixingDate(Currency&amp;"ibor"&amp;Tenor,AR75,Trigger)</f>
        <v>42345</v>
      </c>
      <c r="AR75" s="98">
        <f>_xll.qlCalendarAdvance(Calendar,AR74,AP75,"f",,Trigger)</f>
        <v>42347</v>
      </c>
      <c r="AS75" s="98">
        <f>_xll.qlInterestRateIndexMaturity(Currency&amp;"ibor"&amp;Tenor,AR75,Trigger)</f>
        <v>42380</v>
      </c>
      <c r="AT75" s="242" t="e">
        <f>_xll.qlIndexFixing($AD$5,AQ75,TRUE,_xll.ohTrigger(Trigger,Trigger1M))</f>
        <v>#NUM!</v>
      </c>
      <c r="AU75" s="242">
        <f>IFERROR(_xll.qlIndexFixing($AV$1,AQ75,TRUE,_xll.ohTrigger(Trigger,Trigger1M)),#N/A)</f>
        <v>-1.0102498486769757E-3</v>
      </c>
    </row>
    <row r="76" spans="1:47" ht="11.25" customHeight="1" x14ac:dyDescent="0.25">
      <c r="A76" s="99" t="s">
        <v>235</v>
      </c>
      <c r="B76" s="325" t="str">
        <v>37Y</v>
      </c>
      <c r="C76" s="325" t="str">
        <v>37Y</v>
      </c>
      <c r="D76" s="366" t="str">
        <f t="shared" si="11"/>
        <v>37Y</v>
      </c>
      <c r="E76" s="324" t="s">
        <v>8</v>
      </c>
      <c r="F76" s="320" t="s">
        <v>9</v>
      </c>
      <c r="G76" s="280" t="s">
        <v>10</v>
      </c>
      <c r="H76" s="320" t="s">
        <v>11</v>
      </c>
      <c r="I76" s="383">
        <v>1.5812276059999998E-2</v>
      </c>
      <c r="J76" s="383" t="str">
        <f>IFERROR(_xll.qlSimpleQuote(A76&amp;C76,I76,,Permanent,Trigger,TRUE),"--")</f>
        <v>SW37Y#0000</v>
      </c>
      <c r="K76" s="325" t="str">
        <f t="shared" si="18"/>
        <v>EURYC1M_AB1E_37Y</v>
      </c>
      <c r="L76" s="329" t="str">
        <f>IFERROR(_xll.qlSwapRateHelper2(,IF(DataSelect="Reference",$J76,K76),,$D76,Calendar,$G76,$F76,$H76,$L$22,0,E76,Discounting,Permanent,_xll.ohTrigger(Trigger,DataSelect),ObjectOverwrite),"--")</f>
        <v>obj_00c1f#0000</v>
      </c>
      <c r="M76" s="324" t="b">
        <f t="shared" si="13"/>
        <v>1</v>
      </c>
      <c r="N76" s="80"/>
      <c r="O76" s="336" t="str">
        <f t="shared" si="14"/>
        <v>SW</v>
      </c>
      <c r="P76" s="336" t="str">
        <f t="shared" si="15"/>
        <v>41Y</v>
      </c>
      <c r="Q76" s="340" t="str">
        <f t="shared" si="16"/>
        <v>obj_00c41#0000</v>
      </c>
      <c r="R76" s="336" t="b">
        <f t="shared" si="17"/>
        <v>1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34" t="e">
        <f>_xll.qlRateHelperRate(U76,_xll.ohTrigger(Trigger,Trigger1M))</f>
        <v>#VALUE!</v>
      </c>
      <c r="X76" s="334" t="str">
        <f>IFERROR(_xll.qlFuturesRateHelperConvexityAdjustment(U76,Trigger),"--")</f>
        <v>--</v>
      </c>
      <c r="Y76" s="98" t="e">
        <f>_xll.qlRateHelperEarliestDate(U76,Trigger)</f>
        <v>#VALUE!</v>
      </c>
      <c r="Z76" s="98" t="e">
        <f>_xll.qlRateHelperLatestDate(U76,Trigger)</f>
        <v>#VALUE!</v>
      </c>
      <c r="AA76" s="99" t="e">
        <v>#NUM!</v>
      </c>
      <c r="AP76" s="97" t="s">
        <v>197</v>
      </c>
      <c r="AQ76" s="98">
        <f>_xll.qlInterestRateIndexFixingDate(Currency&amp;"ibor"&amp;Tenor,AR76,Trigger)</f>
        <v>42346</v>
      </c>
      <c r="AR76" s="98">
        <f>_xll.qlCalendarAdvance(Calendar,AR75,AP76,"f",,Trigger)</f>
        <v>42348</v>
      </c>
      <c r="AS76" s="98">
        <f>_xll.qlInterestRateIndexMaturity(Currency&amp;"ibor"&amp;Tenor,AR76,Trigger)</f>
        <v>42380</v>
      </c>
      <c r="AT76" s="242" t="e">
        <f>_xll.qlIndexFixing($AD$5,AQ76,TRUE,_xll.ohTrigger(Trigger,Trigger1M))</f>
        <v>#NUM!</v>
      </c>
      <c r="AU76" s="242">
        <f>IFERROR(_xll.qlIndexFixing($AV$1,AQ76,TRUE,_xll.ohTrigger(Trigger,Trigger1M)),#N/A)</f>
        <v>-1.0102456212317257E-3</v>
      </c>
    </row>
    <row r="77" spans="1:47" ht="11.25" customHeight="1" x14ac:dyDescent="0.25">
      <c r="A77" s="99" t="s">
        <v>235</v>
      </c>
      <c r="B77" s="325" t="str">
        <v>38Y</v>
      </c>
      <c r="C77" s="325" t="str">
        <v>38Y</v>
      </c>
      <c r="D77" s="366" t="str">
        <f t="shared" si="11"/>
        <v>38Y</v>
      </c>
      <c r="E77" s="324" t="s">
        <v>8</v>
      </c>
      <c r="F77" s="320" t="s">
        <v>9</v>
      </c>
      <c r="G77" s="280" t="s">
        <v>10</v>
      </c>
      <c r="H77" s="320" t="s">
        <v>11</v>
      </c>
      <c r="I77" s="383">
        <v>1.582448828E-2</v>
      </c>
      <c r="J77" s="383" t="str">
        <f>IFERROR(_xll.qlSimpleQuote(A77&amp;C77,I77,,Permanent,Trigger,TRUE),"--")</f>
        <v>SW38Y#0000</v>
      </c>
      <c r="K77" s="325" t="str">
        <f t="shared" si="18"/>
        <v>EURYC1M_AB1E_38Y</v>
      </c>
      <c r="L77" s="329" t="str">
        <f>IFERROR(_xll.qlSwapRateHelper2(,IF(DataSelect="Reference",$J77,K77),,$D77,Calendar,$G77,$F77,$H77,$L$22,0,E77,Discounting,Permanent,_xll.ohTrigger(Trigger,DataSelect),ObjectOverwrite),"--")</f>
        <v>obj_00c24#0000</v>
      </c>
      <c r="M77" s="324" t="b">
        <f t="shared" si="13"/>
        <v>1</v>
      </c>
      <c r="N77" s="80"/>
      <c r="O77" s="336" t="str">
        <f t="shared" si="14"/>
        <v>SW</v>
      </c>
      <c r="P77" s="336" t="str">
        <f t="shared" si="15"/>
        <v>42Y</v>
      </c>
      <c r="Q77" s="340" t="str">
        <f t="shared" si="16"/>
        <v>obj_00bbf#0000</v>
      </c>
      <c r="R77" s="336" t="b">
        <f t="shared" si="17"/>
        <v>1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34" t="e">
        <f>_xll.qlRateHelperRate(U77,_xll.ohTrigger(Trigger,Trigger1M))</f>
        <v>#VALUE!</v>
      </c>
      <c r="X77" s="334" t="str">
        <f>IFERROR(_xll.qlFuturesRateHelperConvexityAdjustment(U77,Trigger),"--")</f>
        <v>--</v>
      </c>
      <c r="Y77" s="98" t="e">
        <f>_xll.qlRateHelperEarliestDate(U77,Trigger)</f>
        <v>#VALUE!</v>
      </c>
      <c r="Z77" s="98" t="e">
        <f>_xll.qlRateHelperLatestDate(U77,Trigger)</f>
        <v>#VALUE!</v>
      </c>
      <c r="AA77" s="99" t="e">
        <v>#NUM!</v>
      </c>
      <c r="AP77" s="97" t="s">
        <v>197</v>
      </c>
      <c r="AQ77" s="98">
        <f>_xll.qlInterestRateIndexFixingDate(Currency&amp;"ibor"&amp;Tenor,AR77,Trigger)</f>
        <v>42347</v>
      </c>
      <c r="AR77" s="98">
        <f>_xll.qlCalendarAdvance(Calendar,AR76,AP77,"f",,Trigger)</f>
        <v>42349</v>
      </c>
      <c r="AS77" s="98">
        <f>_xll.qlInterestRateIndexMaturity(Currency&amp;"ibor"&amp;Tenor,AR77,Trigger)</f>
        <v>42380</v>
      </c>
      <c r="AT77" s="242" t="e">
        <f>_xll.qlIndexFixing($AD$5,AQ77,TRUE,_xll.ohTrigger(Trigger,Trigger1M))</f>
        <v>#NUM!</v>
      </c>
      <c r="AU77" s="242">
        <f>IFERROR(_xll.qlIndexFixing($AV$1,AQ77,TRUE,_xll.ohTrigger(Trigger,Trigger1M)),#N/A)</f>
        <v>-1.0102418055869498E-3</v>
      </c>
    </row>
    <row r="78" spans="1:47" ht="11.25" customHeight="1" x14ac:dyDescent="0.25">
      <c r="A78" s="99" t="s">
        <v>235</v>
      </c>
      <c r="B78" s="325" t="str">
        <v>39Y</v>
      </c>
      <c r="C78" s="325" t="str">
        <v>39Y</v>
      </c>
      <c r="D78" s="366" t="str">
        <f t="shared" si="11"/>
        <v>39Y</v>
      </c>
      <c r="E78" s="324" t="s">
        <v>8</v>
      </c>
      <c r="F78" s="320" t="s">
        <v>9</v>
      </c>
      <c r="G78" s="280" t="s">
        <v>10</v>
      </c>
      <c r="H78" s="320" t="s">
        <v>11</v>
      </c>
      <c r="I78" s="383">
        <v>1.5827281419999999E-2</v>
      </c>
      <c r="J78" s="383" t="str">
        <f>IFERROR(_xll.qlSimpleQuote(A78&amp;C78,I78,,Permanent,Trigger,TRUE),"--")</f>
        <v>SW39Y#0000</v>
      </c>
      <c r="K78" s="325" t="str">
        <f t="shared" si="18"/>
        <v>EURYC1M_AB1E_39Y</v>
      </c>
      <c r="L78" s="329" t="str">
        <f>IFERROR(_xll.qlSwapRateHelper2(,IF(DataSelect="Reference",$J78,K78),,$D78,Calendar,$G78,$F78,$H78,$L$22,0,E78,Discounting,Permanent,_xll.ohTrigger(Trigger,DataSelect),ObjectOverwrite),"--")</f>
        <v>obj_00c42#0000</v>
      </c>
      <c r="M78" s="324" t="b">
        <f t="shared" si="13"/>
        <v>1</v>
      </c>
      <c r="N78" s="80"/>
      <c r="O78" s="336" t="str">
        <f t="shared" si="14"/>
        <v>SW</v>
      </c>
      <c r="P78" s="336" t="str">
        <f t="shared" si="15"/>
        <v>43Y</v>
      </c>
      <c r="Q78" s="340" t="str">
        <f t="shared" si="16"/>
        <v>obj_00c3c#0000</v>
      </c>
      <c r="R78" s="336" t="b">
        <f t="shared" si="17"/>
        <v>1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34" t="e">
        <f>_xll.qlRateHelperRate(U78,_xll.ohTrigger(Trigger,Trigger1M))</f>
        <v>#VALUE!</v>
      </c>
      <c r="X78" s="334" t="str">
        <f>IFERROR(_xll.qlFuturesRateHelperConvexityAdjustment(U78,Trigger),"--")</f>
        <v>--</v>
      </c>
      <c r="Y78" s="98" t="e">
        <f>_xll.qlRateHelperEarliestDate(U78,Trigger)</f>
        <v>#VALUE!</v>
      </c>
      <c r="Z78" s="98" t="e">
        <f>_xll.qlRateHelperLatestDate(U78,Trigger)</f>
        <v>#VALUE!</v>
      </c>
      <c r="AA78" s="99" t="e">
        <v>#NUM!</v>
      </c>
      <c r="AP78" s="97" t="s">
        <v>197</v>
      </c>
      <c r="AQ78" s="98">
        <f>_xll.qlInterestRateIndexFixingDate(Currency&amp;"ibor"&amp;Tenor,AR78,Trigger)</f>
        <v>42348</v>
      </c>
      <c r="AR78" s="98">
        <f>_xll.qlCalendarAdvance(Calendar,AR77,AP78,"f",,Trigger)</f>
        <v>42352</v>
      </c>
      <c r="AS78" s="98">
        <f>_xll.qlInterestRateIndexMaturity(Currency&amp;"ibor"&amp;Tenor,AR78,Trigger)</f>
        <v>42383</v>
      </c>
      <c r="AT78" s="242" t="e">
        <f>_xll.qlIndexFixing($AD$5,AQ78,TRUE,_xll.ohTrigger(Trigger,Trigger1M))</f>
        <v>#NUM!</v>
      </c>
      <c r="AU78" s="242">
        <f>IFERROR(_xll.qlIndexFixing($AV$1,AQ78,TRUE,_xll.ohTrigger(Trigger,Trigger1M)),#N/A)</f>
        <v>-1.0102436320562481E-3</v>
      </c>
    </row>
    <row r="79" spans="1:47" ht="11.25" customHeight="1" x14ac:dyDescent="0.25">
      <c r="A79" s="99" t="s">
        <v>235</v>
      </c>
      <c r="B79" s="325" t="str">
        <v>40Y</v>
      </c>
      <c r="C79" s="325" t="str">
        <v>40Y</v>
      </c>
      <c r="D79" s="366" t="str">
        <f t="shared" si="11"/>
        <v>40Y</v>
      </c>
      <c r="E79" s="324" t="s">
        <v>8</v>
      </c>
      <c r="F79" s="320" t="s">
        <v>9</v>
      </c>
      <c r="G79" s="280" t="s">
        <v>10</v>
      </c>
      <c r="H79" s="320" t="s">
        <v>11</v>
      </c>
      <c r="I79" s="383">
        <v>1.5820000000000001E-2</v>
      </c>
      <c r="J79" s="383" t="str">
        <f>IFERROR(_xll.qlSimpleQuote(A79&amp;C79,I79,,Permanent,Trigger,TRUE),"--")</f>
        <v>SW40Y#0000</v>
      </c>
      <c r="K79" s="325" t="str">
        <f t="shared" si="18"/>
        <v>EURYC1M_AB1E_40Y</v>
      </c>
      <c r="L79" s="329" t="str">
        <f>IFERROR(_xll.qlSwapRateHelper2(,IF(DataSelect="Reference",$J79,K79),,$D79,Calendar,$G79,$F79,$H79,$L$22,0,E79,Discounting,Permanent,_xll.ohTrigger(Trigger,DataSelect),ObjectOverwrite),"--")</f>
        <v>obj_00ba0#0000</v>
      </c>
      <c r="M79" s="324" t="b">
        <f t="shared" si="13"/>
        <v>1</v>
      </c>
      <c r="O79" s="336" t="str">
        <f t="shared" si="14"/>
        <v>SW</v>
      </c>
      <c r="P79" s="336" t="str">
        <f t="shared" si="15"/>
        <v>44Y</v>
      </c>
      <c r="Q79" s="340" t="str">
        <f t="shared" si="16"/>
        <v>obj_00bd2#0000</v>
      </c>
      <c r="R79" s="336" t="b">
        <f t="shared" si="17"/>
        <v>1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34" t="e">
        <f>_xll.qlRateHelperRate(U79,_xll.ohTrigger(Trigger,Trigger1M))</f>
        <v>#VALUE!</v>
      </c>
      <c r="X79" s="334" t="str">
        <f>IFERROR(_xll.qlFuturesRateHelperConvexityAdjustment(U79,Trigger),"--")</f>
        <v>--</v>
      </c>
      <c r="Y79" s="98" t="e">
        <f>_xll.qlRateHelperEarliestDate(U79,Trigger)</f>
        <v>#VALUE!</v>
      </c>
      <c r="Z79" s="98" t="e">
        <f>_xll.qlRateHelperLatestDate(U79,Trigger)</f>
        <v>#VALUE!</v>
      </c>
      <c r="AA79" s="99" t="e">
        <v>#NUM!</v>
      </c>
      <c r="AP79" s="97" t="s">
        <v>197</v>
      </c>
      <c r="AQ79" s="98">
        <f>_xll.qlInterestRateIndexFixingDate(Currency&amp;"ibor"&amp;Tenor,AR79,Trigger)</f>
        <v>42349</v>
      </c>
      <c r="AR79" s="98">
        <f>_xll.qlCalendarAdvance(Calendar,AR78,AP79,"f",,Trigger)</f>
        <v>42353</v>
      </c>
      <c r="AS79" s="98">
        <f>_xll.qlInterestRateIndexMaturity(Currency&amp;"ibor"&amp;Tenor,AR79,Trigger)</f>
        <v>42384</v>
      </c>
      <c r="AT79" s="242" t="e">
        <f>_xll.qlIndexFixing($AD$5,AQ79,TRUE,_xll.ohTrigger(Trigger,Trigger1M))</f>
        <v>#NUM!</v>
      </c>
      <c r="AU79" s="242">
        <f>IFERROR(_xll.qlIndexFixing($AV$1,AQ79,TRUE,_xll.ohTrigger(Trigger,Trigger1M)),#N/A)</f>
        <v>-1.0102475777954674E-3</v>
      </c>
    </row>
    <row r="80" spans="1:47" ht="11.25" customHeight="1" x14ac:dyDescent="0.25">
      <c r="A80" s="99" t="s">
        <v>235</v>
      </c>
      <c r="B80" s="325" t="str">
        <v>41Y</v>
      </c>
      <c r="C80" s="325" t="str">
        <v>50Y</v>
      </c>
      <c r="D80" s="366" t="str">
        <f t="shared" si="11"/>
        <v>41Y</v>
      </c>
      <c r="E80" s="324" t="s">
        <v>8</v>
      </c>
      <c r="F80" s="320" t="s">
        <v>9</v>
      </c>
      <c r="G80" s="280" t="s">
        <v>10</v>
      </c>
      <c r="H80" s="320" t="s">
        <v>11</v>
      </c>
      <c r="I80" s="383">
        <v>1.55E-2</v>
      </c>
      <c r="J80" s="383" t="str">
        <f>IFERROR(_xll.qlSimpleQuote(A80&amp;C80,I80,,Permanent,Trigger,TRUE),"--")</f>
        <v>SW50Y#0000</v>
      </c>
      <c r="K80" s="325" t="str">
        <f t="shared" si="18"/>
        <v>EURYC1M_AB1E_41Y</v>
      </c>
      <c r="L80" s="329" t="str">
        <f>IFERROR(_xll.qlSwapRateHelper2(,IF(DataSelect="Reference",$J80,K80),,$D80,Calendar,$G80,$F80,$H80,$L$22,0,E80,Discounting,Permanent,_xll.ohTrigger(Trigger,DataSelect),ObjectOverwrite),"--")</f>
        <v>obj_00c41#0000</v>
      </c>
      <c r="M80" s="324" t="b">
        <f t="shared" si="13"/>
        <v>1</v>
      </c>
      <c r="O80" s="336" t="str">
        <f t="shared" si="14"/>
        <v>SW</v>
      </c>
      <c r="P80" s="336" t="str">
        <f t="shared" si="15"/>
        <v>45Y</v>
      </c>
      <c r="Q80" s="340" t="str">
        <f t="shared" si="16"/>
        <v>obj_00bc7#0000</v>
      </c>
      <c r="R80" s="336" t="b">
        <f t="shared" si="17"/>
        <v>1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34" t="e">
        <f>_xll.qlRateHelperRate(U80,_xll.ohTrigger(Trigger,Trigger1M))</f>
        <v>#VALUE!</v>
      </c>
      <c r="X80" s="334" t="str">
        <f>IFERROR(_xll.qlFuturesRateHelperConvexityAdjustment(U80,Trigger),"--")</f>
        <v>--</v>
      </c>
      <c r="Y80" s="98" t="e">
        <f>_xll.qlRateHelperEarliestDate(U80,Trigger)</f>
        <v>#VALUE!</v>
      </c>
      <c r="Z80" s="98" t="e">
        <f>_xll.qlRateHelperLatestDate(U80,Trigger)</f>
        <v>#VALUE!</v>
      </c>
      <c r="AA80" s="99" t="e">
        <v>#NUM!</v>
      </c>
      <c r="AP80" s="97" t="s">
        <v>197</v>
      </c>
      <c r="AQ80" s="98">
        <f>_xll.qlInterestRateIndexFixingDate(Currency&amp;"ibor"&amp;Tenor,AR80,Trigger)</f>
        <v>42352</v>
      </c>
      <c r="AR80" s="98">
        <f>_xll.qlCalendarAdvance(Calendar,AR79,AP80,"f",,Trigger)</f>
        <v>42354</v>
      </c>
      <c r="AS80" s="98">
        <f>_xll.qlInterestRateIndexMaturity(Currency&amp;"ibor"&amp;Tenor,AR80,Trigger)</f>
        <v>42387</v>
      </c>
      <c r="AT80" s="242" t="e">
        <f>_xll.qlIndexFixing($AD$5,AQ80,TRUE,_xll.ohTrigger(Trigger,Trigger1M))</f>
        <v>#NUM!</v>
      </c>
      <c r="AU80" s="242">
        <f>IFERROR(_xll.qlIndexFixing($AV$1,AQ80,TRUE,_xll.ohTrigger(Trigger,Trigger1M)),#N/A)</f>
        <v>-1.0102674988068181E-3</v>
      </c>
    </row>
    <row r="81" spans="1:47" ht="11.25" customHeight="1" x14ac:dyDescent="0.25">
      <c r="A81" s="99" t="s">
        <v>235</v>
      </c>
      <c r="B81" s="325" t="str">
        <v>42Y</v>
      </c>
      <c r="C81" s="325" t="str">
        <v>60Y</v>
      </c>
      <c r="D81" s="366" t="str">
        <f t="shared" si="11"/>
        <v>42Y</v>
      </c>
      <c r="E81" s="324" t="s">
        <v>8</v>
      </c>
      <c r="F81" s="320" t="s">
        <v>9</v>
      </c>
      <c r="G81" s="280" t="s">
        <v>10</v>
      </c>
      <c r="H81" s="320" t="s">
        <v>11</v>
      </c>
      <c r="I81" s="383">
        <v>1.541E-2</v>
      </c>
      <c r="J81" s="383" t="str">
        <f>IFERROR(_xll.qlSimpleQuote(A81&amp;C81,I81,,Permanent,Trigger,TRUE),"--")</f>
        <v>SW60Y#0000</v>
      </c>
      <c r="K81" s="325" t="str">
        <f t="shared" si="18"/>
        <v>EURYC1M_AB1E_42Y</v>
      </c>
      <c r="L81" s="329" t="str">
        <f>IFERROR(_xll.qlSwapRateHelper2(,IF(DataSelect="Reference",$J81,K81),,$D81,Calendar,$G81,$F81,$H81,$L$22,0,E81,Discounting,Permanent,_xll.ohTrigger(Trigger,DataSelect),ObjectOverwrite),"--")</f>
        <v>obj_00bbf#0000</v>
      </c>
      <c r="M81" s="324" t="b">
        <f t="shared" si="13"/>
        <v>1</v>
      </c>
      <c r="O81" s="336" t="str">
        <f t="shared" si="14"/>
        <v>SW</v>
      </c>
      <c r="P81" s="336" t="str">
        <f t="shared" si="15"/>
        <v>46Y</v>
      </c>
      <c r="Q81" s="340" t="str">
        <f t="shared" si="16"/>
        <v>obj_00be1#0000</v>
      </c>
      <c r="R81" s="336" t="b">
        <f t="shared" si="17"/>
        <v>1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34" t="e">
        <f>_xll.qlRateHelperRate(U81,_xll.ohTrigger(Trigger,Trigger1M))</f>
        <v>#VALUE!</v>
      </c>
      <c r="X81" s="334" t="str">
        <f>IFERROR(_xll.qlFuturesRateHelperConvexityAdjustment(U81,Trigger),"--")</f>
        <v>--</v>
      </c>
      <c r="Y81" s="98" t="e">
        <f>_xll.qlRateHelperEarliestDate(U81,Trigger)</f>
        <v>#VALUE!</v>
      </c>
      <c r="Z81" s="98" t="e">
        <f>_xll.qlRateHelperLatestDate(U81,Trigger)</f>
        <v>#VALUE!</v>
      </c>
      <c r="AA81" s="99" t="e">
        <v>#NUM!</v>
      </c>
      <c r="AP81" s="97" t="s">
        <v>197</v>
      </c>
      <c r="AQ81" s="98">
        <f>_xll.qlInterestRateIndexFixingDate(Currency&amp;"ibor"&amp;Tenor,AR81,Trigger)</f>
        <v>42353</v>
      </c>
      <c r="AR81" s="98">
        <f>_xll.qlCalendarAdvance(Calendar,AR80,AP81,"f",,Trigger)</f>
        <v>42355</v>
      </c>
      <c r="AS81" s="98">
        <f>_xll.qlInterestRateIndexMaturity(Currency&amp;"ibor"&amp;Tenor,AR81,Trigger)</f>
        <v>42387</v>
      </c>
      <c r="AT81" s="242" t="e">
        <f>_xll.qlIndexFixing($AD$5,AQ81,TRUE,_xll.ohTrigger(Trigger,Trigger1M))</f>
        <v>#NUM!</v>
      </c>
      <c r="AU81" s="242">
        <f>IFERROR(_xll.qlIndexFixing($AV$1,AQ81,TRUE,_xll.ohTrigger(Trigger,Trigger1M)),#N/A)</f>
        <v>-1.0102684869497947E-3</v>
      </c>
    </row>
    <row r="82" spans="1:47" ht="11.25" customHeight="1" x14ac:dyDescent="0.25">
      <c r="A82" s="99" t="s">
        <v>235</v>
      </c>
      <c r="B82" s="325" t="str">
        <v>43Y</v>
      </c>
      <c r="C82" s="325" t="e">
        <v>#N/A</v>
      </c>
      <c r="D82" s="366" t="str">
        <f t="shared" si="11"/>
        <v>43Y</v>
      </c>
      <c r="E82" s="324" t="s">
        <v>8</v>
      </c>
      <c r="F82" s="320" t="s">
        <v>9</v>
      </c>
      <c r="G82" s="280" t="s">
        <v>10</v>
      </c>
      <c r="H82" s="320" t="s">
        <v>11</v>
      </c>
      <c r="I82" s="383" t="e">
        <v>#N/A</v>
      </c>
      <c r="J82" s="383" t="str">
        <f>IFERROR(_xll.qlSimpleQuote(A82&amp;C82,I82,,Permanent,Trigger,TRUE),"--")</f>
        <v>--</v>
      </c>
      <c r="K82" s="325" t="str">
        <f t="shared" si="18"/>
        <v>EURYC1M_AB1E_43Y</v>
      </c>
      <c r="L82" s="329" t="str">
        <f>IFERROR(_xll.qlSwapRateHelper2(,IF(DataSelect="Reference",$J82,K82),,$D82,Calendar,$G82,$F82,$H82,$L$22,0,E82,Discounting,Permanent,_xll.ohTrigger(Trigger,DataSelect),ObjectOverwrite),"--")</f>
        <v>obj_00c3c#0000</v>
      </c>
      <c r="M82" s="324" t="b">
        <f t="shared" si="13"/>
        <v>1</v>
      </c>
      <c r="O82" s="336" t="str">
        <f t="shared" si="14"/>
        <v>SW</v>
      </c>
      <c r="P82" s="336" t="str">
        <f t="shared" si="15"/>
        <v>47Y</v>
      </c>
      <c r="Q82" s="340" t="str">
        <f t="shared" si="16"/>
        <v>obj_00bc8#0000</v>
      </c>
      <c r="R82" s="336" t="b">
        <f t="shared" si="17"/>
        <v>1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34" t="e">
        <f>_xll.qlRateHelperRate(U82,_xll.ohTrigger(Trigger,Trigger1M))</f>
        <v>#VALUE!</v>
      </c>
      <c r="X82" s="334" t="str">
        <f>IFERROR(_xll.qlFuturesRateHelperConvexityAdjustment(U82,Trigger),"--")</f>
        <v>--</v>
      </c>
      <c r="Y82" s="98" t="e">
        <f>_xll.qlRateHelperEarliestDate(U82,Trigger)</f>
        <v>#VALUE!</v>
      </c>
      <c r="Z82" s="98" t="e">
        <f>_xll.qlRateHelperLatestDate(U82,Trigger)</f>
        <v>#VALUE!</v>
      </c>
      <c r="AA82" s="99" t="e">
        <v>#NUM!</v>
      </c>
      <c r="AP82" s="97" t="s">
        <v>197</v>
      </c>
      <c r="AQ82" s="98">
        <f>_xll.qlInterestRateIndexFixingDate(Currency&amp;"ibor"&amp;Tenor,AR82,Trigger)</f>
        <v>42354</v>
      </c>
      <c r="AR82" s="98">
        <f>_xll.qlCalendarAdvance(Calendar,AR81,AP82,"f",,Trigger)</f>
        <v>42356</v>
      </c>
      <c r="AS82" s="98">
        <f>_xll.qlInterestRateIndexMaturity(Currency&amp;"ibor"&amp;Tenor,AR82,Trigger)</f>
        <v>42387</v>
      </c>
      <c r="AT82" s="242" t="e">
        <f>_xll.qlIndexFixing($AD$5,AQ82,TRUE,_xll.ohTrigger(Trigger,Trigger1M))</f>
        <v>#NUM!</v>
      </c>
      <c r="AU82" s="242">
        <f>IFERROR(_xll.qlIndexFixing($AV$1,AQ82,TRUE,_xll.ohTrigger(Trigger,Trigger1M)),#N/A)</f>
        <v>-1.0102699987792466E-3</v>
      </c>
    </row>
    <row r="83" spans="1:47" ht="11.25" customHeight="1" x14ac:dyDescent="0.25">
      <c r="A83" s="99" t="s">
        <v>235</v>
      </c>
      <c r="B83" s="325" t="str">
        <v>44Y</v>
      </c>
      <c r="C83" s="325" t="e">
        <v>#N/A</v>
      </c>
      <c r="D83" s="366" t="str">
        <f t="shared" si="11"/>
        <v>44Y</v>
      </c>
      <c r="E83" s="324" t="s">
        <v>8</v>
      </c>
      <c r="F83" s="320" t="s">
        <v>9</v>
      </c>
      <c r="G83" s="280" t="s">
        <v>10</v>
      </c>
      <c r="H83" s="320" t="s">
        <v>11</v>
      </c>
      <c r="I83" s="383" t="e">
        <v>#N/A</v>
      </c>
      <c r="J83" s="383" t="str">
        <f>IFERROR(_xll.qlSimpleQuote(A83&amp;C83,I83,,Permanent,Trigger,TRUE),"--")</f>
        <v>--</v>
      </c>
      <c r="K83" s="325" t="str">
        <f t="shared" si="18"/>
        <v>EURYC1M_AB1E_44Y</v>
      </c>
      <c r="L83" s="329" t="str">
        <f>IFERROR(_xll.qlSwapRateHelper2(,IF(DataSelect="Reference",$J83,K83),,$D83,Calendar,$G83,$F83,$H83,$L$22,0,E83,Discounting,Permanent,_xll.ohTrigger(Trigger,DataSelect),ObjectOverwrite),"--")</f>
        <v>obj_00bd2#0000</v>
      </c>
      <c r="M83" s="324" t="b">
        <f t="shared" si="13"/>
        <v>1</v>
      </c>
      <c r="O83" s="336" t="str">
        <f t="shared" si="14"/>
        <v>SW</v>
      </c>
      <c r="P83" s="336" t="str">
        <f t="shared" si="15"/>
        <v>48Y</v>
      </c>
      <c r="Q83" s="340" t="str">
        <f t="shared" si="16"/>
        <v>obj_00bfc#0000</v>
      </c>
      <c r="R83" s="336" t="b">
        <f t="shared" si="17"/>
        <v>1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34" t="e">
        <f>_xll.qlRateHelperRate(U83,_xll.ohTrigger(Trigger,Trigger1M))</f>
        <v>#VALUE!</v>
      </c>
      <c r="X83" s="334" t="str">
        <f>IFERROR(_xll.qlFuturesRateHelperConvexityAdjustment(U83,Trigger),"--")</f>
        <v>--</v>
      </c>
      <c r="Y83" s="98" t="e">
        <f>_xll.qlRateHelperEarliestDate(U83,Trigger)</f>
        <v>#VALUE!</v>
      </c>
      <c r="Z83" s="98" t="e">
        <f>_xll.qlRateHelperLatestDate(U83,Trigger)</f>
        <v>#VALUE!</v>
      </c>
      <c r="AA83" s="99" t="e">
        <v>#NUM!</v>
      </c>
      <c r="AP83" s="97" t="s">
        <v>197</v>
      </c>
      <c r="AQ83" s="98">
        <f>_xll.qlInterestRateIndexFixingDate(Currency&amp;"ibor"&amp;Tenor,AR83,Trigger)</f>
        <v>42355</v>
      </c>
      <c r="AR83" s="98">
        <f>_xll.qlCalendarAdvance(Calendar,AR82,AP83,"f",,Trigger)</f>
        <v>42359</v>
      </c>
      <c r="AS83" s="98">
        <f>_xll.qlInterestRateIndexMaturity(Currency&amp;"ibor"&amp;Tenor,AR83,Trigger)</f>
        <v>42390</v>
      </c>
      <c r="AT83" s="242" t="e">
        <f>_xll.qlIndexFixing($AD$5,AQ83,TRUE,_xll.ohTrigger(Trigger,Trigger1M))</f>
        <v>#NUM!</v>
      </c>
      <c r="AU83" s="242">
        <f>IFERROR(_xll.qlIndexFixing($AV$1,AQ83,TRUE,_xll.ohTrigger(Trigger,Trigger1M)),#N/A)</f>
        <v>-1.0103091316710125E-3</v>
      </c>
    </row>
    <row r="84" spans="1:47" ht="11.25" customHeight="1" x14ac:dyDescent="0.25">
      <c r="A84" s="99" t="s">
        <v>235</v>
      </c>
      <c r="B84" s="325" t="str">
        <v>45Y</v>
      </c>
      <c r="C84" s="325" t="e">
        <v>#N/A</v>
      </c>
      <c r="D84" s="366" t="str">
        <f t="shared" si="11"/>
        <v>45Y</v>
      </c>
      <c r="E84" s="324" t="s">
        <v>8</v>
      </c>
      <c r="F84" s="320" t="s">
        <v>9</v>
      </c>
      <c r="G84" s="280" t="s">
        <v>10</v>
      </c>
      <c r="H84" s="320" t="s">
        <v>11</v>
      </c>
      <c r="I84" s="383" t="e">
        <v>#N/A</v>
      </c>
      <c r="J84" s="383" t="str">
        <f>IFERROR(_xll.qlSimpleQuote(A84&amp;C84,I84,,Permanent,Trigger,TRUE),"--")</f>
        <v>--</v>
      </c>
      <c r="K84" s="325" t="str">
        <f t="shared" si="18"/>
        <v>EURYC1M_AB1E_45Y</v>
      </c>
      <c r="L84" s="329" t="str">
        <f>IFERROR(_xll.qlSwapRateHelper2(,IF(DataSelect="Reference",$J84,K84),,$D84,Calendar,$G84,$F84,$H84,$L$22,0,E84,Discounting,Permanent,_xll.ohTrigger(Trigger,DataSelect),ObjectOverwrite),"--")</f>
        <v>obj_00bc7#0000</v>
      </c>
      <c r="M84" s="324" t="b">
        <f t="shared" si="13"/>
        <v>1</v>
      </c>
      <c r="O84" s="336" t="str">
        <f t="shared" ref="O84:O85" si="19">A88</f>
        <v>SW</v>
      </c>
      <c r="P84" s="336" t="str">
        <f t="shared" ref="P84:P85" si="20">B88</f>
        <v>49Y</v>
      </c>
      <c r="Q84" s="340" t="str">
        <f t="shared" ref="Q84:Q85" si="21">L88</f>
        <v>obj_00bf9#0000</v>
      </c>
      <c r="R84" s="336" t="b">
        <f t="shared" ref="R84:R85" si="22">M88</f>
        <v>1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34" t="e">
        <f>_xll.qlRateHelperRate(U84,_xll.ohTrigger(Trigger,Trigger1M))</f>
        <v>#VALUE!</v>
      </c>
      <c r="X84" s="334" t="str">
        <f>IFERROR(_xll.qlFuturesRateHelperConvexityAdjustment(U84,Trigger),"--")</f>
        <v>--</v>
      </c>
      <c r="Y84" s="98" t="e">
        <f>_xll.qlRateHelperEarliestDate(U84,Trigger)</f>
        <v>#VALUE!</v>
      </c>
      <c r="Z84" s="98" t="e">
        <f>_xll.qlRateHelperLatestDate(U84,Trigger)</f>
        <v>#VALUE!</v>
      </c>
      <c r="AA84" s="99" t="e">
        <v>#NUM!</v>
      </c>
      <c r="AP84" s="97" t="s">
        <v>197</v>
      </c>
      <c r="AQ84" s="98">
        <f>_xll.qlInterestRateIndexFixingDate(Currency&amp;"ibor"&amp;Tenor,AR84,Trigger)</f>
        <v>42356</v>
      </c>
      <c r="AR84" s="98">
        <f>_xll.qlCalendarAdvance(Calendar,AR83,AP84,"f",,Trigger)</f>
        <v>42360</v>
      </c>
      <c r="AS84" s="98">
        <f>_xll.qlInterestRateIndexMaturity(Currency&amp;"ibor"&amp;Tenor,AR84,Trigger)</f>
        <v>42391</v>
      </c>
      <c r="AT84" s="242" t="e">
        <f>_xll.qlIndexFixing($AD$5,AQ84,TRUE,_xll.ohTrigger(Trigger,Trigger1M))</f>
        <v>#NUM!</v>
      </c>
      <c r="AU84" s="242">
        <f>IFERROR(_xll.qlIndexFixing($AV$1,AQ84,TRUE,_xll.ohTrigger(Trigger,Trigger1M)),#N/A)</f>
        <v>-1.0103260714354422E-3</v>
      </c>
    </row>
    <row r="85" spans="1:47" ht="11.25" customHeight="1" x14ac:dyDescent="0.25">
      <c r="A85" s="99" t="s">
        <v>235</v>
      </c>
      <c r="B85" s="325" t="str">
        <v>46Y</v>
      </c>
      <c r="C85" s="325" t="e">
        <v>#N/A</v>
      </c>
      <c r="D85" s="366" t="str">
        <f t="shared" si="11"/>
        <v>46Y</v>
      </c>
      <c r="E85" s="324" t="s">
        <v>8</v>
      </c>
      <c r="F85" s="320" t="s">
        <v>9</v>
      </c>
      <c r="G85" s="280" t="s">
        <v>10</v>
      </c>
      <c r="H85" s="320" t="s">
        <v>11</v>
      </c>
      <c r="I85" s="383" t="e">
        <v>#N/A</v>
      </c>
      <c r="J85" s="383" t="str">
        <f>IFERROR(_xll.qlSimpleQuote(A85&amp;C85,I85,,Permanent,Trigger,TRUE),"--")</f>
        <v>--</v>
      </c>
      <c r="K85" s="325" t="str">
        <f t="shared" si="18"/>
        <v>EURYC1M_AB1E_46Y</v>
      </c>
      <c r="L85" s="329" t="str">
        <f>IFERROR(_xll.qlSwapRateHelper2(,IF(DataSelect="Reference",$J85,K85),,$D85,Calendar,$G85,$F85,$H85,$L$22,0,E85,Discounting,Permanent,_xll.ohTrigger(Trigger,DataSelect),ObjectOverwrite),"--")</f>
        <v>obj_00be1#0000</v>
      </c>
      <c r="M85" s="324" t="b">
        <f t="shared" si="13"/>
        <v>1</v>
      </c>
      <c r="O85" s="336" t="str">
        <f t="shared" si="19"/>
        <v>SW</v>
      </c>
      <c r="P85" s="336" t="str">
        <f t="shared" si="20"/>
        <v>50Y</v>
      </c>
      <c r="Q85" s="340" t="str">
        <f t="shared" si="21"/>
        <v>obj_00c27#0000</v>
      </c>
      <c r="R85" s="336" t="b">
        <f t="shared" si="22"/>
        <v>1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34" t="e">
        <f>_xll.qlRateHelperRate(U85,_xll.ohTrigger(Trigger,Trigger1M))</f>
        <v>#VALUE!</v>
      </c>
      <c r="X85" s="334" t="str">
        <f>IFERROR(_xll.qlFuturesRateHelperConvexityAdjustment(U85,Trigger),"--")</f>
        <v>--</v>
      </c>
      <c r="Y85" s="98" t="e">
        <f>_xll.qlRateHelperEarliestDate(U85,Trigger)</f>
        <v>#VALUE!</v>
      </c>
      <c r="Z85" s="98" t="e">
        <f>_xll.qlRateHelperLatestDate(U85,Trigger)</f>
        <v>#VALUE!</v>
      </c>
      <c r="AA85" s="99" t="e">
        <v>#NUM!</v>
      </c>
      <c r="AP85" s="97" t="s">
        <v>197</v>
      </c>
      <c r="AQ85" s="98">
        <f>_xll.qlInterestRateIndexFixingDate(Currency&amp;"ibor"&amp;Tenor,AR85,Trigger)</f>
        <v>42359</v>
      </c>
      <c r="AR85" s="98">
        <f>_xll.qlCalendarAdvance(Calendar,AR84,AP85,"f",,Trigger)</f>
        <v>42361</v>
      </c>
      <c r="AS85" s="98">
        <f>_xll.qlInterestRateIndexMaturity(Currency&amp;"ibor"&amp;Tenor,AR85,Trigger)</f>
        <v>42394</v>
      </c>
      <c r="AT85" s="242" t="e">
        <f>_xll.qlIndexFixing($AD$5,AQ85,TRUE,_xll.ohTrigger(Trigger,Trigger1M))</f>
        <v>#NUM!</v>
      </c>
      <c r="AU85" s="242">
        <f>IFERROR(_xll.qlIndexFixing($AV$1,AQ85,TRUE,_xll.ohTrigger(Trigger,Trigger1M)),#N/A)</f>
        <v>-1.0103741537571443E-3</v>
      </c>
    </row>
    <row r="86" spans="1:47" ht="11.25" customHeight="1" x14ac:dyDescent="0.25">
      <c r="A86" s="99" t="s">
        <v>235</v>
      </c>
      <c r="B86" s="325" t="str">
        <v>47Y</v>
      </c>
      <c r="C86" s="325" t="e">
        <v>#N/A</v>
      </c>
      <c r="D86" s="366" t="str">
        <f t="shared" si="11"/>
        <v>47Y</v>
      </c>
      <c r="E86" s="324" t="s">
        <v>8</v>
      </c>
      <c r="F86" s="320" t="s">
        <v>9</v>
      </c>
      <c r="G86" s="280" t="s">
        <v>10</v>
      </c>
      <c r="H86" s="320" t="s">
        <v>11</v>
      </c>
      <c r="I86" s="383" t="e">
        <v>#N/A</v>
      </c>
      <c r="J86" s="383" t="str">
        <f>IFERROR(_xll.qlSimpleQuote(A86&amp;C86,I86,,Permanent,Trigger,TRUE),"--")</f>
        <v>--</v>
      </c>
      <c r="K86" s="325" t="str">
        <f t="shared" si="18"/>
        <v>EURYC1M_AB1E_47Y</v>
      </c>
      <c r="L86" s="329" t="str">
        <f>IFERROR(_xll.qlSwapRateHelper2(,IF(DataSelect="Reference",$J86,K86),,$D86,Calendar,$G86,$F86,$H86,$L$22,0,E86,Discounting,Permanent,_xll.ohTrigger(Trigger,DataSelect),ObjectOverwrite),"--")</f>
        <v>obj_00bc8#0000</v>
      </c>
      <c r="M86" s="324" t="b">
        <f t="shared" si="13"/>
        <v>1</v>
      </c>
      <c r="O86" s="336" t="str">
        <f t="shared" ref="O86:O96" si="23">A90</f>
        <v>SW</v>
      </c>
      <c r="P86" s="336" t="str">
        <f t="shared" ref="P86:P96" si="24">B90</f>
        <v>51Y</v>
      </c>
      <c r="Q86" s="340" t="str">
        <f t="shared" ref="Q86:R86" si="25">L90</f>
        <v>obj_00bd8#0000</v>
      </c>
      <c r="R86" s="336" t="b">
        <f t="shared" si="25"/>
        <v>1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34" t="e">
        <f>_xll.qlRateHelperRate(U86,_xll.ohTrigger(Trigger,Trigger1M))</f>
        <v>#VALUE!</v>
      </c>
      <c r="X86" s="334" t="str">
        <f>IFERROR(_xll.qlFuturesRateHelperConvexityAdjustment(U86,Trigger),"--")</f>
        <v>--</v>
      </c>
      <c r="Y86" s="98" t="e">
        <f>_xll.qlRateHelperEarliestDate(U86,Trigger)</f>
        <v>#VALUE!</v>
      </c>
      <c r="Z86" s="98" t="e">
        <f>_xll.qlRateHelperLatestDate(U86,Trigger)</f>
        <v>#VALUE!</v>
      </c>
      <c r="AA86" s="99" t="e">
        <v>#NUM!</v>
      </c>
      <c r="AP86" s="97" t="s">
        <v>197</v>
      </c>
      <c r="AQ86" s="98">
        <f>_xll.qlInterestRateIndexFixingDate(Currency&amp;"ibor"&amp;Tenor,AR86,Trigger)</f>
        <v>42360</v>
      </c>
      <c r="AR86" s="98">
        <f>_xll.qlCalendarAdvance(Calendar,AR85,AP86,"f",,Trigger)</f>
        <v>42362</v>
      </c>
      <c r="AS86" s="98">
        <f>_xll.qlInterestRateIndexMaturity(Currency&amp;"ibor"&amp;Tenor,AR86,Trigger)</f>
        <v>42394</v>
      </c>
      <c r="AT86" s="242" t="e">
        <f>_xll.qlIndexFixing($AD$5,AQ86,TRUE,_xll.ohTrigger(Trigger,Trigger1M))</f>
        <v>#NUM!</v>
      </c>
      <c r="AU86" s="242">
        <f>IFERROR(_xll.qlIndexFixing($AV$1,AQ86,TRUE,_xll.ohTrigger(Trigger,Trigger1M)),#N/A)</f>
        <v>-1.010381330230764E-3</v>
      </c>
    </row>
    <row r="87" spans="1:47" ht="11.25" customHeight="1" x14ac:dyDescent="0.25">
      <c r="A87" s="99" t="s">
        <v>235</v>
      </c>
      <c r="B87" s="325" t="str">
        <v>48Y</v>
      </c>
      <c r="C87" s="325" t="e">
        <v>#N/A</v>
      </c>
      <c r="D87" s="366" t="str">
        <f t="shared" si="11"/>
        <v>48Y</v>
      </c>
      <c r="E87" s="324" t="s">
        <v>8</v>
      </c>
      <c r="F87" s="320" t="s">
        <v>9</v>
      </c>
      <c r="G87" s="280" t="s">
        <v>10</v>
      </c>
      <c r="H87" s="320" t="s">
        <v>11</v>
      </c>
      <c r="I87" s="383" t="e">
        <v>#N/A</v>
      </c>
      <c r="J87" s="383" t="str">
        <f>IFERROR(_xll.qlSimpleQuote(A87&amp;C87,I87,,Permanent,Trigger,TRUE),"--")</f>
        <v>--</v>
      </c>
      <c r="K87" s="325" t="str">
        <f t="shared" si="18"/>
        <v>EURYC1M_AB1E_48Y</v>
      </c>
      <c r="L87" s="329" t="str">
        <f>IFERROR(_xll.qlSwapRateHelper2(,IF(DataSelect="Reference",$J87,K87),,$D87,Calendar,$G87,$F87,$H87,$L$22,0,E87,Discounting,Permanent,_xll.ohTrigger(Trigger,DataSelect),ObjectOverwrite),"--")</f>
        <v>obj_00bfc#0000</v>
      </c>
      <c r="M87" s="324" t="b">
        <f t="shared" si="13"/>
        <v>1</v>
      </c>
      <c r="O87" s="336" t="str">
        <f t="shared" si="23"/>
        <v>SW</v>
      </c>
      <c r="P87" s="336" t="str">
        <f t="shared" si="24"/>
        <v>52Y</v>
      </c>
      <c r="Q87" s="340" t="str">
        <f t="shared" ref="Q87:R87" si="26">L91</f>
        <v>obj_00bb0#0000</v>
      </c>
      <c r="R87" s="336" t="b">
        <f t="shared" si="26"/>
        <v>1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34" t="e">
        <f>_xll.qlRateHelperRate(U87,_xll.ohTrigger(Trigger,Trigger1M))</f>
        <v>#VALUE!</v>
      </c>
      <c r="X87" s="334" t="str">
        <f>IFERROR(_xll.qlFuturesRateHelperConvexityAdjustment(U87,Trigger),"--")</f>
        <v>--</v>
      </c>
      <c r="Y87" s="98" t="e">
        <f>_xll.qlRateHelperEarliestDate(U87,Trigger)</f>
        <v>#VALUE!</v>
      </c>
      <c r="Z87" s="98" t="e">
        <f>_xll.qlRateHelperLatestDate(U87,Trigger)</f>
        <v>#VALUE!</v>
      </c>
      <c r="AA87" s="99" t="e">
        <v>#NUM!</v>
      </c>
      <c r="AP87" s="97" t="s">
        <v>197</v>
      </c>
      <c r="AQ87" s="98">
        <f>_xll.qlInterestRateIndexFixingDate(Currency&amp;"ibor"&amp;Tenor,AR87,Trigger)</f>
        <v>42361</v>
      </c>
      <c r="AR87" s="98">
        <f>_xll.qlCalendarAdvance(Calendar,AR86,AP87,"f",,Trigger)</f>
        <v>42366</v>
      </c>
      <c r="AS87" s="98">
        <f>_xll.qlInterestRateIndexMaturity(Currency&amp;"ibor"&amp;Tenor,AR87,Trigger)</f>
        <v>42397</v>
      </c>
      <c r="AT87" s="242" t="e">
        <f>_xll.qlIndexFixing($AD$5,AQ87,TRUE,_xll.ohTrigger(Trigger,Trigger1M))</f>
        <v>#NUM!</v>
      </c>
      <c r="AU87" s="242">
        <f>IFERROR(_xll.qlIndexFixing($AV$1,AQ87,TRUE,_xll.ohTrigger(Trigger,Trigger1M)),#N/A)</f>
        <v>-1.0104712372735023E-3</v>
      </c>
    </row>
    <row r="88" spans="1:47" ht="11.25" customHeight="1" x14ac:dyDescent="0.25">
      <c r="A88" s="99" t="s">
        <v>235</v>
      </c>
      <c r="B88" s="325" t="str">
        <v>49Y</v>
      </c>
      <c r="C88" s="325" t="e">
        <v>#N/A</v>
      </c>
      <c r="D88" s="366" t="str">
        <f t="shared" si="11"/>
        <v>49Y</v>
      </c>
      <c r="E88" s="324" t="s">
        <v>8</v>
      </c>
      <c r="F88" s="320" t="s">
        <v>9</v>
      </c>
      <c r="G88" s="280" t="s">
        <v>10</v>
      </c>
      <c r="H88" s="320" t="s">
        <v>11</v>
      </c>
      <c r="I88" s="383" t="e">
        <v>#N/A</v>
      </c>
      <c r="J88" s="383" t="str">
        <f>IFERROR(_xll.qlSimpleQuote(A88&amp;C88,I88,,Permanent,Trigger,TRUE),"--")</f>
        <v>--</v>
      </c>
      <c r="K88" s="325" t="str">
        <f t="shared" si="18"/>
        <v>EURYC1M_AB1E_49Y</v>
      </c>
      <c r="L88" s="329" t="str">
        <f>IFERROR(_xll.qlSwapRateHelper2(,IF(DataSelect="Reference",$J88,K88),,$D88,Calendar,$G88,$F88,$H88,$L$22,0,E88,Discounting,Permanent,_xll.ohTrigger(Trigger,DataSelect),ObjectOverwrite),"--")</f>
        <v>obj_00bf9#0000</v>
      </c>
      <c r="M88" s="324" t="b">
        <f t="shared" si="13"/>
        <v>1</v>
      </c>
      <c r="O88" s="336" t="str">
        <f t="shared" si="23"/>
        <v>SW</v>
      </c>
      <c r="P88" s="336" t="str">
        <f t="shared" si="24"/>
        <v>53Y</v>
      </c>
      <c r="Q88" s="340" t="str">
        <f t="shared" ref="Q88:R88" si="27">L92</f>
        <v>obj_00bb5#0000</v>
      </c>
      <c r="R88" s="336" t="b">
        <f t="shared" si="27"/>
        <v>1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34" t="e">
        <f>_xll.qlRateHelperRate(U88,_xll.ohTrigger(Trigger,Trigger1M))</f>
        <v>#VALUE!</v>
      </c>
      <c r="X88" s="334" t="str">
        <f>IFERROR(_xll.qlFuturesRateHelperConvexityAdjustment(U88,Trigger),"--")</f>
        <v>--</v>
      </c>
      <c r="Y88" s="98" t="e">
        <f>_xll.qlRateHelperEarliestDate(U88,Trigger)</f>
        <v>#VALUE!</v>
      </c>
      <c r="Z88" s="98" t="e">
        <f>_xll.qlRateHelperLatestDate(U88,Trigger)</f>
        <v>#VALUE!</v>
      </c>
      <c r="AA88" s="99" t="e">
        <v>#NUM!</v>
      </c>
      <c r="AP88" s="97" t="s">
        <v>197</v>
      </c>
      <c r="AQ88" s="98">
        <f>_xll.qlInterestRateIndexFixingDate(Currency&amp;"ibor"&amp;Tenor,AR88,Trigger)</f>
        <v>42362</v>
      </c>
      <c r="AR88" s="98">
        <f>_xll.qlCalendarAdvance(Calendar,AR87,AP88,"f",,Trigger)</f>
        <v>42367</v>
      </c>
      <c r="AS88" s="98">
        <f>_xll.qlInterestRateIndexMaturity(Currency&amp;"ibor"&amp;Tenor,AR88,Trigger)</f>
        <v>42398</v>
      </c>
      <c r="AT88" s="242" t="e">
        <f>_xll.qlIndexFixing($AD$5,AQ88,TRUE,_xll.ohTrigger(Trigger,Trigger1M))</f>
        <v>#NUM!</v>
      </c>
      <c r="AU88" s="242">
        <f>IFERROR(_xll.qlIndexFixing($AV$1,AQ88,TRUE,_xll.ohTrigger(Trigger,Trigger1M)),#N/A)</f>
        <v>-1.0105007372694967E-3</v>
      </c>
    </row>
    <row r="89" spans="1:47" ht="11.25" customHeight="1" x14ac:dyDescent="0.25">
      <c r="A89" s="99" t="s">
        <v>235</v>
      </c>
      <c r="B89" s="309" t="str">
        <v>50Y</v>
      </c>
      <c r="C89" s="325" t="e">
        <v>#N/A</v>
      </c>
      <c r="D89" s="366" t="str">
        <f t="shared" si="11"/>
        <v>50Y</v>
      </c>
      <c r="E89" s="324" t="s">
        <v>8</v>
      </c>
      <c r="F89" s="320" t="s">
        <v>9</v>
      </c>
      <c r="G89" s="280" t="s">
        <v>10</v>
      </c>
      <c r="H89" s="320" t="s">
        <v>11</v>
      </c>
      <c r="I89" s="383" t="e">
        <v>#N/A</v>
      </c>
      <c r="J89" s="383" t="str">
        <f>IFERROR(_xll.qlSimpleQuote(A89&amp;C89,I89,,Permanent,Trigger,TRUE),"--")</f>
        <v>--</v>
      </c>
      <c r="K89" s="325" t="str">
        <f t="shared" si="18"/>
        <v>EURYC1M_AB1E_50Y</v>
      </c>
      <c r="L89" s="329" t="str">
        <f>IFERROR(_xll.qlSwapRateHelper2(,IF(DataSelect="Reference",$J89,K89),,$D89,Calendar,$G89,$F89,$H89,$L$22,0,E89,Discounting,Permanent,_xll.ohTrigger(Trigger,DataSelect),ObjectOverwrite),"--")</f>
        <v>obj_00c27#0000</v>
      </c>
      <c r="M89" s="324" t="b">
        <f t="shared" ref="M89:M100" si="28">IF(L89="--",FALSE,TRUE)</f>
        <v>1</v>
      </c>
      <c r="O89" s="336" t="str">
        <f t="shared" si="23"/>
        <v>SW</v>
      </c>
      <c r="P89" s="336" t="str">
        <f t="shared" si="24"/>
        <v>54Y</v>
      </c>
      <c r="Q89" s="340" t="str">
        <f t="shared" ref="Q89:R89" si="29">L93</f>
        <v>obj_00bdd#0000</v>
      </c>
      <c r="R89" s="336" t="b">
        <f t="shared" si="29"/>
        <v>1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34" t="e">
        <f>_xll.qlRateHelperRate(U89,_xll.ohTrigger(Trigger,Trigger1M))</f>
        <v>#VALUE!</v>
      </c>
      <c r="X89" s="334" t="str">
        <f>IFERROR(_xll.qlFuturesRateHelperConvexityAdjustment(U89,Trigger),"--")</f>
        <v>--</v>
      </c>
      <c r="Y89" s="98" t="e">
        <f>_xll.qlRateHelperEarliestDate(U89,Trigger)</f>
        <v>#VALUE!</v>
      </c>
      <c r="Z89" s="98" t="e">
        <f>_xll.qlRateHelperLatestDate(U89,Trigger)</f>
        <v>#VALUE!</v>
      </c>
      <c r="AA89" s="99" t="e">
        <v>#NUM!</v>
      </c>
      <c r="AP89" s="97" t="s">
        <v>197</v>
      </c>
      <c r="AQ89" s="98">
        <f>_xll.qlInterestRateIndexFixingDate(Currency&amp;"ibor"&amp;Tenor,AR89,Trigger)</f>
        <v>42366</v>
      </c>
      <c r="AR89" s="98">
        <f>_xll.qlCalendarAdvance(Calendar,AR88,AP89,"f",,Trigger)</f>
        <v>42368</v>
      </c>
      <c r="AS89" s="98">
        <f>_xll.qlInterestRateIndexMaturity(Currency&amp;"ibor"&amp;Tenor,AR89,Trigger)</f>
        <v>42398</v>
      </c>
      <c r="AT89" s="242" t="e">
        <f>_xll.qlIndexFixing($AD$5,AQ89,TRUE,_xll.ohTrigger(Trigger,Trigger1M))</f>
        <v>#NUM!</v>
      </c>
      <c r="AU89" s="242">
        <f>IFERROR(_xll.qlIndexFixing($AV$1,AQ89,TRUE,_xll.ohTrigger(Trigger,Trigger1M)),#N/A)</f>
        <v>-1.0105129752795428E-3</v>
      </c>
    </row>
    <row r="90" spans="1:47" ht="11.25" customHeight="1" x14ac:dyDescent="0.25">
      <c r="A90" s="99" t="s">
        <v>235</v>
      </c>
      <c r="B90" s="325" t="str">
        <v>51Y</v>
      </c>
      <c r="C90" s="325" t="e">
        <v>#N/A</v>
      </c>
      <c r="D90" s="366" t="str">
        <f t="shared" ref="D90:D100" si="30">IF(DataSelect="Reference",$C90,$B90)</f>
        <v>51Y</v>
      </c>
      <c r="E90" s="324" t="s">
        <v>8</v>
      </c>
      <c r="F90" s="320" t="s">
        <v>9</v>
      </c>
      <c r="G90" s="280" t="s">
        <v>10</v>
      </c>
      <c r="H90" s="320" t="s">
        <v>11</v>
      </c>
      <c r="I90" s="383" t="e">
        <v>#N/A</v>
      </c>
      <c r="J90" s="383" t="str">
        <f>IFERROR(_xll.qlSimpleQuote(A90&amp;C90,I90,,Permanent,Trigger,TRUE),"--")</f>
        <v>--</v>
      </c>
      <c r="K90" s="325" t="str">
        <f t="shared" si="18"/>
        <v>EURYC1M_AB1E_51Y</v>
      </c>
      <c r="L90" s="329" t="str">
        <f>IFERROR(_xll.qlSwapRateHelper2(,IF(DataSelect="Reference",$J90,K90),,$D90,Calendar,$G90,$F90,$H90,$L$22,0,E90,Discounting,Permanent,_xll.ohTrigger(Trigger,DataSelect),ObjectOverwrite),"--")</f>
        <v>obj_00bd8#0000</v>
      </c>
      <c r="M90" s="324" t="b">
        <f t="shared" si="28"/>
        <v>1</v>
      </c>
      <c r="O90" s="336" t="str">
        <f t="shared" si="23"/>
        <v>SW</v>
      </c>
      <c r="P90" s="336" t="str">
        <f t="shared" si="24"/>
        <v>55Y</v>
      </c>
      <c r="Q90" s="340" t="str">
        <f t="shared" ref="Q90:R90" si="31">L94</f>
        <v>obj_00c18#0000</v>
      </c>
      <c r="R90" s="336" t="b">
        <f t="shared" si="31"/>
        <v>1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34" t="e">
        <f>_xll.qlRateHelperRate(U90,_xll.ohTrigger(Trigger,Trigger1M))</f>
        <v>#VALUE!</v>
      </c>
      <c r="X90" s="334" t="str">
        <f>IFERROR(_xll.qlFuturesRateHelperConvexityAdjustment(U90,Trigger),"--")</f>
        <v>--</v>
      </c>
      <c r="Y90" s="98" t="e">
        <f>_xll.qlRateHelperEarliestDate(U90,Trigger)</f>
        <v>#VALUE!</v>
      </c>
      <c r="Z90" s="98" t="e">
        <f>_xll.qlRateHelperLatestDate(U90,Trigger)</f>
        <v>#VALUE!</v>
      </c>
      <c r="AA90" s="99" t="e">
        <v>#NUM!</v>
      </c>
      <c r="AP90" s="97" t="s">
        <v>197</v>
      </c>
      <c r="AQ90" s="98">
        <f>_xll.qlInterestRateIndexFixingDate(Currency&amp;"ibor"&amp;Tenor,AR90,Trigger)</f>
        <v>42367</v>
      </c>
      <c r="AR90" s="98">
        <f>_xll.qlCalendarAdvance(Calendar,AR89,AP90,"f",,Trigger)</f>
        <v>42369</v>
      </c>
      <c r="AS90" s="98">
        <f>_xll.qlInterestRateIndexMaturity(Currency&amp;"ibor"&amp;Tenor,AR90,Trigger)</f>
        <v>42398</v>
      </c>
      <c r="AT90" s="242" t="e">
        <f>_xll.qlIndexFixing($AD$5,AQ90,TRUE,_xll.ohTrigger(Trigger,Trigger1M))</f>
        <v>#NUM!</v>
      </c>
      <c r="AU90" s="242">
        <f>IFERROR(_xll.qlIndexFixing($AV$1,AQ90,TRUE,_xll.ohTrigger(Trigger,Trigger1M)),#N/A)</f>
        <v>-1.0105258541451949E-3</v>
      </c>
    </row>
    <row r="91" spans="1:47" ht="11.25" customHeight="1" x14ac:dyDescent="0.25">
      <c r="A91" s="99" t="s">
        <v>235</v>
      </c>
      <c r="B91" s="325" t="str">
        <v>52Y</v>
      </c>
      <c r="C91" s="325" t="e">
        <v>#N/A</v>
      </c>
      <c r="D91" s="366" t="str">
        <f t="shared" si="30"/>
        <v>52Y</v>
      </c>
      <c r="E91" s="324" t="s">
        <v>8</v>
      </c>
      <c r="F91" s="320" t="s">
        <v>9</v>
      </c>
      <c r="G91" s="280" t="s">
        <v>10</v>
      </c>
      <c r="H91" s="320" t="s">
        <v>11</v>
      </c>
      <c r="I91" s="383" t="e">
        <v>#N/A</v>
      </c>
      <c r="J91" s="383" t="str">
        <f>IFERROR(_xll.qlSimpleQuote(A91&amp;C91,I91,,Permanent,Trigger,TRUE),"--")</f>
        <v>--</v>
      </c>
      <c r="K91" s="325" t="str">
        <f t="shared" si="18"/>
        <v>EURYC1M_AB1E_52Y</v>
      </c>
      <c r="L91" s="329" t="str">
        <f>IFERROR(_xll.qlSwapRateHelper2(,IF(DataSelect="Reference",$J91,K91),,$D91,Calendar,$G91,$F91,$H91,$L$22,0,E91,Discounting,Permanent,_xll.ohTrigger(Trigger,DataSelect),ObjectOverwrite),"--")</f>
        <v>obj_00bb0#0000</v>
      </c>
      <c r="M91" s="324" t="b">
        <f t="shared" si="28"/>
        <v>1</v>
      </c>
      <c r="O91" s="336" t="str">
        <f t="shared" si="23"/>
        <v>SW</v>
      </c>
      <c r="P91" s="336" t="str">
        <f t="shared" si="24"/>
        <v>56Y</v>
      </c>
      <c r="Q91" s="340" t="str">
        <f t="shared" ref="Q91:R91" si="32">L95</f>
        <v>obj_00c1e#0000</v>
      </c>
      <c r="R91" s="336" t="b">
        <f t="shared" si="32"/>
        <v>1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34" t="e">
        <f>_xll.qlRateHelperRate(U91,_xll.ohTrigger(Trigger,Trigger1M))</f>
        <v>#VALUE!</v>
      </c>
      <c r="X91" s="334" t="str">
        <f>IFERROR(_xll.qlFuturesRateHelperConvexityAdjustment(U91,Trigger),"--")</f>
        <v>--</v>
      </c>
      <c r="Y91" s="98" t="e">
        <f>_xll.qlRateHelperEarliestDate(U91,Trigger)</f>
        <v>#VALUE!</v>
      </c>
      <c r="Z91" s="98" t="e">
        <f>_xll.qlRateHelperLatestDate(U91,Trigger)</f>
        <v>#VALUE!</v>
      </c>
      <c r="AA91" s="99" t="e">
        <v>#NUM!</v>
      </c>
      <c r="AP91" s="97" t="s">
        <v>197</v>
      </c>
      <c r="AQ91" s="98">
        <f>_xll.qlInterestRateIndexFixingDate(Currency&amp;"ibor"&amp;Tenor,AR91,Trigger)</f>
        <v>42368</v>
      </c>
      <c r="AR91" s="98">
        <f>_xll.qlCalendarAdvance(Calendar,AR90,AP91,"f",,Trigger)</f>
        <v>42373</v>
      </c>
      <c r="AS91" s="98">
        <f>_xll.qlInterestRateIndexMaturity(Currency&amp;"ibor"&amp;Tenor,AR91,Trigger)</f>
        <v>42404</v>
      </c>
      <c r="AT91" s="242" t="e">
        <f>_xll.qlIndexFixing($AD$5,AQ91,TRUE,_xll.ohTrigger(Trigger,Trigger1M))</f>
        <v>#NUM!</v>
      </c>
      <c r="AU91" s="242">
        <f>IFERROR(_xll.qlIndexFixing($AV$1,AQ91,TRUE,_xll.ohTrigger(Trigger,Trigger1M)),#N/A)</f>
        <v>-1.010631368928535E-3</v>
      </c>
    </row>
    <row r="92" spans="1:47" ht="11.25" customHeight="1" x14ac:dyDescent="0.25">
      <c r="A92" s="99" t="s">
        <v>235</v>
      </c>
      <c r="B92" s="325" t="str">
        <v>53Y</v>
      </c>
      <c r="C92" s="325" t="e">
        <v>#N/A</v>
      </c>
      <c r="D92" s="366" t="str">
        <f t="shared" si="30"/>
        <v>53Y</v>
      </c>
      <c r="E92" s="324" t="s">
        <v>8</v>
      </c>
      <c r="F92" s="320" t="s">
        <v>9</v>
      </c>
      <c r="G92" s="280" t="s">
        <v>10</v>
      </c>
      <c r="H92" s="320" t="s">
        <v>11</v>
      </c>
      <c r="I92" s="383" t="e">
        <v>#N/A</v>
      </c>
      <c r="J92" s="383" t="str">
        <f>IFERROR(_xll.qlSimpleQuote(A92&amp;C92,I92,,Permanent,Trigger,TRUE),"--")</f>
        <v>--</v>
      </c>
      <c r="K92" s="325" t="str">
        <f t="shared" si="18"/>
        <v>EURYC1M_AB1E_53Y</v>
      </c>
      <c r="L92" s="329" t="str">
        <f>IFERROR(_xll.qlSwapRateHelper2(,IF(DataSelect="Reference",$J92,K92),,$D92,Calendar,$G92,$F92,$H92,$L$22,0,E92,Discounting,Permanent,_xll.ohTrigger(Trigger,DataSelect),ObjectOverwrite),"--")</f>
        <v>obj_00bb5#0000</v>
      </c>
      <c r="M92" s="324" t="b">
        <f t="shared" si="28"/>
        <v>1</v>
      </c>
      <c r="O92" s="336" t="str">
        <f t="shared" si="23"/>
        <v>SW</v>
      </c>
      <c r="P92" s="336" t="str">
        <f t="shared" si="24"/>
        <v>57Y</v>
      </c>
      <c r="Q92" s="340" t="str">
        <f t="shared" ref="Q92:R92" si="33">L96</f>
        <v>obj_00c40#0000</v>
      </c>
      <c r="R92" s="336" t="b">
        <f t="shared" si="33"/>
        <v>1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34" t="e">
        <f>_xll.qlRateHelperRate(U92,_xll.ohTrigger(Trigger,Trigger1M))</f>
        <v>#VALUE!</v>
      </c>
      <c r="X92" s="334" t="str">
        <f>IFERROR(_xll.qlFuturesRateHelperConvexityAdjustment(U92,Trigger),"--")</f>
        <v>--</v>
      </c>
      <c r="Y92" s="98" t="e">
        <f>_xll.qlRateHelperEarliestDate(U92,Trigger)</f>
        <v>#VALUE!</v>
      </c>
      <c r="Z92" s="98" t="e">
        <f>_xll.qlRateHelperLatestDate(U92,Trigger)</f>
        <v>#VALUE!</v>
      </c>
      <c r="AA92" s="99" t="e">
        <v>#NUM!</v>
      </c>
      <c r="AP92" s="97" t="s">
        <v>197</v>
      </c>
      <c r="AQ92" s="98">
        <f>_xll.qlInterestRateIndexFixingDate(Currency&amp;"ibor"&amp;Tenor,AR92,Trigger)</f>
        <v>42369</v>
      </c>
      <c r="AR92" s="98">
        <f>_xll.qlCalendarAdvance(Calendar,AR91,AP92,"f",,Trigger)</f>
        <v>42374</v>
      </c>
      <c r="AS92" s="98">
        <f>_xll.qlInterestRateIndexMaturity(Currency&amp;"ibor"&amp;Tenor,AR92,Trigger)</f>
        <v>42405</v>
      </c>
      <c r="AT92" s="242" t="e">
        <f>_xll.qlIndexFixing($AD$5,AQ92,TRUE,_xll.ohTrigger(Trigger,Trigger1M))</f>
        <v>#NUM!</v>
      </c>
      <c r="AU92" s="242">
        <f>IFERROR(_xll.qlIndexFixing($AV$1,AQ92,TRUE,_xll.ohTrigger(Trigger,Trigger1M)),#N/A)</f>
        <v>-1.0106459629384064E-3</v>
      </c>
    </row>
    <row r="93" spans="1:47" ht="11.25" customHeight="1" x14ac:dyDescent="0.25">
      <c r="A93" s="99" t="s">
        <v>235</v>
      </c>
      <c r="B93" s="325" t="str">
        <v>54Y</v>
      </c>
      <c r="C93" s="325" t="e">
        <v>#N/A</v>
      </c>
      <c r="D93" s="366" t="str">
        <f t="shared" si="30"/>
        <v>54Y</v>
      </c>
      <c r="E93" s="324" t="s">
        <v>8</v>
      </c>
      <c r="F93" s="320" t="s">
        <v>9</v>
      </c>
      <c r="G93" s="280" t="s">
        <v>10</v>
      </c>
      <c r="H93" s="320" t="s">
        <v>11</v>
      </c>
      <c r="I93" s="383" t="e">
        <v>#N/A</v>
      </c>
      <c r="J93" s="383" t="str">
        <f>IFERROR(_xll.qlSimpleQuote(A93&amp;C93,I93,,Permanent,Trigger,TRUE),"--")</f>
        <v>--</v>
      </c>
      <c r="K93" s="325" t="str">
        <f t="shared" si="18"/>
        <v>EURYC1M_AB1E_54Y</v>
      </c>
      <c r="L93" s="329" t="str">
        <f>IFERROR(_xll.qlSwapRateHelper2(,IF(DataSelect="Reference",$J93,K93),,$D93,Calendar,$G93,$F93,$H93,$L$22,0,E93,Discounting,Permanent,_xll.ohTrigger(Trigger,DataSelect),ObjectOverwrite),"--")</f>
        <v>obj_00bdd#0000</v>
      </c>
      <c r="M93" s="324" t="b">
        <f t="shared" si="28"/>
        <v>1</v>
      </c>
      <c r="O93" s="336" t="str">
        <f t="shared" si="23"/>
        <v>SW</v>
      </c>
      <c r="P93" s="336" t="str">
        <f t="shared" si="24"/>
        <v>58Y</v>
      </c>
      <c r="Q93" s="340" t="str">
        <f t="shared" ref="Q93:R93" si="34">L97</f>
        <v>obj_00b9f#0000</v>
      </c>
      <c r="R93" s="336" t="b">
        <f t="shared" si="34"/>
        <v>1</v>
      </c>
      <c r="S93" s="344">
        <v>1</v>
      </c>
      <c r="T93" s="344">
        <v>1</v>
      </c>
      <c r="U93" s="99" t="e">
        <v>#N/A</v>
      </c>
      <c r="V93" s="97" t="e">
        <f>_xll.qlRateHelperQuoteName(U93)</f>
        <v>#VALUE!</v>
      </c>
      <c r="W93" s="334" t="e">
        <f>_xll.qlRateHelperRate(U93,_xll.ohTrigger(Trigger,Trigger1M))</f>
        <v>#VALUE!</v>
      </c>
      <c r="X93" s="334" t="str">
        <f>IFERROR(_xll.qlFuturesRateHelperConvexityAdjustment(U93,Trigger),"--")</f>
        <v>--</v>
      </c>
      <c r="Y93" s="98" t="e">
        <f>_xll.qlRateHelperEarliestDate(U93,Trigger)</f>
        <v>#VALUE!</v>
      </c>
      <c r="Z93" s="98" t="e">
        <f>_xll.qlRateHelperLatestDate(U93,Trigger)</f>
        <v>#VALUE!</v>
      </c>
      <c r="AA93" s="99" t="e">
        <v>#NUM!</v>
      </c>
      <c r="AP93" s="97" t="s">
        <v>197</v>
      </c>
      <c r="AQ93" s="98">
        <f>_xll.qlInterestRateIndexFixingDate(Currency&amp;"ibor"&amp;Tenor,AR93,Trigger)</f>
        <v>42373</v>
      </c>
      <c r="AR93" s="98">
        <f>_xll.qlCalendarAdvance(Calendar,AR92,AP93,"f",,Trigger)</f>
        <v>42375</v>
      </c>
      <c r="AS93" s="98">
        <f>_xll.qlInterestRateIndexMaturity(Currency&amp;"ibor"&amp;Tenor,AR93,Trigger)</f>
        <v>42408</v>
      </c>
      <c r="AT93" s="242" t="e">
        <f>_xll.qlIndexFixing($AD$5,AQ93,TRUE,_xll.ohTrigger(Trigger,Trigger1M))</f>
        <v>#NUM!</v>
      </c>
      <c r="AU93" s="242">
        <f>IFERROR(_xll.qlIndexFixing($AV$1,AQ93,TRUE,_xll.ohTrigger(Trigger,Trigger1M)),#N/A)</f>
        <v>-1.0106503323813567E-3</v>
      </c>
    </row>
    <row r="94" spans="1:47" ht="11.25" customHeight="1" x14ac:dyDescent="0.25">
      <c r="A94" s="99" t="s">
        <v>235</v>
      </c>
      <c r="B94" s="325" t="str">
        <v>55Y</v>
      </c>
      <c r="C94" s="325" t="e">
        <v>#N/A</v>
      </c>
      <c r="D94" s="366" t="str">
        <f t="shared" si="30"/>
        <v>55Y</v>
      </c>
      <c r="E94" s="324" t="s">
        <v>8</v>
      </c>
      <c r="F94" s="320" t="s">
        <v>9</v>
      </c>
      <c r="G94" s="280" t="s">
        <v>10</v>
      </c>
      <c r="H94" s="320" t="s">
        <v>11</v>
      </c>
      <c r="I94" s="383" t="e">
        <v>#N/A</v>
      </c>
      <c r="J94" s="383" t="str">
        <f>IFERROR(_xll.qlSimpleQuote(A94&amp;C94,I94,,Permanent,Trigger,TRUE),"--")</f>
        <v>--</v>
      </c>
      <c r="K94" s="325" t="str">
        <f t="shared" si="18"/>
        <v>EURYC1M_AB1E_55Y</v>
      </c>
      <c r="L94" s="329" t="str">
        <f>IFERROR(_xll.qlSwapRateHelper2(,IF(DataSelect="Reference",$J94,K94),,$D94,Calendar,$G94,$F94,$H94,$L$22,0,E94,Discounting,Permanent,_xll.ohTrigger(Trigger,DataSelect),ObjectOverwrite),"--")</f>
        <v>obj_00c18#0000</v>
      </c>
      <c r="M94" s="324" t="b">
        <f t="shared" si="28"/>
        <v>1</v>
      </c>
      <c r="O94" s="336" t="str">
        <f t="shared" si="23"/>
        <v>SW</v>
      </c>
      <c r="P94" s="336" t="str">
        <f t="shared" si="24"/>
        <v>59Y</v>
      </c>
      <c r="Q94" s="340" t="str">
        <f t="shared" ref="Q94:R94" si="35">L98</f>
        <v>obj_00c20#0000</v>
      </c>
      <c r="R94" s="336" t="b">
        <f t="shared" si="35"/>
        <v>1</v>
      </c>
      <c r="S94" s="344">
        <v>1</v>
      </c>
      <c r="T94" s="344">
        <v>1</v>
      </c>
      <c r="U94" s="99" t="e">
        <v>#N/A</v>
      </c>
      <c r="V94" s="97" t="e">
        <f>_xll.qlRateHelperQuoteName(U94)</f>
        <v>#VALUE!</v>
      </c>
      <c r="W94" s="334" t="e">
        <f>_xll.qlRateHelperRate(U94,_xll.ohTrigger(Trigger,Trigger1M))</f>
        <v>#VALUE!</v>
      </c>
      <c r="X94" s="334" t="str">
        <f>IFERROR(_xll.qlFuturesRateHelperConvexityAdjustment(U94,Trigger),"--")</f>
        <v>--</v>
      </c>
      <c r="Y94" s="98" t="e">
        <f>_xll.qlRateHelperEarliestDate(U94,Trigger)</f>
        <v>#VALUE!</v>
      </c>
      <c r="Z94" s="98" t="e">
        <f>_xll.qlRateHelperLatestDate(U94,Trigger)</f>
        <v>#VALUE!</v>
      </c>
      <c r="AA94" s="99" t="e">
        <v>#NUM!</v>
      </c>
      <c r="AP94" s="97" t="s">
        <v>197</v>
      </c>
      <c r="AQ94" s="98">
        <f>_xll.qlInterestRateIndexFixingDate(Currency&amp;"ibor"&amp;Tenor,AR94,Trigger)</f>
        <v>42374</v>
      </c>
      <c r="AR94" s="98">
        <f>_xll.qlCalendarAdvance(Calendar,AR93,AP94,"f",,Trigger)</f>
        <v>42376</v>
      </c>
      <c r="AS94" s="98">
        <f>_xll.qlInterestRateIndexMaturity(Currency&amp;"ibor"&amp;Tenor,AR94,Trigger)</f>
        <v>42408</v>
      </c>
      <c r="AT94" s="242" t="e">
        <f>_xll.qlIndexFixing($AD$5,AQ94,TRUE,_xll.ohTrigger(Trigger,Trigger1M))</f>
        <v>#NUM!</v>
      </c>
      <c r="AU94" s="242">
        <f>IFERROR(_xll.qlIndexFixing($AV$1,AQ94,TRUE,_xll.ohTrigger(Trigger,Trigger1M)),#N/A)</f>
        <v>-1.0106644099754092E-3</v>
      </c>
    </row>
    <row r="95" spans="1:47" ht="11.25" customHeight="1" x14ac:dyDescent="0.25">
      <c r="A95" s="99" t="s">
        <v>235</v>
      </c>
      <c r="B95" s="325" t="str">
        <v>56Y</v>
      </c>
      <c r="C95" s="325" t="e">
        <v>#N/A</v>
      </c>
      <c r="D95" s="366" t="str">
        <f t="shared" si="30"/>
        <v>56Y</v>
      </c>
      <c r="E95" s="324" t="s">
        <v>8</v>
      </c>
      <c r="F95" s="320" t="s">
        <v>9</v>
      </c>
      <c r="G95" s="280" t="s">
        <v>10</v>
      </c>
      <c r="H95" s="320" t="s">
        <v>11</v>
      </c>
      <c r="I95" s="383" t="e">
        <v>#N/A</v>
      </c>
      <c r="J95" s="383" t="str">
        <f>IFERROR(_xll.qlSimpleQuote(A95&amp;C95,I95,,Permanent,Trigger,TRUE),"--")</f>
        <v>--</v>
      </c>
      <c r="K95" s="325" t="str">
        <f t="shared" si="18"/>
        <v>EURYC1M_AB1E_56Y</v>
      </c>
      <c r="L95" s="329" t="str">
        <f>IFERROR(_xll.qlSwapRateHelper2(,IF(DataSelect="Reference",$J95,K95),,$D95,Calendar,$G95,$F95,$H95,$L$22,0,E95,Discounting,Permanent,_xll.ohTrigger(Trigger,DataSelect),ObjectOverwrite),"--")</f>
        <v>obj_00c1e#0000</v>
      </c>
      <c r="M95" s="324" t="b">
        <f t="shared" si="28"/>
        <v>1</v>
      </c>
      <c r="O95" s="336" t="str">
        <f t="shared" si="23"/>
        <v>SW</v>
      </c>
      <c r="P95" s="336" t="str">
        <f t="shared" si="24"/>
        <v>60Y</v>
      </c>
      <c r="Q95" s="340" t="str">
        <f t="shared" ref="Q95:R95" si="36">L99</f>
        <v>obj_00bad#0000</v>
      </c>
      <c r="R95" s="336" t="b">
        <f t="shared" si="36"/>
        <v>1</v>
      </c>
      <c r="S95" s="344">
        <v>1</v>
      </c>
      <c r="T95" s="344">
        <v>1</v>
      </c>
      <c r="U95" s="99" t="e">
        <v>#N/A</v>
      </c>
      <c r="V95" s="97" t="e">
        <f>_xll.qlRateHelperQuoteName(U95)</f>
        <v>#VALUE!</v>
      </c>
      <c r="W95" s="334" t="e">
        <f>_xll.qlRateHelperRate(U95,_xll.ohTrigger(Trigger,Trigger1M))</f>
        <v>#VALUE!</v>
      </c>
      <c r="X95" s="334" t="str">
        <f>IFERROR(_xll.qlFuturesRateHelperConvexityAdjustment(U95,Trigger),"--")</f>
        <v>--</v>
      </c>
      <c r="Y95" s="98" t="e">
        <f>_xll.qlRateHelperEarliestDate(U95,Trigger)</f>
        <v>#VALUE!</v>
      </c>
      <c r="Z95" s="98" t="e">
        <f>_xll.qlRateHelperLatestDate(U95,Trigger)</f>
        <v>#VALUE!</v>
      </c>
      <c r="AA95" s="99" t="e">
        <v>#NUM!</v>
      </c>
      <c r="AP95" s="97" t="s">
        <v>197</v>
      </c>
      <c r="AQ95" s="98">
        <f>_xll.qlInterestRateIndexFixingDate(Currency&amp;"ibor"&amp;Tenor,AR95,Trigger)</f>
        <v>42375</v>
      </c>
      <c r="AR95" s="98">
        <f>_xll.qlCalendarAdvance(Calendar,AR94,AP95,"f",,Trigger)</f>
        <v>42377</v>
      </c>
      <c r="AS95" s="98">
        <f>_xll.qlInterestRateIndexMaturity(Currency&amp;"ibor"&amp;Tenor,AR95,Trigger)</f>
        <v>42408</v>
      </c>
      <c r="AT95" s="242" t="e">
        <f>_xll.qlIndexFixing($AD$5,AQ95,TRUE,_xll.ohTrigger(Trigger,Trigger1M))</f>
        <v>#NUM!</v>
      </c>
      <c r="AU95" s="242">
        <f>IFERROR(_xll.qlIndexFixing($AV$1,AQ95,TRUE,_xll.ohTrigger(Trigger,Trigger1M)),#N/A)</f>
        <v>-1.0106787493429654E-3</v>
      </c>
    </row>
    <row r="96" spans="1:47" ht="11.25" customHeight="1" x14ac:dyDescent="0.25">
      <c r="A96" s="99" t="s">
        <v>235</v>
      </c>
      <c r="B96" s="325" t="str">
        <v>57Y</v>
      </c>
      <c r="C96" s="325" t="e">
        <v>#N/A</v>
      </c>
      <c r="D96" s="366" t="str">
        <f t="shared" si="30"/>
        <v>57Y</v>
      </c>
      <c r="E96" s="324" t="s">
        <v>8</v>
      </c>
      <c r="F96" s="320" t="s">
        <v>9</v>
      </c>
      <c r="G96" s="280" t="s">
        <v>10</v>
      </c>
      <c r="H96" s="320" t="s">
        <v>11</v>
      </c>
      <c r="I96" s="383" t="e">
        <v>#N/A</v>
      </c>
      <c r="J96" s="383" t="str">
        <f>IFERROR(_xll.qlSimpleQuote(A96&amp;C96,I96,,Permanent,Trigger,TRUE),"--")</f>
        <v>--</v>
      </c>
      <c r="K96" s="325" t="str">
        <f t="shared" si="18"/>
        <v>EURYC1M_AB1E_57Y</v>
      </c>
      <c r="L96" s="329" t="str">
        <f>IFERROR(_xll.qlSwapRateHelper2(,IF(DataSelect="Reference",$J96,K96),,$D96,Calendar,$G96,$F96,$H96,$L$22,0,E96,Discounting,Permanent,_xll.ohTrigger(Trigger,DataSelect),ObjectOverwrite),"--")</f>
        <v>obj_00c40#0000</v>
      </c>
      <c r="M96" s="324" t="b">
        <f t="shared" si="28"/>
        <v>1</v>
      </c>
      <c r="O96" s="341" t="str">
        <f t="shared" si="23"/>
        <v>SW</v>
      </c>
      <c r="P96" s="341" t="e">
        <f t="shared" si="24"/>
        <v>#N/A</v>
      </c>
      <c r="Q96" s="342" t="str">
        <f t="shared" ref="Q96:R96" si="37">L100</f>
        <v>--</v>
      </c>
      <c r="R96" s="341" t="b">
        <f t="shared" si="37"/>
        <v>0</v>
      </c>
      <c r="S96" s="345">
        <v>1</v>
      </c>
      <c r="T96" s="345">
        <v>1</v>
      </c>
      <c r="U96" s="100" t="e">
        <v>#N/A</v>
      </c>
      <c r="V96" s="107" t="e">
        <f>_xll.qlRateHelperQuoteName(U96)</f>
        <v>#VALUE!</v>
      </c>
      <c r="W96" s="387" t="e">
        <f>_xll.qlRateHelperRate(U96,_xll.ohTrigger(Trigger,Trigger1M))</f>
        <v>#VALUE!</v>
      </c>
      <c r="X96" s="387" t="str">
        <f>IFERROR(_xll.qlFuturesRateHelperConvexityAdjustment(U96,Trigger),"--")</f>
        <v>--</v>
      </c>
      <c r="Y96" s="101" t="e">
        <f>_xll.qlRateHelperEarliestDate(U96,Trigger)</f>
        <v>#VALUE!</v>
      </c>
      <c r="Z96" s="101" t="e">
        <f>_xll.qlRateHelperLatestDate(U96,Trigger)</f>
        <v>#VALUE!</v>
      </c>
      <c r="AA96" s="100" t="e">
        <v>#NUM!</v>
      </c>
      <c r="AP96" s="97" t="s">
        <v>197</v>
      </c>
      <c r="AQ96" s="98">
        <f>_xll.qlInterestRateIndexFixingDate(Currency&amp;"ibor"&amp;Tenor,AR96,Trigger)</f>
        <v>42376</v>
      </c>
      <c r="AR96" s="98">
        <f>_xll.qlCalendarAdvance(Calendar,AR95,AP96,"f",,Trigger)</f>
        <v>42380</v>
      </c>
      <c r="AS96" s="98">
        <f>_xll.qlInterestRateIndexMaturity(Currency&amp;"ibor"&amp;Tenor,AR96,Trigger)</f>
        <v>42411</v>
      </c>
      <c r="AT96" s="242" t="e">
        <f>_xll.qlIndexFixing($AD$5,AQ96,TRUE,_xll.ohTrigger(Trigger,Trigger1M))</f>
        <v>#NUM!</v>
      </c>
      <c r="AU96" s="242">
        <f>IFERROR(_xll.qlIndexFixing($AV$1,AQ96,TRUE,_xll.ohTrigger(Trigger,Trigger1M)),#N/A)</f>
        <v>-1.0106965791734806E-3</v>
      </c>
    </row>
    <row r="97" spans="1:47" ht="11.25" customHeight="1" x14ac:dyDescent="0.25">
      <c r="A97" s="99" t="s">
        <v>235</v>
      </c>
      <c r="B97" s="325" t="str">
        <v>58Y</v>
      </c>
      <c r="C97" s="325" t="e">
        <v>#N/A</v>
      </c>
      <c r="D97" s="366" t="str">
        <f t="shared" si="30"/>
        <v>58Y</v>
      </c>
      <c r="E97" s="324" t="s">
        <v>8</v>
      </c>
      <c r="F97" s="320" t="s">
        <v>9</v>
      </c>
      <c r="G97" s="280" t="s">
        <v>10</v>
      </c>
      <c r="H97" s="320" t="s">
        <v>11</v>
      </c>
      <c r="I97" s="383" t="e">
        <v>#N/A</v>
      </c>
      <c r="J97" s="383" t="str">
        <f>IFERROR(_xll.qlSimpleQuote(A97&amp;C97,I97,,Permanent,Trigger,TRUE),"--")</f>
        <v>--</v>
      </c>
      <c r="K97" s="325" t="str">
        <f t="shared" si="18"/>
        <v>EURYC1M_AB1E_58Y</v>
      </c>
      <c r="L97" s="329" t="str">
        <f>IFERROR(_xll.qlSwapRateHelper2(,IF(DataSelect="Reference",$J97,K97),,$D97,Calendar,$G97,$F97,$H97,$L$22,0,E97,Discounting,Permanent,_xll.ohTrigger(Trigger,DataSelect),ObjectOverwrite),"--")</f>
        <v>obj_00b9f#0000</v>
      </c>
      <c r="M97" s="324" t="b">
        <f t="shared" si="28"/>
        <v>1</v>
      </c>
      <c r="AP97" s="97" t="s">
        <v>197</v>
      </c>
      <c r="AQ97" s="98">
        <f>_xll.qlInterestRateIndexFixingDate(Currency&amp;"ibor"&amp;Tenor,AR97,Trigger)</f>
        <v>42377</v>
      </c>
      <c r="AR97" s="98">
        <f>_xll.qlCalendarAdvance(Calendar,AR96,AP97,"f",,Trigger)</f>
        <v>42381</v>
      </c>
      <c r="AS97" s="98">
        <f>_xll.qlInterestRateIndexMaturity(Currency&amp;"ibor"&amp;Tenor,AR97,Trigger)</f>
        <v>42412</v>
      </c>
      <c r="AT97" s="242" t="e">
        <f>_xll.qlIndexFixing($AD$5,AQ97,TRUE,_xll.ohTrigger(Trigger,Trigger1M))</f>
        <v>#NUM!</v>
      </c>
      <c r="AU97" s="242">
        <f>IFERROR(_xll.qlIndexFixing($AV$1,AQ97,TRUE,_xll.ohTrigger(Trigger,Trigger1M)),#N/A)</f>
        <v>-1.0106995624464641E-3</v>
      </c>
    </row>
    <row r="98" spans="1:47" ht="11.25" customHeight="1" x14ac:dyDescent="0.25">
      <c r="A98" s="99" t="s">
        <v>235</v>
      </c>
      <c r="B98" s="325" t="str">
        <v>59Y</v>
      </c>
      <c r="C98" s="325" t="e">
        <v>#N/A</v>
      </c>
      <c r="D98" s="366" t="str">
        <f t="shared" si="30"/>
        <v>59Y</v>
      </c>
      <c r="E98" s="324" t="s">
        <v>8</v>
      </c>
      <c r="F98" s="320" t="s">
        <v>9</v>
      </c>
      <c r="G98" s="280" t="s">
        <v>10</v>
      </c>
      <c r="H98" s="320" t="s">
        <v>11</v>
      </c>
      <c r="I98" s="383" t="e">
        <v>#N/A</v>
      </c>
      <c r="J98" s="383" t="str">
        <f>IFERROR(_xll.qlSimpleQuote(A98&amp;C98,I98,,Permanent,Trigger,TRUE),"--")</f>
        <v>--</v>
      </c>
      <c r="K98" s="325" t="str">
        <f t="shared" si="18"/>
        <v>EURYC1M_AB1E_59Y</v>
      </c>
      <c r="L98" s="329" t="str">
        <f>IFERROR(_xll.qlSwapRateHelper2(,IF(DataSelect="Reference",$J98,K98),,$D98,Calendar,$G98,$F98,$H98,$L$22,0,E98,Discounting,Permanent,_xll.ohTrigger(Trigger,DataSelect),ObjectOverwrite),"--")</f>
        <v>obj_00c20#0000</v>
      </c>
      <c r="M98" s="324" t="b">
        <f t="shared" si="28"/>
        <v>1</v>
      </c>
      <c r="AP98" s="97" t="s">
        <v>197</v>
      </c>
      <c r="AQ98" s="98">
        <f>_xll.qlInterestRateIndexFixingDate(Currency&amp;"ibor"&amp;Tenor,AR98,Trigger)</f>
        <v>42380</v>
      </c>
      <c r="AR98" s="98">
        <f>_xll.qlCalendarAdvance(Calendar,AR97,AP98,"f",,Trigger)</f>
        <v>42382</v>
      </c>
      <c r="AS98" s="98">
        <f>_xll.qlInterestRateIndexMaturity(Currency&amp;"ibor"&amp;Tenor,AR98,Trigger)</f>
        <v>42415</v>
      </c>
      <c r="AT98" s="242" t="e">
        <f>_xll.qlIndexFixing($AD$5,AQ98,TRUE,_xll.ohTrigger(Trigger,Trigger1M))</f>
        <v>#NUM!</v>
      </c>
      <c r="AU98" s="242">
        <f>IFERROR(_xll.qlIndexFixing($AV$1,AQ98,TRUE,_xll.ohTrigger(Trigger,Trigger1M)),#N/A)</f>
        <v>-1.0106814350460428E-3</v>
      </c>
    </row>
    <row r="99" spans="1:47" ht="11.25" customHeight="1" x14ac:dyDescent="0.25">
      <c r="A99" s="99" t="s">
        <v>235</v>
      </c>
      <c r="B99" s="325" t="str">
        <v>60Y</v>
      </c>
      <c r="C99" s="325" t="e">
        <v>#N/A</v>
      </c>
      <c r="D99" s="366" t="str">
        <f t="shared" si="30"/>
        <v>60Y</v>
      </c>
      <c r="E99" s="324" t="s">
        <v>8</v>
      </c>
      <c r="F99" s="320" t="s">
        <v>9</v>
      </c>
      <c r="G99" s="280" t="s">
        <v>10</v>
      </c>
      <c r="H99" s="320" t="s">
        <v>11</v>
      </c>
      <c r="I99" s="383" t="e">
        <v>#N/A</v>
      </c>
      <c r="J99" s="383" t="str">
        <f>IFERROR(_xll.qlSimpleQuote(A99&amp;C99,I99,,Permanent,Trigger,TRUE),"--")</f>
        <v>--</v>
      </c>
      <c r="K99" s="325" t="str">
        <f t="shared" si="18"/>
        <v>EURYC1M_AB1E_60Y</v>
      </c>
      <c r="L99" s="329" t="str">
        <f>IFERROR(_xll.qlSwapRateHelper2(,IF(DataSelect="Reference",$J99,K99),,$D99,Calendar,$G99,$F99,$H99,$L$22,0,E99,Discounting,Permanent,_xll.ohTrigger(Trigger,DataSelect),ObjectOverwrite),"--")</f>
        <v>obj_00bad#0000</v>
      </c>
      <c r="M99" s="324" t="b">
        <f t="shared" si="28"/>
        <v>1</v>
      </c>
      <c r="AP99" s="97" t="s">
        <v>197</v>
      </c>
      <c r="AQ99" s="98">
        <f>_xll.qlInterestRateIndexFixingDate(Currency&amp;"ibor"&amp;Tenor,AR99,Trigger)</f>
        <v>42381</v>
      </c>
      <c r="AR99" s="98">
        <f>_xll.qlCalendarAdvance(Calendar,AR98,AP99,"f",,Trigger)</f>
        <v>42383</v>
      </c>
      <c r="AS99" s="98">
        <f>_xll.qlInterestRateIndexMaturity(Currency&amp;"ibor"&amp;Tenor,AR99,Trigger)</f>
        <v>42415</v>
      </c>
      <c r="AT99" s="242" t="e">
        <f>_xll.qlIndexFixing($AD$5,AQ99,TRUE,_xll.ohTrigger(Trigger,Trigger1M))</f>
        <v>#NUM!</v>
      </c>
      <c r="AU99" s="242">
        <f>IFERROR(_xll.qlIndexFixing($AV$1,AQ99,TRUE,_xll.ohTrigger(Trigger,Trigger1M)),#N/A)</f>
        <v>-1.0106913643691262E-3</v>
      </c>
    </row>
    <row r="100" spans="1:47" ht="11.25" customHeight="1" x14ac:dyDescent="0.25">
      <c r="A100" s="100" t="s">
        <v>235</v>
      </c>
      <c r="B100" s="328" t="e">
        <v>#N/A</v>
      </c>
      <c r="C100" s="328" t="e">
        <v>#N/A</v>
      </c>
      <c r="D100" s="379" t="e">
        <f t="shared" si="30"/>
        <v>#N/A</v>
      </c>
      <c r="E100" s="326" t="s">
        <v>8</v>
      </c>
      <c r="F100" s="327" t="s">
        <v>9</v>
      </c>
      <c r="G100" s="286" t="s">
        <v>10</v>
      </c>
      <c r="H100" s="327" t="s">
        <v>11</v>
      </c>
      <c r="I100" s="384" t="e">
        <v>#N/A</v>
      </c>
      <c r="J100" s="384" t="str">
        <f>IFERROR(_xll.qlSimpleQuote(A100&amp;C100,I100,,Permanent,Trigger,TRUE),"--")</f>
        <v>--</v>
      </c>
      <c r="K100" s="328" t="e">
        <f t="shared" si="18"/>
        <v>#N/A</v>
      </c>
      <c r="L100" s="363" t="str">
        <f>IFERROR(_xll.qlSwapRateHelper2(,IF(DataSelect="Reference",$J100,K100),,$D100,Calendar,$G100,$F100,$H100,$L$22,0,E100,Discounting,Permanent,_xll.ohTrigger(Trigger,DataSelect),ObjectOverwrite),"--")</f>
        <v>--</v>
      </c>
      <c r="M100" s="326" t="b">
        <f t="shared" si="28"/>
        <v>0</v>
      </c>
      <c r="AP100" s="97" t="s">
        <v>197</v>
      </c>
      <c r="AQ100" s="98">
        <f>_xll.qlInterestRateIndexFixingDate(Currency&amp;"ibor"&amp;Tenor,AR100,Trigger)</f>
        <v>42382</v>
      </c>
      <c r="AR100" s="98">
        <f>_xll.qlCalendarAdvance(Calendar,AR99,AP100,"f",,Trigger)</f>
        <v>42384</v>
      </c>
      <c r="AS100" s="98">
        <f>_xll.qlInterestRateIndexMaturity(Currency&amp;"ibor"&amp;Tenor,AR100,Trigger)</f>
        <v>42415</v>
      </c>
      <c r="AT100" s="242" t="e">
        <f>_xll.qlIndexFixing($AD$5,AQ100,TRUE,_xll.ohTrigger(Trigger,Trigger1M))</f>
        <v>#NUM!</v>
      </c>
      <c r="AU100" s="242">
        <f>IFERROR(_xll.qlIndexFixing($AV$1,AQ100,TRUE,_xll.ohTrigger(Trigger,Trigger1M)),#N/A)</f>
        <v>-1.0107008063985022E-3</v>
      </c>
    </row>
    <row r="101" spans="1:47" ht="11.25" customHeight="1" x14ac:dyDescent="0.25">
      <c r="AP101" s="97" t="s">
        <v>197</v>
      </c>
      <c r="AQ101" s="98">
        <f>_xll.qlInterestRateIndexFixingDate(Currency&amp;"ibor"&amp;Tenor,AR101,Trigger)</f>
        <v>42383</v>
      </c>
      <c r="AR101" s="98">
        <f>_xll.qlCalendarAdvance(Calendar,AR100,AP101,"f",,Trigger)</f>
        <v>42387</v>
      </c>
      <c r="AS101" s="98">
        <f>_xll.qlInterestRateIndexMaturity(Currency&amp;"ibor"&amp;Tenor,AR101,Trigger)</f>
        <v>42418</v>
      </c>
      <c r="AT101" s="242" t="e">
        <f>_xll.qlIndexFixing($AD$5,AQ101,TRUE,_xll.ohTrigger(Trigger,Trigger1M))</f>
        <v>#NUM!</v>
      </c>
      <c r="AU101" s="242">
        <f>IFERROR(_xll.qlIndexFixing($AV$1,AQ101,TRUE,_xll.ohTrigger(Trigger,Trigger1M)),#N/A)</f>
        <v>-1.010692377352654E-3</v>
      </c>
    </row>
    <row r="102" spans="1:47" ht="11.25" customHeight="1" x14ac:dyDescent="0.25">
      <c r="AP102" s="97" t="s">
        <v>197</v>
      </c>
      <c r="AQ102" s="98">
        <f>_xll.qlInterestRateIndexFixingDate(Currency&amp;"ibor"&amp;Tenor,AR102,Trigger)</f>
        <v>42384</v>
      </c>
      <c r="AR102" s="98">
        <f>_xll.qlCalendarAdvance(Calendar,AR101,AP102,"f",,Trigger)</f>
        <v>42388</v>
      </c>
      <c r="AS102" s="98">
        <f>_xll.qlInterestRateIndexMaturity(Currency&amp;"ibor"&amp;Tenor,AR102,Trigger)</f>
        <v>42419</v>
      </c>
      <c r="AT102" s="242" t="e">
        <f>_xll.qlIndexFixing($AD$5,AQ102,TRUE,_xll.ohTrigger(Trigger,Trigger1M))</f>
        <v>#NUM!</v>
      </c>
      <c r="AU102" s="242">
        <f>IFERROR(_xll.qlIndexFixing($AV$1,AQ102,TRUE,_xll.ohTrigger(Trigger,Trigger1M)),#N/A)</f>
        <v>-1.0106878593473293E-3</v>
      </c>
    </row>
    <row r="103" spans="1:47" ht="11.25" customHeight="1" x14ac:dyDescent="0.25">
      <c r="AP103" s="97" t="s">
        <v>197</v>
      </c>
      <c r="AQ103" s="98">
        <f>_xll.qlInterestRateIndexFixingDate(Currency&amp;"ibor"&amp;Tenor,AR103,Trigger)</f>
        <v>42387</v>
      </c>
      <c r="AR103" s="98">
        <f>_xll.qlCalendarAdvance(Calendar,AR102,AP103,"f",,Trigger)</f>
        <v>42389</v>
      </c>
      <c r="AS103" s="98">
        <f>_xll.qlInterestRateIndexMaturity(Currency&amp;"ibor"&amp;Tenor,AR103,Trigger)</f>
        <v>42422</v>
      </c>
      <c r="AT103" s="242" t="e">
        <f>_xll.qlIndexFixing($AD$5,AQ103,TRUE,_xll.ohTrigger(Trigger,Trigger1M))</f>
        <v>#NUM!</v>
      </c>
      <c r="AU103" s="242">
        <f>IFERROR(_xll.qlIndexFixing($AV$1,AQ103,TRUE,_xll.ohTrigger(Trigger,Trigger1M)),#N/A)</f>
        <v>-1.0106702647740627E-3</v>
      </c>
    </row>
    <row r="104" spans="1:47" ht="11.25" customHeight="1" x14ac:dyDescent="0.25">
      <c r="AP104" s="97" t="s">
        <v>197</v>
      </c>
      <c r="AQ104" s="98">
        <f>_xll.qlInterestRateIndexFixingDate(Currency&amp;"ibor"&amp;Tenor,AR104,Trigger)</f>
        <v>42388</v>
      </c>
      <c r="AR104" s="98">
        <f>_xll.qlCalendarAdvance(Calendar,AR103,AP104,"f",,Trigger)</f>
        <v>42390</v>
      </c>
      <c r="AS104" s="98">
        <f>_xll.qlInterestRateIndexMaturity(Currency&amp;"ibor"&amp;Tenor,AR104,Trigger)</f>
        <v>42422</v>
      </c>
      <c r="AT104" s="242" t="e">
        <f>_xll.qlIndexFixing($AD$5,AQ104,TRUE,_xll.ohTrigger(Trigger,Trigger1M))</f>
        <v>#NUM!</v>
      </c>
      <c r="AU104" s="242">
        <f>IFERROR(_xll.qlIndexFixing($AV$1,AQ104,TRUE,_xll.ohTrigger(Trigger,Trigger1M)),#N/A)</f>
        <v>-1.0106712375276827E-3</v>
      </c>
    </row>
    <row r="105" spans="1:47" ht="11.25" customHeight="1" x14ac:dyDescent="0.25">
      <c r="AP105" s="97" t="s">
        <v>197</v>
      </c>
      <c r="AQ105" s="98">
        <f>_xll.qlInterestRateIndexFixingDate(Currency&amp;"ibor"&amp;Tenor,AR105,Trigger)</f>
        <v>42389</v>
      </c>
      <c r="AR105" s="98">
        <f>_xll.qlCalendarAdvance(Calendar,AR104,AP105,"f",,Trigger)</f>
        <v>42391</v>
      </c>
      <c r="AS105" s="98">
        <f>_xll.qlInterestRateIndexMaturity(Currency&amp;"ibor"&amp;Tenor,AR105,Trigger)</f>
        <v>42422</v>
      </c>
      <c r="AT105" s="242" t="e">
        <f>_xll.qlIndexFixing($AD$5,AQ105,TRUE,_xll.ohTrigger(Trigger,Trigger1M))</f>
        <v>#NUM!</v>
      </c>
      <c r="AU105" s="242">
        <f>IFERROR(_xll.qlIndexFixing($AV$1,AQ105,TRUE,_xll.ohTrigger(Trigger,Trigger1M)),#N/A)</f>
        <v>-1.0106705870901564E-3</v>
      </c>
    </row>
    <row r="106" spans="1:47" ht="11.25" customHeight="1" x14ac:dyDescent="0.25">
      <c r="AP106" s="97" t="s">
        <v>197</v>
      </c>
      <c r="AQ106" s="98">
        <f>_xll.qlInterestRateIndexFixingDate(Currency&amp;"ibor"&amp;Tenor,AR106,Trigger)</f>
        <v>42390</v>
      </c>
      <c r="AR106" s="98">
        <f>_xll.qlCalendarAdvance(Calendar,AR105,AP106,"f",,Trigger)</f>
        <v>42394</v>
      </c>
      <c r="AS106" s="98">
        <f>_xll.qlInterestRateIndexMaturity(Currency&amp;"ibor"&amp;Tenor,AR106,Trigger)</f>
        <v>42425</v>
      </c>
      <c r="AT106" s="242" t="e">
        <f>_xll.qlIndexFixing($AD$5,AQ106,TRUE,_xll.ohTrigger(Trigger,Trigger1M))</f>
        <v>#NUM!</v>
      </c>
      <c r="AU106" s="242">
        <f>IFERROR(_xll.qlIndexFixing($AV$1,AQ106,TRUE,_xll.ohTrigger(Trigger,Trigger1M)),#N/A)</f>
        <v>-1.0106499722628917E-3</v>
      </c>
    </row>
    <row r="107" spans="1:47" ht="11.25" customHeight="1" x14ac:dyDescent="0.25">
      <c r="AP107" s="97" t="s">
        <v>197</v>
      </c>
      <c r="AQ107" s="98">
        <f>_xll.qlInterestRateIndexFixingDate(Currency&amp;"ibor"&amp;Tenor,AR107,Trigger)</f>
        <v>42391</v>
      </c>
      <c r="AR107" s="98">
        <f>_xll.qlCalendarAdvance(Calendar,AR106,AP107,"f",,Trigger)</f>
        <v>42395</v>
      </c>
      <c r="AS107" s="98">
        <f>_xll.qlInterestRateIndexMaturity(Currency&amp;"ibor"&amp;Tenor,AR107,Trigger)</f>
        <v>42426</v>
      </c>
      <c r="AT107" s="242" t="e">
        <f>_xll.qlIndexFixing($AD$5,AQ107,TRUE,_xll.ohTrigger(Trigger,Trigger1M))</f>
        <v>#NUM!</v>
      </c>
      <c r="AU107" s="242">
        <f>IFERROR(_xll.qlIndexFixing($AV$1,AQ107,TRUE,_xll.ohTrigger(Trigger,Trigger1M)),#N/A)</f>
        <v>-1.0106428766278445E-3</v>
      </c>
    </row>
    <row r="108" spans="1:47" ht="11.25" customHeight="1" x14ac:dyDescent="0.25">
      <c r="AP108" s="97" t="s">
        <v>197</v>
      </c>
      <c r="AQ108" s="98">
        <f>_xll.qlInterestRateIndexFixingDate(Currency&amp;"ibor"&amp;Tenor,AR108,Trigger)</f>
        <v>42394</v>
      </c>
      <c r="AR108" s="98">
        <f>_xll.qlCalendarAdvance(Calendar,AR107,AP108,"f",,Trigger)</f>
        <v>42396</v>
      </c>
      <c r="AS108" s="98">
        <f>_xll.qlInterestRateIndexMaturity(Currency&amp;"ibor"&amp;Tenor,AR108,Trigger)</f>
        <v>42429</v>
      </c>
      <c r="AT108" s="242" t="e">
        <f>_xll.qlIndexFixing($AD$5,AQ108,TRUE,_xll.ohTrigger(Trigger,Trigger1M))</f>
        <v>#NUM!</v>
      </c>
      <c r="AU108" s="242">
        <f>IFERROR(_xll.qlIndexFixing($AV$1,AQ108,TRUE,_xll.ohTrigger(Trigger,Trigger1M)),#N/A)</f>
        <v>-1.0106502054259409E-3</v>
      </c>
    </row>
    <row r="109" spans="1:47" ht="11.25" customHeight="1" x14ac:dyDescent="0.25">
      <c r="AP109" s="97" t="s">
        <v>197</v>
      </c>
      <c r="AQ109" s="98">
        <f>_xll.qlInterestRateIndexFixingDate(Currency&amp;"ibor"&amp;Tenor,AR109,Trigger)</f>
        <v>42395</v>
      </c>
      <c r="AR109" s="98">
        <f>_xll.qlCalendarAdvance(Calendar,AR108,AP109,"f",,Trigger)</f>
        <v>42397</v>
      </c>
      <c r="AS109" s="98">
        <f>_xll.qlInterestRateIndexMaturity(Currency&amp;"ibor"&amp;Tenor,AR109,Trigger)</f>
        <v>42429</v>
      </c>
      <c r="AT109" s="242" t="e">
        <f>_xll.qlIndexFixing($AD$5,AQ109,TRUE,_xll.ohTrigger(Trigger,Trigger1M))</f>
        <v>#NUM!</v>
      </c>
      <c r="AU109" s="242">
        <f>IFERROR(_xll.qlIndexFixing($AV$1,AQ109,TRUE,_xll.ohTrigger(Trigger,Trigger1M)),#N/A)</f>
        <v>-1.0106379372851193E-3</v>
      </c>
    </row>
    <row r="110" spans="1:47" ht="11.25" customHeight="1" x14ac:dyDescent="0.25">
      <c r="AP110" s="97" t="s">
        <v>197</v>
      </c>
      <c r="AQ110" s="98">
        <f>_xll.qlInterestRateIndexFixingDate(Currency&amp;"ibor"&amp;Tenor,AR110,Trigger)</f>
        <v>42396</v>
      </c>
      <c r="AR110" s="98">
        <f>_xll.qlCalendarAdvance(Calendar,AR109,AP110,"f",,Trigger)</f>
        <v>42398</v>
      </c>
      <c r="AS110" s="98">
        <f>_xll.qlInterestRateIndexMaturity(Currency&amp;"ibor"&amp;Tenor,AR110,Trigger)</f>
        <v>42429</v>
      </c>
      <c r="AT110" s="242" t="e">
        <f>_xll.qlIndexFixing($AD$5,AQ110,TRUE,_xll.ohTrigger(Trigger,Trigger1M))</f>
        <v>#NUM!</v>
      </c>
      <c r="AU110" s="242">
        <f>IFERROR(_xll.qlIndexFixing($AV$1,AQ110,TRUE,_xll.ohTrigger(Trigger,Trigger1M)),#N/A)</f>
        <v>-1.0106248467857092E-3</v>
      </c>
    </row>
    <row r="111" spans="1:47" ht="11.25" customHeight="1" x14ac:dyDescent="0.25">
      <c r="AP111" s="97" t="s">
        <v>197</v>
      </c>
      <c r="AQ111" s="98">
        <f>_xll.qlInterestRateIndexFixingDate(Currency&amp;"ibor"&amp;Tenor,AR111,Trigger)</f>
        <v>42397</v>
      </c>
      <c r="AR111" s="98">
        <f>_xll.qlCalendarAdvance(Calendar,AR110,AP111,"f",,Trigger)</f>
        <v>42401</v>
      </c>
      <c r="AS111" s="98">
        <f>_xll.qlInterestRateIndexMaturity(Currency&amp;"ibor"&amp;Tenor,AR111,Trigger)</f>
        <v>42430</v>
      </c>
      <c r="AT111" s="242" t="e">
        <f>_xll.qlIndexFixing($AD$5,AQ111,TRUE,_xll.ohTrigger(Trigger,Trigger1M))</f>
        <v>#NUM!</v>
      </c>
      <c r="AU111" s="242">
        <f>IFERROR(_xll.qlIndexFixing($AV$1,AQ111,TRUE,_xll.ohTrigger(Trigger,Trigger1M)),#N/A)</f>
        <v>-1.0106065604240961E-3</v>
      </c>
    </row>
    <row r="112" spans="1:47" ht="11.25" customHeight="1" x14ac:dyDescent="0.25">
      <c r="AP112" s="97" t="s">
        <v>197</v>
      </c>
      <c r="AQ112" s="98">
        <f>_xll.qlInterestRateIndexFixingDate(Currency&amp;"ibor"&amp;Tenor,AR112,Trigger)</f>
        <v>42398</v>
      </c>
      <c r="AR112" s="98">
        <f>_xll.qlCalendarAdvance(Calendar,AR111,AP112,"f",,Trigger)</f>
        <v>42402</v>
      </c>
      <c r="AS112" s="98">
        <f>_xll.qlInterestRateIndexMaturity(Currency&amp;"ibor"&amp;Tenor,AR112,Trigger)</f>
        <v>42431</v>
      </c>
      <c r="AT112" s="242" t="e">
        <f>_xll.qlIndexFixing($AD$5,AQ112,TRUE,_xll.ohTrigger(Trigger,Trigger1M))</f>
        <v>#NUM!</v>
      </c>
      <c r="AU112" s="242">
        <f>IFERROR(_xll.qlIndexFixing($AV$1,AQ112,TRUE,_xll.ohTrigger(Trigger,Trigger1M)),#N/A)</f>
        <v>-1.0106122810356667E-3</v>
      </c>
    </row>
    <row r="113" spans="42:47" ht="11.25" customHeight="1" x14ac:dyDescent="0.25">
      <c r="AP113" s="97" t="s">
        <v>197</v>
      </c>
      <c r="AQ113" s="98">
        <f>_xll.qlInterestRateIndexFixingDate(Currency&amp;"ibor"&amp;Tenor,AR113,Trigger)</f>
        <v>42401</v>
      </c>
      <c r="AR113" s="98">
        <f>_xll.qlCalendarAdvance(Calendar,AR112,AP113,"f",,Trigger)</f>
        <v>42403</v>
      </c>
      <c r="AS113" s="98">
        <f>_xll.qlInterestRateIndexMaturity(Currency&amp;"ibor"&amp;Tenor,AR113,Trigger)</f>
        <v>42432</v>
      </c>
      <c r="AT113" s="242" t="e">
        <f>_xll.qlIndexFixing($AD$5,AQ113,TRUE,_xll.ohTrigger(Trigger,Trigger1M))</f>
        <v>#NUM!</v>
      </c>
      <c r="AU113" s="242">
        <f>IFERROR(_xll.qlIndexFixing($AV$1,AQ113,TRUE,_xll.ohTrigger(Trigger,Trigger1M)),#N/A)</f>
        <v>-1.0106197739936449E-3</v>
      </c>
    </row>
    <row r="114" spans="42:47" ht="11.25" customHeight="1" x14ac:dyDescent="0.25">
      <c r="AP114" s="97" t="s">
        <v>197</v>
      </c>
      <c r="AQ114" s="98">
        <f>_xll.qlInterestRateIndexFixingDate(Currency&amp;"ibor"&amp;Tenor,AR114,Trigger)</f>
        <v>42402</v>
      </c>
      <c r="AR114" s="98">
        <f>_xll.qlCalendarAdvance(Calendar,AR113,AP114,"f",,Trigger)</f>
        <v>42404</v>
      </c>
      <c r="AS114" s="98">
        <f>_xll.qlInterestRateIndexMaturity(Currency&amp;"ibor"&amp;Tenor,AR114,Trigger)</f>
        <v>42433</v>
      </c>
      <c r="AT114" s="242" t="e">
        <f>_xll.qlIndexFixing($AD$5,AQ114,TRUE,_xll.ohTrigger(Trigger,Trigger1M))</f>
        <v>#NUM!</v>
      </c>
      <c r="AU114" s="242">
        <f>IFERROR(_xll.qlIndexFixing($AV$1,AQ114,TRUE,_xll.ohTrigger(Trigger,Trigger1M)),#N/A)</f>
        <v>-1.0106288719050347E-3</v>
      </c>
    </row>
    <row r="115" spans="42:47" ht="11.25" customHeight="1" x14ac:dyDescent="0.25">
      <c r="AP115" s="97" t="s">
        <v>197</v>
      </c>
      <c r="AQ115" s="98">
        <f>_xll.qlInterestRateIndexFixingDate(Currency&amp;"ibor"&amp;Tenor,AR115,Trigger)</f>
        <v>42403</v>
      </c>
      <c r="AR115" s="98">
        <f>_xll.qlCalendarAdvance(Calendar,AR114,AP115,"f",,Trigger)</f>
        <v>42405</v>
      </c>
      <c r="AS115" s="98">
        <f>_xll.qlInterestRateIndexMaturity(Currency&amp;"ibor"&amp;Tenor,AR115,Trigger)</f>
        <v>42436</v>
      </c>
      <c r="AT115" s="242" t="e">
        <f>_xll.qlIndexFixing($AD$5,AQ115,TRUE,_xll.ohTrigger(Trigger,Trigger1M))</f>
        <v>#NUM!</v>
      </c>
      <c r="AU115" s="242">
        <f>IFERROR(_xll.qlIndexFixing($AV$1,AQ115,TRUE,_xll.ohTrigger(Trigger,Trigger1M)),#N/A)</f>
        <v>-1.0106576838413643E-3</v>
      </c>
    </row>
    <row r="116" spans="42:47" ht="11.25" customHeight="1" x14ac:dyDescent="0.25">
      <c r="AP116" s="97" t="s">
        <v>197</v>
      </c>
      <c r="AQ116" s="98">
        <f>_xll.qlInterestRateIndexFixingDate(Currency&amp;"ibor"&amp;Tenor,AR116,Trigger)</f>
        <v>42404</v>
      </c>
      <c r="AR116" s="98">
        <f>_xll.qlCalendarAdvance(Calendar,AR115,AP116,"f",,Trigger)</f>
        <v>42408</v>
      </c>
      <c r="AS116" s="98">
        <f>_xll.qlInterestRateIndexMaturity(Currency&amp;"ibor"&amp;Tenor,AR116,Trigger)</f>
        <v>42437</v>
      </c>
      <c r="AT116" s="242" t="e">
        <f>_xll.qlIndexFixing($AD$5,AQ116,TRUE,_xll.ohTrigger(Trigger,Trigger1M))</f>
        <v>#NUM!</v>
      </c>
      <c r="AU116" s="242">
        <f>IFERROR(_xll.qlIndexFixing($AV$1,AQ116,TRUE,_xll.ohTrigger(Trigger,Trigger1M)),#N/A)</f>
        <v>-1.0106777931293475E-3</v>
      </c>
    </row>
    <row r="117" spans="42:47" ht="11.25" customHeight="1" x14ac:dyDescent="0.25">
      <c r="AP117" s="97" t="s">
        <v>197</v>
      </c>
      <c r="AQ117" s="98">
        <f>_xll.qlInterestRateIndexFixingDate(Currency&amp;"ibor"&amp;Tenor,AR117,Trigger)</f>
        <v>42405</v>
      </c>
      <c r="AR117" s="98">
        <f>_xll.qlCalendarAdvance(Calendar,AR116,AP117,"f",,Trigger)</f>
        <v>42409</v>
      </c>
      <c r="AS117" s="98">
        <f>_xll.qlInterestRateIndexMaturity(Currency&amp;"ibor"&amp;Tenor,AR117,Trigger)</f>
        <v>42438</v>
      </c>
      <c r="AT117" s="242" t="e">
        <f>_xll.qlIndexFixing($AD$5,AQ117,TRUE,_xll.ohTrigger(Trigger,Trigger1M))</f>
        <v>#NUM!</v>
      </c>
      <c r="AU117" s="242">
        <f>IFERROR(_xll.qlIndexFixing($AV$1,AQ117,TRUE,_xll.ohTrigger(Trigger,Trigger1M)),#N/A)</f>
        <v>-1.0106922327650417E-3</v>
      </c>
    </row>
    <row r="118" spans="42:47" ht="11.25" customHeight="1" x14ac:dyDescent="0.25">
      <c r="AP118" s="97" t="s">
        <v>197</v>
      </c>
      <c r="AQ118" s="98">
        <f>_xll.qlInterestRateIndexFixingDate(Currency&amp;"ibor"&amp;Tenor,AR118,Trigger)</f>
        <v>42408</v>
      </c>
      <c r="AR118" s="98">
        <f>_xll.qlCalendarAdvance(Calendar,AR117,AP118,"f",,Trigger)</f>
        <v>42410</v>
      </c>
      <c r="AS118" s="98">
        <f>_xll.qlInterestRateIndexMaturity(Currency&amp;"ibor"&amp;Tenor,AR118,Trigger)</f>
        <v>42439</v>
      </c>
      <c r="AT118" s="242" t="e">
        <f>_xll.qlIndexFixing($AD$5,AQ118,TRUE,_xll.ohTrigger(Trigger,Trigger1M))</f>
        <v>#NUM!</v>
      </c>
      <c r="AU118" s="242">
        <f>IFERROR(_xll.qlIndexFixing($AV$1,AQ118,TRUE,_xll.ohTrigger(Trigger,Trigger1M)),#N/A)</f>
        <v>-1.0107071696788166E-3</v>
      </c>
    </row>
    <row r="119" spans="42:47" ht="11.25" customHeight="1" x14ac:dyDescent="0.25">
      <c r="AP119" s="97" t="s">
        <v>197</v>
      </c>
      <c r="AQ119" s="98">
        <f>_xll.qlInterestRateIndexFixingDate(Currency&amp;"ibor"&amp;Tenor,AR119,Trigger)</f>
        <v>42409</v>
      </c>
      <c r="AR119" s="98">
        <f>_xll.qlCalendarAdvance(Calendar,AR118,AP119,"f",,Trigger)</f>
        <v>42411</v>
      </c>
      <c r="AS119" s="98">
        <f>_xll.qlInterestRateIndexMaturity(Currency&amp;"ibor"&amp;Tenor,AR119,Trigger)</f>
        <v>42440</v>
      </c>
      <c r="AT119" s="242" t="e">
        <f>_xll.qlIndexFixing($AD$5,AQ119,TRUE,_xll.ohTrigger(Trigger,Trigger1M))</f>
        <v>#NUM!</v>
      </c>
      <c r="AU119" s="242">
        <f>IFERROR(_xll.qlIndexFixing($AV$1,AQ119,TRUE,_xll.ohTrigger(Trigger,Trigger1M)),#N/A)</f>
        <v>-1.0107224020348825E-3</v>
      </c>
    </row>
    <row r="120" spans="42:47" ht="11.25" customHeight="1" x14ac:dyDescent="0.25">
      <c r="AP120" s="97" t="s">
        <v>197</v>
      </c>
      <c r="AQ120" s="98">
        <f>_xll.qlInterestRateIndexFixingDate(Currency&amp;"ibor"&amp;Tenor,AR120,Trigger)</f>
        <v>42410</v>
      </c>
      <c r="AR120" s="98">
        <f>_xll.qlCalendarAdvance(Calendar,AR119,AP120,"f",,Trigger)</f>
        <v>42412</v>
      </c>
      <c r="AS120" s="98">
        <f>_xll.qlInterestRateIndexMaturity(Currency&amp;"ibor"&amp;Tenor,AR120,Trigger)</f>
        <v>42443</v>
      </c>
      <c r="AT120" s="242" t="e">
        <f>_xll.qlIndexFixing($AD$5,AQ120,TRUE,_xll.ohTrigger(Trigger,Trigger1M))</f>
        <v>#NUM!</v>
      </c>
      <c r="AU120" s="242">
        <f>IFERROR(_xll.qlIndexFixing($AV$1,AQ120,TRUE,_xll.ohTrigger(Trigger,Trigger1M)),#N/A)</f>
        <v>-1.0107432301146553E-3</v>
      </c>
    </row>
    <row r="121" spans="42:47" ht="11.25" customHeight="1" x14ac:dyDescent="0.25">
      <c r="AP121" s="97" t="s">
        <v>197</v>
      </c>
      <c r="AQ121" s="98">
        <f>_xll.qlInterestRateIndexFixingDate(Currency&amp;"ibor"&amp;Tenor,AR121,Trigger)</f>
        <v>42411</v>
      </c>
      <c r="AR121" s="98">
        <f>_xll.qlCalendarAdvance(Calendar,AR120,AP121,"f",,Trigger)</f>
        <v>42415</v>
      </c>
      <c r="AS121" s="98">
        <f>_xll.qlInterestRateIndexMaturity(Currency&amp;"ibor"&amp;Tenor,AR121,Trigger)</f>
        <v>42444</v>
      </c>
      <c r="AT121" s="242" t="e">
        <f>_xll.qlIndexFixing($AD$5,AQ121,TRUE,_xll.ohTrigger(Trigger,Trigger1M))</f>
        <v>#NUM!</v>
      </c>
      <c r="AU121" s="242">
        <f>IFERROR(_xll.qlIndexFixing($AV$1,AQ121,TRUE,_xll.ohTrigger(Trigger,Trigger1M)),#N/A)</f>
        <v>-1.0107820768957975E-3</v>
      </c>
    </row>
    <row r="122" spans="42:47" ht="11.25" customHeight="1" x14ac:dyDescent="0.25">
      <c r="AP122" s="97" t="s">
        <v>197</v>
      </c>
      <c r="AQ122" s="98">
        <f>_xll.qlInterestRateIndexFixingDate(Currency&amp;"ibor"&amp;Tenor,AR122,Trigger)</f>
        <v>42412</v>
      </c>
      <c r="AR122" s="98">
        <f>_xll.qlCalendarAdvance(Calendar,AR121,AP122,"f",,Trigger)</f>
        <v>42416</v>
      </c>
      <c r="AS122" s="98">
        <f>_xll.qlInterestRateIndexMaturity(Currency&amp;"ibor"&amp;Tenor,AR122,Trigger)</f>
        <v>42445</v>
      </c>
      <c r="AT122" s="242" t="e">
        <f>_xll.qlIndexFixing($AD$5,AQ122,TRUE,_xll.ohTrigger(Trigger,Trigger1M))</f>
        <v>#NUM!</v>
      </c>
      <c r="AU122" s="242">
        <f>IFERROR(_xll.qlIndexFixing($AV$1,AQ122,TRUE,_xll.ohTrigger(Trigger,Trigger1M)),#N/A)</f>
        <v>-1.0107955866670302E-3</v>
      </c>
    </row>
    <row r="123" spans="42:47" ht="11.25" customHeight="1" x14ac:dyDescent="0.25">
      <c r="AP123" s="97" t="s">
        <v>197</v>
      </c>
      <c r="AQ123" s="98">
        <f>_xll.qlInterestRateIndexFixingDate(Currency&amp;"ibor"&amp;Tenor,AR123,Trigger)</f>
        <v>42415</v>
      </c>
      <c r="AR123" s="98">
        <f>_xll.qlCalendarAdvance(Calendar,AR122,AP123,"f",,Trigger)</f>
        <v>42417</v>
      </c>
      <c r="AS123" s="98">
        <f>_xll.qlInterestRateIndexMaturity(Currency&amp;"ibor"&amp;Tenor,AR123,Trigger)</f>
        <v>42446</v>
      </c>
      <c r="AT123" s="242" t="e">
        <f>_xll.qlIndexFixing($AD$5,AQ123,TRUE,_xll.ohTrigger(Trigger,Trigger1M))</f>
        <v>#NUM!</v>
      </c>
      <c r="AU123" s="242">
        <f>IFERROR(_xll.qlIndexFixing($AV$1,AQ123,TRUE,_xll.ohTrigger(Trigger,Trigger1M)),#N/A)</f>
        <v>-1.0108080775057383E-3</v>
      </c>
    </row>
    <row r="124" spans="42:47" ht="11.25" customHeight="1" x14ac:dyDescent="0.25">
      <c r="AP124" s="97" t="s">
        <v>197</v>
      </c>
      <c r="AQ124" s="98">
        <f>_xll.qlInterestRateIndexFixingDate(Currency&amp;"ibor"&amp;Tenor,AR124,Trigger)</f>
        <v>42416</v>
      </c>
      <c r="AR124" s="98">
        <f>_xll.qlCalendarAdvance(Calendar,AR123,AP124,"f",,Trigger)</f>
        <v>42418</v>
      </c>
      <c r="AS124" s="98">
        <f>_xll.qlInterestRateIndexMaturity(Currency&amp;"ibor"&amp;Tenor,AR124,Trigger)</f>
        <v>42447</v>
      </c>
      <c r="AT124" s="242" t="e">
        <f>_xll.qlIndexFixing($AD$5,AQ124,TRUE,_xll.ohTrigger(Trigger,Trigger1M))</f>
        <v>#NUM!</v>
      </c>
      <c r="AU124" s="242">
        <f>IFERROR(_xll.qlIndexFixing($AV$1,AQ124,TRUE,_xll.ohTrigger(Trigger,Trigger1M)),#N/A)</f>
        <v>-1.0108193131292045E-3</v>
      </c>
    </row>
    <row r="125" spans="42:47" ht="11.25" customHeight="1" x14ac:dyDescent="0.25">
      <c r="AP125" s="97" t="s">
        <v>197</v>
      </c>
      <c r="AQ125" s="98">
        <f>_xll.qlInterestRateIndexFixingDate(Currency&amp;"ibor"&amp;Tenor,AR125,Trigger)</f>
        <v>42417</v>
      </c>
      <c r="AR125" s="98">
        <f>_xll.qlCalendarAdvance(Calendar,AR124,AP125,"f",,Trigger)</f>
        <v>42419</v>
      </c>
      <c r="AS125" s="98">
        <f>_xll.qlInterestRateIndexMaturity(Currency&amp;"ibor"&amp;Tenor,AR125,Trigger)</f>
        <v>42450</v>
      </c>
      <c r="AT125" s="242" t="e">
        <f>_xll.qlIndexFixing($AD$5,AQ125,TRUE,_xll.ohTrigger(Trigger,Trigger1M))</f>
        <v>#NUM!</v>
      </c>
      <c r="AU125" s="242">
        <f>IFERROR(_xll.qlIndexFixing($AV$1,AQ125,TRUE,_xll.ohTrigger(Trigger,Trigger1M)),#N/A)</f>
        <v>-1.0108178437924721E-3</v>
      </c>
    </row>
    <row r="126" spans="42:47" ht="11.25" customHeight="1" x14ac:dyDescent="0.25">
      <c r="AP126" s="97" t="s">
        <v>197</v>
      </c>
      <c r="AQ126" s="98">
        <f>_xll.qlInterestRateIndexFixingDate(Currency&amp;"ibor"&amp;Tenor,AR126,Trigger)</f>
        <v>42418</v>
      </c>
      <c r="AR126" s="98">
        <f>_xll.qlCalendarAdvance(Calendar,AR125,AP126,"f",,Trigger)</f>
        <v>42422</v>
      </c>
      <c r="AS126" s="98">
        <f>_xll.qlInterestRateIndexMaturity(Currency&amp;"ibor"&amp;Tenor,AR126,Trigger)</f>
        <v>42451</v>
      </c>
      <c r="AT126" s="242" t="e">
        <f>_xll.qlIndexFixing($AD$5,AQ126,TRUE,_xll.ohTrigger(Trigger,Trigger1M))</f>
        <v>#NUM!</v>
      </c>
      <c r="AU126" s="242">
        <f>IFERROR(_xll.qlIndexFixing($AV$1,AQ126,TRUE,_xll.ohTrigger(Trigger,Trigger1M)),#N/A)</f>
        <v>-1.0108468055292851E-3</v>
      </c>
    </row>
    <row r="127" spans="42:47" ht="11.25" customHeight="1" x14ac:dyDescent="0.25">
      <c r="AP127" s="97" t="s">
        <v>197</v>
      </c>
      <c r="AQ127" s="98">
        <f>_xll.qlInterestRateIndexFixingDate(Currency&amp;"ibor"&amp;Tenor,AR127,Trigger)</f>
        <v>42419</v>
      </c>
      <c r="AR127" s="98">
        <f>_xll.qlCalendarAdvance(Calendar,AR126,AP127,"f",,Trigger)</f>
        <v>42423</v>
      </c>
      <c r="AS127" s="98">
        <f>_xll.qlInterestRateIndexMaturity(Currency&amp;"ibor"&amp;Tenor,AR127,Trigger)</f>
        <v>42452</v>
      </c>
      <c r="AT127" s="242" t="e">
        <f>_xll.qlIndexFixing($AD$5,AQ127,TRUE,_xll.ohTrigger(Trigger,Trigger1M))</f>
        <v>#NUM!</v>
      </c>
      <c r="AU127" s="242">
        <f>IFERROR(_xll.qlIndexFixing($AV$1,AQ127,TRUE,_xll.ohTrigger(Trigger,Trigger1M)),#N/A)</f>
        <v>-1.0108480485515219E-3</v>
      </c>
    </row>
    <row r="128" spans="42:47" ht="11.25" customHeight="1" x14ac:dyDescent="0.25">
      <c r="AP128" s="97" t="s">
        <v>197</v>
      </c>
      <c r="AQ128" s="98">
        <f>_xll.qlInterestRateIndexFixingDate(Currency&amp;"ibor"&amp;Tenor,AR128,Trigger)</f>
        <v>42422</v>
      </c>
      <c r="AR128" s="98">
        <f>_xll.qlCalendarAdvance(Calendar,AR127,AP128,"f",,Trigger)</f>
        <v>42424</v>
      </c>
      <c r="AS128" s="98">
        <f>_xll.qlInterestRateIndexMaturity(Currency&amp;"ibor"&amp;Tenor,AR128,Trigger)</f>
        <v>42453</v>
      </c>
      <c r="AT128" s="242" t="e">
        <f>_xll.qlIndexFixing($AD$5,AQ128,TRUE,_xll.ohTrigger(Trigger,Trigger1M))</f>
        <v>#NUM!</v>
      </c>
      <c r="AU128" s="242">
        <f>IFERROR(_xll.qlIndexFixing($AV$1,AQ128,TRUE,_xll.ohTrigger(Trigger,Trigger1M)),#N/A)</f>
        <v>-1.010846515292485E-3</v>
      </c>
    </row>
    <row r="129" spans="42:47" ht="11.25" customHeight="1" x14ac:dyDescent="0.25">
      <c r="AP129" s="97" t="s">
        <v>197</v>
      </c>
      <c r="AQ129" s="98">
        <f>_xll.qlInterestRateIndexFixingDate(Currency&amp;"ibor"&amp;Tenor,AR129,Trigger)</f>
        <v>42423</v>
      </c>
      <c r="AR129" s="98">
        <f>_xll.qlCalendarAdvance(Calendar,AR128,AP129,"f",,Trigger)</f>
        <v>42425</v>
      </c>
      <c r="AS129" s="98">
        <f>_xll.qlInterestRateIndexMaturity(Currency&amp;"ibor"&amp;Tenor,AR129,Trigger)</f>
        <v>42458</v>
      </c>
      <c r="AT129" s="242" t="e">
        <f>_xll.qlIndexFixing($AD$5,AQ129,TRUE,_xll.ohTrigger(Trigger,Trigger1M))</f>
        <v>#NUM!</v>
      </c>
      <c r="AU129" s="242">
        <f>IFERROR(_xll.qlIndexFixing($AV$1,AQ129,TRUE,_xll.ohTrigger(Trigger,Trigger1M)),#N/A)</f>
        <v>-1.0107894236047442E-3</v>
      </c>
    </row>
    <row r="130" spans="42:47" ht="11.25" customHeight="1" x14ac:dyDescent="0.25">
      <c r="AP130" s="97" t="s">
        <v>197</v>
      </c>
      <c r="AQ130" s="98">
        <f>_xll.qlInterestRateIndexFixingDate(Currency&amp;"ibor"&amp;Tenor,AR130,Trigger)</f>
        <v>42424</v>
      </c>
      <c r="AR130" s="98">
        <f>_xll.qlCalendarAdvance(Calendar,AR129,AP130,"f",,Trigger)</f>
        <v>42426</v>
      </c>
      <c r="AS130" s="98">
        <f>_xll.qlInterestRateIndexMaturity(Currency&amp;"ibor"&amp;Tenor,AR130,Trigger)</f>
        <v>42458</v>
      </c>
      <c r="AT130" s="242" t="e">
        <f>_xll.qlIndexFixing($AD$5,AQ130,TRUE,_xll.ohTrigger(Trigger,Trigger1M))</f>
        <v>#NUM!</v>
      </c>
      <c r="AU130" s="242">
        <f>IFERROR(_xll.qlIndexFixing($AV$1,AQ130,TRUE,_xll.ohTrigger(Trigger,Trigger1M)),#N/A)</f>
        <v>-1.0107924234177557E-3</v>
      </c>
    </row>
    <row r="131" spans="42:47" ht="11.25" customHeight="1" x14ac:dyDescent="0.25">
      <c r="AP131" s="97" t="s">
        <v>197</v>
      </c>
      <c r="AQ131" s="98">
        <f>_xll.qlInterestRateIndexFixingDate(Currency&amp;"ibor"&amp;Tenor,AR131,Trigger)</f>
        <v>42425</v>
      </c>
      <c r="AR131" s="98">
        <f>_xll.qlCalendarAdvance(Calendar,AR130,AP131,"f",,Trigger)</f>
        <v>42429</v>
      </c>
      <c r="AS131" s="98">
        <f>_xll.qlInterestRateIndexMaturity(Currency&amp;"ibor"&amp;Tenor,AR131,Trigger)</f>
        <v>42460</v>
      </c>
      <c r="AT131" s="242" t="e">
        <f>_xll.qlIndexFixing($AD$5,AQ131,TRUE,_xll.ohTrigger(Trigger,Trigger1M))</f>
        <v>#NUM!</v>
      </c>
      <c r="AU131" s="242">
        <f>IFERROR(_xll.qlIndexFixing($AV$1,AQ131,TRUE,_xll.ohTrigger(Trigger,Trigger1M)),#N/A)</f>
        <v>-1.0107580703727099E-3</v>
      </c>
    </row>
    <row r="132" spans="42:47" ht="11.25" customHeight="1" x14ac:dyDescent="0.25">
      <c r="AP132" s="97" t="s">
        <v>197</v>
      </c>
      <c r="AQ132" s="98">
        <f>_xll.qlInterestRateIndexFixingDate(Currency&amp;"ibor"&amp;Tenor,AR132,Trigger)</f>
        <v>42426</v>
      </c>
      <c r="AR132" s="98">
        <f>_xll.qlCalendarAdvance(Calendar,AR131,AP132,"f",,Trigger)</f>
        <v>42430</v>
      </c>
      <c r="AS132" s="98">
        <f>_xll.qlInterestRateIndexMaturity(Currency&amp;"ibor"&amp;Tenor,AR132,Trigger)</f>
        <v>42461</v>
      </c>
      <c r="AT132" s="242" t="e">
        <f>_xll.qlIndexFixing($AD$5,AQ132,TRUE,_xll.ohTrigger(Trigger,Trigger1M))</f>
        <v>#NUM!</v>
      </c>
      <c r="AU132" s="242">
        <f>IFERROR(_xll.qlIndexFixing($AV$1,AQ132,TRUE,_xll.ohTrigger(Trigger,Trigger1M)),#N/A)</f>
        <v>-1.0107380757499783E-3</v>
      </c>
    </row>
    <row r="133" spans="42:47" ht="11.25" customHeight="1" x14ac:dyDescent="0.25">
      <c r="AP133" s="97" t="s">
        <v>197</v>
      </c>
      <c r="AQ133" s="98">
        <f>_xll.qlInterestRateIndexFixingDate(Currency&amp;"ibor"&amp;Tenor,AR133,Trigger)</f>
        <v>42429</v>
      </c>
      <c r="AR133" s="98">
        <f>_xll.qlCalendarAdvance(Calendar,AR132,AP133,"f",,Trigger)</f>
        <v>42431</v>
      </c>
      <c r="AS133" s="98">
        <f>_xll.qlInterestRateIndexMaturity(Currency&amp;"ibor"&amp;Tenor,AR133,Trigger)</f>
        <v>42464</v>
      </c>
      <c r="AT133" s="242" t="e">
        <f>_xll.qlIndexFixing($AD$5,AQ133,TRUE,_xll.ohTrigger(Trigger,Trigger1M))</f>
        <v>#NUM!</v>
      </c>
      <c r="AU133" s="242">
        <f>IFERROR(_xll.qlIndexFixing($AV$1,AQ133,TRUE,_xll.ohTrigger(Trigger,Trigger1M)),#N/A)</f>
        <v>-1.0106969250359397E-3</v>
      </c>
    </row>
    <row r="134" spans="42:47" ht="11.25" customHeight="1" x14ac:dyDescent="0.25">
      <c r="AP134" s="97" t="s">
        <v>197</v>
      </c>
      <c r="AQ134" s="98">
        <f>_xll.qlInterestRateIndexFixingDate(Currency&amp;"ibor"&amp;Tenor,AR134,Trigger)</f>
        <v>42430</v>
      </c>
      <c r="AR134" s="98">
        <f>_xll.qlCalendarAdvance(Calendar,AR133,AP134,"f",,Trigger)</f>
        <v>42432</v>
      </c>
      <c r="AS134" s="98">
        <f>_xll.qlInterestRateIndexMaturity(Currency&amp;"ibor"&amp;Tenor,AR134,Trigger)</f>
        <v>42464</v>
      </c>
      <c r="AT134" s="242" t="e">
        <f>_xll.qlIndexFixing($AD$5,AQ134,TRUE,_xll.ohTrigger(Trigger,Trigger1M))</f>
        <v>#NUM!</v>
      </c>
      <c r="AU134" s="242">
        <f>IFERROR(_xll.qlIndexFixing($AV$1,AQ134,TRUE,_xll.ohTrigger(Trigger,Trigger1M)),#N/A)</f>
        <v>-1.0106892560431124E-3</v>
      </c>
    </row>
    <row r="135" spans="42:47" ht="11.25" customHeight="1" x14ac:dyDescent="0.25">
      <c r="AP135" s="97" t="s">
        <v>197</v>
      </c>
      <c r="AQ135" s="98">
        <f>_xll.qlInterestRateIndexFixingDate(Currency&amp;"ibor"&amp;Tenor,AR135,Trigger)</f>
        <v>42431</v>
      </c>
      <c r="AR135" s="98">
        <f>_xll.qlCalendarAdvance(Calendar,AR134,AP135,"f",,Trigger)</f>
        <v>42433</v>
      </c>
      <c r="AS135" s="98">
        <f>_xll.qlInterestRateIndexMaturity(Currency&amp;"ibor"&amp;Tenor,AR135,Trigger)</f>
        <v>42464</v>
      </c>
      <c r="AT135" s="242" t="e">
        <f>_xll.qlIndexFixing($AD$5,AQ135,TRUE,_xll.ohTrigger(Trigger,Trigger1M))</f>
        <v>#NUM!</v>
      </c>
      <c r="AU135" s="242">
        <f>IFERROR(_xll.qlIndexFixing($AV$1,AQ135,TRUE,_xll.ohTrigger(Trigger,Trigger1M)),#N/A)</f>
        <v>-1.0106811965338025E-3</v>
      </c>
    </row>
    <row r="136" spans="42:47" ht="11.25" customHeight="1" x14ac:dyDescent="0.25">
      <c r="AP136" s="97" t="s">
        <v>197</v>
      </c>
      <c r="AQ136" s="98">
        <f>_xll.qlInterestRateIndexFixingDate(Currency&amp;"ibor"&amp;Tenor,AR136,Trigger)</f>
        <v>42432</v>
      </c>
      <c r="AR136" s="98">
        <f>_xll.qlCalendarAdvance(Calendar,AR135,AP136,"f",,Trigger)</f>
        <v>42436</v>
      </c>
      <c r="AS136" s="98">
        <f>_xll.qlInterestRateIndexMaturity(Currency&amp;"ibor"&amp;Tenor,AR136,Trigger)</f>
        <v>42467</v>
      </c>
      <c r="AT136" s="242" t="e">
        <f>_xll.qlIndexFixing($AD$5,AQ136,TRUE,_xll.ohTrigger(Trigger,Trigger1M))</f>
        <v>#NUM!</v>
      </c>
      <c r="AU136" s="242">
        <f>IFERROR(_xll.qlIndexFixing($AV$1,AQ136,TRUE,_xll.ohTrigger(Trigger,Trigger1M)),#N/A)</f>
        <v>-1.0106320220576986E-3</v>
      </c>
    </row>
    <row r="137" spans="42:47" ht="11.25" customHeight="1" x14ac:dyDescent="0.25">
      <c r="AP137" s="97" t="s">
        <v>197</v>
      </c>
      <c r="AQ137" s="98">
        <f>_xll.qlInterestRateIndexFixingDate(Currency&amp;"ibor"&amp;Tenor,AR137,Trigger)</f>
        <v>42433</v>
      </c>
      <c r="AR137" s="98">
        <f>_xll.qlCalendarAdvance(Calendar,AR136,AP137,"f",,Trigger)</f>
        <v>42437</v>
      </c>
      <c r="AS137" s="98">
        <f>_xll.qlInterestRateIndexMaturity(Currency&amp;"ibor"&amp;Tenor,AR137,Trigger)</f>
        <v>42468</v>
      </c>
      <c r="AT137" s="242" t="e">
        <f>_xll.qlIndexFixing($AD$5,AQ137,TRUE,_xll.ohTrigger(Trigger,Trigger1M))</f>
        <v>#NUM!</v>
      </c>
      <c r="AU137" s="242">
        <f>IFERROR(_xll.qlIndexFixing($AV$1,AQ137,TRUE,_xll.ohTrigger(Trigger,Trigger1M)),#N/A)</f>
        <v>-1.010618043307928E-3</v>
      </c>
    </row>
    <row r="138" spans="42:47" ht="11.25" customHeight="1" x14ac:dyDescent="0.25">
      <c r="AP138" s="97" t="s">
        <v>197</v>
      </c>
      <c r="AQ138" s="98">
        <f>_xll.qlInterestRateIndexFixingDate(Currency&amp;"ibor"&amp;Tenor,AR138,Trigger)</f>
        <v>42436</v>
      </c>
      <c r="AR138" s="98">
        <f>_xll.qlCalendarAdvance(Calendar,AR137,AP138,"f",,Trigger)</f>
        <v>42438</v>
      </c>
      <c r="AS138" s="98">
        <f>_xll.qlInterestRateIndexMaturity(Currency&amp;"ibor"&amp;Tenor,AR138,Trigger)</f>
        <v>42471</v>
      </c>
      <c r="AT138" s="242" t="e">
        <f>_xll.qlIndexFixing($AD$5,AQ138,TRUE,_xll.ohTrigger(Trigger,Trigger1M))</f>
        <v>#NUM!</v>
      </c>
      <c r="AU138" s="242">
        <f>IFERROR(_xll.qlIndexFixing($AV$1,AQ138,TRUE,_xll.ohTrigger(Trigger,Trigger1M)),#N/A)</f>
        <v>-1.0106026570497952E-3</v>
      </c>
    </row>
    <row r="139" spans="42:47" ht="11.25" customHeight="1" x14ac:dyDescent="0.25">
      <c r="AP139" s="97" t="s">
        <v>197</v>
      </c>
      <c r="AQ139" s="98">
        <f>_xll.qlInterestRateIndexFixingDate(Currency&amp;"ibor"&amp;Tenor,AR139,Trigger)</f>
        <v>42437</v>
      </c>
      <c r="AR139" s="98">
        <f>_xll.qlCalendarAdvance(Calendar,AR138,AP139,"f",,Trigger)</f>
        <v>42439</v>
      </c>
      <c r="AS139" s="98">
        <f>_xll.qlInterestRateIndexMaturity(Currency&amp;"ibor"&amp;Tenor,AR139,Trigger)</f>
        <v>42471</v>
      </c>
      <c r="AT139" s="242" t="e">
        <f>_xll.qlIndexFixing($AD$5,AQ139,TRUE,_xll.ohTrigger(Trigger,Trigger1M))</f>
        <v>#NUM!</v>
      </c>
      <c r="AU139" s="242">
        <f>IFERROR(_xll.qlIndexFixing($AV$1,AQ139,TRUE,_xll.ohTrigger(Trigger,Trigger1M)),#N/A)</f>
        <v>-1.0105941754684489E-3</v>
      </c>
    </row>
    <row r="140" spans="42:47" ht="11.25" customHeight="1" x14ac:dyDescent="0.25">
      <c r="AP140" s="97" t="s">
        <v>197</v>
      </c>
      <c r="AQ140" s="98">
        <f>_xll.qlInterestRateIndexFixingDate(Currency&amp;"ibor"&amp;Tenor,AR140,Trigger)</f>
        <v>42438</v>
      </c>
      <c r="AR140" s="98">
        <f>_xll.qlCalendarAdvance(Calendar,AR139,AP140,"f",,Trigger)</f>
        <v>42440</v>
      </c>
      <c r="AS140" s="98">
        <f>_xll.qlInterestRateIndexMaturity(Currency&amp;"ibor"&amp;Tenor,AR140,Trigger)</f>
        <v>42471</v>
      </c>
      <c r="AT140" s="242" t="e">
        <f>_xll.qlIndexFixing($AD$5,AQ140,TRUE,_xll.ohTrigger(Trigger,Trigger1M))</f>
        <v>#NUM!</v>
      </c>
      <c r="AU140" s="242">
        <f>IFERROR(_xll.qlIndexFixing($AV$1,AQ140,TRUE,_xll.ohTrigger(Trigger,Trigger1M)),#N/A)</f>
        <v>-1.0105855343485325E-3</v>
      </c>
    </row>
    <row r="141" spans="42:47" ht="11.25" customHeight="1" x14ac:dyDescent="0.25">
      <c r="AP141" s="97" t="s">
        <v>197</v>
      </c>
      <c r="AQ141" s="98">
        <f>_xll.qlInterestRateIndexFixingDate(Currency&amp;"ibor"&amp;Tenor,AR141,Trigger)</f>
        <v>42439</v>
      </c>
      <c r="AR141" s="98">
        <f>_xll.qlCalendarAdvance(Calendar,AR140,AP141,"f",,Trigger)</f>
        <v>42443</v>
      </c>
      <c r="AS141" s="98">
        <f>_xll.qlInterestRateIndexMaturity(Currency&amp;"ibor"&amp;Tenor,AR141,Trigger)</f>
        <v>42474</v>
      </c>
      <c r="AT141" s="242" t="e">
        <f>_xll.qlIndexFixing($AD$5,AQ141,TRUE,_xll.ohTrigger(Trigger,Trigger1M))</f>
        <v>#NUM!</v>
      </c>
      <c r="AU141" s="242">
        <f>IFERROR(_xll.qlIndexFixing($AV$1,AQ141,TRUE,_xll.ohTrigger(Trigger,Trigger1M)),#N/A)</f>
        <v>-1.0105705809577488E-3</v>
      </c>
    </row>
    <row r="142" spans="42:47" ht="11.25" customHeight="1" x14ac:dyDescent="0.25">
      <c r="AP142" s="97" t="s">
        <v>197</v>
      </c>
      <c r="AQ142" s="98">
        <f>_xll.qlInterestRateIndexFixingDate(Currency&amp;"ibor"&amp;Tenor,AR142,Trigger)</f>
        <v>42440</v>
      </c>
      <c r="AR142" s="98">
        <f>_xll.qlCalendarAdvance(Calendar,AR141,AP142,"f",,Trigger)</f>
        <v>42444</v>
      </c>
      <c r="AS142" s="98">
        <f>_xll.qlInterestRateIndexMaturity(Currency&amp;"ibor"&amp;Tenor,AR142,Trigger)</f>
        <v>42475</v>
      </c>
      <c r="AT142" s="242" t="e">
        <f>_xll.qlIndexFixing($AD$5,AQ142,TRUE,_xll.ohTrigger(Trigger,Trigger1M))</f>
        <v>#NUM!</v>
      </c>
      <c r="AU142" s="242">
        <f>IFERROR(_xll.qlIndexFixing($AV$1,AQ142,TRUE,_xll.ohTrigger(Trigger,Trigger1M)),#N/A)</f>
        <v>-1.0105702798334621E-3</v>
      </c>
    </row>
    <row r="143" spans="42:47" ht="11.25" customHeight="1" x14ac:dyDescent="0.25">
      <c r="AP143" s="97" t="s">
        <v>197</v>
      </c>
      <c r="AQ143" s="98">
        <f>_xll.qlInterestRateIndexFixingDate(Currency&amp;"ibor"&amp;Tenor,AR143,Trigger)</f>
        <v>42443</v>
      </c>
      <c r="AR143" s="98">
        <f>_xll.qlCalendarAdvance(Calendar,AR142,AP143,"f",,Trigger)</f>
        <v>42445</v>
      </c>
      <c r="AS143" s="98">
        <f>_xll.qlInterestRateIndexMaturity(Currency&amp;"ibor"&amp;Tenor,AR143,Trigger)</f>
        <v>42478</v>
      </c>
      <c r="AT143" s="242" t="e">
        <f>_xll.qlIndexFixing($AD$5,AQ143,TRUE,_xll.ohTrigger(Trigger,Trigger1M))</f>
        <v>#NUM!</v>
      </c>
      <c r="AU143" s="242">
        <f>IFERROR(_xll.qlIndexFixing($AV$1,AQ143,TRUE,_xll.ohTrigger(Trigger,Trigger1M)),#N/A)</f>
        <v>-1.0105946171295507E-3</v>
      </c>
    </row>
    <row r="144" spans="42:47" ht="11.25" customHeight="1" x14ac:dyDescent="0.25">
      <c r="AP144" s="97" t="s">
        <v>197</v>
      </c>
      <c r="AQ144" s="98">
        <f>_xll.qlInterestRateIndexFixingDate(Currency&amp;"ibor"&amp;Tenor,AR144,Trigger)</f>
        <v>42444</v>
      </c>
      <c r="AR144" s="98">
        <f>_xll.qlCalendarAdvance(Calendar,AR143,AP144,"f",,Trigger)</f>
        <v>42446</v>
      </c>
      <c r="AS144" s="98">
        <f>_xll.qlInterestRateIndexMaturity(Currency&amp;"ibor"&amp;Tenor,AR144,Trigger)</f>
        <v>42478</v>
      </c>
      <c r="AT144" s="242" t="e">
        <f>_xll.qlIndexFixing($AD$5,AQ144,TRUE,_xll.ohTrigger(Trigger,Trigger1M))</f>
        <v>#NUM!</v>
      </c>
      <c r="AU144" s="242">
        <f>IFERROR(_xll.qlIndexFixing($AV$1,AQ144,TRUE,_xll.ohTrigger(Trigger,Trigger1M)),#N/A)</f>
        <v>-1.0105900345670771E-3</v>
      </c>
    </row>
    <row r="145" spans="42:47" ht="11.25" customHeight="1" x14ac:dyDescent="0.25">
      <c r="AP145" s="97" t="s">
        <v>197</v>
      </c>
      <c r="AQ145" s="98">
        <f>_xll.qlInterestRateIndexFixingDate(Currency&amp;"ibor"&amp;Tenor,AR145,Trigger)</f>
        <v>42445</v>
      </c>
      <c r="AR145" s="98">
        <f>_xll.qlCalendarAdvance(Calendar,AR144,AP145,"f",,Trigger)</f>
        <v>42447</v>
      </c>
      <c r="AS145" s="98">
        <f>_xll.qlInterestRateIndexMaturity(Currency&amp;"ibor"&amp;Tenor,AR145,Trigger)</f>
        <v>42478</v>
      </c>
      <c r="AT145" s="242" t="e">
        <f>_xll.qlIndexFixing($AD$5,AQ145,TRUE,_xll.ohTrigger(Trigger,Trigger1M))</f>
        <v>#NUM!</v>
      </c>
      <c r="AU145" s="242">
        <f>IFERROR(_xll.qlIndexFixing($AV$1,AQ145,TRUE,_xll.ohTrigger(Trigger,Trigger1M)),#N/A)</f>
        <v>-1.0105858601137537E-3</v>
      </c>
    </row>
    <row r="146" spans="42:47" ht="11.25" customHeight="1" x14ac:dyDescent="0.25">
      <c r="AP146" s="97" t="s">
        <v>197</v>
      </c>
      <c r="AQ146" s="98">
        <f>_xll.qlInterestRateIndexFixingDate(Currency&amp;"ibor"&amp;Tenor,AR146,Trigger)</f>
        <v>42446</v>
      </c>
      <c r="AR146" s="98">
        <f>_xll.qlCalendarAdvance(Calendar,AR145,AP146,"f",,Trigger)</f>
        <v>42450</v>
      </c>
      <c r="AS146" s="98">
        <f>_xll.qlInterestRateIndexMaturity(Currency&amp;"ibor"&amp;Tenor,AR146,Trigger)</f>
        <v>42481</v>
      </c>
      <c r="AT146" s="242" t="e">
        <f>_xll.qlIndexFixing($AD$5,AQ146,TRUE,_xll.ohTrigger(Trigger,Trigger1M))</f>
        <v>#NUM!</v>
      </c>
      <c r="AU146" s="242">
        <f>IFERROR(_xll.qlIndexFixing($AV$1,AQ146,TRUE,_xll.ohTrigger(Trigger,Trigger1M)),#N/A)</f>
        <v>-1.0106299473740478E-3</v>
      </c>
    </row>
    <row r="147" spans="42:47" ht="11.25" customHeight="1" x14ac:dyDescent="0.25">
      <c r="AP147" s="97" t="s">
        <v>197</v>
      </c>
      <c r="AQ147" s="98">
        <f>_xll.qlInterestRateIndexFixingDate(Currency&amp;"ibor"&amp;Tenor,AR147,Trigger)</f>
        <v>42447</v>
      </c>
      <c r="AR147" s="98">
        <f>_xll.qlCalendarAdvance(Calendar,AR146,AP147,"f",,Trigger)</f>
        <v>42451</v>
      </c>
      <c r="AS147" s="98">
        <f>_xll.qlInterestRateIndexMaturity(Currency&amp;"ibor"&amp;Tenor,AR147,Trigger)</f>
        <v>42482</v>
      </c>
      <c r="AT147" s="242" t="e">
        <f>_xll.qlIndexFixing($AD$5,AQ147,TRUE,_xll.ohTrigger(Trigger,Trigger1M))</f>
        <v>#NUM!</v>
      </c>
      <c r="AU147" s="242">
        <f>IFERROR(_xll.qlIndexFixing($AV$1,AQ147,TRUE,_xll.ohTrigger(Trigger,Trigger1M)),#N/A)</f>
        <v>-1.0106518416385139E-3</v>
      </c>
    </row>
    <row r="148" spans="42:47" ht="11.25" customHeight="1" x14ac:dyDescent="0.25">
      <c r="AP148" s="97" t="s">
        <v>197</v>
      </c>
      <c r="AQ148" s="98">
        <f>_xll.qlInterestRateIndexFixingDate(Currency&amp;"ibor"&amp;Tenor,AR148,Trigger)</f>
        <v>42450</v>
      </c>
      <c r="AR148" s="98">
        <f>_xll.qlCalendarAdvance(Calendar,AR147,AP148,"f",,Trigger)</f>
        <v>42452</v>
      </c>
      <c r="AS148" s="98">
        <f>_xll.qlInterestRateIndexMaturity(Currency&amp;"ibor"&amp;Tenor,AR148,Trigger)</f>
        <v>42485</v>
      </c>
      <c r="AT148" s="242" t="e">
        <f>_xll.qlIndexFixing($AD$5,AQ148,TRUE,_xll.ohTrigger(Trigger,Trigger1M))</f>
        <v>#NUM!</v>
      </c>
      <c r="AU148" s="242">
        <f>IFERROR(_xll.qlIndexFixing($AV$1,AQ148,TRUE,_xll.ohTrigger(Trigger,Trigger1M)),#N/A)</f>
        <v>-1.0107283859328575E-3</v>
      </c>
    </row>
    <row r="149" spans="42:47" ht="11.25" customHeight="1" x14ac:dyDescent="0.25">
      <c r="AP149" s="97" t="s">
        <v>197</v>
      </c>
      <c r="AQ149" s="98">
        <f>_xll.qlInterestRateIndexFixingDate(Currency&amp;"ibor"&amp;Tenor,AR149,Trigger)</f>
        <v>42451</v>
      </c>
      <c r="AR149" s="98">
        <f>_xll.qlCalendarAdvance(Calendar,AR148,AP149,"f",,Trigger)</f>
        <v>42453</v>
      </c>
      <c r="AS149" s="98">
        <f>_xll.qlInterestRateIndexMaturity(Currency&amp;"ibor"&amp;Tenor,AR149,Trigger)</f>
        <v>42485</v>
      </c>
      <c r="AT149" s="242" t="e">
        <f>_xll.qlIndexFixing($AD$5,AQ149,TRUE,_xll.ohTrigger(Trigger,Trigger1M))</f>
        <v>#NUM!</v>
      </c>
      <c r="AU149" s="242">
        <f>IFERROR(_xll.qlIndexFixing($AV$1,AQ149,TRUE,_xll.ohTrigger(Trigger,Trigger1M)),#N/A)</f>
        <v>-1.010734372661054E-3</v>
      </c>
    </row>
    <row r="150" spans="42:47" ht="11.25" customHeight="1" x14ac:dyDescent="0.25">
      <c r="AP150" s="97" t="s">
        <v>197</v>
      </c>
      <c r="AQ150" s="98">
        <f>_xll.qlInterestRateIndexFixingDate(Currency&amp;"ibor"&amp;Tenor,AR150,Trigger)</f>
        <v>42452</v>
      </c>
      <c r="AR150" s="98">
        <f>_xll.qlCalendarAdvance(Calendar,AR149,AP150,"f",,Trigger)</f>
        <v>42458</v>
      </c>
      <c r="AS150" s="98">
        <f>_xll.qlInterestRateIndexMaturity(Currency&amp;"ibor"&amp;Tenor,AR150,Trigger)</f>
        <v>42489</v>
      </c>
      <c r="AT150" s="242" t="e">
        <f>_xll.qlIndexFixing($AD$5,AQ150,TRUE,_xll.ohTrigger(Trigger,Trigger1M))</f>
        <v>#NUM!</v>
      </c>
      <c r="AU150" s="242">
        <f>IFERROR(_xll.qlIndexFixing($AV$1,AQ150,TRUE,_xll.ohTrigger(Trigger,Trigger1M)),#N/A)</f>
        <v>-1.0110484761882341E-3</v>
      </c>
    </row>
    <row r="151" spans="42:47" ht="11.25" customHeight="1" x14ac:dyDescent="0.25">
      <c r="AP151" s="97" t="s">
        <v>197</v>
      </c>
      <c r="AQ151" s="98">
        <f>_xll.qlInterestRateIndexFixingDate(Currency&amp;"ibor"&amp;Tenor,AR151,Trigger)</f>
        <v>42453</v>
      </c>
      <c r="AR151" s="98">
        <f>_xll.qlCalendarAdvance(Calendar,AR150,AP151,"f",,Trigger)</f>
        <v>42459</v>
      </c>
      <c r="AS151" s="98">
        <f>_xll.qlInterestRateIndexMaturity(Currency&amp;"ibor"&amp;Tenor,AR151,Trigger)</f>
        <v>42489</v>
      </c>
      <c r="AT151" s="242" t="e">
        <f>_xll.qlIndexFixing($AD$5,AQ151,TRUE,_xll.ohTrigger(Trigger,Trigger1M))</f>
        <v>#NUM!</v>
      </c>
      <c r="AU151" s="242">
        <f>IFERROR(_xll.qlIndexFixing($AV$1,AQ151,TRUE,_xll.ohTrigger(Trigger,Trigger1M)),#N/A)</f>
        <v>-1.0110725074015114E-3</v>
      </c>
    </row>
    <row r="152" spans="42:47" ht="11.25" customHeight="1" x14ac:dyDescent="0.25">
      <c r="AP152" s="97" t="s">
        <v>197</v>
      </c>
      <c r="AQ152" s="98">
        <f>_xll.qlInterestRateIndexFixingDate(Currency&amp;"ibor"&amp;Tenor,AR152,Trigger)</f>
        <v>42458</v>
      </c>
      <c r="AR152" s="98">
        <f>_xll.qlCalendarAdvance(Calendar,AR151,AP152,"f",,Trigger)</f>
        <v>42460</v>
      </c>
      <c r="AS152" s="98">
        <f>_xll.qlInterestRateIndexMaturity(Currency&amp;"ibor"&amp;Tenor,AR152,Trigger)</f>
        <v>42489</v>
      </c>
      <c r="AT152" s="242" t="e">
        <f>_xll.qlIndexFixing($AD$5,AQ152,TRUE,_xll.ohTrigger(Trigger,Trigger1M))</f>
        <v>#NUM!</v>
      </c>
      <c r="AU152" s="242">
        <f>IFERROR(_xll.qlIndexFixing($AV$1,AQ152,TRUE,_xll.ohTrigger(Trigger,Trigger1M)),#N/A)</f>
        <v>-1.0110979924336648E-3</v>
      </c>
    </row>
    <row r="153" spans="42:47" ht="11.25" customHeight="1" x14ac:dyDescent="0.25">
      <c r="AP153" s="97" t="s">
        <v>197</v>
      </c>
      <c r="AQ153" s="98">
        <f>_xll.qlInterestRateIndexFixingDate(Currency&amp;"ibor"&amp;Tenor,AR153,Trigger)</f>
        <v>42459</v>
      </c>
      <c r="AR153" s="98">
        <f>_xll.qlCalendarAdvance(Calendar,AR152,AP153,"f",,Trigger)</f>
        <v>42461</v>
      </c>
      <c r="AS153" s="98">
        <f>_xll.qlInterestRateIndexMaturity(Currency&amp;"ibor"&amp;Tenor,AR153,Trigger)</f>
        <v>42492</v>
      </c>
      <c r="AT153" s="242" t="e">
        <f>_xll.qlIndexFixing($AD$5,AQ153,TRUE,_xll.ohTrigger(Trigger,Trigger1M))</f>
        <v>#NUM!</v>
      </c>
      <c r="AU153" s="242">
        <f>IFERROR(_xll.qlIndexFixing($AV$1,AQ153,TRUE,_xll.ohTrigger(Trigger,Trigger1M)),#N/A)</f>
        <v>-1.0130225663982433E-3</v>
      </c>
    </row>
    <row r="154" spans="42:47" ht="11.25" customHeight="1" x14ac:dyDescent="0.25">
      <c r="AP154" s="97" t="s">
        <v>197</v>
      </c>
      <c r="AQ154" s="98">
        <f>_xll.qlInterestRateIndexFixingDate(Currency&amp;"ibor"&amp;Tenor,AR154,Trigger)</f>
        <v>42460</v>
      </c>
      <c r="AR154" s="98">
        <f>_xll.qlCalendarAdvance(Calendar,AR153,AP154,"f",,Trigger)</f>
        <v>42464</v>
      </c>
      <c r="AS154" s="98">
        <f>_xll.qlInterestRateIndexMaturity(Currency&amp;"ibor"&amp;Tenor,AR154,Trigger)</f>
        <v>42494</v>
      </c>
      <c r="AT154" s="242" t="e">
        <f>_xll.qlIndexFixing($AD$5,AQ154,TRUE,_xll.ohTrigger(Trigger,Trigger1M))</f>
        <v>#NUM!</v>
      </c>
      <c r="AU154" s="242">
        <f>IFERROR(_xll.qlIndexFixing($AV$1,AQ154,TRUE,_xll.ohTrigger(Trigger,Trigger1M)),#N/A)</f>
        <v>-1.0156441845503572E-3</v>
      </c>
    </row>
    <row r="155" spans="42:47" ht="11.25" customHeight="1" x14ac:dyDescent="0.25">
      <c r="AP155" s="97" t="s">
        <v>197</v>
      </c>
      <c r="AQ155" s="98">
        <f>_xll.qlInterestRateIndexFixingDate(Currency&amp;"ibor"&amp;Tenor,AR155,Trigger)</f>
        <v>42461</v>
      </c>
      <c r="AR155" s="98">
        <f>_xll.qlCalendarAdvance(Calendar,AR154,AP155,"f",,Trigger)</f>
        <v>42465</v>
      </c>
      <c r="AS155" s="98">
        <f>_xll.qlInterestRateIndexMaturity(Currency&amp;"ibor"&amp;Tenor,AR155,Trigger)</f>
        <v>42495</v>
      </c>
      <c r="AT155" s="242" t="e">
        <f>_xll.qlIndexFixing($AD$5,AQ155,TRUE,_xll.ohTrigger(Trigger,Trigger1M))</f>
        <v>#NUM!</v>
      </c>
      <c r="AU155" s="242">
        <f>IFERROR(_xll.qlIndexFixing($AV$1,AQ155,TRUE,_xll.ohTrigger(Trigger,Trigger1M)),#N/A)</f>
        <v>-1.0172405083554992E-3</v>
      </c>
    </row>
    <row r="156" spans="42:47" ht="11.25" customHeight="1" x14ac:dyDescent="0.25">
      <c r="AP156" s="97" t="s">
        <v>197</v>
      </c>
      <c r="AQ156" s="98">
        <f>_xll.qlInterestRateIndexFixingDate(Currency&amp;"ibor"&amp;Tenor,AR156,Trigger)</f>
        <v>42464</v>
      </c>
      <c r="AR156" s="98">
        <f>_xll.qlCalendarAdvance(Calendar,AR155,AP156,"f",,Trigger)</f>
        <v>42466</v>
      </c>
      <c r="AS156" s="98">
        <f>_xll.qlInterestRateIndexMaturity(Currency&amp;"ibor"&amp;Tenor,AR156,Trigger)</f>
        <v>42496</v>
      </c>
      <c r="AT156" s="242" t="e">
        <f>_xll.qlIndexFixing($AD$5,AQ156,TRUE,_xll.ohTrigger(Trigger,Trigger1M))</f>
        <v>#NUM!</v>
      </c>
      <c r="AU156" s="242">
        <f>IFERROR(_xll.qlIndexFixing($AV$1,AQ156,TRUE,_xll.ohTrigger(Trigger,Trigger1M)),#N/A)</f>
        <v>-1.0190468810735709E-3</v>
      </c>
    </row>
    <row r="157" spans="42:47" ht="11.25" customHeight="1" x14ac:dyDescent="0.25">
      <c r="AP157" s="97" t="s">
        <v>197</v>
      </c>
      <c r="AQ157" s="98">
        <f>_xll.qlInterestRateIndexFixingDate(Currency&amp;"ibor"&amp;Tenor,AR157,Trigger)</f>
        <v>42465</v>
      </c>
      <c r="AR157" s="98">
        <f>_xll.qlCalendarAdvance(Calendar,AR156,AP157,"f",,Trigger)</f>
        <v>42467</v>
      </c>
      <c r="AS157" s="98">
        <f>_xll.qlInterestRateIndexMaturity(Currency&amp;"ibor"&amp;Tenor,AR157,Trigger)</f>
        <v>42499</v>
      </c>
      <c r="AT157" s="242" t="e">
        <f>_xll.qlIndexFixing($AD$5,AQ157,TRUE,_xll.ohTrigger(Trigger,Trigger1M))</f>
        <v>#NUM!</v>
      </c>
      <c r="AU157" s="242">
        <f>IFERROR(_xll.qlIndexFixing($AV$1,AQ157,TRUE,_xll.ohTrigger(Trigger,Trigger1M)),#N/A)</f>
        <v>-1.0247006102087619E-3</v>
      </c>
    </row>
    <row r="158" spans="42:47" ht="11.25" customHeight="1" x14ac:dyDescent="0.25">
      <c r="AP158" s="97" t="s">
        <v>197</v>
      </c>
      <c r="AQ158" s="98">
        <f>_xll.qlInterestRateIndexFixingDate(Currency&amp;"ibor"&amp;Tenor,AR158,Trigger)</f>
        <v>42466</v>
      </c>
      <c r="AR158" s="98">
        <f>_xll.qlCalendarAdvance(Calendar,AR157,AP158,"f",,Trigger)</f>
        <v>42468</v>
      </c>
      <c r="AS158" s="98">
        <f>_xll.qlInterestRateIndexMaturity(Currency&amp;"ibor"&amp;Tenor,AR158,Trigger)</f>
        <v>42499</v>
      </c>
      <c r="AT158" s="242" t="e">
        <f>_xll.qlIndexFixing($AD$5,AQ158,TRUE,_xll.ohTrigger(Trigger,Trigger1M))</f>
        <v>#NUM!</v>
      </c>
      <c r="AU158" s="242">
        <f>IFERROR(_xll.qlIndexFixing($AV$1,AQ158,TRUE,_xll.ohTrigger(Trigger,Trigger1M)),#N/A)</f>
        <v>-1.0251597240861616E-3</v>
      </c>
    </row>
    <row r="159" spans="42:47" ht="11.25" customHeight="1" x14ac:dyDescent="0.25">
      <c r="AP159" s="97" t="s">
        <v>197</v>
      </c>
      <c r="AQ159" s="98">
        <f>_xll.qlInterestRateIndexFixingDate(Currency&amp;"ibor"&amp;Tenor,AR159,Trigger)</f>
        <v>42467</v>
      </c>
      <c r="AR159" s="98">
        <f>_xll.qlCalendarAdvance(Calendar,AR158,AP159,"f",,Trigger)</f>
        <v>42471</v>
      </c>
      <c r="AS159" s="98">
        <f>_xll.qlInterestRateIndexMaturity(Currency&amp;"ibor"&amp;Tenor,AR159,Trigger)</f>
        <v>42501</v>
      </c>
      <c r="AT159" s="242" t="e">
        <f>_xll.qlIndexFixing($AD$5,AQ159,TRUE,_xll.ohTrigger(Trigger,Trigger1M))</f>
        <v>#NUM!</v>
      </c>
      <c r="AU159" s="242">
        <f>IFERROR(_xll.qlIndexFixing($AV$1,AQ159,TRUE,_xll.ohTrigger(Trigger,Trigger1M)),#N/A)</f>
        <v>-1.0309535211034948E-3</v>
      </c>
    </row>
    <row r="160" spans="42:47" ht="11.25" customHeight="1" x14ac:dyDescent="0.25">
      <c r="AP160" s="97" t="s">
        <v>197</v>
      </c>
      <c r="AQ160" s="98">
        <f>_xll.qlInterestRateIndexFixingDate(Currency&amp;"ibor"&amp;Tenor,AR160,Trigger)</f>
        <v>42468</v>
      </c>
      <c r="AR160" s="98">
        <f>_xll.qlCalendarAdvance(Calendar,AR159,AP160,"f",,Trigger)</f>
        <v>42472</v>
      </c>
      <c r="AS160" s="98">
        <f>_xll.qlInterestRateIndexMaturity(Currency&amp;"ibor"&amp;Tenor,AR160,Trigger)</f>
        <v>42502</v>
      </c>
      <c r="AT160" s="242" t="e">
        <f>_xll.qlIndexFixing($AD$5,AQ160,TRUE,_xll.ohTrigger(Trigger,Trigger1M))</f>
        <v>#NUM!</v>
      </c>
      <c r="AU160" s="242">
        <f>IFERROR(_xll.qlIndexFixing($AV$1,AQ160,TRUE,_xll.ohTrigger(Trigger,Trigger1M)),#N/A)</f>
        <v>-1.0338523797153165E-3</v>
      </c>
    </row>
    <row r="161" spans="42:47" ht="11.25" customHeight="1" x14ac:dyDescent="0.25">
      <c r="AP161" s="97" t="s">
        <v>197</v>
      </c>
      <c r="AQ161" s="98">
        <f>_xll.qlInterestRateIndexFixingDate(Currency&amp;"ibor"&amp;Tenor,AR161,Trigger)</f>
        <v>42471</v>
      </c>
      <c r="AR161" s="98">
        <f>_xll.qlCalendarAdvance(Calendar,AR160,AP161,"f",,Trigger)</f>
        <v>42473</v>
      </c>
      <c r="AS161" s="98">
        <f>_xll.qlInterestRateIndexMaturity(Currency&amp;"ibor"&amp;Tenor,AR161,Trigger)</f>
        <v>42503</v>
      </c>
      <c r="AT161" s="242" t="e">
        <f>_xll.qlIndexFixing($AD$5,AQ161,TRUE,_xll.ohTrigger(Trigger,Trigger1M))</f>
        <v>#NUM!</v>
      </c>
      <c r="AU161" s="242">
        <f>IFERROR(_xll.qlIndexFixing($AV$1,AQ161,TRUE,_xll.ohTrigger(Trigger,Trigger1M)),#N/A)</f>
        <v>-1.036903862585703E-3</v>
      </c>
    </row>
    <row r="162" spans="42:47" ht="11.25" customHeight="1" x14ac:dyDescent="0.25">
      <c r="AP162" s="97" t="s">
        <v>197</v>
      </c>
      <c r="AQ162" s="98">
        <f>_xll.qlInterestRateIndexFixingDate(Currency&amp;"ibor"&amp;Tenor,AR162,Trigger)</f>
        <v>42472</v>
      </c>
      <c r="AR162" s="98">
        <f>_xll.qlCalendarAdvance(Calendar,AR161,AP162,"f",,Trigger)</f>
        <v>42474</v>
      </c>
      <c r="AS162" s="98">
        <f>_xll.qlInterestRateIndexMaturity(Currency&amp;"ibor"&amp;Tenor,AR162,Trigger)</f>
        <v>42506</v>
      </c>
      <c r="AT162" s="242" t="e">
        <f>_xll.qlIndexFixing($AD$5,AQ162,TRUE,_xll.ohTrigger(Trigger,Trigger1M))</f>
        <v>#NUM!</v>
      </c>
      <c r="AU162" s="242">
        <f>IFERROR(_xll.qlIndexFixing($AV$1,AQ162,TRUE,_xll.ohTrigger(Trigger,Trigger1M)),#N/A)</f>
        <v>-1.0446300374285233E-3</v>
      </c>
    </row>
    <row r="163" spans="42:47" ht="11.25" customHeight="1" x14ac:dyDescent="0.25">
      <c r="AP163" s="97" t="s">
        <v>197</v>
      </c>
      <c r="AQ163" s="98">
        <f>_xll.qlInterestRateIndexFixingDate(Currency&amp;"ibor"&amp;Tenor,AR163,Trigger)</f>
        <v>42473</v>
      </c>
      <c r="AR163" s="98">
        <f>_xll.qlCalendarAdvance(Calendar,AR162,AP163,"f",,Trigger)</f>
        <v>42475</v>
      </c>
      <c r="AS163" s="98">
        <f>_xll.qlInterestRateIndexMaturity(Currency&amp;"ibor"&amp;Tenor,AR163,Trigger)</f>
        <v>42506</v>
      </c>
      <c r="AT163" s="242" t="e">
        <f>_xll.qlIndexFixing($AD$5,AQ163,TRUE,_xll.ohTrigger(Trigger,Trigger1M))</f>
        <v>#NUM!</v>
      </c>
      <c r="AU163" s="242">
        <f>IFERROR(_xll.qlIndexFixing($AV$1,AQ163,TRUE,_xll.ohTrigger(Trigger,Trigger1M)),#N/A)</f>
        <v>-1.0457220822494258E-3</v>
      </c>
    </row>
    <row r="164" spans="42:47" ht="11.25" customHeight="1" x14ac:dyDescent="0.25">
      <c r="AP164" s="97" t="s">
        <v>197</v>
      </c>
      <c r="AQ164" s="98">
        <f>_xll.qlInterestRateIndexFixingDate(Currency&amp;"ibor"&amp;Tenor,AR164,Trigger)</f>
        <v>42474</v>
      </c>
      <c r="AR164" s="98">
        <f>_xll.qlCalendarAdvance(Calendar,AR163,AP164,"f",,Trigger)</f>
        <v>42478</v>
      </c>
      <c r="AS164" s="98">
        <f>_xll.qlInterestRateIndexMaturity(Currency&amp;"ibor"&amp;Tenor,AR164,Trigger)</f>
        <v>42508</v>
      </c>
      <c r="AT164" s="242" t="e">
        <f>_xll.qlIndexFixing($AD$5,AQ164,TRUE,_xll.ohTrigger(Trigger,Trigger1M))</f>
        <v>#NUM!</v>
      </c>
      <c r="AU164" s="242">
        <f>IFERROR(_xll.qlIndexFixing($AV$1,AQ164,TRUE,_xll.ohTrigger(Trigger,Trigger1M)),#N/A)</f>
        <v>-1.0541356032933713E-3</v>
      </c>
    </row>
    <row r="165" spans="42:47" ht="11.25" customHeight="1" x14ac:dyDescent="0.25">
      <c r="AP165" s="97" t="s">
        <v>197</v>
      </c>
      <c r="AQ165" s="98">
        <f>_xll.qlInterestRateIndexFixingDate(Currency&amp;"ibor"&amp;Tenor,AR165,Trigger)</f>
        <v>42475</v>
      </c>
      <c r="AR165" s="98">
        <f>_xll.qlCalendarAdvance(Calendar,AR164,AP165,"f",,Trigger)</f>
        <v>42479</v>
      </c>
      <c r="AS165" s="98">
        <f>_xll.qlInterestRateIndexMaturity(Currency&amp;"ibor"&amp;Tenor,AR165,Trigger)</f>
        <v>42509</v>
      </c>
      <c r="AT165" s="242" t="e">
        <f>_xll.qlIndexFixing($AD$5,AQ165,TRUE,_xll.ohTrigger(Trigger,Trigger1M))</f>
        <v>#NUM!</v>
      </c>
      <c r="AU165" s="242">
        <f>IFERROR(_xll.qlIndexFixing($AV$1,AQ165,TRUE,_xll.ohTrigger(Trigger,Trigger1M)),#N/A)</f>
        <v>-1.057911576137105E-3</v>
      </c>
    </row>
    <row r="166" spans="42:47" ht="11.25" customHeight="1" x14ac:dyDescent="0.25">
      <c r="AP166" s="97" t="s">
        <v>197</v>
      </c>
      <c r="AQ166" s="98">
        <f>_xll.qlInterestRateIndexFixingDate(Currency&amp;"ibor"&amp;Tenor,AR166,Trigger)</f>
        <v>42478</v>
      </c>
      <c r="AR166" s="98">
        <f>_xll.qlCalendarAdvance(Calendar,AR165,AP166,"f",,Trigger)</f>
        <v>42480</v>
      </c>
      <c r="AS166" s="98">
        <f>_xll.qlInterestRateIndexMaturity(Currency&amp;"ibor"&amp;Tenor,AR166,Trigger)</f>
        <v>42510</v>
      </c>
      <c r="AT166" s="242" t="e">
        <f>_xll.qlIndexFixing($AD$5,AQ166,TRUE,_xll.ohTrigger(Trigger,Trigger1M))</f>
        <v>#NUM!</v>
      </c>
      <c r="AU166" s="242">
        <f>IFERROR(_xll.qlIndexFixing($AV$1,AQ166,TRUE,_xll.ohTrigger(Trigger,Trigger1M)),#N/A)</f>
        <v>-1.0617749326811143E-3</v>
      </c>
    </row>
    <row r="167" spans="42:47" ht="11.25" customHeight="1" x14ac:dyDescent="0.25">
      <c r="AP167" s="97" t="s">
        <v>197</v>
      </c>
      <c r="AQ167" s="98">
        <f>_xll.qlInterestRateIndexFixingDate(Currency&amp;"ibor"&amp;Tenor,AR167,Trigger)</f>
        <v>42479</v>
      </c>
      <c r="AR167" s="98">
        <f>_xll.qlCalendarAdvance(Calendar,AR166,AP167,"f",,Trigger)</f>
        <v>42481</v>
      </c>
      <c r="AS167" s="98">
        <f>_xll.qlInterestRateIndexMaturity(Currency&amp;"ibor"&amp;Tenor,AR167,Trigger)</f>
        <v>42513</v>
      </c>
      <c r="AT167" s="242" t="e">
        <f>_xll.qlIndexFixing($AD$5,AQ167,TRUE,_xll.ohTrigger(Trigger,Trigger1M))</f>
        <v>#NUM!</v>
      </c>
      <c r="AU167" s="242">
        <f>IFERROR(_xll.qlIndexFixing($AV$1,AQ167,TRUE,_xll.ohTrigger(Trigger,Trigger1M)),#N/A)</f>
        <v>-1.0698849411805433E-3</v>
      </c>
    </row>
    <row r="168" spans="42:47" ht="11.25" customHeight="1" x14ac:dyDescent="0.25">
      <c r="AP168" s="97" t="s">
        <v>197</v>
      </c>
      <c r="AQ168" s="98">
        <f>_xll.qlInterestRateIndexFixingDate(Currency&amp;"ibor"&amp;Tenor,AR168,Trigger)</f>
        <v>42480</v>
      </c>
      <c r="AR168" s="98">
        <f>_xll.qlCalendarAdvance(Calendar,AR167,AP168,"f",,Trigger)</f>
        <v>42482</v>
      </c>
      <c r="AS168" s="98">
        <f>_xll.qlInterestRateIndexMaturity(Currency&amp;"ibor"&amp;Tenor,AR168,Trigger)</f>
        <v>42513</v>
      </c>
      <c r="AT168" s="242" t="e">
        <f>_xll.qlIndexFixing($AD$5,AQ168,TRUE,_xll.ohTrigger(Trigger,Trigger1M))</f>
        <v>#NUM!</v>
      </c>
      <c r="AU168" s="242">
        <f>IFERROR(_xll.qlIndexFixing($AV$1,AQ168,TRUE,_xll.ohTrigger(Trigger,Trigger1M)),#N/A)</f>
        <v>-1.0717754494459614E-3</v>
      </c>
    </row>
    <row r="169" spans="42:47" ht="11.25" customHeight="1" x14ac:dyDescent="0.25">
      <c r="AP169" s="97" t="s">
        <v>197</v>
      </c>
      <c r="AQ169" s="98">
        <f>_xll.qlInterestRateIndexFixingDate(Currency&amp;"ibor"&amp;Tenor,AR169,Trigger)</f>
        <v>42481</v>
      </c>
      <c r="AR169" s="98">
        <f>_xll.qlCalendarAdvance(Calendar,AR168,AP169,"f",,Trigger)</f>
        <v>42485</v>
      </c>
      <c r="AS169" s="98">
        <f>_xll.qlInterestRateIndexMaturity(Currency&amp;"ibor"&amp;Tenor,AR169,Trigger)</f>
        <v>42515</v>
      </c>
      <c r="AT169" s="242" t="e">
        <f>_xll.qlIndexFixing($AD$5,AQ169,TRUE,_xll.ohTrigger(Trigger,Trigger1M))</f>
        <v>#NUM!</v>
      </c>
      <c r="AU169" s="242">
        <f>IFERROR(_xll.qlIndexFixing($AV$1,AQ169,TRUE,_xll.ohTrigger(Trigger,Trigger1M)),#N/A)</f>
        <v>-1.0820483553937166E-3</v>
      </c>
    </row>
    <row r="170" spans="42:47" ht="11.25" customHeight="1" x14ac:dyDescent="0.25">
      <c r="AP170" s="97" t="s">
        <v>197</v>
      </c>
      <c r="AQ170" s="98">
        <f>_xll.qlInterestRateIndexFixingDate(Currency&amp;"ibor"&amp;Tenor,AR170,Trigger)</f>
        <v>42482</v>
      </c>
      <c r="AR170" s="98">
        <f>_xll.qlCalendarAdvance(Calendar,AR169,AP170,"f",,Trigger)</f>
        <v>42486</v>
      </c>
      <c r="AS170" s="98">
        <f>_xll.qlInterestRateIndexMaturity(Currency&amp;"ibor"&amp;Tenor,AR170,Trigger)</f>
        <v>42516</v>
      </c>
      <c r="AT170" s="242" t="e">
        <f>_xll.qlIndexFixing($AD$5,AQ170,TRUE,_xll.ohTrigger(Trigger,Trigger1M))</f>
        <v>#NUM!</v>
      </c>
      <c r="AU170" s="242">
        <f>IFERROR(_xll.qlIndexFixing($AV$1,AQ170,TRUE,_xll.ohTrigger(Trigger,Trigger1M)),#N/A)</f>
        <v>-1.0862213118727482E-3</v>
      </c>
    </row>
    <row r="171" spans="42:47" ht="11.25" customHeight="1" x14ac:dyDescent="0.25">
      <c r="AP171" s="97" t="s">
        <v>197</v>
      </c>
      <c r="AQ171" s="98">
        <f>_xll.qlInterestRateIndexFixingDate(Currency&amp;"ibor"&amp;Tenor,AR171,Trigger)</f>
        <v>42485</v>
      </c>
      <c r="AR171" s="98">
        <f>_xll.qlCalendarAdvance(Calendar,AR170,AP171,"f",,Trigger)</f>
        <v>42487</v>
      </c>
      <c r="AS171" s="98">
        <f>_xll.qlInterestRateIndexMaturity(Currency&amp;"ibor"&amp;Tenor,AR171,Trigger)</f>
        <v>42517</v>
      </c>
      <c r="AT171" s="242" t="e">
        <f>_xll.qlIndexFixing($AD$5,AQ171,TRUE,_xll.ohTrigger(Trigger,Trigger1M))</f>
        <v>#NUM!</v>
      </c>
      <c r="AU171" s="242">
        <f>IFERROR(_xll.qlIndexFixing($AV$1,AQ171,TRUE,_xll.ohTrigger(Trigger,Trigger1M)),#N/A)</f>
        <v>-1.0904085959881904E-3</v>
      </c>
    </row>
    <row r="172" spans="42:47" ht="11.25" customHeight="1" x14ac:dyDescent="0.25">
      <c r="AP172" s="97" t="s">
        <v>197</v>
      </c>
      <c r="AQ172" s="98">
        <f>_xll.qlInterestRateIndexFixingDate(Currency&amp;"ibor"&amp;Tenor,AR172,Trigger)</f>
        <v>42486</v>
      </c>
      <c r="AR172" s="98">
        <f>_xll.qlCalendarAdvance(Calendar,AR171,AP172,"f",,Trigger)</f>
        <v>42488</v>
      </c>
      <c r="AS172" s="98">
        <f>_xll.qlInterestRateIndexMaturity(Currency&amp;"ibor"&amp;Tenor,AR172,Trigger)</f>
        <v>42520</v>
      </c>
      <c r="AT172" s="242" t="e">
        <f>_xll.qlIndexFixing($AD$5,AQ172,TRUE,_xll.ohTrigger(Trigger,Trigger1M))</f>
        <v>#NUM!</v>
      </c>
      <c r="AU172" s="242">
        <f>IFERROR(_xll.qlIndexFixing($AV$1,AQ172,TRUE,_xll.ohTrigger(Trigger,Trigger1M)),#N/A)</f>
        <v>-1.0972644089510264E-3</v>
      </c>
    </row>
    <row r="173" spans="42:47" ht="11.25" customHeight="1" x14ac:dyDescent="0.25">
      <c r="AP173" s="97" t="s">
        <v>197</v>
      </c>
      <c r="AQ173" s="98">
        <f>_xll.qlInterestRateIndexFixingDate(Currency&amp;"ibor"&amp;Tenor,AR173,Trigger)</f>
        <v>42487</v>
      </c>
      <c r="AR173" s="98">
        <f>_xll.qlCalendarAdvance(Calendar,AR172,AP173,"f",,Trigger)</f>
        <v>42489</v>
      </c>
      <c r="AS173" s="98">
        <f>_xll.qlInterestRateIndexMaturity(Currency&amp;"ibor"&amp;Tenor,AR173,Trigger)</f>
        <v>42521</v>
      </c>
      <c r="AT173" s="242" t="e">
        <f>_xll.qlIndexFixing($AD$5,AQ173,TRUE,_xll.ohTrigger(Trigger,Trigger1M))</f>
        <v>#NUM!</v>
      </c>
      <c r="AU173" s="242">
        <f>IFERROR(_xll.qlIndexFixing($AV$1,AQ173,TRUE,_xll.ohTrigger(Trigger,Trigger1M)),#N/A)</f>
        <v>-1.1011095285499983E-3</v>
      </c>
    </row>
    <row r="174" spans="42:47" ht="11.25" customHeight="1" x14ac:dyDescent="0.25">
      <c r="AP174" s="97" t="s">
        <v>197</v>
      </c>
      <c r="AQ174" s="98">
        <f>_xll.qlInterestRateIndexFixingDate(Currency&amp;"ibor"&amp;Tenor,AR174,Trigger)</f>
        <v>42488</v>
      </c>
      <c r="AR174" s="98">
        <f>_xll.qlCalendarAdvance(Calendar,AR173,AP174,"f",,Trigger)</f>
        <v>42492</v>
      </c>
      <c r="AS174" s="98">
        <f>_xll.qlInterestRateIndexMaturity(Currency&amp;"ibor"&amp;Tenor,AR174,Trigger)</f>
        <v>42523</v>
      </c>
      <c r="AT174" s="242" t="e">
        <f>_xll.qlIndexFixing($AD$5,AQ174,TRUE,_xll.ohTrigger(Trigger,Trigger1M))</f>
        <v>#NUM!</v>
      </c>
      <c r="AU174" s="242">
        <f>IFERROR(_xll.qlIndexFixing($AV$1,AQ174,TRUE,_xll.ohTrigger(Trigger,Trigger1M)),#N/A)</f>
        <v>-1.11072915369657E-3</v>
      </c>
    </row>
    <row r="175" spans="42:47" ht="11.25" customHeight="1" x14ac:dyDescent="0.25">
      <c r="AP175" s="97" t="s">
        <v>197</v>
      </c>
      <c r="AQ175" s="98">
        <f>_xll.qlInterestRateIndexFixingDate(Currency&amp;"ibor"&amp;Tenor,AR175,Trigger)</f>
        <v>42489</v>
      </c>
      <c r="AR175" s="98">
        <f>_xll.qlCalendarAdvance(Calendar,AR174,AP175,"f",,Trigger)</f>
        <v>42493</v>
      </c>
      <c r="AS175" s="98">
        <f>_xll.qlInterestRateIndexMaturity(Currency&amp;"ibor"&amp;Tenor,AR175,Trigger)</f>
        <v>42524</v>
      </c>
      <c r="AT175" s="242" t="e">
        <f>_xll.qlIndexFixing($AD$5,AQ175,TRUE,_xll.ohTrigger(Trigger,Trigger1M))</f>
        <v>#NUM!</v>
      </c>
      <c r="AU175" s="242">
        <f>IFERROR(_xll.qlIndexFixing($AV$1,AQ175,TRUE,_xll.ohTrigger(Trigger,Trigger1M)),#N/A)</f>
        <v>-1.1140986887411023E-3</v>
      </c>
    </row>
    <row r="176" spans="42:47" ht="11.25" customHeight="1" x14ac:dyDescent="0.25">
      <c r="AP176" s="97" t="s">
        <v>197</v>
      </c>
      <c r="AQ176" s="98">
        <f>_xll.qlInterestRateIndexFixingDate(Currency&amp;"ibor"&amp;Tenor,AR176,Trigger)</f>
        <v>42492</v>
      </c>
      <c r="AR176" s="98">
        <f>_xll.qlCalendarAdvance(Calendar,AR175,AP176,"f",,Trigger)</f>
        <v>42494</v>
      </c>
      <c r="AS176" s="98">
        <f>_xll.qlInterestRateIndexMaturity(Currency&amp;"ibor"&amp;Tenor,AR176,Trigger)</f>
        <v>42527</v>
      </c>
      <c r="AT176" s="242" t="e">
        <f>_xll.qlIndexFixing($AD$5,AQ176,TRUE,_xll.ohTrigger(Trigger,Trigger1M))</f>
        <v>#NUM!</v>
      </c>
      <c r="AU176" s="242">
        <f>IFERROR(_xll.qlIndexFixing($AV$1,AQ176,TRUE,_xll.ohTrigger(Trigger,Trigger1M)),#N/A)</f>
        <v>-1.1195922733006373E-3</v>
      </c>
    </row>
    <row r="177" spans="42:47" ht="11.25" customHeight="1" x14ac:dyDescent="0.25">
      <c r="AP177" s="97" t="s">
        <v>197</v>
      </c>
      <c r="AQ177" s="98">
        <f>_xll.qlInterestRateIndexFixingDate(Currency&amp;"ibor"&amp;Tenor,AR177,Trigger)</f>
        <v>42493</v>
      </c>
      <c r="AR177" s="98">
        <f>_xll.qlCalendarAdvance(Calendar,AR176,AP177,"f",,Trigger)</f>
        <v>42495</v>
      </c>
      <c r="AS177" s="98">
        <f>_xll.qlInterestRateIndexMaturity(Currency&amp;"ibor"&amp;Tenor,AR177,Trigger)</f>
        <v>42527</v>
      </c>
      <c r="AT177" s="242" t="e">
        <f>_xll.qlIndexFixing($AD$5,AQ177,TRUE,_xll.ohTrigger(Trigger,Trigger1M))</f>
        <v>#NUM!</v>
      </c>
      <c r="AU177" s="242">
        <f>IFERROR(_xll.qlIndexFixing($AV$1,AQ177,TRUE,_xll.ohTrigger(Trigger,Trigger1M)),#N/A)</f>
        <v>-1.1215086848666289E-3</v>
      </c>
    </row>
    <row r="178" spans="42:47" ht="11.25" customHeight="1" x14ac:dyDescent="0.25">
      <c r="AP178" s="97" t="s">
        <v>197</v>
      </c>
      <c r="AQ178" s="98">
        <f>_xll.qlInterestRateIndexFixingDate(Currency&amp;"ibor"&amp;Tenor,AR178,Trigger)</f>
        <v>42494</v>
      </c>
      <c r="AR178" s="98">
        <f>_xll.qlCalendarAdvance(Calendar,AR177,AP178,"f",,Trigger)</f>
        <v>42496</v>
      </c>
      <c r="AS178" s="98">
        <f>_xll.qlInterestRateIndexMaturity(Currency&amp;"ibor"&amp;Tenor,AR178,Trigger)</f>
        <v>42527</v>
      </c>
      <c r="AT178" s="242" t="e">
        <f>_xll.qlIndexFixing($AD$5,AQ178,TRUE,_xll.ohTrigger(Trigger,Trigger1M))</f>
        <v>#NUM!</v>
      </c>
      <c r="AU178" s="242">
        <f>IFERROR(_xll.qlIndexFixing($AV$1,AQ178,TRUE,_xll.ohTrigger(Trigger,Trigger1M)),#N/A)</f>
        <v>-1.1233446347692598E-3</v>
      </c>
    </row>
    <row r="179" spans="42:47" ht="11.25" customHeight="1" x14ac:dyDescent="0.25">
      <c r="AP179" s="97" t="s">
        <v>197</v>
      </c>
      <c r="AQ179" s="98">
        <f>_xll.qlInterestRateIndexFixingDate(Currency&amp;"ibor"&amp;Tenor,AR179,Trigger)</f>
        <v>42495</v>
      </c>
      <c r="AR179" s="98">
        <f>_xll.qlCalendarAdvance(Calendar,AR178,AP179,"f",,Trigger)</f>
        <v>42499</v>
      </c>
      <c r="AS179" s="98">
        <f>_xll.qlInterestRateIndexMaturity(Currency&amp;"ibor"&amp;Tenor,AR179,Trigger)</f>
        <v>42530</v>
      </c>
      <c r="AT179" s="242" t="e">
        <f>_xll.qlIndexFixing($AD$5,AQ179,TRUE,_xll.ohTrigger(Trigger,Trigger1M))</f>
        <v>#NUM!</v>
      </c>
      <c r="AU179" s="242">
        <f>IFERROR(_xll.qlIndexFixing($AV$1,AQ179,TRUE,_xll.ohTrigger(Trigger,Trigger1M)),#N/A)</f>
        <v>-1.1310900630151319E-3</v>
      </c>
    </row>
    <row r="180" spans="42:47" ht="11.25" customHeight="1" x14ac:dyDescent="0.25">
      <c r="AP180" s="97" t="s">
        <v>197</v>
      </c>
      <c r="AQ180" s="98">
        <f>_xll.qlInterestRateIndexFixingDate(Currency&amp;"ibor"&amp;Tenor,AR180,Trigger)</f>
        <v>42496</v>
      </c>
      <c r="AR180" s="98">
        <f>_xll.qlCalendarAdvance(Calendar,AR179,AP180,"f",,Trigger)</f>
        <v>42500</v>
      </c>
      <c r="AS180" s="98">
        <f>_xll.qlInterestRateIndexMaturity(Currency&amp;"ibor"&amp;Tenor,AR180,Trigger)</f>
        <v>42531</v>
      </c>
      <c r="AT180" s="242" t="e">
        <f>_xll.qlIndexFixing($AD$5,AQ180,TRUE,_xll.ohTrigger(Trigger,Trigger1M))</f>
        <v>#NUM!</v>
      </c>
      <c r="AU180" s="242">
        <f>IFERROR(_xll.qlIndexFixing($AV$1,AQ180,TRUE,_xll.ohTrigger(Trigger,Trigger1M)),#N/A)</f>
        <v>-1.1332916614013105E-3</v>
      </c>
    </row>
    <row r="181" spans="42:47" ht="11.25" customHeight="1" x14ac:dyDescent="0.25">
      <c r="AP181" s="97" t="s">
        <v>197</v>
      </c>
      <c r="AQ181" s="98">
        <f>_xll.qlInterestRateIndexFixingDate(Currency&amp;"ibor"&amp;Tenor,AR181,Trigger)</f>
        <v>42499</v>
      </c>
      <c r="AR181" s="98">
        <f>_xll.qlCalendarAdvance(Calendar,AR180,AP181,"f",,Trigger)</f>
        <v>42501</v>
      </c>
      <c r="AS181" s="98">
        <f>_xll.qlInterestRateIndexMaturity(Currency&amp;"ibor"&amp;Tenor,AR181,Trigger)</f>
        <v>42534</v>
      </c>
      <c r="AT181" s="242" t="e">
        <f>_xll.qlIndexFixing($AD$5,AQ181,TRUE,_xll.ohTrigger(Trigger,Trigger1M))</f>
        <v>#NUM!</v>
      </c>
      <c r="AU181" s="242">
        <f>IFERROR(_xll.qlIndexFixing($AV$1,AQ181,TRUE,_xll.ohTrigger(Trigger,Trigger1M)),#N/A)</f>
        <v>-1.1362654179473838E-3</v>
      </c>
    </row>
    <row r="182" spans="42:47" ht="11.25" customHeight="1" x14ac:dyDescent="0.25">
      <c r="AP182" s="97" t="s">
        <v>197</v>
      </c>
      <c r="AQ182" s="98">
        <f>_xll.qlInterestRateIndexFixingDate(Currency&amp;"ibor"&amp;Tenor,AR182,Trigger)</f>
        <v>42500</v>
      </c>
      <c r="AR182" s="98">
        <f>_xll.qlCalendarAdvance(Calendar,AR181,AP182,"f",,Trigger)</f>
        <v>42502</v>
      </c>
      <c r="AS182" s="98">
        <f>_xll.qlInterestRateIndexMaturity(Currency&amp;"ibor"&amp;Tenor,AR182,Trigger)</f>
        <v>42534</v>
      </c>
      <c r="AT182" s="242" t="e">
        <f>_xll.qlIndexFixing($AD$5,AQ182,TRUE,_xll.ohTrigger(Trigger,Trigger1M))</f>
        <v>#NUM!</v>
      </c>
      <c r="AU182" s="242">
        <f>IFERROR(_xll.qlIndexFixing($AV$1,AQ182,TRUE,_xll.ohTrigger(Trigger,Trigger1M)),#N/A)</f>
        <v>-1.1374745255411656E-3</v>
      </c>
    </row>
    <row r="183" spans="42:47" ht="11.25" customHeight="1" x14ac:dyDescent="0.25">
      <c r="AP183" s="97" t="s">
        <v>197</v>
      </c>
      <c r="AQ183" s="98">
        <f>_xll.qlInterestRateIndexFixingDate(Currency&amp;"ibor"&amp;Tenor,AR183,Trigger)</f>
        <v>42501</v>
      </c>
      <c r="AR183" s="98">
        <f>_xll.qlCalendarAdvance(Calendar,AR182,AP183,"f",,Trigger)</f>
        <v>42503</v>
      </c>
      <c r="AS183" s="98">
        <f>_xll.qlInterestRateIndexMaturity(Currency&amp;"ibor"&amp;Tenor,AR183,Trigger)</f>
        <v>42534</v>
      </c>
      <c r="AT183" s="242" t="e">
        <f>_xll.qlIndexFixing($AD$5,AQ183,TRUE,_xll.ohTrigger(Trigger,Trigger1M))</f>
        <v>#NUM!</v>
      </c>
      <c r="AU183" s="242">
        <f>IFERROR(_xll.qlIndexFixing($AV$1,AQ183,TRUE,_xll.ohTrigger(Trigger,Trigger1M)),#N/A)</f>
        <v>-1.1386122831883341E-3</v>
      </c>
    </row>
    <row r="184" spans="42:47" ht="11.25" customHeight="1" x14ac:dyDescent="0.25">
      <c r="AP184" s="97" t="s">
        <v>197</v>
      </c>
      <c r="AQ184" s="98">
        <f>_xll.qlInterestRateIndexFixingDate(Currency&amp;"ibor"&amp;Tenor,AR184,Trigger)</f>
        <v>42502</v>
      </c>
      <c r="AR184" s="98">
        <f>_xll.qlCalendarAdvance(Calendar,AR183,AP184,"f",,Trigger)</f>
        <v>42506</v>
      </c>
      <c r="AS184" s="98">
        <f>_xll.qlInterestRateIndexMaturity(Currency&amp;"ibor"&amp;Tenor,AR184,Trigger)</f>
        <v>42537</v>
      </c>
      <c r="AT184" s="242" t="e">
        <f>_xll.qlIndexFixing($AD$5,AQ184,TRUE,_xll.ohTrigger(Trigger,Trigger1M))</f>
        <v>#NUM!</v>
      </c>
      <c r="AU184" s="242">
        <f>IFERROR(_xll.qlIndexFixing($AV$1,AQ184,TRUE,_xll.ohTrigger(Trigger,Trigger1M)),#N/A)</f>
        <v>-1.1417864556254849E-3</v>
      </c>
    </row>
    <row r="185" spans="42:47" ht="11.25" customHeight="1" x14ac:dyDescent="0.25">
      <c r="AP185" s="97" t="s">
        <v>197</v>
      </c>
      <c r="AQ185" s="98">
        <f>_xll.qlInterestRateIndexFixingDate(Currency&amp;"ibor"&amp;Tenor,AR185,Trigger)</f>
        <v>42503</v>
      </c>
      <c r="AR185" s="98">
        <f>_xll.qlCalendarAdvance(Calendar,AR184,AP185,"f",,Trigger)</f>
        <v>42507</v>
      </c>
      <c r="AS185" s="98">
        <f>_xll.qlInterestRateIndexMaturity(Currency&amp;"ibor"&amp;Tenor,AR185,Trigger)</f>
        <v>42538</v>
      </c>
      <c r="AT185" s="242" t="e">
        <f>_xll.qlIndexFixing($AD$5,AQ185,TRUE,_xll.ohTrigger(Trigger,Trigger1M))</f>
        <v>#NUM!</v>
      </c>
      <c r="AU185" s="242">
        <f>IFERROR(_xll.qlIndexFixing($AV$1,AQ185,TRUE,_xll.ohTrigger(Trigger,Trigger1M)),#N/A)</f>
        <v>-1.1423177260221924E-3</v>
      </c>
    </row>
    <row r="186" spans="42:47" ht="11.25" customHeight="1" x14ac:dyDescent="0.25">
      <c r="AP186" s="97" t="s">
        <v>197</v>
      </c>
      <c r="AQ186" s="98">
        <f>_xll.qlInterestRateIndexFixingDate(Currency&amp;"ibor"&amp;Tenor,AR186,Trigger)</f>
        <v>42506</v>
      </c>
      <c r="AR186" s="98">
        <f>_xll.qlCalendarAdvance(Calendar,AR185,AP186,"f",,Trigger)</f>
        <v>42508</v>
      </c>
      <c r="AS186" s="98">
        <f>_xll.qlInterestRateIndexMaturity(Currency&amp;"ibor"&amp;Tenor,AR186,Trigger)</f>
        <v>42541</v>
      </c>
      <c r="AT186" s="242" t="e">
        <f>_xll.qlIndexFixing($AD$5,AQ186,TRUE,_xll.ohTrigger(Trigger,Trigger1M))</f>
        <v>#NUM!</v>
      </c>
      <c r="AU186" s="242">
        <f>IFERROR(_xll.qlIndexFixing($AV$1,AQ186,TRUE,_xll.ohTrigger(Trigger,Trigger1M)),#N/A)</f>
        <v>-1.1411771884104673E-3</v>
      </c>
    </row>
    <row r="187" spans="42:47" ht="11.25" customHeight="1" x14ac:dyDescent="0.25">
      <c r="AP187" s="97" t="s">
        <v>197</v>
      </c>
      <c r="AQ187" s="98">
        <f>_xll.qlInterestRateIndexFixingDate(Currency&amp;"ibor"&amp;Tenor,AR187,Trigger)</f>
        <v>42507</v>
      </c>
      <c r="AR187" s="98">
        <f>_xll.qlCalendarAdvance(Calendar,AR186,AP187,"f",,Trigger)</f>
        <v>42509</v>
      </c>
      <c r="AS187" s="98">
        <f>_xll.qlInterestRateIndexMaturity(Currency&amp;"ibor"&amp;Tenor,AR187,Trigger)</f>
        <v>42541</v>
      </c>
      <c r="AT187" s="242" t="e">
        <f>_xll.qlIndexFixing($AD$5,AQ187,TRUE,_xll.ohTrigger(Trigger,Trigger1M))</f>
        <v>#NUM!</v>
      </c>
      <c r="AU187" s="242">
        <f>IFERROR(_xll.qlIndexFixing($AV$1,AQ187,TRUE,_xll.ohTrigger(Trigger,Trigger1M)),#N/A)</f>
        <v>-1.1417044190079051E-3</v>
      </c>
    </row>
    <row r="188" spans="42:47" ht="11.25" customHeight="1" x14ac:dyDescent="0.25">
      <c r="AP188" s="97" t="s">
        <v>197</v>
      </c>
      <c r="AQ188" s="98">
        <f>_xll.qlInterestRateIndexFixingDate(Currency&amp;"ibor"&amp;Tenor,AR188,Trigger)</f>
        <v>42508</v>
      </c>
      <c r="AR188" s="98">
        <f>_xll.qlCalendarAdvance(Calendar,AR187,AP188,"f",,Trigger)</f>
        <v>42510</v>
      </c>
      <c r="AS188" s="98">
        <f>_xll.qlInterestRateIndexMaturity(Currency&amp;"ibor"&amp;Tenor,AR188,Trigger)</f>
        <v>42541</v>
      </c>
      <c r="AT188" s="242" t="e">
        <f>_xll.qlIndexFixing($AD$5,AQ188,TRUE,_xll.ohTrigger(Trigger,Trigger1M))</f>
        <v>#NUM!</v>
      </c>
      <c r="AU188" s="242">
        <f>IFERROR(_xll.qlIndexFixing($AV$1,AQ188,TRUE,_xll.ohTrigger(Trigger,Trigger1M)),#N/A)</f>
        <v>-1.142178528069673E-3</v>
      </c>
    </row>
    <row r="189" spans="42:47" ht="11.25" customHeight="1" x14ac:dyDescent="0.25">
      <c r="AP189" s="97" t="s">
        <v>197</v>
      </c>
      <c r="AQ189" s="98">
        <f>_xll.qlInterestRateIndexFixingDate(Currency&amp;"ibor"&amp;Tenor,AR189,Trigger)</f>
        <v>42509</v>
      </c>
      <c r="AR189" s="98">
        <f>_xll.qlCalendarAdvance(Calendar,AR188,AP189,"f",,Trigger)</f>
        <v>42513</v>
      </c>
      <c r="AS189" s="98">
        <f>_xll.qlInterestRateIndexMaturity(Currency&amp;"ibor"&amp;Tenor,AR189,Trigger)</f>
        <v>42544</v>
      </c>
      <c r="AT189" s="242" t="e">
        <f>_xll.qlIndexFixing($AD$5,AQ189,TRUE,_xll.ohTrigger(Trigger,Trigger1M))</f>
        <v>#NUM!</v>
      </c>
      <c r="AU189" s="242">
        <f>IFERROR(_xll.qlIndexFixing($AV$1,AQ189,TRUE,_xll.ohTrigger(Trigger,Trigger1M)),#N/A)</f>
        <v>-1.1392059648895534E-3</v>
      </c>
    </row>
    <row r="190" spans="42:47" ht="11.25" customHeight="1" x14ac:dyDescent="0.25">
      <c r="AP190" s="97" t="s">
        <v>197</v>
      </c>
      <c r="AQ190" s="98">
        <f>_xll.qlInterestRateIndexFixingDate(Currency&amp;"ibor"&amp;Tenor,AR190,Trigger)</f>
        <v>42510</v>
      </c>
      <c r="AR190" s="98">
        <f>_xll.qlCalendarAdvance(Calendar,AR189,AP190,"f",,Trigger)</f>
        <v>42514</v>
      </c>
      <c r="AS190" s="98">
        <f>_xll.qlInterestRateIndexMaturity(Currency&amp;"ibor"&amp;Tenor,AR190,Trigger)</f>
        <v>42545</v>
      </c>
      <c r="AT190" s="242" t="e">
        <f>_xll.qlIndexFixing($AD$5,AQ190,TRUE,_xll.ohTrigger(Trigger,Trigger1M))</f>
        <v>#NUM!</v>
      </c>
      <c r="AU190" s="242">
        <f>IFERROR(_xll.qlIndexFixing($AV$1,AQ190,TRUE,_xll.ohTrigger(Trigger,Trigger1M)),#N/A)</f>
        <v>-1.1375326392205586E-3</v>
      </c>
    </row>
    <row r="191" spans="42:47" ht="11.25" customHeight="1" x14ac:dyDescent="0.25">
      <c r="AP191" s="97" t="s">
        <v>197</v>
      </c>
      <c r="AQ191" s="98">
        <f>_xll.qlInterestRateIndexFixingDate(Currency&amp;"ibor"&amp;Tenor,AR191,Trigger)</f>
        <v>42513</v>
      </c>
      <c r="AR191" s="98">
        <f>_xll.qlCalendarAdvance(Calendar,AR190,AP191,"f",,Trigger)</f>
        <v>42515</v>
      </c>
      <c r="AS191" s="98">
        <f>_xll.qlInterestRateIndexMaturity(Currency&amp;"ibor"&amp;Tenor,AR191,Trigger)</f>
        <v>42548</v>
      </c>
      <c r="AT191" s="242" t="e">
        <f>_xll.qlIndexFixing($AD$5,AQ191,TRUE,_xll.ohTrigger(Trigger,Trigger1M))</f>
        <v>#NUM!</v>
      </c>
      <c r="AU191" s="242">
        <f>IFERROR(_xll.qlIndexFixing($AV$1,AQ191,TRUE,_xll.ohTrigger(Trigger,Trigger1M)),#N/A)</f>
        <v>-1.1307160971541952E-3</v>
      </c>
    </row>
    <row r="192" spans="42:47" ht="11.25" customHeight="1" x14ac:dyDescent="0.25">
      <c r="AP192" s="97" t="s">
        <v>197</v>
      </c>
      <c r="AQ192" s="98">
        <f>_xll.qlInterestRateIndexFixingDate(Currency&amp;"ibor"&amp;Tenor,AR192,Trigger)</f>
        <v>42514</v>
      </c>
      <c r="AR192" s="98">
        <f>_xll.qlCalendarAdvance(Calendar,AR191,AP192,"f",,Trigger)</f>
        <v>42516</v>
      </c>
      <c r="AS192" s="98">
        <f>_xll.qlInterestRateIndexMaturity(Currency&amp;"ibor"&amp;Tenor,AR192,Trigger)</f>
        <v>42548</v>
      </c>
      <c r="AT192" s="242" t="e">
        <f>_xll.qlIndexFixing($AD$5,AQ192,TRUE,_xll.ohTrigger(Trigger,Trigger1M))</f>
        <v>#NUM!</v>
      </c>
      <c r="AU192" s="242">
        <f>IFERROR(_xll.qlIndexFixing($AV$1,AQ192,TRUE,_xll.ohTrigger(Trigger,Trigger1M)),#N/A)</f>
        <v>-1.1305246881306019E-3</v>
      </c>
    </row>
    <row r="193" spans="42:47" ht="11.25" customHeight="1" x14ac:dyDescent="0.25">
      <c r="AP193" s="97" t="s">
        <v>197</v>
      </c>
      <c r="AQ193" s="98">
        <f>_xll.qlInterestRateIndexFixingDate(Currency&amp;"ibor"&amp;Tenor,AR193,Trigger)</f>
        <v>42515</v>
      </c>
      <c r="AR193" s="98">
        <f>_xll.qlCalendarAdvance(Calendar,AR192,AP193,"f",,Trigger)</f>
        <v>42517</v>
      </c>
      <c r="AS193" s="98">
        <f>_xll.qlInterestRateIndexMaturity(Currency&amp;"ibor"&amp;Tenor,AR193,Trigger)</f>
        <v>42548</v>
      </c>
      <c r="AT193" s="242" t="e">
        <f>_xll.qlIndexFixing($AD$5,AQ193,TRUE,_xll.ohTrigger(Trigger,Trigger1M))</f>
        <v>#NUM!</v>
      </c>
      <c r="AU193" s="242">
        <f>IFERROR(_xll.qlIndexFixing($AV$1,AQ193,TRUE,_xll.ohTrigger(Trigger,Trigger1M)),#N/A)</f>
        <v>-1.1303034911146158E-3</v>
      </c>
    </row>
    <row r="194" spans="42:47" ht="11.25" customHeight="1" x14ac:dyDescent="0.25">
      <c r="AP194" s="97" t="s">
        <v>197</v>
      </c>
      <c r="AQ194" s="98">
        <f>_xll.qlInterestRateIndexFixingDate(Currency&amp;"ibor"&amp;Tenor,AR194,Trigger)</f>
        <v>42516</v>
      </c>
      <c r="AR194" s="98">
        <f>_xll.qlCalendarAdvance(Calendar,AR193,AP194,"f",,Trigger)</f>
        <v>42520</v>
      </c>
      <c r="AS194" s="98">
        <f>_xll.qlInterestRateIndexMaturity(Currency&amp;"ibor"&amp;Tenor,AR194,Trigger)</f>
        <v>42551</v>
      </c>
      <c r="AT194" s="242" t="e">
        <f>_xll.qlIndexFixing($AD$5,AQ194,TRUE,_xll.ohTrigger(Trigger,Trigger1M))</f>
        <v>#NUM!</v>
      </c>
      <c r="AU194" s="242">
        <f>IFERROR(_xll.qlIndexFixing($AV$1,AQ194,TRUE,_xll.ohTrigger(Trigger,Trigger1M)),#N/A)</f>
        <v>-1.1203587019882298E-3</v>
      </c>
    </row>
    <row r="195" spans="42:47" ht="11.25" customHeight="1" x14ac:dyDescent="0.25">
      <c r="AP195" s="97" t="s">
        <v>197</v>
      </c>
      <c r="AQ195" s="98">
        <f>_xll.qlInterestRateIndexFixingDate(Currency&amp;"ibor"&amp;Tenor,AR195,Trigger)</f>
        <v>42517</v>
      </c>
      <c r="AR195" s="98">
        <f>_xll.qlCalendarAdvance(Calendar,AR194,AP195,"f",,Trigger)</f>
        <v>42521</v>
      </c>
      <c r="AS195" s="98">
        <f>_xll.qlInterestRateIndexMaturity(Currency&amp;"ibor"&amp;Tenor,AR195,Trigger)</f>
        <v>42551</v>
      </c>
      <c r="AT195" s="242" t="e">
        <f>_xll.qlIndexFixing($AD$5,AQ195,TRUE,_xll.ohTrigger(Trigger,Trigger1M))</f>
        <v>#NUM!</v>
      </c>
      <c r="AU195" s="242">
        <f>IFERROR(_xll.qlIndexFixing($AV$1,AQ195,TRUE,_xll.ohTrigger(Trigger,Trigger1M)),#N/A)</f>
        <v>-1.1197425091666879E-3</v>
      </c>
    </row>
    <row r="196" spans="42:47" ht="11.25" customHeight="1" x14ac:dyDescent="0.25">
      <c r="AP196" s="97" t="s">
        <v>197</v>
      </c>
      <c r="AQ196" s="98">
        <f>_xll.qlInterestRateIndexFixingDate(Currency&amp;"ibor"&amp;Tenor,AR196,Trigger)</f>
        <v>42520</v>
      </c>
      <c r="AR196" s="98">
        <f>_xll.qlCalendarAdvance(Calendar,AR195,AP196,"f",,Trigger)</f>
        <v>42522</v>
      </c>
      <c r="AS196" s="98">
        <f>_xll.qlInterestRateIndexMaturity(Currency&amp;"ibor"&amp;Tenor,AR196,Trigger)</f>
        <v>42552</v>
      </c>
      <c r="AT196" s="242" t="e">
        <f>_xll.qlIndexFixing($AD$5,AQ196,TRUE,_xll.ohTrigger(Trigger,Trigger1M))</f>
        <v>#NUM!</v>
      </c>
      <c r="AU196" s="242">
        <f>IFERROR(_xll.qlIndexFixing($AV$1,AQ196,TRUE,_xll.ohTrigger(Trigger,Trigger1M)),#N/A)</f>
        <v>-1.1160566333341393E-3</v>
      </c>
    </row>
    <row r="197" spans="42:47" ht="11.25" customHeight="1" x14ac:dyDescent="0.25">
      <c r="AP197" s="97" t="s">
        <v>197</v>
      </c>
      <c r="AQ197" s="98">
        <f>_xll.qlInterestRateIndexFixingDate(Currency&amp;"ibor"&amp;Tenor,AR197,Trigger)</f>
        <v>42521</v>
      </c>
      <c r="AR197" s="98">
        <f>_xll.qlCalendarAdvance(Calendar,AR196,AP197,"f",,Trigger)</f>
        <v>42523</v>
      </c>
      <c r="AS197" s="98">
        <f>_xll.qlInterestRateIndexMaturity(Currency&amp;"ibor"&amp;Tenor,AR197,Trigger)</f>
        <v>42555</v>
      </c>
      <c r="AT197" s="242" t="e">
        <f>_xll.qlIndexFixing($AD$5,AQ197,TRUE,_xll.ohTrigger(Trigger,Trigger1M))</f>
        <v>#NUM!</v>
      </c>
      <c r="AU197" s="242">
        <f>IFERROR(_xll.qlIndexFixing($AV$1,AQ197,TRUE,_xll.ohTrigger(Trigger,Trigger1M)),#N/A)</f>
        <v>-1.1072344983026339E-3</v>
      </c>
    </row>
    <row r="198" spans="42:47" ht="11.25" customHeight="1" x14ac:dyDescent="0.25">
      <c r="AP198" s="97" t="s">
        <v>197</v>
      </c>
      <c r="AQ198" s="98">
        <f>_xll.qlInterestRateIndexFixingDate(Currency&amp;"ibor"&amp;Tenor,AR198,Trigger)</f>
        <v>42522</v>
      </c>
      <c r="AR198" s="98">
        <f>_xll.qlCalendarAdvance(Calendar,AR197,AP198,"f",,Trigger)</f>
        <v>42524</v>
      </c>
      <c r="AS198" s="98">
        <f>_xll.qlInterestRateIndexMaturity(Currency&amp;"ibor"&amp;Tenor,AR198,Trigger)</f>
        <v>42555</v>
      </c>
      <c r="AT198" s="242" t="e">
        <f>_xll.qlIndexFixing($AD$5,AQ198,TRUE,_xll.ohTrigger(Trigger,Trigger1M))</f>
        <v>#NUM!</v>
      </c>
      <c r="AU198" s="242">
        <f>IFERROR(_xll.qlIndexFixing($AV$1,AQ198,TRUE,_xll.ohTrigger(Trigger,Trigger1M)),#N/A)</f>
        <v>-1.1058738956519264E-3</v>
      </c>
    </row>
    <row r="199" spans="42:47" ht="11.25" customHeight="1" x14ac:dyDescent="0.25">
      <c r="AP199" s="97" t="s">
        <v>197</v>
      </c>
      <c r="AQ199" s="98">
        <f>_xll.qlInterestRateIndexFixingDate(Currency&amp;"ibor"&amp;Tenor,AR199,Trigger)</f>
        <v>42523</v>
      </c>
      <c r="AR199" s="98">
        <f>_xll.qlCalendarAdvance(Calendar,AR198,AP199,"f",,Trigger)</f>
        <v>42527</v>
      </c>
      <c r="AS199" s="98">
        <f>_xll.qlInterestRateIndexMaturity(Currency&amp;"ibor"&amp;Tenor,AR199,Trigger)</f>
        <v>42557</v>
      </c>
      <c r="AT199" s="242" t="e">
        <f>_xll.qlIndexFixing($AD$5,AQ199,TRUE,_xll.ohTrigger(Trigger,Trigger1M))</f>
        <v>#NUM!</v>
      </c>
      <c r="AU199" s="242">
        <f>IFERROR(_xll.qlIndexFixing($AV$1,AQ199,TRUE,_xll.ohTrigger(Trigger,Trigger1M)),#N/A)</f>
        <v>-1.0961491176608718E-3</v>
      </c>
    </row>
    <row r="200" spans="42:47" ht="11.25" customHeight="1" x14ac:dyDescent="0.25">
      <c r="AP200" s="97" t="s">
        <v>197</v>
      </c>
      <c r="AQ200" s="98">
        <f>_xll.qlInterestRateIndexFixingDate(Currency&amp;"ibor"&amp;Tenor,AR200,Trigger)</f>
        <v>42524</v>
      </c>
      <c r="AR200" s="98">
        <f>_xll.qlCalendarAdvance(Calendar,AR199,AP200,"f",,Trigger)</f>
        <v>42528</v>
      </c>
      <c r="AS200" s="98">
        <f>_xll.qlInterestRateIndexMaturity(Currency&amp;"ibor"&amp;Tenor,AR200,Trigger)</f>
        <v>42558</v>
      </c>
      <c r="AT200" s="242" t="e">
        <f>_xll.qlIndexFixing($AD$5,AQ200,TRUE,_xll.ohTrigger(Trigger,Trigger1M))</f>
        <v>#NUM!</v>
      </c>
      <c r="AU200" s="242">
        <f>IFERROR(_xll.qlIndexFixing($AV$1,AQ200,TRUE,_xll.ohTrigger(Trigger,Trigger1M)),#N/A)</f>
        <v>-1.091994012726083E-3</v>
      </c>
    </row>
    <row r="201" spans="42:47" ht="11.25" customHeight="1" x14ac:dyDescent="0.25">
      <c r="AP201" s="97" t="s">
        <v>197</v>
      </c>
      <c r="AQ201" s="98">
        <f>_xll.qlInterestRateIndexFixingDate(Currency&amp;"ibor"&amp;Tenor,AR201,Trigger)</f>
        <v>42527</v>
      </c>
      <c r="AR201" s="98">
        <f>_xll.qlCalendarAdvance(Calendar,AR200,AP201,"f",,Trigger)</f>
        <v>42529</v>
      </c>
      <c r="AS201" s="98">
        <f>_xll.qlInterestRateIndexMaturity(Currency&amp;"ibor"&amp;Tenor,AR201,Trigger)</f>
        <v>42559</v>
      </c>
      <c r="AT201" s="242" t="e">
        <f>_xll.qlIndexFixing($AD$5,AQ201,TRUE,_xll.ohTrigger(Trigger,Trigger1M))</f>
        <v>#NUM!</v>
      </c>
      <c r="AU201" s="242">
        <f>IFERROR(_xll.qlIndexFixing($AV$1,AQ201,TRUE,_xll.ohTrigger(Trigger,Trigger1M)),#N/A)</f>
        <v>-1.0878229088571167E-3</v>
      </c>
    </row>
    <row r="202" spans="42:47" ht="11.25" customHeight="1" x14ac:dyDescent="0.25">
      <c r="AP202" s="97" t="s">
        <v>197</v>
      </c>
      <c r="AQ202" s="98">
        <f>_xll.qlInterestRateIndexFixingDate(Currency&amp;"ibor"&amp;Tenor,AR202,Trigger)</f>
        <v>42528</v>
      </c>
      <c r="AR202" s="98">
        <f>_xll.qlCalendarAdvance(Calendar,AR201,AP202,"f",,Trigger)</f>
        <v>42530</v>
      </c>
      <c r="AS202" s="98">
        <f>_xll.qlInterestRateIndexMaturity(Currency&amp;"ibor"&amp;Tenor,AR202,Trigger)</f>
        <v>42562</v>
      </c>
      <c r="AT202" s="242" t="e">
        <f>_xll.qlIndexFixing($AD$5,AQ202,TRUE,_xll.ohTrigger(Trigger,Trigger1M))</f>
        <v>#NUM!</v>
      </c>
      <c r="AU202" s="242">
        <f>IFERROR(_xll.qlIndexFixing($AV$1,AQ202,TRUE,_xll.ohTrigger(Trigger,Trigger1M)),#N/A)</f>
        <v>-1.0803852941813907E-3</v>
      </c>
    </row>
    <row r="203" spans="42:47" ht="11.25" customHeight="1" x14ac:dyDescent="0.25">
      <c r="AP203" s="97" t="s">
        <v>197</v>
      </c>
      <c r="AQ203" s="98">
        <f>_xll.qlInterestRateIndexFixingDate(Currency&amp;"ibor"&amp;Tenor,AR203,Trigger)</f>
        <v>42529</v>
      </c>
      <c r="AR203" s="98">
        <f>_xll.qlCalendarAdvance(Calendar,AR202,AP203,"f",,Trigger)</f>
        <v>42531</v>
      </c>
      <c r="AS203" s="98">
        <f>_xll.qlInterestRateIndexMaturity(Currency&amp;"ibor"&amp;Tenor,AR203,Trigger)</f>
        <v>42562</v>
      </c>
      <c r="AT203" s="242" t="e">
        <f>_xll.qlIndexFixing($AD$5,AQ203,TRUE,_xll.ohTrigger(Trigger,Trigger1M))</f>
        <v>#NUM!</v>
      </c>
      <c r="AU203" s="242">
        <f>IFERROR(_xll.qlIndexFixing($AV$1,AQ203,TRUE,_xll.ohTrigger(Trigger,Trigger1M)),#N/A)</f>
        <v>-1.0779521092244451E-3</v>
      </c>
    </row>
    <row r="204" spans="42:47" ht="11.25" customHeight="1" x14ac:dyDescent="0.25">
      <c r="AP204" s="97" t="s">
        <v>197</v>
      </c>
      <c r="AQ204" s="98">
        <f>_xll.qlInterestRateIndexFixingDate(Currency&amp;"ibor"&amp;Tenor,AR204,Trigger)</f>
        <v>42530</v>
      </c>
      <c r="AR204" s="98">
        <f>_xll.qlCalendarAdvance(Calendar,AR203,AP204,"f",,Trigger)</f>
        <v>42534</v>
      </c>
      <c r="AS204" s="98">
        <f>_xll.qlInterestRateIndexMaturity(Currency&amp;"ibor"&amp;Tenor,AR204,Trigger)</f>
        <v>42564</v>
      </c>
      <c r="AT204" s="242" t="e">
        <f>_xll.qlIndexFixing($AD$5,AQ204,TRUE,_xll.ohTrigger(Trigger,Trigger1M))</f>
        <v>#NUM!</v>
      </c>
      <c r="AU204" s="242">
        <f>IFERROR(_xll.qlIndexFixing($AV$1,AQ204,TRUE,_xll.ohTrigger(Trigger,Trigger1M)),#N/A)</f>
        <v>-1.0673822771885E-3</v>
      </c>
    </row>
    <row r="205" spans="42:47" ht="11.25" customHeight="1" x14ac:dyDescent="0.25">
      <c r="AP205" s="97" t="s">
        <v>197</v>
      </c>
      <c r="AQ205" s="98">
        <f>_xll.qlInterestRateIndexFixingDate(Currency&amp;"ibor"&amp;Tenor,AR205,Trigger)</f>
        <v>42531</v>
      </c>
      <c r="AR205" s="98">
        <f>_xll.qlCalendarAdvance(Calendar,AR204,AP205,"f",,Trigger)</f>
        <v>42535</v>
      </c>
      <c r="AS205" s="98">
        <f>_xll.qlInterestRateIndexMaturity(Currency&amp;"ibor"&amp;Tenor,AR205,Trigger)</f>
        <v>42565</v>
      </c>
      <c r="AT205" s="242" t="e">
        <f>_xll.qlIndexFixing($AD$5,AQ205,TRUE,_xll.ohTrigger(Trigger,Trigger1M))</f>
        <v>#NUM!</v>
      </c>
      <c r="AU205" s="242">
        <f>IFERROR(_xll.qlIndexFixing($AV$1,AQ205,TRUE,_xll.ohTrigger(Trigger,Trigger1M)),#N/A)</f>
        <v>-1.0635116822705903E-3</v>
      </c>
    </row>
    <row r="206" spans="42:47" ht="11.25" customHeight="1" x14ac:dyDescent="0.25">
      <c r="AP206" s="97" t="s">
        <v>197</v>
      </c>
      <c r="AQ206" s="98">
        <f>_xll.qlInterestRateIndexFixingDate(Currency&amp;"ibor"&amp;Tenor,AR206,Trigger)</f>
        <v>42534</v>
      </c>
      <c r="AR206" s="98">
        <f>_xll.qlCalendarAdvance(Calendar,AR205,AP206,"f",,Trigger)</f>
        <v>42536</v>
      </c>
      <c r="AS206" s="98">
        <f>_xll.qlInterestRateIndexMaturity(Currency&amp;"ibor"&amp;Tenor,AR206,Trigger)</f>
        <v>42566</v>
      </c>
      <c r="AT206" s="242" t="e">
        <f>_xll.qlIndexFixing($AD$5,AQ206,TRUE,_xll.ohTrigger(Trigger,Trigger1M))</f>
        <v>#NUM!</v>
      </c>
      <c r="AU206" s="242">
        <f>IFERROR(_xll.qlIndexFixing($AV$1,AQ206,TRUE,_xll.ohTrigger(Trigger,Trigger1M)),#N/A)</f>
        <v>-1.0597596423052025E-3</v>
      </c>
    </row>
    <row r="207" spans="42:47" ht="11.25" customHeight="1" x14ac:dyDescent="0.25">
      <c r="AP207" s="97" t="s">
        <v>197</v>
      </c>
      <c r="AQ207" s="98">
        <f>_xll.qlInterestRateIndexFixingDate(Currency&amp;"ibor"&amp;Tenor,AR207,Trigger)</f>
        <v>42535</v>
      </c>
      <c r="AR207" s="98">
        <f>_xll.qlCalendarAdvance(Calendar,AR206,AP207,"f",,Trigger)</f>
        <v>42537</v>
      </c>
      <c r="AS207" s="98">
        <f>_xll.qlInterestRateIndexMaturity(Currency&amp;"ibor"&amp;Tenor,AR207,Trigger)</f>
        <v>42569</v>
      </c>
      <c r="AT207" s="242" t="e">
        <f>_xll.qlIndexFixing($AD$5,AQ207,TRUE,_xll.ohTrigger(Trigger,Trigger1M))</f>
        <v>#NUM!</v>
      </c>
      <c r="AU207" s="242">
        <f>IFERROR(_xll.qlIndexFixing($AV$1,AQ207,TRUE,_xll.ohTrigger(Trigger,Trigger1M)),#N/A)</f>
        <v>-1.0545675698080126E-3</v>
      </c>
    </row>
    <row r="208" spans="42:47" ht="11.25" customHeight="1" x14ac:dyDescent="0.25">
      <c r="AP208" s="97" t="s">
        <v>197</v>
      </c>
      <c r="AQ208" s="98">
        <f>_xll.qlInterestRateIndexFixingDate(Currency&amp;"ibor"&amp;Tenor,AR208,Trigger)</f>
        <v>42536</v>
      </c>
      <c r="AR208" s="98">
        <f>_xll.qlCalendarAdvance(Calendar,AR207,AP208,"f",,Trigger)</f>
        <v>42538</v>
      </c>
      <c r="AS208" s="98">
        <f>_xll.qlInterestRateIndexMaturity(Currency&amp;"ibor"&amp;Tenor,AR208,Trigger)</f>
        <v>42569</v>
      </c>
      <c r="AT208" s="242" t="e">
        <f>_xll.qlIndexFixing($AD$5,AQ208,TRUE,_xll.ohTrigger(Trigger,Trigger1M))</f>
        <v>#NUM!</v>
      </c>
      <c r="AU208" s="242">
        <f>IFERROR(_xll.qlIndexFixing($AV$1,AQ208,TRUE,_xll.ohTrigger(Trigger,Trigger1M)),#N/A)</f>
        <v>-1.0519882167394205E-3</v>
      </c>
    </row>
    <row r="209" spans="42:47" ht="11.25" customHeight="1" x14ac:dyDescent="0.25">
      <c r="AP209" s="97" t="s">
        <v>197</v>
      </c>
      <c r="AQ209" s="98">
        <f>_xll.qlInterestRateIndexFixingDate(Currency&amp;"ibor"&amp;Tenor,AR209,Trigger)</f>
        <v>42537</v>
      </c>
      <c r="AR209" s="98">
        <f>_xll.qlCalendarAdvance(Calendar,AR208,AP209,"f",,Trigger)</f>
        <v>42541</v>
      </c>
      <c r="AS209" s="98">
        <f>_xll.qlInterestRateIndexMaturity(Currency&amp;"ibor"&amp;Tenor,AR209,Trigger)</f>
        <v>42571</v>
      </c>
      <c r="AT209" s="242" t="e">
        <f>_xll.qlIndexFixing($AD$5,AQ209,TRUE,_xll.ohTrigger(Trigger,Trigger1M))</f>
        <v>#NUM!</v>
      </c>
      <c r="AU209" s="242">
        <f>IFERROR(_xll.qlIndexFixing($AV$1,AQ209,TRUE,_xll.ohTrigger(Trigger,Trigger1M)),#N/A)</f>
        <v>-1.0434952801667841E-3</v>
      </c>
    </row>
    <row r="210" spans="42:47" ht="11.25" customHeight="1" x14ac:dyDescent="0.25">
      <c r="AP210" s="97" t="s">
        <v>197</v>
      </c>
      <c r="AQ210" s="98">
        <f>_xll.qlInterestRateIndexFixingDate(Currency&amp;"ibor"&amp;Tenor,AR210,Trigger)</f>
        <v>42538</v>
      </c>
      <c r="AR210" s="98">
        <f>_xll.qlCalendarAdvance(Calendar,AR209,AP210,"f",,Trigger)</f>
        <v>42542</v>
      </c>
      <c r="AS210" s="98">
        <f>_xll.qlInterestRateIndexMaturity(Currency&amp;"ibor"&amp;Tenor,AR210,Trigger)</f>
        <v>42572</v>
      </c>
      <c r="AT210" s="242" t="e">
        <f>_xll.qlIndexFixing($AD$5,AQ210,TRUE,_xll.ohTrigger(Trigger,Trigger1M))</f>
        <v>#NUM!</v>
      </c>
      <c r="AU210" s="242">
        <f>IFERROR(_xll.qlIndexFixing($AV$1,AQ210,TRUE,_xll.ohTrigger(Trigger,Trigger1M)),#N/A)</f>
        <v>-1.0408886573998188E-3</v>
      </c>
    </row>
    <row r="211" spans="42:47" ht="11.25" customHeight="1" x14ac:dyDescent="0.25">
      <c r="AP211" s="97" t="s">
        <v>197</v>
      </c>
      <c r="AQ211" s="98">
        <f>_xll.qlInterestRateIndexFixingDate(Currency&amp;"ibor"&amp;Tenor,AR211,Trigger)</f>
        <v>42541</v>
      </c>
      <c r="AR211" s="98">
        <f>_xll.qlCalendarAdvance(Calendar,AR210,AP211,"f",,Trigger)</f>
        <v>42543</v>
      </c>
      <c r="AS211" s="98">
        <f>_xll.qlInterestRateIndexMaturity(Currency&amp;"ibor"&amp;Tenor,AR211,Trigger)</f>
        <v>42573</v>
      </c>
      <c r="AT211" s="242" t="e">
        <f>_xll.qlIndexFixing($AD$5,AQ211,TRUE,_xll.ohTrigger(Trigger,Trigger1M))</f>
        <v>#NUM!</v>
      </c>
      <c r="AU211" s="242">
        <f>IFERROR(_xll.qlIndexFixing($AV$1,AQ211,TRUE,_xll.ohTrigger(Trigger,Trigger1M)),#N/A)</f>
        <v>-1.0385476716798792E-3</v>
      </c>
    </row>
    <row r="212" spans="42:47" ht="11.25" customHeight="1" x14ac:dyDescent="0.25">
      <c r="AP212" s="97" t="s">
        <v>197</v>
      </c>
      <c r="AQ212" s="98">
        <f>_xll.qlInterestRateIndexFixingDate(Currency&amp;"ibor"&amp;Tenor,AR212,Trigger)</f>
        <v>42542</v>
      </c>
      <c r="AR212" s="98">
        <f>_xll.qlCalendarAdvance(Calendar,AR211,AP212,"f",,Trigger)</f>
        <v>42544</v>
      </c>
      <c r="AS212" s="98">
        <f>_xll.qlInterestRateIndexMaturity(Currency&amp;"ibor"&amp;Tenor,AR212,Trigger)</f>
        <v>42576</v>
      </c>
      <c r="AT212" s="242" t="e">
        <f>_xll.qlIndexFixing($AD$5,AQ212,TRUE,_xll.ohTrigger(Trigger,Trigger1M))</f>
        <v>#NUM!</v>
      </c>
      <c r="AU212" s="242">
        <f>IFERROR(_xll.qlIndexFixing($AV$1,AQ212,TRUE,_xll.ohTrigger(Trigger,Trigger1M)),#N/A)</f>
        <v>-1.0361280864353006E-3</v>
      </c>
    </row>
    <row r="213" spans="42:47" ht="11.25" customHeight="1" x14ac:dyDescent="0.25">
      <c r="AP213" s="97" t="s">
        <v>197</v>
      </c>
      <c r="AQ213" s="98">
        <f>_xll.qlInterestRateIndexFixingDate(Currency&amp;"ibor"&amp;Tenor,AR213,Trigger)</f>
        <v>42543</v>
      </c>
      <c r="AR213" s="98">
        <f>_xll.qlCalendarAdvance(Calendar,AR212,AP213,"f",,Trigger)</f>
        <v>42545</v>
      </c>
      <c r="AS213" s="98">
        <f>_xll.qlInterestRateIndexMaturity(Currency&amp;"ibor"&amp;Tenor,AR213,Trigger)</f>
        <v>42576</v>
      </c>
      <c r="AT213" s="242" t="e">
        <f>_xll.qlIndexFixing($AD$5,AQ213,TRUE,_xll.ohTrigger(Trigger,Trigger1M))</f>
        <v>#NUM!</v>
      </c>
      <c r="AU213" s="242">
        <f>IFERROR(_xll.qlIndexFixing($AV$1,AQ213,TRUE,_xll.ohTrigger(Trigger,Trigger1M)),#N/A)</f>
        <v>-1.0346179326341377E-3</v>
      </c>
    </row>
    <row r="214" spans="42:47" ht="11.25" customHeight="1" x14ac:dyDescent="0.25">
      <c r="AP214" s="97" t="s">
        <v>197</v>
      </c>
      <c r="AQ214" s="98">
        <f>_xll.qlInterestRateIndexFixingDate(Currency&amp;"ibor"&amp;Tenor,AR214,Trigger)</f>
        <v>42544</v>
      </c>
      <c r="AR214" s="98">
        <f>_xll.qlCalendarAdvance(Calendar,AR213,AP214,"f",,Trigger)</f>
        <v>42548</v>
      </c>
      <c r="AS214" s="98">
        <f>_xll.qlInterestRateIndexMaturity(Currency&amp;"ibor"&amp;Tenor,AR214,Trigger)</f>
        <v>42578</v>
      </c>
      <c r="AT214" s="242" t="e">
        <f>_xll.qlIndexFixing($AD$5,AQ214,TRUE,_xll.ohTrigger(Trigger,Trigger1M))</f>
        <v>#NUM!</v>
      </c>
      <c r="AU214" s="242">
        <f>IFERROR(_xll.qlIndexFixing($AV$1,AQ214,TRUE,_xll.ohTrigger(Trigger,Trigger1M)),#N/A)</f>
        <v>-1.0316074501837136E-3</v>
      </c>
    </row>
    <row r="215" spans="42:47" ht="11.25" customHeight="1" x14ac:dyDescent="0.25">
      <c r="AP215" s="97" t="s">
        <v>197</v>
      </c>
      <c r="AQ215" s="98">
        <f>_xll.qlInterestRateIndexFixingDate(Currency&amp;"ibor"&amp;Tenor,AR215,Trigger)</f>
        <v>42545</v>
      </c>
      <c r="AR215" s="98">
        <f>_xll.qlCalendarAdvance(Calendar,AR214,AP215,"f",,Trigger)</f>
        <v>42549</v>
      </c>
      <c r="AS215" s="98">
        <f>_xll.qlInterestRateIndexMaturity(Currency&amp;"ibor"&amp;Tenor,AR215,Trigger)</f>
        <v>42579</v>
      </c>
      <c r="AT215" s="242" t="e">
        <f>_xll.qlIndexFixing($AD$5,AQ215,TRUE,_xll.ohTrigger(Trigger,Trigger1M))</f>
        <v>#NUM!</v>
      </c>
      <c r="AU215" s="242">
        <f>IFERROR(_xll.qlIndexFixing($AV$1,AQ215,TRUE,_xll.ohTrigger(Trigger,Trigger1M)),#N/A)</f>
        <v>-1.0313319566090939E-3</v>
      </c>
    </row>
    <row r="216" spans="42:47" ht="11.25" customHeight="1" x14ac:dyDescent="0.25">
      <c r="AP216" s="97" t="s">
        <v>197</v>
      </c>
      <c r="AQ216" s="98">
        <f>_xll.qlInterestRateIndexFixingDate(Currency&amp;"ibor"&amp;Tenor,AR216,Trigger)</f>
        <v>42548</v>
      </c>
      <c r="AR216" s="98">
        <f>_xll.qlCalendarAdvance(Calendar,AR215,AP216,"f",,Trigger)</f>
        <v>42550</v>
      </c>
      <c r="AS216" s="98">
        <f>_xll.qlInterestRateIndexMaturity(Currency&amp;"ibor"&amp;Tenor,AR216,Trigger)</f>
        <v>42580</v>
      </c>
      <c r="AT216" s="242" t="e">
        <f>_xll.qlIndexFixing($AD$5,AQ216,TRUE,_xll.ohTrigger(Trigger,Trigger1M))</f>
        <v>#NUM!</v>
      </c>
      <c r="AU216" s="242">
        <f>IFERROR(_xll.qlIndexFixing($AV$1,AQ216,TRUE,_xll.ohTrigger(Trigger,Trigger1M)),#N/A)</f>
        <v>-1.0312713281375174E-3</v>
      </c>
    </row>
    <row r="217" spans="42:47" ht="11.25" customHeight="1" x14ac:dyDescent="0.25">
      <c r="AP217" s="97" t="s">
        <v>197</v>
      </c>
      <c r="AQ217" s="98">
        <f>_xll.qlInterestRateIndexFixingDate(Currency&amp;"ibor"&amp;Tenor,AR217,Trigger)</f>
        <v>42549</v>
      </c>
      <c r="AR217" s="98">
        <f>_xll.qlCalendarAdvance(Calendar,AR216,AP217,"f",,Trigger)</f>
        <v>42551</v>
      </c>
      <c r="AS217" s="98">
        <f>_xll.qlInterestRateIndexMaturity(Currency&amp;"ibor"&amp;Tenor,AR217,Trigger)</f>
        <v>42580</v>
      </c>
      <c r="AT217" s="242" t="e">
        <f>_xll.qlIndexFixing($AD$5,AQ217,TRUE,_xll.ohTrigger(Trigger,Trigger1M))</f>
        <v>#NUM!</v>
      </c>
      <c r="AU217" s="242">
        <f>IFERROR(_xll.qlIndexFixing($AV$1,AQ217,TRUE,_xll.ohTrigger(Trigger,Trigger1M)),#N/A)</f>
        <v>-1.0312317248445965E-3</v>
      </c>
    </row>
    <row r="218" spans="42:47" ht="11.25" customHeight="1" x14ac:dyDescent="0.25">
      <c r="AP218" s="97" t="s">
        <v>197</v>
      </c>
      <c r="AQ218" s="98">
        <f>_xll.qlInterestRateIndexFixingDate(Currency&amp;"ibor"&amp;Tenor,AR218,Trigger)</f>
        <v>42550</v>
      </c>
      <c r="AR218" s="98">
        <f>_xll.qlCalendarAdvance(Calendar,AR217,AP218,"f",,Trigger)</f>
        <v>42552</v>
      </c>
      <c r="AS218" s="98">
        <f>_xll.qlInterestRateIndexMaturity(Currency&amp;"ibor"&amp;Tenor,AR218,Trigger)</f>
        <v>42583</v>
      </c>
      <c r="AT218" s="242" t="e">
        <f>_xll.qlIndexFixing($AD$5,AQ218,TRUE,_xll.ohTrigger(Trigger,Trigger1M))</f>
        <v>#NUM!</v>
      </c>
      <c r="AU218" s="242">
        <f>IFERROR(_xll.qlIndexFixing($AV$1,AQ218,TRUE,_xll.ohTrigger(Trigger,Trigger1M)),#N/A)</f>
        <v>-1.0311911959913086E-3</v>
      </c>
    </row>
    <row r="219" spans="42:47" ht="11.25" customHeight="1" x14ac:dyDescent="0.25">
      <c r="AP219" s="97" t="s">
        <v>197</v>
      </c>
      <c r="AQ219" s="98">
        <f>_xll.qlInterestRateIndexFixingDate(Currency&amp;"ibor"&amp;Tenor,AR219,Trigger)</f>
        <v>42551</v>
      </c>
      <c r="AR219" s="98">
        <f>_xll.qlCalendarAdvance(Calendar,AR218,AP219,"f",,Trigger)</f>
        <v>42555</v>
      </c>
      <c r="AS219" s="98">
        <f>_xll.qlInterestRateIndexMaturity(Currency&amp;"ibor"&amp;Tenor,AR219,Trigger)</f>
        <v>42586</v>
      </c>
      <c r="AT219" s="242" t="e">
        <f>_xll.qlIndexFixing($AD$5,AQ219,TRUE,_xll.ohTrigger(Trigger,Trigger1M))</f>
        <v>#NUM!</v>
      </c>
      <c r="AU219" s="242">
        <f>IFERROR(_xll.qlIndexFixing($AV$1,AQ219,TRUE,_xll.ohTrigger(Trigger,Trigger1M)),#N/A)</f>
        <v>-1.0311561541844331E-3</v>
      </c>
    </row>
    <row r="220" spans="42:47" ht="11.25" customHeight="1" x14ac:dyDescent="0.25">
      <c r="AP220" s="97" t="s">
        <v>197</v>
      </c>
      <c r="AQ220" s="98">
        <f>_xll.qlInterestRateIndexFixingDate(Currency&amp;"ibor"&amp;Tenor,AR220,Trigger)</f>
        <v>42552</v>
      </c>
      <c r="AR220" s="98">
        <f>_xll.qlCalendarAdvance(Calendar,AR219,AP220,"f",,Trigger)</f>
        <v>42556</v>
      </c>
      <c r="AS220" s="98">
        <f>_xll.qlInterestRateIndexMaturity(Currency&amp;"ibor"&amp;Tenor,AR220,Trigger)</f>
        <v>42587</v>
      </c>
      <c r="AT220" s="242" t="e">
        <f>_xll.qlIndexFixing($AD$5,AQ220,TRUE,_xll.ohTrigger(Trigger,Trigger1M))</f>
        <v>#NUM!</v>
      </c>
      <c r="AU220" s="242">
        <f>IFERROR(_xll.qlIndexFixing($AV$1,AQ220,TRUE,_xll.ohTrigger(Trigger,Trigger1M)),#N/A)</f>
        <v>-1.0311602282107107E-3</v>
      </c>
    </row>
    <row r="221" spans="42:47" ht="11.25" customHeight="1" x14ac:dyDescent="0.25">
      <c r="AP221" s="97" t="s">
        <v>197</v>
      </c>
      <c r="AQ221" s="98">
        <f>_xll.qlInterestRateIndexFixingDate(Currency&amp;"ibor"&amp;Tenor,AR221,Trigger)</f>
        <v>42555</v>
      </c>
      <c r="AR221" s="98">
        <f>_xll.qlCalendarAdvance(Calendar,AR220,AP221,"f",,Trigger)</f>
        <v>42557</v>
      </c>
      <c r="AS221" s="98">
        <f>_xll.qlInterestRateIndexMaturity(Currency&amp;"ibor"&amp;Tenor,AR221,Trigger)</f>
        <v>42590</v>
      </c>
      <c r="AT221" s="242" t="e">
        <f>_xll.qlIndexFixing($AD$5,AQ221,TRUE,_xll.ohTrigger(Trigger,Trigger1M))</f>
        <v>#NUM!</v>
      </c>
      <c r="AU221" s="242">
        <f>IFERROR(_xll.qlIndexFixing($AV$1,AQ221,TRUE,_xll.ohTrigger(Trigger,Trigger1M)),#N/A)</f>
        <v>-1.0312338468645231E-3</v>
      </c>
    </row>
    <row r="222" spans="42:47" ht="11.25" customHeight="1" x14ac:dyDescent="0.25">
      <c r="AP222" s="97" t="s">
        <v>197</v>
      </c>
      <c r="AQ222" s="98">
        <f>_xll.qlInterestRateIndexFixingDate(Currency&amp;"ibor"&amp;Tenor,AR222,Trigger)</f>
        <v>42556</v>
      </c>
      <c r="AR222" s="98">
        <f>_xll.qlCalendarAdvance(Calendar,AR221,AP222,"f",,Trigger)</f>
        <v>42558</v>
      </c>
      <c r="AS222" s="98">
        <f>_xll.qlInterestRateIndexMaturity(Currency&amp;"ibor"&amp;Tenor,AR222,Trigger)</f>
        <v>42590</v>
      </c>
      <c r="AT222" s="242" t="e">
        <f>_xll.qlIndexFixing($AD$5,AQ222,TRUE,_xll.ohTrigger(Trigger,Trigger1M))</f>
        <v>#NUM!</v>
      </c>
      <c r="AU222" s="242">
        <f>IFERROR(_xll.qlIndexFixing($AV$1,AQ222,TRUE,_xll.ohTrigger(Trigger,Trigger1M)),#N/A)</f>
        <v>-1.0312205701706878E-3</v>
      </c>
    </row>
    <row r="223" spans="42:47" ht="11.25" customHeight="1" x14ac:dyDescent="0.25">
      <c r="AP223" s="97" t="s">
        <v>197</v>
      </c>
      <c r="AQ223" s="98">
        <f>_xll.qlInterestRateIndexFixingDate(Currency&amp;"ibor"&amp;Tenor,AR223,Trigger)</f>
        <v>42557</v>
      </c>
      <c r="AR223" s="98">
        <f>_xll.qlCalendarAdvance(Calendar,AR222,AP223,"f",,Trigger)</f>
        <v>42559</v>
      </c>
      <c r="AS223" s="98">
        <f>_xll.qlInterestRateIndexMaturity(Currency&amp;"ibor"&amp;Tenor,AR223,Trigger)</f>
        <v>42590</v>
      </c>
      <c r="AT223" s="242" t="e">
        <f>_xll.qlIndexFixing($AD$5,AQ223,TRUE,_xll.ohTrigger(Trigger,Trigger1M))</f>
        <v>#NUM!</v>
      </c>
      <c r="AU223" s="242">
        <f>IFERROR(_xll.qlIndexFixing($AV$1,AQ223,TRUE,_xll.ohTrigger(Trigger,Trigger1M)),#N/A)</f>
        <v>-1.0312093385768072E-3</v>
      </c>
    </row>
    <row r="224" spans="42:47" ht="11.25" customHeight="1" x14ac:dyDescent="0.25">
      <c r="AP224" s="97" t="s">
        <v>197</v>
      </c>
      <c r="AQ224" s="98">
        <f>_xll.qlInterestRateIndexFixingDate(Currency&amp;"ibor"&amp;Tenor,AR224,Trigger)</f>
        <v>42558</v>
      </c>
      <c r="AR224" s="98">
        <f>_xll.qlCalendarAdvance(Calendar,AR223,AP224,"f",,Trigger)</f>
        <v>42562</v>
      </c>
      <c r="AS224" s="98">
        <f>_xll.qlInterestRateIndexMaturity(Currency&amp;"ibor"&amp;Tenor,AR224,Trigger)</f>
        <v>42593</v>
      </c>
      <c r="AT224" s="242" t="e">
        <f>_xll.qlIndexFixing($AD$5,AQ224,TRUE,_xll.ohTrigger(Trigger,Trigger1M))</f>
        <v>#NUM!</v>
      </c>
      <c r="AU224" s="242">
        <f>IFERROR(_xll.qlIndexFixing($AV$1,AQ224,TRUE,_xll.ohTrigger(Trigger,Trigger1M)),#N/A)</f>
        <v>-1.0312977146497186E-3</v>
      </c>
    </row>
    <row r="225" spans="42:47" ht="11.25" customHeight="1" x14ac:dyDescent="0.25">
      <c r="AP225" s="97" t="s">
        <v>197</v>
      </c>
      <c r="AQ225" s="98">
        <f>_xll.qlInterestRateIndexFixingDate(Currency&amp;"ibor"&amp;Tenor,AR225,Trigger)</f>
        <v>42559</v>
      </c>
      <c r="AR225" s="98">
        <f>_xll.qlCalendarAdvance(Calendar,AR224,AP225,"f",,Trigger)</f>
        <v>42563</v>
      </c>
      <c r="AS225" s="98">
        <f>_xll.qlInterestRateIndexMaturity(Currency&amp;"ibor"&amp;Tenor,AR225,Trigger)</f>
        <v>42594</v>
      </c>
      <c r="AT225" s="242" t="e">
        <f>_xll.qlIndexFixing($AD$5,AQ225,TRUE,_xll.ohTrigger(Trigger,Trigger1M))</f>
        <v>#NUM!</v>
      </c>
      <c r="AU225" s="242">
        <f>IFERROR(_xll.qlIndexFixing($AV$1,AQ225,TRUE,_xll.ohTrigger(Trigger,Trigger1M)),#N/A)</f>
        <v>-1.0313322391877855E-3</v>
      </c>
    </row>
    <row r="226" spans="42:47" ht="11.25" customHeight="1" x14ac:dyDescent="0.25">
      <c r="AP226" s="97" t="s">
        <v>197</v>
      </c>
      <c r="AQ226" s="98">
        <f>_xll.qlInterestRateIndexFixingDate(Currency&amp;"ibor"&amp;Tenor,AR226,Trigger)</f>
        <v>42562</v>
      </c>
      <c r="AR226" s="98">
        <f>_xll.qlCalendarAdvance(Calendar,AR225,AP226,"f",,Trigger)</f>
        <v>42564</v>
      </c>
      <c r="AS226" s="98">
        <f>_xll.qlInterestRateIndexMaturity(Currency&amp;"ibor"&amp;Tenor,AR226,Trigger)</f>
        <v>42597</v>
      </c>
      <c r="AT226" s="242" t="e">
        <f>_xll.qlIndexFixing($AD$5,AQ226,TRUE,_xll.ohTrigger(Trigger,Trigger1M))</f>
        <v>#NUM!</v>
      </c>
      <c r="AU226" s="242">
        <f>IFERROR(_xll.qlIndexFixing($AV$1,AQ226,TRUE,_xll.ohTrigger(Trigger,Trigger1M)),#N/A)</f>
        <v>-1.0314166651510931E-3</v>
      </c>
    </row>
    <row r="227" spans="42:47" ht="11.25" customHeight="1" x14ac:dyDescent="0.25">
      <c r="AP227" s="97" t="s">
        <v>197</v>
      </c>
      <c r="AQ227" s="98">
        <f>_xll.qlInterestRateIndexFixingDate(Currency&amp;"ibor"&amp;Tenor,AR227,Trigger)</f>
        <v>42563</v>
      </c>
      <c r="AR227" s="98">
        <f>_xll.qlCalendarAdvance(Calendar,AR226,AP227,"f",,Trigger)</f>
        <v>42565</v>
      </c>
      <c r="AS227" s="98">
        <f>_xll.qlInterestRateIndexMaturity(Currency&amp;"ibor"&amp;Tenor,AR227,Trigger)</f>
        <v>42597</v>
      </c>
      <c r="AT227" s="242" t="e">
        <f>_xll.qlIndexFixing($AD$5,AQ227,TRUE,_xll.ohTrigger(Trigger,Trigger1M))</f>
        <v>#NUM!</v>
      </c>
      <c r="AU227" s="242">
        <f>IFERROR(_xll.qlIndexFixing($AV$1,AQ227,TRUE,_xll.ohTrigger(Trigger,Trigger1M)),#N/A)</f>
        <v>-1.0314268524619363E-3</v>
      </c>
    </row>
    <row r="228" spans="42:47" ht="11.25" customHeight="1" x14ac:dyDescent="0.25">
      <c r="AP228" s="97" t="s">
        <v>197</v>
      </c>
      <c r="AQ228" s="98">
        <f>_xll.qlInterestRateIndexFixingDate(Currency&amp;"ibor"&amp;Tenor,AR228,Trigger)</f>
        <v>42564</v>
      </c>
      <c r="AR228" s="98">
        <f>_xll.qlCalendarAdvance(Calendar,AR227,AP228,"f",,Trigger)</f>
        <v>42566</v>
      </c>
      <c r="AS228" s="98">
        <f>_xll.qlInterestRateIndexMaturity(Currency&amp;"ibor"&amp;Tenor,AR228,Trigger)</f>
        <v>42597</v>
      </c>
      <c r="AT228" s="242" t="e">
        <f>_xll.qlIndexFixing($AD$5,AQ228,TRUE,_xll.ohTrigger(Trigger,Trigger1M))</f>
        <v>#NUM!</v>
      </c>
      <c r="AU228" s="242">
        <f>IFERROR(_xll.qlIndexFixing($AV$1,AQ228,TRUE,_xll.ohTrigger(Trigger,Trigger1M)),#N/A)</f>
        <v>-1.0314396951893018E-3</v>
      </c>
    </row>
    <row r="229" spans="42:47" ht="11.25" customHeight="1" x14ac:dyDescent="0.25">
      <c r="AP229" s="97" t="s">
        <v>197</v>
      </c>
      <c r="AQ229" s="98">
        <f>_xll.qlInterestRateIndexFixingDate(Currency&amp;"ibor"&amp;Tenor,AR229,Trigger)</f>
        <v>42565</v>
      </c>
      <c r="AR229" s="98">
        <f>_xll.qlCalendarAdvance(Calendar,AR228,AP229,"f",,Trigger)</f>
        <v>42569</v>
      </c>
      <c r="AS229" s="98">
        <f>_xll.qlInterestRateIndexMaturity(Currency&amp;"ibor"&amp;Tenor,AR229,Trigger)</f>
        <v>42600</v>
      </c>
      <c r="AT229" s="242" t="e">
        <f>_xll.qlIndexFixing($AD$5,AQ229,TRUE,_xll.ohTrigger(Trigger,Trigger1M))</f>
        <v>#NUM!</v>
      </c>
      <c r="AU229" s="242">
        <f>IFERROR(_xll.qlIndexFixing($AV$1,AQ229,TRUE,_xll.ohTrigger(Trigger,Trigger1M)),#N/A)</f>
        <v>-1.0315354986937862E-3</v>
      </c>
    </row>
    <row r="230" spans="42:47" ht="11.25" customHeight="1" x14ac:dyDescent="0.25">
      <c r="AP230" s="97" t="s">
        <v>197</v>
      </c>
      <c r="AQ230" s="98">
        <f>_xll.qlInterestRateIndexFixingDate(Currency&amp;"ibor"&amp;Tenor,AR230,Trigger)</f>
        <v>42566</v>
      </c>
      <c r="AR230" s="98">
        <f>_xll.qlCalendarAdvance(Calendar,AR229,AP230,"f",,Trigger)</f>
        <v>42570</v>
      </c>
      <c r="AS230" s="98">
        <f>_xll.qlInterestRateIndexMaturity(Currency&amp;"ibor"&amp;Tenor,AR230,Trigger)</f>
        <v>42601</v>
      </c>
      <c r="AT230" s="242" t="e">
        <f>_xll.qlIndexFixing($AD$5,AQ230,TRUE,_xll.ohTrigger(Trigger,Trigger1M))</f>
        <v>#NUM!</v>
      </c>
      <c r="AU230" s="242">
        <f>IFERROR(_xll.qlIndexFixing($AV$1,AQ230,TRUE,_xll.ohTrigger(Trigger,Trigger1M)),#N/A)</f>
        <v>-1.0315608707015067E-3</v>
      </c>
    </row>
    <row r="231" spans="42:47" ht="11.25" customHeight="1" x14ac:dyDescent="0.25">
      <c r="AP231" s="97" t="s">
        <v>197</v>
      </c>
      <c r="AQ231" s="98">
        <f>_xll.qlInterestRateIndexFixingDate(Currency&amp;"ibor"&amp;Tenor,AR231,Trigger)</f>
        <v>42569</v>
      </c>
      <c r="AR231" s="98">
        <f>_xll.qlCalendarAdvance(Calendar,AR230,AP231,"f",,Trigger)</f>
        <v>42571</v>
      </c>
      <c r="AS231" s="98">
        <f>_xll.qlInterestRateIndexMaturity(Currency&amp;"ibor"&amp;Tenor,AR231,Trigger)</f>
        <v>42604</v>
      </c>
      <c r="AT231" s="242" t="e">
        <f>_xll.qlIndexFixing($AD$5,AQ231,TRUE,_xll.ohTrigger(Trigger,Trigger1M))</f>
        <v>#NUM!</v>
      </c>
      <c r="AU231" s="242">
        <f>IFERROR(_xll.qlIndexFixing($AV$1,AQ231,TRUE,_xll.ohTrigger(Trigger,Trigger1M)),#N/A)</f>
        <v>-1.0315509276830944E-3</v>
      </c>
    </row>
    <row r="232" spans="42:47" ht="11.25" customHeight="1" x14ac:dyDescent="0.25">
      <c r="AP232" s="97" t="s">
        <v>197</v>
      </c>
      <c r="AQ232" s="98">
        <f>_xll.qlInterestRateIndexFixingDate(Currency&amp;"ibor"&amp;Tenor,AR232,Trigger)</f>
        <v>42570</v>
      </c>
      <c r="AR232" s="98">
        <f>_xll.qlCalendarAdvance(Calendar,AR231,AP232,"f",,Trigger)</f>
        <v>42572</v>
      </c>
      <c r="AS232" s="98">
        <f>_xll.qlInterestRateIndexMaturity(Currency&amp;"ibor"&amp;Tenor,AR232,Trigger)</f>
        <v>42604</v>
      </c>
      <c r="AT232" s="242" t="e">
        <f>_xll.qlIndexFixing($AD$5,AQ232,TRUE,_xll.ohTrigger(Trigger,Trigger1M))</f>
        <v>#NUM!</v>
      </c>
      <c r="AU232" s="242">
        <f>IFERROR(_xll.qlIndexFixing($AV$1,AQ232,TRUE,_xll.ohTrigger(Trigger,Trigger1M)),#N/A)</f>
        <v>-1.0315766565448248E-3</v>
      </c>
    </row>
    <row r="233" spans="42:47" ht="11.25" customHeight="1" x14ac:dyDescent="0.25">
      <c r="AP233" s="97" t="s">
        <v>197</v>
      </c>
      <c r="AQ233" s="98">
        <f>_xll.qlInterestRateIndexFixingDate(Currency&amp;"ibor"&amp;Tenor,AR233,Trigger)</f>
        <v>42571</v>
      </c>
      <c r="AR233" s="98">
        <f>_xll.qlCalendarAdvance(Calendar,AR232,AP233,"f",,Trigger)</f>
        <v>42573</v>
      </c>
      <c r="AS233" s="98">
        <f>_xll.qlInterestRateIndexMaturity(Currency&amp;"ibor"&amp;Tenor,AR233,Trigger)</f>
        <v>42604</v>
      </c>
      <c r="AT233" s="242" t="e">
        <f>_xll.qlIndexFixing($AD$5,AQ233,TRUE,_xll.ohTrigger(Trigger,Trigger1M))</f>
        <v>#NUM!</v>
      </c>
      <c r="AU233" s="242">
        <f>IFERROR(_xll.qlIndexFixing($AV$1,AQ233,TRUE,_xll.ohTrigger(Trigger,Trigger1M)),#N/A)</f>
        <v>-1.0316050445067656E-3</v>
      </c>
    </row>
    <row r="234" spans="42:47" ht="11.25" customHeight="1" x14ac:dyDescent="0.25">
      <c r="AP234" s="97" t="s">
        <v>197</v>
      </c>
      <c r="AQ234" s="98">
        <f>_xll.qlInterestRateIndexFixingDate(Currency&amp;"ibor"&amp;Tenor,AR234,Trigger)</f>
        <v>42572</v>
      </c>
      <c r="AR234" s="98">
        <f>_xll.qlCalendarAdvance(Calendar,AR233,AP234,"f",,Trigger)</f>
        <v>42576</v>
      </c>
      <c r="AS234" s="98">
        <f>_xll.qlInterestRateIndexMaturity(Currency&amp;"ibor"&amp;Tenor,AR234,Trigger)</f>
        <v>42607</v>
      </c>
      <c r="AT234" s="242" t="e">
        <f>_xll.qlIndexFixing($AD$5,AQ234,TRUE,_xll.ohTrigger(Trigger,Trigger1M))</f>
        <v>#NUM!</v>
      </c>
      <c r="AU234" s="242">
        <f>IFERROR(_xll.qlIndexFixing($AV$1,AQ234,TRUE,_xll.ohTrigger(Trigger,Trigger1M)),#N/A)</f>
        <v>-1.0315824195790278E-3</v>
      </c>
    </row>
    <row r="235" spans="42:47" ht="11.25" customHeight="1" x14ac:dyDescent="0.25">
      <c r="AP235" s="97" t="s">
        <v>197</v>
      </c>
      <c r="AQ235" s="98">
        <f>_xll.qlInterestRateIndexFixingDate(Currency&amp;"ibor"&amp;Tenor,AR235,Trigger)</f>
        <v>42573</v>
      </c>
      <c r="AR235" s="98">
        <f>_xll.qlCalendarAdvance(Calendar,AR234,AP235,"f",,Trigger)</f>
        <v>42577</v>
      </c>
      <c r="AS235" s="98">
        <f>_xll.qlInterestRateIndexMaturity(Currency&amp;"ibor"&amp;Tenor,AR235,Trigger)</f>
        <v>42608</v>
      </c>
      <c r="AT235" s="242" t="e">
        <f>_xll.qlIndexFixing($AD$5,AQ235,TRUE,_xll.ohTrigger(Trigger,Trigger1M))</f>
        <v>#NUM!</v>
      </c>
      <c r="AU235" s="242">
        <f>IFERROR(_xll.qlIndexFixing($AV$1,AQ235,TRUE,_xll.ohTrigger(Trigger,Trigger1M)),#N/A)</f>
        <v>-1.0315557475325209E-3</v>
      </c>
    </row>
    <row r="236" spans="42:47" ht="11.25" customHeight="1" x14ac:dyDescent="0.25">
      <c r="AP236" s="97" t="s">
        <v>197</v>
      </c>
      <c r="AQ236" s="98">
        <f>_xll.qlInterestRateIndexFixingDate(Currency&amp;"ibor"&amp;Tenor,AR236,Trigger)</f>
        <v>42576</v>
      </c>
      <c r="AR236" s="98">
        <f>_xll.qlCalendarAdvance(Calendar,AR235,AP236,"f",,Trigger)</f>
        <v>42578</v>
      </c>
      <c r="AS236" s="98">
        <f>_xll.qlInterestRateIndexMaturity(Currency&amp;"ibor"&amp;Tenor,AR236,Trigger)</f>
        <v>42611</v>
      </c>
      <c r="AT236" s="242" t="e">
        <f>_xll.qlIndexFixing($AD$5,AQ236,TRUE,_xll.ohTrigger(Trigger,Trigger1M))</f>
        <v>#NUM!</v>
      </c>
      <c r="AU236" s="242">
        <f>IFERROR(_xll.qlIndexFixing($AV$1,AQ236,TRUE,_xll.ohTrigger(Trigger,Trigger1M)),#N/A)</f>
        <v>-1.0313558474523371E-3</v>
      </c>
    </row>
    <row r="237" spans="42:47" ht="11.25" customHeight="1" x14ac:dyDescent="0.25">
      <c r="AP237" s="97" t="s">
        <v>197</v>
      </c>
      <c r="AQ237" s="98">
        <f>_xll.qlInterestRateIndexFixingDate(Currency&amp;"ibor"&amp;Tenor,AR237,Trigger)</f>
        <v>42577</v>
      </c>
      <c r="AR237" s="98">
        <f>_xll.qlCalendarAdvance(Calendar,AR236,AP237,"f",,Trigger)</f>
        <v>42579</v>
      </c>
      <c r="AS237" s="98">
        <f>_xll.qlInterestRateIndexMaturity(Currency&amp;"ibor"&amp;Tenor,AR237,Trigger)</f>
        <v>42611</v>
      </c>
      <c r="AT237" s="242" t="e">
        <f>_xll.qlIndexFixing($AD$5,AQ237,TRUE,_xll.ohTrigger(Trigger,Trigger1M))</f>
        <v>#NUM!</v>
      </c>
      <c r="AU237" s="242">
        <f>IFERROR(_xll.qlIndexFixing($AV$1,AQ237,TRUE,_xll.ohTrigger(Trigger,Trigger1M)),#N/A)</f>
        <v>-1.0313797725669538E-3</v>
      </c>
    </row>
    <row r="238" spans="42:47" ht="11.25" customHeight="1" x14ac:dyDescent="0.25">
      <c r="AP238" s="97" t="s">
        <v>197</v>
      </c>
      <c r="AQ238" s="98">
        <f>_xll.qlInterestRateIndexFixingDate(Currency&amp;"ibor"&amp;Tenor,AR238,Trigger)</f>
        <v>42578</v>
      </c>
      <c r="AR238" s="98">
        <f>_xll.qlCalendarAdvance(Calendar,AR237,AP238,"f",,Trigger)</f>
        <v>42580</v>
      </c>
      <c r="AS238" s="98">
        <f>_xll.qlInterestRateIndexMaturity(Currency&amp;"ibor"&amp;Tenor,AR238,Trigger)</f>
        <v>42613</v>
      </c>
      <c r="AT238" s="242" t="e">
        <f>_xll.qlIndexFixing($AD$5,AQ238,TRUE,_xll.ohTrigger(Trigger,Trigger1M))</f>
        <v>#NUM!</v>
      </c>
      <c r="AU238" s="242">
        <f>IFERROR(_xll.qlIndexFixing($AV$1,AQ238,TRUE,_xll.ohTrigger(Trigger,Trigger1M)),#N/A)</f>
        <v>-1.0311111727790878E-3</v>
      </c>
    </row>
    <row r="239" spans="42:47" ht="11.25" customHeight="1" x14ac:dyDescent="0.25">
      <c r="AP239" s="97" t="s">
        <v>197</v>
      </c>
      <c r="AQ239" s="98">
        <f>_xll.qlInterestRateIndexFixingDate(Currency&amp;"ibor"&amp;Tenor,AR239,Trigger)</f>
        <v>42579</v>
      </c>
      <c r="AR239" s="98">
        <f>_xll.qlCalendarAdvance(Calendar,AR238,AP239,"f",,Trigger)</f>
        <v>42583</v>
      </c>
      <c r="AS239" s="98">
        <f>_xll.qlInterestRateIndexMaturity(Currency&amp;"ibor"&amp;Tenor,AR239,Trigger)</f>
        <v>42614</v>
      </c>
      <c r="AT239" s="242" t="e">
        <f>_xll.qlIndexFixing($AD$5,AQ239,TRUE,_xll.ohTrigger(Trigger,Trigger1M))</f>
        <v>#NUM!</v>
      </c>
      <c r="AU239" s="242">
        <f>IFERROR(_xll.qlIndexFixing($AV$1,AQ239,TRUE,_xll.ohTrigger(Trigger,Trigger1M)),#N/A)</f>
        <v>-1.0308727442153917E-3</v>
      </c>
    </row>
    <row r="240" spans="42:47" ht="11.25" customHeight="1" x14ac:dyDescent="0.25">
      <c r="AP240" s="97" t="s">
        <v>197</v>
      </c>
      <c r="AQ240" s="98">
        <f>_xll.qlInterestRateIndexFixingDate(Currency&amp;"ibor"&amp;Tenor,AR240,Trigger)</f>
        <v>42580</v>
      </c>
      <c r="AR240" s="98">
        <f>_xll.qlCalendarAdvance(Calendar,AR239,AP240,"f",,Trigger)</f>
        <v>42584</v>
      </c>
      <c r="AS240" s="98">
        <f>_xll.qlInterestRateIndexMaturity(Currency&amp;"ibor"&amp;Tenor,AR240,Trigger)</f>
        <v>42615</v>
      </c>
      <c r="AT240" s="242" t="e">
        <f>_xll.qlIndexFixing($AD$5,AQ240,TRUE,_xll.ohTrigger(Trigger,Trigger1M))</f>
        <v>#NUM!</v>
      </c>
      <c r="AU240" s="242">
        <f>IFERROR(_xll.qlIndexFixing($AV$1,AQ240,TRUE,_xll.ohTrigger(Trigger,Trigger1M)),#N/A)</f>
        <v>-1.030565717100692E-3</v>
      </c>
    </row>
    <row r="241" spans="42:47" ht="11.25" customHeight="1" x14ac:dyDescent="0.25">
      <c r="AP241" s="97" t="s">
        <v>197</v>
      </c>
      <c r="AQ241" s="98">
        <f>_xll.qlInterestRateIndexFixingDate(Currency&amp;"ibor"&amp;Tenor,AR241,Trigger)</f>
        <v>42583</v>
      </c>
      <c r="AR241" s="98">
        <f>_xll.qlCalendarAdvance(Calendar,AR240,AP241,"f",,Trigger)</f>
        <v>42585</v>
      </c>
      <c r="AS241" s="98">
        <f>_xll.qlInterestRateIndexMaturity(Currency&amp;"ibor"&amp;Tenor,AR241,Trigger)</f>
        <v>42618</v>
      </c>
      <c r="AT241" s="242" t="e">
        <f>_xll.qlIndexFixing($AD$5,AQ241,TRUE,_xll.ohTrigger(Trigger,Trigger1M))</f>
        <v>#NUM!</v>
      </c>
      <c r="AU241" s="242">
        <f>IFERROR(_xll.qlIndexFixing($AV$1,AQ241,TRUE,_xll.ohTrigger(Trigger,Trigger1M)),#N/A)</f>
        <v>-1.0294165238936258E-3</v>
      </c>
    </row>
    <row r="242" spans="42:47" ht="11.25" customHeight="1" x14ac:dyDescent="0.25">
      <c r="AP242" s="97" t="s">
        <v>197</v>
      </c>
      <c r="AQ242" s="98">
        <f>_xll.qlInterestRateIndexFixingDate(Currency&amp;"ibor"&amp;Tenor,AR242,Trigger)</f>
        <v>42584</v>
      </c>
      <c r="AR242" s="98">
        <f>_xll.qlCalendarAdvance(Calendar,AR241,AP242,"f",,Trigger)</f>
        <v>42586</v>
      </c>
      <c r="AS242" s="98">
        <f>_xll.qlInterestRateIndexMaturity(Currency&amp;"ibor"&amp;Tenor,AR242,Trigger)</f>
        <v>42618</v>
      </c>
      <c r="AT242" s="242" t="e">
        <f>_xll.qlIndexFixing($AD$5,AQ242,TRUE,_xll.ohTrigger(Trigger,Trigger1M))</f>
        <v>#NUM!</v>
      </c>
      <c r="AU242" s="242">
        <f>IFERROR(_xll.qlIndexFixing($AV$1,AQ242,TRUE,_xll.ohTrigger(Trigger,Trigger1M)),#N/A)</f>
        <v>-1.0293402564509613E-3</v>
      </c>
    </row>
    <row r="243" spans="42:47" ht="11.25" customHeight="1" x14ac:dyDescent="0.25">
      <c r="AP243" s="97" t="s">
        <v>197</v>
      </c>
      <c r="AQ243" s="98">
        <f>_xll.qlInterestRateIndexFixingDate(Currency&amp;"ibor"&amp;Tenor,AR243,Trigger)</f>
        <v>42585</v>
      </c>
      <c r="AR243" s="98">
        <f>_xll.qlCalendarAdvance(Calendar,AR242,AP243,"f",,Trigger)</f>
        <v>42587</v>
      </c>
      <c r="AS243" s="98">
        <f>_xll.qlInterestRateIndexMaturity(Currency&amp;"ibor"&amp;Tenor,AR243,Trigger)</f>
        <v>42618</v>
      </c>
      <c r="AT243" s="242" t="e">
        <f>_xll.qlIndexFixing($AD$5,AQ243,TRUE,_xll.ohTrigger(Trigger,Trigger1M))</f>
        <v>#NUM!</v>
      </c>
      <c r="AU243" s="242">
        <f>IFERROR(_xll.qlIndexFixing($AV$1,AQ243,TRUE,_xll.ohTrigger(Trigger,Trigger1M)),#N/A)</f>
        <v>-1.0292549369504643E-3</v>
      </c>
    </row>
    <row r="244" spans="42:47" ht="11.25" customHeight="1" x14ac:dyDescent="0.25">
      <c r="AP244" s="97" t="s">
        <v>197</v>
      </c>
      <c r="AQ244" s="98">
        <f>_xll.qlInterestRateIndexFixingDate(Currency&amp;"ibor"&amp;Tenor,AR244,Trigger)</f>
        <v>42586</v>
      </c>
      <c r="AR244" s="98">
        <f>_xll.qlCalendarAdvance(Calendar,AR243,AP244,"f",,Trigger)</f>
        <v>42590</v>
      </c>
      <c r="AS244" s="98">
        <f>_xll.qlInterestRateIndexMaturity(Currency&amp;"ibor"&amp;Tenor,AR244,Trigger)</f>
        <v>42621</v>
      </c>
      <c r="AT244" s="242" t="e">
        <f>_xll.qlIndexFixing($AD$5,AQ244,TRUE,_xll.ohTrigger(Trigger,Trigger1M))</f>
        <v>#NUM!</v>
      </c>
      <c r="AU244" s="242">
        <f>IFERROR(_xll.qlIndexFixing($AV$1,AQ244,TRUE,_xll.ohTrigger(Trigger,Trigger1M)),#N/A)</f>
        <v>-1.0273644854828386E-3</v>
      </c>
    </row>
    <row r="245" spans="42:47" ht="11.25" customHeight="1" x14ac:dyDescent="0.25">
      <c r="AP245" s="97" t="s">
        <v>197</v>
      </c>
      <c r="AQ245" s="98">
        <f>_xll.qlInterestRateIndexFixingDate(Currency&amp;"ibor"&amp;Tenor,AR245,Trigger)</f>
        <v>42587</v>
      </c>
      <c r="AR245" s="98">
        <f>_xll.qlCalendarAdvance(Calendar,AR244,AP245,"f",,Trigger)</f>
        <v>42591</v>
      </c>
      <c r="AS245" s="98">
        <f>_xll.qlInterestRateIndexMaturity(Currency&amp;"ibor"&amp;Tenor,AR245,Trigger)</f>
        <v>42622</v>
      </c>
      <c r="AT245" s="242" t="e">
        <f>_xll.qlIndexFixing($AD$5,AQ245,TRUE,_xll.ohTrigger(Trigger,Trigger1M))</f>
        <v>#NUM!</v>
      </c>
      <c r="AU245" s="242">
        <f>IFERROR(_xll.qlIndexFixing($AV$1,AQ245,TRUE,_xll.ohTrigger(Trigger,Trigger1M)),#N/A)</f>
        <v>-1.0266066823516249E-3</v>
      </c>
    </row>
    <row r="246" spans="42:47" ht="11.25" customHeight="1" x14ac:dyDescent="0.25">
      <c r="AP246" s="97" t="s">
        <v>197</v>
      </c>
      <c r="AQ246" s="98">
        <f>_xll.qlInterestRateIndexFixingDate(Currency&amp;"ibor"&amp;Tenor,AR246,Trigger)</f>
        <v>42590</v>
      </c>
      <c r="AR246" s="98">
        <f>_xll.qlCalendarAdvance(Calendar,AR245,AP246,"f",,Trigger)</f>
        <v>42592</v>
      </c>
      <c r="AS246" s="98">
        <f>_xll.qlInterestRateIndexMaturity(Currency&amp;"ibor"&amp;Tenor,AR246,Trigger)</f>
        <v>42625</v>
      </c>
      <c r="AT246" s="242" t="e">
        <f>_xll.qlIndexFixing($AD$5,AQ246,TRUE,_xll.ohTrigger(Trigger,Trigger1M))</f>
        <v>#NUM!</v>
      </c>
      <c r="AU246" s="242">
        <f>IFERROR(_xll.qlIndexFixing($AV$1,AQ246,TRUE,_xll.ohTrigger(Trigger,Trigger1M)),#N/A)</f>
        <v>-1.0244606992799116E-3</v>
      </c>
    </row>
    <row r="247" spans="42:47" ht="11.25" customHeight="1" x14ac:dyDescent="0.25">
      <c r="AP247" s="97" t="s">
        <v>197</v>
      </c>
      <c r="AQ247" s="98">
        <f>_xll.qlInterestRateIndexFixingDate(Currency&amp;"ibor"&amp;Tenor,AR247,Trigger)</f>
        <v>42591</v>
      </c>
      <c r="AR247" s="98">
        <f>_xll.qlCalendarAdvance(Calendar,AR246,AP247,"f",,Trigger)</f>
        <v>42593</v>
      </c>
      <c r="AS247" s="98">
        <f>_xll.qlInterestRateIndexMaturity(Currency&amp;"ibor"&amp;Tenor,AR247,Trigger)</f>
        <v>42625</v>
      </c>
      <c r="AT247" s="242" t="e">
        <f>_xll.qlIndexFixing($AD$5,AQ247,TRUE,_xll.ohTrigger(Trigger,Trigger1M))</f>
        <v>#NUM!</v>
      </c>
      <c r="AU247" s="242">
        <f>IFERROR(_xll.qlIndexFixing($AV$1,AQ247,TRUE,_xll.ohTrigger(Trigger,Trigger1M)),#N/A)</f>
        <v>-1.0242151252765064E-3</v>
      </c>
    </row>
    <row r="248" spans="42:47" ht="11.25" customHeight="1" x14ac:dyDescent="0.25">
      <c r="AP248" s="97" t="s">
        <v>197</v>
      </c>
      <c r="AQ248" s="98">
        <f>_xll.qlInterestRateIndexFixingDate(Currency&amp;"ibor"&amp;Tenor,AR248,Trigger)</f>
        <v>42592</v>
      </c>
      <c r="AR248" s="98">
        <f>_xll.qlCalendarAdvance(Calendar,AR247,AP248,"f",,Trigger)</f>
        <v>42594</v>
      </c>
      <c r="AS248" s="98">
        <f>_xll.qlInterestRateIndexMaturity(Currency&amp;"ibor"&amp;Tenor,AR248,Trigger)</f>
        <v>42625</v>
      </c>
      <c r="AT248" s="242" t="e">
        <f>_xll.qlIndexFixing($AD$5,AQ248,TRUE,_xll.ohTrigger(Trigger,Trigger1M))</f>
        <v>#NUM!</v>
      </c>
      <c r="AU248" s="242">
        <f>IFERROR(_xll.qlIndexFixing($AV$1,AQ248,TRUE,_xll.ohTrigger(Trigger,Trigger1M)),#N/A)</f>
        <v>-1.0239541025828856E-3</v>
      </c>
    </row>
    <row r="249" spans="42:47" ht="11.25" customHeight="1" x14ac:dyDescent="0.25">
      <c r="AP249" s="97" t="s">
        <v>197</v>
      </c>
      <c r="AQ249" s="98">
        <f>_xll.qlInterestRateIndexFixingDate(Currency&amp;"ibor"&amp;Tenor,AR249,Trigger)</f>
        <v>42593</v>
      </c>
      <c r="AR249" s="98">
        <f>_xll.qlCalendarAdvance(Calendar,AR248,AP249,"f",,Trigger)</f>
        <v>42597</v>
      </c>
      <c r="AS249" s="98">
        <f>_xll.qlInterestRateIndexMaturity(Currency&amp;"ibor"&amp;Tenor,AR249,Trigger)</f>
        <v>42628</v>
      </c>
      <c r="AT249" s="242" t="e">
        <f>_xll.qlIndexFixing($AD$5,AQ249,TRUE,_xll.ohTrigger(Trigger,Trigger1M))</f>
        <v>#NUM!</v>
      </c>
      <c r="AU249" s="242">
        <f>IFERROR(_xll.qlIndexFixing($AV$1,AQ249,TRUE,_xll.ohTrigger(Trigger,Trigger1M)),#N/A)</f>
        <v>-1.0207388954836152E-3</v>
      </c>
    </row>
    <row r="250" spans="42:47" ht="11.25" customHeight="1" x14ac:dyDescent="0.25">
      <c r="AP250" s="97" t="s">
        <v>197</v>
      </c>
      <c r="AQ250" s="98">
        <f>_xll.qlInterestRateIndexFixingDate(Currency&amp;"ibor"&amp;Tenor,AR250,Trigger)</f>
        <v>42594</v>
      </c>
      <c r="AR250" s="98">
        <f>_xll.qlCalendarAdvance(Calendar,AR249,AP250,"f",,Trigger)</f>
        <v>42598</v>
      </c>
      <c r="AS250" s="98">
        <f>_xll.qlInterestRateIndexMaturity(Currency&amp;"ibor"&amp;Tenor,AR250,Trigger)</f>
        <v>42629</v>
      </c>
      <c r="AT250" s="242" t="e">
        <f>_xll.qlIndexFixing($AD$5,AQ250,TRUE,_xll.ohTrigger(Trigger,Trigger1M))</f>
        <v>#NUM!</v>
      </c>
      <c r="AU250" s="242">
        <f>IFERROR(_xll.qlIndexFixing($AV$1,AQ250,TRUE,_xll.ohTrigger(Trigger,Trigger1M)),#N/A)</f>
        <v>-1.0195435727679684E-3</v>
      </c>
    </row>
    <row r="251" spans="42:47" ht="11.25" customHeight="1" x14ac:dyDescent="0.25">
      <c r="AP251" s="97" t="s">
        <v>197</v>
      </c>
      <c r="AQ251" s="98">
        <f>_xll.qlInterestRateIndexFixingDate(Currency&amp;"ibor"&amp;Tenor,AR251,Trigger)</f>
        <v>42597</v>
      </c>
      <c r="AR251" s="98">
        <f>_xll.qlCalendarAdvance(Calendar,AR250,AP251,"f",,Trigger)</f>
        <v>42599</v>
      </c>
      <c r="AS251" s="98">
        <f>_xll.qlInterestRateIndexMaturity(Currency&amp;"ibor"&amp;Tenor,AR251,Trigger)</f>
        <v>42632</v>
      </c>
      <c r="AT251" s="242" t="e">
        <f>_xll.qlIndexFixing($AD$5,AQ251,TRUE,_xll.ohTrigger(Trigger,Trigger1M))</f>
        <v>#NUM!</v>
      </c>
      <c r="AU251" s="242">
        <f>IFERROR(_xll.qlIndexFixing($AV$1,AQ251,TRUE,_xll.ohTrigger(Trigger,Trigger1M)),#N/A)</f>
        <v>-1.0165666613050981E-3</v>
      </c>
    </row>
    <row r="252" spans="42:47" ht="11.25" customHeight="1" x14ac:dyDescent="0.25">
      <c r="AP252" s="97" t="s">
        <v>197</v>
      </c>
      <c r="AQ252" s="98">
        <f>_xll.qlInterestRateIndexFixingDate(Currency&amp;"ibor"&amp;Tenor,AR252,Trigger)</f>
        <v>42598</v>
      </c>
      <c r="AR252" s="98">
        <f>_xll.qlCalendarAdvance(Calendar,AR251,AP252,"f",,Trigger)</f>
        <v>42600</v>
      </c>
      <c r="AS252" s="98">
        <f>_xll.qlInterestRateIndexMaturity(Currency&amp;"ibor"&amp;Tenor,AR252,Trigger)</f>
        <v>42632</v>
      </c>
      <c r="AT252" s="242" t="e">
        <f>_xll.qlIndexFixing($AD$5,AQ252,TRUE,_xll.ohTrigger(Trigger,Trigger1M))</f>
        <v>#NUM!</v>
      </c>
      <c r="AU252" s="242">
        <f>IFERROR(_xll.qlIndexFixing($AV$1,AQ252,TRUE,_xll.ohTrigger(Trigger,Trigger1M)),#N/A)</f>
        <v>-1.0160917356805133E-3</v>
      </c>
    </row>
    <row r="253" spans="42:47" ht="11.25" customHeight="1" x14ac:dyDescent="0.25">
      <c r="AP253" s="97" t="s">
        <v>197</v>
      </c>
      <c r="AQ253" s="98">
        <f>_xll.qlInterestRateIndexFixingDate(Currency&amp;"ibor"&amp;Tenor,AR253,Trigger)</f>
        <v>42599</v>
      </c>
      <c r="AR253" s="98">
        <f>_xll.qlCalendarAdvance(Calendar,AR252,AP253,"f",,Trigger)</f>
        <v>42601</v>
      </c>
      <c r="AS253" s="98">
        <f>_xll.qlInterestRateIndexMaturity(Currency&amp;"ibor"&amp;Tenor,AR253,Trigger)</f>
        <v>42632</v>
      </c>
      <c r="AT253" s="242" t="e">
        <f>_xll.qlIndexFixing($AD$5,AQ253,TRUE,_xll.ohTrigger(Trigger,Trigger1M))</f>
        <v>#NUM!</v>
      </c>
      <c r="AU253" s="242">
        <f>IFERROR(_xll.qlIndexFixing($AV$1,AQ253,TRUE,_xll.ohTrigger(Trigger,Trigger1M)),#N/A)</f>
        <v>-1.0155914653588933E-3</v>
      </c>
    </row>
    <row r="254" spans="42:47" ht="11.25" customHeight="1" x14ac:dyDescent="0.25">
      <c r="AP254" s="97" t="s">
        <v>197</v>
      </c>
      <c r="AQ254" s="98">
        <f>_xll.qlInterestRateIndexFixingDate(Currency&amp;"ibor"&amp;Tenor,AR254,Trigger)</f>
        <v>42600</v>
      </c>
      <c r="AR254" s="98">
        <f>_xll.qlCalendarAdvance(Calendar,AR253,AP254,"f",,Trigger)</f>
        <v>42604</v>
      </c>
      <c r="AS254" s="98">
        <f>_xll.qlInterestRateIndexMaturity(Currency&amp;"ibor"&amp;Tenor,AR254,Trigger)</f>
        <v>42635</v>
      </c>
      <c r="AT254" s="242" t="e">
        <f>_xll.qlIndexFixing($AD$5,AQ254,TRUE,_xll.ohTrigger(Trigger,Trigger1M))</f>
        <v>#NUM!</v>
      </c>
      <c r="AU254" s="242">
        <f>IFERROR(_xll.qlIndexFixing($AV$1,AQ254,TRUE,_xll.ohTrigger(Trigger,Trigger1M)),#N/A)</f>
        <v>-1.0110975286419458E-3</v>
      </c>
    </row>
    <row r="255" spans="42:47" ht="11.25" customHeight="1" x14ac:dyDescent="0.25">
      <c r="AP255" s="97" t="s">
        <v>197</v>
      </c>
      <c r="AQ255" s="98">
        <f>_xll.qlInterestRateIndexFixingDate(Currency&amp;"ibor"&amp;Tenor,AR255,Trigger)</f>
        <v>42601</v>
      </c>
      <c r="AR255" s="98">
        <f>_xll.qlCalendarAdvance(Calendar,AR254,AP255,"f",,Trigger)</f>
        <v>42605</v>
      </c>
      <c r="AS255" s="98">
        <f>_xll.qlInterestRateIndexMaturity(Currency&amp;"ibor"&amp;Tenor,AR255,Trigger)</f>
        <v>42636</v>
      </c>
      <c r="AT255" s="242" t="e">
        <f>_xll.qlIndexFixing($AD$5,AQ255,TRUE,_xll.ohTrigger(Trigger,Trigger1M))</f>
        <v>#NUM!</v>
      </c>
      <c r="AU255" s="242">
        <f>IFERROR(_xll.qlIndexFixing($AV$1,AQ255,TRUE,_xll.ohTrigger(Trigger,Trigger1M)),#N/A)</f>
        <v>-1.0094808625854366E-3</v>
      </c>
    </row>
    <row r="256" spans="42:47" ht="11.25" customHeight="1" x14ac:dyDescent="0.25">
      <c r="AP256" s="97" t="s">
        <v>197</v>
      </c>
      <c r="AQ256" s="98">
        <f>_xll.qlInterestRateIndexFixingDate(Currency&amp;"ibor"&amp;Tenor,AR256,Trigger)</f>
        <v>42604</v>
      </c>
      <c r="AR256" s="98">
        <f>_xll.qlCalendarAdvance(Calendar,AR255,AP256,"f",,Trigger)</f>
        <v>42606</v>
      </c>
      <c r="AS256" s="98">
        <f>_xll.qlInterestRateIndexMaturity(Currency&amp;"ibor"&amp;Tenor,AR256,Trigger)</f>
        <v>42639</v>
      </c>
      <c r="AT256" s="242" t="e">
        <f>_xll.qlIndexFixing($AD$5,AQ256,TRUE,_xll.ohTrigger(Trigger,Trigger1M))</f>
        <v>#NUM!</v>
      </c>
      <c r="AU256" s="242">
        <f>IFERROR(_xll.qlIndexFixing($AV$1,AQ256,TRUE,_xll.ohTrigger(Trigger,Trigger1M)),#N/A)</f>
        <v>-1.0058358575431633E-3</v>
      </c>
    </row>
    <row r="257" spans="42:47" ht="11.25" customHeight="1" x14ac:dyDescent="0.25">
      <c r="AP257" s="97" t="s">
        <v>197</v>
      </c>
      <c r="AQ257" s="98">
        <f>_xll.qlInterestRateIndexFixingDate(Currency&amp;"ibor"&amp;Tenor,AR257,Trigger)</f>
        <v>42605</v>
      </c>
      <c r="AR257" s="98">
        <f>_xll.qlCalendarAdvance(Calendar,AR256,AP257,"f",,Trigger)</f>
        <v>42607</v>
      </c>
      <c r="AS257" s="98">
        <f>_xll.qlInterestRateIndexMaturity(Currency&amp;"ibor"&amp;Tenor,AR257,Trigger)</f>
        <v>42639</v>
      </c>
      <c r="AT257" s="242" t="e">
        <f>_xll.qlIndexFixing($AD$5,AQ257,TRUE,_xll.ohTrigger(Trigger,Trigger1M))</f>
        <v>#NUM!</v>
      </c>
      <c r="AU257" s="242">
        <f>IFERROR(_xll.qlIndexFixing($AV$1,AQ257,TRUE,_xll.ohTrigger(Trigger,Trigger1M)),#N/A)</f>
        <v>-1.0050772441341782E-3</v>
      </c>
    </row>
    <row r="258" spans="42:47" ht="11.25" customHeight="1" x14ac:dyDescent="0.25">
      <c r="AP258" s="97" t="s">
        <v>197</v>
      </c>
      <c r="AQ258" s="98">
        <f>_xll.qlInterestRateIndexFixingDate(Currency&amp;"ibor"&amp;Tenor,AR258,Trigger)</f>
        <v>42606</v>
      </c>
      <c r="AR258" s="98">
        <f>_xll.qlCalendarAdvance(Calendar,AR257,AP258,"f",,Trigger)</f>
        <v>42608</v>
      </c>
      <c r="AS258" s="98">
        <f>_xll.qlInterestRateIndexMaturity(Currency&amp;"ibor"&amp;Tenor,AR258,Trigger)</f>
        <v>42639</v>
      </c>
      <c r="AT258" s="242" t="e">
        <f>_xll.qlIndexFixing($AD$5,AQ258,TRUE,_xll.ohTrigger(Trigger,Trigger1M))</f>
        <v>#NUM!</v>
      </c>
      <c r="AU258" s="242">
        <f>IFERROR(_xll.qlIndexFixing($AV$1,AQ258,TRUE,_xll.ohTrigger(Trigger,Trigger1M)),#N/A)</f>
        <v>-1.0042802589834807E-3</v>
      </c>
    </row>
    <row r="259" spans="42:47" ht="11.25" customHeight="1" x14ac:dyDescent="0.25">
      <c r="AP259" s="97" t="s">
        <v>197</v>
      </c>
      <c r="AQ259" s="98">
        <f>_xll.qlInterestRateIndexFixingDate(Currency&amp;"ibor"&amp;Tenor,AR259,Trigger)</f>
        <v>42607</v>
      </c>
      <c r="AR259" s="98">
        <f>_xll.qlCalendarAdvance(Calendar,AR258,AP259,"f",,Trigger)</f>
        <v>42611</v>
      </c>
      <c r="AS259" s="98">
        <f>_xll.qlInterestRateIndexMaturity(Currency&amp;"ibor"&amp;Tenor,AR259,Trigger)</f>
        <v>42642</v>
      </c>
      <c r="AT259" s="242" t="e">
        <f>_xll.qlIndexFixing($AD$5,AQ259,TRUE,_xll.ohTrigger(Trigger,Trigger1M))</f>
        <v>#NUM!</v>
      </c>
      <c r="AU259" s="242">
        <f>IFERROR(_xll.qlIndexFixing($AV$1,AQ259,TRUE,_xll.ohTrigger(Trigger,Trigger1M)),#N/A)</f>
        <v>-9.9856237820172486E-4</v>
      </c>
    </row>
    <row r="260" spans="42:47" ht="11.25" customHeight="1" x14ac:dyDescent="0.25">
      <c r="AP260" s="97" t="s">
        <v>197</v>
      </c>
      <c r="AQ260" s="98">
        <f>_xll.qlInterestRateIndexFixingDate(Currency&amp;"ibor"&amp;Tenor,AR260,Trigger)</f>
        <v>42608</v>
      </c>
      <c r="AR260" s="98">
        <f>_xll.qlCalendarAdvance(Calendar,AR259,AP260,"f",,Trigger)</f>
        <v>42612</v>
      </c>
      <c r="AS260" s="98">
        <f>_xll.qlInterestRateIndexMaturity(Currency&amp;"ibor"&amp;Tenor,AR260,Trigger)</f>
        <v>42643</v>
      </c>
      <c r="AT260" s="242" t="e">
        <f>_xll.qlIndexFixing($AD$5,AQ260,TRUE,_xll.ohTrigger(Trigger,Trigger1M))</f>
        <v>#NUM!</v>
      </c>
      <c r="AU260" s="242">
        <f>IFERROR(_xll.qlIndexFixing($AV$1,AQ260,TRUE,_xll.ohTrigger(Trigger,Trigger1M)),#N/A)</f>
        <v>-9.965656071499946E-4</v>
      </c>
    </row>
    <row r="261" spans="42:47" ht="11.25" customHeight="1" x14ac:dyDescent="0.25">
      <c r="AP261" s="97" t="s">
        <v>197</v>
      </c>
      <c r="AQ261" s="98">
        <f>_xll.qlInterestRateIndexFixingDate(Currency&amp;"ibor"&amp;Tenor,AR261,Trigger)</f>
        <v>42611</v>
      </c>
      <c r="AR261" s="98">
        <f>_xll.qlCalendarAdvance(Calendar,AR260,AP261,"f",,Trigger)</f>
        <v>42613</v>
      </c>
      <c r="AS261" s="98">
        <f>_xll.qlInterestRateIndexMaturity(Currency&amp;"ibor"&amp;Tenor,AR261,Trigger)</f>
        <v>42643</v>
      </c>
      <c r="AT261" s="242" t="e">
        <f>_xll.qlIndexFixing($AD$5,AQ261,TRUE,_xll.ohTrigger(Trigger,Trigger1M))</f>
        <v>#NUM!</v>
      </c>
      <c r="AU261" s="242">
        <f>IFERROR(_xll.qlIndexFixing($AV$1,AQ261,TRUE,_xll.ohTrigger(Trigger,Trigger1M)),#N/A)</f>
        <v>-9.9559398315918202E-4</v>
      </c>
    </row>
    <row r="262" spans="42:47" ht="11.25" customHeight="1" x14ac:dyDescent="0.25">
      <c r="AP262" s="97" t="s">
        <v>197</v>
      </c>
      <c r="AQ262" s="98">
        <f>_xll.qlInterestRateIndexFixingDate(Currency&amp;"ibor"&amp;Tenor,AR262,Trigger)</f>
        <v>42612</v>
      </c>
      <c r="AR262" s="98">
        <f>_xll.qlCalendarAdvance(Calendar,AR261,AP262,"f",,Trigger)</f>
        <v>42614</v>
      </c>
      <c r="AS262" s="98">
        <f>_xll.qlInterestRateIndexMaturity(Currency&amp;"ibor"&amp;Tenor,AR262,Trigger)</f>
        <v>42646</v>
      </c>
      <c r="AT262" s="242" t="e">
        <f>_xll.qlIndexFixing($AD$5,AQ262,TRUE,_xll.ohTrigger(Trigger,Trigger1M))</f>
        <v>#NUM!</v>
      </c>
      <c r="AU262" s="242">
        <f>IFERROR(_xll.qlIndexFixing($AV$1,AQ262,TRUE,_xll.ohTrigger(Trigger,Trigger1M)),#N/A)</f>
        <v>-9.9149042011706379E-4</v>
      </c>
    </row>
    <row r="263" spans="42:47" ht="11.25" customHeight="1" x14ac:dyDescent="0.25">
      <c r="AP263" s="97" t="s">
        <v>197</v>
      </c>
      <c r="AQ263" s="98">
        <f>_xll.qlInterestRateIndexFixingDate(Currency&amp;"ibor"&amp;Tenor,AR263,Trigger)</f>
        <v>42613</v>
      </c>
      <c r="AR263" s="98">
        <f>_xll.qlCalendarAdvance(Calendar,AR262,AP263,"f",,Trigger)</f>
        <v>42615</v>
      </c>
      <c r="AS263" s="98">
        <f>_xll.qlInterestRateIndexMaturity(Currency&amp;"ibor"&amp;Tenor,AR263,Trigger)</f>
        <v>42646</v>
      </c>
      <c r="AT263" s="242" t="e">
        <f>_xll.qlIndexFixing($AD$5,AQ263,TRUE,_xll.ohTrigger(Trigger,Trigger1M))</f>
        <v>#NUM!</v>
      </c>
      <c r="AU263" s="242">
        <f>IFERROR(_xll.qlIndexFixing($AV$1,AQ263,TRUE,_xll.ohTrigger(Trigger,Trigger1M)),#N/A)</f>
        <v>-9.9050500346527823E-4</v>
      </c>
    </row>
    <row r="264" spans="42:47" ht="11.25" customHeight="1" x14ac:dyDescent="0.25">
      <c r="AP264" s="97" t="s">
        <v>197</v>
      </c>
      <c r="AQ264" s="98">
        <f>_xll.qlInterestRateIndexFixingDate(Currency&amp;"ibor"&amp;Tenor,AR264,Trigger)</f>
        <v>42614</v>
      </c>
      <c r="AR264" s="98">
        <f>_xll.qlCalendarAdvance(Calendar,AR263,AP264,"f",,Trigger)</f>
        <v>42618</v>
      </c>
      <c r="AS264" s="98">
        <f>_xll.qlInterestRateIndexMaturity(Currency&amp;"ibor"&amp;Tenor,AR264,Trigger)</f>
        <v>42648</v>
      </c>
      <c r="AT264" s="242" t="e">
        <f>_xll.qlIndexFixing($AD$5,AQ264,TRUE,_xll.ohTrigger(Trigger,Trigger1M))</f>
        <v>#NUM!</v>
      </c>
      <c r="AU264" s="242">
        <f>IFERROR(_xll.qlIndexFixing($AV$1,AQ264,TRUE,_xll.ohTrigger(Trigger,Trigger1M)),#N/A)</f>
        <v>-9.8540515352452118E-4</v>
      </c>
    </row>
    <row r="265" spans="42:47" ht="11.25" customHeight="1" x14ac:dyDescent="0.25">
      <c r="AP265" s="97" t="s">
        <v>197</v>
      </c>
      <c r="AQ265" s="98">
        <f>_xll.qlInterestRateIndexFixingDate(Currency&amp;"ibor"&amp;Tenor,AR265,Trigger)</f>
        <v>42615</v>
      </c>
      <c r="AR265" s="98">
        <f>_xll.qlCalendarAdvance(Calendar,AR264,AP265,"f",,Trigger)</f>
        <v>42619</v>
      </c>
      <c r="AS265" s="98">
        <f>_xll.qlInterestRateIndexMaturity(Currency&amp;"ibor"&amp;Tenor,AR265,Trigger)</f>
        <v>42649</v>
      </c>
      <c r="AT265" s="242" t="e">
        <f>_xll.qlIndexFixing($AD$5,AQ265,TRUE,_xll.ohTrigger(Trigger,Trigger1M))</f>
        <v>#NUM!</v>
      </c>
      <c r="AU265" s="242">
        <f>IFERROR(_xll.qlIndexFixing($AV$1,AQ265,TRUE,_xll.ohTrigger(Trigger,Trigger1M)),#N/A)</f>
        <v>-9.8333252686488848E-4</v>
      </c>
    </row>
    <row r="266" spans="42:47" ht="11.25" customHeight="1" x14ac:dyDescent="0.25">
      <c r="AP266" s="97" t="s">
        <v>197</v>
      </c>
      <c r="AQ266" s="98">
        <f>_xll.qlInterestRateIndexFixingDate(Currency&amp;"ibor"&amp;Tenor,AR266,Trigger)</f>
        <v>42618</v>
      </c>
      <c r="AR266" s="98">
        <f>_xll.qlCalendarAdvance(Calendar,AR265,AP266,"f",,Trigger)</f>
        <v>42620</v>
      </c>
      <c r="AS266" s="98">
        <f>_xll.qlInterestRateIndexMaturity(Currency&amp;"ibor"&amp;Tenor,AR266,Trigger)</f>
        <v>42650</v>
      </c>
      <c r="AT266" s="242" t="e">
        <f>_xll.qlIndexFixing($AD$5,AQ266,TRUE,_xll.ohTrigger(Trigger,Trigger1M))</f>
        <v>#NUM!</v>
      </c>
      <c r="AU266" s="242">
        <f>IFERROR(_xll.qlIndexFixing($AV$1,AQ266,TRUE,_xll.ohTrigger(Trigger,Trigger1M)),#N/A)</f>
        <v>-9.8124834319923693E-4</v>
      </c>
    </row>
    <row r="267" spans="42:47" ht="11.25" customHeight="1" x14ac:dyDescent="0.25">
      <c r="AP267" s="97" t="s">
        <v>197</v>
      </c>
      <c r="AQ267" s="98">
        <f>_xll.qlInterestRateIndexFixingDate(Currency&amp;"ibor"&amp;Tenor,AR267,Trigger)</f>
        <v>42619</v>
      </c>
      <c r="AR267" s="98">
        <f>_xll.qlCalendarAdvance(Calendar,AR266,AP267,"f",,Trigger)</f>
        <v>42621</v>
      </c>
      <c r="AS267" s="98">
        <f>_xll.qlInterestRateIndexMaturity(Currency&amp;"ibor"&amp;Tenor,AR267,Trigger)</f>
        <v>42653</v>
      </c>
      <c r="AT267" s="242" t="e">
        <f>_xll.qlIndexFixing($AD$5,AQ267,TRUE,_xll.ohTrigger(Trigger,Trigger1M))</f>
        <v>#NUM!</v>
      </c>
      <c r="AU267" s="242">
        <f>IFERROR(_xll.qlIndexFixing($AV$1,AQ267,TRUE,_xll.ohTrigger(Trigger,Trigger1M)),#N/A)</f>
        <v>-9.7698347267999308E-4</v>
      </c>
    </row>
    <row r="268" spans="42:47" ht="11.25" customHeight="1" x14ac:dyDescent="0.25">
      <c r="AP268" s="97" t="s">
        <v>197</v>
      </c>
      <c r="AQ268" s="98">
        <f>_xll.qlInterestRateIndexFixingDate(Currency&amp;"ibor"&amp;Tenor,AR268,Trigger)</f>
        <v>42620</v>
      </c>
      <c r="AR268" s="98">
        <f>_xll.qlCalendarAdvance(Calendar,AR267,AP268,"f",,Trigger)</f>
        <v>42622</v>
      </c>
      <c r="AS268" s="98">
        <f>_xll.qlInterestRateIndexMaturity(Currency&amp;"ibor"&amp;Tenor,AR268,Trigger)</f>
        <v>42653</v>
      </c>
      <c r="AT268" s="242" t="e">
        <f>_xll.qlIndexFixing($AD$5,AQ268,TRUE,_xll.ohTrigger(Trigger,Trigger1M))</f>
        <v>#NUM!</v>
      </c>
      <c r="AU268" s="242">
        <f>IFERROR(_xll.qlIndexFixing($AV$1,AQ268,TRUE,_xll.ohTrigger(Trigger,Trigger1M)),#N/A)</f>
        <v>-9.7595704510085183E-4</v>
      </c>
    </row>
    <row r="269" spans="42:47" ht="11.25" customHeight="1" x14ac:dyDescent="0.25">
      <c r="AP269" s="97" t="s">
        <v>197</v>
      </c>
      <c r="AQ269" s="98">
        <f>_xll.qlInterestRateIndexFixingDate(Currency&amp;"ibor"&amp;Tenor,AR269,Trigger)</f>
        <v>42621</v>
      </c>
      <c r="AR269" s="98">
        <f>_xll.qlCalendarAdvance(Calendar,AR268,AP269,"f",,Trigger)</f>
        <v>42625</v>
      </c>
      <c r="AS269" s="98">
        <f>_xll.qlInterestRateIndexMaturity(Currency&amp;"ibor"&amp;Tenor,AR269,Trigger)</f>
        <v>42655</v>
      </c>
      <c r="AT269" s="242" t="e">
        <f>_xll.qlIndexFixing($AD$5,AQ269,TRUE,_xll.ohTrigger(Trigger,Trigger1M))</f>
        <v>#NUM!</v>
      </c>
      <c r="AU269" s="242">
        <f>IFERROR(_xll.qlIndexFixing($AV$1,AQ269,TRUE,_xll.ohTrigger(Trigger,Trigger1M)),#N/A)</f>
        <v>-9.7065501849114E-4</v>
      </c>
    </row>
    <row r="270" spans="42:47" ht="11.25" customHeight="1" x14ac:dyDescent="0.25">
      <c r="AP270" s="97" t="s">
        <v>197</v>
      </c>
      <c r="AQ270" s="98">
        <f>_xll.qlInterestRateIndexFixingDate(Currency&amp;"ibor"&amp;Tenor,AR270,Trigger)</f>
        <v>42622</v>
      </c>
      <c r="AR270" s="98">
        <f>_xll.qlCalendarAdvance(Calendar,AR269,AP270,"f",,Trigger)</f>
        <v>42626</v>
      </c>
      <c r="AS270" s="98">
        <f>_xll.qlInterestRateIndexMaturity(Currency&amp;"ibor"&amp;Tenor,AR270,Trigger)</f>
        <v>42656</v>
      </c>
      <c r="AT270" s="242" t="e">
        <f>_xll.qlIndexFixing($AD$5,AQ270,TRUE,_xll.ohTrigger(Trigger,Trigger1M))</f>
        <v>#NUM!</v>
      </c>
      <c r="AU270" s="242">
        <f>IFERROR(_xll.qlIndexFixing($AV$1,AQ270,TRUE,_xll.ohTrigger(Trigger,Trigger1M)),#N/A)</f>
        <v>-9.6850206200072009E-4</v>
      </c>
    </row>
    <row r="271" spans="42:47" ht="11.25" customHeight="1" x14ac:dyDescent="0.25">
      <c r="AP271" s="97" t="s">
        <v>197</v>
      </c>
      <c r="AQ271" s="98">
        <f>_xll.qlInterestRateIndexFixingDate(Currency&amp;"ibor"&amp;Tenor,AR271,Trigger)</f>
        <v>42625</v>
      </c>
      <c r="AR271" s="98">
        <f>_xll.qlCalendarAdvance(Calendar,AR270,AP271,"f",,Trigger)</f>
        <v>42627</v>
      </c>
      <c r="AS271" s="98">
        <f>_xll.qlInterestRateIndexMaturity(Currency&amp;"ibor"&amp;Tenor,AR271,Trigger)</f>
        <v>42657</v>
      </c>
      <c r="AT271" s="242" t="e">
        <f>_xll.qlIndexFixing($AD$5,AQ271,TRUE,_xll.ohTrigger(Trigger,Trigger1M))</f>
        <v>#NUM!</v>
      </c>
      <c r="AU271" s="242">
        <f>IFERROR(_xll.qlIndexFixing($AV$1,AQ271,TRUE,_xll.ohTrigger(Trigger,Trigger1M)),#N/A)</f>
        <v>-9.6633773823784352E-4</v>
      </c>
    </row>
    <row r="272" spans="42:47" ht="11.25" customHeight="1" x14ac:dyDescent="0.25">
      <c r="AP272" s="97" t="s">
        <v>197</v>
      </c>
      <c r="AQ272" s="98">
        <f>_xll.qlInterestRateIndexFixingDate(Currency&amp;"ibor"&amp;Tenor,AR272,Trigger)</f>
        <v>42626</v>
      </c>
      <c r="AR272" s="98">
        <f>_xll.qlCalendarAdvance(Calendar,AR271,AP272,"f",,Trigger)</f>
        <v>42628</v>
      </c>
      <c r="AS272" s="98">
        <f>_xll.qlInterestRateIndexMaturity(Currency&amp;"ibor"&amp;Tenor,AR272,Trigger)</f>
        <v>42660</v>
      </c>
      <c r="AT272" s="242" t="e">
        <f>_xll.qlIndexFixing($AD$5,AQ272,TRUE,_xll.ohTrigger(Trigger,Trigger1M))</f>
        <v>#NUM!</v>
      </c>
      <c r="AU272" s="242">
        <f>IFERROR(_xll.qlIndexFixing($AV$1,AQ272,TRUE,_xll.ohTrigger(Trigger,Trigger1M)),#N/A)</f>
        <v>-9.6191421827943047E-4</v>
      </c>
    </row>
    <row r="273" spans="42:47" ht="11.25" customHeight="1" x14ac:dyDescent="0.25">
      <c r="AP273" s="97" t="s">
        <v>197</v>
      </c>
      <c r="AQ273" s="98">
        <f>_xll.qlInterestRateIndexFixingDate(Currency&amp;"ibor"&amp;Tenor,AR273,Trigger)</f>
        <v>42627</v>
      </c>
      <c r="AR273" s="98">
        <f>_xll.qlCalendarAdvance(Calendar,AR272,AP273,"f",,Trigger)</f>
        <v>42629</v>
      </c>
      <c r="AS273" s="98">
        <f>_xll.qlInterestRateIndexMaturity(Currency&amp;"ibor"&amp;Tenor,AR273,Trigger)</f>
        <v>42660</v>
      </c>
      <c r="AT273" s="242" t="e">
        <f>_xll.qlIndexFixing($AD$5,AQ273,TRUE,_xll.ohTrigger(Trigger,Trigger1M))</f>
        <v>#NUM!</v>
      </c>
      <c r="AU273" s="242">
        <f>IFERROR(_xll.qlIndexFixing($AV$1,AQ273,TRUE,_xll.ohTrigger(Trigger,Trigger1M)),#N/A)</f>
        <v>-9.6084744289789167E-4</v>
      </c>
    </row>
    <row r="274" spans="42:47" ht="11.25" customHeight="1" x14ac:dyDescent="0.25">
      <c r="AP274" s="97" t="s">
        <v>197</v>
      </c>
      <c r="AQ274" s="98">
        <f>_xll.qlInterestRateIndexFixingDate(Currency&amp;"ibor"&amp;Tenor,AR274,Trigger)</f>
        <v>42628</v>
      </c>
      <c r="AR274" s="98">
        <f>_xll.qlCalendarAdvance(Calendar,AR273,AP274,"f",,Trigger)</f>
        <v>42632</v>
      </c>
      <c r="AS274" s="98">
        <f>_xll.qlInterestRateIndexMaturity(Currency&amp;"ibor"&amp;Tenor,AR274,Trigger)</f>
        <v>42662</v>
      </c>
      <c r="AT274" s="242" t="e">
        <f>_xll.qlIndexFixing($AD$5,AQ274,TRUE,_xll.ohTrigger(Trigger,Trigger1M))</f>
        <v>#NUM!</v>
      </c>
      <c r="AU274" s="242">
        <f>IFERROR(_xll.qlIndexFixing($AV$1,AQ274,TRUE,_xll.ohTrigger(Trigger,Trigger1M)),#N/A)</f>
        <v>-9.5534655896045706E-4</v>
      </c>
    </row>
    <row r="275" spans="42:47" ht="11.25" customHeight="1" x14ac:dyDescent="0.25">
      <c r="AP275" s="97" t="s">
        <v>197</v>
      </c>
      <c r="AQ275" s="98">
        <f>_xll.qlInterestRateIndexFixingDate(Currency&amp;"ibor"&amp;Tenor,AR275,Trigger)</f>
        <v>42629</v>
      </c>
      <c r="AR275" s="98">
        <f>_xll.qlCalendarAdvance(Calendar,AR274,AP275,"f",,Trigger)</f>
        <v>42633</v>
      </c>
      <c r="AS275" s="98">
        <f>_xll.qlInterestRateIndexMaturity(Currency&amp;"ibor"&amp;Tenor,AR275,Trigger)</f>
        <v>42663</v>
      </c>
      <c r="AT275" s="242" t="e">
        <f>_xll.qlIndexFixing($AD$5,AQ275,TRUE,_xll.ohTrigger(Trigger,Trigger1M))</f>
        <v>#NUM!</v>
      </c>
      <c r="AU275" s="242">
        <f>IFERROR(_xll.qlIndexFixing($AV$1,AQ275,TRUE,_xll.ohTrigger(Trigger,Trigger1M)),#N/A)</f>
        <v>-9.5311460074354315E-4</v>
      </c>
    </row>
    <row r="276" spans="42:47" ht="11.25" customHeight="1" x14ac:dyDescent="0.25">
      <c r="AP276" s="97" t="s">
        <v>197</v>
      </c>
      <c r="AQ276" s="98">
        <f>_xll.qlInterestRateIndexFixingDate(Currency&amp;"ibor"&amp;Tenor,AR276,Trigger)</f>
        <v>42632</v>
      </c>
      <c r="AR276" s="98">
        <f>_xll.qlCalendarAdvance(Calendar,AR275,AP276,"f",,Trigger)</f>
        <v>42634</v>
      </c>
      <c r="AS276" s="98">
        <f>_xll.qlInterestRateIndexMaturity(Currency&amp;"ibor"&amp;Tenor,AR276,Trigger)</f>
        <v>42664</v>
      </c>
      <c r="AT276" s="242" t="e">
        <f>_xll.qlIndexFixing($AD$5,AQ276,TRUE,_xll.ohTrigger(Trigger,Trigger1M))</f>
        <v>#NUM!</v>
      </c>
      <c r="AU276" s="242">
        <f>IFERROR(_xll.qlIndexFixing($AV$1,AQ276,TRUE,_xll.ohTrigger(Trigger,Trigger1M)),#N/A)</f>
        <v>-9.5087146497707664E-4</v>
      </c>
    </row>
    <row r="277" spans="42:47" ht="11.25" customHeight="1" x14ac:dyDescent="0.25">
      <c r="AP277" s="97" t="s">
        <v>197</v>
      </c>
      <c r="AQ277" s="98">
        <f>_xll.qlInterestRateIndexFixingDate(Currency&amp;"ibor"&amp;Tenor,AR277,Trigger)</f>
        <v>42633</v>
      </c>
      <c r="AR277" s="98">
        <f>_xll.qlCalendarAdvance(Calendar,AR276,AP277,"f",,Trigger)</f>
        <v>42635</v>
      </c>
      <c r="AS277" s="98">
        <f>_xll.qlInterestRateIndexMaturity(Currency&amp;"ibor"&amp;Tenor,AR277,Trigger)</f>
        <v>42667</v>
      </c>
      <c r="AT277" s="242" t="e">
        <f>_xll.qlIndexFixing($AD$5,AQ277,TRUE,_xll.ohTrigger(Trigger,Trigger1M))</f>
        <v>#NUM!</v>
      </c>
      <c r="AU277" s="242">
        <f>IFERROR(_xll.qlIndexFixing($AV$1,AQ277,TRUE,_xll.ohTrigger(Trigger,Trigger1M)),#N/A)</f>
        <v>-9.4629195342768591E-4</v>
      </c>
    </row>
    <row r="278" spans="42:47" ht="11.25" customHeight="1" x14ac:dyDescent="0.25">
      <c r="AP278" s="97" t="s">
        <v>197</v>
      </c>
      <c r="AQ278" s="98">
        <f>_xll.qlInterestRateIndexFixingDate(Currency&amp;"ibor"&amp;Tenor,AR278,Trigger)</f>
        <v>42634</v>
      </c>
      <c r="AR278" s="98">
        <f>_xll.qlCalendarAdvance(Calendar,AR277,AP278,"f",,Trigger)</f>
        <v>42636</v>
      </c>
      <c r="AS278" s="98">
        <f>_xll.qlInterestRateIndexMaturity(Currency&amp;"ibor"&amp;Tenor,AR278,Trigger)</f>
        <v>42667</v>
      </c>
      <c r="AT278" s="242" t="e">
        <f>_xll.qlIndexFixing($AD$5,AQ278,TRUE,_xll.ohTrigger(Trigger,Trigger1M))</f>
        <v>#NUM!</v>
      </c>
      <c r="AU278" s="242">
        <f>IFERROR(_xll.qlIndexFixing($AV$1,AQ278,TRUE,_xll.ohTrigger(Trigger,Trigger1M)),#N/A)</f>
        <v>-9.4518549346117413E-4</v>
      </c>
    </row>
    <row r="279" spans="42:47" ht="11.25" customHeight="1" x14ac:dyDescent="0.25">
      <c r="AP279" s="97" t="s">
        <v>197</v>
      </c>
      <c r="AQ279" s="98">
        <f>_xll.qlInterestRateIndexFixingDate(Currency&amp;"ibor"&amp;Tenor,AR279,Trigger)</f>
        <v>42635</v>
      </c>
      <c r="AR279" s="98">
        <f>_xll.qlCalendarAdvance(Calendar,AR278,AP279,"f",,Trigger)</f>
        <v>42639</v>
      </c>
      <c r="AS279" s="98">
        <f>_xll.qlInterestRateIndexMaturity(Currency&amp;"ibor"&amp;Tenor,AR279,Trigger)</f>
        <v>42669</v>
      </c>
      <c r="AT279" s="242" t="e">
        <f>_xll.qlIndexFixing($AD$5,AQ279,TRUE,_xll.ohTrigger(Trigger,Trigger1M))</f>
        <v>#NUM!</v>
      </c>
      <c r="AU279" s="242">
        <f>IFERROR(_xll.qlIndexFixing($AV$1,AQ279,TRUE,_xll.ohTrigger(Trigger,Trigger1M)),#N/A)</f>
        <v>-9.3948907161989226E-4</v>
      </c>
    </row>
    <row r="280" spans="42:47" ht="11.25" customHeight="1" x14ac:dyDescent="0.25">
      <c r="AP280" s="97" t="s">
        <v>197</v>
      </c>
      <c r="AQ280" s="98">
        <f>_xll.qlInterestRateIndexFixingDate(Currency&amp;"ibor"&amp;Tenor,AR280,Trigger)</f>
        <v>42636</v>
      </c>
      <c r="AR280" s="98">
        <f>_xll.qlCalendarAdvance(Calendar,AR279,AP280,"f",,Trigger)</f>
        <v>42640</v>
      </c>
      <c r="AS280" s="98">
        <f>_xll.qlInterestRateIndexMaturity(Currency&amp;"ibor"&amp;Tenor,AR280,Trigger)</f>
        <v>42670</v>
      </c>
      <c r="AT280" s="242" t="e">
        <f>_xll.qlIndexFixing($AD$5,AQ280,TRUE,_xll.ohTrigger(Trigger,Trigger1M))</f>
        <v>#NUM!</v>
      </c>
      <c r="AU280" s="242">
        <f>IFERROR(_xll.qlIndexFixing($AV$1,AQ280,TRUE,_xll.ohTrigger(Trigger,Trigger1M)),#N/A)</f>
        <v>-9.3717943977011942E-4</v>
      </c>
    </row>
    <row r="281" spans="42:47" ht="11.25" customHeight="1" x14ac:dyDescent="0.25">
      <c r="AP281" s="97" t="s">
        <v>197</v>
      </c>
      <c r="AQ281" s="98">
        <f>_xll.qlInterestRateIndexFixingDate(Currency&amp;"ibor"&amp;Tenor,AR281,Trigger)</f>
        <v>42639</v>
      </c>
      <c r="AR281" s="98">
        <f>_xll.qlCalendarAdvance(Calendar,AR280,AP281,"f",,Trigger)</f>
        <v>42641</v>
      </c>
      <c r="AS281" s="98">
        <f>_xll.qlInterestRateIndexMaturity(Currency&amp;"ibor"&amp;Tenor,AR281,Trigger)</f>
        <v>42671</v>
      </c>
      <c r="AT281" s="242" t="e">
        <f>_xll.qlIndexFixing($AD$5,AQ281,TRUE,_xll.ohTrigger(Trigger,Trigger1M))</f>
        <v>#NUM!</v>
      </c>
      <c r="AU281" s="242">
        <f>IFERROR(_xll.qlIndexFixing($AV$1,AQ281,TRUE,_xll.ohTrigger(Trigger,Trigger1M)),#N/A)</f>
        <v>-9.3485882010035937E-4</v>
      </c>
    </row>
    <row r="282" spans="42:47" ht="11.25" customHeight="1" x14ac:dyDescent="0.25">
      <c r="AP282" s="97" t="s">
        <v>197</v>
      </c>
      <c r="AQ282" s="98">
        <f>_xll.qlInterestRateIndexFixingDate(Currency&amp;"ibor"&amp;Tenor,AR282,Trigger)</f>
        <v>42640</v>
      </c>
      <c r="AR282" s="98">
        <f>_xll.qlCalendarAdvance(Calendar,AR281,AP282,"f",,Trigger)</f>
        <v>42642</v>
      </c>
      <c r="AS282" s="98">
        <f>_xll.qlInterestRateIndexMaturity(Currency&amp;"ibor"&amp;Tenor,AR282,Trigger)</f>
        <v>42674</v>
      </c>
      <c r="AT282" s="242" t="e">
        <f>_xll.qlIndexFixing($AD$5,AQ282,TRUE,_xll.ohTrigger(Trigger,Trigger1M))</f>
        <v>#NUM!</v>
      </c>
      <c r="AU282" s="242">
        <f>IFERROR(_xll.qlIndexFixing($AV$1,AQ282,TRUE,_xll.ohTrigger(Trigger,Trigger1M)),#N/A)</f>
        <v>-9.3012597459585233E-4</v>
      </c>
    </row>
    <row r="283" spans="42:47" ht="11.25" customHeight="1" x14ac:dyDescent="0.25">
      <c r="AP283" s="97" t="s">
        <v>197</v>
      </c>
      <c r="AQ283" s="98">
        <f>_xll.qlInterestRateIndexFixingDate(Currency&amp;"ibor"&amp;Tenor,AR283,Trigger)</f>
        <v>42641</v>
      </c>
      <c r="AR283" s="98">
        <f>_xll.qlCalendarAdvance(Calendar,AR282,AP283,"f",,Trigger)</f>
        <v>42643</v>
      </c>
      <c r="AS283" s="98">
        <f>_xll.qlInterestRateIndexMaturity(Currency&amp;"ibor"&amp;Tenor,AR283,Trigger)</f>
        <v>42674</v>
      </c>
      <c r="AT283" s="242" t="e">
        <f>_xll.qlIndexFixing($AD$5,AQ283,TRUE,_xll.ohTrigger(Trigger,Trigger1M))</f>
        <v>#NUM!</v>
      </c>
      <c r="AU283" s="242">
        <f>IFERROR(_xll.qlIndexFixing($AV$1,AQ283,TRUE,_xll.ohTrigger(Trigger,Trigger1M)),#N/A)</f>
        <v>-9.2898049335937531E-4</v>
      </c>
    </row>
    <row r="284" spans="42:47" ht="11.25" customHeight="1" x14ac:dyDescent="0.25">
      <c r="AP284" s="97" t="s">
        <v>197</v>
      </c>
      <c r="AQ284" s="98">
        <f>_xll.qlInterestRateIndexFixingDate(Currency&amp;"ibor"&amp;Tenor,AR284,Trigger)</f>
        <v>42642</v>
      </c>
      <c r="AR284" s="98">
        <f>_xll.qlCalendarAdvance(Calendar,AR283,AP284,"f",,Trigger)</f>
        <v>42646</v>
      </c>
      <c r="AS284" s="98">
        <f>_xll.qlInterestRateIndexMaturity(Currency&amp;"ibor"&amp;Tenor,AR284,Trigger)</f>
        <v>42677</v>
      </c>
      <c r="AT284" s="242" t="e">
        <f>_xll.qlIndexFixing($AD$5,AQ284,TRUE,_xll.ohTrigger(Trigger,Trigger1M))</f>
        <v>#NUM!</v>
      </c>
      <c r="AU284" s="242">
        <f>IFERROR(_xll.qlIndexFixing($AV$1,AQ284,TRUE,_xll.ohTrigger(Trigger,Trigger1M)),#N/A)</f>
        <v>-9.2187155712485764E-4</v>
      </c>
    </row>
    <row r="285" spans="42:47" ht="11.25" customHeight="1" x14ac:dyDescent="0.25">
      <c r="AP285" s="97" t="s">
        <v>197</v>
      </c>
      <c r="AQ285" s="98">
        <f>_xll.qlInterestRateIndexFixingDate(Currency&amp;"ibor"&amp;Tenor,AR285,Trigger)</f>
        <v>42643</v>
      </c>
      <c r="AR285" s="98">
        <f>_xll.qlCalendarAdvance(Calendar,AR284,AP285,"f",,Trigger)</f>
        <v>42647</v>
      </c>
      <c r="AS285" s="98">
        <f>_xll.qlInterestRateIndexMaturity(Currency&amp;"ibor"&amp;Tenor,AR285,Trigger)</f>
        <v>42678</v>
      </c>
      <c r="AT285" s="242" t="e">
        <f>_xll.qlIndexFixing($AD$5,AQ285,TRUE,_xll.ohTrigger(Trigger,Trigger1M))</f>
        <v>#NUM!</v>
      </c>
      <c r="AU285" s="242">
        <f>IFERROR(_xll.qlIndexFixing($AV$1,AQ285,TRUE,_xll.ohTrigger(Trigger,Trigger1M)),#N/A)</f>
        <v>-9.1948025231262714E-4</v>
      </c>
    </row>
    <row r="286" spans="42:47" ht="11.25" customHeight="1" x14ac:dyDescent="0.25">
      <c r="AP286" s="97" t="s">
        <v>197</v>
      </c>
      <c r="AQ286" s="98">
        <f>_xll.qlInterestRateIndexFixingDate(Currency&amp;"ibor"&amp;Tenor,AR286,Trigger)</f>
        <v>42646</v>
      </c>
      <c r="AR286" s="98">
        <f>_xll.qlCalendarAdvance(Calendar,AR285,AP286,"f",,Trigger)</f>
        <v>42648</v>
      </c>
      <c r="AS286" s="98">
        <f>_xll.qlInterestRateIndexMaturity(Currency&amp;"ibor"&amp;Tenor,AR286,Trigger)</f>
        <v>42681</v>
      </c>
      <c r="AT286" s="242" t="e">
        <f>_xll.qlIndexFixing($AD$5,AQ286,TRUE,_xll.ohTrigger(Trigger,Trigger1M))</f>
        <v>#NUM!</v>
      </c>
      <c r="AU286" s="242">
        <f>IFERROR(_xll.qlIndexFixing($AV$1,AQ286,TRUE,_xll.ohTrigger(Trigger,Trigger1M)),#N/A)</f>
        <v>-9.1460576683945834E-4</v>
      </c>
    </row>
    <row r="287" spans="42:47" ht="11.25" customHeight="1" x14ac:dyDescent="0.25">
      <c r="AP287" s="97" t="s">
        <v>197</v>
      </c>
      <c r="AQ287" s="98">
        <f>_xll.qlInterestRateIndexFixingDate(Currency&amp;"ibor"&amp;Tenor,AR287,Trigger)</f>
        <v>42647</v>
      </c>
      <c r="AR287" s="98">
        <f>_xll.qlCalendarAdvance(Calendar,AR286,AP287,"f",,Trigger)</f>
        <v>42649</v>
      </c>
      <c r="AS287" s="98">
        <f>_xll.qlInterestRateIndexMaturity(Currency&amp;"ibor"&amp;Tenor,AR287,Trigger)</f>
        <v>42681</v>
      </c>
      <c r="AT287" s="242" t="e">
        <f>_xll.qlIndexFixing($AD$5,AQ287,TRUE,_xll.ohTrigger(Trigger,Trigger1M))</f>
        <v>#NUM!</v>
      </c>
      <c r="AU287" s="242">
        <f>IFERROR(_xll.qlIndexFixing($AV$1,AQ287,TRUE,_xll.ohTrigger(Trigger,Trigger1M)),#N/A)</f>
        <v>-9.1342557823628767E-4</v>
      </c>
    </row>
    <row r="288" spans="42:47" ht="11.25" customHeight="1" x14ac:dyDescent="0.25">
      <c r="AP288" s="97" t="s">
        <v>197</v>
      </c>
      <c r="AQ288" s="98">
        <f>_xll.qlInterestRateIndexFixingDate(Currency&amp;"ibor"&amp;Tenor,AR288,Trigger)</f>
        <v>42648</v>
      </c>
      <c r="AR288" s="98">
        <f>_xll.qlCalendarAdvance(Calendar,AR287,AP288,"f",,Trigger)</f>
        <v>42650</v>
      </c>
      <c r="AS288" s="98">
        <f>_xll.qlInterestRateIndexMaturity(Currency&amp;"ibor"&amp;Tenor,AR288,Trigger)</f>
        <v>42681</v>
      </c>
      <c r="AT288" s="242" t="e">
        <f>_xll.qlIndexFixing($AD$5,AQ288,TRUE,_xll.ohTrigger(Trigger,Trigger1M))</f>
        <v>#NUM!</v>
      </c>
      <c r="AU288" s="242">
        <f>IFERROR(_xll.qlIndexFixing($AV$1,AQ288,TRUE,_xll.ohTrigger(Trigger,Trigger1M)),#N/A)</f>
        <v>-9.1224173913538554E-4</v>
      </c>
    </row>
    <row r="289" spans="42:47" ht="11.25" customHeight="1" x14ac:dyDescent="0.25">
      <c r="AP289" s="97" t="s">
        <v>197</v>
      </c>
      <c r="AQ289" s="98">
        <f>_xll.qlInterestRateIndexFixingDate(Currency&amp;"ibor"&amp;Tenor,AR289,Trigger)</f>
        <v>42649</v>
      </c>
      <c r="AR289" s="98">
        <f>_xll.qlCalendarAdvance(Calendar,AR288,AP289,"f",,Trigger)</f>
        <v>42653</v>
      </c>
      <c r="AS289" s="98">
        <f>_xll.qlInterestRateIndexMaturity(Currency&amp;"ibor"&amp;Tenor,AR289,Trigger)</f>
        <v>42684</v>
      </c>
      <c r="AT289" s="242" t="e">
        <f>_xll.qlIndexFixing($AD$5,AQ289,TRUE,_xll.ohTrigger(Trigger,Trigger1M))</f>
        <v>#NUM!</v>
      </c>
      <c r="AU289" s="242">
        <f>IFERROR(_xll.qlIndexFixing($AV$1,AQ289,TRUE,_xll.ohTrigger(Trigger,Trigger1M)),#N/A)</f>
        <v>-9.0490689701074446E-4</v>
      </c>
    </row>
    <row r="290" spans="42:47" ht="11.25" customHeight="1" x14ac:dyDescent="0.25">
      <c r="AP290" s="97" t="s">
        <v>197</v>
      </c>
      <c r="AQ290" s="98">
        <f>_xll.qlInterestRateIndexFixingDate(Currency&amp;"ibor"&amp;Tenor,AR290,Trigger)</f>
        <v>42650</v>
      </c>
      <c r="AR290" s="98">
        <f>_xll.qlCalendarAdvance(Calendar,AR289,AP290,"f",,Trigger)</f>
        <v>42654</v>
      </c>
      <c r="AS290" s="98">
        <f>_xll.qlInterestRateIndexMaturity(Currency&amp;"ibor"&amp;Tenor,AR290,Trigger)</f>
        <v>42685</v>
      </c>
      <c r="AT290" s="242" t="e">
        <f>_xll.qlIndexFixing($AD$5,AQ290,TRUE,_xll.ohTrigger(Trigger,Trigger1M))</f>
        <v>#NUM!</v>
      </c>
      <c r="AU290" s="242">
        <f>IFERROR(_xll.qlIndexFixing($AV$1,AQ290,TRUE,_xll.ohTrigger(Trigger,Trigger1M)),#N/A)</f>
        <v>-9.0244066968773789E-4</v>
      </c>
    </row>
    <row r="291" spans="42:47" ht="11.25" customHeight="1" x14ac:dyDescent="0.25">
      <c r="AP291" s="97" t="s">
        <v>197</v>
      </c>
      <c r="AQ291" s="98">
        <f>_xll.qlInterestRateIndexFixingDate(Currency&amp;"ibor"&amp;Tenor,AR291,Trigger)</f>
        <v>42653</v>
      </c>
      <c r="AR291" s="98">
        <f>_xll.qlCalendarAdvance(Calendar,AR290,AP291,"f",,Trigger)</f>
        <v>42655</v>
      </c>
      <c r="AS291" s="98">
        <f>_xll.qlInterestRateIndexMaturity(Currency&amp;"ibor"&amp;Tenor,AR291,Trigger)</f>
        <v>42688</v>
      </c>
      <c r="AT291" s="242" t="e">
        <f>_xll.qlIndexFixing($AD$5,AQ291,TRUE,_xll.ohTrigger(Trigger,Trigger1M))</f>
        <v>#NUM!</v>
      </c>
      <c r="AU291" s="242">
        <f>IFERROR(_xll.qlIndexFixing($AV$1,AQ291,TRUE,_xll.ohTrigger(Trigger,Trigger1M)),#N/A)</f>
        <v>-8.9741800691020307E-4</v>
      </c>
    </row>
    <row r="292" spans="42:47" ht="11.25" customHeight="1" x14ac:dyDescent="0.25">
      <c r="AP292" s="97" t="s">
        <v>197</v>
      </c>
      <c r="AQ292" s="98">
        <f>_xll.qlInterestRateIndexFixingDate(Currency&amp;"ibor"&amp;Tenor,AR292,Trigger)</f>
        <v>42654</v>
      </c>
      <c r="AR292" s="98">
        <f>_xll.qlCalendarAdvance(Calendar,AR291,AP292,"f",,Trigger)</f>
        <v>42656</v>
      </c>
      <c r="AS292" s="98">
        <f>_xll.qlInterestRateIndexMaturity(Currency&amp;"ibor"&amp;Tenor,AR292,Trigger)</f>
        <v>42688</v>
      </c>
      <c r="AT292" s="242" t="e">
        <f>_xll.qlIndexFixing($AD$5,AQ292,TRUE,_xll.ohTrigger(Trigger,Trigger1M))</f>
        <v>#NUM!</v>
      </c>
      <c r="AU292" s="242">
        <f>IFERROR(_xll.qlIndexFixing($AV$1,AQ292,TRUE,_xll.ohTrigger(Trigger,Trigger1M)),#N/A)</f>
        <v>-8.9620006077761882E-4</v>
      </c>
    </row>
    <row r="293" spans="42:47" ht="11.25" customHeight="1" x14ac:dyDescent="0.25">
      <c r="AP293" s="97" t="s">
        <v>197</v>
      </c>
      <c r="AQ293" s="98">
        <f>_xll.qlInterestRateIndexFixingDate(Currency&amp;"ibor"&amp;Tenor,AR293,Trigger)</f>
        <v>42655</v>
      </c>
      <c r="AR293" s="98">
        <f>_xll.qlCalendarAdvance(Calendar,AR292,AP293,"f",,Trigger)</f>
        <v>42657</v>
      </c>
      <c r="AS293" s="98">
        <f>_xll.qlInterestRateIndexMaturity(Currency&amp;"ibor"&amp;Tenor,AR293,Trigger)</f>
        <v>42688</v>
      </c>
      <c r="AT293" s="242" t="e">
        <f>_xll.qlIndexFixing($AD$5,AQ293,TRUE,_xll.ohTrigger(Trigger,Trigger1M))</f>
        <v>#NUM!</v>
      </c>
      <c r="AU293" s="242">
        <f>IFERROR(_xll.qlIndexFixing($AV$1,AQ293,TRUE,_xll.ohTrigger(Trigger,Trigger1M)),#N/A)</f>
        <v>-8.9497852731533446E-4</v>
      </c>
    </row>
    <row r="294" spans="42:47" ht="11.25" customHeight="1" x14ac:dyDescent="0.25">
      <c r="AP294" s="97" t="s">
        <v>197</v>
      </c>
      <c r="AQ294" s="98">
        <f>_xll.qlInterestRateIndexFixingDate(Currency&amp;"ibor"&amp;Tenor,AR294,Trigger)</f>
        <v>42656</v>
      </c>
      <c r="AR294" s="98">
        <f>_xll.qlCalendarAdvance(Calendar,AR293,AP294,"f",,Trigger)</f>
        <v>42660</v>
      </c>
      <c r="AS294" s="98">
        <f>_xll.qlInterestRateIndexMaturity(Currency&amp;"ibor"&amp;Tenor,AR294,Trigger)</f>
        <v>42691</v>
      </c>
      <c r="AT294" s="242" t="e">
        <f>_xll.qlIndexFixing($AD$5,AQ294,TRUE,_xll.ohTrigger(Trigger,Trigger1M))</f>
        <v>#NUM!</v>
      </c>
      <c r="AU294" s="242">
        <f>IFERROR(_xll.qlIndexFixing($AV$1,AQ294,TRUE,_xll.ohTrigger(Trigger,Trigger1M)),#N/A)</f>
        <v>-8.8742176351997598E-4</v>
      </c>
    </row>
    <row r="295" spans="42:47" ht="11.25" customHeight="1" x14ac:dyDescent="0.25">
      <c r="AP295" s="97" t="s">
        <v>197</v>
      </c>
      <c r="AQ295" s="98">
        <f>_xll.qlInterestRateIndexFixingDate(Currency&amp;"ibor"&amp;Tenor,AR295,Trigger)</f>
        <v>42657</v>
      </c>
      <c r="AR295" s="98">
        <f>_xll.qlCalendarAdvance(Calendar,AR294,AP295,"f",,Trigger)</f>
        <v>42661</v>
      </c>
      <c r="AS295" s="98">
        <f>_xll.qlInterestRateIndexMaturity(Currency&amp;"ibor"&amp;Tenor,AR295,Trigger)</f>
        <v>42692</v>
      </c>
      <c r="AT295" s="242" t="e">
        <f>_xll.qlIndexFixing($AD$5,AQ295,TRUE,_xll.ohTrigger(Trigger,Trigger1M))</f>
        <v>#NUM!</v>
      </c>
      <c r="AU295" s="242">
        <f>IFERROR(_xll.qlIndexFixing($AV$1,AQ295,TRUE,_xll.ohTrigger(Trigger,Trigger1M)),#N/A)</f>
        <v>-8.848819417580394E-4</v>
      </c>
    </row>
    <row r="296" spans="42:47" ht="11.25" customHeight="1" x14ac:dyDescent="0.25">
      <c r="AP296" s="97" t="s">
        <v>197</v>
      </c>
      <c r="AQ296" s="98">
        <f>_xll.qlInterestRateIndexFixingDate(Currency&amp;"ibor"&amp;Tenor,AR296,Trigger)</f>
        <v>42660</v>
      </c>
      <c r="AR296" s="98">
        <f>_xll.qlCalendarAdvance(Calendar,AR295,AP296,"f",,Trigger)</f>
        <v>42662</v>
      </c>
      <c r="AS296" s="98">
        <f>_xll.qlInterestRateIndexMaturity(Currency&amp;"ibor"&amp;Tenor,AR296,Trigger)</f>
        <v>42695</v>
      </c>
      <c r="AT296" s="242" t="e">
        <f>_xll.qlIndexFixing($AD$5,AQ296,TRUE,_xll.ohTrigger(Trigger,Trigger1M))</f>
        <v>#NUM!</v>
      </c>
      <c r="AU296" s="242">
        <f>IFERROR(_xll.qlIndexFixing($AV$1,AQ296,TRUE,_xll.ohTrigger(Trigger,Trigger1M)),#N/A)</f>
        <v>-8.7971375870698023E-4</v>
      </c>
    </row>
    <row r="297" spans="42:47" ht="11.25" customHeight="1" x14ac:dyDescent="0.25">
      <c r="AP297" s="97" t="s">
        <v>197</v>
      </c>
      <c r="AQ297" s="98">
        <f>_xll.qlInterestRateIndexFixingDate(Currency&amp;"ibor"&amp;Tenor,AR297,Trigger)</f>
        <v>42661</v>
      </c>
      <c r="AR297" s="98">
        <f>_xll.qlCalendarAdvance(Calendar,AR296,AP297,"f",,Trigger)</f>
        <v>42663</v>
      </c>
      <c r="AS297" s="98">
        <f>_xll.qlInterestRateIndexMaturity(Currency&amp;"ibor"&amp;Tenor,AR297,Trigger)</f>
        <v>42695</v>
      </c>
      <c r="AT297" s="242" t="e">
        <f>_xll.qlIndexFixing($AD$5,AQ297,TRUE,_xll.ohTrigger(Trigger,Trigger1M))</f>
        <v>#NUM!</v>
      </c>
      <c r="AU297" s="242">
        <f>IFERROR(_xll.qlIndexFixing($AV$1,AQ297,TRUE,_xll.ohTrigger(Trigger,Trigger1M)),#N/A)</f>
        <v>-8.7845871863223568E-4</v>
      </c>
    </row>
    <row r="298" spans="42:47" ht="11.25" customHeight="1" x14ac:dyDescent="0.25">
      <c r="AP298" s="97" t="s">
        <v>197</v>
      </c>
      <c r="AQ298" s="98">
        <f>_xll.qlInterestRateIndexFixingDate(Currency&amp;"ibor"&amp;Tenor,AR298,Trigger)</f>
        <v>42662</v>
      </c>
      <c r="AR298" s="98">
        <f>_xll.qlCalendarAdvance(Calendar,AR297,AP298,"f",,Trigger)</f>
        <v>42664</v>
      </c>
      <c r="AS298" s="98">
        <f>_xll.qlInterestRateIndexMaturity(Currency&amp;"ibor"&amp;Tenor,AR298,Trigger)</f>
        <v>42695</v>
      </c>
      <c r="AT298" s="242" t="e">
        <f>_xll.qlIndexFixing($AD$5,AQ298,TRUE,_xll.ohTrigger(Trigger,Trigger1M))</f>
        <v>#NUM!</v>
      </c>
      <c r="AU298" s="242">
        <f>IFERROR(_xll.qlIndexFixing($AV$1,AQ298,TRUE,_xll.ohTrigger(Trigger,Trigger1M)),#N/A)</f>
        <v>-8.7720015441245869E-4</v>
      </c>
    </row>
    <row r="299" spans="42:47" ht="11.25" customHeight="1" x14ac:dyDescent="0.25">
      <c r="AP299" s="97" t="s">
        <v>197</v>
      </c>
      <c r="AQ299" s="98">
        <f>_xll.qlInterestRateIndexFixingDate(Currency&amp;"ibor"&amp;Tenor,AR299,Trigger)</f>
        <v>42663</v>
      </c>
      <c r="AR299" s="98">
        <f>_xll.qlCalendarAdvance(Calendar,AR298,AP299,"f",,Trigger)</f>
        <v>42667</v>
      </c>
      <c r="AS299" s="98">
        <f>_xll.qlInterestRateIndexMaturity(Currency&amp;"ibor"&amp;Tenor,AR299,Trigger)</f>
        <v>42698</v>
      </c>
      <c r="AT299" s="242" t="e">
        <f>_xll.qlIndexFixing($AD$5,AQ299,TRUE,_xll.ohTrigger(Trigger,Trigger1M))</f>
        <v>#NUM!</v>
      </c>
      <c r="AU299" s="242">
        <f>IFERROR(_xll.qlIndexFixing($AV$1,AQ299,TRUE,_xll.ohTrigger(Trigger,Trigger1M)),#N/A)</f>
        <v>-8.6942545315934236E-4</v>
      </c>
    </row>
    <row r="300" spans="42:47" ht="11.25" customHeight="1" x14ac:dyDescent="0.25">
      <c r="AP300" s="97" t="s">
        <v>197</v>
      </c>
      <c r="AQ300" s="98">
        <f>_xll.qlInterestRateIndexFixingDate(Currency&amp;"ibor"&amp;Tenor,AR300,Trigger)</f>
        <v>42664</v>
      </c>
      <c r="AR300" s="98">
        <f>_xll.qlCalendarAdvance(Calendar,AR299,AP300,"f",,Trigger)</f>
        <v>42668</v>
      </c>
      <c r="AS300" s="98">
        <f>_xll.qlInterestRateIndexMaturity(Currency&amp;"ibor"&amp;Tenor,AR300,Trigger)</f>
        <v>42699</v>
      </c>
      <c r="AT300" s="242" t="e">
        <f>_xll.qlIndexFixing($AD$5,AQ300,TRUE,_xll.ohTrigger(Trigger,Trigger1M))</f>
        <v>#NUM!</v>
      </c>
      <c r="AU300" s="242">
        <f>IFERROR(_xll.qlIndexFixing($AV$1,AQ300,TRUE,_xll.ohTrigger(Trigger,Trigger1M)),#N/A)</f>
        <v>-8.668133650238753E-4</v>
      </c>
    </row>
    <row r="301" spans="42:47" ht="11.25" customHeight="1" x14ac:dyDescent="0.25">
      <c r="AP301" s="97" t="s">
        <v>197</v>
      </c>
      <c r="AQ301" s="98">
        <f>_xll.qlInterestRateIndexFixingDate(Currency&amp;"ibor"&amp;Tenor,AR301,Trigger)</f>
        <v>42667</v>
      </c>
      <c r="AR301" s="98">
        <f>_xll.qlCalendarAdvance(Calendar,AR300,AP301,"f",,Trigger)</f>
        <v>42669</v>
      </c>
      <c r="AS301" s="98">
        <f>_xll.qlInterestRateIndexMaturity(Currency&amp;"ibor"&amp;Tenor,AR301,Trigger)</f>
        <v>42702</v>
      </c>
      <c r="AT301" s="242" t="e">
        <f>_xll.qlIndexFixing($AD$5,AQ301,TRUE,_xll.ohTrigger(Trigger,Trigger1M))</f>
        <v>#NUM!</v>
      </c>
      <c r="AU301" s="242">
        <f>IFERROR(_xll.qlIndexFixing($AV$1,AQ301,TRUE,_xll.ohTrigger(Trigger,Trigger1M)),#N/A)</f>
        <v>-8.615023185232219E-4</v>
      </c>
    </row>
    <row r="302" spans="42:47" ht="11.25" customHeight="1" x14ac:dyDescent="0.25">
      <c r="AP302" s="97" t="s">
        <v>197</v>
      </c>
      <c r="AQ302" s="98">
        <f>_xll.qlInterestRateIndexFixingDate(Currency&amp;"ibor"&amp;Tenor,AR302,Trigger)</f>
        <v>42668</v>
      </c>
      <c r="AR302" s="98">
        <f>_xll.qlCalendarAdvance(Calendar,AR301,AP302,"f",,Trigger)</f>
        <v>42670</v>
      </c>
      <c r="AS302" s="98">
        <f>_xll.qlInterestRateIndexMaturity(Currency&amp;"ibor"&amp;Tenor,AR302,Trigger)</f>
        <v>42702</v>
      </c>
      <c r="AT302" s="242" t="e">
        <f>_xll.qlIndexFixing($AD$5,AQ302,TRUE,_xll.ohTrigger(Trigger,Trigger1M))</f>
        <v>#NUM!</v>
      </c>
      <c r="AU302" s="242">
        <f>IFERROR(_xll.qlIndexFixing($AV$1,AQ302,TRUE,_xll.ohTrigger(Trigger,Trigger1M)),#N/A)</f>
        <v>-8.6021084819129512E-4</v>
      </c>
    </row>
    <row r="303" spans="42:47" ht="11.25" customHeight="1" x14ac:dyDescent="0.25">
      <c r="AP303" s="97" t="s">
        <v>197</v>
      </c>
      <c r="AQ303" s="98">
        <f>_xll.qlInterestRateIndexFixingDate(Currency&amp;"ibor"&amp;Tenor,AR303,Trigger)</f>
        <v>42669</v>
      </c>
      <c r="AR303" s="98">
        <f>_xll.qlCalendarAdvance(Calendar,AR302,AP303,"f",,Trigger)</f>
        <v>42671</v>
      </c>
      <c r="AS303" s="98">
        <f>_xll.qlInterestRateIndexMaturity(Currency&amp;"ibor"&amp;Tenor,AR303,Trigger)</f>
        <v>42702</v>
      </c>
      <c r="AT303" s="242" t="e">
        <f>_xll.qlIndexFixing($AD$5,AQ303,TRUE,_xll.ohTrigger(Trigger,Trigger1M))</f>
        <v>#NUM!</v>
      </c>
      <c r="AU303" s="242">
        <f>IFERROR(_xll.qlIndexFixing($AV$1,AQ303,TRUE,_xll.ohTrigger(Trigger,Trigger1M)),#N/A)</f>
        <v>-8.5891591691034108E-4</v>
      </c>
    </row>
    <row r="304" spans="42:47" ht="11.25" customHeight="1" x14ac:dyDescent="0.25">
      <c r="AP304" s="97" t="s">
        <v>197</v>
      </c>
      <c r="AQ304" s="98">
        <f>_xll.qlInterestRateIndexFixingDate(Currency&amp;"ibor"&amp;Tenor,AR304,Trigger)</f>
        <v>42670</v>
      </c>
      <c r="AR304" s="98">
        <f>_xll.qlCalendarAdvance(Calendar,AR303,AP304,"f",,Trigger)</f>
        <v>42674</v>
      </c>
      <c r="AS304" s="98">
        <f>_xll.qlInterestRateIndexMaturity(Currency&amp;"ibor"&amp;Tenor,AR304,Trigger)</f>
        <v>42704</v>
      </c>
      <c r="AT304" s="242" t="e">
        <f>_xll.qlIndexFixing($AD$5,AQ304,TRUE,_xll.ohTrigger(Trigger,Trigger1M))</f>
        <v>#NUM!</v>
      </c>
      <c r="AU304" s="242">
        <f>IFERROR(_xll.qlIndexFixing($AV$1,AQ304,TRUE,_xll.ohTrigger(Trigger,Trigger1M)),#N/A)</f>
        <v>-8.5229160003530424E-4</v>
      </c>
    </row>
    <row r="305" spans="42:47" ht="11.25" customHeight="1" x14ac:dyDescent="0.25">
      <c r="AP305" s="97" t="s">
        <v>197</v>
      </c>
      <c r="AQ305" s="98">
        <f>_xll.qlInterestRateIndexFixingDate(Currency&amp;"ibor"&amp;Tenor,AR305,Trigger)</f>
        <v>42671</v>
      </c>
      <c r="AR305" s="98">
        <f>_xll.qlCalendarAdvance(Calendar,AR304,AP305,"f",,Trigger)</f>
        <v>42675</v>
      </c>
      <c r="AS305" s="98">
        <f>_xll.qlInterestRateIndexMaturity(Currency&amp;"ibor"&amp;Tenor,AR305,Trigger)</f>
        <v>42705</v>
      </c>
      <c r="AT305" s="242" t="e">
        <f>_xll.qlIndexFixing($AD$5,AQ305,TRUE,_xll.ohTrigger(Trigger,Trigger1M))</f>
        <v>#NUM!</v>
      </c>
      <c r="AU305" s="242">
        <f>IFERROR(_xll.qlIndexFixing($AV$1,AQ305,TRUE,_xll.ohTrigger(Trigger,Trigger1M)),#N/A)</f>
        <v>-8.4961352135115575E-4</v>
      </c>
    </row>
    <row r="306" spans="42:47" ht="11.25" customHeight="1" x14ac:dyDescent="0.25">
      <c r="AP306" s="97" t="s">
        <v>197</v>
      </c>
      <c r="AQ306" s="98">
        <f>_xll.qlInterestRateIndexFixingDate(Currency&amp;"ibor"&amp;Tenor,AR306,Trigger)</f>
        <v>42674</v>
      </c>
      <c r="AR306" s="98">
        <f>_xll.qlCalendarAdvance(Calendar,AR305,AP306,"f",,Trigger)</f>
        <v>42676</v>
      </c>
      <c r="AS306" s="98">
        <f>_xll.qlInterestRateIndexMaturity(Currency&amp;"ibor"&amp;Tenor,AR306,Trigger)</f>
        <v>42706</v>
      </c>
      <c r="AT306" s="242" t="e">
        <f>_xll.qlIndexFixing($AD$5,AQ306,TRUE,_xll.ohTrigger(Trigger,Trigger1M))</f>
        <v>#NUM!</v>
      </c>
      <c r="AU306" s="242">
        <f>IFERROR(_xll.qlIndexFixing($AV$1,AQ306,TRUE,_xll.ohTrigger(Trigger,Trigger1M)),#N/A)</f>
        <v>-8.4692540347619527E-4</v>
      </c>
    </row>
    <row r="307" spans="42:47" ht="11.25" customHeight="1" x14ac:dyDescent="0.25">
      <c r="AP307" s="97" t="s">
        <v>197</v>
      </c>
      <c r="AQ307" s="98">
        <f>_xll.qlInterestRateIndexFixingDate(Currency&amp;"ibor"&amp;Tenor,AR307,Trigger)</f>
        <v>42675</v>
      </c>
      <c r="AR307" s="98">
        <f>_xll.qlCalendarAdvance(Calendar,AR306,AP307,"f",,Trigger)</f>
        <v>42677</v>
      </c>
      <c r="AS307" s="98">
        <f>_xll.qlInterestRateIndexMaturity(Currency&amp;"ibor"&amp;Tenor,AR307,Trigger)</f>
        <v>42709</v>
      </c>
      <c r="AT307" s="242" t="e">
        <f>_xll.qlIndexFixing($AD$5,AQ307,TRUE,_xll.ohTrigger(Trigger,Trigger1M))</f>
        <v>#NUM!</v>
      </c>
      <c r="AU307" s="242">
        <f>IFERROR(_xll.qlIndexFixing($AV$1,AQ307,TRUE,_xll.ohTrigger(Trigger,Trigger1M)),#N/A)</f>
        <v>-8.4146574585219902E-4</v>
      </c>
    </row>
    <row r="308" spans="42:47" ht="11.25" customHeight="1" x14ac:dyDescent="0.25">
      <c r="AP308" s="97" t="s">
        <v>197</v>
      </c>
      <c r="AQ308" s="98">
        <f>_xll.qlInterestRateIndexFixingDate(Currency&amp;"ibor"&amp;Tenor,AR308,Trigger)</f>
        <v>42676</v>
      </c>
      <c r="AR308" s="98">
        <f>_xll.qlCalendarAdvance(Calendar,AR307,AP308,"f",,Trigger)</f>
        <v>42678</v>
      </c>
      <c r="AS308" s="98">
        <f>_xll.qlInterestRateIndexMaturity(Currency&amp;"ibor"&amp;Tenor,AR308,Trigger)</f>
        <v>42709</v>
      </c>
      <c r="AT308" s="242" t="e">
        <f>_xll.qlIndexFixing($AD$5,AQ308,TRUE,_xll.ohTrigger(Trigger,Trigger1M))</f>
        <v>#NUM!</v>
      </c>
      <c r="AU308" s="242">
        <f>IFERROR(_xll.qlIndexFixing($AV$1,AQ308,TRUE,_xll.ohTrigger(Trigger,Trigger1M)),#N/A)</f>
        <v>-8.4013511130674691E-4</v>
      </c>
    </row>
    <row r="309" spans="42:47" ht="11.25" customHeight="1" x14ac:dyDescent="0.25">
      <c r="AP309" s="97" t="s">
        <v>197</v>
      </c>
      <c r="AQ309" s="98">
        <f>_xll.qlInterestRateIndexFixingDate(Currency&amp;"ibor"&amp;Tenor,AR309,Trigger)</f>
        <v>42677</v>
      </c>
      <c r="AR309" s="98">
        <f>_xll.qlCalendarAdvance(Calendar,AR308,AP309,"f",,Trigger)</f>
        <v>42681</v>
      </c>
      <c r="AS309" s="98">
        <f>_xll.qlInterestRateIndexMaturity(Currency&amp;"ibor"&amp;Tenor,AR309,Trigger)</f>
        <v>42711</v>
      </c>
      <c r="AT309" s="242" t="e">
        <f>_xll.qlIndexFixing($AD$5,AQ309,TRUE,_xll.ohTrigger(Trigger,Trigger1M))</f>
        <v>#NUM!</v>
      </c>
      <c r="AU309" s="242">
        <f>IFERROR(_xll.qlIndexFixing($AV$1,AQ309,TRUE,_xll.ohTrigger(Trigger,Trigger1M)),#N/A)</f>
        <v>-8.3333517497496956E-4</v>
      </c>
    </row>
    <row r="310" spans="42:47" ht="11.25" customHeight="1" x14ac:dyDescent="0.25">
      <c r="AP310" s="97" t="s">
        <v>197</v>
      </c>
      <c r="AQ310" s="98">
        <f>_xll.qlInterestRateIndexFixingDate(Currency&amp;"ibor"&amp;Tenor,AR310,Trigger)</f>
        <v>42678</v>
      </c>
      <c r="AR310" s="98">
        <f>_xll.qlCalendarAdvance(Calendar,AR309,AP310,"f",,Trigger)</f>
        <v>42682</v>
      </c>
      <c r="AS310" s="98">
        <f>_xll.qlInterestRateIndexMaturity(Currency&amp;"ibor"&amp;Tenor,AR310,Trigger)</f>
        <v>42712</v>
      </c>
      <c r="AT310" s="242" t="e">
        <f>_xll.qlIndexFixing($AD$5,AQ310,TRUE,_xll.ohTrigger(Trigger,Trigger1M))</f>
        <v>#NUM!</v>
      </c>
      <c r="AU310" s="242">
        <f>IFERROR(_xll.qlIndexFixing($AV$1,AQ310,TRUE,_xll.ohTrigger(Trigger,Trigger1M)),#N/A)</f>
        <v>-8.3058739117314317E-4</v>
      </c>
    </row>
    <row r="311" spans="42:47" ht="11.25" customHeight="1" x14ac:dyDescent="0.25">
      <c r="AP311" s="97" t="s">
        <v>197</v>
      </c>
      <c r="AQ311" s="98">
        <f>_xll.qlInterestRateIndexFixingDate(Currency&amp;"ibor"&amp;Tenor,AR311,Trigger)</f>
        <v>42681</v>
      </c>
      <c r="AR311" s="98">
        <f>_xll.qlCalendarAdvance(Calendar,AR310,AP311,"f",,Trigger)</f>
        <v>42683</v>
      </c>
      <c r="AS311" s="98">
        <f>_xll.qlInterestRateIndexMaturity(Currency&amp;"ibor"&amp;Tenor,AR311,Trigger)</f>
        <v>42713</v>
      </c>
      <c r="AT311" s="242" t="e">
        <f>_xll.qlIndexFixing($AD$5,AQ311,TRUE,_xll.ohTrigger(Trigger,Trigger1M))</f>
        <v>#NUM!</v>
      </c>
      <c r="AU311" s="242">
        <f>IFERROR(_xll.qlIndexFixing($AV$1,AQ311,TRUE,_xll.ohTrigger(Trigger,Trigger1M)),#N/A)</f>
        <v>-8.2782975791273472E-4</v>
      </c>
    </row>
    <row r="312" spans="42:47" ht="11.25" customHeight="1" x14ac:dyDescent="0.25">
      <c r="AP312" s="97" t="s">
        <v>197</v>
      </c>
      <c r="AQ312" s="98">
        <f>_xll.qlInterestRateIndexFixingDate(Currency&amp;"ibor"&amp;Tenor,AR312,Trigger)</f>
        <v>42682</v>
      </c>
      <c r="AR312" s="98">
        <f>_xll.qlCalendarAdvance(Calendar,AR311,AP312,"f",,Trigger)</f>
        <v>42684</v>
      </c>
      <c r="AS312" s="98">
        <f>_xll.qlInterestRateIndexMaturity(Currency&amp;"ibor"&amp;Tenor,AR312,Trigger)</f>
        <v>42716</v>
      </c>
      <c r="AT312" s="242" t="e">
        <f>_xll.qlIndexFixing($AD$5,AQ312,TRUE,_xll.ohTrigger(Trigger,Trigger1M))</f>
        <v>#NUM!</v>
      </c>
      <c r="AU312" s="242">
        <f>IFERROR(_xll.qlIndexFixing($AV$1,AQ312,TRUE,_xll.ohTrigger(Trigger,Trigger1M)),#N/A)</f>
        <v>-8.2223270799236525E-4</v>
      </c>
    </row>
    <row r="313" spans="42:47" ht="11.25" customHeight="1" x14ac:dyDescent="0.25">
      <c r="AP313" s="97" t="s">
        <v>197</v>
      </c>
      <c r="AQ313" s="98">
        <f>_xll.qlInterestRateIndexFixingDate(Currency&amp;"ibor"&amp;Tenor,AR313,Trigger)</f>
        <v>42683</v>
      </c>
      <c r="AR313" s="98">
        <f>_xll.qlCalendarAdvance(Calendar,AR312,AP313,"f",,Trigger)</f>
        <v>42685</v>
      </c>
      <c r="AS313" s="98">
        <f>_xll.qlInterestRateIndexMaturity(Currency&amp;"ibor"&amp;Tenor,AR313,Trigger)</f>
        <v>42716</v>
      </c>
      <c r="AT313" s="242" t="e">
        <f>_xll.qlIndexFixing($AD$5,AQ313,TRUE,_xll.ohTrigger(Trigger,Trigger1M))</f>
        <v>#NUM!</v>
      </c>
      <c r="AU313" s="242">
        <f>IFERROR(_xll.qlIndexFixing($AV$1,AQ313,TRUE,_xll.ohTrigger(Trigger,Trigger1M)),#N/A)</f>
        <v>-8.2086703407752333E-4</v>
      </c>
    </row>
    <row r="314" spans="42:47" ht="11.25" customHeight="1" x14ac:dyDescent="0.25">
      <c r="AP314" s="97" t="s">
        <v>197</v>
      </c>
      <c r="AQ314" s="98">
        <f>_xll.qlInterestRateIndexFixingDate(Currency&amp;"ibor"&amp;Tenor,AR314,Trigger)</f>
        <v>42684</v>
      </c>
      <c r="AR314" s="98">
        <f>_xll.qlCalendarAdvance(Calendar,AR313,AP314,"f",,Trigger)</f>
        <v>42688</v>
      </c>
      <c r="AS314" s="98">
        <f>_xll.qlInterestRateIndexMaturity(Currency&amp;"ibor"&amp;Tenor,AR314,Trigger)</f>
        <v>42718</v>
      </c>
      <c r="AT314" s="242" t="e">
        <f>_xll.qlIndexFixing($AD$5,AQ314,TRUE,_xll.ohTrigger(Trigger,Trigger1M))</f>
        <v>#NUM!</v>
      </c>
      <c r="AU314" s="242">
        <f>IFERROR(_xll.qlIndexFixing($AV$1,AQ314,TRUE,_xll.ohTrigger(Trigger,Trigger1M)),#N/A)</f>
        <v>-8.1389479836246892E-4</v>
      </c>
    </row>
    <row r="315" spans="42:47" ht="11.25" customHeight="1" x14ac:dyDescent="0.25">
      <c r="AP315" s="97" t="s">
        <v>197</v>
      </c>
      <c r="AQ315" s="98">
        <f>_xll.qlInterestRateIndexFixingDate(Currency&amp;"ibor"&amp;Tenor,AR315,Trigger)</f>
        <v>42685</v>
      </c>
      <c r="AR315" s="98">
        <f>_xll.qlCalendarAdvance(Calendar,AR314,AP315,"f",,Trigger)</f>
        <v>42689</v>
      </c>
      <c r="AS315" s="98">
        <f>_xll.qlInterestRateIndexMaturity(Currency&amp;"ibor"&amp;Tenor,AR315,Trigger)</f>
        <v>42719</v>
      </c>
      <c r="AT315" s="242" t="e">
        <f>_xll.qlIndexFixing($AD$5,AQ315,TRUE,_xll.ohTrigger(Trigger,Trigger1M))</f>
        <v>#NUM!</v>
      </c>
      <c r="AU315" s="242">
        <f>IFERROR(_xll.qlIndexFixing($AV$1,AQ315,TRUE,_xll.ohTrigger(Trigger,Trigger1M)),#N/A)</f>
        <v>-8.1107863753127063E-4</v>
      </c>
    </row>
    <row r="316" spans="42:47" ht="11.25" customHeight="1" x14ac:dyDescent="0.25">
      <c r="AP316" s="97" t="s">
        <v>197</v>
      </c>
      <c r="AQ316" s="98">
        <f>_xll.qlInterestRateIndexFixingDate(Currency&amp;"ibor"&amp;Tenor,AR316,Trigger)</f>
        <v>42688</v>
      </c>
      <c r="AR316" s="98">
        <f>_xll.qlCalendarAdvance(Calendar,AR315,AP316,"f",,Trigger)</f>
        <v>42690</v>
      </c>
      <c r="AS316" s="98">
        <f>_xll.qlInterestRateIndexMaturity(Currency&amp;"ibor"&amp;Tenor,AR316,Trigger)</f>
        <v>42720</v>
      </c>
      <c r="AT316" s="242" t="e">
        <f>_xll.qlIndexFixing($AD$5,AQ316,TRUE,_xll.ohTrigger(Trigger,Trigger1M))</f>
        <v>#NUM!</v>
      </c>
      <c r="AU316" s="242">
        <f>IFERROR(_xll.qlIndexFixing($AV$1,AQ316,TRUE,_xll.ohTrigger(Trigger,Trigger1M)),#N/A)</f>
        <v>-8.0825281696439433E-4</v>
      </c>
    </row>
    <row r="317" spans="42:47" ht="11.25" customHeight="1" x14ac:dyDescent="0.25">
      <c r="AP317" s="97" t="s">
        <v>197</v>
      </c>
      <c r="AQ317" s="98">
        <f>_xll.qlInterestRateIndexFixingDate(Currency&amp;"ibor"&amp;Tenor,AR317,Trigger)</f>
        <v>42689</v>
      </c>
      <c r="AR317" s="98">
        <f>_xll.qlCalendarAdvance(Calendar,AR316,AP317,"f",,Trigger)</f>
        <v>42691</v>
      </c>
      <c r="AS317" s="98">
        <f>_xll.qlInterestRateIndexMaturity(Currency&amp;"ibor"&amp;Tenor,AR317,Trigger)</f>
        <v>42723</v>
      </c>
      <c r="AT317" s="242" t="e">
        <f>_xll.qlIndexFixing($AD$5,AQ317,TRUE,_xll.ohTrigger(Trigger,Trigger1M))</f>
        <v>#NUM!</v>
      </c>
      <c r="AU317" s="242">
        <f>IFERROR(_xll.qlIndexFixing($AV$1,AQ317,TRUE,_xll.ohTrigger(Trigger,Trigger1M)),#N/A)</f>
        <v>-8.0252103099670569E-4</v>
      </c>
    </row>
    <row r="318" spans="42:47" ht="11.25" customHeight="1" x14ac:dyDescent="0.25">
      <c r="AP318" s="97" t="s">
        <v>197</v>
      </c>
      <c r="AQ318" s="98">
        <f>_xll.qlInterestRateIndexFixingDate(Currency&amp;"ibor"&amp;Tenor,AR318,Trigger)</f>
        <v>42690</v>
      </c>
      <c r="AR318" s="98">
        <f>_xll.qlCalendarAdvance(Calendar,AR317,AP318,"f",,Trigger)</f>
        <v>42692</v>
      </c>
      <c r="AS318" s="98">
        <f>_xll.qlInterestRateIndexMaturity(Currency&amp;"ibor"&amp;Tenor,AR318,Trigger)</f>
        <v>42723</v>
      </c>
      <c r="AT318" s="242" t="e">
        <f>_xll.qlIndexFixing($AD$5,AQ318,TRUE,_xll.ohTrigger(Trigger,Trigger1M))</f>
        <v>#NUM!</v>
      </c>
      <c r="AU318" s="242">
        <f>IFERROR(_xll.qlIndexFixing($AV$1,AQ318,TRUE,_xll.ohTrigger(Trigger,Trigger1M)),#N/A)</f>
        <v>-8.0112098170496385E-4</v>
      </c>
    </row>
    <row r="319" spans="42:47" ht="11.25" customHeight="1" x14ac:dyDescent="0.25">
      <c r="AP319" s="97" t="s">
        <v>197</v>
      </c>
      <c r="AQ319" s="98">
        <f>_xll.qlInterestRateIndexFixingDate(Currency&amp;"ibor"&amp;Tenor,AR319,Trigger)</f>
        <v>42691</v>
      </c>
      <c r="AR319" s="98">
        <f>_xll.qlCalendarAdvance(Calendar,AR318,AP319,"f",,Trigger)</f>
        <v>42695</v>
      </c>
      <c r="AS319" s="98">
        <f>_xll.qlInterestRateIndexMaturity(Currency&amp;"ibor"&amp;Tenor,AR319,Trigger)</f>
        <v>42725</v>
      </c>
      <c r="AT319" s="242" t="e">
        <f>_xll.qlIndexFixing($AD$5,AQ319,TRUE,_xll.ohTrigger(Trigger,Trigger1M))</f>
        <v>#NUM!</v>
      </c>
      <c r="AU319" s="242">
        <f>IFERROR(_xll.qlIndexFixing($AV$1,AQ319,TRUE,_xll.ohTrigger(Trigger,Trigger1M)),#N/A)</f>
        <v>-7.9397976678396986E-4</v>
      </c>
    </row>
    <row r="320" spans="42:47" ht="11.25" customHeight="1" x14ac:dyDescent="0.25">
      <c r="AP320" s="97" t="s">
        <v>197</v>
      </c>
      <c r="AQ320" s="98">
        <f>_xll.qlInterestRateIndexFixingDate(Currency&amp;"ibor"&amp;Tenor,AR320,Trigger)</f>
        <v>42692</v>
      </c>
      <c r="AR320" s="98">
        <f>_xll.qlCalendarAdvance(Calendar,AR319,AP320,"f",,Trigger)</f>
        <v>42696</v>
      </c>
      <c r="AS320" s="98">
        <f>_xll.qlInterestRateIndexMaturity(Currency&amp;"ibor"&amp;Tenor,AR320,Trigger)</f>
        <v>42726</v>
      </c>
      <c r="AT320" s="242" t="e">
        <f>_xll.qlIndexFixing($AD$5,AQ320,TRUE,_xll.ohTrigger(Trigger,Trigger1M))</f>
        <v>#NUM!</v>
      </c>
      <c r="AU320" s="242">
        <f>IFERROR(_xll.qlIndexFixing($AV$1,AQ320,TRUE,_xll.ohTrigger(Trigger,Trigger1M)),#N/A)</f>
        <v>-7.910965570063766E-4</v>
      </c>
    </row>
    <row r="321" spans="42:47" ht="11.25" customHeight="1" x14ac:dyDescent="0.25">
      <c r="AP321" s="97" t="s">
        <v>197</v>
      </c>
      <c r="AQ321" s="98">
        <f>_xll.qlInterestRateIndexFixingDate(Currency&amp;"ibor"&amp;Tenor,AR321,Trigger)</f>
        <v>42695</v>
      </c>
      <c r="AR321" s="98">
        <f>_xll.qlCalendarAdvance(Calendar,AR320,AP321,"f",,Trigger)</f>
        <v>42697</v>
      </c>
      <c r="AS321" s="98">
        <f>_xll.qlInterestRateIndexMaturity(Currency&amp;"ibor"&amp;Tenor,AR321,Trigger)</f>
        <v>42727</v>
      </c>
      <c r="AT321" s="242" t="e">
        <f>_xll.qlIndexFixing($AD$5,AQ321,TRUE,_xll.ohTrigger(Trigger,Trigger1M))</f>
        <v>#NUM!</v>
      </c>
      <c r="AU321" s="242">
        <f>IFERROR(_xll.qlIndexFixing($AV$1,AQ321,TRUE,_xll.ohTrigger(Trigger,Trigger1M)),#N/A)</f>
        <v>-7.8820387722000618E-4</v>
      </c>
    </row>
    <row r="322" spans="42:47" ht="11.25" customHeight="1" x14ac:dyDescent="0.25">
      <c r="AP322" s="97" t="s">
        <v>197</v>
      </c>
      <c r="AQ322" s="98">
        <f>_xll.qlInterestRateIndexFixingDate(Currency&amp;"ibor"&amp;Tenor,AR322,Trigger)</f>
        <v>42696</v>
      </c>
      <c r="AR322" s="98">
        <f>_xll.qlCalendarAdvance(Calendar,AR321,AP322,"f",,Trigger)</f>
        <v>42698</v>
      </c>
      <c r="AS322" s="98">
        <f>_xll.qlInterestRateIndexMaturity(Currency&amp;"ibor"&amp;Tenor,AR322,Trigger)</f>
        <v>42731</v>
      </c>
      <c r="AT322" s="242" t="e">
        <f>_xll.qlIndexFixing($AD$5,AQ322,TRUE,_xll.ohTrigger(Trigger,Trigger1M))</f>
        <v>#NUM!</v>
      </c>
      <c r="AU322" s="242">
        <f>IFERROR(_xll.qlIndexFixing($AV$1,AQ322,TRUE,_xll.ohTrigger(Trigger,Trigger1M)),#N/A)</f>
        <v>-7.8085456007000306E-4</v>
      </c>
    </row>
    <row r="323" spans="42:47" ht="11.25" customHeight="1" x14ac:dyDescent="0.25">
      <c r="AP323" s="97" t="s">
        <v>197</v>
      </c>
      <c r="AQ323" s="98">
        <f>_xll.qlInterestRateIndexFixingDate(Currency&amp;"ibor"&amp;Tenor,AR323,Trigger)</f>
        <v>42697</v>
      </c>
      <c r="AR323" s="98">
        <f>_xll.qlCalendarAdvance(Calendar,AR322,AP323,"f",,Trigger)</f>
        <v>42699</v>
      </c>
      <c r="AS323" s="98">
        <f>_xll.qlInterestRateIndexMaturity(Currency&amp;"ibor"&amp;Tenor,AR323,Trigger)</f>
        <v>42731</v>
      </c>
      <c r="AT323" s="242" t="e">
        <f>_xll.qlIndexFixing($AD$5,AQ323,TRUE,_xll.ohTrigger(Trigger,Trigger1M))</f>
        <v>#NUM!</v>
      </c>
      <c r="AU323" s="242">
        <f>IFERROR(_xll.qlIndexFixing($AV$1,AQ323,TRUE,_xll.ohTrigger(Trigger,Trigger1M)),#N/A)</f>
        <v>-7.7941923679908376E-4</v>
      </c>
    </row>
    <row r="324" spans="42:47" ht="11.25" customHeight="1" x14ac:dyDescent="0.25">
      <c r="AP324" s="97" t="s">
        <v>197</v>
      </c>
      <c r="AQ324" s="98">
        <f>_xll.qlInterestRateIndexFixingDate(Currency&amp;"ibor"&amp;Tenor,AR324,Trigger)</f>
        <v>42698</v>
      </c>
      <c r="AR324" s="98">
        <f>_xll.qlCalendarAdvance(Calendar,AR323,AP324,"f",,Trigger)</f>
        <v>42702</v>
      </c>
      <c r="AS324" s="98">
        <f>_xll.qlInterestRateIndexMaturity(Currency&amp;"ibor"&amp;Tenor,AR324,Trigger)</f>
        <v>42732</v>
      </c>
      <c r="AT324" s="242" t="e">
        <f>_xll.qlIndexFixing($AD$5,AQ324,TRUE,_xll.ohTrigger(Trigger,Trigger1M))</f>
        <v>#NUM!</v>
      </c>
      <c r="AU324" s="242">
        <f>IFERROR(_xll.qlIndexFixing($AV$1,AQ324,TRUE,_xll.ohTrigger(Trigger,Trigger1M)),#N/A)</f>
        <v>-7.7359937682830449E-4</v>
      </c>
    </row>
    <row r="325" spans="42:47" ht="11.25" customHeight="1" x14ac:dyDescent="0.25">
      <c r="AP325" s="97" t="s">
        <v>197</v>
      </c>
      <c r="AQ325" s="98">
        <f>_xll.qlInterestRateIndexFixingDate(Currency&amp;"ibor"&amp;Tenor,AR325,Trigger)</f>
        <v>42699</v>
      </c>
      <c r="AR325" s="98">
        <f>_xll.qlCalendarAdvance(Calendar,AR324,AP325,"f",,Trigger)</f>
        <v>42703</v>
      </c>
      <c r="AS325" s="98">
        <f>_xll.qlInterestRateIndexMaturity(Currency&amp;"ibor"&amp;Tenor,AR325,Trigger)</f>
        <v>42733</v>
      </c>
      <c r="AT325" s="242" t="e">
        <f>_xll.qlIndexFixing($AD$5,AQ325,TRUE,_xll.ohTrigger(Trigger,Trigger1M))</f>
        <v>#NUM!</v>
      </c>
      <c r="AU325" s="242">
        <f>IFERROR(_xll.qlIndexFixing($AV$1,AQ325,TRUE,_xll.ohTrigger(Trigger,Trigger1M)),#N/A)</f>
        <v>-7.7065044618729317E-4</v>
      </c>
    </row>
    <row r="326" spans="42:47" ht="11.25" customHeight="1" x14ac:dyDescent="0.25">
      <c r="AP326" s="97" t="s">
        <v>197</v>
      </c>
      <c r="AQ326" s="98">
        <f>_xll.qlInterestRateIndexFixingDate(Currency&amp;"ibor"&amp;Tenor,AR326,Trigger)</f>
        <v>42702</v>
      </c>
      <c r="AR326" s="98">
        <f>_xll.qlCalendarAdvance(Calendar,AR325,AP326,"f",,Trigger)</f>
        <v>42704</v>
      </c>
      <c r="AS326" s="98">
        <f>_xll.qlInterestRateIndexMaturity(Currency&amp;"ibor"&amp;Tenor,AR326,Trigger)</f>
        <v>42734</v>
      </c>
      <c r="AT326" s="242" t="e">
        <f>_xll.qlIndexFixing($AD$5,AQ326,TRUE,_xll.ohTrigger(Trigger,Trigger1M))</f>
        <v>#NUM!</v>
      </c>
      <c r="AU326" s="242">
        <f>IFERROR(_xll.qlIndexFixing($AV$1,AQ326,TRUE,_xll.ohTrigger(Trigger,Trigger1M)),#N/A)</f>
        <v>-7.6769223526440555E-4</v>
      </c>
    </row>
    <row r="327" spans="42:47" ht="11.25" customHeight="1" x14ac:dyDescent="0.25">
      <c r="AP327" s="97" t="s">
        <v>197</v>
      </c>
      <c r="AQ327" s="98">
        <f>_xll.qlInterestRateIndexFixingDate(Currency&amp;"ibor"&amp;Tenor,AR327,Trigger)</f>
        <v>42703</v>
      </c>
      <c r="AR327" s="98">
        <f>_xll.qlCalendarAdvance(Calendar,AR326,AP327,"f",,Trigger)</f>
        <v>42705</v>
      </c>
      <c r="AS327" s="98">
        <f>_xll.qlInterestRateIndexMaturity(Currency&amp;"ibor"&amp;Tenor,AR327,Trigger)</f>
        <v>42737</v>
      </c>
      <c r="AT327" s="242" t="e">
        <f>_xll.qlIndexFixing($AD$5,AQ327,TRUE,_xll.ohTrigger(Trigger,Trigger1M))</f>
        <v>#NUM!</v>
      </c>
      <c r="AU327" s="242">
        <f>IFERROR(_xll.qlIndexFixing($AV$1,AQ327,TRUE,_xll.ohTrigger(Trigger,Trigger1M)),#N/A)</f>
        <v>-7.6169894515254466E-4</v>
      </c>
    </row>
    <row r="328" spans="42:47" ht="11.25" customHeight="1" x14ac:dyDescent="0.25">
      <c r="AP328" s="97" t="s">
        <v>197</v>
      </c>
      <c r="AQ328" s="98">
        <f>_xll.qlInterestRateIndexFixingDate(Currency&amp;"ibor"&amp;Tenor,AR328,Trigger)</f>
        <v>42704</v>
      </c>
      <c r="AR328" s="98">
        <f>_xll.qlCalendarAdvance(Calendar,AR327,AP328,"f",,Trigger)</f>
        <v>42706</v>
      </c>
      <c r="AS328" s="98">
        <f>_xll.qlInterestRateIndexMaturity(Currency&amp;"ibor"&amp;Tenor,AR328,Trigger)</f>
        <v>42737</v>
      </c>
      <c r="AT328" s="242" t="e">
        <f>_xll.qlIndexFixing($AD$5,AQ328,TRUE,_xll.ohTrigger(Trigger,Trigger1M))</f>
        <v>#NUM!</v>
      </c>
      <c r="AU328" s="242">
        <f>IFERROR(_xll.qlIndexFixing($AV$1,AQ328,TRUE,_xll.ohTrigger(Trigger,Trigger1M)),#N/A)</f>
        <v>-7.6023213749253397E-4</v>
      </c>
    </row>
    <row r="329" spans="42:47" ht="11.25" customHeight="1" x14ac:dyDescent="0.25">
      <c r="AP329" s="97" t="s">
        <v>197</v>
      </c>
      <c r="AQ329" s="98">
        <f>_xll.qlInterestRateIndexFixingDate(Currency&amp;"ibor"&amp;Tenor,AR329,Trigger)</f>
        <v>42705</v>
      </c>
      <c r="AR329" s="98">
        <f>_xll.qlCalendarAdvance(Calendar,AR328,AP329,"f",,Trigger)</f>
        <v>42709</v>
      </c>
      <c r="AS329" s="98">
        <f>_xll.qlInterestRateIndexMaturity(Currency&amp;"ibor"&amp;Tenor,AR329,Trigger)</f>
        <v>42740</v>
      </c>
      <c r="AT329" s="242" t="e">
        <f>_xll.qlIndexFixing($AD$5,AQ329,TRUE,_xll.ohTrigger(Trigger,Trigger1M))</f>
        <v>#NUM!</v>
      </c>
      <c r="AU329" s="242">
        <f>IFERROR(_xll.qlIndexFixing($AV$1,AQ329,TRUE,_xll.ohTrigger(Trigger,Trigger1M)),#N/A)</f>
        <v>-7.5123347987348136E-4</v>
      </c>
    </row>
    <row r="330" spans="42:47" ht="11.25" customHeight="1" x14ac:dyDescent="0.25">
      <c r="AP330" s="97" t="s">
        <v>197</v>
      </c>
      <c r="AQ330" s="98">
        <f>_xll.qlInterestRateIndexFixingDate(Currency&amp;"ibor"&amp;Tenor,AR330,Trigger)</f>
        <v>42706</v>
      </c>
      <c r="AR330" s="98">
        <f>_xll.qlCalendarAdvance(Calendar,AR329,AP330,"f",,Trigger)</f>
        <v>42710</v>
      </c>
      <c r="AS330" s="98">
        <f>_xll.qlInterestRateIndexMaturity(Currency&amp;"ibor"&amp;Tenor,AR330,Trigger)</f>
        <v>42741</v>
      </c>
      <c r="AT330" s="242" t="e">
        <f>_xll.qlIndexFixing($AD$5,AQ330,TRUE,_xll.ohTrigger(Trigger,Trigger1M))</f>
        <v>#NUM!</v>
      </c>
      <c r="AU330" s="242">
        <f>IFERROR(_xll.qlIndexFixing($AV$1,AQ330,TRUE,_xll.ohTrigger(Trigger,Trigger1M)),#N/A)</f>
        <v>-7.4821568297465545E-4</v>
      </c>
    </row>
    <row r="331" spans="42:47" ht="11.25" customHeight="1" x14ac:dyDescent="0.25">
      <c r="AP331" s="97" t="s">
        <v>197</v>
      </c>
      <c r="AQ331" s="98">
        <f>_xll.qlInterestRateIndexFixingDate(Currency&amp;"ibor"&amp;Tenor,AR331,Trigger)</f>
        <v>42709</v>
      </c>
      <c r="AR331" s="98">
        <f>_xll.qlCalendarAdvance(Calendar,AR330,AP331,"f",,Trigger)</f>
        <v>42711</v>
      </c>
      <c r="AS331" s="98">
        <f>_xll.qlInterestRateIndexMaturity(Currency&amp;"ibor"&amp;Tenor,AR331,Trigger)</f>
        <v>42744</v>
      </c>
      <c r="AT331" s="242" t="e">
        <f>_xll.qlIndexFixing($AD$5,AQ331,TRUE,_xll.ohTrigger(Trigger,Trigger1M))</f>
        <v>#NUM!</v>
      </c>
      <c r="AU331" s="242">
        <f>IFERROR(_xll.qlIndexFixing($AV$1,AQ331,TRUE,_xll.ohTrigger(Trigger,Trigger1M)),#N/A)</f>
        <v>-7.4210323809205522E-4</v>
      </c>
    </row>
    <row r="332" spans="42:47" ht="11.25" customHeight="1" x14ac:dyDescent="0.25">
      <c r="AP332" s="97" t="s">
        <v>197</v>
      </c>
      <c r="AQ332" s="98">
        <f>_xll.qlInterestRateIndexFixingDate(Currency&amp;"ibor"&amp;Tenor,AR332,Trigger)</f>
        <v>42710</v>
      </c>
      <c r="AR332" s="98">
        <f>_xll.qlCalendarAdvance(Calendar,AR331,AP332,"f",,Trigger)</f>
        <v>42712</v>
      </c>
      <c r="AS332" s="98">
        <f>_xll.qlInterestRateIndexMaturity(Currency&amp;"ibor"&amp;Tenor,AR332,Trigger)</f>
        <v>42744</v>
      </c>
      <c r="AT332" s="242" t="e">
        <f>_xll.qlIndexFixing($AD$5,AQ332,TRUE,_xll.ohTrigger(Trigger,Trigger1M))</f>
        <v>#NUM!</v>
      </c>
      <c r="AU332" s="242">
        <f>IFERROR(_xll.qlIndexFixing($AV$1,AQ332,TRUE,_xll.ohTrigger(Trigger,Trigger1M)),#N/A)</f>
        <v>-7.4060712910384296E-4</v>
      </c>
    </row>
    <row r="333" spans="42:47" ht="11.25" customHeight="1" x14ac:dyDescent="0.25">
      <c r="AP333" s="97" t="s">
        <v>197</v>
      </c>
      <c r="AQ333" s="98">
        <f>_xll.qlInterestRateIndexFixingDate(Currency&amp;"ibor"&amp;Tenor,AR333,Trigger)</f>
        <v>42711</v>
      </c>
      <c r="AR333" s="98">
        <f>_xll.qlCalendarAdvance(Calendar,AR332,AP333,"f",,Trigger)</f>
        <v>42713</v>
      </c>
      <c r="AS333" s="98">
        <f>_xll.qlInterestRateIndexMaturity(Currency&amp;"ibor"&amp;Tenor,AR333,Trigger)</f>
        <v>42744</v>
      </c>
      <c r="AT333" s="242" t="e">
        <f>_xll.qlIndexFixing($AD$5,AQ333,TRUE,_xll.ohTrigger(Trigger,Trigger1M))</f>
        <v>#NUM!</v>
      </c>
      <c r="AU333" s="242">
        <f>IFERROR(_xll.qlIndexFixing($AV$1,AQ333,TRUE,_xll.ohTrigger(Trigger,Trigger1M)),#N/A)</f>
        <v>-7.3910793864432581E-4</v>
      </c>
    </row>
    <row r="334" spans="42:47" ht="11.25" customHeight="1" x14ac:dyDescent="0.25">
      <c r="AP334" s="97" t="s">
        <v>197</v>
      </c>
      <c r="AQ334" s="98">
        <f>_xll.qlInterestRateIndexFixingDate(Currency&amp;"ibor"&amp;Tenor,AR334,Trigger)</f>
        <v>42712</v>
      </c>
      <c r="AR334" s="98">
        <f>_xll.qlCalendarAdvance(Calendar,AR333,AP334,"f",,Trigger)</f>
        <v>42716</v>
      </c>
      <c r="AS334" s="98">
        <f>_xll.qlInterestRateIndexMaturity(Currency&amp;"ibor"&amp;Tenor,AR334,Trigger)</f>
        <v>42747</v>
      </c>
      <c r="AT334" s="242" t="e">
        <f>_xll.qlIndexFixing($AD$5,AQ334,TRUE,_xll.ohTrigger(Trigger,Trigger1M))</f>
        <v>#NUM!</v>
      </c>
      <c r="AU334" s="242">
        <f>IFERROR(_xll.qlIndexFixing($AV$1,AQ334,TRUE,_xll.ohTrigger(Trigger,Trigger1M)),#N/A)</f>
        <v>-7.2991923304405008E-4</v>
      </c>
    </row>
    <row r="335" spans="42:47" ht="11.25" customHeight="1" x14ac:dyDescent="0.25">
      <c r="AP335" s="97" t="s">
        <v>197</v>
      </c>
      <c r="AQ335" s="98">
        <f>_xll.qlInterestRateIndexFixingDate(Currency&amp;"ibor"&amp;Tenor,AR335,Trigger)</f>
        <v>42713</v>
      </c>
      <c r="AR335" s="98">
        <f>_xll.qlCalendarAdvance(Calendar,AR334,AP335,"f",,Trigger)</f>
        <v>42717</v>
      </c>
      <c r="AS335" s="98">
        <f>_xll.qlInterestRateIndexMaturity(Currency&amp;"ibor"&amp;Tenor,AR335,Trigger)</f>
        <v>42748</v>
      </c>
      <c r="AT335" s="242" t="e">
        <f>_xll.qlIndexFixing($AD$5,AQ335,TRUE,_xll.ohTrigger(Trigger,Trigger1M))</f>
        <v>#NUM!</v>
      </c>
      <c r="AU335" s="242">
        <f>IFERROR(_xll.qlIndexFixing($AV$1,AQ335,TRUE,_xll.ohTrigger(Trigger,Trigger1M)),#N/A)</f>
        <v>-7.2683846626688019E-4</v>
      </c>
    </row>
    <row r="336" spans="42:47" ht="11.25" customHeight="1" x14ac:dyDescent="0.25">
      <c r="AP336" s="97" t="s">
        <v>197</v>
      </c>
      <c r="AQ336" s="98">
        <f>_xll.qlInterestRateIndexFixingDate(Currency&amp;"ibor"&amp;Tenor,AR336,Trigger)</f>
        <v>42716</v>
      </c>
      <c r="AR336" s="98">
        <f>_xll.qlCalendarAdvance(Calendar,AR335,AP336,"f",,Trigger)</f>
        <v>42718</v>
      </c>
      <c r="AS336" s="98">
        <f>_xll.qlInterestRateIndexMaturity(Currency&amp;"ibor"&amp;Tenor,AR336,Trigger)</f>
        <v>42751</v>
      </c>
      <c r="AT336" s="242" t="e">
        <f>_xll.qlIndexFixing($AD$5,AQ336,TRUE,_xll.ohTrigger(Trigger,Trigger1M))</f>
        <v>#NUM!</v>
      </c>
      <c r="AU336" s="242">
        <f>IFERROR(_xll.qlIndexFixing($AV$1,AQ336,TRUE,_xll.ohTrigger(Trigger,Trigger1M)),#N/A)</f>
        <v>-7.2060175021583148E-4</v>
      </c>
    </row>
    <row r="337" spans="42:47" ht="11.25" customHeight="1" x14ac:dyDescent="0.25">
      <c r="AP337" s="97" t="s">
        <v>197</v>
      </c>
      <c r="AQ337" s="98">
        <f>_xll.qlInterestRateIndexFixingDate(Currency&amp;"ibor"&amp;Tenor,AR337,Trigger)</f>
        <v>42717</v>
      </c>
      <c r="AR337" s="98">
        <f>_xll.qlCalendarAdvance(Calendar,AR336,AP337,"f",,Trigger)</f>
        <v>42719</v>
      </c>
      <c r="AS337" s="98">
        <f>_xll.qlInterestRateIndexMaturity(Currency&amp;"ibor"&amp;Tenor,AR337,Trigger)</f>
        <v>42751</v>
      </c>
      <c r="AT337" s="242" t="e">
        <f>_xll.qlIndexFixing($AD$5,AQ337,TRUE,_xll.ohTrigger(Trigger,Trigger1M))</f>
        <v>#NUM!</v>
      </c>
      <c r="AU337" s="242">
        <f>IFERROR(_xll.qlIndexFixing($AV$1,AQ337,TRUE,_xll.ohTrigger(Trigger,Trigger1M)),#N/A)</f>
        <v>-7.1907385952141301E-4</v>
      </c>
    </row>
    <row r="338" spans="42:47" ht="11.25" customHeight="1" x14ac:dyDescent="0.25">
      <c r="AP338" s="97" t="s">
        <v>197</v>
      </c>
      <c r="AQ338" s="98">
        <f>_xll.qlInterestRateIndexFixingDate(Currency&amp;"ibor"&amp;Tenor,AR338,Trigger)</f>
        <v>42718</v>
      </c>
      <c r="AR338" s="98">
        <f>_xll.qlCalendarAdvance(Calendar,AR337,AP338,"f",,Trigger)</f>
        <v>42720</v>
      </c>
      <c r="AS338" s="98">
        <f>_xll.qlInterestRateIndexMaturity(Currency&amp;"ibor"&amp;Tenor,AR338,Trigger)</f>
        <v>42751</v>
      </c>
      <c r="AT338" s="242" t="e">
        <f>_xll.qlIndexFixing($AD$5,AQ338,TRUE,_xll.ohTrigger(Trigger,Trigger1M))</f>
        <v>#NUM!</v>
      </c>
      <c r="AU338" s="242">
        <f>IFERROR(_xll.qlIndexFixing($AV$1,AQ338,TRUE,_xll.ohTrigger(Trigger,Trigger1M)),#N/A)</f>
        <v>-7.1754295065673546E-4</v>
      </c>
    </row>
    <row r="339" spans="42:47" ht="11.25" customHeight="1" x14ac:dyDescent="0.25">
      <c r="AP339" s="97" t="s">
        <v>197</v>
      </c>
      <c r="AQ339" s="98">
        <f>_xll.qlInterestRateIndexFixingDate(Currency&amp;"ibor"&amp;Tenor,AR339,Trigger)</f>
        <v>42719</v>
      </c>
      <c r="AR339" s="98">
        <f>_xll.qlCalendarAdvance(Calendar,AR338,AP339,"f",,Trigger)</f>
        <v>42723</v>
      </c>
      <c r="AS339" s="98">
        <f>_xll.qlInterestRateIndexMaturity(Currency&amp;"ibor"&amp;Tenor,AR339,Trigger)</f>
        <v>42754</v>
      </c>
      <c r="AT339" s="242" t="e">
        <f>_xll.qlIndexFixing($AD$5,AQ339,TRUE,_xll.ohTrigger(Trigger,Trigger1M))</f>
        <v>#NUM!</v>
      </c>
      <c r="AU339" s="242">
        <f>IFERROR(_xll.qlIndexFixing($AV$1,AQ339,TRUE,_xll.ohTrigger(Trigger,Trigger1M)),#N/A)</f>
        <v>-7.0816818130237818E-4</v>
      </c>
    </row>
    <row r="340" spans="42:47" ht="11.25" customHeight="1" x14ac:dyDescent="0.25">
      <c r="AP340" s="97" t="s">
        <v>197</v>
      </c>
      <c r="AQ340" s="98">
        <f>_xll.qlInterestRateIndexFixingDate(Currency&amp;"ibor"&amp;Tenor,AR340,Trigger)</f>
        <v>42720</v>
      </c>
      <c r="AR340" s="98">
        <f>_xll.qlCalendarAdvance(Calendar,AR339,AP340,"f",,Trigger)</f>
        <v>42724</v>
      </c>
      <c r="AS340" s="98">
        <f>_xll.qlInterestRateIndexMaturity(Currency&amp;"ibor"&amp;Tenor,AR340,Trigger)</f>
        <v>42755</v>
      </c>
      <c r="AT340" s="242" t="e">
        <f>_xll.qlIndexFixing($AD$5,AQ340,TRUE,_xll.ohTrigger(Trigger,Trigger1M))</f>
        <v>#NUM!</v>
      </c>
      <c r="AU340" s="242">
        <f>IFERROR(_xll.qlIndexFixing($AV$1,AQ340,TRUE,_xll.ohTrigger(Trigger,Trigger1M)),#N/A)</f>
        <v>-7.0502577272386771E-4</v>
      </c>
    </row>
    <row r="341" spans="42:47" ht="11.25" customHeight="1" x14ac:dyDescent="0.25">
      <c r="AP341" s="97" t="s">
        <v>197</v>
      </c>
      <c r="AQ341" s="98">
        <f>_xll.qlInterestRateIndexFixingDate(Currency&amp;"ibor"&amp;Tenor,AR341,Trigger)</f>
        <v>42723</v>
      </c>
      <c r="AR341" s="98">
        <f>_xll.qlCalendarAdvance(Calendar,AR340,AP341,"f",,Trigger)</f>
        <v>42725</v>
      </c>
      <c r="AS341" s="98">
        <f>_xll.qlInterestRateIndexMaturity(Currency&amp;"ibor"&amp;Tenor,AR341,Trigger)</f>
        <v>42758</v>
      </c>
      <c r="AT341" s="242" t="e">
        <f>_xll.qlIndexFixing($AD$5,AQ341,TRUE,_xll.ohTrigger(Trigger,Trigger1M))</f>
        <v>#NUM!</v>
      </c>
      <c r="AU341" s="242">
        <f>IFERROR(_xll.qlIndexFixing($AV$1,AQ341,TRUE,_xll.ohTrigger(Trigger,Trigger1M)),#N/A)</f>
        <v>-6.9866744077071922E-4</v>
      </c>
    </row>
    <row r="342" spans="42:47" ht="11.25" customHeight="1" x14ac:dyDescent="0.25">
      <c r="AP342" s="97" t="s">
        <v>197</v>
      </c>
      <c r="AQ342" s="98">
        <f>_xll.qlInterestRateIndexFixingDate(Currency&amp;"ibor"&amp;Tenor,AR342,Trigger)</f>
        <v>42724</v>
      </c>
      <c r="AR342" s="98">
        <f>_xll.qlCalendarAdvance(Calendar,AR341,AP342,"f",,Trigger)</f>
        <v>42726</v>
      </c>
      <c r="AS342" s="98">
        <f>_xll.qlInterestRateIndexMaturity(Currency&amp;"ibor"&amp;Tenor,AR342,Trigger)</f>
        <v>42758</v>
      </c>
      <c r="AT342" s="242" t="e">
        <f>_xll.qlIndexFixing($AD$5,AQ342,TRUE,_xll.ohTrigger(Trigger,Trigger1M))</f>
        <v>#NUM!</v>
      </c>
      <c r="AU342" s="242">
        <f>IFERROR(_xll.qlIndexFixing($AV$1,AQ342,TRUE,_xll.ohTrigger(Trigger,Trigger1M)),#N/A)</f>
        <v>-6.971084328476207E-4</v>
      </c>
    </row>
    <row r="343" spans="42:47" ht="11.25" customHeight="1" x14ac:dyDescent="0.25">
      <c r="AP343" s="97" t="s">
        <v>197</v>
      </c>
      <c r="AQ343" s="98">
        <f>_xll.qlInterestRateIndexFixingDate(Currency&amp;"ibor"&amp;Tenor,AR343,Trigger)</f>
        <v>42725</v>
      </c>
      <c r="AR343" s="98">
        <f>_xll.qlCalendarAdvance(Calendar,AR342,AP343,"f",,Trigger)</f>
        <v>42727</v>
      </c>
      <c r="AS343" s="98">
        <f>_xll.qlInterestRateIndexMaturity(Currency&amp;"ibor"&amp;Tenor,AR343,Trigger)</f>
        <v>42758</v>
      </c>
      <c r="AT343" s="242" t="e">
        <f>_xll.qlIndexFixing($AD$5,AQ343,TRUE,_xll.ohTrigger(Trigger,Trigger1M))</f>
        <v>#NUM!</v>
      </c>
      <c r="AU343" s="242">
        <f>IFERROR(_xll.qlIndexFixing($AV$1,AQ343,TRUE,_xll.ohTrigger(Trigger,Trigger1M)),#N/A)</f>
        <v>-6.9554647006362812E-4</v>
      </c>
    </row>
    <row r="344" spans="42:47" ht="11.25" customHeight="1" x14ac:dyDescent="0.25">
      <c r="AP344" s="97" t="s">
        <v>197</v>
      </c>
      <c r="AQ344" s="98">
        <f>_xll.qlInterestRateIndexFixingDate(Currency&amp;"ibor"&amp;Tenor,AR344,Trigger)</f>
        <v>42726</v>
      </c>
      <c r="AR344" s="98">
        <f>_xll.qlCalendarAdvance(Calendar,AR343,AP344,"f",,Trigger)</f>
        <v>42731</v>
      </c>
      <c r="AS344" s="98">
        <f>_xll.qlInterestRateIndexMaturity(Currency&amp;"ibor"&amp;Tenor,AR344,Trigger)</f>
        <v>42762</v>
      </c>
      <c r="AT344" s="242" t="e">
        <f>_xll.qlIndexFixing($AD$5,AQ344,TRUE,_xll.ohTrigger(Trigger,Trigger1M))</f>
        <v>#NUM!</v>
      </c>
      <c r="AU344" s="242">
        <f>IFERROR(_xll.qlIndexFixing($AV$1,AQ344,TRUE,_xll.ohTrigger(Trigger,Trigger1M)),#N/A)</f>
        <v>-6.8278689889237601E-4</v>
      </c>
    </row>
    <row r="345" spans="42:47" ht="11.25" customHeight="1" x14ac:dyDescent="0.25">
      <c r="AP345" s="97" t="s">
        <v>197</v>
      </c>
      <c r="AQ345" s="98">
        <f>_xll.qlInterestRateIndexFixingDate(Currency&amp;"ibor"&amp;Tenor,AR345,Trigger)</f>
        <v>42727</v>
      </c>
      <c r="AR345" s="98">
        <f>_xll.qlCalendarAdvance(Calendar,AR344,AP345,"f",,Trigger)</f>
        <v>42732</v>
      </c>
      <c r="AS345" s="98">
        <f>_xll.qlInterestRateIndexMaturity(Currency&amp;"ibor"&amp;Tenor,AR345,Trigger)</f>
        <v>42765</v>
      </c>
      <c r="AT345" s="242" t="e">
        <f>_xll.qlIndexFixing($AD$5,AQ345,TRUE,_xll.ohTrigger(Trigger,Trigger1M))</f>
        <v>#NUM!</v>
      </c>
      <c r="AU345" s="242">
        <f>IFERROR(_xll.qlIndexFixing($AV$1,AQ345,TRUE,_xll.ohTrigger(Trigger,Trigger1M)),#N/A)</f>
        <v>-6.7630960611797519E-4</v>
      </c>
    </row>
    <row r="346" spans="42:47" ht="11.25" customHeight="1" x14ac:dyDescent="0.25">
      <c r="AP346" s="97" t="s">
        <v>197</v>
      </c>
      <c r="AQ346" s="98">
        <f>_xll.qlInterestRateIndexFixingDate(Currency&amp;"ibor"&amp;Tenor,AR346,Trigger)</f>
        <v>42731</v>
      </c>
      <c r="AR346" s="98">
        <f>_xll.qlCalendarAdvance(Calendar,AR345,AP346,"f",,Trigger)</f>
        <v>42733</v>
      </c>
      <c r="AS346" s="98">
        <f>_xll.qlInterestRateIndexMaturity(Currency&amp;"ibor"&amp;Tenor,AR346,Trigger)</f>
        <v>42765</v>
      </c>
      <c r="AT346" s="242" t="e">
        <f>_xll.qlIndexFixing($AD$5,AQ346,TRUE,_xll.ohTrigger(Trigger,Trigger1M))</f>
        <v>#NUM!</v>
      </c>
      <c r="AU346" s="242">
        <f>IFERROR(_xll.qlIndexFixing($AV$1,AQ346,TRUE,_xll.ohTrigger(Trigger,Trigger1M)),#N/A)</f>
        <v>-6.7472014553857096E-4</v>
      </c>
    </row>
    <row r="347" spans="42:47" ht="11.25" customHeight="1" x14ac:dyDescent="0.25">
      <c r="AP347" s="97" t="s">
        <v>197</v>
      </c>
      <c r="AQ347" s="98">
        <f>_xll.qlInterestRateIndexFixingDate(Currency&amp;"ibor"&amp;Tenor,AR347,Trigger)</f>
        <v>42732</v>
      </c>
      <c r="AR347" s="98">
        <f>_xll.qlCalendarAdvance(Calendar,AR346,AP347,"f",,Trigger)</f>
        <v>42734</v>
      </c>
      <c r="AS347" s="98">
        <f>_xll.qlInterestRateIndexMaturity(Currency&amp;"ibor"&amp;Tenor,AR347,Trigger)</f>
        <v>42766</v>
      </c>
      <c r="AT347" s="242" t="e">
        <f>_xll.qlIndexFixing($AD$5,AQ347,TRUE,_xll.ohTrigger(Trigger,Trigger1M))</f>
        <v>#NUM!</v>
      </c>
      <c r="AU347" s="242">
        <f>IFERROR(_xll.qlIndexFixing($AV$1,AQ347,TRUE,_xll.ohTrigger(Trigger,Trigger1M)),#N/A)</f>
        <v>-6.7148784161530362E-4</v>
      </c>
    </row>
    <row r="348" spans="42:47" ht="11.25" customHeight="1" x14ac:dyDescent="0.25">
      <c r="AP348" s="97" t="s">
        <v>197</v>
      </c>
      <c r="AQ348" s="98">
        <f>_xll.qlInterestRateIndexFixingDate(Currency&amp;"ibor"&amp;Tenor,AR348,Trigger)</f>
        <v>42733</v>
      </c>
      <c r="AR348" s="98">
        <f>_xll.qlCalendarAdvance(Calendar,AR347,AP348,"f",,Trigger)</f>
        <v>42737</v>
      </c>
      <c r="AS348" s="98">
        <f>_xll.qlInterestRateIndexMaturity(Currency&amp;"ibor"&amp;Tenor,AR348,Trigger)</f>
        <v>42768</v>
      </c>
      <c r="AT348" s="242" t="e">
        <f>_xll.qlIndexFixing($AD$5,AQ348,TRUE,_xll.ohTrigger(Trigger,Trigger1M))</f>
        <v>#NUM!</v>
      </c>
      <c r="AU348" s="242">
        <f>IFERROR(_xll.qlIndexFixing($AV$1,AQ348,TRUE,_xll.ohTrigger(Trigger,Trigger1M)),#N/A)</f>
        <v>-6.6339284927837089E-4</v>
      </c>
    </row>
    <row r="349" spans="42:47" ht="11.25" customHeight="1" x14ac:dyDescent="0.25">
      <c r="AP349" s="97" t="s">
        <v>197</v>
      </c>
      <c r="AQ349" s="98">
        <f>_xll.qlInterestRateIndexFixingDate(Currency&amp;"ibor"&amp;Tenor,AR349,Trigger)</f>
        <v>42734</v>
      </c>
      <c r="AR349" s="98">
        <f>_xll.qlCalendarAdvance(Calendar,AR348,AP349,"f",,Trigger)</f>
        <v>42738</v>
      </c>
      <c r="AS349" s="98">
        <f>_xll.qlInterestRateIndexMaturity(Currency&amp;"ibor"&amp;Tenor,AR349,Trigger)</f>
        <v>42769</v>
      </c>
      <c r="AT349" s="242" t="e">
        <f>_xll.qlIndexFixing($AD$5,AQ349,TRUE,_xll.ohTrigger(Trigger,Trigger1M))</f>
        <v>#NUM!</v>
      </c>
      <c r="AU349" s="242">
        <f>IFERROR(_xll.qlIndexFixing($AV$1,AQ349,TRUE,_xll.ohTrigger(Trigger,Trigger1M)),#N/A)</f>
        <v>-6.6013114134237075E-4</v>
      </c>
    </row>
    <row r="350" spans="42:47" ht="11.25" customHeight="1" x14ac:dyDescent="0.25">
      <c r="AP350" s="97" t="s">
        <v>197</v>
      </c>
      <c r="AQ350" s="98">
        <f>_xll.qlInterestRateIndexFixingDate(Currency&amp;"ibor"&amp;Tenor,AR350,Trigger)</f>
        <v>42737</v>
      </c>
      <c r="AR350" s="98">
        <f>_xll.qlCalendarAdvance(Calendar,AR349,AP350,"f",,Trigger)</f>
        <v>42739</v>
      </c>
      <c r="AS350" s="98">
        <f>_xll.qlInterestRateIndexMaturity(Currency&amp;"ibor"&amp;Tenor,AR350,Trigger)</f>
        <v>42772</v>
      </c>
      <c r="AT350" s="242" t="e">
        <f>_xll.qlIndexFixing($AD$5,AQ350,TRUE,_xll.ohTrigger(Trigger,Trigger1M))</f>
        <v>#NUM!</v>
      </c>
      <c r="AU350" s="242">
        <f>IFERROR(_xll.qlIndexFixing($AV$1,AQ350,TRUE,_xll.ohTrigger(Trigger,Trigger1M)),#N/A)</f>
        <v>-6.5353754264671244E-4</v>
      </c>
    </row>
    <row r="351" spans="42:47" ht="11.25" customHeight="1" x14ac:dyDescent="0.25">
      <c r="AP351" s="97" t="s">
        <v>197</v>
      </c>
      <c r="AQ351" s="98">
        <f>_xll.qlInterestRateIndexFixingDate(Currency&amp;"ibor"&amp;Tenor,AR351,Trigger)</f>
        <v>42738</v>
      </c>
      <c r="AR351" s="98">
        <f>_xll.qlCalendarAdvance(Calendar,AR350,AP351,"f",,Trigger)</f>
        <v>42740</v>
      </c>
      <c r="AS351" s="98">
        <f>_xll.qlInterestRateIndexMaturity(Currency&amp;"ibor"&amp;Tenor,AR351,Trigger)</f>
        <v>42772</v>
      </c>
      <c r="AT351" s="242" t="e">
        <f>_xll.qlIndexFixing($AD$5,AQ351,TRUE,_xll.ohTrigger(Trigger,Trigger1M))</f>
        <v>#NUM!</v>
      </c>
      <c r="AU351" s="242">
        <f>IFERROR(_xll.qlIndexFixing($AV$1,AQ351,TRUE,_xll.ohTrigger(Trigger,Trigger1M)),#N/A)</f>
        <v>-6.5191829408409174E-4</v>
      </c>
    </row>
    <row r="352" spans="42:47" ht="11.25" customHeight="1" x14ac:dyDescent="0.25">
      <c r="AP352" s="97" t="s">
        <v>197</v>
      </c>
      <c r="AQ352" s="98">
        <f>_xll.qlInterestRateIndexFixingDate(Currency&amp;"ibor"&amp;Tenor,AR352,Trigger)</f>
        <v>42739</v>
      </c>
      <c r="AR352" s="98">
        <f>_xll.qlCalendarAdvance(Calendar,AR351,AP352,"f",,Trigger)</f>
        <v>42741</v>
      </c>
      <c r="AS352" s="98">
        <f>_xll.qlInterestRateIndexMaturity(Currency&amp;"ibor"&amp;Tenor,AR352,Trigger)</f>
        <v>42772</v>
      </c>
      <c r="AT352" s="242" t="e">
        <f>_xll.qlIndexFixing($AD$5,AQ352,TRUE,_xll.ohTrigger(Trigger,Trigger1M))</f>
        <v>#NUM!</v>
      </c>
      <c r="AU352" s="242">
        <f>IFERROR(_xll.qlIndexFixing($AV$1,AQ352,TRUE,_xll.ohTrigger(Trigger,Trigger1M)),#N/A)</f>
        <v>-6.5029621732138492E-4</v>
      </c>
    </row>
    <row r="353" spans="42:47" ht="11.25" customHeight="1" x14ac:dyDescent="0.25">
      <c r="AP353" s="97" t="s">
        <v>197</v>
      </c>
      <c r="AQ353" s="98">
        <f>_xll.qlInterestRateIndexFixingDate(Currency&amp;"ibor"&amp;Tenor,AR353,Trigger)</f>
        <v>42740</v>
      </c>
      <c r="AR353" s="98">
        <f>_xll.qlCalendarAdvance(Calendar,AR352,AP353,"f",,Trigger)</f>
        <v>42744</v>
      </c>
      <c r="AS353" s="98">
        <f>_xll.qlInterestRateIndexMaturity(Currency&amp;"ibor"&amp;Tenor,AR353,Trigger)</f>
        <v>42775</v>
      </c>
      <c r="AT353" s="242" t="e">
        <f>_xll.qlIndexFixing($AD$5,AQ353,TRUE,_xll.ohTrigger(Trigger,Trigger1M))</f>
        <v>#NUM!</v>
      </c>
      <c r="AU353" s="242">
        <f>IFERROR(_xll.qlIndexFixing($AV$1,AQ353,TRUE,_xll.ohTrigger(Trigger,Trigger1M)),#N/A)</f>
        <v>-6.4038716216433065E-4</v>
      </c>
    </row>
    <row r="354" spans="42:47" ht="11.25" customHeight="1" x14ac:dyDescent="0.25">
      <c r="AP354" s="97" t="s">
        <v>197</v>
      </c>
      <c r="AQ354" s="98">
        <f>_xll.qlInterestRateIndexFixingDate(Currency&amp;"ibor"&amp;Tenor,AR354,Trigger)</f>
        <v>42741</v>
      </c>
      <c r="AR354" s="98">
        <f>_xll.qlCalendarAdvance(Calendar,AR353,AP354,"f",,Trigger)</f>
        <v>42745</v>
      </c>
      <c r="AS354" s="98">
        <f>_xll.qlInterestRateIndexMaturity(Currency&amp;"ibor"&amp;Tenor,AR354,Trigger)</f>
        <v>42776</v>
      </c>
      <c r="AT354" s="242" t="e">
        <f>_xll.qlIndexFixing($AD$5,AQ354,TRUE,_xll.ohTrigger(Trigger,Trigger1M))</f>
        <v>#NUM!</v>
      </c>
      <c r="AU354" s="242">
        <f>IFERROR(_xll.qlIndexFixing($AV$1,AQ354,TRUE,_xll.ohTrigger(Trigger,Trigger1M)),#N/A)</f>
        <v>-6.3706779667862818E-4</v>
      </c>
    </row>
    <row r="355" spans="42:47" ht="11.25" customHeight="1" x14ac:dyDescent="0.25">
      <c r="AP355" s="97" t="s">
        <v>197</v>
      </c>
      <c r="AQ355" s="98">
        <f>_xll.qlInterestRateIndexFixingDate(Currency&amp;"ibor"&amp;Tenor,AR355,Trigger)</f>
        <v>42744</v>
      </c>
      <c r="AR355" s="98">
        <f>_xll.qlCalendarAdvance(Calendar,AR354,AP355,"f",,Trigger)</f>
        <v>42746</v>
      </c>
      <c r="AS355" s="98">
        <f>_xll.qlInterestRateIndexMaturity(Currency&amp;"ibor"&amp;Tenor,AR355,Trigger)</f>
        <v>42779</v>
      </c>
      <c r="AT355" s="242" t="e">
        <f>_xll.qlIndexFixing($AD$5,AQ355,TRUE,_xll.ohTrigger(Trigger,Trigger1M))</f>
        <v>#NUM!</v>
      </c>
      <c r="AU355" s="242">
        <f>IFERROR(_xll.qlIndexFixing($AV$1,AQ355,TRUE,_xll.ohTrigger(Trigger,Trigger1M)),#N/A)</f>
        <v>-6.3036054677632273E-4</v>
      </c>
    </row>
    <row r="356" spans="42:47" ht="11.25" customHeight="1" x14ac:dyDescent="0.25">
      <c r="AP356" s="97" t="s">
        <v>197</v>
      </c>
      <c r="AQ356" s="98">
        <f>_xll.qlInterestRateIndexFixingDate(Currency&amp;"ibor"&amp;Tenor,AR356,Trigger)</f>
        <v>42745</v>
      </c>
      <c r="AR356" s="98">
        <f>_xll.qlCalendarAdvance(Calendar,AR355,AP356,"f",,Trigger)</f>
        <v>42747</v>
      </c>
      <c r="AS356" s="98">
        <f>_xll.qlInterestRateIndexMaturity(Currency&amp;"ibor"&amp;Tenor,AR356,Trigger)</f>
        <v>42779</v>
      </c>
      <c r="AT356" s="242" t="e">
        <f>_xll.qlIndexFixing($AD$5,AQ356,TRUE,_xll.ohTrigger(Trigger,Trigger1M))</f>
        <v>#NUM!</v>
      </c>
      <c r="AU356" s="242">
        <f>IFERROR(_xll.qlIndexFixing($AV$1,AQ356,TRUE,_xll.ohTrigger(Trigger,Trigger1M)),#N/A)</f>
        <v>-6.2871217499649301E-4</v>
      </c>
    </row>
    <row r="357" spans="42:47" ht="11.25" customHeight="1" x14ac:dyDescent="0.25">
      <c r="AP357" s="97" t="s">
        <v>197</v>
      </c>
      <c r="AQ357" s="98">
        <f>_xll.qlInterestRateIndexFixingDate(Currency&amp;"ibor"&amp;Tenor,AR357,Trigger)</f>
        <v>42746</v>
      </c>
      <c r="AR357" s="98">
        <f>_xll.qlCalendarAdvance(Calendar,AR356,AP357,"f",,Trigger)</f>
        <v>42748</v>
      </c>
      <c r="AS357" s="98">
        <f>_xll.qlInterestRateIndexMaturity(Currency&amp;"ibor"&amp;Tenor,AR357,Trigger)</f>
        <v>42779</v>
      </c>
      <c r="AT357" s="242" t="e">
        <f>_xll.qlIndexFixing($AD$5,AQ357,TRUE,_xll.ohTrigger(Trigger,Trigger1M))</f>
        <v>#NUM!</v>
      </c>
      <c r="AU357" s="242">
        <f>IFERROR(_xll.qlIndexFixing($AV$1,AQ357,TRUE,_xll.ohTrigger(Trigger,Trigger1M)),#N/A)</f>
        <v>-6.270610383689089E-4</v>
      </c>
    </row>
    <row r="358" spans="42:47" ht="11.25" customHeight="1" x14ac:dyDescent="0.25">
      <c r="AP358" s="97" t="s">
        <v>197</v>
      </c>
      <c r="AQ358" s="98">
        <f>_xll.qlInterestRateIndexFixingDate(Currency&amp;"ibor"&amp;Tenor,AR358,Trigger)</f>
        <v>42747</v>
      </c>
      <c r="AR358" s="98">
        <f>_xll.qlCalendarAdvance(Calendar,AR357,AP358,"f",,Trigger)</f>
        <v>42751</v>
      </c>
      <c r="AS358" s="98">
        <f>_xll.qlInterestRateIndexMaturity(Currency&amp;"ibor"&amp;Tenor,AR358,Trigger)</f>
        <v>42782</v>
      </c>
      <c r="AT358" s="242" t="e">
        <f>_xll.qlIndexFixing($AD$5,AQ358,TRUE,_xll.ohTrigger(Trigger,Trigger1M))</f>
        <v>#NUM!</v>
      </c>
      <c r="AU358" s="242">
        <f>IFERROR(_xll.qlIndexFixing($AV$1,AQ358,TRUE,_xll.ohTrigger(Trigger,Trigger1M)),#N/A)</f>
        <v>-6.1698185647206206E-4</v>
      </c>
    </row>
    <row r="359" spans="42:47" ht="11.25" customHeight="1" x14ac:dyDescent="0.25">
      <c r="AP359" s="97" t="s">
        <v>197</v>
      </c>
      <c r="AQ359" s="98">
        <f>_xll.qlInterestRateIndexFixingDate(Currency&amp;"ibor"&amp;Tenor,AR359,Trigger)</f>
        <v>42748</v>
      </c>
      <c r="AR359" s="98">
        <f>_xll.qlCalendarAdvance(Calendar,AR358,AP359,"f",,Trigger)</f>
        <v>42752</v>
      </c>
      <c r="AS359" s="98">
        <f>_xll.qlInterestRateIndexMaturity(Currency&amp;"ibor"&amp;Tenor,AR359,Trigger)</f>
        <v>42783</v>
      </c>
      <c r="AT359" s="242" t="e">
        <f>_xll.qlIndexFixing($AD$5,AQ359,TRUE,_xll.ohTrigger(Trigger,Trigger1M))</f>
        <v>#NUM!</v>
      </c>
      <c r="AU359" s="242">
        <f>IFERROR(_xll.qlIndexFixing($AV$1,AQ359,TRUE,_xll.ohTrigger(Trigger,Trigger1M)),#N/A)</f>
        <v>-6.1360616152784258E-4</v>
      </c>
    </row>
    <row r="360" spans="42:47" ht="11.25" customHeight="1" x14ac:dyDescent="0.25">
      <c r="AP360" s="97" t="s">
        <v>197</v>
      </c>
      <c r="AQ360" s="98">
        <f>_xll.qlInterestRateIndexFixingDate(Currency&amp;"ibor"&amp;Tenor,AR360,Trigger)</f>
        <v>42751</v>
      </c>
      <c r="AR360" s="98">
        <f>_xll.qlCalendarAdvance(Calendar,AR359,AP360,"f",,Trigger)</f>
        <v>42753</v>
      </c>
      <c r="AS360" s="98">
        <f>_xll.qlInterestRateIndexMaturity(Currency&amp;"ibor"&amp;Tenor,AR360,Trigger)</f>
        <v>42786</v>
      </c>
      <c r="AT360" s="242" t="e">
        <f>_xll.qlIndexFixing($AD$5,AQ360,TRUE,_xll.ohTrigger(Trigger,Trigger1M))</f>
        <v>#NUM!</v>
      </c>
      <c r="AU360" s="242">
        <f>IFERROR(_xll.qlIndexFixing($AV$1,AQ360,TRUE,_xll.ohTrigger(Trigger,Trigger1M)),#N/A)</f>
        <v>-6.0678791495647681E-4</v>
      </c>
    </row>
    <row r="361" spans="42:47" ht="11.25" customHeight="1" x14ac:dyDescent="0.25">
      <c r="AP361" s="97" t="s">
        <v>197</v>
      </c>
      <c r="AQ361" s="98">
        <f>_xll.qlInterestRateIndexFixingDate(Currency&amp;"ibor"&amp;Tenor,AR361,Trigger)</f>
        <v>42752</v>
      </c>
      <c r="AR361" s="98">
        <f>_xll.qlCalendarAdvance(Calendar,AR360,AP361,"f",,Trigger)</f>
        <v>42754</v>
      </c>
      <c r="AS361" s="98">
        <f>_xll.qlInterestRateIndexMaturity(Currency&amp;"ibor"&amp;Tenor,AR361,Trigger)</f>
        <v>42786</v>
      </c>
      <c r="AT361" s="242" t="e">
        <f>_xll.qlIndexFixing($AD$5,AQ361,TRUE,_xll.ohTrigger(Trigger,Trigger1M))</f>
        <v>#NUM!</v>
      </c>
      <c r="AU361" s="242">
        <f>IFERROR(_xll.qlIndexFixing($AV$1,AQ361,TRUE,_xll.ohTrigger(Trigger,Trigger1M)),#N/A)</f>
        <v>-6.0511108482430576E-4</v>
      </c>
    </row>
    <row r="362" spans="42:47" ht="11.25" customHeight="1" x14ac:dyDescent="0.25">
      <c r="AP362" s="97" t="s">
        <v>197</v>
      </c>
      <c r="AQ362" s="98">
        <f>_xll.qlInterestRateIndexFixingDate(Currency&amp;"ibor"&amp;Tenor,AR362,Trigger)</f>
        <v>42753</v>
      </c>
      <c r="AR362" s="98">
        <f>_xll.qlCalendarAdvance(Calendar,AR361,AP362,"f",,Trigger)</f>
        <v>42755</v>
      </c>
      <c r="AS362" s="98">
        <f>_xll.qlInterestRateIndexMaturity(Currency&amp;"ibor"&amp;Tenor,AR362,Trigger)</f>
        <v>42786</v>
      </c>
      <c r="AT362" s="242" t="e">
        <f>_xll.qlIndexFixing($AD$5,AQ362,TRUE,_xll.ohTrigger(Trigger,Trigger1M))</f>
        <v>#NUM!</v>
      </c>
      <c r="AU362" s="242">
        <f>IFERROR(_xll.qlIndexFixing($AV$1,AQ362,TRUE,_xll.ohTrigger(Trigger,Trigger1M)),#N/A)</f>
        <v>-6.0343155320939244E-4</v>
      </c>
    </row>
    <row r="363" spans="42:47" ht="11.25" customHeight="1" x14ac:dyDescent="0.25">
      <c r="AP363" s="97" t="s">
        <v>197</v>
      </c>
      <c r="AQ363" s="98">
        <f>_xll.qlInterestRateIndexFixingDate(Currency&amp;"ibor"&amp;Tenor,AR363,Trigger)</f>
        <v>42754</v>
      </c>
      <c r="AR363" s="98">
        <f>_xll.qlCalendarAdvance(Calendar,AR362,AP363,"f",,Trigger)</f>
        <v>42758</v>
      </c>
      <c r="AS363" s="98">
        <f>_xll.qlInterestRateIndexMaturity(Currency&amp;"ibor"&amp;Tenor,AR363,Trigger)</f>
        <v>42789</v>
      </c>
      <c r="AT363" s="242" t="e">
        <f>_xll.qlIndexFixing($AD$5,AQ363,TRUE,_xll.ohTrigger(Trigger,Trigger1M))</f>
        <v>#NUM!</v>
      </c>
      <c r="AU363" s="242">
        <f>IFERROR(_xll.qlIndexFixing($AV$1,AQ363,TRUE,_xll.ohTrigger(Trigger,Trigger1M)),#N/A)</f>
        <v>-5.9318622885533431E-4</v>
      </c>
    </row>
    <row r="364" spans="42:47" ht="11.25" customHeight="1" x14ac:dyDescent="0.25">
      <c r="AP364" s="97" t="s">
        <v>197</v>
      </c>
      <c r="AQ364" s="98">
        <f>_xll.qlInterestRateIndexFixingDate(Currency&amp;"ibor"&amp;Tenor,AR364,Trigger)</f>
        <v>42755</v>
      </c>
      <c r="AR364" s="98">
        <f>_xll.qlCalendarAdvance(Calendar,AR363,AP364,"f",,Trigger)</f>
        <v>42759</v>
      </c>
      <c r="AS364" s="98">
        <f>_xll.qlInterestRateIndexMaturity(Currency&amp;"ibor"&amp;Tenor,AR364,Trigger)</f>
        <v>42790</v>
      </c>
      <c r="AT364" s="242" t="e">
        <f>_xll.qlIndexFixing($AD$5,AQ364,TRUE,_xll.ohTrigger(Trigger,Trigger1M))</f>
        <v>#NUM!</v>
      </c>
      <c r="AU364" s="242">
        <f>IFERROR(_xll.qlIndexFixing($AV$1,AQ364,TRUE,_xll.ohTrigger(Trigger,Trigger1M)),#N/A)</f>
        <v>-5.8975553255022979E-4</v>
      </c>
    </row>
    <row r="365" spans="42:47" ht="11.25" customHeight="1" x14ac:dyDescent="0.25">
      <c r="AP365" s="97" t="s">
        <v>197</v>
      </c>
      <c r="AQ365" s="98">
        <f>_xll.qlInterestRateIndexFixingDate(Currency&amp;"ibor"&amp;Tenor,AR365,Trigger)</f>
        <v>42758</v>
      </c>
      <c r="AR365" s="98">
        <f>_xll.qlCalendarAdvance(Calendar,AR364,AP365,"f",,Trigger)</f>
        <v>42760</v>
      </c>
      <c r="AS365" s="98">
        <f>_xll.qlInterestRateIndexMaturity(Currency&amp;"ibor"&amp;Tenor,AR365,Trigger)</f>
        <v>42793</v>
      </c>
      <c r="AT365" s="242" t="e">
        <f>_xll.qlIndexFixing($AD$5,AQ365,TRUE,_xll.ohTrigger(Trigger,Trigger1M))</f>
        <v>#NUM!</v>
      </c>
      <c r="AU365" s="242">
        <f>IFERROR(_xll.qlIndexFixing($AV$1,AQ365,TRUE,_xll.ohTrigger(Trigger,Trigger1M)),#N/A)</f>
        <v>-5.8282894367681342E-4</v>
      </c>
    </row>
    <row r="366" spans="42:47" ht="11.25" customHeight="1" x14ac:dyDescent="0.25">
      <c r="AP366" s="97" t="s">
        <v>197</v>
      </c>
      <c r="AQ366" s="98">
        <f>_xll.qlInterestRateIndexFixingDate(Currency&amp;"ibor"&amp;Tenor,AR366,Trigger)</f>
        <v>42759</v>
      </c>
      <c r="AR366" s="98">
        <f>_xll.qlCalendarAdvance(Calendar,AR365,AP366,"f",,Trigger)</f>
        <v>42761</v>
      </c>
      <c r="AS366" s="98">
        <f>_xll.qlInterestRateIndexMaturity(Currency&amp;"ibor"&amp;Tenor,AR366,Trigger)</f>
        <v>42793</v>
      </c>
      <c r="AT366" s="242" t="e">
        <f>_xll.qlIndexFixing($AD$5,AQ366,TRUE,_xll.ohTrigger(Trigger,Trigger1M))</f>
        <v>#NUM!</v>
      </c>
      <c r="AU366" s="242">
        <f>IFERROR(_xll.qlIndexFixing($AV$1,AQ366,TRUE,_xll.ohTrigger(Trigger,Trigger1M)),#N/A)</f>
        <v>-5.8112432014978399E-4</v>
      </c>
    </row>
    <row r="367" spans="42:47" ht="11.25" customHeight="1" x14ac:dyDescent="0.25">
      <c r="AP367" s="97" t="s">
        <v>197</v>
      </c>
      <c r="AQ367" s="98">
        <f>_xll.qlInterestRateIndexFixingDate(Currency&amp;"ibor"&amp;Tenor,AR367,Trigger)</f>
        <v>42760</v>
      </c>
      <c r="AR367" s="98">
        <f>_xll.qlCalendarAdvance(Calendar,AR366,AP367,"f",,Trigger)</f>
        <v>42762</v>
      </c>
      <c r="AS367" s="98">
        <f>_xll.qlInterestRateIndexMaturity(Currency&amp;"ibor"&amp;Tenor,AR367,Trigger)</f>
        <v>42793</v>
      </c>
      <c r="AT367" s="242" t="e">
        <f>_xll.qlIndexFixing($AD$5,AQ367,TRUE,_xll.ohTrigger(Trigger,Trigger1M))</f>
        <v>#NUM!</v>
      </c>
      <c r="AU367" s="242">
        <f>IFERROR(_xll.qlIndexFixing($AV$1,AQ367,TRUE,_xll.ohTrigger(Trigger,Trigger1M)),#N/A)</f>
        <v>-5.794170585198123E-4</v>
      </c>
    </row>
    <row r="368" spans="42:47" ht="11.25" customHeight="1" x14ac:dyDescent="0.25">
      <c r="AP368" s="97" t="s">
        <v>197</v>
      </c>
      <c r="AQ368" s="98">
        <f>_xll.qlInterestRateIndexFixingDate(Currency&amp;"ibor"&amp;Tenor,AR368,Trigger)</f>
        <v>42761</v>
      </c>
      <c r="AR368" s="98">
        <f>_xll.qlCalendarAdvance(Calendar,AR367,AP368,"f",,Trigger)</f>
        <v>42765</v>
      </c>
      <c r="AS368" s="98">
        <f>_xll.qlInterestRateIndexMaturity(Currency&amp;"ibor"&amp;Tenor,AR368,Trigger)</f>
        <v>42794</v>
      </c>
      <c r="AT368" s="242" t="e">
        <f>_xll.qlIndexFixing($AD$5,AQ368,TRUE,_xll.ohTrigger(Trigger,Trigger1M))</f>
        <v>#NUM!</v>
      </c>
      <c r="AU368" s="242">
        <f>IFERROR(_xll.qlIndexFixing($AV$1,AQ368,TRUE,_xll.ohTrigger(Trigger,Trigger1M)),#N/A)</f>
        <v>-5.7252533161941763E-4</v>
      </c>
    </row>
    <row r="369" spans="42:47" ht="11.25" customHeight="1" x14ac:dyDescent="0.25">
      <c r="AP369" s="97" t="s">
        <v>197</v>
      </c>
      <c r="AQ369" s="98">
        <f>_xll.qlInterestRateIndexFixingDate(Currency&amp;"ibor"&amp;Tenor,AR369,Trigger)</f>
        <v>42762</v>
      </c>
      <c r="AR369" s="98">
        <f>_xll.qlCalendarAdvance(Calendar,AR368,AP369,"f",,Trigger)</f>
        <v>42766</v>
      </c>
      <c r="AS369" s="98">
        <f>_xll.qlInterestRateIndexMaturity(Currency&amp;"ibor"&amp;Tenor,AR369,Trigger)</f>
        <v>42794</v>
      </c>
      <c r="AT369" s="242" t="e">
        <f>_xll.qlIndexFixing($AD$5,AQ369,TRUE,_xll.ohTrigger(Trigger,Trigger1M))</f>
        <v>#NUM!</v>
      </c>
      <c r="AU369" s="242">
        <f>IFERROR(_xll.qlIndexFixing($AV$1,AQ369,TRUE,_xll.ohTrigger(Trigger,Trigger1M)),#N/A)</f>
        <v>-5.7080631643050385E-4</v>
      </c>
    </row>
    <row r="370" spans="42:47" ht="11.25" customHeight="1" x14ac:dyDescent="0.25">
      <c r="AP370" s="97" t="s">
        <v>197</v>
      </c>
      <c r="AQ370" s="98">
        <f>_xll.qlInterestRateIndexFixingDate(Currency&amp;"ibor"&amp;Tenor,AR370,Trigger)</f>
        <v>42765</v>
      </c>
      <c r="AR370" s="98">
        <f>_xll.qlCalendarAdvance(Calendar,AR369,AP370,"f",,Trigger)</f>
        <v>42767</v>
      </c>
      <c r="AS370" s="98">
        <f>_xll.qlInterestRateIndexMaturity(Currency&amp;"ibor"&amp;Tenor,AR370,Trigger)</f>
        <v>42795</v>
      </c>
      <c r="AT370" s="242" t="e">
        <f>_xll.qlIndexFixing($AD$5,AQ370,TRUE,_xll.ohTrigger(Trigger,Trigger1M))</f>
        <v>#NUM!</v>
      </c>
      <c r="AU370" s="242">
        <f>IFERROR(_xll.qlIndexFixing($AV$1,AQ370,TRUE,_xll.ohTrigger(Trigger,Trigger1M)),#N/A)</f>
        <v>-5.6732552019211901E-4</v>
      </c>
    </row>
    <row r="371" spans="42:47" ht="11.25" customHeight="1" x14ac:dyDescent="0.25">
      <c r="AP371" s="97" t="s">
        <v>197</v>
      </c>
      <c r="AQ371" s="98">
        <f>_xll.qlInterestRateIndexFixingDate(Currency&amp;"ibor"&amp;Tenor,AR371,Trigger)</f>
        <v>42766</v>
      </c>
      <c r="AR371" s="98">
        <f>_xll.qlCalendarAdvance(Calendar,AR370,AP371,"f",,Trigger)</f>
        <v>42768</v>
      </c>
      <c r="AS371" s="98">
        <f>_xll.qlInterestRateIndexMaturity(Currency&amp;"ibor"&amp;Tenor,AR371,Trigger)</f>
        <v>42796</v>
      </c>
      <c r="AT371" s="242" t="e">
        <f>_xll.qlIndexFixing($AD$5,AQ371,TRUE,_xll.ohTrigger(Trigger,Trigger1M))</f>
        <v>#NUM!</v>
      </c>
      <c r="AU371" s="242">
        <f>IFERROR(_xll.qlIndexFixing($AV$1,AQ371,TRUE,_xll.ohTrigger(Trigger,Trigger1M)),#N/A)</f>
        <v>-5.6383715127410791E-4</v>
      </c>
    </row>
    <row r="372" spans="42:47" ht="11.25" customHeight="1" x14ac:dyDescent="0.25">
      <c r="AP372" s="97" t="s">
        <v>197</v>
      </c>
      <c r="AQ372" s="98">
        <f>_xll.qlInterestRateIndexFixingDate(Currency&amp;"ibor"&amp;Tenor,AR372,Trigger)</f>
        <v>42767</v>
      </c>
      <c r="AR372" s="98">
        <f>_xll.qlCalendarAdvance(Calendar,AR371,AP372,"f",,Trigger)</f>
        <v>42769</v>
      </c>
      <c r="AS372" s="98">
        <f>_xll.qlInterestRateIndexMaturity(Currency&amp;"ibor"&amp;Tenor,AR372,Trigger)</f>
        <v>42797</v>
      </c>
      <c r="AT372" s="242" t="e">
        <f>_xll.qlIndexFixing($AD$5,AQ372,TRUE,_xll.ohTrigger(Trigger,Trigger1M))</f>
        <v>#NUM!</v>
      </c>
      <c r="AU372" s="242">
        <f>IFERROR(_xll.qlIndexFixing($AV$1,AQ372,TRUE,_xll.ohTrigger(Trigger,Trigger1M)),#N/A)</f>
        <v>-5.6034123677907639E-4</v>
      </c>
    </row>
    <row r="373" spans="42:47" ht="11.25" customHeight="1" x14ac:dyDescent="0.25">
      <c r="AP373" s="97" t="s">
        <v>197</v>
      </c>
      <c r="AQ373" s="98">
        <f>_xll.qlInterestRateIndexFixingDate(Currency&amp;"ibor"&amp;Tenor,AR373,Trigger)</f>
        <v>42768</v>
      </c>
      <c r="AR373" s="98">
        <f>_xll.qlCalendarAdvance(Calendar,AR372,AP373,"f",,Trigger)</f>
        <v>42772</v>
      </c>
      <c r="AS373" s="98">
        <f>_xll.qlInterestRateIndexMaturity(Currency&amp;"ibor"&amp;Tenor,AR373,Trigger)</f>
        <v>42800</v>
      </c>
      <c r="AT373" s="242" t="e">
        <f>_xll.qlIndexFixing($AD$5,AQ373,TRUE,_xll.ohTrigger(Trigger,Trigger1M))</f>
        <v>#NUM!</v>
      </c>
      <c r="AU373" s="242">
        <f>IFERROR(_xll.qlIndexFixing($AV$1,AQ373,TRUE,_xll.ohTrigger(Trigger,Trigger1M)),#N/A)</f>
        <v>-5.4980849091358836E-4</v>
      </c>
    </row>
    <row r="374" spans="42:47" ht="11.25" customHeight="1" x14ac:dyDescent="0.25">
      <c r="AP374" s="97" t="s">
        <v>197</v>
      </c>
      <c r="AQ374" s="98">
        <f>_xll.qlInterestRateIndexFixingDate(Currency&amp;"ibor"&amp;Tenor,AR374,Trigger)</f>
        <v>42769</v>
      </c>
      <c r="AR374" s="98">
        <f>_xll.qlCalendarAdvance(Calendar,AR373,AP374,"f",,Trigger)</f>
        <v>42773</v>
      </c>
      <c r="AS374" s="98">
        <f>_xll.qlInterestRateIndexMaturity(Currency&amp;"ibor"&amp;Tenor,AR374,Trigger)</f>
        <v>42801</v>
      </c>
      <c r="AT374" s="242" t="e">
        <f>_xll.qlIndexFixing($AD$5,AQ374,TRUE,_xll.ohTrigger(Trigger,Trigger1M))</f>
        <v>#NUM!</v>
      </c>
      <c r="AU374" s="242">
        <f>IFERROR(_xll.qlIndexFixing($AV$1,AQ374,TRUE,_xll.ohTrigger(Trigger,Trigger1M)),#N/A)</f>
        <v>-5.462826651779297E-4</v>
      </c>
    </row>
    <row r="375" spans="42:47" ht="11.25" customHeight="1" x14ac:dyDescent="0.25">
      <c r="AP375" s="97" t="s">
        <v>197</v>
      </c>
      <c r="AQ375" s="98">
        <f>_xll.qlInterestRateIndexFixingDate(Currency&amp;"ibor"&amp;Tenor,AR375,Trigger)</f>
        <v>42772</v>
      </c>
      <c r="AR375" s="98">
        <f>_xll.qlCalendarAdvance(Calendar,AR374,AP375,"f",,Trigger)</f>
        <v>42774</v>
      </c>
      <c r="AS375" s="98">
        <f>_xll.qlInterestRateIndexMaturity(Currency&amp;"ibor"&amp;Tenor,AR375,Trigger)</f>
        <v>42802</v>
      </c>
      <c r="AT375" s="242" t="e">
        <f>_xll.qlIndexFixing($AD$5,AQ375,TRUE,_xll.ohTrigger(Trigger,Trigger1M))</f>
        <v>#NUM!</v>
      </c>
      <c r="AU375" s="242">
        <f>IFERROR(_xll.qlIndexFixing($AV$1,AQ375,TRUE,_xll.ohTrigger(Trigger,Trigger1M)),#N/A)</f>
        <v>-5.4274942939398177E-4</v>
      </c>
    </row>
    <row r="376" spans="42:47" ht="11.25" customHeight="1" x14ac:dyDescent="0.25">
      <c r="AP376" s="97" t="s">
        <v>197</v>
      </c>
      <c r="AQ376" s="98">
        <f>_xll.qlInterestRateIndexFixingDate(Currency&amp;"ibor"&amp;Tenor,AR376,Trigger)</f>
        <v>42773</v>
      </c>
      <c r="AR376" s="98">
        <f>_xll.qlCalendarAdvance(Calendar,AR375,AP376,"f",,Trigger)</f>
        <v>42775</v>
      </c>
      <c r="AS376" s="98">
        <f>_xll.qlInterestRateIndexMaturity(Currency&amp;"ibor"&amp;Tenor,AR376,Trigger)</f>
        <v>42803</v>
      </c>
      <c r="AT376" s="242" t="e">
        <f>_xll.qlIndexFixing($AD$5,AQ376,TRUE,_xll.ohTrigger(Trigger,Trigger1M))</f>
        <v>#NUM!</v>
      </c>
      <c r="AU376" s="242">
        <f>IFERROR(_xll.qlIndexFixing($AV$1,AQ376,TRUE,_xll.ohTrigger(Trigger,Trigger1M)),#N/A)</f>
        <v>-5.3920881067148763E-4</v>
      </c>
    </row>
    <row r="377" spans="42:47" ht="11.25" customHeight="1" x14ac:dyDescent="0.25">
      <c r="AP377" s="97" t="s">
        <v>197</v>
      </c>
      <c r="AQ377" s="98">
        <f>_xll.qlInterestRateIndexFixingDate(Currency&amp;"ibor"&amp;Tenor,AR377,Trigger)</f>
        <v>42774</v>
      </c>
      <c r="AR377" s="98">
        <f>_xll.qlCalendarAdvance(Calendar,AR376,AP377,"f",,Trigger)</f>
        <v>42776</v>
      </c>
      <c r="AS377" s="98">
        <f>_xll.qlInterestRateIndexMaturity(Currency&amp;"ibor"&amp;Tenor,AR377,Trigger)</f>
        <v>42804</v>
      </c>
      <c r="AT377" s="242" t="e">
        <f>_xll.qlIndexFixing($AD$5,AQ377,TRUE,_xll.ohTrigger(Trigger,Trigger1M))</f>
        <v>#NUM!</v>
      </c>
      <c r="AU377" s="242">
        <f>IFERROR(_xll.qlIndexFixing($AV$1,AQ377,TRUE,_xll.ohTrigger(Trigger,Trigger1M)),#N/A)</f>
        <v>-5.3566083610734339E-4</v>
      </c>
    </row>
    <row r="378" spans="42:47" ht="11.25" customHeight="1" x14ac:dyDescent="0.25">
      <c r="AP378" s="97" t="s">
        <v>197</v>
      </c>
      <c r="AQ378" s="98">
        <f>_xll.qlInterestRateIndexFixingDate(Currency&amp;"ibor"&amp;Tenor,AR378,Trigger)</f>
        <v>42775</v>
      </c>
      <c r="AR378" s="98">
        <f>_xll.qlCalendarAdvance(Calendar,AR377,AP378,"f",,Trigger)</f>
        <v>42779</v>
      </c>
      <c r="AS378" s="98">
        <f>_xll.qlInterestRateIndexMaturity(Currency&amp;"ibor"&amp;Tenor,AR378,Trigger)</f>
        <v>42807</v>
      </c>
      <c r="AT378" s="242" t="e">
        <f>_xll.qlIndexFixing($AD$5,AQ378,TRUE,_xll.ohTrigger(Trigger,Trigger1M))</f>
        <v>#NUM!</v>
      </c>
      <c r="AU378" s="242">
        <f>IFERROR(_xll.qlIndexFixing($AV$1,AQ378,TRUE,_xll.ohTrigger(Trigger,Trigger1M)),#N/A)</f>
        <v>-5.249730484424564E-4</v>
      </c>
    </row>
    <row r="379" spans="42:47" ht="11.25" customHeight="1" x14ac:dyDescent="0.25">
      <c r="AP379" s="97" t="s">
        <v>197</v>
      </c>
      <c r="AQ379" s="98">
        <f>_xll.qlInterestRateIndexFixingDate(Currency&amp;"ibor"&amp;Tenor,AR379,Trigger)</f>
        <v>42776</v>
      </c>
      <c r="AR379" s="98">
        <f>_xll.qlCalendarAdvance(Calendar,AR378,AP379,"f",,Trigger)</f>
        <v>42780</v>
      </c>
      <c r="AS379" s="98">
        <f>_xll.qlInterestRateIndexMaturity(Currency&amp;"ibor"&amp;Tenor,AR379,Trigger)</f>
        <v>42808</v>
      </c>
      <c r="AT379" s="242" t="e">
        <f>_xll.qlIndexFixing($AD$5,AQ379,TRUE,_xll.ohTrigger(Trigger,Trigger1M))</f>
        <v>#NUM!</v>
      </c>
      <c r="AU379" s="242">
        <f>IFERROR(_xll.qlIndexFixing($AV$1,AQ379,TRUE,_xll.ohTrigger(Trigger,Trigger1M)),#N/A)</f>
        <v>-5.2139592157773862E-4</v>
      </c>
    </row>
    <row r="380" spans="42:47" ht="11.25" customHeight="1" x14ac:dyDescent="0.25">
      <c r="AP380" s="97" t="s">
        <v>197</v>
      </c>
      <c r="AQ380" s="98">
        <f>_xll.qlInterestRateIndexFixingDate(Currency&amp;"ibor"&amp;Tenor,AR380,Trigger)</f>
        <v>42779</v>
      </c>
      <c r="AR380" s="98">
        <f>_xll.qlCalendarAdvance(Calendar,AR379,AP380,"f",,Trigger)</f>
        <v>42781</v>
      </c>
      <c r="AS380" s="98">
        <f>_xll.qlInterestRateIndexMaturity(Currency&amp;"ibor"&amp;Tenor,AR380,Trigger)</f>
        <v>42809</v>
      </c>
      <c r="AT380" s="242" t="e">
        <f>_xll.qlIndexFixing($AD$5,AQ380,TRUE,_xll.ohTrigger(Trigger,Trigger1M))</f>
        <v>#NUM!</v>
      </c>
      <c r="AU380" s="242">
        <f>IFERROR(_xll.qlIndexFixing($AV$1,AQ380,TRUE,_xll.ohTrigger(Trigger,Trigger1M)),#N/A)</f>
        <v>-5.1781157440438416E-4</v>
      </c>
    </row>
    <row r="381" spans="42:47" ht="11.25" customHeight="1" x14ac:dyDescent="0.25">
      <c r="AP381" s="97" t="s">
        <v>197</v>
      </c>
      <c r="AQ381" s="98">
        <f>_xll.qlInterestRateIndexFixingDate(Currency&amp;"ibor"&amp;Tenor,AR381,Trigger)</f>
        <v>42780</v>
      </c>
      <c r="AR381" s="98">
        <f>_xll.qlCalendarAdvance(Calendar,AR380,AP381,"f",,Trigger)</f>
        <v>42782</v>
      </c>
      <c r="AS381" s="98">
        <f>_xll.qlInterestRateIndexMaturity(Currency&amp;"ibor"&amp;Tenor,AR381,Trigger)</f>
        <v>42810</v>
      </c>
      <c r="AT381" s="242" t="e">
        <f>_xll.qlIndexFixing($AD$5,AQ381,TRUE,_xll.ohTrigger(Trigger,Trigger1M))</f>
        <v>#NUM!</v>
      </c>
      <c r="AU381" s="242">
        <f>IFERROR(_xll.qlIndexFixing($AV$1,AQ381,TRUE,_xll.ohTrigger(Trigger,Trigger1M)),#N/A)</f>
        <v>-5.1422003402642623E-4</v>
      </c>
    </row>
    <row r="382" spans="42:47" ht="11.25" customHeight="1" x14ac:dyDescent="0.25">
      <c r="AP382" s="97" t="s">
        <v>197</v>
      </c>
      <c r="AQ382" s="98">
        <f>_xll.qlInterestRateIndexFixingDate(Currency&amp;"ibor"&amp;Tenor,AR382,Trigger)</f>
        <v>42781</v>
      </c>
      <c r="AR382" s="98">
        <f>_xll.qlCalendarAdvance(Calendar,AR381,AP382,"f",,Trigger)</f>
        <v>42783</v>
      </c>
      <c r="AS382" s="98">
        <f>_xll.qlInterestRateIndexMaturity(Currency&amp;"ibor"&amp;Tenor,AR382,Trigger)</f>
        <v>42811</v>
      </c>
      <c r="AT382" s="242" t="e">
        <f>_xll.qlIndexFixing($AD$5,AQ382,TRUE,_xll.ohTrigger(Trigger,Trigger1M))</f>
        <v>#NUM!</v>
      </c>
      <c r="AU382" s="242">
        <f>IFERROR(_xll.qlIndexFixing($AV$1,AQ382,TRUE,_xll.ohTrigger(Trigger,Trigger1M)),#N/A)</f>
        <v>-5.1062132754361598E-4</v>
      </c>
    </row>
    <row r="383" spans="42:47" ht="11.25" customHeight="1" x14ac:dyDescent="0.25">
      <c r="AP383" s="97" t="s">
        <v>197</v>
      </c>
      <c r="AQ383" s="98">
        <f>_xll.qlInterestRateIndexFixingDate(Currency&amp;"ibor"&amp;Tenor,AR383,Trigger)</f>
        <v>42782</v>
      </c>
      <c r="AR383" s="98">
        <f>_xll.qlCalendarAdvance(Calendar,AR382,AP383,"f",,Trigger)</f>
        <v>42786</v>
      </c>
      <c r="AS383" s="98">
        <f>_xll.qlInterestRateIndexMaturity(Currency&amp;"ibor"&amp;Tenor,AR383,Trigger)</f>
        <v>42814</v>
      </c>
      <c r="AT383" s="242" t="e">
        <f>_xll.qlIndexFixing($AD$5,AQ383,TRUE,_xll.ohTrigger(Trigger,Trigger1M))</f>
        <v>#NUM!</v>
      </c>
      <c r="AU383" s="242">
        <f>IFERROR(_xll.qlIndexFixing($AV$1,AQ383,TRUE,_xll.ohTrigger(Trigger,Trigger1M)),#N/A)</f>
        <v>-4.9978248254922697E-4</v>
      </c>
    </row>
    <row r="384" spans="42:47" ht="11.25" customHeight="1" x14ac:dyDescent="0.25">
      <c r="AP384" s="97" t="s">
        <v>197</v>
      </c>
      <c r="AQ384" s="98">
        <f>_xll.qlInterestRateIndexFixingDate(Currency&amp;"ibor"&amp;Tenor,AR384,Trigger)</f>
        <v>42783</v>
      </c>
      <c r="AR384" s="98">
        <f>_xll.qlCalendarAdvance(Calendar,AR383,AP384,"f",,Trigger)</f>
        <v>42787</v>
      </c>
      <c r="AS384" s="98">
        <f>_xll.qlInterestRateIndexMaturity(Currency&amp;"ibor"&amp;Tenor,AR384,Trigger)</f>
        <v>42815</v>
      </c>
      <c r="AT384" s="242" t="e">
        <f>_xll.qlIndexFixing($AD$5,AQ384,TRUE,_xll.ohTrigger(Trigger,Trigger1M))</f>
        <v>#NUM!</v>
      </c>
      <c r="AU384" s="242">
        <f>IFERROR(_xll.qlIndexFixing($AV$1,AQ384,TRUE,_xll.ohTrigger(Trigger,Trigger1M)),#N/A)</f>
        <v>-4.9615538272017117E-4</v>
      </c>
    </row>
    <row r="385" spans="42:47" ht="11.25" customHeight="1" x14ac:dyDescent="0.25">
      <c r="AP385" s="97" t="s">
        <v>197</v>
      </c>
      <c r="AQ385" s="98">
        <f>_xll.qlInterestRateIndexFixingDate(Currency&amp;"ibor"&amp;Tenor,AR385,Trigger)</f>
        <v>42786</v>
      </c>
      <c r="AR385" s="98">
        <f>_xll.qlCalendarAdvance(Calendar,AR384,AP385,"f",,Trigger)</f>
        <v>42788</v>
      </c>
      <c r="AS385" s="98">
        <f>_xll.qlInterestRateIndexMaturity(Currency&amp;"ibor"&amp;Tenor,AR385,Trigger)</f>
        <v>42816</v>
      </c>
      <c r="AT385" s="242" t="e">
        <f>_xll.qlIndexFixing($AD$5,AQ385,TRUE,_xll.ohTrigger(Trigger,Trigger1M))</f>
        <v>#NUM!</v>
      </c>
      <c r="AU385" s="242">
        <f>IFERROR(_xll.qlIndexFixing($AV$1,AQ385,TRUE,_xll.ohTrigger(Trigger,Trigger1M)),#N/A)</f>
        <v>-4.9252125231213917E-4</v>
      </c>
    </row>
    <row r="386" spans="42:47" ht="11.25" customHeight="1" x14ac:dyDescent="0.25">
      <c r="AP386" s="97" t="s">
        <v>197</v>
      </c>
      <c r="AQ386" s="98">
        <f>_xll.qlInterestRateIndexFixingDate(Currency&amp;"ibor"&amp;Tenor,AR386,Trigger)</f>
        <v>42787</v>
      </c>
      <c r="AR386" s="98">
        <f>_xll.qlCalendarAdvance(Calendar,AR385,AP386,"f",,Trigger)</f>
        <v>42789</v>
      </c>
      <c r="AS386" s="98">
        <f>_xll.qlInterestRateIndexMaturity(Currency&amp;"ibor"&amp;Tenor,AR386,Trigger)</f>
        <v>42817</v>
      </c>
      <c r="AT386" s="242" t="e">
        <f>_xll.qlIndexFixing($AD$5,AQ386,TRUE,_xll.ohTrigger(Trigger,Trigger1M))</f>
        <v>#NUM!</v>
      </c>
      <c r="AU386" s="242">
        <f>IFERROR(_xll.qlIndexFixing($AV$1,AQ386,TRUE,_xll.ohTrigger(Trigger,Trigger1M)),#N/A)</f>
        <v>-4.8888011843772894E-4</v>
      </c>
    </row>
    <row r="387" spans="42:47" ht="11.25" customHeight="1" x14ac:dyDescent="0.25">
      <c r="AP387" s="97" t="s">
        <v>197</v>
      </c>
      <c r="AQ387" s="98">
        <f>_xll.qlInterestRateIndexFixingDate(Currency&amp;"ibor"&amp;Tenor,AR387,Trigger)</f>
        <v>42788</v>
      </c>
      <c r="AR387" s="98">
        <f>_xll.qlCalendarAdvance(Calendar,AR386,AP387,"f",,Trigger)</f>
        <v>42790</v>
      </c>
      <c r="AS387" s="98">
        <f>_xll.qlInterestRateIndexMaturity(Currency&amp;"ibor"&amp;Tenor,AR387,Trigger)</f>
        <v>42818</v>
      </c>
      <c r="AT387" s="242" t="e">
        <f>_xll.qlIndexFixing($AD$5,AQ387,TRUE,_xll.ohTrigger(Trigger,Trigger1M))</f>
        <v>#NUM!</v>
      </c>
      <c r="AU387" s="242">
        <f>IFERROR(_xll.qlIndexFixing($AV$1,AQ387,TRUE,_xll.ohTrigger(Trigger,Trigger1M)),#N/A)</f>
        <v>-4.8523200819669147E-4</v>
      </c>
    </row>
    <row r="388" spans="42:47" ht="11.25" customHeight="1" x14ac:dyDescent="0.25">
      <c r="AP388" s="97" t="s">
        <v>197</v>
      </c>
      <c r="AQ388" s="98">
        <f>_xll.qlInterestRateIndexFixingDate(Currency&amp;"ibor"&amp;Tenor,AR388,Trigger)</f>
        <v>42789</v>
      </c>
      <c r="AR388" s="98">
        <f>_xll.qlCalendarAdvance(Calendar,AR387,AP388,"f",,Trigger)</f>
        <v>42793</v>
      </c>
      <c r="AS388" s="98">
        <f>_xll.qlInterestRateIndexMaturity(Currency&amp;"ibor"&amp;Tenor,AR388,Trigger)</f>
        <v>42821</v>
      </c>
      <c r="AT388" s="242" t="e">
        <f>_xll.qlIndexFixing($AD$5,AQ388,TRUE,_xll.ohTrigger(Trigger,Trigger1M))</f>
        <v>#NUM!</v>
      </c>
      <c r="AU388" s="242">
        <f>IFERROR(_xll.qlIndexFixing($AV$1,AQ388,TRUE,_xll.ohTrigger(Trigger,Trigger1M)),#N/A)</f>
        <v>-4.7424609035411666E-4</v>
      </c>
    </row>
    <row r="389" spans="42:47" ht="11.25" customHeight="1" x14ac:dyDescent="0.25">
      <c r="AP389" s="97" t="s">
        <v>197</v>
      </c>
      <c r="AQ389" s="98">
        <f>_xll.qlInterestRateIndexFixingDate(Currency&amp;"ibor"&amp;Tenor,AR389,Trigger)</f>
        <v>42790</v>
      </c>
      <c r="AR389" s="98">
        <f>_xll.qlCalendarAdvance(Calendar,AR388,AP389,"f",,Trigger)</f>
        <v>42794</v>
      </c>
      <c r="AS389" s="98">
        <f>_xll.qlInterestRateIndexMaturity(Currency&amp;"ibor"&amp;Tenor,AR389,Trigger)</f>
        <v>42825</v>
      </c>
      <c r="AT389" s="242" t="e">
        <f>_xll.qlIndexFixing($AD$5,AQ389,TRUE,_xll.ohTrigger(Trigger,Trigger1M))</f>
        <v>#NUM!</v>
      </c>
      <c r="AU389" s="242">
        <f>IFERROR(_xll.qlIndexFixing($AV$1,AQ389,TRUE,_xll.ohTrigger(Trigger,Trigger1M)),#N/A)</f>
        <v>-4.6499286623727468E-4</v>
      </c>
    </row>
    <row r="390" spans="42:47" ht="11.25" customHeight="1" x14ac:dyDescent="0.25">
      <c r="AP390" s="97" t="s">
        <v>197</v>
      </c>
      <c r="AQ390" s="98">
        <f>_xll.qlInterestRateIndexFixingDate(Currency&amp;"ibor"&amp;Tenor,AR390,Trigger)</f>
        <v>42793</v>
      </c>
      <c r="AR390" s="98">
        <f>_xll.qlCalendarAdvance(Calendar,AR389,AP390,"f",,Trigger)</f>
        <v>42795</v>
      </c>
      <c r="AS390" s="98">
        <f>_xll.qlInterestRateIndexMaturity(Currency&amp;"ibor"&amp;Tenor,AR390,Trigger)</f>
        <v>42828</v>
      </c>
      <c r="AT390" s="242" t="e">
        <f>_xll.qlIndexFixing($AD$5,AQ390,TRUE,_xll.ohTrigger(Trigger,Trigger1M))</f>
        <v>#NUM!</v>
      </c>
      <c r="AU390" s="242">
        <f>IFERROR(_xll.qlIndexFixing($AV$1,AQ390,TRUE,_xll.ohTrigger(Trigger,Trigger1M)),#N/A)</f>
        <v>-4.5756437539265255E-4</v>
      </c>
    </row>
    <row r="391" spans="42:47" ht="11.25" customHeight="1" x14ac:dyDescent="0.25">
      <c r="AP391" s="97" t="s">
        <v>197</v>
      </c>
      <c r="AQ391" s="98">
        <f>_xll.qlInterestRateIndexFixingDate(Currency&amp;"ibor"&amp;Tenor,AR391,Trigger)</f>
        <v>42794</v>
      </c>
      <c r="AR391" s="98">
        <f>_xll.qlCalendarAdvance(Calendar,AR390,AP391,"f",,Trigger)</f>
        <v>42796</v>
      </c>
      <c r="AS391" s="98">
        <f>_xll.qlInterestRateIndexMaturity(Currency&amp;"ibor"&amp;Tenor,AR391,Trigger)</f>
        <v>42828</v>
      </c>
      <c r="AT391" s="242" t="e">
        <f>_xll.qlIndexFixing($AD$5,AQ391,TRUE,_xll.ohTrigger(Trigger,Trigger1M))</f>
        <v>#NUM!</v>
      </c>
      <c r="AU391" s="242">
        <f>IFERROR(_xll.qlIndexFixing($AV$1,AQ391,TRUE,_xll.ohTrigger(Trigger,Trigger1M)),#N/A)</f>
        <v>-4.5573076255120415E-4</v>
      </c>
    </row>
    <row r="392" spans="42:47" ht="11.25" customHeight="1" x14ac:dyDescent="0.25">
      <c r="AP392" s="97" t="s">
        <v>197</v>
      </c>
      <c r="AQ392" s="98">
        <f>_xll.qlInterestRateIndexFixingDate(Currency&amp;"ibor"&amp;Tenor,AR392,Trigger)</f>
        <v>42795</v>
      </c>
      <c r="AR392" s="98">
        <f>_xll.qlCalendarAdvance(Calendar,AR391,AP392,"f",,Trigger)</f>
        <v>42797</v>
      </c>
      <c r="AS392" s="98">
        <f>_xll.qlInterestRateIndexMaturity(Currency&amp;"ibor"&amp;Tenor,AR392,Trigger)</f>
        <v>42828</v>
      </c>
      <c r="AT392" s="242" t="e">
        <f>_xll.qlIndexFixing($AD$5,AQ392,TRUE,_xll.ohTrigger(Trigger,Trigger1M))</f>
        <v>#NUM!</v>
      </c>
      <c r="AU392" s="242">
        <f>IFERROR(_xll.qlIndexFixing($AV$1,AQ392,TRUE,_xll.ohTrigger(Trigger,Trigger1M)),#N/A)</f>
        <v>-4.5389482869928252E-4</v>
      </c>
    </row>
    <row r="393" spans="42:47" ht="11.25" customHeight="1" x14ac:dyDescent="0.25">
      <c r="AP393" s="97" t="s">
        <v>197</v>
      </c>
      <c r="AQ393" s="98">
        <f>_xll.qlInterestRateIndexFixingDate(Currency&amp;"ibor"&amp;Tenor,AR393,Trigger)</f>
        <v>42796</v>
      </c>
      <c r="AR393" s="98">
        <f>_xll.qlCalendarAdvance(Calendar,AR392,AP393,"f",,Trigger)</f>
        <v>42800</v>
      </c>
      <c r="AS393" s="98">
        <f>_xll.qlInterestRateIndexMaturity(Currency&amp;"ibor"&amp;Tenor,AR393,Trigger)</f>
        <v>42831</v>
      </c>
      <c r="AT393" s="242" t="e">
        <f>_xll.qlIndexFixing($AD$5,AQ393,TRUE,_xll.ohTrigger(Trigger,Trigger1M))</f>
        <v>#NUM!</v>
      </c>
      <c r="AU393" s="242">
        <f>IFERROR(_xll.qlIndexFixing($AV$1,AQ393,TRUE,_xll.ohTrigger(Trigger,Trigger1M)),#N/A)</f>
        <v>-4.4273632060885402E-4</v>
      </c>
    </row>
    <row r="394" spans="42:47" ht="11.25" customHeight="1" x14ac:dyDescent="0.25">
      <c r="AP394" s="97" t="s">
        <v>197</v>
      </c>
      <c r="AQ394" s="98">
        <f>_xll.qlInterestRateIndexFixingDate(Currency&amp;"ibor"&amp;Tenor,AR394,Trigger)</f>
        <v>42797</v>
      </c>
      <c r="AR394" s="98">
        <f>_xll.qlCalendarAdvance(Calendar,AR393,AP394,"f",,Trigger)</f>
        <v>42801</v>
      </c>
      <c r="AS394" s="98">
        <f>_xll.qlInterestRateIndexMaturity(Currency&amp;"ibor"&amp;Tenor,AR394,Trigger)</f>
        <v>42832</v>
      </c>
      <c r="AT394" s="242" t="e">
        <f>_xll.qlIndexFixing($AD$5,AQ394,TRUE,_xll.ohTrigger(Trigger,Trigger1M))</f>
        <v>#NUM!</v>
      </c>
      <c r="AU394" s="242">
        <f>IFERROR(_xll.qlIndexFixing($AV$1,AQ394,TRUE,_xll.ohTrigger(Trigger,Trigger1M)),#N/A)</f>
        <v>-4.3900350650329502E-4</v>
      </c>
    </row>
    <row r="395" spans="42:47" ht="11.25" customHeight="1" x14ac:dyDescent="0.25">
      <c r="AP395" s="97" t="s">
        <v>197</v>
      </c>
      <c r="AQ395" s="98">
        <f>_xll.qlInterestRateIndexFixingDate(Currency&amp;"ibor"&amp;Tenor,AR395,Trigger)</f>
        <v>42800</v>
      </c>
      <c r="AR395" s="98">
        <f>_xll.qlCalendarAdvance(Calendar,AR394,AP395,"f",,Trigger)</f>
        <v>42802</v>
      </c>
      <c r="AS395" s="98">
        <f>_xll.qlInterestRateIndexMaturity(Currency&amp;"ibor"&amp;Tenor,AR395,Trigger)</f>
        <v>42835</v>
      </c>
      <c r="AT395" s="242" t="e">
        <f>_xll.qlIndexFixing($AD$5,AQ395,TRUE,_xll.ohTrigger(Trigger,Trigger1M))</f>
        <v>#NUM!</v>
      </c>
      <c r="AU395" s="242">
        <f>IFERROR(_xll.qlIndexFixing($AV$1,AQ395,TRUE,_xll.ohTrigger(Trigger,Trigger1M)),#N/A)</f>
        <v>-4.3148259604668999E-4</v>
      </c>
    </row>
    <row r="396" spans="42:47" ht="11.25" customHeight="1" x14ac:dyDescent="0.25">
      <c r="AP396" s="97" t="s">
        <v>197</v>
      </c>
      <c r="AQ396" s="98">
        <f>_xll.qlInterestRateIndexFixingDate(Currency&amp;"ibor"&amp;Tenor,AR396,Trigger)</f>
        <v>42801</v>
      </c>
      <c r="AR396" s="98">
        <f>_xll.qlCalendarAdvance(Calendar,AR395,AP396,"f",,Trigger)</f>
        <v>42803</v>
      </c>
      <c r="AS396" s="98">
        <f>_xll.qlInterestRateIndexMaturity(Currency&amp;"ibor"&amp;Tenor,AR396,Trigger)</f>
        <v>42835</v>
      </c>
      <c r="AT396" s="242" t="e">
        <f>_xll.qlIndexFixing($AD$5,AQ396,TRUE,_xll.ohTrigger(Trigger,Trigger1M))</f>
        <v>#NUM!</v>
      </c>
      <c r="AU396" s="242">
        <f>IFERROR(_xll.qlIndexFixing($AV$1,AQ396,TRUE,_xll.ohTrigger(Trigger,Trigger1M)),#N/A)</f>
        <v>-4.2962518150807538E-4</v>
      </c>
    </row>
    <row r="397" spans="42:47" ht="11.25" customHeight="1" x14ac:dyDescent="0.25">
      <c r="AP397" s="97" t="s">
        <v>197</v>
      </c>
      <c r="AQ397" s="98">
        <f>_xll.qlInterestRateIndexFixingDate(Currency&amp;"ibor"&amp;Tenor,AR397,Trigger)</f>
        <v>42802</v>
      </c>
      <c r="AR397" s="98">
        <f>_xll.qlCalendarAdvance(Calendar,AR396,AP397,"f",,Trigger)</f>
        <v>42804</v>
      </c>
      <c r="AS397" s="98">
        <f>_xll.qlInterestRateIndexMaturity(Currency&amp;"ibor"&amp;Tenor,AR397,Trigger)</f>
        <v>42835</v>
      </c>
      <c r="AT397" s="242" t="e">
        <f>_xll.qlIndexFixing($AD$5,AQ397,TRUE,_xll.ohTrigger(Trigger,Trigger1M))</f>
        <v>#NUM!</v>
      </c>
      <c r="AU397" s="242">
        <f>IFERROR(_xll.qlIndexFixing($AV$1,AQ397,TRUE,_xll.ohTrigger(Trigger,Trigger1M)),#N/A)</f>
        <v>-4.2776550941425739E-4</v>
      </c>
    </row>
    <row r="398" spans="42:47" ht="11.25" customHeight="1" x14ac:dyDescent="0.25">
      <c r="AP398" s="97" t="s">
        <v>197</v>
      </c>
      <c r="AQ398" s="98">
        <f>_xll.qlInterestRateIndexFixingDate(Currency&amp;"ibor"&amp;Tenor,AR398,Trigger)</f>
        <v>42803</v>
      </c>
      <c r="AR398" s="98">
        <f>_xll.qlCalendarAdvance(Calendar,AR397,AP398,"f",,Trigger)</f>
        <v>42807</v>
      </c>
      <c r="AS398" s="98">
        <f>_xll.qlInterestRateIndexMaturity(Currency&amp;"ibor"&amp;Tenor,AR398,Trigger)</f>
        <v>42838</v>
      </c>
      <c r="AT398" s="242" t="e">
        <f>_xll.qlIndexFixing($AD$5,AQ398,TRUE,_xll.ohTrigger(Trigger,Trigger1M))</f>
        <v>#NUM!</v>
      </c>
      <c r="AU398" s="242">
        <f>IFERROR(_xll.qlIndexFixing($AV$1,AQ398,TRUE,_xll.ohTrigger(Trigger,Trigger1M)),#N/A)</f>
        <v>-4.1646874939005676E-4</v>
      </c>
    </row>
    <row r="399" spans="42:47" ht="11.25" customHeight="1" x14ac:dyDescent="0.25">
      <c r="AP399" s="97" t="s">
        <v>197</v>
      </c>
      <c r="AQ399" s="98">
        <f>_xll.qlInterestRateIndexFixingDate(Currency&amp;"ibor"&amp;Tenor,AR399,Trigger)</f>
        <v>42804</v>
      </c>
      <c r="AR399" s="98">
        <f>_xll.qlCalendarAdvance(Calendar,AR398,AP399,"f",,Trigger)</f>
        <v>42808</v>
      </c>
      <c r="AS399" s="98">
        <f>_xll.qlInterestRateIndexMaturity(Currency&amp;"ibor"&amp;Tenor,AR399,Trigger)</f>
        <v>42843</v>
      </c>
      <c r="AT399" s="242" t="e">
        <f>_xll.qlIndexFixing($AD$5,AQ399,TRUE,_xll.ohTrigger(Trigger,Trigger1M))</f>
        <v>#NUM!</v>
      </c>
      <c r="AU399" s="242">
        <f>IFERROR(_xll.qlIndexFixing($AV$1,AQ399,TRUE,_xll.ohTrigger(Trigger,Trigger1M)),#N/A)</f>
        <v>-4.0504302801494925E-4</v>
      </c>
    </row>
    <row r="400" spans="42:47" ht="11.25" customHeight="1" x14ac:dyDescent="0.25">
      <c r="AP400" s="97" t="s">
        <v>197</v>
      </c>
      <c r="AQ400" s="98">
        <f>_xll.qlInterestRateIndexFixingDate(Currency&amp;"ibor"&amp;Tenor,AR400,Trigger)</f>
        <v>42807</v>
      </c>
      <c r="AR400" s="98">
        <f>_xll.qlCalendarAdvance(Calendar,AR399,AP400,"f",,Trigger)</f>
        <v>42809</v>
      </c>
      <c r="AS400" s="98">
        <f>_xll.qlInterestRateIndexMaturity(Currency&amp;"ibor"&amp;Tenor,AR400,Trigger)</f>
        <v>42843</v>
      </c>
      <c r="AT400" s="242" t="e">
        <f>_xll.qlIndexFixing($AD$5,AQ400,TRUE,_xll.ohTrigger(Trigger,Trigger1M))</f>
        <v>#NUM!</v>
      </c>
      <c r="AU400" s="242">
        <f>IFERROR(_xll.qlIndexFixing($AV$1,AQ400,TRUE,_xll.ohTrigger(Trigger,Trigger1M)),#N/A)</f>
        <v>-4.031636169933491E-4</v>
      </c>
    </row>
    <row r="401" spans="42:47" ht="11.25" customHeight="1" x14ac:dyDescent="0.25">
      <c r="AP401" s="97" t="s">
        <v>197</v>
      </c>
      <c r="AQ401" s="98">
        <f>_xll.qlInterestRateIndexFixingDate(Currency&amp;"ibor"&amp;Tenor,AR401,Trigger)</f>
        <v>42808</v>
      </c>
      <c r="AR401" s="98">
        <f>_xll.qlCalendarAdvance(Calendar,AR400,AP401,"f",,Trigger)</f>
        <v>42810</v>
      </c>
      <c r="AS401" s="98">
        <f>_xll.qlInterestRateIndexMaturity(Currency&amp;"ibor"&amp;Tenor,AR401,Trigger)</f>
        <v>42843</v>
      </c>
      <c r="AT401" s="242" t="e">
        <f>_xll.qlIndexFixing($AD$5,AQ401,TRUE,_xll.ohTrigger(Trigger,Trigger1M))</f>
        <v>#NUM!</v>
      </c>
      <c r="AU401" s="242">
        <f>IFERROR(_xll.qlIndexFixing($AV$1,AQ401,TRUE,_xll.ohTrigger(Trigger,Trigger1M)),#N/A)</f>
        <v>-4.0128200735259611E-4</v>
      </c>
    </row>
    <row r="402" spans="42:47" ht="11.25" customHeight="1" x14ac:dyDescent="0.25">
      <c r="AP402" s="97" t="s">
        <v>197</v>
      </c>
      <c r="AQ402" s="98">
        <f>_xll.qlInterestRateIndexFixingDate(Currency&amp;"ibor"&amp;Tenor,AR402,Trigger)</f>
        <v>42809</v>
      </c>
      <c r="AR402" s="98">
        <f>_xll.qlCalendarAdvance(Calendar,AR401,AP402,"f",,Trigger)</f>
        <v>42811</v>
      </c>
      <c r="AS402" s="98">
        <f>_xll.qlInterestRateIndexMaturity(Currency&amp;"ibor"&amp;Tenor,AR402,Trigger)</f>
        <v>42843</v>
      </c>
      <c r="AT402" s="242" t="e">
        <f>_xll.qlIndexFixing($AD$5,AQ402,TRUE,_xll.ohTrigger(Trigger,Trigger1M))</f>
        <v>#NUM!</v>
      </c>
      <c r="AU402" s="242">
        <f>IFERROR(_xll.qlIndexFixing($AV$1,AQ402,TRUE,_xll.ohTrigger(Trigger,Trigger1M)),#N/A)</f>
        <v>-3.9939820589432462E-4</v>
      </c>
    </row>
    <row r="403" spans="42:47" ht="11.25" customHeight="1" x14ac:dyDescent="0.25">
      <c r="AP403" s="97" t="s">
        <v>197</v>
      </c>
      <c r="AQ403" s="98">
        <f>_xll.qlInterestRateIndexFixingDate(Currency&amp;"ibor"&amp;Tenor,AR403,Trigger)</f>
        <v>42810</v>
      </c>
      <c r="AR403" s="98">
        <f>_xll.qlCalendarAdvance(Calendar,AR402,AP403,"f",,Trigger)</f>
        <v>42814</v>
      </c>
      <c r="AS403" s="98">
        <f>_xll.qlInterestRateIndexMaturity(Currency&amp;"ibor"&amp;Tenor,AR403,Trigger)</f>
        <v>42845</v>
      </c>
      <c r="AT403" s="242" t="e">
        <f>_xll.qlIndexFixing($AD$5,AQ403,TRUE,_xll.ohTrigger(Trigger,Trigger1M))</f>
        <v>#NUM!</v>
      </c>
      <c r="AU403" s="242">
        <f>IFERROR(_xll.qlIndexFixing($AV$1,AQ403,TRUE,_xll.ohTrigger(Trigger,Trigger1M)),#N/A)</f>
        <v>-3.8988523106923029E-4</v>
      </c>
    </row>
    <row r="404" spans="42:47" ht="11.25" customHeight="1" x14ac:dyDescent="0.25">
      <c r="AP404" s="97" t="s">
        <v>197</v>
      </c>
      <c r="AQ404" s="98">
        <f>_xll.qlInterestRateIndexFixingDate(Currency&amp;"ibor"&amp;Tenor,AR404,Trigger)</f>
        <v>42811</v>
      </c>
      <c r="AR404" s="98">
        <f>_xll.qlCalendarAdvance(Calendar,AR403,AP404,"f",,Trigger)</f>
        <v>42815</v>
      </c>
      <c r="AS404" s="98">
        <f>_xll.qlInterestRateIndexMaturity(Currency&amp;"ibor"&amp;Tenor,AR404,Trigger)</f>
        <v>42846</v>
      </c>
      <c r="AT404" s="242" t="e">
        <f>_xll.qlIndexFixing($AD$5,AQ404,TRUE,_xll.ohTrigger(Trigger,Trigger1M))</f>
        <v>#NUM!</v>
      </c>
      <c r="AU404" s="242">
        <f>IFERROR(_xll.qlIndexFixing($AV$1,AQ404,TRUE,_xll.ohTrigger(Trigger,Trigger1M)),#N/A)</f>
        <v>-3.8606233609316649E-4</v>
      </c>
    </row>
    <row r="405" spans="42:47" ht="11.25" customHeight="1" x14ac:dyDescent="0.25">
      <c r="AP405" s="97" t="s">
        <v>197</v>
      </c>
      <c r="AQ405" s="98">
        <f>_xll.qlInterestRateIndexFixingDate(Currency&amp;"ibor"&amp;Tenor,AR405,Trigger)</f>
        <v>42814</v>
      </c>
      <c r="AR405" s="98">
        <f>_xll.qlCalendarAdvance(Calendar,AR404,AP405,"f",,Trigger)</f>
        <v>42816</v>
      </c>
      <c r="AS405" s="98">
        <f>_xll.qlInterestRateIndexMaturity(Currency&amp;"ibor"&amp;Tenor,AR405,Trigger)</f>
        <v>42849</v>
      </c>
      <c r="AT405" s="242" t="e">
        <f>_xll.qlIndexFixing($AD$5,AQ405,TRUE,_xll.ohTrigger(Trigger,Trigger1M))</f>
        <v>#NUM!</v>
      </c>
      <c r="AU405" s="242">
        <f>IFERROR(_xll.qlIndexFixing($AV$1,AQ405,TRUE,_xll.ohTrigger(Trigger,Trigger1M)),#N/A)</f>
        <v>-3.7836454599245303E-4</v>
      </c>
    </row>
    <row r="406" spans="42:47" ht="11.25" customHeight="1" x14ac:dyDescent="0.25">
      <c r="AP406" s="97" t="s">
        <v>197</v>
      </c>
      <c r="AQ406" s="98">
        <f>_xll.qlInterestRateIndexFixingDate(Currency&amp;"ibor"&amp;Tenor,AR406,Trigger)</f>
        <v>42815</v>
      </c>
      <c r="AR406" s="98">
        <f>_xll.qlCalendarAdvance(Calendar,AR405,AP406,"f",,Trigger)</f>
        <v>42817</v>
      </c>
      <c r="AS406" s="98">
        <f>_xll.qlInterestRateIndexMaturity(Currency&amp;"ibor"&amp;Tenor,AR406,Trigger)</f>
        <v>42849</v>
      </c>
      <c r="AT406" s="242" t="e">
        <f>_xll.qlIndexFixing($AD$5,AQ406,TRUE,_xll.ohTrigger(Trigger,Trigger1M))</f>
        <v>#NUM!</v>
      </c>
      <c r="AU406" s="242">
        <f>IFERROR(_xll.qlIndexFixing($AV$1,AQ406,TRUE,_xll.ohTrigger(Trigger,Trigger1M)),#N/A)</f>
        <v>-3.7646152492604168E-4</v>
      </c>
    </row>
    <row r="407" spans="42:47" ht="11.25" customHeight="1" x14ac:dyDescent="0.25">
      <c r="AP407" s="97" t="s">
        <v>197</v>
      </c>
      <c r="AQ407" s="98">
        <f>_xll.qlInterestRateIndexFixingDate(Currency&amp;"ibor"&amp;Tenor,AR407,Trigger)</f>
        <v>42816</v>
      </c>
      <c r="AR407" s="98">
        <f>_xll.qlCalendarAdvance(Calendar,AR406,AP407,"f",,Trigger)</f>
        <v>42818</v>
      </c>
      <c r="AS407" s="98">
        <f>_xll.qlInterestRateIndexMaturity(Currency&amp;"ibor"&amp;Tenor,AR407,Trigger)</f>
        <v>42849</v>
      </c>
      <c r="AT407" s="242" t="e">
        <f>_xll.qlIndexFixing($AD$5,AQ407,TRUE,_xll.ohTrigger(Trigger,Trigger1M))</f>
        <v>#NUM!</v>
      </c>
      <c r="AU407" s="242">
        <f>IFERROR(_xll.qlIndexFixing($AV$1,AQ407,TRUE,_xll.ohTrigger(Trigger,Trigger1M)),#N/A)</f>
        <v>-3.7455637325260527E-4</v>
      </c>
    </row>
    <row r="408" spans="42:47" ht="11.25" customHeight="1" x14ac:dyDescent="0.25">
      <c r="AP408" s="97" t="s">
        <v>197</v>
      </c>
      <c r="AQ408" s="98">
        <f>_xll.qlInterestRateIndexFixingDate(Currency&amp;"ibor"&amp;Tenor,AR408,Trigger)</f>
        <v>42817</v>
      </c>
      <c r="AR408" s="98">
        <f>_xll.qlCalendarAdvance(Calendar,AR407,AP408,"f",,Trigger)</f>
        <v>42821</v>
      </c>
      <c r="AS408" s="98">
        <f>_xll.qlInterestRateIndexMaturity(Currency&amp;"ibor"&amp;Tenor,AR408,Trigger)</f>
        <v>42852</v>
      </c>
      <c r="AT408" s="242" t="e">
        <f>_xll.qlIndexFixing($AD$5,AQ408,TRUE,_xll.ohTrigger(Trigger,Trigger1M))</f>
        <v>#NUM!</v>
      </c>
      <c r="AU408" s="242">
        <f>IFERROR(_xll.qlIndexFixing($AV$1,AQ408,TRUE,_xll.ohTrigger(Trigger,Trigger1M)),#N/A)</f>
        <v>-3.6299506273076716E-4</v>
      </c>
    </row>
    <row r="409" spans="42:47" ht="11.25" customHeight="1" x14ac:dyDescent="0.25">
      <c r="AP409" s="97" t="s">
        <v>197</v>
      </c>
      <c r="AQ409" s="98">
        <f>_xll.qlInterestRateIndexFixingDate(Currency&amp;"ibor"&amp;Tenor,AR409,Trigger)</f>
        <v>42818</v>
      </c>
      <c r="AR409" s="98">
        <f>_xll.qlCalendarAdvance(Calendar,AR408,AP409,"f",,Trigger)</f>
        <v>42822</v>
      </c>
      <c r="AS409" s="98">
        <f>_xll.qlInterestRateIndexMaturity(Currency&amp;"ibor"&amp;Tenor,AR409,Trigger)</f>
        <v>42853</v>
      </c>
      <c r="AT409" s="242" t="e">
        <f>_xll.qlIndexFixing($AD$5,AQ409,TRUE,_xll.ohTrigger(Trigger,Trigger1M))</f>
        <v>#NUM!</v>
      </c>
      <c r="AU409" s="242">
        <f>IFERROR(_xll.qlIndexFixing($AV$1,AQ409,TRUE,_xll.ohTrigger(Trigger,Trigger1M)),#N/A)</f>
        <v>-3.5912911956130635E-4</v>
      </c>
    </row>
    <row r="410" spans="42:47" ht="11.25" customHeight="1" x14ac:dyDescent="0.25">
      <c r="AP410" s="97" t="s">
        <v>197</v>
      </c>
      <c r="AQ410" s="98">
        <f>_xll.qlInterestRateIndexFixingDate(Currency&amp;"ibor"&amp;Tenor,AR410,Trigger)</f>
        <v>42821</v>
      </c>
      <c r="AR410" s="98">
        <f>_xll.qlCalendarAdvance(Calendar,AR409,AP410,"f",,Trigger)</f>
        <v>42823</v>
      </c>
      <c r="AS410" s="98">
        <f>_xll.qlInterestRateIndexMaturity(Currency&amp;"ibor"&amp;Tenor,AR410,Trigger)</f>
        <v>42853</v>
      </c>
      <c r="AT410" s="242" t="e">
        <f>_xll.qlIndexFixing($AD$5,AQ410,TRUE,_xll.ohTrigger(Trigger,Trigger1M))</f>
        <v>#NUM!</v>
      </c>
      <c r="AU410" s="242">
        <f>IFERROR(_xll.qlIndexFixing($AV$1,AQ410,TRUE,_xll.ohTrigger(Trigger,Trigger1M)),#N/A)</f>
        <v>-3.5720937530436814E-4</v>
      </c>
    </row>
    <row r="411" spans="42:47" ht="11.25" customHeight="1" x14ac:dyDescent="0.25">
      <c r="AP411" s="97" t="s">
        <v>197</v>
      </c>
      <c r="AQ411" s="98">
        <f>_xll.qlInterestRateIndexFixingDate(Currency&amp;"ibor"&amp;Tenor,AR411,Trigger)</f>
        <v>42822</v>
      </c>
      <c r="AR411" s="98">
        <f>_xll.qlCalendarAdvance(Calendar,AR410,AP411,"f",,Trigger)</f>
        <v>42824</v>
      </c>
      <c r="AS411" s="98">
        <f>_xll.qlInterestRateIndexMaturity(Currency&amp;"ibor"&amp;Tenor,AR411,Trigger)</f>
        <v>42853</v>
      </c>
      <c r="AT411" s="242" t="e">
        <f>_xll.qlIndexFixing($AD$5,AQ411,TRUE,_xll.ohTrigger(Trigger,Trigger1M))</f>
        <v>#NUM!</v>
      </c>
      <c r="AU411" s="242">
        <f>IFERROR(_xll.qlIndexFixing($AV$1,AQ411,TRUE,_xll.ohTrigger(Trigger,Trigger1M)),#N/A)</f>
        <v>-3.5528755032332817E-4</v>
      </c>
    </row>
    <row r="412" spans="42:47" ht="11.25" customHeight="1" x14ac:dyDescent="0.25">
      <c r="AP412" s="97" t="s">
        <v>197</v>
      </c>
      <c r="AQ412" s="98">
        <f>_xll.qlInterestRateIndexFixingDate(Currency&amp;"ibor"&amp;Tenor,AR412,Trigger)</f>
        <v>42823</v>
      </c>
      <c r="AR412" s="98">
        <f>_xll.qlCalendarAdvance(Calendar,AR411,AP412,"f",,Trigger)</f>
        <v>42825</v>
      </c>
      <c r="AS412" s="98">
        <f>_xll.qlInterestRateIndexMaturity(Currency&amp;"ibor"&amp;Tenor,AR412,Trigger)</f>
        <v>42853</v>
      </c>
      <c r="AT412" s="242" t="e">
        <f>_xll.qlIndexFixing($AD$5,AQ412,TRUE,_xll.ohTrigger(Trigger,Trigger1M))</f>
        <v>#NUM!</v>
      </c>
      <c r="AU412" s="242">
        <f>IFERROR(_xll.qlIndexFixing($AV$1,AQ412,TRUE,_xll.ohTrigger(Trigger,Trigger1M)),#N/A)</f>
        <v>-3.5336365141826393E-4</v>
      </c>
    </row>
    <row r="413" spans="42:47" ht="11.25" customHeight="1" x14ac:dyDescent="0.25">
      <c r="AP413" s="97" t="s">
        <v>197</v>
      </c>
      <c r="AQ413" s="98">
        <f>_xll.qlInterestRateIndexFixingDate(Currency&amp;"ibor"&amp;Tenor,AR413,Trigger)</f>
        <v>42824</v>
      </c>
      <c r="AR413" s="98">
        <f>_xll.qlCalendarAdvance(Calendar,AR412,AP413,"f",,Trigger)</f>
        <v>42828</v>
      </c>
      <c r="AS413" s="98">
        <f>_xll.qlInterestRateIndexMaturity(Currency&amp;"ibor"&amp;Tenor,AR413,Trigger)</f>
        <v>42858</v>
      </c>
      <c r="AT413" s="242" t="e">
        <f>_xll.qlIndexFixing($AD$5,AQ413,TRUE,_xll.ohTrigger(Trigger,Trigger1M))</f>
        <v>#NUM!</v>
      </c>
      <c r="AU413" s="242">
        <f>IFERROR(_xll.qlIndexFixing($AV$1,AQ413,TRUE,_xll.ohTrigger(Trigger,Trigger1M)),#N/A)</f>
        <v>-3.3777430155135235E-4</v>
      </c>
    </row>
    <row r="414" spans="42:47" ht="11.25" customHeight="1" x14ac:dyDescent="0.25">
      <c r="AP414" s="97" t="s">
        <v>197</v>
      </c>
      <c r="AQ414" s="98">
        <f>_xll.qlInterestRateIndexFixingDate(Currency&amp;"ibor"&amp;Tenor,AR414,Trigger)</f>
        <v>42825</v>
      </c>
      <c r="AR414" s="98">
        <f>_xll.qlCalendarAdvance(Calendar,AR413,AP414,"f",,Trigger)</f>
        <v>42829</v>
      </c>
      <c r="AS414" s="98">
        <f>_xll.qlInterestRateIndexMaturity(Currency&amp;"ibor"&amp;Tenor,AR414,Trigger)</f>
        <v>42859</v>
      </c>
      <c r="AT414" s="242" t="e">
        <f>_xll.qlIndexFixing($AD$5,AQ414,TRUE,_xll.ohTrigger(Trigger,Trigger1M))</f>
        <v>#NUM!</v>
      </c>
      <c r="AU414" s="242">
        <f>IFERROR(_xll.qlIndexFixing($AV$1,AQ414,TRUE,_xll.ohTrigger(Trigger,Trigger1M)),#N/A)</f>
        <v>-3.3386950176783614E-4</v>
      </c>
    </row>
    <row r="415" spans="42:47" ht="11.25" customHeight="1" x14ac:dyDescent="0.25">
      <c r="AP415" s="97" t="s">
        <v>197</v>
      </c>
      <c r="AQ415" s="98">
        <f>_xll.qlInterestRateIndexFixingDate(Currency&amp;"ibor"&amp;Tenor,AR415,Trigger)</f>
        <v>42828</v>
      </c>
      <c r="AR415" s="98">
        <f>_xll.qlCalendarAdvance(Calendar,AR414,AP415,"f",,Trigger)</f>
        <v>42830</v>
      </c>
      <c r="AS415" s="98">
        <f>_xll.qlInterestRateIndexMaturity(Currency&amp;"ibor"&amp;Tenor,AR415,Trigger)</f>
        <v>42860</v>
      </c>
      <c r="AT415" s="242" t="e">
        <f>_xll.qlIndexFixing($AD$5,AQ415,TRUE,_xll.ohTrigger(Trigger,Trigger1M))</f>
        <v>#NUM!</v>
      </c>
      <c r="AU415" s="242">
        <f>IFERROR(_xll.qlIndexFixing($AV$1,AQ415,TRUE,_xll.ohTrigger(Trigger,Trigger1M)),#N/A)</f>
        <v>-3.2995883688524685E-4</v>
      </c>
    </row>
    <row r="416" spans="42:47" ht="11.25" customHeight="1" x14ac:dyDescent="0.25">
      <c r="AP416" s="97" t="s">
        <v>197</v>
      </c>
      <c r="AQ416" s="98">
        <f>_xll.qlInterestRateIndexFixingDate(Currency&amp;"ibor"&amp;Tenor,AR416,Trigger)</f>
        <v>42829</v>
      </c>
      <c r="AR416" s="98">
        <f>_xll.qlCalendarAdvance(Calendar,AR415,AP416,"f",,Trigger)</f>
        <v>42831</v>
      </c>
      <c r="AS416" s="98">
        <f>_xll.qlInterestRateIndexMaturity(Currency&amp;"ibor"&amp;Tenor,AR416,Trigger)</f>
        <v>42863</v>
      </c>
      <c r="AT416" s="242" t="e">
        <f>_xll.qlIndexFixing($AD$5,AQ416,TRUE,_xll.ohTrigger(Trigger,Trigger1M))</f>
        <v>#NUM!</v>
      </c>
      <c r="AU416" s="242">
        <f>IFERROR(_xll.qlIndexFixing($AV$1,AQ416,TRUE,_xll.ohTrigger(Trigger,Trigger1M)),#N/A)</f>
        <v>-3.2208985585646666E-4</v>
      </c>
    </row>
    <row r="417" spans="42:47" ht="11.25" customHeight="1" x14ac:dyDescent="0.25">
      <c r="AP417" s="97" t="s">
        <v>197</v>
      </c>
      <c r="AQ417" s="98">
        <f>_xll.qlInterestRateIndexFixingDate(Currency&amp;"ibor"&amp;Tenor,AR417,Trigger)</f>
        <v>42830</v>
      </c>
      <c r="AR417" s="98">
        <f>_xll.qlCalendarAdvance(Calendar,AR416,AP417,"f",,Trigger)</f>
        <v>42832</v>
      </c>
      <c r="AS417" s="98">
        <f>_xll.qlInterestRateIndexMaturity(Currency&amp;"ibor"&amp;Tenor,AR417,Trigger)</f>
        <v>42863</v>
      </c>
      <c r="AT417" s="242" t="e">
        <f>_xll.qlIndexFixing($AD$5,AQ417,TRUE,_xll.ohTrigger(Trigger,Trigger1M))</f>
        <v>#NUM!</v>
      </c>
      <c r="AU417" s="242">
        <f>IFERROR(_xll.qlIndexFixing($AV$1,AQ417,TRUE,_xll.ohTrigger(Trigger,Trigger1M)),#N/A)</f>
        <v>-3.2014188769259643E-4</v>
      </c>
    </row>
    <row r="418" spans="42:47" ht="11.25" customHeight="1" x14ac:dyDescent="0.25">
      <c r="AP418" s="97" t="s">
        <v>197</v>
      </c>
      <c r="AQ418" s="98">
        <f>_xll.qlInterestRateIndexFixingDate(Currency&amp;"ibor"&amp;Tenor,AR418,Trigger)</f>
        <v>42831</v>
      </c>
      <c r="AR418" s="98">
        <f>_xll.qlCalendarAdvance(Calendar,AR417,AP418,"f",,Trigger)</f>
        <v>42835</v>
      </c>
      <c r="AS418" s="98">
        <f>_xll.qlInterestRateIndexMaturity(Currency&amp;"ibor"&amp;Tenor,AR418,Trigger)</f>
        <v>42865</v>
      </c>
      <c r="AT418" s="242" t="e">
        <f>_xll.qlIndexFixing($AD$5,AQ418,TRUE,_xll.ohTrigger(Trigger,Trigger1M))</f>
        <v>#NUM!</v>
      </c>
      <c r="AU418" s="242">
        <f>IFERROR(_xll.qlIndexFixing($AV$1,AQ418,TRUE,_xll.ohTrigger(Trigger,Trigger1M)),#N/A)</f>
        <v>-3.1031848473395129E-4</v>
      </c>
    </row>
    <row r="419" spans="42:47" ht="11.25" customHeight="1" x14ac:dyDescent="0.25">
      <c r="AP419" s="97" t="s">
        <v>197</v>
      </c>
      <c r="AQ419" s="98">
        <f>_xll.qlInterestRateIndexFixingDate(Currency&amp;"ibor"&amp;Tenor,AR419,Trigger)</f>
        <v>42832</v>
      </c>
      <c r="AR419" s="98">
        <f>_xll.qlCalendarAdvance(Calendar,AR418,AP419,"f",,Trigger)</f>
        <v>42836</v>
      </c>
      <c r="AS419" s="98">
        <f>_xll.qlInterestRateIndexMaturity(Currency&amp;"ibor"&amp;Tenor,AR419,Trigger)</f>
        <v>42866</v>
      </c>
      <c r="AT419" s="242" t="e">
        <f>_xll.qlIndexFixing($AD$5,AQ419,TRUE,_xll.ohTrigger(Trigger,Trigger1M))</f>
        <v>#NUM!</v>
      </c>
      <c r="AU419" s="242">
        <f>IFERROR(_xll.qlIndexFixing($AV$1,AQ419,TRUE,_xll.ohTrigger(Trigger,Trigger1M)),#N/A)</f>
        <v>-3.0637319849491362E-4</v>
      </c>
    </row>
    <row r="420" spans="42:47" ht="11.25" customHeight="1" x14ac:dyDescent="0.25">
      <c r="AP420" s="97" t="s">
        <v>197</v>
      </c>
      <c r="AQ420" s="98">
        <f>_xll.qlInterestRateIndexFixingDate(Currency&amp;"ibor"&amp;Tenor,AR420,Trigger)</f>
        <v>42835</v>
      </c>
      <c r="AR420" s="98">
        <f>_xll.qlCalendarAdvance(Calendar,AR419,AP420,"f",,Trigger)</f>
        <v>42837</v>
      </c>
      <c r="AS420" s="98">
        <f>_xll.qlInterestRateIndexMaturity(Currency&amp;"ibor"&amp;Tenor,AR420,Trigger)</f>
        <v>42867</v>
      </c>
      <c r="AT420" s="242" t="e">
        <f>_xll.qlIndexFixing($AD$5,AQ420,TRUE,_xll.ohTrigger(Trigger,Trigger1M))</f>
        <v>#NUM!</v>
      </c>
      <c r="AU420" s="242">
        <f>IFERROR(_xll.qlIndexFixing($AV$1,AQ420,TRUE,_xll.ohTrigger(Trigger,Trigger1M)),#N/A)</f>
        <v>-3.0242223690502001E-4</v>
      </c>
    </row>
    <row r="421" spans="42:47" ht="11.25" customHeight="1" x14ac:dyDescent="0.25">
      <c r="AP421" s="97" t="s">
        <v>197</v>
      </c>
      <c r="AQ421" s="98">
        <f>_xll.qlInterestRateIndexFixingDate(Currency&amp;"ibor"&amp;Tenor,AR421,Trigger)</f>
        <v>42836</v>
      </c>
      <c r="AR421" s="98">
        <f>_xll.qlCalendarAdvance(Calendar,AR420,AP421,"f",,Trigger)</f>
        <v>42838</v>
      </c>
      <c r="AS421" s="98">
        <f>_xll.qlInterestRateIndexMaturity(Currency&amp;"ibor"&amp;Tenor,AR421,Trigger)</f>
        <v>42870</v>
      </c>
      <c r="AT421" s="242" t="e">
        <f>_xll.qlIndexFixing($AD$5,AQ421,TRUE,_xll.ohTrigger(Trigger,Trigger1M))</f>
        <v>#NUM!</v>
      </c>
      <c r="AU421" s="242">
        <f>IFERROR(_xll.qlIndexFixing($AV$1,AQ421,TRUE,_xll.ohTrigger(Trigger,Trigger1M)),#N/A)</f>
        <v>-2.9447425944559291E-4</v>
      </c>
    </row>
    <row r="422" spans="42:47" ht="11.25" customHeight="1" x14ac:dyDescent="0.25">
      <c r="AP422" s="97" t="s">
        <v>197</v>
      </c>
      <c r="AQ422" s="98">
        <f>_xll.qlInterestRateIndexFixingDate(Currency&amp;"ibor"&amp;Tenor,AR422,Trigger)</f>
        <v>42837</v>
      </c>
      <c r="AR422" s="98">
        <f>_xll.qlCalendarAdvance(Calendar,AR421,AP422,"f",,Trigger)</f>
        <v>42843</v>
      </c>
      <c r="AS422" s="98">
        <f>_xll.qlInterestRateIndexMaturity(Currency&amp;"ibor"&amp;Tenor,AR422,Trigger)</f>
        <v>42873</v>
      </c>
      <c r="AT422" s="242" t="e">
        <f>_xll.qlIndexFixing($AD$5,AQ422,TRUE,_xll.ohTrigger(Trigger,Trigger1M))</f>
        <v>#NUM!</v>
      </c>
      <c r="AU422" s="242">
        <f>IFERROR(_xll.qlIndexFixing($AV$1,AQ422,TRUE,_xll.ohTrigger(Trigger,Trigger1M)),#N/A)</f>
        <v>-2.7859880283287453E-4</v>
      </c>
    </row>
    <row r="423" spans="42:47" ht="11.25" customHeight="1" x14ac:dyDescent="0.25">
      <c r="AP423" s="97" t="s">
        <v>197</v>
      </c>
      <c r="AQ423" s="98">
        <f>_xll.qlInterestRateIndexFixingDate(Currency&amp;"ibor"&amp;Tenor,AR423,Trigger)</f>
        <v>42838</v>
      </c>
      <c r="AR423" s="98">
        <f>_xll.qlCalendarAdvance(Calendar,AR422,AP423,"f",,Trigger)</f>
        <v>42844</v>
      </c>
      <c r="AS423" s="98">
        <f>_xll.qlInterestRateIndexMaturity(Currency&amp;"ibor"&amp;Tenor,AR423,Trigger)</f>
        <v>42874</v>
      </c>
      <c r="AT423" s="242" t="e">
        <f>_xll.qlIndexFixing($AD$5,AQ423,TRUE,_xll.ohTrigger(Trigger,Trigger1M))</f>
        <v>#NUM!</v>
      </c>
      <c r="AU423" s="242">
        <f>IFERROR(_xll.qlIndexFixing($AV$1,AQ423,TRUE,_xll.ohTrigger(Trigger,Trigger1M)),#N/A)</f>
        <v>-2.746088727265672E-4</v>
      </c>
    </row>
    <row r="424" spans="42:47" ht="11.25" customHeight="1" x14ac:dyDescent="0.25">
      <c r="AP424" s="97" t="s">
        <v>197</v>
      </c>
      <c r="AQ424" s="98">
        <f>_xll.qlInterestRateIndexFixingDate(Currency&amp;"ibor"&amp;Tenor,AR424,Trigger)</f>
        <v>42843</v>
      </c>
      <c r="AR424" s="98">
        <f>_xll.qlCalendarAdvance(Calendar,AR423,AP424,"f",,Trigger)</f>
        <v>42845</v>
      </c>
      <c r="AS424" s="98">
        <f>_xll.qlInterestRateIndexMaturity(Currency&amp;"ibor"&amp;Tenor,AR424,Trigger)</f>
        <v>42877</v>
      </c>
      <c r="AT424" s="242" t="e">
        <f>_xll.qlIndexFixing($AD$5,AQ424,TRUE,_xll.ohTrigger(Trigger,Trigger1M))</f>
        <v>#NUM!</v>
      </c>
      <c r="AU424" s="242">
        <f>IFERROR(_xll.qlIndexFixing($AV$1,AQ424,TRUE,_xll.ohTrigger(Trigger,Trigger1M)),#N/A)</f>
        <v>-2.6658455141631565E-4</v>
      </c>
    </row>
    <row r="425" spans="42:47" ht="11.25" customHeight="1" x14ac:dyDescent="0.25">
      <c r="AP425" s="97" t="s">
        <v>197</v>
      </c>
      <c r="AQ425" s="98">
        <f>_xll.qlInterestRateIndexFixingDate(Currency&amp;"ibor"&amp;Tenor,AR425,Trigger)</f>
        <v>42844</v>
      </c>
      <c r="AR425" s="98">
        <f>_xll.qlCalendarAdvance(Calendar,AR424,AP425,"f",,Trigger)</f>
        <v>42846</v>
      </c>
      <c r="AS425" s="98">
        <f>_xll.qlInterestRateIndexMaturity(Currency&amp;"ibor"&amp;Tenor,AR425,Trigger)</f>
        <v>42877</v>
      </c>
      <c r="AT425" s="242" t="e">
        <f>_xll.qlIndexFixing($AD$5,AQ425,TRUE,_xll.ohTrigger(Trigger,Trigger1M))</f>
        <v>#NUM!</v>
      </c>
      <c r="AU425" s="242">
        <f>IFERROR(_xll.qlIndexFixing($AV$1,AQ425,TRUE,_xll.ohTrigger(Trigger,Trigger1M)),#N/A)</f>
        <v>-2.6459643049624485E-4</v>
      </c>
    </row>
    <row r="426" spans="42:47" ht="11.25" customHeight="1" x14ac:dyDescent="0.25">
      <c r="AP426" s="97" t="s">
        <v>197</v>
      </c>
      <c r="AQ426" s="98">
        <f>_xll.qlInterestRateIndexFixingDate(Currency&amp;"ibor"&amp;Tenor,AR426,Trigger)</f>
        <v>42845</v>
      </c>
      <c r="AR426" s="98">
        <f>_xll.qlCalendarAdvance(Calendar,AR425,AP426,"f",,Trigger)</f>
        <v>42849</v>
      </c>
      <c r="AS426" s="98">
        <f>_xll.qlInterestRateIndexMaturity(Currency&amp;"ibor"&amp;Tenor,AR426,Trigger)</f>
        <v>42879</v>
      </c>
      <c r="AT426" s="242" t="e">
        <f>_xll.qlIndexFixing($AD$5,AQ426,TRUE,_xll.ohTrigger(Trigger,Trigger1M))</f>
        <v>#NUM!</v>
      </c>
      <c r="AU426" s="242">
        <f>IFERROR(_xll.qlIndexFixing($AV$1,AQ426,TRUE,_xll.ohTrigger(Trigger,Trigger1M)),#N/A)</f>
        <v>-2.5457788674465576E-4</v>
      </c>
    </row>
    <row r="427" spans="42:47" ht="11.25" customHeight="1" x14ac:dyDescent="0.25">
      <c r="AP427" s="97" t="s">
        <v>197</v>
      </c>
      <c r="AQ427" s="98">
        <f>_xll.qlInterestRateIndexFixingDate(Currency&amp;"ibor"&amp;Tenor,AR427,Trigger)</f>
        <v>42846</v>
      </c>
      <c r="AR427" s="98">
        <f>_xll.qlCalendarAdvance(Calendar,AR426,AP427,"f",,Trigger)</f>
        <v>42850</v>
      </c>
      <c r="AS427" s="98">
        <f>_xll.qlInterestRateIndexMaturity(Currency&amp;"ibor"&amp;Tenor,AR427,Trigger)</f>
        <v>42880</v>
      </c>
      <c r="AT427" s="242" t="e">
        <f>_xll.qlIndexFixing($AD$5,AQ427,TRUE,_xll.ohTrigger(Trigger,Trigger1M))</f>
        <v>#NUM!</v>
      </c>
      <c r="AU427" s="242">
        <f>IFERROR(_xll.qlIndexFixing($AV$1,AQ427,TRUE,_xll.ohTrigger(Trigger,Trigger1M)),#N/A)</f>
        <v>-2.5055561220055367E-4</v>
      </c>
    </row>
    <row r="428" spans="42:47" ht="11.25" customHeight="1" x14ac:dyDescent="0.25">
      <c r="AP428" s="97" t="s">
        <v>197</v>
      </c>
      <c r="AQ428" s="98">
        <f>_xll.qlInterestRateIndexFixingDate(Currency&amp;"ibor"&amp;Tenor,AR428,Trigger)</f>
        <v>42849</v>
      </c>
      <c r="AR428" s="98">
        <f>_xll.qlCalendarAdvance(Calendar,AR427,AP428,"f",,Trigger)</f>
        <v>42851</v>
      </c>
      <c r="AS428" s="98">
        <f>_xll.qlInterestRateIndexMaturity(Currency&amp;"ibor"&amp;Tenor,AR428,Trigger)</f>
        <v>42881</v>
      </c>
      <c r="AT428" s="242" t="e">
        <f>_xll.qlIndexFixing($AD$5,AQ428,TRUE,_xll.ohTrigger(Trigger,Trigger1M))</f>
        <v>#NUM!</v>
      </c>
      <c r="AU428" s="242">
        <f>IFERROR(_xll.qlIndexFixing($AV$1,AQ428,TRUE,_xll.ohTrigger(Trigger,Trigger1M)),#N/A)</f>
        <v>-2.4652804179270404E-4</v>
      </c>
    </row>
    <row r="429" spans="42:47" ht="11.25" customHeight="1" x14ac:dyDescent="0.25">
      <c r="AP429" s="97" t="s">
        <v>197</v>
      </c>
      <c r="AQ429" s="98">
        <f>_xll.qlInterestRateIndexFixingDate(Currency&amp;"ibor"&amp;Tenor,AR429,Trigger)</f>
        <v>42850</v>
      </c>
      <c r="AR429" s="98">
        <f>_xll.qlCalendarAdvance(Calendar,AR428,AP429,"f",,Trigger)</f>
        <v>42852</v>
      </c>
      <c r="AS429" s="98">
        <f>_xll.qlInterestRateIndexMaturity(Currency&amp;"ibor"&amp;Tenor,AR429,Trigger)</f>
        <v>42884</v>
      </c>
      <c r="AT429" s="242" t="e">
        <f>_xll.qlIndexFixing($AD$5,AQ429,TRUE,_xll.ohTrigger(Trigger,Trigger1M))</f>
        <v>#NUM!</v>
      </c>
      <c r="AU429" s="242">
        <f>IFERROR(_xll.qlIndexFixing($AV$1,AQ429,TRUE,_xll.ohTrigger(Trigger,Trigger1M)),#N/A)</f>
        <v>-2.3843002908530142E-4</v>
      </c>
    </row>
    <row r="430" spans="42:47" ht="11.25" customHeight="1" x14ac:dyDescent="0.25">
      <c r="AP430" s="97" t="s">
        <v>197</v>
      </c>
      <c r="AQ430" s="98">
        <f>_xll.qlInterestRateIndexFixingDate(Currency&amp;"ibor"&amp;Tenor,AR430,Trigger)</f>
        <v>42851</v>
      </c>
      <c r="AR430" s="98">
        <f>_xll.qlCalendarAdvance(Calendar,AR429,AP430,"f",,Trigger)</f>
        <v>42853</v>
      </c>
      <c r="AS430" s="98">
        <f>_xll.qlInterestRateIndexMaturity(Currency&amp;"ibor"&amp;Tenor,AR430,Trigger)</f>
        <v>42886</v>
      </c>
      <c r="AT430" s="242" t="e">
        <f>_xll.qlIndexFixing($AD$5,AQ430,TRUE,_xll.ohTrigger(Trigger,Trigger1M))</f>
        <v>#NUM!</v>
      </c>
      <c r="AU430" s="242">
        <f>IFERROR(_xll.qlIndexFixing($AV$1,AQ430,TRUE,_xll.ohTrigger(Trigger,Trigger1M)),#N/A)</f>
        <v>-2.3234927320450993E-4</v>
      </c>
    </row>
    <row r="431" spans="42:47" ht="11.25" customHeight="1" x14ac:dyDescent="0.25">
      <c r="AP431" s="97" t="s">
        <v>197</v>
      </c>
      <c r="AQ431" s="98">
        <f>_xll.qlInterestRateIndexFixingDate(Currency&amp;"ibor"&amp;Tenor,AR431,Trigger)</f>
        <v>42852</v>
      </c>
      <c r="AR431" s="98">
        <f>_xll.qlCalendarAdvance(Calendar,AR430,AP431,"f",,Trigger)</f>
        <v>42857</v>
      </c>
      <c r="AS431" s="98">
        <f>_xll.qlInterestRateIndexMaturity(Currency&amp;"ibor"&amp;Tenor,AR431,Trigger)</f>
        <v>42888</v>
      </c>
      <c r="AT431" s="242" t="e">
        <f>_xll.qlIndexFixing($AD$5,AQ431,TRUE,_xll.ohTrigger(Trigger,Trigger1M))</f>
        <v>#NUM!</v>
      </c>
      <c r="AU431" s="242">
        <f>IFERROR(_xll.qlIndexFixing($AV$1,AQ431,TRUE,_xll.ohTrigger(Trigger,Trigger1M)),#N/A)</f>
        <v>-2.2020861195805365E-4</v>
      </c>
    </row>
    <row r="432" spans="42:47" ht="11.25" customHeight="1" x14ac:dyDescent="0.25">
      <c r="AP432" s="97" t="s">
        <v>197</v>
      </c>
      <c r="AQ432" s="98">
        <f>_xll.qlInterestRateIndexFixingDate(Currency&amp;"ibor"&amp;Tenor,AR432,Trigger)</f>
        <v>42853</v>
      </c>
      <c r="AR432" s="98">
        <f>_xll.qlCalendarAdvance(Calendar,AR431,AP432,"f",,Trigger)</f>
        <v>42858</v>
      </c>
      <c r="AS432" s="98">
        <f>_xll.qlInterestRateIndexMaturity(Currency&amp;"ibor"&amp;Tenor,AR432,Trigger)</f>
        <v>42891</v>
      </c>
      <c r="AT432" s="242" t="e">
        <f>_xll.qlIndexFixing($AD$5,AQ432,TRUE,_xll.ohTrigger(Trigger,Trigger1M))</f>
        <v>#NUM!</v>
      </c>
      <c r="AU432" s="242">
        <f>IFERROR(_xll.qlIndexFixing($AV$1,AQ432,TRUE,_xll.ohTrigger(Trigger,Trigger1M)),#N/A)</f>
        <v>-2.1204384968493369E-4</v>
      </c>
    </row>
    <row r="433" spans="42:47" ht="11.25" customHeight="1" x14ac:dyDescent="0.25">
      <c r="AP433" s="97" t="s">
        <v>197</v>
      </c>
      <c r="AQ433" s="98">
        <f>_xll.qlInterestRateIndexFixingDate(Currency&amp;"ibor"&amp;Tenor,AR433,Trigger)</f>
        <v>42857</v>
      </c>
      <c r="AR433" s="98">
        <f>_xll.qlCalendarAdvance(Calendar,AR432,AP433,"f",,Trigger)</f>
        <v>42859</v>
      </c>
      <c r="AS433" s="98">
        <f>_xll.qlInterestRateIndexMaturity(Currency&amp;"ibor"&amp;Tenor,AR433,Trigger)</f>
        <v>42891</v>
      </c>
      <c r="AT433" s="242" t="e">
        <f>_xll.qlIndexFixing($AD$5,AQ433,TRUE,_xll.ohTrigger(Trigger,Trigger1M))</f>
        <v>#NUM!</v>
      </c>
      <c r="AU433" s="242">
        <f>IFERROR(_xll.qlIndexFixing($AV$1,AQ433,TRUE,_xll.ohTrigger(Trigger,Trigger1M)),#N/A)</f>
        <v>-2.1001998983416481E-4</v>
      </c>
    </row>
    <row r="434" spans="42:47" ht="11.25" customHeight="1" x14ac:dyDescent="0.25">
      <c r="AP434" s="97" t="s">
        <v>197</v>
      </c>
      <c r="AQ434" s="98">
        <f>_xll.qlInterestRateIndexFixingDate(Currency&amp;"ibor"&amp;Tenor,AR434,Trigger)</f>
        <v>42858</v>
      </c>
      <c r="AR434" s="98">
        <f>_xll.qlCalendarAdvance(Calendar,AR433,AP434,"f",,Trigger)</f>
        <v>42860</v>
      </c>
      <c r="AS434" s="98">
        <f>_xll.qlInterestRateIndexMaturity(Currency&amp;"ibor"&amp;Tenor,AR434,Trigger)</f>
        <v>42891</v>
      </c>
      <c r="AT434" s="242" t="e">
        <f>_xll.qlIndexFixing($AD$5,AQ434,TRUE,_xll.ohTrigger(Trigger,Trigger1M))</f>
        <v>#NUM!</v>
      </c>
      <c r="AU434" s="242">
        <f>IFERROR(_xll.qlIndexFixing($AV$1,AQ434,TRUE,_xll.ohTrigger(Trigger,Trigger1M)),#N/A)</f>
        <v>-2.0799438049051889E-4</v>
      </c>
    </row>
    <row r="435" spans="42:47" ht="11.25" customHeight="1" x14ac:dyDescent="0.25">
      <c r="AP435" s="97" t="s">
        <v>197</v>
      </c>
      <c r="AQ435" s="98">
        <f>_xll.qlInterestRateIndexFixingDate(Currency&amp;"ibor"&amp;Tenor,AR435,Trigger)</f>
        <v>42859</v>
      </c>
      <c r="AR435" s="98">
        <f>_xll.qlCalendarAdvance(Calendar,AR434,AP435,"f",,Trigger)</f>
        <v>42863</v>
      </c>
      <c r="AS435" s="98">
        <f>_xll.qlInterestRateIndexMaturity(Currency&amp;"ibor"&amp;Tenor,AR435,Trigger)</f>
        <v>42894</v>
      </c>
      <c r="AT435" s="242" t="e">
        <f>_xll.qlIndexFixing($AD$5,AQ435,TRUE,_xll.ohTrigger(Trigger,Trigger1M))</f>
        <v>#NUM!</v>
      </c>
      <c r="AU435" s="242">
        <f>IFERROR(_xll.qlIndexFixing($AV$1,AQ435,TRUE,_xll.ohTrigger(Trigger,Trigger1M)),#N/A)</f>
        <v>-1.9573504741150638E-4</v>
      </c>
    </row>
    <row r="436" spans="42:47" ht="11.25" customHeight="1" x14ac:dyDescent="0.25">
      <c r="AP436" s="97" t="s">
        <v>197</v>
      </c>
      <c r="AQ436" s="98">
        <f>_xll.qlInterestRateIndexFixingDate(Currency&amp;"ibor"&amp;Tenor,AR436,Trigger)</f>
        <v>42860</v>
      </c>
      <c r="AR436" s="98">
        <f>_xll.qlCalendarAdvance(Calendar,AR435,AP436,"f",,Trigger)</f>
        <v>42864</v>
      </c>
      <c r="AS436" s="98">
        <f>_xll.qlInterestRateIndexMaturity(Currency&amp;"ibor"&amp;Tenor,AR436,Trigger)</f>
        <v>42895</v>
      </c>
      <c r="AT436" s="242" t="e">
        <f>_xll.qlIndexFixing($AD$5,AQ436,TRUE,_xll.ohTrigger(Trigger,Trigger1M))</f>
        <v>#NUM!</v>
      </c>
      <c r="AU436" s="242">
        <f>IFERROR(_xll.qlIndexFixing($AV$1,AQ436,TRUE,_xll.ohTrigger(Trigger,Trigger1M)),#N/A)</f>
        <v>-1.9163870696788324E-4</v>
      </c>
    </row>
    <row r="437" spans="42:47" ht="11.25" customHeight="1" x14ac:dyDescent="0.25">
      <c r="AP437" s="97" t="s">
        <v>197</v>
      </c>
      <c r="AQ437" s="98">
        <f>_xll.qlInterestRateIndexFixingDate(Currency&amp;"ibor"&amp;Tenor,AR437,Trigger)</f>
        <v>42863</v>
      </c>
      <c r="AR437" s="98">
        <f>_xll.qlCalendarAdvance(Calendar,AR436,AP437,"f",,Trigger)</f>
        <v>42865</v>
      </c>
      <c r="AS437" s="98">
        <f>_xll.qlInterestRateIndexMaturity(Currency&amp;"ibor"&amp;Tenor,AR437,Trigger)</f>
        <v>42898</v>
      </c>
      <c r="AT437" s="242" t="e">
        <f>_xll.qlIndexFixing($AD$5,AQ437,TRUE,_xll.ohTrigger(Trigger,Trigger1M))</f>
        <v>#NUM!</v>
      </c>
      <c r="AU437" s="242">
        <f>IFERROR(_xll.qlIndexFixing($AV$1,AQ437,TRUE,_xll.ohTrigger(Trigger,Trigger1M)),#N/A)</f>
        <v>-1.8340539944458359E-4</v>
      </c>
    </row>
    <row r="438" spans="42:47" ht="11.25" customHeight="1" x14ac:dyDescent="0.25">
      <c r="AP438" s="97" t="s">
        <v>197</v>
      </c>
      <c r="AQ438" s="98">
        <f>_xll.qlInterestRateIndexFixingDate(Currency&amp;"ibor"&amp;Tenor,AR438,Trigger)</f>
        <v>42864</v>
      </c>
      <c r="AR438" s="98">
        <f>_xll.qlCalendarAdvance(Calendar,AR437,AP438,"f",,Trigger)</f>
        <v>42866</v>
      </c>
      <c r="AS438" s="98">
        <f>_xll.qlInterestRateIndexMaturity(Currency&amp;"ibor"&amp;Tenor,AR438,Trigger)</f>
        <v>42898</v>
      </c>
      <c r="AT438" s="242" t="e">
        <f>_xll.qlIndexFixing($AD$5,AQ438,TRUE,_xll.ohTrigger(Trigger,Trigger1M))</f>
        <v>#NUM!</v>
      </c>
      <c r="AU438" s="242">
        <f>IFERROR(_xll.qlIndexFixing($AV$1,AQ438,TRUE,_xll.ohTrigger(Trigger,Trigger1M)),#N/A)</f>
        <v>-1.8136373113444848E-4</v>
      </c>
    </row>
    <row r="439" spans="42:47" ht="11.25" customHeight="1" x14ac:dyDescent="0.25">
      <c r="AP439" s="97" t="s">
        <v>197</v>
      </c>
      <c r="AQ439" s="98">
        <f>_xll.qlInterestRateIndexFixingDate(Currency&amp;"ibor"&amp;Tenor,AR439,Trigger)</f>
        <v>42865</v>
      </c>
      <c r="AR439" s="98">
        <f>_xll.qlCalendarAdvance(Calendar,AR438,AP439,"f",,Trigger)</f>
        <v>42867</v>
      </c>
      <c r="AS439" s="98">
        <f>_xll.qlInterestRateIndexMaturity(Currency&amp;"ibor"&amp;Tenor,AR439,Trigger)</f>
        <v>42898</v>
      </c>
      <c r="AT439" s="242" t="e">
        <f>_xll.qlIndexFixing($AD$5,AQ439,TRUE,_xll.ohTrigger(Trigger,Trigger1M))</f>
        <v>#NUM!</v>
      </c>
      <c r="AU439" s="242">
        <f>IFERROR(_xll.qlIndexFixing($AV$1,AQ439,TRUE,_xll.ohTrigger(Trigger,Trigger1M)),#N/A)</f>
        <v>-1.7932037688288047E-4</v>
      </c>
    </row>
    <row r="440" spans="42:47" ht="11.25" customHeight="1" x14ac:dyDescent="0.25">
      <c r="AP440" s="97" t="s">
        <v>197</v>
      </c>
      <c r="AQ440" s="98">
        <f>_xll.qlInterestRateIndexFixingDate(Currency&amp;"ibor"&amp;Tenor,AR440,Trigger)</f>
        <v>42866</v>
      </c>
      <c r="AR440" s="98">
        <f>_xll.qlCalendarAdvance(Calendar,AR439,AP440,"f",,Trigger)</f>
        <v>42870</v>
      </c>
      <c r="AS440" s="98">
        <f>_xll.qlInterestRateIndexMaturity(Currency&amp;"ibor"&amp;Tenor,AR440,Trigger)</f>
        <v>42901</v>
      </c>
      <c r="AT440" s="242" t="e">
        <f>_xll.qlIndexFixing($AD$5,AQ440,TRUE,_xll.ohTrigger(Trigger,Trigger1M))</f>
        <v>#NUM!</v>
      </c>
      <c r="AU440" s="242">
        <f>IFERROR(_xll.qlIndexFixing($AV$1,AQ440,TRUE,_xll.ohTrigger(Trigger,Trigger1M)),#N/A)</f>
        <v>-1.6695865290939521E-4</v>
      </c>
    </row>
    <row r="441" spans="42:47" ht="11.25" customHeight="1" x14ac:dyDescent="0.25">
      <c r="AP441" s="97" t="s">
        <v>197</v>
      </c>
      <c r="AQ441" s="98">
        <f>_xll.qlInterestRateIndexFixingDate(Currency&amp;"ibor"&amp;Tenor,AR441,Trigger)</f>
        <v>42867</v>
      </c>
      <c r="AR441" s="98">
        <f>_xll.qlCalendarAdvance(Calendar,AR440,AP441,"f",,Trigger)</f>
        <v>42871</v>
      </c>
      <c r="AS441" s="98">
        <f>_xll.qlInterestRateIndexMaturity(Currency&amp;"ibor"&amp;Tenor,AR441,Trigger)</f>
        <v>42902</v>
      </c>
      <c r="AT441" s="242" t="e">
        <f>_xll.qlIndexFixing($AD$5,AQ441,TRUE,_xll.ohTrigger(Trigger,Trigger1M))</f>
        <v>#NUM!</v>
      </c>
      <c r="AU441" s="242">
        <f>IFERROR(_xll.qlIndexFixing($AV$1,AQ441,TRUE,_xll.ohTrigger(Trigger,Trigger1M)),#N/A)</f>
        <v>-1.628285616649083E-4</v>
      </c>
    </row>
    <row r="442" spans="42:47" ht="11.25" customHeight="1" x14ac:dyDescent="0.25">
      <c r="AP442" s="97" t="s">
        <v>197</v>
      </c>
      <c r="AQ442" s="98">
        <f>_xll.qlInterestRateIndexFixingDate(Currency&amp;"ibor"&amp;Tenor,AR442,Trigger)</f>
        <v>42870</v>
      </c>
      <c r="AR442" s="98">
        <f>_xll.qlCalendarAdvance(Calendar,AR441,AP442,"f",,Trigger)</f>
        <v>42872</v>
      </c>
      <c r="AS442" s="98">
        <f>_xll.qlInterestRateIndexMaturity(Currency&amp;"ibor"&amp;Tenor,AR442,Trigger)</f>
        <v>42905</v>
      </c>
      <c r="AT442" s="242" t="e">
        <f>_xll.qlIndexFixing($AD$5,AQ442,TRUE,_xll.ohTrigger(Trigger,Trigger1M))</f>
        <v>#NUM!</v>
      </c>
      <c r="AU442" s="242">
        <f>IFERROR(_xll.qlIndexFixing($AV$1,AQ442,TRUE,_xll.ohTrigger(Trigger,Trigger1M)),#N/A)</f>
        <v>-1.5452936100421059E-4</v>
      </c>
    </row>
    <row r="443" spans="42:47" ht="11.25" customHeight="1" x14ac:dyDescent="0.25">
      <c r="AP443" s="97" t="s">
        <v>197</v>
      </c>
      <c r="AQ443" s="98">
        <f>_xll.qlInterestRateIndexFixingDate(Currency&amp;"ibor"&amp;Tenor,AR443,Trigger)</f>
        <v>42871</v>
      </c>
      <c r="AR443" s="98">
        <f>_xll.qlCalendarAdvance(Calendar,AR442,AP443,"f",,Trigger)</f>
        <v>42873</v>
      </c>
      <c r="AS443" s="98">
        <f>_xll.qlInterestRateIndexMaturity(Currency&amp;"ibor"&amp;Tenor,AR443,Trigger)</f>
        <v>42905</v>
      </c>
      <c r="AT443" s="242" t="e">
        <f>_xll.qlIndexFixing($AD$5,AQ443,TRUE,_xll.ohTrigger(Trigger,Trigger1M))</f>
        <v>#NUM!</v>
      </c>
      <c r="AU443" s="242">
        <f>IFERROR(_xll.qlIndexFixing($AV$1,AQ443,TRUE,_xll.ohTrigger(Trigger,Trigger1M)),#N/A)</f>
        <v>-1.5247055052014513E-4</v>
      </c>
    </row>
    <row r="444" spans="42:47" ht="11.25" customHeight="1" x14ac:dyDescent="0.25">
      <c r="AP444" s="97" t="s">
        <v>197</v>
      </c>
      <c r="AQ444" s="98">
        <f>_xll.qlInterestRateIndexFixingDate(Currency&amp;"ibor"&amp;Tenor,AR444,Trigger)</f>
        <v>42872</v>
      </c>
      <c r="AR444" s="98">
        <f>_xll.qlCalendarAdvance(Calendar,AR443,AP444,"f",,Trigger)</f>
        <v>42874</v>
      </c>
      <c r="AS444" s="98">
        <f>_xll.qlInterestRateIndexMaturity(Currency&amp;"ibor"&amp;Tenor,AR444,Trigger)</f>
        <v>42905</v>
      </c>
      <c r="AT444" s="242" t="e">
        <f>_xll.qlIndexFixing($AD$5,AQ444,TRUE,_xll.ohTrigger(Trigger,Trigger1M))</f>
        <v>#NUM!</v>
      </c>
      <c r="AU444" s="242">
        <f>IFERROR(_xll.qlIndexFixing($AV$1,AQ444,TRUE,_xll.ohTrigger(Trigger,Trigger1M)),#N/A)</f>
        <v>-1.5041011766145989E-4</v>
      </c>
    </row>
    <row r="445" spans="42:47" ht="11.25" customHeight="1" x14ac:dyDescent="0.25">
      <c r="AP445" s="97" t="s">
        <v>197</v>
      </c>
      <c r="AQ445" s="98">
        <f>_xll.qlInterestRateIndexFixingDate(Currency&amp;"ibor"&amp;Tenor,AR445,Trigger)</f>
        <v>42873</v>
      </c>
      <c r="AR445" s="98">
        <f>_xll.qlCalendarAdvance(Calendar,AR444,AP445,"f",,Trigger)</f>
        <v>42877</v>
      </c>
      <c r="AS445" s="98">
        <f>_xll.qlInterestRateIndexMaturity(Currency&amp;"ibor"&amp;Tenor,AR445,Trigger)</f>
        <v>42908</v>
      </c>
      <c r="AT445" s="242" t="e">
        <f>_xll.qlIndexFixing($AD$5,AQ445,TRUE,_xll.ohTrigger(Trigger,Trigger1M))</f>
        <v>#NUM!</v>
      </c>
      <c r="AU445" s="242">
        <f>IFERROR(_xll.qlIndexFixing($AV$1,AQ445,TRUE,_xll.ohTrigger(Trigger,Trigger1M)),#N/A)</f>
        <v>-1.3794998750799573E-4</v>
      </c>
    </row>
    <row r="446" spans="42:47" ht="11.25" customHeight="1" x14ac:dyDescent="0.25">
      <c r="AP446" s="97" t="s">
        <v>197</v>
      </c>
      <c r="AQ446" s="98">
        <f>_xll.qlInterestRateIndexFixingDate(Currency&amp;"ibor"&amp;Tenor,AR446,Trigger)</f>
        <v>42874</v>
      </c>
      <c r="AR446" s="98">
        <f>_xll.qlCalendarAdvance(Calendar,AR445,AP446,"f",,Trigger)</f>
        <v>42878</v>
      </c>
      <c r="AS446" s="98">
        <f>_xll.qlInterestRateIndexMaturity(Currency&amp;"ibor"&amp;Tenor,AR446,Trigger)</f>
        <v>42909</v>
      </c>
      <c r="AT446" s="242" t="e">
        <f>_xll.qlIndexFixing($AD$5,AQ446,TRUE,_xll.ohTrigger(Trigger,Trigger1M))</f>
        <v>#NUM!</v>
      </c>
      <c r="AU446" s="242">
        <f>IFERROR(_xll.qlIndexFixing($AV$1,AQ446,TRUE,_xll.ohTrigger(Trigger,Trigger1M)),#N/A)</f>
        <v>-1.3378747370338824E-4</v>
      </c>
    </row>
    <row r="447" spans="42:47" ht="11.25" customHeight="1" x14ac:dyDescent="0.25">
      <c r="AP447" s="97" t="s">
        <v>197</v>
      </c>
      <c r="AQ447" s="98">
        <f>_xll.qlInterestRateIndexFixingDate(Currency&amp;"ibor"&amp;Tenor,AR447,Trigger)</f>
        <v>42877</v>
      </c>
      <c r="AR447" s="98">
        <f>_xll.qlCalendarAdvance(Calendar,AR446,AP447,"f",,Trigger)</f>
        <v>42879</v>
      </c>
      <c r="AS447" s="98">
        <f>_xll.qlInterestRateIndexMaturity(Currency&amp;"ibor"&amp;Tenor,AR447,Trigger)</f>
        <v>42912</v>
      </c>
      <c r="AT447" s="242" t="e">
        <f>_xll.qlIndexFixing($AD$5,AQ447,TRUE,_xll.ohTrigger(Trigger,Trigger1M))</f>
        <v>#NUM!</v>
      </c>
      <c r="AU447" s="242">
        <f>IFERROR(_xll.qlIndexFixing($AV$1,AQ447,TRUE,_xll.ohTrigger(Trigger,Trigger1M)),#N/A)</f>
        <v>-1.2542503192532322E-4</v>
      </c>
    </row>
    <row r="448" spans="42:47" ht="11.25" customHeight="1" x14ac:dyDescent="0.25">
      <c r="AP448" s="97" t="s">
        <v>197</v>
      </c>
      <c r="AQ448" s="98">
        <f>_xll.qlInterestRateIndexFixingDate(Currency&amp;"ibor"&amp;Tenor,AR448,Trigger)</f>
        <v>42878</v>
      </c>
      <c r="AR448" s="98">
        <f>_xll.qlCalendarAdvance(Calendar,AR447,AP448,"f",,Trigger)</f>
        <v>42880</v>
      </c>
      <c r="AS448" s="98">
        <f>_xll.qlInterestRateIndexMaturity(Currency&amp;"ibor"&amp;Tenor,AR448,Trigger)</f>
        <v>42912</v>
      </c>
      <c r="AT448" s="242" t="e">
        <f>_xll.qlIndexFixing($AD$5,AQ448,TRUE,_xll.ohTrigger(Trigger,Trigger1M))</f>
        <v>#NUM!</v>
      </c>
      <c r="AU448" s="242">
        <f>IFERROR(_xll.qlIndexFixing($AV$1,AQ448,TRUE,_xll.ohTrigger(Trigger,Trigger1M)),#N/A)</f>
        <v>-1.2334974562017154E-4</v>
      </c>
    </row>
    <row r="449" spans="42:47" ht="11.25" customHeight="1" x14ac:dyDescent="0.25">
      <c r="AP449" s="97" t="s">
        <v>197</v>
      </c>
      <c r="AQ449" s="98">
        <f>_xll.qlInterestRateIndexFixingDate(Currency&amp;"ibor"&amp;Tenor,AR449,Trigger)</f>
        <v>42879</v>
      </c>
      <c r="AR449" s="98">
        <f>_xll.qlCalendarAdvance(Calendar,AR448,AP449,"f",,Trigger)</f>
        <v>42881</v>
      </c>
      <c r="AS449" s="98">
        <f>_xll.qlInterestRateIndexMaturity(Currency&amp;"ibor"&amp;Tenor,AR449,Trigger)</f>
        <v>42912</v>
      </c>
      <c r="AT449" s="242" t="e">
        <f>_xll.qlIndexFixing($AD$5,AQ449,TRUE,_xll.ohTrigger(Trigger,Trigger1M))</f>
        <v>#NUM!</v>
      </c>
      <c r="AU449" s="242">
        <f>IFERROR(_xll.qlIndexFixing($AV$1,AQ449,TRUE,_xll.ohTrigger(Trigger,Trigger1M)),#N/A)</f>
        <v>-1.2127290051403812E-4</v>
      </c>
    </row>
    <row r="450" spans="42:47" ht="11.25" customHeight="1" x14ac:dyDescent="0.25">
      <c r="AP450" s="97" t="s">
        <v>197</v>
      </c>
      <c r="AQ450" s="98">
        <f>_xll.qlInterestRateIndexFixingDate(Currency&amp;"ibor"&amp;Tenor,AR450,Trigger)</f>
        <v>42880</v>
      </c>
      <c r="AR450" s="98">
        <f>_xll.qlCalendarAdvance(Calendar,AR449,AP450,"f",,Trigger)</f>
        <v>42884</v>
      </c>
      <c r="AS450" s="98">
        <f>_xll.qlInterestRateIndexMaturity(Currency&amp;"ibor"&amp;Tenor,AR450,Trigger)</f>
        <v>42915</v>
      </c>
      <c r="AT450" s="242" t="e">
        <f>_xll.qlIndexFixing($AD$5,AQ450,TRUE,_xll.ohTrigger(Trigger,Trigger1M))</f>
        <v>#NUM!</v>
      </c>
      <c r="AU450" s="242">
        <f>IFERROR(_xll.qlIndexFixing($AV$1,AQ450,TRUE,_xll.ohTrigger(Trigger,Trigger1M)),#N/A)</f>
        <v>-1.087183489286105E-4</v>
      </c>
    </row>
    <row r="451" spans="42:47" ht="11.25" customHeight="1" x14ac:dyDescent="0.25">
      <c r="AP451" s="97" t="s">
        <v>197</v>
      </c>
      <c r="AQ451" s="98">
        <f>_xll.qlInterestRateIndexFixingDate(Currency&amp;"ibor"&amp;Tenor,AR451,Trigger)</f>
        <v>42881</v>
      </c>
      <c r="AR451" s="98">
        <f>_xll.qlCalendarAdvance(Calendar,AR450,AP451,"f",,Trigger)</f>
        <v>42885</v>
      </c>
      <c r="AS451" s="98">
        <f>_xll.qlInterestRateIndexMaturity(Currency&amp;"ibor"&amp;Tenor,AR451,Trigger)</f>
        <v>42916</v>
      </c>
      <c r="AT451" s="242" t="e">
        <f>_xll.qlIndexFixing($AD$5,AQ451,TRUE,_xll.ohTrigger(Trigger,Trigger1M))</f>
        <v>#NUM!</v>
      </c>
      <c r="AU451" s="242">
        <f>IFERROR(_xll.qlIndexFixing($AV$1,AQ451,TRUE,_xll.ohTrigger(Trigger,Trigger1M)),#N/A)</f>
        <v>-1.0452474081107209E-4</v>
      </c>
    </row>
    <row r="452" spans="42:47" ht="11.25" customHeight="1" x14ac:dyDescent="0.25">
      <c r="AP452" s="97" t="s">
        <v>197</v>
      </c>
      <c r="AQ452" s="98">
        <f>_xll.qlInterestRateIndexFixingDate(Currency&amp;"ibor"&amp;Tenor,AR452,Trigger)</f>
        <v>42884</v>
      </c>
      <c r="AR452" s="98">
        <f>_xll.qlCalendarAdvance(Calendar,AR451,AP452,"f",,Trigger)</f>
        <v>42886</v>
      </c>
      <c r="AS452" s="98">
        <f>_xll.qlInterestRateIndexMaturity(Currency&amp;"ibor"&amp;Tenor,AR452,Trigger)</f>
        <v>42916</v>
      </c>
      <c r="AT452" s="242" t="e">
        <f>_xll.qlIndexFixing($AD$5,AQ452,TRUE,_xll.ohTrigger(Trigger,Trigger1M))</f>
        <v>#NUM!</v>
      </c>
      <c r="AU452" s="242">
        <f>IFERROR(_xll.qlIndexFixing($AV$1,AQ452,TRUE,_xll.ohTrigger(Trigger,Trigger1M)),#N/A)</f>
        <v>-1.0243730082715174E-4</v>
      </c>
    </row>
    <row r="453" spans="42:47" ht="11.25" customHeight="1" x14ac:dyDescent="0.25">
      <c r="AP453" s="97" t="s">
        <v>197</v>
      </c>
      <c r="AQ453" s="98">
        <f>_xll.qlInterestRateIndexFixingDate(Currency&amp;"ibor"&amp;Tenor,AR453,Trigger)</f>
        <v>42885</v>
      </c>
      <c r="AR453" s="98">
        <f>_xll.qlCalendarAdvance(Calendar,AR452,AP453,"f",,Trigger)</f>
        <v>42887</v>
      </c>
      <c r="AS453" s="98">
        <f>_xll.qlInterestRateIndexMaturity(Currency&amp;"ibor"&amp;Tenor,AR453,Trigger)</f>
        <v>42919</v>
      </c>
      <c r="AT453" s="242" t="e">
        <f>_xll.qlIndexFixing($AD$5,AQ453,TRUE,_xll.ohTrigger(Trigger,Trigger1M))</f>
        <v>#NUM!</v>
      </c>
      <c r="AU453" s="242">
        <f>IFERROR(_xll.qlIndexFixing($AV$1,AQ453,TRUE,_xll.ohTrigger(Trigger,Trigger1M)),#N/A)</f>
        <v>-9.4010614134637516E-5</v>
      </c>
    </row>
    <row r="454" spans="42:47" ht="11.25" customHeight="1" x14ac:dyDescent="0.25">
      <c r="AP454" s="97" t="s">
        <v>197</v>
      </c>
      <c r="AQ454" s="98">
        <f>_xll.qlInterestRateIndexFixingDate(Currency&amp;"ibor"&amp;Tenor,AR454,Trigger)</f>
        <v>42886</v>
      </c>
      <c r="AR454" s="98">
        <f>_xll.qlCalendarAdvance(Calendar,AR453,AP454,"f",,Trigger)</f>
        <v>42888</v>
      </c>
      <c r="AS454" s="98">
        <f>_xll.qlInterestRateIndexMaturity(Currency&amp;"ibor"&amp;Tenor,AR454,Trigger)</f>
        <v>42919</v>
      </c>
      <c r="AT454" s="242" t="e">
        <f>_xll.qlIndexFixing($AD$5,AQ454,TRUE,_xll.ohTrigger(Trigger,Trigger1M))</f>
        <v>#NUM!</v>
      </c>
      <c r="AU454" s="242">
        <f>IFERROR(_xll.qlIndexFixing($AV$1,AQ454,TRUE,_xll.ohTrigger(Trigger,Trigger1M)),#N/A)</f>
        <v>-9.1918023205753599E-5</v>
      </c>
    </row>
    <row r="455" spans="42:47" ht="11.25" customHeight="1" x14ac:dyDescent="0.25">
      <c r="AP455" s="97" t="s">
        <v>197</v>
      </c>
      <c r="AQ455" s="98">
        <f>_xll.qlInterestRateIndexFixingDate(Currency&amp;"ibor"&amp;Tenor,AR455,Trigger)</f>
        <v>42887</v>
      </c>
      <c r="AR455" s="98">
        <f>_xll.qlCalendarAdvance(Calendar,AR454,AP455,"f",,Trigger)</f>
        <v>42891</v>
      </c>
      <c r="AS455" s="98">
        <f>_xll.qlInterestRateIndexMaturity(Currency&amp;"ibor"&amp;Tenor,AR455,Trigger)</f>
        <v>42921</v>
      </c>
      <c r="AT455" s="242" t="e">
        <f>_xll.qlIndexFixing($AD$5,AQ455,TRUE,_xll.ohTrigger(Trigger,Trigger1M))</f>
        <v>#NUM!</v>
      </c>
      <c r="AU455" s="242">
        <f>IFERROR(_xll.qlIndexFixing($AV$1,AQ455,TRUE,_xll.ohTrigger(Trigger,Trigger1M)),#N/A)</f>
        <v>-8.139380060212531E-5</v>
      </c>
    </row>
    <row r="456" spans="42:47" ht="11.25" customHeight="1" x14ac:dyDescent="0.25">
      <c r="AP456" s="97" t="s">
        <v>197</v>
      </c>
      <c r="AQ456" s="98">
        <f>_xll.qlInterestRateIndexFixingDate(Currency&amp;"ibor"&amp;Tenor,AR456,Trigger)</f>
        <v>42888</v>
      </c>
      <c r="AR456" s="98">
        <f>_xll.qlCalendarAdvance(Calendar,AR455,AP456,"f",,Trigger)</f>
        <v>42892</v>
      </c>
      <c r="AS456" s="98">
        <f>_xll.qlInterestRateIndexMaturity(Currency&amp;"ibor"&amp;Tenor,AR456,Trigger)</f>
        <v>42922</v>
      </c>
      <c r="AT456" s="242" t="e">
        <f>_xll.qlIndexFixing($AD$5,AQ456,TRUE,_xll.ohTrigger(Trigger,Trigger1M))</f>
        <v>#NUM!</v>
      </c>
      <c r="AU456" s="242">
        <f>IFERROR(_xll.qlIndexFixing($AV$1,AQ456,TRUE,_xll.ohTrigger(Trigger,Trigger1M)),#N/A)</f>
        <v>-7.7172438699424362E-5</v>
      </c>
    </row>
    <row r="457" spans="42:47" ht="11.25" customHeight="1" x14ac:dyDescent="0.25">
      <c r="AP457" s="97" t="s">
        <v>197</v>
      </c>
      <c r="AQ457" s="98">
        <f>_xll.qlInterestRateIndexFixingDate(Currency&amp;"ibor"&amp;Tenor,AR457,Trigger)</f>
        <v>42891</v>
      </c>
      <c r="AR457" s="98">
        <f>_xll.qlCalendarAdvance(Calendar,AR456,AP457,"f",,Trigger)</f>
        <v>42893</v>
      </c>
      <c r="AS457" s="98">
        <f>_xll.qlInterestRateIndexMaturity(Currency&amp;"ibor"&amp;Tenor,AR457,Trigger)</f>
        <v>42923</v>
      </c>
      <c r="AT457" s="242" t="e">
        <f>_xll.qlIndexFixing($AD$5,AQ457,TRUE,_xll.ohTrigger(Trigger,Trigger1M))</f>
        <v>#NUM!</v>
      </c>
      <c r="AU457" s="242">
        <f>IFERROR(_xll.qlIndexFixing($AV$1,AQ457,TRUE,_xll.ohTrigger(Trigger,Trigger1M)),#N/A)</f>
        <v>-7.2946919430272317E-5</v>
      </c>
    </row>
    <row r="458" spans="42:47" ht="11.25" customHeight="1" x14ac:dyDescent="0.25">
      <c r="AP458" s="97" t="s">
        <v>197</v>
      </c>
      <c r="AQ458" s="98">
        <f>_xll.qlInterestRateIndexFixingDate(Currency&amp;"ibor"&amp;Tenor,AR458,Trigger)</f>
        <v>42892</v>
      </c>
      <c r="AR458" s="98">
        <f>_xll.qlCalendarAdvance(Calendar,AR457,AP458,"f",,Trigger)</f>
        <v>42894</v>
      </c>
      <c r="AS458" s="98">
        <f>_xll.qlInterestRateIndexMaturity(Currency&amp;"ibor"&amp;Tenor,AR458,Trigger)</f>
        <v>42926</v>
      </c>
      <c r="AT458" s="242" t="e">
        <f>_xll.qlIndexFixing($AD$5,AQ458,TRUE,_xll.ohTrigger(Trigger,Trigger1M))</f>
        <v>#NUM!</v>
      </c>
      <c r="AU458" s="242">
        <f>IFERROR(_xll.qlIndexFixing($AV$1,AQ458,TRUE,_xll.ohTrigger(Trigger,Trigger1M)),#N/A)</f>
        <v>-6.4462453852331958E-5</v>
      </c>
    </row>
    <row r="459" spans="42:47" ht="11.25" customHeight="1" x14ac:dyDescent="0.25">
      <c r="AP459" s="97" t="s">
        <v>197</v>
      </c>
      <c r="AQ459" s="98">
        <f>_xll.qlInterestRateIndexFixingDate(Currency&amp;"ibor"&amp;Tenor,AR459,Trigger)</f>
        <v>42893</v>
      </c>
      <c r="AR459" s="98">
        <f>_xll.qlCalendarAdvance(Calendar,AR458,AP459,"f",,Trigger)</f>
        <v>42895</v>
      </c>
      <c r="AS459" s="98">
        <f>_xll.qlInterestRateIndexMaturity(Currency&amp;"ibor"&amp;Tenor,AR459,Trigger)</f>
        <v>42926</v>
      </c>
      <c r="AT459" s="242" t="e">
        <f>_xll.qlIndexFixing($AD$5,AQ459,TRUE,_xll.ohTrigger(Trigger,Trigger1M))</f>
        <v>#NUM!</v>
      </c>
      <c r="AU459" s="242">
        <f>IFERROR(_xll.qlIndexFixing($AV$1,AQ459,TRUE,_xll.ohTrigger(Trigger,Trigger1M)),#N/A)</f>
        <v>-6.2354783586838014E-5</v>
      </c>
    </row>
    <row r="460" spans="42:47" ht="11.25" customHeight="1" x14ac:dyDescent="0.25">
      <c r="AP460" s="97" t="s">
        <v>197</v>
      </c>
      <c r="AQ460" s="98">
        <f>_xll.qlInterestRateIndexFixingDate(Currency&amp;"ibor"&amp;Tenor,AR460,Trigger)</f>
        <v>42894</v>
      </c>
      <c r="AR460" s="98">
        <f>_xll.qlCalendarAdvance(Calendar,AR459,AP460,"f",,Trigger)</f>
        <v>42898</v>
      </c>
      <c r="AS460" s="98">
        <f>_xll.qlInterestRateIndexMaturity(Currency&amp;"ibor"&amp;Tenor,AR460,Trigger)</f>
        <v>42928</v>
      </c>
      <c r="AT460" s="242" t="e">
        <f>_xll.qlIndexFixing($AD$5,AQ460,TRUE,_xll.ohTrigger(Trigger,Trigger1M))</f>
        <v>#NUM!</v>
      </c>
      <c r="AU460" s="242">
        <f>IFERROR(_xll.qlIndexFixing($AV$1,AQ460,TRUE,_xll.ohTrigger(Trigger,Trigger1M)),#N/A)</f>
        <v>-5.1757911366134834E-5</v>
      </c>
    </row>
    <row r="461" spans="42:47" ht="11.25" customHeight="1" x14ac:dyDescent="0.25">
      <c r="AP461" s="97" t="s">
        <v>197</v>
      </c>
      <c r="AQ461" s="98">
        <f>_xll.qlInterestRateIndexFixingDate(Currency&amp;"ibor"&amp;Tenor,AR461,Trigger)</f>
        <v>42895</v>
      </c>
      <c r="AR461" s="98">
        <f>_xll.qlCalendarAdvance(Calendar,AR460,AP461,"f",,Trigger)</f>
        <v>42899</v>
      </c>
      <c r="AS461" s="98">
        <f>_xll.qlInterestRateIndexMaturity(Currency&amp;"ibor"&amp;Tenor,AR461,Trigger)</f>
        <v>42929</v>
      </c>
      <c r="AT461" s="242" t="e">
        <f>_xll.qlIndexFixing($AD$5,AQ461,TRUE,_xll.ohTrigger(Trigger,Trigger1M))</f>
        <v>#NUM!</v>
      </c>
      <c r="AU461" s="242">
        <f>IFERROR(_xll.qlIndexFixing($AV$1,AQ461,TRUE,_xll.ohTrigger(Trigger,Trigger1M)),#N/A)</f>
        <v>-4.750801716424391E-5</v>
      </c>
    </row>
    <row r="462" spans="42:47" ht="11.25" customHeight="1" x14ac:dyDescent="0.25">
      <c r="AP462" s="97" t="s">
        <v>197</v>
      </c>
      <c r="AQ462" s="98">
        <f>_xll.qlInterestRateIndexFixingDate(Currency&amp;"ibor"&amp;Tenor,AR462,Trigger)</f>
        <v>42898</v>
      </c>
      <c r="AR462" s="98">
        <f>_xll.qlCalendarAdvance(Calendar,AR461,AP462,"f",,Trigger)</f>
        <v>42900</v>
      </c>
      <c r="AS462" s="98">
        <f>_xll.qlInterestRateIndexMaturity(Currency&amp;"ibor"&amp;Tenor,AR462,Trigger)</f>
        <v>42930</v>
      </c>
      <c r="AT462" s="242" t="e">
        <f>_xll.qlIndexFixing($AD$5,AQ462,TRUE,_xll.ohTrigger(Trigger,Trigger1M))</f>
        <v>#NUM!</v>
      </c>
      <c r="AU462" s="242">
        <f>IFERROR(_xll.qlIndexFixing($AV$1,AQ462,TRUE,_xll.ohTrigger(Trigger,Trigger1M)),#N/A)</f>
        <v>-4.3254155350780366E-5</v>
      </c>
    </row>
    <row r="463" spans="42:47" ht="11.25" customHeight="1" x14ac:dyDescent="0.25">
      <c r="AP463" s="97" t="s">
        <v>197</v>
      </c>
      <c r="AQ463" s="98">
        <f>_xll.qlInterestRateIndexFixingDate(Currency&amp;"ibor"&amp;Tenor,AR463,Trigger)</f>
        <v>42899</v>
      </c>
      <c r="AR463" s="98">
        <f>_xll.qlCalendarAdvance(Calendar,AR462,AP463,"f",,Trigger)</f>
        <v>42901</v>
      </c>
      <c r="AS463" s="98">
        <f>_xll.qlInterestRateIndexMaturity(Currency&amp;"ibor"&amp;Tenor,AR463,Trigger)</f>
        <v>42933</v>
      </c>
      <c r="AT463" s="242" t="e">
        <f>_xll.qlIndexFixing($AD$5,AQ463,TRUE,_xll.ohTrigger(Trigger,Trigger1M))</f>
        <v>#NUM!</v>
      </c>
      <c r="AU463" s="242">
        <f>IFERROR(_xll.qlIndexFixing($AV$1,AQ463,TRUE,_xll.ohTrigger(Trigger,Trigger1M)),#N/A)</f>
        <v>-3.4714562649473812E-5</v>
      </c>
    </row>
    <row r="464" spans="42:47" ht="11.25" customHeight="1" x14ac:dyDescent="0.25">
      <c r="AP464" s="97" t="s">
        <v>197</v>
      </c>
      <c r="AQ464" s="98">
        <f>_xll.qlInterestRateIndexFixingDate(Currency&amp;"ibor"&amp;Tenor,AR464,Trigger)</f>
        <v>42900</v>
      </c>
      <c r="AR464" s="98">
        <f>_xll.qlCalendarAdvance(Calendar,AR463,AP464,"f",,Trigger)</f>
        <v>42902</v>
      </c>
      <c r="AS464" s="98">
        <f>_xll.qlInterestRateIndexMaturity(Currency&amp;"ibor"&amp;Tenor,AR464,Trigger)</f>
        <v>42933</v>
      </c>
      <c r="AT464" s="242" t="e">
        <f>_xll.qlIndexFixing($AD$5,AQ464,TRUE,_xll.ohTrigger(Trigger,Trigger1M))</f>
        <v>#NUM!</v>
      </c>
      <c r="AU464" s="242">
        <f>IFERROR(_xll.qlIndexFixing($AV$1,AQ464,TRUE,_xll.ohTrigger(Trigger,Trigger1M)),#N/A)</f>
        <v>-3.259247959261626E-5</v>
      </c>
    </row>
    <row r="465" spans="42:47" ht="11.25" customHeight="1" x14ac:dyDescent="0.25">
      <c r="AP465" s="97" t="s">
        <v>197</v>
      </c>
      <c r="AQ465" s="98">
        <f>_xll.qlInterestRateIndexFixingDate(Currency&amp;"ibor"&amp;Tenor,AR465,Trigger)</f>
        <v>42901</v>
      </c>
      <c r="AR465" s="98">
        <f>_xll.qlCalendarAdvance(Calendar,AR464,AP465,"f",,Trigger)</f>
        <v>42905</v>
      </c>
      <c r="AS465" s="98">
        <f>_xll.qlInterestRateIndexMaturity(Currency&amp;"ibor"&amp;Tenor,AR465,Trigger)</f>
        <v>42935</v>
      </c>
      <c r="AT465" s="242" t="e">
        <f>_xll.qlIndexFixing($AD$5,AQ465,TRUE,_xll.ohTrigger(Trigger,Trigger1M))</f>
        <v>#NUM!</v>
      </c>
      <c r="AU465" s="242">
        <f>IFERROR(_xll.qlIndexFixing($AV$1,AQ465,TRUE,_xll.ohTrigger(Trigger,Trigger1M)),#N/A)</f>
        <v>-2.1926280892259342E-5</v>
      </c>
    </row>
    <row r="466" spans="42:47" ht="11.25" customHeight="1" x14ac:dyDescent="0.25">
      <c r="AP466" s="97" t="s">
        <v>197</v>
      </c>
      <c r="AQ466" s="98">
        <f>_xll.qlInterestRateIndexFixingDate(Currency&amp;"ibor"&amp;Tenor,AR466,Trigger)</f>
        <v>42902</v>
      </c>
      <c r="AR466" s="98">
        <f>_xll.qlCalendarAdvance(Calendar,AR465,AP466,"f",,Trigger)</f>
        <v>42906</v>
      </c>
      <c r="AS466" s="98">
        <f>_xll.qlInterestRateIndexMaturity(Currency&amp;"ibor"&amp;Tenor,AR466,Trigger)</f>
        <v>42936</v>
      </c>
      <c r="AT466" s="242" t="e">
        <f>_xll.qlIndexFixing($AD$5,AQ466,TRUE,_xll.ohTrigger(Trigger,Trigger1M))</f>
        <v>#NUM!</v>
      </c>
      <c r="AU466" s="242">
        <f>IFERROR(_xll.qlIndexFixing($AV$1,AQ466,TRUE,_xll.ohTrigger(Trigger,Trigger1M)),#N/A)</f>
        <v>-1.7649182679324582E-5</v>
      </c>
    </row>
    <row r="467" spans="42:47" ht="11.25" customHeight="1" x14ac:dyDescent="0.25">
      <c r="AP467" s="97" t="s">
        <v>197</v>
      </c>
      <c r="AQ467" s="98">
        <f>_xll.qlInterestRateIndexFixingDate(Currency&amp;"ibor"&amp;Tenor,AR467,Trigger)</f>
        <v>42905</v>
      </c>
      <c r="AR467" s="98">
        <f>_xll.qlCalendarAdvance(Calendar,AR466,AP467,"f",,Trigger)</f>
        <v>42907</v>
      </c>
      <c r="AS467" s="98">
        <f>_xll.qlInterestRateIndexMaturity(Currency&amp;"ibor"&amp;Tenor,AR467,Trigger)</f>
        <v>42937</v>
      </c>
      <c r="AT467" s="242" t="e">
        <f>_xll.qlIndexFixing($AD$5,AQ467,TRUE,_xll.ohTrigger(Trigger,Trigger1M))</f>
        <v>#NUM!</v>
      </c>
      <c r="AU467" s="242">
        <f>IFERROR(_xll.qlIndexFixing($AV$1,AQ467,TRUE,_xll.ohTrigger(Trigger,Trigger1M)),#N/A)</f>
        <v>-1.3368306616357017E-5</v>
      </c>
    </row>
    <row r="468" spans="42:47" ht="11.25" customHeight="1" x14ac:dyDescent="0.25">
      <c r="AP468" s="97" t="s">
        <v>197</v>
      </c>
      <c r="AQ468" s="98">
        <f>_xll.qlInterestRateIndexFixingDate(Currency&amp;"ibor"&amp;Tenor,AR468,Trigger)</f>
        <v>42906</v>
      </c>
      <c r="AR468" s="98">
        <f>_xll.qlCalendarAdvance(Calendar,AR467,AP468,"f",,Trigger)</f>
        <v>42908</v>
      </c>
      <c r="AS468" s="98">
        <f>_xll.qlInterestRateIndexMaturity(Currency&amp;"ibor"&amp;Tenor,AR468,Trigger)</f>
        <v>42940</v>
      </c>
      <c r="AT468" s="242" t="e">
        <f>_xll.qlIndexFixing($AD$5,AQ468,TRUE,_xll.ohTrigger(Trigger,Trigger1M))</f>
        <v>#NUM!</v>
      </c>
      <c r="AU468" s="242">
        <f>IFERROR(_xll.qlIndexFixing($AV$1,AQ468,TRUE,_xll.ohTrigger(Trigger,Trigger1M)),#N/A)</f>
        <v>-4.7762384834670879E-6</v>
      </c>
    </row>
    <row r="469" spans="42:47" ht="11.25" customHeight="1" x14ac:dyDescent="0.25">
      <c r="AP469" s="97" t="s">
        <v>197</v>
      </c>
      <c r="AQ469" s="98">
        <f>_xll.qlInterestRateIndexFixingDate(Currency&amp;"ibor"&amp;Tenor,AR469,Trigger)</f>
        <v>42907</v>
      </c>
      <c r="AR469" s="98">
        <f>_xll.qlCalendarAdvance(Calendar,AR468,AP469,"f",,Trigger)</f>
        <v>42909</v>
      </c>
      <c r="AS469" s="98">
        <f>_xll.qlInterestRateIndexMaturity(Currency&amp;"ibor"&amp;Tenor,AR469,Trigger)</f>
        <v>42940</v>
      </c>
      <c r="AT469" s="242" t="e">
        <f>_xll.qlIndexFixing($AD$5,AQ469,TRUE,_xll.ohTrigger(Trigger,Trigger1M))</f>
        <v>#NUM!</v>
      </c>
      <c r="AU469" s="242">
        <f>IFERROR(_xll.qlIndexFixing($AV$1,AQ469,TRUE,_xll.ohTrigger(Trigger,Trigger1M)),#N/A)</f>
        <v>-2.6404092357707088E-6</v>
      </c>
    </row>
    <row r="470" spans="42:47" ht="11.25" customHeight="1" x14ac:dyDescent="0.25">
      <c r="AP470" s="97" t="s">
        <v>197</v>
      </c>
      <c r="AQ470" s="98">
        <f>_xll.qlInterestRateIndexFixingDate(Currency&amp;"ibor"&amp;Tenor,AR470,Trigger)</f>
        <v>42908</v>
      </c>
      <c r="AR470" s="98">
        <f>_xll.qlCalendarAdvance(Calendar,AR469,AP470,"f",,Trigger)</f>
        <v>42912</v>
      </c>
      <c r="AS470" s="98">
        <f>_xll.qlInterestRateIndexMaturity(Currency&amp;"ibor"&amp;Tenor,AR470,Trigger)</f>
        <v>42942</v>
      </c>
      <c r="AT470" s="242" t="e">
        <f>_xll.qlIndexFixing($AD$5,AQ470,TRUE,_xll.ohTrigger(Trigger,Trigger1M))</f>
        <v>#NUM!</v>
      </c>
      <c r="AU470" s="242">
        <f>IFERROR(_xll.qlIndexFixing($AV$1,AQ470,TRUE,_xll.ohTrigger(Trigger,Trigger1M)),#N/A)</f>
        <v>8.0917927292034619E-6</v>
      </c>
    </row>
    <row r="471" spans="42:47" ht="11.25" customHeight="1" x14ac:dyDescent="0.25">
      <c r="AP471" s="97" t="s">
        <v>197</v>
      </c>
      <c r="AQ471" s="98">
        <f>_xll.qlInterestRateIndexFixingDate(Currency&amp;"ibor"&amp;Tenor,AR471,Trigger)</f>
        <v>42909</v>
      </c>
      <c r="AR471" s="98">
        <f>_xll.qlCalendarAdvance(Calendar,AR470,AP471,"f",,Trigger)</f>
        <v>42913</v>
      </c>
      <c r="AS471" s="98">
        <f>_xll.qlInterestRateIndexMaturity(Currency&amp;"ibor"&amp;Tenor,AR471,Trigger)</f>
        <v>42943</v>
      </c>
      <c r="AT471" s="242" t="e">
        <f>_xll.qlIndexFixing($AD$5,AQ471,TRUE,_xll.ohTrigger(Trigger,Trigger1M))</f>
        <v>#NUM!</v>
      </c>
      <c r="AU471" s="242">
        <f>IFERROR(_xll.qlIndexFixing($AV$1,AQ471,TRUE,_xll.ohTrigger(Trigger,Trigger1M)),#N/A)</f>
        <v>1.2394766642387367E-5</v>
      </c>
    </row>
    <row r="472" spans="42:47" ht="11.25" customHeight="1" x14ac:dyDescent="0.25">
      <c r="AP472" s="97" t="s">
        <v>197</v>
      </c>
      <c r="AQ472" s="98">
        <f>_xll.qlInterestRateIndexFixingDate(Currency&amp;"ibor"&amp;Tenor,AR472,Trigger)</f>
        <v>42912</v>
      </c>
      <c r="AR472" s="98">
        <f>_xll.qlCalendarAdvance(Calendar,AR471,AP472,"f",,Trigger)</f>
        <v>42914</v>
      </c>
      <c r="AS472" s="98">
        <f>_xll.qlInterestRateIndexMaturity(Currency&amp;"ibor"&amp;Tenor,AR472,Trigger)</f>
        <v>42944</v>
      </c>
      <c r="AT472" s="242" t="e">
        <f>_xll.qlIndexFixing($AD$5,AQ472,TRUE,_xll.ohTrigger(Trigger,Trigger1M))</f>
        <v>#NUM!</v>
      </c>
      <c r="AU472" s="242">
        <f>IFERROR(_xll.qlIndexFixing($AV$1,AQ472,TRUE,_xll.ohTrigger(Trigger,Trigger1M)),#N/A)</f>
        <v>1.6701328653390135E-5</v>
      </c>
    </row>
    <row r="473" spans="42:47" ht="11.25" customHeight="1" x14ac:dyDescent="0.25">
      <c r="AP473" s="97" t="s">
        <v>197</v>
      </c>
      <c r="AQ473" s="98">
        <f>_xll.qlInterestRateIndexFixingDate(Currency&amp;"ibor"&amp;Tenor,AR473,Trigger)</f>
        <v>42913</v>
      </c>
      <c r="AR473" s="98">
        <f>_xll.qlCalendarAdvance(Calendar,AR472,AP473,"f",,Trigger)</f>
        <v>42915</v>
      </c>
      <c r="AS473" s="98">
        <f>_xll.qlInterestRateIndexMaturity(Currency&amp;"ibor"&amp;Tenor,AR473,Trigger)</f>
        <v>42947</v>
      </c>
      <c r="AT473" s="242" t="e">
        <f>_xll.qlIndexFixing($AD$5,AQ473,TRUE,_xll.ohTrigger(Trigger,Trigger1M))</f>
        <v>#NUM!</v>
      </c>
      <c r="AU473" s="242">
        <f>IFERROR(_xll.qlIndexFixing($AV$1,AQ473,TRUE,_xll.ohTrigger(Trigger,Trigger1M)),#N/A)</f>
        <v>2.5343220594609139E-5</v>
      </c>
    </row>
    <row r="474" spans="42:47" ht="11.25" customHeight="1" x14ac:dyDescent="0.25">
      <c r="AP474" s="97" t="s">
        <v>197</v>
      </c>
      <c r="AQ474" s="98">
        <f>_xll.qlInterestRateIndexFixingDate(Currency&amp;"ibor"&amp;Tenor,AR474,Trigger)</f>
        <v>42914</v>
      </c>
      <c r="AR474" s="98">
        <f>_xll.qlCalendarAdvance(Calendar,AR473,AP474,"f",,Trigger)</f>
        <v>42916</v>
      </c>
      <c r="AS474" s="98">
        <f>_xll.qlInterestRateIndexMaturity(Currency&amp;"ibor"&amp;Tenor,AR474,Trigger)</f>
        <v>42947</v>
      </c>
      <c r="AT474" s="242" t="e">
        <f>_xll.qlIndexFixing($AD$5,AQ474,TRUE,_xll.ohTrigger(Trigger,Trigger1M))</f>
        <v>#NUM!</v>
      </c>
      <c r="AU474" s="242">
        <f>IFERROR(_xll.qlIndexFixing($AV$1,AQ474,TRUE,_xll.ohTrigger(Trigger,Trigger1M)),#N/A)</f>
        <v>2.7492129378187305E-5</v>
      </c>
    </row>
    <row r="475" spans="42:47" ht="11.25" customHeight="1" x14ac:dyDescent="0.25">
      <c r="AP475" s="97" t="s">
        <v>197</v>
      </c>
      <c r="AQ475" s="98">
        <f>_xll.qlInterestRateIndexFixingDate(Currency&amp;"ibor"&amp;Tenor,AR475,Trigger)</f>
        <v>42915</v>
      </c>
      <c r="AR475" s="98">
        <f>_xll.qlCalendarAdvance(Calendar,AR474,AP475,"f",,Trigger)</f>
        <v>42919</v>
      </c>
      <c r="AS475" s="98">
        <f>_xll.qlInterestRateIndexMaturity(Currency&amp;"ibor"&amp;Tenor,AR475,Trigger)</f>
        <v>42950</v>
      </c>
      <c r="AT475" s="242" t="e">
        <f>_xll.qlIndexFixing($AD$5,AQ475,TRUE,_xll.ohTrigger(Trigger,Trigger1M))</f>
        <v>#NUM!</v>
      </c>
      <c r="AU475" s="242">
        <f>IFERROR(_xll.qlIndexFixing($AV$1,AQ475,TRUE,_xll.ohTrigger(Trigger,Trigger1M)),#N/A)</f>
        <v>4.0459015670638479E-5</v>
      </c>
    </row>
    <row r="476" spans="42:47" ht="11.25" customHeight="1" x14ac:dyDescent="0.25">
      <c r="AP476" s="97" t="s">
        <v>197</v>
      </c>
      <c r="AQ476" s="98">
        <f>_xll.qlInterestRateIndexFixingDate(Currency&amp;"ibor"&amp;Tenor,AR476,Trigger)</f>
        <v>42916</v>
      </c>
      <c r="AR476" s="98">
        <f>_xll.qlCalendarAdvance(Calendar,AR475,AP476,"f",,Trigger)</f>
        <v>42920</v>
      </c>
      <c r="AS476" s="98">
        <f>_xll.qlInterestRateIndexMaturity(Currency&amp;"ibor"&amp;Tenor,AR476,Trigger)</f>
        <v>42951</v>
      </c>
      <c r="AT476" s="242" t="e">
        <f>_xll.qlIndexFixing($AD$5,AQ476,TRUE,_xll.ohTrigger(Trigger,Trigger1M))</f>
        <v>#NUM!</v>
      </c>
      <c r="AU476" s="242">
        <f>IFERROR(_xll.qlIndexFixing($AV$1,AQ476,TRUE,_xll.ohTrigger(Trigger,Trigger1M)),#N/A)</f>
        <v>4.4788171125402286E-5</v>
      </c>
    </row>
    <row r="477" spans="42:47" ht="11.25" customHeight="1" x14ac:dyDescent="0.25">
      <c r="AP477" s="97" t="s">
        <v>197</v>
      </c>
      <c r="AQ477" s="98">
        <f>_xll.qlInterestRateIndexFixingDate(Currency&amp;"ibor"&amp;Tenor,AR477,Trigger)</f>
        <v>42919</v>
      </c>
      <c r="AR477" s="98">
        <f>_xll.qlCalendarAdvance(Calendar,AR476,AP477,"f",,Trigger)</f>
        <v>42921</v>
      </c>
      <c r="AS477" s="98">
        <f>_xll.qlInterestRateIndexMaturity(Currency&amp;"ibor"&amp;Tenor,AR477,Trigger)</f>
        <v>42954</v>
      </c>
      <c r="AT477" s="242" t="e">
        <f>_xll.qlIndexFixing($AD$5,AQ477,TRUE,_xll.ohTrigger(Trigger,Trigger1M))</f>
        <v>#NUM!</v>
      </c>
      <c r="AU477" s="242">
        <f>IFERROR(_xll.qlIndexFixing($AV$1,AQ477,TRUE,_xll.ohTrigger(Trigger,Trigger1M)),#N/A)</f>
        <v>5.3474372014053728E-5</v>
      </c>
    </row>
    <row r="478" spans="42:47" ht="11.25" customHeight="1" x14ac:dyDescent="0.25">
      <c r="AP478" s="97" t="s">
        <v>197</v>
      </c>
      <c r="AQ478" s="98">
        <f>_xll.qlInterestRateIndexFixingDate(Currency&amp;"ibor"&amp;Tenor,AR478,Trigger)</f>
        <v>42920</v>
      </c>
      <c r="AR478" s="98">
        <f>_xll.qlCalendarAdvance(Calendar,AR477,AP478,"f",,Trigger)</f>
        <v>42922</v>
      </c>
      <c r="AS478" s="98">
        <f>_xll.qlInterestRateIndexMaturity(Currency&amp;"ibor"&amp;Tenor,AR478,Trigger)</f>
        <v>42954</v>
      </c>
      <c r="AT478" s="242" t="e">
        <f>_xll.qlIndexFixing($AD$5,AQ478,TRUE,_xll.ohTrigger(Trigger,Trigger1M))</f>
        <v>#NUM!</v>
      </c>
      <c r="AU478" s="242">
        <f>IFERROR(_xll.qlIndexFixing($AV$1,AQ478,TRUE,_xll.ohTrigger(Trigger,Trigger1M)),#N/A)</f>
        <v>5.5634516438751724E-5</v>
      </c>
    </row>
    <row r="479" spans="42:47" ht="11.25" customHeight="1" x14ac:dyDescent="0.25">
      <c r="AP479" s="97" t="s">
        <v>197</v>
      </c>
      <c r="AQ479" s="98">
        <f>_xll.qlInterestRateIndexFixingDate(Currency&amp;"ibor"&amp;Tenor,AR479,Trigger)</f>
        <v>42921</v>
      </c>
      <c r="AR479" s="98">
        <f>_xll.qlCalendarAdvance(Calendar,AR478,AP479,"f",,Trigger)</f>
        <v>42923</v>
      </c>
      <c r="AS479" s="98">
        <f>_xll.qlInterestRateIndexMaturity(Currency&amp;"ibor"&amp;Tenor,AR479,Trigger)</f>
        <v>42954</v>
      </c>
      <c r="AT479" s="242" t="e">
        <f>_xll.qlIndexFixing($AD$5,AQ479,TRUE,_xll.ohTrigger(Trigger,Trigger1M))</f>
        <v>#NUM!</v>
      </c>
      <c r="AU479" s="242">
        <f>IFERROR(_xll.qlIndexFixing($AV$1,AQ479,TRUE,_xll.ohTrigger(Trigger,Trigger1M)),#N/A)</f>
        <v>5.7795838058653214E-5</v>
      </c>
    </row>
    <row r="480" spans="42:47" ht="11.25" customHeight="1" x14ac:dyDescent="0.25">
      <c r="AP480" s="97" t="s">
        <v>197</v>
      </c>
      <c r="AQ480" s="98">
        <f>_xll.qlInterestRateIndexFixingDate(Currency&amp;"ibor"&amp;Tenor,AR480,Trigger)</f>
        <v>42922</v>
      </c>
      <c r="AR480" s="98">
        <f>_xll.qlCalendarAdvance(Calendar,AR479,AP480,"f",,Trigger)</f>
        <v>42926</v>
      </c>
      <c r="AS480" s="98">
        <f>_xll.qlInterestRateIndexMaturity(Currency&amp;"ibor"&amp;Tenor,AR480,Trigger)</f>
        <v>42957</v>
      </c>
      <c r="AT480" s="242" t="e">
        <f>_xll.qlIndexFixing($AD$5,AQ480,TRUE,_xll.ohTrigger(Trigger,Trigger1M))</f>
        <v>#NUM!</v>
      </c>
      <c r="AU480" s="242">
        <f>IFERROR(_xll.qlIndexFixing($AV$1,AQ480,TRUE,_xll.ohTrigger(Trigger,Trigger1M)),#N/A)</f>
        <v>7.083323654331852E-5</v>
      </c>
    </row>
    <row r="481" spans="42:47" ht="11.25" customHeight="1" x14ac:dyDescent="0.25">
      <c r="AP481" s="97" t="s">
        <v>197</v>
      </c>
      <c r="AQ481" s="98">
        <f>_xll.qlInterestRateIndexFixingDate(Currency&amp;"ibor"&amp;Tenor,AR481,Trigger)</f>
        <v>42923</v>
      </c>
      <c r="AR481" s="98">
        <f>_xll.qlCalendarAdvance(Calendar,AR480,AP481,"f",,Trigger)</f>
        <v>42927</v>
      </c>
      <c r="AS481" s="98">
        <f>_xll.qlInterestRateIndexMaturity(Currency&amp;"ibor"&amp;Tenor,AR481,Trigger)</f>
        <v>42958</v>
      </c>
      <c r="AT481" s="242" t="e">
        <f>_xll.qlIndexFixing($AD$5,AQ481,TRUE,_xll.ohTrigger(Trigger,Trigger1M))</f>
        <v>#NUM!</v>
      </c>
      <c r="AU481" s="242">
        <f>IFERROR(_xll.qlIndexFixing($AV$1,AQ481,TRUE,_xll.ohTrigger(Trigger,Trigger1M)),#N/A)</f>
        <v>7.5185516545520529E-5</v>
      </c>
    </row>
    <row r="482" spans="42:47" ht="11.25" customHeight="1" x14ac:dyDescent="0.25">
      <c r="AP482" s="97" t="s">
        <v>197</v>
      </c>
      <c r="AQ482" s="98">
        <f>_xll.qlInterestRateIndexFixingDate(Currency&amp;"ibor"&amp;Tenor,AR482,Trigger)</f>
        <v>42926</v>
      </c>
      <c r="AR482" s="98">
        <f>_xll.qlCalendarAdvance(Calendar,AR481,AP482,"f",,Trigger)</f>
        <v>42928</v>
      </c>
      <c r="AS482" s="98">
        <f>_xll.qlInterestRateIndexMaturity(Currency&amp;"ibor"&amp;Tenor,AR482,Trigger)</f>
        <v>42961</v>
      </c>
      <c r="AT482" s="242" t="e">
        <f>_xll.qlIndexFixing($AD$5,AQ482,TRUE,_xll.ohTrigger(Trigger,Trigger1M))</f>
        <v>#NUM!</v>
      </c>
      <c r="AU482" s="242">
        <f>IFERROR(_xll.qlIndexFixing($AV$1,AQ482,TRUE,_xll.ohTrigger(Trigger,Trigger1M)),#N/A)</f>
        <v>8.3916396687235632E-5</v>
      </c>
    </row>
    <row r="483" spans="42:47" ht="11.25" customHeight="1" x14ac:dyDescent="0.25">
      <c r="AP483" s="97" t="s">
        <v>197</v>
      </c>
      <c r="AQ483" s="98">
        <f>_xll.qlInterestRateIndexFixingDate(Currency&amp;"ibor"&amp;Tenor,AR483,Trigger)</f>
        <v>42927</v>
      </c>
      <c r="AR483" s="98">
        <f>_xll.qlCalendarAdvance(Calendar,AR482,AP483,"f",,Trigger)</f>
        <v>42929</v>
      </c>
      <c r="AS483" s="98">
        <f>_xll.qlInterestRateIndexMaturity(Currency&amp;"ibor"&amp;Tenor,AR483,Trigger)</f>
        <v>42961</v>
      </c>
      <c r="AT483" s="242" t="e">
        <f>_xll.qlIndexFixing($AD$5,AQ483,TRUE,_xll.ohTrigger(Trigger,Trigger1M))</f>
        <v>#NUM!</v>
      </c>
      <c r="AU483" s="242">
        <f>IFERROR(_xll.qlIndexFixing($AV$1,AQ483,TRUE,_xll.ohTrigger(Trigger,Trigger1M)),#N/A)</f>
        <v>8.6088350825519466E-5</v>
      </c>
    </row>
    <row r="484" spans="42:47" ht="11.25" customHeight="1" x14ac:dyDescent="0.25">
      <c r="AP484" s="97" t="s">
        <v>197</v>
      </c>
      <c r="AQ484" s="98">
        <f>_xll.qlInterestRateIndexFixingDate(Currency&amp;"ibor"&amp;Tenor,AR484,Trigger)</f>
        <v>42928</v>
      </c>
      <c r="AR484" s="98">
        <f>_xll.qlCalendarAdvance(Calendar,AR483,AP484,"f",,Trigger)</f>
        <v>42930</v>
      </c>
      <c r="AS484" s="98">
        <f>_xll.qlInterestRateIndexMaturity(Currency&amp;"ibor"&amp;Tenor,AR484,Trigger)</f>
        <v>42961</v>
      </c>
      <c r="AT484" s="242" t="e">
        <f>_xll.qlIndexFixing($AD$5,AQ484,TRUE,_xll.ohTrigger(Trigger,Trigger1M))</f>
        <v>#NUM!</v>
      </c>
      <c r="AU484" s="242">
        <f>IFERROR(_xll.qlIndexFixing($AV$1,AQ484,TRUE,_xll.ohTrigger(Trigger,Trigger1M)),#N/A)</f>
        <v>8.8261418527350649E-5</v>
      </c>
    </row>
    <row r="485" spans="42:47" ht="11.25" customHeight="1" x14ac:dyDescent="0.25">
      <c r="AP485" s="97" t="s">
        <v>197</v>
      </c>
      <c r="AQ485" s="98">
        <f>_xll.qlInterestRateIndexFixingDate(Currency&amp;"ibor"&amp;Tenor,AR485,Trigger)</f>
        <v>42929</v>
      </c>
      <c r="AR485" s="98">
        <f>_xll.qlCalendarAdvance(Calendar,AR484,AP485,"f",,Trigger)</f>
        <v>42933</v>
      </c>
      <c r="AS485" s="98">
        <f>_xll.qlInterestRateIndexMaturity(Currency&amp;"ibor"&amp;Tenor,AR485,Trigger)</f>
        <v>42964</v>
      </c>
      <c r="AT485" s="242" t="e">
        <f>_xll.qlIndexFixing($AD$5,AQ485,TRUE,_xll.ohTrigger(Trigger,Trigger1M))</f>
        <v>#NUM!</v>
      </c>
      <c r="AU485" s="242">
        <f>IFERROR(_xll.qlIndexFixing($AV$1,AQ485,TRUE,_xll.ohTrigger(Trigger,Trigger1M)),#N/A)</f>
        <v>1.01365344200935E-4</v>
      </c>
    </row>
    <row r="486" spans="42:47" ht="11.25" customHeight="1" x14ac:dyDescent="0.25">
      <c r="AP486" s="97" t="s">
        <v>197</v>
      </c>
      <c r="AQ486" s="98">
        <f>_xll.qlInterestRateIndexFixingDate(Currency&amp;"ibor"&amp;Tenor,AR486,Trigger)</f>
        <v>42930</v>
      </c>
      <c r="AR486" s="98">
        <f>_xll.qlCalendarAdvance(Calendar,AR485,AP486,"f",,Trigger)</f>
        <v>42934</v>
      </c>
      <c r="AS486" s="98">
        <f>_xll.qlInterestRateIndexMaturity(Currency&amp;"ibor"&amp;Tenor,AR486,Trigger)</f>
        <v>42965</v>
      </c>
      <c r="AT486" s="242" t="e">
        <f>_xll.qlIndexFixing($AD$5,AQ486,TRUE,_xll.ohTrigger(Trigger,Trigger1M))</f>
        <v>#NUM!</v>
      </c>
      <c r="AU486" s="242">
        <f>IFERROR(_xll.qlIndexFixing($AV$1,AQ486,TRUE,_xll.ohTrigger(Trigger,Trigger1M)),#N/A)</f>
        <v>1.0573942040153154E-4</v>
      </c>
    </row>
    <row r="487" spans="42:47" ht="11.25" customHeight="1" x14ac:dyDescent="0.25">
      <c r="AP487" s="97" t="s">
        <v>197</v>
      </c>
      <c r="AQ487" s="98">
        <f>_xll.qlInterestRateIndexFixingDate(Currency&amp;"ibor"&amp;Tenor,AR487,Trigger)</f>
        <v>42933</v>
      </c>
      <c r="AR487" s="98">
        <f>_xll.qlCalendarAdvance(Calendar,AR486,AP487,"f",,Trigger)</f>
        <v>42935</v>
      </c>
      <c r="AS487" s="98">
        <f>_xll.qlInterestRateIndexMaturity(Currency&amp;"ibor"&amp;Tenor,AR487,Trigger)</f>
        <v>42968</v>
      </c>
      <c r="AT487" s="242" t="e">
        <f>_xll.qlIndexFixing($AD$5,AQ487,TRUE,_xll.ohTrigger(Trigger,Trigger1M))</f>
        <v>#NUM!</v>
      </c>
      <c r="AU487" s="242">
        <f>IFERROR(_xll.qlIndexFixing($AV$1,AQ487,TRUE,_xll.ohTrigger(Trigger,Trigger1M)),#N/A)</f>
        <v>1.1451232836150058E-4</v>
      </c>
    </row>
    <row r="488" spans="42:47" ht="11.25" customHeight="1" x14ac:dyDescent="0.25">
      <c r="AP488" s="97" t="s">
        <v>197</v>
      </c>
      <c r="AQ488" s="98">
        <f>_xll.qlInterestRateIndexFixingDate(Currency&amp;"ibor"&amp;Tenor,AR488,Trigger)</f>
        <v>42934</v>
      </c>
      <c r="AR488" s="98">
        <f>_xll.qlCalendarAdvance(Calendar,AR487,AP488,"f",,Trigger)</f>
        <v>42936</v>
      </c>
      <c r="AS488" s="98">
        <f>_xll.qlInterestRateIndexMaturity(Currency&amp;"ibor"&amp;Tenor,AR488,Trigger)</f>
        <v>42968</v>
      </c>
      <c r="AT488" s="242" t="e">
        <f>_xll.qlIndexFixing($AD$5,AQ488,TRUE,_xll.ohTrigger(Trigger,Trigger1M))</f>
        <v>#NUM!</v>
      </c>
      <c r="AU488" s="242">
        <f>IFERROR(_xll.qlIndexFixing($AV$1,AQ488,TRUE,_xll.ohTrigger(Trigger,Trigger1M)),#N/A)</f>
        <v>1.1669542541781208E-4</v>
      </c>
    </row>
    <row r="489" spans="42:47" ht="11.25" customHeight="1" x14ac:dyDescent="0.25">
      <c r="AP489" s="97" t="s">
        <v>197</v>
      </c>
      <c r="AQ489" s="98">
        <f>_xll.qlInterestRateIndexFixingDate(Currency&amp;"ibor"&amp;Tenor,AR489,Trigger)</f>
        <v>42935</v>
      </c>
      <c r="AR489" s="98">
        <f>_xll.qlCalendarAdvance(Calendar,AR488,AP489,"f",,Trigger)</f>
        <v>42937</v>
      </c>
      <c r="AS489" s="98">
        <f>_xll.qlInterestRateIndexMaturity(Currency&amp;"ibor"&amp;Tenor,AR489,Trigger)</f>
        <v>42968</v>
      </c>
      <c r="AT489" s="242" t="e">
        <f>_xll.qlIndexFixing($AD$5,AQ489,TRUE,_xll.ohTrigger(Trigger,Trigger1M))</f>
        <v>#NUM!</v>
      </c>
      <c r="AU489" s="242">
        <f>IFERROR(_xll.qlIndexFixing($AV$1,AQ489,TRUE,_xll.ohTrigger(Trigger,Trigger1M)),#N/A)</f>
        <v>1.1887957241317426E-4</v>
      </c>
    </row>
    <row r="490" spans="42:47" ht="11.25" customHeight="1" x14ac:dyDescent="0.25">
      <c r="AP490" s="97" t="s">
        <v>197</v>
      </c>
      <c r="AQ490" s="98">
        <f>_xll.qlInterestRateIndexFixingDate(Currency&amp;"ibor"&amp;Tenor,AR490,Trigger)</f>
        <v>42936</v>
      </c>
      <c r="AR490" s="98">
        <f>_xll.qlCalendarAdvance(Calendar,AR489,AP490,"f",,Trigger)</f>
        <v>42940</v>
      </c>
      <c r="AS490" s="98">
        <f>_xll.qlInterestRateIndexMaturity(Currency&amp;"ibor"&amp;Tenor,AR490,Trigger)</f>
        <v>42971</v>
      </c>
      <c r="AT490" s="242" t="e">
        <f>_xll.qlIndexFixing($AD$5,AQ490,TRUE,_xll.ohTrigger(Trigger,Trigger1M))</f>
        <v>#NUM!</v>
      </c>
      <c r="AU490" s="242">
        <f>IFERROR(_xll.qlIndexFixing($AV$1,AQ490,TRUE,_xll.ohTrigger(Trigger,Trigger1M)),#N/A)</f>
        <v>1.3204604022854665E-4</v>
      </c>
    </row>
    <row r="491" spans="42:47" ht="11.25" customHeight="1" x14ac:dyDescent="0.25">
      <c r="AP491" s="97" t="s">
        <v>197</v>
      </c>
      <c r="AQ491" s="98">
        <f>_xll.qlInterestRateIndexFixingDate(Currency&amp;"ibor"&amp;Tenor,AR491,Trigger)</f>
        <v>42937</v>
      </c>
      <c r="AR491" s="98">
        <f>_xll.qlCalendarAdvance(Calendar,AR490,AP491,"f",,Trigger)</f>
        <v>42941</v>
      </c>
      <c r="AS491" s="98">
        <f>_xll.qlInterestRateIndexMaturity(Currency&amp;"ibor"&amp;Tenor,AR491,Trigger)</f>
        <v>42972</v>
      </c>
      <c r="AT491" s="242" t="e">
        <f>_xll.qlIndexFixing($AD$5,AQ491,TRUE,_xll.ohTrigger(Trigger,Trigger1M))</f>
        <v>#NUM!</v>
      </c>
      <c r="AU491" s="242">
        <f>IFERROR(_xll.qlIndexFixing($AV$1,AQ491,TRUE,_xll.ohTrigger(Trigger,Trigger1M)),#N/A)</f>
        <v>1.3644058428107268E-4</v>
      </c>
    </row>
    <row r="492" spans="42:47" ht="11.25" customHeight="1" x14ac:dyDescent="0.25">
      <c r="AP492" s="97" t="s">
        <v>197</v>
      </c>
      <c r="AQ492" s="98">
        <f>_xll.qlInterestRateIndexFixingDate(Currency&amp;"ibor"&amp;Tenor,AR492,Trigger)</f>
        <v>42940</v>
      </c>
      <c r="AR492" s="98">
        <f>_xll.qlCalendarAdvance(Calendar,AR491,AP492,"f",,Trigger)</f>
        <v>42942</v>
      </c>
      <c r="AS492" s="98">
        <f>_xll.qlInterestRateIndexMaturity(Currency&amp;"ibor"&amp;Tenor,AR492,Trigger)</f>
        <v>42975</v>
      </c>
      <c r="AT492" s="242" t="e">
        <f>_xll.qlIndexFixing($AD$5,AQ492,TRUE,_xll.ohTrigger(Trigger,Trigger1M))</f>
        <v>#NUM!</v>
      </c>
      <c r="AU492" s="242">
        <f>IFERROR(_xll.qlIndexFixing($AV$1,AQ492,TRUE,_xll.ohTrigger(Trigger,Trigger1M)),#N/A)</f>
        <v>1.4525286866386787E-4</v>
      </c>
    </row>
    <row r="493" spans="42:47" ht="11.25" customHeight="1" x14ac:dyDescent="0.25">
      <c r="AP493" s="97" t="s">
        <v>197</v>
      </c>
      <c r="AQ493" s="98">
        <f>_xll.qlInterestRateIndexFixingDate(Currency&amp;"ibor"&amp;Tenor,AR493,Trigger)</f>
        <v>42941</v>
      </c>
      <c r="AR493" s="98">
        <f>_xll.qlCalendarAdvance(Calendar,AR492,AP493,"f",,Trigger)</f>
        <v>42943</v>
      </c>
      <c r="AS493" s="98">
        <f>_xll.qlInterestRateIndexMaturity(Currency&amp;"ibor"&amp;Tenor,AR493,Trigger)</f>
        <v>42975</v>
      </c>
      <c r="AT493" s="242" t="e">
        <f>_xll.qlIndexFixing($AD$5,AQ493,TRUE,_xll.ohTrigger(Trigger,Trigger1M))</f>
        <v>#NUM!</v>
      </c>
      <c r="AU493" s="242">
        <f>IFERROR(_xll.qlIndexFixing($AV$1,AQ493,TRUE,_xll.ohTrigger(Trigger,Trigger1M)),#N/A)</f>
        <v>1.4744644180608724E-4</v>
      </c>
    </row>
    <row r="494" spans="42:47" ht="11.25" customHeight="1" x14ac:dyDescent="0.25">
      <c r="AP494" s="97" t="s">
        <v>197</v>
      </c>
      <c r="AQ494" s="98">
        <f>_xll.qlInterestRateIndexFixingDate(Currency&amp;"ibor"&amp;Tenor,AR494,Trigger)</f>
        <v>42942</v>
      </c>
      <c r="AR494" s="98">
        <f>_xll.qlCalendarAdvance(Calendar,AR493,AP494,"f",,Trigger)</f>
        <v>42944</v>
      </c>
      <c r="AS494" s="98">
        <f>_xll.qlInterestRateIndexMaturity(Currency&amp;"ibor"&amp;Tenor,AR494,Trigger)</f>
        <v>42975</v>
      </c>
      <c r="AT494" s="242" t="e">
        <f>_xll.qlIndexFixing($AD$5,AQ494,TRUE,_xll.ohTrigger(Trigger,Trigger1M))</f>
        <v>#NUM!</v>
      </c>
      <c r="AU494" s="242">
        <f>IFERROR(_xll.qlIndexFixing($AV$1,AQ494,TRUE,_xll.ohTrigger(Trigger,Trigger1M)),#N/A)</f>
        <v>1.4964100124961117E-4</v>
      </c>
    </row>
    <row r="495" spans="42:47" ht="11.25" customHeight="1" x14ac:dyDescent="0.25">
      <c r="AP495" s="97" t="s">
        <v>197</v>
      </c>
      <c r="AQ495" s="98">
        <f>_xll.qlInterestRateIndexFixingDate(Currency&amp;"ibor"&amp;Tenor,AR495,Trigger)</f>
        <v>42943</v>
      </c>
      <c r="AR495" s="98">
        <f>_xll.qlCalendarAdvance(Calendar,AR494,AP495,"f",,Trigger)</f>
        <v>42947</v>
      </c>
      <c r="AS495" s="98">
        <f>_xll.qlInterestRateIndexMaturity(Currency&amp;"ibor"&amp;Tenor,AR495,Trigger)</f>
        <v>42978</v>
      </c>
      <c r="AT495" s="242" t="e">
        <f>_xll.qlIndexFixing($AD$5,AQ495,TRUE,_xll.ohTrigger(Trigger,Trigger1M))</f>
        <v>#NUM!</v>
      </c>
      <c r="AU495" s="242">
        <f>IFERROR(_xll.qlIndexFixing($AV$1,AQ495,TRUE,_xll.ohTrigger(Trigger,Trigger1M)),#N/A)</f>
        <v>1.6287327907274943E-4</v>
      </c>
    </row>
    <row r="496" spans="42:47" ht="11.25" customHeight="1" x14ac:dyDescent="0.25">
      <c r="AP496" s="97" t="s">
        <v>197</v>
      </c>
      <c r="AQ496" s="98">
        <f>_xll.qlInterestRateIndexFixingDate(Currency&amp;"ibor"&amp;Tenor,AR496,Trigger)</f>
        <v>42944</v>
      </c>
      <c r="AR496" s="98">
        <f>_xll.qlCalendarAdvance(Calendar,AR495,AP496,"f",,Trigger)</f>
        <v>42948</v>
      </c>
      <c r="AS496" s="98">
        <f>_xll.qlInterestRateIndexMaturity(Currency&amp;"ibor"&amp;Tenor,AR496,Trigger)</f>
        <v>42979</v>
      </c>
      <c r="AT496" s="242" t="e">
        <f>_xll.qlIndexFixing($AD$5,AQ496,TRUE,_xll.ohTrigger(Trigger,Trigger1M))</f>
        <v>#NUM!</v>
      </c>
      <c r="AU496" s="242">
        <f>IFERROR(_xll.qlIndexFixing($AV$1,AQ496,TRUE,_xll.ohTrigger(Trigger,Trigger1M)),#N/A)</f>
        <v>1.6729310184632732E-4</v>
      </c>
    </row>
    <row r="497" spans="42:47" ht="11.25" customHeight="1" x14ac:dyDescent="0.25">
      <c r="AP497" s="97" t="s">
        <v>197</v>
      </c>
      <c r="AQ497" s="98">
        <f>_xll.qlInterestRateIndexFixingDate(Currency&amp;"ibor"&amp;Tenor,AR497,Trigger)</f>
        <v>42947</v>
      </c>
      <c r="AR497" s="98">
        <f>_xll.qlCalendarAdvance(Calendar,AR496,AP497,"f",,Trigger)</f>
        <v>42949</v>
      </c>
      <c r="AS497" s="98">
        <f>_xll.qlInterestRateIndexMaturity(Currency&amp;"ibor"&amp;Tenor,AR497,Trigger)</f>
        <v>42982</v>
      </c>
      <c r="AT497" s="242" t="e">
        <f>_xll.qlIndexFixing($AD$5,AQ497,TRUE,_xll.ohTrigger(Trigger,Trigger1M))</f>
        <v>#NUM!</v>
      </c>
      <c r="AU497" s="242">
        <f>IFERROR(_xll.qlIndexFixing($AV$1,AQ497,TRUE,_xll.ohTrigger(Trigger,Trigger1M)),#N/A)</f>
        <v>1.7617156811912017E-4</v>
      </c>
    </row>
    <row r="498" spans="42:47" ht="11.25" customHeight="1" x14ac:dyDescent="0.25">
      <c r="AP498" s="97" t="s">
        <v>197</v>
      </c>
      <c r="AQ498" s="98">
        <f>_xll.qlInterestRateIndexFixingDate(Currency&amp;"ibor"&amp;Tenor,AR498,Trigger)</f>
        <v>42948</v>
      </c>
      <c r="AR498" s="98">
        <f>_xll.qlCalendarAdvance(Calendar,AR497,AP498,"f",,Trigger)</f>
        <v>42950</v>
      </c>
      <c r="AS498" s="98">
        <f>_xll.qlInterestRateIndexMaturity(Currency&amp;"ibor"&amp;Tenor,AR498,Trigger)</f>
        <v>42982</v>
      </c>
      <c r="AT498" s="242" t="e">
        <f>_xll.qlIndexFixing($AD$5,AQ498,TRUE,_xll.ohTrigger(Trigger,Trigger1M))</f>
        <v>#NUM!</v>
      </c>
      <c r="AU498" s="242">
        <f>IFERROR(_xll.qlIndexFixing($AV$1,AQ498,TRUE,_xll.ohTrigger(Trigger,Trigger1M)),#N/A)</f>
        <v>1.7837628949912698E-4</v>
      </c>
    </row>
    <row r="499" spans="42:47" ht="11.25" customHeight="1" x14ac:dyDescent="0.25">
      <c r="AP499" s="97" t="s">
        <v>197</v>
      </c>
      <c r="AQ499" s="98">
        <f>_xll.qlInterestRateIndexFixingDate(Currency&amp;"ibor"&amp;Tenor,AR499,Trigger)</f>
        <v>42949</v>
      </c>
      <c r="AR499" s="98">
        <f>_xll.qlCalendarAdvance(Calendar,AR498,AP499,"f",,Trigger)</f>
        <v>42951</v>
      </c>
      <c r="AS499" s="98">
        <f>_xll.qlInterestRateIndexMaturity(Currency&amp;"ibor"&amp;Tenor,AR499,Trigger)</f>
        <v>42982</v>
      </c>
      <c r="AT499" s="242" t="e">
        <f>_xll.qlIndexFixing($AD$5,AQ499,TRUE,_xll.ohTrigger(Trigger,Trigger1M))</f>
        <v>#NUM!</v>
      </c>
      <c r="AU499" s="242">
        <f>IFERROR(_xll.qlIndexFixing($AV$1,AQ499,TRUE,_xll.ohTrigger(Trigger,Trigger1M)),#N/A)</f>
        <v>1.8058201992324308E-4</v>
      </c>
    </row>
    <row r="500" spans="42:47" ht="11.25" customHeight="1" x14ac:dyDescent="0.25">
      <c r="AP500" s="97" t="s">
        <v>197</v>
      </c>
      <c r="AQ500" s="98">
        <f>_xll.qlInterestRateIndexFixingDate(Currency&amp;"ibor"&amp;Tenor,AR500,Trigger)</f>
        <v>42950</v>
      </c>
      <c r="AR500" s="98">
        <f>_xll.qlCalendarAdvance(Calendar,AR499,AP500,"f",,Trigger)</f>
        <v>42954</v>
      </c>
      <c r="AS500" s="98">
        <f>_xll.qlInterestRateIndexMaturity(Currency&amp;"ibor"&amp;Tenor,AR500,Trigger)</f>
        <v>42985</v>
      </c>
      <c r="AT500" s="242" t="e">
        <f>_xll.qlIndexFixing($AD$5,AQ500,TRUE,_xll.ohTrigger(Trigger,Trigger1M))</f>
        <v>#NUM!</v>
      </c>
      <c r="AU500" s="242">
        <f>IFERROR(_xll.qlIndexFixing($AV$1,AQ500,TRUE,_xll.ohTrigger(Trigger,Trigger1M)),#N/A)</f>
        <v>1.9391855302691897E-4</v>
      </c>
    </row>
    <row r="501" spans="42:47" ht="11.25" customHeight="1" x14ac:dyDescent="0.25">
      <c r="AP501" s="97" t="s">
        <v>197</v>
      </c>
      <c r="AQ501" s="98">
        <f>_xll.qlInterestRateIndexFixingDate(Currency&amp;"ibor"&amp;Tenor,AR501,Trigger)</f>
        <v>42951</v>
      </c>
      <c r="AR501" s="98">
        <f>_xll.qlCalendarAdvance(Calendar,AR500,AP501,"f",,Trigger)</f>
        <v>42955</v>
      </c>
      <c r="AS501" s="98">
        <f>_xll.qlInterestRateIndexMaturity(Currency&amp;"ibor"&amp;Tenor,AR501,Trigger)</f>
        <v>42986</v>
      </c>
      <c r="AT501" s="242" t="e">
        <f>_xll.qlIndexFixing($AD$5,AQ501,TRUE,_xll.ohTrigger(Trigger,Trigger1M))</f>
        <v>#NUM!</v>
      </c>
      <c r="AU501" s="242">
        <f>IFERROR(_xll.qlIndexFixing($AV$1,AQ501,TRUE,_xll.ohTrigger(Trigger,Trigger1M)),#N/A)</f>
        <v>1.9837541886330757E-4</v>
      </c>
    </row>
    <row r="502" spans="42:47" ht="11.25" customHeight="1" x14ac:dyDescent="0.25">
      <c r="AP502" s="97" t="s">
        <v>197</v>
      </c>
      <c r="AQ502" s="98">
        <f>_xll.qlInterestRateIndexFixingDate(Currency&amp;"ibor"&amp;Tenor,AR502,Trigger)</f>
        <v>42954</v>
      </c>
      <c r="AR502" s="98">
        <f>_xll.qlCalendarAdvance(Calendar,AR501,AP502,"f",,Trigger)</f>
        <v>42956</v>
      </c>
      <c r="AS502" s="98">
        <f>_xll.qlInterestRateIndexMaturity(Currency&amp;"ibor"&amp;Tenor,AR502,Trigger)</f>
        <v>42989</v>
      </c>
      <c r="AT502" s="242" t="e">
        <f>_xll.qlIndexFixing($AD$5,AQ502,TRUE,_xll.ohTrigger(Trigger,Trigger1M))</f>
        <v>#NUM!</v>
      </c>
      <c r="AU502" s="242">
        <f>IFERROR(_xll.qlIndexFixing($AV$1,AQ502,TRUE,_xll.ohTrigger(Trigger,Trigger1M)),#N/A)</f>
        <v>2.0734283424740275E-4</v>
      </c>
    </row>
    <row r="503" spans="42:47" ht="11.25" customHeight="1" x14ac:dyDescent="0.25">
      <c r="AP503" s="97" t="s">
        <v>197</v>
      </c>
      <c r="AQ503" s="98">
        <f>_xll.qlInterestRateIndexFixingDate(Currency&amp;"ibor"&amp;Tenor,AR503,Trigger)</f>
        <v>42955</v>
      </c>
      <c r="AR503" s="98">
        <f>_xll.qlCalendarAdvance(Calendar,AR502,AP503,"f",,Trigger)</f>
        <v>42957</v>
      </c>
      <c r="AS503" s="98">
        <f>_xll.qlInterestRateIndexMaturity(Currency&amp;"ibor"&amp;Tenor,AR503,Trigger)</f>
        <v>42989</v>
      </c>
      <c r="AT503" s="242" t="e">
        <f>_xll.qlIndexFixing($AD$5,AQ503,TRUE,_xll.ohTrigger(Trigger,Trigger1M))</f>
        <v>#NUM!</v>
      </c>
      <c r="AU503" s="242">
        <f>IFERROR(_xll.qlIndexFixing($AV$1,AQ503,TRUE,_xll.ohTrigger(Trigger,Trigger1M)),#N/A)</f>
        <v>2.0956199174720913E-4</v>
      </c>
    </row>
    <row r="504" spans="42:47" ht="11.25" customHeight="1" x14ac:dyDescent="0.25">
      <c r="AP504" s="97" t="s">
        <v>197</v>
      </c>
      <c r="AQ504" s="98">
        <f>_xll.qlInterestRateIndexFixingDate(Currency&amp;"ibor"&amp;Tenor,AR504,Trigger)</f>
        <v>42956</v>
      </c>
      <c r="AR504" s="98">
        <f>_xll.qlCalendarAdvance(Calendar,AR503,AP504,"f",,Trigger)</f>
        <v>42958</v>
      </c>
      <c r="AS504" s="98">
        <f>_xll.qlInterestRateIndexMaturity(Currency&amp;"ibor"&amp;Tenor,AR504,Trigger)</f>
        <v>42989</v>
      </c>
      <c r="AT504" s="242" t="e">
        <f>_xll.qlIndexFixing($AD$5,AQ504,TRUE,_xll.ohTrigger(Trigger,Trigger1M))</f>
        <v>#NUM!</v>
      </c>
      <c r="AU504" s="242">
        <f>IFERROR(_xll.qlIndexFixing($AV$1,AQ504,TRUE,_xll.ohTrigger(Trigger,Trigger1M)),#N/A)</f>
        <v>2.1178243617384163E-4</v>
      </c>
    </row>
    <row r="505" spans="42:47" ht="11.25" customHeight="1" x14ac:dyDescent="0.25">
      <c r="AP505" s="97" t="s">
        <v>197</v>
      </c>
      <c r="AQ505" s="98">
        <f>_xll.qlInterestRateIndexFixingDate(Currency&amp;"ibor"&amp;Tenor,AR505,Trigger)</f>
        <v>42957</v>
      </c>
      <c r="AR505" s="98">
        <f>_xll.qlCalendarAdvance(Calendar,AR504,AP505,"f",,Trigger)</f>
        <v>42961</v>
      </c>
      <c r="AS505" s="98">
        <f>_xll.qlInterestRateIndexMaturity(Currency&amp;"ibor"&amp;Tenor,AR505,Trigger)</f>
        <v>42992</v>
      </c>
      <c r="AT505" s="242" t="e">
        <f>_xll.qlIndexFixing($AD$5,AQ505,TRUE,_xll.ohTrigger(Trigger,Trigger1M))</f>
        <v>#NUM!</v>
      </c>
      <c r="AU505" s="242">
        <f>IFERROR(_xll.qlIndexFixing($AV$1,AQ505,TRUE,_xll.ohTrigger(Trigger,Trigger1M)),#N/A)</f>
        <v>2.2524766775390963E-4</v>
      </c>
    </row>
    <row r="506" spans="42:47" ht="11.25" customHeight="1" x14ac:dyDescent="0.25">
      <c r="AP506" s="97" t="s">
        <v>197</v>
      </c>
      <c r="AQ506" s="98">
        <f>_xll.qlInterestRateIndexFixingDate(Currency&amp;"ibor"&amp;Tenor,AR506,Trigger)</f>
        <v>42958</v>
      </c>
      <c r="AR506" s="98">
        <f>_xll.qlCalendarAdvance(Calendar,AR505,AP506,"f",,Trigger)</f>
        <v>42962</v>
      </c>
      <c r="AS506" s="98">
        <f>_xll.qlInterestRateIndexMaturity(Currency&amp;"ibor"&amp;Tenor,AR506,Trigger)</f>
        <v>42993</v>
      </c>
      <c r="AT506" s="242" t="e">
        <f>_xll.qlIndexFixing($AD$5,AQ506,TRUE,_xll.ohTrigger(Trigger,Trigger1M))</f>
        <v>#NUM!</v>
      </c>
      <c r="AU506" s="242">
        <f>IFERROR(_xll.qlIndexFixing($AV$1,AQ506,TRUE,_xll.ohTrigger(Trigger,Trigger1M)),#N/A)</f>
        <v>2.2974982051547589E-4</v>
      </c>
    </row>
    <row r="507" spans="42:47" ht="11.25" customHeight="1" x14ac:dyDescent="0.25">
      <c r="AP507" s="97" t="s">
        <v>197</v>
      </c>
      <c r="AQ507" s="98">
        <f>_xll.qlInterestRateIndexFixingDate(Currency&amp;"ibor"&amp;Tenor,AR507,Trigger)</f>
        <v>42961</v>
      </c>
      <c r="AR507" s="98">
        <f>_xll.qlCalendarAdvance(Calendar,AR506,AP507,"f",,Trigger)</f>
        <v>42963</v>
      </c>
      <c r="AS507" s="98">
        <f>_xll.qlInterestRateIndexMaturity(Currency&amp;"ibor"&amp;Tenor,AR507,Trigger)</f>
        <v>42996</v>
      </c>
      <c r="AT507" s="242" t="e">
        <f>_xll.qlIndexFixing($AD$5,AQ507,TRUE,_xll.ohTrigger(Trigger,Trigger1M))</f>
        <v>#NUM!</v>
      </c>
      <c r="AU507" s="242">
        <f>IFERROR(_xll.qlIndexFixing($AV$1,AQ507,TRUE,_xll.ohTrigger(Trigger,Trigger1M)),#N/A)</f>
        <v>2.3882031327799265E-4</v>
      </c>
    </row>
    <row r="508" spans="42:47" ht="11.25" customHeight="1" x14ac:dyDescent="0.25">
      <c r="AP508" s="97" t="s">
        <v>197</v>
      </c>
      <c r="AQ508" s="98">
        <f>_xll.qlInterestRateIndexFixingDate(Currency&amp;"ibor"&amp;Tenor,AR508,Trigger)</f>
        <v>42962</v>
      </c>
      <c r="AR508" s="98">
        <f>_xll.qlCalendarAdvance(Calendar,AR507,AP508,"f",,Trigger)</f>
        <v>42964</v>
      </c>
      <c r="AS508" s="98">
        <f>_xll.qlInterestRateIndexMaturity(Currency&amp;"ibor"&amp;Tenor,AR508,Trigger)</f>
        <v>42996</v>
      </c>
      <c r="AT508" s="242" t="e">
        <f>_xll.qlIndexFixing($AD$5,AQ508,TRUE,_xll.ohTrigger(Trigger,Trigger1M))</f>
        <v>#NUM!</v>
      </c>
      <c r="AU508" s="242">
        <f>IFERROR(_xll.qlIndexFixing($AV$1,AQ508,TRUE,_xll.ohTrigger(Trigger,Trigger1M)),#N/A)</f>
        <v>2.4105916170691355E-4</v>
      </c>
    </row>
    <row r="509" spans="42:47" ht="11.25" customHeight="1" x14ac:dyDescent="0.25">
      <c r="AP509" s="97" t="s">
        <v>197</v>
      </c>
      <c r="AQ509" s="98">
        <f>_xll.qlInterestRateIndexFixingDate(Currency&amp;"ibor"&amp;Tenor,AR509,Trigger)</f>
        <v>42963</v>
      </c>
      <c r="AR509" s="98">
        <f>_xll.qlCalendarAdvance(Calendar,AR508,AP509,"f",,Trigger)</f>
        <v>42965</v>
      </c>
      <c r="AS509" s="98">
        <f>_xll.qlInterestRateIndexMaturity(Currency&amp;"ibor"&amp;Tenor,AR509,Trigger)</f>
        <v>42996</v>
      </c>
      <c r="AT509" s="242" t="e">
        <f>_xll.qlIndexFixing($AD$5,AQ509,TRUE,_xll.ohTrigger(Trigger,Trigger1M))</f>
        <v>#NUM!</v>
      </c>
      <c r="AU509" s="242">
        <f>IFERROR(_xll.qlIndexFixing($AV$1,AQ509,TRUE,_xll.ohTrigger(Trigger,Trigger1M)),#N/A)</f>
        <v>2.4329995699413955E-4</v>
      </c>
    </row>
    <row r="510" spans="42:47" ht="11.25" customHeight="1" x14ac:dyDescent="0.25">
      <c r="AP510" s="97" t="s">
        <v>197</v>
      </c>
      <c r="AQ510" s="98">
        <f>_xll.qlInterestRateIndexFixingDate(Currency&amp;"ibor"&amp;Tenor,AR510,Trigger)</f>
        <v>42964</v>
      </c>
      <c r="AR510" s="98">
        <f>_xll.qlCalendarAdvance(Calendar,AR509,AP510,"f",,Trigger)</f>
        <v>42968</v>
      </c>
      <c r="AS510" s="98">
        <f>_xll.qlInterestRateIndexMaturity(Currency&amp;"ibor"&amp;Tenor,AR510,Trigger)</f>
        <v>42999</v>
      </c>
      <c r="AT510" s="242" t="e">
        <f>_xll.qlIndexFixing($AD$5,AQ510,TRUE,_xll.ohTrigger(Trigger,Trigger1M))</f>
        <v>#NUM!</v>
      </c>
      <c r="AU510" s="242">
        <f>IFERROR(_xll.qlIndexFixing($AV$1,AQ510,TRUE,_xll.ohTrigger(Trigger,Trigger1M)),#N/A)</f>
        <v>2.5691933954748392E-4</v>
      </c>
    </row>
    <row r="511" spans="42:47" ht="11.25" customHeight="1" x14ac:dyDescent="0.25">
      <c r="AP511" s="97" t="s">
        <v>197</v>
      </c>
      <c r="AQ511" s="98">
        <f>_xll.qlInterestRateIndexFixingDate(Currency&amp;"ibor"&amp;Tenor,AR511,Trigger)</f>
        <v>42965</v>
      </c>
      <c r="AR511" s="98">
        <f>_xll.qlCalendarAdvance(Calendar,AR510,AP511,"f",,Trigger)</f>
        <v>42969</v>
      </c>
      <c r="AS511" s="98">
        <f>_xll.qlInterestRateIndexMaturity(Currency&amp;"ibor"&amp;Tenor,AR511,Trigger)</f>
        <v>43000</v>
      </c>
      <c r="AT511" s="242" t="e">
        <f>_xll.qlIndexFixing($AD$5,AQ511,TRUE,_xll.ohTrigger(Trigger,Trigger1M))</f>
        <v>#NUM!</v>
      </c>
      <c r="AU511" s="242">
        <f>IFERROR(_xll.qlIndexFixing($AV$1,AQ511,TRUE,_xll.ohTrigger(Trigger,Trigger1M)),#N/A)</f>
        <v>2.6147535951394037E-4</v>
      </c>
    </row>
    <row r="512" spans="42:47" ht="11.25" customHeight="1" x14ac:dyDescent="0.25">
      <c r="AP512" s="97" t="s">
        <v>197</v>
      </c>
      <c r="AQ512" s="98">
        <f>_xll.qlInterestRateIndexFixingDate(Currency&amp;"ibor"&amp;Tenor,AR512,Trigger)</f>
        <v>42968</v>
      </c>
      <c r="AR512" s="98">
        <f>_xll.qlCalendarAdvance(Calendar,AR511,AP512,"f",,Trigger)</f>
        <v>42970</v>
      </c>
      <c r="AS512" s="98">
        <f>_xll.qlInterestRateIndexMaturity(Currency&amp;"ibor"&amp;Tenor,AR512,Trigger)</f>
        <v>43003</v>
      </c>
      <c r="AT512" s="242" t="e">
        <f>_xll.qlIndexFixing($AD$5,AQ512,TRUE,_xll.ohTrigger(Trigger,Trigger1M))</f>
        <v>#NUM!</v>
      </c>
      <c r="AU512" s="242">
        <f>IFERROR(_xll.qlIndexFixing($AV$1,AQ512,TRUE,_xll.ohTrigger(Trigger,Trigger1M)),#N/A)</f>
        <v>2.7065986377230257E-4</v>
      </c>
    </row>
    <row r="513" spans="42:47" ht="11.25" customHeight="1" x14ac:dyDescent="0.25">
      <c r="AP513" s="99" t="s">
        <v>83</v>
      </c>
      <c r="AQ513" s="98">
        <f>_xll.qlInterestRateIndexFixingDate(Currency&amp;"ibor"&amp;Tenor,AR513,Trigger)</f>
        <v>42975</v>
      </c>
      <c r="AR513" s="98">
        <f>_xll.qlCalendarAdvance(Calendar,AR512,AP513,"f",,Trigger)</f>
        <v>42977</v>
      </c>
      <c r="AS513" s="98">
        <f>_xll.qlInterestRateIndexMaturity(Currency&amp;"ibor"&amp;Tenor,AR513,Trigger)</f>
        <v>43007</v>
      </c>
      <c r="AT513" s="242" t="e">
        <f>_xll.qlIndexFixing($AD$5,AQ513,TRUE,_xll.ohTrigger(Trigger,Trigger1M))</f>
        <v>#NUM!</v>
      </c>
      <c r="AU513" s="242">
        <f>IFERROR(_xll.qlIndexFixing($AV$1,AQ513,TRUE,_xll.ohTrigger(Trigger,Trigger1M)),#N/A)</f>
        <v>2.9590404756341115E-4</v>
      </c>
    </row>
    <row r="514" spans="42:47" ht="11.25" customHeight="1" x14ac:dyDescent="0.25">
      <c r="AP514" s="99" t="s">
        <v>83</v>
      </c>
      <c r="AQ514" s="98">
        <f>_xll.qlInterestRateIndexFixingDate(Currency&amp;"ibor"&amp;Tenor,AR514,Trigger)</f>
        <v>42982</v>
      </c>
      <c r="AR514" s="98">
        <f>_xll.qlCalendarAdvance(Calendar,AR513,AP514,"f",,Trigger)</f>
        <v>42984</v>
      </c>
      <c r="AS514" s="98">
        <f>_xll.qlInterestRateIndexMaturity(Currency&amp;"ibor"&amp;Tenor,AR514,Trigger)</f>
        <v>43014</v>
      </c>
      <c r="AT514" s="242" t="e">
        <f>_xll.qlIndexFixing($AD$5,AQ514,TRUE,_xll.ohTrigger(Trigger,Trigger1M))</f>
        <v>#NUM!</v>
      </c>
      <c r="AU514" s="242">
        <f>IFERROR(_xll.qlIndexFixing($AV$1,AQ514,TRUE,_xll.ohTrigger(Trigger,Trigger1M)),#N/A)</f>
        <v>3.2848591701384322E-4</v>
      </c>
    </row>
    <row r="515" spans="42:47" ht="11.25" customHeight="1" x14ac:dyDescent="0.25">
      <c r="AP515" s="99" t="s">
        <v>83</v>
      </c>
      <c r="AQ515" s="98">
        <f>_xll.qlInterestRateIndexFixingDate(Currency&amp;"ibor"&amp;Tenor,AR515,Trigger)</f>
        <v>42989</v>
      </c>
      <c r="AR515" s="98">
        <f>_xll.qlCalendarAdvance(Calendar,AR514,AP515,"f",,Trigger)</f>
        <v>42991</v>
      </c>
      <c r="AS515" s="98">
        <f>_xll.qlInterestRateIndexMaturity(Currency&amp;"ibor"&amp;Tenor,AR515,Trigger)</f>
        <v>43021</v>
      </c>
      <c r="AT515" s="242" t="e">
        <f>_xll.qlIndexFixing($AD$5,AQ515,TRUE,_xll.ohTrigger(Trigger,Trigger1M))</f>
        <v>#NUM!</v>
      </c>
      <c r="AU515" s="242">
        <f>IFERROR(_xll.qlIndexFixing($AV$1,AQ515,TRUE,_xll.ohTrigger(Trigger,Trigger1M)),#N/A)</f>
        <v>3.6146614017162904E-4</v>
      </c>
    </row>
    <row r="516" spans="42:47" ht="11.25" customHeight="1" x14ac:dyDescent="0.25">
      <c r="AP516" s="99" t="s">
        <v>83</v>
      </c>
      <c r="AQ516" s="98">
        <f>_xll.qlInterestRateIndexFixingDate(Currency&amp;"ibor"&amp;Tenor,AR516,Trigger)</f>
        <v>42996</v>
      </c>
      <c r="AR516" s="98">
        <f>_xll.qlCalendarAdvance(Calendar,AR515,AP516,"f",,Trigger)</f>
        <v>42998</v>
      </c>
      <c r="AS516" s="98">
        <f>_xll.qlInterestRateIndexMaturity(Currency&amp;"ibor"&amp;Tenor,AR516,Trigger)</f>
        <v>43028</v>
      </c>
      <c r="AT516" s="242" t="e">
        <f>_xll.qlIndexFixing($AD$5,AQ516,TRUE,_xll.ohTrigger(Trigger,Trigger1M))</f>
        <v>#NUM!</v>
      </c>
      <c r="AU516" s="242">
        <f>IFERROR(_xll.qlIndexFixing($AV$1,AQ516,TRUE,_xll.ohTrigger(Trigger,Trigger1M)),#N/A)</f>
        <v>3.9484584707416559E-4</v>
      </c>
    </row>
    <row r="517" spans="42:47" ht="11.25" customHeight="1" x14ac:dyDescent="0.25">
      <c r="AP517" s="99" t="s">
        <v>83</v>
      </c>
      <c r="AQ517" s="98">
        <f>_xll.qlInterestRateIndexFixingDate(Currency&amp;"ibor"&amp;Tenor,AR517,Trigger)</f>
        <v>43003</v>
      </c>
      <c r="AR517" s="98">
        <f>_xll.qlCalendarAdvance(Calendar,AR516,AP517,"f",,Trigger)</f>
        <v>43005</v>
      </c>
      <c r="AS517" s="98">
        <f>_xll.qlInterestRateIndexMaturity(Currency&amp;"ibor"&amp;Tenor,AR517,Trigger)</f>
        <v>43035</v>
      </c>
      <c r="AT517" s="242" t="e">
        <f>_xll.qlIndexFixing($AD$5,AQ517,TRUE,_xll.ohTrigger(Trigger,Trigger1M))</f>
        <v>#NUM!</v>
      </c>
      <c r="AU517" s="242">
        <f>IFERROR(_xll.qlIndexFixing($AV$1,AQ517,TRUE,_xll.ohTrigger(Trigger,Trigger1M)),#N/A)</f>
        <v>4.2862616780148244E-4</v>
      </c>
    </row>
    <row r="518" spans="42:47" ht="11.25" customHeight="1" x14ac:dyDescent="0.25">
      <c r="AP518" s="99" t="s">
        <v>83</v>
      </c>
      <c r="AQ518" s="98">
        <f>_xll.qlInterestRateIndexFixingDate(Currency&amp;"ibor"&amp;Tenor,AR518,Trigger)</f>
        <v>43010</v>
      </c>
      <c r="AR518" s="98">
        <f>_xll.qlCalendarAdvance(Calendar,AR517,AP518,"f",,Trigger)</f>
        <v>43012</v>
      </c>
      <c r="AS518" s="98">
        <f>_xll.qlInterestRateIndexMaturity(Currency&amp;"ibor"&amp;Tenor,AR518,Trigger)</f>
        <v>43045</v>
      </c>
      <c r="AT518" s="242" t="e">
        <f>_xll.qlIndexFixing($AD$5,AQ518,TRUE,_xll.ohTrigger(Trigger,Trigger1M))</f>
        <v>#NUM!</v>
      </c>
      <c r="AU518" s="242">
        <f>IFERROR(_xll.qlIndexFixing($AV$1,AQ518,TRUE,_xll.ohTrigger(Trigger,Trigger1M)),#N/A)</f>
        <v>4.7025102892157963E-4</v>
      </c>
    </row>
    <row r="519" spans="42:47" ht="11.25" customHeight="1" x14ac:dyDescent="0.25">
      <c r="AP519" s="99" t="s">
        <v>83</v>
      </c>
      <c r="AQ519" s="98">
        <f>_xll.qlInterestRateIndexFixingDate(Currency&amp;"ibor"&amp;Tenor,AR519,Trigger)</f>
        <v>43017</v>
      </c>
      <c r="AR519" s="98">
        <f>_xll.qlCalendarAdvance(Calendar,AR518,AP519,"f",,Trigger)</f>
        <v>43019</v>
      </c>
      <c r="AS519" s="98">
        <f>_xll.qlInterestRateIndexMaturity(Currency&amp;"ibor"&amp;Tenor,AR519,Trigger)</f>
        <v>43052</v>
      </c>
      <c r="AT519" s="242" t="e">
        <f>_xll.qlIndexFixing($AD$5,AQ519,TRUE,_xll.ohTrigger(Trigger,Trigger1M))</f>
        <v>#NUM!</v>
      </c>
      <c r="AU519" s="242">
        <f>IFERROR(_xll.qlIndexFixing($AV$1,AQ519,TRUE,_xll.ohTrigger(Trigger,Trigger1M)),#N/A)</f>
        <v>5.0492276715355649E-4</v>
      </c>
    </row>
    <row r="520" spans="42:47" ht="11.25" customHeight="1" x14ac:dyDescent="0.25">
      <c r="AP520" s="99" t="s">
        <v>83</v>
      </c>
      <c r="AQ520" s="98">
        <f>_xll.qlInterestRateIndexFixingDate(Currency&amp;"ibor"&amp;Tenor,AR520,Trigger)</f>
        <v>43024</v>
      </c>
      <c r="AR520" s="98">
        <f>_xll.qlCalendarAdvance(Calendar,AR519,AP520,"f",,Trigger)</f>
        <v>43026</v>
      </c>
      <c r="AS520" s="98">
        <f>_xll.qlInterestRateIndexMaturity(Currency&amp;"ibor"&amp;Tenor,AR520,Trigger)</f>
        <v>43059</v>
      </c>
      <c r="AT520" s="242" t="e">
        <f>_xll.qlIndexFixing($AD$5,AQ520,TRUE,_xll.ohTrigger(Trigger,Trigger1M))</f>
        <v>#NUM!</v>
      </c>
      <c r="AU520" s="242">
        <f>IFERROR(_xll.qlIndexFixing($AV$1,AQ520,TRUE,_xll.ohTrigger(Trigger,Trigger1M)),#N/A)</f>
        <v>5.3999876383770129E-4</v>
      </c>
    </row>
    <row r="521" spans="42:47" ht="11.25" customHeight="1" x14ac:dyDescent="0.25">
      <c r="AP521" s="99" t="s">
        <v>83</v>
      </c>
      <c r="AQ521" s="98">
        <f>_xll.qlInterestRateIndexFixingDate(Currency&amp;"ibor"&amp;Tenor,AR521,Trigger)</f>
        <v>43031</v>
      </c>
      <c r="AR521" s="98">
        <f>_xll.qlCalendarAdvance(Calendar,AR520,AP521,"f",,Trigger)</f>
        <v>43033</v>
      </c>
      <c r="AS521" s="98">
        <f>_xll.qlInterestRateIndexMaturity(Currency&amp;"ibor"&amp;Tenor,AR521,Trigger)</f>
        <v>43066</v>
      </c>
      <c r="AT521" s="242" t="e">
        <f>_xll.qlIndexFixing($AD$5,AQ521,TRUE,_xll.ohTrigger(Trigger,Trigger1M))</f>
        <v>#NUM!</v>
      </c>
      <c r="AU521" s="242">
        <f>IFERROR(_xll.qlIndexFixing($AV$1,AQ521,TRUE,_xll.ohTrigger(Trigger,Trigger1M)),#N/A)</f>
        <v>5.7548014964532842E-4</v>
      </c>
    </row>
    <row r="522" spans="42:47" ht="11.25" customHeight="1" x14ac:dyDescent="0.25">
      <c r="AP522" s="99" t="s">
        <v>83</v>
      </c>
      <c r="AQ522" s="98">
        <f>_xll.qlInterestRateIndexFixingDate(Currency&amp;"ibor"&amp;Tenor,AR522,Trigger)</f>
        <v>43038</v>
      </c>
      <c r="AR522" s="98">
        <f>_xll.qlCalendarAdvance(Calendar,AR521,AP522,"f",,Trigger)</f>
        <v>43040</v>
      </c>
      <c r="AS522" s="98">
        <f>_xll.qlInterestRateIndexMaturity(Currency&amp;"ibor"&amp;Tenor,AR522,Trigger)</f>
        <v>43070</v>
      </c>
      <c r="AT522" s="242" t="e">
        <f>_xll.qlIndexFixing($AD$5,AQ522,TRUE,_xll.ohTrigger(Trigger,Trigger1M))</f>
        <v>#NUM!</v>
      </c>
      <c r="AU522" s="242">
        <f>IFERROR(_xll.qlIndexFixing($AV$1,AQ522,TRUE,_xll.ohTrigger(Trigger,Trigger1M)),#N/A)</f>
        <v>6.0357653565823455E-4</v>
      </c>
    </row>
    <row r="523" spans="42:47" ht="11.25" customHeight="1" x14ac:dyDescent="0.25">
      <c r="AP523" s="99" t="s">
        <v>83</v>
      </c>
      <c r="AQ523" s="98">
        <f>_xll.qlInterestRateIndexFixingDate(Currency&amp;"ibor"&amp;Tenor,AR523,Trigger)</f>
        <v>43045</v>
      </c>
      <c r="AR523" s="98">
        <f>_xll.qlCalendarAdvance(Calendar,AR522,AP523,"f",,Trigger)</f>
        <v>43047</v>
      </c>
      <c r="AS523" s="98">
        <f>_xll.qlInterestRateIndexMaturity(Currency&amp;"ibor"&amp;Tenor,AR523,Trigger)</f>
        <v>43077</v>
      </c>
      <c r="AT523" s="242" t="e">
        <f>_xll.qlIndexFixing($AD$5,AQ523,TRUE,_xll.ohTrigger(Trigger,Trigger1M))</f>
        <v>#NUM!</v>
      </c>
      <c r="AU523" s="242">
        <f>IFERROR(_xll.qlIndexFixing($AV$1,AQ523,TRUE,_xll.ohTrigger(Trigger,Trigger1M)),#N/A)</f>
        <v>6.3978427417232808E-4</v>
      </c>
    </row>
    <row r="524" spans="42:47" ht="11.25" customHeight="1" x14ac:dyDescent="0.25">
      <c r="AP524" s="99" t="s">
        <v>83</v>
      </c>
      <c r="AQ524" s="98">
        <f>_xll.qlInterestRateIndexFixingDate(Currency&amp;"ibor"&amp;Tenor,AR524,Trigger)</f>
        <v>43052</v>
      </c>
      <c r="AR524" s="98">
        <f>_xll.qlCalendarAdvance(Calendar,AR523,AP524,"f",,Trigger)</f>
        <v>43054</v>
      </c>
      <c r="AS524" s="98">
        <f>_xll.qlInterestRateIndexMaturity(Currency&amp;"ibor"&amp;Tenor,AR524,Trigger)</f>
        <v>43084</v>
      </c>
      <c r="AT524" s="242" t="e">
        <f>_xll.qlIndexFixing($AD$5,AQ524,TRUE,_xll.ohTrigger(Trigger,Trigger1M))</f>
        <v>#NUM!</v>
      </c>
      <c r="AU524" s="242">
        <f>IFERROR(_xll.qlIndexFixing($AV$1,AQ524,TRUE,_xll.ohTrigger(Trigger,Trigger1M)),#N/A)</f>
        <v>6.7640053862749738E-4</v>
      </c>
    </row>
    <row r="525" spans="42:47" ht="11.25" customHeight="1" x14ac:dyDescent="0.25">
      <c r="AP525" s="99" t="s">
        <v>83</v>
      </c>
      <c r="AQ525" s="98">
        <f>_xll.qlInterestRateIndexFixingDate(Currency&amp;"ibor"&amp;Tenor,AR525,Trigger)</f>
        <v>43059</v>
      </c>
      <c r="AR525" s="98">
        <f>_xll.qlCalendarAdvance(Calendar,AR524,AP525,"f",,Trigger)</f>
        <v>43061</v>
      </c>
      <c r="AS525" s="98">
        <f>_xll.qlInterestRateIndexMaturity(Currency&amp;"ibor"&amp;Tenor,AR525,Trigger)</f>
        <v>43091</v>
      </c>
      <c r="AT525" s="242" t="e">
        <f>_xll.qlIndexFixing($AD$5,AQ525,TRUE,_xll.ohTrigger(Trigger,Trigger1M))</f>
        <v>#NUM!</v>
      </c>
      <c r="AU525" s="242">
        <f>IFERROR(_xll.qlIndexFixing($AV$1,AQ525,TRUE,_xll.ohTrigger(Trigger,Trigger1M)),#N/A)</f>
        <v>7.1342645953542672E-4</v>
      </c>
    </row>
    <row r="526" spans="42:47" ht="11.25" customHeight="1" x14ac:dyDescent="0.25">
      <c r="AP526" s="99" t="s">
        <v>83</v>
      </c>
      <c r="AQ526" s="98">
        <f>_xll.qlInterestRateIndexFixingDate(Currency&amp;"ibor"&amp;Tenor,AR526,Trigger)</f>
        <v>43066</v>
      </c>
      <c r="AR526" s="98">
        <f>_xll.qlCalendarAdvance(Calendar,AR525,AP526,"f",,Trigger)</f>
        <v>43068</v>
      </c>
      <c r="AS526" s="98">
        <f>_xll.qlInterestRateIndexMaturity(Currency&amp;"ibor"&amp;Tenor,AR526,Trigger)</f>
        <v>43098</v>
      </c>
      <c r="AT526" s="242" t="e">
        <f>_xll.qlIndexFixing($AD$5,AQ526,TRUE,_xll.ohTrigger(Trigger,Trigger1M))</f>
        <v>#NUM!</v>
      </c>
      <c r="AU526" s="242">
        <f>IFERROR(_xll.qlIndexFixing($AV$1,AQ526,TRUE,_xll.ohTrigger(Trigger,Trigger1M)),#N/A)</f>
        <v>7.5086316747707826E-4</v>
      </c>
    </row>
    <row r="527" spans="42:47" ht="11.25" customHeight="1" x14ac:dyDescent="0.25">
      <c r="AP527" s="99" t="s">
        <v>83</v>
      </c>
      <c r="AQ527" s="98">
        <f>_xll.qlInterestRateIndexFixingDate(Currency&amp;"ibor"&amp;Tenor,AR527,Trigger)</f>
        <v>43073</v>
      </c>
      <c r="AR527" s="98">
        <f>_xll.qlCalendarAdvance(Calendar,AR526,AP527,"f",,Trigger)</f>
        <v>43075</v>
      </c>
      <c r="AS527" s="98">
        <f>_xll.qlInterestRateIndexMaturity(Currency&amp;"ibor"&amp;Tenor,AR527,Trigger)</f>
        <v>43108</v>
      </c>
      <c r="AT527" s="242" t="e">
        <f>_xll.qlIndexFixing($AD$5,AQ527,TRUE,_xll.ohTrigger(Trigger,Trigger1M))</f>
        <v>#NUM!</v>
      </c>
      <c r="AU527" s="242">
        <f>IFERROR(_xll.qlIndexFixing($AV$1,AQ527,TRUE,_xll.ohTrigger(Trigger,Trigger1M)),#N/A)</f>
        <v>7.9694496125962393E-4</v>
      </c>
    </row>
    <row r="528" spans="42:47" ht="11.25" customHeight="1" x14ac:dyDescent="0.25">
      <c r="AP528" s="99" t="s">
        <v>83</v>
      </c>
      <c r="AQ528" s="98">
        <f>_xll.qlInterestRateIndexFixingDate(Currency&amp;"ibor"&amp;Tenor,AR528,Trigger)</f>
        <v>43080</v>
      </c>
      <c r="AR528" s="98">
        <f>_xll.qlCalendarAdvance(Calendar,AR527,AP528,"f",,Trigger)</f>
        <v>43082</v>
      </c>
      <c r="AS528" s="98">
        <f>_xll.qlInterestRateIndexMaturity(Currency&amp;"ibor"&amp;Tenor,AR528,Trigger)</f>
        <v>43115</v>
      </c>
      <c r="AT528" s="242" t="e">
        <f>_xll.qlIndexFixing($AD$5,AQ528,TRUE,_xll.ohTrigger(Trigger,Trigger1M))</f>
        <v>#NUM!</v>
      </c>
      <c r="AU528" s="242">
        <f>IFERROR(_xll.qlIndexFixing($AV$1,AQ528,TRUE,_xll.ohTrigger(Trigger,Trigger1M)),#N/A)</f>
        <v>8.3529573480315127E-4</v>
      </c>
    </row>
    <row r="529" spans="42:47" ht="11.25" customHeight="1" x14ac:dyDescent="0.25">
      <c r="AP529" s="99" t="s">
        <v>83</v>
      </c>
      <c r="AQ529" s="98">
        <f>_xll.qlInterestRateIndexFixingDate(Currency&amp;"ibor"&amp;Tenor,AR529,Trigger)</f>
        <v>43087</v>
      </c>
      <c r="AR529" s="98">
        <f>_xll.qlCalendarAdvance(Calendar,AR528,AP529,"f",,Trigger)</f>
        <v>43089</v>
      </c>
      <c r="AS529" s="98">
        <f>_xll.qlInterestRateIndexMaturity(Currency&amp;"ibor"&amp;Tenor,AR529,Trigger)</f>
        <v>43122</v>
      </c>
      <c r="AT529" s="242" t="e">
        <f>_xll.qlIndexFixing($AD$5,AQ529,TRUE,_xll.ohTrigger(Trigger,Trigger1M))</f>
        <v>#NUM!</v>
      </c>
      <c r="AU529" s="242">
        <f>IFERROR(_xll.qlIndexFixing($AV$1,AQ529,TRUE,_xll.ohTrigger(Trigger,Trigger1M)),#N/A)</f>
        <v>8.7406094503285987E-4</v>
      </c>
    </row>
    <row r="530" spans="42:47" ht="11.25" customHeight="1" x14ac:dyDescent="0.25">
      <c r="AP530" s="99" t="s">
        <v>83</v>
      </c>
      <c r="AQ530" s="98">
        <f>_xll.qlInterestRateIndexFixingDate(Currency&amp;"ibor"&amp;Tenor,AR530,Trigger)</f>
        <v>43090</v>
      </c>
      <c r="AR530" s="98">
        <f>_xll.qlCalendarAdvance(Calendar,AR529,AP530,"f",,Trigger)</f>
        <v>43096</v>
      </c>
      <c r="AS530" s="98">
        <f>_xll.qlInterestRateIndexMaturity(Currency&amp;"ibor"&amp;Tenor,AR530,Trigger)</f>
        <v>43129</v>
      </c>
      <c r="AT530" s="242" t="e">
        <f>_xll.qlIndexFixing($AD$5,AQ530,TRUE,_xll.ohTrigger(Trigger,Trigger1M))</f>
        <v>#NUM!</v>
      </c>
      <c r="AU530" s="242">
        <f>IFERROR(_xll.qlIndexFixing($AV$1,AQ530,TRUE,_xll.ohTrigger(Trigger,Trigger1M)),#N/A)</f>
        <v>9.1324172316992701E-4</v>
      </c>
    </row>
    <row r="531" spans="42:47" ht="11.25" customHeight="1" x14ac:dyDescent="0.25">
      <c r="AP531" s="99" t="s">
        <v>83</v>
      </c>
      <c r="AQ531" s="98">
        <f>_xll.qlInterestRateIndexFixingDate(Currency&amp;"ibor"&amp;Tenor,AR531,Trigger)</f>
        <v>43098</v>
      </c>
      <c r="AR531" s="98">
        <f>_xll.qlCalendarAdvance(Calendar,AR530,AP531,"f",,Trigger)</f>
        <v>43103</v>
      </c>
      <c r="AS531" s="98">
        <f>_xll.qlInterestRateIndexMaturity(Currency&amp;"ibor"&amp;Tenor,AR531,Trigger)</f>
        <v>43136</v>
      </c>
      <c r="AT531" s="242" t="e">
        <f>_xll.qlIndexFixing($AD$5,AQ531,TRUE,_xll.ohTrigger(Trigger,Trigger1M))</f>
        <v>#NUM!</v>
      </c>
      <c r="AU531" s="242">
        <f>IFERROR(_xll.qlIndexFixing($AV$1,AQ531,TRUE,_xll.ohTrigger(Trigger,Trigger1M)),#N/A)</f>
        <v>9.5283920050335462E-4</v>
      </c>
    </row>
    <row r="532" spans="42:47" ht="11.25" customHeight="1" x14ac:dyDescent="0.25">
      <c r="AP532" s="99" t="s">
        <v>83</v>
      </c>
      <c r="AQ532" s="98">
        <f>_xll.qlInterestRateIndexFixingDate(Currency&amp;"ibor"&amp;Tenor,AR532,Trigger)</f>
        <v>43108</v>
      </c>
      <c r="AR532" s="98">
        <f>_xll.qlCalendarAdvance(Calendar,AR531,AP532,"f",,Trigger)</f>
        <v>43110</v>
      </c>
      <c r="AS532" s="98">
        <f>_xll.qlInterestRateIndexMaturity(Currency&amp;"ibor"&amp;Tenor,AR532,Trigger)</f>
        <v>43143</v>
      </c>
      <c r="AT532" s="242" t="e">
        <f>_xll.qlIndexFixing($AD$5,AQ532,TRUE,_xll.ohTrigger(Trigger,Trigger1M))</f>
        <v>#NUM!</v>
      </c>
      <c r="AU532" s="242">
        <f>IFERROR(_xll.qlIndexFixing($AV$1,AQ532,TRUE,_xll.ohTrigger(Trigger,Trigger1M)),#N/A)</f>
        <v>9.9285450838754695E-4</v>
      </c>
    </row>
    <row r="533" spans="42:47" ht="11.25" customHeight="1" x14ac:dyDescent="0.25">
      <c r="AP533" s="99" t="s">
        <v>83</v>
      </c>
      <c r="AQ533" s="98">
        <f>_xll.qlInterestRateIndexFixingDate(Currency&amp;"ibor"&amp;Tenor,AR533,Trigger)</f>
        <v>43115</v>
      </c>
      <c r="AR533" s="98">
        <f>_xll.qlCalendarAdvance(Calendar,AR532,AP533,"f",,Trigger)</f>
        <v>43117</v>
      </c>
      <c r="AS533" s="98">
        <f>_xll.qlInterestRateIndexMaturity(Currency&amp;"ibor"&amp;Tenor,AR533,Trigger)</f>
        <v>43150</v>
      </c>
      <c r="AT533" s="242" t="e">
        <f>_xll.qlIndexFixing($AD$5,AQ533,TRUE,_xll.ohTrigger(Trigger,Trigger1M))</f>
        <v>#NUM!</v>
      </c>
      <c r="AU533" s="242">
        <f>IFERROR(_xll.qlIndexFixing($AV$1,AQ533,TRUE,_xll.ohTrigger(Trigger,Trigger1M)),#N/A)</f>
        <v>1.0332887782374654E-3</v>
      </c>
    </row>
    <row r="534" spans="42:47" ht="11.25" customHeight="1" x14ac:dyDescent="0.25">
      <c r="AP534" s="99" t="s">
        <v>83</v>
      </c>
      <c r="AQ534" s="98">
        <f>_xll.qlInterestRateIndexFixingDate(Currency&amp;"ibor"&amp;Tenor,AR534,Trigger)</f>
        <v>43122</v>
      </c>
      <c r="AR534" s="98">
        <f>_xll.qlCalendarAdvance(Calendar,AR533,AP534,"f",,Trigger)</f>
        <v>43124</v>
      </c>
      <c r="AS534" s="98">
        <f>_xll.qlInterestRateIndexMaturity(Currency&amp;"ibor"&amp;Tenor,AR534,Trigger)</f>
        <v>43157</v>
      </c>
      <c r="AT534" s="242" t="e">
        <f>_xll.qlIndexFixing($AD$5,AQ534,TRUE,_xll.ohTrigger(Trigger,Trigger1M))</f>
        <v>#NUM!</v>
      </c>
      <c r="AU534" s="242">
        <f>IFERROR(_xll.qlIndexFixing($AV$1,AQ534,TRUE,_xll.ohTrigger(Trigger,Trigger1M)),#N/A)</f>
        <v>1.0741431415383187E-3</v>
      </c>
    </row>
    <row r="535" spans="42:47" ht="11.25" customHeight="1" x14ac:dyDescent="0.25">
      <c r="AP535" s="99" t="s">
        <v>83</v>
      </c>
      <c r="AQ535" s="98">
        <f>_xll.qlInterestRateIndexFixingDate(Currency&amp;"ibor"&amp;Tenor,AR535,Trigger)</f>
        <v>43129</v>
      </c>
      <c r="AR535" s="98">
        <f>_xll.qlCalendarAdvance(Calendar,AR534,AP535,"f",,Trigger)</f>
        <v>43131</v>
      </c>
      <c r="AS535" s="98">
        <f>_xll.qlInterestRateIndexMaturity(Currency&amp;"ibor"&amp;Tenor,AR535,Trigger)</f>
        <v>43159</v>
      </c>
      <c r="AT535" s="242" t="e">
        <f>_xll.qlIndexFixing($AD$5,AQ535,TRUE,_xll.ohTrigger(Trigger,Trigger1M))</f>
        <v>#NUM!</v>
      </c>
      <c r="AU535" s="242">
        <f>IFERROR(_xll.qlIndexFixing($AV$1,AQ535,TRUE,_xll.ohTrigger(Trigger,Trigger1M)),#N/A)</f>
        <v>1.100511217529806E-3</v>
      </c>
    </row>
    <row r="536" spans="42:47" ht="11.25" customHeight="1" x14ac:dyDescent="0.25">
      <c r="AP536" s="99" t="s">
        <v>83</v>
      </c>
      <c r="AQ536" s="98">
        <f>_xll.qlInterestRateIndexFixingDate(Currency&amp;"ibor"&amp;Tenor,AR536,Trigger)</f>
        <v>43136</v>
      </c>
      <c r="AR536" s="98">
        <f>_xll.qlCalendarAdvance(Calendar,AR535,AP536,"f",,Trigger)</f>
        <v>43138</v>
      </c>
      <c r="AS536" s="98">
        <f>_xll.qlInterestRateIndexMaturity(Currency&amp;"ibor"&amp;Tenor,AR536,Trigger)</f>
        <v>43166</v>
      </c>
      <c r="AT536" s="242" t="e">
        <f>_xll.qlIndexFixing($AD$5,AQ536,TRUE,_xll.ohTrigger(Trigger,Trigger1M))</f>
        <v>#NUM!</v>
      </c>
      <c r="AU536" s="242">
        <f>IFERROR(_xll.qlIndexFixing($AV$1,AQ536,TRUE,_xll.ohTrigger(Trigger,Trigger1M)),#N/A)</f>
        <v>1.1420572512231353E-3</v>
      </c>
    </row>
    <row r="537" spans="42:47" ht="11.25" customHeight="1" x14ac:dyDescent="0.25">
      <c r="AP537" s="99" t="s">
        <v>83</v>
      </c>
      <c r="AQ537" s="98">
        <f>_xll.qlInterestRateIndexFixingDate(Currency&amp;"ibor"&amp;Tenor,AR537,Trigger)</f>
        <v>43143</v>
      </c>
      <c r="AR537" s="98">
        <f>_xll.qlCalendarAdvance(Calendar,AR536,AP537,"f",,Trigger)</f>
        <v>43145</v>
      </c>
      <c r="AS537" s="98">
        <f>_xll.qlInterestRateIndexMaturity(Currency&amp;"ibor"&amp;Tenor,AR537,Trigger)</f>
        <v>43173</v>
      </c>
      <c r="AT537" s="242" t="e">
        <f>_xll.qlIndexFixing($AD$5,AQ537,TRUE,_xll.ohTrigger(Trigger,Trigger1M))</f>
        <v>#NUM!</v>
      </c>
      <c r="AU537" s="242">
        <f>IFERROR(_xll.qlIndexFixing($AV$1,AQ537,TRUE,_xll.ohTrigger(Trigger,Trigger1M)),#N/A)</f>
        <v>1.1840263380889582E-3</v>
      </c>
    </row>
    <row r="538" spans="42:47" ht="11.25" customHeight="1" x14ac:dyDescent="0.25">
      <c r="AP538" s="99" t="s">
        <v>83</v>
      </c>
      <c r="AQ538" s="98">
        <f>_xll.qlInterestRateIndexFixingDate(Currency&amp;"ibor"&amp;Tenor,AR538,Trigger)</f>
        <v>43150</v>
      </c>
      <c r="AR538" s="98">
        <f>_xll.qlCalendarAdvance(Calendar,AR537,AP538,"f",,Trigger)</f>
        <v>43152</v>
      </c>
      <c r="AS538" s="98">
        <f>_xll.qlInterestRateIndexMaturity(Currency&amp;"ibor"&amp;Tenor,AR538,Trigger)</f>
        <v>43180</v>
      </c>
      <c r="AT538" s="242" t="e">
        <f>_xll.qlIndexFixing($AD$5,AQ538,TRUE,_xll.ohTrigger(Trigger,Trigger1M))</f>
        <v>#NUM!</v>
      </c>
      <c r="AU538" s="242">
        <f>IFERROR(_xll.qlIndexFixing($AV$1,AQ538,TRUE,_xll.ohTrigger(Trigger,Trigger1M)),#N/A)</f>
        <v>1.2264196090911689E-3</v>
      </c>
    </row>
    <row r="539" spans="42:47" ht="11.25" customHeight="1" x14ac:dyDescent="0.25">
      <c r="AP539" s="99" t="s">
        <v>83</v>
      </c>
      <c r="AQ539" s="98">
        <f>_xll.qlInterestRateIndexFixingDate(Currency&amp;"ibor"&amp;Tenor,AR539,Trigger)</f>
        <v>43157</v>
      </c>
      <c r="AR539" s="98">
        <f>_xll.qlCalendarAdvance(Calendar,AR538,AP539,"f",,Trigger)</f>
        <v>43159</v>
      </c>
      <c r="AS539" s="98">
        <f>_xll.qlInterestRateIndexMaturity(Currency&amp;"ibor"&amp;Tenor,AR539,Trigger)</f>
        <v>43188</v>
      </c>
      <c r="AT539" s="242" t="e">
        <f>_xll.qlIndexFixing($AD$5,AQ539,TRUE,_xll.ohTrigger(Trigger,Trigger1M))</f>
        <v>#NUM!</v>
      </c>
      <c r="AU539" s="242">
        <f>IFERROR(_xll.qlIndexFixing($AV$1,AQ539,TRUE,_xll.ohTrigger(Trigger,Trigger1M)),#N/A)</f>
        <v>1.2723358852178548E-3</v>
      </c>
    </row>
    <row r="540" spans="42:47" ht="11.25" customHeight="1" x14ac:dyDescent="0.25">
      <c r="AP540" s="99" t="s">
        <v>83</v>
      </c>
      <c r="AQ540" s="98">
        <f>_xll.qlInterestRateIndexFixingDate(Currency&amp;"ibor"&amp;Tenor,AR540,Trigger)</f>
        <v>43164</v>
      </c>
      <c r="AR540" s="98">
        <f>_xll.qlCalendarAdvance(Calendar,AR539,AP540,"f",,Trigger)</f>
        <v>43166</v>
      </c>
      <c r="AS540" s="98">
        <f>_xll.qlInterestRateIndexMaturity(Currency&amp;"ibor"&amp;Tenor,AR540,Trigger)</f>
        <v>43199</v>
      </c>
      <c r="AT540" s="242" t="e">
        <f>_xll.qlIndexFixing($AD$5,AQ540,TRUE,_xll.ohTrigger(Trigger,Trigger1M))</f>
        <v>#NUM!</v>
      </c>
      <c r="AU540" s="242">
        <f>IFERROR(_xll.qlIndexFixing($AV$1,AQ540,TRUE,_xll.ohTrigger(Trigger,Trigger1M)),#N/A)</f>
        <v>1.3281546550001559E-3</v>
      </c>
    </row>
    <row r="541" spans="42:47" ht="11.25" customHeight="1" x14ac:dyDescent="0.25">
      <c r="AP541" s="99" t="s">
        <v>83</v>
      </c>
      <c r="AQ541" s="98">
        <f>_xll.qlInterestRateIndexFixingDate(Currency&amp;"ibor"&amp;Tenor,AR541,Trigger)</f>
        <v>43171</v>
      </c>
      <c r="AR541" s="98">
        <f>_xll.qlCalendarAdvance(Calendar,AR540,AP541,"f",,Trigger)</f>
        <v>43173</v>
      </c>
      <c r="AS541" s="98">
        <f>_xll.qlInterestRateIndexMaturity(Currency&amp;"ibor"&amp;Tenor,AR541,Trigger)</f>
        <v>43206</v>
      </c>
      <c r="AT541" s="242" t="e">
        <f>_xll.qlIndexFixing($AD$5,AQ541,TRUE,_xll.ohTrigger(Trigger,Trigger1M))</f>
        <v>#NUM!</v>
      </c>
      <c r="AU541" s="242">
        <f>IFERROR(_xll.qlIndexFixing($AV$1,AQ541,TRUE,_xll.ohTrigger(Trigger,Trigger1M)),#N/A)</f>
        <v>1.3719813594693553E-3</v>
      </c>
    </row>
    <row r="542" spans="42:47" ht="11.25" customHeight="1" x14ac:dyDescent="0.25">
      <c r="AP542" s="99" t="s">
        <v>83</v>
      </c>
      <c r="AQ542" s="98">
        <f>_xll.qlInterestRateIndexFixingDate(Currency&amp;"ibor"&amp;Tenor,AR542,Trigger)</f>
        <v>43178</v>
      </c>
      <c r="AR542" s="98">
        <f>_xll.qlCalendarAdvance(Calendar,AR541,AP542,"f",,Trigger)</f>
        <v>43180</v>
      </c>
      <c r="AS542" s="98">
        <f>_xll.qlInterestRateIndexMaturity(Currency&amp;"ibor"&amp;Tenor,AR542,Trigger)</f>
        <v>43213</v>
      </c>
      <c r="AT542" s="242" t="e">
        <f>_xll.qlIndexFixing($AD$5,AQ542,TRUE,_xll.ohTrigger(Trigger,Trigger1M))</f>
        <v>#NUM!</v>
      </c>
      <c r="AU542" s="242">
        <f>IFERROR(_xll.qlIndexFixing($AV$1,AQ542,TRUE,_xll.ohTrigger(Trigger,Trigger1M)),#N/A)</f>
        <v>1.4162372116280607E-3</v>
      </c>
    </row>
    <row r="543" spans="42:47" ht="11.25" customHeight="1" x14ac:dyDescent="0.25">
      <c r="AP543" s="99" t="s">
        <v>83</v>
      </c>
      <c r="AQ543" s="98">
        <f>_xll.qlInterestRateIndexFixingDate(Currency&amp;"ibor"&amp;Tenor,AR543,Trigger)</f>
        <v>43185</v>
      </c>
      <c r="AR543" s="98">
        <f>_xll.qlCalendarAdvance(Calendar,AR542,AP543,"f",,Trigger)</f>
        <v>43187</v>
      </c>
      <c r="AS543" s="98">
        <f>_xll.qlInterestRateIndexMaturity(Currency&amp;"ibor"&amp;Tenor,AR543,Trigger)</f>
        <v>43220</v>
      </c>
      <c r="AT543" s="242" t="e">
        <f>_xll.qlIndexFixing($AD$5,AQ543,TRUE,_xll.ohTrigger(Trigger,Trigger1M))</f>
        <v>#NUM!</v>
      </c>
      <c r="AU543" s="242">
        <f>IFERROR(_xll.qlIndexFixing($AV$1,AQ543,TRUE,_xll.ohTrigger(Trigger,Trigger1M)),#N/A)</f>
        <v>1.4609233435646342E-3</v>
      </c>
    </row>
    <row r="544" spans="42:47" ht="11.25" customHeight="1" x14ac:dyDescent="0.25">
      <c r="AP544" s="99" t="s">
        <v>83</v>
      </c>
      <c r="AQ544" s="98">
        <f>_xll.qlInterestRateIndexFixingDate(Currency&amp;"ibor"&amp;Tenor,AR544,Trigger)</f>
        <v>43188</v>
      </c>
      <c r="AR544" s="98">
        <f>_xll.qlCalendarAdvance(Calendar,AR543,AP544,"f",,Trigger)</f>
        <v>43194</v>
      </c>
      <c r="AS544" s="98">
        <f>_xll.qlInterestRateIndexMaturity(Currency&amp;"ibor"&amp;Tenor,AR544,Trigger)</f>
        <v>43224</v>
      </c>
      <c r="AT544" s="242" t="e">
        <f>_xll.qlIndexFixing($AD$5,AQ544,TRUE,_xll.ohTrigger(Trigger,Trigger1M))</f>
        <v>#NUM!</v>
      </c>
      <c r="AU544" s="242">
        <f>IFERROR(_xll.qlIndexFixing($AV$1,AQ544,TRUE,_xll.ohTrigger(Trigger,Trigger1M)),#N/A)</f>
        <v>1.4962576929296034E-3</v>
      </c>
    </row>
    <row r="545" spans="42:47" ht="11.25" customHeight="1" x14ac:dyDescent="0.25">
      <c r="AP545" s="99" t="s">
        <v>83</v>
      </c>
      <c r="AQ545" s="98">
        <f>_xll.qlInterestRateIndexFixingDate(Currency&amp;"ibor"&amp;Tenor,AR545,Trigger)</f>
        <v>43199</v>
      </c>
      <c r="AR545" s="98">
        <f>_xll.qlCalendarAdvance(Calendar,AR544,AP545,"f",,Trigger)</f>
        <v>43201</v>
      </c>
      <c r="AS545" s="98">
        <f>_xll.qlInterestRateIndexMaturity(Currency&amp;"ibor"&amp;Tenor,AR545,Trigger)</f>
        <v>43231</v>
      </c>
      <c r="AT545" s="242" t="e">
        <f>_xll.qlIndexFixing($AD$5,AQ545,TRUE,_xll.ohTrigger(Trigger,Trigger1M))</f>
        <v>#NUM!</v>
      </c>
      <c r="AU545" s="242">
        <f>IFERROR(_xll.qlIndexFixing($AV$1,AQ545,TRUE,_xll.ohTrigger(Trigger,Trigger1M)),#N/A)</f>
        <v>1.5417142408393758E-3</v>
      </c>
    </row>
    <row r="546" spans="42:47" ht="11.25" customHeight="1" x14ac:dyDescent="0.25">
      <c r="AP546" s="99" t="s">
        <v>83</v>
      </c>
      <c r="AQ546" s="98">
        <f>_xll.qlInterestRateIndexFixingDate(Currency&amp;"ibor"&amp;Tenor,AR546,Trigger)</f>
        <v>43206</v>
      </c>
      <c r="AR546" s="98">
        <f>_xll.qlCalendarAdvance(Calendar,AR545,AP546,"f",,Trigger)</f>
        <v>43208</v>
      </c>
      <c r="AS546" s="98">
        <f>_xll.qlInterestRateIndexMaturity(Currency&amp;"ibor"&amp;Tenor,AR546,Trigger)</f>
        <v>43238</v>
      </c>
      <c r="AT546" s="242" t="e">
        <f>_xll.qlIndexFixing($AD$5,AQ546,TRUE,_xll.ohTrigger(Trigger,Trigger1M))</f>
        <v>#NUM!</v>
      </c>
      <c r="AU546" s="242">
        <f>IFERROR(_xll.qlIndexFixing($AV$1,AQ546,TRUE,_xll.ohTrigger(Trigger,Trigger1M)),#N/A)</f>
        <v>1.587604199603021E-3</v>
      </c>
    </row>
    <row r="547" spans="42:47" ht="11.25" customHeight="1" x14ac:dyDescent="0.25">
      <c r="AP547" s="99" t="s">
        <v>83</v>
      </c>
      <c r="AQ547" s="98">
        <f>_xll.qlInterestRateIndexFixingDate(Currency&amp;"ibor"&amp;Tenor,AR547,Trigger)</f>
        <v>43213</v>
      </c>
      <c r="AR547" s="98">
        <f>_xll.qlCalendarAdvance(Calendar,AR546,AP547,"f",,Trigger)</f>
        <v>43215</v>
      </c>
      <c r="AS547" s="98">
        <f>_xll.qlInterestRateIndexMaturity(Currency&amp;"ibor"&amp;Tenor,AR547,Trigger)</f>
        <v>43245</v>
      </c>
      <c r="AT547" s="242" t="e">
        <f>_xll.qlIndexFixing($AD$5,AQ547,TRUE,_xll.ohTrigger(Trigger,Trigger1M))</f>
        <v>#NUM!</v>
      </c>
      <c r="AU547" s="242">
        <f>IFERROR(_xll.qlIndexFixing($AV$1,AQ547,TRUE,_xll.ohTrigger(Trigger,Trigger1M)),#N/A)</f>
        <v>1.633928701064491E-3</v>
      </c>
    </row>
    <row r="548" spans="42:47" ht="11.25" customHeight="1" x14ac:dyDescent="0.25">
      <c r="AP548" s="99" t="s">
        <v>83</v>
      </c>
      <c r="AQ548" s="98">
        <f>_xll.qlInterestRateIndexFixingDate(Currency&amp;"ibor"&amp;Tenor,AR548,Trigger)</f>
        <v>43217</v>
      </c>
      <c r="AR548" s="98">
        <f>_xll.qlCalendarAdvance(Calendar,AR547,AP548,"f",,Trigger)</f>
        <v>43222</v>
      </c>
      <c r="AS548" s="98">
        <f>_xll.qlInterestRateIndexMaturity(Currency&amp;"ibor"&amp;Tenor,AR548,Trigger)</f>
        <v>43255</v>
      </c>
      <c r="AT548" s="242" t="e">
        <f>_xll.qlIndexFixing($AD$5,AQ548,TRUE,_xll.ohTrigger(Trigger,Trigger1M))</f>
        <v>#NUM!</v>
      </c>
      <c r="AU548" s="242">
        <f>IFERROR(_xll.qlIndexFixing($AV$1,AQ548,TRUE,_xll.ohTrigger(Trigger,Trigger1M)),#N/A)</f>
        <v>1.6908478277535075E-3</v>
      </c>
    </row>
    <row r="549" spans="42:47" ht="11.25" customHeight="1" x14ac:dyDescent="0.25">
      <c r="AP549" s="99" t="s">
        <v>83</v>
      </c>
      <c r="AQ549" s="98">
        <f>_xll.qlInterestRateIndexFixingDate(Currency&amp;"ibor"&amp;Tenor,AR549,Trigger)</f>
        <v>43227</v>
      </c>
      <c r="AR549" s="98">
        <f>_xll.qlCalendarAdvance(Calendar,AR548,AP549,"f",,Trigger)</f>
        <v>43229</v>
      </c>
      <c r="AS549" s="98">
        <f>_xll.qlInterestRateIndexMaturity(Currency&amp;"ibor"&amp;Tenor,AR549,Trigger)</f>
        <v>43262</v>
      </c>
      <c r="AT549" s="242" t="e">
        <f>_xll.qlIndexFixing($AD$5,AQ549,TRUE,_xll.ohTrigger(Trigger,Trigger1M))</f>
        <v>#NUM!</v>
      </c>
      <c r="AU549" s="242">
        <f>IFERROR(_xll.qlIndexFixing($AV$1,AQ549,TRUE,_xll.ohTrigger(Trigger,Trigger1M)),#N/A)</f>
        <v>1.7381394160522555E-3</v>
      </c>
    </row>
    <row r="550" spans="42:47" ht="11.25" customHeight="1" x14ac:dyDescent="0.25">
      <c r="AP550" s="99" t="s">
        <v>83</v>
      </c>
      <c r="AQ550" s="98">
        <f>_xll.qlInterestRateIndexFixingDate(Currency&amp;"ibor"&amp;Tenor,AR550,Trigger)</f>
        <v>43234</v>
      </c>
      <c r="AR550" s="98">
        <f>_xll.qlCalendarAdvance(Calendar,AR549,AP550,"f",,Trigger)</f>
        <v>43236</v>
      </c>
      <c r="AS550" s="98">
        <f>_xll.qlInterestRateIndexMaturity(Currency&amp;"ibor"&amp;Tenor,AR550,Trigger)</f>
        <v>43269</v>
      </c>
      <c r="AT550" s="242" t="e">
        <f>_xll.qlIndexFixing($AD$5,AQ550,TRUE,_xll.ohTrigger(Trigger,Trigger1M))</f>
        <v>#NUM!</v>
      </c>
      <c r="AU550" s="242">
        <f>IFERROR(_xll.qlIndexFixing($AV$1,AQ550,TRUE,_xll.ohTrigger(Trigger,Trigger1M)),#N/A)</f>
        <v>1.7858692106925197E-3</v>
      </c>
    </row>
    <row r="551" spans="42:47" ht="11.25" customHeight="1" x14ac:dyDescent="0.25">
      <c r="AP551" s="99" t="s">
        <v>83</v>
      </c>
      <c r="AQ551" s="98">
        <f>_xll.qlInterestRateIndexFixingDate(Currency&amp;"ibor"&amp;Tenor,AR551,Trigger)</f>
        <v>43241</v>
      </c>
      <c r="AR551" s="98">
        <f>_xll.qlCalendarAdvance(Calendar,AR550,AP551,"f",,Trigger)</f>
        <v>43243</v>
      </c>
      <c r="AS551" s="98">
        <f>_xll.qlInterestRateIndexMaturity(Currency&amp;"ibor"&amp;Tenor,AR551,Trigger)</f>
        <v>43276</v>
      </c>
      <c r="AT551" s="242" t="e">
        <f>_xll.qlIndexFixing($AD$5,AQ551,TRUE,_xll.ohTrigger(Trigger,Trigger1M))</f>
        <v>#NUM!</v>
      </c>
      <c r="AU551" s="242">
        <f>IFERROR(_xll.qlIndexFixing($AV$1,AQ551,TRUE,_xll.ohTrigger(Trigger,Trigger1M)),#N/A)</f>
        <v>1.8340383443222147E-3</v>
      </c>
    </row>
    <row r="552" spans="42:47" ht="11.25" customHeight="1" x14ac:dyDescent="0.25">
      <c r="AP552" s="99" t="s">
        <v>83</v>
      </c>
      <c r="AQ552" s="98">
        <f>_xll.qlInterestRateIndexFixingDate(Currency&amp;"ibor"&amp;Tenor,AR552,Trigger)</f>
        <v>43248</v>
      </c>
      <c r="AR552" s="98">
        <f>_xll.qlCalendarAdvance(Calendar,AR551,AP552,"f",,Trigger)</f>
        <v>43250</v>
      </c>
      <c r="AS552" s="98">
        <f>_xll.qlInterestRateIndexMaturity(Currency&amp;"ibor"&amp;Tenor,AR552,Trigger)</f>
        <v>43280</v>
      </c>
      <c r="AT552" s="242" t="e">
        <f>_xll.qlIndexFixing($AD$5,AQ552,TRUE,_xll.ohTrigger(Trigger,Trigger1M))</f>
        <v>#NUM!</v>
      </c>
      <c r="AU552" s="242">
        <f>IFERROR(_xll.qlIndexFixing($AV$1,AQ552,TRUE,_xll.ohTrigger(Trigger,Trigger1M)),#N/A)</f>
        <v>1.8721089676088098E-3</v>
      </c>
    </row>
    <row r="553" spans="42:47" ht="11.25" customHeight="1" x14ac:dyDescent="0.25">
      <c r="AP553" s="99" t="s">
        <v>83</v>
      </c>
      <c r="AQ553" s="98">
        <f>_xll.qlInterestRateIndexFixingDate(Currency&amp;"ibor"&amp;Tenor,AR553,Trigger)</f>
        <v>43255</v>
      </c>
      <c r="AR553" s="98">
        <f>_xll.qlCalendarAdvance(Calendar,AR552,AP553,"f",,Trigger)</f>
        <v>43257</v>
      </c>
      <c r="AS553" s="98">
        <f>_xll.qlInterestRateIndexMaturity(Currency&amp;"ibor"&amp;Tenor,AR553,Trigger)</f>
        <v>43287</v>
      </c>
      <c r="AT553" s="242" t="e">
        <f>_xll.qlIndexFixing($AD$5,AQ553,TRUE,_xll.ohTrigger(Trigger,Trigger1M))</f>
        <v>#NUM!</v>
      </c>
      <c r="AU553" s="242">
        <f>IFERROR(_xll.qlIndexFixing($AV$1,AQ553,TRUE,_xll.ohTrigger(Trigger,Trigger1M)),#N/A)</f>
        <v>1.9210644974547719E-3</v>
      </c>
    </row>
    <row r="554" spans="42:47" ht="11.25" customHeight="1" x14ac:dyDescent="0.25">
      <c r="AP554" s="99" t="s">
        <v>83</v>
      </c>
      <c r="AQ554" s="98">
        <f>_xll.qlInterestRateIndexFixingDate(Currency&amp;"ibor"&amp;Tenor,AR554,Trigger)</f>
        <v>43262</v>
      </c>
      <c r="AR554" s="98">
        <f>_xll.qlCalendarAdvance(Calendar,AR553,AP554,"f",,Trigger)</f>
        <v>43264</v>
      </c>
      <c r="AS554" s="98">
        <f>_xll.qlInterestRateIndexMaturity(Currency&amp;"ibor"&amp;Tenor,AR554,Trigger)</f>
        <v>43294</v>
      </c>
      <c r="AT554" s="242" t="e">
        <f>_xll.qlIndexFixing($AD$5,AQ554,TRUE,_xll.ohTrigger(Trigger,Trigger1M))</f>
        <v>#NUM!</v>
      </c>
      <c r="AU554" s="242">
        <f>IFERROR(_xll.qlIndexFixing($AV$1,AQ554,TRUE,_xll.ohTrigger(Trigger,Trigger1M)),#N/A)</f>
        <v>1.9704624946887961E-3</v>
      </c>
    </row>
    <row r="555" spans="42:47" ht="11.25" customHeight="1" x14ac:dyDescent="0.25">
      <c r="AP555" s="99" t="s">
        <v>83</v>
      </c>
      <c r="AQ555" s="98">
        <f>_xll.qlInterestRateIndexFixingDate(Currency&amp;"ibor"&amp;Tenor,AR555,Trigger)</f>
        <v>43269</v>
      </c>
      <c r="AR555" s="98">
        <f>_xll.qlCalendarAdvance(Calendar,AR554,AP555,"f",,Trigger)</f>
        <v>43271</v>
      </c>
      <c r="AS555" s="98">
        <f>_xll.qlInterestRateIndexMaturity(Currency&amp;"ibor"&amp;Tenor,AR555,Trigger)</f>
        <v>43301</v>
      </c>
      <c r="AT555" s="242" t="e">
        <f>_xll.qlIndexFixing($AD$5,AQ555,TRUE,_xll.ohTrigger(Trigger,Trigger1M))</f>
        <v>#NUM!</v>
      </c>
      <c r="AU555" s="242">
        <f>IFERROR(_xll.qlIndexFixing($AV$1,AQ555,TRUE,_xll.ohTrigger(Trigger,Trigger1M)),#N/A)</f>
        <v>2.0203040916717541E-3</v>
      </c>
    </row>
    <row r="556" spans="42:47" ht="11.25" customHeight="1" x14ac:dyDescent="0.25">
      <c r="AP556" s="99" t="s">
        <v>83</v>
      </c>
      <c r="AQ556" s="98">
        <f>_xll.qlInterestRateIndexFixingDate(Currency&amp;"ibor"&amp;Tenor,AR556,Trigger)</f>
        <v>43276</v>
      </c>
      <c r="AR556" s="98">
        <f>_xll.qlCalendarAdvance(Calendar,AR555,AP556,"f",,Trigger)</f>
        <v>43278</v>
      </c>
      <c r="AS556" s="98">
        <f>_xll.qlInterestRateIndexMaturity(Currency&amp;"ibor"&amp;Tenor,AR556,Trigger)</f>
        <v>43308</v>
      </c>
      <c r="AT556" s="242" t="e">
        <f>_xll.qlIndexFixing($AD$5,AQ556,TRUE,_xll.ohTrigger(Trigger,Trigger1M))</f>
        <v>#NUM!</v>
      </c>
      <c r="AU556" s="242">
        <f>IFERROR(_xll.qlIndexFixing($AV$1,AQ556,TRUE,_xll.ohTrigger(Trigger,Trigger1M)),#N/A)</f>
        <v>2.0705904208391246E-3</v>
      </c>
    </row>
    <row r="557" spans="42:47" ht="11.25" customHeight="1" x14ac:dyDescent="0.25">
      <c r="AP557" s="99" t="s">
        <v>83</v>
      </c>
      <c r="AQ557" s="98">
        <f>_xll.qlInterestRateIndexFixingDate(Currency&amp;"ibor"&amp;Tenor,AR557,Trigger)</f>
        <v>43283</v>
      </c>
      <c r="AR557" s="98">
        <f>_xll.qlCalendarAdvance(Calendar,AR556,AP557,"f",,Trigger)</f>
        <v>43285</v>
      </c>
      <c r="AS557" s="98">
        <f>_xll.qlInterestRateIndexMaturity(Currency&amp;"ibor"&amp;Tenor,AR557,Trigger)</f>
        <v>43318</v>
      </c>
      <c r="AT557" s="242" t="e">
        <f>_xll.qlIndexFixing($AD$5,AQ557,TRUE,_xll.ohTrigger(Trigger,Trigger1M))</f>
        <v>#NUM!</v>
      </c>
      <c r="AU557" s="242">
        <f>IFERROR(_xll.qlIndexFixing($AV$1,AQ557,TRUE,_xll.ohTrigger(Trigger,Trigger1M)),#N/A)</f>
        <v>2.1323427027103944E-3</v>
      </c>
    </row>
    <row r="558" spans="42:47" ht="11.25" customHeight="1" x14ac:dyDescent="0.25">
      <c r="AP558" s="99" t="s">
        <v>83</v>
      </c>
      <c r="AQ558" s="98">
        <f>_xll.qlInterestRateIndexFixingDate(Currency&amp;"ibor"&amp;Tenor,AR558,Trigger)</f>
        <v>43290</v>
      </c>
      <c r="AR558" s="98">
        <f>_xll.qlCalendarAdvance(Calendar,AR557,AP558,"f",,Trigger)</f>
        <v>43292</v>
      </c>
      <c r="AS558" s="98">
        <f>_xll.qlInterestRateIndexMaturity(Currency&amp;"ibor"&amp;Tenor,AR558,Trigger)</f>
        <v>43325</v>
      </c>
      <c r="AT558" s="242" t="e">
        <f>_xll.qlIndexFixing($AD$5,AQ558,TRUE,_xll.ohTrigger(Trigger,Trigger1M))</f>
        <v>#NUM!</v>
      </c>
      <c r="AU558" s="242">
        <f>IFERROR(_xll.qlIndexFixing($AV$1,AQ558,TRUE,_xll.ohTrigger(Trigger,Trigger1M)),#N/A)</f>
        <v>2.1836189297275155E-3</v>
      </c>
    </row>
    <row r="559" spans="42:47" ht="11.25" customHeight="1" x14ac:dyDescent="0.25">
      <c r="AP559" s="99" t="s">
        <v>83</v>
      </c>
      <c r="AQ559" s="98">
        <f>_xll.qlInterestRateIndexFixingDate(Currency&amp;"ibor"&amp;Tenor,AR559,Trigger)</f>
        <v>43297</v>
      </c>
      <c r="AR559" s="98">
        <f>_xll.qlCalendarAdvance(Calendar,AR558,AP559,"f",,Trigger)</f>
        <v>43299</v>
      </c>
      <c r="AS559" s="98">
        <f>_xll.qlInterestRateIndexMaturity(Currency&amp;"ibor"&amp;Tenor,AR559,Trigger)</f>
        <v>43332</v>
      </c>
      <c r="AT559" s="242" t="e">
        <f>_xll.qlIndexFixing($AD$5,AQ559,TRUE,_xll.ohTrigger(Trigger,Trigger1M))</f>
        <v>#NUM!</v>
      </c>
      <c r="AU559" s="242">
        <f>IFERROR(_xll.qlIndexFixing($AV$1,AQ559,TRUE,_xll.ohTrigger(Trigger,Trigger1M)),#N/A)</f>
        <v>2.2353435596158345E-3</v>
      </c>
    </row>
    <row r="560" spans="42:47" ht="11.25" customHeight="1" x14ac:dyDescent="0.25">
      <c r="AP560" s="99" t="s">
        <v>83</v>
      </c>
      <c r="AQ560" s="98">
        <f>_xll.qlInterestRateIndexFixingDate(Currency&amp;"ibor"&amp;Tenor,AR560,Trigger)</f>
        <v>43304</v>
      </c>
      <c r="AR560" s="98">
        <f>_xll.qlCalendarAdvance(Calendar,AR559,AP560,"f",,Trigger)</f>
        <v>43306</v>
      </c>
      <c r="AS560" s="98">
        <f>_xll.qlInterestRateIndexMaturity(Currency&amp;"ibor"&amp;Tenor,AR560,Trigger)</f>
        <v>43339</v>
      </c>
      <c r="AT560" s="242" t="e">
        <f>_xll.qlIndexFixing($AD$5,AQ560,TRUE,_xll.ohTrigger(Trigger,Trigger1M))</f>
        <v>#NUM!</v>
      </c>
      <c r="AU560" s="242">
        <f>IFERROR(_xll.qlIndexFixing($AV$1,AQ560,TRUE,_xll.ohTrigger(Trigger,Trigger1M)),#N/A)</f>
        <v>2.2875177257015108E-3</v>
      </c>
    </row>
    <row r="561" spans="42:47" ht="11.25" customHeight="1" x14ac:dyDescent="0.25">
      <c r="AP561" s="99" t="s">
        <v>83</v>
      </c>
      <c r="AQ561" s="98">
        <f>_xll.qlInterestRateIndexFixingDate(Currency&amp;"ibor"&amp;Tenor,AR561,Trigger)</f>
        <v>43311</v>
      </c>
      <c r="AR561" s="98">
        <f>_xll.qlCalendarAdvance(Calendar,AR560,AP561,"f",,Trigger)</f>
        <v>43313</v>
      </c>
      <c r="AS561" s="98">
        <f>_xll.qlInterestRateIndexMaturity(Currency&amp;"ibor"&amp;Tenor,AR561,Trigger)</f>
        <v>43346</v>
      </c>
      <c r="AT561" s="242" t="e">
        <f>_xll.qlIndexFixing($AD$5,AQ561,TRUE,_xll.ohTrigger(Trigger,Trigger1M))</f>
        <v>#NUM!</v>
      </c>
      <c r="AU561" s="242">
        <f>IFERROR(_xll.qlIndexFixing($AV$1,AQ561,TRUE,_xll.ohTrigger(Trigger,Trigger1M)),#N/A)</f>
        <v>2.3401374989916561E-3</v>
      </c>
    </row>
    <row r="562" spans="42:47" ht="11.25" customHeight="1" x14ac:dyDescent="0.25">
      <c r="AP562" s="99" t="s">
        <v>83</v>
      </c>
      <c r="AQ562" s="98">
        <f>_xll.qlInterestRateIndexFixingDate(Currency&amp;"ibor"&amp;Tenor,AR562,Trigger)</f>
        <v>43318</v>
      </c>
      <c r="AR562" s="98">
        <f>_xll.qlCalendarAdvance(Calendar,AR561,AP562,"f",,Trigger)</f>
        <v>43320</v>
      </c>
      <c r="AS562" s="98">
        <f>_xll.qlInterestRateIndexMaturity(Currency&amp;"ibor"&amp;Tenor,AR562,Trigger)</f>
        <v>43353</v>
      </c>
      <c r="AT562" s="242" t="e">
        <f>_xll.qlIndexFixing($AD$5,AQ562,TRUE,_xll.ohTrigger(Trigger,Trigger1M))</f>
        <v>#NUM!</v>
      </c>
      <c r="AU562" s="242">
        <f>IFERROR(_xll.qlIndexFixing($AV$1,AQ562,TRUE,_xll.ohTrigger(Trigger,Trigger1M)),#N/A)</f>
        <v>2.3931673816827855E-3</v>
      </c>
    </row>
    <row r="563" spans="42:47" ht="11.25" customHeight="1" x14ac:dyDescent="0.25">
      <c r="AP563" s="99" t="s">
        <v>83</v>
      </c>
      <c r="AQ563" s="98">
        <f>_xll.qlInterestRateIndexFixingDate(Currency&amp;"ibor"&amp;Tenor,AR563,Trigger)</f>
        <v>43325</v>
      </c>
      <c r="AR563" s="98">
        <f>_xll.qlCalendarAdvance(Calendar,AR562,AP563,"f",,Trigger)</f>
        <v>43327</v>
      </c>
      <c r="AS563" s="98">
        <f>_xll.qlInterestRateIndexMaturity(Currency&amp;"ibor"&amp;Tenor,AR563,Trigger)</f>
        <v>43360</v>
      </c>
      <c r="AT563" s="242" t="e">
        <f>_xll.qlIndexFixing($AD$5,AQ563,TRUE,_xll.ohTrigger(Trigger,Trigger1M))</f>
        <v>#NUM!</v>
      </c>
      <c r="AU563" s="242">
        <f>IFERROR(_xll.qlIndexFixing($AV$1,AQ563,TRUE,_xll.ohTrigger(Trigger,Trigger1M)),#N/A)</f>
        <v>2.4465588955207614E-3</v>
      </c>
    </row>
    <row r="564" spans="42:47" ht="11.25" customHeight="1" x14ac:dyDescent="0.25">
      <c r="AP564" s="99" t="s">
        <v>83</v>
      </c>
      <c r="AQ564" s="98">
        <f>_xll.qlInterestRateIndexFixingDate(Currency&amp;"ibor"&amp;Tenor,AR564,Trigger)</f>
        <v>43332</v>
      </c>
      <c r="AR564" s="98">
        <f>_xll.qlCalendarAdvance(Calendar,AR563,AP564,"f",,Trigger)</f>
        <v>43334</v>
      </c>
      <c r="AS564" s="98">
        <f>_xll.qlInterestRateIndexMaturity(Currency&amp;"ibor"&amp;Tenor,AR564,Trigger)</f>
        <v>43367</v>
      </c>
      <c r="AT564" s="242" t="e">
        <f>_xll.qlIndexFixing($AD$5,AQ564,TRUE,_xll.ohTrigger(Trigger,Trigger1M))</f>
        <v>#NUM!</v>
      </c>
      <c r="AU564" s="242">
        <f>IFERROR(_xll.qlIndexFixing($AV$1,AQ564,TRUE,_xll.ohTrigger(Trigger,Trigger1M)),#N/A)</f>
        <v>2.500262312506895E-3</v>
      </c>
    </row>
    <row r="565" spans="42:47" ht="11.25" customHeight="1" x14ac:dyDescent="0.25">
      <c r="AP565" s="99" t="s">
        <v>83</v>
      </c>
      <c r="AQ565" s="98">
        <f>_xll.qlInterestRateIndexFixingDate(Currency&amp;"ibor"&amp;Tenor,AR565,Trigger)</f>
        <v>43339</v>
      </c>
      <c r="AR565" s="98">
        <f>_xll.qlCalendarAdvance(Calendar,AR564,AP565,"f",,Trigger)</f>
        <v>43341</v>
      </c>
      <c r="AS565" s="98">
        <f>_xll.qlInterestRateIndexMaturity(Currency&amp;"ibor"&amp;Tenor,AR565,Trigger)</f>
        <v>43371</v>
      </c>
      <c r="AT565" s="242" t="e">
        <f>_xll.qlIndexFixing($AD$5,AQ565,TRUE,_xll.ohTrigger(Trigger,Trigger1M))</f>
        <v>#NUM!</v>
      </c>
      <c r="AU565" s="242">
        <f>IFERROR(_xll.qlIndexFixing($AV$1,AQ565,TRUE,_xll.ohTrigger(Trigger,Trigger1M)),#N/A)</f>
        <v>2.5425817876243428E-3</v>
      </c>
    </row>
    <row r="566" spans="42:47" ht="11.25" customHeight="1" x14ac:dyDescent="0.25">
      <c r="AP566" s="99" t="s">
        <v>83</v>
      </c>
      <c r="AQ566" s="98">
        <f>_xll.qlInterestRateIndexFixingDate(Currency&amp;"ibor"&amp;Tenor,AR566,Trigger)</f>
        <v>43346</v>
      </c>
      <c r="AR566" s="98">
        <f>_xll.qlCalendarAdvance(Calendar,AR565,AP566,"f",,Trigger)</f>
        <v>43348</v>
      </c>
      <c r="AS566" s="98">
        <f>_xll.qlInterestRateIndexMaturity(Currency&amp;"ibor"&amp;Tenor,AR566,Trigger)</f>
        <v>43378</v>
      </c>
      <c r="AT566" s="242" t="e">
        <f>_xll.qlIndexFixing($AD$5,AQ566,TRUE,_xll.ohTrigger(Trigger,Trigger1M))</f>
        <v>#NUM!</v>
      </c>
      <c r="AU566" s="242">
        <f>IFERROR(_xll.qlIndexFixing($AV$1,AQ566,TRUE,_xll.ohTrigger(Trigger,Trigger1M)),#N/A)</f>
        <v>2.5967206696124734E-3</v>
      </c>
    </row>
    <row r="567" spans="42:47" ht="11.25" customHeight="1" x14ac:dyDescent="0.25">
      <c r="AP567" s="99" t="s">
        <v>83</v>
      </c>
      <c r="AQ567" s="98">
        <f>_xll.qlInterestRateIndexFixingDate(Currency&amp;"ibor"&amp;Tenor,AR567,Trigger)</f>
        <v>43353</v>
      </c>
      <c r="AR567" s="98">
        <f>_xll.qlCalendarAdvance(Calendar,AR566,AP567,"f",,Trigger)</f>
        <v>43355</v>
      </c>
      <c r="AS567" s="98">
        <f>_xll.qlInterestRateIndexMaturity(Currency&amp;"ibor"&amp;Tenor,AR567,Trigger)</f>
        <v>43385</v>
      </c>
      <c r="AT567" s="242" t="e">
        <f>_xll.qlIndexFixing($AD$5,AQ567,TRUE,_xll.ohTrigger(Trigger,Trigger1M))</f>
        <v>#NUM!</v>
      </c>
      <c r="AU567" s="242">
        <f>IFERROR(_xll.qlIndexFixing($AV$1,AQ567,TRUE,_xll.ohTrigger(Trigger,Trigger1M)),#N/A)</f>
        <v>2.6510716063317119E-3</v>
      </c>
    </row>
    <row r="568" spans="42:47" ht="11.25" customHeight="1" x14ac:dyDescent="0.25">
      <c r="AP568" s="99" t="s">
        <v>83</v>
      </c>
      <c r="AQ568" s="98">
        <f>_xll.qlInterestRateIndexFixingDate(Currency&amp;"ibor"&amp;Tenor,AR568,Trigger)</f>
        <v>43360</v>
      </c>
      <c r="AR568" s="98">
        <f>_xll.qlCalendarAdvance(Calendar,AR567,AP568,"f",,Trigger)</f>
        <v>43362</v>
      </c>
      <c r="AS568" s="98">
        <f>_xll.qlInterestRateIndexMaturity(Currency&amp;"ibor"&amp;Tenor,AR568,Trigger)</f>
        <v>43392</v>
      </c>
      <c r="AT568" s="242" t="e">
        <f>_xll.qlIndexFixing($AD$5,AQ568,TRUE,_xll.ohTrigger(Trigger,Trigger1M))</f>
        <v>#NUM!</v>
      </c>
      <c r="AU568" s="242">
        <f>IFERROR(_xll.qlIndexFixing($AV$1,AQ568,TRUE,_xll.ohTrigger(Trigger,Trigger1M)),#N/A)</f>
        <v>2.7056299500651804E-3</v>
      </c>
    </row>
    <row r="569" spans="42:47" ht="11.25" customHeight="1" x14ac:dyDescent="0.25">
      <c r="AP569" s="99" t="s">
        <v>83</v>
      </c>
      <c r="AQ569" s="98">
        <f>_xll.qlInterestRateIndexFixingDate(Currency&amp;"ibor"&amp;Tenor,AR569,Trigger)</f>
        <v>43367</v>
      </c>
      <c r="AR569" s="98">
        <f>_xll.qlCalendarAdvance(Calendar,AR568,AP569,"f",,Trigger)</f>
        <v>43369</v>
      </c>
      <c r="AS569" s="98">
        <f>_xll.qlInterestRateIndexMaturity(Currency&amp;"ibor"&amp;Tenor,AR569,Trigger)</f>
        <v>43399</v>
      </c>
      <c r="AT569" s="242" t="e">
        <f>_xll.qlIndexFixing($AD$5,AQ569,TRUE,_xll.ohTrigger(Trigger,Trigger1M))</f>
        <v>#NUM!</v>
      </c>
      <c r="AU569" s="242">
        <f>IFERROR(_xll.qlIndexFixing($AV$1,AQ569,TRUE,_xll.ohTrigger(Trigger,Trigger1M)),#N/A)</f>
        <v>2.7603910530187292E-3</v>
      </c>
    </row>
    <row r="570" spans="42:47" ht="11.25" customHeight="1" x14ac:dyDescent="0.25">
      <c r="AP570" s="99" t="s">
        <v>83</v>
      </c>
      <c r="AQ570" s="98">
        <f>_xll.qlInterestRateIndexFixingDate(Currency&amp;"ibor"&amp;Tenor,AR570,Trigger)</f>
        <v>43374</v>
      </c>
      <c r="AR570" s="98">
        <f>_xll.qlCalendarAdvance(Calendar,AR569,AP570,"f",,Trigger)</f>
        <v>43376</v>
      </c>
      <c r="AS570" s="98">
        <f>_xll.qlInterestRateIndexMaturity(Currency&amp;"ibor"&amp;Tenor,AR570,Trigger)</f>
        <v>43409</v>
      </c>
      <c r="AT570" s="242" t="e">
        <f>_xll.qlIndexFixing($AD$5,AQ570,TRUE,_xll.ohTrigger(Trigger,Trigger1M))</f>
        <v>#NUM!</v>
      </c>
      <c r="AU570" s="242">
        <f>IFERROR(_xll.qlIndexFixing($AV$1,AQ570,TRUE,_xll.ohTrigger(Trigger,Trigger1M)),#N/A)</f>
        <v>2.8272167634673714E-3</v>
      </c>
    </row>
    <row r="571" spans="42:47" ht="11.25" customHeight="1" x14ac:dyDescent="0.25">
      <c r="AP571" s="99" t="s">
        <v>83</v>
      </c>
      <c r="AQ571" s="98">
        <f>_xll.qlInterestRateIndexFixingDate(Currency&amp;"ibor"&amp;Tenor,AR571,Trigger)</f>
        <v>43381</v>
      </c>
      <c r="AR571" s="98">
        <f>_xll.qlCalendarAdvance(Calendar,AR570,AP571,"f",,Trigger)</f>
        <v>43383</v>
      </c>
      <c r="AS571" s="98">
        <f>_xll.qlInterestRateIndexMaturity(Currency&amp;"ibor"&amp;Tenor,AR571,Trigger)</f>
        <v>43416</v>
      </c>
      <c r="AT571" s="242" t="e">
        <f>_xll.qlIndexFixing($AD$5,AQ571,TRUE,_xll.ohTrigger(Trigger,Trigger1M))</f>
        <v>#NUM!</v>
      </c>
      <c r="AU571" s="242">
        <f>IFERROR(_xll.qlIndexFixing($AV$1,AQ571,TRUE,_xll.ohTrigger(Trigger,Trigger1M)),#N/A)</f>
        <v>2.8824108585144941E-3</v>
      </c>
    </row>
    <row r="572" spans="42:47" ht="11.25" customHeight="1" x14ac:dyDescent="0.25">
      <c r="AP572" s="99" t="s">
        <v>83</v>
      </c>
      <c r="AQ572" s="98">
        <f>_xll.qlInterestRateIndexFixingDate(Currency&amp;"ibor"&amp;Tenor,AR572,Trigger)</f>
        <v>43388</v>
      </c>
      <c r="AR572" s="98">
        <f>_xll.qlCalendarAdvance(Calendar,AR571,AP572,"f",,Trigger)</f>
        <v>43390</v>
      </c>
      <c r="AS572" s="98">
        <f>_xll.qlInterestRateIndexMaturity(Currency&amp;"ibor"&amp;Tenor,AR572,Trigger)</f>
        <v>43423</v>
      </c>
      <c r="AT572" s="242" t="e">
        <f>_xll.qlIndexFixing($AD$5,AQ572,TRUE,_xll.ohTrigger(Trigger,Trigger1M))</f>
        <v>#NUM!</v>
      </c>
      <c r="AU572" s="242">
        <f>IFERROR(_xll.qlIndexFixing($AV$1,AQ572,TRUE,_xll.ohTrigger(Trigger,Trigger1M)),#N/A)</f>
        <v>2.9377928029098144E-3</v>
      </c>
    </row>
    <row r="573" spans="42:47" ht="11.25" customHeight="1" x14ac:dyDescent="0.25">
      <c r="AP573" s="99" t="s">
        <v>83</v>
      </c>
      <c r="AQ573" s="98">
        <f>_xll.qlInterestRateIndexFixingDate(Currency&amp;"ibor"&amp;Tenor,AR573,Trigger)</f>
        <v>43395</v>
      </c>
      <c r="AR573" s="98">
        <f>_xll.qlCalendarAdvance(Calendar,AR572,AP573,"f",,Trigger)</f>
        <v>43397</v>
      </c>
      <c r="AS573" s="98">
        <f>_xll.qlInterestRateIndexMaturity(Currency&amp;"ibor"&amp;Tenor,AR573,Trigger)</f>
        <v>43430</v>
      </c>
      <c r="AT573" s="242" t="e">
        <f>_xll.qlIndexFixing($AD$5,AQ573,TRUE,_xll.ohTrigger(Trigger,Trigger1M))</f>
        <v>#NUM!</v>
      </c>
      <c r="AU573" s="242">
        <f>IFERROR(_xll.qlIndexFixing($AV$1,AQ573,TRUE,_xll.ohTrigger(Trigger,Trigger1M)),#N/A)</f>
        <v>2.9933579486816279E-3</v>
      </c>
    </row>
    <row r="574" spans="42:47" ht="11.25" customHeight="1" x14ac:dyDescent="0.25">
      <c r="AP574" s="99" t="s">
        <v>83</v>
      </c>
      <c r="AQ574" s="98">
        <f>_xll.qlInterestRateIndexFixingDate(Currency&amp;"ibor"&amp;Tenor,AR574,Trigger)</f>
        <v>43402</v>
      </c>
      <c r="AR574" s="98">
        <f>_xll.qlCalendarAdvance(Calendar,AR573,AP574,"f",,Trigger)</f>
        <v>43404</v>
      </c>
      <c r="AS574" s="98">
        <f>_xll.qlInterestRateIndexMaturity(Currency&amp;"ibor"&amp;Tenor,AR574,Trigger)</f>
        <v>43434</v>
      </c>
      <c r="AT574" s="242" t="e">
        <f>_xll.qlIndexFixing($AD$5,AQ574,TRUE,_xll.ohTrigger(Trigger,Trigger1M))</f>
        <v>#NUM!</v>
      </c>
      <c r="AU574" s="242">
        <f>IFERROR(_xll.qlIndexFixing($AV$1,AQ574,TRUE,_xll.ohTrigger(Trigger,Trigger1M)),#N/A)</f>
        <v>3.0370752780699561E-3</v>
      </c>
    </row>
    <row r="575" spans="42:47" ht="11.25" customHeight="1" x14ac:dyDescent="0.25">
      <c r="AP575" s="99" t="s">
        <v>83</v>
      </c>
      <c r="AQ575" s="98">
        <f>_xll.qlInterestRateIndexFixingDate(Currency&amp;"ibor"&amp;Tenor,AR575,Trigger)</f>
        <v>43409</v>
      </c>
      <c r="AR575" s="98">
        <f>_xll.qlCalendarAdvance(Calendar,AR574,AP575,"f",,Trigger)</f>
        <v>43411</v>
      </c>
      <c r="AS575" s="98">
        <f>_xll.qlInterestRateIndexMaturity(Currency&amp;"ibor"&amp;Tenor,AR575,Trigger)</f>
        <v>43441</v>
      </c>
      <c r="AT575" s="242" t="e">
        <f>_xll.qlIndexFixing($AD$5,AQ575,TRUE,_xll.ohTrigger(Trigger,Trigger1M))</f>
        <v>#NUM!</v>
      </c>
      <c r="AU575" s="242">
        <f>IFERROR(_xll.qlIndexFixing($AV$1,AQ575,TRUE,_xll.ohTrigger(Trigger,Trigger1M)),#N/A)</f>
        <v>3.0929553284648748E-3</v>
      </c>
    </row>
    <row r="576" spans="42:47" ht="11.25" customHeight="1" x14ac:dyDescent="0.25">
      <c r="AP576" s="99" t="s">
        <v>83</v>
      </c>
      <c r="AQ576" s="98">
        <f>_xll.qlInterestRateIndexFixingDate(Currency&amp;"ibor"&amp;Tenor,AR576,Trigger)</f>
        <v>43416</v>
      </c>
      <c r="AR576" s="98">
        <f>_xll.qlCalendarAdvance(Calendar,AR575,AP576,"f",,Trigger)</f>
        <v>43418</v>
      </c>
      <c r="AS576" s="98">
        <f>_xll.qlInterestRateIndexMaturity(Currency&amp;"ibor"&amp;Tenor,AR576,Trigger)</f>
        <v>43448</v>
      </c>
      <c r="AT576" s="242" t="e">
        <f>_xll.qlIndexFixing($AD$5,AQ576,TRUE,_xll.ohTrigger(Trigger,Trigger1M))</f>
        <v>#NUM!</v>
      </c>
      <c r="AU576" s="242">
        <f>IFERROR(_xll.qlIndexFixing($AV$1,AQ576,TRUE,_xll.ohTrigger(Trigger,Trigger1M)),#N/A)</f>
        <v>3.1490056013971923E-3</v>
      </c>
    </row>
    <row r="577" spans="42:47" ht="11.25" customHeight="1" x14ac:dyDescent="0.25">
      <c r="AP577" s="99" t="s">
        <v>83</v>
      </c>
      <c r="AQ577" s="98">
        <f>_xll.qlInterestRateIndexFixingDate(Currency&amp;"ibor"&amp;Tenor,AR577,Trigger)</f>
        <v>43423</v>
      </c>
      <c r="AR577" s="98">
        <f>_xll.qlCalendarAdvance(Calendar,AR576,AP577,"f",,Trigger)</f>
        <v>43425</v>
      </c>
      <c r="AS577" s="98">
        <f>_xll.qlInterestRateIndexMaturity(Currency&amp;"ibor"&amp;Tenor,AR577,Trigger)</f>
        <v>43455</v>
      </c>
      <c r="AT577" s="242" t="e">
        <f>_xll.qlIndexFixing($AD$5,AQ577,TRUE,_xll.ohTrigger(Trigger,Trigger1M))</f>
        <v>#NUM!</v>
      </c>
      <c r="AU577" s="242">
        <f>IFERROR(_xll.qlIndexFixing($AV$1,AQ577,TRUE,_xll.ohTrigger(Trigger,Trigger1M)),#N/A)</f>
        <v>3.2052214484599162E-3</v>
      </c>
    </row>
    <row r="578" spans="42:47" ht="11.25" customHeight="1" x14ac:dyDescent="0.25">
      <c r="AP578" s="99" t="s">
        <v>83</v>
      </c>
      <c r="AQ578" s="98">
        <f>_xll.qlInterestRateIndexFixingDate(Currency&amp;"ibor"&amp;Tenor,AR578,Trigger)</f>
        <v>43430</v>
      </c>
      <c r="AR578" s="98">
        <f>_xll.qlCalendarAdvance(Calendar,AR577,AP578,"f",,Trigger)</f>
        <v>43432</v>
      </c>
      <c r="AS578" s="98">
        <f>_xll.qlInterestRateIndexMaturity(Currency&amp;"ibor"&amp;Tenor,AR578,Trigger)</f>
        <v>43462</v>
      </c>
      <c r="AT578" s="242" t="e">
        <f>_xll.qlIndexFixing($AD$5,AQ578,TRUE,_xll.ohTrigger(Trigger,Trigger1M))</f>
        <v>#NUM!</v>
      </c>
      <c r="AU578" s="242">
        <f>IFERROR(_xll.qlIndexFixing($AV$1,AQ578,TRUE,_xll.ohTrigger(Trigger,Trigger1M)),#N/A)</f>
        <v>3.2615982211634531E-3</v>
      </c>
    </row>
    <row r="579" spans="42:47" ht="11.25" customHeight="1" x14ac:dyDescent="0.25">
      <c r="AP579" s="99" t="s">
        <v>83</v>
      </c>
      <c r="AQ579" s="98">
        <f>_xll.qlInterestRateIndexFixingDate(Currency&amp;"ibor"&amp;Tenor,AR579,Trigger)</f>
        <v>43437</v>
      </c>
      <c r="AR579" s="98">
        <f>_xll.qlCalendarAdvance(Calendar,AR578,AP579,"f",,Trigger)</f>
        <v>43439</v>
      </c>
      <c r="AS579" s="98">
        <f>_xll.qlInterestRateIndexMaturity(Currency&amp;"ibor"&amp;Tenor,AR579,Trigger)</f>
        <v>43472</v>
      </c>
      <c r="AT579" s="242" t="e">
        <f>_xll.qlIndexFixing($AD$5,AQ579,TRUE,_xll.ohTrigger(Trigger,Trigger1M))</f>
        <v>#NUM!</v>
      </c>
      <c r="AU579" s="242">
        <f>IFERROR(_xll.qlIndexFixing($AV$1,AQ579,TRUE,_xll.ohTrigger(Trigger,Trigger1M)),#N/A)</f>
        <v>3.3303357551961459E-3</v>
      </c>
    </row>
    <row r="580" spans="42:47" ht="11.25" customHeight="1" x14ac:dyDescent="0.25">
      <c r="AP580" s="99" t="s">
        <v>83</v>
      </c>
      <c r="AQ580" s="98">
        <f>_xll.qlInterestRateIndexFixingDate(Currency&amp;"ibor"&amp;Tenor,AR580,Trigger)</f>
        <v>43444</v>
      </c>
      <c r="AR580" s="98">
        <f>_xll.qlCalendarAdvance(Calendar,AR579,AP580,"f",,Trigger)</f>
        <v>43446</v>
      </c>
      <c r="AS580" s="98">
        <f>_xll.qlInterestRateIndexMaturity(Currency&amp;"ibor"&amp;Tenor,AR580,Trigger)</f>
        <v>43479</v>
      </c>
      <c r="AT580" s="242" t="e">
        <f>_xll.qlIndexFixing($AD$5,AQ580,TRUE,_xll.ohTrigger(Trigger,Trigger1M))</f>
        <v>#NUM!</v>
      </c>
      <c r="AU580" s="242">
        <f>IFERROR(_xll.qlIndexFixing($AV$1,AQ580,TRUE,_xll.ohTrigger(Trigger,Trigger1M)),#N/A)</f>
        <v>3.3870531602426209E-3</v>
      </c>
    </row>
    <row r="581" spans="42:47" ht="11.25" customHeight="1" x14ac:dyDescent="0.25">
      <c r="AP581" s="99" t="s">
        <v>83</v>
      </c>
      <c r="AQ581" s="98">
        <f>_xll.qlInterestRateIndexFixingDate(Currency&amp;"ibor"&amp;Tenor,AR581,Trigger)</f>
        <v>43451</v>
      </c>
      <c r="AR581" s="98">
        <f>_xll.qlCalendarAdvance(Calendar,AR580,AP581,"f",,Trigger)</f>
        <v>43453</v>
      </c>
      <c r="AS581" s="98">
        <f>_xll.qlInterestRateIndexMaturity(Currency&amp;"ibor"&amp;Tenor,AR581,Trigger)</f>
        <v>43486</v>
      </c>
      <c r="AT581" s="242" t="e">
        <f>_xll.qlIndexFixing($AD$5,AQ581,TRUE,_xll.ohTrigger(Trigger,Trigger1M))</f>
        <v>#NUM!</v>
      </c>
      <c r="AU581" s="242">
        <f>IFERROR(_xll.qlIndexFixing($AV$1,AQ581,TRUE,_xll.ohTrigger(Trigger,Trigger1M)),#N/A)</f>
        <v>3.4439165797865586E-3</v>
      </c>
    </row>
    <row r="582" spans="42:47" ht="11.25" customHeight="1" x14ac:dyDescent="0.25">
      <c r="AP582" s="99" t="s">
        <v>83</v>
      </c>
      <c r="AQ582" s="98">
        <f>_xll.qlInterestRateIndexFixingDate(Currency&amp;"ibor"&amp;Tenor,AR582,Trigger)</f>
        <v>43455</v>
      </c>
      <c r="AR582" s="98">
        <f>_xll.qlCalendarAdvance(Calendar,AR581,AP582,"f",,Trigger)</f>
        <v>43461</v>
      </c>
      <c r="AS582" s="98">
        <f>_xll.qlInterestRateIndexMaturity(Currency&amp;"ibor"&amp;Tenor,AR582,Trigger)</f>
        <v>43493</v>
      </c>
      <c r="AT582" s="242" t="e">
        <f>_xll.qlIndexFixing($AD$5,AQ582,TRUE,_xll.ohTrigger(Trigger,Trigger1M))</f>
        <v>#NUM!</v>
      </c>
      <c r="AU582" s="242">
        <f>IFERROR(_xll.qlIndexFixing($AV$1,AQ582,TRUE,_xll.ohTrigger(Trigger,Trigger1M)),#N/A)</f>
        <v>3.5049738396780716E-3</v>
      </c>
    </row>
    <row r="583" spans="42:47" ht="11.25" customHeight="1" x14ac:dyDescent="0.25">
      <c r="AP583" s="99" t="s">
        <v>83</v>
      </c>
      <c r="AQ583" s="98">
        <f>_xll.qlInterestRateIndexFixingDate(Currency&amp;"ibor"&amp;Tenor,AR583,Trigger)</f>
        <v>43465</v>
      </c>
      <c r="AR583" s="98">
        <f>_xll.qlCalendarAdvance(Calendar,AR582,AP583,"f",,Trigger)</f>
        <v>43468</v>
      </c>
      <c r="AS583" s="98">
        <f>_xll.qlInterestRateIndexMaturity(Currency&amp;"ibor"&amp;Tenor,AR583,Trigger)</f>
        <v>43500</v>
      </c>
      <c r="AT583" s="242" t="e">
        <f>_xll.qlIndexFixing($AD$5,AQ583,TRUE,_xll.ohTrigger(Trigger,Trigger1M))</f>
        <v>#NUM!</v>
      </c>
      <c r="AU583" s="242">
        <f>IFERROR(_xll.qlIndexFixing($AV$1,AQ583,TRUE,_xll.ohTrigger(Trigger,Trigger1M)),#N/A)</f>
        <v>3.5621246255967964E-3</v>
      </c>
    </row>
    <row r="584" spans="42:47" ht="11.25" customHeight="1" x14ac:dyDescent="0.25">
      <c r="AP584" s="99" t="s">
        <v>83</v>
      </c>
      <c r="AQ584" s="98">
        <f>_xll.qlInterestRateIndexFixingDate(Currency&amp;"ibor"&amp;Tenor,AR584,Trigger)</f>
        <v>43473</v>
      </c>
      <c r="AR584" s="98">
        <f>_xll.qlCalendarAdvance(Calendar,AR583,AP584,"f",,Trigger)</f>
        <v>43475</v>
      </c>
      <c r="AS584" s="98">
        <f>_xll.qlInterestRateIndexMaturity(Currency&amp;"ibor"&amp;Tenor,AR584,Trigger)</f>
        <v>43507</v>
      </c>
      <c r="AT584" s="242" t="e">
        <f>_xll.qlIndexFixing($AD$5,AQ584,TRUE,_xll.ohTrigger(Trigger,Trigger1M))</f>
        <v>#NUM!</v>
      </c>
      <c r="AU584" s="242">
        <f>IFERROR(_xll.qlIndexFixing($AV$1,AQ584,TRUE,_xll.ohTrigger(Trigger,Trigger1M)),#N/A)</f>
        <v>3.6194071369860525E-3</v>
      </c>
    </row>
    <row r="585" spans="42:47" ht="11.25" customHeight="1" x14ac:dyDescent="0.25">
      <c r="AP585" s="99" t="s">
        <v>83</v>
      </c>
      <c r="AQ585" s="98">
        <f>_xll.qlInterestRateIndexFixingDate(Currency&amp;"ibor"&amp;Tenor,AR585,Trigger)</f>
        <v>43480</v>
      </c>
      <c r="AR585" s="98">
        <f>_xll.qlCalendarAdvance(Calendar,AR584,AP585,"f",,Trigger)</f>
        <v>43482</v>
      </c>
      <c r="AS585" s="98">
        <f>_xll.qlInterestRateIndexMaturity(Currency&amp;"ibor"&amp;Tenor,AR585,Trigger)</f>
        <v>43514</v>
      </c>
      <c r="AT585" s="242" t="e">
        <f>_xll.qlIndexFixing($AD$5,AQ585,TRUE,_xll.ohTrigger(Trigger,Trigger1M))</f>
        <v>#NUM!</v>
      </c>
      <c r="AU585" s="242">
        <f>IFERROR(_xll.qlIndexFixing($AV$1,AQ585,TRUE,_xll.ohTrigger(Trigger,Trigger1M)),#N/A)</f>
        <v>3.6768167247847039E-3</v>
      </c>
    </row>
    <row r="586" spans="42:47" ht="11.25" customHeight="1" x14ac:dyDescent="0.25">
      <c r="AP586" s="99" t="s">
        <v>83</v>
      </c>
      <c r="AQ586" s="98">
        <f>_xll.qlInterestRateIndexFixingDate(Currency&amp;"ibor"&amp;Tenor,AR586,Trigger)</f>
        <v>43487</v>
      </c>
      <c r="AR586" s="98">
        <f>_xll.qlCalendarAdvance(Calendar,AR585,AP586,"f",,Trigger)</f>
        <v>43489</v>
      </c>
      <c r="AS586" s="98">
        <f>_xll.qlInterestRateIndexMaturity(Currency&amp;"ibor"&amp;Tenor,AR586,Trigger)</f>
        <v>43521</v>
      </c>
      <c r="AT586" s="242" t="e">
        <f>_xll.qlIndexFixing($AD$5,AQ586,TRUE,_xll.ohTrigger(Trigger,Trigger1M))</f>
        <v>#NUM!</v>
      </c>
      <c r="AU586" s="242">
        <f>IFERROR(_xll.qlIndexFixing($AV$1,AQ586,TRUE,_xll.ohTrigger(Trigger,Trigger1M)),#N/A)</f>
        <v>3.7343487398416864E-3</v>
      </c>
    </row>
    <row r="587" spans="42:47" ht="11.25" customHeight="1" x14ac:dyDescent="0.25">
      <c r="AP587" s="99" t="s">
        <v>83</v>
      </c>
      <c r="AQ587" s="98">
        <f>_xll.qlInterestRateIndexFixingDate(Currency&amp;"ibor"&amp;Tenor,AR587,Trigger)</f>
        <v>43494</v>
      </c>
      <c r="AR587" s="98">
        <f>_xll.qlCalendarAdvance(Calendar,AR586,AP587,"f",,Trigger)</f>
        <v>43496</v>
      </c>
      <c r="AS587" s="98">
        <f>_xll.qlInterestRateIndexMaturity(Currency&amp;"ibor"&amp;Tenor,AR587,Trigger)</f>
        <v>43524</v>
      </c>
      <c r="AT587" s="242" t="e">
        <f>_xll.qlIndexFixing($AD$5,AQ587,TRUE,_xll.ohTrigger(Trigger,Trigger1M))</f>
        <v>#NUM!</v>
      </c>
      <c r="AU587" s="242">
        <f>IFERROR(_xll.qlIndexFixing($AV$1,AQ587,TRUE,_xll.ohTrigger(Trigger,Trigger1M)),#N/A)</f>
        <v>3.7754129373133794E-3</v>
      </c>
    </row>
    <row r="588" spans="42:47" ht="11.25" customHeight="1" x14ac:dyDescent="0.25">
      <c r="AP588" s="99" t="s">
        <v>83</v>
      </c>
      <c r="AQ588" s="98">
        <f>_xll.qlInterestRateIndexFixingDate(Currency&amp;"ibor"&amp;Tenor,AR588,Trigger)</f>
        <v>43501</v>
      </c>
      <c r="AR588" s="98">
        <f>_xll.qlCalendarAdvance(Calendar,AR587,AP588,"f",,Trigger)</f>
        <v>43503</v>
      </c>
      <c r="AS588" s="98">
        <f>_xll.qlInterestRateIndexMaturity(Currency&amp;"ibor"&amp;Tenor,AR588,Trigger)</f>
        <v>43531</v>
      </c>
      <c r="AT588" s="242" t="e">
        <f>_xll.qlIndexFixing($AD$5,AQ588,TRUE,_xll.ohTrigger(Trigger,Trigger1M))</f>
        <v>#NUM!</v>
      </c>
      <c r="AU588" s="242">
        <f>IFERROR(_xll.qlIndexFixing($AV$1,AQ588,TRUE,_xll.ohTrigger(Trigger,Trigger1M)),#N/A)</f>
        <v>3.8331425202017422E-3</v>
      </c>
    </row>
    <row r="589" spans="42:47" ht="11.25" customHeight="1" x14ac:dyDescent="0.25">
      <c r="AP589" s="99" t="s">
        <v>83</v>
      </c>
      <c r="AQ589" s="98">
        <f>_xll.qlInterestRateIndexFixingDate(Currency&amp;"ibor"&amp;Tenor,AR589,Trigger)</f>
        <v>43508</v>
      </c>
      <c r="AR589" s="98">
        <f>_xll.qlCalendarAdvance(Calendar,AR588,AP589,"f",,Trigger)</f>
        <v>43510</v>
      </c>
      <c r="AS589" s="98">
        <f>_xll.qlInterestRateIndexMaturity(Currency&amp;"ibor"&amp;Tenor,AR589,Trigger)</f>
        <v>43538</v>
      </c>
      <c r="AT589" s="242" t="e">
        <f>_xll.qlIndexFixing($AD$5,AQ589,TRUE,_xll.ohTrigger(Trigger,Trigger1M))</f>
        <v>#NUM!</v>
      </c>
      <c r="AU589" s="242">
        <f>IFERROR(_xll.qlIndexFixing($AV$1,AQ589,TRUE,_xll.ohTrigger(Trigger,Trigger1M)),#N/A)</f>
        <v>3.8909818690064618E-3</v>
      </c>
    </row>
    <row r="590" spans="42:47" ht="11.25" customHeight="1" x14ac:dyDescent="0.25">
      <c r="AP590" s="99" t="s">
        <v>83</v>
      </c>
      <c r="AQ590" s="98">
        <f>_xll.qlInterestRateIndexFixingDate(Currency&amp;"ibor"&amp;Tenor,AR590,Trigger)</f>
        <v>43515</v>
      </c>
      <c r="AR590" s="98">
        <f>_xll.qlCalendarAdvance(Calendar,AR589,AP590,"f",,Trigger)</f>
        <v>43517</v>
      </c>
      <c r="AS590" s="98">
        <f>_xll.qlInterestRateIndexMaturity(Currency&amp;"ibor"&amp;Tenor,AR590,Trigger)</f>
        <v>43545</v>
      </c>
      <c r="AT590" s="242" t="e">
        <f>_xll.qlIndexFixing($AD$5,AQ590,TRUE,_xll.ohTrigger(Trigger,Trigger1M))</f>
        <v>#NUM!</v>
      </c>
      <c r="AU590" s="242">
        <f>IFERROR(_xll.qlIndexFixing($AV$1,AQ590,TRUE,_xll.ohTrigger(Trigger,Trigger1M)),#N/A)</f>
        <v>3.9489263342296077E-3</v>
      </c>
    </row>
    <row r="591" spans="42:47" ht="11.25" customHeight="1" x14ac:dyDescent="0.25">
      <c r="AP591" s="99" t="s">
        <v>83</v>
      </c>
      <c r="AQ591" s="98">
        <f>_xll.qlInterestRateIndexFixingDate(Currency&amp;"ibor"&amp;Tenor,AR591,Trigger)</f>
        <v>43522</v>
      </c>
      <c r="AR591" s="98">
        <f>_xll.qlCalendarAdvance(Calendar,AR590,AP591,"f",,Trigger)</f>
        <v>43524</v>
      </c>
      <c r="AS591" s="98">
        <f>_xll.qlInterestRateIndexMaturity(Currency&amp;"ibor"&amp;Tenor,AR591,Trigger)</f>
        <v>43553</v>
      </c>
      <c r="AT591" s="242" t="e">
        <f>_xll.qlIndexFixing($AD$5,AQ591,TRUE,_xll.ohTrigger(Trigger,Trigger1M))</f>
        <v>#NUM!</v>
      </c>
      <c r="AU591" s="242">
        <f>IFERROR(_xll.qlIndexFixing($AV$1,AQ591,TRUE,_xll.ohTrigger(Trigger,Trigger1M)),#N/A)</f>
        <v>4.0111480135619527E-3</v>
      </c>
    </row>
    <row r="592" spans="42:47" ht="11.25" customHeight="1" x14ac:dyDescent="0.25">
      <c r="AP592" s="99" t="s">
        <v>83</v>
      </c>
      <c r="AQ592" s="98">
        <f>_xll.qlInterestRateIndexFixingDate(Currency&amp;"ibor"&amp;Tenor,AR592,Trigger)</f>
        <v>43529</v>
      </c>
      <c r="AR592" s="98">
        <f>_xll.qlCalendarAdvance(Calendar,AR591,AP592,"f",,Trigger)</f>
        <v>43531</v>
      </c>
      <c r="AS592" s="98">
        <f>_xll.qlInterestRateIndexMaturity(Currency&amp;"ibor"&amp;Tenor,AR592,Trigger)</f>
        <v>43563</v>
      </c>
      <c r="AT592" s="242" t="e">
        <f>_xll.qlIndexFixing($AD$5,AQ592,TRUE,_xll.ohTrigger(Trigger,Trigger1M))</f>
        <v>#NUM!</v>
      </c>
      <c r="AU592" s="242">
        <f>IFERROR(_xll.qlIndexFixing($AV$1,AQ592,TRUE,_xll.ohTrigger(Trigger,Trigger1M)),#N/A)</f>
        <v>4.081851438603179E-3</v>
      </c>
    </row>
    <row r="593" spans="42:47" ht="11.25" customHeight="1" x14ac:dyDescent="0.25">
      <c r="AP593" s="99" t="s">
        <v>83</v>
      </c>
      <c r="AQ593" s="98">
        <f>_xll.qlInterestRateIndexFixingDate(Currency&amp;"ibor"&amp;Tenor,AR593,Trigger)</f>
        <v>43536</v>
      </c>
      <c r="AR593" s="98">
        <f>_xll.qlCalendarAdvance(Calendar,AR592,AP593,"f",,Trigger)</f>
        <v>43538</v>
      </c>
      <c r="AS593" s="98">
        <f>_xll.qlInterestRateIndexMaturity(Currency&amp;"ibor"&amp;Tenor,AR593,Trigger)</f>
        <v>43570</v>
      </c>
      <c r="AT593" s="242" t="e">
        <f>_xll.qlIndexFixing($AD$5,AQ593,TRUE,_xll.ohTrigger(Trigger,Trigger1M))</f>
        <v>#NUM!</v>
      </c>
      <c r="AU593" s="242">
        <f>IFERROR(_xll.qlIndexFixing($AV$1,AQ593,TRUE,_xll.ohTrigger(Trigger,Trigger1M)),#N/A)</f>
        <v>4.1401102605223561E-3</v>
      </c>
    </row>
    <row r="594" spans="42:47" ht="11.25" customHeight="1" x14ac:dyDescent="0.25">
      <c r="AP594" s="99" t="s">
        <v>83</v>
      </c>
      <c r="AQ594" s="98">
        <f>_xll.qlInterestRateIndexFixingDate(Currency&amp;"ibor"&amp;Tenor,AR594,Trigger)</f>
        <v>43543</v>
      </c>
      <c r="AR594" s="98">
        <f>_xll.qlCalendarAdvance(Calendar,AR593,AP594,"f",,Trigger)</f>
        <v>43545</v>
      </c>
      <c r="AS594" s="98">
        <f>_xll.qlInterestRateIndexMaturity(Currency&amp;"ibor"&amp;Tenor,AR594,Trigger)</f>
        <v>43578</v>
      </c>
      <c r="AT594" s="242" t="e">
        <f>_xll.qlIndexFixing($AD$5,AQ594,TRUE,_xll.ohTrigger(Trigger,Trigger1M))</f>
        <v>#NUM!</v>
      </c>
      <c r="AU594" s="242">
        <f>IFERROR(_xll.qlIndexFixing($AV$1,AQ594,TRUE,_xll.ohTrigger(Trigger,Trigger1M)),#N/A)</f>
        <v>4.2026538305186345E-3</v>
      </c>
    </row>
    <row r="595" spans="42:47" ht="11.25" customHeight="1" x14ac:dyDescent="0.25">
      <c r="AP595" s="99" t="s">
        <v>83</v>
      </c>
      <c r="AQ595" s="98">
        <f>_xll.qlInterestRateIndexFixingDate(Currency&amp;"ibor"&amp;Tenor,AR595,Trigger)</f>
        <v>43550</v>
      </c>
      <c r="AR595" s="98">
        <f>_xll.qlCalendarAdvance(Calendar,AR594,AP595,"f",,Trigger)</f>
        <v>43552</v>
      </c>
      <c r="AS595" s="98">
        <f>_xll.qlInterestRateIndexMaturity(Currency&amp;"ibor"&amp;Tenor,AR595,Trigger)</f>
        <v>43584</v>
      </c>
      <c r="AT595" s="242" t="e">
        <f>_xll.qlIndexFixing($AD$5,AQ595,TRUE,_xll.ohTrigger(Trigger,Trigger1M))</f>
        <v>#NUM!</v>
      </c>
      <c r="AU595" s="242">
        <f>IFERROR(_xll.qlIndexFixing($AV$1,AQ595,TRUE,_xll.ohTrigger(Trigger,Trigger1M)),#N/A)</f>
        <v>4.2568789465652346E-3</v>
      </c>
    </row>
    <row r="596" spans="42:47" ht="11.25" customHeight="1" x14ac:dyDescent="0.25">
      <c r="AP596" s="99" t="s">
        <v>83</v>
      </c>
      <c r="AQ596" s="98">
        <f>_xll.qlInterestRateIndexFixingDate(Currency&amp;"ibor"&amp;Tenor,AR596,Trigger)</f>
        <v>43557</v>
      </c>
      <c r="AR596" s="98">
        <f>_xll.qlCalendarAdvance(Calendar,AR595,AP596,"f",,Trigger)</f>
        <v>43559</v>
      </c>
      <c r="AS596" s="98">
        <f>_xll.qlInterestRateIndexMaturity(Currency&amp;"ibor"&amp;Tenor,AR596,Trigger)</f>
        <v>43591</v>
      </c>
      <c r="AT596" s="242" t="e">
        <f>_xll.qlIndexFixing($AD$5,AQ596,TRUE,_xll.ohTrigger(Trigger,Trigger1M))</f>
        <v>#NUM!</v>
      </c>
      <c r="AU596" s="242">
        <f>IFERROR(_xll.qlIndexFixing($AV$1,AQ596,TRUE,_xll.ohTrigger(Trigger,Trigger1M)),#N/A)</f>
        <v>4.3153795106232185E-3</v>
      </c>
    </row>
    <row r="597" spans="42:47" ht="11.25" customHeight="1" x14ac:dyDescent="0.25">
      <c r="AP597" s="99" t="s">
        <v>83</v>
      </c>
      <c r="AQ597" s="98">
        <f>_xll.qlInterestRateIndexFixingDate(Currency&amp;"ibor"&amp;Tenor,AR597,Trigger)</f>
        <v>43564</v>
      </c>
      <c r="AR597" s="98">
        <f>_xll.qlCalendarAdvance(Calendar,AR596,AP597,"f",,Trigger)</f>
        <v>43566</v>
      </c>
      <c r="AS597" s="98">
        <f>_xll.qlInterestRateIndexMaturity(Currency&amp;"ibor"&amp;Tenor,AR597,Trigger)</f>
        <v>43598</v>
      </c>
      <c r="AT597" s="242" t="e">
        <f>_xll.qlIndexFixing($AD$5,AQ597,TRUE,_xll.ohTrigger(Trigger,Trigger1M))</f>
        <v>#NUM!</v>
      </c>
      <c r="AU597" s="242">
        <f>IFERROR(_xll.qlIndexFixing($AV$1,AQ597,TRUE,_xll.ohTrigger(Trigger,Trigger1M)),#N/A)</f>
        <v>4.3739513551627196E-3</v>
      </c>
    </row>
    <row r="598" spans="42:47" ht="11.25" customHeight="1" x14ac:dyDescent="0.25">
      <c r="AP598" s="99" t="s">
        <v>83</v>
      </c>
      <c r="AQ598" s="98">
        <f>_xll.qlInterestRateIndexFixingDate(Currency&amp;"ibor"&amp;Tenor,AR598,Trigger)</f>
        <v>43571</v>
      </c>
      <c r="AR598" s="98">
        <f>_xll.qlCalendarAdvance(Calendar,AR597,AP598,"f",,Trigger)</f>
        <v>43573</v>
      </c>
      <c r="AS598" s="98">
        <f>_xll.qlInterestRateIndexMaturity(Currency&amp;"ibor"&amp;Tenor,AR598,Trigger)</f>
        <v>43605</v>
      </c>
      <c r="AT598" s="242" t="e">
        <f>_xll.qlIndexFixing($AD$5,AQ598,TRUE,_xll.ohTrigger(Trigger,Trigger1M))</f>
        <v>#NUM!</v>
      </c>
      <c r="AU598" s="242">
        <f>IFERROR(_xll.qlIndexFixing($AV$1,AQ598,TRUE,_xll.ohTrigger(Trigger,Trigger1M)),#N/A)</f>
        <v>4.4325898299160671E-3</v>
      </c>
    </row>
    <row r="599" spans="42:47" ht="11.25" customHeight="1" x14ac:dyDescent="0.25">
      <c r="AP599" s="99" t="s">
        <v>83</v>
      </c>
      <c r="AQ599" s="98">
        <f>_xll.qlInterestRateIndexFixingDate(Currency&amp;"ibor"&amp;Tenor,AR599,Trigger)</f>
        <v>43578</v>
      </c>
      <c r="AR599" s="98">
        <f>_xll.qlCalendarAdvance(Calendar,AR598,AP599,"f",,Trigger)</f>
        <v>43580</v>
      </c>
      <c r="AS599" s="98">
        <f>_xll.qlInterestRateIndexMaturity(Currency&amp;"ibor"&amp;Tenor,AR599,Trigger)</f>
        <v>43612</v>
      </c>
      <c r="AT599" s="242" t="e">
        <f>_xll.qlIndexFixing($AD$5,AQ599,TRUE,_xll.ohTrigger(Trigger,Trigger1M))</f>
        <v>#NUM!</v>
      </c>
      <c r="AU599" s="242">
        <f>IFERROR(_xll.qlIndexFixing($AV$1,AQ599,TRUE,_xll.ohTrigger(Trigger,Trigger1M)),#N/A)</f>
        <v>4.4912902845181679E-3</v>
      </c>
    </row>
    <row r="600" spans="42:47" ht="11.25" customHeight="1" x14ac:dyDescent="0.25">
      <c r="AP600" s="99" t="s">
        <v>83</v>
      </c>
      <c r="AQ600" s="98">
        <f>_xll.qlInterestRateIndexFixingDate(Currency&amp;"ibor"&amp;Tenor,AR600,Trigger)</f>
        <v>43584</v>
      </c>
      <c r="AR600" s="98">
        <f>_xll.qlCalendarAdvance(Calendar,AR599,AP600,"f",,Trigger)</f>
        <v>43587</v>
      </c>
      <c r="AS600" s="98">
        <f>_xll.qlInterestRateIndexMaturity(Currency&amp;"ibor"&amp;Tenor,AR600,Trigger)</f>
        <v>43619</v>
      </c>
      <c r="AT600" s="242" t="e">
        <f>_xll.qlIndexFixing($AD$5,AQ600,TRUE,_xll.ohTrigger(Trigger,Trigger1M))</f>
        <v>#NUM!</v>
      </c>
      <c r="AU600" s="242">
        <f>IFERROR(_xll.qlIndexFixing($AV$1,AQ600,TRUE,_xll.ohTrigger(Trigger,Trigger1M)),#N/A)</f>
        <v>4.550048068499013E-3</v>
      </c>
    </row>
    <row r="601" spans="42:47" ht="11.25" customHeight="1" x14ac:dyDescent="0.25">
      <c r="AP601" s="99" t="s">
        <v>83</v>
      </c>
      <c r="AQ601" s="98">
        <f>_xll.qlInterestRateIndexFixingDate(Currency&amp;"ibor"&amp;Tenor,AR601,Trigger)</f>
        <v>43592</v>
      </c>
      <c r="AR601" s="98">
        <f>_xll.qlCalendarAdvance(Calendar,AR600,AP601,"f",,Trigger)</f>
        <v>43594</v>
      </c>
      <c r="AS601" s="98">
        <f>_xll.qlInterestRateIndexMaturity(Currency&amp;"ibor"&amp;Tenor,AR601,Trigger)</f>
        <v>43626</v>
      </c>
      <c r="AT601" s="242" t="e">
        <f>_xll.qlIndexFixing($AD$5,AQ601,TRUE,_xll.ohTrigger(Trigger,Trigger1M))</f>
        <v>#NUM!</v>
      </c>
      <c r="AU601" s="242">
        <f>IFERROR(_xll.qlIndexFixing($AV$1,AQ601,TRUE,_xll.ohTrigger(Trigger,Trigger1M)),#N/A)</f>
        <v>4.6088585312986652E-3</v>
      </c>
    </row>
    <row r="602" spans="42:47" ht="11.25" customHeight="1" x14ac:dyDescent="0.25">
      <c r="AP602" s="99" t="s">
        <v>83</v>
      </c>
      <c r="AQ602" s="98">
        <f>_xll.qlInterestRateIndexFixingDate(Currency&amp;"ibor"&amp;Tenor,AR602,Trigger)</f>
        <v>43599</v>
      </c>
      <c r="AR602" s="98">
        <f>_xll.qlCalendarAdvance(Calendar,AR601,AP602,"f",,Trigger)</f>
        <v>43601</v>
      </c>
      <c r="AS602" s="98">
        <f>_xll.qlInterestRateIndexMaturity(Currency&amp;"ibor"&amp;Tenor,AR602,Trigger)</f>
        <v>43633</v>
      </c>
      <c r="AT602" s="242" t="e">
        <f>_xll.qlIndexFixing($AD$5,AQ602,TRUE,_xll.ohTrigger(Trigger,Trigger1M))</f>
        <v>#NUM!</v>
      </c>
      <c r="AU602" s="242">
        <f>IFERROR(_xll.qlIndexFixing($AV$1,AQ602,TRUE,_xll.ohTrigger(Trigger,Trigger1M)),#N/A)</f>
        <v>4.6677170222647613E-3</v>
      </c>
    </row>
    <row r="603" spans="42:47" ht="11.25" customHeight="1" x14ac:dyDescent="0.25">
      <c r="AP603" s="99" t="s">
        <v>83</v>
      </c>
      <c r="AQ603" s="98">
        <f>_xll.qlInterestRateIndexFixingDate(Currency&amp;"ibor"&amp;Tenor,AR603,Trigger)</f>
        <v>43606</v>
      </c>
      <c r="AR603" s="98">
        <f>_xll.qlCalendarAdvance(Calendar,AR602,AP603,"f",,Trigger)</f>
        <v>43608</v>
      </c>
      <c r="AS603" s="98">
        <f>_xll.qlInterestRateIndexMaturity(Currency&amp;"ibor"&amp;Tenor,AR603,Trigger)</f>
        <v>43640</v>
      </c>
      <c r="AT603" s="242" t="e">
        <f>_xll.qlIndexFixing($AD$5,AQ603,TRUE,_xll.ohTrigger(Trigger,Trigger1M))</f>
        <v>#NUM!</v>
      </c>
      <c r="AU603" s="242">
        <f>IFERROR(_xll.qlIndexFixing($AV$1,AQ603,TRUE,_xll.ohTrigger(Trigger,Trigger1M)),#N/A)</f>
        <v>4.7266188906425199E-3</v>
      </c>
    </row>
    <row r="604" spans="42:47" ht="11.25" customHeight="1" x14ac:dyDescent="0.25">
      <c r="AP604" s="99" t="s">
        <v>83</v>
      </c>
      <c r="AQ604" s="98">
        <f>_xll.qlInterestRateIndexFixingDate(Currency&amp;"ibor"&amp;Tenor,AR604,Trigger)</f>
        <v>43613</v>
      </c>
      <c r="AR604" s="98">
        <f>_xll.qlCalendarAdvance(Calendar,AR603,AP604,"f",,Trigger)</f>
        <v>43615</v>
      </c>
      <c r="AS604" s="98">
        <f>_xll.qlInterestRateIndexMaturity(Currency&amp;"ibor"&amp;Tenor,AR604,Trigger)</f>
        <v>43644</v>
      </c>
      <c r="AT604" s="242" t="e">
        <f>_xll.qlIndexFixing($AD$5,AQ604,TRUE,_xll.ohTrigger(Trigger,Trigger1M))</f>
        <v>#NUM!</v>
      </c>
      <c r="AU604" s="242">
        <f>IFERROR(_xll.qlIndexFixing($AV$1,AQ604,TRUE,_xll.ohTrigger(Trigger,Trigger1M)),#N/A)</f>
        <v>4.7728260161683522E-3</v>
      </c>
    </row>
    <row r="605" spans="42:47" ht="11.25" customHeight="1" x14ac:dyDescent="0.25">
      <c r="AP605" s="99" t="s">
        <v>83</v>
      </c>
      <c r="AQ605" s="98">
        <f>_xll.qlInterestRateIndexFixingDate(Currency&amp;"ibor"&amp;Tenor,AR605,Trigger)</f>
        <v>43620</v>
      </c>
      <c r="AR605" s="98">
        <f>_xll.qlCalendarAdvance(Calendar,AR604,AP605,"f",,Trigger)</f>
        <v>43622</v>
      </c>
      <c r="AS605" s="98">
        <f>_xll.qlInterestRateIndexMaturity(Currency&amp;"ibor"&amp;Tenor,AR605,Trigger)</f>
        <v>43654</v>
      </c>
      <c r="AT605" s="242" t="e">
        <f>_xll.qlIndexFixing($AD$5,AQ605,TRUE,_xll.ohTrigger(Trigger,Trigger1M))</f>
        <v>#NUM!</v>
      </c>
      <c r="AU605" s="242">
        <f>IFERROR(_xll.qlIndexFixing($AV$1,AQ605,TRUE,_xll.ohTrigger(Trigger,Trigger1M)),#N/A)</f>
        <v>4.8445341561367816E-3</v>
      </c>
    </row>
    <row r="606" spans="42:47" ht="11.25" customHeight="1" x14ac:dyDescent="0.25">
      <c r="AP606" s="99" t="s">
        <v>83</v>
      </c>
      <c r="AQ606" s="98">
        <f>_xll.qlInterestRateIndexFixingDate(Currency&amp;"ibor"&amp;Tenor,AR606,Trigger)</f>
        <v>43627</v>
      </c>
      <c r="AR606" s="98">
        <f>_xll.qlCalendarAdvance(Calendar,AR605,AP606,"f",,Trigger)</f>
        <v>43629</v>
      </c>
      <c r="AS606" s="98">
        <f>_xll.qlInterestRateIndexMaturity(Currency&amp;"ibor"&amp;Tenor,AR606,Trigger)</f>
        <v>43661</v>
      </c>
      <c r="AT606" s="242" t="e">
        <f>_xll.qlIndexFixing($AD$5,AQ606,TRUE,_xll.ohTrigger(Trigger,Trigger1M))</f>
        <v>#NUM!</v>
      </c>
      <c r="AU606" s="242">
        <f>IFERROR(_xll.qlIndexFixing($AV$1,AQ606,TRUE,_xll.ohTrigger(Trigger,Trigger1M)),#N/A)</f>
        <v>4.9035382512616077E-3</v>
      </c>
    </row>
    <row r="607" spans="42:47" ht="11.25" customHeight="1" x14ac:dyDescent="0.25">
      <c r="AP607" s="99" t="s">
        <v>83</v>
      </c>
      <c r="AQ607" s="98">
        <f>_xll.qlInterestRateIndexFixingDate(Currency&amp;"ibor"&amp;Tenor,AR607,Trigger)</f>
        <v>43634</v>
      </c>
      <c r="AR607" s="98">
        <f>_xll.qlCalendarAdvance(Calendar,AR606,AP607,"f",,Trigger)</f>
        <v>43636</v>
      </c>
      <c r="AS607" s="98">
        <f>_xll.qlInterestRateIndexMaturity(Currency&amp;"ibor"&amp;Tenor,AR607,Trigger)</f>
        <v>43668</v>
      </c>
      <c r="AT607" s="242" t="e">
        <f>_xll.qlIndexFixing($AD$5,AQ607,TRUE,_xll.ohTrigger(Trigger,Trigger1M))</f>
        <v>#NUM!</v>
      </c>
      <c r="AU607" s="242">
        <f>IFERROR(_xll.qlIndexFixing($AV$1,AQ607,TRUE,_xll.ohTrigger(Trigger,Trigger1M)),#N/A)</f>
        <v>4.9625671198147425E-3</v>
      </c>
    </row>
    <row r="608" spans="42:47" ht="11.25" customHeight="1" x14ac:dyDescent="0.25">
      <c r="AP608" s="99" t="s">
        <v>83</v>
      </c>
      <c r="AQ608" s="98">
        <f>_xll.qlInterestRateIndexFixingDate(Currency&amp;"ibor"&amp;Tenor,AR608,Trigger)</f>
        <v>43641</v>
      </c>
      <c r="AR608" s="98">
        <f>_xll.qlCalendarAdvance(Calendar,AR607,AP608,"f",,Trigger)</f>
        <v>43643</v>
      </c>
      <c r="AS608" s="98">
        <f>_xll.qlInterestRateIndexMaturity(Currency&amp;"ibor"&amp;Tenor,AR608,Trigger)</f>
        <v>43675</v>
      </c>
      <c r="AT608" s="242" t="e">
        <f>_xll.qlIndexFixing($AD$5,AQ608,TRUE,_xll.ohTrigger(Trigger,Trigger1M))</f>
        <v>#NUM!</v>
      </c>
      <c r="AU608" s="242">
        <f>IFERROR(_xll.qlIndexFixing($AV$1,AQ608,TRUE,_xll.ohTrigger(Trigger,Trigger1M)),#N/A)</f>
        <v>5.0216161105592905E-3</v>
      </c>
    </row>
    <row r="609" spans="42:47" ht="11.25" customHeight="1" x14ac:dyDescent="0.25">
      <c r="AP609" s="99" t="s">
        <v>83</v>
      </c>
      <c r="AQ609" s="98">
        <f>_xll.qlInterestRateIndexFixingDate(Currency&amp;"ibor"&amp;Tenor,AR609,Trigger)</f>
        <v>43648</v>
      </c>
      <c r="AR609" s="98">
        <f>_xll.qlCalendarAdvance(Calendar,AR608,AP609,"f",,Trigger)</f>
        <v>43650</v>
      </c>
      <c r="AS609" s="98">
        <f>_xll.qlInterestRateIndexMaturity(Currency&amp;"ibor"&amp;Tenor,AR609,Trigger)</f>
        <v>43682</v>
      </c>
      <c r="AT609" s="242" t="e">
        <f>_xll.qlIndexFixing($AD$5,AQ609,TRUE,_xll.ohTrigger(Trigger,Trigger1M))</f>
        <v>#NUM!</v>
      </c>
      <c r="AU609" s="242">
        <f>IFERROR(_xll.qlIndexFixing($AV$1,AQ609,TRUE,_xll.ohTrigger(Trigger,Trigger1M)),#N/A)</f>
        <v>5.0806805721559378E-3</v>
      </c>
    </row>
    <row r="610" spans="42:47" ht="11.25" customHeight="1" x14ac:dyDescent="0.25">
      <c r="AP610" s="99" t="s">
        <v>83</v>
      </c>
      <c r="AQ610" s="98">
        <f>_xll.qlInterestRateIndexFixingDate(Currency&amp;"ibor"&amp;Tenor,AR610,Trigger)</f>
        <v>43655</v>
      </c>
      <c r="AR610" s="98">
        <f>_xll.qlCalendarAdvance(Calendar,AR609,AP610,"f",,Trigger)</f>
        <v>43657</v>
      </c>
      <c r="AS610" s="98">
        <f>_xll.qlInterestRateIndexMaturity(Currency&amp;"ibor"&amp;Tenor,AR610,Trigger)</f>
        <v>43689</v>
      </c>
      <c r="AT610" s="242" t="e">
        <f>_xll.qlIndexFixing($AD$5,AQ610,TRUE,_xll.ohTrigger(Trigger,Trigger1M))</f>
        <v>#NUM!</v>
      </c>
      <c r="AU610" s="242">
        <f>IFERROR(_xll.qlIndexFixing($AV$1,AQ610,TRUE,_xll.ohTrigger(Trigger,Trigger1M)),#N/A)</f>
        <v>5.1397558531729448E-3</v>
      </c>
    </row>
    <row r="611" spans="42:47" ht="11.25" customHeight="1" x14ac:dyDescent="0.25">
      <c r="AP611" s="99" t="s">
        <v>83</v>
      </c>
      <c r="AQ611" s="98">
        <f>_xll.qlInterestRateIndexFixingDate(Currency&amp;"ibor"&amp;Tenor,AR611,Trigger)</f>
        <v>43662</v>
      </c>
      <c r="AR611" s="98">
        <f>_xll.qlCalendarAdvance(Calendar,AR610,AP611,"f",,Trigger)</f>
        <v>43664</v>
      </c>
      <c r="AS611" s="98">
        <f>_xll.qlInterestRateIndexMaturity(Currency&amp;"ibor"&amp;Tenor,AR611,Trigger)</f>
        <v>43696</v>
      </c>
      <c r="AT611" s="242" t="e">
        <f>_xll.qlIndexFixing($AD$5,AQ611,TRUE,_xll.ohTrigger(Trigger,Trigger1M))</f>
        <v>#NUM!</v>
      </c>
      <c r="AU611" s="242">
        <f>IFERROR(_xll.qlIndexFixing($AV$1,AQ611,TRUE,_xll.ohTrigger(Trigger,Trigger1M)),#N/A)</f>
        <v>5.1988373020786516E-3</v>
      </c>
    </row>
    <row r="612" spans="42:47" ht="11.25" customHeight="1" x14ac:dyDescent="0.25">
      <c r="AP612" s="99" t="s">
        <v>83</v>
      </c>
      <c r="AQ612" s="98">
        <f>_xll.qlInterestRateIndexFixingDate(Currency&amp;"ibor"&amp;Tenor,AR612,Trigger)</f>
        <v>43669</v>
      </c>
      <c r="AR612" s="98">
        <f>_xll.qlCalendarAdvance(Calendar,AR611,AP612,"f",,Trigger)</f>
        <v>43671</v>
      </c>
      <c r="AS612" s="98">
        <f>_xll.qlInterestRateIndexMaturity(Currency&amp;"ibor"&amp;Tenor,AR612,Trigger)</f>
        <v>43703</v>
      </c>
      <c r="AT612" s="242" t="e">
        <f>_xll.qlIndexFixing($AD$5,AQ612,TRUE,_xll.ohTrigger(Trigger,Trigger1M))</f>
        <v>#NUM!</v>
      </c>
      <c r="AU612" s="242">
        <f>IFERROR(_xll.qlIndexFixing($AV$1,AQ612,TRUE,_xll.ohTrigger(Trigger,Trigger1M)),#N/A)</f>
        <v>5.2579202672439762E-3</v>
      </c>
    </row>
    <row r="613" spans="42:47" ht="11.25" customHeight="1" x14ac:dyDescent="0.25">
      <c r="AP613" s="99" t="s">
        <v>83</v>
      </c>
      <c r="AQ613" s="98">
        <f>_xll.qlInterestRateIndexFixingDate(Currency&amp;"ibor"&amp;Tenor,AR613,Trigger)</f>
        <v>43676</v>
      </c>
      <c r="AR613" s="98">
        <f>_xll.qlCalendarAdvance(Calendar,AR612,AP613,"f",,Trigger)</f>
        <v>43678</v>
      </c>
      <c r="AS613" s="98">
        <f>_xll.qlInterestRateIndexMaturity(Currency&amp;"ibor"&amp;Tenor,AR613,Trigger)</f>
        <v>43710</v>
      </c>
      <c r="AT613" s="242" t="e">
        <f>_xll.qlIndexFixing($AD$5,AQ613,TRUE,_xll.ohTrigger(Trigger,Trigger1M))</f>
        <v>#NUM!</v>
      </c>
      <c r="AU613" s="242">
        <f>IFERROR(_xll.qlIndexFixing($AV$1,AQ613,TRUE,_xll.ohTrigger(Trigger,Trigger1M)),#N/A)</f>
        <v>5.317000082056822E-3</v>
      </c>
    </row>
    <row r="614" spans="42:47" ht="11.25" customHeight="1" x14ac:dyDescent="0.25">
      <c r="AP614" s="99" t="s">
        <v>83</v>
      </c>
      <c r="AQ614" s="98">
        <f>_xll.qlInterestRateIndexFixingDate(Currency&amp;"ibor"&amp;Tenor,AR614,Trigger)</f>
        <v>43683</v>
      </c>
      <c r="AR614" s="98">
        <f>_xll.qlCalendarAdvance(Calendar,AR613,AP614,"f",,Trigger)</f>
        <v>43685</v>
      </c>
      <c r="AS614" s="98">
        <f>_xll.qlInterestRateIndexMaturity(Currency&amp;"ibor"&amp;Tenor,AR614,Trigger)</f>
        <v>43717</v>
      </c>
      <c r="AT614" s="242" t="e">
        <f>_xll.qlIndexFixing($AD$5,AQ614,TRUE,_xll.ohTrigger(Trigger,Trigger1M))</f>
        <v>#NUM!</v>
      </c>
      <c r="AU614" s="242">
        <f>IFERROR(_xll.qlIndexFixing($AV$1,AQ614,TRUE,_xll.ohTrigger(Trigger,Trigger1M)),#N/A)</f>
        <v>5.3760719325979256E-3</v>
      </c>
    </row>
    <row r="615" spans="42:47" ht="11.25" customHeight="1" x14ac:dyDescent="0.25">
      <c r="AP615" s="99" t="s">
        <v>83</v>
      </c>
      <c r="AQ615" s="98">
        <f>_xll.qlInterestRateIndexFixingDate(Currency&amp;"ibor"&amp;Tenor,AR615,Trigger)</f>
        <v>43690</v>
      </c>
      <c r="AR615" s="98">
        <f>_xll.qlCalendarAdvance(Calendar,AR614,AP615,"f",,Trigger)</f>
        <v>43692</v>
      </c>
      <c r="AS615" s="98">
        <f>_xll.qlInterestRateIndexMaturity(Currency&amp;"ibor"&amp;Tenor,AR615,Trigger)</f>
        <v>43724</v>
      </c>
      <c r="AT615" s="242" t="e">
        <f>_xll.qlIndexFixing($AD$5,AQ615,TRUE,_xll.ohTrigger(Trigger,Trigger1M))</f>
        <v>#NUM!</v>
      </c>
      <c r="AU615" s="242">
        <f>IFERROR(_xll.qlIndexFixing($AV$1,AQ615,TRUE,_xll.ohTrigger(Trigger,Trigger1M)),#N/A)</f>
        <v>5.4351309179875851E-3</v>
      </c>
    </row>
    <row r="616" spans="42:47" ht="11.25" customHeight="1" x14ac:dyDescent="0.25">
      <c r="AP616" s="99" t="s">
        <v>83</v>
      </c>
      <c r="AQ616" s="98">
        <f>_xll.qlInterestRateIndexFixingDate(Currency&amp;"ibor"&amp;Tenor,AR616,Trigger)</f>
        <v>43697</v>
      </c>
      <c r="AR616" s="98">
        <f>_xll.qlCalendarAdvance(Calendar,AR615,AP616,"f",,Trigger)</f>
        <v>43699</v>
      </c>
      <c r="AS616" s="98">
        <f>_xll.qlInterestRateIndexMaturity(Currency&amp;"ibor"&amp;Tenor,AR616,Trigger)</f>
        <v>43731</v>
      </c>
      <c r="AT616" s="242" t="e">
        <f>_xll.qlIndexFixing($AD$5,AQ616,TRUE,_xll.ohTrigger(Trigger,Trigger1M))</f>
        <v>#NUM!</v>
      </c>
      <c r="AU616" s="242">
        <f>IFERROR(_xll.qlIndexFixing($AV$1,AQ616,TRUE,_xll.ohTrigger(Trigger,Trigger1M)),#N/A)</f>
        <v>5.4941721316031922E-3</v>
      </c>
    </row>
    <row r="617" spans="42:47" ht="11.25" customHeight="1" x14ac:dyDescent="0.25">
      <c r="AP617" s="99" t="s">
        <v>83</v>
      </c>
      <c r="AQ617" s="98">
        <f>_xll.qlInterestRateIndexFixingDate(Currency&amp;"ibor"&amp;Tenor,AR617,Trigger)</f>
        <v>43704</v>
      </c>
      <c r="AR617" s="98">
        <f>_xll.qlCalendarAdvance(Calendar,AR616,AP617,"f",,Trigger)</f>
        <v>43706</v>
      </c>
      <c r="AS617" s="98">
        <f>_xll.qlInterestRateIndexMaturity(Currency&amp;"ibor"&amp;Tenor,AR617,Trigger)</f>
        <v>43738</v>
      </c>
      <c r="AT617" s="242" t="e">
        <f>_xll.qlIndexFixing($AD$5,AQ617,TRUE,_xll.ohTrigger(Trigger,Trigger1M))</f>
        <v>#NUM!</v>
      </c>
      <c r="AU617" s="242">
        <f>IFERROR(_xll.qlIndexFixing($AV$1,AQ617,TRUE,_xll.ohTrigger(Trigger,Trigger1M)),#N/A)</f>
        <v>5.5531906621683613E-3</v>
      </c>
    </row>
    <row r="618" spans="42:47" ht="11.25" customHeight="1" x14ac:dyDescent="0.25">
      <c r="AP618" s="99" t="s">
        <v>83</v>
      </c>
      <c r="AQ618" s="98">
        <f>_xll.qlInterestRateIndexFixingDate(Currency&amp;"ibor"&amp;Tenor,AR618,Trigger)</f>
        <v>43711</v>
      </c>
      <c r="AR618" s="98">
        <f>_xll.qlCalendarAdvance(Calendar,AR617,AP618,"f",,Trigger)</f>
        <v>43713</v>
      </c>
      <c r="AS618" s="98">
        <f>_xll.qlInterestRateIndexMaturity(Currency&amp;"ibor"&amp;Tenor,AR618,Trigger)</f>
        <v>43745</v>
      </c>
      <c r="AT618" s="242" t="e">
        <f>_xll.qlIndexFixing($AD$5,AQ618,TRUE,_xll.ohTrigger(Trigger,Trigger1M))</f>
        <v>#NUM!</v>
      </c>
      <c r="AU618" s="242">
        <f>IFERROR(_xll.qlIndexFixing($AV$1,AQ618,TRUE,_xll.ohTrigger(Trigger,Trigger1M)),#N/A)</f>
        <v>5.6121816542370473E-3</v>
      </c>
    </row>
    <row r="619" spans="42:47" ht="11.25" customHeight="1" x14ac:dyDescent="0.25">
      <c r="AP619" s="99" t="s">
        <v>83</v>
      </c>
      <c r="AQ619" s="98">
        <f>_xll.qlInterestRateIndexFixingDate(Currency&amp;"ibor"&amp;Tenor,AR619,Trigger)</f>
        <v>43718</v>
      </c>
      <c r="AR619" s="98">
        <f>_xll.qlCalendarAdvance(Calendar,AR618,AP619,"f",,Trigger)</f>
        <v>43720</v>
      </c>
      <c r="AS619" s="98">
        <f>_xll.qlInterestRateIndexMaturity(Currency&amp;"ibor"&amp;Tenor,AR619,Trigger)</f>
        <v>43752</v>
      </c>
      <c r="AT619" s="242" t="e">
        <f>_xll.qlIndexFixing($AD$5,AQ619,TRUE,_xll.ohTrigger(Trigger,Trigger1M))</f>
        <v>#NUM!</v>
      </c>
      <c r="AU619" s="242">
        <f>IFERROR(_xll.qlIndexFixing($AV$1,AQ619,TRUE,_xll.ohTrigger(Trigger,Trigger1M)),#N/A)</f>
        <v>5.6711404085482697E-3</v>
      </c>
    </row>
    <row r="620" spans="42:47" ht="11.25" customHeight="1" x14ac:dyDescent="0.25">
      <c r="AP620" s="99" t="s">
        <v>83</v>
      </c>
      <c r="AQ620" s="98">
        <f>_xll.qlInterestRateIndexFixingDate(Currency&amp;"ibor"&amp;Tenor,AR620,Trigger)</f>
        <v>43725</v>
      </c>
      <c r="AR620" s="98">
        <f>_xll.qlCalendarAdvance(Calendar,AR619,AP620,"f",,Trigger)</f>
        <v>43727</v>
      </c>
      <c r="AS620" s="98">
        <f>_xll.qlInterestRateIndexMaturity(Currency&amp;"ibor"&amp;Tenor,AR620,Trigger)</f>
        <v>43759</v>
      </c>
      <c r="AT620" s="242" t="e">
        <f>_xll.qlIndexFixing($AD$5,AQ620,TRUE,_xll.ohTrigger(Trigger,Trigger1M))</f>
        <v>#NUM!</v>
      </c>
      <c r="AU620" s="242">
        <f>IFERROR(_xll.qlIndexFixing($AV$1,AQ620,TRUE,_xll.ohTrigger(Trigger,Trigger1M)),#N/A)</f>
        <v>5.7300622512806987E-3</v>
      </c>
    </row>
    <row r="621" spans="42:47" ht="11.25" customHeight="1" x14ac:dyDescent="0.25">
      <c r="AP621" s="99" t="s">
        <v>83</v>
      </c>
      <c r="AQ621" s="98">
        <f>_xll.qlInterestRateIndexFixingDate(Currency&amp;"ibor"&amp;Tenor,AR621,Trigger)</f>
        <v>43732</v>
      </c>
      <c r="AR621" s="98">
        <f>_xll.qlCalendarAdvance(Calendar,AR620,AP621,"f",,Trigger)</f>
        <v>43734</v>
      </c>
      <c r="AS621" s="98">
        <f>_xll.qlInterestRateIndexMaturity(Currency&amp;"ibor"&amp;Tenor,AR621,Trigger)</f>
        <v>43766</v>
      </c>
      <c r="AT621" s="242" t="e">
        <f>_xll.qlIndexFixing($AD$5,AQ621,TRUE,_xll.ohTrigger(Trigger,Trigger1M))</f>
        <v>#NUM!</v>
      </c>
      <c r="AU621" s="242">
        <f>IFERROR(_xll.qlIndexFixing($AV$1,AQ621,TRUE,_xll.ohTrigger(Trigger,Trigger1M)),#N/A)</f>
        <v>5.7889425085105861E-3</v>
      </c>
    </row>
    <row r="622" spans="42:47" ht="11.25" customHeight="1" x14ac:dyDescent="0.25">
      <c r="AP622" s="99" t="s">
        <v>83</v>
      </c>
      <c r="AQ622" s="98">
        <f>_xll.qlInterestRateIndexFixingDate(Currency&amp;"ibor"&amp;Tenor,AR622,Trigger)</f>
        <v>43739</v>
      </c>
      <c r="AR622" s="98">
        <f>_xll.qlCalendarAdvance(Calendar,AR621,AP622,"f",,Trigger)</f>
        <v>43741</v>
      </c>
      <c r="AS622" s="98">
        <f>_xll.qlInterestRateIndexMaturity(Currency&amp;"ibor"&amp;Tenor,AR622,Trigger)</f>
        <v>43773</v>
      </c>
      <c r="AT622" s="242" t="e">
        <f>_xll.qlIndexFixing($AD$5,AQ622,TRUE,_xll.ohTrigger(Trigger,Trigger1M))</f>
        <v>#NUM!</v>
      </c>
      <c r="AU622" s="242">
        <f>IFERROR(_xll.qlIndexFixing($AV$1,AQ622,TRUE,_xll.ohTrigger(Trigger,Trigger1M)),#N/A)</f>
        <v>5.8477765062167619E-3</v>
      </c>
    </row>
    <row r="623" spans="42:47" ht="11.25" customHeight="1" x14ac:dyDescent="0.25">
      <c r="AP623" s="99" t="s">
        <v>83</v>
      </c>
      <c r="AQ623" s="98">
        <f>_xll.qlInterestRateIndexFixingDate(Currency&amp;"ibor"&amp;Tenor,AR623,Trigger)</f>
        <v>43746</v>
      </c>
      <c r="AR623" s="98">
        <f>_xll.qlCalendarAdvance(Calendar,AR622,AP623,"f",,Trigger)</f>
        <v>43748</v>
      </c>
      <c r="AS623" s="98">
        <f>_xll.qlInterestRateIndexMaturity(Currency&amp;"ibor"&amp;Tenor,AR623,Trigger)</f>
        <v>43780</v>
      </c>
      <c r="AT623" s="242" t="e">
        <f>_xll.qlIndexFixing($AD$5,AQ623,TRUE,_xll.ohTrigger(Trigger,Trigger1M))</f>
        <v>#NUM!</v>
      </c>
      <c r="AU623" s="242">
        <f>IFERROR(_xll.qlIndexFixing($AV$1,AQ623,TRUE,_xll.ohTrigger(Trigger,Trigger1M)),#N/A)</f>
        <v>5.9065595702831319E-3</v>
      </c>
    </row>
    <row r="624" spans="42:47" ht="11.25" customHeight="1" x14ac:dyDescent="0.25">
      <c r="AP624" s="99" t="s">
        <v>83</v>
      </c>
      <c r="AQ624" s="98">
        <f>_xll.qlInterestRateIndexFixingDate(Currency&amp;"ibor"&amp;Tenor,AR624,Trigger)</f>
        <v>43753</v>
      </c>
      <c r="AR624" s="98">
        <f>_xll.qlCalendarAdvance(Calendar,AR623,AP624,"f",,Trigger)</f>
        <v>43755</v>
      </c>
      <c r="AS624" s="98">
        <f>_xll.qlInterestRateIndexMaturity(Currency&amp;"ibor"&amp;Tenor,AR624,Trigger)</f>
        <v>43787</v>
      </c>
      <c r="AT624" s="242" t="e">
        <f>_xll.qlIndexFixing($AD$5,AQ624,TRUE,_xll.ohTrigger(Trigger,Trigger1M))</f>
        <v>#NUM!</v>
      </c>
      <c r="AU624" s="242">
        <f>IFERROR(_xll.qlIndexFixing($AV$1,AQ624,TRUE,_xll.ohTrigger(Trigger,Trigger1M)),#N/A)</f>
        <v>5.9652870264936819E-3</v>
      </c>
    </row>
    <row r="625" spans="42:47" ht="11.25" customHeight="1" x14ac:dyDescent="0.25">
      <c r="AP625" s="99" t="s">
        <v>83</v>
      </c>
      <c r="AQ625" s="98">
        <f>_xll.qlInterestRateIndexFixingDate(Currency&amp;"ibor"&amp;Tenor,AR625,Trigger)</f>
        <v>43760</v>
      </c>
      <c r="AR625" s="98">
        <f>_xll.qlCalendarAdvance(Calendar,AR624,AP625,"f",,Trigger)</f>
        <v>43762</v>
      </c>
      <c r="AS625" s="98">
        <f>_xll.qlInterestRateIndexMaturity(Currency&amp;"ibor"&amp;Tenor,AR625,Trigger)</f>
        <v>43794</v>
      </c>
      <c r="AT625" s="242" t="e">
        <f>_xll.qlIndexFixing($AD$5,AQ625,TRUE,_xll.ohTrigger(Trigger,Trigger1M))</f>
        <v>#NUM!</v>
      </c>
      <c r="AU625" s="242">
        <f>IFERROR(_xll.qlIndexFixing($AV$1,AQ625,TRUE,_xll.ohTrigger(Trigger,Trigger1M)),#N/A)</f>
        <v>6.0239542005399715E-3</v>
      </c>
    </row>
    <row r="626" spans="42:47" ht="11.25" customHeight="1" x14ac:dyDescent="0.25">
      <c r="AP626" s="99" t="s">
        <v>83</v>
      </c>
      <c r="AQ626" s="98">
        <f>_xll.qlInterestRateIndexFixingDate(Currency&amp;"ibor"&amp;Tenor,AR626,Trigger)</f>
        <v>43767</v>
      </c>
      <c r="AR626" s="98">
        <f>_xll.qlCalendarAdvance(Calendar,AR625,AP626,"f",,Trigger)</f>
        <v>43769</v>
      </c>
      <c r="AS626" s="98">
        <f>_xll.qlInterestRateIndexMaturity(Currency&amp;"ibor"&amp;Tenor,AR626,Trigger)</f>
        <v>43798</v>
      </c>
      <c r="AT626" s="242" t="e">
        <f>_xll.qlIndexFixing($AD$5,AQ626,TRUE,_xll.ohTrigger(Trigger,Trigger1M))</f>
        <v>#NUM!</v>
      </c>
      <c r="AU626" s="242">
        <f>IFERROR(_xll.qlIndexFixing($AV$1,AQ626,TRUE,_xll.ohTrigger(Trigger,Trigger1M)),#N/A)</f>
        <v>6.0698617385218064E-3</v>
      </c>
    </row>
    <row r="627" spans="42:47" ht="11.25" customHeight="1" x14ac:dyDescent="0.25">
      <c r="AP627" s="99" t="s">
        <v>83</v>
      </c>
      <c r="AQ627" s="98">
        <f>_xll.qlInterestRateIndexFixingDate(Currency&amp;"ibor"&amp;Tenor,AR627,Trigger)</f>
        <v>43774</v>
      </c>
      <c r="AR627" s="98">
        <f>_xll.qlCalendarAdvance(Calendar,AR626,AP627,"f",,Trigger)</f>
        <v>43776</v>
      </c>
      <c r="AS627" s="98">
        <f>_xll.qlInterestRateIndexMaturity(Currency&amp;"ibor"&amp;Tenor,AR627,Trigger)</f>
        <v>43808</v>
      </c>
      <c r="AT627" s="242" t="e">
        <f>_xll.qlIndexFixing($AD$5,AQ627,TRUE,_xll.ohTrigger(Trigger,Trigger1M))</f>
        <v>#NUM!</v>
      </c>
      <c r="AU627" s="242">
        <f>IFERROR(_xll.qlIndexFixing($AV$1,AQ627,TRUE,_xll.ohTrigger(Trigger,Trigger1M)),#N/A)</f>
        <v>6.1410890044064081E-3</v>
      </c>
    </row>
    <row r="628" spans="42:47" ht="11.25" customHeight="1" x14ac:dyDescent="0.25">
      <c r="AP628" s="99" t="s">
        <v>83</v>
      </c>
      <c r="AQ628" s="98">
        <f>_xll.qlInterestRateIndexFixingDate(Currency&amp;"ibor"&amp;Tenor,AR628,Trigger)</f>
        <v>43781</v>
      </c>
      <c r="AR628" s="98">
        <f>_xll.qlCalendarAdvance(Calendar,AR627,AP628,"f",,Trigger)</f>
        <v>43783</v>
      </c>
      <c r="AS628" s="98">
        <f>_xll.qlInterestRateIndexMaturity(Currency&amp;"ibor"&amp;Tenor,AR628,Trigger)</f>
        <v>43815</v>
      </c>
      <c r="AT628" s="242" t="e">
        <f>_xll.qlIndexFixing($AD$5,AQ628,TRUE,_xll.ohTrigger(Trigger,Trigger1M))</f>
        <v>#NUM!</v>
      </c>
      <c r="AU628" s="242">
        <f>IFERROR(_xll.qlIndexFixing($AV$1,AQ628,TRUE,_xll.ohTrigger(Trigger,Trigger1M)),#N/A)</f>
        <v>6.1995472851250621E-3</v>
      </c>
    </row>
    <row r="629" spans="42:47" ht="11.25" customHeight="1" x14ac:dyDescent="0.25">
      <c r="AP629" s="99" t="s">
        <v>83</v>
      </c>
      <c r="AQ629" s="98">
        <f>_xll.qlInterestRateIndexFixingDate(Currency&amp;"ibor"&amp;Tenor,AR629,Trigger)</f>
        <v>43788</v>
      </c>
      <c r="AR629" s="98">
        <f>_xll.qlCalendarAdvance(Calendar,AR628,AP629,"f",,Trigger)</f>
        <v>43790</v>
      </c>
      <c r="AS629" s="98">
        <f>_xll.qlInterestRateIndexMaturity(Currency&amp;"ibor"&amp;Tenor,AR629,Trigger)</f>
        <v>43822</v>
      </c>
      <c r="AT629" s="242" t="e">
        <f>_xll.qlIndexFixing($AD$5,AQ629,TRUE,_xll.ohTrigger(Trigger,Trigger1M))</f>
        <v>#NUM!</v>
      </c>
      <c r="AU629" s="242">
        <f>IFERROR(_xll.qlIndexFixing($AV$1,AQ629,TRUE,_xll.ohTrigger(Trigger,Trigger1M)),#N/A)</f>
        <v>6.2579265854689758E-3</v>
      </c>
    </row>
    <row r="630" spans="42:47" ht="11.25" customHeight="1" x14ac:dyDescent="0.25">
      <c r="AP630" s="99" t="s">
        <v>83</v>
      </c>
      <c r="AQ630" s="98">
        <f>_xll.qlInterestRateIndexFixingDate(Currency&amp;"ibor"&amp;Tenor,AR630,Trigger)</f>
        <v>43795</v>
      </c>
      <c r="AR630" s="98">
        <f>_xll.qlCalendarAdvance(Calendar,AR629,AP630,"f",,Trigger)</f>
        <v>43797</v>
      </c>
      <c r="AS630" s="98">
        <f>_xll.qlInterestRateIndexMaturity(Currency&amp;"ibor"&amp;Tenor,AR630,Trigger)</f>
        <v>43829</v>
      </c>
      <c r="AT630" s="242" t="e">
        <f>_xll.qlIndexFixing($AD$5,AQ630,TRUE,_xll.ohTrigger(Trigger,Trigger1M))</f>
        <v>#NUM!</v>
      </c>
      <c r="AU630" s="242">
        <f>IFERROR(_xll.qlIndexFixing($AV$1,AQ630,TRUE,_xll.ohTrigger(Trigger,Trigger1M)),#N/A)</f>
        <v>6.3162222306475946E-3</v>
      </c>
    </row>
    <row r="631" spans="42:47" ht="11.25" customHeight="1" x14ac:dyDescent="0.25">
      <c r="AP631" s="99" t="s">
        <v>83</v>
      </c>
      <c r="AQ631" s="98">
        <f>_xll.qlInterestRateIndexFixingDate(Currency&amp;"ibor"&amp;Tenor,AR631,Trigger)</f>
        <v>43802</v>
      </c>
      <c r="AR631" s="98">
        <f>_xll.qlCalendarAdvance(Calendar,AR630,AP631,"f",,Trigger)</f>
        <v>43804</v>
      </c>
      <c r="AS631" s="98">
        <f>_xll.qlInterestRateIndexMaturity(Currency&amp;"ibor"&amp;Tenor,AR631,Trigger)</f>
        <v>43836</v>
      </c>
      <c r="AT631" s="242" t="e">
        <f>_xll.qlIndexFixing($AD$5,AQ631,TRUE,_xll.ohTrigger(Trigger,Trigger1M))</f>
        <v>#NUM!</v>
      </c>
      <c r="AU631" s="242">
        <f>IFERROR(_xll.qlIndexFixing($AV$1,AQ631,TRUE,_xll.ohTrigger(Trigger,Trigger1M)),#N/A)</f>
        <v>6.3744295457804356E-3</v>
      </c>
    </row>
    <row r="632" spans="42:47" ht="11.25" customHeight="1" x14ac:dyDescent="0.25">
      <c r="AP632" s="99" t="s">
        <v>83</v>
      </c>
      <c r="AQ632" s="98">
        <f>_xll.qlInterestRateIndexFixingDate(Currency&amp;"ibor"&amp;Tenor,AR632,Trigger)</f>
        <v>43809</v>
      </c>
      <c r="AR632" s="98">
        <f>_xll.qlCalendarAdvance(Calendar,AR631,AP632,"f",,Trigger)</f>
        <v>43811</v>
      </c>
      <c r="AS632" s="98">
        <f>_xll.qlInterestRateIndexMaturity(Currency&amp;"ibor"&amp;Tenor,AR632,Trigger)</f>
        <v>43843</v>
      </c>
      <c r="AT632" s="242" t="e">
        <f>_xll.qlIndexFixing($AD$5,AQ632,TRUE,_xll.ohTrigger(Trigger,Trigger1M))</f>
        <v>#NUM!</v>
      </c>
      <c r="AU632" s="242">
        <f>IFERROR(_xll.qlIndexFixing($AV$1,AQ632,TRUE,_xll.ohTrigger(Trigger,Trigger1M)),#N/A)</f>
        <v>6.4325438558771042E-3</v>
      </c>
    </row>
    <row r="633" spans="42:47" ht="11.25" customHeight="1" x14ac:dyDescent="0.25">
      <c r="AP633" s="99" t="s">
        <v>83</v>
      </c>
      <c r="AQ633" s="98">
        <f>_xll.qlInterestRateIndexFixingDate(Currency&amp;"ibor"&amp;Tenor,AR633,Trigger)</f>
        <v>43816</v>
      </c>
      <c r="AR633" s="98">
        <f>_xll.qlCalendarAdvance(Calendar,AR632,AP633,"f",,Trigger)</f>
        <v>43818</v>
      </c>
      <c r="AS633" s="98">
        <f>_xll.qlInterestRateIndexMaturity(Currency&amp;"ibor"&amp;Tenor,AR633,Trigger)</f>
        <v>43850</v>
      </c>
      <c r="AT633" s="242" t="e">
        <f>_xll.qlIndexFixing($AD$5,AQ633,TRUE,_xll.ohTrigger(Trigger,Trigger1M))</f>
        <v>#NUM!</v>
      </c>
      <c r="AU633" s="242">
        <f>IFERROR(_xll.qlIndexFixing($AV$1,AQ633,TRUE,_xll.ohTrigger(Trigger,Trigger1M)),#N/A)</f>
        <v>6.4905604858722654E-3</v>
      </c>
    </row>
    <row r="634" spans="42:47" ht="11.25" customHeight="1" x14ac:dyDescent="0.25">
      <c r="AP634" s="99" t="s">
        <v>83</v>
      </c>
      <c r="AQ634" s="98">
        <f>_xll.qlInterestRateIndexFixingDate(Currency&amp;"ibor"&amp;Tenor,AR634,Trigger)</f>
        <v>43822</v>
      </c>
      <c r="AR634" s="98">
        <f>_xll.qlCalendarAdvance(Calendar,AR633,AP634,"f",,Trigger)</f>
        <v>43826</v>
      </c>
      <c r="AS634" s="98">
        <f>_xll.qlInterestRateIndexMaturity(Currency&amp;"ibor"&amp;Tenor,AR634,Trigger)</f>
        <v>43857</v>
      </c>
      <c r="AT634" s="242" t="e">
        <f>_xll.qlIndexFixing($AD$5,AQ634,TRUE,_xll.ohTrigger(Trigger,Trigger1M))</f>
        <v>#NUM!</v>
      </c>
      <c r="AU634" s="242">
        <f>IFERROR(_xll.qlIndexFixing($AV$1,AQ634,TRUE,_xll.ohTrigger(Trigger,Trigger1M)),#N/A)</f>
        <v>6.5525535994928694E-3</v>
      </c>
    </row>
    <row r="635" spans="42:47" ht="11.25" customHeight="1" x14ac:dyDescent="0.25">
      <c r="AP635" s="99" t="s">
        <v>83</v>
      </c>
      <c r="AQ635" s="98">
        <f>_xll.qlInterestRateIndexFixingDate(Currency&amp;"ibor"&amp;Tenor,AR635,Trigger)</f>
        <v>43830</v>
      </c>
      <c r="AR635" s="98">
        <f>_xll.qlCalendarAdvance(Calendar,AR634,AP635,"f",,Trigger)</f>
        <v>43833</v>
      </c>
      <c r="AS635" s="98">
        <f>_xll.qlInterestRateIndexMaturity(Currency&amp;"ibor"&amp;Tenor,AR635,Trigger)</f>
        <v>43864</v>
      </c>
      <c r="AT635" s="242" t="e">
        <f>_xll.qlIndexFixing($AD$5,AQ635,TRUE,_xll.ohTrigger(Trigger,Trigger1M))</f>
        <v>#NUM!</v>
      </c>
      <c r="AU635" s="242">
        <f>IFERROR(_xll.qlIndexFixing($AV$1,AQ635,TRUE,_xll.ohTrigger(Trigger,Trigger1M)),#N/A)</f>
        <v>6.6103522137643308E-3</v>
      </c>
    </row>
    <row r="636" spans="42:47" ht="11.25" customHeight="1" x14ac:dyDescent="0.25">
      <c r="AP636" s="99" t="s">
        <v>83</v>
      </c>
      <c r="AQ636" s="98">
        <f>_xll.qlInterestRateIndexFixingDate(Currency&amp;"ibor"&amp;Tenor,AR636,Trigger)</f>
        <v>43838</v>
      </c>
      <c r="AR636" s="98">
        <f>_xll.qlCalendarAdvance(Calendar,AR635,AP636,"f",,Trigger)</f>
        <v>43840</v>
      </c>
      <c r="AS636" s="98">
        <f>_xll.qlInterestRateIndexMaturity(Currency&amp;"ibor"&amp;Tenor,AR636,Trigger)</f>
        <v>43871</v>
      </c>
      <c r="AT636" s="242" t="e">
        <f>_xll.qlIndexFixing($AD$5,AQ636,TRUE,_xll.ohTrigger(Trigger,Trigger1M))</f>
        <v>#NUM!</v>
      </c>
      <c r="AU636" s="242">
        <f>IFERROR(_xll.qlIndexFixing($AV$1,AQ636,TRUE,_xll.ohTrigger(Trigger,Trigger1M)),#N/A)</f>
        <v>6.6680387809931801E-3</v>
      </c>
    </row>
    <row r="637" spans="42:47" ht="11.25" customHeight="1" x14ac:dyDescent="0.25">
      <c r="AP637" s="99" t="s">
        <v>83</v>
      </c>
      <c r="AQ637" s="98">
        <f>_xll.qlInterestRateIndexFixingDate(Currency&amp;"ibor"&amp;Tenor,AR637,Trigger)</f>
        <v>43845</v>
      </c>
      <c r="AR637" s="98">
        <f>_xll.qlCalendarAdvance(Calendar,AR636,AP637,"f",,Trigger)</f>
        <v>43847</v>
      </c>
      <c r="AS637" s="98">
        <f>_xll.qlInterestRateIndexMaturity(Currency&amp;"ibor"&amp;Tenor,AR637,Trigger)</f>
        <v>43878</v>
      </c>
      <c r="AT637" s="242" t="e">
        <f>_xll.qlIndexFixing($AD$5,AQ637,TRUE,_xll.ohTrigger(Trigger,Trigger1M))</f>
        <v>#NUM!</v>
      </c>
      <c r="AU637" s="242">
        <f>IFERROR(_xll.qlIndexFixing($AV$1,AQ637,TRUE,_xll.ohTrigger(Trigger,Trigger1M)),#N/A)</f>
        <v>6.7256086258586419E-3</v>
      </c>
    </row>
    <row r="638" spans="42:47" ht="11.25" customHeight="1" x14ac:dyDescent="0.25">
      <c r="AP638" s="99" t="s">
        <v>83</v>
      </c>
      <c r="AQ638" s="98">
        <f>_xll.qlInterestRateIndexFixingDate(Currency&amp;"ibor"&amp;Tenor,AR638,Trigger)</f>
        <v>43852</v>
      </c>
      <c r="AR638" s="98">
        <f>_xll.qlCalendarAdvance(Calendar,AR637,AP638,"f",,Trigger)</f>
        <v>43854</v>
      </c>
      <c r="AS638" s="98">
        <f>_xll.qlInterestRateIndexMaturity(Currency&amp;"ibor"&amp;Tenor,AR638,Trigger)</f>
        <v>43885</v>
      </c>
      <c r="AT638" s="242" t="e">
        <f>_xll.qlIndexFixing($AD$5,AQ638,TRUE,_xll.ohTrigger(Trigger,Trigger1M))</f>
        <v>#NUM!</v>
      </c>
      <c r="AU638" s="242">
        <f>IFERROR(_xll.qlIndexFixing($AV$1,AQ638,TRUE,_xll.ohTrigger(Trigger,Trigger1M)),#N/A)</f>
        <v>6.783057072965162E-3</v>
      </c>
    </row>
    <row r="639" spans="42:47" ht="11.25" customHeight="1" x14ac:dyDescent="0.25">
      <c r="AP639" s="99" t="s">
        <v>83</v>
      </c>
      <c r="AQ639" s="98">
        <f>_xll.qlInterestRateIndexFixingDate(Currency&amp;"ibor"&amp;Tenor,AR639,Trigger)</f>
        <v>43859</v>
      </c>
      <c r="AR639" s="98">
        <f>_xll.qlCalendarAdvance(Calendar,AR638,AP639,"f",,Trigger)</f>
        <v>43861</v>
      </c>
      <c r="AS639" s="98">
        <f>_xll.qlInterestRateIndexMaturity(Currency&amp;"ibor"&amp;Tenor,AR639,Trigger)</f>
        <v>43889</v>
      </c>
      <c r="AT639" s="242" t="e">
        <f>_xll.qlIndexFixing($AD$5,AQ639,TRUE,_xll.ohTrigger(Trigger,Trigger1M))</f>
        <v>#NUM!</v>
      </c>
      <c r="AU639" s="242">
        <f>IFERROR(_xll.qlIndexFixing($AV$1,AQ639,TRUE,_xll.ohTrigger(Trigger,Trigger1M)),#N/A)</f>
        <v>6.8279322772785934E-3</v>
      </c>
    </row>
    <row r="640" spans="42:47" ht="11.25" customHeight="1" x14ac:dyDescent="0.25">
      <c r="AP640" s="99" t="s">
        <v>83</v>
      </c>
      <c r="AQ640" s="98">
        <f>_xll.qlInterestRateIndexFixingDate(Currency&amp;"ibor"&amp;Tenor,AR640,Trigger)</f>
        <v>43866</v>
      </c>
      <c r="AR640" s="98">
        <f>_xll.qlCalendarAdvance(Calendar,AR639,AP640,"f",,Trigger)</f>
        <v>43868</v>
      </c>
      <c r="AS640" s="98">
        <f>_xll.qlInterestRateIndexMaturity(Currency&amp;"ibor"&amp;Tenor,AR640,Trigger)</f>
        <v>43899</v>
      </c>
      <c r="AT640" s="242" t="e">
        <f>_xll.qlIndexFixing($AD$5,AQ640,TRUE,_xll.ohTrigger(Trigger,Trigger1M))</f>
        <v>#NUM!</v>
      </c>
      <c r="AU640" s="242">
        <f>IFERROR(_xll.qlIndexFixing($AV$1,AQ640,TRUE,_xll.ohTrigger(Trigger,Trigger1M)),#N/A)</f>
        <v>6.8975710718318043E-3</v>
      </c>
    </row>
    <row r="641" spans="42:47" ht="11.25" customHeight="1" x14ac:dyDescent="0.25">
      <c r="AP641" s="99" t="s">
        <v>83</v>
      </c>
      <c r="AQ641" s="98">
        <f>_xll.qlInterestRateIndexFixingDate(Currency&amp;"ibor"&amp;Tenor,AR641,Trigger)</f>
        <v>43873</v>
      </c>
      <c r="AR641" s="98">
        <f>_xll.qlCalendarAdvance(Calendar,AR640,AP641,"f",,Trigger)</f>
        <v>43875</v>
      </c>
      <c r="AS641" s="98">
        <f>_xll.qlInterestRateIndexMaturity(Currency&amp;"ibor"&amp;Tenor,AR641,Trigger)</f>
        <v>43906</v>
      </c>
      <c r="AT641" s="242" t="e">
        <f>_xll.qlIndexFixing($AD$5,AQ641,TRUE,_xll.ohTrigger(Trigger,Trigger1M))</f>
        <v>#NUM!</v>
      </c>
      <c r="AU641" s="242">
        <f>IFERROR(_xll.qlIndexFixing($AV$1,AQ641,TRUE,_xll.ohTrigger(Trigger,Trigger1M)),#N/A)</f>
        <v>6.9546272723495662E-3</v>
      </c>
    </row>
    <row r="642" spans="42:47" ht="11.25" customHeight="1" x14ac:dyDescent="0.25">
      <c r="AP642" s="99" t="s">
        <v>83</v>
      </c>
      <c r="AQ642" s="98">
        <f>_xll.qlInterestRateIndexFixingDate(Currency&amp;"ibor"&amp;Tenor,AR642,Trigger)</f>
        <v>43880</v>
      </c>
      <c r="AR642" s="98">
        <f>_xll.qlCalendarAdvance(Calendar,AR641,AP642,"f",,Trigger)</f>
        <v>43882</v>
      </c>
      <c r="AS642" s="98">
        <f>_xll.qlInterestRateIndexMaturity(Currency&amp;"ibor"&amp;Tenor,AR642,Trigger)</f>
        <v>43913</v>
      </c>
      <c r="AT642" s="242" t="e">
        <f>_xll.qlIndexFixing($AD$5,AQ642,TRUE,_xll.ohTrigger(Trigger,Trigger1M))</f>
        <v>#NUM!</v>
      </c>
      <c r="AU642" s="242">
        <f>IFERROR(_xll.qlIndexFixing($AV$1,AQ642,TRUE,_xll.ohTrigger(Trigger,Trigger1M)),#N/A)</f>
        <v>7.0115433726133485E-3</v>
      </c>
    </row>
    <row r="643" spans="42:47" ht="11.25" customHeight="1" x14ac:dyDescent="0.25">
      <c r="AP643" s="99" t="s">
        <v>83</v>
      </c>
      <c r="AQ643" s="98">
        <f>_xll.qlInterestRateIndexFixingDate(Currency&amp;"ibor"&amp;Tenor,AR643,Trigger)</f>
        <v>43887</v>
      </c>
      <c r="AR643" s="98">
        <f>_xll.qlCalendarAdvance(Calendar,AR642,AP643,"f",,Trigger)</f>
        <v>43889</v>
      </c>
      <c r="AS643" s="98">
        <f>_xll.qlInterestRateIndexMaturity(Currency&amp;"ibor"&amp;Tenor,AR643,Trigger)</f>
        <v>43921</v>
      </c>
      <c r="AT643" s="242" t="e">
        <f>_xll.qlIndexFixing($AD$5,AQ643,TRUE,_xll.ohTrigger(Trigger,Trigger1M))</f>
        <v>#NUM!</v>
      </c>
      <c r="AU643" s="242">
        <f>IFERROR(_xll.qlIndexFixing($AV$1,AQ643,TRUE,_xll.ohTrigger(Trigger,Trigger1M)),#N/A)</f>
        <v>7.0724255449597373E-3</v>
      </c>
    </row>
    <row r="644" spans="42:47" ht="11.25" customHeight="1" x14ac:dyDescent="0.25">
      <c r="AP644" s="99" t="s">
        <v>83</v>
      </c>
      <c r="AQ644" s="98">
        <f>_xll.qlInterestRateIndexFixingDate(Currency&amp;"ibor"&amp;Tenor,AR644,Trigger)</f>
        <v>43894</v>
      </c>
      <c r="AR644" s="98">
        <f>_xll.qlCalendarAdvance(Calendar,AR643,AP644,"f",,Trigger)</f>
        <v>43896</v>
      </c>
      <c r="AS644" s="98">
        <f>_xll.qlInterestRateIndexMaturity(Currency&amp;"ibor"&amp;Tenor,AR644,Trigger)</f>
        <v>43927</v>
      </c>
      <c r="AT644" s="242" t="e">
        <f>_xll.qlIndexFixing($AD$5,AQ644,TRUE,_xll.ohTrigger(Trigger,Trigger1M))</f>
        <v>#NUM!</v>
      </c>
      <c r="AU644" s="242">
        <f>IFERROR(_xll.qlIndexFixing($AV$1,AQ644,TRUE,_xll.ohTrigger(Trigger,Trigger1M)),#N/A)</f>
        <v>7.1249365689247095E-3</v>
      </c>
    </row>
    <row r="645" spans="42:47" ht="11.25" customHeight="1" x14ac:dyDescent="0.25">
      <c r="AP645" s="99" t="s">
        <v>83</v>
      </c>
      <c r="AQ645" s="98">
        <f>_xll.qlInterestRateIndexFixingDate(Currency&amp;"ibor"&amp;Tenor,AR645,Trigger)</f>
        <v>43901</v>
      </c>
      <c r="AR645" s="98">
        <f>_xll.qlCalendarAdvance(Calendar,AR644,AP645,"f",,Trigger)</f>
        <v>43903</v>
      </c>
      <c r="AS645" s="98">
        <f>_xll.qlInterestRateIndexMaturity(Currency&amp;"ibor"&amp;Tenor,AR645,Trigger)</f>
        <v>43935</v>
      </c>
      <c r="AT645" s="242" t="e">
        <f>_xll.qlIndexFixing($AD$5,AQ645,TRUE,_xll.ohTrigger(Trigger,Trigger1M))</f>
        <v>#NUM!</v>
      </c>
      <c r="AU645" s="242">
        <f>IFERROR(_xll.qlIndexFixing($AV$1,AQ645,TRUE,_xll.ohTrigger(Trigger,Trigger1M)),#N/A)</f>
        <v>7.1854948565633348E-3</v>
      </c>
    </row>
    <row r="646" spans="42:47" ht="11.25" customHeight="1" x14ac:dyDescent="0.25">
      <c r="AP646" s="99" t="s">
        <v>83</v>
      </c>
      <c r="AQ646" s="98">
        <f>_xll.qlInterestRateIndexFixingDate(Currency&amp;"ibor"&amp;Tenor,AR646,Trigger)</f>
        <v>43908</v>
      </c>
      <c r="AR646" s="98">
        <f>_xll.qlCalendarAdvance(Calendar,AR645,AP646,"f",,Trigger)</f>
        <v>43910</v>
      </c>
      <c r="AS646" s="98">
        <f>_xll.qlInterestRateIndexMaturity(Currency&amp;"ibor"&amp;Tenor,AR646,Trigger)</f>
        <v>43941</v>
      </c>
      <c r="AT646" s="242" t="e">
        <f>_xll.qlIndexFixing($AD$5,AQ646,TRUE,_xll.ohTrigger(Trigger,Trigger1M))</f>
        <v>#NUM!</v>
      </c>
      <c r="AU646" s="242">
        <f>IFERROR(_xll.qlIndexFixing($AV$1,AQ646,TRUE,_xll.ohTrigger(Trigger,Trigger1M)),#N/A)</f>
        <v>7.2377132530141511E-3</v>
      </c>
    </row>
    <row r="647" spans="42:47" ht="11.25" customHeight="1" x14ac:dyDescent="0.25">
      <c r="AP647" s="99" t="s">
        <v>83</v>
      </c>
      <c r="AQ647" s="98">
        <f>_xll.qlInterestRateIndexFixingDate(Currency&amp;"ibor"&amp;Tenor,AR647,Trigger)</f>
        <v>43915</v>
      </c>
      <c r="AR647" s="98">
        <f>_xll.qlCalendarAdvance(Calendar,AR646,AP647,"f",,Trigger)</f>
        <v>43917</v>
      </c>
      <c r="AS647" s="98">
        <f>_xll.qlInterestRateIndexMaturity(Currency&amp;"ibor"&amp;Tenor,AR647,Trigger)</f>
        <v>43948</v>
      </c>
      <c r="AT647" s="242" t="e">
        <f>_xll.qlIndexFixing($AD$5,AQ647,TRUE,_xll.ohTrigger(Trigger,Trigger1M))</f>
        <v>#NUM!</v>
      </c>
      <c r="AU647" s="242">
        <f>IFERROR(_xll.qlIndexFixing($AV$1,AQ647,TRUE,_xll.ohTrigger(Trigger,Trigger1M)),#N/A)</f>
        <v>7.2938587126762794E-3</v>
      </c>
    </row>
    <row r="648" spans="42:47" ht="11.25" customHeight="1" x14ac:dyDescent="0.25">
      <c r="AP648" s="99" t="s">
        <v>83</v>
      </c>
      <c r="AQ648" s="98">
        <f>_xll.qlInterestRateIndexFixingDate(Currency&amp;"ibor"&amp;Tenor,AR648,Trigger)</f>
        <v>43922</v>
      </c>
      <c r="AR648" s="98">
        <f>_xll.qlCalendarAdvance(Calendar,AR647,AP648,"f",,Trigger)</f>
        <v>43924</v>
      </c>
      <c r="AS648" s="98">
        <f>_xll.qlInterestRateIndexMaturity(Currency&amp;"ibor"&amp;Tenor,AR648,Trigger)</f>
        <v>43955</v>
      </c>
      <c r="AT648" s="242" t="e">
        <f>_xll.qlIndexFixing($AD$5,AQ648,TRUE,_xll.ohTrigger(Trigger,Trigger1M))</f>
        <v>#NUM!</v>
      </c>
      <c r="AU648" s="242">
        <f>IFERROR(_xll.qlIndexFixing($AV$1,AQ648,TRUE,_xll.ohTrigger(Trigger,Trigger1M)),#N/A)</f>
        <v>7.3498360157607124E-3</v>
      </c>
    </row>
    <row r="649" spans="42:47" ht="11.25" customHeight="1" x14ac:dyDescent="0.25">
      <c r="AP649" s="99" t="s">
        <v>83</v>
      </c>
      <c r="AQ649" s="98">
        <f>_xll.qlInterestRateIndexFixingDate(Currency&amp;"ibor"&amp;Tenor,AR649,Trigger)</f>
        <v>43929</v>
      </c>
      <c r="AR649" s="98">
        <f>_xll.qlCalendarAdvance(Calendar,AR648,AP649,"f",,Trigger)</f>
        <v>43935</v>
      </c>
      <c r="AS649" s="98">
        <f>_xll.qlInterestRateIndexMaturity(Currency&amp;"ibor"&amp;Tenor,AR649,Trigger)</f>
        <v>43965</v>
      </c>
      <c r="AT649" s="242" t="e">
        <f>_xll.qlIndexFixing($AD$5,AQ649,TRUE,_xll.ohTrigger(Trigger,Trigger1M))</f>
        <v>#NUM!</v>
      </c>
      <c r="AU649" s="242">
        <f>IFERROR(_xll.qlIndexFixing($AV$1,AQ649,TRUE,_xll.ohTrigger(Trigger,Trigger1M)),#N/A)</f>
        <v>7.433409061379237E-3</v>
      </c>
    </row>
    <row r="650" spans="42:47" ht="11.25" customHeight="1" x14ac:dyDescent="0.25">
      <c r="AP650" s="99" t="s">
        <v>83</v>
      </c>
      <c r="AQ650" s="98">
        <f>_xll.qlInterestRateIndexFixingDate(Currency&amp;"ibor"&amp;Tenor,AR650,Trigger)</f>
        <v>43938</v>
      </c>
      <c r="AR650" s="98">
        <f>_xll.qlCalendarAdvance(Calendar,AR649,AP650,"f",,Trigger)</f>
        <v>43942</v>
      </c>
      <c r="AS650" s="98">
        <f>_xll.qlInterestRateIndexMaturity(Currency&amp;"ibor"&amp;Tenor,AR650,Trigger)</f>
        <v>43972</v>
      </c>
      <c r="AT650" s="242" t="e">
        <f>_xll.qlIndexFixing($AD$5,AQ650,TRUE,_xll.ohTrigger(Trigger,Trigger1M))</f>
        <v>#NUM!</v>
      </c>
      <c r="AU650" s="242">
        <f>IFERROR(_xll.qlIndexFixing($AV$1,AQ650,TRUE,_xll.ohTrigger(Trigger,Trigger1M)),#N/A)</f>
        <v>7.4889446056465303E-3</v>
      </c>
    </row>
    <row r="651" spans="42:47" ht="11.25" customHeight="1" x14ac:dyDescent="0.25">
      <c r="AP651" s="99" t="s">
        <v>83</v>
      </c>
      <c r="AQ651" s="98">
        <f>_xll.qlInterestRateIndexFixingDate(Currency&amp;"ibor"&amp;Tenor,AR651,Trigger)</f>
        <v>43945</v>
      </c>
      <c r="AR651" s="98">
        <f>_xll.qlCalendarAdvance(Calendar,AR650,AP651,"f",,Trigger)</f>
        <v>43949</v>
      </c>
      <c r="AS651" s="98">
        <f>_xll.qlInterestRateIndexMaturity(Currency&amp;"ibor"&amp;Tenor,AR651,Trigger)</f>
        <v>43979</v>
      </c>
      <c r="AT651" s="242" t="e">
        <f>_xll.qlIndexFixing($AD$5,AQ651,TRUE,_xll.ohTrigger(Trigger,Trigger1M))</f>
        <v>#NUM!</v>
      </c>
      <c r="AU651" s="242">
        <f>IFERROR(_xll.qlIndexFixing($AV$1,AQ651,TRUE,_xll.ohTrigger(Trigger,Trigger1M)),#N/A)</f>
        <v>7.544295621065622E-3</v>
      </c>
    </row>
    <row r="652" spans="42:47" ht="11.25" customHeight="1" x14ac:dyDescent="0.25">
      <c r="AP652" s="99" t="s">
        <v>83</v>
      </c>
      <c r="AQ652" s="98">
        <f>_xll.qlInterestRateIndexFixingDate(Currency&amp;"ibor"&amp;Tenor,AR652,Trigger)</f>
        <v>43951</v>
      </c>
      <c r="AR652" s="98">
        <f>_xll.qlCalendarAdvance(Calendar,AR651,AP652,"f",,Trigger)</f>
        <v>43956</v>
      </c>
      <c r="AS652" s="98">
        <f>_xll.qlInterestRateIndexMaturity(Currency&amp;"ibor"&amp;Tenor,AR652,Trigger)</f>
        <v>43987</v>
      </c>
      <c r="AT652" s="242" t="e">
        <f>_xll.qlIndexFixing($AD$5,AQ652,TRUE,_xll.ohTrigger(Trigger,Trigger1M))</f>
        <v>#NUM!</v>
      </c>
      <c r="AU652" s="242">
        <f>IFERROR(_xll.qlIndexFixing($AV$1,AQ652,TRUE,_xll.ohTrigger(Trigger,Trigger1M)),#N/A)</f>
        <v>7.6034603869197396E-3</v>
      </c>
    </row>
    <row r="653" spans="42:47" ht="11.25" customHeight="1" x14ac:dyDescent="0.25">
      <c r="AP653" s="99" t="s">
        <v>83</v>
      </c>
      <c r="AQ653" s="98">
        <f>_xll.qlInterestRateIndexFixingDate(Currency&amp;"ibor"&amp;Tenor,AR653,Trigger)</f>
        <v>43959</v>
      </c>
      <c r="AR653" s="98">
        <f>_xll.qlCalendarAdvance(Calendar,AR652,AP653,"f",,Trigger)</f>
        <v>43963</v>
      </c>
      <c r="AS653" s="98">
        <f>_xll.qlInterestRateIndexMaturity(Currency&amp;"ibor"&amp;Tenor,AR653,Trigger)</f>
        <v>43994</v>
      </c>
      <c r="AT653" s="242" t="e">
        <f>_xll.qlIndexFixing($AD$5,AQ653,TRUE,_xll.ohTrigger(Trigger,Trigger1M))</f>
        <v>#NUM!</v>
      </c>
      <c r="AU653" s="242">
        <f>IFERROR(_xll.qlIndexFixing($AV$1,AQ653,TRUE,_xll.ohTrigger(Trigger,Trigger1M)),#N/A)</f>
        <v>7.6584152095632114E-3</v>
      </c>
    </row>
    <row r="654" spans="42:47" ht="11.25" customHeight="1" x14ac:dyDescent="0.25">
      <c r="AP654" s="99" t="s">
        <v>83</v>
      </c>
      <c r="AQ654" s="98">
        <f>_xll.qlInterestRateIndexFixingDate(Currency&amp;"ibor"&amp;Tenor,AR654,Trigger)</f>
        <v>43966</v>
      </c>
      <c r="AR654" s="98">
        <f>_xll.qlCalendarAdvance(Calendar,AR653,AP654,"f",,Trigger)</f>
        <v>43970</v>
      </c>
      <c r="AS654" s="98">
        <f>_xll.qlInterestRateIndexMaturity(Currency&amp;"ibor"&amp;Tenor,AR654,Trigger)</f>
        <v>44001</v>
      </c>
      <c r="AT654" s="242" t="e">
        <f>_xll.qlIndexFixing($AD$5,AQ654,TRUE,_xll.ohTrigger(Trigger,Trigger1M))</f>
        <v>#NUM!</v>
      </c>
      <c r="AU654" s="242">
        <f>IFERROR(_xll.qlIndexFixing($AV$1,AQ654,TRUE,_xll.ohTrigger(Trigger,Trigger1M)),#N/A)</f>
        <v>7.7131711438608915E-3</v>
      </c>
    </row>
    <row r="655" spans="42:47" ht="11.25" customHeight="1" x14ac:dyDescent="0.25">
      <c r="AP655" s="99" t="s">
        <v>83</v>
      </c>
      <c r="AQ655" s="98">
        <f>_xll.qlInterestRateIndexFixingDate(Currency&amp;"ibor"&amp;Tenor,AR655,Trigger)</f>
        <v>43973</v>
      </c>
      <c r="AR655" s="98">
        <f>_xll.qlCalendarAdvance(Calendar,AR654,AP655,"f",,Trigger)</f>
        <v>43977</v>
      </c>
      <c r="AS655" s="98">
        <f>_xll.qlInterestRateIndexMaturity(Currency&amp;"ibor"&amp;Tenor,AR655,Trigger)</f>
        <v>44008</v>
      </c>
      <c r="AT655" s="242" t="e">
        <f>_xll.qlIndexFixing($AD$5,AQ655,TRUE,_xll.ohTrigger(Trigger,Trigger1M))</f>
        <v>#NUM!</v>
      </c>
      <c r="AU655" s="242">
        <f>IFERROR(_xll.qlIndexFixing($AV$1,AQ655,TRUE,_xll.ohTrigger(Trigger,Trigger1M)),#N/A)</f>
        <v>7.7677235129319606E-3</v>
      </c>
    </row>
    <row r="656" spans="42:47" ht="11.25" customHeight="1" x14ac:dyDescent="0.25">
      <c r="AP656" s="99" t="s">
        <v>83</v>
      </c>
      <c r="AQ656" s="98">
        <f>_xll.qlInterestRateIndexFixingDate(Currency&amp;"ibor"&amp;Tenor,AR656,Trigger)</f>
        <v>43980</v>
      </c>
      <c r="AR656" s="98">
        <f>_xll.qlCalendarAdvance(Calendar,AR655,AP656,"f",,Trigger)</f>
        <v>43984</v>
      </c>
      <c r="AS656" s="98">
        <f>_xll.qlInterestRateIndexMaturity(Currency&amp;"ibor"&amp;Tenor,AR656,Trigger)</f>
        <v>44014</v>
      </c>
      <c r="AT656" s="242" t="e">
        <f>_xll.qlIndexFixing($AD$5,AQ656,TRUE,_xll.ohTrigger(Trigger,Trigger1M))</f>
        <v>#NUM!</v>
      </c>
      <c r="AU656" s="242">
        <f>IFERROR(_xll.qlIndexFixing($AV$1,AQ656,TRUE,_xll.ohTrigger(Trigger,Trigger1M)),#N/A)</f>
        <v>7.8181190870445505E-3</v>
      </c>
    </row>
    <row r="657" spans="42:47" ht="11.25" customHeight="1" x14ac:dyDescent="0.25">
      <c r="AP657" s="99" t="s">
        <v>83</v>
      </c>
      <c r="AQ657" s="98">
        <f>_xll.qlInterestRateIndexFixingDate(Currency&amp;"ibor"&amp;Tenor,AR657,Trigger)</f>
        <v>43987</v>
      </c>
      <c r="AR657" s="98">
        <f>_xll.qlCalendarAdvance(Calendar,AR656,AP657,"f",,Trigger)</f>
        <v>43991</v>
      </c>
      <c r="AS657" s="98">
        <f>_xll.qlInterestRateIndexMaturity(Currency&amp;"ibor"&amp;Tenor,AR657,Trigger)</f>
        <v>44021</v>
      </c>
      <c r="AT657" s="242" t="e">
        <f>_xll.qlIndexFixing($AD$5,AQ657,TRUE,_xll.ohTrigger(Trigger,Trigger1M))</f>
        <v>#NUM!</v>
      </c>
      <c r="AU657" s="242">
        <f>IFERROR(_xll.qlIndexFixing($AV$1,AQ657,TRUE,_xll.ohTrigger(Trigger,Trigger1M)),#N/A)</f>
        <v>7.8722647212767782E-3</v>
      </c>
    </row>
    <row r="658" spans="42:47" ht="11.25" customHeight="1" x14ac:dyDescent="0.25">
      <c r="AP658" s="99" t="s">
        <v>83</v>
      </c>
      <c r="AQ658" s="98">
        <f>_xll.qlInterestRateIndexFixingDate(Currency&amp;"ibor"&amp;Tenor,AR658,Trigger)</f>
        <v>43994</v>
      </c>
      <c r="AR658" s="98">
        <f>_xll.qlCalendarAdvance(Calendar,AR657,AP658,"f",,Trigger)</f>
        <v>43998</v>
      </c>
      <c r="AS658" s="98">
        <f>_xll.qlInterestRateIndexMaturity(Currency&amp;"ibor"&amp;Tenor,AR658,Trigger)</f>
        <v>44028</v>
      </c>
      <c r="AT658" s="242" t="e">
        <f>_xll.qlIndexFixing($AD$5,AQ658,TRUE,_xll.ohTrigger(Trigger,Trigger1M))</f>
        <v>#NUM!</v>
      </c>
      <c r="AU658" s="242">
        <f>IFERROR(_xll.qlIndexFixing($AV$1,AQ658,TRUE,_xll.ohTrigger(Trigger,Trigger1M)),#N/A)</f>
        <v>7.9261930899274802E-3</v>
      </c>
    </row>
    <row r="659" spans="42:47" ht="11.25" customHeight="1" x14ac:dyDescent="0.25">
      <c r="AP659" s="99" t="s">
        <v>83</v>
      </c>
      <c r="AQ659" s="98">
        <f>_xll.qlInterestRateIndexFixingDate(Currency&amp;"ibor"&amp;Tenor,AR659,Trigger)</f>
        <v>44001</v>
      </c>
      <c r="AR659" s="98">
        <f>_xll.qlCalendarAdvance(Calendar,AR658,AP659,"f",,Trigger)</f>
        <v>44005</v>
      </c>
      <c r="AS659" s="98">
        <f>_xll.qlInterestRateIndexMaturity(Currency&amp;"ibor"&amp;Tenor,AR659,Trigger)</f>
        <v>44035</v>
      </c>
      <c r="AT659" s="242" t="e">
        <f>_xll.qlIndexFixing($AD$5,AQ659,TRUE,_xll.ohTrigger(Trigger,Trigger1M))</f>
        <v>#NUM!</v>
      </c>
      <c r="AU659" s="242">
        <f>IFERROR(_xll.qlIndexFixing($AV$1,AQ659,TRUE,_xll.ohTrigger(Trigger,Trigger1M)),#N/A)</f>
        <v>7.9798995160258457E-3</v>
      </c>
    </row>
    <row r="660" spans="42:47" ht="11.25" customHeight="1" x14ac:dyDescent="0.25">
      <c r="AP660" s="99" t="s">
        <v>83</v>
      </c>
      <c r="AQ660" s="98">
        <f>_xll.qlInterestRateIndexFixingDate(Currency&amp;"ibor"&amp;Tenor,AR660,Trigger)</f>
        <v>44008</v>
      </c>
      <c r="AR660" s="98">
        <f>_xll.qlCalendarAdvance(Calendar,AR659,AP660,"f",,Trigger)</f>
        <v>44012</v>
      </c>
      <c r="AS660" s="98">
        <f>_xll.qlInterestRateIndexMaturity(Currency&amp;"ibor"&amp;Tenor,AR660,Trigger)</f>
        <v>44043</v>
      </c>
      <c r="AT660" s="242" t="e">
        <f>_xll.qlIndexFixing($AD$5,AQ660,TRUE,_xll.ohTrigger(Trigger,Trigger1M))</f>
        <v>#NUM!</v>
      </c>
      <c r="AU660" s="242">
        <f>IFERROR(_xll.qlIndexFixing($AV$1,AQ660,TRUE,_xll.ohTrigger(Trigger,Trigger1M)),#N/A)</f>
        <v>8.0372681839461831E-3</v>
      </c>
    </row>
    <row r="661" spans="42:47" ht="11.25" customHeight="1" x14ac:dyDescent="0.25">
      <c r="AP661" s="99" t="s">
        <v>83</v>
      </c>
      <c r="AQ661" s="98">
        <f>_xll.qlInterestRateIndexFixingDate(Currency&amp;"ibor"&amp;Tenor,AR661,Trigger)</f>
        <v>44015</v>
      </c>
      <c r="AR661" s="98">
        <f>_xll.qlCalendarAdvance(Calendar,AR660,AP661,"f",,Trigger)</f>
        <v>44019</v>
      </c>
      <c r="AS661" s="98">
        <f>_xll.qlInterestRateIndexMaturity(Currency&amp;"ibor"&amp;Tenor,AR661,Trigger)</f>
        <v>44050</v>
      </c>
      <c r="AT661" s="242" t="e">
        <f>_xll.qlIndexFixing($AD$5,AQ661,TRUE,_xll.ohTrigger(Trigger,Trigger1M))</f>
        <v>#NUM!</v>
      </c>
      <c r="AU661" s="242">
        <f>IFERROR(_xll.qlIndexFixing($AV$1,AQ661,TRUE,_xll.ohTrigger(Trigger,Trigger1M)),#N/A)</f>
        <v>8.0905009430372547E-3</v>
      </c>
    </row>
    <row r="662" spans="42:47" ht="11.25" customHeight="1" x14ac:dyDescent="0.25">
      <c r="AP662" s="99" t="s">
        <v>83</v>
      </c>
      <c r="AQ662" s="98">
        <f>_xll.qlInterestRateIndexFixingDate(Currency&amp;"ibor"&amp;Tenor,AR662,Trigger)</f>
        <v>44022</v>
      </c>
      <c r="AR662" s="98">
        <f>_xll.qlCalendarAdvance(Calendar,AR661,AP662,"f",,Trigger)</f>
        <v>44026</v>
      </c>
      <c r="AS662" s="98">
        <f>_xll.qlInterestRateIndexMaturity(Currency&amp;"ibor"&amp;Tenor,AR662,Trigger)</f>
        <v>44057</v>
      </c>
      <c r="AT662" s="242" t="e">
        <f>_xll.qlIndexFixing($AD$5,AQ662,TRUE,_xll.ohTrigger(Trigger,Trigger1M))</f>
        <v>#NUM!</v>
      </c>
      <c r="AU662" s="242">
        <f>IFERROR(_xll.qlIndexFixing($AV$1,AQ662,TRUE,_xll.ohTrigger(Trigger,Trigger1M)),#N/A)</f>
        <v>8.143497396662808E-3</v>
      </c>
    </row>
    <row r="663" spans="42:47" ht="11.25" customHeight="1" x14ac:dyDescent="0.25">
      <c r="AP663" s="99" t="s">
        <v>83</v>
      </c>
      <c r="AQ663" s="98">
        <f>_xll.qlInterestRateIndexFixingDate(Currency&amp;"ibor"&amp;Tenor,AR663,Trigger)</f>
        <v>44029</v>
      </c>
      <c r="AR663" s="98">
        <f>_xll.qlCalendarAdvance(Calendar,AR662,AP663,"f",,Trigger)</f>
        <v>44033</v>
      </c>
      <c r="AS663" s="98">
        <f>_xll.qlInterestRateIndexMaturity(Currency&amp;"ibor"&amp;Tenor,AR663,Trigger)</f>
        <v>44064</v>
      </c>
      <c r="AT663" s="242" t="e">
        <f>_xll.qlIndexFixing($AD$5,AQ663,TRUE,_xll.ohTrigger(Trigger,Trigger1M))</f>
        <v>#NUM!</v>
      </c>
      <c r="AU663" s="242">
        <f>IFERROR(_xll.qlIndexFixing($AV$1,AQ663,TRUE,_xll.ohTrigger(Trigger,Trigger1M)),#N/A)</f>
        <v>8.1962528673592654E-3</v>
      </c>
    </row>
    <row r="664" spans="42:47" ht="11.25" customHeight="1" x14ac:dyDescent="0.25">
      <c r="AP664" s="99" t="s">
        <v>83</v>
      </c>
      <c r="AQ664" s="98">
        <f>_xll.qlInterestRateIndexFixingDate(Currency&amp;"ibor"&amp;Tenor,AR664,Trigger)</f>
        <v>44036</v>
      </c>
      <c r="AR664" s="98">
        <f>_xll.qlCalendarAdvance(Calendar,AR663,AP664,"f",,Trigger)</f>
        <v>44040</v>
      </c>
      <c r="AS664" s="98">
        <f>_xll.qlInterestRateIndexMaturity(Currency&amp;"ibor"&amp;Tenor,AR664,Trigger)</f>
        <v>44071</v>
      </c>
      <c r="AT664" s="242" t="e">
        <f>_xll.qlIndexFixing($AD$5,AQ664,TRUE,_xll.ohTrigger(Trigger,Trigger1M))</f>
        <v>#NUM!</v>
      </c>
      <c r="AU664" s="242">
        <f>IFERROR(_xll.qlIndexFixing($AV$1,AQ664,TRUE,_xll.ohTrigger(Trigger,Trigger1M)),#N/A)</f>
        <v>8.2487626775856922E-3</v>
      </c>
    </row>
    <row r="665" spans="42:47" ht="11.25" customHeight="1" x14ac:dyDescent="0.25">
      <c r="AP665" s="99" t="s">
        <v>83</v>
      </c>
      <c r="AQ665" s="98">
        <f>_xll.qlInterestRateIndexFixingDate(Currency&amp;"ibor"&amp;Tenor,AR665,Trigger)</f>
        <v>44043</v>
      </c>
      <c r="AR665" s="98">
        <f>_xll.qlCalendarAdvance(Calendar,AR664,AP665,"f",,Trigger)</f>
        <v>44047</v>
      </c>
      <c r="AS665" s="98">
        <f>_xll.qlInterestRateIndexMaturity(Currency&amp;"ibor"&amp;Tenor,AR665,Trigger)</f>
        <v>44078</v>
      </c>
      <c r="AT665" s="242" t="e">
        <f>_xll.qlIndexFixing($AD$5,AQ665,TRUE,_xll.ohTrigger(Trigger,Trigger1M))</f>
        <v>#NUM!</v>
      </c>
      <c r="AU665" s="242">
        <f>IFERROR(_xll.qlIndexFixing($AV$1,AQ665,TRUE,_xll.ohTrigger(Trigger,Trigger1M)),#N/A)</f>
        <v>8.3010351360171281E-3</v>
      </c>
    </row>
    <row r="666" spans="42:47" ht="11.25" customHeight="1" x14ac:dyDescent="0.25">
      <c r="AP666" s="99" t="s">
        <v>83</v>
      </c>
      <c r="AQ666" s="98">
        <f>_xll.qlInterestRateIndexFixingDate(Currency&amp;"ibor"&amp;Tenor,AR666,Trigger)</f>
        <v>44050</v>
      </c>
      <c r="AR666" s="98">
        <f>_xll.qlCalendarAdvance(Calendar,AR665,AP666,"f",,Trigger)</f>
        <v>44054</v>
      </c>
      <c r="AS666" s="98">
        <f>_xll.qlInterestRateIndexMaturity(Currency&amp;"ibor"&amp;Tenor,AR666,Trigger)</f>
        <v>44085</v>
      </c>
      <c r="AT666" s="242" t="e">
        <f>_xll.qlIndexFixing($AD$5,AQ666,TRUE,_xll.ohTrigger(Trigger,Trigger1M))</f>
        <v>#NUM!</v>
      </c>
      <c r="AU666" s="242">
        <f>IFERROR(_xll.qlIndexFixing($AV$1,AQ666,TRUE,_xll.ohTrigger(Trigger,Trigger1M)),#N/A)</f>
        <v>8.3531308933767236E-3</v>
      </c>
    </row>
    <row r="667" spans="42:47" ht="11.25" customHeight="1" x14ac:dyDescent="0.25">
      <c r="AP667" s="99" t="s">
        <v>83</v>
      </c>
      <c r="AQ667" s="98">
        <f>_xll.qlInterestRateIndexFixingDate(Currency&amp;"ibor"&amp;Tenor,AR667,Trigger)</f>
        <v>44057</v>
      </c>
      <c r="AR667" s="98">
        <f>_xll.qlCalendarAdvance(Calendar,AR666,AP667,"f",,Trigger)</f>
        <v>44061</v>
      </c>
      <c r="AS667" s="98">
        <f>_xll.qlInterestRateIndexMaturity(Currency&amp;"ibor"&amp;Tenor,AR667,Trigger)</f>
        <v>44092</v>
      </c>
      <c r="AT667" s="242" t="e">
        <f>_xll.qlIndexFixing($AD$5,AQ667,TRUE,_xll.ohTrigger(Trigger,Trigger1M))</f>
        <v>#NUM!</v>
      </c>
      <c r="AU667" s="242">
        <f>IFERROR(_xll.qlIndexFixing($AV$1,AQ667,TRUE,_xll.ohTrigger(Trigger,Trigger1M)),#N/A)</f>
        <v>8.4051246783393395E-3</v>
      </c>
    </row>
    <row r="668" spans="42:47" ht="11.25" customHeight="1" x14ac:dyDescent="0.25">
      <c r="AP668" s="99" t="s">
        <v>83</v>
      </c>
      <c r="AQ668" s="98">
        <f>_xll.qlInterestRateIndexFixingDate(Currency&amp;"ibor"&amp;Tenor,AR668,Trigger)</f>
        <v>44064</v>
      </c>
      <c r="AR668" s="98">
        <f>_xll.qlCalendarAdvance(Calendar,AR667,AP668,"f",,Trigger)</f>
        <v>44068</v>
      </c>
      <c r="AS668" s="98">
        <f>_xll.qlInterestRateIndexMaturity(Currency&amp;"ibor"&amp;Tenor,AR668,Trigger)</f>
        <v>44099</v>
      </c>
      <c r="AT668" s="242" t="e">
        <f>_xll.qlIndexFixing($AD$5,AQ668,TRUE,_xll.ohTrigger(Trigger,Trigger1M))</f>
        <v>#NUM!</v>
      </c>
      <c r="AU668" s="242">
        <f>IFERROR(_xll.qlIndexFixing($AV$1,AQ668,TRUE,_xll.ohTrigger(Trigger,Trigger1M)),#N/A)</f>
        <v>8.4570924105316948E-3</v>
      </c>
    </row>
    <row r="669" spans="42:47" ht="11.25" customHeight="1" x14ac:dyDescent="0.25">
      <c r="AP669" s="99" t="s">
        <v>83</v>
      </c>
      <c r="AQ669" s="98">
        <f>_xll.qlInterestRateIndexFixingDate(Currency&amp;"ibor"&amp;Tenor,AR669,Trigger)</f>
        <v>44071</v>
      </c>
      <c r="AR669" s="98">
        <f>_xll.qlCalendarAdvance(Calendar,AR668,AP669,"f",,Trigger)</f>
        <v>44075</v>
      </c>
      <c r="AS669" s="98">
        <f>_xll.qlInterestRateIndexMaturity(Currency&amp;"ibor"&amp;Tenor,AR669,Trigger)</f>
        <v>44105</v>
      </c>
      <c r="AT669" s="242" t="e">
        <f>_xll.qlIndexFixing($AD$5,AQ669,TRUE,_xll.ohTrigger(Trigger,Trigger1M))</f>
        <v>#NUM!</v>
      </c>
      <c r="AU669" s="242">
        <f>IFERROR(_xll.qlIndexFixing($AV$1,AQ669,TRUE,_xll.ohTrigger(Trigger,Trigger1M)),#N/A)</f>
        <v>8.5052857678551419E-3</v>
      </c>
    </row>
    <row r="670" spans="42:47" ht="11.25" customHeight="1" x14ac:dyDescent="0.25">
      <c r="AP670" s="99" t="s">
        <v>83</v>
      </c>
      <c r="AQ670" s="98">
        <f>_xll.qlInterestRateIndexFixingDate(Currency&amp;"ibor"&amp;Tenor,AR670,Trigger)</f>
        <v>44078</v>
      </c>
      <c r="AR670" s="98">
        <f>_xll.qlCalendarAdvance(Calendar,AR669,AP670,"f",,Trigger)</f>
        <v>44082</v>
      </c>
      <c r="AS670" s="98">
        <f>_xll.qlInterestRateIndexMaturity(Currency&amp;"ibor"&amp;Tenor,AR670,Trigger)</f>
        <v>44112</v>
      </c>
      <c r="AT670" s="242" t="e">
        <f>_xll.qlIndexFixing($AD$5,AQ670,TRUE,_xll.ohTrigger(Trigger,Trigger1M))</f>
        <v>#NUM!</v>
      </c>
      <c r="AU670" s="242">
        <f>IFERROR(_xll.qlIndexFixing($AV$1,AQ670,TRUE,_xll.ohTrigger(Trigger,Trigger1M)),#N/A)</f>
        <v>8.557378497158652E-3</v>
      </c>
    </row>
    <row r="671" spans="42:47" ht="11.25" customHeight="1" x14ac:dyDescent="0.25">
      <c r="AP671" s="99" t="s">
        <v>83</v>
      </c>
      <c r="AQ671" s="98">
        <f>_xll.qlInterestRateIndexFixingDate(Currency&amp;"ibor"&amp;Tenor,AR671,Trigger)</f>
        <v>44085</v>
      </c>
      <c r="AR671" s="98">
        <f>_xll.qlCalendarAdvance(Calendar,AR670,AP671,"f",,Trigger)</f>
        <v>44089</v>
      </c>
      <c r="AS671" s="98">
        <f>_xll.qlInterestRateIndexMaturity(Currency&amp;"ibor"&amp;Tenor,AR671,Trigger)</f>
        <v>44119</v>
      </c>
      <c r="AT671" s="242" t="e">
        <f>_xll.qlIndexFixing($AD$5,AQ671,TRUE,_xll.ohTrigger(Trigger,Trigger1M))</f>
        <v>#NUM!</v>
      </c>
      <c r="AU671" s="242">
        <f>IFERROR(_xll.qlIndexFixing($AV$1,AQ671,TRUE,_xll.ohTrigger(Trigger,Trigger1M)),#N/A)</f>
        <v>8.609556479970415E-3</v>
      </c>
    </row>
    <row r="672" spans="42:47" ht="11.25" customHeight="1" x14ac:dyDescent="0.25">
      <c r="AP672" s="99" t="s">
        <v>83</v>
      </c>
      <c r="AQ672" s="98">
        <f>_xll.qlInterestRateIndexFixingDate(Currency&amp;"ibor"&amp;Tenor,AR672,Trigger)</f>
        <v>44092</v>
      </c>
      <c r="AR672" s="98">
        <f>_xll.qlCalendarAdvance(Calendar,AR671,AP672,"f",,Trigger)</f>
        <v>44096</v>
      </c>
      <c r="AS672" s="98">
        <f>_xll.qlInterestRateIndexMaturity(Currency&amp;"ibor"&amp;Tenor,AR672,Trigger)</f>
        <v>44126</v>
      </c>
      <c r="AT672" s="242" t="e">
        <f>_xll.qlIndexFixing($AD$5,AQ672,TRUE,_xll.ohTrigger(Trigger,Trigger1M))</f>
        <v>#NUM!</v>
      </c>
      <c r="AU672" s="242">
        <f>IFERROR(_xll.qlIndexFixing($AV$1,AQ672,TRUE,_xll.ohTrigger(Trigger,Trigger1M)),#N/A)</f>
        <v>8.6618203112784897E-3</v>
      </c>
    </row>
    <row r="673" spans="42:47" ht="11.25" customHeight="1" x14ac:dyDescent="0.25">
      <c r="AP673" s="99" t="s">
        <v>83</v>
      </c>
      <c r="AQ673" s="98">
        <f>_xll.qlInterestRateIndexFixingDate(Currency&amp;"ibor"&amp;Tenor,AR673,Trigger)</f>
        <v>44099</v>
      </c>
      <c r="AR673" s="98">
        <f>_xll.qlCalendarAdvance(Calendar,AR672,AP673,"f",,Trigger)</f>
        <v>44103</v>
      </c>
      <c r="AS673" s="98">
        <f>_xll.qlInterestRateIndexMaturity(Currency&amp;"ibor"&amp;Tenor,AR673,Trigger)</f>
        <v>44133</v>
      </c>
      <c r="AT673" s="242" t="e">
        <f>_xll.qlIndexFixing($AD$5,AQ673,TRUE,_xll.ohTrigger(Trigger,Trigger1M))</f>
        <v>#NUM!</v>
      </c>
      <c r="AU673" s="242">
        <f>IFERROR(_xll.qlIndexFixing($AV$1,AQ673,TRUE,_xll.ohTrigger(Trigger,Trigger1M)),#N/A)</f>
        <v>8.7141705860922514E-3</v>
      </c>
    </row>
    <row r="674" spans="42:47" ht="11.25" customHeight="1" x14ac:dyDescent="0.25">
      <c r="AP674" s="99" t="s">
        <v>83</v>
      </c>
      <c r="AQ674" s="98">
        <f>_xll.qlInterestRateIndexFixingDate(Currency&amp;"ibor"&amp;Tenor,AR674,Trigger)</f>
        <v>44106</v>
      </c>
      <c r="AR674" s="98">
        <f>_xll.qlCalendarAdvance(Calendar,AR673,AP674,"f",,Trigger)</f>
        <v>44110</v>
      </c>
      <c r="AS674" s="98">
        <f>_xll.qlInterestRateIndexMaturity(Currency&amp;"ibor"&amp;Tenor,AR674,Trigger)</f>
        <v>44141</v>
      </c>
      <c r="AT674" s="242" t="e">
        <f>_xll.qlIndexFixing($AD$5,AQ674,TRUE,_xll.ohTrigger(Trigger,Trigger1M))</f>
        <v>#NUM!</v>
      </c>
      <c r="AU674" s="242">
        <f>IFERROR(_xll.qlIndexFixing($AV$1,AQ674,TRUE,_xll.ohTrigger(Trigger,Trigger1M)),#N/A)</f>
        <v>8.7704681111285213E-3</v>
      </c>
    </row>
    <row r="675" spans="42:47" ht="11.25" customHeight="1" x14ac:dyDescent="0.25">
      <c r="AP675" s="99" t="s">
        <v>83</v>
      </c>
      <c r="AQ675" s="98">
        <f>_xll.qlInterestRateIndexFixingDate(Currency&amp;"ibor"&amp;Tenor,AR675,Trigger)</f>
        <v>44113</v>
      </c>
      <c r="AR675" s="98">
        <f>_xll.qlCalendarAdvance(Calendar,AR674,AP675,"f",,Trigger)</f>
        <v>44117</v>
      </c>
      <c r="AS675" s="98">
        <f>_xll.qlInterestRateIndexMaturity(Currency&amp;"ibor"&amp;Tenor,AR675,Trigger)</f>
        <v>44148</v>
      </c>
      <c r="AT675" s="242" t="e">
        <f>_xll.qlIndexFixing($AD$5,AQ675,TRUE,_xll.ohTrigger(Trigger,Trigger1M))</f>
        <v>#NUM!</v>
      </c>
      <c r="AU675" s="242">
        <f>IFERROR(_xll.qlIndexFixing($AV$1,AQ675,TRUE,_xll.ohTrigger(Trigger,Trigger1M)),#N/A)</f>
        <v>8.8230006542930617E-3</v>
      </c>
    </row>
    <row r="676" spans="42:47" ht="11.25" customHeight="1" x14ac:dyDescent="0.25">
      <c r="AP676" s="99" t="s">
        <v>83</v>
      </c>
      <c r="AQ676" s="98">
        <f>_xll.qlInterestRateIndexFixingDate(Currency&amp;"ibor"&amp;Tenor,AR676,Trigger)</f>
        <v>44120</v>
      </c>
      <c r="AR676" s="98">
        <f>_xll.qlCalendarAdvance(Calendar,AR675,AP676,"f",,Trigger)</f>
        <v>44124</v>
      </c>
      <c r="AS676" s="98">
        <f>_xll.qlInterestRateIndexMaturity(Currency&amp;"ibor"&amp;Tenor,AR676,Trigger)</f>
        <v>44155</v>
      </c>
      <c r="AT676" s="242" t="e">
        <f>_xll.qlIndexFixing($AD$5,AQ676,TRUE,_xll.ohTrigger(Trigger,Trigger1M))</f>
        <v>#NUM!</v>
      </c>
      <c r="AU676" s="242">
        <f>IFERROR(_xll.qlIndexFixing($AV$1,AQ676,TRUE,_xll.ohTrigger(Trigger,Trigger1M)),#N/A)</f>
        <v>8.8756214783808178E-3</v>
      </c>
    </row>
    <row r="677" spans="42:47" ht="11.25" customHeight="1" x14ac:dyDescent="0.25">
      <c r="AP677" s="99" t="s">
        <v>83</v>
      </c>
      <c r="AQ677" s="98">
        <f>_xll.qlInterestRateIndexFixingDate(Currency&amp;"ibor"&amp;Tenor,AR677,Trigger)</f>
        <v>44127</v>
      </c>
      <c r="AR677" s="98">
        <f>_xll.qlCalendarAdvance(Calendar,AR676,AP677,"f",,Trigger)</f>
        <v>44131</v>
      </c>
      <c r="AS677" s="98">
        <f>_xll.qlInterestRateIndexMaturity(Currency&amp;"ibor"&amp;Tenor,AR677,Trigger)</f>
        <v>44162</v>
      </c>
      <c r="AT677" s="242" t="e">
        <f>_xll.qlIndexFixing($AD$5,AQ677,TRUE,_xll.ohTrigger(Trigger,Trigger1M))</f>
        <v>#NUM!</v>
      </c>
      <c r="AU677" s="242">
        <f>IFERROR(_xll.qlIndexFixing($AV$1,AQ677,TRUE,_xll.ohTrigger(Trigger,Trigger1M)),#N/A)</f>
        <v>8.9283311785054269E-3</v>
      </c>
    </row>
    <row r="678" spans="42:47" ht="11.25" customHeight="1" x14ac:dyDescent="0.25">
      <c r="AP678" s="99" t="s">
        <v>83</v>
      </c>
      <c r="AQ678" s="98">
        <f>_xll.qlInterestRateIndexFixingDate(Currency&amp;"ibor"&amp;Tenor,AR678,Trigger)</f>
        <v>44134</v>
      </c>
      <c r="AR678" s="98">
        <f>_xll.qlCalendarAdvance(Calendar,AR677,AP678,"f",,Trigger)</f>
        <v>44138</v>
      </c>
      <c r="AS678" s="98">
        <f>_xll.qlInterestRateIndexMaturity(Currency&amp;"ibor"&amp;Tenor,AR678,Trigger)</f>
        <v>44168</v>
      </c>
      <c r="AT678" s="242" t="e">
        <f>_xll.qlIndexFixing($AD$5,AQ678,TRUE,_xll.ohTrigger(Trigger,Trigger1M))</f>
        <v>#NUM!</v>
      </c>
      <c r="AU678" s="242">
        <f>IFERROR(_xll.qlIndexFixing($AV$1,AQ678,TRUE,_xll.ohTrigger(Trigger,Trigger1M)),#N/A)</f>
        <v>8.9772394386873344E-3</v>
      </c>
    </row>
    <row r="679" spans="42:47" ht="11.25" customHeight="1" x14ac:dyDescent="0.25">
      <c r="AP679" s="99" t="s">
        <v>83</v>
      </c>
      <c r="AQ679" s="98">
        <f>_xll.qlInterestRateIndexFixingDate(Currency&amp;"ibor"&amp;Tenor,AR679,Trigger)</f>
        <v>44141</v>
      </c>
      <c r="AR679" s="98">
        <f>_xll.qlCalendarAdvance(Calendar,AR678,AP679,"f",,Trigger)</f>
        <v>44145</v>
      </c>
      <c r="AS679" s="98">
        <f>_xll.qlInterestRateIndexMaturity(Currency&amp;"ibor"&amp;Tenor,AR679,Trigger)</f>
        <v>44175</v>
      </c>
      <c r="AT679" s="242" t="e">
        <f>_xll.qlIndexFixing($AD$5,AQ679,TRUE,_xll.ohTrigger(Trigger,Trigger1M))</f>
        <v>#NUM!</v>
      </c>
      <c r="AU679" s="242">
        <f>IFERROR(_xll.qlIndexFixing($AV$1,AQ679,TRUE,_xll.ohTrigger(Trigger,Trigger1M)),#N/A)</f>
        <v>9.0301208702809888E-3</v>
      </c>
    </row>
    <row r="680" spans="42:47" ht="11.25" customHeight="1" x14ac:dyDescent="0.25">
      <c r="AP680" s="99" t="s">
        <v>83</v>
      </c>
      <c r="AQ680" s="98">
        <f>_xll.qlInterestRateIndexFixingDate(Currency&amp;"ibor"&amp;Tenor,AR680,Trigger)</f>
        <v>44148</v>
      </c>
      <c r="AR680" s="98">
        <f>_xll.qlCalendarAdvance(Calendar,AR679,AP680,"f",,Trigger)</f>
        <v>44152</v>
      </c>
      <c r="AS680" s="98">
        <f>_xll.qlInterestRateIndexMaturity(Currency&amp;"ibor"&amp;Tenor,AR680,Trigger)</f>
        <v>44182</v>
      </c>
      <c r="AT680" s="242" t="e">
        <f>_xll.qlIndexFixing($AD$5,AQ680,TRUE,_xll.ohTrigger(Trigger,Trigger1M))</f>
        <v>#NUM!</v>
      </c>
      <c r="AU680" s="242">
        <f>IFERROR(_xll.qlIndexFixing($AV$1,AQ680,TRUE,_xll.ohTrigger(Trigger,Trigger1M)),#N/A)</f>
        <v>9.0830929107497127E-3</v>
      </c>
    </row>
    <row r="681" spans="42:47" ht="11.25" customHeight="1" x14ac:dyDescent="0.25">
      <c r="AP681" s="99" t="s">
        <v>83</v>
      </c>
      <c r="AQ681" s="98">
        <f>_xll.qlInterestRateIndexFixingDate(Currency&amp;"ibor"&amp;Tenor,AR681,Trigger)</f>
        <v>44155</v>
      </c>
      <c r="AR681" s="98">
        <f>_xll.qlCalendarAdvance(Calendar,AR680,AP681,"f",,Trigger)</f>
        <v>44159</v>
      </c>
      <c r="AS681" s="98">
        <f>_xll.qlInterestRateIndexMaturity(Currency&amp;"ibor"&amp;Tenor,AR681,Trigger)</f>
        <v>44189</v>
      </c>
      <c r="AT681" s="242" t="e">
        <f>_xll.qlIndexFixing($AD$5,AQ681,TRUE,_xll.ohTrigger(Trigger,Trigger1M))</f>
        <v>#NUM!</v>
      </c>
      <c r="AU681" s="242">
        <f>IFERROR(_xll.qlIndexFixing($AV$1,AQ681,TRUE,_xll.ohTrigger(Trigger,Trigger1M)),#N/A)</f>
        <v>9.136156155190811E-3</v>
      </c>
    </row>
    <row r="682" spans="42:47" ht="11.25" customHeight="1" x14ac:dyDescent="0.25">
      <c r="AP682" s="99" t="s">
        <v>83</v>
      </c>
      <c r="AQ682" s="98">
        <f>_xll.qlInterestRateIndexFixingDate(Currency&amp;"ibor"&amp;Tenor,AR682,Trigger)</f>
        <v>44162</v>
      </c>
      <c r="AR682" s="98">
        <f>_xll.qlCalendarAdvance(Calendar,AR681,AP682,"f",,Trigger)</f>
        <v>44166</v>
      </c>
      <c r="AS682" s="98">
        <f>_xll.qlInterestRateIndexMaturity(Currency&amp;"ibor"&amp;Tenor,AR682,Trigger)</f>
        <v>44200</v>
      </c>
      <c r="AT682" s="242" t="e">
        <f>_xll.qlIndexFixing($AD$5,AQ682,TRUE,_xll.ohTrigger(Trigger,Trigger1M))</f>
        <v>#NUM!</v>
      </c>
      <c r="AU682" s="242">
        <f>IFERROR(_xll.qlIndexFixing($AV$1,AQ682,TRUE,_xll.ohTrigger(Trigger,Trigger1M)),#N/A)</f>
        <v>9.2050059787342122E-3</v>
      </c>
    </row>
    <row r="683" spans="42:47" ht="11.25" customHeight="1" x14ac:dyDescent="0.25">
      <c r="AP683" s="99" t="s">
        <v>83</v>
      </c>
      <c r="AQ683" s="98">
        <f>_xll.qlInterestRateIndexFixingDate(Currency&amp;"ibor"&amp;Tenor,AR683,Trigger)</f>
        <v>44169</v>
      </c>
      <c r="AR683" s="98">
        <f>_xll.qlCalendarAdvance(Calendar,AR682,AP683,"f",,Trigger)</f>
        <v>44173</v>
      </c>
      <c r="AS683" s="98">
        <f>_xll.qlInterestRateIndexMaturity(Currency&amp;"ibor"&amp;Tenor,AR683,Trigger)</f>
        <v>44204</v>
      </c>
      <c r="AT683" s="242" t="e">
        <f>_xll.qlIndexFixing($AD$5,AQ683,TRUE,_xll.ohTrigger(Trigger,Trigger1M))</f>
        <v>#NUM!</v>
      </c>
      <c r="AU683" s="242">
        <f>IFERROR(_xll.qlIndexFixing($AV$1,AQ683,TRUE,_xll.ohTrigger(Trigger,Trigger1M)),#N/A)</f>
        <v>9.2464891035509526E-3</v>
      </c>
    </row>
    <row r="684" spans="42:47" ht="11.25" customHeight="1" x14ac:dyDescent="0.25">
      <c r="AP684" s="99" t="s">
        <v>83</v>
      </c>
      <c r="AQ684" s="98">
        <f>_xll.qlInterestRateIndexFixingDate(Currency&amp;"ibor"&amp;Tenor,AR684,Trigger)</f>
        <v>44176</v>
      </c>
      <c r="AR684" s="98">
        <f>_xll.qlCalendarAdvance(Calendar,AR683,AP684,"f",,Trigger)</f>
        <v>44180</v>
      </c>
      <c r="AS684" s="98">
        <f>_xll.qlInterestRateIndexMaturity(Currency&amp;"ibor"&amp;Tenor,AR684,Trigger)</f>
        <v>44211</v>
      </c>
      <c r="AT684" s="242" t="e">
        <f>_xll.qlIndexFixing($AD$5,AQ684,TRUE,_xll.ohTrigger(Trigger,Trigger1M))</f>
        <v>#NUM!</v>
      </c>
      <c r="AU684" s="242">
        <f>IFERROR(_xll.qlIndexFixing($AV$1,AQ684,TRUE,_xll.ohTrigger(Trigger,Trigger1M)),#N/A)</f>
        <v>9.299837599984314E-3</v>
      </c>
    </row>
    <row r="685" spans="42:47" ht="11.25" customHeight="1" x14ac:dyDescent="0.25">
      <c r="AP685" s="99" t="s">
        <v>83</v>
      </c>
      <c r="AQ685" s="98">
        <f>_xll.qlInterestRateIndexFixingDate(Currency&amp;"ibor"&amp;Tenor,AR685,Trigger)</f>
        <v>44183</v>
      </c>
      <c r="AR685" s="98">
        <f>_xll.qlCalendarAdvance(Calendar,AR684,AP685,"f",,Trigger)</f>
        <v>44187</v>
      </c>
      <c r="AS685" s="98">
        <f>_xll.qlInterestRateIndexMaturity(Currency&amp;"ibor"&amp;Tenor,AR685,Trigger)</f>
        <v>44218</v>
      </c>
      <c r="AT685" s="242" t="e">
        <f>_xll.qlIndexFixing($AD$5,AQ685,TRUE,_xll.ohTrigger(Trigger,Trigger1M))</f>
        <v>#NUM!</v>
      </c>
      <c r="AU685" s="242">
        <f>IFERROR(_xll.qlIndexFixing($AV$1,AQ685,TRUE,_xll.ohTrigger(Trigger,Trigger1M)),#N/A)</f>
        <v>9.3532797337684513E-3</v>
      </c>
    </row>
    <row r="686" spans="42:47" ht="11.25" customHeight="1" x14ac:dyDescent="0.25">
      <c r="AP686" s="99" t="s">
        <v>83</v>
      </c>
      <c r="AQ686" s="98">
        <f>_xll.qlInterestRateIndexFixingDate(Currency&amp;"ibor"&amp;Tenor,AR686,Trigger)</f>
        <v>44189</v>
      </c>
      <c r="AR686" s="98">
        <f>_xll.qlCalendarAdvance(Calendar,AR685,AP686,"f",,Trigger)</f>
        <v>44194</v>
      </c>
      <c r="AS686" s="98">
        <f>_xll.qlInterestRateIndexMaturity(Currency&amp;"ibor"&amp;Tenor,AR686,Trigger)</f>
        <v>44225</v>
      </c>
      <c r="AT686" s="242" t="e">
        <f>_xll.qlIndexFixing($AD$5,AQ686,TRUE,_xll.ohTrigger(Trigger,Trigger1M))</f>
        <v>#NUM!</v>
      </c>
      <c r="AU686" s="242">
        <f>IFERROR(_xll.qlIndexFixing($AV$1,AQ686,TRUE,_xll.ohTrigger(Trigger,Trigger1M)),#N/A)</f>
        <v>9.4068161001304596E-3</v>
      </c>
    </row>
    <row r="687" spans="42:47" ht="11.25" customHeight="1" x14ac:dyDescent="0.25">
      <c r="AP687" s="99" t="s">
        <v>83</v>
      </c>
      <c r="AQ687" s="98">
        <f>_xll.qlInterestRateIndexFixingDate(Currency&amp;"ibor"&amp;Tenor,AR687,Trigger)</f>
        <v>44196</v>
      </c>
      <c r="AR687" s="98">
        <f>_xll.qlCalendarAdvance(Calendar,AR686,AP687,"f",,Trigger)</f>
        <v>44201</v>
      </c>
      <c r="AS687" s="98">
        <f>_xll.qlInterestRateIndexMaturity(Currency&amp;"ibor"&amp;Tenor,AR687,Trigger)</f>
        <v>44232</v>
      </c>
      <c r="AT687" s="242" t="e">
        <f>_xll.qlIndexFixing($AD$5,AQ687,TRUE,_xll.ohTrigger(Trigger,Trigger1M))</f>
        <v>#NUM!</v>
      </c>
      <c r="AU687" s="242">
        <f>IFERROR(_xll.qlIndexFixing($AV$1,AQ687,TRUE,_xll.ohTrigger(Trigger,Trigger1M)),#N/A)</f>
        <v>9.4604472943077451E-3</v>
      </c>
    </row>
    <row r="688" spans="42:47" ht="11.25" customHeight="1" x14ac:dyDescent="0.25">
      <c r="AP688" s="99" t="s">
        <v>83</v>
      </c>
      <c r="AQ688" s="98">
        <f>_xll.qlInterestRateIndexFixingDate(Currency&amp;"ibor"&amp;Tenor,AR688,Trigger)</f>
        <v>44204</v>
      </c>
      <c r="AR688" s="98">
        <f>_xll.qlCalendarAdvance(Calendar,AR687,AP688,"f",,Trigger)</f>
        <v>44208</v>
      </c>
      <c r="AS688" s="98">
        <f>_xll.qlInterestRateIndexMaturity(Currency&amp;"ibor"&amp;Tenor,AR688,Trigger)</f>
        <v>44239</v>
      </c>
      <c r="AT688" s="242" t="e">
        <f>_xll.qlIndexFixing($AD$5,AQ688,TRUE,_xll.ohTrigger(Trigger,Trigger1M))</f>
        <v>#NUM!</v>
      </c>
      <c r="AU688" s="242">
        <f>IFERROR(_xll.qlIndexFixing($AV$1,AQ688,TRUE,_xll.ohTrigger(Trigger,Trigger1M)),#N/A)</f>
        <v>9.5141739115454527E-3</v>
      </c>
    </row>
    <row r="689" spans="42:47" ht="11.25" customHeight="1" x14ac:dyDescent="0.25">
      <c r="AP689" s="99" t="s">
        <v>83</v>
      </c>
      <c r="AQ689" s="98">
        <f>_xll.qlInterestRateIndexFixingDate(Currency&amp;"ibor"&amp;Tenor,AR689,Trigger)</f>
        <v>44211</v>
      </c>
      <c r="AR689" s="98">
        <f>_xll.qlCalendarAdvance(Calendar,AR688,AP689,"f",,Trigger)</f>
        <v>44215</v>
      </c>
      <c r="AS689" s="98">
        <f>_xll.qlInterestRateIndexMaturity(Currency&amp;"ibor"&amp;Tenor,AR689,Trigger)</f>
        <v>44246</v>
      </c>
      <c r="AT689" s="242" t="e">
        <f>_xll.qlIndexFixing($AD$5,AQ689,TRUE,_xll.ohTrigger(Trigger,Trigger1M))</f>
        <v>#NUM!</v>
      </c>
      <c r="AU689" s="242">
        <f>IFERROR(_xll.qlIndexFixing($AV$1,AQ689,TRUE,_xll.ohTrigger(Trigger,Trigger1M)),#N/A)</f>
        <v>9.5679965471170882E-3</v>
      </c>
    </row>
    <row r="690" spans="42:47" ht="11.25" customHeight="1" x14ac:dyDescent="0.25">
      <c r="AP690" s="99" t="s">
        <v>83</v>
      </c>
      <c r="AQ690" s="98">
        <f>_xll.qlInterestRateIndexFixingDate(Currency&amp;"ibor"&amp;Tenor,AR690,Trigger)</f>
        <v>44218</v>
      </c>
      <c r="AR690" s="98">
        <f>_xll.qlCalendarAdvance(Calendar,AR689,AP690,"f",,Trigger)</f>
        <v>44222</v>
      </c>
      <c r="AS690" s="98">
        <f>_xll.qlInterestRateIndexMaturity(Currency&amp;"ibor"&amp;Tenor,AR690,Trigger)</f>
        <v>44253</v>
      </c>
      <c r="AT690" s="242" t="e">
        <f>_xll.qlIndexFixing($AD$5,AQ690,TRUE,_xll.ohTrigger(Trigger,Trigger1M))</f>
        <v>#NUM!</v>
      </c>
      <c r="AU690" s="242">
        <f>IFERROR(_xll.qlIndexFixing($AV$1,AQ690,TRUE,_xll.ohTrigger(Trigger,Trigger1M)),#N/A)</f>
        <v>9.6219157962910036E-3</v>
      </c>
    </row>
    <row r="691" spans="42:47" ht="11.25" customHeight="1" x14ac:dyDescent="0.25">
      <c r="AP691" s="99" t="s">
        <v>83</v>
      </c>
      <c r="AQ691" s="98">
        <f>_xll.qlInterestRateIndexFixingDate(Currency&amp;"ibor"&amp;Tenor,AR691,Trigger)</f>
        <v>44225</v>
      </c>
      <c r="AR691" s="98">
        <f>_xll.qlCalendarAdvance(Calendar,AR690,AP691,"f",,Trigger)</f>
        <v>44229</v>
      </c>
      <c r="AS691" s="98">
        <f>_xll.qlInterestRateIndexMaturity(Currency&amp;"ibor"&amp;Tenor,AR691,Trigger)</f>
        <v>44257</v>
      </c>
      <c r="AT691" s="242" t="e">
        <f>_xll.qlIndexFixing($AD$5,AQ691,TRUE,_xll.ohTrigger(Trigger,Trigger1M))</f>
        <v>#NUM!</v>
      </c>
      <c r="AU691" s="242">
        <f>IFERROR(_xll.qlIndexFixing($AV$1,AQ691,TRUE,_xll.ohTrigger(Trigger,Trigger1M)),#N/A)</f>
        <v>9.6639453766738416E-3</v>
      </c>
    </row>
    <row r="692" spans="42:47" ht="11.25" customHeight="1" x14ac:dyDescent="0.25">
      <c r="AP692" s="99" t="s">
        <v>83</v>
      </c>
      <c r="AQ692" s="98">
        <f>_xll.qlInterestRateIndexFixingDate(Currency&amp;"ibor"&amp;Tenor,AR692,Trigger)</f>
        <v>44232</v>
      </c>
      <c r="AR692" s="98">
        <f>_xll.qlCalendarAdvance(Calendar,AR691,AP692,"f",,Trigger)</f>
        <v>44236</v>
      </c>
      <c r="AS692" s="98">
        <f>_xll.qlInterestRateIndexMaturity(Currency&amp;"ibor"&amp;Tenor,AR692,Trigger)</f>
        <v>44264</v>
      </c>
      <c r="AT692" s="242" t="e">
        <f>_xll.qlIndexFixing($AD$5,AQ692,TRUE,_xll.ohTrigger(Trigger,Trigger1M))</f>
        <v>#NUM!</v>
      </c>
      <c r="AU692" s="242">
        <f>IFERROR(_xll.qlIndexFixing($AV$1,AQ692,TRUE,_xll.ohTrigger(Trigger,Trigger1M)),#N/A)</f>
        <v>9.7180341746743483E-3</v>
      </c>
    </row>
    <row r="693" spans="42:47" ht="11.25" customHeight="1" x14ac:dyDescent="0.25">
      <c r="AP693" s="99" t="s">
        <v>83</v>
      </c>
      <c r="AQ693" s="98">
        <f>_xll.qlInterestRateIndexFixingDate(Currency&amp;"ibor"&amp;Tenor,AR693,Trigger)</f>
        <v>44239</v>
      </c>
      <c r="AR693" s="98">
        <f>_xll.qlCalendarAdvance(Calendar,AR692,AP693,"f",,Trigger)</f>
        <v>44243</v>
      </c>
      <c r="AS693" s="98">
        <f>_xll.qlInterestRateIndexMaturity(Currency&amp;"ibor"&amp;Tenor,AR693,Trigger)</f>
        <v>44271</v>
      </c>
      <c r="AT693" s="242" t="e">
        <f>_xll.qlIndexFixing($AD$5,AQ693,TRUE,_xll.ohTrigger(Trigger,Trigger1M))</f>
        <v>#NUM!</v>
      </c>
      <c r="AU693" s="242">
        <f>IFERROR(_xll.qlIndexFixing($AV$1,AQ693,TRUE,_xll.ohTrigger(Trigger,Trigger1M)),#N/A)</f>
        <v>9.772221212259893E-3</v>
      </c>
    </row>
    <row r="694" spans="42:47" ht="11.25" customHeight="1" x14ac:dyDescent="0.25">
      <c r="AP694" s="99" t="s">
        <v>83</v>
      </c>
      <c r="AQ694" s="98">
        <f>_xll.qlInterestRateIndexFixingDate(Currency&amp;"ibor"&amp;Tenor,AR694,Trigger)</f>
        <v>44246</v>
      </c>
      <c r="AR694" s="98">
        <f>_xll.qlCalendarAdvance(Calendar,AR693,AP694,"f",,Trigger)</f>
        <v>44250</v>
      </c>
      <c r="AS694" s="98">
        <f>_xll.qlInterestRateIndexMaturity(Currency&amp;"ibor"&amp;Tenor,AR694,Trigger)</f>
        <v>44278</v>
      </c>
      <c r="AT694" s="242" t="e">
        <f>_xll.qlIndexFixing($AD$5,AQ694,TRUE,_xll.ohTrigger(Trigger,Trigger1M))</f>
        <v>#NUM!</v>
      </c>
      <c r="AU694" s="242">
        <f>IFERROR(_xll.qlIndexFixing($AV$1,AQ694,TRUE,_xll.ohTrigger(Trigger,Trigger1M)),#N/A)</f>
        <v>9.8265070845801206E-3</v>
      </c>
    </row>
    <row r="695" spans="42:47" ht="11.25" customHeight="1" x14ac:dyDescent="0.25">
      <c r="AP695" s="99" t="s">
        <v>83</v>
      </c>
      <c r="AQ695" s="98">
        <f>_xll.qlInterestRateIndexFixingDate(Currency&amp;"ibor"&amp;Tenor,AR695,Trigger)</f>
        <v>44253</v>
      </c>
      <c r="AR695" s="98">
        <f>_xll.qlCalendarAdvance(Calendar,AR694,AP695,"f",,Trigger)</f>
        <v>44257</v>
      </c>
      <c r="AS695" s="98">
        <f>_xll.qlInterestRateIndexMaturity(Currency&amp;"ibor"&amp;Tenor,AR695,Trigger)</f>
        <v>44292</v>
      </c>
      <c r="AT695" s="242" t="e">
        <f>_xll.qlIndexFixing($AD$5,AQ695,TRUE,_xll.ohTrigger(Trigger,Trigger1M))</f>
        <v>#NUM!</v>
      </c>
      <c r="AU695" s="242">
        <f>IFERROR(_xll.qlIndexFixing($AV$1,AQ695,TRUE,_xll.ohTrigger(Trigger,Trigger1M)),#N/A)</f>
        <v>9.9091143072058685E-3</v>
      </c>
    </row>
    <row r="696" spans="42:47" ht="11.25" customHeight="1" x14ac:dyDescent="0.25">
      <c r="AP696" s="99" t="s">
        <v>83</v>
      </c>
      <c r="AQ696" s="98">
        <f>_xll.qlInterestRateIndexFixingDate(Currency&amp;"ibor"&amp;Tenor,AR696,Trigger)</f>
        <v>44260</v>
      </c>
      <c r="AR696" s="98">
        <f>_xll.qlCalendarAdvance(Calendar,AR695,AP696,"f",,Trigger)</f>
        <v>44264</v>
      </c>
      <c r="AS696" s="98">
        <f>_xll.qlInterestRateIndexMaturity(Currency&amp;"ibor"&amp;Tenor,AR696,Trigger)</f>
        <v>44295</v>
      </c>
      <c r="AT696" s="242" t="e">
        <f>_xll.qlIndexFixing($AD$5,AQ696,TRUE,_xll.ohTrigger(Trigger,Trigger1M))</f>
        <v>#NUM!</v>
      </c>
      <c r="AU696" s="242">
        <f>IFERROR(_xll.qlIndexFixing($AV$1,AQ696,TRUE,_xll.ohTrigger(Trigger,Trigger1M)),#N/A)</f>
        <v>9.9474935142611128E-3</v>
      </c>
    </row>
    <row r="697" spans="42:47" ht="11.25" customHeight="1" x14ac:dyDescent="0.25">
      <c r="AP697" s="99" t="s">
        <v>83</v>
      </c>
      <c r="AQ697" s="98">
        <f>_xll.qlInterestRateIndexFixingDate(Currency&amp;"ibor"&amp;Tenor,AR697,Trigger)</f>
        <v>44267</v>
      </c>
      <c r="AR697" s="98">
        <f>_xll.qlCalendarAdvance(Calendar,AR696,AP697,"f",,Trigger)</f>
        <v>44271</v>
      </c>
      <c r="AS697" s="98">
        <f>_xll.qlInterestRateIndexMaturity(Currency&amp;"ibor"&amp;Tenor,AR697,Trigger)</f>
        <v>44302</v>
      </c>
      <c r="AT697" s="242" t="e">
        <f>_xll.qlIndexFixing($AD$5,AQ697,TRUE,_xll.ohTrigger(Trigger,Trigger1M))</f>
        <v>#NUM!</v>
      </c>
      <c r="AU697" s="242">
        <f>IFERROR(_xll.qlIndexFixing($AV$1,AQ697,TRUE,_xll.ohTrigger(Trigger,Trigger1M)),#N/A)</f>
        <v>1.0002105727564978E-2</v>
      </c>
    </row>
    <row r="698" spans="42:47" ht="11.25" customHeight="1" x14ac:dyDescent="0.25">
      <c r="AP698" s="99" t="s">
        <v>83</v>
      </c>
      <c r="AQ698" s="98">
        <f>_xll.qlInterestRateIndexFixingDate(Currency&amp;"ibor"&amp;Tenor,AR698,Trigger)</f>
        <v>44274</v>
      </c>
      <c r="AR698" s="98">
        <f>_xll.qlCalendarAdvance(Calendar,AR697,AP698,"f",,Trigger)</f>
        <v>44278</v>
      </c>
      <c r="AS698" s="98">
        <f>_xll.qlInterestRateIndexMaturity(Currency&amp;"ibor"&amp;Tenor,AR698,Trigger)</f>
        <v>44309</v>
      </c>
      <c r="AT698" s="242" t="e">
        <f>_xll.qlIndexFixing($AD$5,AQ698,TRUE,_xll.ohTrigger(Trigger,Trigger1M))</f>
        <v>#NUM!</v>
      </c>
      <c r="AU698" s="242">
        <f>IFERROR(_xll.qlIndexFixing($AV$1,AQ698,TRUE,_xll.ohTrigger(Trigger,Trigger1M)),#N/A)</f>
        <v>1.005681931717748E-2</v>
      </c>
    </row>
    <row r="699" spans="42:47" ht="11.25" customHeight="1" x14ac:dyDescent="0.25">
      <c r="AP699" s="99" t="s">
        <v>83</v>
      </c>
      <c r="AQ699" s="98">
        <f>_xll.qlInterestRateIndexFixingDate(Currency&amp;"ibor"&amp;Tenor,AR699,Trigger)</f>
        <v>44281</v>
      </c>
      <c r="AR699" s="98">
        <f>_xll.qlCalendarAdvance(Calendar,AR698,AP699,"f",,Trigger)</f>
        <v>44285</v>
      </c>
      <c r="AS699" s="98">
        <f>_xll.qlInterestRateIndexMaturity(Currency&amp;"ibor"&amp;Tenor,AR699,Trigger)</f>
        <v>44316</v>
      </c>
      <c r="AT699" s="242" t="e">
        <f>_xll.qlIndexFixing($AD$5,AQ699,TRUE,_xll.ohTrigger(Trigger,Trigger1M))</f>
        <v>#NUM!</v>
      </c>
      <c r="AU699" s="242">
        <f>IFERROR(_xll.qlIndexFixing($AV$1,AQ699,TRUE,_xll.ohTrigger(Trigger,Trigger1M)),#N/A)</f>
        <v>1.0111634878495901E-2</v>
      </c>
    </row>
    <row r="700" spans="42:47" ht="11.25" customHeight="1" x14ac:dyDescent="0.25">
      <c r="AP700" s="99" t="s">
        <v>83</v>
      </c>
      <c r="AQ700" s="98">
        <f>_xll.qlInterestRateIndexFixingDate(Currency&amp;"ibor"&amp;Tenor,AR700,Trigger)</f>
        <v>44286</v>
      </c>
      <c r="AR700" s="98">
        <f>_xll.qlCalendarAdvance(Calendar,AR699,AP700,"f",,Trigger)</f>
        <v>44292</v>
      </c>
      <c r="AS700" s="98">
        <f>_xll.qlInterestRateIndexMaturity(Currency&amp;"ibor"&amp;Tenor,AR700,Trigger)</f>
        <v>44322</v>
      </c>
      <c r="AT700" s="242" t="e">
        <f>_xll.qlIndexFixing($AD$5,AQ700,TRUE,_xll.ohTrigger(Trigger,Trigger1M))</f>
        <v>#NUM!</v>
      </c>
      <c r="AU700" s="242">
        <f>IFERROR(_xll.qlIndexFixing($AV$1,AQ700,TRUE,_xll.ohTrigger(Trigger,Trigger1M)),#N/A)</f>
        <v>1.0162478134180475E-2</v>
      </c>
    </row>
    <row r="701" spans="42:47" ht="11.25" customHeight="1" x14ac:dyDescent="0.25">
      <c r="AP701" s="99" t="s">
        <v>83</v>
      </c>
      <c r="AQ701" s="98">
        <f>_xll.qlInterestRateIndexFixingDate(Currency&amp;"ibor"&amp;Tenor,AR701,Trigger)</f>
        <v>44295</v>
      </c>
      <c r="AR701" s="98">
        <f>_xll.qlCalendarAdvance(Calendar,AR700,AP701,"f",,Trigger)</f>
        <v>44299</v>
      </c>
      <c r="AS701" s="98">
        <f>_xll.qlInterestRateIndexMaturity(Currency&amp;"ibor"&amp;Tenor,AR701,Trigger)</f>
        <v>44329</v>
      </c>
      <c r="AT701" s="242" t="e">
        <f>_xll.qlIndexFixing($AD$5,AQ701,TRUE,_xll.ohTrigger(Trigger,Trigger1M))</f>
        <v>#NUM!</v>
      </c>
      <c r="AU701" s="242">
        <f>IFERROR(_xll.qlIndexFixing($AV$1,AQ701,TRUE,_xll.ohTrigger(Trigger,Trigger1M)),#N/A)</f>
        <v>1.0217490449323741E-2</v>
      </c>
    </row>
    <row r="702" spans="42:47" ht="11.25" customHeight="1" x14ac:dyDescent="0.25">
      <c r="AP702" s="99" t="s">
        <v>83</v>
      </c>
      <c r="AQ702" s="98">
        <f>_xll.qlInterestRateIndexFixingDate(Currency&amp;"ibor"&amp;Tenor,AR702,Trigger)</f>
        <v>44302</v>
      </c>
      <c r="AR702" s="98">
        <f>_xll.qlCalendarAdvance(Calendar,AR701,AP702,"f",,Trigger)</f>
        <v>44306</v>
      </c>
      <c r="AS702" s="98">
        <f>_xll.qlInterestRateIndexMaturity(Currency&amp;"ibor"&amp;Tenor,AR702,Trigger)</f>
        <v>44336</v>
      </c>
      <c r="AT702" s="242" t="e">
        <f>_xll.qlIndexFixing($AD$5,AQ702,TRUE,_xll.ohTrigger(Trigger,Trigger1M))</f>
        <v>#NUM!</v>
      </c>
      <c r="AU702" s="242">
        <f>IFERROR(_xll.qlIndexFixing($AV$1,AQ702,TRUE,_xll.ohTrigger(Trigger,Trigger1M)),#N/A)</f>
        <v>1.0272606468568313E-2</v>
      </c>
    </row>
    <row r="703" spans="42:47" ht="11.25" customHeight="1" x14ac:dyDescent="0.25">
      <c r="AP703" s="99" t="s">
        <v>83</v>
      </c>
      <c r="AQ703" s="98">
        <f>_xll.qlInterestRateIndexFixingDate(Currency&amp;"ibor"&amp;Tenor,AR703,Trigger)</f>
        <v>44309</v>
      </c>
      <c r="AR703" s="98">
        <f>_xll.qlCalendarAdvance(Calendar,AR702,AP703,"f",,Trigger)</f>
        <v>44313</v>
      </c>
      <c r="AS703" s="98">
        <f>_xll.qlInterestRateIndexMaturity(Currency&amp;"ibor"&amp;Tenor,AR703,Trigger)</f>
        <v>44343</v>
      </c>
      <c r="AT703" s="242" t="e">
        <f>_xll.qlIndexFixing($AD$5,AQ703,TRUE,_xll.ohTrigger(Trigger,Trigger1M))</f>
        <v>#NUM!</v>
      </c>
      <c r="AU703" s="242">
        <f>IFERROR(_xll.qlIndexFixing($AV$1,AQ703,TRUE,_xll.ohTrigger(Trigger,Trigger1M)),#N/A)</f>
        <v>1.032782678730193E-2</v>
      </c>
    </row>
    <row r="704" spans="42:47" ht="11.25" customHeight="1" x14ac:dyDescent="0.25">
      <c r="AP704" s="99" t="s">
        <v>83</v>
      </c>
      <c r="AQ704" s="98">
        <f>_xll.qlInterestRateIndexFixingDate(Currency&amp;"ibor"&amp;Tenor,AR704,Trigger)</f>
        <v>44316</v>
      </c>
      <c r="AR704" s="98">
        <f>_xll.qlCalendarAdvance(Calendar,AR703,AP704,"f",,Trigger)</f>
        <v>44320</v>
      </c>
      <c r="AS704" s="98">
        <f>_xll.qlInterestRateIndexMaturity(Currency&amp;"ibor"&amp;Tenor,AR704,Trigger)</f>
        <v>44351</v>
      </c>
      <c r="AT704" s="242" t="e">
        <f>_xll.qlIndexFixing($AD$5,AQ704,TRUE,_xll.ohTrigger(Trigger,Trigger1M))</f>
        <v>#NUM!</v>
      </c>
      <c r="AU704" s="242">
        <f>IFERROR(_xll.qlIndexFixing($AV$1,AQ704,TRUE,_xll.ohTrigger(Trigger,Trigger1M)),#N/A)</f>
        <v>1.0387263100682619E-2</v>
      </c>
    </row>
    <row r="705" spans="42:47" ht="11.25" customHeight="1" x14ac:dyDescent="0.25">
      <c r="AP705" s="99" t="s">
        <v>83</v>
      </c>
      <c r="AQ705" s="98">
        <f>_xll.qlInterestRateIndexFixingDate(Currency&amp;"ibor"&amp;Tenor,AR705,Trigger)</f>
        <v>44323</v>
      </c>
      <c r="AR705" s="98">
        <f>_xll.qlCalendarAdvance(Calendar,AR704,AP705,"f",,Trigger)</f>
        <v>44327</v>
      </c>
      <c r="AS705" s="98">
        <f>_xll.qlInterestRateIndexMaturity(Currency&amp;"ibor"&amp;Tenor,AR705,Trigger)</f>
        <v>44358</v>
      </c>
      <c r="AT705" s="242" t="e">
        <f>_xll.qlIndexFixing($AD$5,AQ705,TRUE,_xll.ohTrigger(Trigger,Trigger1M))</f>
        <v>#NUM!</v>
      </c>
      <c r="AU705" s="242">
        <f>IFERROR(_xll.qlIndexFixing($AV$1,AQ705,TRUE,_xll.ohTrigger(Trigger,Trigger1M)),#N/A)</f>
        <v>1.0442702996425199E-2</v>
      </c>
    </row>
    <row r="706" spans="42:47" ht="11.25" customHeight="1" x14ac:dyDescent="0.25">
      <c r="AP706" s="99" t="s">
        <v>83</v>
      </c>
      <c r="AQ706" s="98">
        <f>_xll.qlInterestRateIndexFixingDate(Currency&amp;"ibor"&amp;Tenor,AR706,Trigger)</f>
        <v>44330</v>
      </c>
      <c r="AR706" s="98">
        <f>_xll.qlCalendarAdvance(Calendar,AR705,AP706,"f",,Trigger)</f>
        <v>44334</v>
      </c>
      <c r="AS706" s="98">
        <f>_xll.qlInterestRateIndexMaturity(Currency&amp;"ibor"&amp;Tenor,AR706,Trigger)</f>
        <v>44365</v>
      </c>
      <c r="AT706" s="242" t="e">
        <f>_xll.qlIndexFixing($AD$5,AQ706,TRUE,_xll.ohTrigger(Trigger,Trigger1M))</f>
        <v>#NUM!</v>
      </c>
      <c r="AU706" s="242">
        <f>IFERROR(_xll.qlIndexFixing($AV$1,AQ706,TRUE,_xll.ohTrigger(Trigger,Trigger1M)),#N/A)</f>
        <v>1.049824903206723E-2</v>
      </c>
    </row>
    <row r="707" spans="42:47" ht="11.25" customHeight="1" x14ac:dyDescent="0.25">
      <c r="AP707" s="99" t="s">
        <v>83</v>
      </c>
      <c r="AQ707" s="98">
        <f>_xll.qlInterestRateIndexFixingDate(Currency&amp;"ibor"&amp;Tenor,AR707,Trigger)</f>
        <v>44337</v>
      </c>
      <c r="AR707" s="98">
        <f>_xll.qlCalendarAdvance(Calendar,AR706,AP707,"f",,Trigger)</f>
        <v>44341</v>
      </c>
      <c r="AS707" s="98">
        <f>_xll.qlInterestRateIndexMaturity(Currency&amp;"ibor"&amp;Tenor,AR707,Trigger)</f>
        <v>44372</v>
      </c>
      <c r="AT707" s="242" t="e">
        <f>_xll.qlIndexFixing($AD$5,AQ707,TRUE,_xll.ohTrigger(Trigger,Trigger1M))</f>
        <v>#NUM!</v>
      </c>
      <c r="AU707" s="242">
        <f>IFERROR(_xll.qlIndexFixing($AV$1,AQ707,TRUE,_xll.ohTrigger(Trigger,Trigger1M)),#N/A)</f>
        <v>1.0553901803116869E-2</v>
      </c>
    </row>
    <row r="708" spans="42:47" ht="11.25" customHeight="1" x14ac:dyDescent="0.25">
      <c r="AP708" s="99" t="s">
        <v>83</v>
      </c>
      <c r="AQ708" s="98">
        <f>_xll.qlInterestRateIndexFixingDate(Currency&amp;"ibor"&amp;Tenor,AR708,Trigger)</f>
        <v>44344</v>
      </c>
      <c r="AR708" s="98">
        <f>_xll.qlCalendarAdvance(Calendar,AR707,AP708,"f",,Trigger)</f>
        <v>44348</v>
      </c>
      <c r="AS708" s="98">
        <f>_xll.qlInterestRateIndexMaturity(Currency&amp;"ibor"&amp;Tenor,AR708,Trigger)</f>
        <v>44378</v>
      </c>
      <c r="AT708" s="242" t="e">
        <f>_xll.qlIndexFixing($AD$5,AQ708,TRUE,_xll.ohTrigger(Trigger,Trigger1M))</f>
        <v>#NUM!</v>
      </c>
      <c r="AU708" s="242">
        <f>IFERROR(_xll.qlIndexFixing($AV$1,AQ708,TRUE,_xll.ohTrigger(Trigger,Trigger1M)),#N/A)</f>
        <v>1.0605513712937054E-2</v>
      </c>
    </row>
    <row r="709" spans="42:47" ht="11.25" customHeight="1" x14ac:dyDescent="0.25">
      <c r="AP709" s="99" t="s">
        <v>83</v>
      </c>
      <c r="AQ709" s="98">
        <f>_xll.qlInterestRateIndexFixingDate(Currency&amp;"ibor"&amp;Tenor,AR709,Trigger)</f>
        <v>44351</v>
      </c>
      <c r="AR709" s="98">
        <f>_xll.qlCalendarAdvance(Calendar,AR708,AP709,"f",,Trigger)</f>
        <v>44355</v>
      </c>
      <c r="AS709" s="98">
        <f>_xll.qlInterestRateIndexMaturity(Currency&amp;"ibor"&amp;Tenor,AR709,Trigger)</f>
        <v>44385</v>
      </c>
      <c r="AT709" s="242" t="e">
        <f>_xll.qlIndexFixing($AD$5,AQ709,TRUE,_xll.ohTrigger(Trigger,Trigger1M))</f>
        <v>#NUM!</v>
      </c>
      <c r="AU709" s="242">
        <f>IFERROR(_xll.qlIndexFixing($AV$1,AQ709,TRUE,_xll.ohTrigger(Trigger,Trigger1M)),#N/A)</f>
        <v>1.0661372332568142E-2</v>
      </c>
    </row>
    <row r="710" spans="42:47" ht="11.25" customHeight="1" x14ac:dyDescent="0.25">
      <c r="AP710" s="99" t="s">
        <v>83</v>
      </c>
      <c r="AQ710" s="98">
        <f>_xll.qlInterestRateIndexFixingDate(Currency&amp;"ibor"&amp;Tenor,AR710,Trigger)</f>
        <v>44358</v>
      </c>
      <c r="AR710" s="98">
        <f>_xll.qlCalendarAdvance(Calendar,AR709,AP710,"f",,Trigger)</f>
        <v>44362</v>
      </c>
      <c r="AS710" s="98">
        <f>_xll.qlInterestRateIndexMaturity(Currency&amp;"ibor"&amp;Tenor,AR710,Trigger)</f>
        <v>44392</v>
      </c>
      <c r="AT710" s="242" t="e">
        <f>_xll.qlIndexFixing($AD$5,AQ710,TRUE,_xll.ohTrigger(Trigger,Trigger1M))</f>
        <v>#NUM!</v>
      </c>
      <c r="AU710" s="242">
        <f>IFERROR(_xll.qlIndexFixing($AV$1,AQ710,TRUE,_xll.ohTrigger(Trigger,Trigger1M)),#N/A)</f>
        <v>1.0717339419804794E-2</v>
      </c>
    </row>
    <row r="711" spans="42:47" ht="11.25" customHeight="1" x14ac:dyDescent="0.25">
      <c r="AP711" s="99" t="s">
        <v>83</v>
      </c>
      <c r="AQ711" s="98">
        <f>_xll.qlInterestRateIndexFixingDate(Currency&amp;"ibor"&amp;Tenor,AR711,Trigger)</f>
        <v>44365</v>
      </c>
      <c r="AR711" s="98">
        <f>_xll.qlCalendarAdvance(Calendar,AR710,AP711,"f",,Trigger)</f>
        <v>44369</v>
      </c>
      <c r="AS711" s="98">
        <f>_xll.qlInterestRateIndexMaturity(Currency&amp;"ibor"&amp;Tenor,AR711,Trigger)</f>
        <v>44399</v>
      </c>
      <c r="AT711" s="242" t="e">
        <f>_xll.qlIndexFixing($AD$5,AQ711,TRUE,_xll.ohTrigger(Trigger,Trigger1M))</f>
        <v>#NUM!</v>
      </c>
      <c r="AU711" s="242">
        <f>IFERROR(_xll.qlIndexFixing($AV$1,AQ711,TRUE,_xll.ohTrigger(Trigger,Trigger1M)),#N/A)</f>
        <v>1.0773415570143996E-2</v>
      </c>
    </row>
    <row r="712" spans="42:47" ht="11.25" customHeight="1" x14ac:dyDescent="0.25">
      <c r="AP712" s="99" t="s">
        <v>83</v>
      </c>
      <c r="AQ712" s="98">
        <f>_xll.qlInterestRateIndexFixingDate(Currency&amp;"ibor"&amp;Tenor,AR712,Trigger)</f>
        <v>44372</v>
      </c>
      <c r="AR712" s="98">
        <f>_xll.qlCalendarAdvance(Calendar,AR711,AP712,"f",,Trigger)</f>
        <v>44376</v>
      </c>
      <c r="AS712" s="98">
        <f>_xll.qlInterestRateIndexMaturity(Currency&amp;"ibor"&amp;Tenor,AR712,Trigger)</f>
        <v>44406</v>
      </c>
      <c r="AT712" s="242" t="e">
        <f>_xll.qlIndexFixing($AD$5,AQ712,TRUE,_xll.ohTrigger(Trigger,Trigger1M))</f>
        <v>#NUM!</v>
      </c>
      <c r="AU712" s="242">
        <f>IFERROR(_xll.qlIndexFixing($AV$1,AQ712,TRUE,_xll.ohTrigger(Trigger,Trigger1M)),#N/A)</f>
        <v>1.0829601379104048E-2</v>
      </c>
    </row>
    <row r="713" spans="42:47" ht="11.25" customHeight="1" x14ac:dyDescent="0.25">
      <c r="AP713" s="99" t="s">
        <v>83</v>
      </c>
      <c r="AQ713" s="98">
        <f>_xll.qlInterestRateIndexFixingDate(Currency&amp;"ibor"&amp;Tenor,AR713,Trigger)</f>
        <v>44379</v>
      </c>
      <c r="AR713" s="98">
        <f>_xll.qlCalendarAdvance(Calendar,AR712,AP713,"f",,Trigger)</f>
        <v>44383</v>
      </c>
      <c r="AS713" s="98">
        <f>_xll.qlInterestRateIndexMaturity(Currency&amp;"ibor"&amp;Tenor,AR713,Trigger)</f>
        <v>44414</v>
      </c>
      <c r="AT713" s="242" t="e">
        <f>_xll.qlIndexFixing($AD$5,AQ713,TRUE,_xll.ohTrigger(Trigger,Trigger1M))</f>
        <v>#NUM!</v>
      </c>
      <c r="AU713" s="242">
        <f>IFERROR(_xll.qlIndexFixing($AV$1,AQ713,TRUE,_xll.ohTrigger(Trigger,Trigger1M)),#N/A)</f>
        <v>1.0890093223512309E-2</v>
      </c>
    </row>
    <row r="714" spans="42:47" ht="11.25" customHeight="1" x14ac:dyDescent="0.25">
      <c r="AP714" s="99" t="s">
        <v>83</v>
      </c>
      <c r="AQ714" s="98">
        <f>_xll.qlInterestRateIndexFixingDate(Currency&amp;"ibor"&amp;Tenor,AR714,Trigger)</f>
        <v>44386</v>
      </c>
      <c r="AR714" s="98">
        <f>_xll.qlCalendarAdvance(Calendar,AR713,AP714,"f",,Trigger)</f>
        <v>44390</v>
      </c>
      <c r="AS714" s="98">
        <f>_xll.qlInterestRateIndexMaturity(Currency&amp;"ibor"&amp;Tenor,AR714,Trigger)</f>
        <v>44421</v>
      </c>
      <c r="AT714" s="242" t="e">
        <f>_xll.qlIndexFixing($AD$5,AQ714,TRUE,_xll.ohTrigger(Trigger,Trigger1M))</f>
        <v>#NUM!</v>
      </c>
      <c r="AU714" s="242">
        <f>IFERROR(_xll.qlIndexFixing($AV$1,AQ714,TRUE,_xll.ohTrigger(Trigger,Trigger1M)),#N/A)</f>
        <v>1.0946509817976789E-2</v>
      </c>
    </row>
    <row r="715" spans="42:47" ht="11.25" customHeight="1" x14ac:dyDescent="0.25">
      <c r="AP715" s="99" t="s">
        <v>83</v>
      </c>
      <c r="AQ715" s="98">
        <f>_xll.qlInterestRateIndexFixingDate(Currency&amp;"ibor"&amp;Tenor,AR715,Trigger)</f>
        <v>44393</v>
      </c>
      <c r="AR715" s="98">
        <f>_xll.qlCalendarAdvance(Calendar,AR714,AP715,"f",,Trigger)</f>
        <v>44397</v>
      </c>
      <c r="AS715" s="98">
        <f>_xll.qlInterestRateIndexMaturity(Currency&amp;"ibor"&amp;Tenor,AR715,Trigger)</f>
        <v>44428</v>
      </c>
      <c r="AT715" s="242" t="e">
        <f>_xll.qlIndexFixing($AD$5,AQ715,TRUE,_xll.ohTrigger(Trigger,Trigger1M))</f>
        <v>#NUM!</v>
      </c>
      <c r="AU715" s="242">
        <f>IFERROR(_xll.qlIndexFixing($AV$1,AQ715,TRUE,_xll.ohTrigger(Trigger,Trigger1M)),#N/A)</f>
        <v>1.1003037912468544E-2</v>
      </c>
    </row>
    <row r="716" spans="42:47" ht="11.25" customHeight="1" x14ac:dyDescent="0.25">
      <c r="AP716" s="99" t="s">
        <v>83</v>
      </c>
      <c r="AQ716" s="98">
        <f>_xll.qlInterestRateIndexFixingDate(Currency&amp;"ibor"&amp;Tenor,AR716,Trigger)</f>
        <v>44400</v>
      </c>
      <c r="AR716" s="98">
        <f>_xll.qlCalendarAdvance(Calendar,AR715,AP716,"f",,Trigger)</f>
        <v>44404</v>
      </c>
      <c r="AS716" s="98">
        <f>_xll.qlInterestRateIndexMaturity(Currency&amp;"ibor"&amp;Tenor,AR716,Trigger)</f>
        <v>44435</v>
      </c>
      <c r="AT716" s="242" t="e">
        <f>_xll.qlIndexFixing($AD$5,AQ716,TRUE,_xll.ohTrigger(Trigger,Trigger1M))</f>
        <v>#NUM!</v>
      </c>
      <c r="AU716" s="242">
        <f>IFERROR(_xll.qlIndexFixing($AV$1,AQ716,TRUE,_xll.ohTrigger(Trigger,Trigger1M)),#N/A)</f>
        <v>1.1059678102629819E-2</v>
      </c>
    </row>
    <row r="717" spans="42:47" ht="11.25" customHeight="1" x14ac:dyDescent="0.25">
      <c r="AP717" s="99" t="s">
        <v>83</v>
      </c>
      <c r="AQ717" s="98">
        <f>_xll.qlInterestRateIndexFixingDate(Currency&amp;"ibor"&amp;Tenor,AR717,Trigger)</f>
        <v>44407</v>
      </c>
      <c r="AR717" s="98">
        <f>_xll.qlCalendarAdvance(Calendar,AR716,AP717,"f",,Trigger)</f>
        <v>44411</v>
      </c>
      <c r="AS717" s="98">
        <f>_xll.qlInterestRateIndexMaturity(Currency&amp;"ibor"&amp;Tenor,AR717,Trigger)</f>
        <v>44442</v>
      </c>
      <c r="AT717" s="242" t="e">
        <f>_xll.qlIndexFixing($AD$5,AQ717,TRUE,_xll.ohTrigger(Trigger,Trigger1M))</f>
        <v>#NUM!</v>
      </c>
      <c r="AU717" s="242">
        <f>IFERROR(_xll.qlIndexFixing($AV$1,AQ717,TRUE,_xll.ohTrigger(Trigger,Trigger1M)),#N/A)</f>
        <v>1.1116428768043267E-2</v>
      </c>
    </row>
    <row r="718" spans="42:47" ht="11.25" customHeight="1" x14ac:dyDescent="0.25">
      <c r="AP718" s="99" t="s">
        <v>83</v>
      </c>
      <c r="AQ718" s="98">
        <f>_xll.qlInterestRateIndexFixingDate(Currency&amp;"ibor"&amp;Tenor,AR718,Trigger)</f>
        <v>44414</v>
      </c>
      <c r="AR718" s="98">
        <f>_xll.qlCalendarAdvance(Calendar,AR717,AP718,"f",,Trigger)</f>
        <v>44418</v>
      </c>
      <c r="AS718" s="98">
        <f>_xll.qlInterestRateIndexMaturity(Currency&amp;"ibor"&amp;Tenor,AR718,Trigger)</f>
        <v>44449</v>
      </c>
      <c r="AT718" s="242" t="e">
        <f>_xll.qlIndexFixing($AD$5,AQ718,TRUE,_xll.ohTrigger(Trigger,Trigger1M))</f>
        <v>#NUM!</v>
      </c>
      <c r="AU718" s="242">
        <f>IFERROR(_xll.qlIndexFixing($AV$1,AQ718,TRUE,_xll.ohTrigger(Trigger,Trigger1M)),#N/A)</f>
        <v>1.1173250918151009E-2</v>
      </c>
    </row>
    <row r="719" spans="42:47" ht="11.25" customHeight="1" x14ac:dyDescent="0.25">
      <c r="AP719" s="99" t="s">
        <v>83</v>
      </c>
      <c r="AQ719" s="98">
        <f>_xll.qlInterestRateIndexFixingDate(Currency&amp;"ibor"&amp;Tenor,AR719,Trigger)</f>
        <v>44421</v>
      </c>
      <c r="AR719" s="98">
        <f>_xll.qlCalendarAdvance(Calendar,AR718,AP719,"f",,Trigger)</f>
        <v>44425</v>
      </c>
      <c r="AS719" s="98">
        <f>_xll.qlInterestRateIndexMaturity(Currency&amp;"ibor"&amp;Tenor,AR719,Trigger)</f>
        <v>44456</v>
      </c>
      <c r="AT719" s="242" t="e">
        <f>_xll.qlIndexFixing($AD$5,AQ719,TRUE,_xll.ohTrigger(Trigger,Trigger1M))</f>
        <v>#NUM!</v>
      </c>
      <c r="AU719" s="242">
        <f>IFERROR(_xll.qlIndexFixing($AV$1,AQ719,TRUE,_xll.ohTrigger(Trigger,Trigger1M)),#N/A)</f>
        <v>1.1230073975633571E-2</v>
      </c>
    </row>
    <row r="720" spans="42:47" ht="11.25" customHeight="1" x14ac:dyDescent="0.25">
      <c r="AP720" s="99" t="s">
        <v>83</v>
      </c>
      <c r="AQ720" s="98">
        <f>_xll.qlInterestRateIndexFixingDate(Currency&amp;"ibor"&amp;Tenor,AR720,Trigger)</f>
        <v>44428</v>
      </c>
      <c r="AR720" s="98">
        <f>_xll.qlCalendarAdvance(Calendar,AR719,AP720,"f",,Trigger)</f>
        <v>44432</v>
      </c>
      <c r="AS720" s="98">
        <f>_xll.qlInterestRateIndexMaturity(Currency&amp;"ibor"&amp;Tenor,AR720,Trigger)</f>
        <v>44463</v>
      </c>
      <c r="AT720" s="242" t="e">
        <f>_xll.qlIndexFixing($AD$5,AQ720,TRUE,_xll.ohTrigger(Trigger,Trigger1M))</f>
        <v>#NUM!</v>
      </c>
      <c r="AU720" s="242">
        <f>IFERROR(_xll.qlIndexFixing($AV$1,AQ720,TRUE,_xll.ohTrigger(Trigger,Trigger1M)),#N/A)</f>
        <v>1.1286825522053253E-2</v>
      </c>
    </row>
    <row r="721" spans="42:47" ht="11.25" customHeight="1" x14ac:dyDescent="0.25">
      <c r="AP721" s="99" t="s">
        <v>83</v>
      </c>
      <c r="AQ721" s="98">
        <f>_xll.qlInterestRateIndexFixingDate(Currency&amp;"ibor"&amp;Tenor,AR721,Trigger)</f>
        <v>44435</v>
      </c>
      <c r="AR721" s="98">
        <f>_xll.qlCalendarAdvance(Calendar,AR720,AP721,"f",,Trigger)</f>
        <v>44439</v>
      </c>
      <c r="AS721" s="98">
        <f>_xll.qlInterestRateIndexMaturity(Currency&amp;"ibor"&amp;Tenor,AR721,Trigger)</f>
        <v>44469</v>
      </c>
      <c r="AT721" s="242" t="e">
        <f>_xll.qlIndexFixing($AD$5,AQ721,TRUE,_xll.ohTrigger(Trigger,Trigger1M))</f>
        <v>#NUM!</v>
      </c>
      <c r="AU721" s="242">
        <f>IFERROR(_xll.qlIndexFixing($AV$1,AQ721,TRUE,_xll.ohTrigger(Trigger,Trigger1M)),#N/A)</f>
        <v>1.1339227585960288E-2</v>
      </c>
    </row>
    <row r="722" spans="42:47" ht="11.25" customHeight="1" x14ac:dyDescent="0.25">
      <c r="AP722" s="99" t="s">
        <v>83</v>
      </c>
      <c r="AQ722" s="98">
        <f>_xll.qlInterestRateIndexFixingDate(Currency&amp;"ibor"&amp;Tenor,AR722,Trigger)</f>
        <v>44442</v>
      </c>
      <c r="AR722" s="98">
        <f>_xll.qlCalendarAdvance(Calendar,AR721,AP722,"f",,Trigger)</f>
        <v>44446</v>
      </c>
      <c r="AS722" s="98">
        <f>_xll.qlInterestRateIndexMaturity(Currency&amp;"ibor"&amp;Tenor,AR722,Trigger)</f>
        <v>44476</v>
      </c>
      <c r="AT722" s="242" t="e">
        <f>_xll.qlIndexFixing($AD$5,AQ722,TRUE,_xll.ohTrigger(Trigger,Trigger1M))</f>
        <v>#NUM!</v>
      </c>
      <c r="AU722" s="242">
        <f>IFERROR(_xll.qlIndexFixing($AV$1,AQ722,TRUE,_xll.ohTrigger(Trigger,Trigger1M)),#N/A)</f>
        <v>1.1395646371971324E-2</v>
      </c>
    </row>
    <row r="723" spans="42:47" ht="11.25" customHeight="1" x14ac:dyDescent="0.25">
      <c r="AP723" s="99" t="s">
        <v>83</v>
      </c>
      <c r="AQ723" s="98">
        <f>_xll.qlInterestRateIndexFixingDate(Currency&amp;"ibor"&amp;Tenor,AR723,Trigger)</f>
        <v>44449</v>
      </c>
      <c r="AR723" s="98">
        <f>_xll.qlCalendarAdvance(Calendar,AR722,AP723,"f",,Trigger)</f>
        <v>44453</v>
      </c>
      <c r="AS723" s="98">
        <f>_xll.qlInterestRateIndexMaturity(Currency&amp;"ibor"&amp;Tenor,AR723,Trigger)</f>
        <v>44483</v>
      </c>
      <c r="AT723" s="242" t="e">
        <f>_xll.qlIndexFixing($AD$5,AQ723,TRUE,_xll.ohTrigger(Trigger,Trigger1M))</f>
        <v>#NUM!</v>
      </c>
      <c r="AU723" s="242">
        <f>IFERROR(_xll.qlIndexFixing($AV$1,AQ723,TRUE,_xll.ohTrigger(Trigger,Trigger1M)),#N/A)</f>
        <v>1.1451853142774304E-2</v>
      </c>
    </row>
    <row r="724" spans="42:47" ht="11.25" customHeight="1" x14ac:dyDescent="0.25">
      <c r="AP724" s="99" t="s">
        <v>83</v>
      </c>
      <c r="AQ724" s="98">
        <f>_xll.qlInterestRateIndexFixingDate(Currency&amp;"ibor"&amp;Tenor,AR724,Trigger)</f>
        <v>44456</v>
      </c>
      <c r="AR724" s="98">
        <f>_xll.qlCalendarAdvance(Calendar,AR723,AP724,"f",,Trigger)</f>
        <v>44460</v>
      </c>
      <c r="AS724" s="98">
        <f>_xll.qlInterestRateIndexMaturity(Currency&amp;"ibor"&amp;Tenor,AR724,Trigger)</f>
        <v>44490</v>
      </c>
      <c r="AT724" s="242" t="e">
        <f>_xll.qlIndexFixing($AD$5,AQ724,TRUE,_xll.ohTrigger(Trigger,Trigger1M))</f>
        <v>#NUM!</v>
      </c>
      <c r="AU724" s="242">
        <f>IFERROR(_xll.qlIndexFixing($AV$1,AQ724,TRUE,_xll.ohTrigger(Trigger,Trigger1M)),#N/A)</f>
        <v>1.1507844469242912E-2</v>
      </c>
    </row>
    <row r="725" spans="42:47" ht="11.25" customHeight="1" x14ac:dyDescent="0.25">
      <c r="AP725" s="99" t="s">
        <v>83</v>
      </c>
      <c r="AQ725" s="98">
        <f>_xll.qlInterestRateIndexFixingDate(Currency&amp;"ibor"&amp;Tenor,AR725,Trigger)</f>
        <v>44463</v>
      </c>
      <c r="AR725" s="98">
        <f>_xll.qlCalendarAdvance(Calendar,AR724,AP725,"f",,Trigger)</f>
        <v>44467</v>
      </c>
      <c r="AS725" s="98">
        <f>_xll.qlInterestRateIndexMaturity(Currency&amp;"ibor"&amp;Tenor,AR725,Trigger)</f>
        <v>44497</v>
      </c>
      <c r="AT725" s="242" t="e">
        <f>_xll.qlIndexFixing($AD$5,AQ725,TRUE,_xll.ohTrigger(Trigger,Trigger1M))</f>
        <v>#NUM!</v>
      </c>
      <c r="AU725" s="242">
        <f>IFERROR(_xll.qlIndexFixing($AV$1,AQ725,TRUE,_xll.ohTrigger(Trigger,Trigger1M)),#N/A)</f>
        <v>1.156361692219221E-2</v>
      </c>
    </row>
    <row r="726" spans="42:47" ht="11.25" customHeight="1" x14ac:dyDescent="0.25">
      <c r="AP726" s="99" t="s">
        <v>83</v>
      </c>
      <c r="AQ726" s="98">
        <f>_xll.qlInterestRateIndexFixingDate(Currency&amp;"ibor"&amp;Tenor,AR726,Trigger)</f>
        <v>44470</v>
      </c>
      <c r="AR726" s="98">
        <f>_xll.qlCalendarAdvance(Calendar,AR725,AP726,"f",,Trigger)</f>
        <v>44474</v>
      </c>
      <c r="AS726" s="98">
        <f>_xll.qlInterestRateIndexMaturity(Currency&amp;"ibor"&amp;Tenor,AR726,Trigger)</f>
        <v>44505</v>
      </c>
      <c r="AT726" s="242" t="e">
        <f>_xll.qlIndexFixing($AD$5,AQ726,TRUE,_xll.ohTrigger(Trigger,Trigger1M))</f>
        <v>#NUM!</v>
      </c>
      <c r="AU726" s="242">
        <f>IFERROR(_xll.qlIndexFixing($AV$1,AQ726,TRUE,_xll.ohTrigger(Trigger,Trigger1M)),#N/A)</f>
        <v>1.1623302184216965E-2</v>
      </c>
    </row>
    <row r="727" spans="42:47" ht="11.25" customHeight="1" x14ac:dyDescent="0.25">
      <c r="AP727" s="99" t="s">
        <v>83</v>
      </c>
      <c r="AQ727" s="98">
        <f>_xll.qlInterestRateIndexFixingDate(Currency&amp;"ibor"&amp;Tenor,AR727,Trigger)</f>
        <v>44477</v>
      </c>
      <c r="AR727" s="98">
        <f>_xll.qlCalendarAdvance(Calendar,AR726,AP727,"f",,Trigger)</f>
        <v>44481</v>
      </c>
      <c r="AS727" s="98">
        <f>_xll.qlInterestRateIndexMaturity(Currency&amp;"ibor"&amp;Tenor,AR727,Trigger)</f>
        <v>44512</v>
      </c>
      <c r="AT727" s="242" t="e">
        <f>_xll.qlIndexFixing($AD$5,AQ727,TRUE,_xll.ohTrigger(Trigger,Trigger1M))</f>
        <v>#NUM!</v>
      </c>
      <c r="AU727" s="242">
        <f>IFERROR(_xll.qlIndexFixing($AV$1,AQ727,TRUE,_xll.ohTrigger(Trigger,Trigger1M)),#N/A)</f>
        <v>1.1678611958770882E-2</v>
      </c>
    </row>
    <row r="728" spans="42:47" ht="11.25" customHeight="1" x14ac:dyDescent="0.25">
      <c r="AP728" s="99" t="s">
        <v>83</v>
      </c>
      <c r="AQ728" s="98">
        <f>_xll.qlInterestRateIndexFixingDate(Currency&amp;"ibor"&amp;Tenor,AR728,Trigger)</f>
        <v>44484</v>
      </c>
      <c r="AR728" s="98">
        <f>_xll.qlCalendarAdvance(Calendar,AR727,AP728,"f",,Trigger)</f>
        <v>44488</v>
      </c>
      <c r="AS728" s="98">
        <f>_xll.qlInterestRateIndexMaturity(Currency&amp;"ibor"&amp;Tenor,AR728,Trigger)</f>
        <v>44519</v>
      </c>
      <c r="AT728" s="242" t="e">
        <f>_xll.qlIndexFixing($AD$5,AQ728,TRUE,_xll.ohTrigger(Trigger,Trigger1M))</f>
        <v>#NUM!</v>
      </c>
      <c r="AU728" s="242">
        <f>IFERROR(_xll.qlIndexFixing($AV$1,AQ728,TRUE,_xll.ohTrigger(Trigger,Trigger1M)),#N/A)</f>
        <v>1.1733692328011988E-2</v>
      </c>
    </row>
    <row r="729" spans="42:47" ht="11.25" customHeight="1" x14ac:dyDescent="0.25">
      <c r="AP729" s="99" t="s">
        <v>83</v>
      </c>
      <c r="AQ729" s="98">
        <f>_xll.qlInterestRateIndexFixingDate(Currency&amp;"ibor"&amp;Tenor,AR729,Trigger)</f>
        <v>44491</v>
      </c>
      <c r="AR729" s="98">
        <f>_xll.qlCalendarAdvance(Calendar,AR728,AP729,"f",,Trigger)</f>
        <v>44495</v>
      </c>
      <c r="AS729" s="98">
        <f>_xll.qlInterestRateIndexMaturity(Currency&amp;"ibor"&amp;Tenor,AR729,Trigger)</f>
        <v>44526</v>
      </c>
      <c r="AT729" s="242" t="e">
        <f>_xll.qlIndexFixing($AD$5,AQ729,TRUE,_xll.ohTrigger(Trigger,Trigger1M))</f>
        <v>#NUM!</v>
      </c>
      <c r="AU729" s="242">
        <f>IFERROR(_xll.qlIndexFixing($AV$1,AQ729,TRUE,_xll.ohTrigger(Trigger,Trigger1M)),#N/A)</f>
        <v>1.1788539862337875E-2</v>
      </c>
    </row>
    <row r="730" spans="42:47" ht="11.25" customHeight="1" x14ac:dyDescent="0.25">
      <c r="AP730" s="99" t="s">
        <v>83</v>
      </c>
      <c r="AQ730" s="98">
        <f>_xll.qlInterestRateIndexFixingDate(Currency&amp;"ibor"&amp;Tenor,AR730,Trigger)</f>
        <v>44498</v>
      </c>
      <c r="AR730" s="98">
        <f>_xll.qlCalendarAdvance(Calendar,AR729,AP730,"f",,Trigger)</f>
        <v>44502</v>
      </c>
      <c r="AS730" s="98">
        <f>_xll.qlInterestRateIndexMaturity(Currency&amp;"ibor"&amp;Tenor,AR730,Trigger)</f>
        <v>44532</v>
      </c>
      <c r="AT730" s="242" t="e">
        <f>_xll.qlIndexFixing($AD$5,AQ730,TRUE,_xll.ohTrigger(Trigger,Trigger1M))</f>
        <v>#NUM!</v>
      </c>
      <c r="AU730" s="242">
        <f>IFERROR(_xll.qlIndexFixing($AV$1,AQ730,TRUE,_xll.ohTrigger(Trigger,Trigger1M)),#N/A)</f>
        <v>1.1839076059223075E-2</v>
      </c>
    </row>
    <row r="731" spans="42:47" ht="11.25" customHeight="1" x14ac:dyDescent="0.25">
      <c r="AP731" s="99" t="s">
        <v>83</v>
      </c>
      <c r="AQ731" s="98">
        <f>_xll.qlInterestRateIndexFixingDate(Currency&amp;"ibor"&amp;Tenor,AR731,Trigger)</f>
        <v>44505</v>
      </c>
      <c r="AR731" s="98">
        <f>_xll.qlCalendarAdvance(Calendar,AR730,AP731,"f",,Trigger)</f>
        <v>44509</v>
      </c>
      <c r="AS731" s="98">
        <f>_xll.qlInterestRateIndexMaturity(Currency&amp;"ibor"&amp;Tenor,AR731,Trigger)</f>
        <v>44539</v>
      </c>
      <c r="AT731" s="242" t="e">
        <f>_xll.qlIndexFixing($AD$5,AQ731,TRUE,_xll.ohTrigger(Trigger,Trigger1M))</f>
        <v>#NUM!</v>
      </c>
      <c r="AU731" s="242">
        <f>IFERROR(_xll.qlIndexFixing($AV$1,AQ731,TRUE,_xll.ohTrigger(Trigger,Trigger1M)),#N/A)</f>
        <v>1.189346325539109E-2</v>
      </c>
    </row>
    <row r="732" spans="42:47" ht="11.25" customHeight="1" x14ac:dyDescent="0.25">
      <c r="AP732" s="99" t="s">
        <v>83</v>
      </c>
      <c r="AQ732" s="98">
        <f>_xll.qlInterestRateIndexFixingDate(Currency&amp;"ibor"&amp;Tenor,AR732,Trigger)</f>
        <v>44512</v>
      </c>
      <c r="AR732" s="98">
        <f>_xll.qlCalendarAdvance(Calendar,AR731,AP732,"f",,Trigger)</f>
        <v>44516</v>
      </c>
      <c r="AS732" s="98">
        <f>_xll.qlInterestRateIndexMaturity(Currency&amp;"ibor"&amp;Tenor,AR732,Trigger)</f>
        <v>44546</v>
      </c>
      <c r="AT732" s="242" t="e">
        <f>_xll.qlIndexFixing($AD$5,AQ732,TRUE,_xll.ohTrigger(Trigger,Trigger1M))</f>
        <v>#NUM!</v>
      </c>
      <c r="AU732" s="242">
        <f>IFERROR(_xll.qlIndexFixing($AV$1,AQ732,TRUE,_xll.ohTrigger(Trigger,Trigger1M)),#N/A)</f>
        <v>1.1947607572357022E-2</v>
      </c>
    </row>
    <row r="733" spans="42:47" ht="11.25" customHeight="1" x14ac:dyDescent="0.25">
      <c r="AP733" s="99" t="s">
        <v>83</v>
      </c>
      <c r="AQ733" s="98">
        <f>_xll.qlInterestRateIndexFixingDate(Currency&amp;"ibor"&amp;Tenor,AR733,Trigger)</f>
        <v>44519</v>
      </c>
      <c r="AR733" s="98">
        <f>_xll.qlCalendarAdvance(Calendar,AR732,AP733,"f",,Trigger)</f>
        <v>44523</v>
      </c>
      <c r="AS733" s="98">
        <f>_xll.qlInterestRateIndexMaturity(Currency&amp;"ibor"&amp;Tenor,AR733,Trigger)</f>
        <v>44553</v>
      </c>
      <c r="AT733" s="242" t="e">
        <f>_xll.qlIndexFixing($AD$5,AQ733,TRUE,_xll.ohTrigger(Trigger,Trigger1M))</f>
        <v>#NUM!</v>
      </c>
      <c r="AU733" s="242">
        <f>IFERROR(_xll.qlIndexFixing($AV$1,AQ733,TRUE,_xll.ohTrigger(Trigger,Trigger1M)),#N/A)</f>
        <v>1.2001505580538918E-2</v>
      </c>
    </row>
    <row r="734" spans="42:47" ht="11.25" customHeight="1" x14ac:dyDescent="0.25">
      <c r="AP734" s="99" t="s">
        <v>83</v>
      </c>
      <c r="AQ734" s="98">
        <f>_xll.qlInterestRateIndexFixingDate(Currency&amp;"ibor"&amp;Tenor,AR734,Trigger)</f>
        <v>44526</v>
      </c>
      <c r="AR734" s="98">
        <f>_xll.qlCalendarAdvance(Calendar,AR733,AP734,"f",,Trigger)</f>
        <v>44530</v>
      </c>
      <c r="AS734" s="98">
        <f>_xll.qlInterestRateIndexMaturity(Currency&amp;"ibor"&amp;Tenor,AR734,Trigger)</f>
        <v>44561</v>
      </c>
      <c r="AT734" s="242" t="e">
        <f>_xll.qlIndexFixing($AD$5,AQ734,TRUE,_xll.ohTrigger(Trigger,Trigger1M))</f>
        <v>#NUM!</v>
      </c>
      <c r="AU734" s="242">
        <f>IFERROR(_xll.qlIndexFixing($AV$1,AQ734,TRUE,_xll.ohTrigger(Trigger,Trigger1M)),#N/A)</f>
        <v>1.2059164970462201E-2</v>
      </c>
    </row>
    <row r="735" spans="42:47" ht="11.25" customHeight="1" x14ac:dyDescent="0.25">
      <c r="AP735" s="99" t="s">
        <v>83</v>
      </c>
      <c r="AQ735" s="98">
        <f>_xll.qlInterestRateIndexFixingDate(Currency&amp;"ibor"&amp;Tenor,AR735,Trigger)</f>
        <v>44533</v>
      </c>
      <c r="AR735" s="98">
        <f>_xll.qlCalendarAdvance(Calendar,AR734,AP735,"f",,Trigger)</f>
        <v>44537</v>
      </c>
      <c r="AS735" s="98">
        <f>_xll.qlInterestRateIndexMaturity(Currency&amp;"ibor"&amp;Tenor,AR735,Trigger)</f>
        <v>44568</v>
      </c>
      <c r="AT735" s="242" t="e">
        <f>_xll.qlIndexFixing($AD$5,AQ735,TRUE,_xll.ohTrigger(Trigger,Trigger1M))</f>
        <v>#NUM!</v>
      </c>
      <c r="AU735" s="242">
        <f>IFERROR(_xll.qlIndexFixing($AV$1,AQ735,TRUE,_xll.ohTrigger(Trigger,Trigger1M)),#N/A)</f>
        <v>1.2112543470753025E-2</v>
      </c>
    </row>
    <row r="736" spans="42:47" ht="11.25" customHeight="1" x14ac:dyDescent="0.25">
      <c r="AP736" s="99" t="s">
        <v>83</v>
      </c>
      <c r="AQ736" s="98">
        <f>_xll.qlInterestRateIndexFixingDate(Currency&amp;"ibor"&amp;Tenor,AR736,Trigger)</f>
        <v>44540</v>
      </c>
      <c r="AR736" s="98">
        <f>_xll.qlCalendarAdvance(Calendar,AR735,AP736,"f",,Trigger)</f>
        <v>44544</v>
      </c>
      <c r="AS736" s="98">
        <f>_xll.qlInterestRateIndexMaturity(Currency&amp;"ibor"&amp;Tenor,AR736,Trigger)</f>
        <v>44575</v>
      </c>
      <c r="AT736" s="242" t="e">
        <f>_xll.qlIndexFixing($AD$5,AQ736,TRUE,_xll.ohTrigger(Trigger,Trigger1M))</f>
        <v>#NUM!</v>
      </c>
      <c r="AU736" s="242">
        <f>IFERROR(_xll.qlIndexFixing($AV$1,AQ736,TRUE,_xll.ohTrigger(Trigger,Trigger1M)),#N/A)</f>
        <v>1.2165665127503866E-2</v>
      </c>
    </row>
    <row r="737" spans="42:47" ht="11.25" customHeight="1" x14ac:dyDescent="0.25">
      <c r="AP737" s="99" t="s">
        <v>83</v>
      </c>
      <c r="AQ737" s="98">
        <f>_xll.qlInterestRateIndexFixingDate(Currency&amp;"ibor"&amp;Tenor,AR737,Trigger)</f>
        <v>44547</v>
      </c>
      <c r="AR737" s="98">
        <f>_xll.qlCalendarAdvance(Calendar,AR736,AP737,"f",,Trigger)</f>
        <v>44551</v>
      </c>
      <c r="AS737" s="98">
        <f>_xll.qlInterestRateIndexMaturity(Currency&amp;"ibor"&amp;Tenor,AR737,Trigger)</f>
        <v>44582</v>
      </c>
      <c r="AT737" s="242" t="e">
        <f>_xll.qlIndexFixing($AD$5,AQ737,TRUE,_xll.ohTrigger(Trigger,Trigger1M))</f>
        <v>#NUM!</v>
      </c>
      <c r="AU737" s="242">
        <f>IFERROR(_xll.qlIndexFixing($AV$1,AQ737,TRUE,_xll.ohTrigger(Trigger,Trigger1M)),#N/A)</f>
        <v>1.2218526510712632E-2</v>
      </c>
    </row>
    <row r="738" spans="42:47" ht="11.25" customHeight="1" x14ac:dyDescent="0.25">
      <c r="AP738" s="99" t="s">
        <v>83</v>
      </c>
      <c r="AQ738" s="98">
        <f>_xll.qlInterestRateIndexFixingDate(Currency&amp;"ibor"&amp;Tenor,AR738,Trigger)</f>
        <v>44554</v>
      </c>
      <c r="AR738" s="98">
        <f>_xll.qlCalendarAdvance(Calendar,AR737,AP738,"f",,Trigger)</f>
        <v>44558</v>
      </c>
      <c r="AS738" s="98">
        <f>_xll.qlInterestRateIndexMaturity(Currency&amp;"ibor"&amp;Tenor,AR738,Trigger)</f>
        <v>44589</v>
      </c>
      <c r="AT738" s="242" t="e">
        <f>_xll.qlIndexFixing($AD$5,AQ738,TRUE,_xll.ohTrigger(Trigger,Trigger1M))</f>
        <v>#NUM!</v>
      </c>
      <c r="AU738" s="242">
        <f>IFERROR(_xll.qlIndexFixing($AV$1,AQ738,TRUE,_xll.ohTrigger(Trigger,Trigger1M)),#N/A)</f>
        <v>1.2271124190351451E-2</v>
      </c>
    </row>
    <row r="739" spans="42:47" ht="11.25" customHeight="1" x14ac:dyDescent="0.25">
      <c r="AP739" s="99" t="s">
        <v>83</v>
      </c>
      <c r="AQ739" s="98">
        <f>_xll.qlInterestRateIndexFixingDate(Currency&amp;"ibor"&amp;Tenor,AR739,Trigger)</f>
        <v>44561</v>
      </c>
      <c r="AR739" s="98">
        <f>_xll.qlCalendarAdvance(Calendar,AR738,AP739,"f",,Trigger)</f>
        <v>44565</v>
      </c>
      <c r="AS739" s="98">
        <f>_xll.qlInterestRateIndexMaturity(Currency&amp;"ibor"&amp;Tenor,AR739,Trigger)</f>
        <v>44596</v>
      </c>
      <c r="AT739" s="242" t="e">
        <f>_xll.qlIndexFixing($AD$5,AQ739,TRUE,_xll.ohTrigger(Trigger,Trigger1M))</f>
        <v>#NUM!</v>
      </c>
      <c r="AU739" s="242">
        <f>IFERROR(_xll.qlIndexFixing($AV$1,AQ739,TRUE,_xll.ohTrigger(Trigger,Trigger1M)),#N/A)</f>
        <v>1.232345473633056E-2</v>
      </c>
    </row>
    <row r="740" spans="42:47" ht="11.25" customHeight="1" x14ac:dyDescent="0.25">
      <c r="AP740" s="99" t="s">
        <v>83</v>
      </c>
      <c r="AQ740" s="98">
        <f>_xll.qlInterestRateIndexFixingDate(Currency&amp;"ibor"&amp;Tenor,AR740,Trigger)</f>
        <v>44568</v>
      </c>
      <c r="AR740" s="98">
        <f>_xll.qlCalendarAdvance(Calendar,AR739,AP740,"f",,Trigger)</f>
        <v>44572</v>
      </c>
      <c r="AS740" s="98">
        <f>_xll.qlInterestRateIndexMaturity(Currency&amp;"ibor"&amp;Tenor,AR740,Trigger)</f>
        <v>44603</v>
      </c>
      <c r="AT740" s="242" t="e">
        <f>_xll.qlIndexFixing($AD$5,AQ740,TRUE,_xll.ohTrigger(Trigger,Trigger1M))</f>
        <v>#NUM!</v>
      </c>
      <c r="AU740" s="242">
        <f>IFERROR(_xll.qlIndexFixing($AV$1,AQ740,TRUE,_xll.ohTrigger(Trigger,Trigger1M)),#N/A)</f>
        <v>1.2375514718529258E-2</v>
      </c>
    </row>
    <row r="741" spans="42:47" ht="11.25" customHeight="1" x14ac:dyDescent="0.25">
      <c r="AP741" s="99" t="s">
        <v>83</v>
      </c>
      <c r="AQ741" s="98">
        <f>_xll.qlInterestRateIndexFixingDate(Currency&amp;"ibor"&amp;Tenor,AR741,Trigger)</f>
        <v>44575</v>
      </c>
      <c r="AR741" s="98">
        <f>_xll.qlCalendarAdvance(Calendar,AR740,AP741,"f",,Trigger)</f>
        <v>44579</v>
      </c>
      <c r="AS741" s="98">
        <f>_xll.qlInterestRateIndexMaturity(Currency&amp;"ibor"&amp;Tenor,AR741,Trigger)</f>
        <v>44610</v>
      </c>
      <c r="AT741" s="242" t="e">
        <f>_xll.qlIndexFixing($AD$5,AQ741,TRUE,_xll.ohTrigger(Trigger,Trigger1M))</f>
        <v>#NUM!</v>
      </c>
      <c r="AU741" s="242">
        <f>IFERROR(_xll.qlIndexFixing($AV$1,AQ741,TRUE,_xll.ohTrigger(Trigger,Trigger1M)),#N/A)</f>
        <v>1.2427300706777845E-2</v>
      </c>
    </row>
    <row r="742" spans="42:47" ht="11.25" customHeight="1" x14ac:dyDescent="0.25">
      <c r="AP742" s="99" t="s">
        <v>83</v>
      </c>
      <c r="AQ742" s="98">
        <f>_xll.qlInterestRateIndexFixingDate(Currency&amp;"ibor"&amp;Tenor,AR742,Trigger)</f>
        <v>44582</v>
      </c>
      <c r="AR742" s="98">
        <f>_xll.qlCalendarAdvance(Calendar,AR741,AP742,"f",,Trigger)</f>
        <v>44586</v>
      </c>
      <c r="AS742" s="98">
        <f>_xll.qlInterestRateIndexMaturity(Currency&amp;"ibor"&amp;Tenor,AR742,Trigger)</f>
        <v>44617</v>
      </c>
      <c r="AT742" s="242" t="e">
        <f>_xll.qlIndexFixing($AD$5,AQ742,TRUE,_xll.ohTrigger(Trigger,Trigger1M))</f>
        <v>#NUM!</v>
      </c>
      <c r="AU742" s="242">
        <f>IFERROR(_xll.qlIndexFixing($AV$1,AQ742,TRUE,_xll.ohTrigger(Trigger,Trigger1M)),#N/A)</f>
        <v>1.247880927086537E-2</v>
      </c>
    </row>
    <row r="743" spans="42:47" ht="11.25" customHeight="1" x14ac:dyDescent="0.25">
      <c r="AP743" s="99" t="s">
        <v>83</v>
      </c>
      <c r="AQ743" s="98">
        <f>_xll.qlInterestRateIndexFixingDate(Currency&amp;"ibor"&amp;Tenor,AR743,Trigger)</f>
        <v>44589</v>
      </c>
      <c r="AR743" s="98">
        <f>_xll.qlCalendarAdvance(Calendar,AR742,AP743,"f",,Trigger)</f>
        <v>44593</v>
      </c>
      <c r="AS743" s="98">
        <f>_xll.qlInterestRateIndexMaturity(Currency&amp;"ibor"&amp;Tenor,AR743,Trigger)</f>
        <v>44621</v>
      </c>
      <c r="AT743" s="242" t="e">
        <f>_xll.qlIndexFixing($AD$5,AQ743,TRUE,_xll.ohTrigger(Trigger,Trigger1M))</f>
        <v>#NUM!</v>
      </c>
      <c r="AU743" s="242">
        <f>IFERROR(_xll.qlIndexFixing($AV$1,AQ743,TRUE,_xll.ohTrigger(Trigger,Trigger1M)),#N/A)</f>
        <v>1.2518473362144813E-2</v>
      </c>
    </row>
    <row r="744" spans="42:47" ht="11.25" customHeight="1" x14ac:dyDescent="0.25">
      <c r="AP744" s="99" t="s">
        <v>83</v>
      </c>
      <c r="AQ744" s="98">
        <f>_xll.qlInterestRateIndexFixingDate(Currency&amp;"ibor"&amp;Tenor,AR744,Trigger)</f>
        <v>44596</v>
      </c>
      <c r="AR744" s="98">
        <f>_xll.qlCalendarAdvance(Calendar,AR743,AP744,"f",,Trigger)</f>
        <v>44600</v>
      </c>
      <c r="AS744" s="98">
        <f>_xll.qlInterestRateIndexMaturity(Currency&amp;"ibor"&amp;Tenor,AR744,Trigger)</f>
        <v>44628</v>
      </c>
      <c r="AT744" s="242" t="e">
        <f>_xll.qlIndexFixing($AD$5,AQ744,TRUE,_xll.ohTrigger(Trigger,Trigger1M))</f>
        <v>#NUM!</v>
      </c>
      <c r="AU744" s="242">
        <f>IFERROR(_xll.qlIndexFixing($AV$1,AQ744,TRUE,_xll.ohTrigger(Trigger,Trigger1M)),#N/A)</f>
        <v>1.2569473181118467E-2</v>
      </c>
    </row>
    <row r="745" spans="42:47" ht="11.25" customHeight="1" x14ac:dyDescent="0.25">
      <c r="AP745" s="99" t="s">
        <v>83</v>
      </c>
      <c r="AQ745" s="98">
        <f>_xll.qlInterestRateIndexFixingDate(Currency&amp;"ibor"&amp;Tenor,AR745,Trigger)</f>
        <v>44603</v>
      </c>
      <c r="AR745" s="98">
        <f>_xll.qlCalendarAdvance(Calendar,AR744,AP745,"f",,Trigger)</f>
        <v>44607</v>
      </c>
      <c r="AS745" s="98">
        <f>_xll.qlInterestRateIndexMaturity(Currency&amp;"ibor"&amp;Tenor,AR745,Trigger)</f>
        <v>44635</v>
      </c>
      <c r="AT745" s="242" t="e">
        <f>_xll.qlIndexFixing($AD$5,AQ745,TRUE,_xll.ohTrigger(Trigger,Trigger1M))</f>
        <v>#NUM!</v>
      </c>
      <c r="AU745" s="242">
        <f>IFERROR(_xll.qlIndexFixing($AV$1,AQ745,TRUE,_xll.ohTrigger(Trigger,Trigger1M)),#N/A)</f>
        <v>1.2620186028651226E-2</v>
      </c>
    </row>
    <row r="746" spans="42:47" ht="11.25" customHeight="1" x14ac:dyDescent="0.25">
      <c r="AP746" s="99" t="s">
        <v>83</v>
      </c>
      <c r="AQ746" s="98">
        <f>_xll.qlInterestRateIndexFixingDate(Currency&amp;"ibor"&amp;Tenor,AR746,Trigger)</f>
        <v>44610</v>
      </c>
      <c r="AR746" s="98">
        <f>_xll.qlCalendarAdvance(Calendar,AR745,AP746,"f",,Trigger)</f>
        <v>44614</v>
      </c>
      <c r="AS746" s="98">
        <f>_xll.qlInterestRateIndexMaturity(Currency&amp;"ibor"&amp;Tenor,AR746,Trigger)</f>
        <v>44642</v>
      </c>
      <c r="AT746" s="242" t="e">
        <f>_xll.qlIndexFixing($AD$5,AQ746,TRUE,_xll.ohTrigger(Trigger,Trigger1M))</f>
        <v>#NUM!</v>
      </c>
      <c r="AU746" s="242">
        <f>IFERROR(_xll.qlIndexFixing($AV$1,AQ746,TRUE,_xll.ohTrigger(Trigger,Trigger1M)),#N/A)</f>
        <v>1.2670608475106513E-2</v>
      </c>
    </row>
    <row r="747" spans="42:47" ht="11.25" customHeight="1" x14ac:dyDescent="0.25">
      <c r="AP747" s="99" t="s">
        <v>83</v>
      </c>
      <c r="AQ747" s="98">
        <f>_xll.qlInterestRateIndexFixingDate(Currency&amp;"ibor"&amp;Tenor,AR747,Trigger)</f>
        <v>44617</v>
      </c>
      <c r="AR747" s="98">
        <f>_xll.qlCalendarAdvance(Calendar,AR746,AP747,"f",,Trigger)</f>
        <v>44621</v>
      </c>
      <c r="AS747" s="98">
        <f>_xll.qlInterestRateIndexMaturity(Currency&amp;"ibor"&amp;Tenor,AR747,Trigger)</f>
        <v>44652</v>
      </c>
      <c r="AT747" s="242" t="e">
        <f>_xll.qlIndexFixing($AD$5,AQ747,TRUE,_xll.ohTrigger(Trigger,Trigger1M))</f>
        <v>#NUM!</v>
      </c>
      <c r="AU747" s="242">
        <f>IFERROR(_xll.qlIndexFixing($AV$1,AQ747,TRUE,_xll.ohTrigger(Trigger,Trigger1M)),#N/A)</f>
        <v>1.2732070668744579E-2</v>
      </c>
    </row>
    <row r="748" spans="42:47" ht="11.25" customHeight="1" x14ac:dyDescent="0.25">
      <c r="AP748" s="99" t="s">
        <v>83</v>
      </c>
      <c r="AQ748" s="98">
        <f>_xll.qlInterestRateIndexFixingDate(Currency&amp;"ibor"&amp;Tenor,AR748,Trigger)</f>
        <v>44624</v>
      </c>
      <c r="AR748" s="98">
        <f>_xll.qlCalendarAdvance(Calendar,AR747,AP748,"f",,Trigger)</f>
        <v>44628</v>
      </c>
      <c r="AS748" s="98">
        <f>_xll.qlInterestRateIndexMaturity(Currency&amp;"ibor"&amp;Tenor,AR748,Trigger)</f>
        <v>44659</v>
      </c>
      <c r="AT748" s="242" t="e">
        <f>_xll.qlIndexFixing($AD$5,AQ748,TRUE,_xll.ohTrigger(Trigger,Trigger1M))</f>
        <v>#NUM!</v>
      </c>
      <c r="AU748" s="242">
        <f>IFERROR(_xll.qlIndexFixing($AV$1,AQ748,TRUE,_xll.ohTrigger(Trigger,Trigger1M)),#N/A)</f>
        <v>1.2781842651228425E-2</v>
      </c>
    </row>
    <row r="749" spans="42:47" ht="11.25" customHeight="1" x14ac:dyDescent="0.25">
      <c r="AP749" s="99" t="s">
        <v>83</v>
      </c>
      <c r="AQ749" s="98">
        <f>_xll.qlInterestRateIndexFixingDate(Currency&amp;"ibor"&amp;Tenor,AR749,Trigger)</f>
        <v>44631</v>
      </c>
      <c r="AR749" s="98">
        <f>_xll.qlCalendarAdvance(Calendar,AR748,AP749,"f",,Trigger)</f>
        <v>44635</v>
      </c>
      <c r="AS749" s="98">
        <f>_xll.qlInterestRateIndexMaturity(Currency&amp;"ibor"&amp;Tenor,AR749,Trigger)</f>
        <v>44670</v>
      </c>
      <c r="AT749" s="242" t="e">
        <f>_xll.qlIndexFixing($AD$5,AQ749,TRUE,_xll.ohTrigger(Trigger,Trigger1M))</f>
        <v>#NUM!</v>
      </c>
      <c r="AU749" s="242">
        <f>IFERROR(_xll.qlIndexFixing($AV$1,AQ749,TRUE,_xll.ohTrigger(Trigger,Trigger1M)),#N/A)</f>
        <v>1.2846239471565315E-2</v>
      </c>
    </row>
    <row r="750" spans="42:47" ht="11.25" customHeight="1" x14ac:dyDescent="0.25">
      <c r="AP750" s="99" t="s">
        <v>83</v>
      </c>
      <c r="AQ750" s="98">
        <f>_xll.qlInterestRateIndexFixingDate(Currency&amp;"ibor"&amp;Tenor,AR750,Trigger)</f>
        <v>44638</v>
      </c>
      <c r="AR750" s="98">
        <f>_xll.qlCalendarAdvance(Calendar,AR749,AP750,"f",,Trigger)</f>
        <v>44642</v>
      </c>
      <c r="AS750" s="98">
        <f>_xll.qlInterestRateIndexMaturity(Currency&amp;"ibor"&amp;Tenor,AR750,Trigger)</f>
        <v>44673</v>
      </c>
      <c r="AT750" s="242" t="e">
        <f>_xll.qlIndexFixing($AD$5,AQ750,TRUE,_xll.ohTrigger(Trigger,Trigger1M))</f>
        <v>#NUM!</v>
      </c>
      <c r="AU750" s="242">
        <f>IFERROR(_xll.qlIndexFixing($AV$1,AQ750,TRUE,_xll.ohTrigger(Trigger,Trigger1M)),#N/A)</f>
        <v>1.288047887549029E-2</v>
      </c>
    </row>
    <row r="751" spans="42:47" ht="11.25" customHeight="1" x14ac:dyDescent="0.25">
      <c r="AP751" s="99" t="s">
        <v>83</v>
      </c>
      <c r="AQ751" s="98">
        <f>_xll.qlInterestRateIndexFixingDate(Currency&amp;"ibor"&amp;Tenor,AR751,Trigger)</f>
        <v>44645</v>
      </c>
      <c r="AR751" s="98">
        <f>_xll.qlCalendarAdvance(Calendar,AR750,AP751,"f",,Trigger)</f>
        <v>44649</v>
      </c>
      <c r="AS751" s="98">
        <f>_xll.qlInterestRateIndexMaturity(Currency&amp;"ibor"&amp;Tenor,AR751,Trigger)</f>
        <v>44680</v>
      </c>
      <c r="AT751" s="242" t="e">
        <f>_xll.qlIndexFixing($AD$5,AQ751,TRUE,_xll.ohTrigger(Trigger,Trigger1M))</f>
        <v>#NUM!</v>
      </c>
      <c r="AU751" s="242">
        <f>IFERROR(_xll.qlIndexFixing($AV$1,AQ751,TRUE,_xll.ohTrigger(Trigger,Trigger1M)),#N/A)</f>
        <v>1.2929336256204333E-2</v>
      </c>
    </row>
    <row r="752" spans="42:47" ht="11.25" customHeight="1" x14ac:dyDescent="0.25">
      <c r="AP752" s="99" t="s">
        <v>83</v>
      </c>
      <c r="AQ752" s="98">
        <f>_xll.qlInterestRateIndexFixingDate(Currency&amp;"ibor"&amp;Tenor,AR752,Trigger)</f>
        <v>44652</v>
      </c>
      <c r="AR752" s="98">
        <f>_xll.qlCalendarAdvance(Calendar,AR751,AP752,"f",,Trigger)</f>
        <v>44656</v>
      </c>
      <c r="AS752" s="98">
        <f>_xll.qlInterestRateIndexMaturity(Currency&amp;"ibor"&amp;Tenor,AR752,Trigger)</f>
        <v>44686</v>
      </c>
      <c r="AT752" s="242" t="e">
        <f>_xll.qlIndexFixing($AD$5,AQ752,TRUE,_xll.ohTrigger(Trigger,Trigger1M))</f>
        <v>#NUM!</v>
      </c>
      <c r="AU752" s="242">
        <f>IFERROR(_xll.qlIndexFixing($AV$1,AQ752,TRUE,_xll.ohTrigger(Trigger,Trigger1M)),#N/A)</f>
        <v>1.2974207407956406E-2</v>
      </c>
    </row>
    <row r="753" spans="42:47" ht="11.25" customHeight="1" x14ac:dyDescent="0.25">
      <c r="AP753" s="99" t="s">
        <v>83</v>
      </c>
      <c r="AQ753" s="98">
        <f>_xll.qlInterestRateIndexFixingDate(Currency&amp;"ibor"&amp;Tenor,AR753,Trigger)</f>
        <v>44659</v>
      </c>
      <c r="AR753" s="98">
        <f>_xll.qlCalendarAdvance(Calendar,AR752,AP753,"f",,Trigger)</f>
        <v>44663</v>
      </c>
      <c r="AS753" s="98">
        <f>_xll.qlInterestRateIndexMaturity(Currency&amp;"ibor"&amp;Tenor,AR753,Trigger)</f>
        <v>44693</v>
      </c>
      <c r="AT753" s="242" t="e">
        <f>_xll.qlIndexFixing($AD$5,AQ753,TRUE,_xll.ohTrigger(Trigger,Trigger1M))</f>
        <v>#NUM!</v>
      </c>
      <c r="AU753" s="242">
        <f>IFERROR(_xll.qlIndexFixing($AV$1,AQ753,TRUE,_xll.ohTrigger(Trigger,Trigger1M)),#N/A)</f>
        <v>1.3022458962963945E-2</v>
      </c>
    </row>
    <row r="754" spans="42:47" ht="11.25" customHeight="1" x14ac:dyDescent="0.25">
      <c r="AP754" s="99" t="s">
        <v>83</v>
      </c>
      <c r="AQ754" s="98">
        <f>_xll.qlInterestRateIndexFixingDate(Currency&amp;"ibor"&amp;Tenor,AR754,Trigger)</f>
        <v>44664</v>
      </c>
      <c r="AR754" s="98">
        <f>_xll.qlCalendarAdvance(Calendar,AR753,AP754,"f",,Trigger)</f>
        <v>44670</v>
      </c>
      <c r="AS754" s="98">
        <f>_xll.qlInterestRateIndexMaturity(Currency&amp;"ibor"&amp;Tenor,AR754,Trigger)</f>
        <v>44700</v>
      </c>
      <c r="AT754" s="242" t="e">
        <f>_xll.qlIndexFixing($AD$5,AQ754,TRUE,_xll.ohTrigger(Trigger,Trigger1M))</f>
        <v>#NUM!</v>
      </c>
      <c r="AU754" s="242">
        <f>IFERROR(_xll.qlIndexFixing($AV$1,AQ754,TRUE,_xll.ohTrigger(Trigger,Trigger1M)),#N/A)</f>
        <v>1.3070392178475387E-2</v>
      </c>
    </row>
    <row r="755" spans="42:47" ht="11.25" customHeight="1" x14ac:dyDescent="0.25">
      <c r="AP755" s="99" t="s">
        <v>83</v>
      </c>
      <c r="AQ755" s="98">
        <f>_xll.qlInterestRateIndexFixingDate(Currency&amp;"ibor"&amp;Tenor,AR755,Trigger)</f>
        <v>44673</v>
      </c>
      <c r="AR755" s="98">
        <f>_xll.qlCalendarAdvance(Calendar,AR754,AP755,"f",,Trigger)</f>
        <v>44677</v>
      </c>
      <c r="AS755" s="98">
        <f>_xll.qlInterestRateIndexMaturity(Currency&amp;"ibor"&amp;Tenor,AR755,Trigger)</f>
        <v>44707</v>
      </c>
      <c r="AT755" s="242" t="e">
        <f>_xll.qlIndexFixing($AD$5,AQ755,TRUE,_xll.ohTrigger(Trigger,Trigger1M))</f>
        <v>#NUM!</v>
      </c>
      <c r="AU755" s="242">
        <f>IFERROR(_xll.qlIndexFixing($AV$1,AQ755,TRUE,_xll.ohTrigger(Trigger,Trigger1M)),#N/A)</f>
        <v>1.3118003624072117E-2</v>
      </c>
    </row>
    <row r="756" spans="42:47" ht="11.25" customHeight="1" x14ac:dyDescent="0.25">
      <c r="AP756" s="99" t="s">
        <v>83</v>
      </c>
      <c r="AQ756" s="98">
        <f>_xll.qlInterestRateIndexFixingDate(Currency&amp;"ibor"&amp;Tenor,AR756,Trigger)</f>
        <v>44680</v>
      </c>
      <c r="AR756" s="98">
        <f>_xll.qlCalendarAdvance(Calendar,AR755,AP756,"f",,Trigger)</f>
        <v>44684</v>
      </c>
      <c r="AS756" s="98">
        <f>_xll.qlInterestRateIndexMaturity(Currency&amp;"ibor"&amp;Tenor,AR756,Trigger)</f>
        <v>44715</v>
      </c>
      <c r="AT756" s="242" t="e">
        <f>_xll.qlIndexFixing($AD$5,AQ756,TRUE,_xll.ohTrigger(Trigger,Trigger1M))</f>
        <v>#NUM!</v>
      </c>
      <c r="AU756" s="242">
        <f>IFERROR(_xll.qlIndexFixing($AV$1,AQ756,TRUE,_xll.ohTrigger(Trigger,Trigger1M)),#N/A)</f>
        <v>1.3168878621396889E-2</v>
      </c>
    </row>
    <row r="757" spans="42:47" ht="11.25" customHeight="1" x14ac:dyDescent="0.25">
      <c r="AP757" s="99" t="s">
        <v>83</v>
      </c>
      <c r="AQ757" s="98">
        <f>_xll.qlInterestRateIndexFixingDate(Currency&amp;"ibor"&amp;Tenor,AR757,Trigger)</f>
        <v>44687</v>
      </c>
      <c r="AR757" s="98">
        <f>_xll.qlCalendarAdvance(Calendar,AR756,AP757,"f",,Trigger)</f>
        <v>44691</v>
      </c>
      <c r="AS757" s="98">
        <f>_xll.qlInterestRateIndexMaturity(Currency&amp;"ibor"&amp;Tenor,AR757,Trigger)</f>
        <v>44722</v>
      </c>
      <c r="AT757" s="242" t="e">
        <f>_xll.qlIndexFixing($AD$5,AQ757,TRUE,_xll.ohTrigger(Trigger,Trigger1M))</f>
        <v>#NUM!</v>
      </c>
      <c r="AU757" s="242">
        <f>IFERROR(_xll.qlIndexFixing($AV$1,AQ757,TRUE,_xll.ohTrigger(Trigger,Trigger1M)),#N/A)</f>
        <v>1.3215814172032631E-2</v>
      </c>
    </row>
    <row r="758" spans="42:47" ht="11.25" customHeight="1" x14ac:dyDescent="0.25">
      <c r="AP758" s="99" t="s">
        <v>83</v>
      </c>
      <c r="AQ758" s="98">
        <f>_xll.qlInterestRateIndexFixingDate(Currency&amp;"ibor"&amp;Tenor,AR758,Trigger)</f>
        <v>44694</v>
      </c>
      <c r="AR758" s="98">
        <f>_xll.qlCalendarAdvance(Calendar,AR757,AP758,"f",,Trigger)</f>
        <v>44698</v>
      </c>
      <c r="AS758" s="98">
        <f>_xll.qlInterestRateIndexMaturity(Currency&amp;"ibor"&amp;Tenor,AR758,Trigger)</f>
        <v>44729</v>
      </c>
      <c r="AT758" s="242" t="e">
        <f>_xll.qlIndexFixing($AD$5,AQ758,TRUE,_xll.ohTrigger(Trigger,Trigger1M))</f>
        <v>#NUM!</v>
      </c>
      <c r="AU758" s="242">
        <f>IFERROR(_xll.qlIndexFixing($AV$1,AQ758,TRUE,_xll.ohTrigger(Trigger,Trigger1M)),#N/A)</f>
        <v>1.3262417410150221E-2</v>
      </c>
    </row>
    <row r="759" spans="42:47" ht="11.25" customHeight="1" x14ac:dyDescent="0.25">
      <c r="AP759" s="99" t="s">
        <v>83</v>
      </c>
      <c r="AQ759" s="98">
        <f>_xll.qlInterestRateIndexFixingDate(Currency&amp;"ibor"&amp;Tenor,AR759,Trigger)</f>
        <v>44701</v>
      </c>
      <c r="AR759" s="98">
        <f>_xll.qlCalendarAdvance(Calendar,AR758,AP759,"f",,Trigger)</f>
        <v>44705</v>
      </c>
      <c r="AS759" s="98">
        <f>_xll.qlInterestRateIndexMaturity(Currency&amp;"ibor"&amp;Tenor,AR759,Trigger)</f>
        <v>44736</v>
      </c>
      <c r="AT759" s="242" t="e">
        <f>_xll.qlIndexFixing($AD$5,AQ759,TRUE,_xll.ohTrigger(Trigger,Trigger1M))</f>
        <v>#NUM!</v>
      </c>
      <c r="AU759" s="242">
        <f>IFERROR(_xll.qlIndexFixing($AV$1,AQ759,TRUE,_xll.ohTrigger(Trigger,Trigger1M)),#N/A)</f>
        <v>1.3308684904968844E-2</v>
      </c>
    </row>
    <row r="760" spans="42:47" ht="11.25" customHeight="1" x14ac:dyDescent="0.25">
      <c r="AP760" s="99" t="s">
        <v>83</v>
      </c>
      <c r="AQ760" s="98">
        <f>_xll.qlInterestRateIndexFixingDate(Currency&amp;"ibor"&amp;Tenor,AR760,Trigger)</f>
        <v>44708</v>
      </c>
      <c r="AR760" s="98">
        <f>_xll.qlCalendarAdvance(Calendar,AR759,AP760,"f",,Trigger)</f>
        <v>44712</v>
      </c>
      <c r="AS760" s="98">
        <f>_xll.qlInterestRateIndexMaturity(Currency&amp;"ibor"&amp;Tenor,AR760,Trigger)</f>
        <v>44742</v>
      </c>
      <c r="AT760" s="242" t="e">
        <f>_xll.qlIndexFixing($AD$5,AQ760,TRUE,_xll.ohTrigger(Trigger,Trigger1M))</f>
        <v>#NUM!</v>
      </c>
      <c r="AU760" s="242">
        <f>IFERROR(_xll.qlIndexFixing($AV$1,AQ760,TRUE,_xll.ohTrigger(Trigger,Trigger1M)),#N/A)</f>
        <v>1.3351114236551886E-2</v>
      </c>
    </row>
    <row r="761" spans="42:47" ht="11.25" customHeight="1" x14ac:dyDescent="0.25">
      <c r="AP761" s="99" t="s">
        <v>83</v>
      </c>
      <c r="AQ761" s="98">
        <f>_xll.qlInterestRateIndexFixingDate(Currency&amp;"ibor"&amp;Tenor,AR761,Trigger)</f>
        <v>44715</v>
      </c>
      <c r="AR761" s="98">
        <f>_xll.qlCalendarAdvance(Calendar,AR760,AP761,"f",,Trigger)</f>
        <v>44719</v>
      </c>
      <c r="AS761" s="98">
        <f>_xll.qlInterestRateIndexMaturity(Currency&amp;"ibor"&amp;Tenor,AR761,Trigger)</f>
        <v>44749</v>
      </c>
      <c r="AT761" s="242" t="e">
        <f>_xll.qlIndexFixing($AD$5,AQ761,TRUE,_xll.ohTrigger(Trigger,Trigger1M))</f>
        <v>#NUM!</v>
      </c>
      <c r="AU761" s="242">
        <f>IFERROR(_xll.qlIndexFixing($AV$1,AQ761,TRUE,_xll.ohTrigger(Trigger,Trigger1M)),#N/A)</f>
        <v>1.339672302223871E-2</v>
      </c>
    </row>
    <row r="762" spans="42:47" ht="11.25" customHeight="1" x14ac:dyDescent="0.25">
      <c r="AP762" s="99" t="s">
        <v>83</v>
      </c>
      <c r="AQ762" s="98">
        <f>_xll.qlInterestRateIndexFixingDate(Currency&amp;"ibor"&amp;Tenor,AR762,Trigger)</f>
        <v>44722</v>
      </c>
      <c r="AR762" s="98">
        <f>_xll.qlCalendarAdvance(Calendar,AR761,AP762,"f",,Trigger)</f>
        <v>44726</v>
      </c>
      <c r="AS762" s="98">
        <f>_xll.qlInterestRateIndexMaturity(Currency&amp;"ibor"&amp;Tenor,AR762,Trigger)</f>
        <v>44756</v>
      </c>
      <c r="AT762" s="242" t="e">
        <f>_xll.qlIndexFixing($AD$5,AQ762,TRUE,_xll.ohTrigger(Trigger,Trigger1M))</f>
        <v>#NUM!</v>
      </c>
      <c r="AU762" s="242">
        <f>IFERROR(_xll.qlIndexFixing($AV$1,AQ762,TRUE,_xll.ohTrigger(Trigger,Trigger1M)),#N/A)</f>
        <v>1.3441986024302466E-2</v>
      </c>
    </row>
    <row r="763" spans="42:47" ht="11.25" customHeight="1" x14ac:dyDescent="0.25">
      <c r="AP763" s="99" t="s">
        <v>83</v>
      </c>
      <c r="AQ763" s="98">
        <f>_xll.qlInterestRateIndexFixingDate(Currency&amp;"ibor"&amp;Tenor,AR763,Trigger)</f>
        <v>44729</v>
      </c>
      <c r="AR763" s="98">
        <f>_xll.qlCalendarAdvance(Calendar,AR762,AP763,"f",,Trigger)</f>
        <v>44733</v>
      </c>
      <c r="AS763" s="98">
        <f>_xll.qlInterestRateIndexMaturity(Currency&amp;"ibor"&amp;Tenor,AR763,Trigger)</f>
        <v>44763</v>
      </c>
      <c r="AT763" s="242" t="e">
        <f>_xll.qlIndexFixing($AD$5,AQ763,TRUE,_xll.ohTrigger(Trigger,Trigger1M))</f>
        <v>#NUM!</v>
      </c>
      <c r="AU763" s="242">
        <f>IFERROR(_xll.qlIndexFixing($AV$1,AQ763,TRUE,_xll.ohTrigger(Trigger,Trigger1M)),#N/A)</f>
        <v>1.3486899812119368E-2</v>
      </c>
    </row>
    <row r="764" spans="42:47" ht="11.25" customHeight="1" x14ac:dyDescent="0.25">
      <c r="AP764" s="99" t="s">
        <v>83</v>
      </c>
      <c r="AQ764" s="98">
        <f>_xll.qlInterestRateIndexFixingDate(Currency&amp;"ibor"&amp;Tenor,AR764,Trigger)</f>
        <v>44736</v>
      </c>
      <c r="AR764" s="98">
        <f>_xll.qlCalendarAdvance(Calendar,AR763,AP764,"f",,Trigger)</f>
        <v>44740</v>
      </c>
      <c r="AS764" s="98">
        <f>_xll.qlInterestRateIndexMaturity(Currency&amp;"ibor"&amp;Tenor,AR764,Trigger)</f>
        <v>44770</v>
      </c>
      <c r="AT764" s="242" t="e">
        <f>_xll.qlIndexFixing($AD$5,AQ764,TRUE,_xll.ohTrigger(Trigger,Trigger1M))</f>
        <v>#NUM!</v>
      </c>
      <c r="AU764" s="242">
        <f>IFERROR(_xll.qlIndexFixing($AV$1,AQ764,TRUE,_xll.ohTrigger(Trigger,Trigger1M)),#N/A)</f>
        <v>1.3531460955044317E-2</v>
      </c>
    </row>
    <row r="765" spans="42:47" ht="11.25" customHeight="1" x14ac:dyDescent="0.25">
      <c r="AP765" s="99" t="s">
        <v>83</v>
      </c>
      <c r="AQ765" s="98">
        <f>_xll.qlInterestRateIndexFixingDate(Currency&amp;"ibor"&amp;Tenor,AR765,Trigger)</f>
        <v>44743</v>
      </c>
      <c r="AR765" s="98">
        <f>_xll.qlCalendarAdvance(Calendar,AR764,AP765,"f",,Trigger)</f>
        <v>44747</v>
      </c>
      <c r="AS765" s="98">
        <f>_xll.qlInterestRateIndexMaturity(Currency&amp;"ibor"&amp;Tenor,AR765,Trigger)</f>
        <v>44778</v>
      </c>
      <c r="AT765" s="242" t="e">
        <f>_xll.qlIndexFixing($AD$5,AQ765,TRUE,_xll.ohTrigger(Trigger,Trigger1M))</f>
        <v>#NUM!</v>
      </c>
      <c r="AU765" s="242">
        <f>IFERROR(_xll.qlIndexFixing($AV$1,AQ765,TRUE,_xll.ohTrigger(Trigger,Trigger1M)),#N/A)</f>
        <v>1.3579047137281728E-2</v>
      </c>
    </row>
    <row r="766" spans="42:47" ht="11.25" customHeight="1" x14ac:dyDescent="0.25">
      <c r="AP766" s="99" t="s">
        <v>83</v>
      </c>
      <c r="AQ766" s="98">
        <f>_xll.qlInterestRateIndexFixingDate(Currency&amp;"ibor"&amp;Tenor,AR766,Trigger)</f>
        <v>44750</v>
      </c>
      <c r="AR766" s="98">
        <f>_xll.qlCalendarAdvance(Calendar,AR765,AP766,"f",,Trigger)</f>
        <v>44754</v>
      </c>
      <c r="AS766" s="98">
        <f>_xll.qlInterestRateIndexMaturity(Currency&amp;"ibor"&amp;Tenor,AR766,Trigger)</f>
        <v>44785</v>
      </c>
      <c r="AT766" s="242" t="e">
        <f>_xll.qlIndexFixing($AD$5,AQ766,TRUE,_xll.ohTrigger(Trigger,Trigger1M))</f>
        <v>#NUM!</v>
      </c>
      <c r="AU766" s="242">
        <f>IFERROR(_xll.qlIndexFixing($AV$1,AQ766,TRUE,_xll.ohTrigger(Trigger,Trigger1M)),#N/A)</f>
        <v>1.3622868364880591E-2</v>
      </c>
    </row>
    <row r="767" spans="42:47" ht="11.25" customHeight="1" x14ac:dyDescent="0.25">
      <c r="AP767" s="99" t="s">
        <v>83</v>
      </c>
      <c r="AQ767" s="98">
        <f>_xll.qlInterestRateIndexFixingDate(Currency&amp;"ibor"&amp;Tenor,AR767,Trigger)</f>
        <v>44757</v>
      </c>
      <c r="AR767" s="98">
        <f>_xll.qlCalendarAdvance(Calendar,AR766,AP767,"f",,Trigger)</f>
        <v>44761</v>
      </c>
      <c r="AS767" s="98">
        <f>_xll.qlInterestRateIndexMaturity(Currency&amp;"ibor"&amp;Tenor,AR767,Trigger)</f>
        <v>44792</v>
      </c>
      <c r="AT767" s="242" t="e">
        <f>_xll.qlIndexFixing($AD$5,AQ767,TRUE,_xll.ohTrigger(Trigger,Trigger1M))</f>
        <v>#NUM!</v>
      </c>
      <c r="AU767" s="242">
        <f>IFERROR(_xll.qlIndexFixing($AV$1,AQ767,TRUE,_xll.ohTrigger(Trigger,Trigger1M)),#N/A)</f>
        <v>1.3666326402031416E-2</v>
      </c>
    </row>
    <row r="768" spans="42:47" ht="11.25" customHeight="1" x14ac:dyDescent="0.25">
      <c r="AP768" s="99" t="s">
        <v>83</v>
      </c>
      <c r="AQ768" s="98">
        <f>_xll.qlInterestRateIndexFixingDate(Currency&amp;"ibor"&amp;Tenor,AR768,Trigger)</f>
        <v>44764</v>
      </c>
      <c r="AR768" s="98">
        <f>_xll.qlCalendarAdvance(Calendar,AR767,AP768,"f",,Trigger)</f>
        <v>44768</v>
      </c>
      <c r="AS768" s="98">
        <f>_xll.qlInterestRateIndexMaturity(Currency&amp;"ibor"&amp;Tenor,AR768,Trigger)</f>
        <v>44799</v>
      </c>
      <c r="AT768" s="242" t="e">
        <f>_xll.qlIndexFixing($AD$5,AQ768,TRUE,_xll.ohTrigger(Trigger,Trigger1M))</f>
        <v>#NUM!</v>
      </c>
      <c r="AU768" s="242">
        <f>IFERROR(_xll.qlIndexFixing($AV$1,AQ768,TRUE,_xll.ohTrigger(Trigger,Trigger1M)),#N/A)</f>
        <v>1.3709417817749675E-2</v>
      </c>
    </row>
    <row r="769" spans="42:47" ht="11.25" customHeight="1" x14ac:dyDescent="0.25">
      <c r="AP769" s="99" t="s">
        <v>83</v>
      </c>
      <c r="AQ769" s="98">
        <f>_xll.qlInterestRateIndexFixingDate(Currency&amp;"ibor"&amp;Tenor,AR769,Trigger)</f>
        <v>44771</v>
      </c>
      <c r="AR769" s="98">
        <f>_xll.qlCalendarAdvance(Calendar,AR768,AP769,"f",,Trigger)</f>
        <v>44775</v>
      </c>
      <c r="AS769" s="98">
        <f>_xll.qlInterestRateIndexMaturity(Currency&amp;"ibor"&amp;Tenor,AR769,Trigger)</f>
        <v>44806</v>
      </c>
      <c r="AT769" s="242" t="e">
        <f>_xll.qlIndexFixing($AD$5,AQ769,TRUE,_xll.ohTrigger(Trigger,Trigger1M))</f>
        <v>#NUM!</v>
      </c>
      <c r="AU769" s="242">
        <f>IFERROR(_xll.qlIndexFixing($AV$1,AQ769,TRUE,_xll.ohTrigger(Trigger,Trigger1M)),#N/A)</f>
        <v>1.3752141130082739E-2</v>
      </c>
    </row>
    <row r="770" spans="42:47" ht="11.25" customHeight="1" x14ac:dyDescent="0.25">
      <c r="AP770" s="99" t="s">
        <v>83</v>
      </c>
      <c r="AQ770" s="98">
        <f>_xll.qlInterestRateIndexFixingDate(Currency&amp;"ibor"&amp;Tenor,AR770,Trigger)</f>
        <v>44778</v>
      </c>
      <c r="AR770" s="98">
        <f>_xll.qlCalendarAdvance(Calendar,AR769,AP770,"f",,Trigger)</f>
        <v>44782</v>
      </c>
      <c r="AS770" s="98">
        <f>_xll.qlInterestRateIndexMaturity(Currency&amp;"ibor"&amp;Tenor,AR770,Trigger)</f>
        <v>44813</v>
      </c>
      <c r="AT770" s="242" t="e">
        <f>_xll.qlIndexFixing($AD$5,AQ770,TRUE,_xll.ohTrigger(Trigger,Trigger1M))</f>
        <v>#NUM!</v>
      </c>
      <c r="AU770" s="242">
        <f>IFERROR(_xll.qlIndexFixing($AV$1,AQ770,TRUE,_xll.ohTrigger(Trigger,Trigger1M)),#N/A)</f>
        <v>1.3794527705821067E-2</v>
      </c>
    </row>
    <row r="771" spans="42:47" ht="11.25" customHeight="1" x14ac:dyDescent="0.25">
      <c r="AP771" s="99" t="s">
        <v>83</v>
      </c>
      <c r="AQ771" s="98">
        <f>_xll.qlInterestRateIndexFixingDate(Currency&amp;"ibor"&amp;Tenor,AR771,Trigger)</f>
        <v>44785</v>
      </c>
      <c r="AR771" s="98">
        <f>_xll.qlCalendarAdvance(Calendar,AR770,AP771,"f",,Trigger)</f>
        <v>44789</v>
      </c>
      <c r="AS771" s="98">
        <f>_xll.qlInterestRateIndexMaturity(Currency&amp;"ibor"&amp;Tenor,AR771,Trigger)</f>
        <v>44820</v>
      </c>
      <c r="AT771" s="242" t="e">
        <f>_xll.qlIndexFixing($AD$5,AQ771,TRUE,_xll.ohTrigger(Trigger,Trigger1M))</f>
        <v>#NUM!</v>
      </c>
      <c r="AU771" s="242">
        <f>IFERROR(_xll.qlIndexFixing($AV$1,AQ771,TRUE,_xll.ohTrigger(Trigger,Trigger1M)),#N/A)</f>
        <v>1.3836636604787497E-2</v>
      </c>
    </row>
    <row r="772" spans="42:47" ht="11.25" customHeight="1" x14ac:dyDescent="0.25">
      <c r="AP772" s="99" t="s">
        <v>83</v>
      </c>
      <c r="AQ772" s="98">
        <f>_xll.qlInterestRateIndexFixingDate(Currency&amp;"ibor"&amp;Tenor,AR772,Trigger)</f>
        <v>44792</v>
      </c>
      <c r="AR772" s="98">
        <f>_xll.qlCalendarAdvance(Calendar,AR771,AP772,"f",,Trigger)</f>
        <v>44796</v>
      </c>
      <c r="AS772" s="98">
        <f>_xll.qlInterestRateIndexMaturity(Currency&amp;"ibor"&amp;Tenor,AR772,Trigger)</f>
        <v>44827</v>
      </c>
      <c r="AT772" s="242" t="e">
        <f>_xll.qlIndexFixing($AD$5,AQ772,TRUE,_xll.ohTrigger(Trigger,Trigger1M))</f>
        <v>#NUM!</v>
      </c>
      <c r="AU772" s="242">
        <f>IFERROR(_xll.qlIndexFixing($AV$1,AQ772,TRUE,_xll.ohTrigger(Trigger,Trigger1M)),#N/A)</f>
        <v>1.3878528392673844E-2</v>
      </c>
    </row>
    <row r="773" spans="42:47" ht="11.25" customHeight="1" x14ac:dyDescent="0.25">
      <c r="AP773" s="99" t="s">
        <v>83</v>
      </c>
      <c r="AQ773" s="98">
        <f>_xll.qlInterestRateIndexFixingDate(Currency&amp;"ibor"&amp;Tenor,AR773,Trigger)</f>
        <v>44799</v>
      </c>
      <c r="AR773" s="98">
        <f>_xll.qlCalendarAdvance(Calendar,AR772,AP773,"f",,Trigger)</f>
        <v>44803</v>
      </c>
      <c r="AS773" s="98">
        <f>_xll.qlInterestRateIndexMaturity(Currency&amp;"ibor"&amp;Tenor,AR773,Trigger)</f>
        <v>44834</v>
      </c>
      <c r="AT773" s="242" t="e">
        <f>_xll.qlIndexFixing($AD$5,AQ773,TRUE,_xll.ohTrigger(Trigger,Trigger1M))</f>
        <v>#NUM!</v>
      </c>
      <c r="AU773" s="242">
        <f>IFERROR(_xll.qlIndexFixing($AV$1,AQ773,TRUE,_xll.ohTrigger(Trigger,Trigger1M)),#N/A)</f>
        <v>1.3920264290608922E-2</v>
      </c>
    </row>
    <row r="774" spans="42:47" ht="11.25" customHeight="1" x14ac:dyDescent="0.25">
      <c r="AP774" s="99" t="s">
        <v>83</v>
      </c>
      <c r="AQ774" s="98">
        <f>_xll.qlInterestRateIndexFixingDate(Currency&amp;"ibor"&amp;Tenor,AR774,Trigger)</f>
        <v>44806</v>
      </c>
      <c r="AR774" s="98">
        <f>_xll.qlCalendarAdvance(Calendar,AR773,AP774,"f",,Trigger)</f>
        <v>44810</v>
      </c>
      <c r="AS774" s="98">
        <f>_xll.qlInterestRateIndexMaturity(Currency&amp;"ibor"&amp;Tenor,AR774,Trigger)</f>
        <v>44840</v>
      </c>
      <c r="AT774" s="242" t="e">
        <f>_xll.qlIndexFixing($AD$5,AQ774,TRUE,_xll.ohTrigger(Trigger,Trigger1M))</f>
        <v>#NUM!</v>
      </c>
      <c r="AU774" s="242">
        <f>IFERROR(_xll.qlIndexFixing($AV$1,AQ774,TRUE,_xll.ohTrigger(Trigger,Trigger1M)),#N/A)</f>
        <v>1.3958655666529651E-2</v>
      </c>
    </row>
    <row r="775" spans="42:47" ht="11.25" customHeight="1" x14ac:dyDescent="0.25">
      <c r="AP775" s="99" t="s">
        <v>83</v>
      </c>
      <c r="AQ775" s="98">
        <f>_xll.qlInterestRateIndexFixingDate(Currency&amp;"ibor"&amp;Tenor,AR775,Trigger)</f>
        <v>44813</v>
      </c>
      <c r="AR775" s="98">
        <f>_xll.qlCalendarAdvance(Calendar,AR774,AP775,"f",,Trigger)</f>
        <v>44817</v>
      </c>
      <c r="AS775" s="98">
        <f>_xll.qlInterestRateIndexMaturity(Currency&amp;"ibor"&amp;Tenor,AR775,Trigger)</f>
        <v>44847</v>
      </c>
      <c r="AT775" s="242" t="e">
        <f>_xll.qlIndexFixing($AD$5,AQ775,TRUE,_xll.ohTrigger(Trigger,Trigger1M))</f>
        <v>#NUM!</v>
      </c>
      <c r="AU775" s="242">
        <f>IFERROR(_xll.qlIndexFixing($AV$1,AQ775,TRUE,_xll.ohTrigger(Trigger,Trigger1M)),#N/A)</f>
        <v>1.4000184567530383E-2</v>
      </c>
    </row>
    <row r="776" spans="42:47" ht="11.25" customHeight="1" x14ac:dyDescent="0.25">
      <c r="AP776" s="99" t="s">
        <v>83</v>
      </c>
      <c r="AQ776" s="98">
        <f>_xll.qlInterestRateIndexFixingDate(Currency&amp;"ibor"&amp;Tenor,AR776,Trigger)</f>
        <v>44820</v>
      </c>
      <c r="AR776" s="98">
        <f>_xll.qlCalendarAdvance(Calendar,AR775,AP776,"f",,Trigger)</f>
        <v>44824</v>
      </c>
      <c r="AS776" s="98">
        <f>_xll.qlInterestRateIndexMaturity(Currency&amp;"ibor"&amp;Tenor,AR776,Trigger)</f>
        <v>44854</v>
      </c>
      <c r="AT776" s="242" t="e">
        <f>_xll.qlIndexFixing($AD$5,AQ776,TRUE,_xll.ohTrigger(Trigger,Trigger1M))</f>
        <v>#NUM!</v>
      </c>
      <c r="AU776" s="242">
        <f>IFERROR(_xll.qlIndexFixing($AV$1,AQ776,TRUE,_xll.ohTrigger(Trigger,Trigger1M)),#N/A)</f>
        <v>1.4041609780856668E-2</v>
      </c>
    </row>
    <row r="777" spans="42:47" ht="11.25" customHeight="1" x14ac:dyDescent="0.25">
      <c r="AP777" s="99" t="s">
        <v>83</v>
      </c>
      <c r="AQ777" s="98">
        <f>_xll.qlInterestRateIndexFixingDate(Currency&amp;"ibor"&amp;Tenor,AR777,Trigger)</f>
        <v>44827</v>
      </c>
      <c r="AR777" s="98">
        <f>_xll.qlCalendarAdvance(Calendar,AR776,AP777,"f",,Trigger)</f>
        <v>44831</v>
      </c>
      <c r="AS777" s="98">
        <f>_xll.qlInterestRateIndexMaturity(Currency&amp;"ibor"&amp;Tenor,AR777,Trigger)</f>
        <v>44861</v>
      </c>
      <c r="AT777" s="242" t="e">
        <f>_xll.qlIndexFixing($AD$5,AQ777,TRUE,_xll.ohTrigger(Trigger,Trigger1M))</f>
        <v>#NUM!</v>
      </c>
      <c r="AU777" s="242">
        <f>IFERROR(_xll.qlIndexFixing($AV$1,AQ777,TRUE,_xll.ohTrigger(Trigger,Trigger1M)),#N/A)</f>
        <v>1.4082930911914815E-2</v>
      </c>
    </row>
    <row r="778" spans="42:47" ht="11.25" customHeight="1" x14ac:dyDescent="0.25">
      <c r="AP778" s="99" t="s">
        <v>83</v>
      </c>
      <c r="AQ778" s="98">
        <f>_xll.qlInterestRateIndexFixingDate(Currency&amp;"ibor"&amp;Tenor,AR778,Trigger)</f>
        <v>44834</v>
      </c>
      <c r="AR778" s="98">
        <f>_xll.qlCalendarAdvance(Calendar,AR777,AP778,"f",,Trigger)</f>
        <v>44838</v>
      </c>
      <c r="AS778" s="98">
        <f>_xll.qlInterestRateIndexMaturity(Currency&amp;"ibor"&amp;Tenor,AR778,Trigger)</f>
        <v>44869</v>
      </c>
      <c r="AT778" s="242" t="e">
        <f>_xll.qlIndexFixing($AD$5,AQ778,TRUE,_xll.ohTrigger(Trigger,Trigger1M))</f>
        <v>#NUM!</v>
      </c>
      <c r="AU778" s="242">
        <f>IFERROR(_xll.qlIndexFixing($AV$1,AQ778,TRUE,_xll.ohTrigger(Trigger,Trigger1M)),#N/A)</f>
        <v>1.4127359237686531E-2</v>
      </c>
    </row>
    <row r="779" spans="42:47" ht="11.25" customHeight="1" x14ac:dyDescent="0.25">
      <c r="AP779" s="99" t="s">
        <v>83</v>
      </c>
      <c r="AQ779" s="98">
        <f>_xll.qlInterestRateIndexFixingDate(Currency&amp;"ibor"&amp;Tenor,AR779,Trigger)</f>
        <v>44841</v>
      </c>
      <c r="AR779" s="98">
        <f>_xll.qlCalendarAdvance(Calendar,AR778,AP779,"f",,Trigger)</f>
        <v>44845</v>
      </c>
      <c r="AS779" s="98">
        <f>_xll.qlInterestRateIndexMaturity(Currency&amp;"ibor"&amp;Tenor,AR779,Trigger)</f>
        <v>44876</v>
      </c>
      <c r="AT779" s="242" t="e">
        <f>_xll.qlIndexFixing($AD$5,AQ779,TRUE,_xll.ohTrigger(Trigger,Trigger1M))</f>
        <v>#NUM!</v>
      </c>
      <c r="AU779" s="242">
        <f>IFERROR(_xll.qlIndexFixing($AV$1,AQ779,TRUE,_xll.ohTrigger(Trigger,Trigger1M)),#N/A)</f>
        <v>1.4168465108514994E-2</v>
      </c>
    </row>
    <row r="780" spans="42:47" ht="11.25" customHeight="1" x14ac:dyDescent="0.25">
      <c r="AP780" s="99" t="s">
        <v>83</v>
      </c>
      <c r="AQ780" s="98">
        <f>_xll.qlInterestRateIndexFixingDate(Currency&amp;"ibor"&amp;Tenor,AR780,Trigger)</f>
        <v>44848</v>
      </c>
      <c r="AR780" s="98">
        <f>_xll.qlCalendarAdvance(Calendar,AR779,AP780,"f",,Trigger)</f>
        <v>44852</v>
      </c>
      <c r="AS780" s="98">
        <f>_xll.qlInterestRateIndexMaturity(Currency&amp;"ibor"&amp;Tenor,AR780,Trigger)</f>
        <v>44883</v>
      </c>
      <c r="AT780" s="242" t="e">
        <f>_xll.qlIndexFixing($AD$5,AQ780,TRUE,_xll.ohTrigger(Trigger,Trigger1M))</f>
        <v>#NUM!</v>
      </c>
      <c r="AU780" s="242">
        <f>IFERROR(_xll.qlIndexFixing($AV$1,AQ780,TRUE,_xll.ohTrigger(Trigger,Trigger1M)),#N/A)</f>
        <v>1.42094656856368E-2</v>
      </c>
    </row>
    <row r="781" spans="42:47" ht="11.25" customHeight="1" x14ac:dyDescent="0.25">
      <c r="AP781" s="99" t="s">
        <v>83</v>
      </c>
      <c r="AQ781" s="98">
        <f>_xll.qlInterestRateIndexFixingDate(Currency&amp;"ibor"&amp;Tenor,AR781,Trigger)</f>
        <v>44855</v>
      </c>
      <c r="AR781" s="98">
        <f>_xll.qlCalendarAdvance(Calendar,AR780,AP781,"f",,Trigger)</f>
        <v>44859</v>
      </c>
      <c r="AS781" s="98">
        <f>_xll.qlInterestRateIndexMaturity(Currency&amp;"ibor"&amp;Tenor,AR781,Trigger)</f>
        <v>44890</v>
      </c>
      <c r="AT781" s="242" t="e">
        <f>_xll.qlIndexFixing($AD$5,AQ781,TRUE,_xll.ohTrigger(Trigger,Trigger1M))</f>
        <v>#NUM!</v>
      </c>
      <c r="AU781" s="242">
        <f>IFERROR(_xll.qlIndexFixing($AV$1,AQ781,TRUE,_xll.ohTrigger(Trigger,Trigger1M)),#N/A)</f>
        <v>1.4250360574402475E-2</v>
      </c>
    </row>
    <row r="782" spans="42:47" ht="11.25" customHeight="1" x14ac:dyDescent="0.25">
      <c r="AP782" s="99" t="s">
        <v>83</v>
      </c>
      <c r="AQ782" s="98">
        <f>_xll.qlInterestRateIndexFixingDate(Currency&amp;"ibor"&amp;Tenor,AR782,Trigger)</f>
        <v>44862</v>
      </c>
      <c r="AR782" s="98">
        <f>_xll.qlCalendarAdvance(Calendar,AR781,AP782,"f",,Trigger)</f>
        <v>44866</v>
      </c>
      <c r="AS782" s="98">
        <f>_xll.qlInterestRateIndexMaturity(Currency&amp;"ibor"&amp;Tenor,AR782,Trigger)</f>
        <v>44896</v>
      </c>
      <c r="AT782" s="242" t="e">
        <f>_xll.qlIndexFixing($AD$5,AQ782,TRUE,_xll.ohTrigger(Trigger,Trigger1M))</f>
        <v>#NUM!</v>
      </c>
      <c r="AU782" s="242">
        <f>IFERROR(_xll.qlIndexFixing($AV$1,AQ782,TRUE,_xll.ohTrigger(Trigger,Trigger1M)),#N/A)</f>
        <v>1.4287961522340353E-2</v>
      </c>
    </row>
    <row r="783" spans="42:47" ht="11.25" customHeight="1" x14ac:dyDescent="0.25">
      <c r="AP783" s="99" t="s">
        <v>83</v>
      </c>
      <c r="AQ783" s="98">
        <f>_xll.qlInterestRateIndexFixingDate(Currency&amp;"ibor"&amp;Tenor,AR783,Trigger)</f>
        <v>44869</v>
      </c>
      <c r="AR783" s="98">
        <f>_xll.qlCalendarAdvance(Calendar,AR782,AP783,"f",,Trigger)</f>
        <v>44873</v>
      </c>
      <c r="AS783" s="98">
        <f>_xll.qlInterestRateIndexMaturity(Currency&amp;"ibor"&amp;Tenor,AR783,Trigger)</f>
        <v>44903</v>
      </c>
      <c r="AT783" s="242" t="e">
        <f>_xll.qlIndexFixing($AD$5,AQ783,TRUE,_xll.ohTrigger(Trigger,Trigger1M))</f>
        <v>#NUM!</v>
      </c>
      <c r="AU783" s="242">
        <f>IFERROR(_xll.qlIndexFixing($AV$1,AQ783,TRUE,_xll.ohTrigger(Trigger,Trigger1M)),#N/A)</f>
        <v>1.4328649873250221E-2</v>
      </c>
    </row>
    <row r="784" spans="42:47" ht="11.25" customHeight="1" x14ac:dyDescent="0.25">
      <c r="AP784" s="99" t="s">
        <v>83</v>
      </c>
      <c r="AQ784" s="98">
        <f>_xll.qlInterestRateIndexFixingDate(Currency&amp;"ibor"&amp;Tenor,AR784,Trigger)</f>
        <v>44876</v>
      </c>
      <c r="AR784" s="98">
        <f>_xll.qlCalendarAdvance(Calendar,AR783,AP784,"f",,Trigger)</f>
        <v>44880</v>
      </c>
      <c r="AS784" s="98">
        <f>_xll.qlInterestRateIndexMaturity(Currency&amp;"ibor"&amp;Tenor,AR784,Trigger)</f>
        <v>44910</v>
      </c>
      <c r="AT784" s="242" t="e">
        <f>_xll.qlIndexFixing($AD$5,AQ784,TRUE,_xll.ohTrigger(Trigger,Trigger1M))</f>
        <v>#NUM!</v>
      </c>
      <c r="AU784" s="242">
        <f>IFERROR(_xll.qlIndexFixing($AV$1,AQ784,TRUE,_xll.ohTrigger(Trigger,Trigger1M)),#N/A)</f>
        <v>1.4369231379685488E-2</v>
      </c>
    </row>
    <row r="785" spans="42:47" ht="11.25" customHeight="1" x14ac:dyDescent="0.25">
      <c r="AP785" s="99" t="s">
        <v>83</v>
      </c>
      <c r="AQ785" s="98">
        <f>_xll.qlInterestRateIndexFixingDate(Currency&amp;"ibor"&amp;Tenor,AR785,Trigger)</f>
        <v>44883</v>
      </c>
      <c r="AR785" s="98">
        <f>_xll.qlCalendarAdvance(Calendar,AR784,AP785,"f",,Trigger)</f>
        <v>44887</v>
      </c>
      <c r="AS785" s="98">
        <f>_xll.qlInterestRateIndexMaturity(Currency&amp;"ibor"&amp;Tenor,AR785,Trigger)</f>
        <v>44917</v>
      </c>
      <c r="AT785" s="242" t="e">
        <f>_xll.qlIndexFixing($AD$5,AQ785,TRUE,_xll.ohTrigger(Trigger,Trigger1M))</f>
        <v>#NUM!</v>
      </c>
      <c r="AU785" s="242">
        <f>IFERROR(_xll.qlIndexFixing($AV$1,AQ785,TRUE,_xll.ohTrigger(Trigger,Trigger1M)),#N/A)</f>
        <v>1.4409705647039139E-2</v>
      </c>
    </row>
    <row r="786" spans="42:47" ht="11.25" customHeight="1" x14ac:dyDescent="0.25">
      <c r="AP786" s="99" t="s">
        <v>83</v>
      </c>
      <c r="AQ786" s="98">
        <f>_xll.qlInterestRateIndexFixingDate(Currency&amp;"ibor"&amp;Tenor,AR786,Trigger)</f>
        <v>44890</v>
      </c>
      <c r="AR786" s="98">
        <f>_xll.qlCalendarAdvance(Calendar,AR785,AP786,"f",,Trigger)</f>
        <v>44894</v>
      </c>
      <c r="AS786" s="98">
        <f>_xll.qlInterestRateIndexMaturity(Currency&amp;"ibor"&amp;Tenor,AR786,Trigger)</f>
        <v>44924</v>
      </c>
      <c r="AT786" s="242" t="e">
        <f>_xll.qlIndexFixing($AD$5,AQ786,TRUE,_xll.ohTrigger(Trigger,Trigger1M))</f>
        <v>#NUM!</v>
      </c>
      <c r="AU786" s="242">
        <f>IFERROR(_xll.qlIndexFixing($AV$1,AQ786,TRUE,_xll.ohTrigger(Trigger,Trigger1M)),#N/A)</f>
        <v>1.4450072280696169E-2</v>
      </c>
    </row>
    <row r="787" spans="42:47" ht="11.25" customHeight="1" x14ac:dyDescent="0.25">
      <c r="AP787" s="99" t="s">
        <v>83</v>
      </c>
      <c r="AQ787" s="98">
        <f>_xll.qlInterestRateIndexFixingDate(Currency&amp;"ibor"&amp;Tenor,AR787,Trigger)</f>
        <v>44897</v>
      </c>
      <c r="AR787" s="98">
        <f>_xll.qlCalendarAdvance(Calendar,AR786,AP787,"f",,Trigger)</f>
        <v>44901</v>
      </c>
      <c r="AS787" s="98">
        <f>_xll.qlInterestRateIndexMaturity(Currency&amp;"ibor"&amp;Tenor,AR787,Trigger)</f>
        <v>44932</v>
      </c>
      <c r="AT787" s="242" t="e">
        <f>_xll.qlIndexFixing($AD$5,AQ787,TRUE,_xll.ohTrigger(Trigger,Trigger1M))</f>
        <v>#NUM!</v>
      </c>
      <c r="AU787" s="242">
        <f>IFERROR(_xll.qlIndexFixing($AV$1,AQ787,TRUE,_xll.ohTrigger(Trigger,Trigger1M)),#N/A)</f>
        <v>1.4493488350592807E-2</v>
      </c>
    </row>
    <row r="788" spans="42:47" ht="11.25" customHeight="1" x14ac:dyDescent="0.25">
      <c r="AP788" s="99" t="s">
        <v>83</v>
      </c>
      <c r="AQ788" s="98">
        <f>_xll.qlInterestRateIndexFixingDate(Currency&amp;"ibor"&amp;Tenor,AR788,Trigger)</f>
        <v>44904</v>
      </c>
      <c r="AR788" s="98">
        <f>_xll.qlCalendarAdvance(Calendar,AR787,AP788,"f",,Trigger)</f>
        <v>44908</v>
      </c>
      <c r="AS788" s="98">
        <f>_xll.qlInterestRateIndexMaturity(Currency&amp;"ibor"&amp;Tenor,AR788,Trigger)</f>
        <v>44939</v>
      </c>
      <c r="AT788" s="242" t="e">
        <f>_xll.qlIndexFixing($AD$5,AQ788,TRUE,_xll.ohTrigger(Trigger,Trigger1M))</f>
        <v>#NUM!</v>
      </c>
      <c r="AU788" s="242">
        <f>IFERROR(_xll.qlIndexFixing($AV$1,AQ788,TRUE,_xll.ohTrigger(Trigger,Trigger1M)),#N/A)</f>
        <v>1.4533632370357957E-2</v>
      </c>
    </row>
    <row r="789" spans="42:47" ht="11.25" customHeight="1" x14ac:dyDescent="0.25">
      <c r="AP789" s="99" t="s">
        <v>83</v>
      </c>
      <c r="AQ789" s="98">
        <f>_xll.qlInterestRateIndexFixingDate(Currency&amp;"ibor"&amp;Tenor,AR789,Trigger)</f>
        <v>44911</v>
      </c>
      <c r="AR789" s="98">
        <f>_xll.qlCalendarAdvance(Calendar,AR788,AP789,"f",,Trigger)</f>
        <v>44915</v>
      </c>
      <c r="AS789" s="98">
        <f>_xll.qlInterestRateIndexMaturity(Currency&amp;"ibor"&amp;Tenor,AR789,Trigger)</f>
        <v>44946</v>
      </c>
      <c r="AT789" s="242" t="e">
        <f>_xll.qlIndexFixing($AD$5,AQ789,TRUE,_xll.ohTrigger(Trigger,Trigger1M))</f>
        <v>#NUM!</v>
      </c>
      <c r="AU789" s="242">
        <f>IFERROR(_xll.qlIndexFixing($AV$1,AQ789,TRUE,_xll.ohTrigger(Trigger,Trigger1M)),#N/A)</f>
        <v>1.4573667544452565E-2</v>
      </c>
    </row>
    <row r="790" spans="42:47" ht="11.25" customHeight="1" x14ac:dyDescent="0.25">
      <c r="AP790" s="99" t="s">
        <v>83</v>
      </c>
      <c r="AQ790" s="98">
        <f>_xll.qlInterestRateIndexFixingDate(Currency&amp;"ibor"&amp;Tenor,AR790,Trigger)</f>
        <v>44917</v>
      </c>
      <c r="AR790" s="98">
        <f>_xll.qlCalendarAdvance(Calendar,AR789,AP790,"f",,Trigger)</f>
        <v>44922</v>
      </c>
      <c r="AS790" s="98">
        <f>_xll.qlInterestRateIndexMaturity(Currency&amp;"ibor"&amp;Tenor,AR790,Trigger)</f>
        <v>44953</v>
      </c>
      <c r="AT790" s="242" t="e">
        <f>_xll.qlIndexFixing($AD$5,AQ790,TRUE,_xll.ohTrigger(Trigger,Trigger1M))</f>
        <v>#NUM!</v>
      </c>
      <c r="AU790" s="242">
        <f>IFERROR(_xll.qlIndexFixing($AV$1,AQ790,TRUE,_xll.ohTrigger(Trigger,Trigger1M)),#N/A)</f>
        <v>1.4613593478201374E-2</v>
      </c>
    </row>
    <row r="791" spans="42:47" ht="11.25" customHeight="1" x14ac:dyDescent="0.25">
      <c r="AP791" s="99" t="s">
        <v>83</v>
      </c>
      <c r="AQ791" s="98">
        <f>_xll.qlInterestRateIndexFixingDate(Currency&amp;"ibor"&amp;Tenor,AR791,Trigger)</f>
        <v>44925</v>
      </c>
      <c r="AR791" s="98">
        <f>_xll.qlCalendarAdvance(Calendar,AR790,AP791,"f",,Trigger)</f>
        <v>44929</v>
      </c>
      <c r="AS791" s="98">
        <f>_xll.qlInterestRateIndexMaturity(Currency&amp;"ibor"&amp;Tenor,AR791,Trigger)</f>
        <v>44960</v>
      </c>
      <c r="AT791" s="242" t="e">
        <f>_xll.qlIndexFixing($AD$5,AQ791,TRUE,_xll.ohTrigger(Trigger,Trigger1M))</f>
        <v>#NUM!</v>
      </c>
      <c r="AU791" s="242">
        <f>IFERROR(_xll.qlIndexFixing($AV$1,AQ791,TRUE,_xll.ohTrigger(Trigger,Trigger1M)),#N/A)</f>
        <v>1.4653409776929119E-2</v>
      </c>
    </row>
    <row r="792" spans="42:47" ht="11.25" customHeight="1" x14ac:dyDescent="0.25">
      <c r="AP792" s="99" t="s">
        <v>83</v>
      </c>
      <c r="AQ792" s="98">
        <f>_xll.qlInterestRateIndexFixingDate(Currency&amp;"ibor"&amp;Tenor,AR792,Trigger)</f>
        <v>44932</v>
      </c>
      <c r="AR792" s="98">
        <f>_xll.qlCalendarAdvance(Calendar,AR791,AP792,"f",,Trigger)</f>
        <v>44936</v>
      </c>
      <c r="AS792" s="98">
        <f>_xll.qlInterestRateIndexMaturity(Currency&amp;"ibor"&amp;Tenor,AR792,Trigger)</f>
        <v>44967</v>
      </c>
      <c r="AT792" s="242" t="e">
        <f>_xll.qlIndexFixing($AD$5,AQ792,TRUE,_xll.ohTrigger(Trigger,Trigger1M))</f>
        <v>#NUM!</v>
      </c>
      <c r="AU792" s="242">
        <f>IFERROR(_xll.qlIndexFixing($AV$1,AQ792,TRUE,_xll.ohTrigger(Trigger,Trigger1M)),#N/A)</f>
        <v>1.4693116045947649E-2</v>
      </c>
    </row>
    <row r="793" spans="42:47" ht="11.25" customHeight="1" x14ac:dyDescent="0.25">
      <c r="AP793" s="99" t="s">
        <v>83</v>
      </c>
      <c r="AQ793" s="98">
        <f>_xll.qlInterestRateIndexFixingDate(Currency&amp;"ibor"&amp;Tenor,AR793,Trigger)</f>
        <v>44939</v>
      </c>
      <c r="AR793" s="98">
        <f>_xll.qlCalendarAdvance(Calendar,AR792,AP793,"f",,Trigger)</f>
        <v>44943</v>
      </c>
      <c r="AS793" s="98">
        <f>_xll.qlInterestRateIndexMaturity(Currency&amp;"ibor"&amp;Tenor,AR793,Trigger)</f>
        <v>44974</v>
      </c>
      <c r="AT793" s="242" t="e">
        <f>_xll.qlIndexFixing($AD$5,AQ793,TRUE,_xll.ohTrigger(Trigger,Trigger1M))</f>
        <v>#NUM!</v>
      </c>
      <c r="AU793" s="242">
        <f>IFERROR(_xll.qlIndexFixing($AV$1,AQ793,TRUE,_xll.ohTrigger(Trigger,Trigger1M)),#N/A)</f>
        <v>1.4732711890584284E-2</v>
      </c>
    </row>
    <row r="794" spans="42:47" ht="11.25" customHeight="1" x14ac:dyDescent="0.25">
      <c r="AP794" s="99" t="s">
        <v>83</v>
      </c>
      <c r="AQ794" s="98">
        <f>_xll.qlInterestRateIndexFixingDate(Currency&amp;"ibor"&amp;Tenor,AR794,Trigger)</f>
        <v>44946</v>
      </c>
      <c r="AR794" s="98">
        <f>_xll.qlCalendarAdvance(Calendar,AR793,AP794,"f",,Trigger)</f>
        <v>44950</v>
      </c>
      <c r="AS794" s="98">
        <f>_xll.qlInterestRateIndexMaturity(Currency&amp;"ibor"&amp;Tenor,AR794,Trigger)</f>
        <v>44981</v>
      </c>
      <c r="AT794" s="242" t="e">
        <f>_xll.qlIndexFixing($AD$5,AQ794,TRUE,_xll.ohTrigger(Trigger,Trigger1M))</f>
        <v>#NUM!</v>
      </c>
      <c r="AU794" s="242">
        <f>IFERROR(_xll.qlIndexFixing($AV$1,AQ794,TRUE,_xll.ohTrigger(Trigger,Trigger1M)),#N/A)</f>
        <v>1.477219691615087E-2</v>
      </c>
    </row>
    <row r="795" spans="42:47" ht="11.25" customHeight="1" x14ac:dyDescent="0.25">
      <c r="AP795" s="99" t="s">
        <v>83</v>
      </c>
      <c r="AQ795" s="98">
        <f>_xll.qlInterestRateIndexFixingDate(Currency&amp;"ibor"&amp;Tenor,AR795,Trigger)</f>
        <v>44953</v>
      </c>
      <c r="AR795" s="98">
        <f>_xll.qlCalendarAdvance(Calendar,AR794,AP795,"f",,Trigger)</f>
        <v>44957</v>
      </c>
      <c r="AS795" s="98">
        <f>_xll.qlInterestRateIndexMaturity(Currency&amp;"ibor"&amp;Tenor,AR795,Trigger)</f>
        <v>44985</v>
      </c>
      <c r="AT795" s="242" t="e">
        <f>_xll.qlIndexFixing($AD$5,AQ795,TRUE,_xll.ohTrigger(Trigger,Trigger1M))</f>
        <v>#NUM!</v>
      </c>
      <c r="AU795" s="242">
        <f>IFERROR(_xll.qlIndexFixing($AV$1,AQ795,TRUE,_xll.ohTrigger(Trigger,Trigger1M)),#N/A)</f>
        <v>1.4802247039068992E-2</v>
      </c>
    </row>
    <row r="796" spans="42:47" ht="11.25" customHeight="1" x14ac:dyDescent="0.25">
      <c r="AP796" s="99" t="s">
        <v>83</v>
      </c>
      <c r="AQ796" s="98">
        <f>_xll.qlInterestRateIndexFixingDate(Currency&amp;"ibor"&amp;Tenor,AR796,Trigger)</f>
        <v>44960</v>
      </c>
      <c r="AR796" s="98">
        <f>_xll.qlCalendarAdvance(Calendar,AR795,AP796,"f",,Trigger)</f>
        <v>44964</v>
      </c>
      <c r="AS796" s="98">
        <f>_xll.qlInterestRateIndexMaturity(Currency&amp;"ibor"&amp;Tenor,AR796,Trigger)</f>
        <v>44992</v>
      </c>
      <c r="AT796" s="242" t="e">
        <f>_xll.qlIndexFixing($AD$5,AQ796,TRUE,_xll.ohTrigger(Trigger,Trigger1M))</f>
        <v>#NUM!</v>
      </c>
      <c r="AU796" s="242">
        <f>IFERROR(_xll.qlIndexFixing($AV$1,AQ796,TRUE,_xll.ohTrigger(Trigger,Trigger1M)),#N/A)</f>
        <v>1.4841528401677375E-2</v>
      </c>
    </row>
    <row r="797" spans="42:47" ht="11.25" customHeight="1" x14ac:dyDescent="0.25">
      <c r="AP797" s="99" t="s">
        <v>83</v>
      </c>
      <c r="AQ797" s="98">
        <f>_xll.qlInterestRateIndexFixingDate(Currency&amp;"ibor"&amp;Tenor,AR797,Trigger)</f>
        <v>44967</v>
      </c>
      <c r="AR797" s="98">
        <f>_xll.qlCalendarAdvance(Calendar,AR796,AP797,"f",,Trigger)</f>
        <v>44971</v>
      </c>
      <c r="AS797" s="98">
        <f>_xll.qlInterestRateIndexMaturity(Currency&amp;"ibor"&amp;Tenor,AR797,Trigger)</f>
        <v>44999</v>
      </c>
      <c r="AT797" s="242" t="e">
        <f>_xll.qlIndexFixing($AD$5,AQ797,TRUE,_xll.ohTrigger(Trigger,Trigger1M))</f>
        <v>#NUM!</v>
      </c>
      <c r="AU797" s="242">
        <f>IFERROR(_xll.qlIndexFixing($AV$1,AQ797,TRUE,_xll.ohTrigger(Trigger,Trigger1M)),#N/A)</f>
        <v>1.4880697846750517E-2</v>
      </c>
    </row>
    <row r="798" spans="42:47" ht="11.25" customHeight="1" x14ac:dyDescent="0.25">
      <c r="AP798" s="99" t="s">
        <v>83</v>
      </c>
      <c r="AQ798" s="98">
        <f>_xll.qlInterestRateIndexFixingDate(Currency&amp;"ibor"&amp;Tenor,AR798,Trigger)</f>
        <v>44974</v>
      </c>
      <c r="AR798" s="98">
        <f>_xll.qlCalendarAdvance(Calendar,AR797,AP798,"f",,Trigger)</f>
        <v>44978</v>
      </c>
      <c r="AS798" s="98">
        <f>_xll.qlInterestRateIndexMaturity(Currency&amp;"ibor"&amp;Tenor,AR798,Trigger)</f>
        <v>45006</v>
      </c>
      <c r="AT798" s="242" t="e">
        <f>_xll.qlIndexFixing($AD$5,AQ798,TRUE,_xll.ohTrigger(Trigger,Trigger1M))</f>
        <v>#NUM!</v>
      </c>
      <c r="AU798" s="242">
        <f>IFERROR(_xll.qlIndexFixing($AV$1,AQ798,TRUE,_xll.ohTrigger(Trigger,Trigger1M)),#N/A)</f>
        <v>1.4919754979755442E-2</v>
      </c>
    </row>
    <row r="799" spans="42:47" ht="11.25" customHeight="1" x14ac:dyDescent="0.25">
      <c r="AP799" s="99" t="s">
        <v>83</v>
      </c>
      <c r="AQ799" s="98">
        <f>_xll.qlInterestRateIndexFixingDate(Currency&amp;"ibor"&amp;Tenor,AR799,Trigger)</f>
        <v>44981</v>
      </c>
      <c r="AR799" s="98">
        <f>_xll.qlCalendarAdvance(Calendar,AR798,AP799,"f",,Trigger)</f>
        <v>44985</v>
      </c>
      <c r="AS799" s="98">
        <f>_xll.qlInterestRateIndexMaturity(Currency&amp;"ibor"&amp;Tenor,AR799,Trigger)</f>
        <v>45016</v>
      </c>
      <c r="AT799" s="242" t="e">
        <f>_xll.qlIndexFixing($AD$5,AQ799,TRUE,_xll.ohTrigger(Trigger,Trigger1M))</f>
        <v>#NUM!</v>
      </c>
      <c r="AU799" s="242">
        <f>IFERROR(_xll.qlIndexFixing($AV$1,AQ799,TRUE,_xll.ohTrigger(Trigger,Trigger1M)),#N/A)</f>
        <v>1.4967945943827063E-2</v>
      </c>
    </row>
    <row r="800" spans="42:47" ht="11.25" customHeight="1" x14ac:dyDescent="0.25">
      <c r="AP800" s="99" t="s">
        <v>83</v>
      </c>
      <c r="AQ800" s="98">
        <f>_xll.qlInterestRateIndexFixingDate(Currency&amp;"ibor"&amp;Tenor,AR800,Trigger)</f>
        <v>44988</v>
      </c>
      <c r="AR800" s="98">
        <f>_xll.qlCalendarAdvance(Calendar,AR799,AP800,"f",,Trigger)</f>
        <v>44992</v>
      </c>
      <c r="AS800" s="98">
        <f>_xll.qlInterestRateIndexMaturity(Currency&amp;"ibor"&amp;Tenor,AR800,Trigger)</f>
        <v>45027</v>
      </c>
      <c r="AT800" s="242" t="e">
        <f>_xll.qlIndexFixing($AD$5,AQ800,TRUE,_xll.ohTrigger(Trigger,Trigger1M))</f>
        <v>#NUM!</v>
      </c>
      <c r="AU800" s="242">
        <f>IFERROR(_xll.qlIndexFixing($AV$1,AQ800,TRUE,_xll.ohTrigger(Trigger,Trigger1M)),#N/A)</f>
        <v>1.5019052960069144E-2</v>
      </c>
    </row>
    <row r="801" spans="42:47" ht="11.25" customHeight="1" x14ac:dyDescent="0.25">
      <c r="AP801" s="99" t="s">
        <v>83</v>
      </c>
      <c r="AQ801" s="98">
        <f>_xll.qlInterestRateIndexFixingDate(Currency&amp;"ibor"&amp;Tenor,AR801,Trigger)</f>
        <v>44995</v>
      </c>
      <c r="AR801" s="98">
        <f>_xll.qlCalendarAdvance(Calendar,AR800,AP801,"f",,Trigger)</f>
        <v>44999</v>
      </c>
      <c r="AS801" s="98">
        <f>_xll.qlInterestRateIndexMaturity(Currency&amp;"ibor"&amp;Tenor,AR801,Trigger)</f>
        <v>45030</v>
      </c>
      <c r="AT801" s="242" t="e">
        <f>_xll.qlIndexFixing($AD$5,AQ801,TRUE,_xll.ohTrigger(Trigger,Trigger1M))</f>
        <v>#NUM!</v>
      </c>
      <c r="AU801" s="242">
        <f>IFERROR(_xll.qlIndexFixing($AV$1,AQ801,TRUE,_xll.ohTrigger(Trigger,Trigger1M)),#N/A)</f>
        <v>1.5045456007219208E-2</v>
      </c>
    </row>
    <row r="802" spans="42:47" ht="11.25" customHeight="1" x14ac:dyDescent="0.25">
      <c r="AP802" s="99" t="s">
        <v>83</v>
      </c>
      <c r="AQ802" s="98">
        <f>_xll.qlInterestRateIndexFixingDate(Currency&amp;"ibor"&amp;Tenor,AR802,Trigger)</f>
        <v>45002</v>
      </c>
      <c r="AR802" s="98">
        <f>_xll.qlCalendarAdvance(Calendar,AR801,AP802,"f",,Trigger)</f>
        <v>45006</v>
      </c>
      <c r="AS802" s="98">
        <f>_xll.qlInterestRateIndexMaturity(Currency&amp;"ibor"&amp;Tenor,AR802,Trigger)</f>
        <v>45037</v>
      </c>
      <c r="AT802" s="242" t="e">
        <f>_xll.qlIndexFixing($AD$5,AQ802,TRUE,_xll.ohTrigger(Trigger,Trigger1M))</f>
        <v>#NUM!</v>
      </c>
      <c r="AU802" s="242">
        <f>IFERROR(_xll.qlIndexFixing($AV$1,AQ802,TRUE,_xll.ohTrigger(Trigger,Trigger1M)),#N/A)</f>
        <v>1.5084040271335848E-2</v>
      </c>
    </row>
    <row r="803" spans="42:47" ht="11.25" customHeight="1" x14ac:dyDescent="0.25">
      <c r="AP803" s="99" t="s">
        <v>83</v>
      </c>
      <c r="AQ803" s="98">
        <f>_xll.qlInterestRateIndexFixingDate(Currency&amp;"ibor"&amp;Tenor,AR803,Trigger)</f>
        <v>45009</v>
      </c>
      <c r="AR803" s="98">
        <f>_xll.qlCalendarAdvance(Calendar,AR802,AP803,"f",,Trigger)</f>
        <v>45013</v>
      </c>
      <c r="AS803" s="98">
        <f>_xll.qlInterestRateIndexMaturity(Currency&amp;"ibor"&amp;Tenor,AR803,Trigger)</f>
        <v>45044</v>
      </c>
      <c r="AT803" s="242" t="e">
        <f>_xll.qlIndexFixing($AD$5,AQ803,TRUE,_xll.ohTrigger(Trigger,Trigger1M))</f>
        <v>#NUM!</v>
      </c>
      <c r="AU803" s="242">
        <f>IFERROR(_xll.qlIndexFixing($AV$1,AQ803,TRUE,_xll.ohTrigger(Trigger,Trigger1M)),#N/A)</f>
        <v>1.5122510164129752E-2</v>
      </c>
    </row>
    <row r="804" spans="42:47" ht="11.25" customHeight="1" x14ac:dyDescent="0.25">
      <c r="AP804" s="99" t="s">
        <v>83</v>
      </c>
      <c r="AQ804" s="98">
        <f>_xll.qlInterestRateIndexFixingDate(Currency&amp;"ibor"&amp;Tenor,AR804,Trigger)</f>
        <v>45016</v>
      </c>
      <c r="AR804" s="98">
        <f>_xll.qlCalendarAdvance(Calendar,AR803,AP804,"f",,Trigger)</f>
        <v>45020</v>
      </c>
      <c r="AS804" s="98">
        <f>_xll.qlInterestRateIndexMaturity(Currency&amp;"ibor"&amp;Tenor,AR804,Trigger)</f>
        <v>45050</v>
      </c>
      <c r="AT804" s="242" t="e">
        <f>_xll.qlIndexFixing($AD$5,AQ804,TRUE,_xll.ohTrigger(Trigger,Trigger1M))</f>
        <v>#NUM!</v>
      </c>
      <c r="AU804" s="242">
        <f>IFERROR(_xll.qlIndexFixing($AV$1,AQ804,TRUE,_xll.ohTrigger(Trigger,Trigger1M)),#N/A)</f>
        <v>1.5157816451498718E-2</v>
      </c>
    </row>
    <row r="805" spans="42:47" ht="11.25" customHeight="1" x14ac:dyDescent="0.25">
      <c r="AP805" s="99" t="s">
        <v>83</v>
      </c>
      <c r="AQ805" s="98">
        <f>_xll.qlInterestRateIndexFixingDate(Currency&amp;"ibor"&amp;Tenor,AR805,Trigger)</f>
        <v>45021</v>
      </c>
      <c r="AR805" s="98">
        <f>_xll.qlCalendarAdvance(Calendar,AR804,AP805,"f",,Trigger)</f>
        <v>45027</v>
      </c>
      <c r="AS805" s="98">
        <f>_xll.qlInterestRateIndexMaturity(Currency&amp;"ibor"&amp;Tenor,AR805,Trigger)</f>
        <v>45057</v>
      </c>
      <c r="AT805" s="242" t="e">
        <f>_xll.qlIndexFixing($AD$5,AQ805,TRUE,_xll.ohTrigger(Trigger,Trigger1M))</f>
        <v>#NUM!</v>
      </c>
      <c r="AU805" s="242">
        <f>IFERROR(_xll.qlIndexFixing($AV$1,AQ805,TRUE,_xll.ohTrigger(Trigger,Trigger1M)),#N/A)</f>
        <v>1.5196063065401333E-2</v>
      </c>
    </row>
    <row r="806" spans="42:47" ht="11.25" customHeight="1" x14ac:dyDescent="0.25">
      <c r="AP806" s="99" t="s">
        <v>83</v>
      </c>
      <c r="AQ806" s="98">
        <f>_xll.qlInterestRateIndexFixingDate(Currency&amp;"ibor"&amp;Tenor,AR806,Trigger)</f>
        <v>45030</v>
      </c>
      <c r="AR806" s="98">
        <f>_xll.qlCalendarAdvance(Calendar,AR805,AP806,"f",,Trigger)</f>
        <v>45034</v>
      </c>
      <c r="AS806" s="98">
        <f>_xll.qlInterestRateIndexMaturity(Currency&amp;"ibor"&amp;Tenor,AR806,Trigger)</f>
        <v>45064</v>
      </c>
      <c r="AT806" s="242" t="e">
        <f>_xll.qlIndexFixing($AD$5,AQ806,TRUE,_xll.ohTrigger(Trigger,Trigger1M))</f>
        <v>#NUM!</v>
      </c>
      <c r="AU806" s="242">
        <f>IFERROR(_xll.qlIndexFixing($AV$1,AQ806,TRUE,_xll.ohTrigger(Trigger,Trigger1M)),#N/A)</f>
        <v>1.5234194152886182E-2</v>
      </c>
    </row>
    <row r="807" spans="42:47" ht="11.25" customHeight="1" x14ac:dyDescent="0.25">
      <c r="AP807" s="99" t="s">
        <v>83</v>
      </c>
      <c r="AQ807" s="98">
        <f>_xll.qlInterestRateIndexFixingDate(Currency&amp;"ibor"&amp;Tenor,AR807,Trigger)</f>
        <v>45037</v>
      </c>
      <c r="AR807" s="98">
        <f>_xll.qlCalendarAdvance(Calendar,AR806,AP807,"f",,Trigger)</f>
        <v>45041</v>
      </c>
      <c r="AS807" s="98">
        <f>_xll.qlInterestRateIndexMaturity(Currency&amp;"ibor"&amp;Tenor,AR807,Trigger)</f>
        <v>45071</v>
      </c>
      <c r="AT807" s="242" t="e">
        <f>_xll.qlIndexFixing($AD$5,AQ807,TRUE,_xll.ohTrigger(Trigger,Trigger1M))</f>
        <v>#NUM!</v>
      </c>
      <c r="AU807" s="242">
        <f>IFERROR(_xll.qlIndexFixing($AV$1,AQ807,TRUE,_xll.ohTrigger(Trigger,Trigger1M)),#N/A)</f>
        <v>1.5272209319290297E-2</v>
      </c>
    </row>
    <row r="808" spans="42:47" ht="11.25" customHeight="1" x14ac:dyDescent="0.25">
      <c r="AP808" s="99" t="s">
        <v>83</v>
      </c>
      <c r="AQ808" s="98">
        <f>_xll.qlInterestRateIndexFixingDate(Currency&amp;"ibor"&amp;Tenor,AR808,Trigger)</f>
        <v>45043</v>
      </c>
      <c r="AR808" s="98">
        <f>_xll.qlCalendarAdvance(Calendar,AR807,AP808,"f",,Trigger)</f>
        <v>45048</v>
      </c>
      <c r="AS808" s="98">
        <f>_xll.qlInterestRateIndexMaturity(Currency&amp;"ibor"&amp;Tenor,AR808,Trigger)</f>
        <v>45079</v>
      </c>
      <c r="AT808" s="242" t="e">
        <f>_xll.qlIndexFixing($AD$5,AQ808,TRUE,_xll.ohTrigger(Trigger,Trigger1M))</f>
        <v>#NUM!</v>
      </c>
      <c r="AU808" s="242">
        <f>IFERROR(_xll.qlIndexFixing($AV$1,AQ808,TRUE,_xll.ohTrigger(Trigger,Trigger1M)),#N/A)</f>
        <v>1.5313130243548873E-2</v>
      </c>
    </row>
    <row r="809" spans="42:47" ht="11.25" customHeight="1" x14ac:dyDescent="0.25">
      <c r="AP809" s="99" t="s">
        <v>83</v>
      </c>
      <c r="AQ809" s="98">
        <f>_xll.qlInterestRateIndexFixingDate(Currency&amp;"ibor"&amp;Tenor,AR809,Trigger)</f>
        <v>45051</v>
      </c>
      <c r="AR809" s="98">
        <f>_xll.qlCalendarAdvance(Calendar,AR808,AP809,"f",,Trigger)</f>
        <v>45055</v>
      </c>
      <c r="AS809" s="98">
        <f>_xll.qlInterestRateIndexMaturity(Currency&amp;"ibor"&amp;Tenor,AR809,Trigger)</f>
        <v>45086</v>
      </c>
      <c r="AT809" s="242" t="e">
        <f>_xll.qlIndexFixing($AD$5,AQ809,TRUE,_xll.ohTrigger(Trigger,Trigger1M))</f>
        <v>#NUM!</v>
      </c>
      <c r="AU809" s="242">
        <f>IFERROR(_xll.qlIndexFixing($AV$1,AQ809,TRUE,_xll.ohTrigger(Trigger,Trigger1M)),#N/A)</f>
        <v>1.5350905619555473E-2</v>
      </c>
    </row>
    <row r="810" spans="42:47" ht="11.25" customHeight="1" x14ac:dyDescent="0.25">
      <c r="AP810" s="99" t="s">
        <v>83</v>
      </c>
      <c r="AQ810" s="98">
        <f>_xll.qlInterestRateIndexFixingDate(Currency&amp;"ibor"&amp;Tenor,AR810,Trigger)</f>
        <v>45058</v>
      </c>
      <c r="AR810" s="98">
        <f>_xll.qlCalendarAdvance(Calendar,AR809,AP810,"f",,Trigger)</f>
        <v>45062</v>
      </c>
      <c r="AS810" s="98">
        <f>_xll.qlInterestRateIndexMaturity(Currency&amp;"ibor"&amp;Tenor,AR810,Trigger)</f>
        <v>45093</v>
      </c>
      <c r="AT810" s="242" t="e">
        <f>_xll.qlIndexFixing($AD$5,AQ810,TRUE,_xll.ohTrigger(Trigger,Trigger1M))</f>
        <v>#NUM!</v>
      </c>
      <c r="AU810" s="242">
        <f>IFERROR(_xll.qlIndexFixing($AV$1,AQ810,TRUE,_xll.ohTrigger(Trigger,Trigger1M)),#N/A)</f>
        <v>1.5388563861270127E-2</v>
      </c>
    </row>
    <row r="811" spans="42:47" ht="11.25" customHeight="1" x14ac:dyDescent="0.25">
      <c r="AP811" s="99" t="s">
        <v>83</v>
      </c>
      <c r="AQ811" s="98">
        <f>_xll.qlInterestRateIndexFixingDate(Currency&amp;"ibor"&amp;Tenor,AR811,Trigger)</f>
        <v>45065</v>
      </c>
      <c r="AR811" s="98">
        <f>_xll.qlCalendarAdvance(Calendar,AR810,AP811,"f",,Trigger)</f>
        <v>45069</v>
      </c>
      <c r="AS811" s="98">
        <f>_xll.qlInterestRateIndexMaturity(Currency&amp;"ibor"&amp;Tenor,AR811,Trigger)</f>
        <v>45100</v>
      </c>
      <c r="AT811" s="242" t="e">
        <f>_xll.qlIndexFixing($AD$5,AQ811,TRUE,_xll.ohTrigger(Trigger,Trigger1M))</f>
        <v>#NUM!</v>
      </c>
      <c r="AU811" s="242">
        <f>IFERROR(_xll.qlIndexFixing($AV$1,AQ811,TRUE,_xll.ohTrigger(Trigger,Trigger1M)),#N/A)</f>
        <v>1.54261045739789E-2</v>
      </c>
    </row>
    <row r="812" spans="42:47" ht="11.25" customHeight="1" x14ac:dyDescent="0.25">
      <c r="AP812" s="99" t="s">
        <v>83</v>
      </c>
      <c r="AQ812" s="98">
        <f>_xll.qlInterestRateIndexFixingDate(Currency&amp;"ibor"&amp;Tenor,AR812,Trigger)</f>
        <v>45072</v>
      </c>
      <c r="AR812" s="98">
        <f>_xll.qlCalendarAdvance(Calendar,AR811,AP812,"f",,Trigger)</f>
        <v>45076</v>
      </c>
      <c r="AS812" s="98">
        <f>_xll.qlInterestRateIndexMaturity(Currency&amp;"ibor"&amp;Tenor,AR812,Trigger)</f>
        <v>45107</v>
      </c>
      <c r="AT812" s="242" t="e">
        <f>_xll.qlIndexFixing($AD$5,AQ812,TRUE,_xll.ohTrigger(Trigger,Trigger1M))</f>
        <v>#NUM!</v>
      </c>
      <c r="AU812" s="242">
        <f>IFERROR(_xll.qlIndexFixing($AV$1,AQ812,TRUE,_xll.ohTrigger(Trigger,Trigger1M)),#N/A)</f>
        <v>1.5463527362965274E-2</v>
      </c>
    </row>
    <row r="813" spans="42:47" ht="11.25" customHeight="1" x14ac:dyDescent="0.25">
      <c r="AP813" s="99" t="s">
        <v>83</v>
      </c>
      <c r="AQ813" s="98">
        <f>_xll.qlInterestRateIndexFixingDate(Currency&amp;"ibor"&amp;Tenor,AR813,Trigger)</f>
        <v>45079</v>
      </c>
      <c r="AR813" s="98">
        <f>_xll.qlCalendarAdvance(Calendar,AR812,AP813,"f",,Trigger)</f>
        <v>45083</v>
      </c>
      <c r="AS813" s="98">
        <f>_xll.qlInterestRateIndexMaturity(Currency&amp;"ibor"&amp;Tenor,AR813,Trigger)</f>
        <v>45113</v>
      </c>
      <c r="AT813" s="242" t="e">
        <f>_xll.qlIndexFixing($AD$5,AQ813,TRUE,_xll.ohTrigger(Trigger,Trigger1M))</f>
        <v>#NUM!</v>
      </c>
      <c r="AU813" s="242">
        <f>IFERROR(_xll.qlIndexFixing($AV$1,AQ813,TRUE,_xll.ohTrigger(Trigger,Trigger1M)),#N/A)</f>
        <v>1.5497843874183737E-2</v>
      </c>
    </row>
    <row r="814" spans="42:47" ht="11.25" customHeight="1" x14ac:dyDescent="0.25">
      <c r="AP814" s="99" t="s">
        <v>83</v>
      </c>
      <c r="AQ814" s="98">
        <f>_xll.qlInterestRateIndexFixingDate(Currency&amp;"ibor"&amp;Tenor,AR814,Trigger)</f>
        <v>45086</v>
      </c>
      <c r="AR814" s="98">
        <f>_xll.qlCalendarAdvance(Calendar,AR813,AP814,"f",,Trigger)</f>
        <v>45090</v>
      </c>
      <c r="AS814" s="98">
        <f>_xll.qlInterestRateIndexMaturity(Currency&amp;"ibor"&amp;Tenor,AR814,Trigger)</f>
        <v>45120</v>
      </c>
      <c r="AT814" s="242" t="e">
        <f>_xll.qlIndexFixing($AD$5,AQ814,TRUE,_xll.ohTrigger(Trigger,Trigger1M))</f>
        <v>#NUM!</v>
      </c>
      <c r="AU814" s="242">
        <f>IFERROR(_xll.qlIndexFixing($AV$1,AQ814,TRUE,_xll.ohTrigger(Trigger,Trigger1M)),#N/A)</f>
        <v>1.5535036542550174E-2</v>
      </c>
    </row>
    <row r="815" spans="42:47" ht="11.25" customHeight="1" x14ac:dyDescent="0.25">
      <c r="AP815" s="99" t="s">
        <v>83</v>
      </c>
      <c r="AQ815" s="98">
        <f>_xll.qlInterestRateIndexFixingDate(Currency&amp;"ibor"&amp;Tenor,AR815,Trigger)</f>
        <v>45093</v>
      </c>
      <c r="AR815" s="98">
        <f>_xll.qlCalendarAdvance(Calendar,AR814,AP815,"f",,Trigger)</f>
        <v>45097</v>
      </c>
      <c r="AS815" s="98">
        <f>_xll.qlInterestRateIndexMaturity(Currency&amp;"ibor"&amp;Tenor,AR815,Trigger)</f>
        <v>45127</v>
      </c>
      <c r="AT815" s="242" t="e">
        <f>_xll.qlIndexFixing($AD$5,AQ815,TRUE,_xll.ohTrigger(Trigger,Trigger1M))</f>
        <v>#NUM!</v>
      </c>
      <c r="AU815" s="242">
        <f>IFERROR(_xll.qlIndexFixing($AV$1,AQ815,TRUE,_xll.ohTrigger(Trigger,Trigger1M)),#N/A)</f>
        <v>1.5572110132537453E-2</v>
      </c>
    </row>
    <row r="816" spans="42:47" ht="11.25" customHeight="1" x14ac:dyDescent="0.25">
      <c r="AP816" s="99" t="s">
        <v>83</v>
      </c>
      <c r="AQ816" s="98">
        <f>_xll.qlInterestRateIndexFixingDate(Currency&amp;"ibor"&amp;Tenor,AR816,Trigger)</f>
        <v>45100</v>
      </c>
      <c r="AR816" s="98">
        <f>_xll.qlCalendarAdvance(Calendar,AR815,AP816,"f",,Trigger)</f>
        <v>45104</v>
      </c>
      <c r="AS816" s="98">
        <f>_xll.qlInterestRateIndexMaturity(Currency&amp;"ibor"&amp;Tenor,AR816,Trigger)</f>
        <v>45134</v>
      </c>
      <c r="AT816" s="242" t="e">
        <f>_xll.qlIndexFixing($AD$5,AQ816,TRUE,_xll.ohTrigger(Trigger,Trigger1M))</f>
        <v>#NUM!</v>
      </c>
      <c r="AU816" s="242">
        <f>IFERROR(_xll.qlIndexFixing($AV$1,AQ816,TRUE,_xll.ohTrigger(Trigger,Trigger1M)),#N/A)</f>
        <v>1.5609064249471949E-2</v>
      </c>
    </row>
    <row r="817" spans="42:47" ht="11.25" customHeight="1" x14ac:dyDescent="0.25">
      <c r="AP817" s="99" t="s">
        <v>83</v>
      </c>
      <c r="AQ817" s="98">
        <f>_xll.qlInterestRateIndexFixingDate(Currency&amp;"ibor"&amp;Tenor,AR817,Trigger)</f>
        <v>45107</v>
      </c>
      <c r="AR817" s="98">
        <f>_xll.qlCalendarAdvance(Calendar,AR816,AP817,"f",,Trigger)</f>
        <v>45111</v>
      </c>
      <c r="AS817" s="98">
        <f>_xll.qlInterestRateIndexMaturity(Currency&amp;"ibor"&amp;Tenor,AR817,Trigger)</f>
        <v>45142</v>
      </c>
      <c r="AT817" s="242" t="e">
        <f>_xll.qlIndexFixing($AD$5,AQ817,TRUE,_xll.ohTrigger(Trigger,Trigger1M))</f>
        <v>#NUM!</v>
      </c>
      <c r="AU817" s="242">
        <f>IFERROR(_xll.qlIndexFixing($AV$1,AQ817,TRUE,_xll.ohTrigger(Trigger,Trigger1M)),#N/A)</f>
        <v>1.564885863681284E-2</v>
      </c>
    </row>
    <row r="818" spans="42:47" ht="11.25" customHeight="1" x14ac:dyDescent="0.25">
      <c r="AP818" s="99" t="s">
        <v>83</v>
      </c>
      <c r="AQ818" s="98">
        <f>_xll.qlInterestRateIndexFixingDate(Currency&amp;"ibor"&amp;Tenor,AR818,Trigger)</f>
        <v>45114</v>
      </c>
      <c r="AR818" s="98">
        <f>_xll.qlCalendarAdvance(Calendar,AR817,AP818,"f",,Trigger)</f>
        <v>45118</v>
      </c>
      <c r="AS818" s="98">
        <f>_xll.qlInterestRateIndexMaturity(Currency&amp;"ibor"&amp;Tenor,AR818,Trigger)</f>
        <v>45149</v>
      </c>
      <c r="AT818" s="242" t="e">
        <f>_xll.qlIndexFixing($AD$5,AQ818,TRUE,_xll.ohTrigger(Trigger,Trigger1M))</f>
        <v>#NUM!</v>
      </c>
      <c r="AU818" s="242">
        <f>IFERROR(_xll.qlIndexFixing($AV$1,AQ818,TRUE,_xll.ohTrigger(Trigger,Trigger1M)),#N/A)</f>
        <v>1.5685565594301908E-2</v>
      </c>
    </row>
    <row r="819" spans="42:47" ht="11.25" customHeight="1" x14ac:dyDescent="0.25">
      <c r="AP819" s="99" t="s">
        <v>83</v>
      </c>
      <c r="AQ819" s="98">
        <f>_xll.qlInterestRateIndexFixingDate(Currency&amp;"ibor"&amp;Tenor,AR819,Trigger)</f>
        <v>45121</v>
      </c>
      <c r="AR819" s="98">
        <f>_xll.qlCalendarAdvance(Calendar,AR818,AP819,"f",,Trigger)</f>
        <v>45125</v>
      </c>
      <c r="AS819" s="98">
        <f>_xll.qlInterestRateIndexMaturity(Currency&amp;"ibor"&amp;Tenor,AR819,Trigger)</f>
        <v>45156</v>
      </c>
      <c r="AT819" s="242" t="e">
        <f>_xll.qlIndexFixing($AD$5,AQ819,TRUE,_xll.ohTrigger(Trigger,Trigger1M))</f>
        <v>#NUM!</v>
      </c>
      <c r="AU819" s="242">
        <f>IFERROR(_xll.qlIndexFixing($AV$1,AQ819,TRUE,_xll.ohTrigger(Trigger,Trigger1M)),#N/A)</f>
        <v>1.5722151865003961E-2</v>
      </c>
    </row>
    <row r="820" spans="42:47" ht="11.25" customHeight="1" x14ac:dyDescent="0.25">
      <c r="AP820" s="99" t="s">
        <v>83</v>
      </c>
      <c r="AQ820" s="98">
        <f>_xll.qlInterestRateIndexFixingDate(Currency&amp;"ibor"&amp;Tenor,AR820,Trigger)</f>
        <v>45128</v>
      </c>
      <c r="AR820" s="98">
        <f>_xll.qlCalendarAdvance(Calendar,AR819,AP820,"f",,Trigger)</f>
        <v>45132</v>
      </c>
      <c r="AS820" s="98">
        <f>_xll.qlInterestRateIndexMaturity(Currency&amp;"ibor"&amp;Tenor,AR820,Trigger)</f>
        <v>45163</v>
      </c>
      <c r="AT820" s="242" t="e">
        <f>_xll.qlIndexFixing($AD$5,AQ820,TRUE,_xll.ohTrigger(Trigger,Trigger1M))</f>
        <v>#NUM!</v>
      </c>
      <c r="AU820" s="242">
        <f>IFERROR(_xll.qlIndexFixing($AV$1,AQ820,TRUE,_xll.ohTrigger(Trigger,Trigger1M)),#N/A)</f>
        <v>1.5758617054189589E-2</v>
      </c>
    </row>
    <row r="821" spans="42:47" ht="11.25" customHeight="1" x14ac:dyDescent="0.25">
      <c r="AP821" s="99" t="s">
        <v>83</v>
      </c>
      <c r="AQ821" s="98">
        <f>_xll.qlInterestRateIndexFixingDate(Currency&amp;"ibor"&amp;Tenor,AR821,Trigger)</f>
        <v>45135</v>
      </c>
      <c r="AR821" s="98">
        <f>_xll.qlCalendarAdvance(Calendar,AR820,AP821,"f",,Trigger)</f>
        <v>45139</v>
      </c>
      <c r="AS821" s="98">
        <f>_xll.qlInterestRateIndexMaturity(Currency&amp;"ibor"&amp;Tenor,AR821,Trigger)</f>
        <v>45170</v>
      </c>
      <c r="AT821" s="242" t="e">
        <f>_xll.qlIndexFixing($AD$5,AQ821,TRUE,_xll.ohTrigger(Trigger,Trigger1M))</f>
        <v>#NUM!</v>
      </c>
      <c r="AU821" s="242">
        <f>IFERROR(_xll.qlIndexFixing($AV$1,AQ821,TRUE,_xll.ohTrigger(Trigger,Trigger1M)),#N/A)</f>
        <v>1.5794959905601758E-2</v>
      </c>
    </row>
    <row r="822" spans="42:47" ht="11.25" customHeight="1" x14ac:dyDescent="0.25">
      <c r="AP822" s="99" t="s">
        <v>83</v>
      </c>
      <c r="AQ822" s="98">
        <f>_xll.qlInterestRateIndexFixingDate(Currency&amp;"ibor"&amp;Tenor,AR822,Trigger)</f>
        <v>45142</v>
      </c>
      <c r="AR822" s="98">
        <f>_xll.qlCalendarAdvance(Calendar,AR821,AP822,"f",,Trigger)</f>
        <v>45146</v>
      </c>
      <c r="AS822" s="98">
        <f>_xll.qlInterestRateIndexMaturity(Currency&amp;"ibor"&amp;Tenor,AR822,Trigger)</f>
        <v>45177</v>
      </c>
      <c r="AT822" s="242" t="e">
        <f>_xll.qlIndexFixing($AD$5,AQ822,TRUE,_xll.ohTrigger(Trigger,Trigger1M))</f>
        <v>#NUM!</v>
      </c>
      <c r="AU822" s="242">
        <f>IFERROR(_xll.qlIndexFixing($AV$1,AQ822,TRUE,_xll.ohTrigger(Trigger,Trigger1M)),#N/A)</f>
        <v>1.5831164649075937E-2</v>
      </c>
    </row>
    <row r="823" spans="42:47" ht="11.25" customHeight="1" x14ac:dyDescent="0.25">
      <c r="AP823" s="99" t="s">
        <v>83</v>
      </c>
      <c r="AQ823" s="98">
        <f>_xll.qlInterestRateIndexFixingDate(Currency&amp;"ibor"&amp;Tenor,AR823,Trigger)</f>
        <v>45149</v>
      </c>
      <c r="AR823" s="98">
        <f>_xll.qlCalendarAdvance(Calendar,AR822,AP823,"f",,Trigger)</f>
        <v>45153</v>
      </c>
      <c r="AS823" s="98">
        <f>_xll.qlInterestRateIndexMaturity(Currency&amp;"ibor"&amp;Tenor,AR823,Trigger)</f>
        <v>45184</v>
      </c>
      <c r="AT823" s="242" t="e">
        <f>_xll.qlIndexFixing($AD$5,AQ823,TRUE,_xll.ohTrigger(Trigger,Trigger1M))</f>
        <v>#NUM!</v>
      </c>
      <c r="AU823" s="242">
        <f>IFERROR(_xll.qlIndexFixing($AV$1,AQ823,TRUE,_xll.ohTrigger(Trigger,Trigger1M)),#N/A)</f>
        <v>1.58672033024536E-2</v>
      </c>
    </row>
    <row r="824" spans="42:47" ht="11.25" customHeight="1" x14ac:dyDescent="0.25">
      <c r="AP824" s="99" t="s">
        <v>83</v>
      </c>
      <c r="AQ824" s="98">
        <f>_xll.qlInterestRateIndexFixingDate(Currency&amp;"ibor"&amp;Tenor,AR824,Trigger)</f>
        <v>45156</v>
      </c>
      <c r="AR824" s="98">
        <f>_xll.qlCalendarAdvance(Calendar,AR823,AP824,"f",,Trigger)</f>
        <v>45160</v>
      </c>
      <c r="AS824" s="98">
        <f>_xll.qlInterestRateIndexMaturity(Currency&amp;"ibor"&amp;Tenor,AR824,Trigger)</f>
        <v>45191</v>
      </c>
      <c r="AT824" s="242" t="e">
        <f>_xll.qlIndexFixing($AD$5,AQ824,TRUE,_xll.ohTrigger(Trigger,Trigger1M))</f>
        <v>#NUM!</v>
      </c>
      <c r="AU824" s="242">
        <f>IFERROR(_xll.qlIndexFixing($AV$1,AQ824,TRUE,_xll.ohTrigger(Trigger,Trigger1M)),#N/A)</f>
        <v>1.5903047255531509E-2</v>
      </c>
    </row>
    <row r="825" spans="42:47" ht="11.25" customHeight="1" x14ac:dyDescent="0.25">
      <c r="AP825" s="99" t="s">
        <v>83</v>
      </c>
      <c r="AQ825" s="98">
        <f>_xll.qlInterestRateIndexFixingDate(Currency&amp;"ibor"&amp;Tenor,AR825,Trigger)</f>
        <v>45163</v>
      </c>
      <c r="AR825" s="98">
        <f>_xll.qlCalendarAdvance(Calendar,AR824,AP825,"f",,Trigger)</f>
        <v>45167</v>
      </c>
      <c r="AS825" s="98">
        <f>_xll.qlInterestRateIndexMaturity(Currency&amp;"ibor"&amp;Tenor,AR825,Trigger)</f>
        <v>45198</v>
      </c>
      <c r="AT825" s="242" t="e">
        <f>_xll.qlIndexFixing($AD$5,AQ825,TRUE,_xll.ohTrigger(Trigger,Trigger1M))</f>
        <v>#NUM!</v>
      </c>
      <c r="AU825" s="242">
        <f>IFERROR(_xll.qlIndexFixing($AV$1,AQ825,TRUE,_xll.ohTrigger(Trigger,Trigger1M)),#N/A)</f>
        <v>1.5938667646109295E-2</v>
      </c>
    </row>
    <row r="826" spans="42:47" ht="11.25" customHeight="1" x14ac:dyDescent="0.25">
      <c r="AP826" s="99" t="s">
        <v>83</v>
      </c>
      <c r="AQ826" s="98">
        <f>_xll.qlInterestRateIndexFixingDate(Currency&amp;"ibor"&amp;Tenor,AR826,Trigger)</f>
        <v>45170</v>
      </c>
      <c r="AR826" s="98">
        <f>_xll.qlCalendarAdvance(Calendar,AR825,AP826,"f",,Trigger)</f>
        <v>45174</v>
      </c>
      <c r="AS826" s="98">
        <f>_xll.qlInterestRateIndexMaturity(Currency&amp;"ibor"&amp;Tenor,AR826,Trigger)</f>
        <v>45204</v>
      </c>
      <c r="AT826" s="242" t="e">
        <f>_xll.qlIndexFixing($AD$5,AQ826,TRUE,_xll.ohTrigger(Trigger,Trigger1M))</f>
        <v>#NUM!</v>
      </c>
      <c r="AU826" s="242">
        <f>IFERROR(_xll.qlIndexFixing($AV$1,AQ826,TRUE,_xll.ohTrigger(Trigger,Trigger1M)),#N/A)</f>
        <v>1.5971182582926957E-2</v>
      </c>
    </row>
    <row r="827" spans="42:47" ht="11.25" customHeight="1" x14ac:dyDescent="0.25">
      <c r="AP827" s="99" t="s">
        <v>83</v>
      </c>
      <c r="AQ827" s="98">
        <f>_xll.qlInterestRateIndexFixingDate(Currency&amp;"ibor"&amp;Tenor,AR827,Trigger)</f>
        <v>45177</v>
      </c>
      <c r="AR827" s="98">
        <f>_xll.qlCalendarAdvance(Calendar,AR826,AP827,"f",,Trigger)</f>
        <v>45181</v>
      </c>
      <c r="AS827" s="98">
        <f>_xll.qlInterestRateIndexMaturity(Currency&amp;"ibor"&amp;Tenor,AR827,Trigger)</f>
        <v>45211</v>
      </c>
      <c r="AT827" s="242" t="e">
        <f>_xll.qlIndexFixing($AD$5,AQ827,TRUE,_xll.ohTrigger(Trigger,Trigger1M))</f>
        <v>#NUM!</v>
      </c>
      <c r="AU827" s="242">
        <f>IFERROR(_xll.qlIndexFixing($AV$1,AQ827,TRUE,_xll.ohTrigger(Trigger,Trigger1M)),#N/A)</f>
        <v>1.600632327443563E-2</v>
      </c>
    </row>
    <row r="828" spans="42:47" ht="11.25" customHeight="1" x14ac:dyDescent="0.25">
      <c r="AP828" s="99" t="s">
        <v>83</v>
      </c>
      <c r="AQ828" s="98">
        <f>_xll.qlInterestRateIndexFixingDate(Currency&amp;"ibor"&amp;Tenor,AR828,Trigger)</f>
        <v>45184</v>
      </c>
      <c r="AR828" s="98">
        <f>_xll.qlCalendarAdvance(Calendar,AR827,AP828,"f",,Trigger)</f>
        <v>45188</v>
      </c>
      <c r="AS828" s="98">
        <f>_xll.qlInterestRateIndexMaturity(Currency&amp;"ibor"&amp;Tenor,AR828,Trigger)</f>
        <v>45218</v>
      </c>
      <c r="AT828" s="242" t="e">
        <f>_xll.qlIndexFixing($AD$5,AQ828,TRUE,_xll.ohTrigger(Trigger,Trigger1M))</f>
        <v>#NUM!</v>
      </c>
      <c r="AU828" s="242">
        <f>IFERROR(_xll.qlIndexFixing($AV$1,AQ828,TRUE,_xll.ohTrigger(Trigger,Trigger1M)),#N/A)</f>
        <v>1.6041212206067357E-2</v>
      </c>
    </row>
    <row r="829" spans="42:47" ht="11.25" customHeight="1" x14ac:dyDescent="0.25">
      <c r="AP829" s="99" t="s">
        <v>83</v>
      </c>
      <c r="AQ829" s="98">
        <f>_xll.qlInterestRateIndexFixingDate(Currency&amp;"ibor"&amp;Tenor,AR829,Trigger)</f>
        <v>45191</v>
      </c>
      <c r="AR829" s="98">
        <f>_xll.qlCalendarAdvance(Calendar,AR828,AP829,"f",,Trigger)</f>
        <v>45195</v>
      </c>
      <c r="AS829" s="98">
        <f>_xll.qlInterestRateIndexMaturity(Currency&amp;"ibor"&amp;Tenor,AR829,Trigger)</f>
        <v>45225</v>
      </c>
      <c r="AT829" s="242" t="e">
        <f>_xll.qlIndexFixing($AD$5,AQ829,TRUE,_xll.ohTrigger(Trigger,Trigger1M))</f>
        <v>#NUM!</v>
      </c>
      <c r="AU829" s="242">
        <f>IFERROR(_xll.qlIndexFixing($AV$1,AQ829,TRUE,_xll.ohTrigger(Trigger,Trigger1M)),#N/A)</f>
        <v>1.6075847808035171E-2</v>
      </c>
    </row>
    <row r="830" spans="42:47" ht="11.25" customHeight="1" x14ac:dyDescent="0.25">
      <c r="AP830" s="99" t="s">
        <v>83</v>
      </c>
      <c r="AQ830" s="98">
        <f>_xll.qlInterestRateIndexFixingDate(Currency&amp;"ibor"&amp;Tenor,AR830,Trigger)</f>
        <v>45198</v>
      </c>
      <c r="AR830" s="98">
        <f>_xll.qlCalendarAdvance(Calendar,AR829,AP830,"f",,Trigger)</f>
        <v>45202</v>
      </c>
      <c r="AS830" s="98">
        <f>_xll.qlInterestRateIndexMaturity(Currency&amp;"ibor"&amp;Tenor,AR830,Trigger)</f>
        <v>45233</v>
      </c>
      <c r="AT830" s="242" t="e">
        <f>_xll.qlIndexFixing($AD$5,AQ830,TRUE,_xll.ohTrigger(Trigger,Trigger1M))</f>
        <v>#NUM!</v>
      </c>
      <c r="AU830" s="242">
        <f>IFERROR(_xll.qlIndexFixing($AV$1,AQ830,TRUE,_xll.ohTrigger(Trigger,Trigger1M)),#N/A)</f>
        <v>1.6113021590044699E-2</v>
      </c>
    </row>
    <row r="831" spans="42:47" ht="11.25" customHeight="1" x14ac:dyDescent="0.25">
      <c r="AP831" s="99" t="s">
        <v>83</v>
      </c>
      <c r="AQ831" s="98">
        <f>_xll.qlInterestRateIndexFixingDate(Currency&amp;"ibor"&amp;Tenor,AR831,Trigger)</f>
        <v>45205</v>
      </c>
      <c r="AR831" s="98">
        <f>_xll.qlCalendarAdvance(Calendar,AR830,AP831,"f",,Trigger)</f>
        <v>45209</v>
      </c>
      <c r="AS831" s="98">
        <f>_xll.qlInterestRateIndexMaturity(Currency&amp;"ibor"&amp;Tenor,AR831,Trigger)</f>
        <v>45240</v>
      </c>
      <c r="AT831" s="242" t="e">
        <f>_xll.qlIndexFixing($AD$5,AQ831,TRUE,_xll.ohTrigger(Trigger,Trigger1M))</f>
        <v>#NUM!</v>
      </c>
      <c r="AU831" s="242">
        <f>IFERROR(_xll.qlIndexFixing($AV$1,AQ831,TRUE,_xll.ohTrigger(Trigger,Trigger1M)),#N/A)</f>
        <v>1.6147128889759558E-2</v>
      </c>
    </row>
    <row r="832" spans="42:47" ht="11.25" customHeight="1" x14ac:dyDescent="0.25">
      <c r="AP832" s="99" t="s">
        <v>83</v>
      </c>
      <c r="AQ832" s="98">
        <f>_xll.qlInterestRateIndexFixingDate(Currency&amp;"ibor"&amp;Tenor,AR832,Trigger)</f>
        <v>45212</v>
      </c>
      <c r="AR832" s="98">
        <f>_xll.qlCalendarAdvance(Calendar,AR831,AP832,"f",,Trigger)</f>
        <v>45216</v>
      </c>
      <c r="AS832" s="98">
        <f>_xll.qlInterestRateIndexMaturity(Currency&amp;"ibor"&amp;Tenor,AR832,Trigger)</f>
        <v>45247</v>
      </c>
      <c r="AT832" s="242" t="e">
        <f>_xll.qlIndexFixing($AD$5,AQ832,TRUE,_xll.ohTrigger(Trigger,Trigger1M))</f>
        <v>#NUM!</v>
      </c>
      <c r="AU832" s="242">
        <f>IFERROR(_xll.qlIndexFixing($AV$1,AQ832,TRUE,_xll.ohTrigger(Trigger,Trigger1M)),#N/A)</f>
        <v>1.618097802993422E-2</v>
      </c>
    </row>
    <row r="833" spans="42:47" ht="11.25" customHeight="1" x14ac:dyDescent="0.25">
      <c r="AP833" s="99" t="s">
        <v>83</v>
      </c>
      <c r="AQ833" s="98">
        <f>_xll.qlInterestRateIndexFixingDate(Currency&amp;"ibor"&amp;Tenor,AR833,Trigger)</f>
        <v>45219</v>
      </c>
      <c r="AR833" s="98">
        <f>_xll.qlCalendarAdvance(Calendar,AR832,AP833,"f",,Trigger)</f>
        <v>45223</v>
      </c>
      <c r="AS833" s="98">
        <f>_xll.qlInterestRateIndexMaturity(Currency&amp;"ibor"&amp;Tenor,AR833,Trigger)</f>
        <v>45254</v>
      </c>
      <c r="AT833" s="242" t="e">
        <f>_xll.qlIndexFixing($AD$5,AQ833,TRUE,_xll.ohTrigger(Trigger,Trigger1M))</f>
        <v>#NUM!</v>
      </c>
      <c r="AU833" s="242">
        <f>IFERROR(_xll.qlIndexFixing($AV$1,AQ833,TRUE,_xll.ohTrigger(Trigger,Trigger1M)),#N/A)</f>
        <v>1.621456744062193E-2</v>
      </c>
    </row>
    <row r="834" spans="42:47" ht="11.25" customHeight="1" x14ac:dyDescent="0.25">
      <c r="AP834" s="99" t="s">
        <v>83</v>
      </c>
      <c r="AQ834" s="98">
        <f>_xll.qlInterestRateIndexFixingDate(Currency&amp;"ibor"&amp;Tenor,AR834,Trigger)</f>
        <v>45226</v>
      </c>
      <c r="AR834" s="98">
        <f>_xll.qlCalendarAdvance(Calendar,AR833,AP834,"f",,Trigger)</f>
        <v>45230</v>
      </c>
      <c r="AS834" s="98">
        <f>_xll.qlInterestRateIndexMaturity(Currency&amp;"ibor"&amp;Tenor,AR834,Trigger)</f>
        <v>45260</v>
      </c>
      <c r="AT834" s="242" t="e">
        <f>_xll.qlIndexFixing($AD$5,AQ834,TRUE,_xll.ohTrigger(Trigger,Trigger1M))</f>
        <v>#NUM!</v>
      </c>
      <c r="AU834" s="242">
        <f>IFERROR(_xll.qlIndexFixing($AV$1,AQ834,TRUE,_xll.ohTrigger(Trigger,Trigger1M)),#N/A)</f>
        <v>1.624517093011324E-2</v>
      </c>
    </row>
    <row r="835" spans="42:47" ht="11.25" customHeight="1" x14ac:dyDescent="0.25">
      <c r="AP835" s="99" t="s">
        <v>83</v>
      </c>
      <c r="AQ835" s="98">
        <f>_xll.qlInterestRateIndexFixingDate(Currency&amp;"ibor"&amp;Tenor,AR835,Trigger)</f>
        <v>45233</v>
      </c>
      <c r="AR835" s="98">
        <f>_xll.qlCalendarAdvance(Calendar,AR834,AP835,"f",,Trigger)</f>
        <v>45237</v>
      </c>
      <c r="AS835" s="98">
        <f>_xll.qlInterestRateIndexMaturity(Currency&amp;"ibor"&amp;Tenor,AR835,Trigger)</f>
        <v>45267</v>
      </c>
      <c r="AT835" s="242" t="e">
        <f>_xll.qlIndexFixing($AD$5,AQ835,TRUE,_xll.ohTrigger(Trigger,Trigger1M))</f>
        <v>#NUM!</v>
      </c>
      <c r="AU835" s="242">
        <f>IFERROR(_xll.qlIndexFixing($AV$1,AQ835,TRUE,_xll.ohTrigger(Trigger,Trigger1M)),#N/A)</f>
        <v>1.6278253588406066E-2</v>
      </c>
    </row>
    <row r="836" spans="42:47" ht="11.25" customHeight="1" x14ac:dyDescent="0.25">
      <c r="AP836" s="99" t="s">
        <v>83</v>
      </c>
      <c r="AQ836" s="98">
        <f>_xll.qlInterestRateIndexFixingDate(Currency&amp;"ibor"&amp;Tenor,AR836,Trigger)</f>
        <v>45240</v>
      </c>
      <c r="AR836" s="98">
        <f>_xll.qlCalendarAdvance(Calendar,AR835,AP836,"f",,Trigger)</f>
        <v>45244</v>
      </c>
      <c r="AS836" s="98">
        <f>_xll.qlInterestRateIndexMaturity(Currency&amp;"ibor"&amp;Tenor,AR836,Trigger)</f>
        <v>45274</v>
      </c>
      <c r="AT836" s="242" t="e">
        <f>_xll.qlIndexFixing($AD$5,AQ836,TRUE,_xll.ohTrigger(Trigger,Trigger1M))</f>
        <v>#NUM!</v>
      </c>
      <c r="AU836" s="242">
        <f>IFERROR(_xll.qlIndexFixing($AV$1,AQ836,TRUE,_xll.ohTrigger(Trigger,Trigger1M)),#N/A)</f>
        <v>1.6311071928462262E-2</v>
      </c>
    </row>
    <row r="837" spans="42:47" ht="11.25" customHeight="1" x14ac:dyDescent="0.25">
      <c r="AP837" s="99" t="s">
        <v>83</v>
      </c>
      <c r="AQ837" s="98">
        <f>_xll.qlInterestRateIndexFixingDate(Currency&amp;"ibor"&amp;Tenor,AR837,Trigger)</f>
        <v>45247</v>
      </c>
      <c r="AR837" s="98">
        <f>_xll.qlCalendarAdvance(Calendar,AR836,AP837,"f",,Trigger)</f>
        <v>45251</v>
      </c>
      <c r="AS837" s="98">
        <f>_xll.qlInterestRateIndexMaturity(Currency&amp;"ibor"&amp;Tenor,AR837,Trigger)</f>
        <v>45281</v>
      </c>
      <c r="AT837" s="242" t="e">
        <f>_xll.qlIndexFixing($AD$5,AQ837,TRUE,_xll.ohTrigger(Trigger,Trigger1M))</f>
        <v>#NUM!</v>
      </c>
      <c r="AU837" s="242">
        <f>IFERROR(_xll.qlIndexFixing($AV$1,AQ837,TRUE,_xll.ohTrigger(Trigger,Trigger1M)),#N/A)</f>
        <v>1.6343624380484201E-2</v>
      </c>
    </row>
    <row r="838" spans="42:47" ht="11.25" customHeight="1" x14ac:dyDescent="0.25">
      <c r="AP838" s="99" t="s">
        <v>83</v>
      </c>
      <c r="AQ838" s="98">
        <f>_xll.qlInterestRateIndexFixingDate(Currency&amp;"ibor"&amp;Tenor,AR838,Trigger)</f>
        <v>45254</v>
      </c>
      <c r="AR838" s="98">
        <f>_xll.qlCalendarAdvance(Calendar,AR837,AP838,"f",,Trigger)</f>
        <v>45258</v>
      </c>
      <c r="AS838" s="98">
        <f>_xll.qlInterestRateIndexMaturity(Currency&amp;"ibor"&amp;Tenor,AR838,Trigger)</f>
        <v>45288</v>
      </c>
      <c r="AT838" s="242" t="e">
        <f>_xll.qlIndexFixing($AD$5,AQ838,TRUE,_xll.ohTrigger(Trigger,Trigger1M))</f>
        <v>#NUM!</v>
      </c>
      <c r="AU838" s="242">
        <f>IFERROR(_xll.qlIndexFixing($AV$1,AQ838,TRUE,_xll.ohTrigger(Trigger,Trigger1M)),#N/A)</f>
        <v>1.6375909374676922E-2</v>
      </c>
    </row>
    <row r="839" spans="42:47" ht="11.25" customHeight="1" x14ac:dyDescent="0.25">
      <c r="AP839" s="99" t="s">
        <v>83</v>
      </c>
      <c r="AQ839" s="98">
        <f>_xll.qlInterestRateIndexFixingDate(Currency&amp;"ibor"&amp;Tenor,AR839,Trigger)</f>
        <v>45261</v>
      </c>
      <c r="AR839" s="98">
        <f>_xll.qlCalendarAdvance(Calendar,AR838,AP839,"f",,Trigger)</f>
        <v>45265</v>
      </c>
      <c r="AS839" s="98">
        <f>_xll.qlInterestRateIndexMaturity(Currency&amp;"ibor"&amp;Tenor,AR839,Trigger)</f>
        <v>45296</v>
      </c>
      <c r="AT839" s="242" t="e">
        <f>_xll.qlIndexFixing($AD$5,AQ839,TRUE,_xll.ohTrigger(Trigger,Trigger1M))</f>
        <v>#NUM!</v>
      </c>
      <c r="AU839" s="242">
        <f>IFERROR(_xll.qlIndexFixing($AV$1,AQ839,TRUE,_xll.ohTrigger(Trigger,Trigger1M)),#N/A)</f>
        <v>1.6410561668919223E-2</v>
      </c>
    </row>
    <row r="840" spans="42:47" ht="11.25" customHeight="1" x14ac:dyDescent="0.25">
      <c r="AP840" s="99" t="s">
        <v>83</v>
      </c>
      <c r="AQ840" s="98">
        <f>_xll.qlInterestRateIndexFixingDate(Currency&amp;"ibor"&amp;Tenor,AR840,Trigger)</f>
        <v>45268</v>
      </c>
      <c r="AR840" s="98">
        <f>_xll.qlCalendarAdvance(Calendar,AR839,AP840,"f",,Trigger)</f>
        <v>45272</v>
      </c>
      <c r="AS840" s="98">
        <f>_xll.qlInterestRateIndexMaturity(Currency&amp;"ibor"&amp;Tenor,AR840,Trigger)</f>
        <v>45303</v>
      </c>
      <c r="AT840" s="242" t="e">
        <f>_xll.qlIndexFixing($AD$5,AQ840,TRUE,_xll.ohTrigger(Trigger,Trigger1M))</f>
        <v>#NUM!</v>
      </c>
      <c r="AU840" s="242">
        <f>IFERROR(_xll.qlIndexFixing($AV$1,AQ840,TRUE,_xll.ohTrigger(Trigger,Trigger1M)),#N/A)</f>
        <v>1.6442289014887746E-2</v>
      </c>
    </row>
    <row r="841" spans="42:47" ht="11.25" customHeight="1" x14ac:dyDescent="0.25">
      <c r="AP841" s="99" t="s">
        <v>83</v>
      </c>
      <c r="AQ841" s="98">
        <f>_xll.qlInterestRateIndexFixingDate(Currency&amp;"ibor"&amp;Tenor,AR841,Trigger)</f>
        <v>45275</v>
      </c>
      <c r="AR841" s="98">
        <f>_xll.qlCalendarAdvance(Calendar,AR840,AP841,"f",,Trigger)</f>
        <v>45279</v>
      </c>
      <c r="AS841" s="98">
        <f>_xll.qlInterestRateIndexMaturity(Currency&amp;"ibor"&amp;Tenor,AR841,Trigger)</f>
        <v>45310</v>
      </c>
      <c r="AT841" s="242" t="e">
        <f>_xll.qlIndexFixing($AD$5,AQ841,TRUE,_xll.ohTrigger(Trigger,Trigger1M))</f>
        <v>#NUM!</v>
      </c>
      <c r="AU841" s="242">
        <f>IFERROR(_xll.qlIndexFixing($AV$1,AQ841,TRUE,_xll.ohTrigger(Trigger,Trigger1M)),#N/A)</f>
        <v>1.6473744071852019E-2</v>
      </c>
    </row>
    <row r="842" spans="42:47" ht="11.25" customHeight="1" x14ac:dyDescent="0.25">
      <c r="AP842" s="99" t="s">
        <v>83</v>
      </c>
      <c r="AQ842" s="98">
        <f>_xll.qlInterestRateIndexFixingDate(Currency&amp;"ibor"&amp;Tenor,AR842,Trigger)</f>
        <v>45281</v>
      </c>
      <c r="AR842" s="98">
        <f>_xll.qlCalendarAdvance(Calendar,AR841,AP842,"f",,Trigger)</f>
        <v>45287</v>
      </c>
      <c r="AS842" s="98">
        <f>_xll.qlInterestRateIndexMaturity(Currency&amp;"ibor"&amp;Tenor,AR842,Trigger)</f>
        <v>45320</v>
      </c>
      <c r="AT842" s="242" t="e">
        <f>_xll.qlIndexFixing($AD$5,AQ842,TRUE,_xll.ohTrigger(Trigger,Trigger1M))</f>
        <v>#NUM!</v>
      </c>
      <c r="AU842" s="242">
        <f>IFERROR(_xll.qlIndexFixing($AV$1,AQ842,TRUE,_xll.ohTrigger(Trigger,Trigger1M)),#N/A)</f>
        <v>1.6514510802445998E-2</v>
      </c>
    </row>
    <row r="843" spans="42:47" ht="11.25" customHeight="1" x14ac:dyDescent="0.25">
      <c r="AP843" s="99" t="s">
        <v>83</v>
      </c>
      <c r="AQ843" s="98">
        <f>_xll.qlInterestRateIndexFixingDate(Currency&amp;"ibor"&amp;Tenor,AR843,Trigger)</f>
        <v>45289</v>
      </c>
      <c r="AR843" s="98">
        <f>_xll.qlCalendarAdvance(Calendar,AR842,AP843,"f",,Trigger)</f>
        <v>45294</v>
      </c>
      <c r="AS843" s="98">
        <f>_xll.qlInterestRateIndexMaturity(Currency&amp;"ibor"&amp;Tenor,AR843,Trigger)</f>
        <v>45327</v>
      </c>
      <c r="AT843" s="242" t="e">
        <f>_xll.qlIndexFixing($AD$5,AQ843,TRUE,_xll.ohTrigger(Trigger,Trigger1M))</f>
        <v>#NUM!</v>
      </c>
      <c r="AU843" s="242">
        <f>IFERROR(_xll.qlIndexFixing($AV$1,AQ843,TRUE,_xll.ohTrigger(Trigger,Trigger1M)),#N/A)</f>
        <v>1.6545340247459836E-2</v>
      </c>
    </row>
    <row r="844" spans="42:47" ht="11.25" customHeight="1" x14ac:dyDescent="0.25">
      <c r="AP844" s="99" t="s">
        <v>83</v>
      </c>
      <c r="AQ844" s="98">
        <f>_xll.qlInterestRateIndexFixingDate(Currency&amp;"ibor"&amp;Tenor,AR844,Trigger)</f>
        <v>45299</v>
      </c>
      <c r="AR844" s="98">
        <f>_xll.qlCalendarAdvance(Calendar,AR843,AP844,"f",,Trigger)</f>
        <v>45301</v>
      </c>
      <c r="AS844" s="98">
        <f>_xll.qlInterestRateIndexMaturity(Currency&amp;"ibor"&amp;Tenor,AR844,Trigger)</f>
        <v>45334</v>
      </c>
      <c r="AT844" s="242" t="e">
        <f>_xll.qlIndexFixing($AD$5,AQ844,TRUE,_xll.ohTrigger(Trigger,Trigger1M))</f>
        <v>#NUM!</v>
      </c>
      <c r="AU844" s="242">
        <f>IFERROR(_xll.qlIndexFixing($AV$1,AQ844,TRUE,_xll.ohTrigger(Trigger,Trigger1M)),#N/A)</f>
        <v>1.6575892224870842E-2</v>
      </c>
    </row>
    <row r="845" spans="42:47" ht="11.25" customHeight="1" x14ac:dyDescent="0.25">
      <c r="AP845" s="99" t="s">
        <v>83</v>
      </c>
      <c r="AQ845" s="98">
        <f>_xll.qlInterestRateIndexFixingDate(Currency&amp;"ibor"&amp;Tenor,AR845,Trigger)</f>
        <v>45306</v>
      </c>
      <c r="AR845" s="98">
        <f>_xll.qlCalendarAdvance(Calendar,AR844,AP845,"f",,Trigger)</f>
        <v>45308</v>
      </c>
      <c r="AS845" s="98">
        <f>_xll.qlInterestRateIndexMaturity(Currency&amp;"ibor"&amp;Tenor,AR845,Trigger)</f>
        <v>45341</v>
      </c>
      <c r="AT845" s="242" t="e">
        <f>_xll.qlIndexFixing($AD$5,AQ845,TRUE,_xll.ohTrigger(Trigger,Trigger1M))</f>
        <v>#NUM!</v>
      </c>
      <c r="AU845" s="242">
        <f>IFERROR(_xll.qlIndexFixing($AV$1,AQ845,TRUE,_xll.ohTrigger(Trigger,Trigger1M)),#N/A)</f>
        <v>1.6606165164465964E-2</v>
      </c>
    </row>
    <row r="846" spans="42:47" ht="11.25" customHeight="1" x14ac:dyDescent="0.25">
      <c r="AP846" s="99" t="s">
        <v>83</v>
      </c>
      <c r="AQ846" s="98">
        <f>_xll.qlInterestRateIndexFixingDate(Currency&amp;"ibor"&amp;Tenor,AR846,Trigger)</f>
        <v>45313</v>
      </c>
      <c r="AR846" s="98">
        <f>_xll.qlCalendarAdvance(Calendar,AR845,AP846,"f",,Trigger)</f>
        <v>45315</v>
      </c>
      <c r="AS846" s="98">
        <f>_xll.qlInterestRateIndexMaturity(Currency&amp;"ibor"&amp;Tenor,AR846,Trigger)</f>
        <v>45348</v>
      </c>
      <c r="AT846" s="242" t="e">
        <f>_xll.qlIndexFixing($AD$5,AQ846,TRUE,_xll.ohTrigger(Trigger,Trigger1M))</f>
        <v>#NUM!</v>
      </c>
      <c r="AU846" s="242">
        <f>IFERROR(_xll.qlIndexFixing($AV$1,AQ846,TRUE,_xll.ohTrigger(Trigger,Trigger1M)),#N/A)</f>
        <v>1.6636157496036995E-2</v>
      </c>
    </row>
    <row r="847" spans="42:47" ht="11.25" customHeight="1" x14ac:dyDescent="0.25">
      <c r="AP847" s="99" t="s">
        <v>83</v>
      </c>
      <c r="AQ847" s="98">
        <f>_xll.qlInterestRateIndexFixingDate(Currency&amp;"ibor"&amp;Tenor,AR847,Trigger)</f>
        <v>45320</v>
      </c>
      <c r="AR847" s="98">
        <f>_xll.qlCalendarAdvance(Calendar,AR846,AP847,"f",,Trigger)</f>
        <v>45322</v>
      </c>
      <c r="AS847" s="98">
        <f>_xll.qlInterestRateIndexMaturity(Currency&amp;"ibor"&amp;Tenor,AR847,Trigger)</f>
        <v>45351</v>
      </c>
      <c r="AT847" s="242" t="e">
        <f>_xll.qlIndexFixing($AD$5,AQ847,TRUE,_xll.ohTrigger(Trigger,Trigger1M))</f>
        <v>#NUM!</v>
      </c>
      <c r="AU847" s="242">
        <f>IFERROR(_xll.qlIndexFixing($AV$1,AQ847,TRUE,_xll.ohTrigger(Trigger,Trigger1M)),#N/A)</f>
        <v>1.6655927052011455E-2</v>
      </c>
    </row>
    <row r="848" spans="42:47" ht="11.25" customHeight="1" x14ac:dyDescent="0.25">
      <c r="AP848" s="99" t="s">
        <v>83</v>
      </c>
      <c r="AQ848" s="98">
        <f>_xll.qlInterestRateIndexFixingDate(Currency&amp;"ibor"&amp;Tenor,AR848,Trigger)</f>
        <v>45327</v>
      </c>
      <c r="AR848" s="98">
        <f>_xll.qlCalendarAdvance(Calendar,AR847,AP848,"f",,Trigger)</f>
        <v>45329</v>
      </c>
      <c r="AS848" s="98">
        <f>_xll.qlInterestRateIndexMaturity(Currency&amp;"ibor"&amp;Tenor,AR848,Trigger)</f>
        <v>45358</v>
      </c>
      <c r="AT848" s="242" t="e">
        <f>_xll.qlIndexFixing($AD$5,AQ848,TRUE,_xll.ohTrigger(Trigger,Trigger1M))</f>
        <v>#NUM!</v>
      </c>
      <c r="AU848" s="242">
        <f>IFERROR(_xll.qlIndexFixing($AV$1,AQ848,TRUE,_xll.ohTrigger(Trigger,Trigger1M)),#N/A)</f>
        <v>1.6685429557363279E-2</v>
      </c>
    </row>
    <row r="849" spans="42:47" ht="11.25" customHeight="1" x14ac:dyDescent="0.25">
      <c r="AP849" s="99" t="s">
        <v>83</v>
      </c>
      <c r="AQ849" s="98">
        <f>_xll.qlInterestRateIndexFixingDate(Currency&amp;"ibor"&amp;Tenor,AR849,Trigger)</f>
        <v>45334</v>
      </c>
      <c r="AR849" s="98">
        <f>_xll.qlCalendarAdvance(Calendar,AR848,AP849,"f",,Trigger)</f>
        <v>45336</v>
      </c>
      <c r="AS849" s="98">
        <f>_xll.qlInterestRateIndexMaturity(Currency&amp;"ibor"&amp;Tenor,AR849,Trigger)</f>
        <v>45365</v>
      </c>
      <c r="AT849" s="242" t="e">
        <f>_xll.qlIndexFixing($AD$5,AQ849,TRUE,_xll.ohTrigger(Trigger,Trigger1M))</f>
        <v>#NUM!</v>
      </c>
      <c r="AU849" s="242">
        <f>IFERROR(_xll.qlIndexFixing($AV$1,AQ849,TRUE,_xll.ohTrigger(Trigger,Trigger1M)),#N/A)</f>
        <v>1.6714647235929497E-2</v>
      </c>
    </row>
    <row r="850" spans="42:47" ht="11.25" customHeight="1" x14ac:dyDescent="0.25">
      <c r="AP850" s="99" t="s">
        <v>83</v>
      </c>
      <c r="AQ850" s="98">
        <f>_xll.qlInterestRateIndexFixingDate(Currency&amp;"ibor"&amp;Tenor,AR850,Trigger)</f>
        <v>45341</v>
      </c>
      <c r="AR850" s="98">
        <f>_xll.qlCalendarAdvance(Calendar,AR849,AP850,"f",,Trigger)</f>
        <v>45343</v>
      </c>
      <c r="AS850" s="98">
        <f>_xll.qlInterestRateIndexMaturity(Currency&amp;"ibor"&amp;Tenor,AR850,Trigger)</f>
        <v>45372</v>
      </c>
      <c r="AT850" s="242" t="e">
        <f>_xll.qlIndexFixing($AD$5,AQ850,TRUE,_xll.ohTrigger(Trigger,Trigger1M))</f>
        <v>#NUM!</v>
      </c>
      <c r="AU850" s="242">
        <f>IFERROR(_xll.qlIndexFixing($AV$1,AQ850,TRUE,_xll.ohTrigger(Trigger,Trigger1M)),#N/A)</f>
        <v>1.6743578518099461E-2</v>
      </c>
    </row>
    <row r="851" spans="42:47" ht="11.25" customHeight="1" x14ac:dyDescent="0.25">
      <c r="AP851" s="99" t="s">
        <v>83</v>
      </c>
      <c r="AQ851" s="98">
        <f>_xll.qlInterestRateIndexFixingDate(Currency&amp;"ibor"&amp;Tenor,AR851,Trigger)</f>
        <v>45348</v>
      </c>
      <c r="AR851" s="98">
        <f>_xll.qlCalendarAdvance(Calendar,AR850,AP851,"f",,Trigger)</f>
        <v>45350</v>
      </c>
      <c r="AS851" s="98">
        <f>_xll.qlInterestRateIndexMaturity(Currency&amp;"ibor"&amp;Tenor,AR851,Trigger)</f>
        <v>45379</v>
      </c>
      <c r="AT851" s="242" t="e">
        <f>_xll.qlIndexFixing($AD$5,AQ851,TRUE,_xll.ohTrigger(Trigger,Trigger1M))</f>
        <v>#NUM!</v>
      </c>
      <c r="AU851" s="242">
        <f>IFERROR(_xll.qlIndexFixing($AV$1,AQ851,TRUE,_xll.ohTrigger(Trigger,Trigger1M)),#N/A)</f>
        <v>1.6772221834251498E-2</v>
      </c>
    </row>
    <row r="852" spans="42:47" ht="11.25" customHeight="1" x14ac:dyDescent="0.25">
      <c r="AP852" s="99" t="s">
        <v>83</v>
      </c>
      <c r="AQ852" s="98">
        <f>_xll.qlInterestRateIndexFixingDate(Currency&amp;"ibor"&amp;Tenor,AR852,Trigger)</f>
        <v>45355</v>
      </c>
      <c r="AR852" s="98">
        <f>_xll.qlCalendarAdvance(Calendar,AR851,AP852,"f",,Trigger)</f>
        <v>45357</v>
      </c>
      <c r="AS852" s="98">
        <f>_xll.qlInterestRateIndexMaturity(Currency&amp;"ibor"&amp;Tenor,AR852,Trigger)</f>
        <v>45390</v>
      </c>
      <c r="AT852" s="242" t="e">
        <f>_xll.qlIndexFixing($AD$5,AQ852,TRUE,_xll.ohTrigger(Trigger,Trigger1M))</f>
        <v>#NUM!</v>
      </c>
      <c r="AU852" s="242">
        <f>IFERROR(_xll.qlIndexFixing($AV$1,AQ852,TRUE,_xll.ohTrigger(Trigger,Trigger1M)),#N/A)</f>
        <v>1.6810130786022046E-2</v>
      </c>
    </row>
    <row r="853" spans="42:47" ht="11.25" customHeight="1" x14ac:dyDescent="0.25">
      <c r="AP853" s="99" t="s">
        <v>83</v>
      </c>
      <c r="AQ853" s="98">
        <f>_xll.qlInterestRateIndexFixingDate(Currency&amp;"ibor"&amp;Tenor,AR853,Trigger)</f>
        <v>45362</v>
      </c>
      <c r="AR853" s="98">
        <f>_xll.qlCalendarAdvance(Calendar,AR852,AP853,"f",,Trigger)</f>
        <v>45364</v>
      </c>
      <c r="AS853" s="98">
        <f>_xll.qlInterestRateIndexMaturity(Currency&amp;"ibor"&amp;Tenor,AR853,Trigger)</f>
        <v>45397</v>
      </c>
      <c r="AT853" s="242" t="e">
        <f>_xll.qlIndexFixing($AD$5,AQ853,TRUE,_xll.ohTrigger(Trigger,Trigger1M))</f>
        <v>#NUM!</v>
      </c>
      <c r="AU853" s="242">
        <f>IFERROR(_xll.qlIndexFixing($AV$1,AQ853,TRUE,_xll.ohTrigger(Trigger,Trigger1M)),#N/A)</f>
        <v>1.6838114896067034E-2</v>
      </c>
    </row>
    <row r="854" spans="42:47" ht="11.25" customHeight="1" x14ac:dyDescent="0.25">
      <c r="AP854" s="99" t="s">
        <v>83</v>
      </c>
      <c r="AQ854" s="98">
        <f>_xll.qlInterestRateIndexFixingDate(Currency&amp;"ibor"&amp;Tenor,AR854,Trigger)</f>
        <v>45369</v>
      </c>
      <c r="AR854" s="98">
        <f>_xll.qlCalendarAdvance(Calendar,AR853,AP854,"f",,Trigger)</f>
        <v>45371</v>
      </c>
      <c r="AS854" s="98">
        <f>_xll.qlInterestRateIndexMaturity(Currency&amp;"ibor"&amp;Tenor,AR854,Trigger)</f>
        <v>45404</v>
      </c>
      <c r="AT854" s="242" t="e">
        <f>_xll.qlIndexFixing($AD$5,AQ854,TRUE,_xll.ohTrigger(Trigger,Trigger1M))</f>
        <v>#NUM!</v>
      </c>
      <c r="AU854" s="242">
        <f>IFERROR(_xll.qlIndexFixing($AV$1,AQ854,TRUE,_xll.ohTrigger(Trigger,Trigger1M)),#N/A)</f>
        <v>1.6865805836625763E-2</v>
      </c>
    </row>
    <row r="855" spans="42:47" ht="11.25" customHeight="1" x14ac:dyDescent="0.25">
      <c r="AP855" s="99" t="s">
        <v>83</v>
      </c>
      <c r="AQ855" s="98">
        <f>_xll.qlInterestRateIndexFixingDate(Currency&amp;"ibor"&amp;Tenor,AR855,Trigger)</f>
        <v>45376</v>
      </c>
      <c r="AR855" s="98">
        <f>_xll.qlCalendarAdvance(Calendar,AR854,AP855,"f",,Trigger)</f>
        <v>45378</v>
      </c>
      <c r="AS855" s="98">
        <f>_xll.qlInterestRateIndexMaturity(Currency&amp;"ibor"&amp;Tenor,AR855,Trigger)</f>
        <v>45411</v>
      </c>
      <c r="AT855" s="242" t="e">
        <f>_xll.qlIndexFixing($AD$5,AQ855,TRUE,_xll.ohTrigger(Trigger,Trigger1M))</f>
        <v>#NUM!</v>
      </c>
      <c r="AU855" s="242">
        <f>IFERROR(_xll.qlIndexFixing($AV$1,AQ855,TRUE,_xll.ohTrigger(Trigger,Trigger1M)),#N/A)</f>
        <v>1.6893202037550577E-2</v>
      </c>
    </row>
    <row r="856" spans="42:47" ht="11.25" customHeight="1" x14ac:dyDescent="0.25">
      <c r="AP856" s="99" t="s">
        <v>83</v>
      </c>
      <c r="AQ856" s="98">
        <f>_xll.qlInterestRateIndexFixingDate(Currency&amp;"ibor"&amp;Tenor,AR856,Trigger)</f>
        <v>45379</v>
      </c>
      <c r="AR856" s="98">
        <f>_xll.qlCalendarAdvance(Calendar,AR855,AP856,"f",,Trigger)</f>
        <v>45385</v>
      </c>
      <c r="AS856" s="98">
        <f>_xll.qlInterestRateIndexMaturity(Currency&amp;"ibor"&amp;Tenor,AR856,Trigger)</f>
        <v>45415</v>
      </c>
      <c r="AT856" s="242" t="e">
        <f>_xll.qlIndexFixing($AD$5,AQ856,TRUE,_xll.ohTrigger(Trigger,Trigger1M))</f>
        <v>#NUM!</v>
      </c>
      <c r="AU856" s="242">
        <f>IFERROR(_xll.qlIndexFixing($AV$1,AQ856,TRUE,_xll.ohTrigger(Trigger,Trigger1M)),#N/A)</f>
        <v>1.6913376239919842E-2</v>
      </c>
    </row>
    <row r="857" spans="42:47" ht="11.25" customHeight="1" x14ac:dyDescent="0.25">
      <c r="AP857" s="99" t="s">
        <v>83</v>
      </c>
      <c r="AQ857" s="98">
        <f>_xll.qlInterestRateIndexFixingDate(Currency&amp;"ibor"&amp;Tenor,AR857,Trigger)</f>
        <v>45390</v>
      </c>
      <c r="AR857" s="98">
        <f>_xll.qlCalendarAdvance(Calendar,AR856,AP857,"f",,Trigger)</f>
        <v>45392</v>
      </c>
      <c r="AS857" s="98">
        <f>_xll.qlInterestRateIndexMaturity(Currency&amp;"ibor"&amp;Tenor,AR857,Trigger)</f>
        <v>45422</v>
      </c>
      <c r="AT857" s="242" t="e">
        <f>_xll.qlIndexFixing($AD$5,AQ857,TRUE,_xll.ohTrigger(Trigger,Trigger1M))</f>
        <v>#NUM!</v>
      </c>
      <c r="AU857" s="242">
        <f>IFERROR(_xll.qlIndexFixing($AV$1,AQ857,TRUE,_xll.ohTrigger(Trigger,Trigger1M)),#N/A)</f>
        <v>1.6940238680114739E-2</v>
      </c>
    </row>
    <row r="858" spans="42:47" ht="11.25" customHeight="1" x14ac:dyDescent="0.25">
      <c r="AP858" s="99" t="s">
        <v>83</v>
      </c>
      <c r="AQ858" s="98">
        <f>_xll.qlInterestRateIndexFixingDate(Currency&amp;"ibor"&amp;Tenor,AR858,Trigger)</f>
        <v>45397</v>
      </c>
      <c r="AR858" s="98">
        <f>_xll.qlCalendarAdvance(Calendar,AR857,AP858,"f",,Trigger)</f>
        <v>45399</v>
      </c>
      <c r="AS858" s="98">
        <f>_xll.qlInterestRateIndexMaturity(Currency&amp;"ibor"&amp;Tenor,AR858,Trigger)</f>
        <v>45429</v>
      </c>
      <c r="AT858" s="242" t="e">
        <f>_xll.qlIndexFixing($AD$5,AQ858,TRUE,_xll.ohTrigger(Trigger,Trigger1M))</f>
        <v>#NUM!</v>
      </c>
      <c r="AU858" s="242">
        <f>IFERROR(_xll.qlIndexFixing($AV$1,AQ858,TRUE,_xll.ohTrigger(Trigger,Trigger1M)),#N/A)</f>
        <v>1.6966802042970741E-2</v>
      </c>
    </row>
    <row r="859" spans="42:47" ht="11.25" customHeight="1" x14ac:dyDescent="0.25">
      <c r="AP859" s="99" t="s">
        <v>83</v>
      </c>
      <c r="AQ859" s="98">
        <f>_xll.qlInterestRateIndexFixingDate(Currency&amp;"ibor"&amp;Tenor,AR859,Trigger)</f>
        <v>45404</v>
      </c>
      <c r="AR859" s="98">
        <f>_xll.qlCalendarAdvance(Calendar,AR858,AP859,"f",,Trigger)</f>
        <v>45406</v>
      </c>
      <c r="AS859" s="98">
        <f>_xll.qlInterestRateIndexMaturity(Currency&amp;"ibor"&amp;Tenor,AR859,Trigger)</f>
        <v>45436</v>
      </c>
      <c r="AT859" s="242" t="e">
        <f>_xll.qlIndexFixing($AD$5,AQ859,TRUE,_xll.ohTrigger(Trigger,Trigger1M))</f>
        <v>#NUM!</v>
      </c>
      <c r="AU859" s="242">
        <f>IFERROR(_xll.qlIndexFixing($AV$1,AQ859,TRUE,_xll.ohTrigger(Trigger,Trigger1M)),#N/A)</f>
        <v>1.6993064758788812E-2</v>
      </c>
    </row>
    <row r="860" spans="42:47" ht="11.25" customHeight="1" x14ac:dyDescent="0.25">
      <c r="AP860" s="99" t="s">
        <v>83</v>
      </c>
      <c r="AQ860" s="98">
        <f>_xll.qlInterestRateIndexFixingDate(Currency&amp;"ibor"&amp;Tenor,AR860,Trigger)</f>
        <v>45411</v>
      </c>
      <c r="AR860" s="98">
        <f>_xll.qlCalendarAdvance(Calendar,AR859,AP860,"f",,Trigger)</f>
        <v>45414</v>
      </c>
      <c r="AS860" s="98">
        <f>_xll.qlInterestRateIndexMaturity(Currency&amp;"ibor"&amp;Tenor,AR860,Trigger)</f>
        <v>45446</v>
      </c>
      <c r="AT860" s="242" t="e">
        <f>_xll.qlIndexFixing($AD$5,AQ860,TRUE,_xll.ohTrigger(Trigger,Trigger1M))</f>
        <v>#NUM!</v>
      </c>
      <c r="AU860" s="242">
        <f>IFERROR(_xll.qlIndexFixing($AV$1,AQ860,TRUE,_xll.ohTrigger(Trigger,Trigger1M)),#N/A)</f>
        <v>1.7027159643023537E-2</v>
      </c>
    </row>
    <row r="861" spans="42:47" ht="11.25" customHeight="1" x14ac:dyDescent="0.25">
      <c r="AP861" s="99" t="s">
        <v>83</v>
      </c>
      <c r="AQ861" s="98">
        <f>_xll.qlInterestRateIndexFixingDate(Currency&amp;"ibor"&amp;Tenor,AR861,Trigger)</f>
        <v>45419</v>
      </c>
      <c r="AR861" s="98">
        <f>_xll.qlCalendarAdvance(Calendar,AR860,AP861,"f",,Trigger)</f>
        <v>45421</v>
      </c>
      <c r="AS861" s="98">
        <f>_xll.qlInterestRateIndexMaturity(Currency&amp;"ibor"&amp;Tenor,AR861,Trigger)</f>
        <v>45453</v>
      </c>
      <c r="AT861" s="242" t="e">
        <f>_xll.qlIndexFixing($AD$5,AQ861,TRUE,_xll.ohTrigger(Trigger,Trigger1M))</f>
        <v>#NUM!</v>
      </c>
      <c r="AU861" s="242">
        <f>IFERROR(_xll.qlIndexFixing($AV$1,AQ861,TRUE,_xll.ohTrigger(Trigger,Trigger1M)),#N/A)</f>
        <v>1.7052731524763165E-2</v>
      </c>
    </row>
    <row r="862" spans="42:47" ht="11.25" customHeight="1" x14ac:dyDescent="0.25">
      <c r="AP862" s="99" t="s">
        <v>83</v>
      </c>
      <c r="AQ862" s="98">
        <f>_xll.qlInterestRateIndexFixingDate(Currency&amp;"ibor"&amp;Tenor,AR862,Trigger)</f>
        <v>45426</v>
      </c>
      <c r="AR862" s="98">
        <f>_xll.qlCalendarAdvance(Calendar,AR861,AP862,"f",,Trigger)</f>
        <v>45428</v>
      </c>
      <c r="AS862" s="98">
        <f>_xll.qlInterestRateIndexMaturity(Currency&amp;"ibor"&amp;Tenor,AR862,Trigger)</f>
        <v>45460</v>
      </c>
      <c r="AT862" s="242" t="e">
        <f>_xll.qlIndexFixing($AD$5,AQ862,TRUE,_xll.ohTrigger(Trigger,Trigger1M))</f>
        <v>#NUM!</v>
      </c>
      <c r="AU862" s="242">
        <f>IFERROR(_xll.qlIndexFixing($AV$1,AQ862,TRUE,_xll.ohTrigger(Trigger,Trigger1M)),#N/A)</f>
        <v>1.7077997576576409E-2</v>
      </c>
    </row>
    <row r="863" spans="42:47" ht="11.25" customHeight="1" x14ac:dyDescent="0.25">
      <c r="AP863" s="99" t="s">
        <v>83</v>
      </c>
      <c r="AQ863" s="98">
        <f>_xll.qlInterestRateIndexFixingDate(Currency&amp;"ibor"&amp;Tenor,AR863,Trigger)</f>
        <v>45433</v>
      </c>
      <c r="AR863" s="98">
        <f>_xll.qlCalendarAdvance(Calendar,AR862,AP863,"f",,Trigger)</f>
        <v>45435</v>
      </c>
      <c r="AS863" s="98">
        <f>_xll.qlInterestRateIndexMaturity(Currency&amp;"ibor"&amp;Tenor,AR863,Trigger)</f>
        <v>45467</v>
      </c>
      <c r="AT863" s="242" t="e">
        <f>_xll.qlIndexFixing($AD$5,AQ863,TRUE,_xll.ohTrigger(Trigger,Trigger1M))</f>
        <v>#NUM!</v>
      </c>
      <c r="AU863" s="242">
        <f>IFERROR(_xll.qlIndexFixing($AV$1,AQ863,TRUE,_xll.ohTrigger(Trigger,Trigger1M)),#N/A)</f>
        <v>1.7102956228529087E-2</v>
      </c>
    </row>
    <row r="864" spans="42:47" ht="11.25" customHeight="1" x14ac:dyDescent="0.25">
      <c r="AP864" s="99" t="s">
        <v>83</v>
      </c>
      <c r="AQ864" s="98">
        <f>_xll.qlInterestRateIndexFixingDate(Currency&amp;"ibor"&amp;Tenor,AR864,Trigger)</f>
        <v>45440</v>
      </c>
      <c r="AR864" s="98">
        <f>_xll.qlCalendarAdvance(Calendar,AR863,AP864,"f",,Trigger)</f>
        <v>45442</v>
      </c>
      <c r="AS864" s="98">
        <f>_xll.qlInterestRateIndexMaturity(Currency&amp;"ibor"&amp;Tenor,AR864,Trigger)</f>
        <v>45471</v>
      </c>
      <c r="AT864" s="242" t="e">
        <f>_xll.qlIndexFixing($AD$5,AQ864,TRUE,_xll.ohTrigger(Trigger,Trigger1M))</f>
        <v>#NUM!</v>
      </c>
      <c r="AU864" s="242">
        <f>IFERROR(_xll.qlIndexFixing($AV$1,AQ864,TRUE,_xll.ohTrigger(Trigger,Trigger1M)),#N/A)</f>
        <v>1.7121177313051156E-2</v>
      </c>
    </row>
    <row r="865" spans="42:47" ht="11.25" customHeight="1" x14ac:dyDescent="0.25">
      <c r="AP865" s="99" t="s">
        <v>83</v>
      </c>
      <c r="AQ865" s="98">
        <f>_xll.qlInterestRateIndexFixingDate(Currency&amp;"ibor"&amp;Tenor,AR865,Trigger)</f>
        <v>45447</v>
      </c>
      <c r="AR865" s="98">
        <f>_xll.qlCalendarAdvance(Calendar,AR864,AP865,"f",,Trigger)</f>
        <v>45449</v>
      </c>
      <c r="AS865" s="98">
        <f>_xll.qlInterestRateIndexMaturity(Currency&amp;"ibor"&amp;Tenor,AR865,Trigger)</f>
        <v>45481</v>
      </c>
      <c r="AT865" s="242" t="e">
        <f>_xll.qlIndexFixing($AD$5,AQ865,TRUE,_xll.ohTrigger(Trigger,Trigger1M))</f>
        <v>#NUM!</v>
      </c>
      <c r="AU865" s="242">
        <f>IFERROR(_xll.qlIndexFixing($AV$1,AQ865,TRUE,_xll.ohTrigger(Trigger,Trigger1M)),#N/A)</f>
        <v>1.7151945053160977E-2</v>
      </c>
    </row>
    <row r="866" spans="42:47" ht="11.25" customHeight="1" x14ac:dyDescent="0.25">
      <c r="AP866" s="99" t="s">
        <v>83</v>
      </c>
      <c r="AQ866" s="98">
        <f>_xll.qlInterestRateIndexFixingDate(Currency&amp;"ibor"&amp;Tenor,AR866,Trigger)</f>
        <v>45454</v>
      </c>
      <c r="AR866" s="98">
        <f>_xll.qlCalendarAdvance(Calendar,AR865,AP866,"f",,Trigger)</f>
        <v>45456</v>
      </c>
      <c r="AS866" s="98">
        <f>_xll.qlInterestRateIndexMaturity(Currency&amp;"ibor"&amp;Tenor,AR866,Trigger)</f>
        <v>45488</v>
      </c>
      <c r="AT866" s="242" t="e">
        <f>_xll.qlIndexFixing($AD$5,AQ866,TRUE,_xll.ohTrigger(Trigger,Trigger1M))</f>
        <v>#NUM!</v>
      </c>
      <c r="AU866" s="242">
        <f>IFERROR(_xll.qlIndexFixing($AV$1,AQ866,TRUE,_xll.ohTrigger(Trigger,Trigger1M)),#N/A)</f>
        <v>1.7175972086024283E-2</v>
      </c>
    </row>
    <row r="867" spans="42:47" ht="11.25" customHeight="1" x14ac:dyDescent="0.25">
      <c r="AP867" s="99" t="s">
        <v>83</v>
      </c>
      <c r="AQ867" s="98">
        <f>_xll.qlInterestRateIndexFixingDate(Currency&amp;"ibor"&amp;Tenor,AR867,Trigger)</f>
        <v>45461</v>
      </c>
      <c r="AR867" s="98">
        <f>_xll.qlCalendarAdvance(Calendar,AR866,AP867,"f",,Trigger)</f>
        <v>45463</v>
      </c>
      <c r="AS867" s="98">
        <f>_xll.qlInterestRateIndexMaturity(Currency&amp;"ibor"&amp;Tenor,AR867,Trigger)</f>
        <v>45495</v>
      </c>
      <c r="AT867" s="242" t="e">
        <f>_xll.qlIndexFixing($AD$5,AQ867,TRUE,_xll.ohTrigger(Trigger,Trigger1M))</f>
        <v>#NUM!</v>
      </c>
      <c r="AU867" s="242">
        <f>IFERROR(_xll.qlIndexFixing($AV$1,AQ867,TRUE,_xll.ohTrigger(Trigger,Trigger1M)),#N/A)</f>
        <v>1.7199685439400203E-2</v>
      </c>
    </row>
    <row r="868" spans="42:47" ht="11.25" customHeight="1" x14ac:dyDescent="0.25">
      <c r="AP868" s="99" t="s">
        <v>83</v>
      </c>
      <c r="AQ868" s="98">
        <f>_xll.qlInterestRateIndexFixingDate(Currency&amp;"ibor"&amp;Tenor,AR868,Trigger)</f>
        <v>45468</v>
      </c>
      <c r="AR868" s="98">
        <f>_xll.qlCalendarAdvance(Calendar,AR867,AP868,"f",,Trigger)</f>
        <v>45470</v>
      </c>
      <c r="AS868" s="98">
        <f>_xll.qlInterestRateIndexMaturity(Currency&amp;"ibor"&amp;Tenor,AR868,Trigger)</f>
        <v>45502</v>
      </c>
      <c r="AT868" s="242" t="e">
        <f>_xll.qlIndexFixing($AD$5,AQ868,TRUE,_xll.ohTrigger(Trigger,Trigger1M))</f>
        <v>#NUM!</v>
      </c>
      <c r="AU868" s="242">
        <f>IFERROR(_xll.qlIndexFixing($AV$1,AQ868,TRUE,_xll.ohTrigger(Trigger,Trigger1M)),#N/A)</f>
        <v>1.7223083543402018E-2</v>
      </c>
    </row>
    <row r="869" spans="42:47" ht="11.25" customHeight="1" x14ac:dyDescent="0.25">
      <c r="AP869" s="99" t="s">
        <v>83</v>
      </c>
      <c r="AQ869" s="98">
        <f>_xll.qlInterestRateIndexFixingDate(Currency&amp;"ibor"&amp;Tenor,AR869,Trigger)</f>
        <v>45475</v>
      </c>
      <c r="AR869" s="98">
        <f>_xll.qlCalendarAdvance(Calendar,AR868,AP869,"f",,Trigger)</f>
        <v>45477</v>
      </c>
      <c r="AS869" s="98">
        <f>_xll.qlInterestRateIndexMaturity(Currency&amp;"ibor"&amp;Tenor,AR869,Trigger)</f>
        <v>45509</v>
      </c>
      <c r="AT869" s="242" t="e">
        <f>_xll.qlIndexFixing($AD$5,AQ869,TRUE,_xll.ohTrigger(Trigger,Trigger1M))</f>
        <v>#NUM!</v>
      </c>
      <c r="AU869" s="242">
        <f>IFERROR(_xll.qlIndexFixing($AV$1,AQ869,TRUE,_xll.ohTrigger(Trigger,Trigger1M)),#N/A)</f>
        <v>1.7246164828175481E-2</v>
      </c>
    </row>
    <row r="870" spans="42:47" ht="11.25" customHeight="1" x14ac:dyDescent="0.25">
      <c r="AP870" s="99" t="s">
        <v>83</v>
      </c>
      <c r="AQ870" s="98">
        <f>_xll.qlInterestRateIndexFixingDate(Currency&amp;"ibor"&amp;Tenor,AR870,Trigger)</f>
        <v>45482</v>
      </c>
      <c r="AR870" s="98">
        <f>_xll.qlCalendarAdvance(Calendar,AR869,AP870,"f",,Trigger)</f>
        <v>45484</v>
      </c>
      <c r="AS870" s="98">
        <f>_xll.qlInterestRateIndexMaturity(Currency&amp;"ibor"&amp;Tenor,AR870,Trigger)</f>
        <v>45516</v>
      </c>
      <c r="AT870" s="242" t="e">
        <f>_xll.qlIndexFixing($AD$5,AQ870,TRUE,_xll.ohTrigger(Trigger,Trigger1M))</f>
        <v>#NUM!</v>
      </c>
      <c r="AU870" s="242">
        <f>IFERROR(_xll.qlIndexFixing($AV$1,AQ870,TRUE,_xll.ohTrigger(Trigger,Trigger1M)),#N/A)</f>
        <v>1.7268927723866345E-2</v>
      </c>
    </row>
    <row r="871" spans="42:47" ht="11.25" customHeight="1" x14ac:dyDescent="0.25">
      <c r="AP871" s="99" t="s">
        <v>83</v>
      </c>
      <c r="AQ871" s="98">
        <f>_xll.qlInterestRateIndexFixingDate(Currency&amp;"ibor"&amp;Tenor,AR871,Trigger)</f>
        <v>45489</v>
      </c>
      <c r="AR871" s="98">
        <f>_xll.qlCalendarAdvance(Calendar,AR870,AP871,"f",,Trigger)</f>
        <v>45491</v>
      </c>
      <c r="AS871" s="98">
        <f>_xll.qlInterestRateIndexMaturity(Currency&amp;"ibor"&amp;Tenor,AR871,Trigger)</f>
        <v>45523</v>
      </c>
      <c r="AT871" s="242" t="e">
        <f>_xll.qlIndexFixing($AD$5,AQ871,TRUE,_xll.ohTrigger(Trigger,Trigger1M))</f>
        <v>#NUM!</v>
      </c>
      <c r="AU871" s="242">
        <f>IFERROR(_xll.qlIndexFixing($AV$1,AQ871,TRUE,_xll.ohTrigger(Trigger,Trigger1M)),#N/A)</f>
        <v>1.7291370660640348E-2</v>
      </c>
    </row>
    <row r="872" spans="42:47" ht="11.25" customHeight="1" x14ac:dyDescent="0.25">
      <c r="AP872" s="99" t="s">
        <v>83</v>
      </c>
      <c r="AQ872" s="98">
        <f>_xll.qlInterestRateIndexFixingDate(Currency&amp;"ibor"&amp;Tenor,AR872,Trigger)</f>
        <v>45496</v>
      </c>
      <c r="AR872" s="98">
        <f>_xll.qlCalendarAdvance(Calendar,AR871,AP872,"f",,Trigger)</f>
        <v>45498</v>
      </c>
      <c r="AS872" s="98">
        <f>_xll.qlInterestRateIndexMaturity(Currency&amp;"ibor"&amp;Tenor,AR872,Trigger)</f>
        <v>45530</v>
      </c>
      <c r="AT872" s="242" t="e">
        <f>_xll.qlIndexFixing($AD$5,AQ872,TRUE,_xll.ohTrigger(Trigger,Trigger1M))</f>
        <v>#NUM!</v>
      </c>
      <c r="AU872" s="242">
        <f>IFERROR(_xll.qlIndexFixing($AV$1,AQ872,TRUE,_xll.ohTrigger(Trigger,Trigger1M)),#N/A)</f>
        <v>1.7313492068678216E-2</v>
      </c>
    </row>
    <row r="873" spans="42:47" ht="11.25" customHeight="1" x14ac:dyDescent="0.25">
      <c r="AP873" s="99" t="s">
        <v>83</v>
      </c>
      <c r="AQ873" s="98">
        <f>_xll.qlInterestRateIndexFixingDate(Currency&amp;"ibor"&amp;Tenor,AR873,Trigger)</f>
        <v>45503</v>
      </c>
      <c r="AR873" s="98">
        <f>_xll.qlCalendarAdvance(Calendar,AR872,AP873,"f",,Trigger)</f>
        <v>45505</v>
      </c>
      <c r="AS873" s="98">
        <f>_xll.qlInterestRateIndexMaturity(Currency&amp;"ibor"&amp;Tenor,AR873,Trigger)</f>
        <v>45537</v>
      </c>
      <c r="AT873" s="242" t="e">
        <f>_xll.qlIndexFixing($AD$5,AQ873,TRUE,_xll.ohTrigger(Trigger,Trigger1M))</f>
        <v>#NUM!</v>
      </c>
      <c r="AU873" s="242">
        <f>IFERROR(_xll.qlIndexFixing($AV$1,AQ873,TRUE,_xll.ohTrigger(Trigger,Trigger1M)),#N/A)</f>
        <v>1.7335293285285214E-2</v>
      </c>
    </row>
    <row r="874" spans="42:47" ht="11.25" customHeight="1" x14ac:dyDescent="0.25">
      <c r="AP874" s="99" t="s">
        <v>83</v>
      </c>
      <c r="AQ874" s="98">
        <f>_xll.qlInterestRateIndexFixingDate(Currency&amp;"ibor"&amp;Tenor,AR874,Trigger)</f>
        <v>45510</v>
      </c>
      <c r="AR874" s="98">
        <f>_xll.qlCalendarAdvance(Calendar,AR873,AP874,"f",,Trigger)</f>
        <v>45512</v>
      </c>
      <c r="AS874" s="98">
        <f>_xll.qlInterestRateIndexMaturity(Currency&amp;"ibor"&amp;Tenor,AR874,Trigger)</f>
        <v>45544</v>
      </c>
      <c r="AT874" s="242" t="e">
        <f>_xll.qlIndexFixing($AD$5,AQ874,TRUE,_xll.ohTrigger(Trigger,Trigger1M))</f>
        <v>#NUM!</v>
      </c>
      <c r="AU874" s="242">
        <f>IFERROR(_xll.qlIndexFixing($AV$1,AQ874,TRUE,_xll.ohTrigger(Trigger,Trigger1M)),#N/A)</f>
        <v>1.7356804292795458E-2</v>
      </c>
    </row>
    <row r="875" spans="42:47" ht="11.25" customHeight="1" x14ac:dyDescent="0.25">
      <c r="AP875" s="99" t="s">
        <v>83</v>
      </c>
      <c r="AQ875" s="98">
        <f>_xll.qlInterestRateIndexFixingDate(Currency&amp;"ibor"&amp;Tenor,AR875,Trigger)</f>
        <v>45517</v>
      </c>
      <c r="AR875" s="98">
        <f>_xll.qlCalendarAdvance(Calendar,AR874,AP875,"f",,Trigger)</f>
        <v>45519</v>
      </c>
      <c r="AS875" s="98">
        <f>_xll.qlInterestRateIndexMaturity(Currency&amp;"ibor"&amp;Tenor,AR875,Trigger)</f>
        <v>45551</v>
      </c>
      <c r="AT875" s="242" t="e">
        <f>_xll.qlIndexFixing($AD$5,AQ875,TRUE,_xll.ohTrigger(Trigger,Trigger1M))</f>
        <v>#NUM!</v>
      </c>
      <c r="AU875" s="242">
        <f>IFERROR(_xll.qlIndexFixing($AV$1,AQ875,TRUE,_xll.ohTrigger(Trigger,Trigger1M)),#N/A)</f>
        <v>1.7378071620384461E-2</v>
      </c>
    </row>
    <row r="876" spans="42:47" ht="11.25" customHeight="1" x14ac:dyDescent="0.25">
      <c r="AP876" s="99" t="s">
        <v>83</v>
      </c>
      <c r="AQ876" s="98">
        <f>_xll.qlInterestRateIndexFixingDate(Currency&amp;"ibor"&amp;Tenor,AR876,Trigger)</f>
        <v>45524</v>
      </c>
      <c r="AR876" s="98">
        <f>_xll.qlCalendarAdvance(Calendar,AR875,AP876,"f",,Trigger)</f>
        <v>45526</v>
      </c>
      <c r="AS876" s="98">
        <f>_xll.qlInterestRateIndexMaturity(Currency&amp;"ibor"&amp;Tenor,AR876,Trigger)</f>
        <v>45558</v>
      </c>
      <c r="AT876" s="242" t="e">
        <f>_xll.qlIndexFixing($AD$5,AQ876,TRUE,_xll.ohTrigger(Trigger,Trigger1M))</f>
        <v>#NUM!</v>
      </c>
      <c r="AU876" s="242">
        <f>IFERROR(_xll.qlIndexFixing($AV$1,AQ876,TRUE,_xll.ohTrigger(Trigger,Trigger1M)),#N/A)</f>
        <v>1.7399142390253364E-2</v>
      </c>
    </row>
    <row r="877" spans="42:47" ht="11.25" customHeight="1" x14ac:dyDescent="0.25">
      <c r="AP877" s="99" t="s">
        <v>83</v>
      </c>
      <c r="AQ877" s="98">
        <f>_xll.qlInterestRateIndexFixingDate(Currency&amp;"ibor"&amp;Tenor,AR877,Trigger)</f>
        <v>45531</v>
      </c>
      <c r="AR877" s="98">
        <f>_xll.qlCalendarAdvance(Calendar,AR876,AP877,"f",,Trigger)</f>
        <v>45533</v>
      </c>
      <c r="AS877" s="98">
        <f>_xll.qlInterestRateIndexMaturity(Currency&amp;"ibor"&amp;Tenor,AR877,Trigger)</f>
        <v>45565</v>
      </c>
      <c r="AT877" s="242" t="e">
        <f>_xll.qlIndexFixing($AD$5,AQ877,TRUE,_xll.ohTrigger(Trigger,Trigger1M))</f>
        <v>#NUM!</v>
      </c>
      <c r="AU877" s="242">
        <f>IFERROR(_xll.qlIndexFixing($AV$1,AQ877,TRUE,_xll.ohTrigger(Trigger,Trigger1M)),#N/A)</f>
        <v>1.7420064108696065E-2</v>
      </c>
    </row>
    <row r="878" spans="42:47" ht="11.25" customHeight="1" x14ac:dyDescent="0.25">
      <c r="AP878" s="99" t="s">
        <v>83</v>
      </c>
      <c r="AQ878" s="98">
        <f>_xll.qlInterestRateIndexFixingDate(Currency&amp;"ibor"&amp;Tenor,AR878,Trigger)</f>
        <v>45538</v>
      </c>
      <c r="AR878" s="98">
        <f>_xll.qlCalendarAdvance(Calendar,AR877,AP878,"f",,Trigger)</f>
        <v>45540</v>
      </c>
      <c r="AS878" s="98">
        <f>_xll.qlInterestRateIndexMaturity(Currency&amp;"ibor"&amp;Tenor,AR878,Trigger)</f>
        <v>45572</v>
      </c>
      <c r="AT878" s="242" t="e">
        <f>_xll.qlIndexFixing($AD$5,AQ878,TRUE,_xll.ohTrigger(Trigger,Trigger1M))</f>
        <v>#NUM!</v>
      </c>
      <c r="AU878" s="242">
        <f>IFERROR(_xll.qlIndexFixing($AV$1,AQ878,TRUE,_xll.ohTrigger(Trigger,Trigger1M)),#N/A)</f>
        <v>1.7440872863765111E-2</v>
      </c>
    </row>
    <row r="879" spans="42:47" ht="11.25" customHeight="1" x14ac:dyDescent="0.25">
      <c r="AP879" s="99" t="s">
        <v>83</v>
      </c>
      <c r="AQ879" s="98">
        <f>_xll.qlInterestRateIndexFixingDate(Currency&amp;"ibor"&amp;Tenor,AR879,Trigger)</f>
        <v>45545</v>
      </c>
      <c r="AR879" s="98">
        <f>_xll.qlCalendarAdvance(Calendar,AR878,AP879,"f",,Trigger)</f>
        <v>45547</v>
      </c>
      <c r="AS879" s="98">
        <f>_xll.qlInterestRateIndexMaturity(Currency&amp;"ibor"&amp;Tenor,AR879,Trigger)</f>
        <v>45579</v>
      </c>
      <c r="AT879" s="242" t="e">
        <f>_xll.qlIndexFixing($AD$5,AQ879,TRUE,_xll.ohTrigger(Trigger,Trigger1M))</f>
        <v>#NUM!</v>
      </c>
      <c r="AU879" s="242">
        <f>IFERROR(_xll.qlIndexFixing($AV$1,AQ879,TRUE,_xll.ohTrigger(Trigger,Trigger1M)),#N/A)</f>
        <v>1.7461573954134502E-2</v>
      </c>
    </row>
    <row r="880" spans="42:47" ht="11.25" customHeight="1" x14ac:dyDescent="0.25">
      <c r="AP880" s="99" t="s">
        <v>83</v>
      </c>
      <c r="AQ880" s="98">
        <f>_xll.qlInterestRateIndexFixingDate(Currency&amp;"ibor"&amp;Tenor,AR880,Trigger)</f>
        <v>45552</v>
      </c>
      <c r="AR880" s="98">
        <f>_xll.qlCalendarAdvance(Calendar,AR879,AP880,"f",,Trigger)</f>
        <v>45554</v>
      </c>
      <c r="AS880" s="98">
        <f>_xll.qlInterestRateIndexMaturity(Currency&amp;"ibor"&amp;Tenor,AR880,Trigger)</f>
        <v>45586</v>
      </c>
      <c r="AT880" s="242" t="e">
        <f>_xll.qlIndexFixing($AD$5,AQ880,TRUE,_xll.ohTrigger(Trigger,Trigger1M))</f>
        <v>#NUM!</v>
      </c>
      <c r="AU880" s="242">
        <f>IFERROR(_xll.qlIndexFixing($AV$1,AQ880,TRUE,_xll.ohTrigger(Trigger,Trigger1M)),#N/A)</f>
        <v>1.7482167671748206E-2</v>
      </c>
    </row>
    <row r="881" spans="42:47" ht="11.25" customHeight="1" x14ac:dyDescent="0.25">
      <c r="AP881" s="99" t="s">
        <v>83</v>
      </c>
      <c r="AQ881" s="98">
        <f>_xll.qlInterestRateIndexFixingDate(Currency&amp;"ibor"&amp;Tenor,AR881,Trigger)</f>
        <v>45559</v>
      </c>
      <c r="AR881" s="98">
        <f>_xll.qlCalendarAdvance(Calendar,AR880,AP881,"f",,Trigger)</f>
        <v>45561</v>
      </c>
      <c r="AS881" s="98">
        <f>_xll.qlInterestRateIndexMaturity(Currency&amp;"ibor"&amp;Tenor,AR881,Trigger)</f>
        <v>45593</v>
      </c>
      <c r="AT881" s="242" t="e">
        <f>_xll.qlIndexFixing($AD$5,AQ881,TRUE,_xll.ohTrigger(Trigger,Trigger1M))</f>
        <v>#NUM!</v>
      </c>
      <c r="AU881" s="242">
        <f>IFERROR(_xll.qlIndexFixing($AV$1,AQ881,TRUE,_xll.ohTrigger(Trigger,Trigger1M)),#N/A)</f>
        <v>1.7502654308545196E-2</v>
      </c>
    </row>
    <row r="882" spans="42:47" ht="11.25" customHeight="1" x14ac:dyDescent="0.25">
      <c r="AP882" s="99" t="s">
        <v>83</v>
      </c>
      <c r="AQ882" s="98">
        <f>_xll.qlInterestRateIndexFixingDate(Currency&amp;"ibor"&amp;Tenor,AR882,Trigger)</f>
        <v>45566</v>
      </c>
      <c r="AR882" s="98">
        <f>_xll.qlCalendarAdvance(Calendar,AR881,AP882,"f",,Trigger)</f>
        <v>45568</v>
      </c>
      <c r="AS882" s="98">
        <f>_xll.qlInterestRateIndexMaturity(Currency&amp;"ibor"&amp;Tenor,AR882,Trigger)</f>
        <v>45600</v>
      </c>
      <c r="AT882" s="242" t="e">
        <f>_xll.qlIndexFixing($AD$5,AQ882,TRUE,_xll.ohTrigger(Trigger,Trigger1M))</f>
        <v>#NUM!</v>
      </c>
      <c r="AU882" s="242">
        <f>IFERROR(_xll.qlIndexFixing($AV$1,AQ882,TRUE,_xll.ohTrigger(Trigger,Trigger1M)),#N/A)</f>
        <v>1.7523034156479433E-2</v>
      </c>
    </row>
    <row r="883" spans="42:47" ht="11.25" customHeight="1" x14ac:dyDescent="0.25">
      <c r="AP883" s="99" t="s">
        <v>83</v>
      </c>
      <c r="AQ883" s="98">
        <f>_xll.qlInterestRateIndexFixingDate(Currency&amp;"ibor"&amp;Tenor,AR883,Trigger)</f>
        <v>45573</v>
      </c>
      <c r="AR883" s="98">
        <f>_xll.qlCalendarAdvance(Calendar,AR882,AP883,"f",,Trigger)</f>
        <v>45575</v>
      </c>
      <c r="AS883" s="98">
        <f>_xll.qlInterestRateIndexMaturity(Currency&amp;"ibor"&amp;Tenor,AR883,Trigger)</f>
        <v>45607</v>
      </c>
      <c r="AT883" s="242" t="e">
        <f>_xll.qlIndexFixing($AD$5,AQ883,TRUE,_xll.ohTrigger(Trigger,Trigger1M))</f>
        <v>#NUM!</v>
      </c>
      <c r="AU883" s="242">
        <f>IFERROR(_xll.qlIndexFixing($AV$1,AQ883,TRUE,_xll.ohTrigger(Trigger,Trigger1M)),#N/A)</f>
        <v>1.7543307507502381E-2</v>
      </c>
    </row>
    <row r="884" spans="42:47" ht="11.25" customHeight="1" x14ac:dyDescent="0.25">
      <c r="AP884" s="99" t="s">
        <v>83</v>
      </c>
      <c r="AQ884" s="98">
        <f>_xll.qlInterestRateIndexFixingDate(Currency&amp;"ibor"&amp;Tenor,AR884,Trigger)</f>
        <v>45580</v>
      </c>
      <c r="AR884" s="98">
        <f>_xll.qlCalendarAdvance(Calendar,AR883,AP884,"f",,Trigger)</f>
        <v>45582</v>
      </c>
      <c r="AS884" s="98">
        <f>_xll.qlInterestRateIndexMaturity(Currency&amp;"ibor"&amp;Tenor,AR884,Trigger)</f>
        <v>45614</v>
      </c>
      <c r="AT884" s="242" t="e">
        <f>_xll.qlIndexFixing($AD$5,AQ884,TRUE,_xll.ohTrigger(Trigger,Trigger1M))</f>
        <v>#NUM!</v>
      </c>
      <c r="AU884" s="242">
        <f>IFERROR(_xll.qlIndexFixing($AV$1,AQ884,TRUE,_xll.ohTrigger(Trigger,Trigger1M)),#N/A)</f>
        <v>1.7563474653575495E-2</v>
      </c>
    </row>
    <row r="885" spans="42:47" ht="11.25" customHeight="1" x14ac:dyDescent="0.25">
      <c r="AP885" s="99" t="s">
        <v>83</v>
      </c>
      <c r="AQ885" s="98">
        <f>_xll.qlInterestRateIndexFixingDate(Currency&amp;"ibor"&amp;Tenor,AR885,Trigger)</f>
        <v>45587</v>
      </c>
      <c r="AR885" s="98">
        <f>_xll.qlCalendarAdvance(Calendar,AR884,AP885,"f",,Trigger)</f>
        <v>45589</v>
      </c>
      <c r="AS885" s="98">
        <f>_xll.qlInterestRateIndexMaturity(Currency&amp;"ibor"&amp;Tenor,AR885,Trigger)</f>
        <v>45621</v>
      </c>
      <c r="AT885" s="242" t="e">
        <f>_xll.qlIndexFixing($AD$5,AQ885,TRUE,_xll.ohTrigger(Trigger,Trigger1M))</f>
        <v>#NUM!</v>
      </c>
      <c r="AU885" s="242">
        <f>IFERROR(_xll.qlIndexFixing($AV$1,AQ885,TRUE,_xll.ohTrigger(Trigger,Trigger1M)),#N/A)</f>
        <v>1.7583535886665225E-2</v>
      </c>
    </row>
    <row r="886" spans="42:47" ht="11.25" customHeight="1" x14ac:dyDescent="0.25">
      <c r="AP886" s="99" t="s">
        <v>83</v>
      </c>
      <c r="AQ886" s="98">
        <f>_xll.qlInterestRateIndexFixingDate(Currency&amp;"ibor"&amp;Tenor,AR886,Trigger)</f>
        <v>45594</v>
      </c>
      <c r="AR886" s="98">
        <f>_xll.qlCalendarAdvance(Calendar,AR885,AP886,"f",,Trigger)</f>
        <v>45596</v>
      </c>
      <c r="AS886" s="98">
        <f>_xll.qlInterestRateIndexMaturity(Currency&amp;"ibor"&amp;Tenor,AR886,Trigger)</f>
        <v>45625</v>
      </c>
      <c r="AT886" s="242" t="e">
        <f>_xll.qlIndexFixing($AD$5,AQ886,TRUE,_xll.ohTrigger(Trigger,Trigger1M))</f>
        <v>#NUM!</v>
      </c>
      <c r="AU886" s="242">
        <f>IFERROR(_xll.qlIndexFixing($AV$1,AQ886,TRUE,_xll.ohTrigger(Trigger,Trigger1M)),#N/A)</f>
        <v>1.7597950758966113E-2</v>
      </c>
    </row>
    <row r="887" spans="42:47" ht="11.25" customHeight="1" x14ac:dyDescent="0.25">
      <c r="AP887" s="99" t="s">
        <v>83</v>
      </c>
      <c r="AQ887" s="98">
        <f>_xll.qlInterestRateIndexFixingDate(Currency&amp;"ibor"&amp;Tenor,AR887,Trigger)</f>
        <v>45601</v>
      </c>
      <c r="AR887" s="98">
        <f>_xll.qlCalendarAdvance(Calendar,AR886,AP887,"f",,Trigger)</f>
        <v>45603</v>
      </c>
      <c r="AS887" s="98">
        <f>_xll.qlInterestRateIndexMaturity(Currency&amp;"ibor"&amp;Tenor,AR887,Trigger)</f>
        <v>45635</v>
      </c>
      <c r="AT887" s="242" t="e">
        <f>_xll.qlIndexFixing($AD$5,AQ887,TRUE,_xll.ohTrigger(Trigger,Trigger1M))</f>
        <v>#NUM!</v>
      </c>
      <c r="AU887" s="242">
        <f>IFERROR(_xll.qlIndexFixing($AV$1,AQ887,TRUE,_xll.ohTrigger(Trigger,Trigger1M)),#N/A)</f>
        <v>1.7623341781767832E-2</v>
      </c>
    </row>
    <row r="888" spans="42:47" ht="11.25" customHeight="1" x14ac:dyDescent="0.25">
      <c r="AP888" s="99" t="s">
        <v>83</v>
      </c>
      <c r="AQ888" s="98">
        <f>_xll.qlInterestRateIndexFixingDate(Currency&amp;"ibor"&amp;Tenor,AR888,Trigger)</f>
        <v>45608</v>
      </c>
      <c r="AR888" s="98">
        <f>_xll.qlCalendarAdvance(Calendar,AR887,AP888,"f",,Trigger)</f>
        <v>45610</v>
      </c>
      <c r="AS888" s="98">
        <f>_xll.qlInterestRateIndexMaturity(Currency&amp;"ibor"&amp;Tenor,AR888,Trigger)</f>
        <v>45642</v>
      </c>
      <c r="AT888" s="242" t="e">
        <f>_xll.qlIndexFixing($AD$5,AQ888,TRUE,_xll.ohTrigger(Trigger,Trigger1M))</f>
        <v>#NUM!</v>
      </c>
      <c r="AU888" s="242">
        <f>IFERROR(_xll.qlIndexFixing($AV$1,AQ888,TRUE,_xll.ohTrigger(Trigger,Trigger1M)),#N/A)</f>
        <v>1.7643087027743587E-2</v>
      </c>
    </row>
    <row r="889" spans="42:47" ht="11.25" customHeight="1" x14ac:dyDescent="0.25">
      <c r="AP889" s="99" t="s">
        <v>83</v>
      </c>
      <c r="AQ889" s="98">
        <f>_xll.qlInterestRateIndexFixingDate(Currency&amp;"ibor"&amp;Tenor,AR889,Trigger)</f>
        <v>45615</v>
      </c>
      <c r="AR889" s="98">
        <f>_xll.qlCalendarAdvance(Calendar,AR888,AP889,"f",,Trigger)</f>
        <v>45617</v>
      </c>
      <c r="AS889" s="98">
        <f>_xll.qlInterestRateIndexMaturity(Currency&amp;"ibor"&amp;Tenor,AR889,Trigger)</f>
        <v>45649</v>
      </c>
      <c r="AT889" s="242" t="e">
        <f>_xll.qlIndexFixing($AD$5,AQ889,TRUE,_xll.ohTrigger(Trigger,Trigger1M))</f>
        <v>#NUM!</v>
      </c>
      <c r="AU889" s="242">
        <f>IFERROR(_xll.qlIndexFixing($AV$1,AQ889,TRUE,_xll.ohTrigger(Trigger,Trigger1M)),#N/A)</f>
        <v>1.7662727528641731E-2</v>
      </c>
    </row>
    <row r="890" spans="42:47" ht="11.25" customHeight="1" x14ac:dyDescent="0.25">
      <c r="AP890" s="99" t="s">
        <v>83</v>
      </c>
      <c r="AQ890" s="98">
        <f>_xll.qlInterestRateIndexFixingDate(Currency&amp;"ibor"&amp;Tenor,AR890,Trigger)</f>
        <v>45622</v>
      </c>
      <c r="AR890" s="98">
        <f>_xll.qlCalendarAdvance(Calendar,AR889,AP890,"f",,Trigger)</f>
        <v>45624</v>
      </c>
      <c r="AS890" s="98">
        <f>_xll.qlInterestRateIndexMaturity(Currency&amp;"ibor"&amp;Tenor,AR890,Trigger)</f>
        <v>45656</v>
      </c>
      <c r="AT890" s="242" t="e">
        <f>_xll.qlIndexFixing($AD$5,AQ890,TRUE,_xll.ohTrigger(Trigger,Trigger1M))</f>
        <v>#NUM!</v>
      </c>
      <c r="AU890" s="242">
        <f>IFERROR(_xll.qlIndexFixing($AV$1,AQ890,TRUE,_xll.ohTrigger(Trigger,Trigger1M)),#N/A)</f>
        <v>1.7682263576456192E-2</v>
      </c>
    </row>
    <row r="891" spans="42:47" ht="11.25" customHeight="1" x14ac:dyDescent="0.25">
      <c r="AP891" s="99" t="s">
        <v>83</v>
      </c>
      <c r="AQ891" s="98">
        <f>_xll.qlInterestRateIndexFixingDate(Currency&amp;"ibor"&amp;Tenor,AR891,Trigger)</f>
        <v>45629</v>
      </c>
      <c r="AR891" s="98">
        <f>_xll.qlCalendarAdvance(Calendar,AR890,AP891,"f",,Trigger)</f>
        <v>45631</v>
      </c>
      <c r="AS891" s="98">
        <f>_xll.qlInterestRateIndexMaturity(Currency&amp;"ibor"&amp;Tenor,AR891,Trigger)</f>
        <v>45663</v>
      </c>
      <c r="AT891" s="242" t="e">
        <f>_xll.qlIndexFixing($AD$5,AQ891,TRUE,_xll.ohTrigger(Trigger,Trigger1M))</f>
        <v>#NUM!</v>
      </c>
      <c r="AU891" s="242">
        <f>IFERROR(_xll.qlIndexFixing($AV$1,AQ891,TRUE,_xll.ohTrigger(Trigger,Trigger1M)),#N/A)</f>
        <v>1.7701695463178402E-2</v>
      </c>
    </row>
    <row r="892" spans="42:47" ht="11.25" customHeight="1" x14ac:dyDescent="0.25">
      <c r="AP892" s="99" t="s">
        <v>83</v>
      </c>
      <c r="AQ892" s="98">
        <f>_xll.qlInterestRateIndexFixingDate(Currency&amp;"ibor"&amp;Tenor,AR892,Trigger)</f>
        <v>45636</v>
      </c>
      <c r="AR892" s="98">
        <f>_xll.qlCalendarAdvance(Calendar,AR891,AP892,"f",,Trigger)</f>
        <v>45638</v>
      </c>
      <c r="AS892" s="98">
        <f>_xll.qlInterestRateIndexMaturity(Currency&amp;"ibor"&amp;Tenor,AR892,Trigger)</f>
        <v>45670</v>
      </c>
      <c r="AT892" s="242" t="e">
        <f>_xll.qlIndexFixing($AD$5,AQ892,TRUE,_xll.ohTrigger(Trigger,Trigger1M))</f>
        <v>#NUM!</v>
      </c>
      <c r="AU892" s="242">
        <f>IFERROR(_xll.qlIndexFixing($AV$1,AQ892,TRUE,_xll.ohTrigger(Trigger,Trigger1M)),#N/A)</f>
        <v>1.7721023480814779E-2</v>
      </c>
    </row>
    <row r="893" spans="42:47" ht="11.25" customHeight="1" x14ac:dyDescent="0.25">
      <c r="AP893" s="99" t="s">
        <v>83</v>
      </c>
      <c r="AQ893" s="98">
        <f>_xll.qlInterestRateIndexFixingDate(Currency&amp;"ibor"&amp;Tenor,AR893,Trigger)</f>
        <v>45643</v>
      </c>
      <c r="AR893" s="98">
        <f>_xll.qlCalendarAdvance(Calendar,AR892,AP893,"f",,Trigger)</f>
        <v>45645</v>
      </c>
      <c r="AS893" s="98">
        <f>_xll.qlInterestRateIndexMaturity(Currency&amp;"ibor"&amp;Tenor,AR893,Trigger)</f>
        <v>45677</v>
      </c>
      <c r="AT893" s="242" t="e">
        <f>_xll.qlIndexFixing($AD$5,AQ893,TRUE,_xll.ohTrigger(Trigger,Trigger1M))</f>
        <v>#NUM!</v>
      </c>
      <c r="AU893" s="242">
        <f>IFERROR(_xll.qlIndexFixing($AV$1,AQ893,TRUE,_xll.ohTrigger(Trigger,Trigger1M)),#N/A)</f>
        <v>1.7740247921364249E-2</v>
      </c>
    </row>
    <row r="894" spans="42:47" ht="11.25" customHeight="1" x14ac:dyDescent="0.25">
      <c r="AP894" s="99" t="s">
        <v>83</v>
      </c>
      <c r="AQ894" s="98">
        <f>_xll.qlInterestRateIndexFixingDate(Currency&amp;"ibor"&amp;Tenor,AR894,Trigger)</f>
        <v>45649</v>
      </c>
      <c r="AR894" s="98">
        <f>_xll.qlCalendarAdvance(Calendar,AR893,AP894,"f",,Trigger)</f>
        <v>45653</v>
      </c>
      <c r="AS894" s="98">
        <f>_xll.qlInterestRateIndexMaturity(Currency&amp;"ibor"&amp;Tenor,AR894,Trigger)</f>
        <v>45684</v>
      </c>
      <c r="AT894" s="242" t="e">
        <f>_xll.qlIndexFixing($AD$5,AQ894,TRUE,_xll.ohTrigger(Trigger,Trigger1M))</f>
        <v>#NUM!</v>
      </c>
      <c r="AU894" s="242">
        <f>IFERROR(_xll.qlIndexFixing($AV$1,AQ894,TRUE,_xll.ohTrigger(Trigger,Trigger1M)),#N/A)</f>
        <v>1.7760298568475032E-2</v>
      </c>
    </row>
    <row r="895" spans="42:47" ht="11.25" customHeight="1" x14ac:dyDescent="0.25">
      <c r="AP895" s="99" t="s">
        <v>83</v>
      </c>
      <c r="AQ895" s="98">
        <f>_xll.qlInterestRateIndexFixingDate(Currency&amp;"ibor"&amp;Tenor,AR895,Trigger)</f>
        <v>45657</v>
      </c>
      <c r="AR895" s="98">
        <f>_xll.qlCalendarAdvance(Calendar,AR894,AP895,"f",,Trigger)</f>
        <v>45660</v>
      </c>
      <c r="AS895" s="98">
        <f>_xll.qlInterestRateIndexMaturity(Currency&amp;"ibor"&amp;Tenor,AR895,Trigger)</f>
        <v>45691</v>
      </c>
      <c r="AT895" s="242" t="e">
        <f>_xll.qlIndexFixing($AD$5,AQ895,TRUE,_xll.ohTrigger(Trigger,Trigger1M))</f>
        <v>#NUM!</v>
      </c>
      <c r="AU895" s="242">
        <f>IFERROR(_xll.qlIndexFixing($AV$1,AQ895,TRUE,_xll.ohTrigger(Trigger,Trigger1M)),#N/A)</f>
        <v>1.7779308432109234E-2</v>
      </c>
    </row>
    <row r="896" spans="42:47" ht="11.25" customHeight="1" x14ac:dyDescent="0.25">
      <c r="AP896" s="99" t="s">
        <v>83</v>
      </c>
      <c r="AQ896" s="98">
        <f>_xll.qlInterestRateIndexFixingDate(Currency&amp;"ibor"&amp;Tenor,AR896,Trigger)</f>
        <v>45665</v>
      </c>
      <c r="AR896" s="98">
        <f>_xll.qlCalendarAdvance(Calendar,AR895,AP896,"f",,Trigger)</f>
        <v>45667</v>
      </c>
      <c r="AS896" s="98">
        <f>_xll.qlInterestRateIndexMaturity(Currency&amp;"ibor"&amp;Tenor,AR896,Trigger)</f>
        <v>45698</v>
      </c>
      <c r="AT896" s="242" t="e">
        <f>_xll.qlIndexFixing($AD$5,AQ896,TRUE,_xll.ohTrigger(Trigger,Trigger1M))</f>
        <v>#NUM!</v>
      </c>
      <c r="AU896" s="242">
        <f>IFERROR(_xll.qlIndexFixing($AV$1,AQ896,TRUE,_xll.ohTrigger(Trigger,Trigger1M)),#N/A)</f>
        <v>1.779821561963324E-2</v>
      </c>
    </row>
    <row r="897" spans="42:47" ht="11.25" customHeight="1" x14ac:dyDescent="0.25">
      <c r="AP897" s="99" t="s">
        <v>83</v>
      </c>
      <c r="AQ897" s="98">
        <f>_xll.qlInterestRateIndexFixingDate(Currency&amp;"ibor"&amp;Tenor,AR897,Trigger)</f>
        <v>45672</v>
      </c>
      <c r="AR897" s="98">
        <f>_xll.qlCalendarAdvance(Calendar,AR896,AP897,"f",,Trigger)</f>
        <v>45674</v>
      </c>
      <c r="AS897" s="98">
        <f>_xll.qlInterestRateIndexMaturity(Currency&amp;"ibor"&amp;Tenor,AR897,Trigger)</f>
        <v>45705</v>
      </c>
      <c r="AT897" s="242" t="e">
        <f>_xll.qlIndexFixing($AD$5,AQ897,TRUE,_xll.ohTrigger(Trigger,Trigger1M))</f>
        <v>#NUM!</v>
      </c>
      <c r="AU897" s="242">
        <f>IFERROR(_xll.qlIndexFixing($AV$1,AQ897,TRUE,_xll.ohTrigger(Trigger,Trigger1M)),#N/A)</f>
        <v>1.7817020423071522E-2</v>
      </c>
    </row>
    <row r="898" spans="42:47" ht="11.25" customHeight="1" x14ac:dyDescent="0.25">
      <c r="AP898" s="99" t="s">
        <v>83</v>
      </c>
      <c r="AQ898" s="98">
        <f>_xll.qlInterestRateIndexFixingDate(Currency&amp;"ibor"&amp;Tenor,AR898,Trigger)</f>
        <v>45679</v>
      </c>
      <c r="AR898" s="98">
        <f>_xll.qlCalendarAdvance(Calendar,AR897,AP898,"f",,Trigger)</f>
        <v>45681</v>
      </c>
      <c r="AS898" s="98">
        <f>_xll.qlInterestRateIndexMaturity(Currency&amp;"ibor"&amp;Tenor,AR898,Trigger)</f>
        <v>45712</v>
      </c>
      <c r="AT898" s="242" t="e">
        <f>_xll.qlIndexFixing($AD$5,AQ898,TRUE,_xll.ohTrigger(Trigger,Trigger1M))</f>
        <v>#NUM!</v>
      </c>
      <c r="AU898" s="242">
        <f>IFERROR(_xll.qlIndexFixing($AV$1,AQ898,TRUE,_xll.ohTrigger(Trigger,Trigger1M)),#N/A)</f>
        <v>1.7835723134451125E-2</v>
      </c>
    </row>
    <row r="899" spans="42:47" ht="11.25" customHeight="1" x14ac:dyDescent="0.25">
      <c r="AP899" s="99" t="s">
        <v>83</v>
      </c>
      <c r="AQ899" s="98">
        <f>_xll.qlInterestRateIndexFixingDate(Currency&amp;"ibor"&amp;Tenor,AR899,Trigger)</f>
        <v>45686</v>
      </c>
      <c r="AR899" s="98">
        <f>_xll.qlCalendarAdvance(Calendar,AR898,AP899,"f",,Trigger)</f>
        <v>45688</v>
      </c>
      <c r="AS899" s="98">
        <f>_xll.qlInterestRateIndexMaturity(Currency&amp;"ibor"&amp;Tenor,AR899,Trigger)</f>
        <v>45716</v>
      </c>
      <c r="AT899" s="242" t="e">
        <f>_xll.qlIndexFixing($AD$5,AQ899,TRUE,_xll.ohTrigger(Trigger,Trigger1M))</f>
        <v>#NUM!</v>
      </c>
      <c r="AU899" s="242">
        <f>IFERROR(_xll.qlIndexFixing($AV$1,AQ899,TRUE,_xll.ohTrigger(Trigger,Trigger1M)),#N/A)</f>
        <v>1.7849035081254985E-2</v>
      </c>
    </row>
    <row r="900" spans="42:47" ht="11.25" customHeight="1" x14ac:dyDescent="0.25">
      <c r="AP900" s="99" t="s">
        <v>83</v>
      </c>
      <c r="AQ900" s="98">
        <f>_xll.qlInterestRateIndexFixingDate(Currency&amp;"ibor"&amp;Tenor,AR900,Trigger)</f>
        <v>45693</v>
      </c>
      <c r="AR900" s="98">
        <f>_xll.qlCalendarAdvance(Calendar,AR899,AP900,"f",,Trigger)</f>
        <v>45695</v>
      </c>
      <c r="AS900" s="98">
        <f>_xll.qlInterestRateIndexMaturity(Currency&amp;"ibor"&amp;Tenor,AR900,Trigger)</f>
        <v>45723</v>
      </c>
      <c r="AT900" s="242" t="e">
        <f>_xll.qlIndexFixing($AD$5,AQ900,TRUE,_xll.ohTrigger(Trigger,Trigger1M))</f>
        <v>#NUM!</v>
      </c>
      <c r="AU900" s="242">
        <f>IFERROR(_xll.qlIndexFixing($AV$1,AQ900,TRUE,_xll.ohTrigger(Trigger,Trigger1M)),#N/A)</f>
        <v>1.7867553413579707E-2</v>
      </c>
    </row>
    <row r="901" spans="42:47" ht="11.25" customHeight="1" x14ac:dyDescent="0.25">
      <c r="AP901" s="99" t="s">
        <v>83</v>
      </c>
      <c r="AQ901" s="98">
        <f>_xll.qlInterestRateIndexFixingDate(Currency&amp;"ibor"&amp;Tenor,AR901,Trigger)</f>
        <v>45700</v>
      </c>
      <c r="AR901" s="98">
        <f>_xll.qlCalendarAdvance(Calendar,AR900,AP901,"f",,Trigger)</f>
        <v>45702</v>
      </c>
      <c r="AS901" s="98">
        <f>_xll.qlInterestRateIndexMaturity(Currency&amp;"ibor"&amp;Tenor,AR901,Trigger)</f>
        <v>45730</v>
      </c>
      <c r="AT901" s="242" t="e">
        <f>_xll.qlIndexFixing($AD$5,AQ901,TRUE,_xll.ohTrigger(Trigger,Trigger1M))</f>
        <v>#NUM!</v>
      </c>
      <c r="AU901" s="242">
        <f>IFERROR(_xll.qlIndexFixing($AV$1,AQ901,TRUE,_xll.ohTrigger(Trigger,Trigger1M)),#N/A)</f>
        <v>1.7885970479620497E-2</v>
      </c>
    </row>
    <row r="902" spans="42:47" ht="11.25" customHeight="1" x14ac:dyDescent="0.25">
      <c r="AP902" s="99" t="s">
        <v>83</v>
      </c>
      <c r="AQ902" s="98">
        <f>_xll.qlInterestRateIndexFixingDate(Currency&amp;"ibor"&amp;Tenor,AR902,Trigger)</f>
        <v>45707</v>
      </c>
      <c r="AR902" s="98">
        <f>_xll.qlCalendarAdvance(Calendar,AR901,AP902,"f",,Trigger)</f>
        <v>45709</v>
      </c>
      <c r="AS902" s="98">
        <f>_xll.qlInterestRateIndexMaturity(Currency&amp;"ibor"&amp;Tenor,AR902,Trigger)</f>
        <v>45737</v>
      </c>
      <c r="AT902" s="242" t="e">
        <f>_xll.qlIndexFixing($AD$5,AQ902,TRUE,_xll.ohTrigger(Trigger,Trigger1M))</f>
        <v>#NUM!</v>
      </c>
      <c r="AU902" s="242">
        <f>IFERROR(_xll.qlIndexFixing($AV$1,AQ902,TRUE,_xll.ohTrigger(Trigger,Trigger1M)),#N/A)</f>
        <v>1.7904286571426602E-2</v>
      </c>
    </row>
    <row r="903" spans="42:47" ht="11.25" customHeight="1" x14ac:dyDescent="0.25">
      <c r="AP903" s="99" t="s">
        <v>83</v>
      </c>
      <c r="AQ903" s="98">
        <f>_xll.qlInterestRateIndexFixingDate(Currency&amp;"ibor"&amp;Tenor,AR903,Trigger)</f>
        <v>45714</v>
      </c>
      <c r="AR903" s="98">
        <f>_xll.qlCalendarAdvance(Calendar,AR902,AP903,"f",,Trigger)</f>
        <v>45716</v>
      </c>
      <c r="AS903" s="98">
        <f>_xll.qlInterestRateIndexMaturity(Currency&amp;"ibor"&amp;Tenor,AR903,Trigger)</f>
        <v>45747</v>
      </c>
      <c r="AT903" s="242" t="e">
        <f>_xll.qlIndexFixing($AD$5,AQ903,TRUE,_xll.ohTrigger(Trigger,Trigger1M))</f>
        <v>#NUM!</v>
      </c>
      <c r="AU903" s="242">
        <f>IFERROR(_xll.qlIndexFixing($AV$1,AQ903,TRUE,_xll.ohTrigger(Trigger,Trigger1M)),#N/A)</f>
        <v>1.7927715531921046E-2</v>
      </c>
    </row>
    <row r="904" spans="42:47" ht="11.25" customHeight="1" x14ac:dyDescent="0.25">
      <c r="AP904" s="99" t="s">
        <v>83</v>
      </c>
      <c r="AQ904" s="98">
        <f>_xll.qlInterestRateIndexFixingDate(Currency&amp;"ibor"&amp;Tenor,AR904,Trigger)</f>
        <v>45721</v>
      </c>
      <c r="AR904" s="98">
        <f>_xll.qlCalendarAdvance(Calendar,AR903,AP904,"f",,Trigger)</f>
        <v>45723</v>
      </c>
      <c r="AS904" s="98">
        <f>_xll.qlInterestRateIndexMaturity(Currency&amp;"ibor"&amp;Tenor,AR904,Trigger)</f>
        <v>45754</v>
      </c>
      <c r="AT904" s="242" t="e">
        <f>_xll.qlIndexFixing($AD$5,AQ904,TRUE,_xll.ohTrigger(Trigger,Trigger1M))</f>
        <v>#NUM!</v>
      </c>
      <c r="AU904" s="242">
        <f>IFERROR(_xll.qlIndexFixing($AV$1,AQ904,TRUE,_xll.ohTrigger(Trigger,Trigger1M)),#N/A)</f>
        <v>1.7945811823872428E-2</v>
      </c>
    </row>
    <row r="905" spans="42:47" ht="11.25" customHeight="1" x14ac:dyDescent="0.25">
      <c r="AP905" s="99" t="s">
        <v>83</v>
      </c>
      <c r="AQ905" s="98">
        <f>_xll.qlInterestRateIndexFixingDate(Currency&amp;"ibor"&amp;Tenor,AR905,Trigger)</f>
        <v>45728</v>
      </c>
      <c r="AR905" s="98">
        <f>_xll.qlCalendarAdvance(Calendar,AR904,AP905,"f",,Trigger)</f>
        <v>45730</v>
      </c>
      <c r="AS905" s="98">
        <f>_xll.qlInterestRateIndexMaturity(Currency&amp;"ibor"&amp;Tenor,AR905,Trigger)</f>
        <v>45761</v>
      </c>
      <c r="AT905" s="242" t="e">
        <f>_xll.qlIndexFixing($AD$5,AQ905,TRUE,_xll.ohTrigger(Trigger,Trigger1M))</f>
        <v>#NUM!</v>
      </c>
      <c r="AU905" s="242">
        <f>IFERROR(_xll.qlIndexFixing($AV$1,AQ905,TRUE,_xll.ohTrigger(Trigger,Trigger1M)),#N/A)</f>
        <v>1.7963808068109179E-2</v>
      </c>
    </row>
    <row r="906" spans="42:47" ht="11.25" customHeight="1" x14ac:dyDescent="0.25">
      <c r="AP906" s="99" t="s">
        <v>83</v>
      </c>
      <c r="AQ906" s="98">
        <f>_xll.qlInterestRateIndexFixingDate(Currency&amp;"ibor"&amp;Tenor,AR906,Trigger)</f>
        <v>45735</v>
      </c>
      <c r="AR906" s="98">
        <f>_xll.qlCalendarAdvance(Calendar,AR905,AP906,"f",,Trigger)</f>
        <v>45737</v>
      </c>
      <c r="AS906" s="98">
        <f>_xll.qlInterestRateIndexMaturity(Currency&amp;"ibor"&amp;Tenor,AR906,Trigger)</f>
        <v>45769</v>
      </c>
      <c r="AT906" s="242" t="e">
        <f>_xll.qlIndexFixing($AD$5,AQ906,TRUE,_xll.ohTrigger(Trigger,Trigger1M))</f>
        <v>#NUM!</v>
      </c>
      <c r="AU906" s="242">
        <f>IFERROR(_xll.qlIndexFixing($AV$1,AQ906,TRUE,_xll.ohTrigger(Trigger,Trigger1M)),#N/A)</f>
        <v>1.7983422663991611E-2</v>
      </c>
    </row>
    <row r="907" spans="42:47" ht="11.25" customHeight="1" x14ac:dyDescent="0.25">
      <c r="AP907" s="99" t="s">
        <v>83</v>
      </c>
      <c r="AQ907" s="98">
        <f>_xll.qlInterestRateIndexFixingDate(Currency&amp;"ibor"&amp;Tenor,AR907,Trigger)</f>
        <v>45742</v>
      </c>
      <c r="AR907" s="98">
        <f>_xll.qlCalendarAdvance(Calendar,AR906,AP907,"f",,Trigger)</f>
        <v>45744</v>
      </c>
      <c r="AS907" s="98">
        <f>_xll.qlInterestRateIndexMaturity(Currency&amp;"ibor"&amp;Tenor,AR907,Trigger)</f>
        <v>45775</v>
      </c>
      <c r="AT907" s="242" t="e">
        <f>_xll.qlIndexFixing($AD$5,AQ907,TRUE,_xll.ohTrigger(Trigger,Trigger1M))</f>
        <v>#NUM!</v>
      </c>
      <c r="AU907" s="242">
        <f>IFERROR(_xll.qlIndexFixing($AV$1,AQ907,TRUE,_xll.ohTrigger(Trigger,Trigger1M)),#N/A)</f>
        <v>1.799950158171202E-2</v>
      </c>
    </row>
    <row r="908" spans="42:47" ht="11.25" customHeight="1" x14ac:dyDescent="0.25">
      <c r="AP908" s="99" t="s">
        <v>83</v>
      </c>
      <c r="AQ908" s="98">
        <f>_xll.qlInterestRateIndexFixingDate(Currency&amp;"ibor"&amp;Tenor,AR908,Trigger)</f>
        <v>45749</v>
      </c>
      <c r="AR908" s="98">
        <f>_xll.qlCalendarAdvance(Calendar,AR907,AP908,"f",,Trigger)</f>
        <v>45751</v>
      </c>
      <c r="AS908" s="98">
        <f>_xll.qlInterestRateIndexMaturity(Currency&amp;"ibor"&amp;Tenor,AR908,Trigger)</f>
        <v>45782</v>
      </c>
      <c r="AT908" s="242" t="e">
        <f>_xll.qlIndexFixing($AD$5,AQ908,TRUE,_xll.ohTrigger(Trigger,Trigger1M))</f>
        <v>#NUM!</v>
      </c>
      <c r="AU908" s="242">
        <f>IFERROR(_xll.qlIndexFixing($AV$1,AQ908,TRUE,_xll.ohTrigger(Trigger,Trigger1M)),#N/A)</f>
        <v>1.8017199435225031E-2</v>
      </c>
    </row>
    <row r="909" spans="42:47" ht="11.25" customHeight="1" x14ac:dyDescent="0.25">
      <c r="AP909" s="99" t="s">
        <v>83</v>
      </c>
      <c r="AQ909" s="98">
        <f>_xll.qlInterestRateIndexFixingDate(Currency&amp;"ibor"&amp;Tenor,AR909,Trigger)</f>
        <v>45756</v>
      </c>
      <c r="AR909" s="98">
        <f>_xll.qlCalendarAdvance(Calendar,AR908,AP909,"f",,Trigger)</f>
        <v>45758</v>
      </c>
      <c r="AS909" s="98">
        <f>_xll.qlInterestRateIndexMaturity(Currency&amp;"ibor"&amp;Tenor,AR909,Trigger)</f>
        <v>45789</v>
      </c>
      <c r="AT909" s="242" t="e">
        <f>_xll.qlIndexFixing($AD$5,AQ909,TRUE,_xll.ohTrigger(Trigger,Trigger1M))</f>
        <v>#NUM!</v>
      </c>
      <c r="AU909" s="242">
        <f>IFERROR(_xll.qlIndexFixing($AV$1,AQ909,TRUE,_xll.ohTrigger(Trigger,Trigger1M)),#N/A)</f>
        <v>1.8034798409317258E-2</v>
      </c>
    </row>
    <row r="910" spans="42:47" ht="11.25" customHeight="1" x14ac:dyDescent="0.25">
      <c r="AP910" s="99" t="s">
        <v>83</v>
      </c>
      <c r="AQ910" s="98">
        <f>_xll.qlInterestRateIndexFixingDate(Currency&amp;"ibor"&amp;Tenor,AR910,Trigger)</f>
        <v>45763</v>
      </c>
      <c r="AR910" s="98">
        <f>_xll.qlCalendarAdvance(Calendar,AR909,AP910,"f",,Trigger)</f>
        <v>45769</v>
      </c>
      <c r="AS910" s="98">
        <f>_xll.qlInterestRateIndexMaturity(Currency&amp;"ibor"&amp;Tenor,AR910,Trigger)</f>
        <v>45799</v>
      </c>
      <c r="AT910" s="242" t="e">
        <f>_xll.qlIndexFixing($AD$5,AQ910,TRUE,_xll.ohTrigger(Trigger,Trigger1M))</f>
        <v>#NUM!</v>
      </c>
      <c r="AU910" s="242">
        <f>IFERROR(_xll.qlIndexFixing($AV$1,AQ910,TRUE,_xll.ohTrigger(Trigger,Trigger1M)),#N/A)</f>
        <v>1.8060564389125844E-2</v>
      </c>
    </row>
    <row r="911" spans="42:47" ht="11.25" customHeight="1" x14ac:dyDescent="0.25">
      <c r="AP911" s="99" t="s">
        <v>83</v>
      </c>
      <c r="AQ911" s="98">
        <f>_xll.qlInterestRateIndexFixingDate(Currency&amp;"ibor"&amp;Tenor,AR911,Trigger)</f>
        <v>45772</v>
      </c>
      <c r="AR911" s="98">
        <f>_xll.qlCalendarAdvance(Calendar,AR910,AP911,"f",,Trigger)</f>
        <v>45776</v>
      </c>
      <c r="AS911" s="98">
        <f>_xll.qlInterestRateIndexMaturity(Currency&amp;"ibor"&amp;Tenor,AR911,Trigger)</f>
        <v>45806</v>
      </c>
      <c r="AT911" s="242" t="e">
        <f>_xll.qlIndexFixing($AD$5,AQ911,TRUE,_xll.ohTrigger(Trigger,Trigger1M))</f>
        <v>#NUM!</v>
      </c>
      <c r="AU911" s="242">
        <f>IFERROR(_xll.qlIndexFixing($AV$1,AQ911,TRUE,_xll.ohTrigger(Trigger,Trigger1M)),#N/A)</f>
        <v>1.8077916557063034E-2</v>
      </c>
    </row>
    <row r="912" spans="42:47" ht="11.25" customHeight="1" x14ac:dyDescent="0.25">
      <c r="AP912" s="99" t="s">
        <v>83</v>
      </c>
      <c r="AQ912" s="98">
        <f>_xll.qlInterestRateIndexFixingDate(Currency&amp;"ibor"&amp;Tenor,AR912,Trigger)</f>
        <v>45779</v>
      </c>
      <c r="AR912" s="98">
        <f>_xll.qlCalendarAdvance(Calendar,AR911,AP912,"f",,Trigger)</f>
        <v>45783</v>
      </c>
      <c r="AS912" s="98">
        <f>_xll.qlInterestRateIndexMaturity(Currency&amp;"ibor"&amp;Tenor,AR912,Trigger)</f>
        <v>45814</v>
      </c>
      <c r="AT912" s="242" t="e">
        <f>_xll.qlIndexFixing($AD$5,AQ912,TRUE,_xll.ohTrigger(Trigger,Trigger1M))</f>
        <v>#NUM!</v>
      </c>
      <c r="AU912" s="242">
        <f>IFERROR(_xll.qlIndexFixing($AV$1,AQ912,TRUE,_xll.ohTrigger(Trigger,Trigger1M)),#N/A)</f>
        <v>1.8096849137408479E-2</v>
      </c>
    </row>
    <row r="913" spans="42:47" ht="11.25" customHeight="1" x14ac:dyDescent="0.25">
      <c r="AP913" s="99" t="s">
        <v>83</v>
      </c>
      <c r="AQ913" s="98">
        <f>_xll.qlInterestRateIndexFixingDate(Currency&amp;"ibor"&amp;Tenor,AR913,Trigger)</f>
        <v>45786</v>
      </c>
      <c r="AR913" s="98">
        <f>_xll.qlCalendarAdvance(Calendar,AR912,AP913,"f",,Trigger)</f>
        <v>45790</v>
      </c>
      <c r="AS913" s="98">
        <f>_xll.qlInterestRateIndexMaturity(Currency&amp;"ibor"&amp;Tenor,AR913,Trigger)</f>
        <v>45821</v>
      </c>
      <c r="AT913" s="242" t="e">
        <f>_xll.qlIndexFixing($AD$5,AQ913,TRUE,_xll.ohTrigger(Trigger,Trigger1M))</f>
        <v>#NUM!</v>
      </c>
      <c r="AU913" s="242">
        <f>IFERROR(_xll.qlIndexFixing($AV$1,AQ913,TRUE,_xll.ohTrigger(Trigger,Trigger1M)),#N/A)</f>
        <v>1.8113999810958212E-2</v>
      </c>
    </row>
    <row r="914" spans="42:47" ht="11.25" customHeight="1" x14ac:dyDescent="0.25">
      <c r="AP914" s="99" t="s">
        <v>83</v>
      </c>
      <c r="AQ914" s="98">
        <f>_xll.qlInterestRateIndexFixingDate(Currency&amp;"ibor"&amp;Tenor,AR914,Trigger)</f>
        <v>45793</v>
      </c>
      <c r="AR914" s="98">
        <f>_xll.qlCalendarAdvance(Calendar,AR913,AP914,"f",,Trigger)</f>
        <v>45797</v>
      </c>
      <c r="AS914" s="98">
        <f>_xll.qlInterestRateIndexMaturity(Currency&amp;"ibor"&amp;Tenor,AR914,Trigger)</f>
        <v>45828</v>
      </c>
      <c r="AT914" s="242" t="e">
        <f>_xll.qlIndexFixing($AD$5,AQ914,TRUE,_xll.ohTrigger(Trigger,Trigger1M))</f>
        <v>#NUM!</v>
      </c>
      <c r="AU914" s="242">
        <f>IFERROR(_xll.qlIndexFixing($AV$1,AQ914,TRUE,_xll.ohTrigger(Trigger,Trigger1M)),#N/A)</f>
        <v>1.8131053232464112E-2</v>
      </c>
    </row>
    <row r="915" spans="42:47" ht="11.25" customHeight="1" x14ac:dyDescent="0.25">
      <c r="AP915" s="99" t="s">
        <v>83</v>
      </c>
      <c r="AQ915" s="98">
        <f>_xll.qlInterestRateIndexFixingDate(Currency&amp;"ibor"&amp;Tenor,AR915,Trigger)</f>
        <v>45800</v>
      </c>
      <c r="AR915" s="98">
        <f>_xll.qlCalendarAdvance(Calendar,AR914,AP915,"f",,Trigger)</f>
        <v>45804</v>
      </c>
      <c r="AS915" s="98">
        <f>_xll.qlInterestRateIndexMaturity(Currency&amp;"ibor"&amp;Tenor,AR915,Trigger)</f>
        <v>45835</v>
      </c>
      <c r="AT915" s="242" t="e">
        <f>_xll.qlIndexFixing($AD$5,AQ915,TRUE,_xll.ohTrigger(Trigger,Trigger1M))</f>
        <v>#NUM!</v>
      </c>
      <c r="AU915" s="242">
        <f>IFERROR(_xll.qlIndexFixing($AV$1,AQ915,TRUE,_xll.ohTrigger(Trigger,Trigger1M)),#N/A)</f>
        <v>1.8148009694035735E-2</v>
      </c>
    </row>
    <row r="916" spans="42:47" ht="11.25" customHeight="1" x14ac:dyDescent="0.25">
      <c r="AP916" s="99" t="s">
        <v>83</v>
      </c>
      <c r="AQ916" s="98">
        <f>_xll.qlInterestRateIndexFixingDate(Currency&amp;"ibor"&amp;Tenor,AR916,Trigger)</f>
        <v>45807</v>
      </c>
      <c r="AR916" s="98">
        <f>_xll.qlCalendarAdvance(Calendar,AR915,AP916,"f",,Trigger)</f>
        <v>45811</v>
      </c>
      <c r="AS916" s="98">
        <f>_xll.qlInterestRateIndexMaturity(Currency&amp;"ibor"&amp;Tenor,AR916,Trigger)</f>
        <v>45841</v>
      </c>
      <c r="AT916" s="242" t="e">
        <f>_xll.qlIndexFixing($AD$5,AQ916,TRUE,_xll.ohTrigger(Trigger,Trigger1M))</f>
        <v>#NUM!</v>
      </c>
      <c r="AU916" s="242">
        <f>IFERROR(_xll.qlIndexFixing($AV$1,AQ916,TRUE,_xll.ohTrigger(Trigger,Trigger1M)),#N/A)</f>
        <v>1.8163215443353309E-2</v>
      </c>
    </row>
    <row r="917" spans="42:47" ht="11.25" customHeight="1" x14ac:dyDescent="0.25">
      <c r="AP917" s="99" t="s">
        <v>83</v>
      </c>
      <c r="AQ917" s="98">
        <f>_xll.qlInterestRateIndexFixingDate(Currency&amp;"ibor"&amp;Tenor,AR917,Trigger)</f>
        <v>45814</v>
      </c>
      <c r="AR917" s="98">
        <f>_xll.qlCalendarAdvance(Calendar,AR916,AP917,"f",,Trigger)</f>
        <v>45818</v>
      </c>
      <c r="AS917" s="98">
        <f>_xll.qlInterestRateIndexMaturity(Currency&amp;"ibor"&amp;Tenor,AR917,Trigger)</f>
        <v>45848</v>
      </c>
      <c r="AT917" s="242" t="e">
        <f>_xll.qlIndexFixing($AD$5,AQ917,TRUE,_xll.ohTrigger(Trigger,Trigger1M))</f>
        <v>#NUM!</v>
      </c>
      <c r="AU917" s="242">
        <f>IFERROR(_xll.qlIndexFixing($AV$1,AQ917,TRUE,_xll.ohTrigger(Trigger,Trigger1M)),#N/A)</f>
        <v>1.8179984874676869E-2</v>
      </c>
    </row>
    <row r="918" spans="42:47" ht="11.25" customHeight="1" x14ac:dyDescent="0.25">
      <c r="AP918" s="99" t="s">
        <v>83</v>
      </c>
      <c r="AQ918" s="98">
        <f>_xll.qlInterestRateIndexFixingDate(Currency&amp;"ibor"&amp;Tenor,AR918,Trigger)</f>
        <v>45821</v>
      </c>
      <c r="AR918" s="98">
        <f>_xll.qlCalendarAdvance(Calendar,AR917,AP918,"f",,Trigger)</f>
        <v>45825</v>
      </c>
      <c r="AS918" s="98">
        <f>_xll.qlInterestRateIndexMaturity(Currency&amp;"ibor"&amp;Tenor,AR918,Trigger)</f>
        <v>45855</v>
      </c>
      <c r="AT918" s="242" t="e">
        <f>_xll.qlIndexFixing($AD$5,AQ918,TRUE,_xll.ohTrigger(Trigger,Trigger1M))</f>
        <v>#NUM!</v>
      </c>
      <c r="AU918" s="242">
        <f>IFERROR(_xll.qlIndexFixing($AV$1,AQ918,TRUE,_xll.ohTrigger(Trigger,Trigger1M)),#N/A)</f>
        <v>1.8196658205619443E-2</v>
      </c>
    </row>
    <row r="919" spans="42:47" ht="11.25" customHeight="1" x14ac:dyDescent="0.25">
      <c r="AP919" s="99" t="s">
        <v>83</v>
      </c>
      <c r="AQ919" s="98">
        <f>_xll.qlInterestRateIndexFixingDate(Currency&amp;"ibor"&amp;Tenor,AR919,Trigger)</f>
        <v>45828</v>
      </c>
      <c r="AR919" s="98">
        <f>_xll.qlCalendarAdvance(Calendar,AR918,AP919,"f",,Trigger)</f>
        <v>45832</v>
      </c>
      <c r="AS919" s="98">
        <f>_xll.qlInterestRateIndexMaturity(Currency&amp;"ibor"&amp;Tenor,AR919,Trigger)</f>
        <v>45862</v>
      </c>
      <c r="AT919" s="242" t="e">
        <f>_xll.qlIndexFixing($AD$5,AQ919,TRUE,_xll.ohTrigger(Trigger,Trigger1M))</f>
        <v>#NUM!</v>
      </c>
      <c r="AU919" s="242">
        <f>IFERROR(_xll.qlIndexFixing($AV$1,AQ919,TRUE,_xll.ohTrigger(Trigger,Trigger1M)),#N/A)</f>
        <v>1.8213235728304689E-2</v>
      </c>
    </row>
    <row r="920" spans="42:47" ht="11.25" customHeight="1" x14ac:dyDescent="0.25">
      <c r="AP920" s="99" t="s">
        <v>83</v>
      </c>
      <c r="AQ920" s="98">
        <f>_xll.qlInterestRateIndexFixingDate(Currency&amp;"ibor"&amp;Tenor,AR920,Trigger)</f>
        <v>45835</v>
      </c>
      <c r="AR920" s="98">
        <f>_xll.qlCalendarAdvance(Calendar,AR919,AP920,"f",,Trigger)</f>
        <v>45839</v>
      </c>
      <c r="AS920" s="98">
        <f>_xll.qlInterestRateIndexMaturity(Currency&amp;"ibor"&amp;Tenor,AR920,Trigger)</f>
        <v>45870</v>
      </c>
      <c r="AT920" s="242" t="e">
        <f>_xll.qlIndexFixing($AD$5,AQ920,TRUE,_xll.ohTrigger(Trigger,Trigger1M))</f>
        <v>#NUM!</v>
      </c>
      <c r="AU920" s="242">
        <f>IFERROR(_xll.qlIndexFixing($AV$1,AQ920,TRUE,_xll.ohTrigger(Trigger,Trigger1M)),#N/A)</f>
        <v>1.8231347826938742E-2</v>
      </c>
    </row>
    <row r="921" spans="42:47" ht="11.25" customHeight="1" x14ac:dyDescent="0.25">
      <c r="AP921" s="99" t="s">
        <v>83</v>
      </c>
      <c r="AQ921" s="98">
        <f>_xll.qlInterestRateIndexFixingDate(Currency&amp;"ibor"&amp;Tenor,AR921,Trigger)</f>
        <v>45842</v>
      </c>
      <c r="AR921" s="98">
        <f>_xll.qlCalendarAdvance(Calendar,AR920,AP921,"f",,Trigger)</f>
        <v>45846</v>
      </c>
      <c r="AS921" s="98">
        <f>_xll.qlInterestRateIndexMaturity(Currency&amp;"ibor"&amp;Tenor,AR921,Trigger)</f>
        <v>45877</v>
      </c>
      <c r="AT921" s="242" t="e">
        <f>_xll.qlIndexFixing($AD$5,AQ921,TRUE,_xll.ohTrigger(Trigger,Trigger1M))</f>
        <v>#NUM!</v>
      </c>
      <c r="AU921" s="242">
        <f>IFERROR(_xll.qlIndexFixing($AV$1,AQ921,TRUE,_xll.ohTrigger(Trigger,Trigger1M)),#N/A)</f>
        <v>1.8247728663393761E-2</v>
      </c>
    </row>
    <row r="922" spans="42:47" ht="11.25" customHeight="1" x14ac:dyDescent="0.25">
      <c r="AP922" s="99" t="s">
        <v>83</v>
      </c>
      <c r="AQ922" s="98">
        <f>_xll.qlInterestRateIndexFixingDate(Currency&amp;"ibor"&amp;Tenor,AR922,Trigger)</f>
        <v>45849</v>
      </c>
      <c r="AR922" s="98">
        <f>_xll.qlCalendarAdvance(Calendar,AR921,AP922,"f",,Trigger)</f>
        <v>45853</v>
      </c>
      <c r="AS922" s="98">
        <f>_xll.qlInterestRateIndexMaturity(Currency&amp;"ibor"&amp;Tenor,AR922,Trigger)</f>
        <v>45884</v>
      </c>
      <c r="AT922" s="242" t="e">
        <f>_xll.qlIndexFixing($AD$5,AQ922,TRUE,_xll.ohTrigger(Trigger,Trigger1M))</f>
        <v>#NUM!</v>
      </c>
      <c r="AU922" s="242">
        <f>IFERROR(_xll.qlIndexFixing($AV$1,AQ922,TRUE,_xll.ohTrigger(Trigger,Trigger1M)),#N/A)</f>
        <v>1.8264014584782006E-2</v>
      </c>
    </row>
    <row r="923" spans="42:47" ht="11.25" customHeight="1" x14ac:dyDescent="0.25">
      <c r="AP923" s="99" t="s">
        <v>83</v>
      </c>
      <c r="AQ923" s="98">
        <f>_xll.qlInterestRateIndexFixingDate(Currency&amp;"ibor"&amp;Tenor,AR923,Trigger)</f>
        <v>45856</v>
      </c>
      <c r="AR923" s="98">
        <f>_xll.qlCalendarAdvance(Calendar,AR922,AP923,"f",,Trigger)</f>
        <v>45860</v>
      </c>
      <c r="AS923" s="98">
        <f>_xll.qlInterestRateIndexMaturity(Currency&amp;"ibor"&amp;Tenor,AR923,Trigger)</f>
        <v>45891</v>
      </c>
      <c r="AT923" s="242" t="e">
        <f>_xll.qlIndexFixing($AD$5,AQ923,TRUE,_xll.ohTrigger(Trigger,Trigger1M))</f>
        <v>#NUM!</v>
      </c>
      <c r="AU923" s="242">
        <f>IFERROR(_xll.qlIndexFixing($AV$1,AQ923,TRUE,_xll.ohTrigger(Trigger,Trigger1M)),#N/A)</f>
        <v>1.8280205883241404E-2</v>
      </c>
    </row>
    <row r="924" spans="42:47" ht="11.25" customHeight="1" x14ac:dyDescent="0.25">
      <c r="AP924" s="99" t="s">
        <v>83</v>
      </c>
      <c r="AQ924" s="98">
        <f>_xll.qlInterestRateIndexFixingDate(Currency&amp;"ibor"&amp;Tenor,AR924,Trigger)</f>
        <v>45863</v>
      </c>
      <c r="AR924" s="98">
        <f>_xll.qlCalendarAdvance(Calendar,AR923,AP924,"f",,Trigger)</f>
        <v>45867</v>
      </c>
      <c r="AS924" s="98">
        <f>_xll.qlInterestRateIndexMaturity(Currency&amp;"ibor"&amp;Tenor,AR924,Trigger)</f>
        <v>45898</v>
      </c>
      <c r="AT924" s="242" t="e">
        <f>_xll.qlIndexFixing($AD$5,AQ924,TRUE,_xll.ohTrigger(Trigger,Trigger1M))</f>
        <v>#NUM!</v>
      </c>
      <c r="AU924" s="242">
        <f>IFERROR(_xll.qlIndexFixing($AV$1,AQ924,TRUE,_xll.ohTrigger(Trigger,Trigger1M)),#N/A)</f>
        <v>1.8296302849035252E-2</v>
      </c>
    </row>
    <row r="925" spans="42:47" ht="11.25" customHeight="1" x14ac:dyDescent="0.25">
      <c r="AP925" s="99" t="s">
        <v>83</v>
      </c>
      <c r="AQ925" s="98">
        <f>_xll.qlInterestRateIndexFixingDate(Currency&amp;"ibor"&amp;Tenor,AR925,Trigger)</f>
        <v>45870</v>
      </c>
      <c r="AR925" s="98">
        <f>_xll.qlCalendarAdvance(Calendar,AR924,AP925,"f",,Trigger)</f>
        <v>45874</v>
      </c>
      <c r="AS925" s="98">
        <f>_xll.qlInterestRateIndexMaturity(Currency&amp;"ibor"&amp;Tenor,AR925,Trigger)</f>
        <v>45905</v>
      </c>
      <c r="AT925" s="242" t="e">
        <f>_xll.qlIndexFixing($AD$5,AQ925,TRUE,_xll.ohTrigger(Trigger,Trigger1M))</f>
        <v>#NUM!</v>
      </c>
      <c r="AU925" s="242">
        <f>IFERROR(_xll.qlIndexFixing($AV$1,AQ925,TRUE,_xll.ohTrigger(Trigger,Trigger1M)),#N/A)</f>
        <v>1.8312304813632514E-2</v>
      </c>
    </row>
    <row r="926" spans="42:47" ht="11.25" customHeight="1" x14ac:dyDescent="0.25">
      <c r="AP926" s="99" t="s">
        <v>83</v>
      </c>
      <c r="AQ926" s="98">
        <f>_xll.qlInterestRateIndexFixingDate(Currency&amp;"ibor"&amp;Tenor,AR926,Trigger)</f>
        <v>45877</v>
      </c>
      <c r="AR926" s="98">
        <f>_xll.qlCalendarAdvance(Calendar,AR925,AP926,"f",,Trigger)</f>
        <v>45881</v>
      </c>
      <c r="AS926" s="98">
        <f>_xll.qlInterestRateIndexMaturity(Currency&amp;"ibor"&amp;Tenor,AR926,Trigger)</f>
        <v>45912</v>
      </c>
      <c r="AT926" s="242" t="e">
        <f>_xll.qlIndexFixing($AD$5,AQ926,TRUE,_xll.ohTrigger(Trigger,Trigger1M))</f>
        <v>#NUM!</v>
      </c>
      <c r="AU926" s="242">
        <f>IFERROR(_xll.qlIndexFixing($AV$1,AQ926,TRUE,_xll.ohTrigger(Trigger,Trigger1M)),#N/A)</f>
        <v>1.8328208580503692E-2</v>
      </c>
    </row>
    <row r="927" spans="42:47" ht="11.25" customHeight="1" x14ac:dyDescent="0.25">
      <c r="AP927" s="99" t="s">
        <v>83</v>
      </c>
      <c r="AQ927" s="98">
        <f>_xll.qlInterestRateIndexFixingDate(Currency&amp;"ibor"&amp;Tenor,AR927,Trigger)</f>
        <v>45884</v>
      </c>
      <c r="AR927" s="98">
        <f>_xll.qlCalendarAdvance(Calendar,AR926,AP927,"f",,Trigger)</f>
        <v>45888</v>
      </c>
      <c r="AS927" s="98">
        <f>_xll.qlInterestRateIndexMaturity(Currency&amp;"ibor"&amp;Tenor,AR927,Trigger)</f>
        <v>45919</v>
      </c>
      <c r="AT927" s="242" t="e">
        <f>_xll.qlIndexFixing($AD$5,AQ927,TRUE,_xll.ohTrigger(Trigger,Trigger1M))</f>
        <v>#NUM!</v>
      </c>
      <c r="AU927" s="242">
        <f>IFERROR(_xll.qlIndexFixing($AV$1,AQ927,TRUE,_xll.ohTrigger(Trigger,Trigger1M)),#N/A)</f>
        <v>1.8344010517276972E-2</v>
      </c>
    </row>
    <row r="928" spans="42:47" ht="11.25" customHeight="1" x14ac:dyDescent="0.25">
      <c r="AP928" s="99" t="s">
        <v>83</v>
      </c>
      <c r="AQ928" s="98">
        <f>_xll.qlInterestRateIndexFixingDate(Currency&amp;"ibor"&amp;Tenor,AR928,Trigger)</f>
        <v>45891</v>
      </c>
      <c r="AR928" s="98">
        <f>_xll.qlCalendarAdvance(Calendar,AR927,AP928,"f",,Trigger)</f>
        <v>45895</v>
      </c>
      <c r="AS928" s="98">
        <f>_xll.qlInterestRateIndexMaturity(Currency&amp;"ibor"&amp;Tenor,AR928,Trigger)</f>
        <v>45926</v>
      </c>
      <c r="AT928" s="242" t="e">
        <f>_xll.qlIndexFixing($AD$5,AQ928,TRUE,_xll.ohTrigger(Trigger,Trigger1M))</f>
        <v>#NUM!</v>
      </c>
      <c r="AU928" s="242">
        <f>IFERROR(_xll.qlIndexFixing($AV$1,AQ928,TRUE,_xll.ohTrigger(Trigger,Trigger1M)),#N/A)</f>
        <v>1.8359706961859783E-2</v>
      </c>
    </row>
    <row r="929" spans="42:47" ht="11.25" customHeight="1" x14ac:dyDescent="0.25">
      <c r="AP929" s="99" t="s">
        <v>83</v>
      </c>
      <c r="AQ929" s="98">
        <f>_xll.qlInterestRateIndexFixingDate(Currency&amp;"ibor"&amp;Tenor,AR929,Trigger)</f>
        <v>45898</v>
      </c>
      <c r="AR929" s="98">
        <f>_xll.qlCalendarAdvance(Calendar,AR928,AP929,"f",,Trigger)</f>
        <v>45902</v>
      </c>
      <c r="AS929" s="98">
        <f>_xll.qlInterestRateIndexMaturity(Currency&amp;"ibor"&amp;Tenor,AR929,Trigger)</f>
        <v>45932</v>
      </c>
      <c r="AT929" s="242" t="e">
        <f>_xll.qlIndexFixing($AD$5,AQ929,TRUE,_xll.ohTrigger(Trigger,Trigger1M))</f>
        <v>#NUM!</v>
      </c>
      <c r="AU929" s="242">
        <f>IFERROR(_xll.qlIndexFixing($AV$1,AQ929,TRUE,_xll.ohTrigger(Trigger,Trigger1M)),#N/A)</f>
        <v>1.8373721783706998E-2</v>
      </c>
    </row>
    <row r="930" spans="42:47" ht="11.25" customHeight="1" x14ac:dyDescent="0.25">
      <c r="AP930" s="99" t="s">
        <v>83</v>
      </c>
      <c r="AQ930" s="98">
        <f>_xll.qlInterestRateIndexFixingDate(Currency&amp;"ibor"&amp;Tenor,AR930,Trigger)</f>
        <v>45905</v>
      </c>
      <c r="AR930" s="98">
        <f>_xll.qlCalendarAdvance(Calendar,AR929,AP930,"f",,Trigger)</f>
        <v>45909</v>
      </c>
      <c r="AS930" s="98">
        <f>_xll.qlInterestRateIndexMaturity(Currency&amp;"ibor"&amp;Tenor,AR930,Trigger)</f>
        <v>45939</v>
      </c>
      <c r="AT930" s="242" t="e">
        <f>_xll.qlIndexFixing($AD$5,AQ930,TRUE,_xll.ohTrigger(Trigger,Trigger1M))</f>
        <v>#NUM!</v>
      </c>
      <c r="AU930" s="242">
        <f>IFERROR(_xll.qlIndexFixing($AV$1,AQ930,TRUE,_xll.ohTrigger(Trigger,Trigger1M)),#N/A)</f>
        <v>1.8389206230458477E-2</v>
      </c>
    </row>
    <row r="931" spans="42:47" ht="11.25" customHeight="1" x14ac:dyDescent="0.25">
      <c r="AP931" s="99" t="s">
        <v>83</v>
      </c>
      <c r="AQ931" s="98">
        <f>_xll.qlInterestRateIndexFixingDate(Currency&amp;"ibor"&amp;Tenor,AR931,Trigger)</f>
        <v>45912</v>
      </c>
      <c r="AR931" s="98">
        <f>_xll.qlCalendarAdvance(Calendar,AR930,AP931,"f",,Trigger)</f>
        <v>45916</v>
      </c>
      <c r="AS931" s="98">
        <f>_xll.qlInterestRateIndexMaturity(Currency&amp;"ibor"&amp;Tenor,AR931,Trigger)</f>
        <v>45946</v>
      </c>
      <c r="AT931" s="242" t="e">
        <f>_xll.qlIndexFixing($AD$5,AQ931,TRUE,_xll.ohTrigger(Trigger,Trigger1M))</f>
        <v>#NUM!</v>
      </c>
      <c r="AU931" s="242">
        <f>IFERROR(_xll.qlIndexFixing($AV$1,AQ931,TRUE,_xll.ohTrigger(Trigger,Trigger1M)),#N/A)</f>
        <v>1.8404580704120654E-2</v>
      </c>
    </row>
    <row r="932" spans="42:47" ht="11.25" customHeight="1" x14ac:dyDescent="0.25">
      <c r="AP932" s="99" t="s">
        <v>83</v>
      </c>
      <c r="AQ932" s="98">
        <f>_xll.qlInterestRateIndexFixingDate(Currency&amp;"ibor"&amp;Tenor,AR932,Trigger)</f>
        <v>45919</v>
      </c>
      <c r="AR932" s="98">
        <f>_xll.qlCalendarAdvance(Calendar,AR931,AP932,"f",,Trigger)</f>
        <v>45923</v>
      </c>
      <c r="AS932" s="98">
        <f>_xll.qlInterestRateIndexMaturity(Currency&amp;"ibor"&amp;Tenor,AR932,Trigger)</f>
        <v>45953</v>
      </c>
      <c r="AT932" s="242" t="e">
        <f>_xll.qlIndexFixing($AD$5,AQ932,TRUE,_xll.ohTrigger(Trigger,Trigger1M))</f>
        <v>#NUM!</v>
      </c>
      <c r="AU932" s="242">
        <f>IFERROR(_xll.qlIndexFixing($AV$1,AQ932,TRUE,_xll.ohTrigger(Trigger,Trigger1M)),#N/A)</f>
        <v>1.8419845365239773E-2</v>
      </c>
    </row>
    <row r="933" spans="42:47" ht="11.25" customHeight="1" x14ac:dyDescent="0.25">
      <c r="AP933" s="99" t="s">
        <v>83</v>
      </c>
      <c r="AQ933" s="98">
        <f>_xll.qlInterestRateIndexFixingDate(Currency&amp;"ibor"&amp;Tenor,AR933,Trigger)</f>
        <v>45926</v>
      </c>
      <c r="AR933" s="98">
        <f>_xll.qlCalendarAdvance(Calendar,AR932,AP933,"f",,Trigger)</f>
        <v>45930</v>
      </c>
      <c r="AS933" s="98">
        <f>_xll.qlInterestRateIndexMaturity(Currency&amp;"ibor"&amp;Tenor,AR933,Trigger)</f>
        <v>45961</v>
      </c>
      <c r="AT933" s="242" t="e">
        <f>_xll.qlIndexFixing($AD$5,AQ933,TRUE,_xll.ohTrigger(Trigger,Trigger1M))</f>
        <v>#NUM!</v>
      </c>
      <c r="AU933" s="242">
        <f>IFERROR(_xll.qlIndexFixing($AV$1,AQ933,TRUE,_xll.ohTrigger(Trigger,Trigger1M)),#N/A)</f>
        <v>1.8436544837851992E-2</v>
      </c>
    </row>
    <row r="934" spans="42:47" ht="11.25" customHeight="1" x14ac:dyDescent="0.25">
      <c r="AP934" s="99" t="s">
        <v>83</v>
      </c>
      <c r="AQ934" s="98">
        <f>_xll.qlInterestRateIndexFixingDate(Currency&amp;"ibor"&amp;Tenor,AR934,Trigger)</f>
        <v>45933</v>
      </c>
      <c r="AR934" s="98">
        <f>_xll.qlCalendarAdvance(Calendar,AR933,AP934,"f",,Trigger)</f>
        <v>45937</v>
      </c>
      <c r="AS934" s="98">
        <f>_xll.qlInterestRateIndexMaturity(Currency&amp;"ibor"&amp;Tenor,AR934,Trigger)</f>
        <v>45968</v>
      </c>
      <c r="AT934" s="242" t="e">
        <f>_xll.qlIndexFixing($AD$5,AQ934,TRUE,_xll.ohTrigger(Trigger,Trigger1M))</f>
        <v>#NUM!</v>
      </c>
      <c r="AU934" s="242">
        <f>IFERROR(_xll.qlIndexFixing($AV$1,AQ934,TRUE,_xll.ohTrigger(Trigger,Trigger1M)),#N/A)</f>
        <v>1.8451583319071013E-2</v>
      </c>
    </row>
    <row r="935" spans="42:47" ht="11.25" customHeight="1" x14ac:dyDescent="0.25">
      <c r="AP935" s="99" t="s">
        <v>83</v>
      </c>
      <c r="AQ935" s="98">
        <f>_xll.qlInterestRateIndexFixingDate(Currency&amp;"ibor"&amp;Tenor,AR935,Trigger)</f>
        <v>45940</v>
      </c>
      <c r="AR935" s="98">
        <f>_xll.qlCalendarAdvance(Calendar,AR934,AP935,"f",,Trigger)</f>
        <v>45944</v>
      </c>
      <c r="AS935" s="98">
        <f>_xll.qlInterestRateIndexMaturity(Currency&amp;"ibor"&amp;Tenor,AR935,Trigger)</f>
        <v>45975</v>
      </c>
      <c r="AT935" s="242" t="e">
        <f>_xll.qlIndexFixing($AD$5,AQ935,TRUE,_xll.ohTrigger(Trigger,Trigger1M))</f>
        <v>#NUM!</v>
      </c>
      <c r="AU935" s="242">
        <f>IFERROR(_xll.qlIndexFixing($AV$1,AQ935,TRUE,_xll.ohTrigger(Trigger,Trigger1M)),#N/A)</f>
        <v>1.8466512475918542E-2</v>
      </c>
    </row>
    <row r="936" spans="42:47" ht="11.25" customHeight="1" x14ac:dyDescent="0.25">
      <c r="AP936" s="99" t="s">
        <v>83</v>
      </c>
      <c r="AQ936" s="98">
        <f>_xll.qlInterestRateIndexFixingDate(Currency&amp;"ibor"&amp;Tenor,AR936,Trigger)</f>
        <v>45947</v>
      </c>
      <c r="AR936" s="98">
        <f>_xll.qlCalendarAdvance(Calendar,AR935,AP936,"f",,Trigger)</f>
        <v>45951</v>
      </c>
      <c r="AS936" s="98">
        <f>_xll.qlInterestRateIndexMaturity(Currency&amp;"ibor"&amp;Tenor,AR936,Trigger)</f>
        <v>45982</v>
      </c>
      <c r="AT936" s="242" t="e">
        <f>_xll.qlIndexFixing($AD$5,AQ936,TRUE,_xll.ohTrigger(Trigger,Trigger1M))</f>
        <v>#NUM!</v>
      </c>
      <c r="AU936" s="242">
        <f>IFERROR(_xll.qlIndexFixing($AV$1,AQ936,TRUE,_xll.ohTrigger(Trigger,Trigger1M)),#N/A)</f>
        <v>1.8481332468952595E-2</v>
      </c>
    </row>
    <row r="937" spans="42:47" ht="11.25" customHeight="1" x14ac:dyDescent="0.25">
      <c r="AP937" s="99" t="s">
        <v>83</v>
      </c>
      <c r="AQ937" s="98">
        <f>_xll.qlInterestRateIndexFixingDate(Currency&amp;"ibor"&amp;Tenor,AR937,Trigger)</f>
        <v>45954</v>
      </c>
      <c r="AR937" s="98">
        <f>_xll.qlCalendarAdvance(Calendar,AR936,AP937,"f",,Trigger)</f>
        <v>45958</v>
      </c>
      <c r="AS937" s="98">
        <f>_xll.qlInterestRateIndexMaturity(Currency&amp;"ibor"&amp;Tenor,AR937,Trigger)</f>
        <v>45989</v>
      </c>
      <c r="AT937" s="242" t="e">
        <f>_xll.qlIndexFixing($AD$5,AQ937,TRUE,_xll.ohTrigger(Trigger,Trigger1M))</f>
        <v>#NUM!</v>
      </c>
      <c r="AU937" s="242">
        <f>IFERROR(_xll.qlIndexFixing($AV$1,AQ937,TRUE,_xll.ohTrigger(Trigger,Trigger1M)),#N/A)</f>
        <v>1.8496043458746669E-2</v>
      </c>
    </row>
    <row r="938" spans="42:47" ht="11.25" customHeight="1" x14ac:dyDescent="0.25">
      <c r="AP938" s="99" t="s">
        <v>83</v>
      </c>
      <c r="AQ938" s="98">
        <f>_xll.qlInterestRateIndexFixingDate(Currency&amp;"ibor"&amp;Tenor,AR938,Trigger)</f>
        <v>45961</v>
      </c>
      <c r="AR938" s="98">
        <f>_xll.qlCalendarAdvance(Calendar,AR937,AP938,"f",,Trigger)</f>
        <v>45965</v>
      </c>
      <c r="AS938" s="98">
        <f>_xll.qlInterestRateIndexMaturity(Currency&amp;"ibor"&amp;Tenor,AR938,Trigger)</f>
        <v>45995</v>
      </c>
      <c r="AT938" s="242" t="e">
        <f>_xll.qlIndexFixing($AD$5,AQ938,TRUE,_xll.ohTrigger(Trigger,Trigger1M))</f>
        <v>#NUM!</v>
      </c>
      <c r="AU938" s="242">
        <f>IFERROR(_xll.qlIndexFixing($AV$1,AQ938,TRUE,_xll.ohTrigger(Trigger,Trigger1M)),#N/A)</f>
        <v>1.8509136259936554E-2</v>
      </c>
    </row>
    <row r="939" spans="42:47" ht="11.25" customHeight="1" x14ac:dyDescent="0.25">
      <c r="AP939" s="99" t="s">
        <v>83</v>
      </c>
      <c r="AQ939" s="98">
        <f>_xll.qlInterestRateIndexFixingDate(Currency&amp;"ibor"&amp;Tenor,AR939,Trigger)</f>
        <v>45968</v>
      </c>
      <c r="AR939" s="98">
        <f>_xll.qlCalendarAdvance(Calendar,AR938,AP939,"f",,Trigger)</f>
        <v>45972</v>
      </c>
      <c r="AS939" s="98">
        <f>_xll.qlInterestRateIndexMaturity(Currency&amp;"ibor"&amp;Tenor,AR939,Trigger)</f>
        <v>46002</v>
      </c>
      <c r="AT939" s="242" t="e">
        <f>_xll.qlIndexFixing($AD$5,AQ939,TRUE,_xll.ohTrigger(Trigger,Trigger1M))</f>
        <v>#NUM!</v>
      </c>
      <c r="AU939" s="242">
        <f>IFERROR(_xll.qlIndexFixing($AV$1,AQ939,TRUE,_xll.ohTrigger(Trigger,Trigger1M)),#N/A)</f>
        <v>1.8523636729020687E-2</v>
      </c>
    </row>
    <row r="940" spans="42:47" ht="11.25" customHeight="1" x14ac:dyDescent="0.25">
      <c r="AP940" s="99" t="s">
        <v>83</v>
      </c>
      <c r="AQ940" s="98">
        <f>_xll.qlInterestRateIndexFixingDate(Currency&amp;"ibor"&amp;Tenor,AR940,Trigger)</f>
        <v>45975</v>
      </c>
      <c r="AR940" s="98">
        <f>_xll.qlCalendarAdvance(Calendar,AR939,AP940,"f",,Trigger)</f>
        <v>45979</v>
      </c>
      <c r="AS940" s="98">
        <f>_xll.qlInterestRateIndexMaturity(Currency&amp;"ibor"&amp;Tenor,AR940,Trigger)</f>
        <v>46009</v>
      </c>
      <c r="AT940" s="242" t="e">
        <f>_xll.qlIndexFixing($AD$5,AQ940,TRUE,_xll.ohTrigger(Trigger,Trigger1M))</f>
        <v>#NUM!</v>
      </c>
      <c r="AU940" s="242">
        <f>IFERROR(_xll.qlIndexFixing($AV$1,AQ940,TRUE,_xll.ohTrigger(Trigger,Trigger1M)),#N/A)</f>
        <v>1.8538028670112894E-2</v>
      </c>
    </row>
    <row r="941" spans="42:47" ht="11.25" customHeight="1" x14ac:dyDescent="0.25">
      <c r="AP941" s="99" t="s">
        <v>83</v>
      </c>
      <c r="AQ941" s="98">
        <f>_xll.qlInterestRateIndexFixingDate(Currency&amp;"ibor"&amp;Tenor,AR941,Trigger)</f>
        <v>45982</v>
      </c>
      <c r="AR941" s="98">
        <f>_xll.qlCalendarAdvance(Calendar,AR940,AP941,"f",,Trigger)</f>
        <v>45986</v>
      </c>
      <c r="AS941" s="98">
        <f>_xll.qlInterestRateIndexMaturity(Currency&amp;"ibor"&amp;Tenor,AR941,Trigger)</f>
        <v>46020</v>
      </c>
      <c r="AT941" s="242" t="e">
        <f>_xll.qlIndexFixing($AD$5,AQ941,TRUE,_xll.ohTrigger(Trigger,Trigger1M))</f>
        <v>#NUM!</v>
      </c>
      <c r="AU941" s="242">
        <f>IFERROR(_xll.qlIndexFixing($AV$1,AQ941,TRUE,_xll.ohTrigger(Trigger,Trigger1M)),#N/A)</f>
        <v>1.8558261969798165E-2</v>
      </c>
    </row>
    <row r="942" spans="42:47" ht="11.25" customHeight="1" x14ac:dyDescent="0.25">
      <c r="AP942" s="99" t="s">
        <v>83</v>
      </c>
      <c r="AQ942" s="98">
        <f>_xll.qlInterestRateIndexFixingDate(Currency&amp;"ibor"&amp;Tenor,AR942,Trigger)</f>
        <v>45989</v>
      </c>
      <c r="AR942" s="98">
        <f>_xll.qlCalendarAdvance(Calendar,AR941,AP942,"f",,Trigger)</f>
        <v>45993</v>
      </c>
      <c r="AS942" s="98">
        <f>_xll.qlInterestRateIndexMaturity(Currency&amp;"ibor"&amp;Tenor,AR942,Trigger)</f>
        <v>46024</v>
      </c>
      <c r="AT942" s="242" t="e">
        <f>_xll.qlIndexFixing($AD$5,AQ942,TRUE,_xll.ohTrigger(Trigger,Trigger1M))</f>
        <v>#NUM!</v>
      </c>
      <c r="AU942" s="242">
        <f>IFERROR(_xll.qlIndexFixing($AV$1,AQ942,TRUE,_xll.ohTrigger(Trigger,Trigger1M)),#N/A)</f>
        <v>1.8567968979099195E-2</v>
      </c>
    </row>
    <row r="943" spans="42:47" ht="11.25" customHeight="1" x14ac:dyDescent="0.25">
      <c r="AP943" s="99" t="s">
        <v>83</v>
      </c>
      <c r="AQ943" s="98">
        <f>_xll.qlInterestRateIndexFixingDate(Currency&amp;"ibor"&amp;Tenor,AR943,Trigger)</f>
        <v>45996</v>
      </c>
      <c r="AR943" s="98">
        <f>_xll.qlCalendarAdvance(Calendar,AR942,AP943,"f",,Trigger)</f>
        <v>46000</v>
      </c>
      <c r="AS943" s="98">
        <f>_xll.qlInterestRateIndexMaturity(Currency&amp;"ibor"&amp;Tenor,AR943,Trigger)</f>
        <v>46031</v>
      </c>
      <c r="AT943" s="242" t="e">
        <f>_xll.qlIndexFixing($AD$5,AQ943,TRUE,_xll.ohTrigger(Trigger,Trigger1M))</f>
        <v>#NUM!</v>
      </c>
      <c r="AU943" s="242">
        <f>IFERROR(_xll.qlIndexFixing($AV$1,AQ943,TRUE,_xll.ohTrigger(Trigger,Trigger1M)),#N/A)</f>
        <v>1.8582029321514714E-2</v>
      </c>
    </row>
    <row r="944" spans="42:47" ht="11.25" customHeight="1" x14ac:dyDescent="0.25">
      <c r="AP944" s="99" t="s">
        <v>83</v>
      </c>
      <c r="AQ944" s="98">
        <f>_xll.qlInterestRateIndexFixingDate(Currency&amp;"ibor"&amp;Tenor,AR944,Trigger)</f>
        <v>46003</v>
      </c>
      <c r="AR944" s="98">
        <f>_xll.qlCalendarAdvance(Calendar,AR943,AP944,"f",,Trigger)</f>
        <v>46007</v>
      </c>
      <c r="AS944" s="98">
        <f>_xll.qlInterestRateIndexMaturity(Currency&amp;"ibor"&amp;Tenor,AR944,Trigger)</f>
        <v>46038</v>
      </c>
      <c r="AT944" s="242" t="e">
        <f>_xll.qlIndexFixing($AD$5,AQ944,TRUE,_xll.ohTrigger(Trigger,Trigger1M))</f>
        <v>#NUM!</v>
      </c>
      <c r="AU944" s="242">
        <f>IFERROR(_xll.qlIndexFixing($AV$1,AQ944,TRUE,_xll.ohTrigger(Trigger,Trigger1M)),#N/A)</f>
        <v>1.8595981784753669E-2</v>
      </c>
    </row>
    <row r="945" spans="42:47" ht="11.25" customHeight="1" x14ac:dyDescent="0.25">
      <c r="AP945" s="99" t="s">
        <v>83</v>
      </c>
      <c r="AQ945" s="98">
        <f>_xll.qlInterestRateIndexFixingDate(Currency&amp;"ibor"&amp;Tenor,AR945,Trigger)</f>
        <v>46010</v>
      </c>
      <c r="AR945" s="98">
        <f>_xll.qlCalendarAdvance(Calendar,AR944,AP945,"f",,Trigger)</f>
        <v>46014</v>
      </c>
      <c r="AS945" s="98">
        <f>_xll.qlInterestRateIndexMaturity(Currency&amp;"ibor"&amp;Tenor,AR945,Trigger)</f>
        <v>46045</v>
      </c>
      <c r="AT945" s="242" t="e">
        <f>_xll.qlIndexFixing($AD$5,AQ945,TRUE,_xll.ohTrigger(Trigger,Trigger1M))</f>
        <v>#NUM!</v>
      </c>
      <c r="AU945" s="242">
        <f>IFERROR(_xll.qlIndexFixing($AV$1,AQ945,TRUE,_xll.ohTrigger(Trigger,Trigger1M)),#N/A)</f>
        <v>1.8609826529410189E-2</v>
      </c>
    </row>
    <row r="946" spans="42:47" ht="11.25" customHeight="1" x14ac:dyDescent="0.25">
      <c r="AP946" s="99" t="s">
        <v>83</v>
      </c>
      <c r="AQ946" s="98">
        <f>_xll.qlInterestRateIndexFixingDate(Currency&amp;"ibor"&amp;Tenor,AR946,Trigger)</f>
        <v>46015</v>
      </c>
      <c r="AR946" s="98">
        <f>_xll.qlCalendarAdvance(Calendar,AR945,AP946,"f",,Trigger)</f>
        <v>46021</v>
      </c>
      <c r="AS946" s="98">
        <f>_xll.qlInterestRateIndexMaturity(Currency&amp;"ibor"&amp;Tenor,AR946,Trigger)</f>
        <v>46052</v>
      </c>
      <c r="AT946" s="242" t="e">
        <f>_xll.qlIndexFixing($AD$5,AQ946,TRUE,_xll.ohTrigger(Trigger,Trigger1M))</f>
        <v>#NUM!</v>
      </c>
      <c r="AU946" s="242">
        <f>IFERROR(_xll.qlIndexFixing($AV$1,AQ946,TRUE,_xll.ohTrigger(Trigger,Trigger1M)),#N/A)</f>
        <v>1.8623563716083539E-2</v>
      </c>
    </row>
    <row r="947" spans="42:47" ht="11.25" customHeight="1" x14ac:dyDescent="0.25">
      <c r="AP947" s="99" t="s">
        <v>83</v>
      </c>
      <c r="AQ947" s="98">
        <f>_xll.qlInterestRateIndexFixingDate(Currency&amp;"ibor"&amp;Tenor,AR947,Trigger)</f>
        <v>46024</v>
      </c>
      <c r="AR947" s="98">
        <f>_xll.qlCalendarAdvance(Calendar,AR946,AP947,"f",,Trigger)</f>
        <v>46028</v>
      </c>
      <c r="AS947" s="98">
        <f>_xll.qlInterestRateIndexMaturity(Currency&amp;"ibor"&amp;Tenor,AR947,Trigger)</f>
        <v>46059</v>
      </c>
      <c r="AT947" s="242" t="e">
        <f>_xll.qlIndexFixing($AD$5,AQ947,TRUE,_xll.ohTrigger(Trigger,Trigger1M))</f>
        <v>#NUM!</v>
      </c>
      <c r="AU947" s="242">
        <f>IFERROR(_xll.qlIndexFixing($AV$1,AQ947,TRUE,_xll.ohTrigger(Trigger,Trigger1M)),#N/A)</f>
        <v>1.8637193505380737E-2</v>
      </c>
    </row>
    <row r="948" spans="42:47" ht="11.25" customHeight="1" x14ac:dyDescent="0.25">
      <c r="AP948" s="99" t="s">
        <v>83</v>
      </c>
      <c r="AQ948" s="98">
        <f>_xll.qlInterestRateIndexFixingDate(Currency&amp;"ibor"&amp;Tenor,AR948,Trigger)</f>
        <v>46031</v>
      </c>
      <c r="AR948" s="98">
        <f>_xll.qlCalendarAdvance(Calendar,AR947,AP948,"f",,Trigger)</f>
        <v>46035</v>
      </c>
      <c r="AS948" s="98">
        <f>_xll.qlInterestRateIndexMaturity(Currency&amp;"ibor"&amp;Tenor,AR948,Trigger)</f>
        <v>46066</v>
      </c>
      <c r="AT948" s="242" t="e">
        <f>_xll.qlIndexFixing($AD$5,AQ948,TRUE,_xll.ohTrigger(Trigger,Trigger1M))</f>
        <v>#NUM!</v>
      </c>
      <c r="AU948" s="242">
        <f>IFERROR(_xll.qlIndexFixing($AV$1,AQ948,TRUE,_xll.ohTrigger(Trigger,Trigger1M)),#N/A)</f>
        <v>1.8650716057906216E-2</v>
      </c>
    </row>
    <row r="949" spans="42:47" ht="11.25" customHeight="1" x14ac:dyDescent="0.25">
      <c r="AP949" s="99" t="s">
        <v>83</v>
      </c>
      <c r="AQ949" s="98">
        <f>_xll.qlInterestRateIndexFixingDate(Currency&amp;"ibor"&amp;Tenor,AR949,Trigger)</f>
        <v>46038</v>
      </c>
      <c r="AR949" s="98">
        <f>_xll.qlCalendarAdvance(Calendar,AR948,AP949,"f",,Trigger)</f>
        <v>46042</v>
      </c>
      <c r="AS949" s="98">
        <f>_xll.qlInterestRateIndexMaturity(Currency&amp;"ibor"&amp;Tenor,AR949,Trigger)</f>
        <v>46073</v>
      </c>
      <c r="AT949" s="242" t="e">
        <f>_xll.qlIndexFixing($AD$5,AQ949,TRUE,_xll.ohTrigger(Trigger,Trigger1M))</f>
        <v>#NUM!</v>
      </c>
      <c r="AU949" s="242">
        <f>IFERROR(_xll.qlIndexFixing($AV$1,AQ949,TRUE,_xll.ohTrigger(Trigger,Trigger1M)),#N/A)</f>
        <v>1.8664131534272141E-2</v>
      </c>
    </row>
    <row r="950" spans="42:47" ht="11.25" customHeight="1" x14ac:dyDescent="0.25">
      <c r="AP950" s="99" t="s">
        <v>83</v>
      </c>
      <c r="AQ950" s="98">
        <f>_xll.qlInterestRateIndexFixingDate(Currency&amp;"ibor"&amp;Tenor,AR950,Trigger)</f>
        <v>46045</v>
      </c>
      <c r="AR950" s="98">
        <f>_xll.qlCalendarAdvance(Calendar,AR949,AP950,"f",,Trigger)</f>
        <v>46049</v>
      </c>
      <c r="AS950" s="98">
        <f>_xll.qlInterestRateIndexMaturity(Currency&amp;"ibor"&amp;Tenor,AR950,Trigger)</f>
        <v>46080</v>
      </c>
      <c r="AT950" s="242" t="e">
        <f>_xll.qlIndexFixing($AD$5,AQ950,TRUE,_xll.ohTrigger(Trigger,Trigger1M))</f>
        <v>#NUM!</v>
      </c>
      <c r="AU950" s="242">
        <f>IFERROR(_xll.qlIndexFixing($AV$1,AQ950,TRUE,_xll.ohTrigger(Trigger,Trigger1M)),#N/A)</f>
        <v>1.8677440095093263E-2</v>
      </c>
    </row>
    <row r="951" spans="42:47" ht="11.25" customHeight="1" x14ac:dyDescent="0.25">
      <c r="AP951" s="99" t="s">
        <v>83</v>
      </c>
      <c r="AQ951" s="98">
        <f>_xll.qlInterestRateIndexFixingDate(Currency&amp;"ibor"&amp;Tenor,AR951,Trigger)</f>
        <v>46052</v>
      </c>
      <c r="AR951" s="98">
        <f>_xll.qlCalendarAdvance(Calendar,AR950,AP951,"f",,Trigger)</f>
        <v>46056</v>
      </c>
      <c r="AS951" s="98">
        <f>_xll.qlInterestRateIndexMaturity(Currency&amp;"ibor"&amp;Tenor,AR951,Trigger)</f>
        <v>46084</v>
      </c>
      <c r="AT951" s="242" t="e">
        <f>_xll.qlIndexFixing($AD$5,AQ951,TRUE,_xll.ohTrigger(Trigger,Trigger1M))</f>
        <v>#NUM!</v>
      </c>
      <c r="AU951" s="242">
        <f>IFERROR(_xll.qlIndexFixing($AV$1,AQ951,TRUE,_xll.ohTrigger(Trigger,Trigger1M)),#N/A)</f>
        <v>1.8686383680847549E-2</v>
      </c>
    </row>
    <row r="952" spans="42:47" ht="11.25" customHeight="1" x14ac:dyDescent="0.25">
      <c r="AP952" s="99" t="s">
        <v>83</v>
      </c>
      <c r="AQ952" s="98">
        <f>_xll.qlInterestRateIndexFixingDate(Currency&amp;"ibor"&amp;Tenor,AR952,Trigger)</f>
        <v>46059</v>
      </c>
      <c r="AR952" s="98">
        <f>_xll.qlCalendarAdvance(Calendar,AR951,AP952,"f",,Trigger)</f>
        <v>46063</v>
      </c>
      <c r="AS952" s="98">
        <f>_xll.qlInterestRateIndexMaturity(Currency&amp;"ibor"&amp;Tenor,AR952,Trigger)</f>
        <v>46091</v>
      </c>
      <c r="AT952" s="242" t="e">
        <f>_xll.qlIndexFixing($AD$5,AQ952,TRUE,_xll.ohTrigger(Trigger,Trigger1M))</f>
        <v>#NUM!</v>
      </c>
      <c r="AU952" s="242">
        <f>IFERROR(_xll.qlIndexFixing($AV$1,AQ952,TRUE,_xll.ohTrigger(Trigger,Trigger1M)),#N/A)</f>
        <v>1.8699499654528978E-2</v>
      </c>
    </row>
    <row r="953" spans="42:47" ht="11.25" customHeight="1" x14ac:dyDescent="0.25">
      <c r="AP953" s="99" t="s">
        <v>83</v>
      </c>
      <c r="AQ953" s="98">
        <f>_xll.qlInterestRateIndexFixingDate(Currency&amp;"ibor"&amp;Tenor,AR953,Trigger)</f>
        <v>46066</v>
      </c>
      <c r="AR953" s="98">
        <f>_xll.qlCalendarAdvance(Calendar,AR952,AP953,"f",,Trigger)</f>
        <v>46070</v>
      </c>
      <c r="AS953" s="98">
        <f>_xll.qlInterestRateIndexMaturity(Currency&amp;"ibor"&amp;Tenor,AR953,Trigger)</f>
        <v>46098</v>
      </c>
      <c r="AT953" s="242" t="e">
        <f>_xll.qlIndexFixing($AD$5,AQ953,TRUE,_xll.ohTrigger(Trigger,Trigger1M))</f>
        <v>#NUM!</v>
      </c>
      <c r="AU953" s="242">
        <f>IFERROR(_xll.qlIndexFixing($AV$1,AQ953,TRUE,_xll.ohTrigger(Trigger,Trigger1M)),#N/A)</f>
        <v>1.8712509175275369E-2</v>
      </c>
    </row>
    <row r="954" spans="42:47" ht="11.25" customHeight="1" x14ac:dyDescent="0.25">
      <c r="AP954" s="99" t="s">
        <v>83</v>
      </c>
      <c r="AQ954" s="98">
        <f>_xll.qlInterestRateIndexFixingDate(Currency&amp;"ibor"&amp;Tenor,AR954,Trigger)</f>
        <v>46073</v>
      </c>
      <c r="AR954" s="98">
        <f>_xll.qlCalendarAdvance(Calendar,AR953,AP954,"f",,Trigger)</f>
        <v>46077</v>
      </c>
      <c r="AS954" s="98">
        <f>_xll.qlInterestRateIndexMaturity(Currency&amp;"ibor"&amp;Tenor,AR954,Trigger)</f>
        <v>46105</v>
      </c>
      <c r="AT954" s="242" t="e">
        <f>_xll.qlIndexFixing($AD$5,AQ954,TRUE,_xll.ohTrigger(Trigger,Trigger1M))</f>
        <v>#NUM!</v>
      </c>
      <c r="AU954" s="242">
        <f>IFERROR(_xll.qlIndexFixing($AV$1,AQ954,TRUE,_xll.ohTrigger(Trigger,Trigger1M)),#N/A)</f>
        <v>1.8725412403712519E-2</v>
      </c>
    </row>
    <row r="955" spans="42:47" ht="11.25" customHeight="1" x14ac:dyDescent="0.25">
      <c r="AP955" s="99" t="s">
        <v>83</v>
      </c>
      <c r="AQ955" s="98">
        <f>_xll.qlInterestRateIndexFixingDate(Currency&amp;"ibor"&amp;Tenor,AR955,Trigger)</f>
        <v>46080</v>
      </c>
      <c r="AR955" s="98">
        <f>_xll.qlCalendarAdvance(Calendar,AR954,AP955,"f",,Trigger)</f>
        <v>46084</v>
      </c>
      <c r="AS955" s="98">
        <f>_xll.qlInterestRateIndexMaturity(Currency&amp;"ibor"&amp;Tenor,AR955,Trigger)</f>
        <v>46119</v>
      </c>
      <c r="AT955" s="242" t="e">
        <f>_xll.qlIndexFixing($AD$5,AQ955,TRUE,_xll.ohTrigger(Trigger,Trigger1M))</f>
        <v>#NUM!</v>
      </c>
      <c r="AU955" s="242">
        <f>IFERROR(_xll.qlIndexFixing($AV$1,AQ955,TRUE,_xll.ohTrigger(Trigger,Trigger1M)),#N/A)</f>
        <v>1.8747943316010103E-2</v>
      </c>
    </row>
    <row r="956" spans="42:47" ht="11.25" customHeight="1" x14ac:dyDescent="0.25">
      <c r="AP956" s="99" t="s">
        <v>83</v>
      </c>
      <c r="AQ956" s="98">
        <f>_xll.qlInterestRateIndexFixingDate(Currency&amp;"ibor"&amp;Tenor,AR956,Trigger)</f>
        <v>46087</v>
      </c>
      <c r="AR956" s="98">
        <f>_xll.qlCalendarAdvance(Calendar,AR955,AP956,"f",,Trigger)</f>
        <v>46091</v>
      </c>
      <c r="AS956" s="98">
        <f>_xll.qlInterestRateIndexMaturity(Currency&amp;"ibor"&amp;Tenor,AR956,Trigger)</f>
        <v>46122</v>
      </c>
      <c r="AT956" s="242" t="e">
        <f>_xll.qlIndexFixing($AD$5,AQ956,TRUE,_xll.ohTrigger(Trigger,Trigger1M))</f>
        <v>#NUM!</v>
      </c>
      <c r="AU956" s="242">
        <f>IFERROR(_xll.qlIndexFixing($AV$1,AQ956,TRUE,_xll.ohTrigger(Trigger,Trigger1M)),#N/A)</f>
        <v>1.8755055228466509E-2</v>
      </c>
    </row>
    <row r="957" spans="42:47" ht="11.25" customHeight="1" x14ac:dyDescent="0.25">
      <c r="AP957" s="99" t="s">
        <v>83</v>
      </c>
      <c r="AQ957" s="98">
        <f>_xll.qlInterestRateIndexFixingDate(Currency&amp;"ibor"&amp;Tenor,AR957,Trigger)</f>
        <v>46094</v>
      </c>
      <c r="AR957" s="98">
        <f>_xll.qlCalendarAdvance(Calendar,AR956,AP957,"f",,Trigger)</f>
        <v>46098</v>
      </c>
      <c r="AS957" s="98">
        <f>_xll.qlInterestRateIndexMaturity(Currency&amp;"ibor"&amp;Tenor,AR957,Trigger)</f>
        <v>46129</v>
      </c>
      <c r="AT957" s="242" t="e">
        <f>_xll.qlIndexFixing($AD$5,AQ957,TRUE,_xll.ohTrigger(Trigger,Trigger1M))</f>
        <v>#NUM!</v>
      </c>
      <c r="AU957" s="242">
        <f>IFERROR(_xll.qlIndexFixing($AV$1,AQ957,TRUE,_xll.ohTrigger(Trigger,Trigger1M)),#N/A)</f>
        <v>1.8767619877996352E-2</v>
      </c>
    </row>
    <row r="958" spans="42:47" ht="11.25" customHeight="1" x14ac:dyDescent="0.25">
      <c r="AP958" s="99" t="s">
        <v>83</v>
      </c>
      <c r="AQ958" s="98">
        <f>_xll.qlInterestRateIndexFixingDate(Currency&amp;"ibor"&amp;Tenor,AR958,Trigger)</f>
        <v>46101</v>
      </c>
      <c r="AR958" s="98">
        <f>_xll.qlCalendarAdvance(Calendar,AR957,AP958,"f",,Trigger)</f>
        <v>46105</v>
      </c>
      <c r="AS958" s="98">
        <f>_xll.qlInterestRateIndexMaturity(Currency&amp;"ibor"&amp;Tenor,AR958,Trigger)</f>
        <v>46136</v>
      </c>
      <c r="AT958" s="242" t="e">
        <f>_xll.qlIndexFixing($AD$5,AQ958,TRUE,_xll.ohTrigger(Trigger,Trigger1M))</f>
        <v>#NUM!</v>
      </c>
      <c r="AU958" s="242">
        <f>IFERROR(_xll.qlIndexFixing($AV$1,AQ958,TRUE,_xll.ohTrigger(Trigger,Trigger1M)),#N/A)</f>
        <v>1.8780078897030879E-2</v>
      </c>
    </row>
    <row r="959" spans="42:47" ht="11.25" customHeight="1" x14ac:dyDescent="0.25">
      <c r="AP959" s="99" t="s">
        <v>83</v>
      </c>
      <c r="AQ959" s="98">
        <f>_xll.qlInterestRateIndexFixingDate(Currency&amp;"ibor"&amp;Tenor,AR959,Trigger)</f>
        <v>46108</v>
      </c>
      <c r="AR959" s="98">
        <f>_xll.qlCalendarAdvance(Calendar,AR958,AP959,"f",,Trigger)</f>
        <v>46112</v>
      </c>
      <c r="AS959" s="98">
        <f>_xll.qlInterestRateIndexMaturity(Currency&amp;"ibor"&amp;Tenor,AR959,Trigger)</f>
        <v>46142</v>
      </c>
      <c r="AT959" s="242" t="e">
        <f>_xll.qlIndexFixing($AD$5,AQ959,TRUE,_xll.ohTrigger(Trigger,Trigger1M))</f>
        <v>#NUM!</v>
      </c>
      <c r="AU959" s="242">
        <f>IFERROR(_xll.qlIndexFixing($AV$1,AQ959,TRUE,_xll.ohTrigger(Trigger,Trigger1M)),#N/A)</f>
        <v>1.8791068832554991E-2</v>
      </c>
    </row>
    <row r="960" spans="42:47" ht="11.25" customHeight="1" x14ac:dyDescent="0.25">
      <c r="AP960" s="99" t="s">
        <v>83</v>
      </c>
      <c r="AQ960" s="98">
        <f>_xll.qlInterestRateIndexFixingDate(Currency&amp;"ibor"&amp;Tenor,AR960,Trigger)</f>
        <v>46113</v>
      </c>
      <c r="AR960" s="98">
        <f>_xll.qlCalendarAdvance(Calendar,AR959,AP960,"f",,Trigger)</f>
        <v>46119</v>
      </c>
      <c r="AS960" s="98">
        <f>_xll.qlInterestRateIndexMaturity(Currency&amp;"ibor"&amp;Tenor,AR960,Trigger)</f>
        <v>46149</v>
      </c>
      <c r="AT960" s="242" t="e">
        <f>_xll.qlIndexFixing($AD$5,AQ960,TRUE,_xll.ohTrigger(Trigger,Trigger1M))</f>
        <v>#NUM!</v>
      </c>
      <c r="AU960" s="242">
        <f>IFERROR(_xll.qlIndexFixing($AV$1,AQ960,TRUE,_xll.ohTrigger(Trigger,Trigger1M)),#N/A)</f>
        <v>1.8803323941549266E-2</v>
      </c>
    </row>
    <row r="961" spans="42:47" ht="11.25" customHeight="1" x14ac:dyDescent="0.25">
      <c r="AP961" s="99" t="s">
        <v>83</v>
      </c>
      <c r="AQ961" s="98">
        <f>_xll.qlInterestRateIndexFixingDate(Currency&amp;"ibor"&amp;Tenor,AR961,Trigger)</f>
        <v>46122</v>
      </c>
      <c r="AR961" s="98">
        <f>_xll.qlCalendarAdvance(Calendar,AR960,AP961,"f",,Trigger)</f>
        <v>46126</v>
      </c>
      <c r="AS961" s="98">
        <f>_xll.qlInterestRateIndexMaturity(Currency&amp;"ibor"&amp;Tenor,AR961,Trigger)</f>
        <v>46156</v>
      </c>
      <c r="AT961" s="242" t="e">
        <f>_xll.qlIndexFixing($AD$5,AQ961,TRUE,_xll.ohTrigger(Trigger,Trigger1M))</f>
        <v>#NUM!</v>
      </c>
      <c r="AU961" s="242">
        <f>IFERROR(_xll.qlIndexFixing($AV$1,AQ961,TRUE,_xll.ohTrigger(Trigger,Trigger1M)),#N/A)</f>
        <v>1.8815473895602786E-2</v>
      </c>
    </row>
    <row r="962" spans="42:47" ht="11.25" customHeight="1" x14ac:dyDescent="0.25">
      <c r="AP962" s="99" t="s">
        <v>83</v>
      </c>
      <c r="AQ962" s="98">
        <f>_xll.qlInterestRateIndexFixingDate(Currency&amp;"ibor"&amp;Tenor,AR962,Trigger)</f>
        <v>46129</v>
      </c>
      <c r="AR962" s="98">
        <f>_xll.qlCalendarAdvance(Calendar,AR961,AP962,"f",,Trigger)</f>
        <v>46133</v>
      </c>
      <c r="AS962" s="98">
        <f>_xll.qlInterestRateIndexMaturity(Currency&amp;"ibor"&amp;Tenor,AR962,Trigger)</f>
        <v>46163</v>
      </c>
      <c r="AT962" s="242" t="e">
        <f>_xll.qlIndexFixing($AD$5,AQ962,TRUE,_xll.ohTrigger(Trigger,Trigger1M))</f>
        <v>#NUM!</v>
      </c>
      <c r="AU962" s="242">
        <f>IFERROR(_xll.qlIndexFixing($AV$1,AQ962,TRUE,_xll.ohTrigger(Trigger,Trigger1M)),#N/A)</f>
        <v>1.8827518855373704E-2</v>
      </c>
    </row>
    <row r="963" spans="42:47" ht="11.25" customHeight="1" x14ac:dyDescent="0.25">
      <c r="AP963" s="99" t="s">
        <v>83</v>
      </c>
      <c r="AQ963" s="98">
        <f>_xll.qlInterestRateIndexFixingDate(Currency&amp;"ibor"&amp;Tenor,AR963,Trigger)</f>
        <v>46136</v>
      </c>
      <c r="AR963" s="98">
        <f>_xll.qlCalendarAdvance(Calendar,AR962,AP963,"f",,Trigger)</f>
        <v>46140</v>
      </c>
      <c r="AS963" s="98">
        <f>_xll.qlInterestRateIndexMaturity(Currency&amp;"ibor"&amp;Tenor,AR963,Trigger)</f>
        <v>46170</v>
      </c>
      <c r="AT963" s="242" t="e">
        <f>_xll.qlIndexFixing($AD$5,AQ963,TRUE,_xll.ohTrigger(Trigger,Trigger1M))</f>
        <v>#NUM!</v>
      </c>
      <c r="AU963" s="242">
        <f>IFERROR(_xll.qlIndexFixing($AV$1,AQ963,TRUE,_xll.ohTrigger(Trigger,Trigger1M)),#N/A)</f>
        <v>1.8839458981525503E-2</v>
      </c>
    </row>
    <row r="964" spans="42:47" ht="11.25" customHeight="1" x14ac:dyDescent="0.25">
      <c r="AP964" s="99" t="s">
        <v>83</v>
      </c>
      <c r="AQ964" s="98">
        <f>_xll.qlInterestRateIndexFixingDate(Currency&amp;"ibor"&amp;Tenor,AR964,Trigger)</f>
        <v>46142</v>
      </c>
      <c r="AR964" s="98">
        <f>_xll.qlCalendarAdvance(Calendar,AR963,AP964,"f",,Trigger)</f>
        <v>46147</v>
      </c>
      <c r="AS964" s="98">
        <f>_xll.qlInterestRateIndexMaturity(Currency&amp;"ibor"&amp;Tenor,AR964,Trigger)</f>
        <v>46178</v>
      </c>
      <c r="AT964" s="242" t="e">
        <f>_xll.qlIndexFixing($AD$5,AQ964,TRUE,_xll.ohTrigger(Trigger,Trigger1M))</f>
        <v>#NUM!</v>
      </c>
      <c r="AU964" s="242">
        <f>IFERROR(_xll.qlIndexFixing($AV$1,AQ964,TRUE,_xll.ohTrigger(Trigger,Trigger1M)),#N/A)</f>
        <v>1.8852623767356001E-2</v>
      </c>
    </row>
    <row r="965" spans="42:47" ht="11.25" customHeight="1" x14ac:dyDescent="0.25">
      <c r="AP965" s="99" t="s">
        <v>83</v>
      </c>
      <c r="AQ965" s="98">
        <f>_xll.qlInterestRateIndexFixingDate(Currency&amp;"ibor"&amp;Tenor,AR965,Trigger)</f>
        <v>46150</v>
      </c>
      <c r="AR965" s="98">
        <f>_xll.qlCalendarAdvance(Calendar,AR964,AP965,"f",,Trigger)</f>
        <v>46154</v>
      </c>
      <c r="AS965" s="98">
        <f>_xll.qlInterestRateIndexMaturity(Currency&amp;"ibor"&amp;Tenor,AR965,Trigger)</f>
        <v>46185</v>
      </c>
      <c r="AT965" s="242" t="e">
        <f>_xll.qlIndexFixing($AD$5,AQ965,TRUE,_xll.ohTrigger(Trigger,Trigger1M))</f>
        <v>#NUM!</v>
      </c>
      <c r="AU965" s="242">
        <f>IFERROR(_xll.qlIndexFixing($AV$1,AQ965,TRUE,_xll.ohTrigger(Trigger,Trigger1M)),#N/A)</f>
        <v>1.8864347871257906E-2</v>
      </c>
    </row>
    <row r="966" spans="42:47" ht="11.25" customHeight="1" x14ac:dyDescent="0.25">
      <c r="AP966" s="99" t="s">
        <v>83</v>
      </c>
      <c r="AQ966" s="98">
        <f>_xll.qlInterestRateIndexFixingDate(Currency&amp;"ibor"&amp;Tenor,AR966,Trigger)</f>
        <v>46157</v>
      </c>
      <c r="AR966" s="98">
        <f>_xll.qlCalendarAdvance(Calendar,AR965,AP966,"f",,Trigger)</f>
        <v>46161</v>
      </c>
      <c r="AS966" s="98">
        <f>_xll.qlInterestRateIndexMaturity(Currency&amp;"ibor"&amp;Tenor,AR966,Trigger)</f>
        <v>46192</v>
      </c>
      <c r="AT966" s="242" t="e">
        <f>_xll.qlIndexFixing($AD$5,AQ966,TRUE,_xll.ohTrigger(Trigger,Trigger1M))</f>
        <v>#NUM!</v>
      </c>
      <c r="AU966" s="242">
        <f>IFERROR(_xll.qlIndexFixing($AV$1,AQ966,TRUE,_xll.ohTrigger(Trigger,Trigger1M)),#N/A)</f>
        <v>1.8875967629940895E-2</v>
      </c>
    </row>
    <row r="967" spans="42:47" ht="11.25" customHeight="1" x14ac:dyDescent="0.25">
      <c r="AP967" s="99" t="s">
        <v>83</v>
      </c>
      <c r="AQ967" s="98">
        <f>_xll.qlInterestRateIndexFixingDate(Currency&amp;"ibor"&amp;Tenor,AR967,Trigger)</f>
        <v>46164</v>
      </c>
      <c r="AR967" s="98">
        <f>_xll.qlCalendarAdvance(Calendar,AR966,AP967,"f",,Trigger)</f>
        <v>46168</v>
      </c>
      <c r="AS967" s="98">
        <f>_xll.qlInterestRateIndexMaturity(Currency&amp;"ibor"&amp;Tenor,AR967,Trigger)</f>
        <v>46199</v>
      </c>
      <c r="AT967" s="242" t="e">
        <f>_xll.qlIndexFixing($AD$5,AQ967,TRUE,_xll.ohTrigger(Trigger,Trigger1M))</f>
        <v>#NUM!</v>
      </c>
      <c r="AU967" s="242">
        <f>IFERROR(_xll.qlIndexFixing($AV$1,AQ967,TRUE,_xll.ohTrigger(Trigger,Trigger1M)),#N/A)</f>
        <v>1.8887483204081599E-2</v>
      </c>
    </row>
    <row r="968" spans="42:47" ht="11.25" customHeight="1" x14ac:dyDescent="0.25">
      <c r="AP968" s="99" t="s">
        <v>83</v>
      </c>
      <c r="AQ968" s="98">
        <f>_xll.qlInterestRateIndexFixingDate(Currency&amp;"ibor"&amp;Tenor,AR968,Trigger)</f>
        <v>46171</v>
      </c>
      <c r="AR968" s="98">
        <f>_xll.qlCalendarAdvance(Calendar,AR967,AP968,"f",,Trigger)</f>
        <v>46175</v>
      </c>
      <c r="AS968" s="98">
        <f>_xll.qlInterestRateIndexMaturity(Currency&amp;"ibor"&amp;Tenor,AR968,Trigger)</f>
        <v>46205</v>
      </c>
      <c r="AT968" s="242" t="e">
        <f>_xll.qlIndexFixing($AD$5,AQ968,TRUE,_xll.ohTrigger(Trigger,Trigger1M))</f>
        <v>#NUM!</v>
      </c>
      <c r="AU968" s="242">
        <f>IFERROR(_xll.qlIndexFixing($AV$1,AQ968,TRUE,_xll.ohTrigger(Trigger,Trigger1M)),#N/A)</f>
        <v>1.8897592731472734E-2</v>
      </c>
    </row>
    <row r="969" spans="42:47" ht="11.25" customHeight="1" x14ac:dyDescent="0.25">
      <c r="AP969" s="99" t="s">
        <v>83</v>
      </c>
      <c r="AQ969" s="98">
        <f>_xll.qlInterestRateIndexFixingDate(Currency&amp;"ibor"&amp;Tenor,AR969,Trigger)</f>
        <v>46178</v>
      </c>
      <c r="AR969" s="98">
        <f>_xll.qlCalendarAdvance(Calendar,AR968,AP969,"f",,Trigger)</f>
        <v>46182</v>
      </c>
      <c r="AS969" s="98">
        <f>_xll.qlInterestRateIndexMaturity(Currency&amp;"ibor"&amp;Tenor,AR969,Trigger)</f>
        <v>46212</v>
      </c>
      <c r="AT969" s="242" t="e">
        <f>_xll.qlIndexFixing($AD$5,AQ969,TRUE,_xll.ohTrigger(Trigger,Trigger1M))</f>
        <v>#NUM!</v>
      </c>
      <c r="AU969" s="242">
        <f>IFERROR(_xll.qlIndexFixing($AV$1,AQ969,TRUE,_xll.ohTrigger(Trigger,Trigger1M)),#N/A)</f>
        <v>1.8908907230037464E-2</v>
      </c>
    </row>
    <row r="970" spans="42:47" ht="11.25" customHeight="1" x14ac:dyDescent="0.25">
      <c r="AP970" s="99" t="s">
        <v>83</v>
      </c>
      <c r="AQ970" s="98">
        <f>_xll.qlInterestRateIndexFixingDate(Currency&amp;"ibor"&amp;Tenor,AR970,Trigger)</f>
        <v>46185</v>
      </c>
      <c r="AR970" s="98">
        <f>_xll.qlCalendarAdvance(Calendar,AR969,AP970,"f",,Trigger)</f>
        <v>46189</v>
      </c>
      <c r="AS970" s="98">
        <f>_xll.qlInterestRateIndexMaturity(Currency&amp;"ibor"&amp;Tenor,AR970,Trigger)</f>
        <v>46219</v>
      </c>
      <c r="AT970" s="242" t="e">
        <f>_xll.qlIndexFixing($AD$5,AQ970,TRUE,_xll.ohTrigger(Trigger,Trigger1M))</f>
        <v>#NUM!</v>
      </c>
      <c r="AU970" s="242">
        <f>IFERROR(_xll.qlIndexFixing($AV$1,AQ970,TRUE,_xll.ohTrigger(Trigger,Trigger1M)),#N/A)</f>
        <v>1.8920118019720711E-2</v>
      </c>
    </row>
    <row r="971" spans="42:47" ht="11.25" customHeight="1" x14ac:dyDescent="0.25">
      <c r="AP971" s="99" t="s">
        <v>83</v>
      </c>
      <c r="AQ971" s="98">
        <f>_xll.qlInterestRateIndexFixingDate(Currency&amp;"ibor"&amp;Tenor,AR971,Trigger)</f>
        <v>46192</v>
      </c>
      <c r="AR971" s="98">
        <f>_xll.qlCalendarAdvance(Calendar,AR970,AP971,"f",,Trigger)</f>
        <v>46196</v>
      </c>
      <c r="AS971" s="98">
        <f>_xll.qlInterestRateIndexMaturity(Currency&amp;"ibor"&amp;Tenor,AR971,Trigger)</f>
        <v>46226</v>
      </c>
      <c r="AT971" s="242" t="e">
        <f>_xll.qlIndexFixing($AD$5,AQ971,TRUE,_xll.ohTrigger(Trigger,Trigger1M))</f>
        <v>#NUM!</v>
      </c>
      <c r="AU971" s="242">
        <f>IFERROR(_xll.qlIndexFixing($AV$1,AQ971,TRUE,_xll.ohTrigger(Trigger,Trigger1M)),#N/A)</f>
        <v>1.8931225261217932E-2</v>
      </c>
    </row>
    <row r="972" spans="42:47" ht="11.25" customHeight="1" x14ac:dyDescent="0.25">
      <c r="AP972" s="99" t="s">
        <v>83</v>
      </c>
      <c r="AQ972" s="98">
        <f>_xll.qlInterestRateIndexFixingDate(Currency&amp;"ibor"&amp;Tenor,AR972,Trigger)</f>
        <v>46199</v>
      </c>
      <c r="AR972" s="98">
        <f>_xll.qlCalendarAdvance(Calendar,AR971,AP972,"f",,Trigger)</f>
        <v>46203</v>
      </c>
      <c r="AS972" s="98">
        <f>_xll.qlInterestRateIndexMaturity(Currency&amp;"ibor"&amp;Tenor,AR972,Trigger)</f>
        <v>46234</v>
      </c>
      <c r="AT972" s="242" t="e">
        <f>_xll.qlIndexFixing($AD$5,AQ972,TRUE,_xll.ohTrigger(Trigger,Trigger1M))</f>
        <v>#NUM!</v>
      </c>
      <c r="AU972" s="242">
        <f>IFERROR(_xll.qlIndexFixing($AV$1,AQ972,TRUE,_xll.ohTrigger(Trigger,Trigger1M)),#N/A)</f>
        <v>1.894350393057026E-2</v>
      </c>
    </row>
    <row r="973" spans="42:47" ht="11.25" customHeight="1" x14ac:dyDescent="0.25">
      <c r="AP973" s="99" t="s">
        <v>83</v>
      </c>
      <c r="AQ973" s="98">
        <f>_xll.qlInterestRateIndexFixingDate(Currency&amp;"ibor"&amp;Tenor,AR973,Trigger)</f>
        <v>46206</v>
      </c>
      <c r="AR973" s="98">
        <f>_xll.qlCalendarAdvance(Calendar,AR972,AP973,"f",,Trigger)</f>
        <v>46210</v>
      </c>
      <c r="AS973" s="98">
        <f>_xll.qlInterestRateIndexMaturity(Currency&amp;"ibor"&amp;Tenor,AR973,Trigger)</f>
        <v>46241</v>
      </c>
      <c r="AT973" s="242" t="e">
        <f>_xll.qlIndexFixing($AD$5,AQ973,TRUE,_xll.ohTrigger(Trigger,Trigger1M))</f>
        <v>#NUM!</v>
      </c>
      <c r="AU973" s="242">
        <f>IFERROR(_xll.qlIndexFixing($AV$1,AQ973,TRUE,_xll.ohTrigger(Trigger,Trigger1M)),#N/A)</f>
        <v>1.8954397771849638E-2</v>
      </c>
    </row>
    <row r="974" spans="42:47" ht="11.25" customHeight="1" x14ac:dyDescent="0.25">
      <c r="AP974" s="99" t="s">
        <v>83</v>
      </c>
      <c r="AQ974" s="98">
        <f>_xll.qlInterestRateIndexFixingDate(Currency&amp;"ibor"&amp;Tenor,AR974,Trigger)</f>
        <v>46213</v>
      </c>
      <c r="AR974" s="98">
        <f>_xll.qlCalendarAdvance(Calendar,AR973,AP974,"f",,Trigger)</f>
        <v>46217</v>
      </c>
      <c r="AS974" s="98">
        <f>_xll.qlInterestRateIndexMaturity(Currency&amp;"ibor"&amp;Tenor,AR974,Trigger)</f>
        <v>46248</v>
      </c>
      <c r="AT974" s="242" t="e">
        <f>_xll.qlIndexFixing($AD$5,AQ974,TRUE,_xll.ohTrigger(Trigger,Trigger1M))</f>
        <v>#NUM!</v>
      </c>
      <c r="AU974" s="242">
        <f>IFERROR(_xll.qlIndexFixing($AV$1,AQ974,TRUE,_xll.ohTrigger(Trigger,Trigger1M)),#N/A)</f>
        <v>1.8965188553410842E-2</v>
      </c>
    </row>
    <row r="975" spans="42:47" ht="11.25" customHeight="1" x14ac:dyDescent="0.25">
      <c r="AP975" s="99" t="s">
        <v>83</v>
      </c>
      <c r="AQ975" s="98">
        <f>_xll.qlInterestRateIndexFixingDate(Currency&amp;"ibor"&amp;Tenor,AR975,Trigger)</f>
        <v>46220</v>
      </c>
      <c r="AR975" s="98">
        <f>_xll.qlCalendarAdvance(Calendar,AR974,AP975,"f",,Trigger)</f>
        <v>46224</v>
      </c>
      <c r="AS975" s="98">
        <f>_xll.qlInterestRateIndexMaturity(Currency&amp;"ibor"&amp;Tenor,AR975,Trigger)</f>
        <v>46255</v>
      </c>
      <c r="AT975" s="242" t="e">
        <f>_xll.qlIndexFixing($AD$5,AQ975,TRUE,_xll.ohTrigger(Trigger,Trigger1M))</f>
        <v>#NUM!</v>
      </c>
      <c r="AU975" s="242">
        <f>IFERROR(_xll.qlIndexFixing($AV$1,AQ975,TRUE,_xll.ohTrigger(Trigger,Trigger1M)),#N/A)</f>
        <v>1.8975876435958862E-2</v>
      </c>
    </row>
    <row r="976" spans="42:47" ht="11.25" customHeight="1" x14ac:dyDescent="0.25">
      <c r="AP976" s="99" t="s">
        <v>83</v>
      </c>
      <c r="AQ976" s="98">
        <f>_xll.qlInterestRateIndexFixingDate(Currency&amp;"ibor"&amp;Tenor,AR976,Trigger)</f>
        <v>46227</v>
      </c>
      <c r="AR976" s="98">
        <f>_xll.qlCalendarAdvance(Calendar,AR975,AP976,"f",,Trigger)</f>
        <v>46231</v>
      </c>
      <c r="AS976" s="98">
        <f>_xll.qlInterestRateIndexMaturity(Currency&amp;"ibor"&amp;Tenor,AR976,Trigger)</f>
        <v>46262</v>
      </c>
      <c r="AT976" s="242" t="e">
        <f>_xll.qlIndexFixing($AD$5,AQ976,TRUE,_xll.ohTrigger(Trigger,Trigger1M))</f>
        <v>#NUM!</v>
      </c>
      <c r="AU976" s="242">
        <f>IFERROR(_xll.qlIndexFixing($AV$1,AQ976,TRUE,_xll.ohTrigger(Trigger,Trigger1M)),#N/A)</f>
        <v>1.898646158019612E-2</v>
      </c>
    </row>
    <row r="977" spans="42:47" ht="11.25" customHeight="1" x14ac:dyDescent="0.25">
      <c r="AP977" s="99" t="s">
        <v>83</v>
      </c>
      <c r="AQ977" s="98">
        <f>_xll.qlInterestRateIndexFixingDate(Currency&amp;"ibor"&amp;Tenor,AR977,Trigger)</f>
        <v>46234</v>
      </c>
      <c r="AR977" s="98">
        <f>_xll.qlCalendarAdvance(Calendar,AR976,AP977,"f",,Trigger)</f>
        <v>46238</v>
      </c>
      <c r="AS977" s="98">
        <f>_xll.qlInterestRateIndexMaturity(Currency&amp;"ibor"&amp;Tenor,AR977,Trigger)</f>
        <v>46269</v>
      </c>
      <c r="AT977" s="242" t="e">
        <f>_xll.qlIndexFixing($AD$5,AQ977,TRUE,_xll.ohTrigger(Trigger,Trigger1M))</f>
        <v>#NUM!</v>
      </c>
      <c r="AU977" s="242">
        <f>IFERROR(_xll.qlIndexFixing($AV$1,AQ977,TRUE,_xll.ohTrigger(Trigger,Trigger1M)),#N/A)</f>
        <v>1.8996944146837929E-2</v>
      </c>
    </row>
    <row r="978" spans="42:47" ht="11.25" customHeight="1" x14ac:dyDescent="0.25">
      <c r="AP978" s="99" t="s">
        <v>83</v>
      </c>
      <c r="AQ978" s="98">
        <f>_xll.qlInterestRateIndexFixingDate(Currency&amp;"ibor"&amp;Tenor,AR978,Trigger)</f>
        <v>46241</v>
      </c>
      <c r="AR978" s="98">
        <f>_xll.qlCalendarAdvance(Calendar,AR977,AP978,"f",,Trigger)</f>
        <v>46245</v>
      </c>
      <c r="AS978" s="98">
        <f>_xll.qlInterestRateIndexMaturity(Currency&amp;"ibor"&amp;Tenor,AR978,Trigger)</f>
        <v>46276</v>
      </c>
      <c r="AT978" s="242" t="e">
        <f>_xll.qlIndexFixing($AD$5,AQ978,TRUE,_xll.ohTrigger(Trigger,Trigger1M))</f>
        <v>#NUM!</v>
      </c>
      <c r="AU978" s="242">
        <f>IFERROR(_xll.qlIndexFixing($AV$1,AQ978,TRUE,_xll.ohTrigger(Trigger,Trigger1M)),#N/A)</f>
        <v>1.9007324296594443E-2</v>
      </c>
    </row>
    <row r="979" spans="42:47" ht="11.25" customHeight="1" x14ac:dyDescent="0.25">
      <c r="AP979" s="99" t="s">
        <v>83</v>
      </c>
      <c r="AQ979" s="98">
        <f>_xll.qlInterestRateIndexFixingDate(Currency&amp;"ibor"&amp;Tenor,AR979,Trigger)</f>
        <v>46248</v>
      </c>
      <c r="AR979" s="98">
        <f>_xll.qlCalendarAdvance(Calendar,AR978,AP979,"f",,Trigger)</f>
        <v>46252</v>
      </c>
      <c r="AS979" s="98">
        <f>_xll.qlInterestRateIndexMaturity(Currency&amp;"ibor"&amp;Tenor,AR979,Trigger)</f>
        <v>46283</v>
      </c>
      <c r="AT979" s="242" t="e">
        <f>_xll.qlIndexFixing($AD$5,AQ979,TRUE,_xll.ohTrigger(Trigger,Trigger1M))</f>
        <v>#NUM!</v>
      </c>
      <c r="AU979" s="242">
        <f>IFERROR(_xll.qlIndexFixing($AV$1,AQ979,TRUE,_xll.ohTrigger(Trigger,Trigger1M)),#N/A)</f>
        <v>1.9017602190180973E-2</v>
      </c>
    </row>
    <row r="980" spans="42:47" ht="11.25" customHeight="1" x14ac:dyDescent="0.25">
      <c r="AP980" s="99" t="s">
        <v>83</v>
      </c>
      <c r="AQ980" s="98">
        <f>_xll.qlInterestRateIndexFixingDate(Currency&amp;"ibor"&amp;Tenor,AR980,Trigger)</f>
        <v>46255</v>
      </c>
      <c r="AR980" s="98">
        <f>_xll.qlCalendarAdvance(Calendar,AR979,AP980,"f",,Trigger)</f>
        <v>46259</v>
      </c>
      <c r="AS980" s="98">
        <f>_xll.qlInterestRateIndexMaturity(Currency&amp;"ibor"&amp;Tenor,AR980,Trigger)</f>
        <v>46290</v>
      </c>
      <c r="AT980" s="242" t="e">
        <f>_xll.qlIndexFixing($AD$5,AQ980,TRUE,_xll.ohTrigger(Trigger,Trigger1M))</f>
        <v>#NUM!</v>
      </c>
      <c r="AU980" s="242">
        <f>IFERROR(_xll.qlIndexFixing($AV$1,AQ980,TRUE,_xll.ohTrigger(Trigger,Trigger1M)),#N/A)</f>
        <v>1.9027777988315411E-2</v>
      </c>
    </row>
    <row r="981" spans="42:47" ht="11.25" customHeight="1" x14ac:dyDescent="0.25">
      <c r="AP981" s="99" t="s">
        <v>83</v>
      </c>
      <c r="AQ981" s="98">
        <f>_xll.qlInterestRateIndexFixingDate(Currency&amp;"ibor"&amp;Tenor,AR981,Trigger)</f>
        <v>46262</v>
      </c>
      <c r="AR981" s="98">
        <f>_xll.qlCalendarAdvance(Calendar,AR980,AP981,"f",,Trigger)</f>
        <v>46266</v>
      </c>
      <c r="AS981" s="98">
        <f>_xll.qlInterestRateIndexMaturity(Currency&amp;"ibor"&amp;Tenor,AR981,Trigger)</f>
        <v>46296</v>
      </c>
      <c r="AT981" s="242" t="e">
        <f>_xll.qlIndexFixing($AD$5,AQ981,TRUE,_xll.ohTrigger(Trigger,Trigger1M))</f>
        <v>#NUM!</v>
      </c>
      <c r="AU981" s="242">
        <f>IFERROR(_xll.qlIndexFixing($AV$1,AQ981,TRUE,_xll.ohTrigger(Trigger,Trigger1M)),#N/A)</f>
        <v>1.903663787991583E-2</v>
      </c>
    </row>
    <row r="982" spans="42:47" ht="11.25" customHeight="1" x14ac:dyDescent="0.25">
      <c r="AP982" s="99" t="s">
        <v>83</v>
      </c>
      <c r="AQ982" s="98">
        <f>_xll.qlInterestRateIndexFixingDate(Currency&amp;"ibor"&amp;Tenor,AR982,Trigger)</f>
        <v>46269</v>
      </c>
      <c r="AR982" s="98">
        <f>_xll.qlCalendarAdvance(Calendar,AR981,AP982,"f",,Trigger)</f>
        <v>46273</v>
      </c>
      <c r="AS982" s="98">
        <f>_xll.qlInterestRateIndexMaturity(Currency&amp;"ibor"&amp;Tenor,AR982,Trigger)</f>
        <v>46303</v>
      </c>
      <c r="AT982" s="242" t="e">
        <f>_xll.qlIndexFixing($AD$5,AQ982,TRUE,_xll.ohTrigger(Trigger,Trigger1M))</f>
        <v>#NUM!</v>
      </c>
      <c r="AU982" s="242">
        <f>IFERROR(_xll.qlIndexFixing($AV$1,AQ982,TRUE,_xll.ohTrigger(Trigger,Trigger1M)),#N/A)</f>
        <v>1.9046616697805163E-2</v>
      </c>
    </row>
    <row r="983" spans="42:47" ht="11.25" customHeight="1" x14ac:dyDescent="0.25">
      <c r="AP983" s="99" t="s">
        <v>83</v>
      </c>
      <c r="AQ983" s="98">
        <f>_xll.qlInterestRateIndexFixingDate(Currency&amp;"ibor"&amp;Tenor,AR983,Trigger)</f>
        <v>46276</v>
      </c>
      <c r="AR983" s="98">
        <f>_xll.qlCalendarAdvance(Calendar,AR982,AP983,"f",,Trigger)</f>
        <v>46280</v>
      </c>
      <c r="AS983" s="98">
        <f>_xll.qlInterestRateIndexMaturity(Currency&amp;"ibor"&amp;Tenor,AR983,Trigger)</f>
        <v>46310</v>
      </c>
      <c r="AT983" s="242" t="e">
        <f>_xll.qlIndexFixing($AD$5,AQ983,TRUE,_xll.ohTrigger(Trigger,Trigger1M))</f>
        <v>#NUM!</v>
      </c>
      <c r="AU983" s="242">
        <f>IFERROR(_xll.qlIndexFixing($AV$1,AQ983,TRUE,_xll.ohTrigger(Trigger,Trigger1M)),#N/A)</f>
        <v>1.9056493896037807E-2</v>
      </c>
    </row>
    <row r="984" spans="42:47" ht="11.25" customHeight="1" x14ac:dyDescent="0.25">
      <c r="AP984" s="99" t="s">
        <v>83</v>
      </c>
      <c r="AQ984" s="98">
        <f>_xll.qlInterestRateIndexFixingDate(Currency&amp;"ibor"&amp;Tenor,AR984,Trigger)</f>
        <v>46283</v>
      </c>
      <c r="AR984" s="98">
        <f>_xll.qlCalendarAdvance(Calendar,AR983,AP984,"f",,Trigger)</f>
        <v>46287</v>
      </c>
      <c r="AS984" s="98">
        <f>_xll.qlInterestRateIndexMaturity(Currency&amp;"ibor"&amp;Tenor,AR984,Trigger)</f>
        <v>46317</v>
      </c>
      <c r="AT984" s="242" t="e">
        <f>_xll.qlIndexFixing($AD$5,AQ984,TRUE,_xll.ohTrigger(Trigger,Trigger1M))</f>
        <v>#NUM!</v>
      </c>
      <c r="AU984" s="242">
        <f>IFERROR(_xll.qlIndexFixing($AV$1,AQ984,TRUE,_xll.ohTrigger(Trigger,Trigger1M)),#N/A)</f>
        <v>1.9066269635349187E-2</v>
      </c>
    </row>
    <row r="985" spans="42:47" ht="11.25" customHeight="1" x14ac:dyDescent="0.25">
      <c r="AP985" s="99" t="s">
        <v>83</v>
      </c>
      <c r="AQ985" s="98">
        <f>_xll.qlInterestRateIndexFixingDate(Currency&amp;"ibor"&amp;Tenor,AR985,Trigger)</f>
        <v>46290</v>
      </c>
      <c r="AR985" s="98">
        <f>_xll.qlCalendarAdvance(Calendar,AR984,AP985,"f",,Trigger)</f>
        <v>46294</v>
      </c>
      <c r="AS985" s="98">
        <f>_xll.qlInterestRateIndexMaturity(Currency&amp;"ibor"&amp;Tenor,AR985,Trigger)</f>
        <v>46324</v>
      </c>
      <c r="AT985" s="242" t="e">
        <f>_xll.qlIndexFixing($AD$5,AQ985,TRUE,_xll.ohTrigger(Trigger,Trigger1M))</f>
        <v>#NUM!</v>
      </c>
      <c r="AU985" s="242">
        <f>IFERROR(_xll.qlIndexFixing($AV$1,AQ985,TRUE,_xll.ohTrigger(Trigger,Trigger1M)),#N/A)</f>
        <v>1.9075944076466733E-2</v>
      </c>
    </row>
    <row r="986" spans="42:47" ht="11.25" customHeight="1" x14ac:dyDescent="0.25">
      <c r="AP986" s="99" t="s">
        <v>83</v>
      </c>
      <c r="AQ986" s="98">
        <f>_xll.qlInterestRateIndexFixingDate(Currency&amp;"ibor"&amp;Tenor,AR986,Trigger)</f>
        <v>46297</v>
      </c>
      <c r="AR986" s="98">
        <f>_xll.qlCalendarAdvance(Calendar,AR985,AP986,"f",,Trigger)</f>
        <v>46301</v>
      </c>
      <c r="AS986" s="98">
        <f>_xll.qlInterestRateIndexMaturity(Currency&amp;"ibor"&amp;Tenor,AR986,Trigger)</f>
        <v>46332</v>
      </c>
      <c r="AT986" s="242" t="e">
        <f>_xll.qlIndexFixing($AD$5,AQ986,TRUE,_xll.ohTrigger(Trigger,Trigger1M))</f>
        <v>#NUM!</v>
      </c>
      <c r="AU986" s="242">
        <f>IFERROR(_xll.qlIndexFixing($AV$1,AQ986,TRUE,_xll.ohTrigger(Trigger,Trigger1M)),#N/A)</f>
        <v>1.9086697773337949E-2</v>
      </c>
    </row>
    <row r="987" spans="42:47" ht="11.25" customHeight="1" x14ac:dyDescent="0.25">
      <c r="AP987" s="99" t="s">
        <v>83</v>
      </c>
      <c r="AQ987" s="98">
        <f>_xll.qlInterestRateIndexFixingDate(Currency&amp;"ibor"&amp;Tenor,AR987,Trigger)</f>
        <v>46304</v>
      </c>
      <c r="AR987" s="98">
        <f>_xll.qlCalendarAdvance(Calendar,AR986,AP987,"f",,Trigger)</f>
        <v>46308</v>
      </c>
      <c r="AS987" s="98">
        <f>_xll.qlInterestRateIndexMaturity(Currency&amp;"ibor"&amp;Tenor,AR987,Trigger)</f>
        <v>46339</v>
      </c>
      <c r="AT987" s="242" t="e">
        <f>_xll.qlIndexFixing($AD$5,AQ987,TRUE,_xll.ohTrigger(Trigger,Trigger1M))</f>
        <v>#NUM!</v>
      </c>
      <c r="AU987" s="242">
        <f>IFERROR(_xll.qlIndexFixing($AV$1,AQ987,TRUE,_xll.ohTrigger(Trigger,Trigger1M)),#N/A)</f>
        <v>1.9096163403725844E-2</v>
      </c>
    </row>
    <row r="988" spans="42:47" ht="11.25" customHeight="1" x14ac:dyDescent="0.25">
      <c r="AP988" s="99" t="s">
        <v>83</v>
      </c>
      <c r="AQ988" s="98">
        <f>_xll.qlInterestRateIndexFixingDate(Currency&amp;"ibor"&amp;Tenor,AR988,Trigger)</f>
        <v>46311</v>
      </c>
      <c r="AR988" s="98">
        <f>_xll.qlCalendarAdvance(Calendar,AR987,AP988,"f",,Trigger)</f>
        <v>46315</v>
      </c>
      <c r="AS988" s="98">
        <f>_xll.qlInterestRateIndexMaturity(Currency&amp;"ibor"&amp;Tenor,AR988,Trigger)</f>
        <v>46346</v>
      </c>
      <c r="AT988" s="242" t="e">
        <f>_xll.qlIndexFixing($AD$5,AQ988,TRUE,_xll.ohTrigger(Trigger,Trigger1M))</f>
        <v>#NUM!</v>
      </c>
      <c r="AU988" s="242">
        <f>IFERROR(_xll.qlIndexFixing($AV$1,AQ988,TRUE,_xll.ohTrigger(Trigger,Trigger1M)),#N/A)</f>
        <v>1.9105528224531119E-2</v>
      </c>
    </row>
    <row r="989" spans="42:47" ht="11.25" customHeight="1" x14ac:dyDescent="0.25">
      <c r="AP989" s="99" t="s">
        <v>83</v>
      </c>
      <c r="AQ989" s="98">
        <f>_xll.qlInterestRateIndexFixingDate(Currency&amp;"ibor"&amp;Tenor,AR989,Trigger)</f>
        <v>46318</v>
      </c>
      <c r="AR989" s="98">
        <f>_xll.qlCalendarAdvance(Calendar,AR988,AP989,"f",,Trigger)</f>
        <v>46322</v>
      </c>
      <c r="AS989" s="98">
        <f>_xll.qlInterestRateIndexMaturity(Currency&amp;"ibor"&amp;Tenor,AR989,Trigger)</f>
        <v>46353</v>
      </c>
      <c r="AT989" s="242" t="e">
        <f>_xll.qlIndexFixing($AD$5,AQ989,TRUE,_xll.ohTrigger(Trigger,Trigger1M))</f>
        <v>#NUM!</v>
      </c>
      <c r="AU989" s="242">
        <f>IFERROR(_xll.qlIndexFixing($AV$1,AQ989,TRUE,_xll.ohTrigger(Trigger,Trigger1M)),#N/A)</f>
        <v>1.911479239650261E-2</v>
      </c>
    </row>
    <row r="990" spans="42:47" ht="11.25" customHeight="1" x14ac:dyDescent="0.25">
      <c r="AP990" s="99" t="s">
        <v>83</v>
      </c>
      <c r="AQ990" s="98">
        <f>_xll.qlInterestRateIndexFixingDate(Currency&amp;"ibor"&amp;Tenor,AR990,Trigger)</f>
        <v>46325</v>
      </c>
      <c r="AR990" s="98">
        <f>_xll.qlCalendarAdvance(Calendar,AR989,AP990,"f",,Trigger)</f>
        <v>46329</v>
      </c>
      <c r="AS990" s="98">
        <f>_xll.qlInterestRateIndexMaturity(Currency&amp;"ibor"&amp;Tenor,AR990,Trigger)</f>
        <v>46359</v>
      </c>
      <c r="AT990" s="242" t="e">
        <f>_xll.qlIndexFixing($AD$5,AQ990,TRUE,_xll.ohTrigger(Trigger,Trigger1M))</f>
        <v>#NUM!</v>
      </c>
      <c r="AU990" s="242">
        <f>IFERROR(_xll.qlIndexFixing($AV$1,AQ990,TRUE,_xll.ohTrigger(Trigger,Trigger1M)),#N/A)</f>
        <v>1.9122802435163955E-2</v>
      </c>
    </row>
    <row r="991" spans="42:47" ht="11.25" customHeight="1" x14ac:dyDescent="0.25">
      <c r="AP991" s="99" t="s">
        <v>83</v>
      </c>
      <c r="AQ991" s="98">
        <f>_xll.qlInterestRateIndexFixingDate(Currency&amp;"ibor"&amp;Tenor,AR991,Trigger)</f>
        <v>46332</v>
      </c>
      <c r="AR991" s="98">
        <f>_xll.qlCalendarAdvance(Calendar,AR990,AP991,"f",,Trigger)</f>
        <v>46336</v>
      </c>
      <c r="AS991" s="98">
        <f>_xll.qlInterestRateIndexMaturity(Currency&amp;"ibor"&amp;Tenor,AR991,Trigger)</f>
        <v>46366</v>
      </c>
      <c r="AT991" s="242" t="e">
        <f>_xll.qlIndexFixing($AD$5,AQ991,TRUE,_xll.ohTrigger(Trigger,Trigger1M))</f>
        <v>#NUM!</v>
      </c>
      <c r="AU991" s="242">
        <f>IFERROR(_xll.qlIndexFixing($AV$1,AQ991,TRUE,_xll.ohTrigger(Trigger,Trigger1M)),#N/A)</f>
        <v>1.9131872462748944E-2</v>
      </c>
    </row>
    <row r="992" spans="42:47" ht="11.25" customHeight="1" x14ac:dyDescent="0.25">
      <c r="AP992" s="99" t="s">
        <v>83</v>
      </c>
      <c r="AQ992" s="98">
        <f>_xll.qlInterestRateIndexFixingDate(Currency&amp;"ibor"&amp;Tenor,AR992,Trigger)</f>
        <v>46339</v>
      </c>
      <c r="AR992" s="98">
        <f>_xll.qlCalendarAdvance(Calendar,AR991,AP992,"f",,Trigger)</f>
        <v>46343</v>
      </c>
      <c r="AS992" s="98">
        <f>_xll.qlInterestRateIndexMaturity(Currency&amp;"ibor"&amp;Tenor,AR992,Trigger)</f>
        <v>46373</v>
      </c>
      <c r="AT992" s="242" t="e">
        <f>_xll.qlIndexFixing($AD$5,AQ992,TRUE,_xll.ohTrigger(Trigger,Trigger1M))</f>
        <v>#NUM!</v>
      </c>
      <c r="AU992" s="242">
        <f>IFERROR(_xll.qlIndexFixing($AV$1,AQ992,TRUE,_xll.ohTrigger(Trigger,Trigger1M)),#N/A)</f>
        <v>1.9140842317376006E-2</v>
      </c>
    </row>
    <row r="993" spans="42:47" ht="11.25" customHeight="1" x14ac:dyDescent="0.25">
      <c r="AP993" s="99" t="s">
        <v>83</v>
      </c>
      <c r="AQ993" s="98">
        <f>_xll.qlInterestRateIndexFixingDate(Currency&amp;"ibor"&amp;Tenor,AR993,Trigger)</f>
        <v>46346</v>
      </c>
      <c r="AR993" s="98">
        <f>_xll.qlCalendarAdvance(Calendar,AR992,AP993,"f",,Trigger)</f>
        <v>46350</v>
      </c>
      <c r="AS993" s="98">
        <f>_xll.qlInterestRateIndexMaturity(Currency&amp;"ibor"&amp;Tenor,AR993,Trigger)</f>
        <v>46380</v>
      </c>
      <c r="AT993" s="242" t="e">
        <f>_xll.qlIndexFixing($AD$5,AQ993,TRUE,_xll.ohTrigger(Trigger,Trigger1M))</f>
        <v>#NUM!</v>
      </c>
      <c r="AU993" s="242">
        <f>IFERROR(_xll.qlIndexFixing($AV$1,AQ993,TRUE,_xll.ohTrigger(Trigger,Trigger1M)),#N/A)</f>
        <v>1.9149712159801879E-2</v>
      </c>
    </row>
    <row r="994" spans="42:47" ht="11.25" customHeight="1" x14ac:dyDescent="0.25">
      <c r="AP994" s="99" t="s">
        <v>83</v>
      </c>
      <c r="AQ994" s="98">
        <f>_xll.qlInterestRateIndexFixingDate(Currency&amp;"ibor"&amp;Tenor,AR994,Trigger)</f>
        <v>46353</v>
      </c>
      <c r="AR994" s="98">
        <f>_xll.qlCalendarAdvance(Calendar,AR993,AP994,"f",,Trigger)</f>
        <v>46357</v>
      </c>
      <c r="AS994" s="98">
        <f>_xll.qlInterestRateIndexMaturity(Currency&amp;"ibor"&amp;Tenor,AR994,Trigger)</f>
        <v>46391</v>
      </c>
      <c r="AT994" s="242" t="e">
        <f>_xll.qlIndexFixing($AD$5,AQ994,TRUE,_xll.ohTrigger(Trigger,Trigger1M))</f>
        <v>#NUM!</v>
      </c>
      <c r="AU994" s="242">
        <f>IFERROR(_xll.qlIndexFixing($AV$1,AQ994,TRUE,_xll.ohTrigger(Trigger,Trigger1M)),#N/A)</f>
        <v>1.9162986589375312E-2</v>
      </c>
    </row>
    <row r="995" spans="42:47" ht="11.25" customHeight="1" x14ac:dyDescent="0.25">
      <c r="AP995" s="99" t="s">
        <v>83</v>
      </c>
      <c r="AQ995" s="98">
        <f>_xll.qlInterestRateIndexFixingDate(Currency&amp;"ibor"&amp;Tenor,AR995,Trigger)</f>
        <v>46360</v>
      </c>
      <c r="AR995" s="98">
        <f>_xll.qlCalendarAdvance(Calendar,AR994,AP995,"f",,Trigger)</f>
        <v>46364</v>
      </c>
      <c r="AS995" s="98">
        <f>_xll.qlInterestRateIndexMaturity(Currency&amp;"ibor"&amp;Tenor,AR995,Trigger)</f>
        <v>46395</v>
      </c>
      <c r="AT995" s="242" t="e">
        <f>_xll.qlIndexFixing($AD$5,AQ995,TRUE,_xll.ohTrigger(Trigger,Trigger1M))</f>
        <v>#NUM!</v>
      </c>
      <c r="AU995" s="242">
        <f>IFERROR(_xll.qlIndexFixing($AV$1,AQ995,TRUE,_xll.ohTrigger(Trigger,Trigger1M)),#N/A)</f>
        <v>1.9168272805094588E-2</v>
      </c>
    </row>
    <row r="996" spans="42:47" ht="11.25" customHeight="1" x14ac:dyDescent="0.25">
      <c r="AP996" s="99" t="s">
        <v>83</v>
      </c>
      <c r="AQ996" s="98">
        <f>_xll.qlInterestRateIndexFixingDate(Currency&amp;"ibor"&amp;Tenor,AR996,Trigger)</f>
        <v>46367</v>
      </c>
      <c r="AR996" s="98">
        <f>_xll.qlCalendarAdvance(Calendar,AR995,AP996,"f",,Trigger)</f>
        <v>46371</v>
      </c>
      <c r="AS996" s="98">
        <f>_xll.qlInterestRateIndexMaturity(Currency&amp;"ibor"&amp;Tenor,AR996,Trigger)</f>
        <v>46402</v>
      </c>
      <c r="AT996" s="242" t="e">
        <f>_xll.qlIndexFixing($AD$5,AQ996,TRUE,_xll.ohTrigger(Trigger,Trigger1M))</f>
        <v>#NUM!</v>
      </c>
      <c r="AU996" s="242">
        <f>IFERROR(_xll.qlIndexFixing($AV$1,AQ996,TRUE,_xll.ohTrigger(Trigger,Trigger1M)),#N/A)</f>
        <v>1.9176836936434166E-2</v>
      </c>
    </row>
    <row r="997" spans="42:47" ht="11.25" customHeight="1" x14ac:dyDescent="0.25">
      <c r="AP997" s="99" t="s">
        <v>83</v>
      </c>
      <c r="AQ997" s="98">
        <f>_xll.qlInterestRateIndexFixingDate(Currency&amp;"ibor"&amp;Tenor,AR997,Trigger)</f>
        <v>46374</v>
      </c>
      <c r="AR997" s="98">
        <f>_xll.qlCalendarAdvance(Calendar,AR996,AP997,"f",,Trigger)</f>
        <v>46378</v>
      </c>
      <c r="AS997" s="98">
        <f>_xll.qlInterestRateIndexMaturity(Currency&amp;"ibor"&amp;Tenor,AR997,Trigger)</f>
        <v>46409</v>
      </c>
      <c r="AT997" s="242" t="e">
        <f>_xll.qlIndexFixing($AD$5,AQ997,TRUE,_xll.ohTrigger(Trigger,Trigger1M))</f>
        <v>#NUM!</v>
      </c>
      <c r="AU997" s="242">
        <f>IFERROR(_xll.qlIndexFixing($AV$1,AQ997,TRUE,_xll.ohTrigger(Trigger,Trigger1M)),#N/A)</f>
        <v>1.9185301705031195E-2</v>
      </c>
    </row>
    <row r="998" spans="42:47" ht="11.25" customHeight="1" x14ac:dyDescent="0.25">
      <c r="AP998" s="99" t="s">
        <v>83</v>
      </c>
      <c r="AQ998" s="98">
        <f>_xll.qlInterestRateIndexFixingDate(Currency&amp;"ibor"&amp;Tenor,AR998,Trigger)</f>
        <v>46380</v>
      </c>
      <c r="AR998" s="98">
        <f>_xll.qlCalendarAdvance(Calendar,AR997,AP998,"f",,Trigger)</f>
        <v>46385</v>
      </c>
      <c r="AS998" s="98">
        <f>_xll.qlInterestRateIndexMaturity(Currency&amp;"ibor"&amp;Tenor,AR998,Trigger)</f>
        <v>46416</v>
      </c>
      <c r="AT998" s="242" t="e">
        <f>_xll.qlIndexFixing($AD$5,AQ998,TRUE,_xll.ohTrigger(Trigger,Trigger1M))</f>
        <v>#NUM!</v>
      </c>
      <c r="AU998" s="242">
        <f>IFERROR(_xll.qlIndexFixing($AV$1,AQ998,TRUE,_xll.ohTrigger(Trigger,Trigger1M)),#N/A)</f>
        <v>1.9193667271668029E-2</v>
      </c>
    </row>
    <row r="999" spans="42:47" ht="11.25" customHeight="1" x14ac:dyDescent="0.25">
      <c r="AP999" s="99" t="s">
        <v>83</v>
      </c>
      <c r="AQ999" s="98">
        <f>_xll.qlInterestRateIndexFixingDate(Currency&amp;"ibor"&amp;Tenor,AR999,Trigger)</f>
        <v>46387</v>
      </c>
      <c r="AR999" s="98">
        <f>_xll.qlCalendarAdvance(Calendar,AR998,AP999,"f",,Trigger)</f>
        <v>46392</v>
      </c>
      <c r="AS999" s="98">
        <f>_xll.qlInterestRateIndexMaturity(Currency&amp;"ibor"&amp;Tenor,AR999,Trigger)</f>
        <v>46423</v>
      </c>
      <c r="AT999" s="242" t="e">
        <f>_xll.qlIndexFixing($AD$5,AQ999,TRUE,_xll.ohTrigger(Trigger,Trigger1M))</f>
        <v>#NUM!</v>
      </c>
      <c r="AU999" s="242">
        <f>IFERROR(_xll.qlIndexFixing($AV$1,AQ999,TRUE,_xll.ohTrigger(Trigger,Trigger1M)),#N/A)</f>
        <v>1.9201933797119288E-2</v>
      </c>
    </row>
    <row r="1000" spans="42:47" ht="11.25" customHeight="1" x14ac:dyDescent="0.25">
      <c r="AP1000" s="99" t="s">
        <v>83</v>
      </c>
      <c r="AQ1000" s="98">
        <f>_xll.qlInterestRateIndexFixingDate(Currency&amp;"ibor"&amp;Tenor,AR1000,Trigger)</f>
        <v>46395</v>
      </c>
      <c r="AR1000" s="98">
        <f>_xll.qlCalendarAdvance(Calendar,AR999,AP1000,"f",,Trigger)</f>
        <v>46399</v>
      </c>
      <c r="AS1000" s="98">
        <f>_xll.qlInterestRateIndexMaturity(Currency&amp;"ibor"&amp;Tenor,AR1000,Trigger)</f>
        <v>46430</v>
      </c>
      <c r="AT1000" s="242" t="e">
        <f>_xll.qlIndexFixing($AD$5,AQ1000,TRUE,_xll.ohTrigger(Trigger,Trigger1M))</f>
        <v>#NUM!</v>
      </c>
      <c r="AU1000" s="242">
        <f>IFERROR(_xll.qlIndexFixing($AV$1,AQ1000,TRUE,_xll.ohTrigger(Trigger,Trigger1M)),#N/A)</f>
        <v>1.9210101442164746E-2</v>
      </c>
    </row>
    <row r="1001" spans="42:47" ht="11.25" customHeight="1" x14ac:dyDescent="0.25">
      <c r="AP1001" s="99" t="s">
        <v>83</v>
      </c>
      <c r="AQ1001" s="98">
        <f>_xll.qlInterestRateIndexFixingDate(Currency&amp;"ibor"&amp;Tenor,AR1001,Trigger)</f>
        <v>46402</v>
      </c>
      <c r="AR1001" s="98">
        <f>_xll.qlCalendarAdvance(Calendar,AR1000,AP1001,"f",,Trigger)</f>
        <v>46406</v>
      </c>
      <c r="AS1001" s="98">
        <f>_xll.qlInterestRateIndexMaturity(Currency&amp;"ibor"&amp;Tenor,AR1001,Trigger)</f>
        <v>46437</v>
      </c>
      <c r="AT1001" s="242" t="e">
        <f>_xll.qlIndexFixing($AD$5,AQ1001,TRUE,_xll.ohTrigger(Trigger,Trigger1M))</f>
        <v>#NUM!</v>
      </c>
      <c r="AU1001" s="242">
        <f>IFERROR(_xll.qlIndexFixing($AV$1,AQ1001,TRUE,_xll.ohTrigger(Trigger,Trigger1M)),#N/A)</f>
        <v>1.9218170367591918E-2</v>
      </c>
    </row>
    <row r="1002" spans="42:47" ht="11.25" customHeight="1" x14ac:dyDescent="0.25">
      <c r="AP1002" s="99" t="s">
        <v>83</v>
      </c>
      <c r="AQ1002" s="98">
        <f>_xll.qlInterestRateIndexFixingDate(Currency&amp;"ibor"&amp;Tenor,AR1002,Trigger)</f>
        <v>46409</v>
      </c>
      <c r="AR1002" s="98">
        <f>_xll.qlCalendarAdvance(Calendar,AR1001,AP1002,"f",,Trigger)</f>
        <v>46413</v>
      </c>
      <c r="AS1002" s="98">
        <f>_xll.qlInterestRateIndexMaturity(Currency&amp;"ibor"&amp;Tenor,AR1002,Trigger)</f>
        <v>46444</v>
      </c>
      <c r="AT1002" s="242" t="e">
        <f>_xll.qlIndexFixing($AD$5,AQ1002,TRUE,_xll.ohTrigger(Trigger,Trigger1M))</f>
        <v>#NUM!</v>
      </c>
      <c r="AU1002" s="242">
        <f>IFERROR(_xll.qlIndexFixing($AV$1,AQ1002,TRUE,_xll.ohTrigger(Trigger,Trigger1M)),#N/A)</f>
        <v>1.9226140734188317E-2</v>
      </c>
    </row>
    <row r="1003" spans="42:47" ht="11.25" customHeight="1" x14ac:dyDescent="0.25">
      <c r="AP1003" s="99" t="s">
        <v>83</v>
      </c>
      <c r="AQ1003" s="98">
        <f>_xll.qlInterestRateIndexFixingDate(Currency&amp;"ibor"&amp;Tenor,AR1003,Trigger)</f>
        <v>46416</v>
      </c>
      <c r="AR1003" s="98">
        <f>_xll.qlCalendarAdvance(Calendar,AR1002,AP1003,"f",,Trigger)</f>
        <v>46420</v>
      </c>
      <c r="AS1003" s="98">
        <f>_xll.qlInterestRateIndexMaturity(Currency&amp;"ibor"&amp;Tenor,AR1003,Trigger)</f>
        <v>46448</v>
      </c>
      <c r="AT1003" s="242" t="e">
        <f>_xll.qlIndexFixing($AD$5,AQ1003,TRUE,_xll.ohTrigger(Trigger,Trigger1M))</f>
        <v>#NUM!</v>
      </c>
      <c r="AU1003" s="242">
        <f>IFERROR(_xll.qlIndexFixing($AV$1,AQ1003,TRUE,_xll.ohTrigger(Trigger,Trigger1M)),#N/A)</f>
        <v>1.9230808671614037E-2</v>
      </c>
    </row>
    <row r="1004" spans="42:47" ht="11.25" customHeight="1" x14ac:dyDescent="0.25">
      <c r="AP1004" s="99" t="s">
        <v>83</v>
      </c>
      <c r="AQ1004" s="98">
        <f>_xll.qlInterestRateIndexFixingDate(Currency&amp;"ibor"&amp;Tenor,AR1004,Trigger)</f>
        <v>46423</v>
      </c>
      <c r="AR1004" s="98">
        <f>_xll.qlCalendarAdvance(Calendar,AR1003,AP1004,"f",,Trigger)</f>
        <v>46427</v>
      </c>
      <c r="AS1004" s="98">
        <f>_xll.qlInterestRateIndexMaturity(Currency&amp;"ibor"&amp;Tenor,AR1004,Trigger)</f>
        <v>46455</v>
      </c>
      <c r="AT1004" s="242" t="e">
        <f>_xll.qlIndexFixing($AD$5,AQ1004,TRUE,_xll.ohTrigger(Trigger,Trigger1M))</f>
        <v>#NUM!</v>
      </c>
      <c r="AU1004" s="242">
        <f>IFERROR(_xll.qlIndexFixing($AV$1,AQ1004,TRUE,_xll.ohTrigger(Trigger,Trigger1M)),#N/A)</f>
        <v>1.9238602167625438E-2</v>
      </c>
    </row>
    <row r="1005" spans="42:47" ht="11.25" customHeight="1" x14ac:dyDescent="0.25">
      <c r="AP1005" s="99" t="s">
        <v>83</v>
      </c>
      <c r="AQ1005" s="98">
        <f>_xll.qlInterestRateIndexFixingDate(Currency&amp;"ibor"&amp;Tenor,AR1005,Trigger)</f>
        <v>46430</v>
      </c>
      <c r="AR1005" s="98">
        <f>_xll.qlCalendarAdvance(Calendar,AR1004,AP1005,"f",,Trigger)</f>
        <v>46434</v>
      </c>
      <c r="AS1005" s="98">
        <f>_xll.qlInterestRateIndexMaturity(Currency&amp;"ibor"&amp;Tenor,AR1005,Trigger)</f>
        <v>46462</v>
      </c>
      <c r="AT1005" s="242" t="e">
        <f>_xll.qlIndexFixing($AD$5,AQ1005,TRUE,_xll.ohTrigger(Trigger,Trigger1M))</f>
        <v>#NUM!</v>
      </c>
      <c r="AU1005" s="242">
        <f>IFERROR(_xll.qlIndexFixing($AV$1,AQ1005,TRUE,_xll.ohTrigger(Trigger,Trigger1M)),#N/A)</f>
        <v>1.9246297567942414E-2</v>
      </c>
    </row>
    <row r="1006" spans="42:47" ht="11.25" customHeight="1" x14ac:dyDescent="0.25">
      <c r="AP1006" s="99" t="s">
        <v>83</v>
      </c>
      <c r="AQ1006" s="98">
        <f>_xll.qlInterestRateIndexFixingDate(Currency&amp;"ibor"&amp;Tenor,AR1006,Trigger)</f>
        <v>46437</v>
      </c>
      <c r="AR1006" s="98">
        <f>_xll.qlCalendarAdvance(Calendar,AR1005,AP1006,"f",,Trigger)</f>
        <v>46441</v>
      </c>
      <c r="AS1006" s="98">
        <f>_xll.qlInterestRateIndexMaturity(Currency&amp;"ibor"&amp;Tenor,AR1006,Trigger)</f>
        <v>46469</v>
      </c>
      <c r="AT1006" s="242" t="e">
        <f>_xll.qlIndexFixing($AD$5,AQ1006,TRUE,_xll.ohTrigger(Trigger,Trigger1M))</f>
        <v>#NUM!</v>
      </c>
      <c r="AU1006" s="242">
        <f>IFERROR(_xll.qlIndexFixing($AV$1,AQ1006,TRUE,_xll.ohTrigger(Trigger,Trigger1M)),#N/A)</f>
        <v>1.9253895033364912E-2</v>
      </c>
    </row>
    <row r="1007" spans="42:47" ht="11.25" customHeight="1" x14ac:dyDescent="0.25">
      <c r="AP1007" s="99" t="s">
        <v>83</v>
      </c>
      <c r="AQ1007" s="98">
        <f>_xll.qlInterestRateIndexFixingDate(Currency&amp;"ibor"&amp;Tenor,AR1007,Trigger)</f>
        <v>46444</v>
      </c>
      <c r="AR1007" s="98">
        <f>_xll.qlCalendarAdvance(Calendar,AR1006,AP1007,"f",,Trigger)</f>
        <v>46448</v>
      </c>
      <c r="AS1007" s="98">
        <f>_xll.qlInterestRateIndexMaturity(Currency&amp;"ibor"&amp;Tenor,AR1007,Trigger)</f>
        <v>46479</v>
      </c>
      <c r="AT1007" s="242" t="e">
        <f>_xll.qlIndexFixing($AD$5,AQ1007,TRUE,_xll.ohTrigger(Trigger,Trigger1M))</f>
        <v>#NUM!</v>
      </c>
      <c r="AU1007" s="242">
        <f>IFERROR(_xll.qlIndexFixing($AV$1,AQ1007,TRUE,_xll.ohTrigger(Trigger,Trigger1M)),#N/A)</f>
        <v>1.9264519812472763E-2</v>
      </c>
    </row>
    <row r="1008" spans="42:47" ht="11.25" customHeight="1" x14ac:dyDescent="0.25">
      <c r="AP1008" s="99" t="s">
        <v>83</v>
      </c>
      <c r="AQ1008" s="98">
        <f>_xll.qlInterestRateIndexFixingDate(Currency&amp;"ibor"&amp;Tenor,AR1008,Trigger)</f>
        <v>46451</v>
      </c>
      <c r="AR1008" s="98">
        <f>_xll.qlCalendarAdvance(Calendar,AR1007,AP1008,"f",,Trigger)</f>
        <v>46455</v>
      </c>
      <c r="AS1008" s="98">
        <f>_xll.qlInterestRateIndexMaturity(Currency&amp;"ibor"&amp;Tenor,AR1008,Trigger)</f>
        <v>46486</v>
      </c>
      <c r="AT1008" s="242" t="e">
        <f>_xll.qlIndexFixing($AD$5,AQ1008,TRUE,_xll.ohTrigger(Trigger,Trigger1M))</f>
        <v>#NUM!</v>
      </c>
      <c r="AU1008" s="242">
        <f>IFERROR(_xll.qlIndexFixing($AV$1,AQ1008,TRUE,_xll.ohTrigger(Trigger,Trigger1M)),#N/A)</f>
        <v>1.9271902202784727E-2</v>
      </c>
    </row>
    <row r="1009" spans="42:47" ht="11.25" customHeight="1" x14ac:dyDescent="0.25">
      <c r="AP1009" s="99" t="s">
        <v>83</v>
      </c>
      <c r="AQ1009" s="98">
        <f>_xll.qlInterestRateIndexFixingDate(Currency&amp;"ibor"&amp;Tenor,AR1009,Trigger)</f>
        <v>46458</v>
      </c>
      <c r="AR1009" s="98">
        <f>_xll.qlCalendarAdvance(Calendar,AR1008,AP1009,"f",,Trigger)</f>
        <v>46462</v>
      </c>
      <c r="AS1009" s="98">
        <f>_xll.qlInterestRateIndexMaturity(Currency&amp;"ibor"&amp;Tenor,AR1009,Trigger)</f>
        <v>46493</v>
      </c>
      <c r="AT1009" s="242" t="e">
        <f>_xll.qlIndexFixing($AD$5,AQ1009,TRUE,_xll.ohTrigger(Trigger,Trigger1M))</f>
        <v>#NUM!</v>
      </c>
      <c r="AU1009" s="242">
        <f>IFERROR(_xll.qlIndexFixing($AV$1,AQ1009,TRUE,_xll.ohTrigger(Trigger,Trigger1M)),#N/A)</f>
        <v>1.9279187159861016E-2</v>
      </c>
    </row>
    <row r="1010" spans="42:47" ht="11.25" customHeight="1" x14ac:dyDescent="0.25">
      <c r="AP1010" s="99" t="s">
        <v>83</v>
      </c>
      <c r="AQ1010" s="98">
        <f>_xll.qlInterestRateIndexFixingDate(Currency&amp;"ibor"&amp;Tenor,AR1010,Trigger)</f>
        <v>46465</v>
      </c>
      <c r="AR1010" s="98">
        <f>_xll.qlCalendarAdvance(Calendar,AR1009,AP1010,"f",,Trigger)</f>
        <v>46469</v>
      </c>
      <c r="AS1010" s="98">
        <f>_xll.qlInterestRateIndexMaturity(Currency&amp;"ibor"&amp;Tenor,AR1010,Trigger)</f>
        <v>46500</v>
      </c>
      <c r="AT1010" s="242" t="e">
        <f>_xll.qlIndexFixing($AD$5,AQ1010,TRUE,_xll.ohTrigger(Trigger,Trigger1M))</f>
        <v>#NUM!</v>
      </c>
      <c r="AU1010" s="242">
        <f>IFERROR(_xll.qlIndexFixing($AV$1,AQ1010,TRUE,_xll.ohTrigger(Trigger,Trigger1M)),#N/A)</f>
        <v>1.9286374844509777E-2</v>
      </c>
    </row>
    <row r="1011" spans="42:47" ht="11.25" customHeight="1" x14ac:dyDescent="0.25">
      <c r="AP1011" s="99" t="s">
        <v>83</v>
      </c>
      <c r="AQ1011" s="98">
        <f>_xll.qlInterestRateIndexFixingDate(Currency&amp;"ibor"&amp;Tenor,AR1011,Trigger)</f>
        <v>46470</v>
      </c>
      <c r="AR1011" s="98">
        <f>_xll.qlCalendarAdvance(Calendar,AR1010,AP1011,"f",,Trigger)</f>
        <v>46476</v>
      </c>
      <c r="AS1011" s="98">
        <f>_xll.qlInterestRateIndexMaturity(Currency&amp;"ibor"&amp;Tenor,AR1011,Trigger)</f>
        <v>46507</v>
      </c>
      <c r="AT1011" s="242" t="e">
        <f>_xll.qlIndexFixing($AD$5,AQ1011,TRUE,_xll.ohTrigger(Trigger,Trigger1M))</f>
        <v>#NUM!</v>
      </c>
      <c r="AU1011" s="242">
        <f>IFERROR(_xll.qlIndexFixing($AV$1,AQ1011,TRUE,_xll.ohTrigger(Trigger,Trigger1M)),#N/A)</f>
        <v>1.9293465417546878E-2</v>
      </c>
    </row>
    <row r="1012" spans="42:47" ht="11.25" customHeight="1" x14ac:dyDescent="0.25">
      <c r="AP1012" s="99" t="s">
        <v>83</v>
      </c>
      <c r="AQ1012" s="98">
        <f>_xll.qlInterestRateIndexFixingDate(Currency&amp;"ibor"&amp;Tenor,AR1012,Trigger)</f>
        <v>46479</v>
      </c>
      <c r="AR1012" s="98">
        <f>_xll.qlCalendarAdvance(Calendar,AR1011,AP1012,"f",,Trigger)</f>
        <v>46483</v>
      </c>
      <c r="AS1012" s="98">
        <f>_xll.qlInterestRateIndexMaturity(Currency&amp;"ibor"&amp;Tenor,AR1012,Trigger)</f>
        <v>46513</v>
      </c>
      <c r="AT1012" s="242" t="e">
        <f>_xll.qlIndexFixing($AD$5,AQ1012,TRUE,_xll.ohTrigger(Trigger,Trigger1M))</f>
        <v>#NUM!</v>
      </c>
      <c r="AU1012" s="242">
        <f>IFERROR(_xll.qlIndexFixing($AV$1,AQ1012,TRUE,_xll.ohTrigger(Trigger,Trigger1M)),#N/A)</f>
        <v>1.9299450678599506E-2</v>
      </c>
    </row>
    <row r="1013" spans="42:47" ht="11.25" customHeight="1" x14ac:dyDescent="0.25">
      <c r="AP1013" s="99" t="s">
        <v>83</v>
      </c>
      <c r="AQ1013" s="98">
        <f>_xll.qlInterestRateIndexFixingDate(Currency&amp;"ibor"&amp;Tenor,AR1013,Trigger)</f>
        <v>46486</v>
      </c>
      <c r="AR1013" s="98">
        <f>_xll.qlCalendarAdvance(Calendar,AR1012,AP1013,"f",,Trigger)</f>
        <v>46490</v>
      </c>
      <c r="AS1013" s="98">
        <f>_xll.qlInterestRateIndexMaturity(Currency&amp;"ibor"&amp;Tenor,AR1013,Trigger)</f>
        <v>46520</v>
      </c>
      <c r="AT1013" s="242" t="e">
        <f>_xll.qlIndexFixing($AD$5,AQ1013,TRUE,_xll.ohTrigger(Trigger,Trigger1M))</f>
        <v>#NUM!</v>
      </c>
      <c r="AU1013" s="242">
        <f>IFERROR(_xll.qlIndexFixing($AV$1,AQ1013,TRUE,_xll.ohTrigger(Trigger,Trigger1M)),#N/A)</f>
        <v>1.9306354040883988E-2</v>
      </c>
    </row>
    <row r="1014" spans="42:47" ht="11.25" customHeight="1" x14ac:dyDescent="0.25">
      <c r="AP1014" s="99" t="s">
        <v>83</v>
      </c>
      <c r="AQ1014" s="98">
        <f>_xll.qlInterestRateIndexFixingDate(Currency&amp;"ibor"&amp;Tenor,AR1014,Trigger)</f>
        <v>46493</v>
      </c>
      <c r="AR1014" s="98">
        <f>_xll.qlCalendarAdvance(Calendar,AR1013,AP1014,"f",,Trigger)</f>
        <v>46497</v>
      </c>
      <c r="AS1014" s="98">
        <f>_xll.qlInterestRateIndexMaturity(Currency&amp;"ibor"&amp;Tenor,AR1014,Trigger)</f>
        <v>46527</v>
      </c>
      <c r="AT1014" s="242" t="e">
        <f>_xll.qlIndexFixing($AD$5,AQ1014,TRUE,_xll.ohTrigger(Trigger,Trigger1M))</f>
        <v>#NUM!</v>
      </c>
      <c r="AU1014" s="242">
        <f>IFERROR(_xll.qlIndexFixing($AV$1,AQ1014,TRUE,_xll.ohTrigger(Trigger,Trigger1M)),#N/A)</f>
        <v>1.9313160767578275E-2</v>
      </c>
    </row>
    <row r="1015" spans="42:47" ht="11.25" customHeight="1" x14ac:dyDescent="0.25">
      <c r="AP1015" s="99" t="s">
        <v>83</v>
      </c>
      <c r="AQ1015" s="98">
        <f>_xll.qlInterestRateIndexFixingDate(Currency&amp;"ibor"&amp;Tenor,AR1015,Trigger)</f>
        <v>46500</v>
      </c>
      <c r="AR1015" s="98">
        <f>_xll.qlCalendarAdvance(Calendar,AR1014,AP1015,"f",,Trigger)</f>
        <v>46504</v>
      </c>
      <c r="AS1015" s="98">
        <f>_xll.qlInterestRateIndexMaturity(Currency&amp;"ibor"&amp;Tenor,AR1015,Trigger)</f>
        <v>46534</v>
      </c>
      <c r="AT1015" s="242" t="e">
        <f>_xll.qlIndexFixing($AD$5,AQ1015,TRUE,_xll.ohTrigger(Trigger,Trigger1M))</f>
        <v>#NUM!</v>
      </c>
      <c r="AU1015" s="242">
        <f>IFERROR(_xll.qlIndexFixing($AV$1,AQ1015,TRUE,_xll.ohTrigger(Trigger,Trigger1M)),#N/A)</f>
        <v>1.9319871019495061E-2</v>
      </c>
    </row>
    <row r="1016" spans="42:47" ht="11.25" customHeight="1" x14ac:dyDescent="0.25">
      <c r="AP1016" s="99" t="s">
        <v>83</v>
      </c>
      <c r="AQ1016" s="98">
        <f>_xll.qlInterestRateIndexFixingDate(Currency&amp;"ibor"&amp;Tenor,AR1016,Trigger)</f>
        <v>46507</v>
      </c>
      <c r="AR1016" s="98">
        <f>_xll.qlCalendarAdvance(Calendar,AR1015,AP1016,"f",,Trigger)</f>
        <v>46511</v>
      </c>
      <c r="AS1016" s="98">
        <f>_xll.qlInterestRateIndexMaturity(Currency&amp;"ibor"&amp;Tenor,AR1016,Trigger)</f>
        <v>46542</v>
      </c>
      <c r="AT1016" s="242" t="e">
        <f>_xll.qlIndexFixing($AD$5,AQ1016,TRUE,_xll.ohTrigger(Trigger,Trigger1M))</f>
        <v>#NUM!</v>
      </c>
      <c r="AU1016" s="242">
        <f>IFERROR(_xll.qlIndexFixing($AV$1,AQ1016,TRUE,_xll.ohTrigger(Trigger,Trigger1M)),#N/A)</f>
        <v>1.9327467237211238E-2</v>
      </c>
    </row>
    <row r="1017" spans="42:47" ht="11.25" customHeight="1" x14ac:dyDescent="0.25">
      <c r="AP1017" s="99" t="s">
        <v>83</v>
      </c>
      <c r="AQ1017" s="98">
        <f>_xll.qlInterestRateIndexFixingDate(Currency&amp;"ibor"&amp;Tenor,AR1017,Trigger)</f>
        <v>46514</v>
      </c>
      <c r="AR1017" s="98">
        <f>_xll.qlCalendarAdvance(Calendar,AR1016,AP1017,"f",,Trigger)</f>
        <v>46518</v>
      </c>
      <c r="AS1017" s="98">
        <f>_xll.qlInterestRateIndexMaturity(Currency&amp;"ibor"&amp;Tenor,AR1017,Trigger)</f>
        <v>46549</v>
      </c>
      <c r="AT1017" s="242" t="e">
        <f>_xll.qlIndexFixing($AD$5,AQ1017,TRUE,_xll.ohTrigger(Trigger,Trigger1M))</f>
        <v>#NUM!</v>
      </c>
      <c r="AU1017" s="242">
        <f>IFERROR(_xll.qlIndexFixing($AV$1,AQ1017,TRUE,_xll.ohTrigger(Trigger,Trigger1M)),#N/A)</f>
        <v>1.9333978517812385E-2</v>
      </c>
    </row>
    <row r="1018" spans="42:47" ht="11.25" customHeight="1" x14ac:dyDescent="0.25">
      <c r="AP1018" s="99" t="s">
        <v>83</v>
      </c>
      <c r="AQ1018" s="98">
        <f>_xll.qlInterestRateIndexFixingDate(Currency&amp;"ibor"&amp;Tenor,AR1018,Trigger)</f>
        <v>46521</v>
      </c>
      <c r="AR1018" s="98">
        <f>_xll.qlCalendarAdvance(Calendar,AR1017,AP1018,"f",,Trigger)</f>
        <v>46525</v>
      </c>
      <c r="AS1018" s="98">
        <f>_xll.qlInterestRateIndexMaturity(Currency&amp;"ibor"&amp;Tenor,AR1018,Trigger)</f>
        <v>46556</v>
      </c>
      <c r="AT1018" s="242" t="e">
        <f>_xll.qlIndexFixing($AD$5,AQ1018,TRUE,_xll.ohTrigger(Trigger,Trigger1M))</f>
        <v>#NUM!</v>
      </c>
      <c r="AU1018" s="242">
        <f>IFERROR(_xll.qlIndexFixing($AV$1,AQ1018,TRUE,_xll.ohTrigger(Trigger,Trigger1M)),#N/A)</f>
        <v>1.9340393812577478E-2</v>
      </c>
    </row>
    <row r="1019" spans="42:47" ht="11.25" customHeight="1" x14ac:dyDescent="0.25">
      <c r="AP1019" s="99" t="s">
        <v>83</v>
      </c>
      <c r="AQ1019" s="98">
        <f>_xll.qlInterestRateIndexFixingDate(Currency&amp;"ibor"&amp;Tenor,AR1019,Trigger)</f>
        <v>46528</v>
      </c>
      <c r="AR1019" s="98">
        <f>_xll.qlCalendarAdvance(Calendar,AR1018,AP1019,"f",,Trigger)</f>
        <v>46532</v>
      </c>
      <c r="AS1019" s="98">
        <f>_xll.qlInterestRateIndexMaturity(Currency&amp;"ibor"&amp;Tenor,AR1019,Trigger)</f>
        <v>46563</v>
      </c>
      <c r="AT1019" s="242" t="e">
        <f>_xll.qlIndexFixing($AD$5,AQ1019,TRUE,_xll.ohTrigger(Trigger,Trigger1M))</f>
        <v>#NUM!</v>
      </c>
      <c r="AU1019" s="242">
        <f>IFERROR(_xll.qlIndexFixing($AV$1,AQ1019,TRUE,_xll.ohTrigger(Trigger,Trigger1M)),#N/A)</f>
        <v>1.9346713282335289E-2</v>
      </c>
    </row>
    <row r="1020" spans="42:47" ht="11.25" customHeight="1" x14ac:dyDescent="0.25">
      <c r="AP1020" s="99" t="s">
        <v>83</v>
      </c>
      <c r="AQ1020" s="98">
        <f>_xll.qlInterestRateIndexFixingDate(Currency&amp;"ibor"&amp;Tenor,AR1020,Trigger)</f>
        <v>46535</v>
      </c>
      <c r="AR1020" s="98">
        <f>_xll.qlCalendarAdvance(Calendar,AR1019,AP1020,"f",,Trigger)</f>
        <v>46539</v>
      </c>
      <c r="AS1020" s="98">
        <f>_xll.qlInterestRateIndexMaturity(Currency&amp;"ibor"&amp;Tenor,AR1020,Trigger)</f>
        <v>46569</v>
      </c>
      <c r="AT1020" s="242" t="e">
        <f>_xll.qlIndexFixing($AD$5,AQ1020,TRUE,_xll.ohTrigger(Trigger,Trigger1M))</f>
        <v>#NUM!</v>
      </c>
      <c r="AU1020" s="242">
        <f>IFERROR(_xll.qlIndexFixing($AV$1,AQ1020,TRUE,_xll.ohTrigger(Trigger,Trigger1M)),#N/A)</f>
        <v>1.9351980786439071E-2</v>
      </c>
    </row>
    <row r="1021" spans="42:47" ht="11.25" customHeight="1" x14ac:dyDescent="0.25">
      <c r="AP1021" s="99" t="s">
        <v>83</v>
      </c>
      <c r="AQ1021" s="98">
        <f>_xll.qlInterestRateIndexFixingDate(Currency&amp;"ibor"&amp;Tenor,AR1021,Trigger)</f>
        <v>46542</v>
      </c>
      <c r="AR1021" s="98">
        <f>_xll.qlCalendarAdvance(Calendar,AR1020,AP1021,"f",,Trigger)</f>
        <v>46546</v>
      </c>
      <c r="AS1021" s="98">
        <f>_xll.qlInterestRateIndexMaturity(Currency&amp;"ibor"&amp;Tenor,AR1021,Trigger)</f>
        <v>46576</v>
      </c>
      <c r="AT1021" s="242" t="e">
        <f>_xll.qlIndexFixing($AD$5,AQ1021,TRUE,_xll.ohTrigger(Trigger,Trigger1M))</f>
        <v>#NUM!</v>
      </c>
      <c r="AU1021" s="242">
        <f>IFERROR(_xll.qlIndexFixing($AV$1,AQ1021,TRUE,_xll.ohTrigger(Trigger,Trigger1M)),#N/A)</f>
        <v>1.935811556711986E-2</v>
      </c>
    </row>
    <row r="1022" spans="42:47" ht="11.25" customHeight="1" x14ac:dyDescent="0.25">
      <c r="AP1022" s="99" t="s">
        <v>83</v>
      </c>
      <c r="AQ1022" s="98">
        <f>_xll.qlInterestRateIndexFixingDate(Currency&amp;"ibor"&amp;Tenor,AR1022,Trigger)</f>
        <v>46549</v>
      </c>
      <c r="AR1022" s="98">
        <f>_xll.qlCalendarAdvance(Calendar,AR1021,AP1022,"f",,Trigger)</f>
        <v>46553</v>
      </c>
      <c r="AS1022" s="98">
        <f>_xll.qlInterestRateIndexMaturity(Currency&amp;"ibor"&amp;Tenor,AR1022,Trigger)</f>
        <v>46583</v>
      </c>
      <c r="AT1022" s="242" t="e">
        <f>_xll.qlIndexFixing($AD$5,AQ1022,TRUE,_xll.ohTrigger(Trigger,Trigger1M))</f>
        <v>#NUM!</v>
      </c>
      <c r="AU1022" s="242">
        <f>IFERROR(_xll.qlIndexFixing($AV$1,AQ1022,TRUE,_xll.ohTrigger(Trigger,Trigger1M)),#N/A)</f>
        <v>1.9364154998853245E-2</v>
      </c>
    </row>
    <row r="1023" spans="42:47" ht="11.25" customHeight="1" x14ac:dyDescent="0.25">
      <c r="AP1023" s="99" t="s">
        <v>83</v>
      </c>
      <c r="AQ1023" s="98">
        <f>_xll.qlInterestRateIndexFixingDate(Currency&amp;"ibor"&amp;Tenor,AR1023,Trigger)</f>
        <v>46556</v>
      </c>
      <c r="AR1023" s="98">
        <f>_xll.qlCalendarAdvance(Calendar,AR1022,AP1023,"f",,Trigger)</f>
        <v>46560</v>
      </c>
      <c r="AS1023" s="98">
        <f>_xll.qlInterestRateIndexMaturity(Currency&amp;"ibor"&amp;Tenor,AR1023,Trigger)</f>
        <v>46590</v>
      </c>
      <c r="AT1023" s="242" t="e">
        <f>_xll.qlIndexFixing($AD$5,AQ1023,TRUE,_xll.ohTrigger(Trigger,Trigger1M))</f>
        <v>#NUM!</v>
      </c>
      <c r="AU1023" s="242">
        <f>IFERROR(_xll.qlIndexFixing($AV$1,AQ1023,TRUE,_xll.ohTrigger(Trigger,Trigger1M)),#N/A)</f>
        <v>1.9370099242481231E-2</v>
      </c>
    </row>
    <row r="1024" spans="42:47" ht="11.25" customHeight="1" x14ac:dyDescent="0.25">
      <c r="AP1024" s="99" t="s">
        <v>83</v>
      </c>
      <c r="AQ1024" s="98">
        <f>_xll.qlInterestRateIndexFixingDate(Currency&amp;"ibor"&amp;Tenor,AR1024,Trigger)</f>
        <v>46563</v>
      </c>
      <c r="AR1024" s="98">
        <f>_xll.qlCalendarAdvance(Calendar,AR1023,AP1024,"f",,Trigger)</f>
        <v>46567</v>
      </c>
      <c r="AS1024" s="98">
        <f>_xll.qlInterestRateIndexMaturity(Currency&amp;"ibor"&amp;Tenor,AR1024,Trigger)</f>
        <v>46597</v>
      </c>
      <c r="AT1024" s="242" t="e">
        <f>_xll.qlIndexFixing($AD$5,AQ1024,TRUE,_xll.ohTrigger(Trigger,Trigger1M))</f>
        <v>#NUM!</v>
      </c>
      <c r="AU1024" s="242">
        <f>IFERROR(_xll.qlIndexFixing($AV$1,AQ1024,TRUE,_xll.ohTrigger(Trigger,Trigger1M)),#N/A)</f>
        <v>1.9375948458848491E-2</v>
      </c>
    </row>
    <row r="1025" spans="42:47" ht="11.25" customHeight="1" x14ac:dyDescent="0.25">
      <c r="AP1025" s="99" t="s">
        <v>83</v>
      </c>
      <c r="AQ1025" s="98">
        <f>_xll.qlInterestRateIndexFixingDate(Currency&amp;"ibor"&amp;Tenor,AR1025,Trigger)</f>
        <v>46570</v>
      </c>
      <c r="AR1025" s="98">
        <f>_xll.qlCalendarAdvance(Calendar,AR1024,AP1025,"f",,Trigger)</f>
        <v>46574</v>
      </c>
      <c r="AS1025" s="98">
        <f>_xll.qlInterestRateIndexMaturity(Currency&amp;"ibor"&amp;Tenor,AR1025,Trigger)</f>
        <v>46605</v>
      </c>
      <c r="AT1025" s="242" t="e">
        <f>_xll.qlIndexFixing($AD$5,AQ1025,TRUE,_xll.ohTrigger(Trigger,Trigger1M))</f>
        <v>#NUM!</v>
      </c>
      <c r="AU1025" s="242">
        <f>IFERROR(_xll.qlIndexFixing($AV$1,AQ1025,TRUE,_xll.ohTrigger(Trigger,Trigger1M)),#N/A)</f>
        <v>1.9382626782973169E-2</v>
      </c>
    </row>
    <row r="1026" spans="42:47" ht="11.25" customHeight="1" x14ac:dyDescent="0.25">
      <c r="AP1026" s="99" t="s">
        <v>83</v>
      </c>
      <c r="AQ1026" s="98">
        <f>_xll.qlInterestRateIndexFixingDate(Currency&amp;"ibor"&amp;Tenor,AR1026,Trigger)</f>
        <v>46577</v>
      </c>
      <c r="AR1026" s="98">
        <f>_xll.qlCalendarAdvance(Calendar,AR1025,AP1026,"f",,Trigger)</f>
        <v>46581</v>
      </c>
      <c r="AS1026" s="98">
        <f>_xll.qlInterestRateIndexMaturity(Currency&amp;"ibor"&amp;Tenor,AR1026,Trigger)</f>
        <v>46612</v>
      </c>
      <c r="AT1026" s="242" t="e">
        <f>_xll.qlIndexFixing($AD$5,AQ1026,TRUE,_xll.ohTrigger(Trigger,Trigger1M))</f>
        <v>#NUM!</v>
      </c>
      <c r="AU1026" s="242">
        <f>IFERROR(_xll.qlIndexFixing($AV$1,AQ1026,TRUE,_xll.ohTrigger(Trigger,Trigger1M)),#N/A)</f>
        <v>1.9388279981339372E-2</v>
      </c>
    </row>
    <row r="1027" spans="42:47" ht="11.25" customHeight="1" x14ac:dyDescent="0.25">
      <c r="AP1027" s="99" t="s">
        <v>83</v>
      </c>
      <c r="AQ1027" s="98">
        <f>_xll.qlInterestRateIndexFixingDate(Currency&amp;"ibor"&amp;Tenor,AR1027,Trigger)</f>
        <v>46584</v>
      </c>
      <c r="AR1027" s="98">
        <f>_xll.qlCalendarAdvance(Calendar,AR1026,AP1027,"f",,Trigger)</f>
        <v>46588</v>
      </c>
      <c r="AS1027" s="98">
        <f>_xll.qlInterestRateIndexMaturity(Currency&amp;"ibor"&amp;Tenor,AR1027,Trigger)</f>
        <v>46619</v>
      </c>
      <c r="AT1027" s="242" t="e">
        <f>_xll.qlIndexFixing($AD$5,AQ1027,TRUE,_xll.ohTrigger(Trigger,Trigger1M))</f>
        <v>#NUM!</v>
      </c>
      <c r="AU1027" s="242">
        <f>IFERROR(_xll.qlIndexFixing($AV$1,AQ1027,TRUE,_xll.ohTrigger(Trigger,Trigger1M)),#N/A)</f>
        <v>1.9393838641488321E-2</v>
      </c>
    </row>
    <row r="1028" spans="42:47" ht="11.25" customHeight="1" x14ac:dyDescent="0.25">
      <c r="AP1028" s="99" t="s">
        <v>83</v>
      </c>
      <c r="AQ1028" s="98">
        <f>_xll.qlInterestRateIndexFixingDate(Currency&amp;"ibor"&amp;Tenor,AR1028,Trigger)</f>
        <v>46591</v>
      </c>
      <c r="AR1028" s="98">
        <f>_xll.qlCalendarAdvance(Calendar,AR1027,AP1028,"f",,Trigger)</f>
        <v>46595</v>
      </c>
      <c r="AS1028" s="98">
        <f>_xll.qlInterestRateIndexMaturity(Currency&amp;"ibor"&amp;Tenor,AR1028,Trigger)</f>
        <v>46626</v>
      </c>
      <c r="AT1028" s="242" t="e">
        <f>_xll.qlIndexFixing($AD$5,AQ1028,TRUE,_xll.ohTrigger(Trigger,Trigger1M))</f>
        <v>#NUM!</v>
      </c>
      <c r="AU1028" s="242">
        <f>IFERROR(_xll.qlIndexFixing($AV$1,AQ1028,TRUE,_xll.ohTrigger(Trigger,Trigger1M)),#N/A)</f>
        <v>1.9399302924271989E-2</v>
      </c>
    </row>
    <row r="1029" spans="42:47" ht="11.25" customHeight="1" x14ac:dyDescent="0.25">
      <c r="AP1029" s="99" t="s">
        <v>83</v>
      </c>
      <c r="AQ1029" s="98">
        <f>_xll.qlInterestRateIndexFixingDate(Currency&amp;"ibor"&amp;Tenor,AR1029,Trigger)</f>
        <v>46598</v>
      </c>
      <c r="AR1029" s="98">
        <f>_xll.qlCalendarAdvance(Calendar,AR1028,AP1029,"f",,Trigger)</f>
        <v>46602</v>
      </c>
      <c r="AS1029" s="98">
        <f>_xll.qlInterestRateIndexMaturity(Currency&amp;"ibor"&amp;Tenor,AR1029,Trigger)</f>
        <v>46633</v>
      </c>
      <c r="AT1029" s="242" t="e">
        <f>_xll.qlIndexFixing($AD$5,AQ1029,TRUE,_xll.ohTrigger(Trigger,Trigger1M))</f>
        <v>#NUM!</v>
      </c>
      <c r="AU1029" s="242">
        <f>IFERROR(_xll.qlIndexFixing($AV$1,AQ1029,TRUE,_xll.ohTrigger(Trigger,Trigger1M)),#N/A)</f>
        <v>1.9404673083098001E-2</v>
      </c>
    </row>
    <row r="1030" spans="42:47" ht="11.25" customHeight="1" x14ac:dyDescent="0.25">
      <c r="AP1030" s="99" t="s">
        <v>83</v>
      </c>
      <c r="AQ1030" s="98">
        <f>_xll.qlInterestRateIndexFixingDate(Currency&amp;"ibor"&amp;Tenor,AR1030,Trigger)</f>
        <v>46605</v>
      </c>
      <c r="AR1030" s="98">
        <f>_xll.qlCalendarAdvance(Calendar,AR1029,AP1030,"f",,Trigger)</f>
        <v>46609</v>
      </c>
      <c r="AS1030" s="98">
        <f>_xll.qlInterestRateIndexMaturity(Currency&amp;"ibor"&amp;Tenor,AR1030,Trigger)</f>
        <v>46640</v>
      </c>
      <c r="AT1030" s="242" t="e">
        <f>_xll.qlIndexFixing($AD$5,AQ1030,TRUE,_xll.ohTrigger(Trigger,Trigger1M))</f>
        <v>#NUM!</v>
      </c>
      <c r="AU1030" s="242">
        <f>IFERROR(_xll.qlIndexFixing($AV$1,AQ1030,TRUE,_xll.ohTrigger(Trigger,Trigger1M)),#N/A)</f>
        <v>1.9409950928773338E-2</v>
      </c>
    </row>
    <row r="1031" spans="42:47" ht="11.25" customHeight="1" x14ac:dyDescent="0.25">
      <c r="AP1031" s="99" t="s">
        <v>83</v>
      </c>
      <c r="AQ1031" s="98">
        <f>_xll.qlInterestRateIndexFixingDate(Currency&amp;"ibor"&amp;Tenor,AR1031,Trigger)</f>
        <v>46612</v>
      </c>
      <c r="AR1031" s="98">
        <f>_xll.qlCalendarAdvance(Calendar,AR1030,AP1031,"f",,Trigger)</f>
        <v>46616</v>
      </c>
      <c r="AS1031" s="98">
        <f>_xll.qlInterestRateIndexMaturity(Currency&amp;"ibor"&amp;Tenor,AR1031,Trigger)</f>
        <v>46647</v>
      </c>
      <c r="AT1031" s="242" t="e">
        <f>_xll.qlIndexFixing($AD$5,AQ1031,TRUE,_xll.ohTrigger(Trigger,Trigger1M))</f>
        <v>#NUM!</v>
      </c>
      <c r="AU1031" s="242">
        <f>IFERROR(_xll.qlIndexFixing($AV$1,AQ1031,TRUE,_xll.ohTrigger(Trigger,Trigger1M)),#N/A)</f>
        <v>1.9415139576468066E-2</v>
      </c>
    </row>
    <row r="1032" spans="42:47" ht="11.25" customHeight="1" x14ac:dyDescent="0.25">
      <c r="AP1032" s="99" t="s">
        <v>83</v>
      </c>
      <c r="AQ1032" s="98">
        <f>_xll.qlInterestRateIndexFixingDate(Currency&amp;"ibor"&amp;Tenor,AR1032,Trigger)</f>
        <v>46619</v>
      </c>
      <c r="AR1032" s="98">
        <f>_xll.qlCalendarAdvance(Calendar,AR1031,AP1032,"f",,Trigger)</f>
        <v>46623</v>
      </c>
      <c r="AS1032" s="98">
        <f>_xll.qlInterestRateIndexMaturity(Currency&amp;"ibor"&amp;Tenor,AR1032,Trigger)</f>
        <v>46654</v>
      </c>
      <c r="AT1032" s="242" t="e">
        <f>_xll.qlIndexFixing($AD$5,AQ1032,TRUE,_xll.ohTrigger(Trigger,Trigger1M))</f>
        <v>#NUM!</v>
      </c>
      <c r="AU1032" s="242">
        <f>IFERROR(_xll.qlIndexFixing($AV$1,AQ1032,TRUE,_xll.ohTrigger(Trigger,Trigger1M)),#N/A)</f>
        <v>1.9420242199323923E-2</v>
      </c>
    </row>
    <row r="1033" spans="42:47" ht="11.25" customHeight="1" x14ac:dyDescent="0.25">
      <c r="AP1033" s="99" t="s">
        <v>83</v>
      </c>
      <c r="AQ1033" s="98">
        <f>_xll.qlInterestRateIndexFixingDate(Currency&amp;"ibor"&amp;Tenor,AR1033,Trigger)</f>
        <v>46626</v>
      </c>
      <c r="AR1033" s="98">
        <f>_xll.qlCalendarAdvance(Calendar,AR1032,AP1033,"f",,Trigger)</f>
        <v>46630</v>
      </c>
      <c r="AS1033" s="98">
        <f>_xll.qlInterestRateIndexMaturity(Currency&amp;"ibor"&amp;Tenor,AR1033,Trigger)</f>
        <v>46660</v>
      </c>
      <c r="AT1033" s="242" t="e">
        <f>_xll.qlIndexFixing($AD$5,AQ1033,TRUE,_xll.ohTrigger(Trigger,Trigger1M))</f>
        <v>#NUM!</v>
      </c>
      <c r="AU1033" s="242">
        <f>IFERROR(_xll.qlIndexFixing($AV$1,AQ1033,TRUE,_xll.ohTrigger(Trigger,Trigger1M)),#N/A)</f>
        <v>1.9424386500583424E-2</v>
      </c>
    </row>
    <row r="1034" spans="42:47" ht="11.25" customHeight="1" x14ac:dyDescent="0.25">
      <c r="AP1034" s="99" t="s">
        <v>83</v>
      </c>
      <c r="AQ1034" s="98">
        <f>_xll.qlInterestRateIndexFixingDate(Currency&amp;"ibor"&amp;Tenor,AR1034,Trigger)</f>
        <v>46633</v>
      </c>
      <c r="AR1034" s="98">
        <f>_xll.qlCalendarAdvance(Calendar,AR1033,AP1034,"f",,Trigger)</f>
        <v>46637</v>
      </c>
      <c r="AS1034" s="98">
        <f>_xll.qlInterestRateIndexMaturity(Currency&amp;"ibor"&amp;Tenor,AR1034,Trigger)</f>
        <v>46667</v>
      </c>
      <c r="AT1034" s="242" t="e">
        <f>_xll.qlIndexFixing($AD$5,AQ1034,TRUE,_xll.ohTrigger(Trigger,Trigger1M))</f>
        <v>#NUM!</v>
      </c>
      <c r="AU1034" s="242">
        <f>IFERROR(_xll.qlIndexFixing($AV$1,AQ1034,TRUE,_xll.ohTrigger(Trigger,Trigger1M)),#N/A)</f>
        <v>1.9429331359878788E-2</v>
      </c>
    </row>
    <row r="1035" spans="42:47" ht="11.25" customHeight="1" x14ac:dyDescent="0.25">
      <c r="AP1035" s="99" t="s">
        <v>83</v>
      </c>
      <c r="AQ1035" s="98">
        <f>_xll.qlInterestRateIndexFixingDate(Currency&amp;"ibor"&amp;Tenor,AR1035,Trigger)</f>
        <v>46640</v>
      </c>
      <c r="AR1035" s="98">
        <f>_xll.qlCalendarAdvance(Calendar,AR1034,AP1035,"f",,Trigger)</f>
        <v>46644</v>
      </c>
      <c r="AS1035" s="98">
        <f>_xll.qlInterestRateIndexMaturity(Currency&amp;"ibor"&amp;Tenor,AR1035,Trigger)</f>
        <v>46674</v>
      </c>
      <c r="AT1035" s="242" t="e">
        <f>_xll.qlIndexFixing($AD$5,AQ1035,TRUE,_xll.ohTrigger(Trigger,Trigger1M))</f>
        <v>#NUM!</v>
      </c>
      <c r="AU1035" s="242">
        <f>IFERROR(_xll.qlIndexFixing($AV$1,AQ1035,TRUE,_xll.ohTrigger(Trigger,Trigger1M)),#N/A)</f>
        <v>1.9434196402812631E-2</v>
      </c>
    </row>
    <row r="1036" spans="42:47" ht="11.25" customHeight="1" x14ac:dyDescent="0.25">
      <c r="AP1036" s="99" t="s">
        <v>83</v>
      </c>
      <c r="AQ1036" s="98">
        <f>_xll.qlInterestRateIndexFixingDate(Currency&amp;"ibor"&amp;Tenor,AR1036,Trigger)</f>
        <v>46647</v>
      </c>
      <c r="AR1036" s="98">
        <f>_xll.qlCalendarAdvance(Calendar,AR1035,AP1036,"f",,Trigger)</f>
        <v>46651</v>
      </c>
      <c r="AS1036" s="98">
        <f>_xll.qlInterestRateIndexMaturity(Currency&amp;"ibor"&amp;Tenor,AR1036,Trigger)</f>
        <v>46681</v>
      </c>
      <c r="AT1036" s="242" t="e">
        <f>_xll.qlIndexFixing($AD$5,AQ1036,TRUE,_xll.ohTrigger(Trigger,Trigger1M))</f>
        <v>#NUM!</v>
      </c>
      <c r="AU1036" s="242">
        <f>IFERROR(_xll.qlIndexFixing($AV$1,AQ1036,TRUE,_xll.ohTrigger(Trigger,Trigger1M)),#N/A)</f>
        <v>1.943898187434101E-2</v>
      </c>
    </row>
    <row r="1037" spans="42:47" ht="11.25" customHeight="1" x14ac:dyDescent="0.25">
      <c r="AP1037" s="99" t="s">
        <v>83</v>
      </c>
      <c r="AQ1037" s="98">
        <f>_xll.qlInterestRateIndexFixingDate(Currency&amp;"ibor"&amp;Tenor,AR1037,Trigger)</f>
        <v>46654</v>
      </c>
      <c r="AR1037" s="98">
        <f>_xll.qlCalendarAdvance(Calendar,AR1036,AP1037,"f",,Trigger)</f>
        <v>46658</v>
      </c>
      <c r="AS1037" s="98">
        <f>_xll.qlInterestRateIndexMaturity(Currency&amp;"ibor"&amp;Tenor,AR1037,Trigger)</f>
        <v>46688</v>
      </c>
      <c r="AT1037" s="242" t="e">
        <f>_xll.qlIndexFixing($AD$5,AQ1037,TRUE,_xll.ohTrigger(Trigger,Trigger1M))</f>
        <v>#NUM!</v>
      </c>
      <c r="AU1037" s="242">
        <f>IFERROR(_xll.qlIndexFixing($AV$1,AQ1037,TRUE,_xll.ohTrigger(Trigger,Trigger1M)),#N/A)</f>
        <v>1.9443688019425309E-2</v>
      </c>
    </row>
    <row r="1038" spans="42:47" ht="11.25" customHeight="1" x14ac:dyDescent="0.25">
      <c r="AP1038" s="99" t="s">
        <v>83</v>
      </c>
      <c r="AQ1038" s="98">
        <f>_xll.qlInterestRateIndexFixingDate(Currency&amp;"ibor"&amp;Tenor,AR1038,Trigger)</f>
        <v>46661</v>
      </c>
      <c r="AR1038" s="98">
        <f>_xll.qlCalendarAdvance(Calendar,AR1037,AP1038,"f",,Trigger)</f>
        <v>46665</v>
      </c>
      <c r="AS1038" s="98">
        <f>_xll.qlInterestRateIndexMaturity(Currency&amp;"ibor"&amp;Tenor,AR1038,Trigger)</f>
        <v>46696</v>
      </c>
      <c r="AT1038" s="242" t="e">
        <f>_xll.qlIndexFixing($AD$5,AQ1038,TRUE,_xll.ohTrigger(Trigger,Trigger1M))</f>
        <v>#NUM!</v>
      </c>
      <c r="AU1038" s="242">
        <f>IFERROR(_xll.qlIndexFixing($AV$1,AQ1038,TRUE,_xll.ohTrigger(Trigger,Trigger1M)),#N/A)</f>
        <v>1.9449163551914148E-2</v>
      </c>
    </row>
    <row r="1039" spans="42:47" ht="11.25" customHeight="1" x14ac:dyDescent="0.25">
      <c r="AP1039" s="99" t="s">
        <v>83</v>
      </c>
      <c r="AQ1039" s="98">
        <f>_xll.qlInterestRateIndexFixingDate(Currency&amp;"ibor"&amp;Tenor,AR1039,Trigger)</f>
        <v>46668</v>
      </c>
      <c r="AR1039" s="98">
        <f>_xll.qlCalendarAdvance(Calendar,AR1038,AP1039,"f",,Trigger)</f>
        <v>46672</v>
      </c>
      <c r="AS1039" s="98">
        <f>_xll.qlInterestRateIndexMaturity(Currency&amp;"ibor"&amp;Tenor,AR1039,Trigger)</f>
        <v>46703</v>
      </c>
      <c r="AT1039" s="242" t="e">
        <f>_xll.qlIndexFixing($AD$5,AQ1039,TRUE,_xll.ohTrigger(Trigger,Trigger1M))</f>
        <v>#NUM!</v>
      </c>
      <c r="AU1039" s="242">
        <f>IFERROR(_xll.qlIndexFixing($AV$1,AQ1039,TRUE,_xll.ohTrigger(Trigger,Trigger1M)),#N/A)</f>
        <v>1.9453706415130077E-2</v>
      </c>
    </row>
    <row r="1040" spans="42:47" ht="11.25" customHeight="1" x14ac:dyDescent="0.25">
      <c r="AP1040" s="99" t="s">
        <v>83</v>
      </c>
      <c r="AQ1040" s="98">
        <f>_xll.qlInterestRateIndexFixingDate(Currency&amp;"ibor"&amp;Tenor,AR1040,Trigger)</f>
        <v>46675</v>
      </c>
      <c r="AR1040" s="98">
        <f>_xll.qlCalendarAdvance(Calendar,AR1039,AP1040,"f",,Trigger)</f>
        <v>46679</v>
      </c>
      <c r="AS1040" s="98">
        <f>_xll.qlInterestRateIndexMaturity(Currency&amp;"ibor"&amp;Tenor,AR1040,Trigger)</f>
        <v>46710</v>
      </c>
      <c r="AT1040" s="242" t="e">
        <f>_xll.qlIndexFixing($AD$5,AQ1040,TRUE,_xll.ohTrigger(Trigger,Trigger1M))</f>
        <v>#NUM!</v>
      </c>
      <c r="AU1040" s="242">
        <f>IFERROR(_xll.qlIndexFixing($AV$1,AQ1040,TRUE,_xll.ohTrigger(Trigger,Trigger1M)),#N/A)</f>
        <v>1.9458170700095003E-2</v>
      </c>
    </row>
    <row r="1041" spans="42:47" ht="11.25" customHeight="1" x14ac:dyDescent="0.25">
      <c r="AP1041" s="99" t="s">
        <v>83</v>
      </c>
      <c r="AQ1041" s="98">
        <f>_xll.qlInterestRateIndexFixingDate(Currency&amp;"ibor"&amp;Tenor,AR1041,Trigger)</f>
        <v>46682</v>
      </c>
      <c r="AR1041" s="98">
        <f>_xll.qlCalendarAdvance(Calendar,AR1040,AP1041,"f",,Trigger)</f>
        <v>46686</v>
      </c>
      <c r="AS1041" s="98">
        <f>_xll.qlInterestRateIndexMaturity(Currency&amp;"ibor"&amp;Tenor,AR1041,Trigger)</f>
        <v>46717</v>
      </c>
      <c r="AT1041" s="242" t="e">
        <f>_xll.qlIndexFixing($AD$5,AQ1041,TRUE,_xll.ohTrigger(Trigger,Trigger1M))</f>
        <v>#NUM!</v>
      </c>
      <c r="AU1041" s="242">
        <f>IFERROR(_xll.qlIndexFixing($AV$1,AQ1041,TRUE,_xll.ohTrigger(Trigger,Trigger1M)),#N/A)</f>
        <v>1.9462556651784577E-2</v>
      </c>
    </row>
    <row r="1042" spans="42:47" ht="11.25" customHeight="1" x14ac:dyDescent="0.25">
      <c r="AP1042" s="99" t="s">
        <v>83</v>
      </c>
      <c r="AQ1042" s="98">
        <f>_xll.qlInterestRateIndexFixingDate(Currency&amp;"ibor"&amp;Tenor,AR1042,Trigger)</f>
        <v>46689</v>
      </c>
      <c r="AR1042" s="98">
        <f>_xll.qlCalendarAdvance(Calendar,AR1041,AP1042,"f",,Trigger)</f>
        <v>46693</v>
      </c>
      <c r="AS1042" s="98">
        <f>_xll.qlInterestRateIndexMaturity(Currency&amp;"ibor"&amp;Tenor,AR1042,Trigger)</f>
        <v>46723</v>
      </c>
      <c r="AT1042" s="242" t="e">
        <f>_xll.qlIndexFixing($AD$5,AQ1042,TRUE,_xll.ohTrigger(Trigger,Trigger1M))</f>
        <v>#NUM!</v>
      </c>
      <c r="AU1042" s="242">
        <f>IFERROR(_xll.qlIndexFixing($AV$1,AQ1042,TRUE,_xll.ohTrigger(Trigger,Trigger1M)),#N/A)</f>
        <v>1.9466037421775439E-2</v>
      </c>
    </row>
    <row r="1043" spans="42:47" ht="11.25" customHeight="1" x14ac:dyDescent="0.25">
      <c r="AP1043" s="99" t="s">
        <v>83</v>
      </c>
      <c r="AQ1043" s="98">
        <f>_xll.qlInterestRateIndexFixingDate(Currency&amp;"ibor"&amp;Tenor,AR1043,Trigger)</f>
        <v>46696</v>
      </c>
      <c r="AR1043" s="98">
        <f>_xll.qlCalendarAdvance(Calendar,AR1042,AP1043,"f",,Trigger)</f>
        <v>46700</v>
      </c>
      <c r="AS1043" s="98">
        <f>_xll.qlInterestRateIndexMaturity(Currency&amp;"ibor"&amp;Tenor,AR1043,Trigger)</f>
        <v>46730</v>
      </c>
      <c r="AT1043" s="242" t="e">
        <f>_xll.qlIndexFixing($AD$5,AQ1043,TRUE,_xll.ohTrigger(Trigger,Trigger1M))</f>
        <v>#NUM!</v>
      </c>
      <c r="AU1043" s="242">
        <f>IFERROR(_xll.qlIndexFixing($AV$1,AQ1043,TRUE,_xll.ohTrigger(Trigger,Trigger1M)),#N/A)</f>
        <v>1.9470272752386997E-2</v>
      </c>
    </row>
    <row r="1044" spans="42:47" ht="11.25" customHeight="1" x14ac:dyDescent="0.25">
      <c r="AP1044" s="99" t="s">
        <v>83</v>
      </c>
      <c r="AQ1044" s="98">
        <f>_xll.qlInterestRateIndexFixingDate(Currency&amp;"ibor"&amp;Tenor,AR1044,Trigger)</f>
        <v>46703</v>
      </c>
      <c r="AR1044" s="98">
        <f>_xll.qlCalendarAdvance(Calendar,AR1043,AP1044,"f",,Trigger)</f>
        <v>46707</v>
      </c>
      <c r="AS1044" s="98">
        <f>_xll.qlInterestRateIndexMaturity(Currency&amp;"ibor"&amp;Tenor,AR1044,Trigger)</f>
        <v>46737</v>
      </c>
      <c r="AT1044" s="242" t="e">
        <f>_xll.qlIndexFixing($AD$5,AQ1044,TRUE,_xll.ohTrigger(Trigger,Trigger1M))</f>
        <v>#NUM!</v>
      </c>
      <c r="AU1044" s="242">
        <f>IFERROR(_xll.qlIndexFixing($AV$1,AQ1044,TRUE,_xll.ohTrigger(Trigger,Trigger1M)),#N/A)</f>
        <v>1.9474430471308146E-2</v>
      </c>
    </row>
    <row r="1045" spans="42:47" ht="11.25" customHeight="1" x14ac:dyDescent="0.25">
      <c r="AP1045" s="99" t="s">
        <v>83</v>
      </c>
      <c r="AQ1045" s="98">
        <f>_xll.qlInterestRateIndexFixingDate(Currency&amp;"ibor"&amp;Tenor,AR1045,Trigger)</f>
        <v>46710</v>
      </c>
      <c r="AR1045" s="98">
        <f>_xll.qlCalendarAdvance(Calendar,AR1044,AP1045,"f",,Trigger)</f>
        <v>46714</v>
      </c>
      <c r="AS1045" s="98">
        <f>_xll.qlInterestRateIndexMaturity(Currency&amp;"ibor"&amp;Tenor,AR1045,Trigger)</f>
        <v>46744</v>
      </c>
      <c r="AT1045" s="242" t="e">
        <f>_xll.qlIndexFixing($AD$5,AQ1045,TRUE,_xll.ohTrigger(Trigger,Trigger1M))</f>
        <v>#NUM!</v>
      </c>
      <c r="AU1045" s="242">
        <f>IFERROR(_xll.qlIndexFixing($AV$1,AQ1045,TRUE,_xll.ohTrigger(Trigger,Trigger1M)),#N/A)</f>
        <v>1.9478510823510931E-2</v>
      </c>
    </row>
    <row r="1046" spans="42:47" ht="11.25" customHeight="1" x14ac:dyDescent="0.25">
      <c r="AP1046" s="99" t="s">
        <v>83</v>
      </c>
      <c r="AQ1046" s="98">
        <f>_xll.qlInterestRateIndexFixingDate(Currency&amp;"ibor"&amp;Tenor,AR1046,Trigger)</f>
        <v>46717</v>
      </c>
      <c r="AR1046" s="98">
        <f>_xll.qlCalendarAdvance(Calendar,AR1045,AP1046,"f",,Trigger)</f>
        <v>46721</v>
      </c>
      <c r="AS1046" s="98">
        <f>_xll.qlInterestRateIndexMaturity(Currency&amp;"ibor"&amp;Tenor,AR1046,Trigger)</f>
        <v>46752</v>
      </c>
      <c r="AT1046" s="242" t="e">
        <f>_xll.qlIndexFixing($AD$5,AQ1046,TRUE,_xll.ohTrigger(Trigger,Trigger1M))</f>
        <v>#NUM!</v>
      </c>
      <c r="AU1046" s="242">
        <f>IFERROR(_xll.qlIndexFixing($AV$1,AQ1046,TRUE,_xll.ohTrigger(Trigger,Trigger1M)),#N/A)</f>
        <v>1.9483319985360927E-2</v>
      </c>
    </row>
    <row r="1047" spans="42:47" ht="11.25" customHeight="1" x14ac:dyDescent="0.25">
      <c r="AP1047" s="99" t="s">
        <v>83</v>
      </c>
      <c r="AQ1047" s="98">
        <f>_xll.qlInterestRateIndexFixingDate(Currency&amp;"ibor"&amp;Tenor,AR1047,Trigger)</f>
        <v>46724</v>
      </c>
      <c r="AR1047" s="98">
        <f>_xll.qlCalendarAdvance(Calendar,AR1046,AP1047,"f",,Trigger)</f>
        <v>46728</v>
      </c>
      <c r="AS1047" s="98">
        <f>_xll.qlInterestRateIndexMaturity(Currency&amp;"ibor"&amp;Tenor,AR1047,Trigger)</f>
        <v>46759</v>
      </c>
      <c r="AT1047" s="242" t="e">
        <f>_xll.qlIndexFixing($AD$5,AQ1047,TRUE,_xll.ohTrigger(Trigger,Trigger1M))</f>
        <v>#NUM!</v>
      </c>
      <c r="AU1047" s="242">
        <f>IFERROR(_xll.qlIndexFixing($AV$1,AQ1047,TRUE,_xll.ohTrigger(Trigger,Trigger1M)),#N/A)</f>
        <v>1.9487241081985095E-2</v>
      </c>
    </row>
    <row r="1048" spans="42:47" ht="11.25" customHeight="1" x14ac:dyDescent="0.25">
      <c r="AP1048" s="99" t="s">
        <v>83</v>
      </c>
      <c r="AQ1048" s="98">
        <f>_xll.qlInterestRateIndexFixingDate(Currency&amp;"ibor"&amp;Tenor,AR1048,Trigger)</f>
        <v>46731</v>
      </c>
      <c r="AR1048" s="98">
        <f>_xll.qlCalendarAdvance(Calendar,AR1047,AP1048,"f",,Trigger)</f>
        <v>46735</v>
      </c>
      <c r="AS1048" s="98">
        <f>_xll.qlInterestRateIndexMaturity(Currency&amp;"ibor"&amp;Tenor,AR1048,Trigger)</f>
        <v>46766</v>
      </c>
      <c r="AT1048" s="242" t="e">
        <f>_xll.qlIndexFixing($AD$5,AQ1048,TRUE,_xll.ohTrigger(Trigger,Trigger1M))</f>
        <v>#NUM!</v>
      </c>
      <c r="AU1048" s="242">
        <f>IFERROR(_xll.qlIndexFixing($AV$1,AQ1048,TRUE,_xll.ohTrigger(Trigger,Trigger1M)),#N/A)</f>
        <v>1.9491085560215053E-2</v>
      </c>
    </row>
    <row r="1049" spans="42:47" ht="11.25" customHeight="1" x14ac:dyDescent="0.25">
      <c r="AP1049" s="99" t="s">
        <v>83</v>
      </c>
      <c r="AQ1049" s="98">
        <f>_xll.qlInterestRateIndexFixingDate(Currency&amp;"ibor"&amp;Tenor,AR1049,Trigger)</f>
        <v>46738</v>
      </c>
      <c r="AR1049" s="98">
        <f>_xll.qlCalendarAdvance(Calendar,AR1048,AP1049,"f",,Trigger)</f>
        <v>46742</v>
      </c>
      <c r="AS1049" s="98">
        <f>_xll.qlInterestRateIndexMaturity(Currency&amp;"ibor"&amp;Tenor,AR1049,Trigger)</f>
        <v>46773</v>
      </c>
      <c r="AT1049" s="242" t="e">
        <f>_xll.qlIndexFixing($AD$5,AQ1049,TRUE,_xll.ohTrigger(Trigger,Trigger1M))</f>
        <v>#NUM!</v>
      </c>
      <c r="AU1049" s="242">
        <f>IFERROR(_xll.qlIndexFixing($AV$1,AQ1049,TRUE,_xll.ohTrigger(Trigger,Trigger1M)),#N/A)</f>
        <v>1.9494853665044505E-2</v>
      </c>
    </row>
    <row r="1050" spans="42:47" ht="11.25" customHeight="1" x14ac:dyDescent="0.25">
      <c r="AP1050" s="99" t="s">
        <v>83</v>
      </c>
      <c r="AQ1050" s="98">
        <f>_xll.qlInterestRateIndexFixingDate(Currency&amp;"ibor"&amp;Tenor,AR1050,Trigger)</f>
        <v>46745</v>
      </c>
      <c r="AR1050" s="98">
        <f>_xll.qlCalendarAdvance(Calendar,AR1049,AP1050,"f",,Trigger)</f>
        <v>46749</v>
      </c>
      <c r="AS1050" s="98">
        <f>_xll.qlInterestRateIndexMaturity(Currency&amp;"ibor"&amp;Tenor,AR1050,Trigger)</f>
        <v>46780</v>
      </c>
      <c r="AT1050" s="242" t="e">
        <f>_xll.qlIndexFixing($AD$5,AQ1050,TRUE,_xll.ohTrigger(Trigger,Trigger1M))</f>
        <v>#NUM!</v>
      </c>
      <c r="AU1050" s="242">
        <f>IFERROR(_xll.qlIndexFixing($AV$1,AQ1050,TRUE,_xll.ohTrigger(Trigger,Trigger1M)),#N/A)</f>
        <v>1.9498545641461994E-2</v>
      </c>
    </row>
    <row r="1051" spans="42:47" ht="11.25" customHeight="1" x14ac:dyDescent="0.25">
      <c r="AP1051" s="99" t="s">
        <v>83</v>
      </c>
      <c r="AQ1051" s="98">
        <f>_xll.qlInterestRateIndexFixingDate(Currency&amp;"ibor"&amp;Tenor,AR1051,Trigger)</f>
        <v>46752</v>
      </c>
      <c r="AR1051" s="98">
        <f>_xll.qlCalendarAdvance(Calendar,AR1050,AP1051,"f",,Trigger)</f>
        <v>46756</v>
      </c>
      <c r="AS1051" s="98">
        <f>_xll.qlInterestRateIndexMaturity(Currency&amp;"ibor"&amp;Tenor,AR1051,Trigger)</f>
        <v>46787</v>
      </c>
      <c r="AT1051" s="242" t="e">
        <f>_xll.qlIndexFixing($AD$5,AQ1051,TRUE,_xll.ohTrigger(Trigger,Trigger1M))</f>
        <v>#NUM!</v>
      </c>
      <c r="AU1051" s="242">
        <f>IFERROR(_xll.qlIndexFixing($AV$1,AQ1051,TRUE,_xll.ohTrigger(Trigger,Trigger1M)),#N/A)</f>
        <v>1.9502161734461222E-2</v>
      </c>
    </row>
    <row r="1052" spans="42:47" ht="11.25" customHeight="1" x14ac:dyDescent="0.25">
      <c r="AP1052" s="99" t="s">
        <v>83</v>
      </c>
      <c r="AQ1052" s="98">
        <f>_xll.qlInterestRateIndexFixingDate(Currency&amp;"ibor"&amp;Tenor,AR1052,Trigger)</f>
        <v>46759</v>
      </c>
      <c r="AR1052" s="98">
        <f>_xll.qlCalendarAdvance(Calendar,AR1051,AP1052,"f",,Trigger)</f>
        <v>46763</v>
      </c>
      <c r="AS1052" s="98">
        <f>_xll.qlInterestRateIndexMaturity(Currency&amp;"ibor"&amp;Tenor,AR1052,Trigger)</f>
        <v>46794</v>
      </c>
      <c r="AT1052" s="242" t="e">
        <f>_xll.qlIndexFixing($AD$5,AQ1052,TRUE,_xll.ohTrigger(Trigger,Trigger1M))</f>
        <v>#NUM!</v>
      </c>
      <c r="AU1052" s="242">
        <f>IFERROR(_xll.qlIndexFixing($AV$1,AQ1052,TRUE,_xll.ohTrigger(Trigger,Trigger1M)),#N/A)</f>
        <v>1.9505702189046212E-2</v>
      </c>
    </row>
    <row r="1053" spans="42:47" ht="11.25" customHeight="1" x14ac:dyDescent="0.25">
      <c r="AP1053" s="99" t="s">
        <v>83</v>
      </c>
      <c r="AQ1053" s="98">
        <f>_xll.qlInterestRateIndexFixingDate(Currency&amp;"ibor"&amp;Tenor,AR1053,Trigger)</f>
        <v>46766</v>
      </c>
      <c r="AR1053" s="98">
        <f>_xll.qlCalendarAdvance(Calendar,AR1052,AP1053,"f",,Trigger)</f>
        <v>46770</v>
      </c>
      <c r="AS1053" s="98">
        <f>_xll.qlInterestRateIndexMaturity(Currency&amp;"ibor"&amp;Tenor,AR1053,Trigger)</f>
        <v>46801</v>
      </c>
      <c r="AT1053" s="242" t="e">
        <f>_xll.qlIndexFixing($AD$5,AQ1053,TRUE,_xll.ohTrigger(Trigger,Trigger1M))</f>
        <v>#NUM!</v>
      </c>
      <c r="AU1053" s="242">
        <f>IFERROR(_xll.qlIndexFixing($AV$1,AQ1053,TRUE,_xll.ohTrigger(Trigger,Trigger1M)),#N/A)</f>
        <v>1.9509167250205503E-2</v>
      </c>
    </row>
    <row r="1054" spans="42:47" ht="11.25" customHeight="1" x14ac:dyDescent="0.25">
      <c r="AP1054" s="99" t="s">
        <v>83</v>
      </c>
      <c r="AQ1054" s="98">
        <f>_xll.qlInterestRateIndexFixingDate(Currency&amp;"ibor"&amp;Tenor,AR1054,Trigger)</f>
        <v>46773</v>
      </c>
      <c r="AR1054" s="98">
        <f>_xll.qlCalendarAdvance(Calendar,AR1053,AP1054,"f",,Trigger)</f>
        <v>46777</v>
      </c>
      <c r="AS1054" s="98">
        <f>_xll.qlInterestRateIndexMaturity(Currency&amp;"ibor"&amp;Tenor,AR1054,Trigger)</f>
        <v>46808</v>
      </c>
      <c r="AT1054" s="242" t="e">
        <f>_xll.qlIndexFixing($AD$5,AQ1054,TRUE,_xll.ohTrigger(Trigger,Trigger1M))</f>
        <v>#NUM!</v>
      </c>
      <c r="AU1054" s="242">
        <f>IFERROR(_xll.qlIndexFixing($AV$1,AQ1054,TRUE,_xll.ohTrigger(Trigger,Trigger1M)),#N/A)</f>
        <v>1.9512557162943117E-2</v>
      </c>
    </row>
    <row r="1055" spans="42:47" ht="11.25" customHeight="1" x14ac:dyDescent="0.25">
      <c r="AP1055" s="99" t="s">
        <v>83</v>
      </c>
      <c r="AQ1055" s="98">
        <f>_xll.qlInterestRateIndexFixingDate(Currency&amp;"ibor"&amp;Tenor,AR1055,Trigger)</f>
        <v>46780</v>
      </c>
      <c r="AR1055" s="98">
        <f>_xll.qlCalendarAdvance(Calendar,AR1054,AP1055,"f",,Trigger)</f>
        <v>46784</v>
      </c>
      <c r="AS1055" s="98">
        <f>_xll.qlInterestRateIndexMaturity(Currency&amp;"ibor"&amp;Tenor,AR1055,Trigger)</f>
        <v>46813</v>
      </c>
      <c r="AT1055" s="242" t="e">
        <f>_xll.qlIndexFixing($AD$5,AQ1055,TRUE,_xll.ohTrigger(Trigger,Trigger1M))</f>
        <v>#NUM!</v>
      </c>
      <c r="AU1055" s="242">
        <f>IFERROR(_xll.qlIndexFixing($AV$1,AQ1055,TRUE,_xll.ohTrigger(Trigger,Trigger1M)),#N/A)</f>
        <v>1.9514353508141624E-2</v>
      </c>
    </row>
    <row r="1056" spans="42:47" ht="11.25" customHeight="1" x14ac:dyDescent="0.25">
      <c r="AP1056" s="99" t="s">
        <v>83</v>
      </c>
      <c r="AQ1056" s="98">
        <f>_xll.qlInterestRateIndexFixingDate(Currency&amp;"ibor"&amp;Tenor,AR1056,Trigger)</f>
        <v>46787</v>
      </c>
      <c r="AR1056" s="98">
        <f>_xll.qlCalendarAdvance(Calendar,AR1055,AP1056,"f",,Trigger)</f>
        <v>46791</v>
      </c>
      <c r="AS1056" s="98">
        <f>_xll.qlInterestRateIndexMaturity(Currency&amp;"ibor"&amp;Tenor,AR1056,Trigger)</f>
        <v>46820</v>
      </c>
      <c r="AT1056" s="242" t="e">
        <f>_xll.qlIndexFixing($AD$5,AQ1056,TRUE,_xll.ohTrigger(Trigger,Trigger1M))</f>
        <v>#NUM!</v>
      </c>
      <c r="AU1056" s="242">
        <f>IFERROR(_xll.qlIndexFixing($AV$1,AQ1056,TRUE,_xll.ohTrigger(Trigger,Trigger1M)),#N/A)</f>
        <v>1.9517604132344539E-2</v>
      </c>
    </row>
    <row r="1057" spans="42:47" ht="11.25" customHeight="1" x14ac:dyDescent="0.25">
      <c r="AP1057" s="99" t="s">
        <v>83</v>
      </c>
      <c r="AQ1057" s="98">
        <f>_xll.qlInterestRateIndexFixingDate(Currency&amp;"ibor"&amp;Tenor,AR1057,Trigger)</f>
        <v>46794</v>
      </c>
      <c r="AR1057" s="98">
        <f>_xll.qlCalendarAdvance(Calendar,AR1056,AP1057,"f",,Trigger)</f>
        <v>46798</v>
      </c>
      <c r="AS1057" s="98">
        <f>_xll.qlInterestRateIndexMaturity(Currency&amp;"ibor"&amp;Tenor,AR1057,Trigger)</f>
        <v>46827</v>
      </c>
      <c r="AT1057" s="242" t="e">
        <f>_xll.qlIndexFixing($AD$5,AQ1057,TRUE,_xll.ohTrigger(Trigger,Trigger1M))</f>
        <v>#NUM!</v>
      </c>
      <c r="AU1057" s="242">
        <f>IFERROR(_xll.qlIndexFixing($AV$1,AQ1057,TRUE,_xll.ohTrigger(Trigger,Trigger1M)),#N/A)</f>
        <v>1.9520780316140511E-2</v>
      </c>
    </row>
    <row r="1058" spans="42:47" ht="11.25" customHeight="1" x14ac:dyDescent="0.25">
      <c r="AP1058" s="99" t="s">
        <v>83</v>
      </c>
      <c r="AQ1058" s="98">
        <f>_xll.qlInterestRateIndexFixingDate(Currency&amp;"ibor"&amp;Tenor,AR1058,Trigger)</f>
        <v>46801</v>
      </c>
      <c r="AR1058" s="98">
        <f>_xll.qlCalendarAdvance(Calendar,AR1057,AP1058,"f",,Trigger)</f>
        <v>46805</v>
      </c>
      <c r="AS1058" s="98">
        <f>_xll.qlInterestRateIndexMaturity(Currency&amp;"ibor"&amp;Tenor,AR1058,Trigger)</f>
        <v>46834</v>
      </c>
      <c r="AT1058" s="242" t="e">
        <f>_xll.qlIndexFixing($AD$5,AQ1058,TRUE,_xll.ohTrigger(Trigger,Trigger1M))</f>
        <v>#NUM!</v>
      </c>
      <c r="AU1058" s="242">
        <f>IFERROR(_xll.qlIndexFixing($AV$1,AQ1058,TRUE,_xll.ohTrigger(Trigger,Trigger1M)),#N/A)</f>
        <v>1.9523882304517019E-2</v>
      </c>
    </row>
    <row r="1059" spans="42:47" ht="11.25" customHeight="1" x14ac:dyDescent="0.25">
      <c r="AP1059" s="99" t="s">
        <v>83</v>
      </c>
      <c r="AQ1059" s="98">
        <f>_xll.qlInterestRateIndexFixingDate(Currency&amp;"ibor"&amp;Tenor,AR1059,Trigger)</f>
        <v>46808</v>
      </c>
      <c r="AR1059" s="98">
        <f>_xll.qlCalendarAdvance(Calendar,AR1058,AP1059,"f",,Trigger)</f>
        <v>46812</v>
      </c>
      <c r="AS1059" s="98">
        <f>_xll.qlInterestRateIndexMaturity(Currency&amp;"ibor"&amp;Tenor,AR1059,Trigger)</f>
        <v>46843</v>
      </c>
      <c r="AT1059" s="242" t="e">
        <f>_xll.qlIndexFixing($AD$5,AQ1059,TRUE,_xll.ohTrigger(Trigger,Trigger1M))</f>
        <v>#NUM!</v>
      </c>
      <c r="AU1059" s="242">
        <f>IFERROR(_xll.qlIndexFixing($AV$1,AQ1059,TRUE,_xll.ohTrigger(Trigger,Trigger1M)),#N/A)</f>
        <v>1.9528388075413079E-2</v>
      </c>
    </row>
    <row r="1060" spans="42:47" ht="11.25" customHeight="1" x14ac:dyDescent="0.25">
      <c r="AP1060" s="99" t="s">
        <v>83</v>
      </c>
      <c r="AQ1060" s="98">
        <f>_xll.qlInterestRateIndexFixingDate(Currency&amp;"ibor"&amp;Tenor,AR1060,Trigger)</f>
        <v>46815</v>
      </c>
      <c r="AR1060" s="98">
        <f>_xll.qlCalendarAdvance(Calendar,AR1059,AP1060,"f",,Trigger)</f>
        <v>46819</v>
      </c>
      <c r="AS1060" s="98">
        <f>_xll.qlInterestRateIndexMaturity(Currency&amp;"ibor"&amp;Tenor,AR1060,Trigger)</f>
        <v>46850</v>
      </c>
      <c r="AT1060" s="242" t="e">
        <f>_xll.qlIndexFixing($AD$5,AQ1060,TRUE,_xll.ohTrigger(Trigger,Trigger1M))</f>
        <v>#NUM!</v>
      </c>
      <c r="AU1060" s="242">
        <f>IFERROR(_xll.qlIndexFixing($AV$1,AQ1060,TRUE,_xll.ohTrigger(Trigger,Trigger1M)),#N/A)</f>
        <v>1.9531332242710132E-2</v>
      </c>
    </row>
    <row r="1061" spans="42:47" ht="11.25" customHeight="1" x14ac:dyDescent="0.25">
      <c r="AP1061" s="99" t="s">
        <v>83</v>
      </c>
      <c r="AQ1061" s="98">
        <f>_xll.qlInterestRateIndexFixingDate(Currency&amp;"ibor"&amp;Tenor,AR1061,Trigger)</f>
        <v>46822</v>
      </c>
      <c r="AR1061" s="98">
        <f>_xll.qlCalendarAdvance(Calendar,AR1060,AP1061,"f",,Trigger)</f>
        <v>46826</v>
      </c>
      <c r="AS1061" s="98">
        <f>_xll.qlInterestRateIndexMaturity(Currency&amp;"ibor"&amp;Tenor,AR1061,Trigger)</f>
        <v>46861</v>
      </c>
      <c r="AT1061" s="242" t="e">
        <f>_xll.qlIndexFixing($AD$5,AQ1061,TRUE,_xll.ohTrigger(Trigger,Trigger1M))</f>
        <v>#NUM!</v>
      </c>
      <c r="AU1061" s="242">
        <f>IFERROR(_xll.qlIndexFixing($AV$1,AQ1061,TRUE,_xll.ohTrigger(Trigger,Trigger1M)),#N/A)</f>
        <v>1.9537112372472163E-2</v>
      </c>
    </row>
    <row r="1062" spans="42:47" ht="11.25" customHeight="1" x14ac:dyDescent="0.25">
      <c r="AP1062" s="99" t="s">
        <v>83</v>
      </c>
      <c r="AQ1062" s="98">
        <f>_xll.qlInterestRateIndexFixingDate(Currency&amp;"ibor"&amp;Tenor,AR1062,Trigger)</f>
        <v>46829</v>
      </c>
      <c r="AR1062" s="98">
        <f>_xll.qlCalendarAdvance(Calendar,AR1061,AP1062,"f",,Trigger)</f>
        <v>46833</v>
      </c>
      <c r="AS1062" s="98">
        <f>_xll.qlInterestRateIndexMaturity(Currency&amp;"ibor"&amp;Tenor,AR1062,Trigger)</f>
        <v>46864</v>
      </c>
      <c r="AT1062" s="242" t="e">
        <f>_xll.qlIndexFixing($AD$5,AQ1062,TRUE,_xll.ohTrigger(Trigger,Trigger1M))</f>
        <v>#NUM!</v>
      </c>
      <c r="AU1062" s="242">
        <f>IFERROR(_xll.qlIndexFixing($AV$1,AQ1062,TRUE,_xll.ohTrigger(Trigger,Trigger1M)),#N/A)</f>
        <v>1.953700052218689E-2</v>
      </c>
    </row>
    <row r="1063" spans="42:47" ht="11.25" customHeight="1" x14ac:dyDescent="0.25">
      <c r="AP1063" s="99" t="s">
        <v>83</v>
      </c>
      <c r="AQ1063" s="98">
        <f>_xll.qlInterestRateIndexFixingDate(Currency&amp;"ibor"&amp;Tenor,AR1063,Trigger)</f>
        <v>46836</v>
      </c>
      <c r="AR1063" s="98">
        <f>_xll.qlCalendarAdvance(Calendar,AR1062,AP1063,"f",,Trigger)</f>
        <v>46840</v>
      </c>
      <c r="AS1063" s="98">
        <f>_xll.qlInterestRateIndexMaturity(Currency&amp;"ibor"&amp;Tenor,AR1063,Trigger)</f>
        <v>46871</v>
      </c>
      <c r="AT1063" s="242" t="e">
        <f>_xll.qlIndexFixing($AD$5,AQ1063,TRUE,_xll.ohTrigger(Trigger,Trigger1M))</f>
        <v>#NUM!</v>
      </c>
      <c r="AU1063" s="242">
        <f>IFERROR(_xll.qlIndexFixing($AV$1,AQ1063,TRUE,_xll.ohTrigger(Trigger,Trigger1M)),#N/A)</f>
        <v>1.9539725124400411E-2</v>
      </c>
    </row>
    <row r="1064" spans="42:47" ht="11.25" customHeight="1" x14ac:dyDescent="0.25">
      <c r="AP1064" s="99" t="s">
        <v>83</v>
      </c>
      <c r="AQ1064" s="98">
        <f>_xll.qlInterestRateIndexFixingDate(Currency&amp;"ibor"&amp;Tenor,AR1064,Trigger)</f>
        <v>46843</v>
      </c>
      <c r="AR1064" s="98">
        <f>_xll.qlCalendarAdvance(Calendar,AR1063,AP1064,"f",,Trigger)</f>
        <v>46847</v>
      </c>
      <c r="AS1064" s="98">
        <f>_xll.qlInterestRateIndexMaturity(Currency&amp;"ibor"&amp;Tenor,AR1064,Trigger)</f>
        <v>46877</v>
      </c>
      <c r="AT1064" s="242" t="e">
        <f>_xll.qlIndexFixing($AD$5,AQ1064,TRUE,_xll.ohTrigger(Trigger,Trigger1M))</f>
        <v>#NUM!</v>
      </c>
      <c r="AU1064" s="242">
        <f>IFERROR(_xll.qlIndexFixing($AV$1,AQ1064,TRUE,_xll.ohTrigger(Trigger,Trigger1M)),#N/A)</f>
        <v>1.9541663665301634E-2</v>
      </c>
    </row>
    <row r="1065" spans="42:47" ht="11.25" customHeight="1" x14ac:dyDescent="0.25">
      <c r="AP1065" s="99" t="s">
        <v>83</v>
      </c>
      <c r="AQ1065" s="98">
        <f>_xll.qlInterestRateIndexFixingDate(Currency&amp;"ibor"&amp;Tenor,AR1065,Trigger)</f>
        <v>46850</v>
      </c>
      <c r="AR1065" s="98">
        <f>_xll.qlCalendarAdvance(Calendar,AR1064,AP1065,"f",,Trigger)</f>
        <v>46854</v>
      </c>
      <c r="AS1065" s="98">
        <f>_xll.qlInterestRateIndexMaturity(Currency&amp;"ibor"&amp;Tenor,AR1065,Trigger)</f>
        <v>46884</v>
      </c>
      <c r="AT1065" s="242" t="e">
        <f>_xll.qlIndexFixing($AD$5,AQ1065,TRUE,_xll.ohTrigger(Trigger,Trigger1M))</f>
        <v>#NUM!</v>
      </c>
      <c r="AU1065" s="242">
        <f>IFERROR(_xll.qlIndexFixing($AV$1,AQ1065,TRUE,_xll.ohTrigger(Trigger,Trigger1M)),#N/A)</f>
        <v>1.9544248130077158E-2</v>
      </c>
    </row>
    <row r="1066" spans="42:47" ht="11.25" customHeight="1" x14ac:dyDescent="0.25">
      <c r="AP1066" s="99" t="s">
        <v>83</v>
      </c>
      <c r="AQ1066" s="98">
        <f>_xll.qlInterestRateIndexFixingDate(Currency&amp;"ibor"&amp;Tenor,AR1066,Trigger)</f>
        <v>46855</v>
      </c>
      <c r="AR1066" s="98">
        <f>_xll.qlCalendarAdvance(Calendar,AR1065,AP1066,"f",,Trigger)</f>
        <v>46861</v>
      </c>
      <c r="AS1066" s="98">
        <f>_xll.qlInterestRateIndexMaturity(Currency&amp;"ibor"&amp;Tenor,AR1066,Trigger)</f>
        <v>46891</v>
      </c>
      <c r="AT1066" s="242" t="e">
        <f>_xll.qlIndexFixing($AD$5,AQ1066,TRUE,_xll.ohTrigger(Trigger,Trigger1M))</f>
        <v>#NUM!</v>
      </c>
      <c r="AU1066" s="242">
        <f>IFERROR(_xll.qlIndexFixing($AV$1,AQ1066,TRUE,_xll.ohTrigger(Trigger,Trigger1M)),#N/A)</f>
        <v>1.954676037295755E-2</v>
      </c>
    </row>
    <row r="1067" spans="42:47" ht="11.25" customHeight="1" x14ac:dyDescent="0.25">
      <c r="AP1067" s="99" t="s">
        <v>83</v>
      </c>
      <c r="AQ1067" s="98">
        <f>_xll.qlInterestRateIndexFixingDate(Currency&amp;"ibor"&amp;Tenor,AR1067,Trigger)</f>
        <v>46864</v>
      </c>
      <c r="AR1067" s="98">
        <f>_xll.qlCalendarAdvance(Calendar,AR1066,AP1067,"f",,Trigger)</f>
        <v>46868</v>
      </c>
      <c r="AS1067" s="98">
        <f>_xll.qlInterestRateIndexMaturity(Currency&amp;"ibor"&amp;Tenor,AR1067,Trigger)</f>
        <v>46898</v>
      </c>
      <c r="AT1067" s="242" t="e">
        <f>_xll.qlIndexFixing($AD$5,AQ1067,TRUE,_xll.ohTrigger(Trigger,Trigger1M))</f>
        <v>#NUM!</v>
      </c>
      <c r="AU1067" s="242">
        <f>IFERROR(_xll.qlIndexFixing($AV$1,AQ1067,TRUE,_xll.ohTrigger(Trigger,Trigger1M)),#N/A)</f>
        <v>1.9549200638952158E-2</v>
      </c>
    </row>
    <row r="1068" spans="42:47" ht="11.25" customHeight="1" x14ac:dyDescent="0.25">
      <c r="AP1068" s="99" t="s">
        <v>83</v>
      </c>
      <c r="AQ1068" s="98">
        <f>_xll.qlInterestRateIndexFixingDate(Currency&amp;"ibor"&amp;Tenor,AR1068,Trigger)</f>
        <v>46870</v>
      </c>
      <c r="AR1068" s="98">
        <f>_xll.qlCalendarAdvance(Calendar,AR1067,AP1068,"f",,Trigger)</f>
        <v>46875</v>
      </c>
      <c r="AS1068" s="98">
        <f>_xll.qlInterestRateIndexMaturity(Currency&amp;"ibor"&amp;Tenor,AR1068,Trigger)</f>
        <v>46906</v>
      </c>
      <c r="AT1068" s="242" t="e">
        <f>_xll.qlIndexFixing($AD$5,AQ1068,TRUE,_xll.ohTrigger(Trigger,Trigger1M))</f>
        <v>#NUM!</v>
      </c>
      <c r="AU1068" s="242">
        <f>IFERROR(_xll.qlIndexFixing($AV$1,AQ1068,TRUE,_xll.ohTrigger(Trigger,Trigger1M)),#N/A)</f>
        <v>1.9552262560862326E-2</v>
      </c>
    </row>
    <row r="1069" spans="42:47" ht="11.25" customHeight="1" x14ac:dyDescent="0.25">
      <c r="AP1069" s="99" t="s">
        <v>83</v>
      </c>
      <c r="AQ1069" s="98">
        <f>_xll.qlInterestRateIndexFixingDate(Currency&amp;"ibor"&amp;Tenor,AR1069,Trigger)</f>
        <v>46878</v>
      </c>
      <c r="AR1069" s="98">
        <f>_xll.qlCalendarAdvance(Calendar,AR1068,AP1069,"f",,Trigger)</f>
        <v>46882</v>
      </c>
      <c r="AS1069" s="98">
        <f>_xll.qlInterestRateIndexMaturity(Currency&amp;"ibor"&amp;Tenor,AR1069,Trigger)</f>
        <v>46913</v>
      </c>
      <c r="AT1069" s="242" t="e">
        <f>_xll.qlIndexFixing($AD$5,AQ1069,TRUE,_xll.ohTrigger(Trigger,Trigger1M))</f>
        <v>#NUM!</v>
      </c>
      <c r="AU1069" s="242">
        <f>IFERROR(_xll.qlIndexFixing($AV$1,AQ1069,TRUE,_xll.ohTrigger(Trigger,Trigger1M)),#N/A)</f>
        <v>1.9554554648388556E-2</v>
      </c>
    </row>
    <row r="1070" spans="42:47" ht="11.25" customHeight="1" x14ac:dyDescent="0.25">
      <c r="AP1070" s="99" t="s">
        <v>83</v>
      </c>
      <c r="AQ1070" s="98">
        <f>_xll.qlInterestRateIndexFixingDate(Currency&amp;"ibor"&amp;Tenor,AR1070,Trigger)</f>
        <v>46885</v>
      </c>
      <c r="AR1070" s="98">
        <f>_xll.qlCalendarAdvance(Calendar,AR1069,AP1070,"f",,Trigger)</f>
        <v>46889</v>
      </c>
      <c r="AS1070" s="98">
        <f>_xll.qlInterestRateIndexMaturity(Currency&amp;"ibor"&amp;Tenor,AR1070,Trigger)</f>
        <v>46920</v>
      </c>
      <c r="AT1070" s="242" t="e">
        <f>_xll.qlIndexFixing($AD$5,AQ1070,TRUE,_xll.ohTrigger(Trigger,Trigger1M))</f>
        <v>#NUM!</v>
      </c>
      <c r="AU1070" s="242">
        <f>IFERROR(_xll.qlIndexFixing($AV$1,AQ1070,TRUE,_xll.ohTrigger(Trigger,Trigger1M)),#N/A)</f>
        <v>1.9556775507714678E-2</v>
      </c>
    </row>
    <row r="1071" spans="42:47" ht="11.25" customHeight="1" x14ac:dyDescent="0.25">
      <c r="AP1071" s="99" t="s">
        <v>83</v>
      </c>
      <c r="AQ1071" s="98">
        <f>_xll.qlInterestRateIndexFixingDate(Currency&amp;"ibor"&amp;Tenor,AR1071,Trigger)</f>
        <v>46892</v>
      </c>
      <c r="AR1071" s="98">
        <f>_xll.qlCalendarAdvance(Calendar,AR1070,AP1071,"f",,Trigger)</f>
        <v>46896</v>
      </c>
      <c r="AS1071" s="98">
        <f>_xll.qlInterestRateIndexMaturity(Currency&amp;"ibor"&amp;Tenor,AR1071,Trigger)</f>
        <v>46927</v>
      </c>
      <c r="AT1071" s="242" t="e">
        <f>_xll.qlIndexFixing($AD$5,AQ1071,TRUE,_xll.ohTrigger(Trigger,Trigger1M))</f>
        <v>#NUM!</v>
      </c>
      <c r="AU1071" s="242">
        <f>IFERROR(_xll.qlIndexFixing($AV$1,AQ1071,TRUE,_xll.ohTrigger(Trigger,Trigger1M)),#N/A)</f>
        <v>1.9558925383865326E-2</v>
      </c>
    </row>
    <row r="1072" spans="42:47" ht="11.25" customHeight="1" x14ac:dyDescent="0.25">
      <c r="AP1072" s="99" t="s">
        <v>83</v>
      </c>
      <c r="AQ1072" s="98">
        <f>_xll.qlInterestRateIndexFixingDate(Currency&amp;"ibor"&amp;Tenor,AR1072,Trigger)</f>
        <v>46899</v>
      </c>
      <c r="AR1072" s="98">
        <f>_xll.qlCalendarAdvance(Calendar,AR1071,AP1072,"f",,Trigger)</f>
        <v>46903</v>
      </c>
      <c r="AS1072" s="98">
        <f>_xll.qlInterestRateIndexMaturity(Currency&amp;"ibor"&amp;Tenor,AR1072,Trigger)</f>
        <v>46934</v>
      </c>
      <c r="AT1072" s="242" t="e">
        <f>_xll.qlIndexFixing($AD$5,AQ1072,TRUE,_xll.ohTrigger(Trigger,Trigger1M))</f>
        <v>#NUM!</v>
      </c>
      <c r="AU1072" s="242">
        <f>IFERROR(_xll.qlIndexFixing($AV$1,AQ1072,TRUE,_xll.ohTrigger(Trigger,Trigger1M)),#N/A)</f>
        <v>1.9561004521872895E-2</v>
      </c>
    </row>
    <row r="1073" spans="42:47" ht="11.25" customHeight="1" x14ac:dyDescent="0.25">
      <c r="AP1073" s="99" t="s">
        <v>83</v>
      </c>
      <c r="AQ1073" s="98">
        <f>_xll.qlInterestRateIndexFixingDate(Currency&amp;"ibor"&amp;Tenor,AR1073,Trigger)</f>
        <v>46906</v>
      </c>
      <c r="AR1073" s="98">
        <f>_xll.qlCalendarAdvance(Calendar,AR1072,AP1073,"f",,Trigger)</f>
        <v>46910</v>
      </c>
      <c r="AS1073" s="98">
        <f>_xll.qlInterestRateIndexMaturity(Currency&amp;"ibor"&amp;Tenor,AR1073,Trigger)</f>
        <v>46940</v>
      </c>
      <c r="AT1073" s="242" t="e">
        <f>_xll.qlIndexFixing($AD$5,AQ1073,TRUE,_xll.ohTrigger(Trigger,Trigger1M))</f>
        <v>#NUM!</v>
      </c>
      <c r="AU1073" s="242">
        <f>IFERROR(_xll.qlIndexFixing($AV$1,AQ1073,TRUE,_xll.ohTrigger(Trigger,Trigger1M)),#N/A)</f>
        <v>1.9562344441017565E-2</v>
      </c>
    </row>
    <row r="1074" spans="42:47" ht="11.25" customHeight="1" x14ac:dyDescent="0.25">
      <c r="AP1074" s="99" t="s">
        <v>83</v>
      </c>
      <c r="AQ1074" s="98">
        <f>_xll.qlInterestRateIndexFixingDate(Currency&amp;"ibor"&amp;Tenor,AR1074,Trigger)</f>
        <v>46913</v>
      </c>
      <c r="AR1074" s="98">
        <f>_xll.qlCalendarAdvance(Calendar,AR1073,AP1074,"f",,Trigger)</f>
        <v>46917</v>
      </c>
      <c r="AS1074" s="98">
        <f>_xll.qlInterestRateIndexMaturity(Currency&amp;"ibor"&amp;Tenor,AR1074,Trigger)</f>
        <v>46947</v>
      </c>
      <c r="AT1074" s="242" t="e">
        <f>_xll.qlIndexFixing($AD$5,AQ1074,TRUE,_xll.ohTrigger(Trigger,Trigger1M))</f>
        <v>#NUM!</v>
      </c>
      <c r="AU1074" s="242">
        <f>IFERROR(_xll.qlIndexFixing($AV$1,AQ1074,TRUE,_xll.ohTrigger(Trigger,Trigger1M)),#N/A)</f>
        <v>1.9564287729195939E-2</v>
      </c>
    </row>
    <row r="1075" spans="42:47" ht="11.25" customHeight="1" x14ac:dyDescent="0.25">
      <c r="AP1075" s="99" t="s">
        <v>83</v>
      </c>
      <c r="AQ1075" s="98">
        <f>_xll.qlInterestRateIndexFixingDate(Currency&amp;"ibor"&amp;Tenor,AR1075,Trigger)</f>
        <v>46920</v>
      </c>
      <c r="AR1075" s="98">
        <f>_xll.qlCalendarAdvance(Calendar,AR1074,AP1075,"f",,Trigger)</f>
        <v>46924</v>
      </c>
      <c r="AS1075" s="98">
        <f>_xll.qlInterestRateIndexMaturity(Currency&amp;"ibor"&amp;Tenor,AR1075,Trigger)</f>
        <v>46954</v>
      </c>
      <c r="AT1075" s="242" t="e">
        <f>_xll.qlIndexFixing($AD$5,AQ1075,TRUE,_xll.ohTrigger(Trigger,Trigger1M))</f>
        <v>#NUM!</v>
      </c>
      <c r="AU1075" s="242">
        <f>IFERROR(_xll.qlIndexFixing($AV$1,AQ1075,TRUE,_xll.ohTrigger(Trigger,Trigger1M)),#N/A)</f>
        <v>1.9566161000613924E-2</v>
      </c>
    </row>
    <row r="1076" spans="42:47" ht="11.25" customHeight="1" x14ac:dyDescent="0.25">
      <c r="AP1076" s="99" t="s">
        <v>83</v>
      </c>
      <c r="AQ1076" s="98">
        <f>_xll.qlInterestRateIndexFixingDate(Currency&amp;"ibor"&amp;Tenor,AR1076,Trigger)</f>
        <v>46927</v>
      </c>
      <c r="AR1076" s="98">
        <f>_xll.qlCalendarAdvance(Calendar,AR1075,AP1076,"f",,Trigger)</f>
        <v>46931</v>
      </c>
      <c r="AS1076" s="98">
        <f>_xll.qlInterestRateIndexMaturity(Currency&amp;"ibor"&amp;Tenor,AR1076,Trigger)</f>
        <v>46961</v>
      </c>
      <c r="AT1076" s="242" t="e">
        <f>_xll.qlIndexFixing($AD$5,AQ1076,TRUE,_xll.ohTrigger(Trigger,Trigger1M))</f>
        <v>#NUM!</v>
      </c>
      <c r="AU1076" s="242">
        <f>IFERROR(_xll.qlIndexFixing($AV$1,AQ1076,TRUE,_xll.ohTrigger(Trigger,Trigger1M)),#N/A)</f>
        <v>1.9567964500294188E-2</v>
      </c>
    </row>
    <row r="1077" spans="42:47" ht="11.25" customHeight="1" x14ac:dyDescent="0.25">
      <c r="AP1077" s="99" t="s">
        <v>83</v>
      </c>
      <c r="AQ1077" s="98">
        <f>_xll.qlInterestRateIndexFixingDate(Currency&amp;"ibor"&amp;Tenor,AR1077,Trigger)</f>
        <v>46934</v>
      </c>
      <c r="AR1077" s="98">
        <f>_xll.qlCalendarAdvance(Calendar,AR1076,AP1077,"f",,Trigger)</f>
        <v>46938</v>
      </c>
      <c r="AS1077" s="98">
        <f>_xll.qlInterestRateIndexMaturity(Currency&amp;"ibor"&amp;Tenor,AR1077,Trigger)</f>
        <v>46969</v>
      </c>
      <c r="AT1077" s="242" t="e">
        <f>_xll.qlIndexFixing($AD$5,AQ1077,TRUE,_xll.ohTrigger(Trigger,Trigger1M))</f>
        <v>#NUM!</v>
      </c>
      <c r="AU1077" s="242">
        <f>IFERROR(_xll.qlIndexFixing($AV$1,AQ1077,TRUE,_xll.ohTrigger(Trigger,Trigger1M)),#N/A)</f>
        <v>1.9570347715874598E-2</v>
      </c>
    </row>
    <row r="1078" spans="42:47" ht="11.25" customHeight="1" x14ac:dyDescent="0.25">
      <c r="AP1078" s="99" t="s">
        <v>83</v>
      </c>
      <c r="AQ1078" s="98">
        <f>_xll.qlInterestRateIndexFixingDate(Currency&amp;"ibor"&amp;Tenor,AR1078,Trigger)</f>
        <v>46941</v>
      </c>
      <c r="AR1078" s="98">
        <f>_xll.qlCalendarAdvance(Calendar,AR1077,AP1078,"f",,Trigger)</f>
        <v>46945</v>
      </c>
      <c r="AS1078" s="98">
        <f>_xll.qlInterestRateIndexMaturity(Currency&amp;"ibor"&amp;Tenor,AR1078,Trigger)</f>
        <v>46976</v>
      </c>
      <c r="AT1078" s="242" t="e">
        <f>_xll.qlIndexFixing($AD$5,AQ1078,TRUE,_xll.ohTrigger(Trigger,Trigger1M))</f>
        <v>#NUM!</v>
      </c>
      <c r="AU1078" s="242">
        <f>IFERROR(_xll.qlIndexFixing($AV$1,AQ1078,TRUE,_xll.ohTrigger(Trigger,Trigger1M)),#N/A)</f>
        <v>1.9572007570706242E-2</v>
      </c>
    </row>
    <row r="1079" spans="42:47" ht="11.25" customHeight="1" x14ac:dyDescent="0.25">
      <c r="AP1079" s="99" t="s">
        <v>83</v>
      </c>
      <c r="AQ1079" s="98">
        <f>_xll.qlInterestRateIndexFixingDate(Currency&amp;"ibor"&amp;Tenor,AR1079,Trigger)</f>
        <v>46948</v>
      </c>
      <c r="AR1079" s="98">
        <f>_xll.qlCalendarAdvance(Calendar,AR1078,AP1079,"f",,Trigger)</f>
        <v>46952</v>
      </c>
      <c r="AS1079" s="98">
        <f>_xll.qlInterestRateIndexMaturity(Currency&amp;"ibor"&amp;Tenor,AR1079,Trigger)</f>
        <v>46983</v>
      </c>
      <c r="AT1079" s="242" t="e">
        <f>_xll.qlIndexFixing($AD$5,AQ1079,TRUE,_xll.ohTrigger(Trigger,Trigger1M))</f>
        <v>#NUM!</v>
      </c>
      <c r="AU1079" s="242">
        <f>IFERROR(_xll.qlIndexFixing($AV$1,AQ1079,TRUE,_xll.ohTrigger(Trigger,Trigger1M)),#N/A)</f>
        <v>1.9573598402636946E-2</v>
      </c>
    </row>
    <row r="1080" spans="42:47" ht="11.25" customHeight="1" x14ac:dyDescent="0.25">
      <c r="AP1080" s="99" t="s">
        <v>83</v>
      </c>
      <c r="AQ1080" s="98">
        <f>_xll.qlInterestRateIndexFixingDate(Currency&amp;"ibor"&amp;Tenor,AR1080,Trigger)</f>
        <v>46955</v>
      </c>
      <c r="AR1080" s="98">
        <f>_xll.qlCalendarAdvance(Calendar,AR1079,AP1080,"f",,Trigger)</f>
        <v>46959</v>
      </c>
      <c r="AS1080" s="98">
        <f>_xll.qlInterestRateIndexMaturity(Currency&amp;"ibor"&amp;Tenor,AR1080,Trigger)</f>
        <v>46990</v>
      </c>
      <c r="AT1080" s="242" t="e">
        <f>_xll.qlIndexFixing($AD$5,AQ1080,TRUE,_xll.ohTrigger(Trigger,Trigger1M))</f>
        <v>#NUM!</v>
      </c>
      <c r="AU1080" s="242">
        <f>IFERROR(_xll.qlIndexFixing($AV$1,AQ1080,TRUE,_xll.ohTrigger(Trigger,Trigger1M)),#N/A)</f>
        <v>1.9575120456706823E-2</v>
      </c>
    </row>
    <row r="1081" spans="42:47" ht="11.25" customHeight="1" x14ac:dyDescent="0.25">
      <c r="AP1081" s="99" t="s">
        <v>83</v>
      </c>
      <c r="AQ1081" s="98">
        <f>_xll.qlInterestRateIndexFixingDate(Currency&amp;"ibor"&amp;Tenor,AR1081,Trigger)</f>
        <v>46962</v>
      </c>
      <c r="AR1081" s="98">
        <f>_xll.qlCalendarAdvance(Calendar,AR1080,AP1081,"f",,Trigger)</f>
        <v>46966</v>
      </c>
      <c r="AS1081" s="98">
        <f>_xll.qlInterestRateIndexMaturity(Currency&amp;"ibor"&amp;Tenor,AR1081,Trigger)</f>
        <v>46997</v>
      </c>
      <c r="AT1081" s="242" t="e">
        <f>_xll.qlIndexFixing($AD$5,AQ1081,TRUE,_xll.ohTrigger(Trigger,Trigger1M))</f>
        <v>#NUM!</v>
      </c>
      <c r="AU1081" s="242">
        <f>IFERROR(_xll.qlIndexFixing($AV$1,AQ1081,TRUE,_xll.ohTrigger(Trigger,Trigger1M)),#N/A)</f>
        <v>1.957657397795599E-2</v>
      </c>
    </row>
    <row r="1082" spans="42:47" ht="11.25" customHeight="1" x14ac:dyDescent="0.25">
      <c r="AP1082" s="99" t="s">
        <v>83</v>
      </c>
      <c r="AQ1082" s="98">
        <f>_xll.qlInterestRateIndexFixingDate(Currency&amp;"ibor"&amp;Tenor,AR1082,Trigger)</f>
        <v>46969</v>
      </c>
      <c r="AR1082" s="98">
        <f>_xll.qlCalendarAdvance(Calendar,AR1081,AP1082,"f",,Trigger)</f>
        <v>46973</v>
      </c>
      <c r="AS1082" s="98">
        <f>_xll.qlInterestRateIndexMaturity(Currency&amp;"ibor"&amp;Tenor,AR1082,Trigger)</f>
        <v>47004</v>
      </c>
      <c r="AT1082" s="242" t="e">
        <f>_xll.qlIndexFixing($AD$5,AQ1082,TRUE,_xll.ohTrigger(Trigger,Trigger1M))</f>
        <v>#NUM!</v>
      </c>
      <c r="AU1082" s="242">
        <f>IFERROR(_xll.qlIndexFixing($AV$1,AQ1082,TRUE,_xll.ohTrigger(Trigger,Trigger1M)),#N/A)</f>
        <v>1.9577959211427146E-2</v>
      </c>
    </row>
    <row r="1083" spans="42:47" ht="11.25" customHeight="1" x14ac:dyDescent="0.25">
      <c r="AP1083" s="99" t="s">
        <v>83</v>
      </c>
      <c r="AQ1083" s="98">
        <f>_xll.qlInterestRateIndexFixingDate(Currency&amp;"ibor"&amp;Tenor,AR1083,Trigger)</f>
        <v>46976</v>
      </c>
      <c r="AR1083" s="98">
        <f>_xll.qlCalendarAdvance(Calendar,AR1082,AP1083,"f",,Trigger)</f>
        <v>46980</v>
      </c>
      <c r="AS1083" s="98">
        <f>_xll.qlInterestRateIndexMaturity(Currency&amp;"ibor"&amp;Tenor,AR1083,Trigger)</f>
        <v>47011</v>
      </c>
      <c r="AT1083" s="242" t="e">
        <f>_xll.qlIndexFixing($AD$5,AQ1083,TRUE,_xll.ohTrigger(Trigger,Trigger1M))</f>
        <v>#NUM!</v>
      </c>
      <c r="AU1083" s="242">
        <f>IFERROR(_xll.qlIndexFixing($AV$1,AQ1083,TRUE,_xll.ohTrigger(Trigger,Trigger1M)),#N/A)</f>
        <v>1.9579276402168142E-2</v>
      </c>
    </row>
    <row r="1084" spans="42:47" ht="11.25" customHeight="1" x14ac:dyDescent="0.25">
      <c r="AP1084" s="99" t="s">
        <v>83</v>
      </c>
      <c r="AQ1084" s="98">
        <f>_xll.qlInterestRateIndexFixingDate(Currency&amp;"ibor"&amp;Tenor,AR1084,Trigger)</f>
        <v>46983</v>
      </c>
      <c r="AR1084" s="98">
        <f>_xll.qlCalendarAdvance(Calendar,AR1083,AP1084,"f",,Trigger)</f>
        <v>46987</v>
      </c>
      <c r="AS1084" s="98">
        <f>_xll.qlInterestRateIndexMaturity(Currency&amp;"ibor"&amp;Tenor,AR1084,Trigger)</f>
        <v>47018</v>
      </c>
      <c r="AT1084" s="242" t="e">
        <f>_xll.qlIndexFixing($AD$5,AQ1084,TRUE,_xll.ohTrigger(Trigger,Trigger1M))</f>
        <v>#NUM!</v>
      </c>
      <c r="AU1084" s="242">
        <f>IFERROR(_xll.qlIndexFixing($AV$1,AQ1084,TRUE,_xll.ohTrigger(Trigger,Trigger1M)),#N/A)</f>
        <v>1.9580525795216516E-2</v>
      </c>
    </row>
    <row r="1085" spans="42:47" ht="11.25" customHeight="1" x14ac:dyDescent="0.25">
      <c r="AP1085" s="99" t="s">
        <v>83</v>
      </c>
      <c r="AQ1085" s="98">
        <f>_xll.qlInterestRateIndexFixingDate(Currency&amp;"ibor"&amp;Tenor,AR1085,Trigger)</f>
        <v>46990</v>
      </c>
      <c r="AR1085" s="98">
        <f>_xll.qlCalendarAdvance(Calendar,AR1084,AP1085,"f",,Trigger)</f>
        <v>46994</v>
      </c>
      <c r="AS1085" s="98">
        <f>_xll.qlInterestRateIndexMaturity(Currency&amp;"ibor"&amp;Tenor,AR1085,Trigger)</f>
        <v>47025</v>
      </c>
      <c r="AT1085" s="242" t="e">
        <f>_xll.qlIndexFixing($AD$5,AQ1085,TRUE,_xll.ohTrigger(Trigger,Trigger1M))</f>
        <v>#NUM!</v>
      </c>
      <c r="AU1085" s="242">
        <f>IFERROR(_xll.qlIndexFixing($AV$1,AQ1085,TRUE,_xll.ohTrigger(Trigger,Trigger1M)),#N/A)</f>
        <v>1.9581707635625278E-2</v>
      </c>
    </row>
    <row r="1086" spans="42:47" ht="11.25" customHeight="1" x14ac:dyDescent="0.25">
      <c r="AP1086" s="99" t="s">
        <v>83</v>
      </c>
      <c r="AQ1086" s="98">
        <f>_xll.qlInterestRateIndexFixingDate(Currency&amp;"ibor"&amp;Tenor,AR1086,Trigger)</f>
        <v>46997</v>
      </c>
      <c r="AR1086" s="98">
        <f>_xll.qlCalendarAdvance(Calendar,AR1085,AP1086,"f",,Trigger)</f>
        <v>47001</v>
      </c>
      <c r="AS1086" s="98">
        <f>_xll.qlInterestRateIndexMaturity(Currency&amp;"ibor"&amp;Tenor,AR1086,Trigger)</f>
        <v>47031</v>
      </c>
      <c r="AT1086" s="242" t="e">
        <f>_xll.qlIndexFixing($AD$5,AQ1086,TRUE,_xll.ohTrigger(Trigger,Trigger1M))</f>
        <v>#NUM!</v>
      </c>
      <c r="AU1086" s="242">
        <f>IFERROR(_xll.qlIndexFixing($AV$1,AQ1086,TRUE,_xll.ohTrigger(Trigger,Trigger1M)),#N/A)</f>
        <v>1.9582215957433924E-2</v>
      </c>
    </row>
    <row r="1087" spans="42:47" ht="11.25" customHeight="1" x14ac:dyDescent="0.25">
      <c r="AP1087" s="99" t="s">
        <v>83</v>
      </c>
      <c r="AQ1087" s="98">
        <f>_xll.qlInterestRateIndexFixingDate(Currency&amp;"ibor"&amp;Tenor,AR1087,Trigger)</f>
        <v>47004</v>
      </c>
      <c r="AR1087" s="98">
        <f>_xll.qlCalendarAdvance(Calendar,AR1086,AP1087,"f",,Trigger)</f>
        <v>47008</v>
      </c>
      <c r="AS1087" s="98">
        <f>_xll.qlInterestRateIndexMaturity(Currency&amp;"ibor"&amp;Tenor,AR1087,Trigger)</f>
        <v>47038</v>
      </c>
      <c r="AT1087" s="242" t="e">
        <f>_xll.qlIndexFixing($AD$5,AQ1087,TRUE,_xll.ohTrigger(Trigger,Trigger1M))</f>
        <v>#NUM!</v>
      </c>
      <c r="AU1087" s="242">
        <f>IFERROR(_xll.qlIndexFixing($AV$1,AQ1087,TRUE,_xll.ohTrigger(Trigger,Trigger1M)),#N/A)</f>
        <v>1.9583268139860444E-2</v>
      </c>
    </row>
    <row r="1088" spans="42:47" ht="11.25" customHeight="1" x14ac:dyDescent="0.25">
      <c r="AP1088" s="99" t="s">
        <v>83</v>
      </c>
      <c r="AQ1088" s="98">
        <f>_xll.qlInterestRateIndexFixingDate(Currency&amp;"ibor"&amp;Tenor,AR1088,Trigger)</f>
        <v>47011</v>
      </c>
      <c r="AR1088" s="98">
        <f>_xll.qlCalendarAdvance(Calendar,AR1087,AP1088,"f",,Trigger)</f>
        <v>47015</v>
      </c>
      <c r="AS1088" s="98">
        <f>_xll.qlInterestRateIndexMaturity(Currency&amp;"ibor"&amp;Tenor,AR1088,Trigger)</f>
        <v>47045</v>
      </c>
      <c r="AT1088" s="242" t="e">
        <f>_xll.qlIndexFixing($AD$5,AQ1088,TRUE,_xll.ohTrigger(Trigger,Trigger1M))</f>
        <v>#NUM!</v>
      </c>
      <c r="AU1088" s="242">
        <f>IFERROR(_xll.qlIndexFixing($AV$1,AQ1088,TRUE,_xll.ohTrigger(Trigger,Trigger1M)),#N/A)</f>
        <v>1.9584253490917192E-2</v>
      </c>
    </row>
    <row r="1089" spans="42:47" ht="11.25" customHeight="1" x14ac:dyDescent="0.25">
      <c r="AP1089" s="99" t="s">
        <v>83</v>
      </c>
      <c r="AQ1089" s="98">
        <f>_xll.qlInterestRateIndexFixingDate(Currency&amp;"ibor"&amp;Tenor,AR1089,Trigger)</f>
        <v>47018</v>
      </c>
      <c r="AR1089" s="98">
        <f>_xll.qlCalendarAdvance(Calendar,AR1088,AP1089,"f",,Trigger)</f>
        <v>47022</v>
      </c>
      <c r="AS1089" s="98">
        <f>_xll.qlInterestRateIndexMaturity(Currency&amp;"ibor"&amp;Tenor,AR1089,Trigger)</f>
        <v>47052</v>
      </c>
      <c r="AT1089" s="242" t="e">
        <f>_xll.qlIndexFixing($AD$5,AQ1089,TRUE,_xll.ohTrigger(Trigger,Trigger1M))</f>
        <v>#NUM!</v>
      </c>
      <c r="AU1089" s="242">
        <f>IFERROR(_xll.qlIndexFixing($AV$1,AQ1089,TRUE,_xll.ohTrigger(Trigger,Trigger1M)),#N/A)</f>
        <v>1.9585172255648153E-2</v>
      </c>
    </row>
    <row r="1090" spans="42:47" ht="11.25" customHeight="1" x14ac:dyDescent="0.25">
      <c r="AP1090" s="99" t="s">
        <v>83</v>
      </c>
      <c r="AQ1090" s="98">
        <f>_xll.qlInterestRateIndexFixingDate(Currency&amp;"ibor"&amp;Tenor,AR1090,Trigger)</f>
        <v>47025</v>
      </c>
      <c r="AR1090" s="98">
        <f>_xll.qlCalendarAdvance(Calendar,AR1089,AP1090,"f",,Trigger)</f>
        <v>47029</v>
      </c>
      <c r="AS1090" s="98">
        <f>_xll.qlInterestRateIndexMaturity(Currency&amp;"ibor"&amp;Tenor,AR1090,Trigger)</f>
        <v>47060</v>
      </c>
      <c r="AT1090" s="242" t="e">
        <f>_xll.qlIndexFixing($AD$5,AQ1090,TRUE,_xll.ohTrigger(Trigger,Trigger1M))</f>
        <v>#NUM!</v>
      </c>
      <c r="AU1090" s="242">
        <f>IFERROR(_xll.qlIndexFixing($AV$1,AQ1090,TRUE,_xll.ohTrigger(Trigger,Trigger1M)),#N/A)</f>
        <v>1.9586612124775565E-2</v>
      </c>
    </row>
    <row r="1091" spans="42:47" ht="11.25" customHeight="1" x14ac:dyDescent="0.25">
      <c r="AP1091" s="99" t="s">
        <v>83</v>
      </c>
      <c r="AQ1091" s="98">
        <f>_xll.qlInterestRateIndexFixingDate(Currency&amp;"ibor"&amp;Tenor,AR1091,Trigger)</f>
        <v>47032</v>
      </c>
      <c r="AR1091" s="98">
        <f>_xll.qlCalendarAdvance(Calendar,AR1090,AP1091,"f",,Trigger)</f>
        <v>47036</v>
      </c>
      <c r="AS1091" s="98">
        <f>_xll.qlInterestRateIndexMaturity(Currency&amp;"ibor"&amp;Tenor,AR1091,Trigger)</f>
        <v>47067</v>
      </c>
      <c r="AT1091" s="242" t="e">
        <f>_xll.qlIndexFixing($AD$5,AQ1091,TRUE,_xll.ohTrigger(Trigger,Trigger1M))</f>
        <v>#NUM!</v>
      </c>
      <c r="AU1091" s="242">
        <f>IFERROR(_xll.qlIndexFixing($AV$1,AQ1091,TRUE,_xll.ohTrigger(Trigger,Trigger1M)),#N/A)</f>
        <v>1.9587393795390252E-2</v>
      </c>
    </row>
    <row r="1092" spans="42:47" ht="11.25" customHeight="1" x14ac:dyDescent="0.25">
      <c r="AP1092" s="99" t="s">
        <v>83</v>
      </c>
      <c r="AQ1092" s="98">
        <f>_xll.qlInterestRateIndexFixingDate(Currency&amp;"ibor"&amp;Tenor,AR1092,Trigger)</f>
        <v>47039</v>
      </c>
      <c r="AR1092" s="98">
        <f>_xll.qlCalendarAdvance(Calendar,AR1091,AP1092,"f",,Trigger)</f>
        <v>47043</v>
      </c>
      <c r="AS1092" s="98">
        <f>_xll.qlInterestRateIndexMaturity(Currency&amp;"ibor"&amp;Tenor,AR1092,Trigger)</f>
        <v>47074</v>
      </c>
      <c r="AT1092" s="242" t="e">
        <f>_xll.qlIndexFixing($AD$5,AQ1092,TRUE,_xll.ohTrigger(Trigger,Trigger1M))</f>
        <v>#NUM!</v>
      </c>
      <c r="AU1092" s="242">
        <f>IFERROR(_xll.qlIndexFixing($AV$1,AQ1092,TRUE,_xll.ohTrigger(Trigger,Trigger1M)),#N/A)</f>
        <v>1.9588109628723507E-2</v>
      </c>
    </row>
    <row r="1093" spans="42:47" ht="11.25" customHeight="1" x14ac:dyDescent="0.25">
      <c r="AP1093" s="99" t="s">
        <v>83</v>
      </c>
      <c r="AQ1093" s="98">
        <f>_xll.qlInterestRateIndexFixingDate(Currency&amp;"ibor"&amp;Tenor,AR1093,Trigger)</f>
        <v>47046</v>
      </c>
      <c r="AR1093" s="98">
        <f>_xll.qlCalendarAdvance(Calendar,AR1092,AP1093,"f",,Trigger)</f>
        <v>47050</v>
      </c>
      <c r="AS1093" s="98">
        <f>_xll.qlInterestRateIndexMaturity(Currency&amp;"ibor"&amp;Tenor,AR1093,Trigger)</f>
        <v>47081</v>
      </c>
      <c r="AT1093" s="242" t="e">
        <f>_xll.qlIndexFixing($AD$5,AQ1093,TRUE,_xll.ohTrigger(Trigger,Trigger1M))</f>
        <v>#NUM!</v>
      </c>
      <c r="AU1093" s="242">
        <f>IFERROR(_xll.qlIndexFixing($AV$1,AQ1093,TRUE,_xll.ohTrigger(Trigger,Trigger1M)),#N/A)</f>
        <v>1.9588759869833498E-2</v>
      </c>
    </row>
    <row r="1094" spans="42:47" ht="11.25" customHeight="1" x14ac:dyDescent="0.25">
      <c r="AP1094" s="99" t="s">
        <v>83</v>
      </c>
      <c r="AQ1094" s="98">
        <f>_xll.qlInterestRateIndexFixingDate(Currency&amp;"ibor"&amp;Tenor,AR1094,Trigger)</f>
        <v>47053</v>
      </c>
      <c r="AR1094" s="98">
        <f>_xll.qlCalendarAdvance(Calendar,AR1093,AP1094,"f",,Trigger)</f>
        <v>47057</v>
      </c>
      <c r="AS1094" s="98">
        <f>_xll.qlInterestRateIndexMaturity(Currency&amp;"ibor"&amp;Tenor,AR1094,Trigger)</f>
        <v>47087</v>
      </c>
      <c r="AT1094" s="242" t="e">
        <f>_xll.qlIndexFixing($AD$5,AQ1094,TRUE,_xll.ohTrigger(Trigger,Trigger1M))</f>
        <v>#NUM!</v>
      </c>
      <c r="AU1094" s="242">
        <f>IFERROR(_xll.qlIndexFixing($AV$1,AQ1094,TRUE,_xll.ohTrigger(Trigger,Trigger1M)),#N/A)</f>
        <v>1.9588775860811758E-2</v>
      </c>
    </row>
    <row r="1095" spans="42:47" ht="11.25" customHeight="1" x14ac:dyDescent="0.25">
      <c r="AP1095" s="99" t="s">
        <v>83</v>
      </c>
      <c r="AQ1095" s="98">
        <f>_xll.qlInterestRateIndexFixingDate(Currency&amp;"ibor"&amp;Tenor,AR1095,Trigger)</f>
        <v>47060</v>
      </c>
      <c r="AR1095" s="98">
        <f>_xll.qlCalendarAdvance(Calendar,AR1094,AP1095,"f",,Trigger)</f>
        <v>47064</v>
      </c>
      <c r="AS1095" s="98">
        <f>_xll.qlInterestRateIndexMaturity(Currency&amp;"ibor"&amp;Tenor,AR1095,Trigger)</f>
        <v>47094</v>
      </c>
      <c r="AT1095" s="242" t="e">
        <f>_xll.qlIndexFixing($AD$5,AQ1095,TRUE,_xll.ohTrigger(Trigger,Trigger1M))</f>
        <v>#NUM!</v>
      </c>
      <c r="AU1095" s="242">
        <f>IFERROR(_xll.qlIndexFixing($AV$1,AQ1095,TRUE,_xll.ohTrigger(Trigger,Trigger1M)),#N/A)</f>
        <v>1.9589300253450403E-2</v>
      </c>
    </row>
    <row r="1096" spans="42:47" ht="11.25" customHeight="1" x14ac:dyDescent="0.25">
      <c r="AP1096" s="99" t="s">
        <v>83</v>
      </c>
      <c r="AQ1096" s="98">
        <f>_xll.qlInterestRateIndexFixingDate(Currency&amp;"ibor"&amp;Tenor,AR1096,Trigger)</f>
        <v>47067</v>
      </c>
      <c r="AR1096" s="98">
        <f>_xll.qlCalendarAdvance(Calendar,AR1095,AP1096,"f",,Trigger)</f>
        <v>47071</v>
      </c>
      <c r="AS1096" s="98">
        <f>_xll.qlInterestRateIndexMaturity(Currency&amp;"ibor"&amp;Tenor,AR1096,Trigger)</f>
        <v>47101</v>
      </c>
      <c r="AT1096" s="242" t="e">
        <f>_xll.qlIndexFixing($AD$5,AQ1096,TRUE,_xll.ohTrigger(Trigger,Trigger1M))</f>
        <v>#NUM!</v>
      </c>
      <c r="AU1096" s="242">
        <f>IFERROR(_xll.qlIndexFixing($AV$1,AQ1096,TRUE,_xll.ohTrigger(Trigger,Trigger1M)),#N/A)</f>
        <v>1.9589759775068494E-2</v>
      </c>
    </row>
    <row r="1097" spans="42:47" ht="11.25" customHeight="1" x14ac:dyDescent="0.25">
      <c r="AP1097" s="99" t="s">
        <v>83</v>
      </c>
      <c r="AQ1097" s="98">
        <f>_xll.qlInterestRateIndexFixingDate(Currency&amp;"ibor"&amp;Tenor,AR1097,Trigger)</f>
        <v>47074</v>
      </c>
      <c r="AR1097" s="98">
        <f>_xll.qlCalendarAdvance(Calendar,AR1096,AP1097,"f",,Trigger)</f>
        <v>47078</v>
      </c>
      <c r="AS1097" s="98">
        <f>_xll.qlInterestRateIndexMaturity(Currency&amp;"ibor"&amp;Tenor,AR1097,Trigger)</f>
        <v>47108</v>
      </c>
      <c r="AT1097" s="242" t="e">
        <f>_xll.qlIndexFixing($AD$5,AQ1097,TRUE,_xll.ohTrigger(Trigger,Trigger1M))</f>
        <v>#NUM!</v>
      </c>
      <c r="AU1097" s="242">
        <f>IFERROR(_xll.qlIndexFixing($AV$1,AQ1097,TRUE,_xll.ohTrigger(Trigger,Trigger1M)),#N/A)</f>
        <v>1.9590154670707349E-2</v>
      </c>
    </row>
    <row r="1098" spans="42:47" ht="11.25" customHeight="1" x14ac:dyDescent="0.25">
      <c r="AP1098" s="99" t="s">
        <v>83</v>
      </c>
      <c r="AQ1098" s="98">
        <f>_xll.qlInterestRateIndexFixingDate(Currency&amp;"ibor"&amp;Tenor,AR1098,Trigger)</f>
        <v>47081</v>
      </c>
      <c r="AR1098" s="98">
        <f>_xll.qlCalendarAdvance(Calendar,AR1097,AP1098,"f",,Trigger)</f>
        <v>47085</v>
      </c>
      <c r="AS1098" s="98">
        <f>_xll.qlInterestRateIndexMaturity(Currency&amp;"ibor"&amp;Tenor,AR1098,Trigger)</f>
        <v>47115</v>
      </c>
      <c r="AT1098" s="242" t="e">
        <f>_xll.qlIndexFixing($AD$5,AQ1098,TRUE,_xll.ohTrigger(Trigger,Trigger1M))</f>
        <v>#NUM!</v>
      </c>
      <c r="AU1098" s="242">
        <f>IFERROR(_xll.qlIndexFixing($AV$1,AQ1098,TRUE,_xll.ohTrigger(Trigger,Trigger1M)),#N/A)</f>
        <v>1.9590485185424278E-2</v>
      </c>
    </row>
    <row r="1099" spans="42:47" ht="11.25" customHeight="1" x14ac:dyDescent="0.25">
      <c r="AP1099" s="99" t="s">
        <v>83</v>
      </c>
      <c r="AQ1099" s="98">
        <f>_xll.qlInterestRateIndexFixingDate(Currency&amp;"ibor"&amp;Tenor,AR1099,Trigger)</f>
        <v>47088</v>
      </c>
      <c r="AR1099" s="98">
        <f>_xll.qlCalendarAdvance(Calendar,AR1098,AP1099,"f",,Trigger)</f>
        <v>47092</v>
      </c>
      <c r="AS1099" s="98">
        <f>_xll.qlInterestRateIndexMaturity(Currency&amp;"ibor"&amp;Tenor,AR1099,Trigger)</f>
        <v>47123</v>
      </c>
      <c r="AT1099" s="242" t="e">
        <f>_xll.qlIndexFixing($AD$5,AQ1099,TRUE,_xll.ohTrigger(Trigger,Trigger1M))</f>
        <v>#NUM!</v>
      </c>
      <c r="AU1099" s="242">
        <f>IFERROR(_xll.qlIndexFixing($AV$1,AQ1099,TRUE,_xll.ohTrigger(Trigger,Trigger1M)),#N/A)</f>
        <v>1.9591297603142151E-2</v>
      </c>
    </row>
    <row r="1100" spans="42:47" ht="11.25" customHeight="1" x14ac:dyDescent="0.25">
      <c r="AP1100" s="99" t="s">
        <v>83</v>
      </c>
      <c r="AQ1100" s="98">
        <f>_xll.qlInterestRateIndexFixingDate(Currency&amp;"ibor"&amp;Tenor,AR1100,Trigger)</f>
        <v>47095</v>
      </c>
      <c r="AR1100" s="98">
        <f>_xll.qlCalendarAdvance(Calendar,AR1099,AP1100,"f",,Trigger)</f>
        <v>47099</v>
      </c>
      <c r="AS1100" s="98">
        <f>_xll.qlInterestRateIndexMaturity(Currency&amp;"ibor"&amp;Tenor,AR1100,Trigger)</f>
        <v>47130</v>
      </c>
      <c r="AT1100" s="242" t="e">
        <f>_xll.qlIndexFixing($AD$5,AQ1100,TRUE,_xll.ohTrigger(Trigger,Trigger1M))</f>
        <v>#NUM!</v>
      </c>
      <c r="AU1100" s="242">
        <f>IFERROR(_xll.qlIndexFixing($AV$1,AQ1100,TRUE,_xll.ohTrigger(Trigger,Trigger1M)),#N/A)</f>
        <v>1.9591495560374692E-2</v>
      </c>
    </row>
    <row r="1101" spans="42:47" ht="11.25" customHeight="1" x14ac:dyDescent="0.25">
      <c r="AP1101" s="99" t="s">
        <v>83</v>
      </c>
      <c r="AQ1101" s="98">
        <f>_xll.qlInterestRateIndexFixingDate(Currency&amp;"ibor"&amp;Tenor,AR1101,Trigger)</f>
        <v>47102</v>
      </c>
      <c r="AR1101" s="98">
        <f>_xll.qlCalendarAdvance(Calendar,AR1100,AP1101,"f",,Trigger)</f>
        <v>47106</v>
      </c>
      <c r="AS1101" s="98">
        <f>_xll.qlInterestRateIndexMaturity(Currency&amp;"ibor"&amp;Tenor,AR1101,Trigger)</f>
        <v>47137</v>
      </c>
      <c r="AT1101" s="242" t="e">
        <f>_xll.qlIndexFixing($AD$5,AQ1101,TRUE,_xll.ohTrigger(Trigger,Trigger1M))</f>
        <v>#NUM!</v>
      </c>
      <c r="AU1101" s="242">
        <f>IFERROR(_xll.qlIndexFixing($AV$1,AQ1101,TRUE,_xll.ohTrigger(Trigger,Trigger1M)),#N/A)</f>
        <v>1.9591629885877673E-2</v>
      </c>
    </row>
    <row r="1102" spans="42:47" ht="11.25" customHeight="1" x14ac:dyDescent="0.25">
      <c r="AP1102" s="99" t="s">
        <v>83</v>
      </c>
      <c r="AQ1102" s="98">
        <f>_xll.qlInterestRateIndexFixingDate(Currency&amp;"ibor"&amp;Tenor,AR1102,Trigger)</f>
        <v>47108</v>
      </c>
      <c r="AR1102" s="98">
        <f>_xll.qlCalendarAdvance(Calendar,AR1101,AP1102,"f",,Trigger)</f>
        <v>47114</v>
      </c>
      <c r="AS1102" s="98">
        <f>_xll.qlInterestRateIndexMaturity(Currency&amp;"ibor"&amp;Tenor,AR1102,Trigger)</f>
        <v>47147</v>
      </c>
      <c r="AT1102" s="242" t="e">
        <f>_xll.qlIndexFixing($AD$5,AQ1102,TRUE,_xll.ohTrigger(Trigger,Trigger1M))</f>
        <v>#NUM!</v>
      </c>
      <c r="AU1102" s="242">
        <f>IFERROR(_xll.qlIndexFixing($AV$1,AQ1102,TRUE,_xll.ohTrigger(Trigger,Trigger1M)),#N/A)</f>
        <v>1.9592768267238308E-2</v>
      </c>
    </row>
    <row r="1103" spans="42:47" ht="11.25" customHeight="1" x14ac:dyDescent="0.25">
      <c r="AP1103" s="99" t="s">
        <v>83</v>
      </c>
      <c r="AQ1103" s="98">
        <f>_xll.qlInterestRateIndexFixingDate(Currency&amp;"ibor"&amp;Tenor,AR1103,Trigger)</f>
        <v>47116</v>
      </c>
      <c r="AR1103" s="98">
        <f>_xll.qlCalendarAdvance(Calendar,AR1102,AP1103,"f",,Trigger)</f>
        <v>47121</v>
      </c>
      <c r="AS1103" s="98">
        <f>_xll.qlInterestRateIndexMaturity(Currency&amp;"ibor"&amp;Tenor,AR1103,Trigger)</f>
        <v>47154</v>
      </c>
      <c r="AT1103" s="242" t="e">
        <f>_xll.qlIndexFixing($AD$5,AQ1103,TRUE,_xll.ohTrigger(Trigger,Trigger1M))</f>
        <v>#NUM!</v>
      </c>
      <c r="AU1103" s="242">
        <f>IFERROR(_xll.qlIndexFixing($AV$1,AQ1103,TRUE,_xll.ohTrigger(Trigger,Trigger1M)),#N/A)</f>
        <v>1.9592758094607084E-2</v>
      </c>
    </row>
    <row r="1104" spans="42:47" ht="11.25" customHeight="1" x14ac:dyDescent="0.25">
      <c r="AP1104" s="99" t="s">
        <v>83</v>
      </c>
      <c r="AQ1104" s="98">
        <f>_xll.qlInterestRateIndexFixingDate(Currency&amp;"ibor"&amp;Tenor,AR1104,Trigger)</f>
        <v>47126</v>
      </c>
      <c r="AR1104" s="98">
        <f>_xll.qlCalendarAdvance(Calendar,AR1103,AP1104,"f",,Trigger)</f>
        <v>47128</v>
      </c>
      <c r="AS1104" s="98">
        <f>_xll.qlInterestRateIndexMaturity(Currency&amp;"ibor"&amp;Tenor,AR1104,Trigger)</f>
        <v>47161</v>
      </c>
      <c r="AT1104" s="242" t="e">
        <f>_xll.qlIndexFixing($AD$5,AQ1104,TRUE,_xll.ohTrigger(Trigger,Trigger1M))</f>
        <v>#NUM!</v>
      </c>
      <c r="AU1104" s="242">
        <f>IFERROR(_xll.qlIndexFixing($AV$1,AQ1104,TRUE,_xll.ohTrigger(Trigger,Trigger1M)),#N/A)</f>
        <v>1.959268508863975E-2</v>
      </c>
    </row>
    <row r="1105" spans="42:47" ht="11.25" customHeight="1" x14ac:dyDescent="0.25">
      <c r="AP1105" s="99" t="s">
        <v>83</v>
      </c>
      <c r="AQ1105" s="98">
        <f>_xll.qlInterestRateIndexFixingDate(Currency&amp;"ibor"&amp;Tenor,AR1105,Trigger)</f>
        <v>47133</v>
      </c>
      <c r="AR1105" s="98">
        <f>_xll.qlCalendarAdvance(Calendar,AR1104,AP1105,"f",,Trigger)</f>
        <v>47135</v>
      </c>
      <c r="AS1105" s="98">
        <f>_xll.qlInterestRateIndexMaturity(Currency&amp;"ibor"&amp;Tenor,AR1105,Trigger)</f>
        <v>47168</v>
      </c>
      <c r="AT1105" s="242" t="e">
        <f>_xll.qlIndexFixing($AD$5,AQ1105,TRUE,_xll.ohTrigger(Trigger,Trigger1M))</f>
        <v>#NUM!</v>
      </c>
      <c r="AU1105" s="242">
        <f>IFERROR(_xll.qlIndexFixing($AV$1,AQ1105,TRUE,_xll.ohTrigger(Trigger,Trigger1M)),#N/A)</f>
        <v>1.9592549494427531E-2</v>
      </c>
    </row>
    <row r="1106" spans="42:47" ht="11.25" customHeight="1" x14ac:dyDescent="0.25">
      <c r="AP1106" s="99" t="s">
        <v>83</v>
      </c>
      <c r="AQ1106" s="98">
        <f>_xll.qlInterestRateIndexFixingDate(Currency&amp;"ibor"&amp;Tenor,AR1106,Trigger)</f>
        <v>47140</v>
      </c>
      <c r="AR1106" s="98">
        <f>_xll.qlCalendarAdvance(Calendar,AR1105,AP1106,"f",,Trigger)</f>
        <v>47142</v>
      </c>
      <c r="AS1106" s="98">
        <f>_xll.qlInterestRateIndexMaturity(Currency&amp;"ibor"&amp;Tenor,AR1106,Trigger)</f>
        <v>47175</v>
      </c>
      <c r="AT1106" s="242" t="e">
        <f>_xll.qlIndexFixing($AD$5,AQ1106,TRUE,_xll.ohTrigger(Trigger,Trigger1M))</f>
        <v>#NUM!</v>
      </c>
      <c r="AU1106" s="242">
        <f>IFERROR(_xll.qlIndexFixing($AV$1,AQ1106,TRUE,_xll.ohTrigger(Trigger,Trigger1M)),#N/A)</f>
        <v>1.9592351557071327E-2</v>
      </c>
    </row>
    <row r="1107" spans="42:47" ht="11.25" customHeight="1" x14ac:dyDescent="0.25">
      <c r="AP1107" s="99" t="s">
        <v>83</v>
      </c>
      <c r="AQ1107" s="98">
        <f>_xll.qlInterestRateIndexFixingDate(Currency&amp;"ibor"&amp;Tenor,AR1107,Trigger)</f>
        <v>47147</v>
      </c>
      <c r="AR1107" s="98">
        <f>_xll.qlCalendarAdvance(Calendar,AR1106,AP1107,"f",,Trigger)</f>
        <v>47149</v>
      </c>
      <c r="AS1107" s="98">
        <f>_xll.qlInterestRateIndexMaturity(Currency&amp;"ibor"&amp;Tenor,AR1107,Trigger)</f>
        <v>47177</v>
      </c>
      <c r="AT1107" s="242" t="e">
        <f>_xll.qlIndexFixing($AD$5,AQ1107,TRUE,_xll.ohTrigger(Trigger,Trigger1M))</f>
        <v>#NUM!</v>
      </c>
      <c r="AU1107" s="242">
        <f>IFERROR(_xll.qlIndexFixing($AV$1,AQ1107,TRUE,_xll.ohTrigger(Trigger,Trigger1M)),#N/A)</f>
        <v>1.9589543748032803E-2</v>
      </c>
    </row>
    <row r="1108" spans="42:47" ht="11.25" customHeight="1" x14ac:dyDescent="0.25">
      <c r="AP1108" s="99" t="s">
        <v>83</v>
      </c>
      <c r="AQ1108" s="98">
        <f>_xll.qlInterestRateIndexFixingDate(Currency&amp;"ibor"&amp;Tenor,AR1108,Trigger)</f>
        <v>47154</v>
      </c>
      <c r="AR1108" s="98">
        <f>_xll.qlCalendarAdvance(Calendar,AR1107,AP1108,"f",,Trigger)</f>
        <v>47156</v>
      </c>
      <c r="AS1108" s="98">
        <f>_xll.qlInterestRateIndexMaturity(Currency&amp;"ibor"&amp;Tenor,AR1108,Trigger)</f>
        <v>47184</v>
      </c>
      <c r="AT1108" s="242" t="e">
        <f>_xll.qlIndexFixing($AD$5,AQ1108,TRUE,_xll.ohTrigger(Trigger,Trigger1M))</f>
        <v>#NUM!</v>
      </c>
      <c r="AU1108" s="242">
        <f>IFERROR(_xll.qlIndexFixing($AV$1,AQ1108,TRUE,_xll.ohTrigger(Trigger,Trigger1M)),#N/A)</f>
        <v>1.9589243939837391E-2</v>
      </c>
    </row>
    <row r="1109" spans="42:47" ht="11.25" customHeight="1" x14ac:dyDescent="0.25">
      <c r="AP1109" s="99" t="s">
        <v>83</v>
      </c>
      <c r="AQ1109" s="98">
        <f>_xll.qlInterestRateIndexFixingDate(Currency&amp;"ibor"&amp;Tenor,AR1109,Trigger)</f>
        <v>47161</v>
      </c>
      <c r="AR1109" s="98">
        <f>_xll.qlCalendarAdvance(Calendar,AR1108,AP1109,"f",,Trigger)</f>
        <v>47163</v>
      </c>
      <c r="AS1109" s="98">
        <f>_xll.qlInterestRateIndexMaturity(Currency&amp;"ibor"&amp;Tenor,AR1109,Trigger)</f>
        <v>47191</v>
      </c>
      <c r="AT1109" s="242" t="e">
        <f>_xll.qlIndexFixing($AD$5,AQ1109,TRUE,_xll.ohTrigger(Trigger,Trigger1M))</f>
        <v>#NUM!</v>
      </c>
      <c r="AU1109" s="242">
        <f>IFERROR(_xll.qlIndexFixing($AV$1,AQ1109,TRUE,_xll.ohTrigger(Trigger,Trigger1M)),#N/A)</f>
        <v>1.9588882453031191E-2</v>
      </c>
    </row>
    <row r="1110" spans="42:47" ht="11.25" customHeight="1" x14ac:dyDescent="0.25">
      <c r="AP1110" s="99" t="s">
        <v>83</v>
      </c>
      <c r="AQ1110" s="98">
        <f>_xll.qlInterestRateIndexFixingDate(Currency&amp;"ibor"&amp;Tenor,AR1110,Trigger)</f>
        <v>47168</v>
      </c>
      <c r="AR1110" s="98">
        <f>_xll.qlCalendarAdvance(Calendar,AR1109,AP1110,"f",,Trigger)</f>
        <v>47170</v>
      </c>
      <c r="AS1110" s="98">
        <f>_xll.qlInterestRateIndexMaturity(Currency&amp;"ibor"&amp;Tenor,AR1110,Trigger)</f>
        <v>47198</v>
      </c>
      <c r="AT1110" s="242" t="e">
        <f>_xll.qlIndexFixing($AD$5,AQ1110,TRUE,_xll.ohTrigger(Trigger,Trigger1M))</f>
        <v>#NUM!</v>
      </c>
      <c r="AU1110" s="242">
        <f>IFERROR(_xll.qlIndexFixing($AV$1,AQ1110,TRUE,_xll.ohTrigger(Trigger,Trigger1M)),#N/A)</f>
        <v>1.9588459532643907E-2</v>
      </c>
    </row>
    <row r="1111" spans="42:47" ht="11.25" customHeight="1" x14ac:dyDescent="0.25">
      <c r="AP1111" s="99" t="s">
        <v>83</v>
      </c>
      <c r="AQ1111" s="98">
        <f>_xll.qlInterestRateIndexFixingDate(Currency&amp;"ibor"&amp;Tenor,AR1111,Trigger)</f>
        <v>47175</v>
      </c>
      <c r="AR1111" s="98">
        <f>_xll.qlCalendarAdvance(Calendar,AR1110,AP1111,"f",,Trigger)</f>
        <v>47177</v>
      </c>
      <c r="AS1111" s="98">
        <f>_xll.qlInterestRateIndexMaturity(Currency&amp;"ibor"&amp;Tenor,AR1111,Trigger)</f>
        <v>47206</v>
      </c>
      <c r="AT1111" s="242" t="e">
        <f>_xll.qlIndexFixing($AD$5,AQ1111,TRUE,_xll.ohTrigger(Trigger,Trigger1M))</f>
        <v>#NUM!</v>
      </c>
      <c r="AU1111" s="242">
        <f>IFERROR(_xll.qlIndexFixing($AV$1,AQ1111,TRUE,_xll.ohTrigger(Trigger,Trigger1M)),#N/A)</f>
        <v>1.9588468194684055E-2</v>
      </c>
    </row>
    <row r="1112" spans="42:47" ht="11.25" customHeight="1" x14ac:dyDescent="0.25">
      <c r="AP1112" s="99" t="s">
        <v>83</v>
      </c>
      <c r="AQ1112" s="98">
        <f>_xll.qlInterestRateIndexFixingDate(Currency&amp;"ibor"&amp;Tenor,AR1112,Trigger)</f>
        <v>47182</v>
      </c>
      <c r="AR1112" s="98">
        <f>_xll.qlCalendarAdvance(Calendar,AR1111,AP1112,"f",,Trigger)</f>
        <v>47184</v>
      </c>
      <c r="AS1112" s="98">
        <f>_xll.qlInterestRateIndexMaturity(Currency&amp;"ibor"&amp;Tenor,AR1112,Trigger)</f>
        <v>47217</v>
      </c>
      <c r="AT1112" s="242" t="e">
        <f>_xll.qlIndexFixing($AD$5,AQ1112,TRUE,_xll.ohTrigger(Trigger,Trigger1M))</f>
        <v>#NUM!</v>
      </c>
      <c r="AU1112" s="242">
        <f>IFERROR(_xll.qlIndexFixing($AV$1,AQ1112,TRUE,_xll.ohTrigger(Trigger,Trigger1M)),#N/A)</f>
        <v>1.9589868452493615E-2</v>
      </c>
    </row>
    <row r="1113" spans="42:47" ht="11.25" customHeight="1" x14ac:dyDescent="0.25">
      <c r="AP1113" s="99" t="s">
        <v>83</v>
      </c>
      <c r="AQ1113" s="98">
        <f>_xll.qlInterestRateIndexFixingDate(Currency&amp;"ibor"&amp;Tenor,AR1113,Trigger)</f>
        <v>47189</v>
      </c>
      <c r="AR1113" s="98">
        <f>_xll.qlCalendarAdvance(Calendar,AR1112,AP1113,"f",,Trigger)</f>
        <v>47191</v>
      </c>
      <c r="AS1113" s="98">
        <f>_xll.qlInterestRateIndexMaturity(Currency&amp;"ibor"&amp;Tenor,AR1113,Trigger)</f>
        <v>47224</v>
      </c>
      <c r="AT1113" s="242" t="e">
        <f>_xll.qlIndexFixing($AD$5,AQ1113,TRUE,_xll.ohTrigger(Trigger,Trigger1M))</f>
        <v>#NUM!</v>
      </c>
      <c r="AU1113" s="242">
        <f>IFERROR(_xll.qlIndexFixing($AV$1,AQ1113,TRUE,_xll.ohTrigger(Trigger,Trigger1M)),#N/A)</f>
        <v>1.9589240975945318E-2</v>
      </c>
    </row>
    <row r="1114" spans="42:47" ht="11.25" customHeight="1" x14ac:dyDescent="0.25">
      <c r="AP1114" s="99" t="s">
        <v>83</v>
      </c>
      <c r="AQ1114" s="98">
        <f>_xll.qlInterestRateIndexFixingDate(Currency&amp;"ibor"&amp;Tenor,AR1114,Trigger)</f>
        <v>47196</v>
      </c>
      <c r="AR1114" s="98">
        <f>_xll.qlCalendarAdvance(Calendar,AR1113,AP1114,"f",,Trigger)</f>
        <v>47198</v>
      </c>
      <c r="AS1114" s="98">
        <f>_xll.qlInterestRateIndexMaturity(Currency&amp;"ibor"&amp;Tenor,AR1114,Trigger)</f>
        <v>47231</v>
      </c>
      <c r="AT1114" s="242" t="e">
        <f>_xll.qlIndexFixing($AD$5,AQ1114,TRUE,_xll.ohTrigger(Trigger,Trigger1M))</f>
        <v>#NUM!</v>
      </c>
      <c r="AU1114" s="242">
        <f>IFERROR(_xll.qlIndexFixing($AV$1,AQ1114,TRUE,_xll.ohTrigger(Trigger,Trigger1M)),#N/A)</f>
        <v>1.9588553117072426E-2</v>
      </c>
    </row>
    <row r="1115" spans="42:47" ht="11.25" customHeight="1" x14ac:dyDescent="0.25">
      <c r="AP1115" s="99" t="s">
        <v>83</v>
      </c>
      <c r="AQ1115" s="98">
        <f>_xll.qlInterestRateIndexFixingDate(Currency&amp;"ibor"&amp;Tenor,AR1115,Trigger)</f>
        <v>47203</v>
      </c>
      <c r="AR1115" s="98">
        <f>_xll.qlCalendarAdvance(Calendar,AR1114,AP1115,"f",,Trigger)</f>
        <v>47205</v>
      </c>
      <c r="AS1115" s="98">
        <f>_xll.qlInterestRateIndexMaturity(Currency&amp;"ibor"&amp;Tenor,AR1115,Trigger)</f>
        <v>47238</v>
      </c>
      <c r="AT1115" s="242" t="e">
        <f>_xll.qlIndexFixing($AD$5,AQ1115,TRUE,_xll.ohTrigger(Trigger,Trigger1M))</f>
        <v>#NUM!</v>
      </c>
      <c r="AU1115" s="242">
        <f>IFERROR(_xll.qlIndexFixing($AV$1,AQ1115,TRUE,_xll.ohTrigger(Trigger,Trigger1M)),#N/A)</f>
        <v>1.9587805120978272E-2</v>
      </c>
    </row>
    <row r="1116" spans="42:47" ht="11.25" customHeight="1" x14ac:dyDescent="0.25">
      <c r="AP1116" s="99" t="s">
        <v>83</v>
      </c>
      <c r="AQ1116" s="98">
        <f>_xll.qlInterestRateIndexFixingDate(Currency&amp;"ibor"&amp;Tenor,AR1116,Trigger)</f>
        <v>47206</v>
      </c>
      <c r="AR1116" s="98">
        <f>_xll.qlCalendarAdvance(Calendar,AR1115,AP1116,"f",,Trigger)</f>
        <v>47212</v>
      </c>
      <c r="AS1116" s="98">
        <f>_xll.qlInterestRateIndexMaturity(Currency&amp;"ibor"&amp;Tenor,AR1116,Trigger)</f>
        <v>47242</v>
      </c>
      <c r="AT1116" s="242" t="e">
        <f>_xll.qlIndexFixing($AD$5,AQ1116,TRUE,_xll.ohTrigger(Trigger,Trigger1M))</f>
        <v>#NUM!</v>
      </c>
      <c r="AU1116" s="242">
        <f>IFERROR(_xll.qlIndexFixing($AV$1,AQ1116,TRUE,_xll.ohTrigger(Trigger,Trigger1M)),#N/A)</f>
        <v>1.9585587444416852E-2</v>
      </c>
    </row>
    <row r="1117" spans="42:47" ht="11.25" customHeight="1" x14ac:dyDescent="0.25">
      <c r="AP1117" s="99" t="s">
        <v>83</v>
      </c>
      <c r="AQ1117" s="98">
        <f>_xll.qlInterestRateIndexFixingDate(Currency&amp;"ibor"&amp;Tenor,AR1117,Trigger)</f>
        <v>47217</v>
      </c>
      <c r="AR1117" s="98">
        <f>_xll.qlCalendarAdvance(Calendar,AR1116,AP1117,"f",,Trigger)</f>
        <v>47219</v>
      </c>
      <c r="AS1117" s="98">
        <f>_xll.qlInterestRateIndexMaturity(Currency&amp;"ibor"&amp;Tenor,AR1117,Trigger)</f>
        <v>47249</v>
      </c>
      <c r="AT1117" s="242" t="e">
        <f>_xll.qlIndexFixing($AD$5,AQ1117,TRUE,_xll.ohTrigger(Trigger,Trigger1M))</f>
        <v>#NUM!</v>
      </c>
      <c r="AU1117" s="242">
        <f>IFERROR(_xll.qlIndexFixing($AV$1,AQ1117,TRUE,_xll.ohTrigger(Trigger,Trigger1M)),#N/A)</f>
        <v>1.9584732770072222E-2</v>
      </c>
    </row>
    <row r="1118" spans="42:47" ht="11.25" customHeight="1" x14ac:dyDescent="0.25">
      <c r="AP1118" s="99" t="s">
        <v>83</v>
      </c>
      <c r="AQ1118" s="98">
        <f>_xll.qlInterestRateIndexFixingDate(Currency&amp;"ibor"&amp;Tenor,AR1118,Trigger)</f>
        <v>47224</v>
      </c>
      <c r="AR1118" s="98">
        <f>_xll.qlCalendarAdvance(Calendar,AR1117,AP1118,"f",,Trigger)</f>
        <v>47226</v>
      </c>
      <c r="AS1118" s="98">
        <f>_xll.qlInterestRateIndexMaturity(Currency&amp;"ibor"&amp;Tenor,AR1118,Trigger)</f>
        <v>47256</v>
      </c>
      <c r="AT1118" s="242" t="e">
        <f>_xll.qlIndexFixing($AD$5,AQ1118,TRUE,_xll.ohTrigger(Trigger,Trigger1M))</f>
        <v>#NUM!</v>
      </c>
      <c r="AU1118" s="242">
        <f>IFERROR(_xll.qlIndexFixing($AV$1,AQ1118,TRUE,_xll.ohTrigger(Trigger,Trigger1M)),#N/A)</f>
        <v>1.9583818650998452E-2</v>
      </c>
    </row>
    <row r="1119" spans="42:47" ht="11.25" customHeight="1" x14ac:dyDescent="0.25">
      <c r="AP1119" s="99" t="s">
        <v>83</v>
      </c>
      <c r="AQ1119" s="98">
        <f>_xll.qlInterestRateIndexFixingDate(Currency&amp;"ibor"&amp;Tenor,AR1119,Trigger)</f>
        <v>47231</v>
      </c>
      <c r="AR1119" s="98">
        <f>_xll.qlCalendarAdvance(Calendar,AR1118,AP1119,"f",,Trigger)</f>
        <v>47233</v>
      </c>
      <c r="AS1119" s="98">
        <f>_xll.qlInterestRateIndexMaturity(Currency&amp;"ibor"&amp;Tenor,AR1119,Trigger)</f>
        <v>47263</v>
      </c>
      <c r="AT1119" s="242" t="e">
        <f>_xll.qlIndexFixing($AD$5,AQ1119,TRUE,_xll.ohTrigger(Trigger,Trigger1M))</f>
        <v>#NUM!</v>
      </c>
      <c r="AU1119" s="242">
        <f>IFERROR(_xll.qlIndexFixing($AV$1,AQ1119,TRUE,_xll.ohTrigger(Trigger,Trigger1M)),#N/A)</f>
        <v>1.958284533226351E-2</v>
      </c>
    </row>
    <row r="1120" spans="42:47" ht="11.25" customHeight="1" x14ac:dyDescent="0.25">
      <c r="AP1120" s="99" t="s">
        <v>83</v>
      </c>
      <c r="AQ1120" s="98">
        <f>_xll.qlInterestRateIndexFixingDate(Currency&amp;"ibor"&amp;Tenor,AR1120,Trigger)</f>
        <v>47235</v>
      </c>
      <c r="AR1120" s="98">
        <f>_xll.qlCalendarAdvance(Calendar,AR1119,AP1120,"f",,Trigger)</f>
        <v>47240</v>
      </c>
      <c r="AS1120" s="98">
        <f>_xll.qlInterestRateIndexMaturity(Currency&amp;"ibor"&amp;Tenor,AR1120,Trigger)</f>
        <v>47273</v>
      </c>
      <c r="AT1120" s="242" t="e">
        <f>_xll.qlIndexFixing($AD$5,AQ1120,TRUE,_xll.ohTrigger(Trigger,Trigger1M))</f>
        <v>#NUM!</v>
      </c>
      <c r="AU1120" s="242">
        <f>IFERROR(_xll.qlIndexFixing($AV$1,AQ1120,TRUE,_xll.ohTrigger(Trigger,Trigger1M)),#N/A)</f>
        <v>1.9583171661015895E-2</v>
      </c>
    </row>
    <row r="1121" spans="42:47" ht="11.25" customHeight="1" x14ac:dyDescent="0.25">
      <c r="AP1121" s="99" t="s">
        <v>83</v>
      </c>
      <c r="AQ1121" s="98">
        <f>_xll.qlInterestRateIndexFixingDate(Currency&amp;"ibor"&amp;Tenor,AR1121,Trigger)</f>
        <v>47245</v>
      </c>
      <c r="AR1121" s="98">
        <f>_xll.qlCalendarAdvance(Calendar,AR1120,AP1121,"f",,Trigger)</f>
        <v>47247</v>
      </c>
      <c r="AS1121" s="98">
        <f>_xll.qlInterestRateIndexMaturity(Currency&amp;"ibor"&amp;Tenor,AR1121,Trigger)</f>
        <v>47280</v>
      </c>
      <c r="AT1121" s="242" t="e">
        <f>_xll.qlIndexFixing($AD$5,AQ1121,TRUE,_xll.ohTrigger(Trigger,Trigger1M))</f>
        <v>#NUM!</v>
      </c>
      <c r="AU1121" s="242">
        <f>IFERROR(_xll.qlIndexFixing($AV$1,AQ1121,TRUE,_xll.ohTrigger(Trigger,Trigger1M)),#N/A)</f>
        <v>1.9582067988899773E-2</v>
      </c>
    </row>
    <row r="1122" spans="42:47" ht="11.25" customHeight="1" x14ac:dyDescent="0.25">
      <c r="AP1122" s="99" t="s">
        <v>83</v>
      </c>
      <c r="AQ1122" s="98">
        <f>_xll.qlInterestRateIndexFixingDate(Currency&amp;"ibor"&amp;Tenor,AR1122,Trigger)</f>
        <v>47252</v>
      </c>
      <c r="AR1122" s="98">
        <f>_xll.qlCalendarAdvance(Calendar,AR1121,AP1122,"f",,Trigger)</f>
        <v>47254</v>
      </c>
      <c r="AS1122" s="98">
        <f>_xll.qlInterestRateIndexMaturity(Currency&amp;"ibor"&amp;Tenor,AR1122,Trigger)</f>
        <v>47287</v>
      </c>
      <c r="AT1122" s="242" t="e">
        <f>_xll.qlIndexFixing($AD$5,AQ1122,TRUE,_xll.ohTrigger(Trigger,Trigger1M))</f>
        <v>#NUM!</v>
      </c>
      <c r="AU1122" s="242">
        <f>IFERROR(_xll.qlIndexFixing($AV$1,AQ1122,TRUE,_xll.ohTrigger(Trigger,Trigger1M)),#N/A)</f>
        <v>1.9580905895331732E-2</v>
      </c>
    </row>
    <row r="1123" spans="42:47" ht="11.25" customHeight="1" x14ac:dyDescent="0.25">
      <c r="AP1123" s="99" t="s">
        <v>83</v>
      </c>
      <c r="AQ1123" s="98">
        <f>_xll.qlInterestRateIndexFixingDate(Currency&amp;"ibor"&amp;Tenor,AR1123,Trigger)</f>
        <v>47259</v>
      </c>
      <c r="AR1123" s="98">
        <f>_xll.qlCalendarAdvance(Calendar,AR1122,AP1123,"f",,Trigger)</f>
        <v>47261</v>
      </c>
      <c r="AS1123" s="98">
        <f>_xll.qlInterestRateIndexMaturity(Currency&amp;"ibor"&amp;Tenor,AR1123,Trigger)</f>
        <v>47294</v>
      </c>
      <c r="AT1123" s="242" t="e">
        <f>_xll.qlIndexFixing($AD$5,AQ1123,TRUE,_xll.ohTrigger(Trigger,Trigger1M))</f>
        <v>#NUM!</v>
      </c>
      <c r="AU1123" s="242">
        <f>IFERROR(_xll.qlIndexFixing($AV$1,AQ1123,TRUE,_xll.ohTrigger(Trigger,Trigger1M)),#N/A)</f>
        <v>1.957968562543206E-2</v>
      </c>
    </row>
    <row r="1124" spans="42:47" ht="11.25" customHeight="1" x14ac:dyDescent="0.25">
      <c r="AP1124" s="99" t="s">
        <v>83</v>
      </c>
      <c r="AQ1124" s="98">
        <f>_xll.qlInterestRateIndexFixingDate(Currency&amp;"ibor"&amp;Tenor,AR1124,Trigger)</f>
        <v>47266</v>
      </c>
      <c r="AR1124" s="98">
        <f>_xll.qlCalendarAdvance(Calendar,AR1123,AP1124,"f",,Trigger)</f>
        <v>47268</v>
      </c>
      <c r="AS1124" s="98">
        <f>_xll.qlInterestRateIndexMaturity(Currency&amp;"ibor"&amp;Tenor,AR1124,Trigger)</f>
        <v>47298</v>
      </c>
      <c r="AT1124" s="242" t="e">
        <f>_xll.qlIndexFixing($AD$5,AQ1124,TRUE,_xll.ohTrigger(Trigger,Trigger1M))</f>
        <v>#NUM!</v>
      </c>
      <c r="AU1124" s="242">
        <f>IFERROR(_xll.qlIndexFixing($AV$1,AQ1124,TRUE,_xll.ohTrigger(Trigger,Trigger1M)),#N/A)</f>
        <v>1.9577099321151259E-2</v>
      </c>
    </row>
    <row r="1125" spans="42:47" ht="11.25" customHeight="1" x14ac:dyDescent="0.25">
      <c r="AP1125" s="99" t="s">
        <v>83</v>
      </c>
      <c r="AQ1125" s="98">
        <f>_xll.qlInterestRateIndexFixingDate(Currency&amp;"ibor"&amp;Tenor,AR1125,Trigger)</f>
        <v>47273</v>
      </c>
      <c r="AR1125" s="98">
        <f>_xll.qlCalendarAdvance(Calendar,AR1124,AP1125,"f",,Trigger)</f>
        <v>47275</v>
      </c>
      <c r="AS1125" s="98">
        <f>_xll.qlInterestRateIndexMaturity(Currency&amp;"ibor"&amp;Tenor,AR1125,Trigger)</f>
        <v>47305</v>
      </c>
      <c r="AT1125" s="242" t="e">
        <f>_xll.qlIndexFixing($AD$5,AQ1125,TRUE,_xll.ohTrigger(Trigger,Trigger1M))</f>
        <v>#NUM!</v>
      </c>
      <c r="AU1125" s="242">
        <f>IFERROR(_xll.qlIndexFixing($AV$1,AQ1125,TRUE,_xll.ohTrigger(Trigger,Trigger1M)),#N/A)</f>
        <v>1.9575775950943175E-2</v>
      </c>
    </row>
    <row r="1126" spans="42:47" ht="11.25" customHeight="1" x14ac:dyDescent="0.25">
      <c r="AP1126" s="99" t="s">
        <v>83</v>
      </c>
      <c r="AQ1126" s="98">
        <f>_xll.qlInterestRateIndexFixingDate(Currency&amp;"ibor"&amp;Tenor,AR1126,Trigger)</f>
        <v>47280</v>
      </c>
      <c r="AR1126" s="98">
        <f>_xll.qlCalendarAdvance(Calendar,AR1125,AP1126,"f",,Trigger)</f>
        <v>47282</v>
      </c>
      <c r="AS1126" s="98">
        <f>_xll.qlInterestRateIndexMaturity(Currency&amp;"ibor"&amp;Tenor,AR1126,Trigger)</f>
        <v>47312</v>
      </c>
      <c r="AT1126" s="242" t="e">
        <f>_xll.qlIndexFixing($AD$5,AQ1126,TRUE,_xll.ohTrigger(Trigger,Trigger1M))</f>
        <v>#NUM!</v>
      </c>
      <c r="AU1126" s="242">
        <f>IFERROR(_xll.qlIndexFixing($AV$1,AQ1126,TRUE,_xll.ohTrigger(Trigger,Trigger1M)),#N/A)</f>
        <v>1.9574395096576325E-2</v>
      </c>
    </row>
    <row r="1127" spans="42:47" ht="11.25" customHeight="1" x14ac:dyDescent="0.25">
      <c r="AP1127" s="99" t="s">
        <v>83</v>
      </c>
      <c r="AQ1127" s="98">
        <f>_xll.qlInterestRateIndexFixingDate(Currency&amp;"ibor"&amp;Tenor,AR1127,Trigger)</f>
        <v>47287</v>
      </c>
      <c r="AR1127" s="98">
        <f>_xll.qlCalendarAdvance(Calendar,AR1126,AP1127,"f",,Trigger)</f>
        <v>47289</v>
      </c>
      <c r="AS1127" s="98">
        <f>_xll.qlInterestRateIndexMaturity(Currency&amp;"ibor"&amp;Tenor,AR1127,Trigger)</f>
        <v>47319</v>
      </c>
      <c r="AT1127" s="242" t="e">
        <f>_xll.qlIndexFixing($AD$5,AQ1127,TRUE,_xll.ohTrigger(Trigger,Trigger1M))</f>
        <v>#NUM!</v>
      </c>
      <c r="AU1127" s="242">
        <f>IFERROR(_xll.qlIndexFixing($AV$1,AQ1127,TRUE,_xll.ohTrigger(Trigger,Trigger1M)),#N/A)</f>
        <v>1.9572957003129332E-2</v>
      </c>
    </row>
    <row r="1128" spans="42:47" ht="11.25" customHeight="1" x14ac:dyDescent="0.25">
      <c r="AP1128" s="99" t="s">
        <v>83</v>
      </c>
      <c r="AQ1128" s="98">
        <f>_xll.qlInterestRateIndexFixingDate(Currency&amp;"ibor"&amp;Tenor,AR1128,Trigger)</f>
        <v>47294</v>
      </c>
      <c r="AR1128" s="98">
        <f>_xll.qlCalendarAdvance(Calendar,AR1127,AP1128,"f",,Trigger)</f>
        <v>47296</v>
      </c>
      <c r="AS1128" s="98">
        <f>_xll.qlInterestRateIndexMaturity(Currency&amp;"ibor"&amp;Tenor,AR1128,Trigger)</f>
        <v>47326</v>
      </c>
      <c r="AT1128" s="242" t="e">
        <f>_xll.qlIndexFixing($AD$5,AQ1128,TRUE,_xll.ohTrigger(Trigger,Trigger1M))</f>
        <v>#NUM!</v>
      </c>
      <c r="AU1128" s="242">
        <f>IFERROR(_xll.qlIndexFixing($AV$1,AQ1128,TRUE,_xll.ohTrigger(Trigger,Trigger1M)),#N/A)</f>
        <v>1.9571461915675492E-2</v>
      </c>
    </row>
    <row r="1129" spans="42:47" ht="11.25" customHeight="1" x14ac:dyDescent="0.25">
      <c r="AP1129" s="99" t="s">
        <v>83</v>
      </c>
      <c r="AQ1129" s="98">
        <f>_xll.qlInterestRateIndexFixingDate(Currency&amp;"ibor"&amp;Tenor,AR1129,Trigger)</f>
        <v>47301</v>
      </c>
      <c r="AR1129" s="98">
        <f>_xll.qlCalendarAdvance(Calendar,AR1128,AP1129,"f",,Trigger)</f>
        <v>47303</v>
      </c>
      <c r="AS1129" s="98">
        <f>_xll.qlInterestRateIndexMaturity(Currency&amp;"ibor"&amp;Tenor,AR1129,Trigger)</f>
        <v>47336</v>
      </c>
      <c r="AT1129" s="242" t="e">
        <f>_xll.qlIndexFixing($AD$5,AQ1129,TRUE,_xll.ohTrigger(Trigger,Trigger1M))</f>
        <v>#NUM!</v>
      </c>
      <c r="AU1129" s="242">
        <f>IFERROR(_xll.qlIndexFixing($AV$1,AQ1129,TRUE,_xll.ohTrigger(Trigger,Trigger1M)),#N/A)</f>
        <v>1.9571156029505526E-2</v>
      </c>
    </row>
    <row r="1130" spans="42:47" ht="11.25" customHeight="1" x14ac:dyDescent="0.25">
      <c r="AP1130" s="99" t="s">
        <v>83</v>
      </c>
      <c r="AQ1130" s="98">
        <f>_xll.qlInterestRateIndexFixingDate(Currency&amp;"ibor"&amp;Tenor,AR1130,Trigger)</f>
        <v>47308</v>
      </c>
      <c r="AR1130" s="98">
        <f>_xll.qlCalendarAdvance(Calendar,AR1129,AP1130,"f",,Trigger)</f>
        <v>47310</v>
      </c>
      <c r="AS1130" s="98">
        <f>_xll.qlInterestRateIndexMaturity(Currency&amp;"ibor"&amp;Tenor,AR1130,Trigger)</f>
        <v>47343</v>
      </c>
      <c r="AT1130" s="242" t="e">
        <f>_xll.qlIndexFixing($AD$5,AQ1130,TRUE,_xll.ohTrigger(Trigger,Trigger1M))</f>
        <v>#NUM!</v>
      </c>
      <c r="AU1130" s="242">
        <f>IFERROR(_xll.qlIndexFixing($AV$1,AQ1130,TRUE,_xll.ohTrigger(Trigger,Trigger1M)),#N/A)</f>
        <v>1.9569535388521686E-2</v>
      </c>
    </row>
    <row r="1131" spans="42:47" ht="11.25" customHeight="1" x14ac:dyDescent="0.25">
      <c r="AP1131" s="99" t="s">
        <v>83</v>
      </c>
      <c r="AQ1131" s="98">
        <f>_xll.qlInterestRateIndexFixingDate(Currency&amp;"ibor"&amp;Tenor,AR1131,Trigger)</f>
        <v>47315</v>
      </c>
      <c r="AR1131" s="98">
        <f>_xll.qlCalendarAdvance(Calendar,AR1130,AP1131,"f",,Trigger)</f>
        <v>47317</v>
      </c>
      <c r="AS1131" s="98">
        <f>_xll.qlInterestRateIndexMaturity(Currency&amp;"ibor"&amp;Tenor,AR1131,Trigger)</f>
        <v>47350</v>
      </c>
      <c r="AT1131" s="242" t="e">
        <f>_xll.qlIndexFixing($AD$5,AQ1131,TRUE,_xll.ohTrigger(Trigger,Trigger1M))</f>
        <v>#NUM!</v>
      </c>
      <c r="AU1131" s="242">
        <f>IFERROR(_xll.qlIndexFixing($AV$1,AQ1131,TRUE,_xll.ohTrigger(Trigger,Trigger1M)),#N/A)</f>
        <v>1.956785853214672E-2</v>
      </c>
    </row>
    <row r="1132" spans="42:47" ht="11.25" customHeight="1" x14ac:dyDescent="0.25">
      <c r="AP1132" s="99" t="s">
        <v>83</v>
      </c>
      <c r="AQ1132" s="98">
        <f>_xll.qlInterestRateIndexFixingDate(Currency&amp;"ibor"&amp;Tenor,AR1132,Trigger)</f>
        <v>47322</v>
      </c>
      <c r="AR1132" s="98">
        <f>_xll.qlCalendarAdvance(Calendar,AR1131,AP1132,"f",,Trigger)</f>
        <v>47324</v>
      </c>
      <c r="AS1132" s="98">
        <f>_xll.qlInterestRateIndexMaturity(Currency&amp;"ibor"&amp;Tenor,AR1132,Trigger)</f>
        <v>47357</v>
      </c>
      <c r="AT1132" s="242" t="e">
        <f>_xll.qlIndexFixing($AD$5,AQ1132,TRUE,_xll.ohTrigger(Trigger,Trigger1M))</f>
        <v>#NUM!</v>
      </c>
      <c r="AU1132" s="242">
        <f>IFERROR(_xll.qlIndexFixing($AV$1,AQ1132,TRUE,_xll.ohTrigger(Trigger,Trigger1M)),#N/A)</f>
        <v>1.9566125705496068E-2</v>
      </c>
    </row>
    <row r="1133" spans="42:47" ht="11.25" customHeight="1" x14ac:dyDescent="0.25">
      <c r="AP1133" s="99" t="s">
        <v>83</v>
      </c>
      <c r="AQ1133" s="98">
        <f>_xll.qlInterestRateIndexFixingDate(Currency&amp;"ibor"&amp;Tenor,AR1133,Trigger)</f>
        <v>47329</v>
      </c>
      <c r="AR1133" s="98">
        <f>_xll.qlCalendarAdvance(Calendar,AR1132,AP1133,"f",,Trigger)</f>
        <v>47331</v>
      </c>
      <c r="AS1133" s="98">
        <f>_xll.qlInterestRateIndexMaturity(Currency&amp;"ibor"&amp;Tenor,AR1133,Trigger)</f>
        <v>47364</v>
      </c>
      <c r="AT1133" s="242" t="e">
        <f>_xll.qlIndexFixing($AD$5,AQ1133,TRUE,_xll.ohTrigger(Trigger,Trigger1M))</f>
        <v>#NUM!</v>
      </c>
      <c r="AU1133" s="242">
        <f>IFERROR(_xll.qlIndexFixing($AV$1,AQ1133,TRUE,_xll.ohTrigger(Trigger,Trigger1M)),#N/A)</f>
        <v>1.9564337153692435E-2</v>
      </c>
    </row>
    <row r="1134" spans="42:47" ht="11.25" customHeight="1" x14ac:dyDescent="0.25">
      <c r="AP1134" s="99" t="s">
        <v>83</v>
      </c>
      <c r="AQ1134" s="98">
        <f>_xll.qlInterestRateIndexFixingDate(Currency&amp;"ibor"&amp;Tenor,AR1134,Trigger)</f>
        <v>47336</v>
      </c>
      <c r="AR1134" s="98">
        <f>_xll.qlCalendarAdvance(Calendar,AR1133,AP1134,"f",,Trigger)</f>
        <v>47338</v>
      </c>
      <c r="AS1134" s="98">
        <f>_xll.qlInterestRateIndexMaturity(Currency&amp;"ibor"&amp;Tenor,AR1134,Trigger)</f>
        <v>47371</v>
      </c>
      <c r="AT1134" s="242" t="e">
        <f>_xll.qlIndexFixing($AD$5,AQ1134,TRUE,_xll.ohTrigger(Trigger,Trigger1M))</f>
        <v>#NUM!</v>
      </c>
      <c r="AU1134" s="242">
        <f>IFERROR(_xll.qlIndexFixing($AV$1,AQ1134,TRUE,_xll.ohTrigger(Trigger,Trigger1M)),#N/A)</f>
        <v>1.9562493121860963E-2</v>
      </c>
    </row>
    <row r="1135" spans="42:47" ht="11.25" customHeight="1" x14ac:dyDescent="0.25">
      <c r="AP1135" s="99" t="s">
        <v>83</v>
      </c>
      <c r="AQ1135" s="98">
        <f>_xll.qlInterestRateIndexFixingDate(Currency&amp;"ibor"&amp;Tenor,AR1135,Trigger)</f>
        <v>47343</v>
      </c>
      <c r="AR1135" s="98">
        <f>_xll.qlCalendarAdvance(Calendar,AR1134,AP1135,"f",,Trigger)</f>
        <v>47345</v>
      </c>
      <c r="AS1135" s="98">
        <f>_xll.qlInterestRateIndexMaturity(Currency&amp;"ibor"&amp;Tenor,AR1135,Trigger)</f>
        <v>47378</v>
      </c>
      <c r="AT1135" s="242" t="e">
        <f>_xll.qlIndexFixing($AD$5,AQ1135,TRUE,_xll.ohTrigger(Trigger,Trigger1M))</f>
        <v>#NUM!</v>
      </c>
      <c r="AU1135" s="242">
        <f>IFERROR(_xll.qlIndexFixing($AV$1,AQ1135,TRUE,_xll.ohTrigger(Trigger,Trigger1M)),#N/A)</f>
        <v>1.9560593855119508E-2</v>
      </c>
    </row>
    <row r="1136" spans="42:47" ht="11.25" customHeight="1" x14ac:dyDescent="0.25">
      <c r="AP1136" s="99" t="s">
        <v>83</v>
      </c>
      <c r="AQ1136" s="98">
        <f>_xll.qlInterestRateIndexFixingDate(Currency&amp;"ibor"&amp;Tenor,AR1136,Trigger)</f>
        <v>47350</v>
      </c>
      <c r="AR1136" s="98">
        <f>_xll.qlCalendarAdvance(Calendar,AR1135,AP1136,"f",,Trigger)</f>
        <v>47352</v>
      </c>
      <c r="AS1136" s="98">
        <f>_xll.qlInterestRateIndexMaturity(Currency&amp;"ibor"&amp;Tenor,AR1136,Trigger)</f>
        <v>47385</v>
      </c>
      <c r="AT1136" s="242" t="e">
        <f>_xll.qlIndexFixing($AD$5,AQ1136,TRUE,_xll.ohTrigger(Trigger,Trigger1M))</f>
        <v>#NUM!</v>
      </c>
      <c r="AU1136" s="242">
        <f>IFERROR(_xll.qlIndexFixing($AV$1,AQ1136,TRUE,_xll.ohTrigger(Trigger,Trigger1M)),#N/A)</f>
        <v>1.9558639598593205E-2</v>
      </c>
    </row>
    <row r="1137" spans="42:47" ht="11.25" customHeight="1" x14ac:dyDescent="0.25">
      <c r="AP1137" s="99" t="s">
        <v>83</v>
      </c>
      <c r="AQ1137" s="98">
        <f>_xll.qlInterestRateIndexFixingDate(Currency&amp;"ibor"&amp;Tenor,AR1137,Trigger)</f>
        <v>47357</v>
      </c>
      <c r="AR1137" s="98">
        <f>_xll.qlCalendarAdvance(Calendar,AR1136,AP1137,"f",,Trigger)</f>
        <v>47359</v>
      </c>
      <c r="AS1137" s="98">
        <f>_xll.qlInterestRateIndexMaturity(Currency&amp;"ibor"&amp;Tenor,AR1137,Trigger)</f>
        <v>47389</v>
      </c>
      <c r="AT1137" s="242" t="e">
        <f>_xll.qlIndexFixing($AD$5,AQ1137,TRUE,_xll.ohTrigger(Trigger,Trigger1M))</f>
        <v>#NUM!</v>
      </c>
      <c r="AU1137" s="242">
        <f>IFERROR(_xll.qlIndexFixing($AV$1,AQ1137,TRUE,_xll.ohTrigger(Trigger,Trigger1M)),#N/A)</f>
        <v>1.9555481836109223E-2</v>
      </c>
    </row>
    <row r="1138" spans="42:47" ht="11.25" customHeight="1" x14ac:dyDescent="0.25">
      <c r="AP1138" s="99" t="s">
        <v>83</v>
      </c>
      <c r="AQ1138" s="98">
        <f>_xll.qlInterestRateIndexFixingDate(Currency&amp;"ibor"&amp;Tenor,AR1138,Trigger)</f>
        <v>47364</v>
      </c>
      <c r="AR1138" s="98">
        <f>_xll.qlCalendarAdvance(Calendar,AR1137,AP1138,"f",,Trigger)</f>
        <v>47366</v>
      </c>
      <c r="AS1138" s="98">
        <f>_xll.qlInterestRateIndexMaturity(Currency&amp;"ibor"&amp;Tenor,AR1138,Trigger)</f>
        <v>47396</v>
      </c>
      <c r="AT1138" s="242" t="e">
        <f>_xll.qlIndexFixing($AD$5,AQ1138,TRUE,_xll.ohTrigger(Trigger,Trigger1M))</f>
        <v>#NUM!</v>
      </c>
      <c r="AU1138" s="242">
        <f>IFERROR(_xll.qlIndexFixing($AV$1,AQ1138,TRUE,_xll.ohTrigger(Trigger,Trigger1M)),#N/A)</f>
        <v>1.9553430287895246E-2</v>
      </c>
    </row>
    <row r="1139" spans="42:47" ht="11.25" customHeight="1" x14ac:dyDescent="0.25">
      <c r="AP1139" s="99" t="s">
        <v>83</v>
      </c>
      <c r="AQ1139" s="98">
        <f>_xll.qlInterestRateIndexFixingDate(Currency&amp;"ibor"&amp;Tenor,AR1139,Trigger)</f>
        <v>47371</v>
      </c>
      <c r="AR1139" s="98">
        <f>_xll.qlCalendarAdvance(Calendar,AR1138,AP1139,"f",,Trigger)</f>
        <v>47373</v>
      </c>
      <c r="AS1139" s="98">
        <f>_xll.qlInterestRateIndexMaturity(Currency&amp;"ibor"&amp;Tenor,AR1139,Trigger)</f>
        <v>47403</v>
      </c>
      <c r="AT1139" s="242" t="e">
        <f>_xll.qlIndexFixing($AD$5,AQ1139,TRUE,_xll.ohTrigger(Trigger,Trigger1M))</f>
        <v>#NUM!</v>
      </c>
      <c r="AU1139" s="242">
        <f>IFERROR(_xll.qlIndexFixing($AV$1,AQ1139,TRUE,_xll.ohTrigger(Trigger,Trigger1M)),#N/A)</f>
        <v>1.955132444154728E-2</v>
      </c>
    </row>
    <row r="1140" spans="42:47" ht="11.25" customHeight="1" x14ac:dyDescent="0.25">
      <c r="AP1140" s="99" t="s">
        <v>83</v>
      </c>
      <c r="AQ1140" s="98">
        <f>_xll.qlInterestRateIndexFixingDate(Currency&amp;"ibor"&amp;Tenor,AR1140,Trigger)</f>
        <v>47378</v>
      </c>
      <c r="AR1140" s="98">
        <f>_xll.qlCalendarAdvance(Calendar,AR1139,AP1140,"f",,Trigger)</f>
        <v>47380</v>
      </c>
      <c r="AS1140" s="98">
        <f>_xll.qlInterestRateIndexMaturity(Currency&amp;"ibor"&amp;Tenor,AR1140,Trigger)</f>
        <v>47410</v>
      </c>
      <c r="AT1140" s="242" t="e">
        <f>_xll.qlIndexFixing($AD$5,AQ1140,TRUE,_xll.ohTrigger(Trigger,Trigger1M))</f>
        <v>#NUM!</v>
      </c>
      <c r="AU1140" s="242">
        <f>IFERROR(_xll.qlIndexFixing($AV$1,AQ1140,TRUE,_xll.ohTrigger(Trigger,Trigger1M)),#N/A)</f>
        <v>1.9549164542151942E-2</v>
      </c>
    </row>
    <row r="1141" spans="42:47" ht="11.25" customHeight="1" x14ac:dyDescent="0.25">
      <c r="AP1141" s="99" t="s">
        <v>83</v>
      </c>
      <c r="AQ1141" s="98">
        <f>_xll.qlInterestRateIndexFixingDate(Currency&amp;"ibor"&amp;Tenor,AR1141,Trigger)</f>
        <v>47385</v>
      </c>
      <c r="AR1141" s="98">
        <f>_xll.qlCalendarAdvance(Calendar,AR1140,AP1141,"f",,Trigger)</f>
        <v>47387</v>
      </c>
      <c r="AS1141" s="98">
        <f>_xll.qlInterestRateIndexMaturity(Currency&amp;"ibor"&amp;Tenor,AR1141,Trigger)</f>
        <v>47417</v>
      </c>
      <c r="AT1141" s="242" t="e">
        <f>_xll.qlIndexFixing($AD$5,AQ1141,TRUE,_xll.ohTrigger(Trigger,Trigger1M))</f>
        <v>#NUM!</v>
      </c>
      <c r="AU1141" s="242">
        <f>IFERROR(_xll.qlIndexFixing($AV$1,AQ1141,TRUE,_xll.ohTrigger(Trigger,Trigger1M)),#N/A)</f>
        <v>1.9546950834790522E-2</v>
      </c>
    </row>
    <row r="1142" spans="42:47" ht="11.25" customHeight="1" x14ac:dyDescent="0.25">
      <c r="AP1142" s="99" t="s">
        <v>83</v>
      </c>
      <c r="AQ1142" s="98">
        <f>_xll.qlInterestRateIndexFixingDate(Currency&amp;"ibor"&amp;Tenor,AR1142,Trigger)</f>
        <v>47392</v>
      </c>
      <c r="AR1142" s="98">
        <f>_xll.qlCalendarAdvance(Calendar,AR1141,AP1142,"f",,Trigger)</f>
        <v>47394</v>
      </c>
      <c r="AS1142" s="98">
        <f>_xll.qlInterestRateIndexMaturity(Currency&amp;"ibor"&amp;Tenor,AR1142,Trigger)</f>
        <v>47427</v>
      </c>
      <c r="AT1142" s="242" t="e">
        <f>_xll.qlIndexFixing($AD$5,AQ1142,TRUE,_xll.ohTrigger(Trigger,Trigger1M))</f>
        <v>#NUM!</v>
      </c>
      <c r="AU1142" s="242">
        <f>IFERROR(_xll.qlIndexFixing($AV$1,AQ1142,TRUE,_xll.ohTrigger(Trigger,Trigger1M)),#N/A)</f>
        <v>1.9545773000961025E-2</v>
      </c>
    </row>
    <row r="1143" spans="42:47" ht="11.25" customHeight="1" x14ac:dyDescent="0.25">
      <c r="AP1143" s="99" t="s">
        <v>83</v>
      </c>
      <c r="AQ1143" s="98">
        <f>_xll.qlInterestRateIndexFixingDate(Currency&amp;"ibor"&amp;Tenor,AR1143,Trigger)</f>
        <v>47399</v>
      </c>
      <c r="AR1143" s="98">
        <f>_xll.qlCalendarAdvance(Calendar,AR1142,AP1143,"f",,Trigger)</f>
        <v>47401</v>
      </c>
      <c r="AS1143" s="98">
        <f>_xll.qlInterestRateIndexMaturity(Currency&amp;"ibor"&amp;Tenor,AR1143,Trigger)</f>
        <v>47434</v>
      </c>
      <c r="AT1143" s="242" t="e">
        <f>_xll.qlIndexFixing($AD$5,AQ1143,TRUE,_xll.ohTrigger(Trigger,Trigger1M))</f>
        <v>#NUM!</v>
      </c>
      <c r="AU1143" s="242">
        <f>IFERROR(_xll.qlIndexFixing($AV$1,AQ1143,TRUE,_xll.ohTrigger(Trigger,Trigger1M)),#N/A)</f>
        <v>1.954344067945419E-2</v>
      </c>
    </row>
    <row r="1144" spans="42:47" ht="11.25" customHeight="1" x14ac:dyDescent="0.25">
      <c r="AP1144" s="99" t="s">
        <v>83</v>
      </c>
      <c r="AQ1144" s="98">
        <f>_xll.qlInterestRateIndexFixingDate(Currency&amp;"ibor"&amp;Tenor,AR1144,Trigger)</f>
        <v>47406</v>
      </c>
      <c r="AR1144" s="98">
        <f>_xll.qlCalendarAdvance(Calendar,AR1143,AP1144,"f",,Trigger)</f>
        <v>47408</v>
      </c>
      <c r="AS1144" s="98">
        <f>_xll.qlInterestRateIndexMaturity(Currency&amp;"ibor"&amp;Tenor,AR1144,Trigger)</f>
        <v>47441</v>
      </c>
      <c r="AT1144" s="242" t="e">
        <f>_xll.qlIndexFixing($AD$5,AQ1144,TRUE,_xll.ohTrigger(Trigger,Trigger1M))</f>
        <v>#NUM!</v>
      </c>
      <c r="AU1144" s="242">
        <f>IFERROR(_xll.qlIndexFixing($AV$1,AQ1144,TRUE,_xll.ohTrigger(Trigger,Trigger1M)),#N/A)</f>
        <v>1.9541055329175678E-2</v>
      </c>
    </row>
    <row r="1145" spans="42:47" ht="11.25" customHeight="1" x14ac:dyDescent="0.25">
      <c r="AP1145" s="99" t="s">
        <v>83</v>
      </c>
      <c r="AQ1145" s="98">
        <f>_xll.qlInterestRateIndexFixingDate(Currency&amp;"ibor"&amp;Tenor,AR1145,Trigger)</f>
        <v>47413</v>
      </c>
      <c r="AR1145" s="98">
        <f>_xll.qlCalendarAdvance(Calendar,AR1144,AP1145,"f",,Trigger)</f>
        <v>47415</v>
      </c>
      <c r="AS1145" s="98">
        <f>_xll.qlInterestRateIndexMaturity(Currency&amp;"ibor"&amp;Tenor,AR1145,Trigger)</f>
        <v>47448</v>
      </c>
      <c r="AT1145" s="242" t="e">
        <f>_xll.qlIndexFixing($AD$5,AQ1145,TRUE,_xll.ohTrigger(Trigger,Trigger1M))</f>
        <v>#NUM!</v>
      </c>
      <c r="AU1145" s="242">
        <f>IFERROR(_xll.qlIndexFixing($AV$1,AQ1145,TRUE,_xll.ohTrigger(Trigger,Trigger1M)),#N/A)</f>
        <v>1.9538617195250619E-2</v>
      </c>
    </row>
    <row r="1146" spans="42:47" ht="11.25" customHeight="1" x14ac:dyDescent="0.25">
      <c r="AP1146" s="99" t="s">
        <v>83</v>
      </c>
      <c r="AQ1146" s="98">
        <f>_xll.qlInterestRateIndexFixingDate(Currency&amp;"ibor"&amp;Tenor,AR1146,Trigger)</f>
        <v>47420</v>
      </c>
      <c r="AR1146" s="98">
        <f>_xll.qlCalendarAdvance(Calendar,AR1145,AP1146,"f",,Trigger)</f>
        <v>47422</v>
      </c>
      <c r="AS1146" s="98">
        <f>_xll.qlInterestRateIndexMaturity(Currency&amp;"ibor"&amp;Tenor,AR1146,Trigger)</f>
        <v>47452</v>
      </c>
      <c r="AT1146" s="242" t="e">
        <f>_xll.qlIndexFixing($AD$5,AQ1146,TRUE,_xll.ohTrigger(Trigger,Trigger1M))</f>
        <v>#NUM!</v>
      </c>
      <c r="AU1146" s="242">
        <f>IFERROR(_xll.qlIndexFixing($AV$1,AQ1146,TRUE,_xll.ohTrigger(Trigger,Trigger1M)),#N/A)</f>
        <v>1.9535083756483829E-2</v>
      </c>
    </row>
    <row r="1147" spans="42:47" ht="11.25" customHeight="1" x14ac:dyDescent="0.25">
      <c r="AP1147" s="99" t="s">
        <v>83</v>
      </c>
      <c r="AQ1147" s="98">
        <f>_xll.qlInterestRateIndexFixingDate(Currency&amp;"ibor"&amp;Tenor,AR1147,Trigger)</f>
        <v>47427</v>
      </c>
      <c r="AR1147" s="98">
        <f>_xll.qlCalendarAdvance(Calendar,AR1146,AP1147,"f",,Trigger)</f>
        <v>47429</v>
      </c>
      <c r="AS1147" s="98">
        <f>_xll.qlInterestRateIndexMaturity(Currency&amp;"ibor"&amp;Tenor,AR1147,Trigger)</f>
        <v>47459</v>
      </c>
      <c r="AT1147" s="242" t="e">
        <f>_xll.qlIndexFixing($AD$5,AQ1147,TRUE,_xll.ohTrigger(Trigger,Trigger1M))</f>
        <v>#NUM!</v>
      </c>
      <c r="AU1147" s="242">
        <f>IFERROR(_xll.qlIndexFixing($AV$1,AQ1147,TRUE,_xll.ohTrigger(Trigger,Trigger1M)),#N/A)</f>
        <v>1.9532552348120902E-2</v>
      </c>
    </row>
    <row r="1148" spans="42:47" ht="11.25" customHeight="1" x14ac:dyDescent="0.25">
      <c r="AP1148" s="99" t="s">
        <v>83</v>
      </c>
      <c r="AQ1148" s="98">
        <f>_xll.qlInterestRateIndexFixingDate(Currency&amp;"ibor"&amp;Tenor,AR1148,Trigger)</f>
        <v>47434</v>
      </c>
      <c r="AR1148" s="98">
        <f>_xll.qlCalendarAdvance(Calendar,AR1147,AP1148,"f",,Trigger)</f>
        <v>47436</v>
      </c>
      <c r="AS1148" s="98">
        <f>_xll.qlInterestRateIndexMaturity(Currency&amp;"ibor"&amp;Tenor,AR1148,Trigger)</f>
        <v>47466</v>
      </c>
      <c r="AT1148" s="242" t="e">
        <f>_xll.qlIndexFixing($AD$5,AQ1148,TRUE,_xll.ohTrigger(Trigger,Trigger1M))</f>
        <v>#NUM!</v>
      </c>
      <c r="AU1148" s="242">
        <f>IFERROR(_xll.qlIndexFixing($AV$1,AQ1148,TRUE,_xll.ohTrigger(Trigger,Trigger1M)),#N/A)</f>
        <v>1.9529968847392887E-2</v>
      </c>
    </row>
    <row r="1149" spans="42:47" ht="11.25" customHeight="1" x14ac:dyDescent="0.25">
      <c r="AP1149" s="99" t="s">
        <v>83</v>
      </c>
      <c r="AQ1149" s="98">
        <f>_xll.qlInterestRateIndexFixingDate(Currency&amp;"ibor"&amp;Tenor,AR1149,Trigger)</f>
        <v>47441</v>
      </c>
      <c r="AR1149" s="98">
        <f>_xll.qlCalendarAdvance(Calendar,AR1148,AP1149,"f",,Trigger)</f>
        <v>47443</v>
      </c>
      <c r="AS1149" s="98">
        <f>_xll.qlInterestRateIndexMaturity(Currency&amp;"ibor"&amp;Tenor,AR1149,Trigger)</f>
        <v>47473</v>
      </c>
      <c r="AT1149" s="242" t="e">
        <f>_xll.qlIndexFixing($AD$5,AQ1149,TRUE,_xll.ohTrigger(Trigger,Trigger1M))</f>
        <v>#NUM!</v>
      </c>
      <c r="AU1149" s="242">
        <f>IFERROR(_xll.qlIndexFixing($AV$1,AQ1149,TRUE,_xll.ohTrigger(Trigger,Trigger1M)),#N/A)</f>
        <v>1.9527333499389066E-2</v>
      </c>
    </row>
    <row r="1150" spans="42:47" ht="11.25" customHeight="1" x14ac:dyDescent="0.25">
      <c r="AP1150" s="99" t="s">
        <v>83</v>
      </c>
      <c r="AQ1150" s="98">
        <f>_xll.qlInterestRateIndexFixingDate(Currency&amp;"ibor"&amp;Tenor,AR1150,Trigger)</f>
        <v>47448</v>
      </c>
      <c r="AR1150" s="98">
        <f>_xll.qlCalendarAdvance(Calendar,AR1149,AP1150,"f",,Trigger)</f>
        <v>47450</v>
      </c>
      <c r="AS1150" s="98">
        <f>_xll.qlInterestRateIndexMaturity(Currency&amp;"ibor"&amp;Tenor,AR1150,Trigger)</f>
        <v>47480</v>
      </c>
      <c r="AT1150" s="242" t="e">
        <f>_xll.qlIndexFixing($AD$5,AQ1150,TRUE,_xll.ohTrigger(Trigger,Trigger1M))</f>
        <v>#NUM!</v>
      </c>
      <c r="AU1150" s="242">
        <f>IFERROR(_xll.qlIndexFixing($AV$1,AQ1150,TRUE,_xll.ohTrigger(Trigger,Trigger1M)),#N/A)</f>
        <v>1.9524646549196056E-2</v>
      </c>
    </row>
    <row r="1151" spans="42:47" ht="11.25" customHeight="1" x14ac:dyDescent="0.25">
      <c r="AP1151" s="99" t="s">
        <v>83</v>
      </c>
      <c r="AQ1151" s="98">
        <f>_xll.qlInterestRateIndexFixingDate(Currency&amp;"ibor"&amp;Tenor,AR1151,Trigger)</f>
        <v>47455</v>
      </c>
      <c r="AR1151" s="98">
        <f>_xll.qlCalendarAdvance(Calendar,AR1150,AP1151,"f",,Trigger)</f>
        <v>47457</v>
      </c>
      <c r="AS1151" s="98">
        <f>_xll.qlInterestRateIndexMaturity(Currency&amp;"ibor"&amp;Tenor,AR1151,Trigger)</f>
        <v>47490</v>
      </c>
      <c r="AT1151" s="242" t="e">
        <f>_xll.qlIndexFixing($AD$5,AQ1151,TRUE,_xll.ohTrigger(Trigger,Trigger1M))</f>
        <v>#NUM!</v>
      </c>
      <c r="AU1151" s="242">
        <f>IFERROR(_xll.qlIndexFixing($AV$1,AQ1151,TRUE,_xll.ohTrigger(Trigger,Trigger1M)),#N/A)</f>
        <v>1.9522893662442736E-2</v>
      </c>
    </row>
    <row r="1152" spans="42:47" ht="11.25" customHeight="1" x14ac:dyDescent="0.25">
      <c r="AP1152" s="99" t="s">
        <v>83</v>
      </c>
      <c r="AQ1152" s="98">
        <f>_xll.qlInterestRateIndexFixingDate(Currency&amp;"ibor"&amp;Tenor,AR1152,Trigger)</f>
        <v>47462</v>
      </c>
      <c r="AR1152" s="98">
        <f>_xll.qlCalendarAdvance(Calendar,AR1151,AP1152,"f",,Trigger)</f>
        <v>47464</v>
      </c>
      <c r="AS1152" s="98">
        <f>_xll.qlInterestRateIndexMaturity(Currency&amp;"ibor"&amp;Tenor,AR1152,Trigger)</f>
        <v>47497</v>
      </c>
      <c r="AT1152" s="242" t="e">
        <f>_xll.qlIndexFixing($AD$5,AQ1152,TRUE,_xll.ohTrigger(Trigger,Trigger1M))</f>
        <v>#NUM!</v>
      </c>
      <c r="AU1152" s="242">
        <f>IFERROR(_xll.qlIndexFixing($AV$1,AQ1152,TRUE,_xll.ohTrigger(Trigger,Trigger1M)),#N/A)</f>
        <v>1.9520092906655444E-2</v>
      </c>
    </row>
    <row r="1153" spans="42:47" ht="11.25" customHeight="1" x14ac:dyDescent="0.25">
      <c r="AP1153" s="99" t="s">
        <v>83</v>
      </c>
      <c r="AQ1153" s="98">
        <f>_xll.qlInterestRateIndexFixingDate(Currency&amp;"ibor"&amp;Tenor,AR1153,Trigger)</f>
        <v>47469</v>
      </c>
      <c r="AR1153" s="98">
        <f>_xll.qlCalendarAdvance(Calendar,AR1152,AP1153,"f",,Trigger)</f>
        <v>47471</v>
      </c>
      <c r="AS1153" s="98">
        <f>_xll.qlInterestRateIndexMaturity(Currency&amp;"ibor"&amp;Tenor,AR1153,Trigger)</f>
        <v>47504</v>
      </c>
      <c r="AT1153" s="242" t="e">
        <f>_xll.qlIndexFixing($AD$5,AQ1153,TRUE,_xll.ohTrigger(Trigger,Trigger1M))</f>
        <v>#NUM!</v>
      </c>
      <c r="AU1153" s="242">
        <f>IFERROR(_xll.qlIndexFixing($AV$1,AQ1153,TRUE,_xll.ohTrigger(Trigger,Trigger1M)),#N/A)</f>
        <v>1.9517241328275956E-2</v>
      </c>
    </row>
    <row r="1154" spans="42:47" ht="11.25" customHeight="1" x14ac:dyDescent="0.25">
      <c r="AP1154" s="99" t="s">
        <v>83</v>
      </c>
      <c r="AQ1154" s="98">
        <f>_xll.qlInterestRateIndexFixingDate(Currency&amp;"ibor"&amp;Tenor,AR1154,Trigger)</f>
        <v>47473</v>
      </c>
      <c r="AR1154" s="98">
        <f>_xll.qlCalendarAdvance(Calendar,AR1153,AP1154,"f",,Trigger)</f>
        <v>47479</v>
      </c>
      <c r="AS1154" s="98">
        <f>_xll.qlInterestRateIndexMaturity(Currency&amp;"ibor"&amp;Tenor,AR1154,Trigger)</f>
        <v>47511</v>
      </c>
      <c r="AT1154" s="242" t="e">
        <f>_xll.qlIndexFixing($AD$5,AQ1154,TRUE,_xll.ohTrigger(Trigger,Trigger1M))</f>
        <v>#NUM!</v>
      </c>
      <c r="AU1154" s="242">
        <f>IFERROR(_xll.qlIndexFixing($AV$1,AQ1154,TRUE,_xll.ohTrigger(Trigger,Trigger1M)),#N/A)</f>
        <v>1.9513604161570108E-2</v>
      </c>
    </row>
    <row r="1155" spans="42:47" ht="11.25" customHeight="1" x14ac:dyDescent="0.25">
      <c r="AP1155" s="99" t="s">
        <v>83</v>
      </c>
      <c r="AQ1155" s="98">
        <f>_xll.qlInterestRateIndexFixingDate(Currency&amp;"ibor"&amp;Tenor,AR1155,Trigger)</f>
        <v>47483</v>
      </c>
      <c r="AR1155" s="98">
        <f>_xll.qlCalendarAdvance(Calendar,AR1154,AP1155,"f",,Trigger)</f>
        <v>47486</v>
      </c>
      <c r="AS1155" s="98">
        <f>_xll.qlInterestRateIndexMaturity(Currency&amp;"ibor"&amp;Tenor,AR1155,Trigger)</f>
        <v>47518</v>
      </c>
      <c r="AT1155" s="242" t="e">
        <f>_xll.qlIndexFixing($AD$5,AQ1155,TRUE,_xll.ohTrigger(Trigger,Trigger1M))</f>
        <v>#NUM!</v>
      </c>
      <c r="AU1155" s="242">
        <f>IFERROR(_xll.qlIndexFixing($AV$1,AQ1155,TRUE,_xll.ohTrigger(Trigger,Trigger1M)),#N/A)</f>
        <v>1.9510648234144778E-2</v>
      </c>
    </row>
    <row r="1156" spans="42:47" ht="11.25" customHeight="1" x14ac:dyDescent="0.25">
      <c r="AP1156" s="99" t="s">
        <v>83</v>
      </c>
      <c r="AQ1156" s="98">
        <f>_xll.qlInterestRateIndexFixingDate(Currency&amp;"ibor"&amp;Tenor,AR1156,Trigger)</f>
        <v>47491</v>
      </c>
      <c r="AR1156" s="98">
        <f>_xll.qlCalendarAdvance(Calendar,AR1155,AP1156,"f",,Trigger)</f>
        <v>47493</v>
      </c>
      <c r="AS1156" s="98">
        <f>_xll.qlInterestRateIndexMaturity(Currency&amp;"ibor"&amp;Tenor,AR1156,Trigger)</f>
        <v>47525</v>
      </c>
      <c r="AT1156" s="242" t="e">
        <f>_xll.qlIndexFixing($AD$5,AQ1156,TRUE,_xll.ohTrigger(Trigger,Trigger1M))</f>
        <v>#NUM!</v>
      </c>
      <c r="AU1156" s="242">
        <f>IFERROR(_xll.qlIndexFixing($AV$1,AQ1156,TRUE,_xll.ohTrigger(Trigger,Trigger1M)),#N/A)</f>
        <v>1.9507642239721401E-2</v>
      </c>
    </row>
    <row r="1157" spans="42:47" ht="11.25" customHeight="1" x14ac:dyDescent="0.25">
      <c r="AP1157" s="99" t="s">
        <v>83</v>
      </c>
      <c r="AQ1157" s="98">
        <f>_xll.qlInterestRateIndexFixingDate(Currency&amp;"ibor"&amp;Tenor,AR1157,Trigger)</f>
        <v>47498</v>
      </c>
      <c r="AR1157" s="98">
        <f>_xll.qlCalendarAdvance(Calendar,AR1156,AP1157,"f",,Trigger)</f>
        <v>47500</v>
      </c>
      <c r="AS1157" s="98">
        <f>_xll.qlInterestRateIndexMaturity(Currency&amp;"ibor"&amp;Tenor,AR1157,Trigger)</f>
        <v>47532</v>
      </c>
      <c r="AT1157" s="242" t="e">
        <f>_xll.qlIndexFixing($AD$5,AQ1157,TRUE,_xll.ohTrigger(Trigger,Trigger1M))</f>
        <v>#NUM!</v>
      </c>
      <c r="AU1157" s="242">
        <f>IFERROR(_xll.qlIndexFixing($AV$1,AQ1157,TRUE,_xll.ohTrigger(Trigger,Trigger1M)),#N/A)</f>
        <v>1.9504586423423897E-2</v>
      </c>
    </row>
    <row r="1158" spans="42:47" ht="11.25" customHeight="1" x14ac:dyDescent="0.25">
      <c r="AP1158" s="99" t="s">
        <v>83</v>
      </c>
      <c r="AQ1158" s="98">
        <f>_xll.qlInterestRateIndexFixingDate(Currency&amp;"ibor"&amp;Tenor,AR1158,Trigger)</f>
        <v>47505</v>
      </c>
      <c r="AR1158" s="98">
        <f>_xll.qlCalendarAdvance(Calendar,AR1157,AP1158,"f",,Trigger)</f>
        <v>47507</v>
      </c>
      <c r="AS1158" s="98">
        <f>_xll.qlInterestRateIndexMaturity(Currency&amp;"ibor"&amp;Tenor,AR1158,Trigger)</f>
        <v>47539</v>
      </c>
      <c r="AT1158" s="242" t="e">
        <f>_xll.qlIndexFixing($AD$5,AQ1158,TRUE,_xll.ohTrigger(Trigger,Trigger1M))</f>
        <v>#NUM!</v>
      </c>
      <c r="AU1158" s="242">
        <f>IFERROR(_xll.qlIndexFixing($AV$1,AQ1158,TRUE,_xll.ohTrigger(Trigger,Trigger1M)),#N/A)</f>
        <v>1.9501481030366197E-2</v>
      </c>
    </row>
    <row r="1159" spans="42:47" ht="11.25" customHeight="1" x14ac:dyDescent="0.25">
      <c r="AP1159" s="99" t="s">
        <v>83</v>
      </c>
      <c r="AQ1159" s="98">
        <f>_xll.qlInterestRateIndexFixingDate(Currency&amp;"ibor"&amp;Tenor,AR1159,Trigger)</f>
        <v>47512</v>
      </c>
      <c r="AR1159" s="98">
        <f>_xll.qlCalendarAdvance(Calendar,AR1158,AP1159,"f",,Trigger)</f>
        <v>47514</v>
      </c>
      <c r="AS1159" s="98">
        <f>_xll.qlInterestRateIndexMaturity(Currency&amp;"ibor"&amp;Tenor,AR1159,Trigger)</f>
        <v>47542</v>
      </c>
      <c r="AT1159" s="242" t="e">
        <f>_xll.qlIndexFixing($AD$5,AQ1159,TRUE,_xll.ohTrigger(Trigger,Trigger1M))</f>
        <v>#NUM!</v>
      </c>
      <c r="AU1159" s="242">
        <f>IFERROR(_xll.qlIndexFixing($AV$1,AQ1159,TRUE,_xll.ohTrigger(Trigger,Trigger1M)),#N/A)</f>
        <v>1.9497131743044474E-2</v>
      </c>
    </row>
    <row r="1160" spans="42:47" ht="11.25" customHeight="1" x14ac:dyDescent="0.25">
      <c r="AP1160" s="99" t="s">
        <v>83</v>
      </c>
      <c r="AQ1160" s="98">
        <f>_xll.qlInterestRateIndexFixingDate(Currency&amp;"ibor"&amp;Tenor,AR1160,Trigger)</f>
        <v>47519</v>
      </c>
      <c r="AR1160" s="98">
        <f>_xll.qlCalendarAdvance(Calendar,AR1159,AP1160,"f",,Trigger)</f>
        <v>47521</v>
      </c>
      <c r="AS1160" s="98">
        <f>_xll.qlInterestRateIndexMaturity(Currency&amp;"ibor"&amp;Tenor,AR1160,Trigger)</f>
        <v>47549</v>
      </c>
      <c r="AT1160" s="242" t="e">
        <f>_xll.qlIndexFixing($AD$5,AQ1160,TRUE,_xll.ohTrigger(Trigger,Trigger1M))</f>
        <v>#NUM!</v>
      </c>
      <c r="AU1160" s="242">
        <f>IFERROR(_xll.qlIndexFixing($AV$1,AQ1160,TRUE,_xll.ohTrigger(Trigger,Trigger1M)),#N/A)</f>
        <v>1.9493942571908729E-2</v>
      </c>
    </row>
    <row r="1161" spans="42:47" ht="11.25" customHeight="1" x14ac:dyDescent="0.25">
      <c r="AP1161" s="99" t="s">
        <v>83</v>
      </c>
      <c r="AQ1161" s="98">
        <f>_xll.qlInterestRateIndexFixingDate(Currency&amp;"ibor"&amp;Tenor,AR1161,Trigger)</f>
        <v>47526</v>
      </c>
      <c r="AR1161" s="98">
        <f>_xll.qlCalendarAdvance(Calendar,AR1160,AP1161,"f",,Trigger)</f>
        <v>47528</v>
      </c>
      <c r="AS1161" s="98">
        <f>_xll.qlInterestRateIndexMaturity(Currency&amp;"ibor"&amp;Tenor,AR1161,Trigger)</f>
        <v>47556</v>
      </c>
      <c r="AT1161" s="242" t="e">
        <f>_xll.qlIndexFixing($AD$5,AQ1161,TRUE,_xll.ohTrigger(Trigger,Trigger1M))</f>
        <v>#NUM!</v>
      </c>
      <c r="AU1161" s="242">
        <f>IFERROR(_xll.qlIndexFixing($AV$1,AQ1161,TRUE,_xll.ohTrigger(Trigger,Trigger1M)),#N/A)</f>
        <v>1.9490704499815412E-2</v>
      </c>
    </row>
    <row r="1162" spans="42:47" ht="11.25" customHeight="1" x14ac:dyDescent="0.25">
      <c r="AP1162" s="99" t="s">
        <v>83</v>
      </c>
      <c r="AQ1162" s="98">
        <f>_xll.qlInterestRateIndexFixingDate(Currency&amp;"ibor"&amp;Tenor,AR1162,Trigger)</f>
        <v>47533</v>
      </c>
      <c r="AR1162" s="98">
        <f>_xll.qlCalendarAdvance(Calendar,AR1161,AP1162,"f",,Trigger)</f>
        <v>47535</v>
      </c>
      <c r="AS1162" s="98">
        <f>_xll.qlInterestRateIndexMaturity(Currency&amp;"ibor"&amp;Tenor,AR1162,Trigger)</f>
        <v>47563</v>
      </c>
      <c r="AT1162" s="242" t="e">
        <f>_xll.qlIndexFixing($AD$5,AQ1162,TRUE,_xll.ohTrigger(Trigger,Trigger1M))</f>
        <v>#NUM!</v>
      </c>
      <c r="AU1162" s="242">
        <f>IFERROR(_xll.qlIndexFixing($AV$1,AQ1162,TRUE,_xll.ohTrigger(Trigger,Trigger1M)),#N/A)</f>
        <v>1.9487417771828497E-2</v>
      </c>
    </row>
    <row r="1163" spans="42:47" ht="11.25" customHeight="1" x14ac:dyDescent="0.25">
      <c r="AP1163" s="99" t="s">
        <v>83</v>
      </c>
      <c r="AQ1163" s="98">
        <f>_xll.qlInterestRateIndexFixingDate(Currency&amp;"ibor"&amp;Tenor,AR1163,Trigger)</f>
        <v>47540</v>
      </c>
      <c r="AR1163" s="98">
        <f>_xll.qlCalendarAdvance(Calendar,AR1162,AP1163,"f",,Trigger)</f>
        <v>47542</v>
      </c>
      <c r="AS1163" s="98">
        <f>_xll.qlInterestRateIndexMaturity(Currency&amp;"ibor"&amp;Tenor,AR1163,Trigger)</f>
        <v>47571</v>
      </c>
      <c r="AT1163" s="242" t="e">
        <f>_xll.qlIndexFixing($AD$5,AQ1163,TRUE,_xll.ohTrigger(Trigger,Trigger1M))</f>
        <v>#NUM!</v>
      </c>
      <c r="AU1163" s="242">
        <f>IFERROR(_xll.qlIndexFixing($AV$1,AQ1163,TRUE,_xll.ohTrigger(Trigger,Trigger1M)),#N/A)</f>
        <v>1.9484367222482951E-2</v>
      </c>
    </row>
    <row r="1164" spans="42:47" ht="11.25" customHeight="1" x14ac:dyDescent="0.25">
      <c r="AP1164" s="99" t="s">
        <v>83</v>
      </c>
      <c r="AQ1164" s="98">
        <f>_xll.qlInterestRateIndexFixingDate(Currency&amp;"ibor"&amp;Tenor,AR1164,Trigger)</f>
        <v>47547</v>
      </c>
      <c r="AR1164" s="98">
        <f>_xll.qlCalendarAdvance(Calendar,AR1163,AP1164,"f",,Trigger)</f>
        <v>47549</v>
      </c>
      <c r="AS1164" s="98">
        <f>_xll.qlInterestRateIndexMaturity(Currency&amp;"ibor"&amp;Tenor,AR1164,Trigger)</f>
        <v>47581</v>
      </c>
      <c r="AT1164" s="242" t="e">
        <f>_xll.qlIndexFixing($AD$5,AQ1164,TRUE,_xll.ohTrigger(Trigger,Trigger1M))</f>
        <v>#NUM!</v>
      </c>
      <c r="AU1164" s="242">
        <f>IFERROR(_xll.qlIndexFixing($AV$1,AQ1164,TRUE,_xll.ohTrigger(Trigger,Trigger1M)),#N/A)</f>
        <v>1.9481821286960466E-2</v>
      </c>
    </row>
    <row r="1165" spans="42:47" ht="11.25" customHeight="1" x14ac:dyDescent="0.25">
      <c r="AP1165" s="99" t="s">
        <v>83</v>
      </c>
      <c r="AQ1165" s="98">
        <f>_xll.qlInterestRateIndexFixingDate(Currency&amp;"ibor"&amp;Tenor,AR1165,Trigger)</f>
        <v>47554</v>
      </c>
      <c r="AR1165" s="98">
        <f>_xll.qlCalendarAdvance(Calendar,AR1164,AP1165,"f",,Trigger)</f>
        <v>47556</v>
      </c>
      <c r="AS1165" s="98">
        <f>_xll.qlInterestRateIndexMaturity(Currency&amp;"ibor"&amp;Tenor,AR1165,Trigger)</f>
        <v>47588</v>
      </c>
      <c r="AT1165" s="242" t="e">
        <f>_xll.qlIndexFixing($AD$5,AQ1165,TRUE,_xll.ohTrigger(Trigger,Trigger1M))</f>
        <v>#NUM!</v>
      </c>
      <c r="AU1165" s="242">
        <f>IFERROR(_xll.qlIndexFixing($AV$1,AQ1165,TRUE,_xll.ohTrigger(Trigger,Trigger1M)),#N/A)</f>
        <v>1.9478375720018704E-2</v>
      </c>
    </row>
    <row r="1166" spans="42:47" ht="11.25" customHeight="1" x14ac:dyDescent="0.25">
      <c r="AP1166" s="99" t="s">
        <v>83</v>
      </c>
      <c r="AQ1166" s="98">
        <f>_xll.qlInterestRateIndexFixingDate(Currency&amp;"ibor"&amp;Tenor,AR1166,Trigger)</f>
        <v>47561</v>
      </c>
      <c r="AR1166" s="98">
        <f>_xll.qlCalendarAdvance(Calendar,AR1165,AP1166,"f",,Trigger)</f>
        <v>47563</v>
      </c>
      <c r="AS1166" s="98">
        <f>_xll.qlInterestRateIndexMaturity(Currency&amp;"ibor"&amp;Tenor,AR1166,Trigger)</f>
        <v>47596</v>
      </c>
      <c r="AT1166" s="242" t="e">
        <f>_xll.qlIndexFixing($AD$5,AQ1166,TRUE,_xll.ohTrigger(Trigger,Trigger1M))</f>
        <v>#NUM!</v>
      </c>
      <c r="AU1166" s="242">
        <f>IFERROR(_xll.qlIndexFixing($AV$1,AQ1166,TRUE,_xll.ohTrigger(Trigger,Trigger1M)),#N/A)</f>
        <v>1.947515504873578E-2</v>
      </c>
    </row>
    <row r="1167" spans="42:47" ht="11.25" customHeight="1" x14ac:dyDescent="0.25">
      <c r="AP1167" s="99" t="s">
        <v>83</v>
      </c>
      <c r="AQ1167" s="98">
        <f>_xll.qlInterestRateIndexFixingDate(Currency&amp;"ibor"&amp;Tenor,AR1167,Trigger)</f>
        <v>47568</v>
      </c>
      <c r="AR1167" s="98">
        <f>_xll.qlCalendarAdvance(Calendar,AR1166,AP1167,"f",,Trigger)</f>
        <v>47570</v>
      </c>
      <c r="AS1167" s="98">
        <f>_xll.qlInterestRateIndexMaturity(Currency&amp;"ibor"&amp;Tenor,AR1167,Trigger)</f>
        <v>47602</v>
      </c>
      <c r="AT1167" s="242" t="e">
        <f>_xll.qlIndexFixing($AD$5,AQ1167,TRUE,_xll.ohTrigger(Trigger,Trigger1M))</f>
        <v>#NUM!</v>
      </c>
      <c r="AU1167" s="242">
        <f>IFERROR(_xll.qlIndexFixing($AV$1,AQ1167,TRUE,_xll.ohTrigger(Trigger,Trigger1M)),#N/A)</f>
        <v>1.9471341983932633E-2</v>
      </c>
    </row>
    <row r="1168" spans="42:47" ht="11.25" customHeight="1" x14ac:dyDescent="0.25">
      <c r="AP1168" s="99" t="s">
        <v>83</v>
      </c>
      <c r="AQ1168" s="98">
        <f>_xll.qlInterestRateIndexFixingDate(Currency&amp;"ibor"&amp;Tenor,AR1168,Trigger)</f>
        <v>47575</v>
      </c>
      <c r="AR1168" s="98">
        <f>_xll.qlCalendarAdvance(Calendar,AR1167,AP1168,"f",,Trigger)</f>
        <v>47577</v>
      </c>
      <c r="AS1168" s="98">
        <f>_xll.qlInterestRateIndexMaturity(Currency&amp;"ibor"&amp;Tenor,AR1168,Trigger)</f>
        <v>47609</v>
      </c>
      <c r="AT1168" s="242" t="e">
        <f>_xll.qlIndexFixing($AD$5,AQ1168,TRUE,_xll.ohTrigger(Trigger,Trigger1M))</f>
        <v>#NUM!</v>
      </c>
      <c r="AU1168" s="242">
        <f>IFERROR(_xll.qlIndexFixing($AV$1,AQ1168,TRUE,_xll.ohTrigger(Trigger,Trigger1M)),#N/A)</f>
        <v>1.9467754305031171E-2</v>
      </c>
    </row>
    <row r="1169" spans="42:47" ht="11.25" customHeight="1" x14ac:dyDescent="0.25">
      <c r="AP1169" s="99" t="s">
        <v>83</v>
      </c>
      <c r="AQ1169" s="98">
        <f>_xll.qlInterestRateIndexFixingDate(Currency&amp;"ibor"&amp;Tenor,AR1169,Trigger)</f>
        <v>47582</v>
      </c>
      <c r="AR1169" s="98">
        <f>_xll.qlCalendarAdvance(Calendar,AR1168,AP1169,"f",,Trigger)</f>
        <v>47584</v>
      </c>
      <c r="AS1169" s="98">
        <f>_xll.qlInterestRateIndexMaturity(Currency&amp;"ibor"&amp;Tenor,AR1169,Trigger)</f>
        <v>47616</v>
      </c>
      <c r="AT1169" s="242" t="e">
        <f>_xll.qlIndexFixing($AD$5,AQ1169,TRUE,_xll.ohTrigger(Trigger,Trigger1M))</f>
        <v>#NUM!</v>
      </c>
      <c r="AU1169" s="242">
        <f>IFERROR(_xll.qlIndexFixing($AV$1,AQ1169,TRUE,_xll.ohTrigger(Trigger,Trigger1M)),#N/A)</f>
        <v>1.946411974572515E-2</v>
      </c>
    </row>
    <row r="1170" spans="42:47" ht="11.25" customHeight="1" x14ac:dyDescent="0.25">
      <c r="AP1170" s="99" t="s">
        <v>83</v>
      </c>
      <c r="AQ1170" s="98">
        <f>_xll.qlInterestRateIndexFixingDate(Currency&amp;"ibor"&amp;Tenor,AR1170,Trigger)</f>
        <v>47589</v>
      </c>
      <c r="AR1170" s="98">
        <f>_xll.qlCalendarAdvance(Calendar,AR1169,AP1170,"f",,Trigger)</f>
        <v>47591</v>
      </c>
      <c r="AS1170" s="98">
        <f>_xll.qlInterestRateIndexMaturity(Currency&amp;"ibor"&amp;Tenor,AR1170,Trigger)</f>
        <v>47623</v>
      </c>
      <c r="AT1170" s="242" t="e">
        <f>_xll.qlIndexFixing($AD$5,AQ1170,TRUE,_xll.ohTrigger(Trigger,Trigger1M))</f>
        <v>#NUM!</v>
      </c>
      <c r="AU1170" s="242">
        <f>IFERROR(_xll.qlIndexFixing($AV$1,AQ1170,TRUE,_xll.ohTrigger(Trigger,Trigger1M)),#N/A)</f>
        <v>1.9460438551135995E-2</v>
      </c>
    </row>
    <row r="1171" spans="42:47" ht="11.25" customHeight="1" x14ac:dyDescent="0.25">
      <c r="AP1171" s="99" t="s">
        <v>83</v>
      </c>
      <c r="AQ1171" s="98">
        <f>_xll.qlInterestRateIndexFixingDate(Currency&amp;"ibor"&amp;Tenor,AR1171,Trigger)</f>
        <v>47596</v>
      </c>
      <c r="AR1171" s="98">
        <f>_xll.qlCalendarAdvance(Calendar,AR1170,AP1171,"f",,Trigger)</f>
        <v>47598</v>
      </c>
      <c r="AS1171" s="98">
        <f>_xll.qlInterestRateIndexMaturity(Currency&amp;"ibor"&amp;Tenor,AR1171,Trigger)</f>
        <v>47630</v>
      </c>
      <c r="AT1171" s="242" t="e">
        <f>_xll.qlIndexFixing($AD$5,AQ1171,TRUE,_xll.ohTrigger(Trigger,Trigger1M))</f>
        <v>#NUM!</v>
      </c>
      <c r="AU1171" s="242">
        <f>IFERROR(_xll.qlIndexFixing($AV$1,AQ1171,TRUE,_xll.ohTrigger(Trigger,Trigger1M)),#N/A)</f>
        <v>1.9456710966392621E-2</v>
      </c>
    </row>
    <row r="1172" spans="42:47" ht="11.25" customHeight="1" x14ac:dyDescent="0.25">
      <c r="AP1172" s="99" t="s">
        <v>83</v>
      </c>
      <c r="AQ1172" s="98">
        <f>_xll.qlInterestRateIndexFixingDate(Currency&amp;"ibor"&amp;Tenor,AR1172,Trigger)</f>
        <v>47602</v>
      </c>
      <c r="AR1172" s="98">
        <f>_xll.qlCalendarAdvance(Calendar,AR1171,AP1172,"f",,Trigger)</f>
        <v>47605</v>
      </c>
      <c r="AS1172" s="98">
        <f>_xll.qlInterestRateIndexMaturity(Currency&amp;"ibor"&amp;Tenor,AR1172,Trigger)</f>
        <v>47637</v>
      </c>
      <c r="AT1172" s="242" t="e">
        <f>_xll.qlIndexFixing($AD$5,AQ1172,TRUE,_xll.ohTrigger(Trigger,Trigger1M))</f>
        <v>#NUM!</v>
      </c>
      <c r="AU1172" s="242">
        <f>IFERROR(_xll.qlIndexFixing($AV$1,AQ1172,TRUE,_xll.ohTrigger(Trigger,Trigger1M)),#N/A)</f>
        <v>1.945293723661895E-2</v>
      </c>
    </row>
    <row r="1173" spans="42:47" ht="11.25" customHeight="1" x14ac:dyDescent="0.25">
      <c r="AP1173" s="99" t="s">
        <v>83</v>
      </c>
      <c r="AQ1173" s="98">
        <f>_xll.qlInterestRateIndexFixingDate(Currency&amp;"ibor"&amp;Tenor,AR1173,Trigger)</f>
        <v>47610</v>
      </c>
      <c r="AR1173" s="98">
        <f>_xll.qlCalendarAdvance(Calendar,AR1172,AP1173,"f",,Trigger)</f>
        <v>47612</v>
      </c>
      <c r="AS1173" s="98">
        <f>_xll.qlInterestRateIndexMaturity(Currency&amp;"ibor"&amp;Tenor,AR1173,Trigger)</f>
        <v>47644</v>
      </c>
      <c r="AT1173" s="242" t="e">
        <f>_xll.qlIndexFixing($AD$5,AQ1173,TRUE,_xll.ohTrigger(Trigger,Trigger1M))</f>
        <v>#NUM!</v>
      </c>
      <c r="AU1173" s="242">
        <f>IFERROR(_xll.qlIndexFixing($AV$1,AQ1173,TRUE,_xll.ohTrigger(Trigger,Trigger1M)),#N/A)</f>
        <v>1.9449117606936406E-2</v>
      </c>
    </row>
    <row r="1174" spans="42:47" ht="11.25" customHeight="1" x14ac:dyDescent="0.25">
      <c r="AP1174" s="99" t="s">
        <v>83</v>
      </c>
      <c r="AQ1174" s="98">
        <f>_xll.qlInterestRateIndexFixingDate(Currency&amp;"ibor"&amp;Tenor,AR1174,Trigger)</f>
        <v>47617</v>
      </c>
      <c r="AR1174" s="98">
        <f>_xll.qlCalendarAdvance(Calendar,AR1173,AP1174,"f",,Trigger)</f>
        <v>47619</v>
      </c>
      <c r="AS1174" s="98">
        <f>_xll.qlInterestRateIndexMaturity(Currency&amp;"ibor"&amp;Tenor,AR1174,Trigger)</f>
        <v>47651</v>
      </c>
      <c r="AT1174" s="242" t="e">
        <f>_xll.qlIndexFixing($AD$5,AQ1174,TRUE,_xll.ohTrigger(Trigger,Trigger1M))</f>
        <v>#NUM!</v>
      </c>
      <c r="AU1174" s="242">
        <f>IFERROR(_xll.qlIndexFixing($AV$1,AQ1174,TRUE,_xll.ohTrigger(Trigger,Trigger1M)),#N/A)</f>
        <v>1.9445252322473905E-2</v>
      </c>
    </row>
    <row r="1175" spans="42:47" ht="11.25" customHeight="1" x14ac:dyDescent="0.25">
      <c r="AP1175" s="99" t="s">
        <v>83</v>
      </c>
      <c r="AQ1175" s="98">
        <f>_xll.qlInterestRateIndexFixingDate(Currency&amp;"ibor"&amp;Tenor,AR1175,Trigger)</f>
        <v>47624</v>
      </c>
      <c r="AR1175" s="98">
        <f>_xll.qlCalendarAdvance(Calendar,AR1174,AP1175,"f",,Trigger)</f>
        <v>47626</v>
      </c>
      <c r="AS1175" s="98">
        <f>_xll.qlInterestRateIndexMaturity(Currency&amp;"ibor"&amp;Tenor,AR1175,Trigger)</f>
        <v>47658</v>
      </c>
      <c r="AT1175" s="242" t="e">
        <f>_xll.qlIndexFixing($AD$5,AQ1175,TRUE,_xll.ohTrigger(Trigger,Trigger1M))</f>
        <v>#NUM!</v>
      </c>
      <c r="AU1175" s="242">
        <f>IFERROR(_xll.qlIndexFixing($AV$1,AQ1175,TRUE,_xll.ohTrigger(Trigger,Trigger1M)),#N/A)</f>
        <v>1.9441341628357867E-2</v>
      </c>
    </row>
    <row r="1176" spans="42:47" ht="11.25" customHeight="1" x14ac:dyDescent="0.25">
      <c r="AP1176" s="99" t="s">
        <v>83</v>
      </c>
      <c r="AQ1176" s="98">
        <f>_xll.qlInterestRateIndexFixingDate(Currency&amp;"ibor"&amp;Tenor,AR1176,Trigger)</f>
        <v>47631</v>
      </c>
      <c r="AR1176" s="98">
        <f>_xll.qlCalendarAdvance(Calendar,AR1175,AP1176,"f",,Trigger)</f>
        <v>47633</v>
      </c>
      <c r="AS1176" s="98">
        <f>_xll.qlInterestRateIndexMaturity(Currency&amp;"ibor"&amp;Tenor,AR1176,Trigger)</f>
        <v>47662</v>
      </c>
      <c r="AT1176" s="242" t="e">
        <f>_xll.qlIndexFixing($AD$5,AQ1176,TRUE,_xll.ohTrigger(Trigger,Trigger1M))</f>
        <v>#NUM!</v>
      </c>
      <c r="AU1176" s="242">
        <f>IFERROR(_xll.qlIndexFixing($AV$1,AQ1176,TRUE,_xll.ohTrigger(Trigger,Trigger1M)),#N/A)</f>
        <v>1.9436670877220626E-2</v>
      </c>
    </row>
    <row r="1177" spans="42:47" ht="11.25" customHeight="1" x14ac:dyDescent="0.25">
      <c r="AP1177" s="99" t="s">
        <v>83</v>
      </c>
      <c r="AQ1177" s="98">
        <f>_xll.qlInterestRateIndexFixingDate(Currency&amp;"ibor"&amp;Tenor,AR1177,Trigger)</f>
        <v>47638</v>
      </c>
      <c r="AR1177" s="98">
        <f>_xll.qlCalendarAdvance(Calendar,AR1176,AP1177,"f",,Trigger)</f>
        <v>47640</v>
      </c>
      <c r="AS1177" s="98">
        <f>_xll.qlInterestRateIndexMaturity(Currency&amp;"ibor"&amp;Tenor,AR1177,Trigger)</f>
        <v>47672</v>
      </c>
      <c r="AT1177" s="242" t="e">
        <f>_xll.qlIndexFixing($AD$5,AQ1177,TRUE,_xll.ohTrigger(Trigger,Trigger1M))</f>
        <v>#NUM!</v>
      </c>
      <c r="AU1177" s="242">
        <f>IFERROR(_xll.qlIndexFixing($AV$1,AQ1177,TRUE,_xll.ohTrigger(Trigger,Trigger1M)),#N/A)</f>
        <v>1.9433384991665859E-2</v>
      </c>
    </row>
    <row r="1178" spans="42:47" ht="11.25" customHeight="1" x14ac:dyDescent="0.25">
      <c r="AP1178" s="99" t="s">
        <v>83</v>
      </c>
      <c r="AQ1178" s="98">
        <f>_xll.qlInterestRateIndexFixingDate(Currency&amp;"ibor"&amp;Tenor,AR1178,Trigger)</f>
        <v>47645</v>
      </c>
      <c r="AR1178" s="98">
        <f>_xll.qlCalendarAdvance(Calendar,AR1177,AP1178,"f",,Trigger)</f>
        <v>47647</v>
      </c>
      <c r="AS1178" s="98">
        <f>_xll.qlInterestRateIndexMaturity(Currency&amp;"ibor"&amp;Tenor,AR1178,Trigger)</f>
        <v>47679</v>
      </c>
      <c r="AT1178" s="242" t="e">
        <f>_xll.qlIndexFixing($AD$5,AQ1178,TRUE,_xll.ohTrigger(Trigger,Trigger1M))</f>
        <v>#NUM!</v>
      </c>
      <c r="AU1178" s="242">
        <f>IFERROR(_xll.qlIndexFixing($AV$1,AQ1178,TRUE,_xll.ohTrigger(Trigger,Trigger1M)),#N/A)</f>
        <v>1.9429339539345225E-2</v>
      </c>
    </row>
    <row r="1179" spans="42:47" ht="11.25" customHeight="1" x14ac:dyDescent="0.25">
      <c r="AP1179" s="99" t="s">
        <v>83</v>
      </c>
      <c r="AQ1179" s="98">
        <f>_xll.qlInterestRateIndexFixingDate(Currency&amp;"ibor"&amp;Tenor,AR1179,Trigger)</f>
        <v>47652</v>
      </c>
      <c r="AR1179" s="98">
        <f>_xll.qlCalendarAdvance(Calendar,AR1178,AP1179,"f",,Trigger)</f>
        <v>47654</v>
      </c>
      <c r="AS1179" s="98">
        <f>_xll.qlInterestRateIndexMaturity(Currency&amp;"ibor"&amp;Tenor,AR1179,Trigger)</f>
        <v>47686</v>
      </c>
      <c r="AT1179" s="242" t="e">
        <f>_xll.qlIndexFixing($AD$5,AQ1179,TRUE,_xll.ohTrigger(Trigger,Trigger1M))</f>
        <v>#NUM!</v>
      </c>
      <c r="AU1179" s="242">
        <f>IFERROR(_xll.qlIndexFixing($AV$1,AQ1179,TRUE,_xll.ohTrigger(Trigger,Trigger1M)),#N/A)</f>
        <v>1.9425249657871735E-2</v>
      </c>
    </row>
    <row r="1180" spans="42:47" ht="11.25" customHeight="1" x14ac:dyDescent="0.25">
      <c r="AP1180" s="99" t="s">
        <v>83</v>
      </c>
      <c r="AQ1180" s="98">
        <f>_xll.qlInterestRateIndexFixingDate(Currency&amp;"ibor"&amp;Tenor,AR1180,Trigger)</f>
        <v>47659</v>
      </c>
      <c r="AR1180" s="98">
        <f>_xll.qlCalendarAdvance(Calendar,AR1179,AP1180,"f",,Trigger)</f>
        <v>47661</v>
      </c>
      <c r="AS1180" s="98">
        <f>_xll.qlInterestRateIndexMaturity(Currency&amp;"ibor"&amp;Tenor,AR1180,Trigger)</f>
        <v>47693</v>
      </c>
      <c r="AT1180" s="242" t="e">
        <f>_xll.qlIndexFixing($AD$5,AQ1180,TRUE,_xll.ohTrigger(Trigger,Trigger1M))</f>
        <v>#NUM!</v>
      </c>
      <c r="AU1180" s="242">
        <f>IFERROR(_xll.qlIndexFixing($AV$1,AQ1180,TRUE,_xll.ohTrigger(Trigger,Trigger1M)),#N/A)</f>
        <v>1.9421115592376803E-2</v>
      </c>
    </row>
    <row r="1181" spans="42:47" ht="11.25" customHeight="1" x14ac:dyDescent="0.25">
      <c r="AP1181" s="99" t="s">
        <v>83</v>
      </c>
      <c r="AQ1181" s="98">
        <f>_xll.qlInterestRateIndexFixingDate(Currency&amp;"ibor"&amp;Tenor,AR1181,Trigger)</f>
        <v>47666</v>
      </c>
      <c r="AR1181" s="98">
        <f>_xll.qlCalendarAdvance(Calendar,AR1180,AP1181,"f",,Trigger)</f>
        <v>47668</v>
      </c>
      <c r="AS1181" s="98">
        <f>_xll.qlInterestRateIndexMaturity(Currency&amp;"ibor"&amp;Tenor,AR1181,Trigger)</f>
        <v>47700</v>
      </c>
      <c r="AT1181" s="242" t="e">
        <f>_xll.qlIndexFixing($AD$5,AQ1181,TRUE,_xll.ohTrigger(Trigger,Trigger1M))</f>
        <v>#NUM!</v>
      </c>
      <c r="AU1181" s="242">
        <f>IFERROR(_xll.qlIndexFixing($AV$1,AQ1181,TRUE,_xll.ohTrigger(Trigger,Trigger1M)),#N/A)</f>
        <v>1.9416937587986849E-2</v>
      </c>
    </row>
    <row r="1182" spans="42:47" ht="11.25" customHeight="1" x14ac:dyDescent="0.25">
      <c r="AP1182" s="99" t="s">
        <v>83</v>
      </c>
      <c r="AQ1182" s="98">
        <f>_xll.qlInterestRateIndexFixingDate(Currency&amp;"ibor"&amp;Tenor,AR1182,Trigger)</f>
        <v>47673</v>
      </c>
      <c r="AR1182" s="98">
        <f>_xll.qlCalendarAdvance(Calendar,AR1181,AP1182,"f",,Trigger)</f>
        <v>47675</v>
      </c>
      <c r="AS1182" s="98">
        <f>_xll.qlInterestRateIndexMaturity(Currency&amp;"ibor"&amp;Tenor,AR1182,Trigger)</f>
        <v>47707</v>
      </c>
      <c r="AT1182" s="242" t="e">
        <f>_xll.qlIndexFixing($AD$5,AQ1182,TRUE,_xll.ohTrigger(Trigger,Trigger1M))</f>
        <v>#NUM!</v>
      </c>
      <c r="AU1182" s="242">
        <f>IFERROR(_xll.qlIndexFixing($AV$1,AQ1182,TRUE,_xll.ohTrigger(Trigger,Trigger1M)),#N/A)</f>
        <v>1.9412715889828291E-2</v>
      </c>
    </row>
    <row r="1183" spans="42:47" ht="11.25" customHeight="1" x14ac:dyDescent="0.25">
      <c r="AP1183" s="99" t="s">
        <v>83</v>
      </c>
      <c r="AQ1183" s="98">
        <f>_xll.qlInterestRateIndexFixingDate(Currency&amp;"ibor"&amp;Tenor,AR1183,Trigger)</f>
        <v>47680</v>
      </c>
      <c r="AR1183" s="98">
        <f>_xll.qlCalendarAdvance(Calendar,AR1182,AP1183,"f",,Trigger)</f>
        <v>47682</v>
      </c>
      <c r="AS1183" s="98">
        <f>_xll.qlInterestRateIndexMaturity(Currency&amp;"ibor"&amp;Tenor,AR1183,Trigger)</f>
        <v>47714</v>
      </c>
      <c r="AT1183" s="242" t="e">
        <f>_xll.qlIndexFixing($AD$5,AQ1183,TRUE,_xll.ohTrigger(Trigger,Trigger1M))</f>
        <v>#NUM!</v>
      </c>
      <c r="AU1183" s="242">
        <f>IFERROR(_xll.qlIndexFixing($AV$1,AQ1183,TRUE,_xll.ohTrigger(Trigger,Trigger1M)),#N/A)</f>
        <v>1.940845074302755E-2</v>
      </c>
    </row>
    <row r="1184" spans="42:47" ht="11.25" customHeight="1" x14ac:dyDescent="0.25">
      <c r="AP1184" s="99" t="s">
        <v>83</v>
      </c>
      <c r="AQ1184" s="98">
        <f>_xll.qlInterestRateIndexFixingDate(Currency&amp;"ibor"&amp;Tenor,AR1184,Trigger)</f>
        <v>47687</v>
      </c>
      <c r="AR1184" s="98">
        <f>_xll.qlCalendarAdvance(Calendar,AR1183,AP1184,"f",,Trigger)</f>
        <v>47689</v>
      </c>
      <c r="AS1184" s="98">
        <f>_xll.qlInterestRateIndexMaturity(Currency&amp;"ibor"&amp;Tenor,AR1184,Trigger)</f>
        <v>47721</v>
      </c>
      <c r="AT1184" s="242" t="e">
        <f>_xll.qlIndexFixing($AD$5,AQ1184,TRUE,_xll.ohTrigger(Trigger,Trigger1M))</f>
        <v>#NUM!</v>
      </c>
      <c r="AU1184" s="242">
        <f>IFERROR(_xll.qlIndexFixing($AV$1,AQ1184,TRUE,_xll.ohTrigger(Trigger,Trigger1M)),#N/A)</f>
        <v>1.9404142392713541E-2</v>
      </c>
    </row>
    <row r="1185" spans="42:47" ht="11.25" customHeight="1" x14ac:dyDescent="0.25">
      <c r="AP1185" s="99" t="s">
        <v>83</v>
      </c>
      <c r="AQ1185" s="98">
        <f>_xll.qlInterestRateIndexFixingDate(Currency&amp;"ibor"&amp;Tenor,AR1185,Trigger)</f>
        <v>47694</v>
      </c>
      <c r="AR1185" s="98">
        <f>_xll.qlCalendarAdvance(Calendar,AR1184,AP1185,"f",,Trigger)</f>
        <v>47696</v>
      </c>
      <c r="AS1185" s="98">
        <f>_xll.qlInterestRateIndexMaturity(Currency&amp;"ibor"&amp;Tenor,AR1185,Trigger)</f>
        <v>47728</v>
      </c>
      <c r="AT1185" s="242" t="e">
        <f>_xll.qlIndexFixing($AD$5,AQ1185,TRUE,_xll.ohTrigger(Trigger,Trigger1M))</f>
        <v>#NUM!</v>
      </c>
      <c r="AU1185" s="242">
        <f>IFERROR(_xll.qlIndexFixing($AV$1,AQ1185,TRUE,_xll.ohTrigger(Trigger,Trigger1M)),#N/A)</f>
        <v>1.9399790908967707E-2</v>
      </c>
    </row>
    <row r="1186" spans="42:47" ht="11.25" customHeight="1" x14ac:dyDescent="0.25">
      <c r="AP1186" s="99" t="s">
        <v>83</v>
      </c>
      <c r="AQ1186" s="98">
        <f>_xll.qlInterestRateIndexFixingDate(Currency&amp;"ibor"&amp;Tenor,AR1186,Trigger)</f>
        <v>47701</v>
      </c>
      <c r="AR1186" s="98">
        <f>_xll.qlCalendarAdvance(Calendar,AR1185,AP1186,"f",,Trigger)</f>
        <v>47703</v>
      </c>
      <c r="AS1186" s="98">
        <f>_xll.qlInterestRateIndexMaturity(Currency&amp;"ibor"&amp;Tenor,AR1186,Trigger)</f>
        <v>47735</v>
      </c>
      <c r="AT1186" s="242" t="e">
        <f>_xll.qlIndexFixing($AD$5,AQ1186,TRUE,_xll.ohTrigger(Trigger,Trigger1M))</f>
        <v>#NUM!</v>
      </c>
      <c r="AU1186" s="242">
        <f>IFERROR(_xll.qlIndexFixing($AV$1,AQ1186,TRUE,_xll.ohTrigger(Trigger,Trigger1M)),#N/A)</f>
        <v>1.9395394639122043E-2</v>
      </c>
    </row>
    <row r="1187" spans="42:47" ht="11.25" customHeight="1" x14ac:dyDescent="0.25">
      <c r="AP1187" s="99" t="s">
        <v>83</v>
      </c>
      <c r="AQ1187" s="98">
        <f>_xll.qlInterestRateIndexFixingDate(Currency&amp;"ibor"&amp;Tenor,AR1187,Trigger)</f>
        <v>47708</v>
      </c>
      <c r="AR1187" s="98">
        <f>_xll.qlCalendarAdvance(Calendar,AR1186,AP1187,"f",,Trigger)</f>
        <v>47710</v>
      </c>
      <c r="AS1187" s="98">
        <f>_xll.qlInterestRateIndexMaturity(Currency&amp;"ibor"&amp;Tenor,AR1187,Trigger)</f>
        <v>47742</v>
      </c>
      <c r="AT1187" s="242" t="e">
        <f>_xll.qlIndexFixing($AD$5,AQ1187,TRUE,_xll.ohTrigger(Trigger,Trigger1M))</f>
        <v>#NUM!</v>
      </c>
      <c r="AU1187" s="242">
        <f>IFERROR(_xll.qlIndexFixing($AV$1,AQ1187,TRUE,_xll.ohTrigger(Trigger,Trigger1M)),#N/A)</f>
        <v>1.9390950942284046E-2</v>
      </c>
    </row>
    <row r="1188" spans="42:47" ht="11.25" customHeight="1" x14ac:dyDescent="0.25">
      <c r="AP1188" s="99" t="s">
        <v>83</v>
      </c>
      <c r="AQ1188" s="98">
        <f>_xll.qlInterestRateIndexFixingDate(Currency&amp;"ibor"&amp;Tenor,AR1188,Trigger)</f>
        <v>47715</v>
      </c>
      <c r="AR1188" s="98">
        <f>_xll.qlCalendarAdvance(Calendar,AR1187,AP1188,"f",,Trigger)</f>
        <v>47717</v>
      </c>
      <c r="AS1188" s="98">
        <f>_xll.qlInterestRateIndexMaturity(Currency&amp;"ibor"&amp;Tenor,AR1188,Trigger)</f>
        <v>47749</v>
      </c>
      <c r="AT1188" s="242" t="e">
        <f>_xll.qlIndexFixing($AD$5,AQ1188,TRUE,_xll.ohTrigger(Trigger,Trigger1M))</f>
        <v>#NUM!</v>
      </c>
      <c r="AU1188" s="242">
        <f>IFERROR(_xll.qlIndexFixing($AV$1,AQ1188,TRUE,_xll.ohTrigger(Trigger,Trigger1M)),#N/A)</f>
        <v>1.9386457151674419E-2</v>
      </c>
    </row>
    <row r="1189" spans="42:47" ht="11.25" customHeight="1" x14ac:dyDescent="0.25">
      <c r="AP1189" s="99" t="s">
        <v>83</v>
      </c>
      <c r="AQ1189" s="98">
        <f>_xll.qlInterestRateIndexFixingDate(Currency&amp;"ibor"&amp;Tenor,AR1189,Trigger)</f>
        <v>47722</v>
      </c>
      <c r="AR1189" s="98">
        <f>_xll.qlCalendarAdvance(Calendar,AR1188,AP1189,"f",,Trigger)</f>
        <v>47724</v>
      </c>
      <c r="AS1189" s="98">
        <f>_xll.qlInterestRateIndexMaturity(Currency&amp;"ibor"&amp;Tenor,AR1189,Trigger)</f>
        <v>47756</v>
      </c>
      <c r="AT1189" s="242" t="e">
        <f>_xll.qlIndexFixing($AD$5,AQ1189,TRUE,_xll.ohTrigger(Trigger,Trigger1M))</f>
        <v>#NUM!</v>
      </c>
      <c r="AU1189" s="242">
        <f>IFERROR(_xll.qlIndexFixing($AV$1,AQ1189,TRUE,_xll.ohTrigger(Trigger,Trigger1M)),#N/A)</f>
        <v>1.9381910587189521E-2</v>
      </c>
    </row>
    <row r="1190" spans="42:47" ht="11.25" customHeight="1" x14ac:dyDescent="0.25">
      <c r="AP1190" s="99" t="s">
        <v>83</v>
      </c>
      <c r="AQ1190" s="98">
        <f>_xll.qlInterestRateIndexFixingDate(Currency&amp;"ibor"&amp;Tenor,AR1190,Trigger)</f>
        <v>47729</v>
      </c>
      <c r="AR1190" s="98">
        <f>_xll.qlCalendarAdvance(Calendar,AR1189,AP1190,"f",,Trigger)</f>
        <v>47731</v>
      </c>
      <c r="AS1190" s="98">
        <f>_xll.qlInterestRateIndexMaturity(Currency&amp;"ibor"&amp;Tenor,AR1190,Trigger)</f>
        <v>47763</v>
      </c>
      <c r="AT1190" s="242" t="e">
        <f>_xll.qlIndexFixing($AD$5,AQ1190,TRUE,_xll.ohTrigger(Trigger,Trigger1M))</f>
        <v>#NUM!</v>
      </c>
      <c r="AU1190" s="242">
        <f>IFERROR(_xll.qlIndexFixing($AV$1,AQ1190,TRUE,_xll.ohTrigger(Trigger,Trigger1M)),#N/A)</f>
        <v>1.9377309265808107E-2</v>
      </c>
    </row>
    <row r="1191" spans="42:47" ht="11.25" customHeight="1" x14ac:dyDescent="0.25">
      <c r="AP1191" s="99" t="s">
        <v>83</v>
      </c>
      <c r="AQ1191" s="98">
        <f>_xll.qlInterestRateIndexFixingDate(Currency&amp;"ibor"&amp;Tenor,AR1191,Trigger)</f>
        <v>47736</v>
      </c>
      <c r="AR1191" s="98">
        <f>_xll.qlCalendarAdvance(Calendar,AR1190,AP1191,"f",,Trigger)</f>
        <v>47738</v>
      </c>
      <c r="AS1191" s="98">
        <f>_xll.qlInterestRateIndexMaturity(Currency&amp;"ibor"&amp;Tenor,AR1191,Trigger)</f>
        <v>47770</v>
      </c>
      <c r="AT1191" s="242" t="e">
        <f>_xll.qlIndexFixing($AD$5,AQ1191,TRUE,_xll.ohTrigger(Trigger,Trigger1M))</f>
        <v>#NUM!</v>
      </c>
      <c r="AU1191" s="242">
        <f>IFERROR(_xll.qlIndexFixing($AV$1,AQ1191,TRUE,_xll.ohTrigger(Trigger,Trigger1M)),#N/A)</f>
        <v>1.9372653063534362E-2</v>
      </c>
    </row>
    <row r="1192" spans="42:47" ht="11.25" customHeight="1" x14ac:dyDescent="0.25">
      <c r="AP1192" s="99" t="s">
        <v>83</v>
      </c>
      <c r="AQ1192" s="98">
        <f>_xll.qlInterestRateIndexFixingDate(Currency&amp;"ibor"&amp;Tenor,AR1192,Trigger)</f>
        <v>47743</v>
      </c>
      <c r="AR1192" s="98">
        <f>_xll.qlCalendarAdvance(Calendar,AR1191,AP1192,"f",,Trigger)</f>
        <v>47745</v>
      </c>
      <c r="AS1192" s="98">
        <f>_xll.qlInterestRateIndexMaturity(Currency&amp;"ibor"&amp;Tenor,AR1192,Trigger)</f>
        <v>47777</v>
      </c>
      <c r="AT1192" s="242" t="e">
        <f>_xll.qlIndexFixing($AD$5,AQ1192,TRUE,_xll.ohTrigger(Trigger,Trigger1M))</f>
        <v>#NUM!</v>
      </c>
      <c r="AU1192" s="242">
        <f>IFERROR(_xll.qlIndexFixing($AV$1,AQ1192,TRUE,_xll.ohTrigger(Trigger,Trigger1M)),#N/A)</f>
        <v>1.9367942158245999E-2</v>
      </c>
    </row>
    <row r="1193" spans="42:47" ht="11.25" customHeight="1" x14ac:dyDescent="0.25">
      <c r="AP1193" s="99" t="s">
        <v>83</v>
      </c>
      <c r="AQ1193" s="98">
        <f>_xll.qlInterestRateIndexFixingDate(Currency&amp;"ibor"&amp;Tenor,AR1193,Trigger)</f>
        <v>47750</v>
      </c>
      <c r="AR1193" s="98">
        <f>_xll.qlCalendarAdvance(Calendar,AR1192,AP1193,"f",,Trigger)</f>
        <v>47752</v>
      </c>
      <c r="AS1193" s="98">
        <f>_xll.qlInterestRateIndexMaturity(Currency&amp;"ibor"&amp;Tenor,AR1193,Trigger)</f>
        <v>47784</v>
      </c>
      <c r="AT1193" s="242" t="e">
        <f>_xll.qlIndexFixing($AD$5,AQ1193,TRUE,_xll.ohTrigger(Trigger,Trigger1M))</f>
        <v>#NUM!</v>
      </c>
      <c r="AU1193" s="242">
        <f>IFERROR(_xll.qlIndexFixing($AV$1,AQ1193,TRUE,_xll.ohTrigger(Trigger,Trigger1M)),#N/A)</f>
        <v>1.9363176727823228E-2</v>
      </c>
    </row>
    <row r="1194" spans="42:47" ht="11.25" customHeight="1" x14ac:dyDescent="0.25">
      <c r="AP1194" s="99" t="s">
        <v>83</v>
      </c>
      <c r="AQ1194" s="98">
        <f>_xll.qlInterestRateIndexFixingDate(Currency&amp;"ibor"&amp;Tenor,AR1194,Trigger)</f>
        <v>47757</v>
      </c>
      <c r="AR1194" s="98">
        <f>_xll.qlCalendarAdvance(Calendar,AR1193,AP1194,"f",,Trigger)</f>
        <v>47759</v>
      </c>
      <c r="AS1194" s="98">
        <f>_xll.qlInterestRateIndexMaturity(Currency&amp;"ibor"&amp;Tenor,AR1194,Trigger)</f>
        <v>47791</v>
      </c>
      <c r="AT1194" s="242" t="e">
        <f>_xll.qlIndexFixing($AD$5,AQ1194,TRUE,_xll.ohTrigger(Trigger,Trigger1M))</f>
        <v>#NUM!</v>
      </c>
      <c r="AU1194" s="242">
        <f>IFERROR(_xll.qlIndexFixing($AV$1,AQ1194,TRUE,_xll.ohTrigger(Trigger,Trigger1M)),#N/A)</f>
        <v>1.935835695014626E-2</v>
      </c>
    </row>
    <row r="1195" spans="42:47" ht="11.25" customHeight="1" x14ac:dyDescent="0.25">
      <c r="AP1195" s="99" t="s">
        <v>83</v>
      </c>
      <c r="AQ1195" s="98">
        <f>_xll.qlInterestRateIndexFixingDate(Currency&amp;"ibor"&amp;Tenor,AR1195,Trigger)</f>
        <v>47764</v>
      </c>
      <c r="AR1195" s="98">
        <f>_xll.qlCalendarAdvance(Calendar,AR1194,AP1195,"f",,Trigger)</f>
        <v>47766</v>
      </c>
      <c r="AS1195" s="98">
        <f>_xll.qlInterestRateIndexMaturity(Currency&amp;"ibor"&amp;Tenor,AR1195,Trigger)</f>
        <v>47798</v>
      </c>
      <c r="AT1195" s="242" t="e">
        <f>_xll.qlIndexFixing($AD$5,AQ1195,TRUE,_xll.ohTrigger(Trigger,Trigger1M))</f>
        <v>#NUM!</v>
      </c>
      <c r="AU1195" s="242">
        <f>IFERROR(_xll.qlIndexFixing($AV$1,AQ1195,TRUE,_xll.ohTrigger(Trigger,Trigger1M)),#N/A)</f>
        <v>1.9353483003095306E-2</v>
      </c>
    </row>
    <row r="1196" spans="42:47" ht="11.25" customHeight="1" x14ac:dyDescent="0.25">
      <c r="AP1196" s="99" t="s">
        <v>83</v>
      </c>
      <c r="AQ1196" s="98">
        <f>_xll.qlInterestRateIndexFixingDate(Currency&amp;"ibor"&amp;Tenor,AR1196,Trigger)</f>
        <v>47771</v>
      </c>
      <c r="AR1196" s="98">
        <f>_xll.qlCalendarAdvance(Calendar,AR1195,AP1196,"f",,Trigger)</f>
        <v>47773</v>
      </c>
      <c r="AS1196" s="98">
        <f>_xll.qlInterestRateIndexMaturity(Currency&amp;"ibor"&amp;Tenor,AR1196,Trigger)</f>
        <v>47805</v>
      </c>
      <c r="AT1196" s="242" t="e">
        <f>_xll.qlIndexFixing($AD$5,AQ1196,TRUE,_xll.ohTrigger(Trigger,Trigger1M))</f>
        <v>#NUM!</v>
      </c>
      <c r="AU1196" s="242">
        <f>IFERROR(_xll.qlIndexFixing($AV$1,AQ1196,TRUE,_xll.ohTrigger(Trigger,Trigger1M)),#N/A)</f>
        <v>1.9348555064548079E-2</v>
      </c>
    </row>
    <row r="1197" spans="42:47" ht="11.25" customHeight="1" x14ac:dyDescent="0.25">
      <c r="AP1197" s="99" t="s">
        <v>83</v>
      </c>
      <c r="AQ1197" s="98">
        <f>_xll.qlInterestRateIndexFixingDate(Currency&amp;"ibor"&amp;Tenor,AR1197,Trigger)</f>
        <v>47778</v>
      </c>
      <c r="AR1197" s="98">
        <f>_xll.qlCalendarAdvance(Calendar,AR1196,AP1197,"f",,Trigger)</f>
        <v>47780</v>
      </c>
      <c r="AS1197" s="98">
        <f>_xll.qlInterestRateIndexMaturity(Currency&amp;"ibor"&amp;Tenor,AR1197,Trigger)</f>
        <v>47812</v>
      </c>
      <c r="AT1197" s="242" t="e">
        <f>_xll.qlIndexFixing($AD$5,AQ1197,TRUE,_xll.ohTrigger(Trigger,Trigger1M))</f>
        <v>#NUM!</v>
      </c>
      <c r="AU1197" s="242">
        <f>IFERROR(_xll.qlIndexFixing($AV$1,AQ1197,TRUE,_xll.ohTrigger(Trigger,Trigger1M)),#N/A)</f>
        <v>1.9343573312387286E-2</v>
      </c>
    </row>
    <row r="1198" spans="42:47" ht="11.25" customHeight="1" x14ac:dyDescent="0.25">
      <c r="AP1198" s="99" t="s">
        <v>83</v>
      </c>
      <c r="AQ1198" s="98">
        <f>_xll.qlInterestRateIndexFixingDate(Currency&amp;"ibor"&amp;Tenor,AR1198,Trigger)</f>
        <v>47785</v>
      </c>
      <c r="AR1198" s="98">
        <f>_xll.qlCalendarAdvance(Calendar,AR1197,AP1198,"f",,Trigger)</f>
        <v>47787</v>
      </c>
      <c r="AS1198" s="98">
        <f>_xll.qlInterestRateIndexMaturity(Currency&amp;"ibor"&amp;Tenor,AR1198,Trigger)</f>
        <v>47816</v>
      </c>
      <c r="AT1198" s="242" t="e">
        <f>_xll.qlIndexFixing($AD$5,AQ1198,TRUE,_xll.ohTrigger(Trigger,Trigger1M))</f>
        <v>#NUM!</v>
      </c>
      <c r="AU1198" s="242">
        <f>IFERROR(_xll.qlIndexFixing($AV$1,AQ1198,TRUE,_xll.ohTrigger(Trigger,Trigger1M)),#N/A)</f>
        <v>1.9338072321362774E-2</v>
      </c>
    </row>
    <row r="1199" spans="42:47" ht="11.25" customHeight="1" x14ac:dyDescent="0.25">
      <c r="AP1199" s="99" t="s">
        <v>83</v>
      </c>
      <c r="AQ1199" s="98">
        <f>_xll.qlInterestRateIndexFixingDate(Currency&amp;"ibor"&amp;Tenor,AR1199,Trigger)</f>
        <v>47792</v>
      </c>
      <c r="AR1199" s="98">
        <f>_xll.qlCalendarAdvance(Calendar,AR1198,AP1199,"f",,Trigger)</f>
        <v>47794</v>
      </c>
      <c r="AS1199" s="98">
        <f>_xll.qlInterestRateIndexMaturity(Currency&amp;"ibor"&amp;Tenor,AR1199,Trigger)</f>
        <v>47826</v>
      </c>
      <c r="AT1199" s="242" t="e">
        <f>_xll.qlIndexFixing($AD$5,AQ1199,TRUE,_xll.ohTrigger(Trigger,Trigger1M))</f>
        <v>#NUM!</v>
      </c>
      <c r="AU1199" s="242">
        <f>IFERROR(_xll.qlIndexFixing($AV$1,AQ1199,TRUE,_xll.ohTrigger(Trigger,Trigger1M)),#N/A)</f>
        <v>1.9333449078745846E-2</v>
      </c>
    </row>
    <row r="1200" spans="42:47" ht="11.25" customHeight="1" x14ac:dyDescent="0.25">
      <c r="AP1200" s="99" t="s">
        <v>83</v>
      </c>
      <c r="AQ1200" s="98">
        <f>_xll.qlInterestRateIndexFixingDate(Currency&amp;"ibor"&amp;Tenor,AR1200,Trigger)</f>
        <v>47799</v>
      </c>
      <c r="AR1200" s="98">
        <f>_xll.qlCalendarAdvance(Calendar,AR1199,AP1200,"f",,Trigger)</f>
        <v>47801</v>
      </c>
      <c r="AS1200" s="98">
        <f>_xll.qlInterestRateIndexMaturity(Currency&amp;"ibor"&amp;Tenor,AR1200,Trigger)</f>
        <v>47833</v>
      </c>
      <c r="AT1200" s="242" t="e">
        <f>_xll.qlIndexFixing($AD$5,AQ1200,TRUE,_xll.ohTrigger(Trigger,Trigger1M))</f>
        <v>#NUM!</v>
      </c>
      <c r="AU1200" s="242">
        <f>IFERROR(_xll.qlIndexFixing($AV$1,AQ1200,TRUE,_xll.ohTrigger(Trigger,Trigger1M)),#N/A)</f>
        <v>1.9328306953033114E-2</v>
      </c>
    </row>
    <row r="1201" spans="42:47" ht="11.25" customHeight="1" x14ac:dyDescent="0.25">
      <c r="AP1201" s="99" t="s">
        <v>83</v>
      </c>
      <c r="AQ1201" s="98">
        <f>_xll.qlInterestRateIndexFixingDate(Currency&amp;"ibor"&amp;Tenor,AR1201,Trigger)</f>
        <v>47806</v>
      </c>
      <c r="AR1201" s="98">
        <f>_xll.qlCalendarAdvance(Calendar,AR1200,AP1201,"f",,Trigger)</f>
        <v>47808</v>
      </c>
      <c r="AS1201" s="98">
        <f>_xll.qlInterestRateIndexMaturity(Currency&amp;"ibor"&amp;Tenor,AR1201,Trigger)</f>
        <v>47840</v>
      </c>
      <c r="AT1201" s="242" t="e">
        <f>_xll.qlIndexFixing($AD$5,AQ1201,TRUE,_xll.ohTrigger(Trigger,Trigger1M))</f>
        <v>#NUM!</v>
      </c>
      <c r="AU1201" s="242">
        <f>IFERROR(_xll.qlIndexFixing($AV$1,AQ1201,TRUE,_xll.ohTrigger(Trigger,Trigger1M)),#N/A)</f>
        <v>1.9323111725232656E-2</v>
      </c>
    </row>
    <row r="1202" spans="42:47" ht="11.25" customHeight="1" x14ac:dyDescent="0.25">
      <c r="AP1202" s="99" t="s">
        <v>83</v>
      </c>
      <c r="AQ1202" s="98">
        <f>_xll.qlInterestRateIndexFixingDate(Currency&amp;"ibor"&amp;Tenor,AR1202,Trigger)</f>
        <v>47813</v>
      </c>
      <c r="AR1202" s="98">
        <f>_xll.qlCalendarAdvance(Calendar,AR1201,AP1202,"f",,Trigger)</f>
        <v>47815</v>
      </c>
      <c r="AS1202" s="98">
        <f>_xll.qlInterestRateIndexMaturity(Currency&amp;"ibor"&amp;Tenor,AR1202,Trigger)</f>
        <v>47847</v>
      </c>
      <c r="AT1202" s="242" t="e">
        <f>_xll.qlIndexFixing($AD$5,AQ1202,TRUE,_xll.ohTrigger(Trigger,Trigger1M))</f>
        <v>#NUM!</v>
      </c>
      <c r="AU1202" s="242">
        <f>IFERROR(_xll.qlIndexFixing($AV$1,AQ1202,TRUE,_xll.ohTrigger(Trigger,Trigger1M)),#N/A)</f>
        <v>1.9317863573229677E-2</v>
      </c>
    </row>
    <row r="1203" spans="42:47" ht="11.25" customHeight="1" x14ac:dyDescent="0.25">
      <c r="AP1203" s="99" t="s">
        <v>83</v>
      </c>
      <c r="AQ1203" s="98">
        <f>_xll.qlInterestRateIndexFixingDate(Currency&amp;"ibor"&amp;Tenor,AR1203,Trigger)</f>
        <v>47820</v>
      </c>
      <c r="AR1203" s="98">
        <f>_xll.qlCalendarAdvance(Calendar,AR1202,AP1203,"f",,Trigger)</f>
        <v>47822</v>
      </c>
      <c r="AS1203" s="98">
        <f>_xll.qlInterestRateIndexMaturity(Currency&amp;"ibor"&amp;Tenor,AR1203,Trigger)</f>
        <v>47854</v>
      </c>
      <c r="AT1203" s="242" t="e">
        <f>_xll.qlIndexFixing($AD$5,AQ1203,TRUE,_xll.ohTrigger(Trigger,Trigger1M))</f>
        <v>#NUM!</v>
      </c>
      <c r="AU1203" s="242">
        <f>IFERROR(_xll.qlIndexFixing($AV$1,AQ1203,TRUE,_xll.ohTrigger(Trigger,Trigger1M)),#N/A)</f>
        <v>1.9312562674909384E-2</v>
      </c>
    </row>
    <row r="1204" spans="42:47" ht="11.25" customHeight="1" x14ac:dyDescent="0.25">
      <c r="AP1204" s="99" t="s">
        <v>83</v>
      </c>
      <c r="AQ1204" s="98">
        <f>_xll.qlInterestRateIndexFixingDate(Currency&amp;"ibor"&amp;Tenor,AR1204,Trigger)</f>
        <v>47827</v>
      </c>
      <c r="AR1204" s="98">
        <f>_xll.qlCalendarAdvance(Calendar,AR1203,AP1204,"f",,Trigger)</f>
        <v>47829</v>
      </c>
      <c r="AS1204" s="98">
        <f>_xll.qlInterestRateIndexMaturity(Currency&amp;"ibor"&amp;Tenor,AR1204,Trigger)</f>
        <v>47861</v>
      </c>
      <c r="AT1204" s="242" t="e">
        <f>_xll.qlIndexFixing($AD$5,AQ1204,TRUE,_xll.ohTrigger(Trigger,Trigger1M))</f>
        <v>#NUM!</v>
      </c>
      <c r="AU1204" s="242">
        <f>IFERROR(_xll.qlIndexFixing($AV$1,AQ1204,TRUE,_xll.ohTrigger(Trigger,Trigger1M)),#N/A)</f>
        <v>1.9307209208149489E-2</v>
      </c>
    </row>
    <row r="1205" spans="42:47" ht="11.25" customHeight="1" x14ac:dyDescent="0.25">
      <c r="AP1205" s="99" t="s">
        <v>83</v>
      </c>
      <c r="AQ1205" s="98">
        <f>_xll.qlInterestRateIndexFixingDate(Currency&amp;"ibor"&amp;Tenor,AR1205,Trigger)</f>
        <v>47834</v>
      </c>
      <c r="AR1205" s="98">
        <f>_xll.qlCalendarAdvance(Calendar,AR1204,AP1205,"f",,Trigger)</f>
        <v>47836</v>
      </c>
      <c r="AS1205" s="98">
        <f>_xll.qlInterestRateIndexMaturity(Currency&amp;"ibor"&amp;Tenor,AR1205,Trigger)</f>
        <v>47868</v>
      </c>
      <c r="AT1205" s="242" t="e">
        <f>_xll.qlIndexFixing($AD$5,AQ1205,TRUE,_xll.ohTrigger(Trigger,Trigger1M))</f>
        <v>#NUM!</v>
      </c>
      <c r="AU1205" s="242">
        <f>IFERROR(_xll.qlIndexFixing($AV$1,AQ1205,TRUE,_xll.ohTrigger(Trigger,Trigger1M)),#N/A)</f>
        <v>1.9301803350840196E-2</v>
      </c>
    </row>
    <row r="1206" spans="42:47" ht="11.25" customHeight="1" x14ac:dyDescent="0.25">
      <c r="AP1206" s="99" t="s">
        <v>83</v>
      </c>
      <c r="AQ1206" s="98">
        <f>_xll.qlInterestRateIndexFixingDate(Currency&amp;"ibor"&amp;Tenor,AR1206,Trigger)</f>
        <v>47840</v>
      </c>
      <c r="AR1206" s="98">
        <f>_xll.qlCalendarAdvance(Calendar,AR1205,AP1206,"f",,Trigger)</f>
        <v>47844</v>
      </c>
      <c r="AS1206" s="98">
        <f>_xll.qlInterestRateIndexMaturity(Currency&amp;"ibor"&amp;Tenor,AR1206,Trigger)</f>
        <v>47875</v>
      </c>
      <c r="AT1206" s="242" t="e">
        <f>_xll.qlIndexFixing($AD$5,AQ1206,TRUE,_xll.ohTrigger(Trigger,Trigger1M))</f>
        <v>#NUM!</v>
      </c>
      <c r="AU1206" s="242">
        <f>IFERROR(_xll.qlIndexFixing($AV$1,AQ1206,TRUE,_xll.ohTrigger(Trigger,Trigger1M)),#N/A)</f>
        <v>1.9295439386713069E-2</v>
      </c>
    </row>
    <row r="1207" spans="42:47" ht="11.25" customHeight="1" x14ac:dyDescent="0.25">
      <c r="AP1207" s="99" t="s">
        <v>83</v>
      </c>
      <c r="AQ1207" s="98">
        <f>_xll.qlInterestRateIndexFixingDate(Currency&amp;"ibor"&amp;Tenor,AR1207,Trigger)</f>
        <v>47848</v>
      </c>
      <c r="AR1207" s="98">
        <f>_xll.qlCalendarAdvance(Calendar,AR1206,AP1207,"f",,Trigger)</f>
        <v>47851</v>
      </c>
      <c r="AS1207" s="98">
        <f>_xll.qlInterestRateIndexMaturity(Currency&amp;"ibor"&amp;Tenor,AR1207,Trigger)</f>
        <v>47882</v>
      </c>
      <c r="AT1207" s="242" t="e">
        <f>_xll.qlIndexFixing($AD$5,AQ1207,TRUE,_xll.ohTrigger(Trigger,Trigger1M))</f>
        <v>#NUM!</v>
      </c>
      <c r="AU1207" s="242">
        <f>IFERROR(_xll.qlIndexFixing($AV$1,AQ1207,TRUE,_xll.ohTrigger(Trigger,Trigger1M)),#N/A)</f>
        <v>1.9289925857704237E-2</v>
      </c>
    </row>
    <row r="1208" spans="42:47" ht="11.25" customHeight="1" x14ac:dyDescent="0.25">
      <c r="AP1208" s="99" t="s">
        <v>83</v>
      </c>
      <c r="AQ1208" s="98">
        <f>_xll.qlInterestRateIndexFixingDate(Currency&amp;"ibor"&amp;Tenor,AR1208,Trigger)</f>
        <v>47856</v>
      </c>
      <c r="AR1208" s="98">
        <f>_xll.qlCalendarAdvance(Calendar,AR1207,AP1208,"f",,Trigger)</f>
        <v>47858</v>
      </c>
      <c r="AS1208" s="98">
        <f>_xll.qlInterestRateIndexMaturity(Currency&amp;"ibor"&amp;Tenor,AR1208,Trigger)</f>
        <v>47889</v>
      </c>
      <c r="AT1208" s="242" t="e">
        <f>_xll.qlIndexFixing($AD$5,AQ1208,TRUE,_xll.ohTrigger(Trigger,Trigger1M))</f>
        <v>#NUM!</v>
      </c>
      <c r="AU1208" s="242">
        <f>IFERROR(_xll.qlIndexFixing($AV$1,AQ1208,TRUE,_xll.ohTrigger(Trigger,Trigger1M)),#N/A)</f>
        <v>1.9284360487193987E-2</v>
      </c>
    </row>
    <row r="1209" spans="42:47" ht="11.25" customHeight="1" x14ac:dyDescent="0.25">
      <c r="AP1209" s="99" t="s">
        <v>83</v>
      </c>
      <c r="AQ1209" s="98">
        <f>_xll.qlInterestRateIndexFixingDate(Currency&amp;"ibor"&amp;Tenor,AR1209,Trigger)</f>
        <v>47863</v>
      </c>
      <c r="AR1209" s="98">
        <f>_xll.qlCalendarAdvance(Calendar,AR1208,AP1209,"f",,Trigger)</f>
        <v>47865</v>
      </c>
      <c r="AS1209" s="98">
        <f>_xll.qlInterestRateIndexMaturity(Currency&amp;"ibor"&amp;Tenor,AR1209,Trigger)</f>
        <v>47896</v>
      </c>
      <c r="AT1209" s="242" t="e">
        <f>_xll.qlIndexFixing($AD$5,AQ1209,TRUE,_xll.ohTrigger(Trigger,Trigger1M))</f>
        <v>#NUM!</v>
      </c>
      <c r="AU1209" s="242">
        <f>IFERROR(_xll.qlIndexFixing($AV$1,AQ1209,TRUE,_xll.ohTrigger(Trigger,Trigger1M)),#N/A)</f>
        <v>1.9278743453060684E-2</v>
      </c>
    </row>
    <row r="1210" spans="42:47" ht="11.25" customHeight="1" x14ac:dyDescent="0.25">
      <c r="AP1210" s="99" t="s">
        <v>83</v>
      </c>
      <c r="AQ1210" s="98">
        <f>_xll.qlInterestRateIndexFixingDate(Currency&amp;"ibor"&amp;Tenor,AR1210,Trigger)</f>
        <v>47870</v>
      </c>
      <c r="AR1210" s="98">
        <f>_xll.qlCalendarAdvance(Calendar,AR1209,AP1210,"f",,Trigger)</f>
        <v>47872</v>
      </c>
      <c r="AS1210" s="98">
        <f>_xll.qlInterestRateIndexMaturity(Currency&amp;"ibor"&amp;Tenor,AR1210,Trigger)</f>
        <v>47903</v>
      </c>
      <c r="AT1210" s="242" t="e">
        <f>_xll.qlIndexFixing($AD$5,AQ1210,TRUE,_xll.ohTrigger(Trigger,Trigger1M))</f>
        <v>#NUM!</v>
      </c>
      <c r="AU1210" s="242">
        <f>IFERROR(_xll.qlIndexFixing($AV$1,AQ1210,TRUE,_xll.ohTrigger(Trigger,Trigger1M)),#N/A)</f>
        <v>1.9273074933174945E-2</v>
      </c>
    </row>
    <row r="1211" spans="42:47" ht="11.25" customHeight="1" x14ac:dyDescent="0.25">
      <c r="AP1211" s="99" t="s">
        <v>83</v>
      </c>
      <c r="AQ1211" s="98">
        <f>_xll.qlInterestRateIndexFixingDate(Currency&amp;"ibor"&amp;Tenor,AR1211,Trigger)</f>
        <v>47877</v>
      </c>
      <c r="AR1211" s="98">
        <f>_xll.qlCalendarAdvance(Calendar,AR1210,AP1211,"f",,Trigger)</f>
        <v>47879</v>
      </c>
      <c r="AS1211" s="98">
        <f>_xll.qlInterestRateIndexMaturity(Currency&amp;"ibor"&amp;Tenor,AR1211,Trigger)</f>
        <v>47907</v>
      </c>
      <c r="AT1211" s="242" t="e">
        <f>_xll.qlIndexFixing($AD$5,AQ1211,TRUE,_xll.ohTrigger(Trigger,Trigger1M))</f>
        <v>#NUM!</v>
      </c>
      <c r="AU1211" s="242">
        <f>IFERROR(_xll.qlIndexFixing($AV$1,AQ1211,TRUE,_xll.ohTrigger(Trigger,Trigger1M)),#N/A)</f>
        <v>1.9267046738058773E-2</v>
      </c>
    </row>
    <row r="1212" spans="42:47" ht="11.25" customHeight="1" x14ac:dyDescent="0.25">
      <c r="AP1212" s="99" t="s">
        <v>83</v>
      </c>
      <c r="AQ1212" s="98">
        <f>_xll.qlInterestRateIndexFixingDate(Currency&amp;"ibor"&amp;Tenor,AR1212,Trigger)</f>
        <v>47884</v>
      </c>
      <c r="AR1212" s="98">
        <f>_xll.qlCalendarAdvance(Calendar,AR1211,AP1212,"f",,Trigger)</f>
        <v>47886</v>
      </c>
      <c r="AS1212" s="98">
        <f>_xll.qlInterestRateIndexMaturity(Currency&amp;"ibor"&amp;Tenor,AR1212,Trigger)</f>
        <v>47914</v>
      </c>
      <c r="AT1212" s="242" t="e">
        <f>_xll.qlIndexFixing($AD$5,AQ1212,TRUE,_xll.ohTrigger(Trigger,Trigger1M))</f>
        <v>#NUM!</v>
      </c>
      <c r="AU1212" s="242">
        <f>IFERROR(_xll.qlIndexFixing($AV$1,AQ1212,TRUE,_xll.ohTrigger(Trigger,Trigger1M)),#N/A)</f>
        <v>1.9261287618905776E-2</v>
      </c>
    </row>
    <row r="1213" spans="42:47" ht="11.25" customHeight="1" x14ac:dyDescent="0.25">
      <c r="AP1213" s="99" t="s">
        <v>83</v>
      </c>
      <c r="AQ1213" s="98">
        <f>_xll.qlInterestRateIndexFixingDate(Currency&amp;"ibor"&amp;Tenor,AR1213,Trigger)</f>
        <v>47891</v>
      </c>
      <c r="AR1213" s="98">
        <f>_xll.qlCalendarAdvance(Calendar,AR1212,AP1213,"f",,Trigger)</f>
        <v>47893</v>
      </c>
      <c r="AS1213" s="98">
        <f>_xll.qlInterestRateIndexMaturity(Currency&amp;"ibor"&amp;Tenor,AR1213,Trigger)</f>
        <v>47921</v>
      </c>
      <c r="AT1213" s="242" t="e">
        <f>_xll.qlIndexFixing($AD$5,AQ1213,TRUE,_xll.ohTrigger(Trigger,Trigger1M))</f>
        <v>#NUM!</v>
      </c>
      <c r="AU1213" s="242">
        <f>IFERROR(_xll.qlIndexFixing($AV$1,AQ1213,TRUE,_xll.ohTrigger(Trigger,Trigger1M)),#N/A)</f>
        <v>1.9255477517411572E-2</v>
      </c>
    </row>
    <row r="1214" spans="42:47" ht="11.25" customHeight="1" x14ac:dyDescent="0.25">
      <c r="AP1214" s="99" t="s">
        <v>83</v>
      </c>
      <c r="AQ1214" s="98">
        <f>_xll.qlInterestRateIndexFixingDate(Currency&amp;"ibor"&amp;Tenor,AR1214,Trigger)</f>
        <v>47898</v>
      </c>
      <c r="AR1214" s="98">
        <f>_xll.qlCalendarAdvance(Calendar,AR1213,AP1214,"f",,Trigger)</f>
        <v>47900</v>
      </c>
      <c r="AS1214" s="98">
        <f>_xll.qlInterestRateIndexMaturity(Currency&amp;"ibor"&amp;Tenor,AR1214,Trigger)</f>
        <v>47928</v>
      </c>
      <c r="AT1214" s="242" t="e">
        <f>_xll.qlIndexFixing($AD$5,AQ1214,TRUE,_xll.ohTrigger(Trigger,Trigger1M))</f>
        <v>#NUM!</v>
      </c>
      <c r="AU1214" s="242">
        <f>IFERROR(_xll.qlIndexFixing($AV$1,AQ1214,TRUE,_xll.ohTrigger(Trigger,Trigger1M)),#N/A)</f>
        <v>1.9249616611408196E-2</v>
      </c>
    </row>
    <row r="1215" spans="42:47" ht="11.25" customHeight="1" x14ac:dyDescent="0.25">
      <c r="AP1215" s="99" t="s">
        <v>83</v>
      </c>
      <c r="AQ1215" s="98">
        <f>_xll.qlInterestRateIndexFixingDate(Currency&amp;"ibor"&amp;Tenor,AR1215,Trigger)</f>
        <v>47905</v>
      </c>
      <c r="AR1215" s="98">
        <f>_xll.qlCalendarAdvance(Calendar,AR1214,AP1215,"f",,Trigger)</f>
        <v>47907</v>
      </c>
      <c r="AS1215" s="98">
        <f>_xll.qlInterestRateIndexMaturity(Currency&amp;"ibor"&amp;Tenor,AR1215,Trigger)</f>
        <v>47938</v>
      </c>
      <c r="AT1215" s="242" t="e">
        <f>_xll.qlIndexFixing($AD$5,AQ1215,TRUE,_xll.ohTrigger(Trigger,Trigger1M))</f>
        <v>#NUM!</v>
      </c>
      <c r="AU1215" s="242">
        <f>IFERROR(_xll.qlIndexFixing($AV$1,AQ1215,TRUE,_xll.ohTrigger(Trigger,Trigger1M)),#N/A)</f>
        <v>1.9243966273101647E-2</v>
      </c>
    </row>
    <row r="1216" spans="42:47" ht="11.25" customHeight="1" x14ac:dyDescent="0.25">
      <c r="AP1216" s="99" t="s">
        <v>83</v>
      </c>
      <c r="AQ1216" s="98">
        <f>_xll.qlInterestRateIndexFixingDate(Currency&amp;"ibor"&amp;Tenor,AR1216,Trigger)</f>
        <v>47912</v>
      </c>
      <c r="AR1216" s="98">
        <f>_xll.qlCalendarAdvance(Calendar,AR1215,AP1216,"f",,Trigger)</f>
        <v>47914</v>
      </c>
      <c r="AS1216" s="98">
        <f>_xll.qlInterestRateIndexMaturity(Currency&amp;"ibor"&amp;Tenor,AR1216,Trigger)</f>
        <v>47945</v>
      </c>
      <c r="AT1216" s="242" t="e">
        <f>_xll.qlIndexFixing($AD$5,AQ1216,TRUE,_xll.ohTrigger(Trigger,Trigger1M))</f>
        <v>#NUM!</v>
      </c>
      <c r="AU1216" s="242">
        <f>IFERROR(_xll.qlIndexFixing($AV$1,AQ1216,TRUE,_xll.ohTrigger(Trigger,Trigger1M)),#N/A)</f>
        <v>1.9237992574087488E-2</v>
      </c>
    </row>
    <row r="1217" spans="42:47" ht="11.25" customHeight="1" x14ac:dyDescent="0.25">
      <c r="AP1217" s="99" t="s">
        <v>83</v>
      </c>
      <c r="AQ1217" s="98">
        <f>_xll.qlInterestRateIndexFixingDate(Currency&amp;"ibor"&amp;Tenor,AR1217,Trigger)</f>
        <v>47919</v>
      </c>
      <c r="AR1217" s="98">
        <f>_xll.qlCalendarAdvance(Calendar,AR1216,AP1217,"f",,Trigger)</f>
        <v>47921</v>
      </c>
      <c r="AS1217" s="98">
        <f>_xll.qlInterestRateIndexMaturity(Currency&amp;"ibor"&amp;Tenor,AR1217,Trigger)</f>
        <v>47953</v>
      </c>
      <c r="AT1217" s="242" t="e">
        <f>_xll.qlIndexFixing($AD$5,AQ1217,TRUE,_xll.ohTrigger(Trigger,Trigger1M))</f>
        <v>#NUM!</v>
      </c>
      <c r="AU1217" s="242">
        <f>IFERROR(_xll.qlIndexFixing($AV$1,AQ1217,TRUE,_xll.ohTrigger(Trigger,Trigger1M)),#N/A)</f>
        <v>1.9232047162844323E-2</v>
      </c>
    </row>
    <row r="1218" spans="42:47" ht="11.25" customHeight="1" x14ac:dyDescent="0.25">
      <c r="AP1218" s="99" t="s">
        <v>83</v>
      </c>
      <c r="AQ1218" s="98">
        <f>_xll.qlInterestRateIndexFixingDate(Currency&amp;"ibor"&amp;Tenor,AR1218,Trigger)</f>
        <v>47926</v>
      </c>
      <c r="AR1218" s="98">
        <f>_xll.qlCalendarAdvance(Calendar,AR1217,AP1218,"f",,Trigger)</f>
        <v>47928</v>
      </c>
      <c r="AS1218" s="98">
        <f>_xll.qlInterestRateIndexMaturity(Currency&amp;"ibor"&amp;Tenor,AR1218,Trigger)</f>
        <v>47959</v>
      </c>
      <c r="AT1218" s="242" t="e">
        <f>_xll.qlIndexFixing($AD$5,AQ1218,TRUE,_xll.ohTrigger(Trigger,Trigger1M))</f>
        <v>#NUM!</v>
      </c>
      <c r="AU1218" s="242">
        <f>IFERROR(_xll.qlIndexFixing($AV$1,AQ1218,TRUE,_xll.ohTrigger(Trigger,Trigger1M)),#N/A)</f>
        <v>1.9225894632068991E-2</v>
      </c>
    </row>
    <row r="1219" spans="42:47" ht="11.25" customHeight="1" x14ac:dyDescent="0.25">
      <c r="AP1219" s="99" t="s">
        <v>83</v>
      </c>
      <c r="AQ1219" s="98">
        <f>_xll.qlInterestRateIndexFixingDate(Currency&amp;"ibor"&amp;Tenor,AR1219,Trigger)</f>
        <v>47933</v>
      </c>
      <c r="AR1219" s="98">
        <f>_xll.qlCalendarAdvance(Calendar,AR1218,AP1219,"f",,Trigger)</f>
        <v>47935</v>
      </c>
      <c r="AS1219" s="98">
        <f>_xll.qlInterestRateIndexMaturity(Currency&amp;"ibor"&amp;Tenor,AR1219,Trigger)</f>
        <v>47966</v>
      </c>
      <c r="AT1219" s="242" t="e">
        <f>_xll.qlIndexFixing($AD$5,AQ1219,TRUE,_xll.ohTrigger(Trigger,Trigger1M))</f>
        <v>#NUM!</v>
      </c>
      <c r="AU1219" s="242">
        <f>IFERROR(_xll.qlIndexFixing($AV$1,AQ1219,TRUE,_xll.ohTrigger(Trigger,Trigger1M)),#N/A)</f>
        <v>1.9219770744818791E-2</v>
      </c>
    </row>
    <row r="1220" spans="42:47" ht="11.25" customHeight="1" x14ac:dyDescent="0.25">
      <c r="AP1220" s="99" t="s">
        <v>83</v>
      </c>
      <c r="AQ1220" s="98">
        <f>_xll.qlInterestRateIndexFixingDate(Currency&amp;"ibor"&amp;Tenor,AR1220,Trigger)</f>
        <v>47940</v>
      </c>
      <c r="AR1220" s="98">
        <f>_xll.qlCalendarAdvance(Calendar,AR1219,AP1220,"f",,Trigger)</f>
        <v>47942</v>
      </c>
      <c r="AS1220" s="98">
        <f>_xll.qlInterestRateIndexMaturity(Currency&amp;"ibor"&amp;Tenor,AR1220,Trigger)</f>
        <v>47973</v>
      </c>
      <c r="AT1220" s="242" t="e">
        <f>_xll.qlIndexFixing($AD$5,AQ1220,TRUE,_xll.ohTrigger(Trigger,Trigger1M))</f>
        <v>#NUM!</v>
      </c>
      <c r="AU1220" s="242">
        <f>IFERROR(_xll.qlIndexFixing($AV$1,AQ1220,TRUE,_xll.ohTrigger(Trigger,Trigger1M)),#N/A)</f>
        <v>1.9213597150576515E-2</v>
      </c>
    </row>
    <row r="1221" spans="42:47" ht="11.25" customHeight="1" x14ac:dyDescent="0.25">
      <c r="AP1221" s="99" t="s">
        <v>83</v>
      </c>
      <c r="AQ1221" s="98">
        <f>_xll.qlInterestRateIndexFixingDate(Currency&amp;"ibor"&amp;Tenor,AR1221,Trigger)</f>
        <v>47947</v>
      </c>
      <c r="AR1221" s="98">
        <f>_xll.qlCalendarAdvance(Calendar,AR1220,AP1221,"f",,Trigger)</f>
        <v>47953</v>
      </c>
      <c r="AS1221" s="98">
        <f>_xll.qlInterestRateIndexMaturity(Currency&amp;"ibor"&amp;Tenor,AR1221,Trigger)</f>
        <v>47983</v>
      </c>
      <c r="AT1221" s="242" t="e">
        <f>_xll.qlIndexFixing($AD$5,AQ1221,TRUE,_xll.ohTrigger(Trigger,Trigger1M))</f>
        <v>#NUM!</v>
      </c>
      <c r="AU1221" s="242">
        <f>IFERROR(_xll.qlIndexFixing($AV$1,AQ1221,TRUE,_xll.ohTrigger(Trigger,Trigger1M)),#N/A)</f>
        <v>1.9203734567874164E-2</v>
      </c>
    </row>
    <row r="1222" spans="42:47" ht="11.25" customHeight="1" x14ac:dyDescent="0.25">
      <c r="AP1222" s="99" t="s">
        <v>83</v>
      </c>
      <c r="AQ1222" s="98">
        <f>_xll.qlInterestRateIndexFixingDate(Currency&amp;"ibor"&amp;Tenor,AR1222,Trigger)</f>
        <v>47956</v>
      </c>
      <c r="AR1222" s="98">
        <f>_xll.qlCalendarAdvance(Calendar,AR1221,AP1222,"f",,Trigger)</f>
        <v>47960</v>
      </c>
      <c r="AS1222" s="98">
        <f>_xll.qlInterestRateIndexMaturity(Currency&amp;"ibor"&amp;Tenor,AR1222,Trigger)</f>
        <v>47990</v>
      </c>
      <c r="AT1222" s="242" t="e">
        <f>_xll.qlIndexFixing($AD$5,AQ1222,TRUE,_xll.ohTrigger(Trigger,Trigger1M))</f>
        <v>#NUM!</v>
      </c>
      <c r="AU1222" s="242">
        <f>IFERROR(_xll.qlIndexFixing($AV$1,AQ1222,TRUE,_xll.ohTrigger(Trigger,Trigger1M)),#N/A)</f>
        <v>1.9197437810723805E-2</v>
      </c>
    </row>
    <row r="1223" spans="42:47" ht="11.25" customHeight="1" x14ac:dyDescent="0.25">
      <c r="AP1223" s="99" t="s">
        <v>83</v>
      </c>
      <c r="AQ1223" s="98">
        <f>_xll.qlInterestRateIndexFixingDate(Currency&amp;"ibor"&amp;Tenor,AR1223,Trigger)</f>
        <v>47963</v>
      </c>
      <c r="AR1223" s="98">
        <f>_xll.qlCalendarAdvance(Calendar,AR1222,AP1223,"f",,Trigger)</f>
        <v>47967</v>
      </c>
      <c r="AS1223" s="98">
        <f>_xll.qlInterestRateIndexMaturity(Currency&amp;"ibor"&amp;Tenor,AR1223,Trigger)</f>
        <v>47997</v>
      </c>
      <c r="AT1223" s="242" t="e">
        <f>_xll.qlIndexFixing($AD$5,AQ1223,TRUE,_xll.ohTrigger(Trigger,Trigger1M))</f>
        <v>#NUM!</v>
      </c>
      <c r="AU1223" s="242">
        <f>IFERROR(_xll.qlIndexFixing($AV$1,AQ1223,TRUE,_xll.ohTrigger(Trigger,Trigger1M)),#N/A)</f>
        <v>1.9191091971661578E-2</v>
      </c>
    </row>
    <row r="1224" spans="42:47" ht="11.25" customHeight="1" x14ac:dyDescent="0.25">
      <c r="AP1224" s="99" t="s">
        <v>83</v>
      </c>
      <c r="AQ1224" s="98">
        <f>_xll.qlInterestRateIndexFixingDate(Currency&amp;"ibor"&amp;Tenor,AR1224,Trigger)</f>
        <v>47970</v>
      </c>
      <c r="AR1224" s="98">
        <f>_xll.qlCalendarAdvance(Calendar,AR1223,AP1224,"f",,Trigger)</f>
        <v>47974</v>
      </c>
      <c r="AS1224" s="98">
        <f>_xll.qlInterestRateIndexMaturity(Currency&amp;"ibor"&amp;Tenor,AR1224,Trigger)</f>
        <v>48005</v>
      </c>
      <c r="AT1224" s="242" t="e">
        <f>_xll.qlIndexFixing($AD$5,AQ1224,TRUE,_xll.ohTrigger(Trigger,Trigger1M))</f>
        <v>#NUM!</v>
      </c>
      <c r="AU1224" s="242">
        <f>IFERROR(_xll.qlIndexFixing($AV$1,AQ1224,TRUE,_xll.ohTrigger(Trigger,Trigger1M)),#N/A)</f>
        <v>1.9184746964068352E-2</v>
      </c>
    </row>
    <row r="1225" spans="42:47" ht="11.25" customHeight="1" x14ac:dyDescent="0.25">
      <c r="AP1225" s="99" t="s">
        <v>83</v>
      </c>
      <c r="AQ1225" s="98">
        <f>_xll.qlInterestRateIndexFixingDate(Currency&amp;"ibor"&amp;Tenor,AR1225,Trigger)</f>
        <v>47977</v>
      </c>
      <c r="AR1225" s="98">
        <f>_xll.qlCalendarAdvance(Calendar,AR1224,AP1225,"f",,Trigger)</f>
        <v>47981</v>
      </c>
      <c r="AS1225" s="98">
        <f>_xll.qlInterestRateIndexMaturity(Currency&amp;"ibor"&amp;Tenor,AR1225,Trigger)</f>
        <v>48012</v>
      </c>
      <c r="AT1225" s="242" t="e">
        <f>_xll.qlIndexFixing($AD$5,AQ1225,TRUE,_xll.ohTrigger(Trigger,Trigger1M))</f>
        <v>#NUM!</v>
      </c>
      <c r="AU1225" s="242">
        <f>IFERROR(_xll.qlIndexFixing($AV$1,AQ1225,TRUE,_xll.ohTrigger(Trigger,Trigger1M)),#N/A)</f>
        <v>1.9178299687131507E-2</v>
      </c>
    </row>
    <row r="1226" spans="42:47" ht="11.25" customHeight="1" x14ac:dyDescent="0.25">
      <c r="AP1226" s="99" t="s">
        <v>83</v>
      </c>
      <c r="AQ1226" s="98">
        <f>_xll.qlInterestRateIndexFixingDate(Currency&amp;"ibor"&amp;Tenor,AR1226,Trigger)</f>
        <v>47984</v>
      </c>
      <c r="AR1226" s="98">
        <f>_xll.qlCalendarAdvance(Calendar,AR1225,AP1226,"f",,Trigger)</f>
        <v>47988</v>
      </c>
      <c r="AS1226" s="98">
        <f>_xll.qlInterestRateIndexMaturity(Currency&amp;"ibor"&amp;Tenor,AR1226,Trigger)</f>
        <v>48019</v>
      </c>
      <c r="AT1226" s="242" t="e">
        <f>_xll.qlIndexFixing($AD$5,AQ1226,TRUE,_xll.ohTrigger(Trigger,Trigger1M))</f>
        <v>#NUM!</v>
      </c>
      <c r="AU1226" s="242">
        <f>IFERROR(_xll.qlIndexFixing($AV$1,AQ1226,TRUE,_xll.ohTrigger(Trigger,Trigger1M)),#N/A)</f>
        <v>1.9171803872117883E-2</v>
      </c>
    </row>
    <row r="1227" spans="42:47" ht="11.25" customHeight="1" x14ac:dyDescent="0.25">
      <c r="AP1227" s="99" t="s">
        <v>83</v>
      </c>
      <c r="AQ1227" s="98">
        <f>_xll.qlInterestRateIndexFixingDate(Currency&amp;"ibor"&amp;Tenor,AR1227,Trigger)</f>
        <v>47991</v>
      </c>
      <c r="AR1227" s="98">
        <f>_xll.qlCalendarAdvance(Calendar,AR1226,AP1227,"f",,Trigger)</f>
        <v>47995</v>
      </c>
      <c r="AS1227" s="98">
        <f>_xll.qlInterestRateIndexMaturity(Currency&amp;"ibor"&amp;Tenor,AR1227,Trigger)</f>
        <v>48026</v>
      </c>
      <c r="AT1227" s="242" t="e">
        <f>_xll.qlIndexFixing($AD$5,AQ1227,TRUE,_xll.ohTrigger(Trigger,Trigger1M))</f>
        <v>#NUM!</v>
      </c>
      <c r="AU1227" s="242">
        <f>IFERROR(_xll.qlIndexFixing($AV$1,AQ1227,TRUE,_xll.ohTrigger(Trigger,Trigger1M)),#N/A)</f>
        <v>1.9165259696908406E-2</v>
      </c>
    </row>
    <row r="1228" spans="42:47" ht="11.25" customHeight="1" x14ac:dyDescent="0.25">
      <c r="AP1228" s="99" t="s">
        <v>83</v>
      </c>
      <c r="AQ1228" s="98">
        <f>_xll.qlInterestRateIndexFixingDate(Currency&amp;"ibor"&amp;Tenor,AR1228,Trigger)</f>
        <v>47998</v>
      </c>
      <c r="AR1228" s="98">
        <f>_xll.qlCalendarAdvance(Calendar,AR1227,AP1228,"f",,Trigger)</f>
        <v>48002</v>
      </c>
      <c r="AS1228" s="98">
        <f>_xll.qlInterestRateIndexMaturity(Currency&amp;"ibor"&amp;Tenor,AR1228,Trigger)</f>
        <v>48032</v>
      </c>
      <c r="AT1228" s="242" t="e">
        <f>_xll.qlIndexFixing($AD$5,AQ1228,TRUE,_xll.ohTrigger(Trigger,Trigger1M))</f>
        <v>#NUM!</v>
      </c>
      <c r="AU1228" s="242">
        <f>IFERROR(_xll.qlIndexFixing($AV$1,AQ1228,TRUE,_xll.ohTrigger(Trigger,Trigger1M)),#N/A)</f>
        <v>1.9158632772962036E-2</v>
      </c>
    </row>
    <row r="1229" spans="42:47" ht="11.25" customHeight="1" x14ac:dyDescent="0.25">
      <c r="AP1229" s="99" t="s">
        <v>83</v>
      </c>
      <c r="AQ1229" s="98">
        <f>_xll.qlInterestRateIndexFixingDate(Currency&amp;"ibor"&amp;Tenor,AR1229,Trigger)</f>
        <v>48005</v>
      </c>
      <c r="AR1229" s="98">
        <f>_xll.qlCalendarAdvance(Calendar,AR1228,AP1229,"f",,Trigger)</f>
        <v>48009</v>
      </c>
      <c r="AS1229" s="98">
        <f>_xll.qlInterestRateIndexMaturity(Currency&amp;"ibor"&amp;Tenor,AR1229,Trigger)</f>
        <v>48039</v>
      </c>
      <c r="AT1229" s="242" t="e">
        <f>_xll.qlIndexFixing($AD$5,AQ1229,TRUE,_xll.ohTrigger(Trigger,Trigger1M))</f>
        <v>#NUM!</v>
      </c>
      <c r="AU1229" s="242">
        <f>IFERROR(_xll.qlIndexFixing($AV$1,AQ1229,TRUE,_xll.ohTrigger(Trigger,Trigger1M)),#N/A)</f>
        <v>1.9151996177614095E-2</v>
      </c>
    </row>
    <row r="1230" spans="42:47" ht="11.25" customHeight="1" x14ac:dyDescent="0.25">
      <c r="AP1230" s="99" t="s">
        <v>83</v>
      </c>
      <c r="AQ1230" s="98">
        <f>_xll.qlInterestRateIndexFixingDate(Currency&amp;"ibor"&amp;Tenor,AR1230,Trigger)</f>
        <v>48012</v>
      </c>
      <c r="AR1230" s="98">
        <f>_xll.qlCalendarAdvance(Calendar,AR1229,AP1230,"f",,Trigger)</f>
        <v>48016</v>
      </c>
      <c r="AS1230" s="98">
        <f>_xll.qlInterestRateIndexMaturity(Currency&amp;"ibor"&amp;Tenor,AR1230,Trigger)</f>
        <v>48046</v>
      </c>
      <c r="AT1230" s="242" t="e">
        <f>_xll.qlIndexFixing($AD$5,AQ1230,TRUE,_xll.ohTrigger(Trigger,Trigger1M))</f>
        <v>#NUM!</v>
      </c>
      <c r="AU1230" s="242">
        <f>IFERROR(_xll.qlIndexFixing($AV$1,AQ1230,TRUE,_xll.ohTrigger(Trigger,Trigger1M)),#N/A)</f>
        <v>1.9145311745422333E-2</v>
      </c>
    </row>
    <row r="1231" spans="42:47" ht="11.25" customHeight="1" x14ac:dyDescent="0.25">
      <c r="AP1231" s="99" t="s">
        <v>83</v>
      </c>
      <c r="AQ1231" s="98">
        <f>_xll.qlInterestRateIndexFixingDate(Currency&amp;"ibor"&amp;Tenor,AR1231,Trigger)</f>
        <v>48019</v>
      </c>
      <c r="AR1231" s="98">
        <f>_xll.qlCalendarAdvance(Calendar,AR1230,AP1231,"f",,Trigger)</f>
        <v>48023</v>
      </c>
      <c r="AS1231" s="98">
        <f>_xll.qlInterestRateIndexMaturity(Currency&amp;"ibor"&amp;Tenor,AR1231,Trigger)</f>
        <v>48053</v>
      </c>
      <c r="AT1231" s="242" t="e">
        <f>_xll.qlIndexFixing($AD$5,AQ1231,TRUE,_xll.ohTrigger(Trigger,Trigger1M))</f>
        <v>#NUM!</v>
      </c>
      <c r="AU1231" s="242">
        <f>IFERROR(_xll.qlIndexFixing($AV$1,AQ1231,TRUE,_xll.ohTrigger(Trigger,Trigger1M)),#N/A)</f>
        <v>1.9138579654255139E-2</v>
      </c>
    </row>
    <row r="1232" spans="42:47" ht="11.25" customHeight="1" x14ac:dyDescent="0.25">
      <c r="AP1232" s="99" t="s">
        <v>83</v>
      </c>
      <c r="AQ1232" s="98">
        <f>_xll.qlInterestRateIndexFixingDate(Currency&amp;"ibor"&amp;Tenor,AR1232,Trigger)</f>
        <v>48026</v>
      </c>
      <c r="AR1232" s="98">
        <f>_xll.qlCalendarAdvance(Calendar,AR1231,AP1232,"f",,Trigger)</f>
        <v>48030</v>
      </c>
      <c r="AS1232" s="98">
        <f>_xll.qlInterestRateIndexMaturity(Currency&amp;"ibor"&amp;Tenor,AR1232,Trigger)</f>
        <v>48061</v>
      </c>
      <c r="AT1232" s="242" t="e">
        <f>_xll.qlIndexFixing($AD$5,AQ1232,TRUE,_xll.ohTrigger(Trigger,Trigger1M))</f>
        <v>#NUM!</v>
      </c>
      <c r="AU1232" s="242">
        <f>IFERROR(_xll.qlIndexFixing($AV$1,AQ1232,TRUE,_xll.ohTrigger(Trigger,Trigger1M)),#N/A)</f>
        <v>1.9131819643670972E-2</v>
      </c>
    </row>
    <row r="1233" spans="42:47" ht="11.25" customHeight="1" x14ac:dyDescent="0.25">
      <c r="AP1233" s="99" t="s">
        <v>83</v>
      </c>
      <c r="AQ1233" s="98">
        <f>_xll.qlInterestRateIndexFixingDate(Currency&amp;"ibor"&amp;Tenor,AR1233,Trigger)</f>
        <v>48033</v>
      </c>
      <c r="AR1233" s="98">
        <f>_xll.qlCalendarAdvance(Calendar,AR1232,AP1233,"f",,Trigger)</f>
        <v>48037</v>
      </c>
      <c r="AS1233" s="98">
        <f>_xll.qlInterestRateIndexMaturity(Currency&amp;"ibor"&amp;Tenor,AR1233,Trigger)</f>
        <v>48068</v>
      </c>
      <c r="AT1233" s="242" t="e">
        <f>_xll.qlIndexFixing($AD$5,AQ1233,TRUE,_xll.ohTrigger(Trigger,Trigger1M))</f>
        <v>#NUM!</v>
      </c>
      <c r="AU1233" s="242">
        <f>IFERROR(_xll.qlIndexFixing($AV$1,AQ1233,TRUE,_xll.ohTrigger(Trigger,Trigger1M)),#N/A)</f>
        <v>1.9124989042744806E-2</v>
      </c>
    </row>
    <row r="1234" spans="42:47" ht="11.25" customHeight="1" x14ac:dyDescent="0.25">
      <c r="AP1234" s="99" t="s">
        <v>83</v>
      </c>
      <c r="AQ1234" s="98">
        <f>_xll.qlInterestRateIndexFixingDate(Currency&amp;"ibor"&amp;Tenor,AR1234,Trigger)</f>
        <v>48040</v>
      </c>
      <c r="AR1234" s="98">
        <f>_xll.qlCalendarAdvance(Calendar,AR1233,AP1234,"f",,Trigger)</f>
        <v>48044</v>
      </c>
      <c r="AS1234" s="98">
        <f>_xll.qlInterestRateIndexMaturity(Currency&amp;"ibor"&amp;Tenor,AR1234,Trigger)</f>
        <v>48075</v>
      </c>
      <c r="AT1234" s="242" t="e">
        <f>_xll.qlIndexFixing($AD$5,AQ1234,TRUE,_xll.ohTrigger(Trigger,Trigger1M))</f>
        <v>#NUM!</v>
      </c>
      <c r="AU1234" s="242">
        <f>IFERROR(_xll.qlIndexFixing($AV$1,AQ1234,TRUE,_xll.ohTrigger(Trigger,Trigger1M)),#N/A)</f>
        <v>1.9118111326781605E-2</v>
      </c>
    </row>
    <row r="1235" spans="42:47" ht="11.25" customHeight="1" x14ac:dyDescent="0.25">
      <c r="AP1235" s="99" t="s">
        <v>83</v>
      </c>
      <c r="AQ1235" s="98">
        <f>_xll.qlInterestRateIndexFixingDate(Currency&amp;"ibor"&amp;Tenor,AR1235,Trigger)</f>
        <v>48047</v>
      </c>
      <c r="AR1235" s="98">
        <f>_xll.qlCalendarAdvance(Calendar,AR1234,AP1235,"f",,Trigger)</f>
        <v>48051</v>
      </c>
      <c r="AS1235" s="98">
        <f>_xll.qlInterestRateIndexMaturity(Currency&amp;"ibor"&amp;Tenor,AR1235,Trigger)</f>
        <v>48082</v>
      </c>
      <c r="AT1235" s="242" t="e">
        <f>_xll.qlIndexFixing($AD$5,AQ1235,TRUE,_xll.ohTrigger(Trigger,Trigger1M))</f>
        <v>#NUM!</v>
      </c>
      <c r="AU1235" s="242">
        <f>IFERROR(_xll.qlIndexFixing($AV$1,AQ1235,TRUE,_xll.ohTrigger(Trigger,Trigger1M)),#N/A)</f>
        <v>1.9111186673659727E-2</v>
      </c>
    </row>
    <row r="1236" spans="42:47" ht="11.25" customHeight="1" x14ac:dyDescent="0.25">
      <c r="AP1236" s="99" t="s">
        <v>83</v>
      </c>
      <c r="AQ1236" s="98">
        <f>_xll.qlInterestRateIndexFixingDate(Currency&amp;"ibor"&amp;Tenor,AR1236,Trigger)</f>
        <v>48054</v>
      </c>
      <c r="AR1236" s="98">
        <f>_xll.qlCalendarAdvance(Calendar,AR1235,AP1236,"f",,Trigger)</f>
        <v>48058</v>
      </c>
      <c r="AS1236" s="98">
        <f>_xll.qlInterestRateIndexMaturity(Currency&amp;"ibor"&amp;Tenor,AR1236,Trigger)</f>
        <v>48089</v>
      </c>
      <c r="AT1236" s="242" t="e">
        <f>_xll.qlIndexFixing($AD$5,AQ1236,TRUE,_xll.ohTrigger(Trigger,Trigger1M))</f>
        <v>#NUM!</v>
      </c>
      <c r="AU1236" s="242">
        <f>IFERROR(_xll.qlIndexFixing($AV$1,AQ1236,TRUE,_xll.ohTrigger(Trigger,Trigger1M)),#N/A)</f>
        <v>1.910421526125753E-2</v>
      </c>
    </row>
    <row r="1237" spans="42:47" ht="11.25" customHeight="1" x14ac:dyDescent="0.25">
      <c r="AP1237" s="99" t="s">
        <v>83</v>
      </c>
      <c r="AQ1237" s="98">
        <f>_xll.qlInterestRateIndexFixingDate(Currency&amp;"ibor"&amp;Tenor,AR1237,Trigger)</f>
        <v>48061</v>
      </c>
      <c r="AR1237" s="98">
        <f>_xll.qlCalendarAdvance(Calendar,AR1236,AP1237,"f",,Trigger)</f>
        <v>48065</v>
      </c>
      <c r="AS1237" s="98">
        <f>_xll.qlInterestRateIndexMaturity(Currency&amp;"ibor"&amp;Tenor,AR1237,Trigger)</f>
        <v>48096</v>
      </c>
      <c r="AT1237" s="242" t="e">
        <f>_xll.qlIndexFixing($AD$5,AQ1237,TRUE,_xll.ohTrigger(Trigger,Trigger1M))</f>
        <v>#NUM!</v>
      </c>
      <c r="AU1237" s="242">
        <f>IFERROR(_xll.qlIndexFixing($AV$1,AQ1237,TRUE,_xll.ohTrigger(Trigger,Trigger1M)),#N/A)</f>
        <v>1.909719726746369E-2</v>
      </c>
    </row>
    <row r="1238" spans="42:47" ht="11.25" customHeight="1" x14ac:dyDescent="0.25">
      <c r="AP1238" s="99" t="s">
        <v>83</v>
      </c>
      <c r="AQ1238" s="98">
        <f>_xll.qlInterestRateIndexFixingDate(Currency&amp;"ibor"&amp;Tenor,AR1238,Trigger)</f>
        <v>48068</v>
      </c>
      <c r="AR1238" s="98">
        <f>_xll.qlCalendarAdvance(Calendar,AR1237,AP1238,"f",,Trigger)</f>
        <v>48072</v>
      </c>
      <c r="AS1238" s="98">
        <f>_xll.qlInterestRateIndexMaturity(Currency&amp;"ibor"&amp;Tenor,AR1238,Trigger)</f>
        <v>48103</v>
      </c>
      <c r="AT1238" s="242" t="e">
        <f>_xll.qlIndexFixing($AD$5,AQ1238,TRUE,_xll.ohTrigger(Trigger,Trigger1M))</f>
        <v>#NUM!</v>
      </c>
      <c r="AU1238" s="242">
        <f>IFERROR(_xll.qlIndexFixing($AV$1,AQ1238,TRUE,_xll.ohTrigger(Trigger,Trigger1M)),#N/A)</f>
        <v>1.909013287014882E-2</v>
      </c>
    </row>
    <row r="1239" spans="42:47" ht="11.25" customHeight="1" x14ac:dyDescent="0.25">
      <c r="AP1239" s="99" t="s">
        <v>83</v>
      </c>
      <c r="AQ1239" s="98">
        <f>_xll.qlInterestRateIndexFixingDate(Currency&amp;"ibor"&amp;Tenor,AR1239,Trigger)</f>
        <v>48075</v>
      </c>
      <c r="AR1239" s="98">
        <f>_xll.qlCalendarAdvance(Calendar,AR1238,AP1239,"f",,Trigger)</f>
        <v>48079</v>
      </c>
      <c r="AS1239" s="98">
        <f>_xll.qlInterestRateIndexMaturity(Currency&amp;"ibor"&amp;Tenor,AR1239,Trigger)</f>
        <v>48110</v>
      </c>
      <c r="AT1239" s="242" t="e">
        <f>_xll.qlIndexFixing($AD$5,AQ1239,TRUE,_xll.ohTrigger(Trigger,Trigger1M))</f>
        <v>#NUM!</v>
      </c>
      <c r="AU1239" s="242">
        <f>IFERROR(_xll.qlIndexFixing($AV$1,AQ1239,TRUE,_xll.ohTrigger(Trigger,Trigger1M)),#N/A)</f>
        <v>1.9083022247206753E-2</v>
      </c>
    </row>
    <row r="1240" spans="42:47" ht="11.25" customHeight="1" x14ac:dyDescent="0.25">
      <c r="AP1240" s="99" t="s">
        <v>83</v>
      </c>
      <c r="AQ1240" s="98">
        <f>_xll.qlInterestRateIndexFixingDate(Currency&amp;"ibor"&amp;Tenor,AR1240,Trigger)</f>
        <v>48082</v>
      </c>
      <c r="AR1240" s="98">
        <f>_xll.qlCalendarAdvance(Calendar,AR1239,AP1240,"f",,Trigger)</f>
        <v>48086</v>
      </c>
      <c r="AS1240" s="98">
        <f>_xll.qlInterestRateIndexMaturity(Currency&amp;"ibor"&amp;Tenor,AR1240,Trigger)</f>
        <v>48117</v>
      </c>
      <c r="AT1240" s="242" t="e">
        <f>_xll.qlIndexFixing($AD$5,AQ1240,TRUE,_xll.ohTrigger(Trigger,Trigger1M))</f>
        <v>#NUM!</v>
      </c>
      <c r="AU1240" s="242">
        <f>IFERROR(_xll.qlIndexFixing($AV$1,AQ1240,TRUE,_xll.ohTrigger(Trigger,Trigger1M)),#N/A)</f>
        <v>1.9075865576505535E-2</v>
      </c>
    </row>
    <row r="1241" spans="42:47" ht="11.25" customHeight="1" x14ac:dyDescent="0.25">
      <c r="AP1241" s="99" t="s">
        <v>83</v>
      </c>
      <c r="AQ1241" s="98">
        <f>_xll.qlInterestRateIndexFixingDate(Currency&amp;"ibor"&amp;Tenor,AR1241,Trigger)</f>
        <v>48089</v>
      </c>
      <c r="AR1241" s="98">
        <f>_xll.qlCalendarAdvance(Calendar,AR1240,AP1241,"f",,Trigger)</f>
        <v>48093</v>
      </c>
      <c r="AS1241" s="98">
        <f>_xll.qlInterestRateIndexMaturity(Currency&amp;"ibor"&amp;Tenor,AR1241,Trigger)</f>
        <v>48123</v>
      </c>
      <c r="AT1241" s="242" t="e">
        <f>_xll.qlIndexFixing($AD$5,AQ1241,TRUE,_xll.ohTrigger(Trigger,Trigger1M))</f>
        <v>#NUM!</v>
      </c>
      <c r="AU1241" s="242">
        <f>IFERROR(_xll.qlIndexFixing($AV$1,AQ1241,TRUE,_xll.ohTrigger(Trigger,Trigger1M)),#N/A)</f>
        <v>1.9068676629832915E-2</v>
      </c>
    </row>
    <row r="1242" spans="42:47" ht="11.25" customHeight="1" x14ac:dyDescent="0.25">
      <c r="AP1242" s="99" t="s">
        <v>83</v>
      </c>
      <c r="AQ1242" s="98">
        <f>_xll.qlInterestRateIndexFixingDate(Currency&amp;"ibor"&amp;Tenor,AR1242,Trigger)</f>
        <v>48096</v>
      </c>
      <c r="AR1242" s="98">
        <f>_xll.qlCalendarAdvance(Calendar,AR1241,AP1242,"f",,Trigger)</f>
        <v>48100</v>
      </c>
      <c r="AS1242" s="98">
        <f>_xll.qlInterestRateIndexMaturity(Currency&amp;"ibor"&amp;Tenor,AR1242,Trigger)</f>
        <v>48130</v>
      </c>
      <c r="AT1242" s="242" t="e">
        <f>_xll.qlIndexFixing($AD$5,AQ1242,TRUE,_xll.ohTrigger(Trigger,Trigger1M))</f>
        <v>#NUM!</v>
      </c>
      <c r="AU1242" s="242">
        <f>IFERROR(_xll.qlIndexFixing($AV$1,AQ1242,TRUE,_xll.ohTrigger(Trigger,Trigger1M)),#N/A)</f>
        <v>1.9061432029228165E-2</v>
      </c>
    </row>
    <row r="1243" spans="42:47" ht="11.25" customHeight="1" x14ac:dyDescent="0.25">
      <c r="AP1243" s="99" t="s">
        <v>83</v>
      </c>
      <c r="AQ1243" s="98">
        <f>_xll.qlInterestRateIndexFixingDate(Currency&amp;"ibor"&amp;Tenor,AR1243,Trigger)</f>
        <v>48103</v>
      </c>
      <c r="AR1243" s="98">
        <f>_xll.qlCalendarAdvance(Calendar,AR1242,AP1243,"f",,Trigger)</f>
        <v>48107</v>
      </c>
      <c r="AS1243" s="98">
        <f>_xll.qlInterestRateIndexMaturity(Currency&amp;"ibor"&amp;Tenor,AR1243,Trigger)</f>
        <v>48137</v>
      </c>
      <c r="AT1243" s="242" t="e">
        <f>_xll.qlIndexFixing($AD$5,AQ1243,TRUE,_xll.ohTrigger(Trigger,Trigger1M))</f>
        <v>#NUM!</v>
      </c>
      <c r="AU1243" s="242">
        <f>IFERROR(_xll.qlIndexFixing($AV$1,AQ1243,TRUE,_xll.ohTrigger(Trigger,Trigger1M)),#N/A)</f>
        <v>1.9054141904071287E-2</v>
      </c>
    </row>
    <row r="1244" spans="42:47" ht="11.25" customHeight="1" x14ac:dyDescent="0.25">
      <c r="AP1244" s="99" t="s">
        <v>83</v>
      </c>
      <c r="AQ1244" s="98">
        <f>_xll.qlInterestRateIndexFixingDate(Currency&amp;"ibor"&amp;Tenor,AR1244,Trigger)</f>
        <v>48110</v>
      </c>
      <c r="AR1244" s="98">
        <f>_xll.qlCalendarAdvance(Calendar,AR1243,AP1244,"f",,Trigger)</f>
        <v>48114</v>
      </c>
      <c r="AS1244" s="98">
        <f>_xll.qlInterestRateIndexMaturity(Currency&amp;"ibor"&amp;Tenor,AR1244,Trigger)</f>
        <v>48144</v>
      </c>
      <c r="AT1244" s="242" t="e">
        <f>_xll.qlIndexFixing($AD$5,AQ1244,TRUE,_xll.ohTrigger(Trigger,Trigger1M))</f>
        <v>#NUM!</v>
      </c>
      <c r="AU1244" s="242">
        <f>IFERROR(_xll.qlIndexFixing($AV$1,AQ1244,TRUE,_xll.ohTrigger(Trigger,Trigger1M)),#N/A)</f>
        <v>1.9046806432230667E-2</v>
      </c>
    </row>
    <row r="1245" spans="42:47" ht="11.25" customHeight="1" x14ac:dyDescent="0.25">
      <c r="AP1245" s="99" t="s">
        <v>83</v>
      </c>
      <c r="AQ1245" s="98">
        <f>_xll.qlInterestRateIndexFixingDate(Currency&amp;"ibor"&amp;Tenor,AR1245,Trigger)</f>
        <v>48117</v>
      </c>
      <c r="AR1245" s="98">
        <f>_xll.qlCalendarAdvance(Calendar,AR1244,AP1245,"f",,Trigger)</f>
        <v>48121</v>
      </c>
      <c r="AS1245" s="98">
        <f>_xll.qlInterestRateIndexMaturity(Currency&amp;"ibor"&amp;Tenor,AR1245,Trigger)</f>
        <v>48152</v>
      </c>
      <c r="AT1245" s="242" t="e">
        <f>_xll.qlIndexFixing($AD$5,AQ1245,TRUE,_xll.ohTrigger(Trigger,Trigger1M))</f>
        <v>#NUM!</v>
      </c>
      <c r="AU1245" s="242">
        <f>IFERROR(_xll.qlIndexFixing($AV$1,AQ1245,TRUE,_xll.ohTrigger(Trigger,Trigger1M)),#N/A)</f>
        <v>1.9039397732553177E-2</v>
      </c>
    </row>
    <row r="1246" spans="42:47" ht="11.25" customHeight="1" x14ac:dyDescent="0.25">
      <c r="AP1246" s="99" t="s">
        <v>83</v>
      </c>
      <c r="AQ1246" s="98">
        <f>_xll.qlInterestRateIndexFixingDate(Currency&amp;"ibor"&amp;Tenor,AR1246,Trigger)</f>
        <v>48124</v>
      </c>
      <c r="AR1246" s="98">
        <f>_xll.qlCalendarAdvance(Calendar,AR1245,AP1246,"f",,Trigger)</f>
        <v>48128</v>
      </c>
      <c r="AS1246" s="98">
        <f>_xll.qlInterestRateIndexMaturity(Currency&amp;"ibor"&amp;Tenor,AR1246,Trigger)</f>
        <v>48159</v>
      </c>
      <c r="AT1246" s="242" t="e">
        <f>_xll.qlIndexFixing($AD$5,AQ1246,TRUE,_xll.ohTrigger(Trigger,Trigger1M))</f>
        <v>#NUM!</v>
      </c>
      <c r="AU1246" s="242">
        <f>IFERROR(_xll.qlIndexFixing($AV$1,AQ1246,TRUE,_xll.ohTrigger(Trigger,Trigger1M)),#N/A)</f>
        <v>1.90319685108431E-2</v>
      </c>
    </row>
    <row r="1247" spans="42:47" ht="11.25" customHeight="1" x14ac:dyDescent="0.25">
      <c r="AP1247" s="99" t="s">
        <v>83</v>
      </c>
      <c r="AQ1247" s="98">
        <f>_xll.qlInterestRateIndexFixingDate(Currency&amp;"ibor"&amp;Tenor,AR1247,Trigger)</f>
        <v>48131</v>
      </c>
      <c r="AR1247" s="98">
        <f>_xll.qlCalendarAdvance(Calendar,AR1246,AP1247,"f",,Trigger)</f>
        <v>48135</v>
      </c>
      <c r="AS1247" s="98">
        <f>_xll.qlInterestRateIndexMaturity(Currency&amp;"ibor"&amp;Tenor,AR1247,Trigger)</f>
        <v>48166</v>
      </c>
      <c r="AT1247" s="242" t="e">
        <f>_xll.qlIndexFixing($AD$5,AQ1247,TRUE,_xll.ohTrigger(Trigger,Trigger1M))</f>
        <v>#NUM!</v>
      </c>
      <c r="AU1247" s="242">
        <f>IFERROR(_xll.qlIndexFixing($AV$1,AQ1247,TRUE,_xll.ohTrigger(Trigger,Trigger1M)),#N/A)</f>
        <v>1.9024494486548155E-2</v>
      </c>
    </row>
    <row r="1248" spans="42:47" ht="11.25" customHeight="1" x14ac:dyDescent="0.25">
      <c r="AP1248" s="99" t="s">
        <v>83</v>
      </c>
      <c r="AQ1248" s="98">
        <f>_xll.qlInterestRateIndexFixingDate(Currency&amp;"ibor"&amp;Tenor,AR1248,Trigger)</f>
        <v>48138</v>
      </c>
      <c r="AR1248" s="98">
        <f>_xll.qlCalendarAdvance(Calendar,AR1247,AP1248,"f",,Trigger)</f>
        <v>48142</v>
      </c>
      <c r="AS1248" s="98">
        <f>_xll.qlInterestRateIndexMaturity(Currency&amp;"ibor"&amp;Tenor,AR1248,Trigger)</f>
        <v>48173</v>
      </c>
      <c r="AT1248" s="242" t="e">
        <f>_xll.qlIndexFixing($AD$5,AQ1248,TRUE,_xll.ohTrigger(Trigger,Trigger1M))</f>
        <v>#NUM!</v>
      </c>
      <c r="AU1248" s="242">
        <f>IFERROR(_xll.qlIndexFixing($AV$1,AQ1248,TRUE,_xll.ohTrigger(Trigger,Trigger1M)),#N/A)</f>
        <v>1.9016975837557012E-2</v>
      </c>
    </row>
    <row r="1249" spans="42:47" ht="11.25" customHeight="1" x14ac:dyDescent="0.25">
      <c r="AP1249" s="99" t="s">
        <v>83</v>
      </c>
      <c r="AQ1249" s="98">
        <f>_xll.qlInterestRateIndexFixingDate(Currency&amp;"ibor"&amp;Tenor,AR1249,Trigger)</f>
        <v>48145</v>
      </c>
      <c r="AR1249" s="98">
        <f>_xll.qlCalendarAdvance(Calendar,AR1248,AP1249,"f",,Trigger)</f>
        <v>48149</v>
      </c>
      <c r="AS1249" s="98">
        <f>_xll.qlInterestRateIndexMaturity(Currency&amp;"ibor"&amp;Tenor,AR1249,Trigger)</f>
        <v>48180</v>
      </c>
      <c r="AT1249" s="242" t="e">
        <f>_xll.qlIndexFixing($AD$5,AQ1249,TRUE,_xll.ohTrigger(Trigger,Trigger1M))</f>
        <v>#NUM!</v>
      </c>
      <c r="AU1249" s="242">
        <f>IFERROR(_xll.qlIndexFixing($AV$1,AQ1249,TRUE,_xll.ohTrigger(Trigger,Trigger1M)),#N/A)</f>
        <v>1.9009412741745453E-2</v>
      </c>
    </row>
    <row r="1250" spans="42:47" ht="11.25" customHeight="1" x14ac:dyDescent="0.25">
      <c r="AP1250" s="99" t="s">
        <v>83</v>
      </c>
      <c r="AQ1250" s="98">
        <f>_xll.qlInterestRateIndexFixingDate(Currency&amp;"ibor"&amp;Tenor,AR1250,Trigger)</f>
        <v>48152</v>
      </c>
      <c r="AR1250" s="98">
        <f>_xll.qlCalendarAdvance(Calendar,AR1249,AP1250,"f",,Trigger)</f>
        <v>48156</v>
      </c>
      <c r="AS1250" s="98">
        <f>_xll.qlInterestRateIndexMaturity(Currency&amp;"ibor"&amp;Tenor,AR1250,Trigger)</f>
        <v>48186</v>
      </c>
      <c r="AT1250" s="242" t="e">
        <f>_xll.qlIndexFixing($AD$5,AQ1250,TRUE,_xll.ohTrigger(Trigger,Trigger1M))</f>
        <v>#NUM!</v>
      </c>
      <c r="AU1250" s="242">
        <f>IFERROR(_xll.qlIndexFixing($AV$1,AQ1250,TRUE,_xll.ohTrigger(Trigger,Trigger1M)),#N/A)</f>
        <v>1.9001851281535309E-2</v>
      </c>
    </row>
    <row r="1251" spans="42:47" ht="11.25" customHeight="1" x14ac:dyDescent="0.25">
      <c r="AP1251" s="99" t="s">
        <v>83</v>
      </c>
      <c r="AQ1251" s="98">
        <f>_xll.qlInterestRateIndexFixingDate(Currency&amp;"ibor"&amp;Tenor,AR1251,Trigger)</f>
        <v>48159</v>
      </c>
      <c r="AR1251" s="98">
        <f>_xll.qlCalendarAdvance(Calendar,AR1250,AP1251,"f",,Trigger)</f>
        <v>48163</v>
      </c>
      <c r="AS1251" s="98">
        <f>_xll.qlInterestRateIndexMaturity(Currency&amp;"ibor"&amp;Tenor,AR1251,Trigger)</f>
        <v>48193</v>
      </c>
      <c r="AT1251" s="242" t="e">
        <f>_xll.qlIndexFixing($AD$5,AQ1251,TRUE,_xll.ohTrigger(Trigger,Trigger1M))</f>
        <v>#NUM!</v>
      </c>
      <c r="AU1251" s="242">
        <f>IFERROR(_xll.qlIndexFixing($AV$1,AQ1251,TRUE,_xll.ohTrigger(Trigger,Trigger1M)),#N/A)</f>
        <v>1.8994203363260631E-2</v>
      </c>
    </row>
    <row r="1252" spans="42:47" ht="11.25" customHeight="1" x14ac:dyDescent="0.25">
      <c r="AP1252" s="99" t="s">
        <v>83</v>
      </c>
      <c r="AQ1252" s="98">
        <f>_xll.qlInterestRateIndexFixingDate(Currency&amp;"ibor"&amp;Tenor,AR1252,Trigger)</f>
        <v>48166</v>
      </c>
      <c r="AR1252" s="98">
        <f>_xll.qlCalendarAdvance(Calendar,AR1251,AP1252,"f",,Trigger)</f>
        <v>48170</v>
      </c>
      <c r="AS1252" s="98">
        <f>_xll.qlInterestRateIndexMaturity(Currency&amp;"ibor"&amp;Tenor,AR1252,Trigger)</f>
        <v>48200</v>
      </c>
      <c r="AT1252" s="242" t="e">
        <f>_xll.qlIndexFixing($AD$5,AQ1252,TRUE,_xll.ohTrigger(Trigger,Trigger1M))</f>
        <v>#NUM!</v>
      </c>
      <c r="AU1252" s="242">
        <f>IFERROR(_xll.qlIndexFixing($AV$1,AQ1252,TRUE,_xll.ohTrigger(Trigger,Trigger1M)),#N/A)</f>
        <v>1.8986511521259963E-2</v>
      </c>
    </row>
    <row r="1253" spans="42:47" ht="11.25" customHeight="1" x14ac:dyDescent="0.25">
      <c r="AP1253" s="99" t="s">
        <v>83</v>
      </c>
      <c r="AQ1253" s="98">
        <f>_xll.qlInterestRateIndexFixingDate(Currency&amp;"ibor"&amp;Tenor,AR1253,Trigger)</f>
        <v>48173</v>
      </c>
      <c r="AR1253" s="98">
        <f>_xll.qlCalendarAdvance(Calendar,AR1252,AP1253,"f",,Trigger)</f>
        <v>48177</v>
      </c>
      <c r="AS1253" s="98">
        <f>_xll.qlInterestRateIndexMaturity(Currency&amp;"ibor"&amp;Tenor,AR1253,Trigger)</f>
        <v>48211</v>
      </c>
      <c r="AT1253" s="242" t="e">
        <f>_xll.qlIndexFixing($AD$5,AQ1253,TRUE,_xll.ohTrigger(Trigger,Trigger1M))</f>
        <v>#NUM!</v>
      </c>
      <c r="AU1253" s="242">
        <f>IFERROR(_xll.qlIndexFixing($AV$1,AQ1253,TRUE,_xll.ohTrigger(Trigger,Trigger1M)),#N/A)</f>
        <v>1.897854797556775E-2</v>
      </c>
    </row>
    <row r="1254" spans="42:47" ht="11.25" customHeight="1" x14ac:dyDescent="0.25">
      <c r="AP1254" s="99" t="s">
        <v>83</v>
      </c>
      <c r="AQ1254" s="98">
        <f>_xll.qlInterestRateIndexFixingDate(Currency&amp;"ibor"&amp;Tenor,AR1254,Trigger)</f>
        <v>48180</v>
      </c>
      <c r="AR1254" s="98">
        <f>_xll.qlCalendarAdvance(Calendar,AR1253,AP1254,"f",,Trigger)</f>
        <v>48184</v>
      </c>
      <c r="AS1254" s="98">
        <f>_xll.qlInterestRateIndexMaturity(Currency&amp;"ibor"&amp;Tenor,AR1254,Trigger)</f>
        <v>48215</v>
      </c>
      <c r="AT1254" s="242" t="e">
        <f>_xll.qlIndexFixing($AD$5,AQ1254,TRUE,_xll.ohTrigger(Trigger,Trigger1M))</f>
        <v>#NUM!</v>
      </c>
      <c r="AU1254" s="242">
        <f>IFERROR(_xll.qlIndexFixing($AV$1,AQ1254,TRUE,_xll.ohTrigger(Trigger,Trigger1M)),#N/A)</f>
        <v>1.897093678628118E-2</v>
      </c>
    </row>
    <row r="1255" spans="42:47" ht="11.25" customHeight="1" x14ac:dyDescent="0.25">
      <c r="AP1255" s="99" t="s">
        <v>83</v>
      </c>
      <c r="AQ1255" s="98">
        <f>_xll.qlInterestRateIndexFixingDate(Currency&amp;"ibor"&amp;Tenor,AR1255,Trigger)</f>
        <v>48187</v>
      </c>
      <c r="AR1255" s="98">
        <f>_xll.qlCalendarAdvance(Calendar,AR1254,AP1255,"f",,Trigger)</f>
        <v>48191</v>
      </c>
      <c r="AS1255" s="98">
        <f>_xll.qlInterestRateIndexMaturity(Currency&amp;"ibor"&amp;Tenor,AR1255,Trigger)</f>
        <v>48222</v>
      </c>
      <c r="AT1255" s="242" t="e">
        <f>_xll.qlIndexFixing($AD$5,AQ1255,TRUE,_xll.ohTrigger(Trigger,Trigger1M))</f>
        <v>#NUM!</v>
      </c>
      <c r="AU1255" s="242">
        <f>IFERROR(_xll.qlIndexFixing($AV$1,AQ1255,TRUE,_xll.ohTrigger(Trigger,Trigger1M)),#N/A)</f>
        <v>1.8963110745082865E-2</v>
      </c>
    </row>
    <row r="1256" spans="42:47" ht="11.25" customHeight="1" x14ac:dyDescent="0.25">
      <c r="AP1256" s="99" t="s">
        <v>83</v>
      </c>
      <c r="AQ1256" s="98">
        <f>_xll.qlInterestRateIndexFixingDate(Currency&amp;"ibor"&amp;Tenor,AR1256,Trigger)</f>
        <v>48194</v>
      </c>
      <c r="AR1256" s="98">
        <f>_xll.qlCalendarAdvance(Calendar,AR1255,AP1256,"f",,Trigger)</f>
        <v>48198</v>
      </c>
      <c r="AS1256" s="98">
        <f>_xll.qlInterestRateIndexMaturity(Currency&amp;"ibor"&amp;Tenor,AR1256,Trigger)</f>
        <v>48229</v>
      </c>
      <c r="AT1256" s="242" t="e">
        <f>_xll.qlIndexFixing($AD$5,AQ1256,TRUE,_xll.ohTrigger(Trigger,Trigger1M))</f>
        <v>#NUM!</v>
      </c>
      <c r="AU1256" s="242">
        <f>IFERROR(_xll.qlIndexFixing($AV$1,AQ1256,TRUE,_xll.ohTrigger(Trigger,Trigger1M)),#N/A)</f>
        <v>1.8955241502235841E-2</v>
      </c>
    </row>
    <row r="1257" spans="42:47" ht="11.25" customHeight="1" x14ac:dyDescent="0.25">
      <c r="AP1257" s="99" t="s">
        <v>83</v>
      </c>
      <c r="AQ1257" s="98">
        <f>_xll.qlInterestRateIndexFixingDate(Currency&amp;"ibor"&amp;Tenor,AR1257,Trigger)</f>
        <v>48201</v>
      </c>
      <c r="AR1257" s="98">
        <f>_xll.qlCalendarAdvance(Calendar,AR1256,AP1257,"f",,Trigger)</f>
        <v>48205</v>
      </c>
      <c r="AS1257" s="98">
        <f>_xll.qlInterestRateIndexMaturity(Currency&amp;"ibor"&amp;Tenor,AR1257,Trigger)</f>
        <v>48236</v>
      </c>
      <c r="AT1257" s="242" t="e">
        <f>_xll.qlIndexFixing($AD$5,AQ1257,TRUE,_xll.ohTrigger(Trigger,Trigger1M))</f>
        <v>#NUM!</v>
      </c>
      <c r="AU1257" s="242">
        <f>IFERROR(_xll.qlIndexFixing($AV$1,AQ1257,TRUE,_xll.ohTrigger(Trigger,Trigger1M)),#N/A)</f>
        <v>1.8947329235631357E-2</v>
      </c>
    </row>
    <row r="1258" spans="42:47" ht="11.25" customHeight="1" x14ac:dyDescent="0.25">
      <c r="AP1258" s="99" t="s">
        <v>83</v>
      </c>
      <c r="AQ1258" s="98">
        <f>_xll.qlInterestRateIndexFixingDate(Currency&amp;"ibor"&amp;Tenor,AR1258,Trigger)</f>
        <v>48206</v>
      </c>
      <c r="AR1258" s="98">
        <f>_xll.qlCalendarAdvance(Calendar,AR1257,AP1258,"f",,Trigger)</f>
        <v>48212</v>
      </c>
      <c r="AS1258" s="98">
        <f>_xll.qlInterestRateIndexMaturity(Currency&amp;"ibor"&amp;Tenor,AR1258,Trigger)</f>
        <v>48243</v>
      </c>
      <c r="AT1258" s="242" t="e">
        <f>_xll.qlIndexFixing($AD$5,AQ1258,TRUE,_xll.ohTrigger(Trigger,Trigger1M))</f>
        <v>#NUM!</v>
      </c>
      <c r="AU1258" s="242">
        <f>IFERROR(_xll.qlIndexFixing($AV$1,AQ1258,TRUE,_xll.ohTrigger(Trigger,Trigger1M)),#N/A)</f>
        <v>1.8939374123147768E-2</v>
      </c>
    </row>
    <row r="1259" spans="42:47" ht="11.25" customHeight="1" x14ac:dyDescent="0.25">
      <c r="AP1259" s="99" t="s">
        <v>83</v>
      </c>
      <c r="AQ1259" s="98">
        <f>_xll.qlInterestRateIndexFixingDate(Currency&amp;"ibor"&amp;Tenor,AR1259,Trigger)</f>
        <v>48215</v>
      </c>
      <c r="AR1259" s="98">
        <f>_xll.qlCalendarAdvance(Calendar,AR1258,AP1259,"f",,Trigger)</f>
        <v>48219</v>
      </c>
      <c r="AS1259" s="98">
        <f>_xll.qlInterestRateIndexMaturity(Currency&amp;"ibor"&amp;Tenor,AR1259,Trigger)</f>
        <v>48250</v>
      </c>
      <c r="AT1259" s="242" t="e">
        <f>_xll.qlIndexFixing($AD$5,AQ1259,TRUE,_xll.ohTrigger(Trigger,Trigger1M))</f>
        <v>#NUM!</v>
      </c>
      <c r="AU1259" s="242">
        <f>IFERROR(_xll.qlIndexFixing($AV$1,AQ1259,TRUE,_xll.ohTrigger(Trigger,Trigger1M)),#N/A)</f>
        <v>1.8931376342666017E-2</v>
      </c>
    </row>
    <row r="1260" spans="42:47" ht="11.25" customHeight="1" x14ac:dyDescent="0.25">
      <c r="AP1260" s="99" t="s">
        <v>83</v>
      </c>
      <c r="AQ1260" s="98">
        <f>_xll.qlInterestRateIndexFixingDate(Currency&amp;"ibor"&amp;Tenor,AR1260,Trigger)</f>
        <v>48222</v>
      </c>
      <c r="AR1260" s="98">
        <f>_xll.qlCalendarAdvance(Calendar,AR1259,AP1260,"f",,Trigger)</f>
        <v>48226</v>
      </c>
      <c r="AS1260" s="98">
        <f>_xll.qlInterestRateIndexMaturity(Currency&amp;"ibor"&amp;Tenor,AR1260,Trigger)</f>
        <v>48257</v>
      </c>
      <c r="AT1260" s="242" t="e">
        <f>_xll.qlIndexFixing($AD$5,AQ1260,TRUE,_xll.ohTrigger(Trigger,Trigger1M))</f>
        <v>#NUM!</v>
      </c>
      <c r="AU1260" s="242">
        <f>IFERROR(_xll.qlIndexFixing($AV$1,AQ1260,TRUE,_xll.ohTrigger(Trigger,Trigger1M)),#N/A)</f>
        <v>1.8923336072064451E-2</v>
      </c>
    </row>
    <row r="1261" spans="42:47" ht="11.25" customHeight="1" x14ac:dyDescent="0.25">
      <c r="AP1261" s="99" t="s">
        <v>83</v>
      </c>
      <c r="AQ1261" s="98">
        <f>_xll.qlInterestRateIndexFixingDate(Currency&amp;"ibor"&amp;Tenor,AR1261,Trigger)</f>
        <v>48229</v>
      </c>
      <c r="AR1261" s="98">
        <f>_xll.qlCalendarAdvance(Calendar,AR1260,AP1261,"f",,Trigger)</f>
        <v>48233</v>
      </c>
      <c r="AS1261" s="98">
        <f>_xll.qlInterestRateIndexMaturity(Currency&amp;"ibor"&amp;Tenor,AR1261,Trigger)</f>
        <v>48264</v>
      </c>
      <c r="AT1261" s="242" t="e">
        <f>_xll.qlIndexFixing($AD$5,AQ1261,TRUE,_xll.ohTrigger(Trigger,Trigger1M))</f>
        <v>#NUM!</v>
      </c>
      <c r="AU1261" s="242">
        <f>IFERROR(_xll.qlIndexFixing($AV$1,AQ1261,TRUE,_xll.ohTrigger(Trigger,Trigger1M)),#N/A)</f>
        <v>1.8915253489234327E-2</v>
      </c>
    </row>
    <row r="1262" spans="42:47" ht="11.25" customHeight="1" x14ac:dyDescent="0.25">
      <c r="AP1262" s="99" t="s">
        <v>83</v>
      </c>
      <c r="AQ1262" s="98">
        <f>_xll.qlInterestRateIndexFixingDate(Currency&amp;"ibor"&amp;Tenor,AR1262,Trigger)</f>
        <v>48236</v>
      </c>
      <c r="AR1262" s="98">
        <f>_xll.qlCalendarAdvance(Calendar,AR1261,AP1262,"f",,Trigger)</f>
        <v>48240</v>
      </c>
      <c r="AS1262" s="98">
        <f>_xll.qlInterestRateIndexMaturity(Currency&amp;"ibor"&amp;Tenor,AR1262,Trigger)</f>
        <v>48271</v>
      </c>
      <c r="AT1262" s="242" t="e">
        <f>_xll.qlIndexFixing($AD$5,AQ1262,TRUE,_xll.ohTrigger(Trigger,Trigger1M))</f>
        <v>#NUM!</v>
      </c>
      <c r="AU1262" s="242">
        <f>IFERROR(_xll.qlIndexFixing($AV$1,AQ1262,TRUE,_xll.ohTrigger(Trigger,Trigger1M)),#N/A)</f>
        <v>1.8907128772051425E-2</v>
      </c>
    </row>
    <row r="1263" spans="42:47" ht="11.25" customHeight="1" x14ac:dyDescent="0.25">
      <c r="AP1263" s="99" t="s">
        <v>83</v>
      </c>
      <c r="AQ1263" s="98">
        <f>_xll.qlInterestRateIndexFixingDate(Currency&amp;"ibor"&amp;Tenor,AR1263,Trigger)</f>
        <v>48243</v>
      </c>
      <c r="AR1263" s="98">
        <f>_xll.qlCalendarAdvance(Calendar,AR1262,AP1263,"f",,Trigger)</f>
        <v>48247</v>
      </c>
      <c r="AS1263" s="98">
        <f>_xll.qlInterestRateIndexMaturity(Currency&amp;"ibor"&amp;Tenor,AR1263,Trigger)</f>
        <v>48276</v>
      </c>
      <c r="AT1263" s="242" t="e">
        <f>_xll.qlIndexFixing($AD$5,AQ1263,TRUE,_xll.ohTrigger(Trigger,Trigger1M))</f>
        <v>#NUM!</v>
      </c>
      <c r="AU1263" s="242">
        <f>IFERROR(_xll.qlIndexFixing($AV$1,AQ1263,TRUE,_xll.ohTrigger(Trigger,Trigger1M)),#N/A)</f>
        <v>1.8899143902703277E-2</v>
      </c>
    </row>
    <row r="1264" spans="42:47" ht="11.25" customHeight="1" x14ac:dyDescent="0.25">
      <c r="AP1264" s="99" t="s">
        <v>83</v>
      </c>
      <c r="AQ1264" s="98">
        <f>_xll.qlInterestRateIndexFixingDate(Currency&amp;"ibor"&amp;Tenor,AR1264,Trigger)</f>
        <v>48250</v>
      </c>
      <c r="AR1264" s="98">
        <f>_xll.qlCalendarAdvance(Calendar,AR1263,AP1264,"f",,Trigger)</f>
        <v>48254</v>
      </c>
      <c r="AS1264" s="98">
        <f>_xll.qlInterestRateIndexMaturity(Currency&amp;"ibor"&amp;Tenor,AR1264,Trigger)</f>
        <v>48283</v>
      </c>
      <c r="AT1264" s="242" t="e">
        <f>_xll.qlIndexFixing($AD$5,AQ1264,TRUE,_xll.ohTrigger(Trigger,Trigger1M))</f>
        <v>#NUM!</v>
      </c>
      <c r="AU1264" s="242">
        <f>IFERROR(_xll.qlIndexFixing($AV$1,AQ1264,TRUE,_xll.ohTrigger(Trigger,Trigger1M)),#N/A)</f>
        <v>1.8890942250135146E-2</v>
      </c>
    </row>
    <row r="1265" spans="42:47" ht="11.25" customHeight="1" x14ac:dyDescent="0.25">
      <c r="AP1265" s="99" t="s">
        <v>83</v>
      </c>
      <c r="AQ1265" s="98">
        <f>_xll.qlInterestRateIndexFixingDate(Currency&amp;"ibor"&amp;Tenor,AR1265,Trigger)</f>
        <v>48257</v>
      </c>
      <c r="AR1265" s="98">
        <f>_xll.qlCalendarAdvance(Calendar,AR1264,AP1265,"f",,Trigger)</f>
        <v>48261</v>
      </c>
      <c r="AS1265" s="98">
        <f>_xll.qlInterestRateIndexMaturity(Currency&amp;"ibor"&amp;Tenor,AR1265,Trigger)</f>
        <v>48290</v>
      </c>
      <c r="AT1265" s="242" t="e">
        <f>_xll.qlIndexFixing($AD$5,AQ1265,TRUE,_xll.ohTrigger(Trigger,Trigger1M))</f>
        <v>#NUM!</v>
      </c>
      <c r="AU1265" s="242">
        <f>IFERROR(_xll.qlIndexFixing($AV$1,AQ1265,TRUE,_xll.ohTrigger(Trigger,Trigger1M)),#N/A)</f>
        <v>1.8882698975440579E-2</v>
      </c>
    </row>
    <row r="1266" spans="42:47" ht="11.25" customHeight="1" x14ac:dyDescent="0.25">
      <c r="AP1266" s="99" t="s">
        <v>83</v>
      </c>
      <c r="AQ1266" s="98">
        <f>_xll.qlInterestRateIndexFixingDate(Currency&amp;"ibor"&amp;Tenor,AR1266,Trigger)</f>
        <v>48264</v>
      </c>
      <c r="AR1266" s="98">
        <f>_xll.qlCalendarAdvance(Calendar,AR1265,AP1266,"f",,Trigger)</f>
        <v>48268</v>
      </c>
      <c r="AS1266" s="98">
        <f>_xll.qlInterestRateIndexMaturity(Currency&amp;"ibor"&amp;Tenor,AR1266,Trigger)</f>
        <v>48297</v>
      </c>
      <c r="AT1266" s="242" t="e">
        <f>_xll.qlIndexFixing($AD$5,AQ1266,TRUE,_xll.ohTrigger(Trigger,Trigger1M))</f>
        <v>#NUM!</v>
      </c>
      <c r="AU1266" s="242">
        <f>IFERROR(_xll.qlIndexFixing($AV$1,AQ1266,TRUE,_xll.ohTrigger(Trigger,Trigger1M)),#N/A)</f>
        <v>1.8874414256477307E-2</v>
      </c>
    </row>
    <row r="1267" spans="42:47" ht="11.25" customHeight="1" x14ac:dyDescent="0.25">
      <c r="AP1267" s="99" t="s">
        <v>83</v>
      </c>
      <c r="AQ1267" s="98">
        <f>_xll.qlInterestRateIndexFixingDate(Currency&amp;"ibor"&amp;Tenor,AR1267,Trigger)</f>
        <v>48271</v>
      </c>
      <c r="AR1267" s="98">
        <f>_xll.qlCalendarAdvance(Calendar,AR1266,AP1267,"f",,Trigger)</f>
        <v>48275</v>
      </c>
      <c r="AS1267" s="98">
        <f>_xll.qlInterestRateIndexMaturity(Currency&amp;"ibor"&amp;Tenor,AR1267,Trigger)</f>
        <v>48306</v>
      </c>
      <c r="AT1267" s="242" t="e">
        <f>_xll.qlIndexFixing($AD$5,AQ1267,TRUE,_xll.ohTrigger(Trigger,Trigger1M))</f>
        <v>#NUM!</v>
      </c>
      <c r="AU1267" s="242">
        <f>IFERROR(_xll.qlIndexFixing($AV$1,AQ1267,TRUE,_xll.ohTrigger(Trigger,Trigger1M)),#N/A)</f>
        <v>1.886587939673209E-2</v>
      </c>
    </row>
    <row r="1268" spans="42:47" ht="11.25" customHeight="1" x14ac:dyDescent="0.25">
      <c r="AP1268" s="99" t="s">
        <v>83</v>
      </c>
      <c r="AQ1268" s="98">
        <f>_xll.qlInterestRateIndexFixingDate(Currency&amp;"ibor"&amp;Tenor,AR1268,Trigger)</f>
        <v>48278</v>
      </c>
      <c r="AR1268" s="98">
        <f>_xll.qlCalendarAdvance(Calendar,AR1267,AP1268,"f",,Trigger)</f>
        <v>48282</v>
      </c>
      <c r="AS1268" s="98">
        <f>_xll.qlInterestRateIndexMaturity(Currency&amp;"ibor"&amp;Tenor,AR1268,Trigger)</f>
        <v>48313</v>
      </c>
      <c r="AT1268" s="242" t="e">
        <f>_xll.qlIndexFixing($AD$5,AQ1268,TRUE,_xll.ohTrigger(Trigger,Trigger1M))</f>
        <v>#NUM!</v>
      </c>
      <c r="AU1268" s="242">
        <f>IFERROR(_xll.qlIndexFixing($AV$1,AQ1268,TRUE,_xll.ohTrigger(Trigger,Trigger1M)),#N/A)</f>
        <v>1.8857505608963092E-2</v>
      </c>
    </row>
    <row r="1269" spans="42:47" ht="11.25" customHeight="1" x14ac:dyDescent="0.25">
      <c r="AP1269" s="99" t="s">
        <v>83</v>
      </c>
      <c r="AQ1269" s="98">
        <f>_xll.qlInterestRateIndexFixingDate(Currency&amp;"ibor"&amp;Tenor,AR1269,Trigger)</f>
        <v>48285</v>
      </c>
      <c r="AR1269" s="98">
        <f>_xll.qlCalendarAdvance(Calendar,AR1268,AP1269,"f",,Trigger)</f>
        <v>48289</v>
      </c>
      <c r="AS1269" s="98">
        <f>_xll.qlInterestRateIndexMaturity(Currency&amp;"ibor"&amp;Tenor,AR1269,Trigger)</f>
        <v>48320</v>
      </c>
      <c r="AT1269" s="242" t="e">
        <f>_xll.qlIndexFixing($AD$5,AQ1269,TRUE,_xll.ohTrigger(Trigger,Trigger1M))</f>
        <v>#NUM!</v>
      </c>
      <c r="AU1269" s="242">
        <f>IFERROR(_xll.qlIndexFixing($AV$1,AQ1269,TRUE,_xll.ohTrigger(Trigger,Trigger1M)),#N/A)</f>
        <v>1.8849090932013025E-2</v>
      </c>
    </row>
    <row r="1270" spans="42:47" ht="11.25" customHeight="1" x14ac:dyDescent="0.25">
      <c r="AP1270" s="99" t="s">
        <v>83</v>
      </c>
      <c r="AQ1270" s="98">
        <f>_xll.qlInterestRateIndexFixingDate(Currency&amp;"ibor"&amp;Tenor,AR1270,Trigger)</f>
        <v>48292</v>
      </c>
      <c r="AR1270" s="98">
        <f>_xll.qlCalendarAdvance(Calendar,AR1269,AP1270,"f",,Trigger)</f>
        <v>48296</v>
      </c>
      <c r="AS1270" s="98">
        <f>_xll.qlInterestRateIndexMaturity(Currency&amp;"ibor"&amp;Tenor,AR1270,Trigger)</f>
        <v>48327</v>
      </c>
      <c r="AT1270" s="242" t="e">
        <f>_xll.qlIndexFixing($AD$5,AQ1270,TRUE,_xll.ohTrigger(Trigger,Trigger1M))</f>
        <v>#NUM!</v>
      </c>
      <c r="AU1270" s="242">
        <f>IFERROR(_xll.qlIndexFixing($AV$1,AQ1270,TRUE,_xll.ohTrigger(Trigger,Trigger1M)),#N/A)</f>
        <v>1.8840635543767977E-2</v>
      </c>
    </row>
    <row r="1271" spans="42:47" ht="11.25" customHeight="1" x14ac:dyDescent="0.25">
      <c r="AP1271" s="99" t="s">
        <v>83</v>
      </c>
      <c r="AQ1271" s="98">
        <f>_xll.qlInterestRateIndexFixingDate(Currency&amp;"ibor"&amp;Tenor,AR1271,Trigger)</f>
        <v>48297</v>
      </c>
      <c r="AR1271" s="98">
        <f>_xll.qlCalendarAdvance(Calendar,AR1270,AP1271,"f",,Trigger)</f>
        <v>48303</v>
      </c>
      <c r="AS1271" s="98">
        <f>_xll.qlInterestRateIndexMaturity(Currency&amp;"ibor"&amp;Tenor,AR1271,Trigger)</f>
        <v>48334</v>
      </c>
      <c r="AT1271" s="242" t="e">
        <f>_xll.qlIndexFixing($AD$5,AQ1271,TRUE,_xll.ohTrigger(Trigger,Trigger1M))</f>
        <v>#NUM!</v>
      </c>
      <c r="AU1271" s="242">
        <f>IFERROR(_xll.qlIndexFixing($AV$1,AQ1271,TRUE,_xll.ohTrigger(Trigger,Trigger1M)),#N/A)</f>
        <v>1.8832139622106302E-2</v>
      </c>
    </row>
    <row r="1272" spans="42:47" ht="11.25" customHeight="1" x14ac:dyDescent="0.25">
      <c r="AP1272" s="99" t="s">
        <v>83</v>
      </c>
      <c r="AQ1272" s="98">
        <f>_xll.qlInterestRateIndexFixingDate(Currency&amp;"ibor"&amp;Tenor,AR1272,Trigger)</f>
        <v>48306</v>
      </c>
      <c r="AR1272" s="98">
        <f>_xll.qlCalendarAdvance(Calendar,AR1271,AP1272,"f",,Trigger)</f>
        <v>48310</v>
      </c>
      <c r="AS1272" s="98">
        <f>_xll.qlInterestRateIndexMaturity(Currency&amp;"ibor"&amp;Tenor,AR1272,Trigger)</f>
        <v>48340</v>
      </c>
      <c r="AT1272" s="242" t="e">
        <f>_xll.qlIndexFixing($AD$5,AQ1272,TRUE,_xll.ohTrigger(Trigger,Trigger1M))</f>
        <v>#NUM!</v>
      </c>
      <c r="AU1272" s="242">
        <f>IFERROR(_xll.qlIndexFixing($AV$1,AQ1272,TRUE,_xll.ohTrigger(Trigger,Trigger1M)),#N/A)</f>
        <v>1.8823724618486359E-2</v>
      </c>
    </row>
    <row r="1273" spans="42:47" ht="11.25" customHeight="1" x14ac:dyDescent="0.25">
      <c r="AP1273" s="99" t="s">
        <v>83</v>
      </c>
      <c r="AQ1273" s="98">
        <f>_xll.qlInterestRateIndexFixingDate(Currency&amp;"ibor"&amp;Tenor,AR1273,Trigger)</f>
        <v>48313</v>
      </c>
      <c r="AR1273" s="98">
        <f>_xll.qlCalendarAdvance(Calendar,AR1272,AP1273,"f",,Trigger)</f>
        <v>48317</v>
      </c>
      <c r="AS1273" s="98">
        <f>_xll.qlInterestRateIndexMaturity(Currency&amp;"ibor"&amp;Tenor,AR1273,Trigger)</f>
        <v>48347</v>
      </c>
      <c r="AT1273" s="242" t="e">
        <f>_xll.qlIndexFixing($AD$5,AQ1273,TRUE,_xll.ohTrigger(Trigger,Trigger1M))</f>
        <v>#NUM!</v>
      </c>
      <c r="AU1273" s="242">
        <f>IFERROR(_xll.qlIndexFixing($AV$1,AQ1273,TRUE,_xll.ohTrigger(Trigger,Trigger1M)),#N/A)</f>
        <v>1.8815151466180957E-2</v>
      </c>
    </row>
    <row r="1274" spans="42:47" ht="11.25" customHeight="1" x14ac:dyDescent="0.25">
      <c r="AP1274" s="99" t="s">
        <v>83</v>
      </c>
      <c r="AQ1274" s="98">
        <f>_xll.qlInterestRateIndexFixingDate(Currency&amp;"ibor"&amp;Tenor,AR1274,Trigger)</f>
        <v>48320</v>
      </c>
      <c r="AR1274" s="98">
        <f>_xll.qlCalendarAdvance(Calendar,AR1273,AP1274,"f",,Trigger)</f>
        <v>48324</v>
      </c>
      <c r="AS1274" s="98">
        <f>_xll.qlInterestRateIndexMaturity(Currency&amp;"ibor"&amp;Tenor,AR1274,Trigger)</f>
        <v>48354</v>
      </c>
      <c r="AT1274" s="242" t="e">
        <f>_xll.qlIndexFixing($AD$5,AQ1274,TRUE,_xll.ohTrigger(Trigger,Trigger1M))</f>
        <v>#NUM!</v>
      </c>
      <c r="AU1274" s="242">
        <f>IFERROR(_xll.qlIndexFixing($AV$1,AQ1274,TRUE,_xll.ohTrigger(Trigger,Trigger1M)),#N/A)</f>
        <v>1.8806538303283382E-2</v>
      </c>
    </row>
    <row r="1275" spans="42:47" ht="11.25" customHeight="1" x14ac:dyDescent="0.25">
      <c r="AP1275" s="99" t="s">
        <v>83</v>
      </c>
      <c r="AQ1275" s="98">
        <f>_xll.qlInterestRateIndexFixingDate(Currency&amp;"ibor"&amp;Tenor,AR1275,Trigger)</f>
        <v>48327</v>
      </c>
      <c r="AR1275" s="98">
        <f>_xll.qlCalendarAdvance(Calendar,AR1274,AP1275,"f",,Trigger)</f>
        <v>48331</v>
      </c>
      <c r="AS1275" s="98">
        <f>_xll.qlInterestRateIndexMaturity(Currency&amp;"ibor"&amp;Tenor,AR1275,Trigger)</f>
        <v>48361</v>
      </c>
      <c r="AT1275" s="242" t="e">
        <f>_xll.qlIndexFixing($AD$5,AQ1275,TRUE,_xll.ohTrigger(Trigger,Trigger1M))</f>
        <v>#NUM!</v>
      </c>
      <c r="AU1275" s="242">
        <f>IFERROR(_xll.qlIndexFixing($AV$1,AQ1275,TRUE,_xll.ohTrigger(Trigger,Trigger1M)),#N/A)</f>
        <v>1.8797885307659357E-2</v>
      </c>
    </row>
    <row r="1276" spans="42:47" ht="11.25" customHeight="1" x14ac:dyDescent="0.25">
      <c r="AP1276" s="99" t="s">
        <v>83</v>
      </c>
      <c r="AQ1276" s="98">
        <f>_xll.qlInterestRateIndexFixingDate(Currency&amp;"ibor"&amp;Tenor,AR1276,Trigger)</f>
        <v>48334</v>
      </c>
      <c r="AR1276" s="98">
        <f>_xll.qlCalendarAdvance(Calendar,AR1275,AP1276,"f",,Trigger)</f>
        <v>48338</v>
      </c>
      <c r="AS1276" s="98">
        <f>_xll.qlInterestRateIndexMaturity(Currency&amp;"ibor"&amp;Tenor,AR1276,Trigger)</f>
        <v>48369</v>
      </c>
      <c r="AT1276" s="242" t="e">
        <f>_xll.qlIndexFixing($AD$5,AQ1276,TRUE,_xll.ohTrigger(Trigger,Trigger1M))</f>
        <v>#NUM!</v>
      </c>
      <c r="AU1276" s="242">
        <f>IFERROR(_xll.qlIndexFixing($AV$1,AQ1276,TRUE,_xll.ohTrigger(Trigger,Trigger1M)),#N/A)</f>
        <v>1.8789058238412287E-2</v>
      </c>
    </row>
    <row r="1277" spans="42:47" ht="11.25" customHeight="1" x14ac:dyDescent="0.25">
      <c r="AP1277" s="99" t="s">
        <v>83</v>
      </c>
      <c r="AQ1277" s="98">
        <f>_xll.qlInterestRateIndexFixingDate(Currency&amp;"ibor"&amp;Tenor,AR1277,Trigger)</f>
        <v>48341</v>
      </c>
      <c r="AR1277" s="98">
        <f>_xll.qlCalendarAdvance(Calendar,AR1276,AP1277,"f",,Trigger)</f>
        <v>48345</v>
      </c>
      <c r="AS1277" s="98">
        <f>_xll.qlInterestRateIndexMaturity(Currency&amp;"ibor"&amp;Tenor,AR1277,Trigger)</f>
        <v>48376</v>
      </c>
      <c r="AT1277" s="242" t="e">
        <f>_xll.qlIndexFixing($AD$5,AQ1277,TRUE,_xll.ohTrigger(Trigger,Trigger1M))</f>
        <v>#NUM!</v>
      </c>
      <c r="AU1277" s="242">
        <f>IFERROR(_xll.qlIndexFixing($AV$1,AQ1277,TRUE,_xll.ohTrigger(Trigger,Trigger1M)),#N/A)</f>
        <v>1.8780322851763422E-2</v>
      </c>
    </row>
    <row r="1278" spans="42:47" ht="11.25" customHeight="1" x14ac:dyDescent="0.25">
      <c r="AP1278" s="99" t="s">
        <v>83</v>
      </c>
      <c r="AQ1278" s="98">
        <f>_xll.qlInterestRateIndexFixingDate(Currency&amp;"ibor"&amp;Tenor,AR1278,Trigger)</f>
        <v>48348</v>
      </c>
      <c r="AR1278" s="98">
        <f>_xll.qlCalendarAdvance(Calendar,AR1277,AP1278,"f",,Trigger)</f>
        <v>48352</v>
      </c>
      <c r="AS1278" s="98">
        <f>_xll.qlInterestRateIndexMaturity(Currency&amp;"ibor"&amp;Tenor,AR1278,Trigger)</f>
        <v>48383</v>
      </c>
      <c r="AT1278" s="242" t="e">
        <f>_xll.qlIndexFixing($AD$5,AQ1278,TRUE,_xll.ohTrigger(Trigger,Trigger1M))</f>
        <v>#NUM!</v>
      </c>
      <c r="AU1278" s="242">
        <f>IFERROR(_xll.qlIndexFixing($AV$1,AQ1278,TRUE,_xll.ohTrigger(Trigger,Trigger1M)),#N/A)</f>
        <v>1.8771548176869639E-2</v>
      </c>
    </row>
    <row r="1279" spans="42:47" ht="11.25" customHeight="1" x14ac:dyDescent="0.25">
      <c r="AP1279" s="99" t="s">
        <v>83</v>
      </c>
      <c r="AQ1279" s="98">
        <f>_xll.qlInterestRateIndexFixingDate(Currency&amp;"ibor"&amp;Tenor,AR1279,Trigger)</f>
        <v>48355</v>
      </c>
      <c r="AR1279" s="98">
        <f>_xll.qlCalendarAdvance(Calendar,AR1278,AP1279,"f",,Trigger)</f>
        <v>48359</v>
      </c>
      <c r="AS1279" s="98">
        <f>_xll.qlInterestRateIndexMaturity(Currency&amp;"ibor"&amp;Tenor,AR1279,Trigger)</f>
        <v>48390</v>
      </c>
      <c r="AT1279" s="242" t="e">
        <f>_xll.qlIndexFixing($AD$5,AQ1279,TRUE,_xll.ohTrigger(Trigger,Trigger1M))</f>
        <v>#NUM!</v>
      </c>
      <c r="AU1279" s="242">
        <f>IFERROR(_xll.qlIndexFixing($AV$1,AQ1279,TRUE,_xll.ohTrigger(Trigger,Trigger1M)),#N/A)</f>
        <v>1.8762734391604141E-2</v>
      </c>
    </row>
    <row r="1280" spans="42:47" ht="11.25" customHeight="1" x14ac:dyDescent="0.25">
      <c r="AP1280" s="99" t="s">
        <v>83</v>
      </c>
      <c r="AQ1280" s="98">
        <f>_xll.qlInterestRateIndexFixingDate(Currency&amp;"ibor"&amp;Tenor,AR1280,Trigger)</f>
        <v>48362</v>
      </c>
      <c r="AR1280" s="98">
        <f>_xll.qlCalendarAdvance(Calendar,AR1279,AP1280,"f",,Trigger)</f>
        <v>48366</v>
      </c>
      <c r="AS1280" s="98">
        <f>_xll.qlInterestRateIndexMaturity(Currency&amp;"ibor"&amp;Tenor,AR1280,Trigger)</f>
        <v>48396</v>
      </c>
      <c r="AT1280" s="242" t="e">
        <f>_xll.qlIndexFixing($AD$5,AQ1280,TRUE,_xll.ohTrigger(Trigger,Trigger1M))</f>
        <v>#NUM!</v>
      </c>
      <c r="AU1280" s="242">
        <f>IFERROR(_xll.qlIndexFixing($AV$1,AQ1280,TRUE,_xll.ohTrigger(Trigger,Trigger1M)),#N/A)</f>
        <v>1.8754029064094624E-2</v>
      </c>
    </row>
    <row r="1281" spans="42:47" ht="11.25" customHeight="1" x14ac:dyDescent="0.25">
      <c r="AP1281" s="99" t="s">
        <v>83</v>
      </c>
      <c r="AQ1281" s="98">
        <f>_xll.qlInterestRateIndexFixingDate(Currency&amp;"ibor"&amp;Tenor,AR1281,Trigger)</f>
        <v>48369</v>
      </c>
      <c r="AR1281" s="98">
        <f>_xll.qlCalendarAdvance(Calendar,AR1280,AP1281,"f",,Trigger)</f>
        <v>48373</v>
      </c>
      <c r="AS1281" s="98">
        <f>_xll.qlInterestRateIndexMaturity(Currency&amp;"ibor"&amp;Tenor,AR1281,Trigger)</f>
        <v>48403</v>
      </c>
      <c r="AT1281" s="242" t="e">
        <f>_xll.qlIndexFixing($AD$5,AQ1281,TRUE,_xll.ohTrigger(Trigger,Trigger1M))</f>
        <v>#NUM!</v>
      </c>
      <c r="AU1281" s="242">
        <f>IFERROR(_xll.qlIndexFixing($AV$1,AQ1281,TRUE,_xll.ohTrigger(Trigger,Trigger1M)),#N/A)</f>
        <v>1.8745140807374661E-2</v>
      </c>
    </row>
    <row r="1282" spans="42:47" ht="11.25" customHeight="1" x14ac:dyDescent="0.25">
      <c r="AP1282" s="99" t="s">
        <v>83</v>
      </c>
      <c r="AQ1282" s="98">
        <f>_xll.qlInterestRateIndexFixingDate(Currency&amp;"ibor"&amp;Tenor,AR1282,Trigger)</f>
        <v>48376</v>
      </c>
      <c r="AR1282" s="98">
        <f>_xll.qlCalendarAdvance(Calendar,AR1281,AP1282,"f",,Trigger)</f>
        <v>48380</v>
      </c>
      <c r="AS1282" s="98">
        <f>_xll.qlInterestRateIndexMaturity(Currency&amp;"ibor"&amp;Tenor,AR1282,Trigger)</f>
        <v>48410</v>
      </c>
      <c r="AT1282" s="242" t="e">
        <f>_xll.qlIndexFixing($AD$5,AQ1282,TRUE,_xll.ohTrigger(Trigger,Trigger1M))</f>
        <v>#NUM!</v>
      </c>
      <c r="AU1282" s="242">
        <f>IFERROR(_xll.qlIndexFixing($AV$1,AQ1282,TRUE,_xll.ohTrigger(Trigger,Trigger1M)),#N/A)</f>
        <v>1.8736213963004289E-2</v>
      </c>
    </row>
    <row r="1283" spans="42:47" ht="11.25" customHeight="1" x14ac:dyDescent="0.25">
      <c r="AP1283" s="99" t="s">
        <v>83</v>
      </c>
      <c r="AQ1283" s="98">
        <f>_xll.qlInterestRateIndexFixingDate(Currency&amp;"ibor"&amp;Tenor,AR1283,Trigger)</f>
        <v>48383</v>
      </c>
      <c r="AR1283" s="98">
        <f>_xll.qlCalendarAdvance(Calendar,AR1282,AP1283,"f",,Trigger)</f>
        <v>48387</v>
      </c>
      <c r="AS1283" s="98">
        <f>_xll.qlInterestRateIndexMaturity(Currency&amp;"ibor"&amp;Tenor,AR1283,Trigger)</f>
        <v>48417</v>
      </c>
      <c r="AT1283" s="242" t="e">
        <f>_xll.qlIndexFixing($AD$5,AQ1283,TRUE,_xll.ohTrigger(Trigger,Trigger1M))</f>
        <v>#NUM!</v>
      </c>
      <c r="AU1283" s="242">
        <f>IFERROR(_xll.qlIndexFixing($AV$1,AQ1283,TRUE,_xll.ohTrigger(Trigger,Trigger1M)),#N/A)</f>
        <v>1.8727248708859889E-2</v>
      </c>
    </row>
    <row r="1284" spans="42:47" ht="11.25" customHeight="1" x14ac:dyDescent="0.25">
      <c r="AP1284" s="99" t="s">
        <v>83</v>
      </c>
      <c r="AQ1284" s="98">
        <f>_xll.qlInterestRateIndexFixingDate(Currency&amp;"ibor"&amp;Tenor,AR1284,Trigger)</f>
        <v>48390</v>
      </c>
      <c r="AR1284" s="98">
        <f>_xll.qlCalendarAdvance(Calendar,AR1283,AP1284,"f",,Trigger)</f>
        <v>48394</v>
      </c>
      <c r="AS1284" s="98">
        <f>_xll.qlInterestRateIndexMaturity(Currency&amp;"ibor"&amp;Tenor,AR1284,Trigger)</f>
        <v>48424</v>
      </c>
      <c r="AT1284" s="242" t="e">
        <f>_xll.qlIndexFixing($AD$5,AQ1284,TRUE,_xll.ohTrigger(Trigger,Trigger1M))</f>
        <v>#NUM!</v>
      </c>
      <c r="AU1284" s="242">
        <f>IFERROR(_xll.qlIndexFixing($AV$1,AQ1284,TRUE,_xll.ohTrigger(Trigger,Trigger1M)),#N/A)</f>
        <v>1.8718245222804519E-2</v>
      </c>
    </row>
    <row r="1285" spans="42:47" ht="11.25" customHeight="1" x14ac:dyDescent="0.25">
      <c r="AP1285" s="99" t="s">
        <v>83</v>
      </c>
      <c r="AQ1285" s="98">
        <f>_xll.qlInterestRateIndexFixingDate(Currency&amp;"ibor"&amp;Tenor,AR1285,Trigger)</f>
        <v>48397</v>
      </c>
      <c r="AR1285" s="98">
        <f>_xll.qlCalendarAdvance(Calendar,AR1284,AP1285,"f",,Trigger)</f>
        <v>48401</v>
      </c>
      <c r="AS1285" s="98">
        <f>_xll.qlInterestRateIndexMaturity(Currency&amp;"ibor"&amp;Tenor,AR1285,Trigger)</f>
        <v>48432</v>
      </c>
      <c r="AT1285" s="242" t="e">
        <f>_xll.qlIndexFixing($AD$5,AQ1285,TRUE,_xll.ohTrigger(Trigger,Trigger1M))</f>
        <v>#NUM!</v>
      </c>
      <c r="AU1285" s="242">
        <f>IFERROR(_xll.qlIndexFixing($AV$1,AQ1285,TRUE,_xll.ohTrigger(Trigger,Trigger1M)),#N/A)</f>
        <v>1.8709040323596843E-2</v>
      </c>
    </row>
    <row r="1286" spans="42:47" ht="11.25" customHeight="1" x14ac:dyDescent="0.25">
      <c r="AP1286" s="99" t="s">
        <v>83</v>
      </c>
      <c r="AQ1286" s="98">
        <f>_xll.qlInterestRateIndexFixingDate(Currency&amp;"ibor"&amp;Tenor,AR1286,Trigger)</f>
        <v>48404</v>
      </c>
      <c r="AR1286" s="98">
        <f>_xll.qlCalendarAdvance(Calendar,AR1285,AP1286,"f",,Trigger)</f>
        <v>48408</v>
      </c>
      <c r="AS1286" s="98">
        <f>_xll.qlInterestRateIndexMaturity(Currency&amp;"ibor"&amp;Tenor,AR1286,Trigger)</f>
        <v>48439</v>
      </c>
      <c r="AT1286" s="242" t="e">
        <f>_xll.qlIndexFixing($AD$5,AQ1286,TRUE,_xll.ohTrigger(Trigger,Trigger1M))</f>
        <v>#NUM!</v>
      </c>
      <c r="AU1286" s="242">
        <f>IFERROR(_xll.qlIndexFixing($AV$1,AQ1286,TRUE,_xll.ohTrigger(Trigger,Trigger1M)),#N/A)</f>
        <v>1.8699957746403276E-2</v>
      </c>
    </row>
    <row r="1287" spans="42:47" ht="11.25" customHeight="1" x14ac:dyDescent="0.25">
      <c r="AP1287" s="99" t="s">
        <v>83</v>
      </c>
      <c r="AQ1287" s="98">
        <f>_xll.qlInterestRateIndexFixingDate(Currency&amp;"ibor"&amp;Tenor,AR1287,Trigger)</f>
        <v>48411</v>
      </c>
      <c r="AR1287" s="98">
        <f>_xll.qlCalendarAdvance(Calendar,AR1286,AP1287,"f",,Trigger)</f>
        <v>48415</v>
      </c>
      <c r="AS1287" s="98">
        <f>_xll.qlInterestRateIndexMaturity(Currency&amp;"ibor"&amp;Tenor,AR1287,Trigger)</f>
        <v>48446</v>
      </c>
      <c r="AT1287" s="242" t="e">
        <f>_xll.qlIndexFixing($AD$5,AQ1287,TRUE,_xll.ohTrigger(Trigger,Trigger1M))</f>
        <v>#NUM!</v>
      </c>
      <c r="AU1287" s="242">
        <f>IFERROR(_xll.qlIndexFixing($AV$1,AQ1287,TRUE,_xll.ohTrigger(Trigger,Trigger1M)),#N/A)</f>
        <v>1.8690837481880319E-2</v>
      </c>
    </row>
    <row r="1288" spans="42:47" ht="11.25" customHeight="1" x14ac:dyDescent="0.25">
      <c r="AP1288" s="99" t="s">
        <v>83</v>
      </c>
      <c r="AQ1288" s="98">
        <f>_xll.qlInterestRateIndexFixingDate(Currency&amp;"ibor"&amp;Tenor,AR1288,Trigger)</f>
        <v>48418</v>
      </c>
      <c r="AR1288" s="98">
        <f>_xll.qlCalendarAdvance(Calendar,AR1287,AP1288,"f",,Trigger)</f>
        <v>48422</v>
      </c>
      <c r="AS1288" s="98">
        <f>_xll.qlInterestRateIndexMaturity(Currency&amp;"ibor"&amp;Tenor,AR1288,Trigger)</f>
        <v>48453</v>
      </c>
      <c r="AT1288" s="242" t="e">
        <f>_xll.qlIndexFixing($AD$5,AQ1288,TRUE,_xll.ohTrigger(Trigger,Trigger1M))</f>
        <v>#NUM!</v>
      </c>
      <c r="AU1288" s="242">
        <f>IFERROR(_xll.qlIndexFixing($AV$1,AQ1288,TRUE,_xll.ohTrigger(Trigger,Trigger1M)),#N/A)</f>
        <v>1.8681679707908915E-2</v>
      </c>
    </row>
    <row r="1289" spans="42:47" ht="11.25" customHeight="1" x14ac:dyDescent="0.25">
      <c r="AP1289" s="99" t="s">
        <v>83</v>
      </c>
      <c r="AQ1289" s="98">
        <f>_xll.qlInterestRateIndexFixingDate(Currency&amp;"ibor"&amp;Tenor,AR1289,Trigger)</f>
        <v>48425</v>
      </c>
      <c r="AR1289" s="98">
        <f>_xll.qlCalendarAdvance(Calendar,AR1288,AP1289,"f",,Trigger)</f>
        <v>48429</v>
      </c>
      <c r="AS1289" s="98">
        <f>_xll.qlInterestRateIndexMaturity(Currency&amp;"ibor"&amp;Tenor,AR1289,Trigger)</f>
        <v>48460</v>
      </c>
      <c r="AT1289" s="242" t="e">
        <f>_xll.qlIndexFixing($AD$5,AQ1289,TRUE,_xll.ohTrigger(Trigger,Trigger1M))</f>
        <v>#NUM!</v>
      </c>
      <c r="AU1289" s="242">
        <f>IFERROR(_xll.qlIndexFixing($AV$1,AQ1289,TRUE,_xll.ohTrigger(Trigger,Trigger1M)),#N/A)</f>
        <v>1.8672484602364838E-2</v>
      </c>
    </row>
    <row r="1290" spans="42:47" ht="11.25" customHeight="1" x14ac:dyDescent="0.25">
      <c r="AP1290" s="99" t="s">
        <v>83</v>
      </c>
      <c r="AQ1290" s="98">
        <f>_xll.qlInterestRateIndexFixingDate(Currency&amp;"ibor"&amp;Tenor,AR1290,Trigger)</f>
        <v>48432</v>
      </c>
      <c r="AR1290" s="98">
        <f>_xll.qlCalendarAdvance(Calendar,AR1289,AP1290,"f",,Trigger)</f>
        <v>48436</v>
      </c>
      <c r="AS1290" s="98">
        <f>_xll.qlInterestRateIndexMaturity(Currency&amp;"ibor"&amp;Tenor,AR1290,Trigger)</f>
        <v>48467</v>
      </c>
      <c r="AT1290" s="242" t="e">
        <f>_xll.qlIndexFixing($AD$5,AQ1290,TRUE,_xll.ohTrigger(Trigger,Trigger1M))</f>
        <v>#NUM!</v>
      </c>
      <c r="AU1290" s="242">
        <f>IFERROR(_xll.qlIndexFixing($AV$1,AQ1290,TRUE,_xll.ohTrigger(Trigger,Trigger1M)),#N/A)</f>
        <v>1.8663252343134182E-2</v>
      </c>
    </row>
    <row r="1291" spans="42:47" ht="11.25" customHeight="1" x14ac:dyDescent="0.25">
      <c r="AP1291" s="99" t="s">
        <v>83</v>
      </c>
      <c r="AQ1291" s="98">
        <f>_xll.qlInterestRateIndexFixingDate(Currency&amp;"ibor"&amp;Tenor,AR1291,Trigger)</f>
        <v>48439</v>
      </c>
      <c r="AR1291" s="98">
        <f>_xll.qlCalendarAdvance(Calendar,AR1290,AP1291,"f",,Trigger)</f>
        <v>48443</v>
      </c>
      <c r="AS1291" s="98">
        <f>_xll.qlInterestRateIndexMaturity(Currency&amp;"ibor"&amp;Tenor,AR1291,Trigger)</f>
        <v>48474</v>
      </c>
      <c r="AT1291" s="242" t="e">
        <f>_xll.qlIndexFixing($AD$5,AQ1291,TRUE,_xll.ohTrigger(Trigger,Trigger1M))</f>
        <v>#NUM!</v>
      </c>
      <c r="AU1291" s="242">
        <f>IFERROR(_xll.qlIndexFixing($AV$1,AQ1291,TRUE,_xll.ohTrigger(Trigger,Trigger1M)),#N/A)</f>
        <v>1.8653983108084991E-2</v>
      </c>
    </row>
    <row r="1292" spans="42:47" ht="11.25" customHeight="1" x14ac:dyDescent="0.25">
      <c r="AP1292" s="99" t="s">
        <v>83</v>
      </c>
      <c r="AQ1292" s="98">
        <f>_xll.qlInterestRateIndexFixingDate(Currency&amp;"ibor"&amp;Tenor,AR1292,Trigger)</f>
        <v>48446</v>
      </c>
      <c r="AR1292" s="98">
        <f>_xll.qlCalendarAdvance(Calendar,AR1291,AP1292,"f",,Trigger)</f>
        <v>48450</v>
      </c>
      <c r="AS1292" s="98">
        <f>_xll.qlInterestRateIndexMaturity(Currency&amp;"ibor"&amp;Tenor,AR1292,Trigger)</f>
        <v>48481</v>
      </c>
      <c r="AT1292" s="242" t="e">
        <f>_xll.qlIndexFixing($AD$5,AQ1292,TRUE,_xll.ohTrigger(Trigger,Trigger1M))</f>
        <v>#NUM!</v>
      </c>
      <c r="AU1292" s="242">
        <f>IFERROR(_xll.qlIndexFixing($AV$1,AQ1292,TRUE,_xll.ohTrigger(Trigger,Trigger1M)),#N/A)</f>
        <v>1.8644677075100778E-2</v>
      </c>
    </row>
    <row r="1293" spans="42:47" ht="11.25" customHeight="1" x14ac:dyDescent="0.25">
      <c r="AP1293" s="99" t="s">
        <v>83</v>
      </c>
      <c r="AQ1293" s="98">
        <f>_xll.qlInterestRateIndexFixingDate(Currency&amp;"ibor"&amp;Tenor,AR1293,Trigger)</f>
        <v>48453</v>
      </c>
      <c r="AR1293" s="98">
        <f>_xll.qlCalendarAdvance(Calendar,AR1292,AP1293,"f",,Trigger)</f>
        <v>48457</v>
      </c>
      <c r="AS1293" s="98">
        <f>_xll.qlInterestRateIndexMaturity(Currency&amp;"ibor"&amp;Tenor,AR1293,Trigger)</f>
        <v>48487</v>
      </c>
      <c r="AT1293" s="242" t="e">
        <f>_xll.qlIndexFixing($AD$5,AQ1293,TRUE,_xll.ohTrigger(Trigger,Trigger1M))</f>
        <v>#NUM!</v>
      </c>
      <c r="AU1293" s="242">
        <f>IFERROR(_xll.qlIndexFixing($AV$1,AQ1293,TRUE,_xll.ohTrigger(Trigger,Trigger1M)),#N/A)</f>
        <v>1.8635522760481749E-2</v>
      </c>
    </row>
    <row r="1294" spans="42:47" ht="11.25" customHeight="1" x14ac:dyDescent="0.25">
      <c r="AP1294" s="99" t="s">
        <v>83</v>
      </c>
      <c r="AQ1294" s="98">
        <f>_xll.qlInterestRateIndexFixingDate(Currency&amp;"ibor"&amp;Tenor,AR1294,Trigger)</f>
        <v>48460</v>
      </c>
      <c r="AR1294" s="98">
        <f>_xll.qlCalendarAdvance(Calendar,AR1293,AP1294,"f",,Trigger)</f>
        <v>48464</v>
      </c>
      <c r="AS1294" s="98">
        <f>_xll.qlInterestRateIndexMaturity(Currency&amp;"ibor"&amp;Tenor,AR1294,Trigger)</f>
        <v>48494</v>
      </c>
      <c r="AT1294" s="242" t="e">
        <f>_xll.qlIndexFixing($AD$5,AQ1294,TRUE,_xll.ohTrigger(Trigger,Trigger1M))</f>
        <v>#NUM!</v>
      </c>
      <c r="AU1294" s="242">
        <f>IFERROR(_xll.qlIndexFixing($AV$1,AQ1294,TRUE,_xll.ohTrigger(Trigger,Trigger1M)),#N/A)</f>
        <v>1.8626146738019322E-2</v>
      </c>
    </row>
    <row r="1295" spans="42:47" ht="11.25" customHeight="1" x14ac:dyDescent="0.25">
      <c r="AP1295" s="99" t="s">
        <v>83</v>
      </c>
      <c r="AQ1295" s="98">
        <f>_xll.qlInterestRateIndexFixingDate(Currency&amp;"ibor"&amp;Tenor,AR1295,Trigger)</f>
        <v>48467</v>
      </c>
      <c r="AR1295" s="98">
        <f>_xll.qlCalendarAdvance(Calendar,AR1294,AP1295,"f",,Trigger)</f>
        <v>48471</v>
      </c>
      <c r="AS1295" s="98">
        <f>_xll.qlInterestRateIndexMaturity(Currency&amp;"ibor"&amp;Tenor,AR1295,Trigger)</f>
        <v>48501</v>
      </c>
      <c r="AT1295" s="242" t="e">
        <f>_xll.qlIndexFixing($AD$5,AQ1295,TRUE,_xll.ohTrigger(Trigger,Trigger1M))</f>
        <v>#NUM!</v>
      </c>
      <c r="AU1295" s="242">
        <f>IFERROR(_xll.qlIndexFixing($AV$1,AQ1295,TRUE,_xll.ohTrigger(Trigger,Trigger1M)),#N/A)</f>
        <v>1.8616734440179528E-2</v>
      </c>
    </row>
    <row r="1296" spans="42:47" ht="11.25" customHeight="1" x14ac:dyDescent="0.25">
      <c r="AP1296" s="99" t="s">
        <v>83</v>
      </c>
      <c r="AQ1296" s="98">
        <f>_xll.qlInterestRateIndexFixingDate(Currency&amp;"ibor"&amp;Tenor,AR1296,Trigger)</f>
        <v>48474</v>
      </c>
      <c r="AR1296" s="98">
        <f>_xll.qlCalendarAdvance(Calendar,AR1295,AP1296,"f",,Trigger)</f>
        <v>48478</v>
      </c>
      <c r="AS1296" s="98">
        <f>_xll.qlInterestRateIndexMaturity(Currency&amp;"ibor"&amp;Tenor,AR1296,Trigger)</f>
        <v>48508</v>
      </c>
      <c r="AT1296" s="242" t="e">
        <f>_xll.qlIndexFixing($AD$5,AQ1296,TRUE,_xll.ohTrigger(Trigger,Trigger1M))</f>
        <v>#NUM!</v>
      </c>
      <c r="AU1296" s="242">
        <f>IFERROR(_xll.qlIndexFixing($AV$1,AQ1296,TRUE,_xll.ohTrigger(Trigger,Trigger1M)),#N/A)</f>
        <v>1.8607286044830751E-2</v>
      </c>
    </row>
    <row r="1297" spans="42:47" ht="11.25" customHeight="1" x14ac:dyDescent="0.25">
      <c r="AP1297" s="99" t="s">
        <v>83</v>
      </c>
      <c r="AQ1297" s="98">
        <f>_xll.qlInterestRateIndexFixingDate(Currency&amp;"ibor"&amp;Tenor,AR1297,Trigger)</f>
        <v>48481</v>
      </c>
      <c r="AR1297" s="98">
        <f>_xll.qlCalendarAdvance(Calendar,AR1296,AP1297,"f",,Trigger)</f>
        <v>48485</v>
      </c>
      <c r="AS1297" s="98">
        <f>_xll.qlInterestRateIndexMaturity(Currency&amp;"ibor"&amp;Tenor,AR1297,Trigger)</f>
        <v>48515</v>
      </c>
      <c r="AT1297" s="242" t="e">
        <f>_xll.qlIndexFixing($AD$5,AQ1297,TRUE,_xll.ohTrigger(Trigger,Trigger1M))</f>
        <v>#NUM!</v>
      </c>
      <c r="AU1297" s="242">
        <f>IFERROR(_xll.qlIndexFixing($AV$1,AQ1297,TRUE,_xll.ohTrigger(Trigger,Trigger1M)),#N/A)</f>
        <v>1.8597801729830721E-2</v>
      </c>
    </row>
    <row r="1298" spans="42:47" ht="11.25" customHeight="1" x14ac:dyDescent="0.25">
      <c r="AP1298" s="99" t="s">
        <v>83</v>
      </c>
      <c r="AQ1298" s="98">
        <f>_xll.qlInterestRateIndexFixingDate(Currency&amp;"ibor"&amp;Tenor,AR1298,Trigger)</f>
        <v>48488</v>
      </c>
      <c r="AR1298" s="98">
        <f>_xll.qlCalendarAdvance(Calendar,AR1297,AP1298,"f",,Trigger)</f>
        <v>48492</v>
      </c>
      <c r="AS1298" s="98">
        <f>_xll.qlInterestRateIndexMaturity(Currency&amp;"ibor"&amp;Tenor,AR1298,Trigger)</f>
        <v>48523</v>
      </c>
      <c r="AT1298" s="242" t="e">
        <f>_xll.qlIndexFixing($AD$5,AQ1298,TRUE,_xll.ohTrigger(Trigger,Trigger1M))</f>
        <v>#NUM!</v>
      </c>
      <c r="AU1298" s="242">
        <f>IFERROR(_xll.qlIndexFixing($AV$1,AQ1298,TRUE,_xll.ohTrigger(Trigger,Trigger1M)),#N/A)</f>
        <v>1.8588078081709369E-2</v>
      </c>
    </row>
    <row r="1299" spans="42:47" ht="11.25" customHeight="1" x14ac:dyDescent="0.25">
      <c r="AP1299" s="99" t="s">
        <v>83</v>
      </c>
      <c r="AQ1299" s="98">
        <f>_xll.qlInterestRateIndexFixingDate(Currency&amp;"ibor"&amp;Tenor,AR1299,Trigger)</f>
        <v>48495</v>
      </c>
      <c r="AR1299" s="98">
        <f>_xll.qlCalendarAdvance(Calendar,AR1298,AP1299,"f",,Trigger)</f>
        <v>48499</v>
      </c>
      <c r="AS1299" s="98">
        <f>_xll.qlInterestRateIndexMaturity(Currency&amp;"ibor"&amp;Tenor,AR1299,Trigger)</f>
        <v>48530</v>
      </c>
      <c r="AT1299" s="242" t="e">
        <f>_xll.qlIndexFixing($AD$5,AQ1299,TRUE,_xll.ohTrigger(Trigger,Trigger1M))</f>
        <v>#NUM!</v>
      </c>
      <c r="AU1299" s="242">
        <f>IFERROR(_xll.qlIndexFixing($AV$1,AQ1299,TRUE,_xll.ohTrigger(Trigger,Trigger1M)),#N/A)</f>
        <v>1.8578519443750798E-2</v>
      </c>
    </row>
    <row r="1300" spans="42:47" ht="11.25" customHeight="1" x14ac:dyDescent="0.25">
      <c r="AP1300" s="99" t="s">
        <v>83</v>
      </c>
      <c r="AQ1300" s="98">
        <f>_xll.qlInterestRateIndexFixingDate(Currency&amp;"ibor"&amp;Tenor,AR1300,Trigger)</f>
        <v>48502</v>
      </c>
      <c r="AR1300" s="98">
        <f>_xll.qlCalendarAdvance(Calendar,AR1299,AP1300,"f",,Trigger)</f>
        <v>48506</v>
      </c>
      <c r="AS1300" s="98">
        <f>_xll.qlInterestRateIndexMaturity(Currency&amp;"ibor"&amp;Tenor,AR1300,Trigger)</f>
        <v>48537</v>
      </c>
      <c r="AT1300" s="242" t="e">
        <f>_xll.qlIndexFixing($AD$5,AQ1300,TRUE,_xll.ohTrigger(Trigger,Trigger1M))</f>
        <v>#NUM!</v>
      </c>
      <c r="AU1300" s="242">
        <f>IFERROR(_xll.qlIndexFixing($AV$1,AQ1300,TRUE,_xll.ohTrigger(Trigger,Trigger1M)),#N/A)</f>
        <v>1.856892543087375E-2</v>
      </c>
    </row>
    <row r="1301" spans="42:47" ht="11.25" customHeight="1" x14ac:dyDescent="0.25">
      <c r="AP1301" s="99" t="s">
        <v>83</v>
      </c>
      <c r="AQ1301" s="98">
        <f>_xll.qlInterestRateIndexFixingDate(Currency&amp;"ibor"&amp;Tenor,AR1301,Trigger)</f>
        <v>48509</v>
      </c>
      <c r="AR1301" s="98">
        <f>_xll.qlCalendarAdvance(Calendar,AR1300,AP1301,"f",,Trigger)</f>
        <v>48513</v>
      </c>
      <c r="AS1301" s="98">
        <f>_xll.qlInterestRateIndexMaturity(Currency&amp;"ibor"&amp;Tenor,AR1301,Trigger)</f>
        <v>48544</v>
      </c>
      <c r="AT1301" s="242" t="e">
        <f>_xll.qlIndexFixing($AD$5,AQ1301,TRUE,_xll.ohTrigger(Trigger,Trigger1M))</f>
        <v>#NUM!</v>
      </c>
      <c r="AU1301" s="242">
        <f>IFERROR(_xll.qlIndexFixing($AV$1,AQ1301,TRUE,_xll.ohTrigger(Trigger,Trigger1M)),#N/A)</f>
        <v>1.8559296220951423E-2</v>
      </c>
    </row>
    <row r="1302" spans="42:47" ht="11.25" customHeight="1" x14ac:dyDescent="0.25">
      <c r="AP1302" s="99" t="s">
        <v>83</v>
      </c>
      <c r="AQ1302" s="98">
        <f>_xll.qlInterestRateIndexFixingDate(Currency&amp;"ibor"&amp;Tenor,AR1302,Trigger)</f>
        <v>48516</v>
      </c>
      <c r="AR1302" s="98">
        <f>_xll.qlCalendarAdvance(Calendar,AR1301,AP1302,"f",,Trigger)</f>
        <v>48520</v>
      </c>
      <c r="AS1302" s="98">
        <f>_xll.qlInterestRateIndexMaturity(Currency&amp;"ibor"&amp;Tenor,AR1302,Trigger)</f>
        <v>48550</v>
      </c>
      <c r="AT1302" s="242" t="e">
        <f>_xll.qlIndexFixing($AD$5,AQ1302,TRUE,_xll.ohTrigger(Trigger,Trigger1M))</f>
        <v>#NUM!</v>
      </c>
      <c r="AU1302" s="242">
        <f>IFERROR(_xll.qlIndexFixing($AV$1,AQ1302,TRUE,_xll.ohTrigger(Trigger,Trigger1M)),#N/A)</f>
        <v>1.8549847585404677E-2</v>
      </c>
    </row>
    <row r="1303" spans="42:47" ht="11.25" customHeight="1" x14ac:dyDescent="0.25">
      <c r="AP1303" s="99" t="s">
        <v>83</v>
      </c>
      <c r="AQ1303" s="98">
        <f>_xll.qlInterestRateIndexFixingDate(Currency&amp;"ibor"&amp;Tenor,AR1303,Trigger)</f>
        <v>48523</v>
      </c>
      <c r="AR1303" s="98">
        <f>_xll.qlCalendarAdvance(Calendar,AR1302,AP1303,"f",,Trigger)</f>
        <v>48527</v>
      </c>
      <c r="AS1303" s="98">
        <f>_xll.qlInterestRateIndexMaturity(Currency&amp;"ibor"&amp;Tenor,AR1303,Trigger)</f>
        <v>48557</v>
      </c>
      <c r="AT1303" s="242" t="e">
        <f>_xll.qlIndexFixing($AD$5,AQ1303,TRUE,_xll.ohTrigger(Trigger,Trigger1M))</f>
        <v>#NUM!</v>
      </c>
      <c r="AU1303" s="242">
        <f>IFERROR(_xll.qlIndexFixing($AV$1,AQ1303,TRUE,_xll.ohTrigger(Trigger,Trigger1M)),#N/A)</f>
        <v>1.8540151487682621E-2</v>
      </c>
    </row>
    <row r="1304" spans="42:47" ht="11.25" customHeight="1" x14ac:dyDescent="0.25">
      <c r="AP1304" s="99" t="s">
        <v>83</v>
      </c>
      <c r="AQ1304" s="98">
        <f>_xll.qlInterestRateIndexFixingDate(Currency&amp;"ibor"&amp;Tenor,AR1304,Trigger)</f>
        <v>48530</v>
      </c>
      <c r="AR1304" s="98">
        <f>_xll.qlCalendarAdvance(Calendar,AR1303,AP1304,"f",,Trigger)</f>
        <v>48534</v>
      </c>
      <c r="AS1304" s="98">
        <f>_xll.qlInterestRateIndexMaturity(Currency&amp;"ibor"&amp;Tenor,AR1304,Trigger)</f>
        <v>48564</v>
      </c>
      <c r="AT1304" s="242" t="e">
        <f>_xll.qlIndexFixing($AD$5,AQ1304,TRUE,_xll.ohTrigger(Trigger,Trigger1M))</f>
        <v>#NUM!</v>
      </c>
      <c r="AU1304" s="242">
        <f>IFERROR(_xll.qlIndexFixing($AV$1,AQ1304,TRUE,_xll.ohTrigger(Trigger,Trigger1M)),#N/A)</f>
        <v>1.8530420715361373E-2</v>
      </c>
    </row>
    <row r="1305" spans="42:47" ht="11.25" customHeight="1" x14ac:dyDescent="0.25">
      <c r="AP1305" s="99" t="s">
        <v>83</v>
      </c>
      <c r="AQ1305" s="98">
        <f>_xll.qlInterestRateIndexFixingDate(Currency&amp;"ibor"&amp;Tenor,AR1305,Trigger)</f>
        <v>48537</v>
      </c>
      <c r="AR1305" s="98">
        <f>_xll.qlCalendarAdvance(Calendar,AR1304,AP1305,"f",,Trigger)</f>
        <v>48541</v>
      </c>
      <c r="AS1305" s="98">
        <f>_xll.qlInterestRateIndexMaturity(Currency&amp;"ibor"&amp;Tenor,AR1305,Trigger)</f>
        <v>48571</v>
      </c>
      <c r="AT1305" s="242" t="e">
        <f>_xll.qlIndexFixing($AD$5,AQ1305,TRUE,_xll.ohTrigger(Trigger,Trigger1M))</f>
        <v>#NUM!</v>
      </c>
      <c r="AU1305" s="242">
        <f>IFERROR(_xll.qlIndexFixing($AV$1,AQ1305,TRUE,_xll.ohTrigger(Trigger,Trigger1M)),#N/A)</f>
        <v>1.8520655446303991E-2</v>
      </c>
    </row>
    <row r="1306" spans="42:47" ht="11.25" customHeight="1" x14ac:dyDescent="0.25">
      <c r="AP1306" s="99" t="s">
        <v>83</v>
      </c>
      <c r="AQ1306" s="98">
        <f>_xll.qlInterestRateIndexFixingDate(Currency&amp;"ibor"&amp;Tenor,AR1306,Trigger)</f>
        <v>48544</v>
      </c>
      <c r="AR1306" s="98">
        <f>_xll.qlCalendarAdvance(Calendar,AR1305,AP1306,"f",,Trigger)</f>
        <v>48548</v>
      </c>
      <c r="AS1306" s="98">
        <f>_xll.qlInterestRateIndexMaturity(Currency&amp;"ibor"&amp;Tenor,AR1306,Trigger)</f>
        <v>48579</v>
      </c>
      <c r="AT1306" s="242" t="e">
        <f>_xll.qlIndexFixing($AD$5,AQ1306,TRUE,_xll.ohTrigger(Trigger,Trigger1M))</f>
        <v>#NUM!</v>
      </c>
      <c r="AU1306" s="242">
        <f>IFERROR(_xll.qlIndexFixing($AV$1,AQ1306,TRUE,_xll.ohTrigger(Trigger,Trigger1M)),#N/A)</f>
        <v>1.8510628441372173E-2</v>
      </c>
    </row>
    <row r="1307" spans="42:47" ht="11.25" customHeight="1" x14ac:dyDescent="0.25">
      <c r="AP1307" s="99" t="s">
        <v>83</v>
      </c>
      <c r="AQ1307" s="98">
        <f>_xll.qlInterestRateIndexFixingDate(Currency&amp;"ibor"&amp;Tenor,AR1307,Trigger)</f>
        <v>48551</v>
      </c>
      <c r="AR1307" s="98">
        <f>_xll.qlCalendarAdvance(Calendar,AR1306,AP1307,"f",,Trigger)</f>
        <v>48555</v>
      </c>
      <c r="AS1307" s="98">
        <f>_xll.qlInterestRateIndexMaturity(Currency&amp;"ibor"&amp;Tenor,AR1307,Trigger)</f>
        <v>48586</v>
      </c>
      <c r="AT1307" s="242" t="e">
        <f>_xll.qlIndexFixing($AD$5,AQ1307,TRUE,_xll.ohTrigger(Trigger,Trigger1M))</f>
        <v>#NUM!</v>
      </c>
      <c r="AU1307" s="242">
        <f>IFERROR(_xll.qlIndexFixing($AV$1,AQ1307,TRUE,_xll.ohTrigger(Trigger,Trigger1M)),#N/A)</f>
        <v>1.8500791784584997E-2</v>
      </c>
    </row>
    <row r="1308" spans="42:47" ht="11.25" customHeight="1" x14ac:dyDescent="0.25">
      <c r="AP1308" s="99" t="s">
        <v>83</v>
      </c>
      <c r="AQ1308" s="98">
        <f>_xll.qlInterestRateIndexFixingDate(Currency&amp;"ibor"&amp;Tenor,AR1308,Trigger)</f>
        <v>48558</v>
      </c>
      <c r="AR1308" s="98">
        <f>_xll.qlCalendarAdvance(Calendar,AR1307,AP1308,"f",,Trigger)</f>
        <v>48562</v>
      </c>
      <c r="AS1308" s="98">
        <f>_xll.qlInterestRateIndexMaturity(Currency&amp;"ibor"&amp;Tenor,AR1308,Trigger)</f>
        <v>48593</v>
      </c>
      <c r="AT1308" s="242" t="e">
        <f>_xll.qlIndexFixing($AD$5,AQ1308,TRUE,_xll.ohTrigger(Trigger,Trigger1M))</f>
        <v>#NUM!</v>
      </c>
      <c r="AU1308" s="242">
        <f>IFERROR(_xll.qlIndexFixing($AV$1,AQ1308,TRUE,_xll.ohTrigger(Trigger,Trigger1M)),#N/A)</f>
        <v>1.8490921175880418E-2</v>
      </c>
    </row>
    <row r="1309" spans="42:47" ht="11.25" customHeight="1" x14ac:dyDescent="0.25">
      <c r="AP1309" s="99" t="s">
        <v>83</v>
      </c>
      <c r="AQ1309" s="98">
        <f>_xll.qlInterestRateIndexFixingDate(Currency&amp;"ibor"&amp;Tenor,AR1309,Trigger)</f>
        <v>48565</v>
      </c>
      <c r="AR1309" s="98">
        <f>_xll.qlCalendarAdvance(Calendar,AR1308,AP1309,"f",,Trigger)</f>
        <v>48569</v>
      </c>
      <c r="AS1309" s="98">
        <f>_xll.qlInterestRateIndexMaturity(Currency&amp;"ibor"&amp;Tenor,AR1309,Trigger)</f>
        <v>48600</v>
      </c>
      <c r="AT1309" s="242" t="e">
        <f>_xll.qlIndexFixing($AD$5,AQ1309,TRUE,_xll.ohTrigger(Trigger,Trigger1M))</f>
        <v>#NUM!</v>
      </c>
      <c r="AU1309" s="242">
        <f>IFERROR(_xll.qlIndexFixing($AV$1,AQ1309,TRUE,_xll.ohTrigger(Trigger,Trigger1M)),#N/A)</f>
        <v>1.8481016793131629E-2</v>
      </c>
    </row>
    <row r="1310" spans="42:47" ht="11.25" customHeight="1" x14ac:dyDescent="0.25">
      <c r="AP1310" s="99" t="s">
        <v>83</v>
      </c>
      <c r="AQ1310" s="98">
        <f>_xll.qlInterestRateIndexFixingDate(Currency&amp;"ibor"&amp;Tenor,AR1310,Trigger)</f>
        <v>48572</v>
      </c>
      <c r="AR1310" s="98">
        <f>_xll.qlCalendarAdvance(Calendar,AR1309,AP1310,"f",,Trigger)</f>
        <v>48576</v>
      </c>
      <c r="AS1310" s="98">
        <f>_xll.qlInterestRateIndexMaturity(Currency&amp;"ibor"&amp;Tenor,AR1310,Trigger)</f>
        <v>48607</v>
      </c>
      <c r="AT1310" s="242" t="e">
        <f>_xll.qlIndexFixing($AD$5,AQ1310,TRUE,_xll.ohTrigger(Trigger,Trigger1M))</f>
        <v>#NUM!</v>
      </c>
      <c r="AU1310" s="242">
        <f>IFERROR(_xll.qlIndexFixing($AV$1,AQ1310,TRUE,_xll.ohTrigger(Trigger,Trigger1M)),#N/A)</f>
        <v>1.8471078814211835E-2</v>
      </c>
    </row>
    <row r="1311" spans="42:47" ht="11.25" customHeight="1" x14ac:dyDescent="0.25">
      <c r="AP1311" s="99" t="s">
        <v>83</v>
      </c>
      <c r="AQ1311" s="98">
        <f>_xll.qlInterestRateIndexFixingDate(Currency&amp;"ibor"&amp;Tenor,AR1311,Trigger)</f>
        <v>48579</v>
      </c>
      <c r="AR1311" s="98">
        <f>_xll.qlCalendarAdvance(Calendar,AR1310,AP1311,"f",,Trigger)</f>
        <v>48583</v>
      </c>
      <c r="AS1311" s="98">
        <f>_xll.qlInterestRateIndexMaturity(Currency&amp;"ibor"&amp;Tenor,AR1311,Trigger)</f>
        <v>48614</v>
      </c>
      <c r="AT1311" s="242" t="e">
        <f>_xll.qlIndexFixing($AD$5,AQ1311,TRUE,_xll.ohTrigger(Trigger,Trigger1M))</f>
        <v>#NUM!</v>
      </c>
      <c r="AU1311" s="242">
        <f>IFERROR(_xll.qlIndexFixing($AV$1,AQ1311,TRUE,_xll.ohTrigger(Trigger,Trigger1M)),#N/A)</f>
        <v>1.8461107416996813E-2</v>
      </c>
    </row>
    <row r="1312" spans="42:47" ht="11.25" customHeight="1" x14ac:dyDescent="0.25">
      <c r="AP1312" s="99" t="s">
        <v>83</v>
      </c>
      <c r="AQ1312" s="98">
        <f>_xll.qlInterestRateIndexFixingDate(Currency&amp;"ibor"&amp;Tenor,AR1312,Trigger)</f>
        <v>48586</v>
      </c>
      <c r="AR1312" s="98">
        <f>_xll.qlCalendarAdvance(Calendar,AR1311,AP1312,"f",,Trigger)</f>
        <v>48590</v>
      </c>
      <c r="AS1312" s="98">
        <f>_xll.qlInterestRateIndexMaturity(Currency&amp;"ibor"&amp;Tenor,AR1312,Trigger)</f>
        <v>48621</v>
      </c>
      <c r="AT1312" s="242" t="e">
        <f>_xll.qlIndexFixing($AD$5,AQ1312,TRUE,_xll.ohTrigger(Trigger,Trigger1M))</f>
        <v>#NUM!</v>
      </c>
      <c r="AU1312" s="242">
        <f>IFERROR(_xll.qlIndexFixing($AV$1,AQ1312,TRUE,_xll.ohTrigger(Trigger,Trigger1M)),#N/A)</f>
        <v>1.8451102779359765E-2</v>
      </c>
    </row>
    <row r="1313" spans="42:47" ht="11.25" customHeight="1" x14ac:dyDescent="0.25">
      <c r="AP1313" s="99" t="s">
        <v>83</v>
      </c>
      <c r="AQ1313" s="98">
        <f>_xll.qlInterestRateIndexFixingDate(Currency&amp;"ibor"&amp;Tenor,AR1313,Trigger)</f>
        <v>48593</v>
      </c>
      <c r="AR1313" s="98">
        <f>_xll.qlCalendarAdvance(Calendar,AR1312,AP1313,"f",,Trigger)</f>
        <v>48597</v>
      </c>
      <c r="AS1313" s="98">
        <f>_xll.qlInterestRateIndexMaturity(Currency&amp;"ibor"&amp;Tenor,AR1313,Trigger)</f>
        <v>48628</v>
      </c>
      <c r="AT1313" s="242" t="e">
        <f>_xll.qlIndexFixing($AD$5,AQ1313,TRUE,_xll.ohTrigger(Trigger,Trigger1M))</f>
        <v>#NUM!</v>
      </c>
      <c r="AU1313" s="242">
        <f>IFERROR(_xll.qlIndexFixing($AV$1,AQ1313,TRUE,_xll.ohTrigger(Trigger,Trigger1M)),#N/A)</f>
        <v>1.844106507916873E-2</v>
      </c>
    </row>
    <row r="1314" spans="42:47" ht="11.25" customHeight="1" x14ac:dyDescent="0.25">
      <c r="AP1314" s="99" t="s">
        <v>83</v>
      </c>
      <c r="AQ1314" s="98">
        <f>_xll.qlInterestRateIndexFixingDate(Currency&amp;"ibor"&amp;Tenor,AR1314,Trigger)</f>
        <v>48600</v>
      </c>
      <c r="AR1314" s="98">
        <f>_xll.qlCalendarAdvance(Calendar,AR1313,AP1314,"f",,Trigger)</f>
        <v>48604</v>
      </c>
      <c r="AS1314" s="98">
        <f>_xll.qlInterestRateIndexMaturity(Currency&amp;"ibor"&amp;Tenor,AR1314,Trigger)</f>
        <v>48635</v>
      </c>
      <c r="AT1314" s="242" t="e">
        <f>_xll.qlIndexFixing($AD$5,AQ1314,TRUE,_xll.ohTrigger(Trigger,Trigger1M))</f>
        <v>#NUM!</v>
      </c>
      <c r="AU1314" s="242">
        <f>IFERROR(_xll.qlIndexFixing($AV$1,AQ1314,TRUE,_xll.ohTrigger(Trigger,Trigger1M)),#N/A)</f>
        <v>1.8430994494299489E-2</v>
      </c>
    </row>
    <row r="1315" spans="42:47" ht="11.25" customHeight="1" x14ac:dyDescent="0.25">
      <c r="AP1315" s="99" t="s">
        <v>83</v>
      </c>
      <c r="AQ1315" s="98">
        <f>_xll.qlInterestRateIndexFixingDate(Currency&amp;"ibor"&amp;Tenor,AR1315,Trigger)</f>
        <v>48607</v>
      </c>
      <c r="AR1315" s="98">
        <f>_xll.qlCalendarAdvance(Calendar,AR1314,AP1315,"f",,Trigger)</f>
        <v>48611</v>
      </c>
      <c r="AS1315" s="98">
        <f>_xll.qlInterestRateIndexMaturity(Currency&amp;"ibor"&amp;Tenor,AR1315,Trigger)</f>
        <v>48639</v>
      </c>
      <c r="AT1315" s="242" t="e">
        <f>_xll.qlIndexFixing($AD$5,AQ1315,TRUE,_xll.ohTrigger(Trigger,Trigger1M))</f>
        <v>#NUM!</v>
      </c>
      <c r="AU1315" s="242">
        <f>IFERROR(_xll.qlIndexFixing($AV$1,AQ1315,TRUE,_xll.ohTrigger(Trigger,Trigger1M)),#N/A)</f>
        <v>1.8421650455357721E-2</v>
      </c>
    </row>
    <row r="1316" spans="42:47" ht="11.25" customHeight="1" x14ac:dyDescent="0.25">
      <c r="AP1316" s="99" t="s">
        <v>83</v>
      </c>
      <c r="AQ1316" s="98">
        <f>_xll.qlInterestRateIndexFixingDate(Currency&amp;"ibor"&amp;Tenor,AR1316,Trigger)</f>
        <v>48614</v>
      </c>
      <c r="AR1316" s="98">
        <f>_xll.qlCalendarAdvance(Calendar,AR1315,AP1316,"f",,Trigger)</f>
        <v>48618</v>
      </c>
      <c r="AS1316" s="98">
        <f>_xll.qlInterestRateIndexMaturity(Currency&amp;"ibor"&amp;Tenor,AR1316,Trigger)</f>
        <v>48646</v>
      </c>
      <c r="AT1316" s="242" t="e">
        <f>_xll.qlIndexFixing($AD$5,AQ1316,TRUE,_xll.ohTrigger(Trigger,Trigger1M))</f>
        <v>#NUM!</v>
      </c>
      <c r="AU1316" s="242">
        <f>IFERROR(_xll.qlIndexFixing($AV$1,AQ1316,TRUE,_xll.ohTrigger(Trigger,Trigger1M)),#N/A)</f>
        <v>1.8411523116758564E-2</v>
      </c>
    </row>
    <row r="1317" spans="42:47" ht="11.25" customHeight="1" x14ac:dyDescent="0.25">
      <c r="AP1317" s="99" t="s">
        <v>83</v>
      </c>
      <c r="AQ1317" s="98">
        <f>_xll.qlInterestRateIndexFixingDate(Currency&amp;"ibor"&amp;Tenor,AR1317,Trigger)</f>
        <v>48621</v>
      </c>
      <c r="AR1317" s="98">
        <f>_xll.qlCalendarAdvance(Calendar,AR1316,AP1317,"f",,Trigger)</f>
        <v>48625</v>
      </c>
      <c r="AS1317" s="98">
        <f>_xll.qlInterestRateIndexMaturity(Currency&amp;"ibor"&amp;Tenor,AR1317,Trigger)</f>
        <v>48653</v>
      </c>
      <c r="AT1317" s="242" t="e">
        <f>_xll.qlIndexFixing($AD$5,AQ1317,TRUE,_xll.ohTrigger(Trigger,Trigger1M))</f>
        <v>#NUM!</v>
      </c>
      <c r="AU1317" s="242">
        <f>IFERROR(_xll.qlIndexFixing($AV$1,AQ1317,TRUE,_xll.ohTrigger(Trigger,Trigger1M)),#N/A)</f>
        <v>1.8401363393090491E-2</v>
      </c>
    </row>
    <row r="1318" spans="42:47" ht="11.25" customHeight="1" x14ac:dyDescent="0.25">
      <c r="AP1318" s="99" t="s">
        <v>83</v>
      </c>
      <c r="AQ1318" s="98">
        <f>_xll.qlInterestRateIndexFixingDate(Currency&amp;"ibor"&amp;Tenor,AR1318,Trigger)</f>
        <v>48628</v>
      </c>
      <c r="AR1318" s="98">
        <f>_xll.qlCalendarAdvance(Calendar,AR1317,AP1318,"f",,Trigger)</f>
        <v>48632</v>
      </c>
      <c r="AS1318" s="98">
        <f>_xll.qlInterestRateIndexMaturity(Currency&amp;"ibor"&amp;Tenor,AR1318,Trigger)</f>
        <v>48660</v>
      </c>
      <c r="AT1318" s="242" t="e">
        <f>_xll.qlIndexFixing($AD$5,AQ1318,TRUE,_xll.ohTrigger(Trigger,Trigger1M))</f>
        <v>#NUM!</v>
      </c>
      <c r="AU1318" s="242">
        <f>IFERROR(_xll.qlIndexFixing($AV$1,AQ1318,TRUE,_xll.ohTrigger(Trigger,Trigger1M)),#N/A)</f>
        <v>1.8391171462185545E-2</v>
      </c>
    </row>
    <row r="1319" spans="42:47" ht="11.25" customHeight="1" x14ac:dyDescent="0.25">
      <c r="AP1319" s="99" t="s">
        <v>83</v>
      </c>
      <c r="AQ1319" s="98">
        <f>_xll.qlInterestRateIndexFixingDate(Currency&amp;"ibor"&amp;Tenor,AR1319,Trigger)</f>
        <v>48635</v>
      </c>
      <c r="AR1319" s="98">
        <f>_xll.qlCalendarAdvance(Calendar,AR1318,AP1319,"f",,Trigger)</f>
        <v>48639</v>
      </c>
      <c r="AS1319" s="98">
        <f>_xll.qlInterestRateIndexMaturity(Currency&amp;"ibor"&amp;Tenor,AR1319,Trigger)</f>
        <v>48670</v>
      </c>
      <c r="AT1319" s="242" t="e">
        <f>_xll.qlIndexFixing($AD$5,AQ1319,TRUE,_xll.ohTrigger(Trigger,Trigger1M))</f>
        <v>#NUM!</v>
      </c>
      <c r="AU1319" s="242">
        <f>IFERROR(_xll.qlIndexFixing($AV$1,AQ1319,TRUE,_xll.ohTrigger(Trigger,Trigger1M)),#N/A)</f>
        <v>1.8380154525262253E-2</v>
      </c>
    </row>
    <row r="1320" spans="42:47" ht="11.25" customHeight="1" x14ac:dyDescent="0.25">
      <c r="AP1320" s="99" t="s">
        <v>83</v>
      </c>
      <c r="AQ1320" s="98">
        <f>_xll.qlInterestRateIndexFixingDate(Currency&amp;"ibor"&amp;Tenor,AR1320,Trigger)</f>
        <v>48642</v>
      </c>
      <c r="AR1320" s="98">
        <f>_xll.qlCalendarAdvance(Calendar,AR1319,AP1320,"f",,Trigger)</f>
        <v>48646</v>
      </c>
      <c r="AS1320" s="98">
        <f>_xll.qlInterestRateIndexMaturity(Currency&amp;"ibor"&amp;Tenor,AR1320,Trigger)</f>
        <v>48677</v>
      </c>
      <c r="AT1320" s="242" t="e">
        <f>_xll.qlIndexFixing($AD$5,AQ1320,TRUE,_xll.ohTrigger(Trigger,Trigger1M))</f>
        <v>#NUM!</v>
      </c>
      <c r="AU1320" s="242">
        <f>IFERROR(_xll.qlIndexFixing($AV$1,AQ1320,TRUE,_xll.ohTrigger(Trigger,Trigger1M)),#N/A)</f>
        <v>1.8369890367614564E-2</v>
      </c>
    </row>
    <row r="1321" spans="42:47" ht="11.25" customHeight="1" x14ac:dyDescent="0.25">
      <c r="AP1321" s="99" t="s">
        <v>83</v>
      </c>
      <c r="AQ1321" s="98">
        <f>_xll.qlInterestRateIndexFixingDate(Currency&amp;"ibor"&amp;Tenor,AR1321,Trigger)</f>
        <v>48649</v>
      </c>
      <c r="AR1321" s="98">
        <f>_xll.qlCalendarAdvance(Calendar,AR1320,AP1321,"f",,Trigger)</f>
        <v>48653</v>
      </c>
      <c r="AS1321" s="98">
        <f>_xll.qlInterestRateIndexMaturity(Currency&amp;"ibor"&amp;Tenor,AR1321,Trigger)</f>
        <v>48688</v>
      </c>
      <c r="AT1321" s="242" t="e">
        <f>_xll.qlIndexFixing($AD$5,AQ1321,TRUE,_xll.ohTrigger(Trigger,Trigger1M))</f>
        <v>#NUM!</v>
      </c>
      <c r="AU1321" s="242">
        <f>IFERROR(_xll.qlIndexFixing($AV$1,AQ1321,TRUE,_xll.ohTrigger(Trigger,Trigger1M)),#N/A)</f>
        <v>1.8358511250254037E-2</v>
      </c>
    </row>
    <row r="1322" spans="42:47" ht="11.25" customHeight="1" x14ac:dyDescent="0.25">
      <c r="AP1322" s="99" t="s">
        <v>83</v>
      </c>
      <c r="AQ1322" s="98">
        <f>_xll.qlInterestRateIndexFixingDate(Currency&amp;"ibor"&amp;Tenor,AR1322,Trigger)</f>
        <v>48656</v>
      </c>
      <c r="AR1322" s="98">
        <f>_xll.qlCalendarAdvance(Calendar,AR1321,AP1322,"f",,Trigger)</f>
        <v>48660</v>
      </c>
      <c r="AS1322" s="98">
        <f>_xll.qlInterestRateIndexMaturity(Currency&amp;"ibor"&amp;Tenor,AR1322,Trigger)</f>
        <v>48691</v>
      </c>
      <c r="AT1322" s="242" t="e">
        <f>_xll.qlIndexFixing($AD$5,AQ1322,TRUE,_xll.ohTrigger(Trigger,Trigger1M))</f>
        <v>#NUM!</v>
      </c>
      <c r="AU1322" s="242">
        <f>IFERROR(_xll.qlIndexFixing($AV$1,AQ1322,TRUE,_xll.ohTrigger(Trigger,Trigger1M)),#N/A)</f>
        <v>1.8349267311435651E-2</v>
      </c>
    </row>
    <row r="1323" spans="42:47" ht="11.25" customHeight="1" x14ac:dyDescent="0.25">
      <c r="AP1323" s="99" t="s">
        <v>83</v>
      </c>
      <c r="AQ1323" s="98">
        <f>_xll.qlInterestRateIndexFixingDate(Currency&amp;"ibor"&amp;Tenor,AR1323,Trigger)</f>
        <v>48663</v>
      </c>
      <c r="AR1323" s="98">
        <f>_xll.qlCalendarAdvance(Calendar,AR1322,AP1323,"f",,Trigger)</f>
        <v>48667</v>
      </c>
      <c r="AS1323" s="98">
        <f>_xll.qlInterestRateIndexMaturity(Currency&amp;"ibor"&amp;Tenor,AR1323,Trigger)</f>
        <v>48698</v>
      </c>
      <c r="AT1323" s="242" t="e">
        <f>_xll.qlIndexFixing($AD$5,AQ1323,TRUE,_xll.ohTrigger(Trigger,Trigger1M))</f>
        <v>#NUM!</v>
      </c>
      <c r="AU1323" s="242">
        <f>IFERROR(_xll.qlIndexFixing($AV$1,AQ1323,TRUE,_xll.ohTrigger(Trigger,Trigger1M)),#N/A)</f>
        <v>1.8338908768643098E-2</v>
      </c>
    </row>
    <row r="1324" spans="42:47" ht="11.25" customHeight="1" x14ac:dyDescent="0.25">
      <c r="AP1324" s="99" t="s">
        <v>83</v>
      </c>
      <c r="AQ1324" s="98">
        <f>_xll.qlInterestRateIndexFixingDate(Currency&amp;"ibor"&amp;Tenor,AR1324,Trigger)</f>
        <v>48670</v>
      </c>
      <c r="AR1324" s="98">
        <f>_xll.qlCalendarAdvance(Calendar,AR1323,AP1324,"f",,Trigger)</f>
        <v>48674</v>
      </c>
      <c r="AS1324" s="98">
        <f>_xll.qlInterestRateIndexMaturity(Currency&amp;"ibor"&amp;Tenor,AR1324,Trigger)</f>
        <v>48704</v>
      </c>
      <c r="AT1324" s="242" t="e">
        <f>_xll.qlIndexFixing($AD$5,AQ1324,TRUE,_xll.ohTrigger(Trigger,Trigger1M))</f>
        <v>#NUM!</v>
      </c>
      <c r="AU1324" s="242">
        <f>IFERROR(_xll.qlIndexFixing($AV$1,AQ1324,TRUE,_xll.ohTrigger(Trigger,Trigger1M)),#N/A)</f>
        <v>1.8328797510272388E-2</v>
      </c>
    </row>
    <row r="1325" spans="42:47" ht="11.25" customHeight="1" x14ac:dyDescent="0.25">
      <c r="AP1325" s="99" t="s">
        <v>83</v>
      </c>
      <c r="AQ1325" s="98">
        <f>_xll.qlInterestRateIndexFixingDate(Currency&amp;"ibor"&amp;Tenor,AR1325,Trigger)</f>
        <v>48677</v>
      </c>
      <c r="AR1325" s="98">
        <f>_xll.qlCalendarAdvance(Calendar,AR1324,AP1325,"f",,Trigger)</f>
        <v>48681</v>
      </c>
      <c r="AS1325" s="98">
        <f>_xll.qlInterestRateIndexMaturity(Currency&amp;"ibor"&amp;Tenor,AR1325,Trigger)</f>
        <v>48711</v>
      </c>
      <c r="AT1325" s="242" t="e">
        <f>_xll.qlIndexFixing($AD$5,AQ1325,TRUE,_xll.ohTrigger(Trigger,Trigger1M))</f>
        <v>#NUM!</v>
      </c>
      <c r="AU1325" s="242">
        <f>IFERROR(_xll.qlIndexFixing($AV$1,AQ1325,TRUE,_xll.ohTrigger(Trigger,Trigger1M)),#N/A)</f>
        <v>1.8318379657289441E-2</v>
      </c>
    </row>
    <row r="1326" spans="42:47" ht="11.25" customHeight="1" x14ac:dyDescent="0.25">
      <c r="AP1326" s="99" t="s">
        <v>83</v>
      </c>
      <c r="AQ1326" s="98">
        <f>_xll.qlInterestRateIndexFixingDate(Currency&amp;"ibor"&amp;Tenor,AR1326,Trigger)</f>
        <v>48682</v>
      </c>
      <c r="AR1326" s="98">
        <f>_xll.qlCalendarAdvance(Calendar,AR1325,AP1326,"f",,Trigger)</f>
        <v>48688</v>
      </c>
      <c r="AS1326" s="98">
        <f>_xll.qlInterestRateIndexMaturity(Currency&amp;"ibor"&amp;Tenor,AR1326,Trigger)</f>
        <v>48718</v>
      </c>
      <c r="AT1326" s="242" t="e">
        <f>_xll.qlIndexFixing($AD$5,AQ1326,TRUE,_xll.ohTrigger(Trigger,Trigger1M))</f>
        <v>#NUM!</v>
      </c>
      <c r="AU1326" s="242">
        <f>IFERROR(_xll.qlIndexFixing($AV$1,AQ1326,TRUE,_xll.ohTrigger(Trigger,Trigger1M)),#N/A)</f>
        <v>1.8307931042625292E-2</v>
      </c>
    </row>
    <row r="1327" spans="42:47" ht="11.25" customHeight="1" x14ac:dyDescent="0.25">
      <c r="AP1327" s="99" t="s">
        <v>83</v>
      </c>
      <c r="AQ1327" s="98">
        <f>_xll.qlInterestRateIndexFixingDate(Currency&amp;"ibor"&amp;Tenor,AR1327,Trigger)</f>
        <v>48691</v>
      </c>
      <c r="AR1327" s="98">
        <f>_xll.qlCalendarAdvance(Calendar,AR1326,AP1327,"f",,Trigger)</f>
        <v>48695</v>
      </c>
      <c r="AS1327" s="98">
        <f>_xll.qlInterestRateIndexMaturity(Currency&amp;"ibor"&amp;Tenor,AR1327,Trigger)</f>
        <v>48725</v>
      </c>
      <c r="AT1327" s="242" t="e">
        <f>_xll.qlIndexFixing($AD$5,AQ1327,TRUE,_xll.ohTrigger(Trigger,Trigger1M))</f>
        <v>#NUM!</v>
      </c>
      <c r="AU1327" s="242">
        <f>IFERROR(_xll.qlIndexFixing($AV$1,AQ1327,TRUE,_xll.ohTrigger(Trigger,Trigger1M)),#N/A)</f>
        <v>1.8297451844127011E-2</v>
      </c>
    </row>
    <row r="1328" spans="42:47" ht="11.25" customHeight="1" x14ac:dyDescent="0.25">
      <c r="AP1328" s="99" t="s">
        <v>83</v>
      </c>
      <c r="AQ1328" s="98">
        <f>_xll.qlInterestRateIndexFixingDate(Currency&amp;"ibor"&amp;Tenor,AR1328,Trigger)</f>
        <v>48698</v>
      </c>
      <c r="AR1328" s="98">
        <f>_xll.qlCalendarAdvance(Calendar,AR1327,AP1328,"f",,Trigger)</f>
        <v>48702</v>
      </c>
      <c r="AS1328" s="98">
        <f>_xll.qlInterestRateIndexMaturity(Currency&amp;"ibor"&amp;Tenor,AR1328,Trigger)</f>
        <v>48733</v>
      </c>
      <c r="AT1328" s="242" t="e">
        <f>_xll.qlIndexFixing($AD$5,AQ1328,TRUE,_xll.ohTrigger(Trigger,Trigger1M))</f>
        <v>#NUM!</v>
      </c>
      <c r="AU1328" s="242">
        <f>IFERROR(_xll.qlIndexFixing($AV$1,AQ1328,TRUE,_xll.ohTrigger(Trigger,Trigger1M)),#N/A)</f>
        <v>1.8286653022389111E-2</v>
      </c>
    </row>
    <row r="1329" spans="42:47" ht="11.25" customHeight="1" x14ac:dyDescent="0.25">
      <c r="AP1329" s="99" t="s">
        <v>83</v>
      </c>
      <c r="AQ1329" s="98">
        <f>_xll.qlInterestRateIndexFixingDate(Currency&amp;"ibor"&amp;Tenor,AR1329,Trigger)</f>
        <v>48705</v>
      </c>
      <c r="AR1329" s="98">
        <f>_xll.qlCalendarAdvance(Calendar,AR1328,AP1329,"f",,Trigger)</f>
        <v>48709</v>
      </c>
      <c r="AS1329" s="98">
        <f>_xll.qlInterestRateIndexMaturity(Currency&amp;"ibor"&amp;Tenor,AR1329,Trigger)</f>
        <v>48740</v>
      </c>
      <c r="AT1329" s="242" t="e">
        <f>_xll.qlIndexFixing($AD$5,AQ1329,TRUE,_xll.ohTrigger(Trigger,Trigger1M))</f>
        <v>#NUM!</v>
      </c>
      <c r="AU1329" s="242">
        <f>IFERROR(_xll.qlIndexFixing($AV$1,AQ1329,TRUE,_xll.ohTrigger(Trigger,Trigger1M)),#N/A)</f>
        <v>1.8276110511751729E-2</v>
      </c>
    </row>
    <row r="1330" spans="42:47" ht="11.25" customHeight="1" x14ac:dyDescent="0.25">
      <c r="AP1330" s="99" t="s">
        <v>83</v>
      </c>
      <c r="AQ1330" s="98">
        <f>_xll.qlInterestRateIndexFixingDate(Currency&amp;"ibor"&amp;Tenor,AR1330,Trigger)</f>
        <v>48712</v>
      </c>
      <c r="AR1330" s="98">
        <f>_xll.qlCalendarAdvance(Calendar,AR1329,AP1330,"f",,Trigger)</f>
        <v>48716</v>
      </c>
      <c r="AS1330" s="98">
        <f>_xll.qlInterestRateIndexMaturity(Currency&amp;"ibor"&amp;Tenor,AR1330,Trigger)</f>
        <v>48747</v>
      </c>
      <c r="AT1330" s="242" t="e">
        <f>_xll.qlIndexFixing($AD$5,AQ1330,TRUE,_xll.ohTrigger(Trigger,Trigger1M))</f>
        <v>#NUM!</v>
      </c>
      <c r="AU1330" s="242">
        <f>IFERROR(_xll.qlIndexFixing($AV$1,AQ1330,TRUE,_xll.ohTrigger(Trigger,Trigger1M)),#N/A)</f>
        <v>1.82655379623403E-2</v>
      </c>
    </row>
    <row r="1331" spans="42:47" ht="11.25" customHeight="1" x14ac:dyDescent="0.25">
      <c r="AP1331" s="99" t="s">
        <v>83</v>
      </c>
      <c r="AQ1331" s="98">
        <f>_xll.qlInterestRateIndexFixingDate(Currency&amp;"ibor"&amp;Tenor,AR1331,Trigger)</f>
        <v>48719</v>
      </c>
      <c r="AR1331" s="98">
        <f>_xll.qlCalendarAdvance(Calendar,AR1330,AP1331,"f",,Trigger)</f>
        <v>48723</v>
      </c>
      <c r="AS1331" s="98">
        <f>_xll.qlInterestRateIndexMaturity(Currency&amp;"ibor"&amp;Tenor,AR1331,Trigger)</f>
        <v>48754</v>
      </c>
      <c r="AT1331" s="242" t="e">
        <f>_xll.qlIndexFixing($AD$5,AQ1331,TRUE,_xll.ohTrigger(Trigger,Trigger1M))</f>
        <v>#NUM!</v>
      </c>
      <c r="AU1331" s="242">
        <f>IFERROR(_xll.qlIndexFixing($AV$1,AQ1331,TRUE,_xll.ohTrigger(Trigger,Trigger1M)),#N/A)</f>
        <v>1.8254935552020284E-2</v>
      </c>
    </row>
    <row r="1332" spans="42:47" ht="11.25" customHeight="1" x14ac:dyDescent="0.25">
      <c r="AP1332" s="99" t="s">
        <v>83</v>
      </c>
      <c r="AQ1332" s="98">
        <f>_xll.qlInterestRateIndexFixingDate(Currency&amp;"ibor"&amp;Tenor,AR1332,Trigger)</f>
        <v>48726</v>
      </c>
      <c r="AR1332" s="98">
        <f>_xll.qlCalendarAdvance(Calendar,AR1331,AP1332,"f",,Trigger)</f>
        <v>48730</v>
      </c>
      <c r="AS1332" s="98">
        <f>_xll.qlInterestRateIndexMaturity(Currency&amp;"ibor"&amp;Tenor,AR1332,Trigger)</f>
        <v>48760</v>
      </c>
      <c r="AT1332" s="242" t="e">
        <f>_xll.qlIndexFixing($AD$5,AQ1332,TRUE,_xll.ohTrigger(Trigger,Trigger1M))</f>
        <v>#NUM!</v>
      </c>
      <c r="AU1332" s="242">
        <f>IFERROR(_xll.qlIndexFixing($AV$1,AQ1332,TRUE,_xll.ohTrigger(Trigger,Trigger1M)),#N/A)</f>
        <v>1.8244603319168107E-2</v>
      </c>
    </row>
    <row r="1333" spans="42:47" ht="11.25" customHeight="1" x14ac:dyDescent="0.25">
      <c r="AP1333" s="99" t="s">
        <v>83</v>
      </c>
      <c r="AQ1333" s="98">
        <f>_xll.qlInterestRateIndexFixingDate(Currency&amp;"ibor"&amp;Tenor,AR1333,Trigger)</f>
        <v>48733</v>
      </c>
      <c r="AR1333" s="98">
        <f>_xll.qlCalendarAdvance(Calendar,AR1332,AP1333,"f",,Trigger)</f>
        <v>48737</v>
      </c>
      <c r="AS1333" s="98">
        <f>_xll.qlInterestRateIndexMaturity(Currency&amp;"ibor"&amp;Tenor,AR1333,Trigger)</f>
        <v>48767</v>
      </c>
      <c r="AT1333" s="242" t="e">
        <f>_xll.qlIndexFixing($AD$5,AQ1333,TRUE,_xll.ohTrigger(Trigger,Trigger1M))</f>
        <v>#NUM!</v>
      </c>
      <c r="AU1333" s="242">
        <f>IFERROR(_xll.qlIndexFixing($AV$1,AQ1333,TRUE,_xll.ohTrigger(Trigger,Trigger1M)),#N/A)</f>
        <v>1.8233944352656017E-2</v>
      </c>
    </row>
    <row r="1334" spans="42:47" ht="11.25" customHeight="1" x14ac:dyDescent="0.25">
      <c r="AP1334" s="99" t="s">
        <v>83</v>
      </c>
      <c r="AQ1334" s="98">
        <f>_xll.qlInterestRateIndexFixingDate(Currency&amp;"ibor"&amp;Tenor,AR1334,Trigger)</f>
        <v>48740</v>
      </c>
      <c r="AR1334" s="98">
        <f>_xll.qlCalendarAdvance(Calendar,AR1333,AP1334,"f",,Trigger)</f>
        <v>48744</v>
      </c>
      <c r="AS1334" s="98">
        <f>_xll.qlInterestRateIndexMaturity(Currency&amp;"ibor"&amp;Tenor,AR1334,Trigger)</f>
        <v>48774</v>
      </c>
      <c r="AT1334" s="242" t="e">
        <f>_xll.qlIndexFixing($AD$5,AQ1334,TRUE,_xll.ohTrigger(Trigger,Trigger1M))</f>
        <v>#NUM!</v>
      </c>
      <c r="AU1334" s="242">
        <f>IFERROR(_xll.qlIndexFixing($AV$1,AQ1334,TRUE,_xll.ohTrigger(Trigger,Trigger1M)),#N/A)</f>
        <v>1.8223256047297909E-2</v>
      </c>
    </row>
    <row r="1335" spans="42:47" ht="11.25" customHeight="1" x14ac:dyDescent="0.25">
      <c r="AP1335" s="99" t="s">
        <v>83</v>
      </c>
      <c r="AQ1335" s="98">
        <f>_xll.qlInterestRateIndexFixingDate(Currency&amp;"ibor"&amp;Tenor,AR1335,Trigger)</f>
        <v>48747</v>
      </c>
      <c r="AR1335" s="98">
        <f>_xll.qlCalendarAdvance(Calendar,AR1334,AP1335,"f",,Trigger)</f>
        <v>48751</v>
      </c>
      <c r="AS1335" s="98">
        <f>_xll.qlInterestRateIndexMaturity(Currency&amp;"ibor"&amp;Tenor,AR1335,Trigger)</f>
        <v>48781</v>
      </c>
      <c r="AT1335" s="242" t="e">
        <f>_xll.qlIndexFixing($AD$5,AQ1335,TRUE,_xll.ohTrigger(Trigger,Trigger1M))</f>
        <v>#NUM!</v>
      </c>
      <c r="AU1335" s="242">
        <f>IFERROR(_xll.qlIndexFixing($AV$1,AQ1335,TRUE,_xll.ohTrigger(Trigger,Trigger1M)),#N/A)</f>
        <v>1.8212538580943516E-2</v>
      </c>
    </row>
    <row r="1336" spans="42:47" ht="11.25" customHeight="1" x14ac:dyDescent="0.25">
      <c r="AP1336" s="99" t="s">
        <v>83</v>
      </c>
      <c r="AQ1336" s="98">
        <f>_xll.qlInterestRateIndexFixingDate(Currency&amp;"ibor"&amp;Tenor,AR1336,Trigger)</f>
        <v>48754</v>
      </c>
      <c r="AR1336" s="98">
        <f>_xll.qlCalendarAdvance(Calendar,AR1335,AP1336,"f",,Trigger)</f>
        <v>48758</v>
      </c>
      <c r="AS1336" s="98">
        <f>_xll.qlInterestRateIndexMaturity(Currency&amp;"ibor"&amp;Tenor,AR1336,Trigger)</f>
        <v>48788</v>
      </c>
      <c r="AT1336" s="242" t="e">
        <f>_xll.qlIndexFixing($AD$5,AQ1336,TRUE,_xll.ohTrigger(Trigger,Trigger1M))</f>
        <v>#NUM!</v>
      </c>
      <c r="AU1336" s="242">
        <f>IFERROR(_xll.qlIndexFixing($AV$1,AQ1336,TRUE,_xll.ohTrigger(Trigger,Trigger1M)),#N/A)</f>
        <v>1.8201792131442573E-2</v>
      </c>
    </row>
    <row r="1337" spans="42:47" ht="11.25" customHeight="1" x14ac:dyDescent="0.25">
      <c r="AP1337" s="99" t="s">
        <v>83</v>
      </c>
      <c r="AQ1337" s="98">
        <f>_xll.qlInterestRateIndexFixingDate(Currency&amp;"ibor"&amp;Tenor,AR1337,Trigger)</f>
        <v>48761</v>
      </c>
      <c r="AR1337" s="98">
        <f>_xll.qlCalendarAdvance(Calendar,AR1336,AP1337,"f",,Trigger)</f>
        <v>48765</v>
      </c>
      <c r="AS1337" s="98">
        <f>_xll.qlInterestRateIndexMaturity(Currency&amp;"ibor"&amp;Tenor,AR1337,Trigger)</f>
        <v>48796</v>
      </c>
      <c r="AT1337" s="242" t="e">
        <f>_xll.qlIndexFixing($AD$5,AQ1337,TRUE,_xll.ohTrigger(Trigger,Trigger1M))</f>
        <v>#NUM!</v>
      </c>
      <c r="AU1337" s="242">
        <f>IFERROR(_xll.qlIndexFixing($AV$1,AQ1337,TRUE,_xll.ohTrigger(Trigger,Trigger1M)),#N/A)</f>
        <v>1.8190703971478178E-2</v>
      </c>
    </row>
    <row r="1338" spans="42:47" ht="11.25" customHeight="1" x14ac:dyDescent="0.25">
      <c r="AP1338" s="99" t="s">
        <v>83</v>
      </c>
      <c r="AQ1338" s="98">
        <f>_xll.qlInterestRateIndexFixingDate(Currency&amp;"ibor"&amp;Tenor,AR1338,Trigger)</f>
        <v>48768</v>
      </c>
      <c r="AR1338" s="98">
        <f>_xll.qlCalendarAdvance(Calendar,AR1337,AP1338,"f",,Trigger)</f>
        <v>48772</v>
      </c>
      <c r="AS1338" s="98">
        <f>_xll.qlInterestRateIndexMaturity(Currency&amp;"ibor"&amp;Tenor,AR1338,Trigger)</f>
        <v>48803</v>
      </c>
      <c r="AT1338" s="242" t="e">
        <f>_xll.qlIndexFixing($AD$5,AQ1338,TRUE,_xll.ohTrigger(Trigger,Trigger1M))</f>
        <v>#NUM!</v>
      </c>
      <c r="AU1338" s="242">
        <f>IFERROR(_xll.qlIndexFixing($AV$1,AQ1338,TRUE,_xll.ohTrigger(Trigger,Trigger1M)),#N/A)</f>
        <v>1.8179897515010444E-2</v>
      </c>
    </row>
    <row r="1339" spans="42:47" ht="11.25" customHeight="1" x14ac:dyDescent="0.25">
      <c r="AP1339" s="99" t="s">
        <v>83</v>
      </c>
      <c r="AQ1339" s="98">
        <f>_xll.qlInterestRateIndexFixingDate(Currency&amp;"ibor"&amp;Tenor,AR1339,Trigger)</f>
        <v>48775</v>
      </c>
      <c r="AR1339" s="98">
        <f>_xll.qlCalendarAdvance(Calendar,AR1338,AP1339,"f",,Trigger)</f>
        <v>48779</v>
      </c>
      <c r="AS1339" s="98">
        <f>_xll.qlInterestRateIndexMaturity(Currency&amp;"ibor"&amp;Tenor,AR1339,Trigger)</f>
        <v>48810</v>
      </c>
      <c r="AT1339" s="242" t="e">
        <f>_xll.qlIndexFixing($AD$5,AQ1339,TRUE,_xll.ohTrigger(Trigger,Trigger1M))</f>
        <v>#NUM!</v>
      </c>
      <c r="AU1339" s="242">
        <f>IFERROR(_xll.qlIndexFixing($AV$1,AQ1339,TRUE,_xll.ohTrigger(Trigger,Trigger1M)),#N/A)</f>
        <v>1.8169062620547523E-2</v>
      </c>
    </row>
    <row r="1340" spans="42:47" ht="11.25" customHeight="1" x14ac:dyDescent="0.25">
      <c r="AP1340" s="99" t="s">
        <v>83</v>
      </c>
      <c r="AQ1340" s="98">
        <f>_xll.qlInterestRateIndexFixingDate(Currency&amp;"ibor"&amp;Tenor,AR1340,Trigger)</f>
        <v>48782</v>
      </c>
      <c r="AR1340" s="98">
        <f>_xll.qlCalendarAdvance(Calendar,AR1339,AP1340,"f",,Trigger)</f>
        <v>48786</v>
      </c>
      <c r="AS1340" s="98">
        <f>_xll.qlInterestRateIndexMaturity(Currency&amp;"ibor"&amp;Tenor,AR1340,Trigger)</f>
        <v>48817</v>
      </c>
      <c r="AT1340" s="242" t="e">
        <f>_xll.qlIndexFixing($AD$5,AQ1340,TRUE,_xll.ohTrigger(Trigger,Trigger1M))</f>
        <v>#NUM!</v>
      </c>
      <c r="AU1340" s="242">
        <f>IFERROR(_xll.qlIndexFixing($AV$1,AQ1340,TRUE,_xll.ohTrigger(Trigger,Trigger1M)),#N/A)</f>
        <v>1.8158199465952304E-2</v>
      </c>
    </row>
    <row r="1341" spans="42:47" ht="11.25" customHeight="1" x14ac:dyDescent="0.25">
      <c r="AP1341" s="99" t="s">
        <v>83</v>
      </c>
      <c r="AQ1341" s="98">
        <f>_xll.qlInterestRateIndexFixingDate(Currency&amp;"ibor"&amp;Tenor,AR1341,Trigger)</f>
        <v>48789</v>
      </c>
      <c r="AR1341" s="98">
        <f>_xll.qlCalendarAdvance(Calendar,AR1340,AP1341,"f",,Trigger)</f>
        <v>48793</v>
      </c>
      <c r="AS1341" s="98">
        <f>_xll.qlInterestRateIndexMaturity(Currency&amp;"ibor"&amp;Tenor,AR1341,Trigger)</f>
        <v>48824</v>
      </c>
      <c r="AT1341" s="242" t="e">
        <f>_xll.qlIndexFixing($AD$5,AQ1341,TRUE,_xll.ohTrigger(Trigger,Trigger1M))</f>
        <v>#NUM!</v>
      </c>
      <c r="AU1341" s="242">
        <f>IFERROR(_xll.qlIndexFixing($AV$1,AQ1341,TRUE,_xll.ohTrigger(Trigger,Trigger1M)),#N/A)</f>
        <v>1.8147308229079936E-2</v>
      </c>
    </row>
    <row r="1342" spans="42:47" ht="11.25" customHeight="1" x14ac:dyDescent="0.25">
      <c r="AP1342" s="99" t="s">
        <v>83</v>
      </c>
      <c r="AQ1342" s="98">
        <f>_xll.qlInterestRateIndexFixingDate(Currency&amp;"ibor"&amp;Tenor,AR1342,Trigger)</f>
        <v>48796</v>
      </c>
      <c r="AR1342" s="98">
        <f>_xll.qlCalendarAdvance(Calendar,AR1341,AP1342,"f",,Trigger)</f>
        <v>48800</v>
      </c>
      <c r="AS1342" s="98">
        <f>_xll.qlInterestRateIndexMaturity(Currency&amp;"ibor"&amp;Tenor,AR1342,Trigger)</f>
        <v>48831</v>
      </c>
      <c r="AT1342" s="242" t="e">
        <f>_xll.qlIndexFixing($AD$5,AQ1342,TRUE,_xll.ohTrigger(Trigger,Trigger1M))</f>
        <v>#NUM!</v>
      </c>
      <c r="AU1342" s="242">
        <f>IFERROR(_xll.qlIndexFixing($AV$1,AQ1342,TRUE,_xll.ohTrigger(Trigger,Trigger1M)),#N/A)</f>
        <v>1.8136389087795884E-2</v>
      </c>
    </row>
    <row r="1343" spans="42:47" ht="11.25" customHeight="1" x14ac:dyDescent="0.25">
      <c r="AP1343" s="99" t="s">
        <v>83</v>
      </c>
      <c r="AQ1343" s="98">
        <f>_xll.qlInterestRateIndexFixingDate(Currency&amp;"ibor"&amp;Tenor,AR1343,Trigger)</f>
        <v>48803</v>
      </c>
      <c r="AR1343" s="98">
        <f>_xll.qlCalendarAdvance(Calendar,AR1342,AP1343,"f",,Trigger)</f>
        <v>48807</v>
      </c>
      <c r="AS1343" s="98">
        <f>_xll.qlInterestRateIndexMaturity(Currency&amp;"ibor"&amp;Tenor,AR1343,Trigger)</f>
        <v>48838</v>
      </c>
      <c r="AT1343" s="242" t="e">
        <f>_xll.qlIndexFixing($AD$5,AQ1343,TRUE,_xll.ohTrigger(Trigger,Trigger1M))</f>
        <v>#NUM!</v>
      </c>
      <c r="AU1343" s="242">
        <f>IFERROR(_xll.qlIndexFixing($AV$1,AQ1343,TRUE,_xll.ohTrigger(Trigger,Trigger1M)),#N/A)</f>
        <v>1.8125442219960455E-2</v>
      </c>
    </row>
    <row r="1344" spans="42:47" ht="11.25" customHeight="1" x14ac:dyDescent="0.25">
      <c r="AP1344" s="99" t="s">
        <v>83</v>
      </c>
      <c r="AQ1344" s="98">
        <f>_xll.qlInterestRateIndexFixingDate(Currency&amp;"ibor"&amp;Tenor,AR1344,Trigger)</f>
        <v>48810</v>
      </c>
      <c r="AR1344" s="98">
        <f>_xll.qlCalendarAdvance(Calendar,AR1343,AP1344,"f",,Trigger)</f>
        <v>48814</v>
      </c>
      <c r="AS1344" s="98">
        <f>_xll.qlInterestRateIndexMaturity(Currency&amp;"ibor"&amp;Tenor,AR1344,Trigger)</f>
        <v>48845</v>
      </c>
      <c r="AT1344" s="242" t="e">
        <f>_xll.qlIndexFixing($AD$5,AQ1344,TRUE,_xll.ohTrigger(Trigger,Trigger1M))</f>
        <v>#NUM!</v>
      </c>
      <c r="AU1344" s="242">
        <f>IFERROR(_xll.qlIndexFixing($AV$1,AQ1344,TRUE,_xll.ohTrigger(Trigger,Trigger1M)),#N/A)</f>
        <v>1.8114467803433953E-2</v>
      </c>
    </row>
    <row r="1345" spans="42:47" ht="11.25" customHeight="1" x14ac:dyDescent="0.25">
      <c r="AP1345" s="99" t="s">
        <v>83</v>
      </c>
      <c r="AQ1345" s="98">
        <f>_xll.qlInterestRateIndexFixingDate(Currency&amp;"ibor"&amp;Tenor,AR1345,Trigger)</f>
        <v>48817</v>
      </c>
      <c r="AR1345" s="98">
        <f>_xll.qlCalendarAdvance(Calendar,AR1344,AP1345,"f",,Trigger)</f>
        <v>48821</v>
      </c>
      <c r="AS1345" s="98">
        <f>_xll.qlInterestRateIndexMaturity(Currency&amp;"ibor"&amp;Tenor,AR1345,Trigger)</f>
        <v>48852</v>
      </c>
      <c r="AT1345" s="242" t="e">
        <f>_xll.qlIndexFixing($AD$5,AQ1345,TRUE,_xll.ohTrigger(Trigger,Trigger1M))</f>
        <v>#NUM!</v>
      </c>
      <c r="AU1345" s="242">
        <f>IFERROR(_xll.qlIndexFixing($AV$1,AQ1345,TRUE,_xll.ohTrigger(Trigger,Trigger1M)),#N/A)</f>
        <v>1.8103466016074113E-2</v>
      </c>
    </row>
    <row r="1346" spans="42:47" ht="11.25" customHeight="1" x14ac:dyDescent="0.25">
      <c r="AP1346" s="99" t="s">
        <v>83</v>
      </c>
      <c r="AQ1346" s="98">
        <f>_xll.qlInterestRateIndexFixingDate(Currency&amp;"ibor"&amp;Tenor,AR1346,Trigger)</f>
        <v>48824</v>
      </c>
      <c r="AR1346" s="98">
        <f>_xll.qlCalendarAdvance(Calendar,AR1345,AP1346,"f",,Trigger)</f>
        <v>48828</v>
      </c>
      <c r="AS1346" s="98">
        <f>_xll.qlInterestRateIndexMaturity(Currency&amp;"ibor"&amp;Tenor,AR1346,Trigger)</f>
        <v>48858</v>
      </c>
      <c r="AT1346" s="242" t="e">
        <f>_xll.qlIndexFixing($AD$5,AQ1346,TRUE,_xll.ohTrigger(Trigger,Trigger1M))</f>
        <v>#NUM!</v>
      </c>
      <c r="AU1346" s="242">
        <f>IFERROR(_xll.qlIndexFixing($AV$1,AQ1346,TRUE,_xll.ohTrigger(Trigger,Trigger1M)),#N/A)</f>
        <v>1.8092772690692982E-2</v>
      </c>
    </row>
    <row r="1347" spans="42:47" ht="11.25" customHeight="1" x14ac:dyDescent="0.25">
      <c r="AP1347" s="99" t="s">
        <v>83</v>
      </c>
      <c r="AQ1347" s="98">
        <f>_xll.qlInterestRateIndexFixingDate(Currency&amp;"ibor"&amp;Tenor,AR1347,Trigger)</f>
        <v>48831</v>
      </c>
      <c r="AR1347" s="98">
        <f>_xll.qlCalendarAdvance(Calendar,AR1346,AP1347,"f",,Trigger)</f>
        <v>48835</v>
      </c>
      <c r="AS1347" s="98">
        <f>_xll.qlInterestRateIndexMaturity(Currency&amp;"ibor"&amp;Tenor,AR1347,Trigger)</f>
        <v>48865</v>
      </c>
      <c r="AT1347" s="242" t="e">
        <f>_xll.qlIndexFixing($AD$5,AQ1347,TRUE,_xll.ohTrigger(Trigger,Trigger1M))</f>
        <v>#NUM!</v>
      </c>
      <c r="AU1347" s="242">
        <f>IFERROR(_xll.qlIndexFixing($AV$1,AQ1347,TRUE,_xll.ohTrigger(Trigger,Trigger1M)),#N/A)</f>
        <v>1.8081719164726451E-2</v>
      </c>
    </row>
    <row r="1348" spans="42:47" ht="11.25" customHeight="1" x14ac:dyDescent="0.25">
      <c r="AP1348" s="99" t="s">
        <v>83</v>
      </c>
      <c r="AQ1348" s="98">
        <f>_xll.qlInterestRateIndexFixingDate(Currency&amp;"ibor"&amp;Tenor,AR1348,Trigger)</f>
        <v>48838</v>
      </c>
      <c r="AR1348" s="98">
        <f>_xll.qlCalendarAdvance(Calendar,AR1347,AP1348,"f",,Trigger)</f>
        <v>48842</v>
      </c>
      <c r="AS1348" s="98">
        <f>_xll.qlInterestRateIndexMaturity(Currency&amp;"ibor"&amp;Tenor,AR1348,Trigger)</f>
        <v>48872</v>
      </c>
      <c r="AT1348" s="242" t="e">
        <f>_xll.qlIndexFixing($AD$5,AQ1348,TRUE,_xll.ohTrigger(Trigger,Trigger1M))</f>
        <v>#NUM!</v>
      </c>
      <c r="AU1348" s="242">
        <f>IFERROR(_xll.qlIndexFixing($AV$1,AQ1348,TRUE,_xll.ohTrigger(Trigger,Trigger1M)),#N/A)</f>
        <v>1.807063878980486E-2</v>
      </c>
    </row>
    <row r="1349" spans="42:47" ht="11.25" customHeight="1" x14ac:dyDescent="0.25">
      <c r="AP1349" s="99" t="s">
        <v>83</v>
      </c>
      <c r="AQ1349" s="98">
        <f>_xll.qlInterestRateIndexFixingDate(Currency&amp;"ibor"&amp;Tenor,AR1349,Trigger)</f>
        <v>48845</v>
      </c>
      <c r="AR1349" s="98">
        <f>_xll.qlCalendarAdvance(Calendar,AR1348,AP1349,"f",,Trigger)</f>
        <v>48849</v>
      </c>
      <c r="AS1349" s="98">
        <f>_xll.qlInterestRateIndexMaturity(Currency&amp;"ibor"&amp;Tenor,AR1349,Trigger)</f>
        <v>48879</v>
      </c>
      <c r="AT1349" s="242" t="e">
        <f>_xll.qlIndexFixing($AD$5,AQ1349,TRUE,_xll.ohTrigger(Trigger,Trigger1M))</f>
        <v>#NUM!</v>
      </c>
      <c r="AU1349" s="242">
        <f>IFERROR(_xll.qlIndexFixing($AV$1,AQ1349,TRUE,_xll.ohTrigger(Trigger,Trigger1M)),#N/A)</f>
        <v>1.8059531743777946E-2</v>
      </c>
    </row>
    <row r="1350" spans="42:47" ht="11.25" customHeight="1" x14ac:dyDescent="0.25">
      <c r="AP1350" s="99" t="s">
        <v>83</v>
      </c>
      <c r="AQ1350" s="98">
        <f>_xll.qlInterestRateIndexFixingDate(Currency&amp;"ibor"&amp;Tenor,AR1350,Trigger)</f>
        <v>48852</v>
      </c>
      <c r="AR1350" s="98">
        <f>_xll.qlCalendarAdvance(Calendar,AR1349,AP1350,"f",,Trigger)</f>
        <v>48856</v>
      </c>
      <c r="AS1350" s="98">
        <f>_xll.qlInterestRateIndexMaturity(Currency&amp;"ibor"&amp;Tenor,AR1350,Trigger)</f>
        <v>48887</v>
      </c>
      <c r="AT1350" s="242" t="e">
        <f>_xll.qlIndexFixing($AD$5,AQ1350,TRUE,_xll.ohTrigger(Trigger,Trigger1M))</f>
        <v>#NUM!</v>
      </c>
      <c r="AU1350" s="242">
        <f>IFERROR(_xll.qlIndexFixing($AV$1,AQ1350,TRUE,_xll.ohTrigger(Trigger,Trigger1M)),#N/A)</f>
        <v>1.8048052741841691E-2</v>
      </c>
    </row>
    <row r="1351" spans="42:47" ht="11.25" customHeight="1" x14ac:dyDescent="0.25">
      <c r="AP1351" s="99" t="s">
        <v>83</v>
      </c>
      <c r="AQ1351" s="98">
        <f>_xll.qlInterestRateIndexFixingDate(Currency&amp;"ibor"&amp;Tenor,AR1351,Trigger)</f>
        <v>48859</v>
      </c>
      <c r="AR1351" s="98">
        <f>_xll.qlCalendarAdvance(Calendar,AR1350,AP1351,"f",,Trigger)</f>
        <v>48863</v>
      </c>
      <c r="AS1351" s="98">
        <f>_xll.qlInterestRateIndexMaturity(Currency&amp;"ibor"&amp;Tenor,AR1351,Trigger)</f>
        <v>48894</v>
      </c>
      <c r="AT1351" s="242" t="e">
        <f>_xll.qlIndexFixing($AD$5,AQ1351,TRUE,_xll.ohTrigger(Trigger,Trigger1M))</f>
        <v>#NUM!</v>
      </c>
      <c r="AU1351" s="242">
        <f>IFERROR(_xll.qlIndexFixing($AV$1,AQ1351,TRUE,_xll.ohTrigger(Trigger,Trigger1M)),#N/A)</f>
        <v>1.8036890464512147E-2</v>
      </c>
    </row>
    <row r="1352" spans="42:47" ht="11.25" customHeight="1" x14ac:dyDescent="0.25">
      <c r="AP1352" s="99" t="s">
        <v>83</v>
      </c>
      <c r="AQ1352" s="98">
        <f>_xll.qlInterestRateIndexFixingDate(Currency&amp;"ibor"&amp;Tenor,AR1352,Trigger)</f>
        <v>48866</v>
      </c>
      <c r="AR1352" s="98">
        <f>_xll.qlCalendarAdvance(Calendar,AR1351,AP1352,"f",,Trigger)</f>
        <v>48870</v>
      </c>
      <c r="AS1352" s="98">
        <f>_xll.qlInterestRateIndexMaturity(Currency&amp;"ibor"&amp;Tenor,AR1352,Trigger)</f>
        <v>48901</v>
      </c>
      <c r="AT1352" s="242" t="e">
        <f>_xll.qlIndexFixing($AD$5,AQ1352,TRUE,_xll.ohTrigger(Trigger,Trigger1M))</f>
        <v>#NUM!</v>
      </c>
      <c r="AU1352" s="242">
        <f>IFERROR(_xll.qlIndexFixing($AV$1,AQ1352,TRUE,_xll.ohTrigger(Trigger,Trigger1M)),#N/A)</f>
        <v>1.8025702061353361E-2</v>
      </c>
    </row>
    <row r="1353" spans="42:47" ht="11.25" customHeight="1" x14ac:dyDescent="0.25">
      <c r="AP1353" s="99" t="s">
        <v>83</v>
      </c>
      <c r="AQ1353" s="98">
        <f>_xll.qlInterestRateIndexFixingDate(Currency&amp;"ibor"&amp;Tenor,AR1353,Trigger)</f>
        <v>48873</v>
      </c>
      <c r="AR1353" s="98">
        <f>_xll.qlCalendarAdvance(Calendar,AR1352,AP1353,"f",,Trigger)</f>
        <v>48877</v>
      </c>
      <c r="AS1353" s="98">
        <f>_xll.qlInterestRateIndexMaturity(Currency&amp;"ibor"&amp;Tenor,AR1353,Trigger)</f>
        <v>48908</v>
      </c>
      <c r="AT1353" s="242" t="e">
        <f>_xll.qlIndexFixing($AD$5,AQ1353,TRUE,_xll.ohTrigger(Trigger,Trigger1M))</f>
        <v>#NUM!</v>
      </c>
      <c r="AU1353" s="242">
        <f>IFERROR(_xll.qlIndexFixing($AV$1,AQ1353,TRUE,_xll.ohTrigger(Trigger,Trigger1M)),#N/A)</f>
        <v>1.8014487710220486E-2</v>
      </c>
    </row>
    <row r="1354" spans="42:47" ht="11.25" customHeight="1" x14ac:dyDescent="0.25">
      <c r="AP1354" s="99" t="s">
        <v>83</v>
      </c>
      <c r="AQ1354" s="98">
        <f>_xll.qlInterestRateIndexFixingDate(Currency&amp;"ibor"&amp;Tenor,AR1354,Trigger)</f>
        <v>48880</v>
      </c>
      <c r="AR1354" s="98">
        <f>_xll.qlCalendarAdvance(Calendar,AR1353,AP1354,"f",,Trigger)</f>
        <v>48884</v>
      </c>
      <c r="AS1354" s="98">
        <f>_xll.qlInterestRateIndexMaturity(Currency&amp;"ibor"&amp;Tenor,AR1354,Trigger)</f>
        <v>48914</v>
      </c>
      <c r="AT1354" s="242" t="e">
        <f>_xll.qlIndexFixing($AD$5,AQ1354,TRUE,_xll.ohTrigger(Trigger,Trigger1M))</f>
        <v>#NUM!</v>
      </c>
      <c r="AU1354" s="242">
        <f>IFERROR(_xll.qlIndexFixing($AV$1,AQ1354,TRUE,_xll.ohTrigger(Trigger,Trigger1M)),#N/A)</f>
        <v>1.8003602671633701E-2</v>
      </c>
    </row>
    <row r="1355" spans="42:47" ht="11.25" customHeight="1" x14ac:dyDescent="0.25">
      <c r="AP1355" s="99" t="s">
        <v>83</v>
      </c>
      <c r="AQ1355" s="98">
        <f>_xll.qlInterestRateIndexFixingDate(Currency&amp;"ibor"&amp;Tenor,AR1355,Trigger)</f>
        <v>48887</v>
      </c>
      <c r="AR1355" s="98">
        <f>_xll.qlCalendarAdvance(Calendar,AR1354,AP1355,"f",,Trigger)</f>
        <v>48891</v>
      </c>
      <c r="AS1355" s="98">
        <f>_xll.qlInterestRateIndexMaturity(Currency&amp;"ibor"&amp;Tenor,AR1355,Trigger)</f>
        <v>48921</v>
      </c>
      <c r="AT1355" s="242" t="e">
        <f>_xll.qlIndexFixing($AD$5,AQ1355,TRUE,_xll.ohTrigger(Trigger,Trigger1M))</f>
        <v>#NUM!</v>
      </c>
      <c r="AU1355" s="242">
        <f>IFERROR(_xll.qlIndexFixing($AV$1,AQ1355,TRUE,_xll.ohTrigger(Trigger,Trigger1M)),#N/A)</f>
        <v>1.7992339333712692E-2</v>
      </c>
    </row>
    <row r="1356" spans="42:47" ht="11.25" customHeight="1" x14ac:dyDescent="0.25">
      <c r="AP1356" s="99" t="s">
        <v>83</v>
      </c>
      <c r="AQ1356" s="98">
        <f>_xll.qlInterestRateIndexFixingDate(Currency&amp;"ibor"&amp;Tenor,AR1356,Trigger)</f>
        <v>48894</v>
      </c>
      <c r="AR1356" s="98">
        <f>_xll.qlCalendarAdvance(Calendar,AR1355,AP1356,"f",,Trigger)</f>
        <v>48898</v>
      </c>
      <c r="AS1356" s="98">
        <f>_xll.qlInterestRateIndexMaturity(Currency&amp;"ibor"&amp;Tenor,AR1356,Trigger)</f>
        <v>48928</v>
      </c>
      <c r="AT1356" s="242" t="e">
        <f>_xll.qlIndexFixing($AD$5,AQ1356,TRUE,_xll.ohTrigger(Trigger,Trigger1M))</f>
        <v>#NUM!</v>
      </c>
      <c r="AU1356" s="242">
        <f>IFERROR(_xll.qlIndexFixing($AV$1,AQ1356,TRUE,_xll.ohTrigger(Trigger,Trigger1M)),#N/A)</f>
        <v>1.7981050569594537E-2</v>
      </c>
    </row>
    <row r="1357" spans="42:47" ht="11.25" customHeight="1" x14ac:dyDescent="0.25">
      <c r="AP1357" s="99" t="s">
        <v>83</v>
      </c>
      <c r="AQ1357" s="98">
        <f>_xll.qlInterestRateIndexFixingDate(Currency&amp;"ibor"&amp;Tenor,AR1357,Trigger)</f>
        <v>48901</v>
      </c>
      <c r="AR1357" s="98">
        <f>_xll.qlCalendarAdvance(Calendar,AR1356,AP1357,"f",,Trigger)</f>
        <v>48905</v>
      </c>
      <c r="AS1357" s="98">
        <f>_xll.qlInterestRateIndexMaturity(Currency&amp;"ibor"&amp;Tenor,AR1357,Trigger)</f>
        <v>48935</v>
      </c>
      <c r="AT1357" s="242" t="e">
        <f>_xll.qlIndexFixing($AD$5,AQ1357,TRUE,_xll.ohTrigger(Trigger,Trigger1M))</f>
        <v>#NUM!</v>
      </c>
      <c r="AU1357" s="242">
        <f>IFERROR(_xll.qlIndexFixing($AV$1,AQ1357,TRUE,_xll.ohTrigger(Trigger,Trigger1M)),#N/A)</f>
        <v>1.7969736557123639E-2</v>
      </c>
    </row>
    <row r="1358" spans="42:47" ht="11.25" customHeight="1" x14ac:dyDescent="0.25">
      <c r="AP1358" s="99" t="s">
        <v>83</v>
      </c>
      <c r="AQ1358" s="98">
        <f>_xll.qlInterestRateIndexFixingDate(Currency&amp;"ibor"&amp;Tenor,AR1358,Trigger)</f>
        <v>48908</v>
      </c>
      <c r="AR1358" s="98">
        <f>_xll.qlCalendarAdvance(Calendar,AR1357,AP1358,"f",,Trigger)</f>
        <v>48912</v>
      </c>
      <c r="AS1358" s="98">
        <f>_xll.qlInterestRateIndexMaturity(Currency&amp;"ibor"&amp;Tenor,AR1358,Trigger)</f>
        <v>48942</v>
      </c>
      <c r="AT1358" s="242" t="e">
        <f>_xll.qlIndexFixing($AD$5,AQ1358,TRUE,_xll.ohTrigger(Trigger,Trigger1M))</f>
        <v>#NUM!</v>
      </c>
      <c r="AU1358" s="242">
        <f>IFERROR(_xll.qlIndexFixing($AV$1,AQ1358,TRUE,_xll.ohTrigger(Trigger,Trigger1M)),#N/A)</f>
        <v>1.7958397474139076E-2</v>
      </c>
    </row>
    <row r="1359" spans="42:47" ht="11.25" customHeight="1" x14ac:dyDescent="0.25">
      <c r="AP1359" s="99" t="s">
        <v>83</v>
      </c>
      <c r="AQ1359" s="98">
        <f>_xll.qlInterestRateIndexFixingDate(Currency&amp;"ibor"&amp;Tenor,AR1359,Trigger)</f>
        <v>48915</v>
      </c>
      <c r="AR1359" s="98">
        <f>_xll.qlCalendarAdvance(Calendar,AR1358,AP1359,"f",,Trigger)</f>
        <v>48919</v>
      </c>
      <c r="AS1359" s="98">
        <f>_xll.qlInterestRateIndexMaturity(Currency&amp;"ibor"&amp;Tenor,AR1359,Trigger)</f>
        <v>48950</v>
      </c>
      <c r="AT1359" s="242" t="e">
        <f>_xll.qlIndexFixing($AD$5,AQ1359,TRUE,_xll.ohTrigger(Trigger,Trigger1M))</f>
        <v>#NUM!</v>
      </c>
      <c r="AU1359" s="242">
        <f>IFERROR(_xll.qlIndexFixing($AV$1,AQ1359,TRUE,_xll.ohTrigger(Trigger,Trigger1M)),#N/A)</f>
        <v>1.7946666655829904E-2</v>
      </c>
    </row>
    <row r="1360" spans="42:47" ht="11.25" customHeight="1" x14ac:dyDescent="0.25">
      <c r="AP1360" s="99" t="s">
        <v>83</v>
      </c>
      <c r="AQ1360" s="98">
        <f>_xll.qlInterestRateIndexFixingDate(Currency&amp;"ibor"&amp;Tenor,AR1360,Trigger)</f>
        <v>48922</v>
      </c>
      <c r="AR1360" s="98">
        <f>_xll.qlCalendarAdvance(Calendar,AR1359,AP1360,"f",,Trigger)</f>
        <v>48926</v>
      </c>
      <c r="AS1360" s="98">
        <f>_xll.qlInterestRateIndexMaturity(Currency&amp;"ibor"&amp;Tenor,AR1360,Trigger)</f>
        <v>48957</v>
      </c>
      <c r="AT1360" s="242" t="e">
        <f>_xll.qlIndexFixing($AD$5,AQ1360,TRUE,_xll.ohTrigger(Trigger,Trigger1M))</f>
        <v>#NUM!</v>
      </c>
      <c r="AU1360" s="242">
        <f>IFERROR(_xll.qlIndexFixing($AV$1,AQ1360,TRUE,_xll.ohTrigger(Trigger,Trigger1M)),#N/A)</f>
        <v>1.793527564879422E-2</v>
      </c>
    </row>
    <row r="1361" spans="42:47" ht="11.25" customHeight="1" x14ac:dyDescent="0.25">
      <c r="AP1361" s="99" t="s">
        <v>83</v>
      </c>
      <c r="AQ1361" s="98">
        <f>_xll.qlInterestRateIndexFixingDate(Currency&amp;"ibor"&amp;Tenor,AR1361,Trigger)</f>
        <v>48929</v>
      </c>
      <c r="AR1361" s="98">
        <f>_xll.qlCalendarAdvance(Calendar,AR1360,AP1361,"f",,Trigger)</f>
        <v>48933</v>
      </c>
      <c r="AS1361" s="98">
        <f>_xll.qlInterestRateIndexMaturity(Currency&amp;"ibor"&amp;Tenor,AR1361,Trigger)</f>
        <v>48964</v>
      </c>
      <c r="AT1361" s="242" t="e">
        <f>_xll.qlIndexFixing($AD$5,AQ1361,TRUE,_xll.ohTrigger(Trigger,Trigger1M))</f>
        <v>#NUM!</v>
      </c>
      <c r="AU1361" s="242">
        <f>IFERROR(_xll.qlIndexFixing($AV$1,AQ1361,TRUE,_xll.ohTrigger(Trigger,Trigger1M)),#N/A)</f>
        <v>1.7923860116615325E-2</v>
      </c>
    </row>
    <row r="1362" spans="42:47" ht="11.25" customHeight="1" x14ac:dyDescent="0.25">
      <c r="AP1362" s="99" t="s">
        <v>83</v>
      </c>
      <c r="AQ1362" s="98">
        <f>_xll.qlInterestRateIndexFixingDate(Currency&amp;"ibor"&amp;Tenor,AR1362,Trigger)</f>
        <v>48935</v>
      </c>
      <c r="AR1362" s="98">
        <f>_xll.qlCalendarAdvance(Calendar,AR1361,AP1362,"f",,Trigger)</f>
        <v>48940</v>
      </c>
      <c r="AS1362" s="98">
        <f>_xll.qlInterestRateIndexMaturity(Currency&amp;"ibor"&amp;Tenor,AR1362,Trigger)</f>
        <v>48971</v>
      </c>
      <c r="AT1362" s="242" t="e">
        <f>_xll.qlIndexFixing($AD$5,AQ1362,TRUE,_xll.ohTrigger(Trigger,Trigger1M))</f>
        <v>#NUM!</v>
      </c>
      <c r="AU1362" s="242">
        <f>IFERROR(_xll.qlIndexFixing($AV$1,AQ1362,TRUE,_xll.ohTrigger(Trigger,Trigger1M)),#N/A)</f>
        <v>1.7912420237138061E-2</v>
      </c>
    </row>
    <row r="1363" spans="42:47" ht="11.25" customHeight="1" x14ac:dyDescent="0.25">
      <c r="AP1363" s="99" t="s">
        <v>83</v>
      </c>
      <c r="AQ1363" s="98">
        <f>_xll.qlInterestRateIndexFixingDate(Currency&amp;"ibor"&amp;Tenor,AR1363,Trigger)</f>
        <v>48943</v>
      </c>
      <c r="AR1363" s="98">
        <f>_xll.qlCalendarAdvance(Calendar,AR1362,AP1363,"f",,Trigger)</f>
        <v>48947</v>
      </c>
      <c r="AS1363" s="98">
        <f>_xll.qlInterestRateIndexMaturity(Currency&amp;"ibor"&amp;Tenor,AR1363,Trigger)</f>
        <v>48978</v>
      </c>
      <c r="AT1363" s="242" t="e">
        <f>_xll.qlIndexFixing($AD$5,AQ1363,TRUE,_xll.ohTrigger(Trigger,Trigger1M))</f>
        <v>#NUM!</v>
      </c>
      <c r="AU1363" s="242">
        <f>IFERROR(_xll.qlIndexFixing($AV$1,AQ1363,TRUE,_xll.ohTrigger(Trigger,Trigger1M)),#N/A)</f>
        <v>1.7900956188214998E-2</v>
      </c>
    </row>
    <row r="1364" spans="42:47" ht="11.25" customHeight="1" x14ac:dyDescent="0.25">
      <c r="AP1364" s="99" t="s">
        <v>83</v>
      </c>
      <c r="AQ1364" s="98">
        <f>_xll.qlInterestRateIndexFixingDate(Currency&amp;"ibor"&amp;Tenor,AR1364,Trigger)</f>
        <v>48950</v>
      </c>
      <c r="AR1364" s="98">
        <f>_xll.qlCalendarAdvance(Calendar,AR1363,AP1364,"f",,Trigger)</f>
        <v>48954</v>
      </c>
      <c r="AS1364" s="98">
        <f>_xll.qlInterestRateIndexMaturity(Currency&amp;"ibor"&amp;Tenor,AR1364,Trigger)</f>
        <v>48985</v>
      </c>
      <c r="AT1364" s="242" t="e">
        <f>_xll.qlIndexFixing($AD$5,AQ1364,TRUE,_xll.ohTrigger(Trigger,Trigger1M))</f>
        <v>#NUM!</v>
      </c>
      <c r="AU1364" s="242">
        <f>IFERROR(_xll.qlIndexFixing($AV$1,AQ1364,TRUE,_xll.ohTrigger(Trigger,Trigger1M)),#N/A)</f>
        <v>1.7889468147690973E-2</v>
      </c>
    </row>
    <row r="1365" spans="42:47" ht="11.25" customHeight="1" x14ac:dyDescent="0.25">
      <c r="AP1365" s="99" t="s">
        <v>83</v>
      </c>
      <c r="AQ1365" s="98">
        <f>_xll.qlInterestRateIndexFixingDate(Currency&amp;"ibor"&amp;Tenor,AR1365,Trigger)</f>
        <v>48957</v>
      </c>
      <c r="AR1365" s="98">
        <f>_xll.qlCalendarAdvance(Calendar,AR1364,AP1365,"f",,Trigger)</f>
        <v>48961</v>
      </c>
      <c r="AS1365" s="98">
        <f>_xll.qlInterestRateIndexMaturity(Currency&amp;"ibor"&amp;Tenor,AR1365,Trigger)</f>
        <v>48992</v>
      </c>
      <c r="AT1365" s="242" t="e">
        <f>_xll.qlIndexFixing($AD$5,AQ1365,TRUE,_xll.ohTrigger(Trigger,Trigger1M))</f>
        <v>#NUM!</v>
      </c>
      <c r="AU1365" s="242">
        <f>IFERROR(_xll.qlIndexFixing($AV$1,AQ1365,TRUE,_xll.ohTrigger(Trigger,Trigger1M)),#N/A)</f>
        <v>1.7877956293426287E-2</v>
      </c>
    </row>
    <row r="1366" spans="42:47" ht="11.25" customHeight="1" x14ac:dyDescent="0.25">
      <c r="AP1366" s="99" t="s">
        <v>83</v>
      </c>
      <c r="AQ1366" s="98">
        <f>_xll.qlInterestRateIndexFixingDate(Currency&amp;"ibor"&amp;Tenor,AR1366,Trigger)</f>
        <v>48964</v>
      </c>
      <c r="AR1366" s="98">
        <f>_xll.qlCalendarAdvance(Calendar,AR1365,AP1366,"f",,Trigger)</f>
        <v>48968</v>
      </c>
      <c r="AS1366" s="98">
        <f>_xll.qlInterestRateIndexMaturity(Currency&amp;"ibor"&amp;Tenor,AR1366,Trigger)</f>
        <v>48999</v>
      </c>
      <c r="AT1366" s="242" t="e">
        <f>_xll.qlIndexFixing($AD$5,AQ1366,TRUE,_xll.ohTrigger(Trigger,Trigger1M))</f>
        <v>#NUM!</v>
      </c>
      <c r="AU1366" s="242">
        <f>IFERROR(_xll.qlIndexFixing($AV$1,AQ1366,TRUE,_xll.ohTrigger(Trigger,Trigger1M)),#N/A)</f>
        <v>1.7866420803260626E-2</v>
      </c>
    </row>
    <row r="1367" spans="42:47" ht="11.25" customHeight="1" x14ac:dyDescent="0.25">
      <c r="AP1367" s="99" t="s">
        <v>83</v>
      </c>
      <c r="AQ1367" s="98">
        <f>_xll.qlInterestRateIndexFixingDate(Currency&amp;"ibor"&amp;Tenor,AR1367,Trigger)</f>
        <v>48971</v>
      </c>
      <c r="AR1367" s="98">
        <f>_xll.qlCalendarAdvance(Calendar,AR1366,AP1367,"f",,Trigger)</f>
        <v>48975</v>
      </c>
      <c r="AS1367" s="98">
        <f>_xll.qlInterestRateIndexMaturity(Currency&amp;"ibor"&amp;Tenor,AR1367,Trigger)</f>
        <v>49003</v>
      </c>
      <c r="AT1367" s="242" t="e">
        <f>_xll.qlIndexFixing($AD$5,AQ1367,TRUE,_xll.ohTrigger(Trigger,Trigger1M))</f>
        <v>#NUM!</v>
      </c>
      <c r="AU1367" s="242">
        <f>IFERROR(_xll.qlIndexFixing($AV$1,AQ1367,TRUE,_xll.ohTrigger(Trigger,Trigger1M)),#N/A)</f>
        <v>1.7856016309687472E-2</v>
      </c>
    </row>
    <row r="1368" spans="42:47" ht="11.25" customHeight="1" x14ac:dyDescent="0.25">
      <c r="AP1368" s="99" t="s">
        <v>83</v>
      </c>
      <c r="AQ1368" s="98">
        <f>_xll.qlInterestRateIndexFixingDate(Currency&amp;"ibor"&amp;Tenor,AR1368,Trigger)</f>
        <v>48978</v>
      </c>
      <c r="AR1368" s="98">
        <f>_xll.qlCalendarAdvance(Calendar,AR1367,AP1368,"f",,Trigger)</f>
        <v>48982</v>
      </c>
      <c r="AS1368" s="98">
        <f>_xll.qlInterestRateIndexMaturity(Currency&amp;"ibor"&amp;Tenor,AR1368,Trigger)</f>
        <v>49010</v>
      </c>
      <c r="AT1368" s="242" t="e">
        <f>_xll.qlIndexFixing($AD$5,AQ1368,TRUE,_xll.ohTrigger(Trigger,Trigger1M))</f>
        <v>#NUM!</v>
      </c>
      <c r="AU1368" s="242">
        <f>IFERROR(_xll.qlIndexFixing($AV$1,AQ1368,TRUE,_xll.ohTrigger(Trigger,Trigger1M)),#N/A)</f>
        <v>1.7844440748971797E-2</v>
      </c>
    </row>
    <row r="1369" spans="42:47" ht="11.25" customHeight="1" x14ac:dyDescent="0.25">
      <c r="AP1369" s="99" t="s">
        <v>83</v>
      </c>
      <c r="AQ1369" s="98">
        <f>_xll.qlInterestRateIndexFixingDate(Currency&amp;"ibor"&amp;Tenor,AR1369,Trigger)</f>
        <v>48985</v>
      </c>
      <c r="AR1369" s="98">
        <f>_xll.qlCalendarAdvance(Calendar,AR1368,AP1369,"f",,Trigger)</f>
        <v>48989</v>
      </c>
      <c r="AS1369" s="98">
        <f>_xll.qlInterestRateIndexMaturity(Currency&amp;"ibor"&amp;Tenor,AR1369,Trigger)</f>
        <v>49017</v>
      </c>
      <c r="AT1369" s="242" t="e">
        <f>_xll.qlIndexFixing($AD$5,AQ1369,TRUE,_xll.ohTrigger(Trigger,Trigger1M))</f>
        <v>#NUM!</v>
      </c>
      <c r="AU1369" s="242">
        <f>IFERROR(_xll.qlIndexFixing($AV$1,AQ1369,TRUE,_xll.ohTrigger(Trigger,Trigger1M)),#N/A)</f>
        <v>1.7832842050110438E-2</v>
      </c>
    </row>
    <row r="1370" spans="42:47" ht="11.25" customHeight="1" x14ac:dyDescent="0.25">
      <c r="AP1370" s="99" t="s">
        <v>83</v>
      </c>
      <c r="AQ1370" s="98">
        <f>_xll.qlInterestRateIndexFixingDate(Currency&amp;"ibor"&amp;Tenor,AR1370,Trigger)</f>
        <v>48992</v>
      </c>
      <c r="AR1370" s="98">
        <f>_xll.qlCalendarAdvance(Calendar,AR1369,AP1370,"f",,Trigger)</f>
        <v>48996</v>
      </c>
      <c r="AS1370" s="98">
        <f>_xll.qlInterestRateIndexMaturity(Currency&amp;"ibor"&amp;Tenor,AR1370,Trigger)</f>
        <v>49024</v>
      </c>
      <c r="AT1370" s="242" t="e">
        <f>_xll.qlIndexFixing($AD$5,AQ1370,TRUE,_xll.ohTrigger(Trigger,Trigger1M))</f>
        <v>#NUM!</v>
      </c>
      <c r="AU1370" s="242">
        <f>IFERROR(_xll.qlIndexFixing($AV$1,AQ1370,TRUE,_xll.ohTrigger(Trigger,Trigger1M)),#N/A)</f>
        <v>1.78212203909183E-2</v>
      </c>
    </row>
    <row r="1371" spans="42:47" ht="11.25" customHeight="1" x14ac:dyDescent="0.25">
      <c r="AP1371" s="99" t="s">
        <v>83</v>
      </c>
      <c r="AQ1371" s="98">
        <f>_xll.qlInterestRateIndexFixingDate(Currency&amp;"ibor"&amp;Tenor,AR1371,Trigger)</f>
        <v>48999</v>
      </c>
      <c r="AR1371" s="98">
        <f>_xll.qlCalendarAdvance(Calendar,AR1370,AP1371,"f",,Trigger)</f>
        <v>49003</v>
      </c>
      <c r="AS1371" s="98">
        <f>_xll.qlInterestRateIndexMaturity(Currency&amp;"ibor"&amp;Tenor,AR1371,Trigger)</f>
        <v>49034</v>
      </c>
      <c r="AT1371" s="242" t="e">
        <f>_xll.qlIndexFixing($AD$5,AQ1371,TRUE,_xll.ohTrigger(Trigger,Trigger1M))</f>
        <v>#NUM!</v>
      </c>
      <c r="AU1371" s="242">
        <f>IFERROR(_xll.qlIndexFixing($AV$1,AQ1371,TRUE,_xll.ohTrigger(Trigger,Trigger1M)),#N/A)</f>
        <v>1.7808395038615817E-2</v>
      </c>
    </row>
    <row r="1372" spans="42:47" ht="11.25" customHeight="1" x14ac:dyDescent="0.25">
      <c r="AP1372" s="99" t="s">
        <v>83</v>
      </c>
      <c r="AQ1372" s="98">
        <f>_xll.qlInterestRateIndexFixingDate(Currency&amp;"ibor"&amp;Tenor,AR1372,Trigger)</f>
        <v>49006</v>
      </c>
      <c r="AR1372" s="98">
        <f>_xll.qlCalendarAdvance(Calendar,AR1371,AP1372,"f",,Trigger)</f>
        <v>49010</v>
      </c>
      <c r="AS1372" s="98">
        <f>_xll.qlInterestRateIndexMaturity(Currency&amp;"ibor"&amp;Tenor,AR1372,Trigger)</f>
        <v>49045</v>
      </c>
      <c r="AT1372" s="242" t="e">
        <f>_xll.qlIndexFixing($AD$5,AQ1372,TRUE,_xll.ohTrigger(Trigger,Trigger1M))</f>
        <v>#NUM!</v>
      </c>
      <c r="AU1372" s="242">
        <f>IFERROR(_xll.qlIndexFixing($AV$1,AQ1372,TRUE,_xll.ohTrigger(Trigger,Trigger1M)),#N/A)</f>
        <v>1.7795135154458866E-2</v>
      </c>
    </row>
    <row r="1373" spans="42:47" ht="11.25" customHeight="1" x14ac:dyDescent="0.25">
      <c r="AP1373" s="99" t="s">
        <v>83</v>
      </c>
      <c r="AQ1373" s="98">
        <f>_xll.qlInterestRateIndexFixingDate(Currency&amp;"ibor"&amp;Tenor,AR1373,Trigger)</f>
        <v>49013</v>
      </c>
      <c r="AR1373" s="98">
        <f>_xll.qlCalendarAdvance(Calendar,AR1372,AP1373,"f",,Trigger)</f>
        <v>49017</v>
      </c>
      <c r="AS1373" s="98">
        <f>_xll.qlInterestRateIndexMaturity(Currency&amp;"ibor"&amp;Tenor,AR1373,Trigger)</f>
        <v>49048</v>
      </c>
      <c r="AT1373" s="242" t="e">
        <f>_xll.qlIndexFixing($AD$5,AQ1373,TRUE,_xll.ohTrigger(Trigger,Trigger1M))</f>
        <v>#NUM!</v>
      </c>
      <c r="AU1373" s="242">
        <f>IFERROR(_xll.qlIndexFixing($AV$1,AQ1373,TRUE,_xll.ohTrigger(Trigger,Trigger1M)),#N/A)</f>
        <v>1.7785025506110538E-2</v>
      </c>
    </row>
    <row r="1374" spans="42:47" ht="11.25" customHeight="1" x14ac:dyDescent="0.25">
      <c r="AP1374" s="99" t="s">
        <v>83</v>
      </c>
      <c r="AQ1374" s="98">
        <f>_xll.qlInterestRateIndexFixingDate(Currency&amp;"ibor"&amp;Tenor,AR1374,Trigger)</f>
        <v>49020</v>
      </c>
      <c r="AR1374" s="98">
        <f>_xll.qlCalendarAdvance(Calendar,AR1373,AP1374,"f",,Trigger)</f>
        <v>49024</v>
      </c>
      <c r="AS1374" s="98">
        <f>_xll.qlInterestRateIndexMaturity(Currency&amp;"ibor"&amp;Tenor,AR1374,Trigger)</f>
        <v>49055</v>
      </c>
      <c r="AT1374" s="242" t="e">
        <f>_xll.qlIndexFixing($AD$5,AQ1374,TRUE,_xll.ohTrigger(Trigger,Trigger1M))</f>
        <v>#NUM!</v>
      </c>
      <c r="AU1374" s="242">
        <f>IFERROR(_xll.qlIndexFixing($AV$1,AQ1374,TRUE,_xll.ohTrigger(Trigger,Trigger1M)),#N/A)</f>
        <v>1.7773307331238806E-2</v>
      </c>
    </row>
    <row r="1375" spans="42:47" ht="11.25" customHeight="1" x14ac:dyDescent="0.25">
      <c r="AP1375" s="99" t="s">
        <v>83</v>
      </c>
      <c r="AQ1375" s="98">
        <f>_xll.qlInterestRateIndexFixingDate(Currency&amp;"ibor"&amp;Tenor,AR1375,Trigger)</f>
        <v>49027</v>
      </c>
      <c r="AR1375" s="98">
        <f>_xll.qlCalendarAdvance(Calendar,AR1374,AP1375,"f",,Trigger)</f>
        <v>49031</v>
      </c>
      <c r="AS1375" s="98">
        <f>_xll.qlInterestRateIndexMaturity(Currency&amp;"ibor"&amp;Tenor,AR1375,Trigger)</f>
        <v>49062</v>
      </c>
      <c r="AT1375" s="242" t="e">
        <f>_xll.qlIndexFixing($AD$5,AQ1375,TRUE,_xll.ohTrigger(Trigger,Trigger1M))</f>
        <v>#NUM!</v>
      </c>
      <c r="AU1375" s="242">
        <f>IFERROR(_xll.qlIndexFixing($AV$1,AQ1375,TRUE,_xll.ohTrigger(Trigger,Trigger1M)),#N/A)</f>
        <v>1.7761567121082504E-2</v>
      </c>
    </row>
    <row r="1376" spans="42:47" ht="11.25" customHeight="1" x14ac:dyDescent="0.25">
      <c r="AP1376" s="99" t="s">
        <v>83</v>
      </c>
      <c r="AQ1376" s="98">
        <f>_xll.qlInterestRateIndexFixingDate(Currency&amp;"ibor"&amp;Tenor,AR1376,Trigger)</f>
        <v>49034</v>
      </c>
      <c r="AR1376" s="98">
        <f>_xll.qlCalendarAdvance(Calendar,AR1375,AP1376,"f",,Trigger)</f>
        <v>49038</v>
      </c>
      <c r="AS1376" s="98">
        <f>_xll.qlInterestRateIndexMaturity(Currency&amp;"ibor"&amp;Tenor,AR1376,Trigger)</f>
        <v>49068</v>
      </c>
      <c r="AT1376" s="242" t="e">
        <f>_xll.qlIndexFixing($AD$5,AQ1376,TRUE,_xll.ohTrigger(Trigger,Trigger1M))</f>
        <v>#NUM!</v>
      </c>
      <c r="AU1376" s="242">
        <f>IFERROR(_xll.qlIndexFixing($AV$1,AQ1376,TRUE,_xll.ohTrigger(Trigger,Trigger1M)),#N/A)</f>
        <v>1.7750209659330274E-2</v>
      </c>
    </row>
    <row r="1377" spans="42:47" ht="11.25" customHeight="1" x14ac:dyDescent="0.25">
      <c r="AP1377" s="99" t="s">
        <v>83</v>
      </c>
      <c r="AQ1377" s="98">
        <f>_xll.qlInterestRateIndexFixingDate(Currency&amp;"ibor"&amp;Tenor,AR1377,Trigger)</f>
        <v>49039</v>
      </c>
      <c r="AR1377" s="98">
        <f>_xll.qlCalendarAdvance(Calendar,AR1376,AP1377,"f",,Trigger)</f>
        <v>49045</v>
      </c>
      <c r="AS1377" s="98">
        <f>_xll.qlInterestRateIndexMaturity(Currency&amp;"ibor"&amp;Tenor,AR1377,Trigger)</f>
        <v>49075</v>
      </c>
      <c r="AT1377" s="242" t="e">
        <f>_xll.qlIndexFixing($AD$5,AQ1377,TRUE,_xll.ohTrigger(Trigger,Trigger1M))</f>
        <v>#NUM!</v>
      </c>
      <c r="AU1377" s="242">
        <f>IFERROR(_xll.qlIndexFixing($AV$1,AQ1377,TRUE,_xll.ohTrigger(Trigger,Trigger1M)),#N/A)</f>
        <v>1.7738428025853459E-2</v>
      </c>
    </row>
    <row r="1378" spans="42:47" ht="11.25" customHeight="1" x14ac:dyDescent="0.25">
      <c r="AP1378" s="99" t="s">
        <v>83</v>
      </c>
      <c r="AQ1378" s="98">
        <f>_xll.qlInterestRateIndexFixingDate(Currency&amp;"ibor"&amp;Tenor,AR1378,Trigger)</f>
        <v>49048</v>
      </c>
      <c r="AR1378" s="98">
        <f>_xll.qlCalendarAdvance(Calendar,AR1377,AP1378,"f",,Trigger)</f>
        <v>49052</v>
      </c>
      <c r="AS1378" s="98">
        <f>_xll.qlInterestRateIndexMaturity(Currency&amp;"ibor"&amp;Tenor,AR1378,Trigger)</f>
        <v>49082</v>
      </c>
      <c r="AT1378" s="242" t="e">
        <f>_xll.qlIndexFixing($AD$5,AQ1378,TRUE,_xll.ohTrigger(Trigger,Trigger1M))</f>
        <v>#NUM!</v>
      </c>
      <c r="AU1378" s="242">
        <f>IFERROR(_xll.qlIndexFixing($AV$1,AQ1378,TRUE,_xll.ohTrigger(Trigger,Trigger1M)),#N/A)</f>
        <v>1.772662487858323E-2</v>
      </c>
    </row>
    <row r="1379" spans="42:47" ht="11.25" customHeight="1" x14ac:dyDescent="0.25">
      <c r="AP1379" s="99" t="s">
        <v>83</v>
      </c>
      <c r="AQ1379" s="98">
        <f>_xll.qlInterestRateIndexFixingDate(Currency&amp;"ibor"&amp;Tenor,AR1379,Trigger)</f>
        <v>49055</v>
      </c>
      <c r="AR1379" s="98">
        <f>_xll.qlCalendarAdvance(Calendar,AR1378,AP1379,"f",,Trigger)</f>
        <v>49059</v>
      </c>
      <c r="AS1379" s="98">
        <f>_xll.qlInterestRateIndexMaturity(Currency&amp;"ibor"&amp;Tenor,AR1379,Trigger)</f>
        <v>49089</v>
      </c>
      <c r="AT1379" s="242" t="e">
        <f>_xll.qlIndexFixing($AD$5,AQ1379,TRUE,_xll.ohTrigger(Trigger,Trigger1M))</f>
        <v>#NUM!</v>
      </c>
      <c r="AU1379" s="242">
        <f>IFERROR(_xll.qlIndexFixing($AV$1,AQ1379,TRUE,_xll.ohTrigger(Trigger,Trigger1M)),#N/A)</f>
        <v>1.7714800395358665E-2</v>
      </c>
    </row>
    <row r="1380" spans="42:47" ht="11.25" customHeight="1" x14ac:dyDescent="0.25">
      <c r="AP1380" s="99" t="s">
        <v>83</v>
      </c>
      <c r="AQ1380" s="98">
        <f>_xll.qlInterestRateIndexFixingDate(Currency&amp;"ibor"&amp;Tenor,AR1380,Trigger)</f>
        <v>49061</v>
      </c>
      <c r="AR1380" s="98">
        <f>_xll.qlCalendarAdvance(Calendar,AR1379,AP1380,"f",,Trigger)</f>
        <v>49066</v>
      </c>
      <c r="AS1380" s="98">
        <f>_xll.qlInterestRateIndexMaturity(Currency&amp;"ibor"&amp;Tenor,AR1380,Trigger)</f>
        <v>49097</v>
      </c>
      <c r="AT1380" s="242" t="e">
        <f>_xll.qlIndexFixing($AD$5,AQ1380,TRUE,_xll.ohTrigger(Trigger,Trigger1M))</f>
        <v>#NUM!</v>
      </c>
      <c r="AU1380" s="242">
        <f>IFERROR(_xll.qlIndexFixing($AV$1,AQ1380,TRUE,_xll.ohTrigger(Trigger,Trigger1M)),#N/A)</f>
        <v>1.7702541765488328E-2</v>
      </c>
    </row>
    <row r="1381" spans="42:47" ht="11.25" customHeight="1" x14ac:dyDescent="0.25">
      <c r="AP1381" s="99" t="s">
        <v>83</v>
      </c>
      <c r="AQ1381" s="98">
        <f>_xll.qlInterestRateIndexFixingDate(Currency&amp;"ibor"&amp;Tenor,AR1381,Trigger)</f>
        <v>49069</v>
      </c>
      <c r="AR1381" s="98">
        <f>_xll.qlCalendarAdvance(Calendar,AR1380,AP1381,"f",,Trigger)</f>
        <v>49073</v>
      </c>
      <c r="AS1381" s="98">
        <f>_xll.qlInterestRateIndexMaturity(Currency&amp;"ibor"&amp;Tenor,AR1381,Trigger)</f>
        <v>49104</v>
      </c>
      <c r="AT1381" s="242" t="e">
        <f>_xll.qlIndexFixing($AD$5,AQ1381,TRUE,_xll.ohTrigger(Trigger,Trigger1M))</f>
        <v>#NUM!</v>
      </c>
      <c r="AU1381" s="242">
        <f>IFERROR(_xll.qlIndexFixing($AV$1,AQ1381,TRUE,_xll.ohTrigger(Trigger,Trigger1M)),#N/A)</f>
        <v>1.7690673078293986E-2</v>
      </c>
    </row>
    <row r="1382" spans="42:47" ht="11.25" customHeight="1" x14ac:dyDescent="0.25">
      <c r="AP1382" s="99" t="s">
        <v>83</v>
      </c>
      <c r="AQ1382" s="98">
        <f>_xll.qlInterestRateIndexFixingDate(Currency&amp;"ibor"&amp;Tenor,AR1382,Trigger)</f>
        <v>49076</v>
      </c>
      <c r="AR1382" s="98">
        <f>_xll.qlCalendarAdvance(Calendar,AR1381,AP1382,"f",,Trigger)</f>
        <v>49080</v>
      </c>
      <c r="AS1382" s="98">
        <f>_xll.qlInterestRateIndexMaturity(Currency&amp;"ibor"&amp;Tenor,AR1382,Trigger)</f>
        <v>49111</v>
      </c>
      <c r="AT1382" s="242" t="e">
        <f>_xll.qlIndexFixing($AD$5,AQ1382,TRUE,_xll.ohTrigger(Trigger,Trigger1M))</f>
        <v>#NUM!</v>
      </c>
      <c r="AU1382" s="242">
        <f>IFERROR(_xll.qlIndexFixing($AV$1,AQ1382,TRUE,_xll.ohTrigger(Trigger,Trigger1M)),#N/A)</f>
        <v>1.7678783600703147E-2</v>
      </c>
    </row>
    <row r="1383" spans="42:47" ht="11.25" customHeight="1" x14ac:dyDescent="0.25">
      <c r="AP1383" s="99" t="s">
        <v>83</v>
      </c>
      <c r="AQ1383" s="98">
        <f>_xll.qlInterestRateIndexFixingDate(Currency&amp;"ibor"&amp;Tenor,AR1383,Trigger)</f>
        <v>49083</v>
      </c>
      <c r="AR1383" s="98">
        <f>_xll.qlCalendarAdvance(Calendar,AR1382,AP1383,"f",,Trigger)</f>
        <v>49087</v>
      </c>
      <c r="AS1383" s="98">
        <f>_xll.qlInterestRateIndexMaturity(Currency&amp;"ibor"&amp;Tenor,AR1383,Trigger)</f>
        <v>49118</v>
      </c>
      <c r="AT1383" s="242" t="e">
        <f>_xll.qlIndexFixing($AD$5,AQ1383,TRUE,_xll.ohTrigger(Trigger,Trigger1M))</f>
        <v>#NUM!</v>
      </c>
      <c r="AU1383" s="242">
        <f>IFERROR(_xll.qlIndexFixing($AV$1,AQ1383,TRUE,_xll.ohTrigger(Trigger,Trigger1M)),#N/A)</f>
        <v>1.7666873510550324E-2</v>
      </c>
    </row>
    <row r="1384" spans="42:47" ht="11.25" customHeight="1" x14ac:dyDescent="0.25">
      <c r="AP1384" s="99" t="s">
        <v>83</v>
      </c>
      <c r="AQ1384" s="98">
        <f>_xll.qlInterestRateIndexFixingDate(Currency&amp;"ibor"&amp;Tenor,AR1384,Trigger)</f>
        <v>49090</v>
      </c>
      <c r="AR1384" s="98">
        <f>_xll.qlCalendarAdvance(Calendar,AR1383,AP1384,"f",,Trigger)</f>
        <v>49094</v>
      </c>
      <c r="AS1384" s="98">
        <f>_xll.qlInterestRateIndexMaturity(Currency&amp;"ibor"&amp;Tenor,AR1384,Trigger)</f>
        <v>49125</v>
      </c>
      <c r="AT1384" s="242" t="e">
        <f>_xll.qlIndexFixing($AD$5,AQ1384,TRUE,_xll.ohTrigger(Trigger,Trigger1M))</f>
        <v>#NUM!</v>
      </c>
      <c r="AU1384" s="242">
        <f>IFERROR(_xll.qlIndexFixing($AV$1,AQ1384,TRUE,_xll.ohTrigger(Trigger,Trigger1M)),#N/A)</f>
        <v>1.7654942985677782E-2</v>
      </c>
    </row>
    <row r="1385" spans="42:47" ht="11.25" customHeight="1" x14ac:dyDescent="0.25">
      <c r="AP1385" s="99" t="s">
        <v>83</v>
      </c>
      <c r="AQ1385" s="98">
        <f>_xll.qlInterestRateIndexFixingDate(Currency&amp;"ibor"&amp;Tenor,AR1385,Trigger)</f>
        <v>49097</v>
      </c>
      <c r="AR1385" s="98">
        <f>_xll.qlCalendarAdvance(Calendar,AR1384,AP1385,"f",,Trigger)</f>
        <v>49101</v>
      </c>
      <c r="AS1385" s="98">
        <f>_xll.qlInterestRateIndexMaturity(Currency&amp;"ibor"&amp;Tenor,AR1385,Trigger)</f>
        <v>49131</v>
      </c>
      <c r="AT1385" s="242" t="e">
        <f>_xll.qlIndexFixing($AD$5,AQ1385,TRUE,_xll.ohTrigger(Trigger,Trigger1M))</f>
        <v>#NUM!</v>
      </c>
      <c r="AU1385" s="242">
        <f>IFERROR(_xll.qlIndexFixing($AV$1,AQ1385,TRUE,_xll.ohTrigger(Trigger,Trigger1M)),#N/A)</f>
        <v>1.7643415399300366E-2</v>
      </c>
    </row>
    <row r="1386" spans="42:47" ht="11.25" customHeight="1" x14ac:dyDescent="0.25">
      <c r="AP1386" s="99" t="s">
        <v>83</v>
      </c>
      <c r="AQ1386" s="98">
        <f>_xll.qlInterestRateIndexFixingDate(Currency&amp;"ibor"&amp;Tenor,AR1386,Trigger)</f>
        <v>49104</v>
      </c>
      <c r="AR1386" s="98">
        <f>_xll.qlCalendarAdvance(Calendar,AR1385,AP1386,"f",,Trigger)</f>
        <v>49108</v>
      </c>
      <c r="AS1386" s="98">
        <f>_xll.qlInterestRateIndexMaturity(Currency&amp;"ibor"&amp;Tenor,AR1386,Trigger)</f>
        <v>49138</v>
      </c>
      <c r="AT1386" s="242" t="e">
        <f>_xll.qlIndexFixing($AD$5,AQ1386,TRUE,_xll.ohTrigger(Trigger,Trigger1M))</f>
        <v>#NUM!</v>
      </c>
      <c r="AU1386" s="242">
        <f>IFERROR(_xll.qlIndexFixing($AV$1,AQ1386,TRUE,_xll.ohTrigger(Trigger,Trigger1M)),#N/A)</f>
        <v>1.7631446543564522E-2</v>
      </c>
    </row>
    <row r="1387" spans="42:47" ht="11.25" customHeight="1" x14ac:dyDescent="0.25">
      <c r="AP1387" s="99" t="s">
        <v>83</v>
      </c>
      <c r="AQ1387" s="98">
        <f>_xll.qlInterestRateIndexFixingDate(Currency&amp;"ibor"&amp;Tenor,AR1387,Trigger)</f>
        <v>49111</v>
      </c>
      <c r="AR1387" s="98">
        <f>_xll.qlCalendarAdvance(Calendar,AR1386,AP1387,"f",,Trigger)</f>
        <v>49115</v>
      </c>
      <c r="AS1387" s="98">
        <f>_xll.qlInterestRateIndexMaturity(Currency&amp;"ibor"&amp;Tenor,AR1387,Trigger)</f>
        <v>49145</v>
      </c>
      <c r="AT1387" s="242" t="e">
        <f>_xll.qlIndexFixing($AD$5,AQ1387,TRUE,_xll.ohTrigger(Trigger,Trigger1M))</f>
        <v>#NUM!</v>
      </c>
      <c r="AU1387" s="242">
        <f>IFERROR(_xll.qlIndexFixing($AV$1,AQ1387,TRUE,_xll.ohTrigger(Trigger,Trigger1M)),#N/A)</f>
        <v>1.7619457774493696E-2</v>
      </c>
    </row>
    <row r="1388" spans="42:47" ht="11.25" customHeight="1" x14ac:dyDescent="0.25">
      <c r="AP1388" s="99" t="s">
        <v>83</v>
      </c>
      <c r="AQ1388" s="98">
        <f>_xll.qlInterestRateIndexFixingDate(Currency&amp;"ibor"&amp;Tenor,AR1388,Trigger)</f>
        <v>49118</v>
      </c>
      <c r="AR1388" s="98">
        <f>_xll.qlCalendarAdvance(Calendar,AR1387,AP1388,"f",,Trigger)</f>
        <v>49122</v>
      </c>
      <c r="AS1388" s="98">
        <f>_xll.qlInterestRateIndexMaturity(Currency&amp;"ibor"&amp;Tenor,AR1388,Trigger)</f>
        <v>49152</v>
      </c>
      <c r="AT1388" s="242" t="e">
        <f>_xll.qlIndexFixing($AD$5,AQ1388,TRUE,_xll.ohTrigger(Trigger,Trigger1M))</f>
        <v>#NUM!</v>
      </c>
      <c r="AU1388" s="242">
        <f>IFERROR(_xll.qlIndexFixing($AV$1,AQ1388,TRUE,_xll.ohTrigger(Trigger,Trigger1M)),#N/A)</f>
        <v>1.7607449269908315E-2</v>
      </c>
    </row>
    <row r="1389" spans="42:47" ht="11.25" customHeight="1" x14ac:dyDescent="0.25">
      <c r="AP1389" s="99" t="s">
        <v>83</v>
      </c>
      <c r="AQ1389" s="98">
        <f>_xll.qlInterestRateIndexFixingDate(Currency&amp;"ibor"&amp;Tenor,AR1389,Trigger)</f>
        <v>49125</v>
      </c>
      <c r="AR1389" s="98">
        <f>_xll.qlCalendarAdvance(Calendar,AR1388,AP1389,"f",,Trigger)</f>
        <v>49129</v>
      </c>
      <c r="AS1389" s="98">
        <f>_xll.qlInterestRateIndexMaturity(Currency&amp;"ibor"&amp;Tenor,AR1389,Trigger)</f>
        <v>49160</v>
      </c>
      <c r="AT1389" s="242" t="e">
        <f>_xll.qlIndexFixing($AD$5,AQ1389,TRUE,_xll.ohTrigger(Trigger,Trigger1M))</f>
        <v>#NUM!</v>
      </c>
      <c r="AU1389" s="242">
        <f>IFERROR(_xll.qlIndexFixing($AV$1,AQ1389,TRUE,_xll.ohTrigger(Trigger,Trigger1M)),#N/A)</f>
        <v>1.7594990064768723E-2</v>
      </c>
    </row>
    <row r="1390" spans="42:47" ht="11.25" customHeight="1" x14ac:dyDescent="0.25">
      <c r="AP1390" s="99" t="s">
        <v>83</v>
      </c>
      <c r="AQ1390" s="98">
        <f>_xll.qlInterestRateIndexFixingDate(Currency&amp;"ibor"&amp;Tenor,AR1390,Trigger)</f>
        <v>49132</v>
      </c>
      <c r="AR1390" s="98">
        <f>_xll.qlCalendarAdvance(Calendar,AR1389,AP1390,"f",,Trigger)</f>
        <v>49136</v>
      </c>
      <c r="AS1390" s="98">
        <f>_xll.qlInterestRateIndexMaturity(Currency&amp;"ibor"&amp;Tenor,AR1390,Trigger)</f>
        <v>49167</v>
      </c>
      <c r="AT1390" s="242" t="e">
        <f>_xll.qlIndexFixing($AD$5,AQ1390,TRUE,_xll.ohTrigger(Trigger,Trigger1M))</f>
        <v>#NUM!</v>
      </c>
      <c r="AU1390" s="242">
        <f>IFERROR(_xll.qlIndexFixing($AV$1,AQ1390,TRUE,_xll.ohTrigger(Trigger,Trigger1M)),#N/A)</f>
        <v>1.7582940666128574E-2</v>
      </c>
    </row>
    <row r="1391" spans="42:47" ht="11.25" customHeight="1" x14ac:dyDescent="0.25">
      <c r="AP1391" s="99" t="s">
        <v>83</v>
      </c>
      <c r="AQ1391" s="98">
        <f>_xll.qlInterestRateIndexFixingDate(Currency&amp;"ibor"&amp;Tenor,AR1391,Trigger)</f>
        <v>49139</v>
      </c>
      <c r="AR1391" s="98">
        <f>_xll.qlCalendarAdvance(Calendar,AR1390,AP1391,"f",,Trigger)</f>
        <v>49143</v>
      </c>
      <c r="AS1391" s="98">
        <f>_xll.qlInterestRateIndexMaturity(Currency&amp;"ibor"&amp;Tenor,AR1391,Trigger)</f>
        <v>49174</v>
      </c>
      <c r="AT1391" s="242" t="e">
        <f>_xll.qlIndexFixing($AD$5,AQ1391,TRUE,_xll.ohTrigger(Trigger,Trigger1M))</f>
        <v>#NUM!</v>
      </c>
      <c r="AU1391" s="242">
        <f>IFERROR(_xll.qlIndexFixing($AV$1,AQ1391,TRUE,_xll.ohTrigger(Trigger,Trigger1M)),#N/A)</f>
        <v>1.7570872077615513E-2</v>
      </c>
    </row>
    <row r="1392" spans="42:47" ht="11.25" customHeight="1" x14ac:dyDescent="0.25">
      <c r="AP1392" s="99" t="s">
        <v>83</v>
      </c>
      <c r="AQ1392" s="98">
        <f>_xll.qlInterestRateIndexFixingDate(Currency&amp;"ibor"&amp;Tenor,AR1392,Trigger)</f>
        <v>49146</v>
      </c>
      <c r="AR1392" s="98">
        <f>_xll.qlCalendarAdvance(Calendar,AR1391,AP1392,"f",,Trigger)</f>
        <v>49150</v>
      </c>
      <c r="AS1392" s="98">
        <f>_xll.qlInterestRateIndexMaturity(Currency&amp;"ibor"&amp;Tenor,AR1392,Trigger)</f>
        <v>49181</v>
      </c>
      <c r="AT1392" s="242" t="e">
        <f>_xll.qlIndexFixing($AD$5,AQ1392,TRUE,_xll.ohTrigger(Trigger,Trigger1M))</f>
        <v>#NUM!</v>
      </c>
      <c r="AU1392" s="242">
        <f>IFERROR(_xll.qlIndexFixing($AV$1,AQ1392,TRUE,_xll.ohTrigger(Trigger,Trigger1M)),#N/A)</f>
        <v>1.7558784477058897E-2</v>
      </c>
    </row>
    <row r="1393" spans="42:47" ht="11.25" customHeight="1" x14ac:dyDescent="0.25">
      <c r="AP1393" s="99" t="s">
        <v>83</v>
      </c>
      <c r="AQ1393" s="98">
        <f>_xll.qlInterestRateIndexFixingDate(Currency&amp;"ibor"&amp;Tenor,AR1393,Trigger)</f>
        <v>49153</v>
      </c>
      <c r="AR1393" s="98">
        <f>_xll.qlCalendarAdvance(Calendar,AR1392,AP1393,"f",,Trigger)</f>
        <v>49157</v>
      </c>
      <c r="AS1393" s="98">
        <f>_xll.qlInterestRateIndexMaturity(Currency&amp;"ibor"&amp;Tenor,AR1393,Trigger)</f>
        <v>49188</v>
      </c>
      <c r="AT1393" s="242" t="e">
        <f>_xll.qlIndexFixing($AD$5,AQ1393,TRUE,_xll.ohTrigger(Trigger,Trigger1M))</f>
        <v>#NUM!</v>
      </c>
      <c r="AU1393" s="242">
        <f>IFERROR(_xll.qlIndexFixing($AV$1,AQ1393,TRUE,_xll.ohTrigger(Trigger,Trigger1M)),#N/A)</f>
        <v>1.7546678042298404E-2</v>
      </c>
    </row>
    <row r="1394" spans="42:47" ht="11.25" customHeight="1" x14ac:dyDescent="0.25">
      <c r="AP1394" s="99" t="s">
        <v>83</v>
      </c>
      <c r="AQ1394" s="98">
        <f>_xll.qlInterestRateIndexFixingDate(Currency&amp;"ibor"&amp;Tenor,AR1394,Trigger)</f>
        <v>49160</v>
      </c>
      <c r="AR1394" s="98">
        <f>_xll.qlCalendarAdvance(Calendar,AR1393,AP1394,"f",,Trigger)</f>
        <v>49164</v>
      </c>
      <c r="AS1394" s="98">
        <f>_xll.qlInterestRateIndexMaturity(Currency&amp;"ibor"&amp;Tenor,AR1394,Trigger)</f>
        <v>49195</v>
      </c>
      <c r="AT1394" s="242" t="e">
        <f>_xll.qlIndexFixing($AD$5,AQ1394,TRUE,_xll.ohTrigger(Trigger,Trigger1M))</f>
        <v>#NUM!</v>
      </c>
      <c r="AU1394" s="242">
        <f>IFERROR(_xll.qlIndexFixing($AV$1,AQ1394,TRUE,_xll.ohTrigger(Trigger,Trigger1M)),#N/A)</f>
        <v>1.7534552951160826E-2</v>
      </c>
    </row>
    <row r="1395" spans="42:47" ht="11.25" customHeight="1" x14ac:dyDescent="0.25">
      <c r="AP1395" s="99" t="s">
        <v>83</v>
      </c>
      <c r="AQ1395" s="98">
        <f>_xll.qlInterestRateIndexFixingDate(Currency&amp;"ibor"&amp;Tenor,AR1395,Trigger)</f>
        <v>49167</v>
      </c>
      <c r="AR1395" s="98">
        <f>_xll.qlCalendarAdvance(Calendar,AR1394,AP1395,"f",,Trigger)</f>
        <v>49171</v>
      </c>
      <c r="AS1395" s="98">
        <f>_xll.qlInterestRateIndexMaturity(Currency&amp;"ibor"&amp;Tenor,AR1395,Trigger)</f>
        <v>49202</v>
      </c>
      <c r="AT1395" s="242" t="e">
        <f>_xll.qlIndexFixing($AD$5,AQ1395,TRUE,_xll.ohTrigger(Trigger,Trigger1M))</f>
        <v>#NUM!</v>
      </c>
      <c r="AU1395" s="242">
        <f>IFERROR(_xll.qlIndexFixing($AV$1,AQ1395,TRUE,_xll.ohTrigger(Trigger,Trigger1M)),#N/A)</f>
        <v>1.752240938148068E-2</v>
      </c>
    </row>
    <row r="1396" spans="42:47" ht="11.25" customHeight="1" x14ac:dyDescent="0.25">
      <c r="AP1396" s="99" t="s">
        <v>83</v>
      </c>
      <c r="AQ1396" s="98">
        <f>_xll.qlInterestRateIndexFixingDate(Currency&amp;"ibor"&amp;Tenor,AR1396,Trigger)</f>
        <v>49174</v>
      </c>
      <c r="AR1396" s="98">
        <f>_xll.qlCalendarAdvance(Calendar,AR1395,AP1396,"f",,Trigger)</f>
        <v>49178</v>
      </c>
      <c r="AS1396" s="98">
        <f>_xll.qlInterestRateIndexMaturity(Currency&amp;"ibor"&amp;Tenor,AR1396,Trigger)</f>
        <v>49209</v>
      </c>
      <c r="AT1396" s="242" t="e">
        <f>_xll.qlIndexFixing($AD$5,AQ1396,TRUE,_xll.ohTrigger(Trigger,Trigger1M))</f>
        <v>#NUM!</v>
      </c>
      <c r="AU1396" s="242">
        <f>IFERROR(_xll.qlIndexFixing($AV$1,AQ1396,TRUE,_xll.ohTrigger(Trigger,Trigger1M)),#N/A)</f>
        <v>1.7510247511082176E-2</v>
      </c>
    </row>
    <row r="1397" spans="42:47" ht="11.25" customHeight="1" x14ac:dyDescent="0.25">
      <c r="AP1397" s="99" t="s">
        <v>83</v>
      </c>
      <c r="AQ1397" s="98">
        <f>_xll.qlInterestRateIndexFixingDate(Currency&amp;"ibor"&amp;Tenor,AR1397,Trigger)</f>
        <v>49181</v>
      </c>
      <c r="AR1397" s="98">
        <f>_xll.qlCalendarAdvance(Calendar,AR1396,AP1397,"f",,Trigger)</f>
        <v>49185</v>
      </c>
      <c r="AS1397" s="98">
        <f>_xll.qlInterestRateIndexMaturity(Currency&amp;"ibor"&amp;Tenor,AR1397,Trigger)</f>
        <v>49216</v>
      </c>
      <c r="AT1397" s="242" t="e">
        <f>_xll.qlIndexFixing($AD$5,AQ1397,TRUE,_xll.ohTrigger(Trigger,Trigger1M))</f>
        <v>#NUM!</v>
      </c>
      <c r="AU1397" s="242">
        <f>IFERROR(_xll.qlIndexFixing($AV$1,AQ1397,TRUE,_xll.ohTrigger(Trigger,Trigger1M)),#N/A)</f>
        <v>1.749806751779983E-2</v>
      </c>
    </row>
    <row r="1398" spans="42:47" ht="11.25" customHeight="1" x14ac:dyDescent="0.25">
      <c r="AP1398" s="99" t="s">
        <v>83</v>
      </c>
      <c r="AQ1398" s="98">
        <f>_xll.qlInterestRateIndexFixingDate(Currency&amp;"ibor"&amp;Tenor,AR1398,Trigger)</f>
        <v>49188</v>
      </c>
      <c r="AR1398" s="98">
        <f>_xll.qlCalendarAdvance(Calendar,AR1397,AP1398,"f",,Trigger)</f>
        <v>49192</v>
      </c>
      <c r="AS1398" s="98">
        <f>_xll.qlInterestRateIndexMaturity(Currency&amp;"ibor"&amp;Tenor,AR1398,Trigger)</f>
        <v>49222</v>
      </c>
      <c r="AT1398" s="242" t="e">
        <f>_xll.qlIndexFixing($AD$5,AQ1398,TRUE,_xll.ohTrigger(Trigger,Trigger1M))</f>
        <v>#NUM!</v>
      </c>
      <c r="AU1398" s="242">
        <f>IFERROR(_xll.qlIndexFixing($AV$1,AQ1398,TRUE,_xll.ohTrigger(Trigger,Trigger1M)),#N/A)</f>
        <v>1.7486317891902914E-2</v>
      </c>
    </row>
    <row r="1399" spans="42:47" ht="11.25" customHeight="1" x14ac:dyDescent="0.25">
      <c r="AP1399" s="99" t="s">
        <v>83</v>
      </c>
      <c r="AQ1399" s="98">
        <f>_xll.qlInterestRateIndexFixingDate(Currency&amp;"ibor"&amp;Tenor,AR1399,Trigger)</f>
        <v>49195</v>
      </c>
      <c r="AR1399" s="98">
        <f>_xll.qlCalendarAdvance(Calendar,AR1398,AP1399,"f",,Trigger)</f>
        <v>49199</v>
      </c>
      <c r="AS1399" s="98">
        <f>_xll.qlInterestRateIndexMaturity(Currency&amp;"ibor"&amp;Tenor,AR1399,Trigger)</f>
        <v>49229</v>
      </c>
      <c r="AT1399" s="242" t="e">
        <f>_xll.qlIndexFixing($AD$5,AQ1399,TRUE,_xll.ohTrigger(Trigger,Trigger1M))</f>
        <v>#NUM!</v>
      </c>
      <c r="AU1399" s="242">
        <f>IFERROR(_xll.qlIndexFixing($AV$1,AQ1399,TRUE,_xll.ohTrigger(Trigger,Trigger1M)),#N/A)</f>
        <v>1.7474104032946691E-2</v>
      </c>
    </row>
    <row r="1400" spans="42:47" ht="11.25" customHeight="1" x14ac:dyDescent="0.25">
      <c r="AP1400" s="99" t="s">
        <v>83</v>
      </c>
      <c r="AQ1400" s="98">
        <f>_xll.qlInterestRateIndexFixingDate(Currency&amp;"ibor"&amp;Tenor,AR1400,Trigger)</f>
        <v>49202</v>
      </c>
      <c r="AR1400" s="98">
        <f>_xll.qlCalendarAdvance(Calendar,AR1399,AP1400,"f",,Trigger)</f>
        <v>49206</v>
      </c>
      <c r="AS1400" s="98">
        <f>_xll.qlInterestRateIndexMaturity(Currency&amp;"ibor"&amp;Tenor,AR1400,Trigger)</f>
        <v>49236</v>
      </c>
      <c r="AT1400" s="242" t="e">
        <f>_xll.qlIndexFixing($AD$5,AQ1400,TRUE,_xll.ohTrigger(Trigger,Trigger1M))</f>
        <v>#NUM!</v>
      </c>
      <c r="AU1400" s="242">
        <f>IFERROR(_xll.qlIndexFixing($AV$1,AQ1400,TRUE,_xll.ohTrigger(Trigger,Trigger1M)),#N/A)</f>
        <v>1.7461872572329007E-2</v>
      </c>
    </row>
    <row r="1401" spans="42:47" ht="11.25" customHeight="1" x14ac:dyDescent="0.25">
      <c r="AP1401" s="99" t="s">
        <v>83</v>
      </c>
      <c r="AQ1401" s="98">
        <f>_xll.qlInterestRateIndexFixingDate(Currency&amp;"ibor"&amp;Tenor,AR1401,Trigger)</f>
        <v>49209</v>
      </c>
      <c r="AR1401" s="98">
        <f>_xll.qlCalendarAdvance(Calendar,AR1400,AP1401,"f",,Trigger)</f>
        <v>49213</v>
      </c>
      <c r="AS1401" s="98">
        <f>_xll.qlInterestRateIndexMaturity(Currency&amp;"ibor"&amp;Tenor,AR1401,Trigger)</f>
        <v>49243</v>
      </c>
      <c r="AT1401" s="242" t="e">
        <f>_xll.qlIndexFixing($AD$5,AQ1401,TRUE,_xll.ohTrigger(Trigger,Trigger1M))</f>
        <v>#NUM!</v>
      </c>
      <c r="AU1401" s="242">
        <f>IFERROR(_xll.qlIndexFixing($AV$1,AQ1401,TRUE,_xll.ohTrigger(Trigger,Trigger1M)),#N/A)</f>
        <v>1.7449623687864957E-2</v>
      </c>
    </row>
    <row r="1402" spans="42:47" ht="11.25" customHeight="1" x14ac:dyDescent="0.25">
      <c r="AP1402" s="99" t="s">
        <v>83</v>
      </c>
      <c r="AQ1402" s="98">
        <f>_xll.qlInterestRateIndexFixingDate(Currency&amp;"ibor"&amp;Tenor,AR1402,Trigger)</f>
        <v>49216</v>
      </c>
      <c r="AR1402" s="98">
        <f>_xll.qlCalendarAdvance(Calendar,AR1401,AP1402,"f",,Trigger)</f>
        <v>49220</v>
      </c>
      <c r="AS1402" s="98">
        <f>_xll.qlInterestRateIndexMaturity(Currency&amp;"ibor"&amp;Tenor,AR1402,Trigger)</f>
        <v>49251</v>
      </c>
      <c r="AT1402" s="242" t="e">
        <f>_xll.qlIndexFixing($AD$5,AQ1402,TRUE,_xll.ohTrigger(Trigger,Trigger1M))</f>
        <v>#NUM!</v>
      </c>
      <c r="AU1402" s="242">
        <f>IFERROR(_xll.qlIndexFixing($AV$1,AQ1402,TRUE,_xll.ohTrigger(Trigger,Trigger1M)),#N/A)</f>
        <v>1.7436901932111858E-2</v>
      </c>
    </row>
    <row r="1403" spans="42:47" ht="11.25" customHeight="1" x14ac:dyDescent="0.25">
      <c r="AP1403" s="99" t="s">
        <v>83</v>
      </c>
      <c r="AQ1403" s="98">
        <f>_xll.qlInterestRateIndexFixingDate(Currency&amp;"ibor"&amp;Tenor,AR1403,Trigger)</f>
        <v>49223</v>
      </c>
      <c r="AR1403" s="98">
        <f>_xll.qlCalendarAdvance(Calendar,AR1402,AP1403,"f",,Trigger)</f>
        <v>49227</v>
      </c>
      <c r="AS1403" s="98">
        <f>_xll.qlInterestRateIndexMaturity(Currency&amp;"ibor"&amp;Tenor,AR1403,Trigger)</f>
        <v>49258</v>
      </c>
      <c r="AT1403" s="242" t="e">
        <f>_xll.qlIndexFixing($AD$5,AQ1403,TRUE,_xll.ohTrigger(Trigger,Trigger1M))</f>
        <v>#NUM!</v>
      </c>
      <c r="AU1403" s="242">
        <f>IFERROR(_xll.qlIndexFixing($AV$1,AQ1403,TRUE,_xll.ohTrigger(Trigger,Trigger1M)),#N/A)</f>
        <v>1.7424616935909604E-2</v>
      </c>
    </row>
    <row r="1404" spans="42:47" ht="11.25" customHeight="1" x14ac:dyDescent="0.25">
      <c r="AP1404" s="99" t="s">
        <v>83</v>
      </c>
      <c r="AQ1404" s="98">
        <f>_xll.qlInterestRateIndexFixingDate(Currency&amp;"ibor"&amp;Tenor,AR1404,Trigger)</f>
        <v>49230</v>
      </c>
      <c r="AR1404" s="98">
        <f>_xll.qlCalendarAdvance(Calendar,AR1403,AP1404,"f",,Trigger)</f>
        <v>49234</v>
      </c>
      <c r="AS1404" s="98">
        <f>_xll.qlInterestRateIndexMaturity(Currency&amp;"ibor"&amp;Tenor,AR1404,Trigger)</f>
        <v>49265</v>
      </c>
      <c r="AT1404" s="242" t="e">
        <f>_xll.qlIndexFixing($AD$5,AQ1404,TRUE,_xll.ohTrigger(Trigger,Trigger1M))</f>
        <v>#NUM!</v>
      </c>
      <c r="AU1404" s="242">
        <f>IFERROR(_xll.qlIndexFixing($AV$1,AQ1404,TRUE,_xll.ohTrigger(Trigger,Trigger1M)),#N/A)</f>
        <v>1.7412315061608435E-2</v>
      </c>
    </row>
    <row r="1405" spans="42:47" ht="11.25" customHeight="1" x14ac:dyDescent="0.25">
      <c r="AP1405" s="99" t="s">
        <v>83</v>
      </c>
      <c r="AQ1405" s="98">
        <f>_xll.qlInterestRateIndexFixingDate(Currency&amp;"ibor"&amp;Tenor,AR1405,Trigger)</f>
        <v>49237</v>
      </c>
      <c r="AR1405" s="98">
        <f>_xll.qlCalendarAdvance(Calendar,AR1404,AP1405,"f",,Trigger)</f>
        <v>49241</v>
      </c>
      <c r="AS1405" s="98">
        <f>_xll.qlInterestRateIndexMaturity(Currency&amp;"ibor"&amp;Tenor,AR1405,Trigger)</f>
        <v>49272</v>
      </c>
      <c r="AT1405" s="242" t="e">
        <f>_xll.qlIndexFixing($AD$5,AQ1405,TRUE,_xll.ohTrigger(Trigger,Trigger1M))</f>
        <v>#NUM!</v>
      </c>
      <c r="AU1405" s="242">
        <f>IFERROR(_xll.qlIndexFixing($AV$1,AQ1405,TRUE,_xll.ohTrigger(Trigger,Trigger1M)),#N/A)</f>
        <v>1.7399996487040287E-2</v>
      </c>
    </row>
    <row r="1406" spans="42:47" ht="11.25" customHeight="1" x14ac:dyDescent="0.25">
      <c r="AP1406" s="99" t="s">
        <v>83</v>
      </c>
      <c r="AQ1406" s="98">
        <f>_xll.qlInterestRateIndexFixingDate(Currency&amp;"ibor"&amp;Tenor,AR1406,Trigger)</f>
        <v>49244</v>
      </c>
      <c r="AR1406" s="98">
        <f>_xll.qlCalendarAdvance(Calendar,AR1405,AP1406,"f",,Trigger)</f>
        <v>49248</v>
      </c>
      <c r="AS1406" s="98">
        <f>_xll.qlInterestRateIndexMaturity(Currency&amp;"ibor"&amp;Tenor,AR1406,Trigger)</f>
        <v>49278</v>
      </c>
      <c r="AT1406" s="242" t="e">
        <f>_xll.qlIndexFixing($AD$5,AQ1406,TRUE,_xll.ohTrigger(Trigger,Trigger1M))</f>
        <v>#NUM!</v>
      </c>
      <c r="AU1406" s="242">
        <f>IFERROR(_xll.qlIndexFixing($AV$1,AQ1406,TRUE,_xll.ohTrigger(Trigger,Trigger1M)),#N/A)</f>
        <v>1.7388124131404226E-2</v>
      </c>
    </row>
    <row r="1407" spans="42:47" ht="11.25" customHeight="1" x14ac:dyDescent="0.25">
      <c r="AP1407" s="99" t="s">
        <v>83</v>
      </c>
      <c r="AQ1407" s="98">
        <f>_xll.qlInterestRateIndexFixingDate(Currency&amp;"ibor"&amp;Tenor,AR1407,Trigger)</f>
        <v>49251</v>
      </c>
      <c r="AR1407" s="98">
        <f>_xll.qlCalendarAdvance(Calendar,AR1406,AP1407,"f",,Trigger)</f>
        <v>49255</v>
      </c>
      <c r="AS1407" s="98">
        <f>_xll.qlInterestRateIndexMaturity(Currency&amp;"ibor"&amp;Tenor,AR1407,Trigger)</f>
        <v>49285</v>
      </c>
      <c r="AT1407" s="242" t="e">
        <f>_xll.qlIndexFixing($AD$5,AQ1407,TRUE,_xll.ohTrigger(Trigger,Trigger1M))</f>
        <v>#NUM!</v>
      </c>
      <c r="AU1407" s="242">
        <f>IFERROR(_xll.qlIndexFixing($AV$1,AQ1407,TRUE,_xll.ohTrigger(Trigger,Trigger1M)),#N/A)</f>
        <v>1.7375774437981661E-2</v>
      </c>
    </row>
    <row r="1408" spans="42:47" ht="11.25" customHeight="1" x14ac:dyDescent="0.25">
      <c r="AP1408" s="99" t="s">
        <v>83</v>
      </c>
      <c r="AQ1408" s="98">
        <f>_xll.qlInterestRateIndexFixingDate(Currency&amp;"ibor"&amp;Tenor,AR1408,Trigger)</f>
        <v>49258</v>
      </c>
      <c r="AR1408" s="98">
        <f>_xll.qlCalendarAdvance(Calendar,AR1407,AP1408,"f",,Trigger)</f>
        <v>49262</v>
      </c>
      <c r="AS1408" s="98">
        <f>_xll.qlInterestRateIndexMaturity(Currency&amp;"ibor"&amp;Tenor,AR1408,Trigger)</f>
        <v>49292</v>
      </c>
      <c r="AT1408" s="242" t="e">
        <f>_xll.qlIndexFixing($AD$5,AQ1408,TRUE,_xll.ohTrigger(Trigger,Trigger1M))</f>
        <v>#NUM!</v>
      </c>
      <c r="AU1408" s="242">
        <f>IFERROR(_xll.qlIndexFixing($AV$1,AQ1408,TRUE,_xll.ohTrigger(Trigger,Trigger1M)),#N/A)</f>
        <v>1.7363408565415739E-2</v>
      </c>
    </row>
    <row r="1409" spans="42:47" ht="11.25" customHeight="1" x14ac:dyDescent="0.25">
      <c r="AP1409" s="99" t="s">
        <v>83</v>
      </c>
      <c r="AQ1409" s="98">
        <f>_xll.qlInterestRateIndexFixingDate(Currency&amp;"ibor"&amp;Tenor,AR1409,Trigger)</f>
        <v>49265</v>
      </c>
      <c r="AR1409" s="98">
        <f>_xll.qlCalendarAdvance(Calendar,AR1408,AP1409,"f",,Trigger)</f>
        <v>49269</v>
      </c>
      <c r="AS1409" s="98">
        <f>_xll.qlInterestRateIndexMaturity(Currency&amp;"ibor"&amp;Tenor,AR1409,Trigger)</f>
        <v>49299</v>
      </c>
      <c r="AT1409" s="242" t="e">
        <f>_xll.qlIndexFixing($AD$5,AQ1409,TRUE,_xll.ohTrigger(Trigger,Trigger1M))</f>
        <v>#NUM!</v>
      </c>
      <c r="AU1409" s="242">
        <f>IFERROR(_xll.qlIndexFixing($AV$1,AQ1409,TRUE,_xll.ohTrigger(Trigger,Trigger1M)),#N/A)</f>
        <v>1.7351026691510896E-2</v>
      </c>
    </row>
    <row r="1410" spans="42:47" ht="11.25" customHeight="1" x14ac:dyDescent="0.25">
      <c r="AP1410" s="99" t="s">
        <v>83</v>
      </c>
      <c r="AQ1410" s="98">
        <f>_xll.qlInterestRateIndexFixingDate(Currency&amp;"ibor"&amp;Tenor,AR1410,Trigger)</f>
        <v>49272</v>
      </c>
      <c r="AR1410" s="98">
        <f>_xll.qlCalendarAdvance(Calendar,AR1409,AP1410,"f",,Trigger)</f>
        <v>49276</v>
      </c>
      <c r="AS1410" s="98">
        <f>_xll.qlInterestRateIndexMaturity(Currency&amp;"ibor"&amp;Tenor,AR1410,Trigger)</f>
        <v>49306</v>
      </c>
      <c r="AT1410" s="242" t="e">
        <f>_xll.qlIndexFixing($AD$5,AQ1410,TRUE,_xll.ohTrigger(Trigger,Trigger1M))</f>
        <v>#NUM!</v>
      </c>
      <c r="AU1410" s="242">
        <f>IFERROR(_xll.qlIndexFixing($AV$1,AQ1410,TRUE,_xll.ohTrigger(Trigger,Trigger1M)),#N/A)</f>
        <v>1.7338628994084893E-2</v>
      </c>
    </row>
    <row r="1411" spans="42:47" ht="11.25" customHeight="1" x14ac:dyDescent="0.25">
      <c r="AP1411" s="99" t="s">
        <v>83</v>
      </c>
      <c r="AQ1411" s="98">
        <f>_xll.qlInterestRateIndexFixingDate(Currency&amp;"ibor"&amp;Tenor,AR1411,Trigger)</f>
        <v>49279</v>
      </c>
      <c r="AR1411" s="98">
        <f>_xll.qlCalendarAdvance(Calendar,AR1410,AP1411,"f",,Trigger)</f>
        <v>49283</v>
      </c>
      <c r="AS1411" s="98">
        <f>_xll.qlInterestRateIndexMaturity(Currency&amp;"ibor"&amp;Tenor,AR1411,Trigger)</f>
        <v>49314</v>
      </c>
      <c r="AT1411" s="242" t="e">
        <f>_xll.qlIndexFixing($AD$5,AQ1411,TRUE,_xll.ohTrigger(Trigger,Trigger1M))</f>
        <v>#NUM!</v>
      </c>
      <c r="AU1411" s="242">
        <f>IFERROR(_xll.qlIndexFixing($AV$1,AQ1411,TRUE,_xll.ohTrigger(Trigger,Trigger1M)),#N/A)</f>
        <v>1.7325744292010323E-2</v>
      </c>
    </row>
    <row r="1412" spans="42:47" ht="11.25" customHeight="1" x14ac:dyDescent="0.25">
      <c r="AP1412" s="99" t="s">
        <v>83</v>
      </c>
      <c r="AQ1412" s="98">
        <f>_xll.qlInterestRateIndexFixingDate(Currency&amp;"ibor"&amp;Tenor,AR1412,Trigger)</f>
        <v>49286</v>
      </c>
      <c r="AR1412" s="98">
        <f>_xll.qlCalendarAdvance(Calendar,AR1411,AP1412,"f",,Trigger)</f>
        <v>49290</v>
      </c>
      <c r="AS1412" s="98">
        <f>_xll.qlInterestRateIndexMaturity(Currency&amp;"ibor"&amp;Tenor,AR1412,Trigger)</f>
        <v>49321</v>
      </c>
      <c r="AT1412" s="242" t="e">
        <f>_xll.qlIndexFixing($AD$5,AQ1412,TRUE,_xll.ohTrigger(Trigger,Trigger1M))</f>
        <v>#NUM!</v>
      </c>
      <c r="AU1412" s="242">
        <f>IFERROR(_xll.qlIndexFixing($AV$1,AQ1412,TRUE,_xll.ohTrigger(Trigger,Trigger1M)),#N/A)</f>
        <v>1.731331379456863E-2</v>
      </c>
    </row>
    <row r="1413" spans="42:47" ht="11.25" customHeight="1" x14ac:dyDescent="0.25">
      <c r="AP1413" s="99" t="s">
        <v>83</v>
      </c>
      <c r="AQ1413" s="98">
        <f>_xll.qlInterestRateIndexFixingDate(Currency&amp;"ibor"&amp;Tenor,AR1413,Trigger)</f>
        <v>49293</v>
      </c>
      <c r="AR1413" s="98">
        <f>_xll.qlCalendarAdvance(Calendar,AR1412,AP1413,"f",,Trigger)</f>
        <v>49297</v>
      </c>
      <c r="AS1413" s="98">
        <f>_xll.qlInterestRateIndexMaturity(Currency&amp;"ibor"&amp;Tenor,AR1413,Trigger)</f>
        <v>49328</v>
      </c>
      <c r="AT1413" s="242" t="e">
        <f>_xll.qlIndexFixing($AD$5,AQ1413,TRUE,_xll.ohTrigger(Trigger,Trigger1M))</f>
        <v>#NUM!</v>
      </c>
      <c r="AU1413" s="242">
        <f>IFERROR(_xll.qlIndexFixing($AV$1,AQ1413,TRUE,_xll.ohTrigger(Trigger,Trigger1M)),#N/A)</f>
        <v>1.7300868019427828E-2</v>
      </c>
    </row>
    <row r="1414" spans="42:47" ht="11.25" customHeight="1" x14ac:dyDescent="0.25">
      <c r="AP1414" s="99" t="s">
        <v>83</v>
      </c>
      <c r="AQ1414" s="98">
        <f>_xll.qlInterestRateIndexFixingDate(Currency&amp;"ibor"&amp;Tenor,AR1414,Trigger)</f>
        <v>49299</v>
      </c>
      <c r="AR1414" s="98">
        <f>_xll.qlCalendarAdvance(Calendar,AR1413,AP1414,"f",,Trigger)</f>
        <v>49305</v>
      </c>
      <c r="AS1414" s="98">
        <f>_xll.qlInterestRateIndexMaturity(Currency&amp;"ibor"&amp;Tenor,AR1414,Trigger)</f>
        <v>49338</v>
      </c>
      <c r="AT1414" s="242" t="e">
        <f>_xll.qlIndexFixing($AD$5,AQ1414,TRUE,_xll.ohTrigger(Trigger,Trigger1M))</f>
        <v>#NUM!</v>
      </c>
      <c r="AU1414" s="242">
        <f>IFERROR(_xll.qlIndexFixing($AV$1,AQ1414,TRUE,_xll.ohTrigger(Trigger,Trigger1M)),#N/A)</f>
        <v>1.7285672045778841E-2</v>
      </c>
    </row>
    <row r="1415" spans="42:47" ht="11.25" customHeight="1" x14ac:dyDescent="0.25">
      <c r="AP1415" s="99" t="s">
        <v>83</v>
      </c>
      <c r="AQ1415" s="98">
        <f>_xll.qlInterestRateIndexFixingDate(Currency&amp;"ibor"&amp;Tenor,AR1415,Trigger)</f>
        <v>49307</v>
      </c>
      <c r="AR1415" s="98">
        <f>_xll.qlCalendarAdvance(Calendar,AR1414,AP1415,"f",,Trigger)</f>
        <v>49312</v>
      </c>
      <c r="AS1415" s="98">
        <f>_xll.qlInterestRateIndexMaturity(Currency&amp;"ibor"&amp;Tenor,AR1415,Trigger)</f>
        <v>49345</v>
      </c>
      <c r="AT1415" s="242" t="e">
        <f>_xll.qlIndexFixing($AD$5,AQ1415,TRUE,_xll.ohTrigger(Trigger,Trigger1M))</f>
        <v>#NUM!</v>
      </c>
      <c r="AU1415" s="242">
        <f>IFERROR(_xll.qlIndexFixing($AV$1,AQ1415,TRUE,_xll.ohTrigger(Trigger,Trigger1M)),#N/A)</f>
        <v>1.7273190840105007E-2</v>
      </c>
    </row>
    <row r="1416" spans="42:47" ht="11.25" customHeight="1" x14ac:dyDescent="0.25">
      <c r="AP1416" s="99" t="s">
        <v>83</v>
      </c>
      <c r="AQ1416" s="98">
        <f>_xll.qlInterestRateIndexFixingDate(Currency&amp;"ibor"&amp;Tenor,AR1416,Trigger)</f>
        <v>49317</v>
      </c>
      <c r="AR1416" s="98">
        <f>_xll.qlCalendarAdvance(Calendar,AR1415,AP1416,"f",,Trigger)</f>
        <v>49319</v>
      </c>
      <c r="AS1416" s="98">
        <f>_xll.qlInterestRateIndexMaturity(Currency&amp;"ibor"&amp;Tenor,AR1416,Trigger)</f>
        <v>49352</v>
      </c>
      <c r="AT1416" s="242" t="e">
        <f>_xll.qlIndexFixing($AD$5,AQ1416,TRUE,_xll.ohTrigger(Trigger,Trigger1M))</f>
        <v>#NUM!</v>
      </c>
      <c r="AU1416" s="242">
        <f>IFERROR(_xll.qlIndexFixing($AV$1,AQ1416,TRUE,_xll.ohTrigger(Trigger,Trigger1M)),#N/A)</f>
        <v>1.7260694940439691E-2</v>
      </c>
    </row>
    <row r="1417" spans="42:47" ht="11.25" customHeight="1" x14ac:dyDescent="0.25">
      <c r="AP1417" s="99" t="s">
        <v>83</v>
      </c>
      <c r="AQ1417" s="98">
        <f>_xll.qlInterestRateIndexFixingDate(Currency&amp;"ibor"&amp;Tenor,AR1417,Trigger)</f>
        <v>49324</v>
      </c>
      <c r="AR1417" s="98">
        <f>_xll.qlCalendarAdvance(Calendar,AR1416,AP1417,"f",,Trigger)</f>
        <v>49326</v>
      </c>
      <c r="AS1417" s="98">
        <f>_xll.qlInterestRateIndexMaturity(Currency&amp;"ibor"&amp;Tenor,AR1417,Trigger)</f>
        <v>49359</v>
      </c>
      <c r="AT1417" s="242" t="e">
        <f>_xll.qlIndexFixing($AD$5,AQ1417,TRUE,_xll.ohTrigger(Trigger,Trigger1M))</f>
        <v>#NUM!</v>
      </c>
      <c r="AU1417" s="242">
        <f>IFERROR(_xll.qlIndexFixing($AV$1,AQ1417,TRUE,_xll.ohTrigger(Trigger,Trigger1M)),#N/A)</f>
        <v>1.7248184524623674E-2</v>
      </c>
    </row>
    <row r="1418" spans="42:47" ht="11.25" customHeight="1" x14ac:dyDescent="0.25">
      <c r="AP1418" s="99" t="s">
        <v>83</v>
      </c>
      <c r="AQ1418" s="98">
        <f>_xll.qlInterestRateIndexFixingDate(Currency&amp;"ibor"&amp;Tenor,AR1418,Trigger)</f>
        <v>49331</v>
      </c>
      <c r="AR1418" s="98">
        <f>_xll.qlCalendarAdvance(Calendar,AR1417,AP1418,"f",,Trigger)</f>
        <v>49333</v>
      </c>
      <c r="AS1418" s="98">
        <f>_xll.qlInterestRateIndexMaturity(Currency&amp;"ibor"&amp;Tenor,AR1418,Trigger)</f>
        <v>49366</v>
      </c>
      <c r="AT1418" s="242" t="e">
        <f>_xll.qlIndexFixing($AD$5,AQ1418,TRUE,_xll.ohTrigger(Trigger,Trigger1M))</f>
        <v>#NUM!</v>
      </c>
      <c r="AU1418" s="242">
        <f>IFERROR(_xll.qlIndexFixing($AV$1,AQ1418,TRUE,_xll.ohTrigger(Trigger,Trigger1M)),#N/A)</f>
        <v>1.72356597704953E-2</v>
      </c>
    </row>
    <row r="1419" spans="42:47" ht="11.25" customHeight="1" x14ac:dyDescent="0.25">
      <c r="AP1419" s="99" t="s">
        <v>83</v>
      </c>
      <c r="AQ1419" s="98">
        <f>_xll.qlInterestRateIndexFixingDate(Currency&amp;"ibor"&amp;Tenor,AR1419,Trigger)</f>
        <v>49338</v>
      </c>
      <c r="AR1419" s="98">
        <f>_xll.qlCalendarAdvance(Calendar,AR1418,AP1419,"f",,Trigger)</f>
        <v>49340</v>
      </c>
      <c r="AS1419" s="98">
        <f>_xll.qlInterestRateIndexMaturity(Currency&amp;"ibor"&amp;Tenor,AR1419,Trigger)</f>
        <v>49368</v>
      </c>
      <c r="AT1419" s="242" t="e">
        <f>_xll.qlIndexFixing($AD$5,AQ1419,TRUE,_xll.ohTrigger(Trigger,Trigger1M))</f>
        <v>#NUM!</v>
      </c>
      <c r="AU1419" s="242">
        <f>IFERROR(_xll.qlIndexFixing($AV$1,AQ1419,TRUE,_xll.ohTrigger(Trigger,Trigger1M)),#N/A)</f>
        <v>1.7225544504872695E-2</v>
      </c>
    </row>
    <row r="1420" spans="42:47" ht="11.25" customHeight="1" x14ac:dyDescent="0.25">
      <c r="AP1420" s="99" t="s">
        <v>83</v>
      </c>
      <c r="AQ1420" s="98">
        <f>_xll.qlInterestRateIndexFixingDate(Currency&amp;"ibor"&amp;Tenor,AR1420,Trigger)</f>
        <v>49345</v>
      </c>
      <c r="AR1420" s="98">
        <f>_xll.qlCalendarAdvance(Calendar,AR1419,AP1420,"f",,Trigger)</f>
        <v>49347</v>
      </c>
      <c r="AS1420" s="98">
        <f>_xll.qlInterestRateIndexMaturity(Currency&amp;"ibor"&amp;Tenor,AR1420,Trigger)</f>
        <v>49375</v>
      </c>
      <c r="AT1420" s="242" t="e">
        <f>_xll.qlIndexFixing($AD$5,AQ1420,TRUE,_xll.ohTrigger(Trigger,Trigger1M))</f>
        <v>#NUM!</v>
      </c>
      <c r="AU1420" s="242">
        <f>IFERROR(_xll.qlIndexFixing($AV$1,AQ1420,TRUE,_xll.ohTrigger(Trigger,Trigger1M)),#N/A)</f>
        <v>1.7212999533451026E-2</v>
      </c>
    </row>
    <row r="1421" spans="42:47" ht="11.25" customHeight="1" x14ac:dyDescent="0.25">
      <c r="AP1421" s="99" t="s">
        <v>83</v>
      </c>
      <c r="AQ1421" s="98">
        <f>_xll.qlInterestRateIndexFixingDate(Currency&amp;"ibor"&amp;Tenor,AR1421,Trigger)</f>
        <v>49352</v>
      </c>
      <c r="AR1421" s="98">
        <f>_xll.qlCalendarAdvance(Calendar,AR1420,AP1421,"f",,Trigger)</f>
        <v>49354</v>
      </c>
      <c r="AS1421" s="98">
        <f>_xll.qlInterestRateIndexMaturity(Currency&amp;"ibor"&amp;Tenor,AR1421,Trigger)</f>
        <v>49382</v>
      </c>
      <c r="AT1421" s="242" t="e">
        <f>_xll.qlIndexFixing($AD$5,AQ1421,TRUE,_xll.ohTrigger(Trigger,Trigger1M))</f>
        <v>#NUM!</v>
      </c>
      <c r="AU1421" s="242">
        <f>IFERROR(_xll.qlIndexFixing($AV$1,AQ1421,TRUE,_xll.ohTrigger(Trigger,Trigger1M)),#N/A)</f>
        <v>1.7200440694827686E-2</v>
      </c>
    </row>
    <row r="1422" spans="42:47" ht="11.25" customHeight="1" x14ac:dyDescent="0.25">
      <c r="AP1422" s="99" t="s">
        <v>83</v>
      </c>
      <c r="AQ1422" s="98">
        <f>_xll.qlInterestRateIndexFixingDate(Currency&amp;"ibor"&amp;Tenor,AR1422,Trigger)</f>
        <v>49359</v>
      </c>
      <c r="AR1422" s="98">
        <f>_xll.qlCalendarAdvance(Calendar,AR1421,AP1422,"f",,Trigger)</f>
        <v>49361</v>
      </c>
      <c r="AS1422" s="98">
        <f>_xll.qlInterestRateIndexMaturity(Currency&amp;"ibor"&amp;Tenor,AR1422,Trigger)</f>
        <v>49389</v>
      </c>
      <c r="AT1422" s="242" t="e">
        <f>_xll.qlIndexFixing($AD$5,AQ1422,TRUE,_xll.ohTrigger(Trigger,Trigger1M))</f>
        <v>#NUM!</v>
      </c>
      <c r="AU1422" s="242">
        <f>IFERROR(_xll.qlIndexFixing($AV$1,AQ1422,TRUE,_xll.ohTrigger(Trigger,Trigger1M)),#N/A)</f>
        <v>1.7187868166791884E-2</v>
      </c>
    </row>
    <row r="1423" spans="42:47" ht="11.25" customHeight="1" x14ac:dyDescent="0.25">
      <c r="AP1423" s="99" t="s">
        <v>83</v>
      </c>
      <c r="AQ1423" s="98">
        <f>_xll.qlInterestRateIndexFixingDate(Currency&amp;"ibor"&amp;Tenor,AR1423,Trigger)</f>
        <v>49366</v>
      </c>
      <c r="AR1423" s="98">
        <f>_xll.qlCalendarAdvance(Calendar,AR1422,AP1423,"f",,Trigger)</f>
        <v>49368</v>
      </c>
      <c r="AS1423" s="98">
        <f>_xll.qlInterestRateIndexMaturity(Currency&amp;"ibor"&amp;Tenor,AR1423,Trigger)</f>
        <v>49398</v>
      </c>
      <c r="AT1423" s="242" t="e">
        <f>_xll.qlIndexFixing($AD$5,AQ1423,TRUE,_xll.ohTrigger(Trigger,Trigger1M))</f>
        <v>#NUM!</v>
      </c>
      <c r="AU1423" s="242">
        <f>IFERROR(_xll.qlIndexFixing($AV$1,AQ1423,TRUE,_xll.ohTrigger(Trigger,Trigger1M)),#N/A)</f>
        <v>1.7174300622142979E-2</v>
      </c>
    </row>
    <row r="1424" spans="42:47" ht="11.25" customHeight="1" x14ac:dyDescent="0.25">
      <c r="AP1424" s="99" t="s">
        <v>83</v>
      </c>
      <c r="AQ1424" s="98">
        <f>_xll.qlInterestRateIndexFixingDate(Currency&amp;"ibor"&amp;Tenor,AR1424,Trigger)</f>
        <v>49373</v>
      </c>
      <c r="AR1424" s="98">
        <f>_xll.qlCalendarAdvance(Calendar,AR1423,AP1424,"f",,Trigger)</f>
        <v>49375</v>
      </c>
      <c r="AS1424" s="98">
        <f>_xll.qlInterestRateIndexMaturity(Currency&amp;"ibor"&amp;Tenor,AR1424,Trigger)</f>
        <v>49408</v>
      </c>
      <c r="AT1424" s="242" t="e">
        <f>_xll.qlIndexFixing($AD$5,AQ1424,TRUE,_xll.ohTrigger(Trigger,Trigger1M))</f>
        <v>#NUM!</v>
      </c>
      <c r="AU1424" s="242">
        <f>IFERROR(_xll.qlIndexFixing($AV$1,AQ1424,TRUE,_xll.ohTrigger(Trigger,Trigger1M)),#N/A)</f>
        <v>1.7160220099740154E-2</v>
      </c>
    </row>
    <row r="1425" spans="42:47" ht="11.25" customHeight="1" x14ac:dyDescent="0.25">
      <c r="AP1425" s="99" t="s">
        <v>83</v>
      </c>
      <c r="AQ1425" s="98">
        <f>_xll.qlInterestRateIndexFixingDate(Currency&amp;"ibor"&amp;Tenor,AR1425,Trigger)</f>
        <v>49380</v>
      </c>
      <c r="AR1425" s="98">
        <f>_xll.qlCalendarAdvance(Calendar,AR1424,AP1425,"f",,Trigger)</f>
        <v>49382</v>
      </c>
      <c r="AS1425" s="98">
        <f>_xll.qlInterestRateIndexMaturity(Currency&amp;"ibor"&amp;Tenor,AR1425,Trigger)</f>
        <v>49415</v>
      </c>
      <c r="AT1425" s="242" t="e">
        <f>_xll.qlIndexFixing($AD$5,AQ1425,TRUE,_xll.ohTrigger(Trigger,Trigger1M))</f>
        <v>#NUM!</v>
      </c>
      <c r="AU1425" s="242">
        <f>IFERROR(_xll.qlIndexFixing($AV$1,AQ1425,TRUE,_xll.ohTrigger(Trigger,Trigger1M)),#N/A)</f>
        <v>1.7147599956714998E-2</v>
      </c>
    </row>
    <row r="1426" spans="42:47" ht="11.25" customHeight="1" x14ac:dyDescent="0.25">
      <c r="AP1426" s="99" t="s">
        <v>83</v>
      </c>
      <c r="AQ1426" s="98">
        <f>_xll.qlInterestRateIndexFixingDate(Currency&amp;"ibor"&amp;Tenor,AR1426,Trigger)</f>
        <v>49387</v>
      </c>
      <c r="AR1426" s="98">
        <f>_xll.qlCalendarAdvance(Calendar,AR1425,AP1426,"f",,Trigger)</f>
        <v>49389</v>
      </c>
      <c r="AS1426" s="98">
        <f>_xll.qlInterestRateIndexMaturity(Currency&amp;"ibor"&amp;Tenor,AR1426,Trigger)</f>
        <v>49422</v>
      </c>
      <c r="AT1426" s="242" t="e">
        <f>_xll.qlIndexFixing($AD$5,AQ1426,TRUE,_xll.ohTrigger(Trigger,Trigger1M))</f>
        <v>#NUM!</v>
      </c>
      <c r="AU1426" s="242">
        <f>IFERROR(_xll.qlIndexFixing($AV$1,AQ1426,TRUE,_xll.ohTrigger(Trigger,Trigger1M)),#N/A)</f>
        <v>1.7134966898030998E-2</v>
      </c>
    </row>
    <row r="1427" spans="42:47" ht="11.25" customHeight="1" x14ac:dyDescent="0.25">
      <c r="AP1427" s="99" t="s">
        <v>83</v>
      </c>
      <c r="AQ1427" s="98">
        <f>_xll.qlInterestRateIndexFixingDate(Currency&amp;"ibor"&amp;Tenor,AR1427,Trigger)</f>
        <v>49390</v>
      </c>
      <c r="AR1427" s="98">
        <f>_xll.qlCalendarAdvance(Calendar,AR1426,AP1427,"f",,Trigger)</f>
        <v>49396</v>
      </c>
      <c r="AS1427" s="98">
        <f>_xll.qlInterestRateIndexMaturity(Currency&amp;"ibor"&amp;Tenor,AR1427,Trigger)</f>
        <v>49429</v>
      </c>
      <c r="AT1427" s="242" t="e">
        <f>_xll.qlIndexFixing($AD$5,AQ1427,TRUE,_xll.ohTrigger(Trigger,Trigger1M))</f>
        <v>#NUM!</v>
      </c>
      <c r="AU1427" s="242">
        <f>IFERROR(_xll.qlIndexFixing($AV$1,AQ1427,TRUE,_xll.ohTrigger(Trigger,Trigger1M)),#N/A)</f>
        <v>1.7122321101509547E-2</v>
      </c>
    </row>
    <row r="1428" spans="42:47" ht="11.25" customHeight="1" x14ac:dyDescent="0.25">
      <c r="AP1428" s="99" t="s">
        <v>83</v>
      </c>
      <c r="AQ1428" s="98">
        <f>_xll.qlInterestRateIndexFixingDate(Currency&amp;"ibor"&amp;Tenor,AR1428,Trigger)</f>
        <v>49401</v>
      </c>
      <c r="AR1428" s="98">
        <f>_xll.qlCalendarAdvance(Calendar,AR1427,AP1428,"f",,Trigger)</f>
        <v>49403</v>
      </c>
      <c r="AS1428" s="98">
        <f>_xll.qlInterestRateIndexMaturity(Currency&amp;"ibor"&amp;Tenor,AR1428,Trigger)</f>
        <v>49433</v>
      </c>
      <c r="AT1428" s="242" t="e">
        <f>_xll.qlIndexFixing($AD$5,AQ1428,TRUE,_xll.ohTrigger(Trigger,Trigger1M))</f>
        <v>#NUM!</v>
      </c>
      <c r="AU1428" s="242">
        <f>IFERROR(_xll.qlIndexFixing($AV$1,AQ1428,TRUE,_xll.ohTrigger(Trigger,Trigger1M)),#N/A)</f>
        <v>1.7111158852732622E-2</v>
      </c>
    </row>
    <row r="1429" spans="42:47" ht="11.25" customHeight="1" x14ac:dyDescent="0.25">
      <c r="AP1429" s="99" t="s">
        <v>83</v>
      </c>
      <c r="AQ1429" s="98">
        <f>_xll.qlInterestRateIndexFixingDate(Currency&amp;"ibor"&amp;Tenor,AR1429,Trigger)</f>
        <v>49408</v>
      </c>
      <c r="AR1429" s="98">
        <f>_xll.qlCalendarAdvance(Calendar,AR1428,AP1429,"f",,Trigger)</f>
        <v>49410</v>
      </c>
      <c r="AS1429" s="98">
        <f>_xll.qlInterestRateIndexMaturity(Currency&amp;"ibor"&amp;Tenor,AR1429,Trigger)</f>
        <v>49440</v>
      </c>
      <c r="AT1429" s="242" t="e">
        <f>_xll.qlIndexFixing($AD$5,AQ1429,TRUE,_xll.ohTrigger(Trigger,Trigger1M))</f>
        <v>#NUM!</v>
      </c>
      <c r="AU1429" s="242">
        <f>IFERROR(_xll.qlIndexFixing($AV$1,AQ1429,TRUE,_xll.ohTrigger(Trigger,Trigger1M)),#N/A)</f>
        <v>1.70984925281088E-2</v>
      </c>
    </row>
    <row r="1430" spans="42:47" ht="11.25" customHeight="1" x14ac:dyDescent="0.25">
      <c r="AP1430" s="99" t="s">
        <v>83</v>
      </c>
      <c r="AQ1430" s="98">
        <f>_xll.qlInterestRateIndexFixingDate(Currency&amp;"ibor"&amp;Tenor,AR1430,Trigger)</f>
        <v>49415</v>
      </c>
      <c r="AR1430" s="98">
        <f>_xll.qlCalendarAdvance(Calendar,AR1429,AP1430,"f",,Trigger)</f>
        <v>49417</v>
      </c>
      <c r="AS1430" s="98">
        <f>_xll.qlInterestRateIndexMaturity(Currency&amp;"ibor"&amp;Tenor,AR1430,Trigger)</f>
        <v>49447</v>
      </c>
      <c r="AT1430" s="242" t="e">
        <f>_xll.qlIndexFixing($AD$5,AQ1430,TRUE,_xll.ohTrigger(Trigger,Trigger1M))</f>
        <v>#NUM!</v>
      </c>
      <c r="AU1430" s="242">
        <f>IFERROR(_xll.qlIndexFixing($AV$1,AQ1430,TRUE,_xll.ohTrigger(Trigger,Trigger1M)),#N/A)</f>
        <v>1.7085813961432272E-2</v>
      </c>
    </row>
    <row r="1431" spans="42:47" ht="11.25" customHeight="1" x14ac:dyDescent="0.25">
      <c r="AP1431" s="99" t="s">
        <v>83</v>
      </c>
      <c r="AQ1431" s="98">
        <f>_xll.qlInterestRateIndexFixingDate(Currency&amp;"ibor"&amp;Tenor,AR1431,Trigger)</f>
        <v>49422</v>
      </c>
      <c r="AR1431" s="98">
        <f>_xll.qlCalendarAdvance(Calendar,AR1430,AP1431,"f",,Trigger)</f>
        <v>49424</v>
      </c>
      <c r="AS1431" s="98">
        <f>_xll.qlInterestRateIndexMaturity(Currency&amp;"ibor"&amp;Tenor,AR1431,Trigger)</f>
        <v>49454</v>
      </c>
      <c r="AT1431" s="242" t="e">
        <f>_xll.qlIndexFixing($AD$5,AQ1431,TRUE,_xll.ohTrigger(Trigger,Trigger1M))</f>
        <v>#NUM!</v>
      </c>
      <c r="AU1431" s="242">
        <f>IFERROR(_xll.qlIndexFixing($AV$1,AQ1431,TRUE,_xll.ohTrigger(Trigger,Trigger1M)),#N/A)</f>
        <v>1.7073123330502149E-2</v>
      </c>
    </row>
    <row r="1432" spans="42:47" ht="11.25" customHeight="1" x14ac:dyDescent="0.25">
      <c r="AP1432" s="99" t="s">
        <v>83</v>
      </c>
      <c r="AQ1432" s="98">
        <f>_xll.qlInterestRateIndexFixingDate(Currency&amp;"ibor"&amp;Tenor,AR1432,Trigger)</f>
        <v>49426</v>
      </c>
      <c r="AR1432" s="98">
        <f>_xll.qlCalendarAdvance(Calendar,AR1431,AP1432,"f",,Trigger)</f>
        <v>49431</v>
      </c>
      <c r="AS1432" s="98">
        <f>_xll.qlInterestRateIndexMaturity(Currency&amp;"ibor"&amp;Tenor,AR1432,Trigger)</f>
        <v>49464</v>
      </c>
      <c r="AT1432" s="242" t="e">
        <f>_xll.qlIndexFixing($AD$5,AQ1432,TRUE,_xll.ohTrigger(Trigger,Trigger1M))</f>
        <v>#NUM!</v>
      </c>
      <c r="AU1432" s="242">
        <f>IFERROR(_xll.qlIndexFixing($AV$1,AQ1432,TRUE,_xll.ohTrigger(Trigger,Trigger1M)),#N/A)</f>
        <v>1.7058907275333952E-2</v>
      </c>
    </row>
    <row r="1433" spans="42:47" ht="11.25" customHeight="1" x14ac:dyDescent="0.25">
      <c r="AP1433" s="99" t="s">
        <v>83</v>
      </c>
      <c r="AQ1433" s="98">
        <f>_xll.qlInterestRateIndexFixingDate(Currency&amp;"ibor"&amp;Tenor,AR1433,Trigger)</f>
        <v>49436</v>
      </c>
      <c r="AR1433" s="98">
        <f>_xll.qlCalendarAdvance(Calendar,AR1432,AP1433,"f",,Trigger)</f>
        <v>49438</v>
      </c>
      <c r="AS1433" s="98">
        <f>_xll.qlInterestRateIndexMaturity(Currency&amp;"ibor"&amp;Tenor,AR1433,Trigger)</f>
        <v>49471</v>
      </c>
      <c r="AT1433" s="242" t="e">
        <f>_xll.qlIndexFixing($AD$5,AQ1433,TRUE,_xll.ohTrigger(Trigger,Trigger1M))</f>
        <v>#NUM!</v>
      </c>
      <c r="AU1433" s="242">
        <f>IFERROR(_xll.qlIndexFixing($AV$1,AQ1433,TRUE,_xll.ohTrigger(Trigger,Trigger1M)),#N/A)</f>
        <v>1.7046188786158177E-2</v>
      </c>
    </row>
    <row r="1434" spans="42:47" ht="11.25" customHeight="1" x14ac:dyDescent="0.25">
      <c r="AP1434" s="99" t="s">
        <v>83</v>
      </c>
      <c r="AQ1434" s="98">
        <f>_xll.qlInterestRateIndexFixingDate(Currency&amp;"ibor"&amp;Tenor,AR1434,Trigger)</f>
        <v>49443</v>
      </c>
      <c r="AR1434" s="98">
        <f>_xll.qlCalendarAdvance(Calendar,AR1433,AP1434,"f",,Trigger)</f>
        <v>49445</v>
      </c>
      <c r="AS1434" s="98">
        <f>_xll.qlInterestRateIndexMaturity(Currency&amp;"ibor"&amp;Tenor,AR1434,Trigger)</f>
        <v>49478</v>
      </c>
      <c r="AT1434" s="242" t="e">
        <f>_xll.qlIndexFixing($AD$5,AQ1434,TRUE,_xll.ohTrigger(Trigger,Trigger1M))</f>
        <v>#NUM!</v>
      </c>
      <c r="AU1434" s="242">
        <f>IFERROR(_xll.qlIndexFixing($AV$1,AQ1434,TRUE,_xll.ohTrigger(Trigger,Trigger1M)),#N/A)</f>
        <v>1.7033458803926201E-2</v>
      </c>
    </row>
    <row r="1435" spans="42:47" ht="11.25" customHeight="1" x14ac:dyDescent="0.25">
      <c r="AP1435" s="99" t="s">
        <v>83</v>
      </c>
      <c r="AQ1435" s="98">
        <f>_xll.qlInterestRateIndexFixingDate(Currency&amp;"ibor"&amp;Tenor,AR1435,Trigger)</f>
        <v>49450</v>
      </c>
      <c r="AR1435" s="98">
        <f>_xll.qlCalendarAdvance(Calendar,AR1434,AP1435,"f",,Trigger)</f>
        <v>49452</v>
      </c>
      <c r="AS1435" s="98">
        <f>_xll.qlInterestRateIndexMaturity(Currency&amp;"ibor"&amp;Tenor,AR1435,Trigger)</f>
        <v>49485</v>
      </c>
      <c r="AT1435" s="242" t="e">
        <f>_xll.qlIndexFixing($AD$5,AQ1435,TRUE,_xll.ohTrigger(Trigger,Trigger1M))</f>
        <v>#NUM!</v>
      </c>
      <c r="AU1435" s="242">
        <f>IFERROR(_xll.qlIndexFixing($AV$1,AQ1435,TRUE,_xll.ohTrigger(Trigger,Trigger1M)),#N/A)</f>
        <v>1.7020717506456992E-2</v>
      </c>
    </row>
    <row r="1436" spans="42:47" ht="11.25" customHeight="1" x14ac:dyDescent="0.25">
      <c r="AP1436" s="99" t="s">
        <v>83</v>
      </c>
      <c r="AQ1436" s="98">
        <f>_xll.qlInterestRateIndexFixingDate(Currency&amp;"ibor"&amp;Tenor,AR1436,Trigger)</f>
        <v>49457</v>
      </c>
      <c r="AR1436" s="98">
        <f>_xll.qlCalendarAdvance(Calendar,AR1435,AP1436,"f",,Trigger)</f>
        <v>49459</v>
      </c>
      <c r="AS1436" s="98">
        <f>_xll.qlInterestRateIndexMaturity(Currency&amp;"ibor"&amp;Tenor,AR1436,Trigger)</f>
        <v>49489</v>
      </c>
      <c r="AT1436" s="242" t="e">
        <f>_xll.qlIndexFixing($AD$5,AQ1436,TRUE,_xll.ohTrigger(Trigger,Trigger1M))</f>
        <v>#NUM!</v>
      </c>
      <c r="AU1436" s="242">
        <f>IFERROR(_xll.qlIndexFixing($AV$1,AQ1436,TRUE,_xll.ohTrigger(Trigger,Trigger1M)),#N/A)</f>
        <v>1.7009495434805899E-2</v>
      </c>
    </row>
    <row r="1437" spans="42:47" ht="11.25" customHeight="1" x14ac:dyDescent="0.25">
      <c r="AP1437" s="99" t="s">
        <v>83</v>
      </c>
      <c r="AQ1437" s="98">
        <f>_xll.qlInterestRateIndexFixingDate(Currency&amp;"ibor"&amp;Tenor,AR1437,Trigger)</f>
        <v>49464</v>
      </c>
      <c r="AR1437" s="98">
        <f>_xll.qlCalendarAdvance(Calendar,AR1436,AP1437,"f",,Trigger)</f>
        <v>49466</v>
      </c>
      <c r="AS1437" s="98">
        <f>_xll.qlInterestRateIndexMaturity(Currency&amp;"ibor"&amp;Tenor,AR1437,Trigger)</f>
        <v>49496</v>
      </c>
      <c r="AT1437" s="242" t="e">
        <f>_xll.qlIndexFixing($AD$5,AQ1437,TRUE,_xll.ohTrigger(Trigger,Trigger1M))</f>
        <v>#NUM!</v>
      </c>
      <c r="AU1437" s="242">
        <f>IFERROR(_xll.qlIndexFixing($AV$1,AQ1437,TRUE,_xll.ohTrigger(Trigger,Trigger1M)),#N/A)</f>
        <v>1.6996736152012915E-2</v>
      </c>
    </row>
    <row r="1438" spans="42:47" ht="11.25" customHeight="1" x14ac:dyDescent="0.25">
      <c r="AP1438" s="99" t="s">
        <v>83</v>
      </c>
      <c r="AQ1438" s="98">
        <f>_xll.qlInterestRateIndexFixingDate(Currency&amp;"ibor"&amp;Tenor,AR1438,Trigger)</f>
        <v>49471</v>
      </c>
      <c r="AR1438" s="98">
        <f>_xll.qlCalendarAdvance(Calendar,AR1437,AP1438,"f",,Trigger)</f>
        <v>49473</v>
      </c>
      <c r="AS1438" s="98">
        <f>_xll.qlInterestRateIndexMaturity(Currency&amp;"ibor"&amp;Tenor,AR1438,Trigger)</f>
        <v>49503</v>
      </c>
      <c r="AT1438" s="242" t="e">
        <f>_xll.qlIndexFixing($AD$5,AQ1438,TRUE,_xll.ohTrigger(Trigger,Trigger1M))</f>
        <v>#NUM!</v>
      </c>
      <c r="AU1438" s="242">
        <f>IFERROR(_xll.qlIndexFixing($AV$1,AQ1438,TRUE,_xll.ohTrigger(Trigger,Trigger1M)),#N/A)</f>
        <v>1.6983966049517463E-2</v>
      </c>
    </row>
    <row r="1439" spans="42:47" ht="11.25" customHeight="1" x14ac:dyDescent="0.25">
      <c r="AP1439" s="99" t="s">
        <v>83</v>
      </c>
      <c r="AQ1439" s="98">
        <f>_xll.qlInterestRateIndexFixingDate(Currency&amp;"ibor"&amp;Tenor,AR1439,Trigger)</f>
        <v>49478</v>
      </c>
      <c r="AR1439" s="98">
        <f>_xll.qlCalendarAdvance(Calendar,AR1438,AP1439,"f",,Trigger)</f>
        <v>49480</v>
      </c>
      <c r="AS1439" s="98">
        <f>_xll.qlInterestRateIndexMaturity(Currency&amp;"ibor"&amp;Tenor,AR1439,Trigger)</f>
        <v>49510</v>
      </c>
      <c r="AT1439" s="242" t="e">
        <f>_xll.qlIndexFixing($AD$5,AQ1439,TRUE,_xll.ohTrigger(Trigger,Trigger1M))</f>
        <v>#NUM!</v>
      </c>
      <c r="AU1439" s="242">
        <f>IFERROR(_xll.qlIndexFixing($AV$1,AQ1439,TRUE,_xll.ohTrigger(Trigger,Trigger1M)),#N/A)</f>
        <v>1.6971185305107994E-2</v>
      </c>
    </row>
    <row r="1440" spans="42:47" ht="11.25" customHeight="1" x14ac:dyDescent="0.25">
      <c r="AP1440" s="99" t="s">
        <v>83</v>
      </c>
      <c r="AQ1440" s="98">
        <f>_xll.qlInterestRateIndexFixingDate(Currency&amp;"ibor"&amp;Tenor,AR1440,Trigger)</f>
        <v>49485</v>
      </c>
      <c r="AR1440" s="98">
        <f>_xll.qlCalendarAdvance(Calendar,AR1439,AP1440,"f",,Trigger)</f>
        <v>49487</v>
      </c>
      <c r="AS1440" s="98">
        <f>_xll.qlInterestRateIndexMaturity(Currency&amp;"ibor"&amp;Tenor,AR1440,Trigger)</f>
        <v>49517</v>
      </c>
      <c r="AT1440" s="242" t="e">
        <f>_xll.qlIndexFixing($AD$5,AQ1440,TRUE,_xll.ohTrigger(Trigger,Trigger1M))</f>
        <v>#NUM!</v>
      </c>
      <c r="AU1440" s="242">
        <f>IFERROR(_xll.qlIndexFixing($AV$1,AQ1440,TRUE,_xll.ohTrigger(Trigger,Trigger1M)),#N/A)</f>
        <v>1.6958394096575624E-2</v>
      </c>
    </row>
    <row r="1441" spans="42:47" ht="11.25" customHeight="1" x14ac:dyDescent="0.25">
      <c r="AP1441" s="99" t="s">
        <v>83</v>
      </c>
      <c r="AQ1441" s="98">
        <f>_xll.qlInterestRateIndexFixingDate(Currency&amp;"ibor"&amp;Tenor,AR1441,Trigger)</f>
        <v>49492</v>
      </c>
      <c r="AR1441" s="98">
        <f>_xll.qlCalendarAdvance(Calendar,AR1440,AP1441,"f",,Trigger)</f>
        <v>49494</v>
      </c>
      <c r="AS1441" s="98">
        <f>_xll.qlInterestRateIndexMaturity(Currency&amp;"ibor"&amp;Tenor,AR1441,Trigger)</f>
        <v>49527</v>
      </c>
      <c r="AT1441" s="242" t="e">
        <f>_xll.qlIndexFixing($AD$5,AQ1441,TRUE,_xll.ohTrigger(Trigger,Trigger1M))</f>
        <v>#NUM!</v>
      </c>
      <c r="AU1441" s="242">
        <f>IFERROR(_xll.qlIndexFixing($AV$1,AQ1441,TRUE,_xll.ohTrigger(Trigger,Trigger1M)),#N/A)</f>
        <v>1.6944042059621595E-2</v>
      </c>
    </row>
    <row r="1442" spans="42:47" ht="11.25" customHeight="1" x14ac:dyDescent="0.25">
      <c r="AP1442" s="99" t="s">
        <v>83</v>
      </c>
      <c r="AQ1442" s="98">
        <f>_xll.qlInterestRateIndexFixingDate(Currency&amp;"ibor"&amp;Tenor,AR1442,Trigger)</f>
        <v>49499</v>
      </c>
      <c r="AR1442" s="98">
        <f>_xll.qlCalendarAdvance(Calendar,AR1441,AP1442,"f",,Trigger)</f>
        <v>49501</v>
      </c>
      <c r="AS1442" s="98">
        <f>_xll.qlInterestRateIndexMaturity(Currency&amp;"ibor"&amp;Tenor,AR1442,Trigger)</f>
        <v>49534</v>
      </c>
      <c r="AT1442" s="242" t="e">
        <f>_xll.qlIndexFixing($AD$5,AQ1442,TRUE,_xll.ohTrigger(Trigger,Trigger1M))</f>
        <v>#NUM!</v>
      </c>
      <c r="AU1442" s="242">
        <f>IFERROR(_xll.qlIndexFixing($AV$1,AQ1442,TRUE,_xll.ohTrigger(Trigger,Trigger1M)),#N/A)</f>
        <v>1.6931226534449614E-2</v>
      </c>
    </row>
    <row r="1443" spans="42:47" ht="11.25" customHeight="1" x14ac:dyDescent="0.25">
      <c r="AP1443" s="99" t="s">
        <v>83</v>
      </c>
      <c r="AQ1443" s="98">
        <f>_xll.qlInterestRateIndexFixingDate(Currency&amp;"ibor"&amp;Tenor,AR1443,Trigger)</f>
        <v>49506</v>
      </c>
      <c r="AR1443" s="98">
        <f>_xll.qlCalendarAdvance(Calendar,AR1442,AP1443,"f",,Trigger)</f>
        <v>49508</v>
      </c>
      <c r="AS1443" s="98">
        <f>_xll.qlInterestRateIndexMaturity(Currency&amp;"ibor"&amp;Tenor,AR1443,Trigger)</f>
        <v>49541</v>
      </c>
      <c r="AT1443" s="242" t="e">
        <f>_xll.qlIndexFixing($AD$5,AQ1443,TRUE,_xll.ohTrigger(Trigger,Trigger1M))</f>
        <v>#NUM!</v>
      </c>
      <c r="AU1443" s="242">
        <f>IFERROR(_xll.qlIndexFixing($AV$1,AQ1443,TRUE,_xll.ohTrigger(Trigger,Trigger1M)),#N/A)</f>
        <v>1.6918401116589751E-2</v>
      </c>
    </row>
    <row r="1444" spans="42:47" ht="11.25" customHeight="1" x14ac:dyDescent="0.25">
      <c r="AP1444" s="99" t="s">
        <v>83</v>
      </c>
      <c r="AQ1444" s="98">
        <f>_xll.qlInterestRateIndexFixingDate(Currency&amp;"ibor"&amp;Tenor,AR1444,Trigger)</f>
        <v>49513</v>
      </c>
      <c r="AR1444" s="98">
        <f>_xll.qlCalendarAdvance(Calendar,AR1443,AP1444,"f",,Trigger)</f>
        <v>49515</v>
      </c>
      <c r="AS1444" s="98">
        <f>_xll.qlInterestRateIndexMaturity(Currency&amp;"ibor"&amp;Tenor,AR1444,Trigger)</f>
        <v>49548</v>
      </c>
      <c r="AT1444" s="242" t="e">
        <f>_xll.qlIndexFixing($AD$5,AQ1444,TRUE,_xll.ohTrigger(Trigger,Trigger1M))</f>
        <v>#NUM!</v>
      </c>
      <c r="AU1444" s="242">
        <f>IFERROR(_xll.qlIndexFixing($AV$1,AQ1444,TRUE,_xll.ohTrigger(Trigger,Trigger1M)),#N/A)</f>
        <v>1.6905565983853715E-2</v>
      </c>
    </row>
    <row r="1445" spans="42:47" ht="11.25" customHeight="1" x14ac:dyDescent="0.25">
      <c r="AP1445" s="99" t="s">
        <v>83</v>
      </c>
      <c r="AQ1445" s="98">
        <f>_xll.qlInterestRateIndexFixingDate(Currency&amp;"ibor"&amp;Tenor,AR1445,Trigger)</f>
        <v>49520</v>
      </c>
      <c r="AR1445" s="98">
        <f>_xll.qlCalendarAdvance(Calendar,AR1444,AP1445,"f",,Trigger)</f>
        <v>49522</v>
      </c>
      <c r="AS1445" s="98">
        <f>_xll.qlInterestRateIndexMaturity(Currency&amp;"ibor"&amp;Tenor,AR1445,Trigger)</f>
        <v>49555</v>
      </c>
      <c r="AT1445" s="242" t="e">
        <f>_xll.qlIndexFixing($AD$5,AQ1445,TRUE,_xll.ohTrigger(Trigger,Trigger1M))</f>
        <v>#NUM!</v>
      </c>
      <c r="AU1445" s="242">
        <f>IFERROR(_xll.qlIndexFixing($AV$1,AQ1445,TRUE,_xll.ohTrigger(Trigger,Trigger1M)),#N/A)</f>
        <v>1.6892721765985028E-2</v>
      </c>
    </row>
    <row r="1446" spans="42:47" ht="11.25" customHeight="1" x14ac:dyDescent="0.25">
      <c r="AP1446" s="99" t="s">
        <v>83</v>
      </c>
      <c r="AQ1446" s="98">
        <f>_xll.qlInterestRateIndexFixingDate(Currency&amp;"ibor"&amp;Tenor,AR1446,Trigger)</f>
        <v>49527</v>
      </c>
      <c r="AR1446" s="98">
        <f>_xll.qlCalendarAdvance(Calendar,AR1445,AP1446,"f",,Trigger)</f>
        <v>49529</v>
      </c>
      <c r="AS1446" s="98">
        <f>_xll.qlInterestRateIndexMaturity(Currency&amp;"ibor"&amp;Tenor,AR1446,Trigger)</f>
        <v>49562</v>
      </c>
      <c r="AT1446" s="242" t="e">
        <f>_xll.qlIndexFixing($AD$5,AQ1446,TRUE,_xll.ohTrigger(Trigger,Trigger1M))</f>
        <v>#NUM!</v>
      </c>
      <c r="AU1446" s="242">
        <f>IFERROR(_xll.qlIndexFixing($AV$1,AQ1446,TRUE,_xll.ohTrigger(Trigger,Trigger1M)),#N/A)</f>
        <v>1.6879871886080654E-2</v>
      </c>
    </row>
    <row r="1447" spans="42:47" ht="11.25" customHeight="1" x14ac:dyDescent="0.25">
      <c r="AP1447" s="99" t="s">
        <v>83</v>
      </c>
      <c r="AQ1447" s="98">
        <f>_xll.qlInterestRateIndexFixingDate(Currency&amp;"ibor"&amp;Tenor,AR1447,Trigger)</f>
        <v>49534</v>
      </c>
      <c r="AR1447" s="98">
        <f>_xll.qlCalendarAdvance(Calendar,AR1446,AP1447,"f",,Trigger)</f>
        <v>49536</v>
      </c>
      <c r="AS1447" s="98">
        <f>_xll.qlInterestRateIndexMaturity(Currency&amp;"ibor"&amp;Tenor,AR1447,Trigger)</f>
        <v>49569</v>
      </c>
      <c r="AT1447" s="242" t="e">
        <f>_xll.qlIndexFixing($AD$5,AQ1447,TRUE,_xll.ohTrigger(Trigger,Trigger1M))</f>
        <v>#NUM!</v>
      </c>
      <c r="AU1447" s="242">
        <f>IFERROR(_xll.qlIndexFixing($AV$1,AQ1447,TRUE,_xll.ohTrigger(Trigger,Trigger1M)),#N/A)</f>
        <v>1.6867020844535802E-2</v>
      </c>
    </row>
    <row r="1448" spans="42:47" ht="11.25" customHeight="1" x14ac:dyDescent="0.25">
      <c r="AP1448" s="99" t="s">
        <v>83</v>
      </c>
      <c r="AQ1448" s="98">
        <f>_xll.qlInterestRateIndexFixingDate(Currency&amp;"ibor"&amp;Tenor,AR1448,Trigger)</f>
        <v>49541</v>
      </c>
      <c r="AR1448" s="98">
        <f>_xll.qlCalendarAdvance(Calendar,AR1447,AP1448,"f",,Trigger)</f>
        <v>49543</v>
      </c>
      <c r="AS1448" s="98">
        <f>_xll.qlInterestRateIndexMaturity(Currency&amp;"ibor"&amp;Tenor,AR1448,Trigger)</f>
        <v>49576</v>
      </c>
      <c r="AT1448" s="242" t="e">
        <f>_xll.qlIndexFixing($AD$5,AQ1448,TRUE,_xll.ohTrigger(Trigger,Trigger1M))</f>
        <v>#NUM!</v>
      </c>
      <c r="AU1448" s="242">
        <f>IFERROR(_xll.qlIndexFixing($AV$1,AQ1448,TRUE,_xll.ohTrigger(Trigger,Trigger1M)),#N/A)</f>
        <v>1.6854173160298108E-2</v>
      </c>
    </row>
    <row r="1449" spans="42:47" ht="11.25" customHeight="1" x14ac:dyDescent="0.25">
      <c r="AP1449" s="99" t="s">
        <v>83</v>
      </c>
      <c r="AQ1449" s="98">
        <f>_xll.qlInterestRateIndexFixingDate(Currency&amp;"ibor"&amp;Tenor,AR1449,Trigger)</f>
        <v>49548</v>
      </c>
      <c r="AR1449" s="98">
        <f>_xll.qlCalendarAdvance(Calendar,AR1448,AP1449,"f",,Trigger)</f>
        <v>49550</v>
      </c>
      <c r="AS1449" s="98">
        <f>_xll.qlInterestRateIndexMaturity(Currency&amp;"ibor"&amp;Tenor,AR1449,Trigger)</f>
        <v>49580</v>
      </c>
      <c r="AT1449" s="242" t="e">
        <f>_xll.qlIndexFixing($AD$5,AQ1449,TRUE,_xll.ohTrigger(Trigger,Trigger1M))</f>
        <v>#NUM!</v>
      </c>
      <c r="AU1449" s="242">
        <f>IFERROR(_xll.qlIndexFixing($AV$1,AQ1449,TRUE,_xll.ohTrigger(Trigger,Trigger1M)),#N/A)</f>
        <v>1.6842900454536291E-2</v>
      </c>
    </row>
    <row r="1450" spans="42:47" ht="11.25" customHeight="1" x14ac:dyDescent="0.25">
      <c r="AP1450" s="99" t="s">
        <v>83</v>
      </c>
      <c r="AQ1450" s="98">
        <f>_xll.qlInterestRateIndexFixingDate(Currency&amp;"ibor"&amp;Tenor,AR1450,Trigger)</f>
        <v>49555</v>
      </c>
      <c r="AR1450" s="98">
        <f>_xll.qlCalendarAdvance(Calendar,AR1449,AP1450,"f",,Trigger)</f>
        <v>49557</v>
      </c>
      <c r="AS1450" s="98">
        <f>_xll.qlInterestRateIndexMaturity(Currency&amp;"ibor"&amp;Tenor,AR1450,Trigger)</f>
        <v>49587</v>
      </c>
      <c r="AT1450" s="242" t="e">
        <f>_xll.qlIndexFixing($AD$5,AQ1450,TRUE,_xll.ohTrigger(Trigger,Trigger1M))</f>
        <v>#NUM!</v>
      </c>
      <c r="AU1450" s="242">
        <f>IFERROR(_xll.qlIndexFixing($AV$1,AQ1450,TRUE,_xll.ohTrigger(Trigger,Trigger1M)),#N/A)</f>
        <v>1.6830071239835043E-2</v>
      </c>
    </row>
    <row r="1451" spans="42:47" ht="11.25" customHeight="1" x14ac:dyDescent="0.25">
      <c r="AP1451" s="99" t="s">
        <v>83</v>
      </c>
      <c r="AQ1451" s="98">
        <f>_xll.qlInterestRateIndexFixingDate(Currency&amp;"ibor"&amp;Tenor,AR1451,Trigger)</f>
        <v>49562</v>
      </c>
      <c r="AR1451" s="98">
        <f>_xll.qlCalendarAdvance(Calendar,AR1450,AP1451,"f",,Trigger)</f>
        <v>49564</v>
      </c>
      <c r="AS1451" s="98">
        <f>_xll.qlInterestRateIndexMaturity(Currency&amp;"ibor"&amp;Tenor,AR1451,Trigger)</f>
        <v>49594</v>
      </c>
      <c r="AT1451" s="242" t="e">
        <f>_xll.qlIndexFixing($AD$5,AQ1451,TRUE,_xll.ohTrigger(Trigger,Trigger1M))</f>
        <v>#NUM!</v>
      </c>
      <c r="AU1451" s="242">
        <f>IFERROR(_xll.qlIndexFixing($AV$1,AQ1451,TRUE,_xll.ohTrigger(Trigger,Trigger1M)),#N/A)</f>
        <v>1.6817254051276542E-2</v>
      </c>
    </row>
    <row r="1452" spans="42:47" ht="11.25" customHeight="1" x14ac:dyDescent="0.25">
      <c r="AP1452" s="99" t="s">
        <v>83</v>
      </c>
      <c r="AQ1452" s="98">
        <f>_xll.qlInterestRateIndexFixingDate(Currency&amp;"ibor"&amp;Tenor,AR1452,Trigger)</f>
        <v>49569</v>
      </c>
      <c r="AR1452" s="98">
        <f>_xll.qlCalendarAdvance(Calendar,AR1451,AP1452,"f",,Trigger)</f>
        <v>49571</v>
      </c>
      <c r="AS1452" s="98">
        <f>_xll.qlInterestRateIndexMaturity(Currency&amp;"ibor"&amp;Tenor,AR1452,Trigger)</f>
        <v>49601</v>
      </c>
      <c r="AT1452" s="242" t="e">
        <f>_xll.qlIndexFixing($AD$5,AQ1452,TRUE,_xll.ohTrigger(Trigger,Trigger1M))</f>
        <v>#NUM!</v>
      </c>
      <c r="AU1452" s="242">
        <f>IFERROR(_xll.qlIndexFixing($AV$1,AQ1452,TRUE,_xll.ohTrigger(Trigger,Trigger1M)),#N/A)</f>
        <v>1.6804449144309785E-2</v>
      </c>
    </row>
    <row r="1453" spans="42:47" ht="11.25" customHeight="1" x14ac:dyDescent="0.25">
      <c r="AP1453" s="99" t="s">
        <v>83</v>
      </c>
      <c r="AQ1453" s="98">
        <f>_xll.qlInterestRateIndexFixingDate(Currency&amp;"ibor"&amp;Tenor,AR1453,Trigger)</f>
        <v>49576</v>
      </c>
      <c r="AR1453" s="98">
        <f>_xll.qlCalendarAdvance(Calendar,AR1452,AP1453,"f",,Trigger)</f>
        <v>49578</v>
      </c>
      <c r="AS1453" s="98">
        <f>_xll.qlInterestRateIndexMaturity(Currency&amp;"ibor"&amp;Tenor,AR1453,Trigger)</f>
        <v>49608</v>
      </c>
      <c r="AT1453" s="242" t="e">
        <f>_xll.qlIndexFixing($AD$5,AQ1453,TRUE,_xll.ohTrigger(Trigger,Trigger1M))</f>
        <v>#NUM!</v>
      </c>
      <c r="AU1453" s="242">
        <f>IFERROR(_xll.qlIndexFixing($AV$1,AQ1453,TRUE,_xll.ohTrigger(Trigger,Trigger1M)),#N/A)</f>
        <v>1.6791656774375774E-2</v>
      </c>
    </row>
    <row r="1454" spans="42:47" ht="11.25" customHeight="1" x14ac:dyDescent="0.25">
      <c r="AP1454" s="99" t="s">
        <v>83</v>
      </c>
      <c r="AQ1454" s="98">
        <f>_xll.qlInterestRateIndexFixingDate(Currency&amp;"ibor"&amp;Tenor,AR1454,Trigger)</f>
        <v>49583</v>
      </c>
      <c r="AR1454" s="98">
        <f>_xll.qlCalendarAdvance(Calendar,AR1453,AP1454,"f",,Trigger)</f>
        <v>49585</v>
      </c>
      <c r="AS1454" s="98">
        <f>_xll.qlInterestRateIndexMaturity(Currency&amp;"ibor"&amp;Tenor,AR1454,Trigger)</f>
        <v>49618</v>
      </c>
      <c r="AT1454" s="242" t="e">
        <f>_xll.qlIndexFixing($AD$5,AQ1454,TRUE,_xll.ohTrigger(Trigger,Trigger1M))</f>
        <v>#NUM!</v>
      </c>
      <c r="AU1454" s="242">
        <f>IFERROR(_xll.qlIndexFixing($AV$1,AQ1454,TRUE,_xll.ohTrigger(Trigger,Trigger1M)),#N/A)</f>
        <v>1.6777314679326982E-2</v>
      </c>
    </row>
    <row r="1455" spans="42:47" ht="11.25" customHeight="1" x14ac:dyDescent="0.25">
      <c r="AP1455" s="99" t="s">
        <v>83</v>
      </c>
      <c r="AQ1455" s="98">
        <f>_xll.qlInterestRateIndexFixingDate(Currency&amp;"ibor"&amp;Tenor,AR1455,Trigger)</f>
        <v>49590</v>
      </c>
      <c r="AR1455" s="98">
        <f>_xll.qlCalendarAdvance(Calendar,AR1454,AP1455,"f",,Trigger)</f>
        <v>49592</v>
      </c>
      <c r="AS1455" s="98">
        <f>_xll.qlInterestRateIndexMaturity(Currency&amp;"ibor"&amp;Tenor,AR1455,Trigger)</f>
        <v>49625</v>
      </c>
      <c r="AT1455" s="242" t="e">
        <f>_xll.qlIndexFixing($AD$5,AQ1455,TRUE,_xll.ohTrigger(Trigger,Trigger1M))</f>
        <v>#NUM!</v>
      </c>
      <c r="AU1455" s="242">
        <f>IFERROR(_xll.qlIndexFixing($AV$1,AQ1455,TRUE,_xll.ohTrigger(Trigger,Trigger1M)),#N/A)</f>
        <v>1.6764549237488845E-2</v>
      </c>
    </row>
    <row r="1456" spans="42:47" ht="11.25" customHeight="1" x14ac:dyDescent="0.25">
      <c r="AP1456" s="99" t="s">
        <v>83</v>
      </c>
      <c r="AQ1456" s="98">
        <f>_xll.qlInterestRateIndexFixingDate(Currency&amp;"ibor"&amp;Tenor,AR1456,Trigger)</f>
        <v>49597</v>
      </c>
      <c r="AR1456" s="98">
        <f>_xll.qlCalendarAdvance(Calendar,AR1455,AP1456,"f",,Trigger)</f>
        <v>49599</v>
      </c>
      <c r="AS1456" s="98">
        <f>_xll.qlInterestRateIndexMaturity(Currency&amp;"ibor"&amp;Tenor,AR1456,Trigger)</f>
        <v>49632</v>
      </c>
      <c r="AT1456" s="242" t="e">
        <f>_xll.qlIndexFixing($AD$5,AQ1456,TRUE,_xll.ohTrigger(Trigger,Trigger1M))</f>
        <v>#NUM!</v>
      </c>
      <c r="AU1456" s="242">
        <f>IFERROR(_xll.qlIndexFixing($AV$1,AQ1456,TRUE,_xll.ohTrigger(Trigger,Trigger1M)),#N/A)</f>
        <v>1.6751797156967608E-2</v>
      </c>
    </row>
    <row r="1457" spans="42:47" ht="11.25" customHeight="1" x14ac:dyDescent="0.25">
      <c r="AP1457" s="99" t="s">
        <v>83</v>
      </c>
      <c r="AQ1457" s="98">
        <f>_xll.qlInterestRateIndexFixingDate(Currency&amp;"ibor"&amp;Tenor,AR1457,Trigger)</f>
        <v>49604</v>
      </c>
      <c r="AR1457" s="98">
        <f>_xll.qlCalendarAdvance(Calendar,AR1456,AP1457,"f",,Trigger)</f>
        <v>49606</v>
      </c>
      <c r="AS1457" s="98">
        <f>_xll.qlInterestRateIndexMaturity(Currency&amp;"ibor"&amp;Tenor,AR1457,Trigger)</f>
        <v>49639</v>
      </c>
      <c r="AT1457" s="242" t="e">
        <f>_xll.qlIndexFixing($AD$5,AQ1457,TRUE,_xll.ohTrigger(Trigger,Trigger1M))</f>
        <v>#NUM!</v>
      </c>
      <c r="AU1457" s="242">
        <f>IFERROR(_xll.qlIndexFixing($AV$1,AQ1457,TRUE,_xll.ohTrigger(Trigger,Trigger1M)),#N/A)</f>
        <v>1.6739058693236494E-2</v>
      </c>
    </row>
    <row r="1458" spans="42:47" ht="11.25" customHeight="1" x14ac:dyDescent="0.25">
      <c r="AP1458" s="99" t="s">
        <v>83</v>
      </c>
      <c r="AQ1458" s="98">
        <f>_xll.qlInterestRateIndexFixingDate(Currency&amp;"ibor"&amp;Tenor,AR1458,Trigger)</f>
        <v>49611</v>
      </c>
      <c r="AR1458" s="98">
        <f>_xll.qlCalendarAdvance(Calendar,AR1457,AP1458,"f",,Trigger)</f>
        <v>49613</v>
      </c>
      <c r="AS1458" s="98">
        <f>_xll.qlInterestRateIndexMaturity(Currency&amp;"ibor"&amp;Tenor,AR1458,Trigger)</f>
        <v>49643</v>
      </c>
      <c r="AT1458" s="242" t="e">
        <f>_xll.qlIndexFixing($AD$5,AQ1458,TRUE,_xll.ohTrigger(Trigger,Trigger1M))</f>
        <v>#NUM!</v>
      </c>
      <c r="AU1458" s="242">
        <f>IFERROR(_xll.qlIndexFixing($AV$1,AQ1458,TRUE,_xll.ohTrigger(Trigger,Trigger1M)),#N/A)</f>
        <v>1.6727891920701232E-2</v>
      </c>
    </row>
    <row r="1459" spans="42:47" ht="11.25" customHeight="1" x14ac:dyDescent="0.25">
      <c r="AP1459" s="99" t="s">
        <v>83</v>
      </c>
      <c r="AQ1459" s="98">
        <f>_xll.qlInterestRateIndexFixingDate(Currency&amp;"ibor"&amp;Tenor,AR1459,Trigger)</f>
        <v>49618</v>
      </c>
      <c r="AR1459" s="98">
        <f>_xll.qlCalendarAdvance(Calendar,AR1458,AP1459,"f",,Trigger)</f>
        <v>49620</v>
      </c>
      <c r="AS1459" s="98">
        <f>_xll.qlInterestRateIndexMaturity(Currency&amp;"ibor"&amp;Tenor,AR1459,Trigger)</f>
        <v>49650</v>
      </c>
      <c r="AT1459" s="242" t="e">
        <f>_xll.qlIndexFixing($AD$5,AQ1459,TRUE,_xll.ohTrigger(Trigger,Trigger1M))</f>
        <v>#NUM!</v>
      </c>
      <c r="AU1459" s="242">
        <f>IFERROR(_xll.qlIndexFixing($AV$1,AQ1459,TRUE,_xll.ohTrigger(Trigger,Trigger1M)),#N/A)</f>
        <v>1.6715180137246044E-2</v>
      </c>
    </row>
    <row r="1460" spans="42:47" ht="11.25" customHeight="1" x14ac:dyDescent="0.25">
      <c r="AP1460" s="99" t="s">
        <v>83</v>
      </c>
      <c r="AQ1460" s="98">
        <f>_xll.qlInterestRateIndexFixingDate(Currency&amp;"ibor"&amp;Tenor,AR1460,Trigger)</f>
        <v>49625</v>
      </c>
      <c r="AR1460" s="98">
        <f>_xll.qlCalendarAdvance(Calendar,AR1459,AP1460,"f",,Trigger)</f>
        <v>49627</v>
      </c>
      <c r="AS1460" s="98">
        <f>_xll.qlInterestRateIndexMaturity(Currency&amp;"ibor"&amp;Tenor,AR1460,Trigger)</f>
        <v>49657</v>
      </c>
      <c r="AT1460" s="242" t="e">
        <f>_xll.qlIndexFixing($AD$5,AQ1460,TRUE,_xll.ohTrigger(Trigger,Trigger1M))</f>
        <v>#NUM!</v>
      </c>
      <c r="AU1460" s="242">
        <f>IFERROR(_xll.qlIndexFixing($AV$1,AQ1460,TRUE,_xll.ohTrigger(Trigger,Trigger1M)),#N/A)</f>
        <v>1.6702482678905284E-2</v>
      </c>
    </row>
    <row r="1461" spans="42:47" ht="11.25" customHeight="1" x14ac:dyDescent="0.25">
      <c r="AP1461" s="99" t="s">
        <v>83</v>
      </c>
      <c r="AQ1461" s="98">
        <f>_xll.qlInterestRateIndexFixingDate(Currency&amp;"ibor"&amp;Tenor,AR1461,Trigger)</f>
        <v>49632</v>
      </c>
      <c r="AR1461" s="98">
        <f>_xll.qlCalendarAdvance(Calendar,AR1460,AP1461,"f",,Trigger)</f>
        <v>49634</v>
      </c>
      <c r="AS1461" s="98">
        <f>_xll.qlInterestRateIndexMaturity(Currency&amp;"ibor"&amp;Tenor,AR1461,Trigger)</f>
        <v>49664</v>
      </c>
      <c r="AT1461" s="242" t="e">
        <f>_xll.qlIndexFixing($AD$5,AQ1461,TRUE,_xll.ohTrigger(Trigger,Trigger1M))</f>
        <v>#NUM!</v>
      </c>
      <c r="AU1461" s="242">
        <f>IFERROR(_xll.qlIndexFixing($AV$1,AQ1461,TRUE,_xll.ohTrigger(Trigger,Trigger1M)),#N/A)</f>
        <v>1.6689799801119953E-2</v>
      </c>
    </row>
    <row r="1462" spans="42:47" ht="11.25" customHeight="1" x14ac:dyDescent="0.25">
      <c r="AP1462" s="99" t="s">
        <v>83</v>
      </c>
      <c r="AQ1462" s="98">
        <f>_xll.qlInterestRateIndexFixingDate(Currency&amp;"ibor"&amp;Tenor,AR1462,Trigger)</f>
        <v>49639</v>
      </c>
      <c r="AR1462" s="98">
        <f>_xll.qlCalendarAdvance(Calendar,AR1461,AP1462,"f",,Trigger)</f>
        <v>49641</v>
      </c>
      <c r="AS1462" s="98">
        <f>_xll.qlInterestRateIndexMaturity(Currency&amp;"ibor"&amp;Tenor,AR1462,Trigger)</f>
        <v>49671</v>
      </c>
      <c r="AT1462" s="242" t="e">
        <f>_xll.qlIndexFixing($AD$5,AQ1462,TRUE,_xll.ohTrigger(Trigger,Trigger1M))</f>
        <v>#NUM!</v>
      </c>
      <c r="AU1462" s="242">
        <f>IFERROR(_xll.qlIndexFixing($AV$1,AQ1462,TRUE,_xll.ohTrigger(Trigger,Trigger1M)),#N/A)</f>
        <v>1.6677131759315067E-2</v>
      </c>
    </row>
    <row r="1463" spans="42:47" ht="11.25" customHeight="1" x14ac:dyDescent="0.25">
      <c r="AP1463" s="99" t="s">
        <v>83</v>
      </c>
      <c r="AQ1463" s="98">
        <f>_xll.qlInterestRateIndexFixingDate(Currency&amp;"ibor"&amp;Tenor,AR1463,Trigger)</f>
        <v>49646</v>
      </c>
      <c r="AR1463" s="98">
        <f>_xll.qlCalendarAdvance(Calendar,AR1462,AP1463,"f",,Trigger)</f>
        <v>49648</v>
      </c>
      <c r="AS1463" s="98">
        <f>_xll.qlInterestRateIndexMaturity(Currency&amp;"ibor"&amp;Tenor,AR1463,Trigger)</f>
        <v>49681</v>
      </c>
      <c r="AT1463" s="242" t="e">
        <f>_xll.qlIndexFixing($AD$5,AQ1463,TRUE,_xll.ohTrigger(Trigger,Trigger1M))</f>
        <v>#NUM!</v>
      </c>
      <c r="AU1463" s="242">
        <f>IFERROR(_xll.qlIndexFixing($AV$1,AQ1463,TRUE,_xll.ohTrigger(Trigger,Trigger1M)),#N/A)</f>
        <v>1.6662928169666396E-2</v>
      </c>
    </row>
    <row r="1464" spans="42:47" ht="11.25" customHeight="1" x14ac:dyDescent="0.25">
      <c r="AP1464" s="99" t="s">
        <v>83</v>
      </c>
      <c r="AQ1464" s="98">
        <f>_xll.qlInterestRateIndexFixingDate(Currency&amp;"ibor"&amp;Tenor,AR1464,Trigger)</f>
        <v>49653</v>
      </c>
      <c r="AR1464" s="98">
        <f>_xll.qlCalendarAdvance(Calendar,AR1463,AP1464,"f",,Trigger)</f>
        <v>49655</v>
      </c>
      <c r="AS1464" s="98">
        <f>_xll.qlInterestRateIndexMaturity(Currency&amp;"ibor"&amp;Tenor,AR1464,Trigger)</f>
        <v>49688</v>
      </c>
      <c r="AT1464" s="242" t="e">
        <f>_xll.qlIndexFixing($AD$5,AQ1464,TRUE,_xll.ohTrigger(Trigger,Trigger1M))</f>
        <v>#NUM!</v>
      </c>
      <c r="AU1464" s="242">
        <f>IFERROR(_xll.qlIndexFixing($AV$1,AQ1464,TRUE,_xll.ohTrigger(Trigger,Trigger1M)),#N/A)</f>
        <v>1.6650292176561204E-2</v>
      </c>
    </row>
    <row r="1465" spans="42:47" ht="11.25" customHeight="1" x14ac:dyDescent="0.25">
      <c r="AP1465" s="99" t="s">
        <v>83</v>
      </c>
      <c r="AQ1465" s="98">
        <f>_xll.qlInterestRateIndexFixingDate(Currency&amp;"ibor"&amp;Tenor,AR1465,Trigger)</f>
        <v>49660</v>
      </c>
      <c r="AR1465" s="98">
        <f>_xll.qlCalendarAdvance(Calendar,AR1464,AP1465,"f",,Trigger)</f>
        <v>49662</v>
      </c>
      <c r="AS1465" s="98">
        <f>_xll.qlInterestRateIndexMaturity(Currency&amp;"ibor"&amp;Tenor,AR1465,Trigger)</f>
        <v>49695</v>
      </c>
      <c r="AT1465" s="242" t="e">
        <f>_xll.qlIndexFixing($AD$5,AQ1465,TRUE,_xll.ohTrigger(Trigger,Trigger1M))</f>
        <v>#NUM!</v>
      </c>
      <c r="AU1465" s="242">
        <f>IFERROR(_xll.qlIndexFixing($AV$1,AQ1465,TRUE,_xll.ohTrigger(Trigger,Trigger1M)),#N/A)</f>
        <v>1.6637671843976163E-2</v>
      </c>
    </row>
    <row r="1466" spans="42:47" ht="11.25" customHeight="1" x14ac:dyDescent="0.25">
      <c r="AP1466" s="99" t="s">
        <v>83</v>
      </c>
      <c r="AQ1466" s="98">
        <f>_xll.qlInterestRateIndexFixingDate(Currency&amp;"ibor"&amp;Tenor,AR1466,Trigger)</f>
        <v>49664</v>
      </c>
      <c r="AR1466" s="98">
        <f>_xll.qlCalendarAdvance(Calendar,AR1465,AP1466,"f",,Trigger)</f>
        <v>49670</v>
      </c>
      <c r="AS1466" s="98">
        <f>_xll.qlInterestRateIndexMaturity(Currency&amp;"ibor"&amp;Tenor,AR1466,Trigger)</f>
        <v>49702</v>
      </c>
      <c r="AT1466" s="242" t="e">
        <f>_xll.qlIndexFixing($AD$5,AQ1466,TRUE,_xll.ohTrigger(Trigger,Trigger1M))</f>
        <v>#NUM!</v>
      </c>
      <c r="AU1466" s="242">
        <f>IFERROR(_xll.qlIndexFixing($AV$1,AQ1466,TRUE,_xll.ohTrigger(Trigger,Trigger1M)),#N/A)</f>
        <v>1.6623783196970665E-2</v>
      </c>
    </row>
    <row r="1467" spans="42:47" ht="11.25" customHeight="1" x14ac:dyDescent="0.25">
      <c r="AP1467" s="99" t="s">
        <v>83</v>
      </c>
      <c r="AQ1467" s="98">
        <f>_xll.qlInterestRateIndexFixingDate(Currency&amp;"ibor"&amp;Tenor,AR1467,Trigger)</f>
        <v>49674</v>
      </c>
      <c r="AR1467" s="98">
        <f>_xll.qlCalendarAdvance(Calendar,AR1466,AP1467,"f",,Trigger)</f>
        <v>49677</v>
      </c>
      <c r="AS1467" s="98">
        <f>_xll.qlInterestRateIndexMaturity(Currency&amp;"ibor"&amp;Tenor,AR1467,Trigger)</f>
        <v>49709</v>
      </c>
      <c r="AT1467" s="242" t="e">
        <f>_xll.qlIndexFixing($AD$5,AQ1467,TRUE,_xll.ohTrigger(Trigger,Trigger1M))</f>
        <v>#NUM!</v>
      </c>
      <c r="AU1467" s="242">
        <f>IFERROR(_xll.qlIndexFixing($AV$1,AQ1467,TRUE,_xll.ohTrigger(Trigger,Trigger1M)),#N/A)</f>
        <v>1.6611196683136986E-2</v>
      </c>
    </row>
    <row r="1468" spans="42:47" ht="11.25" customHeight="1" x14ac:dyDescent="0.25">
      <c r="AP1468" s="99" t="s">
        <v>83</v>
      </c>
      <c r="AQ1468" s="98">
        <f>_xll.qlInterestRateIndexFixingDate(Currency&amp;"ibor"&amp;Tenor,AR1468,Trigger)</f>
        <v>49682</v>
      </c>
      <c r="AR1468" s="98">
        <f>_xll.qlCalendarAdvance(Calendar,AR1467,AP1468,"f",,Trigger)</f>
        <v>49684</v>
      </c>
      <c r="AS1468" s="98">
        <f>_xll.qlInterestRateIndexMaturity(Currency&amp;"ibor"&amp;Tenor,AR1468,Trigger)</f>
        <v>49716</v>
      </c>
      <c r="AT1468" s="242" t="e">
        <f>_xll.qlIndexFixing($AD$5,AQ1468,TRUE,_xll.ohTrigger(Trigger,Trigger1M))</f>
        <v>#NUM!</v>
      </c>
      <c r="AU1468" s="242">
        <f>IFERROR(_xll.qlIndexFixing($AV$1,AQ1468,TRUE,_xll.ohTrigger(Trigger,Trigger1M)),#N/A)</f>
        <v>1.6598626613247014E-2</v>
      </c>
    </row>
    <row r="1469" spans="42:47" ht="11.25" customHeight="1" x14ac:dyDescent="0.25">
      <c r="AP1469" s="99" t="s">
        <v>83</v>
      </c>
      <c r="AQ1469" s="98">
        <f>_xll.qlInterestRateIndexFixingDate(Currency&amp;"ibor"&amp;Tenor,AR1469,Trigger)</f>
        <v>49689</v>
      </c>
      <c r="AR1469" s="98">
        <f>_xll.qlCalendarAdvance(Calendar,AR1468,AP1469,"f",,Trigger)</f>
        <v>49691</v>
      </c>
      <c r="AS1469" s="98">
        <f>_xll.qlInterestRateIndexMaturity(Currency&amp;"ibor"&amp;Tenor,AR1469,Trigger)</f>
        <v>49723</v>
      </c>
      <c r="AT1469" s="242" t="e">
        <f>_xll.qlIndexFixing($AD$5,AQ1469,TRUE,_xll.ohTrigger(Trigger,Trigger1M))</f>
        <v>#NUM!</v>
      </c>
      <c r="AU1469" s="242">
        <f>IFERROR(_xll.qlIndexFixing($AV$1,AQ1469,TRUE,_xll.ohTrigger(Trigger,Trigger1M)),#N/A)</f>
        <v>1.6586073242756405E-2</v>
      </c>
    </row>
    <row r="1470" spans="42:47" ht="11.25" customHeight="1" x14ac:dyDescent="0.25">
      <c r="AP1470" s="99" t="s">
        <v>83</v>
      </c>
      <c r="AQ1470" s="98">
        <f>_xll.qlInterestRateIndexFixingDate(Currency&amp;"ibor"&amp;Tenor,AR1470,Trigger)</f>
        <v>49696</v>
      </c>
      <c r="AR1470" s="98">
        <f>_xll.qlCalendarAdvance(Calendar,AR1469,AP1470,"f",,Trigger)</f>
        <v>49698</v>
      </c>
      <c r="AS1470" s="98">
        <f>_xll.qlInterestRateIndexMaturity(Currency&amp;"ibor"&amp;Tenor,AR1470,Trigger)</f>
        <v>49730</v>
      </c>
      <c r="AT1470" s="242" t="e">
        <f>_xll.qlIndexFixing($AD$5,AQ1470,TRUE,_xll.ohTrigger(Trigger,Trigger1M))</f>
        <v>#NUM!</v>
      </c>
      <c r="AU1470" s="242">
        <f>IFERROR(_xll.qlIndexFixing($AV$1,AQ1470,TRUE,_xll.ohTrigger(Trigger,Trigger1M)),#N/A)</f>
        <v>1.6573536827108326E-2</v>
      </c>
    </row>
    <row r="1471" spans="42:47" ht="11.25" customHeight="1" x14ac:dyDescent="0.25">
      <c r="AP1471" s="99" t="s">
        <v>83</v>
      </c>
      <c r="AQ1471" s="98">
        <f>_xll.qlInterestRateIndexFixingDate(Currency&amp;"ibor"&amp;Tenor,AR1471,Trigger)</f>
        <v>49703</v>
      </c>
      <c r="AR1471" s="98">
        <f>_xll.qlCalendarAdvance(Calendar,AR1470,AP1471,"f",,Trigger)</f>
        <v>49705</v>
      </c>
      <c r="AS1471" s="98">
        <f>_xll.qlInterestRateIndexMaturity(Currency&amp;"ibor"&amp;Tenor,AR1471,Trigger)</f>
        <v>49734</v>
      </c>
      <c r="AT1471" s="242" t="e">
        <f>_xll.qlIndexFixing($AD$5,AQ1471,TRUE,_xll.ohTrigger(Trigger,Trigger1M))</f>
        <v>#NUM!</v>
      </c>
      <c r="AU1471" s="242">
        <f>IFERROR(_xll.qlIndexFixing($AV$1,AQ1471,TRUE,_xll.ohTrigger(Trigger,Trigger1M)),#N/A)</f>
        <v>1.6562553602818188E-2</v>
      </c>
    </row>
    <row r="1472" spans="42:47" ht="11.25" customHeight="1" x14ac:dyDescent="0.25">
      <c r="AP1472" s="99" t="s">
        <v>83</v>
      </c>
      <c r="AQ1472" s="98">
        <f>_xll.qlInterestRateIndexFixingDate(Currency&amp;"ibor"&amp;Tenor,AR1472,Trigger)</f>
        <v>49710</v>
      </c>
      <c r="AR1472" s="98">
        <f>_xll.qlCalendarAdvance(Calendar,AR1471,AP1472,"f",,Trigger)</f>
        <v>49712</v>
      </c>
      <c r="AS1472" s="98">
        <f>_xll.qlInterestRateIndexMaturity(Currency&amp;"ibor"&amp;Tenor,AR1472,Trigger)</f>
        <v>49741</v>
      </c>
      <c r="AT1472" s="242" t="e">
        <f>_xll.qlIndexFixing($AD$5,AQ1472,TRUE,_xll.ohTrigger(Trigger,Trigger1M))</f>
        <v>#NUM!</v>
      </c>
      <c r="AU1472" s="242">
        <f>IFERROR(_xll.qlIndexFixing($AV$1,AQ1472,TRUE,_xll.ohTrigger(Trigger,Trigger1M)),#N/A)</f>
        <v>1.65500497833873E-2</v>
      </c>
    </row>
    <row r="1473" spans="42:47" ht="11.25" customHeight="1" x14ac:dyDescent="0.25">
      <c r="AP1473" s="99" t="s">
        <v>83</v>
      </c>
      <c r="AQ1473" s="98">
        <f>_xll.qlInterestRateIndexFixingDate(Currency&amp;"ibor"&amp;Tenor,AR1473,Trigger)</f>
        <v>49717</v>
      </c>
      <c r="AR1473" s="98">
        <f>_xll.qlCalendarAdvance(Calendar,AR1472,AP1473,"f",,Trigger)</f>
        <v>49719</v>
      </c>
      <c r="AS1473" s="98">
        <f>_xll.qlInterestRateIndexMaturity(Currency&amp;"ibor"&amp;Tenor,AR1473,Trigger)</f>
        <v>49748</v>
      </c>
      <c r="AT1473" s="242" t="e">
        <f>_xll.qlIndexFixing($AD$5,AQ1473,TRUE,_xll.ohTrigger(Trigger,Trigger1M))</f>
        <v>#NUM!</v>
      </c>
      <c r="AU1473" s="242">
        <f>IFERROR(_xll.qlIndexFixing($AV$1,AQ1473,TRUE,_xll.ohTrigger(Trigger,Trigger1M)),#N/A)</f>
        <v>1.653756362666357E-2</v>
      </c>
    </row>
    <row r="1474" spans="42:47" ht="11.25" customHeight="1" x14ac:dyDescent="0.25">
      <c r="AP1474" s="99" t="s">
        <v>83</v>
      </c>
      <c r="AQ1474" s="98">
        <f>_xll.qlInterestRateIndexFixingDate(Currency&amp;"ibor"&amp;Tenor,AR1474,Trigger)</f>
        <v>49724</v>
      </c>
      <c r="AR1474" s="98">
        <f>_xll.qlCalendarAdvance(Calendar,AR1473,AP1474,"f",,Trigger)</f>
        <v>49726</v>
      </c>
      <c r="AS1474" s="98">
        <f>_xll.qlInterestRateIndexMaturity(Currency&amp;"ibor"&amp;Tenor,AR1474,Trigger)</f>
        <v>49755</v>
      </c>
      <c r="AT1474" s="242" t="e">
        <f>_xll.qlIndexFixing($AD$5,AQ1474,TRUE,_xll.ohTrigger(Trigger,Trigger1M))</f>
        <v>#NUM!</v>
      </c>
      <c r="AU1474" s="242">
        <f>IFERROR(_xll.qlIndexFixing($AV$1,AQ1474,TRUE,_xll.ohTrigger(Trigger,Trigger1M)),#N/A)</f>
        <v>1.6525095388056486E-2</v>
      </c>
    </row>
    <row r="1475" spans="42:47" ht="11.25" customHeight="1" x14ac:dyDescent="0.25">
      <c r="AP1475" s="99" t="s">
        <v>83</v>
      </c>
      <c r="AQ1475" s="98">
        <f>_xll.qlInterestRateIndexFixingDate(Currency&amp;"ibor"&amp;Tenor,AR1475,Trigger)</f>
        <v>49731</v>
      </c>
      <c r="AR1475" s="98">
        <f>_xll.qlCalendarAdvance(Calendar,AR1474,AP1475,"f",,Trigger)</f>
        <v>49733</v>
      </c>
      <c r="AS1475" s="98">
        <f>_xll.qlInterestRateIndexMaturity(Currency&amp;"ibor"&amp;Tenor,AR1475,Trigger)</f>
        <v>49762</v>
      </c>
      <c r="AT1475" s="242" t="e">
        <f>_xll.qlIndexFixing($AD$5,AQ1475,TRUE,_xll.ohTrigger(Trigger,Trigger1M))</f>
        <v>#NUM!</v>
      </c>
      <c r="AU1475" s="242">
        <f>IFERROR(_xll.qlIndexFixing($AV$1,AQ1475,TRUE,_xll.ohTrigger(Trigger,Trigger1M)),#N/A)</f>
        <v>1.6512645322978293E-2</v>
      </c>
    </row>
    <row r="1476" spans="42:47" ht="11.25" customHeight="1" x14ac:dyDescent="0.25">
      <c r="AP1476" s="99" t="s">
        <v>83</v>
      </c>
      <c r="AQ1476" s="98">
        <f>_xll.qlInterestRateIndexFixingDate(Currency&amp;"ibor"&amp;Tenor,AR1476,Trigger)</f>
        <v>49738</v>
      </c>
      <c r="AR1476" s="98">
        <f>_xll.qlCalendarAdvance(Calendar,AR1475,AP1476,"f",,Trigger)</f>
        <v>49740</v>
      </c>
      <c r="AS1476" s="98">
        <f>_xll.qlInterestRateIndexMaturity(Currency&amp;"ibor"&amp;Tenor,AR1476,Trigger)</f>
        <v>49772</v>
      </c>
      <c r="AT1476" s="242" t="e">
        <f>_xll.qlIndexFixing($AD$5,AQ1476,TRUE,_xll.ohTrigger(Trigger,Trigger1M))</f>
        <v>#NUM!</v>
      </c>
      <c r="AU1476" s="242">
        <f>IFERROR(_xll.qlIndexFixing($AV$1,AQ1476,TRUE,_xll.ohTrigger(Trigger,Trigger1M)),#N/A)</f>
        <v>1.6498688689825236E-2</v>
      </c>
    </row>
    <row r="1477" spans="42:47" ht="11.25" customHeight="1" x14ac:dyDescent="0.25">
      <c r="AP1477" s="99" t="s">
        <v>83</v>
      </c>
      <c r="AQ1477" s="98">
        <f>_xll.qlInterestRateIndexFixingDate(Currency&amp;"ibor"&amp;Tenor,AR1477,Trigger)</f>
        <v>49745</v>
      </c>
      <c r="AR1477" s="98">
        <f>_xll.qlCalendarAdvance(Calendar,AR1476,AP1477,"f",,Trigger)</f>
        <v>49747</v>
      </c>
      <c r="AS1477" s="98">
        <f>_xll.qlInterestRateIndexMaturity(Currency&amp;"ibor"&amp;Tenor,AR1477,Trigger)</f>
        <v>49780</v>
      </c>
      <c r="AT1477" s="242" t="e">
        <f>_xll.qlIndexFixing($AD$5,AQ1477,TRUE,_xll.ohTrigger(Trigger,Trigger1M))</f>
        <v>#NUM!</v>
      </c>
      <c r="AU1477" s="242">
        <f>IFERROR(_xll.qlIndexFixing($AV$1,AQ1477,TRUE,_xll.ohTrigger(Trigger,Trigger1M)),#N/A)</f>
        <v>1.6485770692181007E-2</v>
      </c>
    </row>
    <row r="1478" spans="42:47" ht="11.25" customHeight="1" x14ac:dyDescent="0.25">
      <c r="AP1478" s="99" t="s">
        <v>83</v>
      </c>
      <c r="AQ1478" s="98">
        <f>_xll.qlInterestRateIndexFixingDate(Currency&amp;"ibor"&amp;Tenor,AR1478,Trigger)</f>
        <v>49752</v>
      </c>
      <c r="AR1478" s="98">
        <f>_xll.qlCalendarAdvance(Calendar,AR1477,AP1478,"f",,Trigger)</f>
        <v>49754</v>
      </c>
      <c r="AS1478" s="98">
        <f>_xll.qlInterestRateIndexMaturity(Currency&amp;"ibor"&amp;Tenor,AR1478,Trigger)</f>
        <v>49786</v>
      </c>
      <c r="AT1478" s="242" t="e">
        <f>_xll.qlIndexFixing($AD$5,AQ1478,TRUE,_xll.ohTrigger(Trigger,Trigger1M))</f>
        <v>#NUM!</v>
      </c>
      <c r="AU1478" s="242">
        <f>IFERROR(_xll.qlIndexFixing($AV$1,AQ1478,TRUE,_xll.ohTrigger(Trigger,Trigger1M)),#N/A)</f>
        <v>1.6473886529554671E-2</v>
      </c>
    </row>
    <row r="1479" spans="42:47" ht="11.25" customHeight="1" x14ac:dyDescent="0.25">
      <c r="AP1479" s="99" t="s">
        <v>83</v>
      </c>
      <c r="AQ1479" s="98">
        <f>_xll.qlInterestRateIndexFixingDate(Currency&amp;"ibor"&amp;Tenor,AR1479,Trigger)</f>
        <v>49759</v>
      </c>
      <c r="AR1479" s="98">
        <f>_xll.qlCalendarAdvance(Calendar,AR1478,AP1479,"f",,Trigger)</f>
        <v>49761</v>
      </c>
      <c r="AS1479" s="98">
        <f>_xll.qlInterestRateIndexMaturity(Currency&amp;"ibor"&amp;Tenor,AR1479,Trigger)</f>
        <v>49793</v>
      </c>
      <c r="AT1479" s="242" t="e">
        <f>_xll.qlIndexFixing($AD$5,AQ1479,TRUE,_xll.ohTrigger(Trigger,Trigger1M))</f>
        <v>#NUM!</v>
      </c>
      <c r="AU1479" s="242">
        <f>IFERROR(_xll.qlIndexFixing($AV$1,AQ1479,TRUE,_xll.ohTrigger(Trigger,Trigger1M)),#N/A)</f>
        <v>1.6461514202426863E-2</v>
      </c>
    </row>
    <row r="1480" spans="42:47" ht="11.25" customHeight="1" x14ac:dyDescent="0.25">
      <c r="AP1480" s="99" t="s">
        <v>83</v>
      </c>
      <c r="AQ1480" s="98">
        <f>_xll.qlInterestRateIndexFixingDate(Currency&amp;"ibor"&amp;Tenor,AR1480,Trigger)</f>
        <v>49766</v>
      </c>
      <c r="AR1480" s="98">
        <f>_xll.qlCalendarAdvance(Calendar,AR1479,AP1480,"f",,Trigger)</f>
        <v>49768</v>
      </c>
      <c r="AS1480" s="98">
        <f>_xll.qlInterestRateIndexMaturity(Currency&amp;"ibor"&amp;Tenor,AR1480,Trigger)</f>
        <v>49800</v>
      </c>
      <c r="AT1480" s="242" t="e">
        <f>_xll.qlIndexFixing($AD$5,AQ1480,TRUE,_xll.ohTrigger(Trigger,Trigger1M))</f>
        <v>#NUM!</v>
      </c>
      <c r="AU1480" s="242">
        <f>IFERROR(_xll.qlIndexFixing($AV$1,AQ1480,TRUE,_xll.ohTrigger(Trigger,Trigger1M)),#N/A)</f>
        <v>1.644916138455077E-2</v>
      </c>
    </row>
    <row r="1481" spans="42:47" ht="11.25" customHeight="1" x14ac:dyDescent="0.25">
      <c r="AP1481" s="99" t="s">
        <v>83</v>
      </c>
      <c r="AQ1481" s="98">
        <f>_xll.qlInterestRateIndexFixingDate(Currency&amp;"ibor"&amp;Tenor,AR1481,Trigger)</f>
        <v>49773</v>
      </c>
      <c r="AR1481" s="98">
        <f>_xll.qlCalendarAdvance(Calendar,AR1480,AP1481,"f",,Trigger)</f>
        <v>49775</v>
      </c>
      <c r="AS1481" s="98">
        <f>_xll.qlInterestRateIndexMaturity(Currency&amp;"ibor"&amp;Tenor,AR1481,Trigger)</f>
        <v>49807</v>
      </c>
      <c r="AT1481" s="242" t="e">
        <f>_xll.qlIndexFixing($AD$5,AQ1481,TRUE,_xll.ohTrigger(Trigger,Trigger1M))</f>
        <v>#NUM!</v>
      </c>
      <c r="AU1481" s="242">
        <f>IFERROR(_xll.qlIndexFixing($AV$1,AQ1481,TRUE,_xll.ohTrigger(Trigger,Trigger1M)),#N/A)</f>
        <v>1.6436828331364561E-2</v>
      </c>
    </row>
    <row r="1482" spans="42:47" ht="11.25" customHeight="1" x14ac:dyDescent="0.25">
      <c r="AP1482" s="99" t="s">
        <v>83</v>
      </c>
      <c r="AQ1482" s="98">
        <f>_xll.qlInterestRateIndexFixingDate(Currency&amp;"ibor"&amp;Tenor,AR1482,Trigger)</f>
        <v>49780</v>
      </c>
      <c r="AR1482" s="98">
        <f>_xll.qlCalendarAdvance(Calendar,AR1481,AP1482,"f",,Trigger)</f>
        <v>49782</v>
      </c>
      <c r="AS1482" s="98">
        <f>_xll.qlInterestRateIndexMaturity(Currency&amp;"ibor"&amp;Tenor,AR1482,Trigger)</f>
        <v>49814</v>
      </c>
      <c r="AT1482" s="242" t="e">
        <f>_xll.qlIndexFixing($AD$5,AQ1482,TRUE,_xll.ohTrigger(Trigger,Trigger1M))</f>
        <v>#NUM!</v>
      </c>
      <c r="AU1482" s="242">
        <f>IFERROR(_xll.qlIndexFixing($AV$1,AQ1482,TRUE,_xll.ohTrigger(Trigger,Trigger1M)),#N/A)</f>
        <v>1.6424515298298914E-2</v>
      </c>
    </row>
    <row r="1483" spans="42:47" ht="11.25" customHeight="1" x14ac:dyDescent="0.25">
      <c r="AP1483" s="99" t="s">
        <v>83</v>
      </c>
      <c r="AQ1483" s="98">
        <f>_xll.qlInterestRateIndexFixingDate(Currency&amp;"ibor"&amp;Tenor,AR1483,Trigger)</f>
        <v>49787</v>
      </c>
      <c r="AR1483" s="98">
        <f>_xll.qlCalendarAdvance(Calendar,AR1482,AP1483,"f",,Trigger)</f>
        <v>49789</v>
      </c>
      <c r="AS1483" s="98">
        <f>_xll.qlInterestRateIndexMaturity(Currency&amp;"ibor"&amp;Tenor,AR1483,Trigger)</f>
        <v>49821</v>
      </c>
      <c r="AT1483" s="242" t="e">
        <f>_xll.qlIndexFixing($AD$5,AQ1483,TRUE,_xll.ohTrigger(Trigger,Trigger1M))</f>
        <v>#NUM!</v>
      </c>
      <c r="AU1483" s="242">
        <f>IFERROR(_xll.qlIndexFixing($AV$1,AQ1483,TRUE,_xll.ohTrigger(Trigger,Trigger1M)),#N/A)</f>
        <v>1.6412222540789501E-2</v>
      </c>
    </row>
    <row r="1484" spans="42:47" ht="11.25" customHeight="1" x14ac:dyDescent="0.25">
      <c r="AP1484" s="99" t="s">
        <v>83</v>
      </c>
      <c r="AQ1484" s="98">
        <f>_xll.qlInterestRateIndexFixingDate(Currency&amp;"ibor"&amp;Tenor,AR1484,Trigger)</f>
        <v>49794</v>
      </c>
      <c r="AR1484" s="98">
        <f>_xll.qlCalendarAdvance(Calendar,AR1483,AP1484,"f",,Trigger)</f>
        <v>49797</v>
      </c>
      <c r="AS1484" s="98">
        <f>_xll.qlInterestRateIndexMaturity(Currency&amp;"ibor"&amp;Tenor,AR1484,Trigger)</f>
        <v>49828</v>
      </c>
      <c r="AT1484" s="242" t="e">
        <f>_xll.qlIndexFixing($AD$5,AQ1484,TRUE,_xll.ohTrigger(Trigger,Trigger1M))</f>
        <v>#NUM!</v>
      </c>
      <c r="AU1484" s="242">
        <f>IFERROR(_xll.qlIndexFixing($AV$1,AQ1484,TRUE,_xll.ohTrigger(Trigger,Trigger1M)),#N/A)</f>
        <v>1.6398700078891611E-2</v>
      </c>
    </row>
    <row r="1485" spans="42:47" ht="11.25" customHeight="1" x14ac:dyDescent="0.25">
      <c r="AP1485" s="99" t="s">
        <v>83</v>
      </c>
      <c r="AQ1485" s="98">
        <f>_xll.qlInterestRateIndexFixingDate(Currency&amp;"ibor"&amp;Tenor,AR1485,Trigger)</f>
        <v>49802</v>
      </c>
      <c r="AR1485" s="98">
        <f>_xll.qlCalendarAdvance(Calendar,AR1484,AP1485,"f",,Trigger)</f>
        <v>49804</v>
      </c>
      <c r="AS1485" s="98">
        <f>_xll.qlInterestRateIndexMaturity(Currency&amp;"ibor"&amp;Tenor,AR1485,Trigger)</f>
        <v>49835</v>
      </c>
      <c r="AT1485" s="242" t="e">
        <f>_xll.qlIndexFixing($AD$5,AQ1485,TRUE,_xll.ohTrigger(Trigger,Trigger1M))</f>
        <v>#NUM!</v>
      </c>
      <c r="AU1485" s="242">
        <f>IFERROR(_xll.qlIndexFixing($AV$1,AQ1485,TRUE,_xll.ohTrigger(Trigger,Trigger1M)),#N/A)</f>
        <v>1.6386450677014264E-2</v>
      </c>
    </row>
    <row r="1486" spans="42:47" ht="11.25" customHeight="1" x14ac:dyDescent="0.25">
      <c r="AP1486" s="99" t="s">
        <v>83</v>
      </c>
      <c r="AQ1486" s="98">
        <f>_xll.qlInterestRateIndexFixingDate(Currency&amp;"ibor"&amp;Tenor,AR1486,Trigger)</f>
        <v>49809</v>
      </c>
      <c r="AR1486" s="98">
        <f>_xll.qlCalendarAdvance(Calendar,AR1485,AP1486,"f",,Trigger)</f>
        <v>49811</v>
      </c>
      <c r="AS1486" s="98">
        <f>_xll.qlInterestRateIndexMaturity(Currency&amp;"ibor"&amp;Tenor,AR1486,Trigger)</f>
        <v>49842</v>
      </c>
      <c r="AT1486" s="242" t="e">
        <f>_xll.qlIndexFixing($AD$5,AQ1486,TRUE,_xll.ohTrigger(Trigger,Trigger1M))</f>
        <v>#NUM!</v>
      </c>
      <c r="AU1486" s="242">
        <f>IFERROR(_xll.qlIndexFixing($AV$1,AQ1486,TRUE,_xll.ohTrigger(Trigger,Trigger1M)),#N/A)</f>
        <v>1.6374222333860718E-2</v>
      </c>
    </row>
    <row r="1487" spans="42:47" ht="11.25" customHeight="1" x14ac:dyDescent="0.25">
      <c r="AP1487" s="99" t="s">
        <v>83</v>
      </c>
      <c r="AQ1487" s="98">
        <f>_xll.qlInterestRateIndexFixingDate(Currency&amp;"ibor"&amp;Tenor,AR1487,Trigger)</f>
        <v>49816</v>
      </c>
      <c r="AR1487" s="98">
        <f>_xll.qlCalendarAdvance(Calendar,AR1486,AP1487,"f",,Trigger)</f>
        <v>49818</v>
      </c>
      <c r="AS1487" s="98">
        <f>_xll.qlInterestRateIndexMaturity(Currency&amp;"ibor"&amp;Tenor,AR1487,Trigger)</f>
        <v>49849</v>
      </c>
      <c r="AT1487" s="242" t="e">
        <f>_xll.qlIndexFixing($AD$5,AQ1487,TRUE,_xll.ohTrigger(Trigger,Trigger1M))</f>
        <v>#NUM!</v>
      </c>
      <c r="AU1487" s="242">
        <f>IFERROR(_xll.qlIndexFixing($AV$1,AQ1487,TRUE,_xll.ohTrigger(Trigger,Trigger1M)),#N/A)</f>
        <v>1.6362015304847297E-2</v>
      </c>
    </row>
    <row r="1488" spans="42:47" ht="11.25" customHeight="1" x14ac:dyDescent="0.25">
      <c r="AP1488" s="99" t="s">
        <v>83</v>
      </c>
      <c r="AQ1488" s="98">
        <f>_xll.qlInterestRateIndexFixingDate(Currency&amp;"ibor"&amp;Tenor,AR1488,Trigger)</f>
        <v>49823</v>
      </c>
      <c r="AR1488" s="98">
        <f>_xll.qlCalendarAdvance(Calendar,AR1487,AP1488,"f",,Trigger)</f>
        <v>49825</v>
      </c>
      <c r="AS1488" s="98">
        <f>_xll.qlInterestRateIndexMaturity(Currency&amp;"ibor"&amp;Tenor,AR1488,Trigger)</f>
        <v>49856</v>
      </c>
      <c r="AT1488" s="242" t="e">
        <f>_xll.qlIndexFixing($AD$5,AQ1488,TRUE,_xll.ohTrigger(Trigger,Trigger1M))</f>
        <v>#NUM!</v>
      </c>
      <c r="AU1488" s="242">
        <f>IFERROR(_xll.qlIndexFixing($AV$1,AQ1488,TRUE,_xll.ohTrigger(Trigger,Trigger1M)),#N/A)</f>
        <v>1.6349829845392922E-2</v>
      </c>
    </row>
    <row r="1489" spans="42:47" ht="11.25" customHeight="1" x14ac:dyDescent="0.25">
      <c r="AP1489" s="99" t="s">
        <v>83</v>
      </c>
      <c r="AQ1489" s="98">
        <f>_xll.qlInterestRateIndexFixingDate(Currency&amp;"ibor"&amp;Tenor,AR1489,Trigger)</f>
        <v>49830</v>
      </c>
      <c r="AR1489" s="98">
        <f>_xll.qlCalendarAdvance(Calendar,AR1488,AP1489,"f",,Trigger)</f>
        <v>49832</v>
      </c>
      <c r="AS1489" s="98">
        <f>_xll.qlInterestRateIndexMaturity(Currency&amp;"ibor"&amp;Tenor,AR1489,Trigger)</f>
        <v>49863</v>
      </c>
      <c r="AT1489" s="242" t="e">
        <f>_xll.qlIndexFixing($AD$5,AQ1489,TRUE,_xll.ohTrigger(Trigger,Trigger1M))</f>
        <v>#NUM!</v>
      </c>
      <c r="AU1489" s="242">
        <f>IFERROR(_xll.qlIndexFixing($AV$1,AQ1489,TRUE,_xll.ohTrigger(Trigger,Trigger1M)),#N/A)</f>
        <v>1.6337666210911345E-2</v>
      </c>
    </row>
    <row r="1490" spans="42:47" ht="11.25" customHeight="1" x14ac:dyDescent="0.25">
      <c r="AP1490" s="99" t="s">
        <v>83</v>
      </c>
      <c r="AQ1490" s="98">
        <f>_xll.qlInterestRateIndexFixingDate(Currency&amp;"ibor"&amp;Tenor,AR1490,Trigger)</f>
        <v>49837</v>
      </c>
      <c r="AR1490" s="98">
        <f>_xll.qlCalendarAdvance(Calendar,AR1489,AP1490,"f",,Trigger)</f>
        <v>49839</v>
      </c>
      <c r="AS1490" s="98">
        <f>_xll.qlInterestRateIndexMaturity(Currency&amp;"ibor"&amp;Tenor,AR1490,Trigger)</f>
        <v>49870</v>
      </c>
      <c r="AT1490" s="242" t="e">
        <f>_xll.qlIndexFixing($AD$5,AQ1490,TRUE,_xll.ohTrigger(Trigger,Trigger1M))</f>
        <v>#NUM!</v>
      </c>
      <c r="AU1490" s="242">
        <f>IFERROR(_xll.qlIndexFixing($AV$1,AQ1490,TRUE,_xll.ohTrigger(Trigger,Trigger1M)),#N/A)</f>
        <v>1.6325524656826632E-2</v>
      </c>
    </row>
    <row r="1491" spans="42:47" ht="11.25" customHeight="1" x14ac:dyDescent="0.25">
      <c r="AP1491" s="99" t="s">
        <v>83</v>
      </c>
      <c r="AQ1491" s="98">
        <f>_xll.qlInterestRateIndexFixingDate(Currency&amp;"ibor"&amp;Tenor,AR1491,Trigger)</f>
        <v>49844</v>
      </c>
      <c r="AR1491" s="98">
        <f>_xll.qlCalendarAdvance(Calendar,AR1490,AP1491,"f",,Trigger)</f>
        <v>49846</v>
      </c>
      <c r="AS1491" s="98">
        <f>_xll.qlInterestRateIndexMaturity(Currency&amp;"ibor"&amp;Tenor,AR1491,Trigger)</f>
        <v>49877</v>
      </c>
      <c r="AT1491" s="242" t="e">
        <f>_xll.qlIndexFixing($AD$5,AQ1491,TRUE,_xll.ohTrigger(Trigger,Trigger1M))</f>
        <v>#NUM!</v>
      </c>
      <c r="AU1491" s="242">
        <f>IFERROR(_xll.qlIndexFixing($AV$1,AQ1491,TRUE,_xll.ohTrigger(Trigger,Trigger1M)),#N/A)</f>
        <v>1.6313405438552538E-2</v>
      </c>
    </row>
    <row r="1492" spans="42:47" ht="11.25" customHeight="1" x14ac:dyDescent="0.25">
      <c r="AP1492" s="99" t="s">
        <v>83</v>
      </c>
      <c r="AQ1492" s="98">
        <f>_xll.qlInterestRateIndexFixingDate(Currency&amp;"ibor"&amp;Tenor,AR1492,Trigger)</f>
        <v>49851</v>
      </c>
      <c r="AR1492" s="98">
        <f>_xll.qlCalendarAdvance(Calendar,AR1491,AP1492,"f",,Trigger)</f>
        <v>49853</v>
      </c>
      <c r="AS1492" s="98">
        <f>_xll.qlInterestRateIndexMaturity(Currency&amp;"ibor"&amp;Tenor,AR1492,Trigger)</f>
        <v>49884</v>
      </c>
      <c r="AT1492" s="242" t="e">
        <f>_xll.qlIndexFixing($AD$5,AQ1492,TRUE,_xll.ohTrigger(Trigger,Trigger1M))</f>
        <v>#NUM!</v>
      </c>
      <c r="AU1492" s="242">
        <f>IFERROR(_xll.qlIndexFixing($AV$1,AQ1492,TRUE,_xll.ohTrigger(Trigger,Trigger1M)),#N/A)</f>
        <v>1.6301308811500242E-2</v>
      </c>
    </row>
    <row r="1493" spans="42:47" ht="11.25" customHeight="1" x14ac:dyDescent="0.25">
      <c r="AP1493" s="99" t="s">
        <v>83</v>
      </c>
      <c r="AQ1493" s="98">
        <f>_xll.qlInterestRateIndexFixingDate(Currency&amp;"ibor"&amp;Tenor,AR1493,Trigger)</f>
        <v>49858</v>
      </c>
      <c r="AR1493" s="98">
        <f>_xll.qlCalendarAdvance(Calendar,AR1492,AP1493,"f",,Trigger)</f>
        <v>49860</v>
      </c>
      <c r="AS1493" s="98">
        <f>_xll.qlInterestRateIndexMaturity(Currency&amp;"ibor"&amp;Tenor,AR1493,Trigger)</f>
        <v>49891</v>
      </c>
      <c r="AT1493" s="242" t="e">
        <f>_xll.qlIndexFixing($AD$5,AQ1493,TRUE,_xll.ohTrigger(Trigger,Trigger1M))</f>
        <v>#NUM!</v>
      </c>
      <c r="AU1493" s="242">
        <f>IFERROR(_xll.qlIndexFixing($AV$1,AQ1493,TRUE,_xll.ohTrigger(Trigger,Trigger1M)),#N/A)</f>
        <v>1.6289235031088655E-2</v>
      </c>
    </row>
    <row r="1494" spans="42:47" ht="11.25" customHeight="1" x14ac:dyDescent="0.25">
      <c r="AP1494" s="99" t="s">
        <v>83</v>
      </c>
      <c r="AQ1494" s="98">
        <f>_xll.qlInterestRateIndexFixingDate(Currency&amp;"ibor"&amp;Tenor,AR1494,Trigger)</f>
        <v>49865</v>
      </c>
      <c r="AR1494" s="98">
        <f>_xll.qlCalendarAdvance(Calendar,AR1493,AP1494,"f",,Trigger)</f>
        <v>49867</v>
      </c>
      <c r="AS1494" s="98">
        <f>_xll.qlInterestRateIndexMaturity(Currency&amp;"ibor"&amp;Tenor,AR1494,Trigger)</f>
        <v>49898</v>
      </c>
      <c r="AT1494" s="242" t="e">
        <f>_xll.qlIndexFixing($AD$5,AQ1494,TRUE,_xll.ohTrigger(Trigger,Trigger1M))</f>
        <v>#NUM!</v>
      </c>
      <c r="AU1494" s="242">
        <f>IFERROR(_xll.qlIndexFixing($AV$1,AQ1494,TRUE,_xll.ohTrigger(Trigger,Trigger1M)),#N/A)</f>
        <v>1.627718435272895E-2</v>
      </c>
    </row>
    <row r="1495" spans="42:47" ht="11.25" customHeight="1" x14ac:dyDescent="0.25">
      <c r="AP1495" s="99" t="s">
        <v>83</v>
      </c>
      <c r="AQ1495" s="98">
        <f>_xll.qlInterestRateIndexFixingDate(Currency&amp;"ibor"&amp;Tenor,AR1495,Trigger)</f>
        <v>49872</v>
      </c>
      <c r="AR1495" s="98">
        <f>_xll.qlCalendarAdvance(Calendar,AR1494,AP1495,"f",,Trigger)</f>
        <v>49874</v>
      </c>
      <c r="AS1495" s="98">
        <f>_xll.qlInterestRateIndexMaturity(Currency&amp;"ibor"&amp;Tenor,AR1495,Trigger)</f>
        <v>49905</v>
      </c>
      <c r="AT1495" s="242" t="e">
        <f>_xll.qlIndexFixing($AD$5,AQ1495,TRUE,_xll.ohTrigger(Trigger,Trigger1M))</f>
        <v>#NUM!</v>
      </c>
      <c r="AU1495" s="242">
        <f>IFERROR(_xll.qlIndexFixing($AV$1,AQ1495,TRUE,_xll.ohTrigger(Trigger,Trigger1M)),#N/A)</f>
        <v>1.6265157031834884E-2</v>
      </c>
    </row>
    <row r="1496" spans="42:47" ht="11.25" customHeight="1" x14ac:dyDescent="0.25">
      <c r="AP1496" s="99" t="s">
        <v>83</v>
      </c>
      <c r="AQ1496" s="98">
        <f>_xll.qlInterestRateIndexFixingDate(Currency&amp;"ibor"&amp;Tenor,AR1496,Trigger)</f>
        <v>49879</v>
      </c>
      <c r="AR1496" s="98">
        <f>_xll.qlCalendarAdvance(Calendar,AR1495,AP1496,"f",,Trigger)</f>
        <v>49881</v>
      </c>
      <c r="AS1496" s="98">
        <f>_xll.qlInterestRateIndexMaturity(Currency&amp;"ibor"&amp;Tenor,AR1496,Trigger)</f>
        <v>49912</v>
      </c>
      <c r="AT1496" s="242" t="e">
        <f>_xll.qlIndexFixing($AD$5,AQ1496,TRUE,_xll.ohTrigger(Trigger,Trigger1M))</f>
        <v>#NUM!</v>
      </c>
      <c r="AU1496" s="242">
        <f>IFERROR(_xll.qlIndexFixing($AV$1,AQ1496,TRUE,_xll.ohTrigger(Trigger,Trigger1M)),#N/A)</f>
        <v>1.625315332381248E-2</v>
      </c>
    </row>
    <row r="1497" spans="42:47" ht="11.25" customHeight="1" x14ac:dyDescent="0.25">
      <c r="AP1497" s="99" t="s">
        <v>83</v>
      </c>
      <c r="AQ1497" s="98">
        <f>_xll.qlInterestRateIndexFixingDate(Currency&amp;"ibor"&amp;Tenor,AR1497,Trigger)</f>
        <v>49886</v>
      </c>
      <c r="AR1497" s="98">
        <f>_xll.qlCalendarAdvance(Calendar,AR1496,AP1497,"f",,Trigger)</f>
        <v>49888</v>
      </c>
      <c r="AS1497" s="98">
        <f>_xll.qlInterestRateIndexMaturity(Currency&amp;"ibor"&amp;Tenor,AR1497,Trigger)</f>
        <v>49919</v>
      </c>
      <c r="AT1497" s="242" t="e">
        <f>_xll.qlIndexFixing($AD$5,AQ1497,TRUE,_xll.ohTrigger(Trigger,Trigger1M))</f>
        <v>#NUM!</v>
      </c>
      <c r="AU1497" s="242">
        <f>IFERROR(_xll.qlIndexFixing($AV$1,AQ1497,TRUE,_xll.ohTrigger(Trigger,Trigger1M)),#N/A)</f>
        <v>1.6241173484078063E-2</v>
      </c>
    </row>
    <row r="1498" spans="42:47" ht="11.25" customHeight="1" x14ac:dyDescent="0.25">
      <c r="AP1498" s="99" t="s">
        <v>83</v>
      </c>
      <c r="AQ1498" s="98">
        <f>_xll.qlInterestRateIndexFixingDate(Currency&amp;"ibor"&amp;Tenor,AR1498,Trigger)</f>
        <v>49893</v>
      </c>
      <c r="AR1498" s="98">
        <f>_xll.qlCalendarAdvance(Calendar,AR1497,AP1498,"f",,Trigger)</f>
        <v>49895</v>
      </c>
      <c r="AS1498" s="98">
        <f>_xll.qlInterestRateIndexMaturity(Currency&amp;"ibor"&amp;Tenor,AR1498,Trigger)</f>
        <v>49926</v>
      </c>
      <c r="AT1498" s="242" t="e">
        <f>_xll.qlIndexFixing($AD$5,AQ1498,TRUE,_xll.ohTrigger(Trigger,Trigger1M))</f>
        <v>#NUM!</v>
      </c>
      <c r="AU1498" s="242">
        <f>IFERROR(_xll.qlIndexFixing($AV$1,AQ1498,TRUE,_xll.ohTrigger(Trigger,Trigger1M)),#N/A)</f>
        <v>1.6229217768035081E-2</v>
      </c>
    </row>
    <row r="1499" spans="42:47" ht="11.25" customHeight="1" x14ac:dyDescent="0.25">
      <c r="AP1499" s="99" t="s">
        <v>83</v>
      </c>
      <c r="AQ1499" s="98">
        <f>_xll.qlInterestRateIndexFixingDate(Currency&amp;"ibor"&amp;Tenor,AR1499,Trigger)</f>
        <v>49900</v>
      </c>
      <c r="AR1499" s="98">
        <f>_xll.qlCalendarAdvance(Calendar,AR1498,AP1499,"f",,Trigger)</f>
        <v>49902</v>
      </c>
      <c r="AS1499" s="98">
        <f>_xll.qlInterestRateIndexMaturity(Currency&amp;"ibor"&amp;Tenor,AR1499,Trigger)</f>
        <v>49933</v>
      </c>
      <c r="AT1499" s="242" t="e">
        <f>_xll.qlIndexFixing($AD$5,AQ1499,TRUE,_xll.ohTrigger(Trigger,Trigger1M))</f>
        <v>#NUM!</v>
      </c>
      <c r="AU1499" s="242">
        <f>IFERROR(_xll.qlIndexFixing($AV$1,AQ1499,TRUE,_xll.ohTrigger(Trigger,Trigger1M)),#N/A)</f>
        <v>1.6217286431097284E-2</v>
      </c>
    </row>
    <row r="1500" spans="42:47" ht="11.25" customHeight="1" x14ac:dyDescent="0.25">
      <c r="AP1500" s="99" t="s">
        <v>83</v>
      </c>
      <c r="AQ1500" s="98">
        <f>_xll.qlInterestRateIndexFixingDate(Currency&amp;"ibor"&amp;Tenor,AR1500,Trigger)</f>
        <v>49907</v>
      </c>
      <c r="AR1500" s="98">
        <f>_xll.qlCalendarAdvance(Calendar,AR1499,AP1500,"f",,Trigger)</f>
        <v>49909</v>
      </c>
      <c r="AS1500" s="98">
        <f>_xll.qlInterestRateIndexMaturity(Currency&amp;"ibor"&amp;Tenor,AR1500,Trigger)</f>
        <v>49940</v>
      </c>
      <c r="AT1500" s="242" t="e">
        <f>_xll.qlIndexFixing($AD$5,AQ1500,TRUE,_xll.ohTrigger(Trigger,Trigger1M))</f>
        <v>#NUM!</v>
      </c>
      <c r="AU1500" s="242">
        <f>IFERROR(_xll.qlIndexFixing($AV$1,AQ1500,TRUE,_xll.ohTrigger(Trigger,Trigger1M)),#N/A)</f>
        <v>1.6205379728670689E-2</v>
      </c>
    </row>
    <row r="1501" spans="42:47" ht="11.25" customHeight="1" x14ac:dyDescent="0.25">
      <c r="AP1501" s="99" t="s">
        <v>83</v>
      </c>
      <c r="AQ1501" s="98">
        <f>_xll.qlInterestRateIndexFixingDate(Currency&amp;"ibor"&amp;Tenor,AR1501,Trigger)</f>
        <v>49914</v>
      </c>
      <c r="AR1501" s="98">
        <f>_xll.qlCalendarAdvance(Calendar,AR1500,AP1501,"f",,Trigger)</f>
        <v>49916</v>
      </c>
      <c r="AS1501" s="98">
        <f>_xll.qlInterestRateIndexMaturity(Currency&amp;"ibor"&amp;Tenor,AR1501,Trigger)</f>
        <v>49948</v>
      </c>
      <c r="AT1501" s="242" t="e">
        <f>_xll.qlIndexFixing($AD$5,AQ1501,TRUE,_xll.ohTrigger(Trigger,Trigger1M))</f>
        <v>#NUM!</v>
      </c>
      <c r="AU1501" s="242">
        <f>IFERROR(_xll.qlIndexFixing($AV$1,AQ1501,TRUE,_xll.ohTrigger(Trigger,Trigger1M)),#N/A)</f>
        <v>1.6193015527540822E-2</v>
      </c>
    </row>
    <row r="1502" spans="42:47" ht="11.25" customHeight="1" x14ac:dyDescent="0.25">
      <c r="AP1502" s="99" t="s">
        <v>83</v>
      </c>
      <c r="AQ1502" s="98">
        <f>_xll.qlInterestRateIndexFixingDate(Currency&amp;"ibor"&amp;Tenor,AR1502,Trigger)</f>
        <v>49921</v>
      </c>
      <c r="AR1502" s="98">
        <f>_xll.qlCalendarAdvance(Calendar,AR1501,AP1502,"f",,Trigger)</f>
        <v>49923</v>
      </c>
      <c r="AS1502" s="98">
        <f>_xll.qlInterestRateIndexMaturity(Currency&amp;"ibor"&amp;Tenor,AR1502,Trigger)</f>
        <v>49954</v>
      </c>
      <c r="AT1502" s="242" t="e">
        <f>_xll.qlIndexFixing($AD$5,AQ1502,TRUE,_xll.ohTrigger(Trigger,Trigger1M))</f>
        <v>#NUM!</v>
      </c>
      <c r="AU1502" s="242">
        <f>IFERROR(_xll.qlIndexFixing($AV$1,AQ1502,TRUE,_xll.ohTrigger(Trigger,Trigger1M)),#N/A)</f>
        <v>1.6181641248977776E-2</v>
      </c>
    </row>
    <row r="1503" spans="42:47" ht="11.25" customHeight="1" x14ac:dyDescent="0.25">
      <c r="AP1503" s="99" t="s">
        <v>83</v>
      </c>
      <c r="AQ1503" s="98">
        <f>_xll.qlInterestRateIndexFixingDate(Currency&amp;"ibor"&amp;Tenor,AR1503,Trigger)</f>
        <v>49928</v>
      </c>
      <c r="AR1503" s="98">
        <f>_xll.qlCalendarAdvance(Calendar,AR1502,AP1503,"f",,Trigger)</f>
        <v>49930</v>
      </c>
      <c r="AS1503" s="98">
        <f>_xll.qlInterestRateIndexMaturity(Currency&amp;"ibor"&amp;Tenor,AR1503,Trigger)</f>
        <v>49961</v>
      </c>
      <c r="AT1503" s="242" t="e">
        <f>_xll.qlIndexFixing($AD$5,AQ1503,TRUE,_xll.ohTrigger(Trigger,Trigger1M))</f>
        <v>#NUM!</v>
      </c>
      <c r="AU1503" s="242">
        <f>IFERROR(_xll.qlIndexFixing($AV$1,AQ1503,TRUE,_xll.ohTrigger(Trigger,Trigger1M)),#N/A)</f>
        <v>1.6169809982520912E-2</v>
      </c>
    </row>
    <row r="1504" spans="42:47" ht="11.25" customHeight="1" x14ac:dyDescent="0.25">
      <c r="AP1504" s="99" t="s">
        <v>83</v>
      </c>
      <c r="AQ1504" s="98">
        <f>_xll.qlInterestRateIndexFixingDate(Currency&amp;"ibor"&amp;Tenor,AR1504,Trigger)</f>
        <v>49935</v>
      </c>
      <c r="AR1504" s="98">
        <f>_xll.qlCalendarAdvance(Calendar,AR1503,AP1504,"f",,Trigger)</f>
        <v>49937</v>
      </c>
      <c r="AS1504" s="98">
        <f>_xll.qlInterestRateIndexMaturity(Currency&amp;"ibor"&amp;Tenor,AR1504,Trigger)</f>
        <v>49968</v>
      </c>
      <c r="AT1504" s="242" t="e">
        <f>_xll.qlIndexFixing($AD$5,AQ1504,TRUE,_xll.ohTrigger(Trigger,Trigger1M))</f>
        <v>#NUM!</v>
      </c>
      <c r="AU1504" s="242">
        <f>IFERROR(_xll.qlIndexFixing($AV$1,AQ1504,TRUE,_xll.ohTrigger(Trigger,Trigger1M)),#N/A)</f>
        <v>1.6158004372196749E-2</v>
      </c>
    </row>
    <row r="1505" spans="42:47" ht="11.25" customHeight="1" x14ac:dyDescent="0.25">
      <c r="AP1505" s="99" t="s">
        <v>83</v>
      </c>
      <c r="AQ1505" s="98">
        <f>_xll.qlInterestRateIndexFixingDate(Currency&amp;"ibor"&amp;Tenor,AR1505,Trigger)</f>
        <v>49942</v>
      </c>
      <c r="AR1505" s="98">
        <f>_xll.qlCalendarAdvance(Calendar,AR1504,AP1505,"f",,Trigger)</f>
        <v>49944</v>
      </c>
      <c r="AS1505" s="98">
        <f>_xll.qlInterestRateIndexMaturity(Currency&amp;"ibor"&amp;Tenor,AR1505,Trigger)</f>
        <v>49975</v>
      </c>
      <c r="AT1505" s="242" t="e">
        <f>_xll.qlIndexFixing($AD$5,AQ1505,TRUE,_xll.ohTrigger(Trigger,Trigger1M))</f>
        <v>#NUM!</v>
      </c>
      <c r="AU1505" s="242">
        <f>IFERROR(_xll.qlIndexFixing($AV$1,AQ1505,TRUE,_xll.ohTrigger(Trigger,Trigger1M)),#N/A)</f>
        <v>1.614622467341131E-2</v>
      </c>
    </row>
    <row r="1506" spans="42:47" ht="11.25" customHeight="1" x14ac:dyDescent="0.25">
      <c r="AP1506" s="99" t="s">
        <v>83</v>
      </c>
      <c r="AQ1506" s="98">
        <f>_xll.qlInterestRateIndexFixingDate(Currency&amp;"ibor"&amp;Tenor,AR1506,Trigger)</f>
        <v>49949</v>
      </c>
      <c r="AR1506" s="98">
        <f>_xll.qlCalendarAdvance(Calendar,AR1505,AP1506,"f",,Trigger)</f>
        <v>49951</v>
      </c>
      <c r="AS1506" s="98">
        <f>_xll.qlInterestRateIndexMaturity(Currency&amp;"ibor"&amp;Tenor,AR1506,Trigger)</f>
        <v>49982</v>
      </c>
      <c r="AT1506" s="242" t="e">
        <f>_xll.qlIndexFixing($AD$5,AQ1506,TRUE,_xll.ohTrigger(Trigger,Trigger1M))</f>
        <v>#NUM!</v>
      </c>
      <c r="AU1506" s="242">
        <f>IFERROR(_xll.qlIndexFixing($AV$1,AQ1506,TRUE,_xll.ohTrigger(Trigger,Trigger1M)),#N/A)</f>
        <v>1.6134471141560296E-2</v>
      </c>
    </row>
    <row r="1507" spans="42:47" ht="11.25" customHeight="1" x14ac:dyDescent="0.25">
      <c r="AP1507" s="99" t="s">
        <v>83</v>
      </c>
      <c r="AQ1507" s="98">
        <f>_xll.qlInterestRateIndexFixingDate(Currency&amp;"ibor"&amp;Tenor,AR1507,Trigger)</f>
        <v>49956</v>
      </c>
      <c r="AR1507" s="98">
        <f>_xll.qlCalendarAdvance(Calendar,AR1506,AP1507,"f",,Trigger)</f>
        <v>49958</v>
      </c>
      <c r="AS1507" s="98">
        <f>_xll.qlInterestRateIndexMaturity(Currency&amp;"ibor"&amp;Tenor,AR1507,Trigger)</f>
        <v>49989</v>
      </c>
      <c r="AT1507" s="242" t="e">
        <f>_xll.qlIndexFixing($AD$5,AQ1507,TRUE,_xll.ohTrigger(Trigger,Trigger1M))</f>
        <v>#NUM!</v>
      </c>
      <c r="AU1507" s="242">
        <f>IFERROR(_xll.qlIndexFixing($AV$1,AQ1507,TRUE,_xll.ohTrigger(Trigger,Trigger1M)),#N/A)</f>
        <v>1.6122744032049725E-2</v>
      </c>
    </row>
    <row r="1508" spans="42:47" ht="11.25" customHeight="1" x14ac:dyDescent="0.25">
      <c r="AP1508" s="99" t="s">
        <v>83</v>
      </c>
      <c r="AQ1508" s="98">
        <f>_xll.qlInterestRateIndexFixingDate(Currency&amp;"ibor"&amp;Tenor,AR1508,Trigger)</f>
        <v>49963</v>
      </c>
      <c r="AR1508" s="98">
        <f>_xll.qlCalendarAdvance(Calendar,AR1507,AP1508,"f",,Trigger)</f>
        <v>49965</v>
      </c>
      <c r="AS1508" s="98">
        <f>_xll.qlInterestRateIndexMaturity(Currency&amp;"ibor"&amp;Tenor,AR1508,Trigger)</f>
        <v>49996</v>
      </c>
      <c r="AT1508" s="242" t="e">
        <f>_xll.qlIndexFixing($AD$5,AQ1508,TRUE,_xll.ohTrigger(Trigger,Trigger1M))</f>
        <v>#NUM!</v>
      </c>
      <c r="AU1508" s="242">
        <f>IFERROR(_xll.qlIndexFixing($AV$1,AQ1508,TRUE,_xll.ohTrigger(Trigger,Trigger1M)),#N/A)</f>
        <v>1.6111043600280463E-2</v>
      </c>
    </row>
    <row r="1509" spans="42:47" ht="11.25" customHeight="1" x14ac:dyDescent="0.25">
      <c r="AP1509" s="99" t="s">
        <v>83</v>
      </c>
      <c r="AQ1509" s="98">
        <f>_xll.qlInterestRateIndexFixingDate(Currency&amp;"ibor"&amp;Tenor,AR1509,Trigger)</f>
        <v>49970</v>
      </c>
      <c r="AR1509" s="98">
        <f>_xll.qlCalendarAdvance(Calendar,AR1508,AP1509,"f",,Trigger)</f>
        <v>49972</v>
      </c>
      <c r="AS1509" s="98">
        <f>_xll.qlInterestRateIndexMaturity(Currency&amp;"ibor"&amp;Tenor,AR1509,Trigger)</f>
        <v>50003</v>
      </c>
      <c r="AT1509" s="242" t="e">
        <f>_xll.qlIndexFixing($AD$5,AQ1509,TRUE,_xll.ohTrigger(Trigger,Trigger1M))</f>
        <v>#NUM!</v>
      </c>
      <c r="AU1509" s="242">
        <f>IFERROR(_xll.qlIndexFixing($AV$1,AQ1509,TRUE,_xll.ohTrigger(Trigger,Trigger1M)),#N/A)</f>
        <v>1.6099370101653368E-2</v>
      </c>
    </row>
    <row r="1510" spans="42:47" ht="11.25" customHeight="1" x14ac:dyDescent="0.25">
      <c r="AP1510" s="99" t="s">
        <v>83</v>
      </c>
      <c r="AQ1510" s="98">
        <f>_xll.qlInterestRateIndexFixingDate(Currency&amp;"ibor"&amp;Tenor,AR1510,Trigger)</f>
        <v>49977</v>
      </c>
      <c r="AR1510" s="98">
        <f>_xll.qlCalendarAdvance(Calendar,AR1509,AP1510,"f",,Trigger)</f>
        <v>49979</v>
      </c>
      <c r="AS1510" s="98">
        <f>_xll.qlInterestRateIndexMaturity(Currency&amp;"ibor"&amp;Tenor,AR1510,Trigger)</f>
        <v>50007</v>
      </c>
      <c r="AT1510" s="242" t="e">
        <f>_xll.qlIndexFixing($AD$5,AQ1510,TRUE,_xll.ohTrigger(Trigger,Trigger1M))</f>
        <v>#NUM!</v>
      </c>
      <c r="AU1510" s="242">
        <f>IFERROR(_xll.qlIndexFixing($AV$1,AQ1510,TRUE,_xll.ohTrigger(Trigger,Trigger1M)),#N/A)</f>
        <v>1.6089134824257872E-2</v>
      </c>
    </row>
    <row r="1511" spans="42:47" ht="11.25" customHeight="1" x14ac:dyDescent="0.25">
      <c r="AP1511" s="99" t="s">
        <v>83</v>
      </c>
      <c r="AQ1511" s="98">
        <f>_xll.qlInterestRateIndexFixingDate(Currency&amp;"ibor"&amp;Tenor,AR1511,Trigger)</f>
        <v>49984</v>
      </c>
      <c r="AR1511" s="98">
        <f>_xll.qlCalendarAdvance(Calendar,AR1510,AP1511,"f",,Trigger)</f>
        <v>49986</v>
      </c>
      <c r="AS1511" s="98">
        <f>_xll.qlInterestRateIndexMaturity(Currency&amp;"ibor"&amp;Tenor,AR1511,Trigger)</f>
        <v>50017</v>
      </c>
      <c r="AT1511" s="242" t="e">
        <f>_xll.qlIndexFixing($AD$5,AQ1511,TRUE,_xll.ohTrigger(Trigger,Trigger1M))</f>
        <v>#NUM!</v>
      </c>
      <c r="AU1511" s="242">
        <f>IFERROR(_xll.qlIndexFixing($AV$1,AQ1511,TRUE,_xll.ohTrigger(Trigger,Trigger1M)),#N/A)</f>
        <v>1.6076104925413656E-2</v>
      </c>
    </row>
    <row r="1512" spans="42:47" ht="11.25" customHeight="1" x14ac:dyDescent="0.25">
      <c r="AP1512" s="99" t="s">
        <v>83</v>
      </c>
      <c r="AQ1512" s="98">
        <f>_xll.qlInterestRateIndexFixingDate(Currency&amp;"ibor"&amp;Tenor,AR1512,Trigger)</f>
        <v>49991</v>
      </c>
      <c r="AR1512" s="98">
        <f>_xll.qlCalendarAdvance(Calendar,AR1511,AP1512,"f",,Trigger)</f>
        <v>49993</v>
      </c>
      <c r="AS1512" s="98">
        <f>_xll.qlInterestRateIndexMaturity(Currency&amp;"ibor"&amp;Tenor,AR1512,Trigger)</f>
        <v>50024</v>
      </c>
      <c r="AT1512" s="242" t="e">
        <f>_xll.qlIndexFixing($AD$5,AQ1512,TRUE,_xll.ohTrigger(Trigger,Trigger1M))</f>
        <v>#NUM!</v>
      </c>
      <c r="AU1512" s="242">
        <f>IFERROR(_xll.qlIndexFixing($AV$1,AQ1512,TRUE,_xll.ohTrigger(Trigger,Trigger1M)),#N/A)</f>
        <v>1.6064513758592448E-2</v>
      </c>
    </row>
    <row r="1513" spans="42:47" ht="11.25" customHeight="1" x14ac:dyDescent="0.25">
      <c r="AP1513" s="99" t="s">
        <v>83</v>
      </c>
      <c r="AQ1513" s="98">
        <f>_xll.qlInterestRateIndexFixingDate(Currency&amp;"ibor"&amp;Tenor,AR1513,Trigger)</f>
        <v>49998</v>
      </c>
      <c r="AR1513" s="98">
        <f>_xll.qlCalendarAdvance(Calendar,AR1512,AP1513,"f",,Trigger)</f>
        <v>50000</v>
      </c>
      <c r="AS1513" s="98">
        <f>_xll.qlInterestRateIndexMaturity(Currency&amp;"ibor"&amp;Tenor,AR1513,Trigger)</f>
        <v>50031</v>
      </c>
      <c r="AT1513" s="242" t="e">
        <f>_xll.qlIndexFixing($AD$5,AQ1513,TRUE,_xll.ohTrigger(Trigger,Trigger1M))</f>
        <v>#NUM!</v>
      </c>
      <c r="AU1513" s="242">
        <f>IFERROR(_xll.qlIndexFixing($AV$1,AQ1513,TRUE,_xll.ohTrigger(Trigger,Trigger1M)),#N/A)</f>
        <v>1.6052950546509123E-2</v>
      </c>
    </row>
    <row r="1514" spans="42:47" ht="11.25" customHeight="1" x14ac:dyDescent="0.25">
      <c r="AP1514" s="99" t="s">
        <v>83</v>
      </c>
      <c r="AQ1514" s="98">
        <f>_xll.qlInterestRateIndexFixingDate(Currency&amp;"ibor"&amp;Tenor,AR1514,Trigger)</f>
        <v>50005</v>
      </c>
      <c r="AR1514" s="98">
        <f>_xll.qlCalendarAdvance(Calendar,AR1513,AP1514,"f",,Trigger)</f>
        <v>50007</v>
      </c>
      <c r="AS1514" s="98">
        <f>_xll.qlInterestRateIndexMaturity(Currency&amp;"ibor"&amp;Tenor,AR1514,Trigger)</f>
        <v>50040</v>
      </c>
      <c r="AT1514" s="242" t="e">
        <f>_xll.qlIndexFixing($AD$5,AQ1514,TRUE,_xll.ohTrigger(Trigger,Trigger1M))</f>
        <v>#NUM!</v>
      </c>
      <c r="AU1514" s="242">
        <f>IFERROR(_xll.qlIndexFixing($AV$1,AQ1514,TRUE,_xll.ohTrigger(Trigger,Trigger1M)),#N/A)</f>
        <v>1.604048744920241E-2</v>
      </c>
    </row>
    <row r="1515" spans="42:47" ht="11.25" customHeight="1" x14ac:dyDescent="0.25">
      <c r="AP1515" s="99" t="s">
        <v>83</v>
      </c>
      <c r="AQ1515" s="98">
        <f>_xll.qlInterestRateIndexFixingDate(Currency&amp;"ibor"&amp;Tenor,AR1515,Trigger)</f>
        <v>50012</v>
      </c>
      <c r="AR1515" s="98">
        <f>_xll.qlCalendarAdvance(Calendar,AR1514,AP1515,"f",,Trigger)</f>
        <v>50014</v>
      </c>
      <c r="AS1515" s="98">
        <f>_xll.qlInterestRateIndexMaturity(Currency&amp;"ibor"&amp;Tenor,AR1515,Trigger)</f>
        <v>50045</v>
      </c>
      <c r="AT1515" s="242" t="e">
        <f>_xll.qlIndexFixing($AD$5,AQ1515,TRUE,_xll.ohTrigger(Trigger,Trigger1M))</f>
        <v>#NUM!</v>
      </c>
      <c r="AU1515" s="242">
        <f>IFERROR(_xll.qlIndexFixing($AV$1,AQ1515,TRUE,_xll.ohTrigger(Trigger,Trigger1M)),#N/A)</f>
        <v>1.6029909008110559E-2</v>
      </c>
    </row>
    <row r="1516" spans="42:47" ht="11.25" customHeight="1" x14ac:dyDescent="0.25">
      <c r="AP1516" s="99" t="s">
        <v>83</v>
      </c>
      <c r="AQ1516" s="98">
        <f>_xll.qlInterestRateIndexFixingDate(Currency&amp;"ibor"&amp;Tenor,AR1516,Trigger)</f>
        <v>50019</v>
      </c>
      <c r="AR1516" s="98">
        <f>_xll.qlCalendarAdvance(Calendar,AR1515,AP1516,"f",,Trigger)</f>
        <v>50021</v>
      </c>
      <c r="AS1516" s="98">
        <f>_xll.qlInterestRateIndexMaturity(Currency&amp;"ibor"&amp;Tenor,AR1516,Trigger)</f>
        <v>50052</v>
      </c>
      <c r="AT1516" s="242" t="e">
        <f>_xll.qlIndexFixing($AD$5,AQ1516,TRUE,_xll.ohTrigger(Trigger,Trigger1M))</f>
        <v>#NUM!</v>
      </c>
      <c r="AU1516" s="242">
        <f>IFERROR(_xll.qlIndexFixing($AV$1,AQ1516,TRUE,_xll.ohTrigger(Trigger,Trigger1M)),#N/A)</f>
        <v>1.6018431192591893E-2</v>
      </c>
    </row>
    <row r="1517" spans="42:47" ht="11.25" customHeight="1" x14ac:dyDescent="0.25">
      <c r="AP1517" s="99" t="s">
        <v>83</v>
      </c>
      <c r="AQ1517" s="98">
        <f>_xll.qlInterestRateIndexFixingDate(Currency&amp;"ibor"&amp;Tenor,AR1517,Trigger)</f>
        <v>50026</v>
      </c>
      <c r="AR1517" s="98">
        <f>_xll.qlCalendarAdvance(Calendar,AR1516,AP1517,"f",,Trigger)</f>
        <v>50028</v>
      </c>
      <c r="AS1517" s="98">
        <f>_xll.qlInterestRateIndexMaturity(Currency&amp;"ibor"&amp;Tenor,AR1517,Trigger)</f>
        <v>50059</v>
      </c>
      <c r="AT1517" s="242" t="e">
        <f>_xll.qlIndexFixing($AD$5,AQ1517,TRUE,_xll.ohTrigger(Trigger,Trigger1M))</f>
        <v>#NUM!</v>
      </c>
      <c r="AU1517" s="242">
        <f>IFERROR(_xll.qlIndexFixing($AV$1,AQ1517,TRUE,_xll.ohTrigger(Trigger,Trigger1M)),#N/A)</f>
        <v>1.6006982353378451E-2</v>
      </c>
    </row>
    <row r="1518" spans="42:47" ht="11.25" customHeight="1" x14ac:dyDescent="0.25">
      <c r="AP1518" s="99" t="s">
        <v>83</v>
      </c>
      <c r="AQ1518" s="98">
        <f>_xll.qlInterestRateIndexFixingDate(Currency&amp;"ibor"&amp;Tenor,AR1518,Trigger)</f>
        <v>50032</v>
      </c>
      <c r="AR1518" s="98">
        <f>_xll.qlCalendarAdvance(Calendar,AR1517,AP1518,"f",,Trigger)</f>
        <v>50038</v>
      </c>
      <c r="AS1518" s="98">
        <f>_xll.qlInterestRateIndexMaturity(Currency&amp;"ibor"&amp;Tenor,AR1518,Trigger)</f>
        <v>50069</v>
      </c>
      <c r="AT1518" s="242" t="e">
        <f>_xll.qlIndexFixing($AD$5,AQ1518,TRUE,_xll.ohTrigger(Trigger,Trigger1M))</f>
        <v>#NUM!</v>
      </c>
      <c r="AU1518" s="242">
        <f>IFERROR(_xll.qlIndexFixing($AV$1,AQ1518,TRUE,_xll.ohTrigger(Trigger,Trigger1M)),#N/A)</f>
        <v>1.5990677640134392E-2</v>
      </c>
    </row>
    <row r="1519" spans="42:47" ht="11.25" customHeight="1" x14ac:dyDescent="0.25">
      <c r="AP1519" s="99" t="s">
        <v>83</v>
      </c>
      <c r="AQ1519" s="98">
        <f>_xll.qlInterestRateIndexFixingDate(Currency&amp;"ibor"&amp;Tenor,AR1519,Trigger)</f>
        <v>50040</v>
      </c>
      <c r="AR1519" s="98">
        <f>_xll.qlCalendarAdvance(Calendar,AR1518,AP1519,"f",,Trigger)</f>
        <v>50045</v>
      </c>
      <c r="AS1519" s="98">
        <f>_xll.qlInterestRateIndexMaturity(Currency&amp;"ibor"&amp;Tenor,AR1519,Trigger)</f>
        <v>50076</v>
      </c>
      <c r="AT1519" s="242" t="e">
        <f>_xll.qlIndexFixing($AD$5,AQ1519,TRUE,_xll.ohTrigger(Trigger,Trigger1M))</f>
        <v>#NUM!</v>
      </c>
      <c r="AU1519" s="242">
        <f>IFERROR(_xll.qlIndexFixing($AV$1,AQ1519,TRUE,_xll.ohTrigger(Trigger,Trigger1M)),#N/A)</f>
        <v>1.5979300235224581E-2</v>
      </c>
    </row>
    <row r="1520" spans="42:47" ht="11.25" customHeight="1" x14ac:dyDescent="0.25">
      <c r="AP1520" s="99" t="s">
        <v>83</v>
      </c>
      <c r="AQ1520" s="98">
        <f>_xll.qlInterestRateIndexFixingDate(Currency&amp;"ibor"&amp;Tenor,AR1520,Trigger)</f>
        <v>50048</v>
      </c>
      <c r="AR1520" s="98">
        <f>_xll.qlCalendarAdvance(Calendar,AR1519,AP1520,"f",,Trigger)</f>
        <v>50052</v>
      </c>
      <c r="AS1520" s="98">
        <f>_xll.qlInterestRateIndexMaturity(Currency&amp;"ibor"&amp;Tenor,AR1520,Trigger)</f>
        <v>50083</v>
      </c>
      <c r="AT1520" s="242" t="e">
        <f>_xll.qlIndexFixing($AD$5,AQ1520,TRUE,_xll.ohTrigger(Trigger,Trigger1M))</f>
        <v>#NUM!</v>
      </c>
      <c r="AU1520" s="242">
        <f>IFERROR(_xll.qlIndexFixing($AV$1,AQ1520,TRUE,_xll.ohTrigger(Trigger,Trigger1M)),#N/A)</f>
        <v>1.5967952682247311E-2</v>
      </c>
    </row>
    <row r="1521" spans="42:47" ht="11.25" customHeight="1" x14ac:dyDescent="0.25">
      <c r="AP1521" s="99" t="s">
        <v>83</v>
      </c>
      <c r="AQ1521" s="98">
        <f>_xll.qlInterestRateIndexFixingDate(Currency&amp;"ibor"&amp;Tenor,AR1521,Trigger)</f>
        <v>50055</v>
      </c>
      <c r="AR1521" s="98">
        <f>_xll.qlCalendarAdvance(Calendar,AR1520,AP1521,"f",,Trigger)</f>
        <v>50059</v>
      </c>
      <c r="AS1521" s="98">
        <f>_xll.qlInterestRateIndexMaturity(Currency&amp;"ibor"&amp;Tenor,AR1521,Trigger)</f>
        <v>50090</v>
      </c>
      <c r="AT1521" s="242" t="e">
        <f>_xll.qlIndexFixing($AD$5,AQ1521,TRUE,_xll.ohTrigger(Trigger,Trigger1M))</f>
        <v>#NUM!</v>
      </c>
      <c r="AU1521" s="242">
        <f>IFERROR(_xll.qlIndexFixing($AV$1,AQ1521,TRUE,_xll.ohTrigger(Trigger,Trigger1M)),#N/A)</f>
        <v>1.5956635236603442E-2</v>
      </c>
    </row>
    <row r="1522" spans="42:47" ht="11.25" customHeight="1" x14ac:dyDescent="0.25">
      <c r="AP1522" s="99" t="s">
        <v>83</v>
      </c>
      <c r="AQ1522" s="98">
        <f>_xll.qlInterestRateIndexFixingDate(Currency&amp;"ibor"&amp;Tenor,AR1522,Trigger)</f>
        <v>50062</v>
      </c>
      <c r="AR1522" s="98">
        <f>_xll.qlCalendarAdvance(Calendar,AR1521,AP1522,"f",,Trigger)</f>
        <v>50066</v>
      </c>
      <c r="AS1522" s="98">
        <f>_xll.qlInterestRateIndexMaturity(Currency&amp;"ibor"&amp;Tenor,AR1522,Trigger)</f>
        <v>50097</v>
      </c>
      <c r="AT1522" s="242" t="e">
        <f>_xll.qlIndexFixing($AD$5,AQ1522,TRUE,_xll.ohTrigger(Trigger,Trigger1M))</f>
        <v>#NUM!</v>
      </c>
      <c r="AU1522" s="242">
        <f>IFERROR(_xll.qlIndexFixing($AV$1,AQ1522,TRUE,_xll.ohTrigger(Trigger,Trigger1M)),#N/A)</f>
        <v>1.5945348153673208E-2</v>
      </c>
    </row>
    <row r="1523" spans="42:47" ht="11.25" customHeight="1" x14ac:dyDescent="0.25">
      <c r="AP1523" s="99" t="s">
        <v>83</v>
      </c>
      <c r="AQ1523" s="98">
        <f>_xll.qlInterestRateIndexFixingDate(Currency&amp;"ibor"&amp;Tenor,AR1523,Trigger)</f>
        <v>50069</v>
      </c>
      <c r="AR1523" s="98">
        <f>_xll.qlCalendarAdvance(Calendar,AR1522,AP1523,"f",,Trigger)</f>
        <v>50073</v>
      </c>
      <c r="AS1523" s="98">
        <f>_xll.qlInterestRateIndexMaturity(Currency&amp;"ibor"&amp;Tenor,AR1523,Trigger)</f>
        <v>50101</v>
      </c>
      <c r="AT1523" s="242" t="e">
        <f>_xll.qlIndexFixing($AD$5,AQ1523,TRUE,_xll.ohTrigger(Trigger,Trigger1M))</f>
        <v>#NUM!</v>
      </c>
      <c r="AU1523" s="242">
        <f>IFERROR(_xll.qlIndexFixing($AV$1,AQ1523,TRUE,_xll.ohTrigger(Trigger,Trigger1M)),#N/A)</f>
        <v>1.59354388753985E-2</v>
      </c>
    </row>
    <row r="1524" spans="42:47" ht="11.25" customHeight="1" x14ac:dyDescent="0.25">
      <c r="AP1524" s="99" t="s">
        <v>83</v>
      </c>
      <c r="AQ1524" s="98">
        <f>_xll.qlInterestRateIndexFixingDate(Currency&amp;"ibor"&amp;Tenor,AR1524,Trigger)</f>
        <v>50076</v>
      </c>
      <c r="AR1524" s="98">
        <f>_xll.qlCalendarAdvance(Calendar,AR1523,AP1524,"f",,Trigger)</f>
        <v>50080</v>
      </c>
      <c r="AS1524" s="98">
        <f>_xll.qlInterestRateIndexMaturity(Currency&amp;"ibor"&amp;Tenor,AR1524,Trigger)</f>
        <v>50108</v>
      </c>
      <c r="AT1524" s="242" t="e">
        <f>_xll.qlIndexFixing($AD$5,AQ1524,TRUE,_xll.ohTrigger(Trigger,Trigger1M))</f>
        <v>#NUM!</v>
      </c>
      <c r="AU1524" s="242">
        <f>IFERROR(_xll.qlIndexFixing($AV$1,AQ1524,TRUE,_xll.ohTrigger(Trigger,Trigger1M)),#N/A)</f>
        <v>1.5924208098412964E-2</v>
      </c>
    </row>
    <row r="1525" spans="42:47" ht="11.25" customHeight="1" x14ac:dyDescent="0.25">
      <c r="AP1525" s="99" t="s">
        <v>83</v>
      </c>
      <c r="AQ1525" s="98">
        <f>_xll.qlInterestRateIndexFixingDate(Currency&amp;"ibor"&amp;Tenor,AR1525,Trigger)</f>
        <v>50083</v>
      </c>
      <c r="AR1525" s="98">
        <f>_xll.qlCalendarAdvance(Calendar,AR1524,AP1525,"f",,Trigger)</f>
        <v>50087</v>
      </c>
      <c r="AS1525" s="98">
        <f>_xll.qlInterestRateIndexMaturity(Currency&amp;"ibor"&amp;Tenor,AR1525,Trigger)</f>
        <v>50115</v>
      </c>
      <c r="AT1525" s="242" t="e">
        <f>_xll.qlIndexFixing($AD$5,AQ1525,TRUE,_xll.ohTrigger(Trigger,Trigger1M))</f>
        <v>#NUM!</v>
      </c>
      <c r="AU1525" s="242">
        <f>IFERROR(_xll.qlIndexFixing($AV$1,AQ1525,TRUE,_xll.ohTrigger(Trigger,Trigger1M)),#N/A)</f>
        <v>1.5913008390414811E-2</v>
      </c>
    </row>
    <row r="1526" spans="42:47" ht="11.25" customHeight="1" x14ac:dyDescent="0.25">
      <c r="AP1526" s="99" t="s">
        <v>83</v>
      </c>
      <c r="AQ1526" s="98">
        <f>_xll.qlInterestRateIndexFixingDate(Currency&amp;"ibor"&amp;Tenor,AR1526,Trigger)</f>
        <v>50090</v>
      </c>
      <c r="AR1526" s="98">
        <f>_xll.qlCalendarAdvance(Calendar,AR1525,AP1526,"f",,Trigger)</f>
        <v>50094</v>
      </c>
      <c r="AS1526" s="98">
        <f>_xll.qlInterestRateIndexMaturity(Currency&amp;"ibor"&amp;Tenor,AR1526,Trigger)</f>
        <v>50122</v>
      </c>
      <c r="AT1526" s="242" t="e">
        <f>_xll.qlIndexFixing($AD$5,AQ1526,TRUE,_xll.ohTrigger(Trigger,Trigger1M))</f>
        <v>#NUM!</v>
      </c>
      <c r="AU1526" s="242">
        <f>IFERROR(_xll.qlIndexFixing($AV$1,AQ1526,TRUE,_xll.ohTrigger(Trigger,Trigger1M)),#N/A)</f>
        <v>1.5901840006762629E-2</v>
      </c>
    </row>
    <row r="1527" spans="42:47" ht="11.25" customHeight="1" x14ac:dyDescent="0.25">
      <c r="AP1527" s="99" t="s">
        <v>83</v>
      </c>
      <c r="AQ1527" s="98">
        <f>_xll.qlInterestRateIndexFixingDate(Currency&amp;"ibor"&amp;Tenor,AR1527,Trigger)</f>
        <v>50097</v>
      </c>
      <c r="AR1527" s="98">
        <f>_xll.qlCalendarAdvance(Calendar,AR1526,AP1527,"f",,Trigger)</f>
        <v>50101</v>
      </c>
      <c r="AS1527" s="98">
        <f>_xll.qlInterestRateIndexMaturity(Currency&amp;"ibor"&amp;Tenor,AR1527,Trigger)</f>
        <v>50132</v>
      </c>
      <c r="AT1527" s="242" t="e">
        <f>_xll.qlIndexFixing($AD$5,AQ1527,TRUE,_xll.ohTrigger(Trigger,Trigger1M))</f>
        <v>#NUM!</v>
      </c>
      <c r="AU1527" s="242">
        <f>IFERROR(_xll.qlIndexFixing($AV$1,AQ1527,TRUE,_xll.ohTrigger(Trigger,Trigger1M)),#N/A)</f>
        <v>1.5889377118328649E-2</v>
      </c>
    </row>
    <row r="1528" spans="42:47" ht="11.25" customHeight="1" x14ac:dyDescent="0.25">
      <c r="AP1528" s="99" t="s">
        <v>83</v>
      </c>
      <c r="AQ1528" s="98">
        <f>_xll.qlInterestRateIndexFixingDate(Currency&amp;"ibor"&amp;Tenor,AR1528,Trigger)</f>
        <v>50104</v>
      </c>
      <c r="AR1528" s="98">
        <f>_xll.qlCalendarAdvance(Calendar,AR1527,AP1528,"f",,Trigger)</f>
        <v>50108</v>
      </c>
      <c r="AS1528" s="98">
        <f>_xll.qlInterestRateIndexMaturity(Currency&amp;"ibor"&amp;Tenor,AR1528,Trigger)</f>
        <v>50139</v>
      </c>
      <c r="AT1528" s="242" t="e">
        <f>_xll.qlIndexFixing($AD$5,AQ1528,TRUE,_xll.ohTrigger(Trigger,Trigger1M))</f>
        <v>#NUM!</v>
      </c>
      <c r="AU1528" s="242">
        <f>IFERROR(_xll.qlIndexFixing($AV$1,AQ1528,TRUE,_xll.ohTrigger(Trigger,Trigger1M)),#N/A)</f>
        <v>1.5878277574824982E-2</v>
      </c>
    </row>
    <row r="1529" spans="42:47" ht="11.25" customHeight="1" x14ac:dyDescent="0.25">
      <c r="AP1529" s="99" t="s">
        <v>83</v>
      </c>
      <c r="AQ1529" s="98">
        <f>_xll.qlInterestRateIndexFixingDate(Currency&amp;"ibor"&amp;Tenor,AR1529,Trigger)</f>
        <v>50111</v>
      </c>
      <c r="AR1529" s="98">
        <f>_xll.qlCalendarAdvance(Calendar,AR1528,AP1529,"f",,Trigger)</f>
        <v>50115</v>
      </c>
      <c r="AS1529" s="98">
        <f>_xll.qlInterestRateIndexMaturity(Currency&amp;"ibor"&amp;Tenor,AR1529,Trigger)</f>
        <v>50146</v>
      </c>
      <c r="AT1529" s="242" t="e">
        <f>_xll.qlIndexFixing($AD$5,AQ1529,TRUE,_xll.ohTrigger(Trigger,Trigger1M))</f>
        <v>#NUM!</v>
      </c>
      <c r="AU1529" s="242">
        <f>IFERROR(_xll.qlIndexFixing($AV$1,AQ1529,TRUE,_xll.ohTrigger(Trigger,Trigger1M)),#N/A)</f>
        <v>1.586721018173784E-2</v>
      </c>
    </row>
    <row r="1530" spans="42:47" ht="11.25" customHeight="1" x14ac:dyDescent="0.25">
      <c r="AP1530" s="99" t="s">
        <v>83</v>
      </c>
      <c r="AQ1530" s="98">
        <f>_xll.qlInterestRateIndexFixingDate(Currency&amp;"ibor"&amp;Tenor,AR1530,Trigger)</f>
        <v>50118</v>
      </c>
      <c r="AR1530" s="98">
        <f>_xll.qlCalendarAdvance(Calendar,AR1529,AP1530,"f",,Trigger)</f>
        <v>50122</v>
      </c>
      <c r="AS1530" s="98">
        <f>_xll.qlInterestRateIndexMaturity(Currency&amp;"ibor"&amp;Tenor,AR1530,Trigger)</f>
        <v>50153</v>
      </c>
      <c r="AT1530" s="242" t="e">
        <f>_xll.qlIndexFixing($AD$5,AQ1530,TRUE,_xll.ohTrigger(Trigger,Trigger1M))</f>
        <v>#NUM!</v>
      </c>
      <c r="AU1530" s="242">
        <f>IFERROR(_xll.qlIndexFixing($AV$1,AQ1530,TRUE,_xll.ohTrigger(Trigger,Trigger1M)),#N/A)</f>
        <v>1.5856175194455185E-2</v>
      </c>
    </row>
    <row r="1531" spans="42:47" ht="11.25" customHeight="1" x14ac:dyDescent="0.25">
      <c r="AP1531" s="99" t="s">
        <v>83</v>
      </c>
      <c r="AQ1531" s="98">
        <f>_xll.qlInterestRateIndexFixingDate(Currency&amp;"ibor"&amp;Tenor,AR1531,Trigger)</f>
        <v>50125</v>
      </c>
      <c r="AR1531" s="98">
        <f>_xll.qlCalendarAdvance(Calendar,AR1530,AP1531,"f",,Trigger)</f>
        <v>50129</v>
      </c>
      <c r="AS1531" s="98">
        <f>_xll.qlInterestRateIndexMaturity(Currency&amp;"ibor"&amp;Tenor,AR1531,Trigger)</f>
        <v>50160</v>
      </c>
      <c r="AT1531" s="242" t="e">
        <f>_xll.qlIndexFixing($AD$5,AQ1531,TRUE,_xll.ohTrigger(Trigger,Trigger1M))</f>
        <v>#NUM!</v>
      </c>
      <c r="AU1531" s="242">
        <f>IFERROR(_xll.qlIndexFixing($AV$1,AQ1531,TRUE,_xll.ohTrigger(Trigger,Trigger1M)),#N/A)</f>
        <v>1.5845172868354677E-2</v>
      </c>
    </row>
    <row r="1532" spans="42:47" ht="11.25" customHeight="1" x14ac:dyDescent="0.25">
      <c r="AP1532" s="99" t="s">
        <v>83</v>
      </c>
      <c r="AQ1532" s="98">
        <f>_xll.qlInterestRateIndexFixingDate(Currency&amp;"ibor"&amp;Tenor,AR1532,Trigger)</f>
        <v>50131</v>
      </c>
      <c r="AR1532" s="98">
        <f>_xll.qlCalendarAdvance(Calendar,AR1531,AP1532,"f",,Trigger)</f>
        <v>50137</v>
      </c>
      <c r="AS1532" s="98">
        <f>_xll.qlInterestRateIndexMaturity(Currency&amp;"ibor"&amp;Tenor,AR1532,Trigger)</f>
        <v>50167</v>
      </c>
      <c r="AT1532" s="242" t="e">
        <f>_xll.qlIndexFixing($AD$5,AQ1532,TRUE,_xll.ohTrigger(Trigger,Trigger1M))</f>
        <v>#NUM!</v>
      </c>
      <c r="AU1532" s="242">
        <f>IFERROR(_xll.qlIndexFixing($AV$1,AQ1532,TRUE,_xll.ohTrigger(Trigger,Trigger1M)),#N/A)</f>
        <v>1.5833071447532099E-2</v>
      </c>
    </row>
    <row r="1533" spans="42:47" ht="11.25" customHeight="1" x14ac:dyDescent="0.25">
      <c r="AP1533" s="99" t="s">
        <v>83</v>
      </c>
      <c r="AQ1533" s="98">
        <f>_xll.qlInterestRateIndexFixingDate(Currency&amp;"ibor"&amp;Tenor,AR1533,Trigger)</f>
        <v>50140</v>
      </c>
      <c r="AR1533" s="98">
        <f>_xll.qlCalendarAdvance(Calendar,AR1532,AP1533,"f",,Trigger)</f>
        <v>50144</v>
      </c>
      <c r="AS1533" s="98">
        <f>_xll.qlInterestRateIndexMaturity(Currency&amp;"ibor"&amp;Tenor,AR1533,Trigger)</f>
        <v>50174</v>
      </c>
      <c r="AT1533" s="242" t="e">
        <f>_xll.qlIndexFixing($AD$5,AQ1533,TRUE,_xll.ohTrigger(Trigger,Trigger1M))</f>
        <v>#NUM!</v>
      </c>
      <c r="AU1533" s="242">
        <f>IFERROR(_xll.qlIndexFixing($AV$1,AQ1533,TRUE,_xll.ohTrigger(Trigger,Trigger1M)),#N/A)</f>
        <v>1.5822138056283741E-2</v>
      </c>
    </row>
    <row r="1534" spans="42:47" ht="11.25" customHeight="1" x14ac:dyDescent="0.25">
      <c r="AP1534" s="99" t="s">
        <v>83</v>
      </c>
      <c r="AQ1534" s="98">
        <f>_xll.qlInterestRateIndexFixingDate(Currency&amp;"ibor"&amp;Tenor,AR1534,Trigger)</f>
        <v>50147</v>
      </c>
      <c r="AR1534" s="98">
        <f>_xll.qlCalendarAdvance(Calendar,AR1533,AP1534,"f",,Trigger)</f>
        <v>50151</v>
      </c>
      <c r="AS1534" s="98">
        <f>_xll.qlInterestRateIndexMaturity(Currency&amp;"ibor"&amp;Tenor,AR1534,Trigger)</f>
        <v>50181</v>
      </c>
      <c r="AT1534" s="242" t="e">
        <f>_xll.qlIndexFixing($AD$5,AQ1534,TRUE,_xll.ohTrigger(Trigger,Trigger1M))</f>
        <v>#NUM!</v>
      </c>
      <c r="AU1534" s="242">
        <f>IFERROR(_xll.qlIndexFixing($AV$1,AQ1534,TRUE,_xll.ohTrigger(Trigger,Trigger1M)),#N/A)</f>
        <v>1.5811238108800474E-2</v>
      </c>
    </row>
    <row r="1535" spans="42:47" ht="11.25" customHeight="1" x14ac:dyDescent="0.25">
      <c r="AP1535" s="99" t="s">
        <v>83</v>
      </c>
      <c r="AQ1535" s="98">
        <f>_xll.qlInterestRateIndexFixingDate(Currency&amp;"ibor"&amp;Tenor,AR1535,Trigger)</f>
        <v>50154</v>
      </c>
      <c r="AR1535" s="98">
        <f>_xll.qlCalendarAdvance(Calendar,AR1534,AP1535,"f",,Trigger)</f>
        <v>50158</v>
      </c>
      <c r="AS1535" s="98">
        <f>_xll.qlInterestRateIndexMaturity(Currency&amp;"ibor"&amp;Tenor,AR1535,Trigger)</f>
        <v>50188</v>
      </c>
      <c r="AT1535" s="242" t="e">
        <f>_xll.qlIndexFixing($AD$5,AQ1535,TRUE,_xll.ohTrigger(Trigger,Trigger1M))</f>
        <v>#NUM!</v>
      </c>
      <c r="AU1535" s="242">
        <f>IFERROR(_xll.qlIndexFixing($AV$1,AQ1535,TRUE,_xll.ohTrigger(Trigger,Trigger1M)),#N/A)</f>
        <v>1.580037186045935E-2</v>
      </c>
    </row>
    <row r="1536" spans="42:47" ht="11.25" customHeight="1" x14ac:dyDescent="0.25">
      <c r="AP1536" s="99" t="s">
        <v>83</v>
      </c>
      <c r="AQ1536" s="98">
        <f>_xll.qlInterestRateIndexFixingDate(Currency&amp;"ibor"&amp;Tenor,AR1536,Trigger)</f>
        <v>50160</v>
      </c>
      <c r="AR1536" s="98">
        <f>_xll.qlCalendarAdvance(Calendar,AR1535,AP1536,"f",,Trigger)</f>
        <v>50165</v>
      </c>
      <c r="AS1536" s="98">
        <f>_xll.qlInterestRateIndexMaturity(Currency&amp;"ibor"&amp;Tenor,AR1536,Trigger)</f>
        <v>50196</v>
      </c>
      <c r="AT1536" s="242" t="e">
        <f>_xll.qlIndexFixing($AD$5,AQ1536,TRUE,_xll.ohTrigger(Trigger,Trigger1M))</f>
        <v>#NUM!</v>
      </c>
      <c r="AU1536" s="242">
        <f>IFERROR(_xll.qlIndexFixing($AV$1,AQ1536,TRUE,_xll.ohTrigger(Trigger,Trigger1M)),#N/A)</f>
        <v>1.5789114995100356E-2</v>
      </c>
    </row>
    <row r="1537" spans="42:47" ht="11.25" customHeight="1" x14ac:dyDescent="0.25">
      <c r="AP1537" s="99" t="s">
        <v>83</v>
      </c>
      <c r="AQ1537" s="98">
        <f>_xll.qlInterestRateIndexFixingDate(Currency&amp;"ibor"&amp;Tenor,AR1537,Trigger)</f>
        <v>50168</v>
      </c>
      <c r="AR1537" s="98">
        <f>_xll.qlCalendarAdvance(Calendar,AR1536,AP1537,"f",,Trigger)</f>
        <v>50172</v>
      </c>
      <c r="AS1537" s="98">
        <f>_xll.qlInterestRateIndexMaturity(Currency&amp;"ibor"&amp;Tenor,AR1537,Trigger)</f>
        <v>50203</v>
      </c>
      <c r="AT1537" s="242" t="e">
        <f>_xll.qlIndexFixing($AD$5,AQ1537,TRUE,_xll.ohTrigger(Trigger,Trigger1M))</f>
        <v>#NUM!</v>
      </c>
      <c r="AU1537" s="242">
        <f>IFERROR(_xll.qlIndexFixing($AV$1,AQ1537,TRUE,_xll.ohTrigger(Trigger,Trigger1M)),#N/A)</f>
        <v>1.5778318904730276E-2</v>
      </c>
    </row>
    <row r="1538" spans="42:47" ht="11.25" customHeight="1" x14ac:dyDescent="0.25">
      <c r="AP1538" s="99" t="s">
        <v>83</v>
      </c>
      <c r="AQ1538" s="98">
        <f>_xll.qlInterestRateIndexFixingDate(Currency&amp;"ibor"&amp;Tenor,AR1538,Trigger)</f>
        <v>50175</v>
      </c>
      <c r="AR1538" s="98">
        <f>_xll.qlCalendarAdvance(Calendar,AR1537,AP1538,"f",,Trigger)</f>
        <v>50179</v>
      </c>
      <c r="AS1538" s="98">
        <f>_xll.qlInterestRateIndexMaturity(Currency&amp;"ibor"&amp;Tenor,AR1538,Trigger)</f>
        <v>50210</v>
      </c>
      <c r="AT1538" s="242" t="e">
        <f>_xll.qlIndexFixing($AD$5,AQ1538,TRUE,_xll.ohTrigger(Trigger,Trigger1M))</f>
        <v>#NUM!</v>
      </c>
      <c r="AU1538" s="242">
        <f>IFERROR(_xll.qlIndexFixing($AV$1,AQ1538,TRUE,_xll.ohTrigger(Trigger,Trigger1M)),#N/A)</f>
        <v>1.5767557299685764E-2</v>
      </c>
    </row>
    <row r="1539" spans="42:47" ht="11.25" customHeight="1" x14ac:dyDescent="0.25">
      <c r="AP1539" s="99" t="s">
        <v>83</v>
      </c>
      <c r="AQ1539" s="98">
        <f>_xll.qlInterestRateIndexFixingDate(Currency&amp;"ibor"&amp;Tenor,AR1539,Trigger)</f>
        <v>50182</v>
      </c>
      <c r="AR1539" s="98">
        <f>_xll.qlCalendarAdvance(Calendar,AR1538,AP1539,"f",,Trigger)</f>
        <v>50186</v>
      </c>
      <c r="AS1539" s="98">
        <f>_xll.qlInterestRateIndexMaturity(Currency&amp;"ibor"&amp;Tenor,AR1539,Trigger)</f>
        <v>50217</v>
      </c>
      <c r="AT1539" s="242" t="e">
        <f>_xll.qlIndexFixing($AD$5,AQ1539,TRUE,_xll.ohTrigger(Trigger,Trigger1M))</f>
        <v>#NUM!</v>
      </c>
      <c r="AU1539" s="242">
        <f>IFERROR(_xll.qlIndexFixing($AV$1,AQ1539,TRUE,_xll.ohTrigger(Trigger,Trigger1M)),#N/A)</f>
        <v>1.5756830435341887E-2</v>
      </c>
    </row>
    <row r="1540" spans="42:47" ht="11.25" customHeight="1" x14ac:dyDescent="0.25">
      <c r="AP1540" s="99" t="s">
        <v>83</v>
      </c>
      <c r="AQ1540" s="98">
        <f>_xll.qlInterestRateIndexFixingDate(Currency&amp;"ibor"&amp;Tenor,AR1540,Trigger)</f>
        <v>50189</v>
      </c>
      <c r="AR1540" s="98">
        <f>_xll.qlCalendarAdvance(Calendar,AR1539,AP1540,"f",,Trigger)</f>
        <v>50193</v>
      </c>
      <c r="AS1540" s="98">
        <f>_xll.qlInterestRateIndexMaturity(Currency&amp;"ibor"&amp;Tenor,AR1540,Trigger)</f>
        <v>50223</v>
      </c>
      <c r="AT1540" s="242" t="e">
        <f>_xll.qlIndexFixing($AD$5,AQ1540,TRUE,_xll.ohTrigger(Trigger,Trigger1M))</f>
        <v>#NUM!</v>
      </c>
      <c r="AU1540" s="242">
        <f>IFERROR(_xll.qlIndexFixing($AV$1,AQ1540,TRUE,_xll.ohTrigger(Trigger,Trigger1M)),#N/A)</f>
        <v>1.5746555043829602E-2</v>
      </c>
    </row>
    <row r="1541" spans="42:47" ht="11.25" customHeight="1" x14ac:dyDescent="0.25">
      <c r="AP1541" s="99" t="s">
        <v>83</v>
      </c>
      <c r="AQ1541" s="98">
        <f>_xll.qlInterestRateIndexFixingDate(Currency&amp;"ibor"&amp;Tenor,AR1541,Trigger)</f>
        <v>50196</v>
      </c>
      <c r="AR1541" s="98">
        <f>_xll.qlCalendarAdvance(Calendar,AR1540,AP1541,"f",,Trigger)</f>
        <v>50200</v>
      </c>
      <c r="AS1541" s="98">
        <f>_xll.qlInterestRateIndexMaturity(Currency&amp;"ibor"&amp;Tenor,AR1541,Trigger)</f>
        <v>50230</v>
      </c>
      <c r="AT1541" s="242" t="e">
        <f>_xll.qlIndexFixing($AD$5,AQ1541,TRUE,_xll.ohTrigger(Trigger,Trigger1M))</f>
        <v>#NUM!</v>
      </c>
      <c r="AU1541" s="242">
        <f>IFERROR(_xll.qlIndexFixing($AV$1,AQ1541,TRUE,_xll.ohTrigger(Trigger,Trigger1M)),#N/A)</f>
        <v>1.5735896353102241E-2</v>
      </c>
    </row>
    <row r="1542" spans="42:47" ht="11.25" customHeight="1" x14ac:dyDescent="0.25">
      <c r="AP1542" s="99" t="s">
        <v>83</v>
      </c>
      <c r="AQ1542" s="98">
        <f>_xll.qlInterestRateIndexFixingDate(Currency&amp;"ibor"&amp;Tenor,AR1542,Trigger)</f>
        <v>50203</v>
      </c>
      <c r="AR1542" s="98">
        <f>_xll.qlCalendarAdvance(Calendar,AR1541,AP1542,"f",,Trigger)</f>
        <v>50207</v>
      </c>
      <c r="AS1542" s="98">
        <f>_xll.qlInterestRateIndexMaturity(Currency&amp;"ibor"&amp;Tenor,AR1542,Trigger)</f>
        <v>50237</v>
      </c>
      <c r="AT1542" s="242" t="e">
        <f>_xll.qlIndexFixing($AD$5,AQ1542,TRUE,_xll.ohTrigger(Trigger,Trigger1M))</f>
        <v>#NUM!</v>
      </c>
      <c r="AU1542" s="242">
        <f>IFERROR(_xll.qlIndexFixing($AV$1,AQ1542,TRUE,_xll.ohTrigger(Trigger,Trigger1M)),#N/A)</f>
        <v>1.5725273149103103E-2</v>
      </c>
    </row>
    <row r="1543" spans="42:47" ht="11.25" customHeight="1" x14ac:dyDescent="0.25">
      <c r="AP1543" s="99" t="s">
        <v>83</v>
      </c>
      <c r="AQ1543" s="98">
        <f>_xll.qlInterestRateIndexFixingDate(Currency&amp;"ibor"&amp;Tenor,AR1543,Trigger)</f>
        <v>50210</v>
      </c>
      <c r="AR1543" s="98">
        <f>_xll.qlCalendarAdvance(Calendar,AR1542,AP1543,"f",,Trigger)</f>
        <v>50214</v>
      </c>
      <c r="AS1543" s="98">
        <f>_xll.qlInterestRateIndexMaturity(Currency&amp;"ibor"&amp;Tenor,AR1543,Trigger)</f>
        <v>50244</v>
      </c>
      <c r="AT1543" s="242" t="e">
        <f>_xll.qlIndexFixing($AD$5,AQ1543,TRUE,_xll.ohTrigger(Trigger,Trigger1M))</f>
        <v>#NUM!</v>
      </c>
      <c r="AU1543" s="242">
        <f>IFERROR(_xll.qlIndexFixing($AV$1,AQ1543,TRUE,_xll.ohTrigger(Trigger,Trigger1M)),#N/A)</f>
        <v>1.5714685687190588E-2</v>
      </c>
    </row>
    <row r="1544" spans="42:47" ht="11.25" customHeight="1" x14ac:dyDescent="0.25">
      <c r="AP1544" s="99" t="s">
        <v>83</v>
      </c>
      <c r="AQ1544" s="98">
        <f>_xll.qlInterestRateIndexFixingDate(Currency&amp;"ibor"&amp;Tenor,AR1544,Trigger)</f>
        <v>50217</v>
      </c>
      <c r="AR1544" s="98">
        <f>_xll.qlCalendarAdvance(Calendar,AR1543,AP1544,"f",,Trigger)</f>
        <v>50221</v>
      </c>
      <c r="AS1544" s="98">
        <f>_xll.qlInterestRateIndexMaturity(Currency&amp;"ibor"&amp;Tenor,AR1544,Trigger)</f>
        <v>50252</v>
      </c>
      <c r="AT1544" s="242" t="e">
        <f>_xll.qlIndexFixing($AD$5,AQ1544,TRUE,_xll.ohTrigger(Trigger,Trigger1M))</f>
        <v>#NUM!</v>
      </c>
      <c r="AU1544" s="242">
        <f>IFERROR(_xll.qlIndexFixing($AV$1,AQ1544,TRUE,_xll.ohTrigger(Trigger,Trigger1M)),#N/A)</f>
        <v>1.5703726162319052E-2</v>
      </c>
    </row>
    <row r="1545" spans="42:47" ht="11.25" customHeight="1" x14ac:dyDescent="0.25">
      <c r="AP1545" s="99" t="s">
        <v>83</v>
      </c>
      <c r="AQ1545" s="98">
        <f>_xll.qlInterestRateIndexFixingDate(Currency&amp;"ibor"&amp;Tenor,AR1545,Trigger)</f>
        <v>50224</v>
      </c>
      <c r="AR1545" s="98">
        <f>_xll.qlCalendarAdvance(Calendar,AR1544,AP1545,"f",,Trigger)</f>
        <v>50228</v>
      </c>
      <c r="AS1545" s="98">
        <f>_xll.qlInterestRateIndexMaturity(Currency&amp;"ibor"&amp;Tenor,AR1545,Trigger)</f>
        <v>50259</v>
      </c>
      <c r="AT1545" s="242" t="e">
        <f>_xll.qlIndexFixing($AD$5,AQ1545,TRUE,_xll.ohTrigger(Trigger,Trigger1M))</f>
        <v>#NUM!</v>
      </c>
      <c r="AU1545" s="242">
        <f>IFERROR(_xll.qlIndexFixing($AV$1,AQ1545,TRUE,_xll.ohTrigger(Trigger,Trigger1M)),#N/A)</f>
        <v>1.569321310507623E-2</v>
      </c>
    </row>
    <row r="1546" spans="42:47" ht="11.25" customHeight="1" x14ac:dyDescent="0.25">
      <c r="AP1546" s="99" t="s">
        <v>83</v>
      </c>
      <c r="AQ1546" s="98">
        <f>_xll.qlInterestRateIndexFixingDate(Currency&amp;"ibor"&amp;Tenor,AR1546,Trigger)</f>
        <v>50231</v>
      </c>
      <c r="AR1546" s="98">
        <f>_xll.qlCalendarAdvance(Calendar,AR1545,AP1546,"f",,Trigger)</f>
        <v>50235</v>
      </c>
      <c r="AS1546" s="98">
        <f>_xll.qlInterestRateIndexMaturity(Currency&amp;"ibor"&amp;Tenor,AR1546,Trigger)</f>
        <v>50266</v>
      </c>
      <c r="AT1546" s="242" t="e">
        <f>_xll.qlIndexFixing($AD$5,AQ1546,TRUE,_xll.ohTrigger(Trigger,Trigger1M))</f>
        <v>#NUM!</v>
      </c>
      <c r="AU1546" s="242">
        <f>IFERROR(_xll.qlIndexFixing($AV$1,AQ1546,TRUE,_xll.ohTrigger(Trigger,Trigger1M)),#N/A)</f>
        <v>1.5682736576154422E-2</v>
      </c>
    </row>
    <row r="1547" spans="42:47" ht="11.25" customHeight="1" x14ac:dyDescent="0.25">
      <c r="AP1547" s="99" t="s">
        <v>83</v>
      </c>
      <c r="AQ1547" s="98">
        <f>_xll.qlInterestRateIndexFixingDate(Currency&amp;"ibor"&amp;Tenor,AR1547,Trigger)</f>
        <v>50238</v>
      </c>
      <c r="AR1547" s="98">
        <f>_xll.qlCalendarAdvance(Calendar,AR1546,AP1547,"f",,Trigger)</f>
        <v>50242</v>
      </c>
      <c r="AS1547" s="98">
        <f>_xll.qlInterestRateIndexMaturity(Currency&amp;"ibor"&amp;Tenor,AR1547,Trigger)</f>
        <v>50273</v>
      </c>
      <c r="AT1547" s="242" t="e">
        <f>_xll.qlIndexFixing($AD$5,AQ1547,TRUE,_xll.ohTrigger(Trigger,Trigger1M))</f>
        <v>#NUM!</v>
      </c>
      <c r="AU1547" s="242">
        <f>IFERROR(_xll.qlIndexFixing($AV$1,AQ1547,TRUE,_xll.ohTrigger(Trigger,Trigger1M)),#N/A)</f>
        <v>1.5672296830933862E-2</v>
      </c>
    </row>
    <row r="1548" spans="42:47" ht="11.25" customHeight="1" x14ac:dyDescent="0.25">
      <c r="AP1548" s="99" t="s">
        <v>83</v>
      </c>
      <c r="AQ1548" s="98">
        <f>_xll.qlInterestRateIndexFixingDate(Currency&amp;"ibor"&amp;Tenor,AR1548,Trigger)</f>
        <v>50245</v>
      </c>
      <c r="AR1548" s="98">
        <f>_xll.qlCalendarAdvance(Calendar,AR1547,AP1548,"f",,Trigger)</f>
        <v>50249</v>
      </c>
      <c r="AS1548" s="98">
        <f>_xll.qlInterestRateIndexMaturity(Currency&amp;"ibor"&amp;Tenor,AR1548,Trigger)</f>
        <v>50280</v>
      </c>
      <c r="AT1548" s="242" t="e">
        <f>_xll.qlIndexFixing($AD$5,AQ1548,TRUE,_xll.ohTrigger(Trigger,Trigger1M))</f>
        <v>#NUM!</v>
      </c>
      <c r="AU1548" s="242">
        <f>IFERROR(_xll.qlIndexFixing($AV$1,AQ1548,TRUE,_xll.ohTrigger(Trigger,Trigger1M)),#N/A)</f>
        <v>1.566189412477673E-2</v>
      </c>
    </row>
    <row r="1549" spans="42:47" ht="11.25" customHeight="1" x14ac:dyDescent="0.25">
      <c r="AP1549" s="99" t="s">
        <v>83</v>
      </c>
      <c r="AQ1549" s="98">
        <f>_xll.qlInterestRateIndexFixingDate(Currency&amp;"ibor"&amp;Tenor,AR1549,Trigger)</f>
        <v>50252</v>
      </c>
      <c r="AR1549" s="98">
        <f>_xll.qlCalendarAdvance(Calendar,AR1548,AP1549,"f",,Trigger)</f>
        <v>50256</v>
      </c>
      <c r="AS1549" s="98">
        <f>_xll.qlInterestRateIndexMaturity(Currency&amp;"ibor"&amp;Tenor,AR1549,Trigger)</f>
        <v>50287</v>
      </c>
      <c r="AT1549" s="242" t="e">
        <f>_xll.qlIndexFixing($AD$5,AQ1549,TRUE,_xll.ohTrigger(Trigger,Trigger1M))</f>
        <v>#NUM!</v>
      </c>
      <c r="AU1549" s="242">
        <f>IFERROR(_xll.qlIndexFixing($AV$1,AQ1549,TRUE,_xll.ohTrigger(Trigger,Trigger1M)),#N/A)</f>
        <v>1.565152871306584E-2</v>
      </c>
    </row>
    <row r="1550" spans="42:47" ht="11.25" customHeight="1" x14ac:dyDescent="0.25">
      <c r="AP1550" s="99" t="s">
        <v>83</v>
      </c>
      <c r="AQ1550" s="98">
        <f>_xll.qlInterestRateIndexFixingDate(Currency&amp;"ibor"&amp;Tenor,AR1550,Trigger)</f>
        <v>50259</v>
      </c>
      <c r="AR1550" s="98">
        <f>_xll.qlCalendarAdvance(Calendar,AR1549,AP1550,"f",,Trigger)</f>
        <v>50263</v>
      </c>
      <c r="AS1550" s="98">
        <f>_xll.qlInterestRateIndexMaturity(Currency&amp;"ibor"&amp;Tenor,AR1550,Trigger)</f>
        <v>50294</v>
      </c>
      <c r="AT1550" s="242" t="e">
        <f>_xll.qlIndexFixing($AD$5,AQ1550,TRUE,_xll.ohTrigger(Trigger,Trigger1M))</f>
        <v>#NUM!</v>
      </c>
      <c r="AU1550" s="242">
        <f>IFERROR(_xll.qlIndexFixing($AV$1,AQ1550,TRUE,_xll.ohTrigger(Trigger,Trigger1M)),#N/A)</f>
        <v>1.5641200851160796E-2</v>
      </c>
    </row>
    <row r="1551" spans="42:47" ht="11.25" customHeight="1" x14ac:dyDescent="0.25">
      <c r="AP1551" s="99" t="s">
        <v>83</v>
      </c>
      <c r="AQ1551" s="98">
        <f>_xll.qlInterestRateIndexFixingDate(Currency&amp;"ibor"&amp;Tenor,AR1551,Trigger)</f>
        <v>50266</v>
      </c>
      <c r="AR1551" s="98">
        <f>_xll.qlCalendarAdvance(Calendar,AR1550,AP1551,"f",,Trigger)</f>
        <v>50270</v>
      </c>
      <c r="AS1551" s="98">
        <f>_xll.qlInterestRateIndexMaturity(Currency&amp;"ibor"&amp;Tenor,AR1551,Trigger)</f>
        <v>50301</v>
      </c>
      <c r="AT1551" s="242" t="e">
        <f>_xll.qlIndexFixing($AD$5,AQ1551,TRUE,_xll.ohTrigger(Trigger,Trigger1M))</f>
        <v>#NUM!</v>
      </c>
      <c r="AU1551" s="242">
        <f>IFERROR(_xll.qlIndexFixing($AV$1,AQ1551,TRUE,_xll.ohTrigger(Trigger,Trigger1M)),#N/A)</f>
        <v>1.5630910794436671E-2</v>
      </c>
    </row>
    <row r="1552" spans="42:47" ht="11.25" customHeight="1" x14ac:dyDescent="0.25">
      <c r="AP1552" s="99" t="s">
        <v>83</v>
      </c>
      <c r="AQ1552" s="98">
        <f>_xll.qlInterestRateIndexFixingDate(Currency&amp;"ibor"&amp;Tenor,AR1552,Trigger)</f>
        <v>50273</v>
      </c>
      <c r="AR1552" s="98">
        <f>_xll.qlCalendarAdvance(Calendar,AR1551,AP1552,"f",,Trigger)</f>
        <v>50277</v>
      </c>
      <c r="AS1552" s="98">
        <f>_xll.qlInterestRateIndexMaturity(Currency&amp;"ibor"&amp;Tenor,AR1552,Trigger)</f>
        <v>50308</v>
      </c>
      <c r="AT1552" s="242" t="e">
        <f>_xll.qlIndexFixing($AD$5,AQ1552,TRUE,_xll.ohTrigger(Trigger,Trigger1M))</f>
        <v>#NUM!</v>
      </c>
      <c r="AU1552" s="242">
        <f>IFERROR(_xll.qlIndexFixing($AV$1,AQ1552,TRUE,_xll.ohTrigger(Trigger,Trigger1M)),#N/A)</f>
        <v>1.5620658798265965E-2</v>
      </c>
    </row>
    <row r="1553" spans="42:47" ht="11.25" customHeight="1" x14ac:dyDescent="0.25">
      <c r="AP1553" s="99" t="s">
        <v>83</v>
      </c>
      <c r="AQ1553" s="98">
        <f>_xll.qlInterestRateIndexFixingDate(Currency&amp;"ibor"&amp;Tenor,AR1553,Trigger)</f>
        <v>50280</v>
      </c>
      <c r="AR1553" s="98">
        <f>_xll.qlCalendarAdvance(Calendar,AR1552,AP1553,"f",,Trigger)</f>
        <v>50284</v>
      </c>
      <c r="AS1553" s="98">
        <f>_xll.qlInterestRateIndexMaturity(Currency&amp;"ibor"&amp;Tenor,AR1553,Trigger)</f>
        <v>50314</v>
      </c>
      <c r="AT1553" s="242" t="e">
        <f>_xll.qlIndexFixing($AD$5,AQ1553,TRUE,_xll.ohTrigger(Trigger,Trigger1M))</f>
        <v>#NUM!</v>
      </c>
      <c r="AU1553" s="242">
        <f>IFERROR(_xll.qlIndexFixing($AV$1,AQ1553,TRUE,_xll.ohTrigger(Trigger,Trigger1M)),#N/A)</f>
        <v>1.5610833063353979E-2</v>
      </c>
    </row>
    <row r="1554" spans="42:47" ht="11.25" customHeight="1" x14ac:dyDescent="0.25">
      <c r="AP1554" s="99" t="s">
        <v>83</v>
      </c>
      <c r="AQ1554" s="98">
        <f>_xll.qlInterestRateIndexFixingDate(Currency&amp;"ibor"&amp;Tenor,AR1554,Trigger)</f>
        <v>50287</v>
      </c>
      <c r="AR1554" s="98">
        <f>_xll.qlCalendarAdvance(Calendar,AR1553,AP1554,"f",,Trigger)</f>
        <v>50291</v>
      </c>
      <c r="AS1554" s="98">
        <f>_xll.qlInterestRateIndexMaturity(Currency&amp;"ibor"&amp;Tenor,AR1554,Trigger)</f>
        <v>50321</v>
      </c>
      <c r="AT1554" s="242" t="e">
        <f>_xll.qlIndexFixing($AD$5,AQ1554,TRUE,_xll.ohTrigger(Trigger,Trigger1M))</f>
        <v>#NUM!</v>
      </c>
      <c r="AU1554" s="242">
        <f>IFERROR(_xll.qlIndexFixing($AV$1,AQ1554,TRUE,_xll.ohTrigger(Trigger,Trigger1M)),#N/A)</f>
        <v>1.5600655618483117E-2</v>
      </c>
    </row>
    <row r="1555" spans="42:47" ht="11.25" customHeight="1" x14ac:dyDescent="0.25">
      <c r="AP1555" s="99" t="s">
        <v>83</v>
      </c>
      <c r="AQ1555" s="98">
        <f>_xll.qlInterestRateIndexFixingDate(Currency&amp;"ibor"&amp;Tenor,AR1555,Trigger)</f>
        <v>50294</v>
      </c>
      <c r="AR1555" s="98">
        <f>_xll.qlCalendarAdvance(Calendar,AR1554,AP1555,"f",,Trigger)</f>
        <v>50298</v>
      </c>
      <c r="AS1555" s="98">
        <f>_xll.qlInterestRateIndexMaturity(Currency&amp;"ibor"&amp;Tenor,AR1555,Trigger)</f>
        <v>50328</v>
      </c>
      <c r="AT1555" s="242" t="e">
        <f>_xll.qlIndexFixing($AD$5,AQ1555,TRUE,_xll.ohTrigger(Trigger,Trigger1M))</f>
        <v>#NUM!</v>
      </c>
      <c r="AU1555" s="242">
        <f>IFERROR(_xll.qlIndexFixing($AV$1,AQ1555,TRUE,_xll.ohTrigger(Trigger,Trigger1M)),#N/A)</f>
        <v>1.5590516980060976E-2</v>
      </c>
    </row>
    <row r="1556" spans="42:47" ht="11.25" customHeight="1" x14ac:dyDescent="0.25">
      <c r="AP1556" s="99" t="s">
        <v>83</v>
      </c>
      <c r="AQ1556" s="98">
        <f>_xll.qlInterestRateIndexFixingDate(Currency&amp;"ibor"&amp;Tenor,AR1556,Trigger)</f>
        <v>50301</v>
      </c>
      <c r="AR1556" s="98">
        <f>_xll.qlCalendarAdvance(Calendar,AR1555,AP1556,"f",,Trigger)</f>
        <v>50305</v>
      </c>
      <c r="AS1556" s="98">
        <f>_xll.qlInterestRateIndexMaturity(Currency&amp;"ibor"&amp;Tenor,AR1556,Trigger)</f>
        <v>50335</v>
      </c>
      <c r="AT1556" s="242" t="e">
        <f>_xll.qlIndexFixing($AD$5,AQ1556,TRUE,_xll.ohTrigger(Trigger,Trigger1M))</f>
        <v>#NUM!</v>
      </c>
      <c r="AU1556" s="242">
        <f>IFERROR(_xll.qlIndexFixing($AV$1,AQ1556,TRUE,_xll.ohTrigger(Trigger,Trigger1M)),#N/A)</f>
        <v>1.5580417403445956E-2</v>
      </c>
    </row>
    <row r="1557" spans="42:47" ht="11.25" customHeight="1" x14ac:dyDescent="0.25">
      <c r="AP1557" s="99" t="s">
        <v>83</v>
      </c>
      <c r="AQ1557" s="98">
        <f>_xll.qlInterestRateIndexFixingDate(Currency&amp;"ibor"&amp;Tenor,AR1557,Trigger)</f>
        <v>50308</v>
      </c>
      <c r="AR1557" s="98">
        <f>_xll.qlCalendarAdvance(Calendar,AR1556,AP1557,"f",,Trigger)</f>
        <v>50312</v>
      </c>
      <c r="AS1557" s="98">
        <f>_xll.qlInterestRateIndexMaturity(Currency&amp;"ibor"&amp;Tenor,AR1557,Trigger)</f>
        <v>50342</v>
      </c>
      <c r="AT1557" s="242" t="e">
        <f>_xll.qlIndexFixing($AD$5,AQ1557,TRUE,_xll.ohTrigger(Trigger,Trigger1M))</f>
        <v>#NUM!</v>
      </c>
      <c r="AU1557" s="242">
        <f>IFERROR(_xll.qlIndexFixing($AV$1,AQ1557,TRUE,_xll.ohTrigger(Trigger,Trigger1M)),#N/A)</f>
        <v>1.5570357143996461E-2</v>
      </c>
    </row>
    <row r="1558" spans="42:47" ht="11.25" customHeight="1" x14ac:dyDescent="0.25">
      <c r="AP1558" s="99" t="s">
        <v>83</v>
      </c>
      <c r="AQ1558" s="98">
        <f>_xll.qlInterestRateIndexFixingDate(Currency&amp;"ibor"&amp;Tenor,AR1558,Trigger)</f>
        <v>50315</v>
      </c>
      <c r="AR1558" s="98">
        <f>_xll.qlCalendarAdvance(Calendar,AR1557,AP1558,"f",,Trigger)</f>
        <v>50319</v>
      </c>
      <c r="AS1558" s="98">
        <f>_xll.qlInterestRateIndexMaturity(Currency&amp;"ibor"&amp;Tenor,AR1558,Trigger)</f>
        <v>50350</v>
      </c>
      <c r="AT1558" s="242" t="e">
        <f>_xll.qlIndexFixing($AD$5,AQ1558,TRUE,_xll.ohTrigger(Trigger,Trigger1M))</f>
        <v>#NUM!</v>
      </c>
      <c r="AU1558" s="242">
        <f>IFERROR(_xll.qlIndexFixing($AV$1,AQ1558,TRUE,_xll.ohTrigger(Trigger,Trigger1M)),#N/A)</f>
        <v>1.5559960393388157E-2</v>
      </c>
    </row>
    <row r="1559" spans="42:47" ht="11.25" customHeight="1" x14ac:dyDescent="0.25">
      <c r="AP1559" s="99" t="s">
        <v>83</v>
      </c>
      <c r="AQ1559" s="98">
        <f>_xll.qlInterestRateIndexFixingDate(Currency&amp;"ibor"&amp;Tenor,AR1559,Trigger)</f>
        <v>50322</v>
      </c>
      <c r="AR1559" s="98">
        <f>_xll.qlCalendarAdvance(Calendar,AR1558,AP1559,"f",,Trigger)</f>
        <v>50326</v>
      </c>
      <c r="AS1559" s="98">
        <f>_xll.qlInterestRateIndexMaturity(Currency&amp;"ibor"&amp;Tenor,AR1559,Trigger)</f>
        <v>50357</v>
      </c>
      <c r="AT1559" s="242" t="e">
        <f>_xll.qlIndexFixing($AD$5,AQ1559,TRUE,_xll.ohTrigger(Trigger,Trigger1M))</f>
        <v>#NUM!</v>
      </c>
      <c r="AU1559" s="242">
        <f>IFERROR(_xll.qlIndexFixing($AV$1,AQ1559,TRUE,_xll.ohTrigger(Trigger,Trigger1M)),#N/A)</f>
        <v>1.5549981971364014E-2</v>
      </c>
    </row>
    <row r="1560" spans="42:47" ht="11.25" customHeight="1" x14ac:dyDescent="0.25">
      <c r="AP1560" s="99" t="s">
        <v>83</v>
      </c>
      <c r="AQ1560" s="98">
        <f>_xll.qlInterestRateIndexFixingDate(Currency&amp;"ibor"&amp;Tenor,AR1560,Trigger)</f>
        <v>50329</v>
      </c>
      <c r="AR1560" s="98">
        <f>_xll.qlCalendarAdvance(Calendar,AR1559,AP1560,"f",,Trigger)</f>
        <v>50333</v>
      </c>
      <c r="AS1560" s="98">
        <f>_xll.qlInterestRateIndexMaturity(Currency&amp;"ibor"&amp;Tenor,AR1560,Trigger)</f>
        <v>50364</v>
      </c>
      <c r="AT1560" s="242" t="e">
        <f>_xll.qlIndexFixing($AD$5,AQ1560,TRUE,_xll.ohTrigger(Trigger,Trigger1M))</f>
        <v>#NUM!</v>
      </c>
      <c r="AU1560" s="242">
        <f>IFERROR(_xll.qlIndexFixing($AV$1,AQ1560,TRUE,_xll.ohTrigger(Trigger,Trigger1M)),#N/A)</f>
        <v>1.5540043652826853E-2</v>
      </c>
    </row>
    <row r="1561" spans="42:47" ht="11.25" customHeight="1" x14ac:dyDescent="0.25">
      <c r="AP1561" s="99" t="s">
        <v>83</v>
      </c>
      <c r="AQ1561" s="98">
        <f>_xll.qlInterestRateIndexFixingDate(Currency&amp;"ibor"&amp;Tenor,AR1561,Trigger)</f>
        <v>50336</v>
      </c>
      <c r="AR1561" s="98">
        <f>_xll.qlCalendarAdvance(Calendar,AR1560,AP1561,"f",,Trigger)</f>
        <v>50340</v>
      </c>
      <c r="AS1561" s="98">
        <f>_xll.qlInterestRateIndexMaturity(Currency&amp;"ibor"&amp;Tenor,AR1561,Trigger)</f>
        <v>50371</v>
      </c>
      <c r="AT1561" s="242" t="e">
        <f>_xll.qlIndexFixing($AD$5,AQ1561,TRUE,_xll.ohTrigger(Trigger,Trigger1M))</f>
        <v>#NUM!</v>
      </c>
      <c r="AU1561" s="242">
        <f>IFERROR(_xll.qlIndexFixing($AV$1,AQ1561,TRUE,_xll.ohTrigger(Trigger,Trigger1M)),#N/A)</f>
        <v>1.5530145693141437E-2</v>
      </c>
    </row>
    <row r="1562" spans="42:47" ht="11.25" customHeight="1" x14ac:dyDescent="0.25">
      <c r="AP1562" s="99" t="s">
        <v>83</v>
      </c>
      <c r="AQ1562" s="98">
        <f>_xll.qlInterestRateIndexFixingDate(Currency&amp;"ibor"&amp;Tenor,AR1562,Trigger)</f>
        <v>50343</v>
      </c>
      <c r="AR1562" s="98">
        <f>_xll.qlCalendarAdvance(Calendar,AR1561,AP1562,"f",,Trigger)</f>
        <v>50347</v>
      </c>
      <c r="AS1562" s="98">
        <f>_xll.qlInterestRateIndexMaturity(Currency&amp;"ibor"&amp;Tenor,AR1562,Trigger)</f>
        <v>50377</v>
      </c>
      <c r="AT1562" s="242" t="e">
        <f>_xll.qlIndexFixing($AD$5,AQ1562,TRUE,_xll.ohTrigger(Trigger,Trigger1M))</f>
        <v>#NUM!</v>
      </c>
      <c r="AU1562" s="242">
        <f>IFERROR(_xll.qlIndexFixing($AV$1,AQ1562,TRUE,_xll.ohTrigger(Trigger,Trigger1M)),#N/A)</f>
        <v>1.5520654541781198E-2</v>
      </c>
    </row>
    <row r="1563" spans="42:47" ht="11.25" customHeight="1" x14ac:dyDescent="0.25">
      <c r="AP1563" s="99" t="s">
        <v>83</v>
      </c>
      <c r="AQ1563" s="98">
        <f>_xll.qlInterestRateIndexFixingDate(Currency&amp;"ibor"&amp;Tenor,AR1563,Trigger)</f>
        <v>50350</v>
      </c>
      <c r="AR1563" s="98">
        <f>_xll.qlCalendarAdvance(Calendar,AR1562,AP1563,"f",,Trigger)</f>
        <v>50354</v>
      </c>
      <c r="AS1563" s="98">
        <f>_xll.qlInterestRateIndexMaturity(Currency&amp;"ibor"&amp;Tenor,AR1563,Trigger)</f>
        <v>50384</v>
      </c>
      <c r="AT1563" s="242" t="e">
        <f>_xll.qlIndexFixing($AD$5,AQ1563,TRUE,_xll.ohTrigger(Trigger,Trigger1M))</f>
        <v>#NUM!</v>
      </c>
      <c r="AU1563" s="242">
        <f>IFERROR(_xll.qlIndexFixing($AV$1,AQ1563,TRUE,_xll.ohTrigger(Trigger,Trigger1M)),#N/A)</f>
        <v>1.5510835547845936E-2</v>
      </c>
    </row>
    <row r="1564" spans="42:47" ht="11.25" customHeight="1" x14ac:dyDescent="0.25">
      <c r="AP1564" s="99" t="s">
        <v>83</v>
      </c>
      <c r="AQ1564" s="98">
        <f>_xll.qlInterestRateIndexFixingDate(Currency&amp;"ibor"&amp;Tenor,AR1564,Trigger)</f>
        <v>50357</v>
      </c>
      <c r="AR1564" s="98">
        <f>_xll.qlCalendarAdvance(Calendar,AR1563,AP1564,"f",,Trigger)</f>
        <v>50361</v>
      </c>
      <c r="AS1564" s="98">
        <f>_xll.qlInterestRateIndexMaturity(Currency&amp;"ibor"&amp;Tenor,AR1564,Trigger)</f>
        <v>50391</v>
      </c>
      <c r="AT1564" s="242" t="e">
        <f>_xll.qlIndexFixing($AD$5,AQ1564,TRUE,_xll.ohTrigger(Trigger,Trigger1M))</f>
        <v>#NUM!</v>
      </c>
      <c r="AU1564" s="242">
        <f>IFERROR(_xll.qlIndexFixing($AV$1,AQ1564,TRUE,_xll.ohTrigger(Trigger,Trigger1M)),#N/A)</f>
        <v>1.550105765858234E-2</v>
      </c>
    </row>
    <row r="1565" spans="42:47" ht="11.25" customHeight="1" x14ac:dyDescent="0.25">
      <c r="AP1565" s="99" t="s">
        <v>83</v>
      </c>
      <c r="AQ1565" s="98">
        <f>_xll.qlInterestRateIndexFixingDate(Currency&amp;"ibor"&amp;Tenor,AR1565,Trigger)</f>
        <v>50364</v>
      </c>
      <c r="AR1565" s="98">
        <f>_xll.qlCalendarAdvance(Calendar,AR1564,AP1565,"f",,Trigger)</f>
        <v>50368</v>
      </c>
      <c r="AS1565" s="98">
        <f>_xll.qlInterestRateIndexMaturity(Currency&amp;"ibor"&amp;Tenor,AR1565,Trigger)</f>
        <v>50398</v>
      </c>
      <c r="AT1565" s="242" t="e">
        <f>_xll.qlIndexFixing($AD$5,AQ1565,TRUE,_xll.ohTrigger(Trigger,Trigger1M))</f>
        <v>#NUM!</v>
      </c>
      <c r="AU1565" s="242">
        <f>IFERROR(_xll.qlIndexFixing($AV$1,AQ1565,TRUE,_xll.ohTrigger(Trigger,Trigger1M)),#N/A)</f>
        <v>1.5491321129338154E-2</v>
      </c>
    </row>
    <row r="1566" spans="42:47" ht="11.25" customHeight="1" x14ac:dyDescent="0.25">
      <c r="AP1566" s="99" t="s">
        <v>83</v>
      </c>
      <c r="AQ1566" s="98">
        <f>_xll.qlInterestRateIndexFixingDate(Currency&amp;"ibor"&amp;Tenor,AR1566,Trigger)</f>
        <v>50371</v>
      </c>
      <c r="AR1566" s="98">
        <f>_xll.qlCalendarAdvance(Calendar,AR1565,AP1566,"f",,Trigger)</f>
        <v>50375</v>
      </c>
      <c r="AS1566" s="98">
        <f>_xll.qlInterestRateIndexMaturity(Currency&amp;"ibor"&amp;Tenor,AR1566,Trigger)</f>
        <v>50409</v>
      </c>
      <c r="AT1566" s="242" t="e">
        <f>_xll.qlIndexFixing($AD$5,AQ1566,TRUE,_xll.ohTrigger(Trigger,Trigger1M))</f>
        <v>#NUM!</v>
      </c>
      <c r="AU1566" s="242">
        <f>IFERROR(_xll.qlIndexFixing($AV$1,AQ1566,TRUE,_xll.ohTrigger(Trigger,Trigger1M)),#N/A)</f>
        <v>1.5480203638821887E-2</v>
      </c>
    </row>
    <row r="1567" spans="42:47" ht="11.25" customHeight="1" x14ac:dyDescent="0.25">
      <c r="AP1567" s="99" t="s">
        <v>83</v>
      </c>
      <c r="AQ1567" s="98">
        <f>_xll.qlInterestRateIndexFixingDate(Currency&amp;"ibor"&amp;Tenor,AR1567,Trigger)</f>
        <v>50378</v>
      </c>
      <c r="AR1567" s="98">
        <f>_xll.qlCalendarAdvance(Calendar,AR1566,AP1567,"f",,Trigger)</f>
        <v>50382</v>
      </c>
      <c r="AS1567" s="98">
        <f>_xll.qlInterestRateIndexMaturity(Currency&amp;"ibor"&amp;Tenor,AR1567,Trigger)</f>
        <v>50413</v>
      </c>
      <c r="AT1567" s="242" t="e">
        <f>_xll.qlIndexFixing($AD$5,AQ1567,TRUE,_xll.ohTrigger(Trigger,Trigger1M))</f>
        <v>#NUM!</v>
      </c>
      <c r="AU1567" s="242">
        <f>IFERROR(_xll.qlIndexFixing($AV$1,AQ1567,TRUE,_xll.ohTrigger(Trigger,Trigger1M)),#N/A)</f>
        <v>1.5471619771308703E-2</v>
      </c>
    </row>
    <row r="1568" spans="42:47" ht="11.25" customHeight="1" x14ac:dyDescent="0.25">
      <c r="AP1568" s="99" t="s">
        <v>83</v>
      </c>
      <c r="AQ1568" s="98">
        <f>_xll.qlInterestRateIndexFixingDate(Currency&amp;"ibor"&amp;Tenor,AR1568,Trigger)</f>
        <v>50385</v>
      </c>
      <c r="AR1568" s="98">
        <f>_xll.qlCalendarAdvance(Calendar,AR1567,AP1568,"f",,Trigger)</f>
        <v>50389</v>
      </c>
      <c r="AS1568" s="98">
        <f>_xll.qlInterestRateIndexMaturity(Currency&amp;"ibor"&amp;Tenor,AR1568,Trigger)</f>
        <v>50420</v>
      </c>
      <c r="AT1568" s="242" t="e">
        <f>_xll.qlIndexFixing($AD$5,AQ1568,TRUE,_xll.ohTrigger(Trigger,Trigger1M))</f>
        <v>#NUM!</v>
      </c>
      <c r="AU1568" s="242">
        <f>IFERROR(_xll.qlIndexFixing($AV$1,AQ1568,TRUE,_xll.ohTrigger(Trigger,Trigger1M)),#N/A)</f>
        <v>1.5462011473770458E-2</v>
      </c>
    </row>
    <row r="1569" spans="42:47" ht="11.25" customHeight="1" x14ac:dyDescent="0.25">
      <c r="AP1569" s="99" t="s">
        <v>83</v>
      </c>
      <c r="AQ1569" s="98">
        <f>_xll.qlInterestRateIndexFixingDate(Currency&amp;"ibor"&amp;Tenor,AR1569,Trigger)</f>
        <v>50392</v>
      </c>
      <c r="AR1569" s="98">
        <f>_xll.qlCalendarAdvance(Calendar,AR1568,AP1569,"f",,Trigger)</f>
        <v>50396</v>
      </c>
      <c r="AS1569" s="98">
        <f>_xll.qlInterestRateIndexMaturity(Currency&amp;"ibor"&amp;Tenor,AR1569,Trigger)</f>
        <v>50427</v>
      </c>
      <c r="AT1569" s="242" t="e">
        <f>_xll.qlIndexFixing($AD$5,AQ1569,TRUE,_xll.ohTrigger(Trigger,Trigger1M))</f>
        <v>#NUM!</v>
      </c>
      <c r="AU1569" s="242">
        <f>IFERROR(_xll.qlIndexFixing($AV$1,AQ1569,TRUE,_xll.ohTrigger(Trigger,Trigger1M)),#N/A)</f>
        <v>1.5452445577989157E-2</v>
      </c>
    </row>
    <row r="1570" spans="42:47" ht="11.25" customHeight="1" x14ac:dyDescent="0.25">
      <c r="AP1570" s="99" t="s">
        <v>83</v>
      </c>
      <c r="AQ1570" s="98">
        <f>_xll.qlInterestRateIndexFixingDate(Currency&amp;"ibor"&amp;Tenor,AR1570,Trigger)</f>
        <v>50398</v>
      </c>
      <c r="AR1570" s="98">
        <f>_xll.qlCalendarAdvance(Calendar,AR1569,AP1570,"f",,Trigger)</f>
        <v>50403</v>
      </c>
      <c r="AS1570" s="98">
        <f>_xll.qlInterestRateIndexMaturity(Currency&amp;"ibor"&amp;Tenor,AR1570,Trigger)</f>
        <v>50434</v>
      </c>
      <c r="AT1570" s="242" t="e">
        <f>_xll.qlIndexFixing($AD$5,AQ1570,TRUE,_xll.ohTrigger(Trigger,Trigger1M))</f>
        <v>#NUM!</v>
      </c>
      <c r="AU1570" s="242">
        <f>IFERROR(_xll.qlIndexFixing($AV$1,AQ1570,TRUE,_xll.ohTrigger(Trigger,Trigger1M)),#N/A)</f>
        <v>1.5442922339324407E-2</v>
      </c>
    </row>
    <row r="1571" spans="42:47" ht="11.25" customHeight="1" x14ac:dyDescent="0.25">
      <c r="AP1571" s="99" t="s">
        <v>83</v>
      </c>
      <c r="AQ1571" s="98">
        <f>_xll.qlInterestRateIndexFixingDate(Currency&amp;"ibor"&amp;Tenor,AR1571,Trigger)</f>
        <v>50405</v>
      </c>
      <c r="AR1571" s="98">
        <f>_xll.qlCalendarAdvance(Calendar,AR1570,AP1571,"f",,Trigger)</f>
        <v>50410</v>
      </c>
      <c r="AS1571" s="98">
        <f>_xll.qlInterestRateIndexMaturity(Currency&amp;"ibor"&amp;Tenor,AR1571,Trigger)</f>
        <v>50441</v>
      </c>
      <c r="AT1571" s="242" t="e">
        <f>_xll.qlIndexFixing($AD$5,AQ1571,TRUE,_xll.ohTrigger(Trigger,Trigger1M))</f>
        <v>#NUM!</v>
      </c>
      <c r="AU1571" s="242">
        <f>IFERROR(_xll.qlIndexFixing($AV$1,AQ1571,TRUE,_xll.ohTrigger(Trigger,Trigger1M)),#N/A)</f>
        <v>1.5433442013140964E-2</v>
      </c>
    </row>
    <row r="1572" spans="42:47" ht="11.25" customHeight="1" x14ac:dyDescent="0.25">
      <c r="AP1572" s="99" t="s">
        <v>83</v>
      </c>
      <c r="AQ1572" s="98">
        <f>_xll.qlInterestRateIndexFixingDate(Currency&amp;"ibor"&amp;Tenor,AR1572,Trigger)</f>
        <v>50413</v>
      </c>
      <c r="AR1572" s="98">
        <f>_xll.qlCalendarAdvance(Calendar,AR1571,AP1572,"f",,Trigger)</f>
        <v>50417</v>
      </c>
      <c r="AS1572" s="98">
        <f>_xll.qlInterestRateIndexMaturity(Currency&amp;"ibor"&amp;Tenor,AR1572,Trigger)</f>
        <v>50448</v>
      </c>
      <c r="AT1572" s="242" t="e">
        <f>_xll.qlIndexFixing($AD$5,AQ1572,TRUE,_xll.ohTrigger(Trigger,Trigger1M))</f>
        <v>#NUM!</v>
      </c>
      <c r="AU1572" s="242">
        <f>IFERROR(_xll.qlIndexFixing($AV$1,AQ1572,TRUE,_xll.ohTrigger(Trigger,Trigger1M)),#N/A)</f>
        <v>1.5424004854798438E-2</v>
      </c>
    </row>
    <row r="1573" spans="42:47" ht="11.25" customHeight="1" x14ac:dyDescent="0.25">
      <c r="AP1573" s="99" t="s">
        <v>83</v>
      </c>
      <c r="AQ1573" s="98">
        <f>_xll.qlInterestRateIndexFixingDate(Currency&amp;"ibor"&amp;Tenor,AR1573,Trigger)</f>
        <v>50420</v>
      </c>
      <c r="AR1573" s="98">
        <f>_xll.qlCalendarAdvance(Calendar,AR1572,AP1573,"f",,Trigger)</f>
        <v>50424</v>
      </c>
      <c r="AS1573" s="98">
        <f>_xll.qlInterestRateIndexMaturity(Currency&amp;"ibor"&amp;Tenor,AR1573,Trigger)</f>
        <v>50455</v>
      </c>
      <c r="AT1573" s="242" t="e">
        <f>_xll.qlIndexFixing($AD$5,AQ1573,TRUE,_xll.ohTrigger(Trigger,Trigger1M))</f>
        <v>#NUM!</v>
      </c>
      <c r="AU1573" s="242">
        <f>IFERROR(_xll.qlIndexFixing($AV$1,AQ1573,TRUE,_xll.ohTrigger(Trigger,Trigger1M)),#N/A)</f>
        <v>1.5414611119651273E-2</v>
      </c>
    </row>
    <row r="1574" spans="42:47" ht="11.25" customHeight="1" x14ac:dyDescent="0.25">
      <c r="AP1574" s="99" t="s">
        <v>83</v>
      </c>
      <c r="AQ1574" s="98">
        <f>_xll.qlInterestRateIndexFixingDate(Currency&amp;"ibor"&amp;Tenor,AR1574,Trigger)</f>
        <v>50427</v>
      </c>
      <c r="AR1574" s="98">
        <f>_xll.qlCalendarAdvance(Calendar,AR1573,AP1574,"f",,Trigger)</f>
        <v>50431</v>
      </c>
      <c r="AS1574" s="98">
        <f>_xll.qlInterestRateIndexMaturity(Currency&amp;"ibor"&amp;Tenor,AR1574,Trigger)</f>
        <v>50462</v>
      </c>
      <c r="AT1574" s="242" t="e">
        <f>_xll.qlIndexFixing($AD$5,AQ1574,TRUE,_xll.ohTrigger(Trigger,Trigger1M))</f>
        <v>#NUM!</v>
      </c>
      <c r="AU1574" s="242">
        <f>IFERROR(_xll.qlIndexFixing($AV$1,AQ1574,TRUE,_xll.ohTrigger(Trigger,Trigger1M)),#N/A)</f>
        <v>1.5405261063064233E-2</v>
      </c>
    </row>
    <row r="1575" spans="42:47" ht="11.25" customHeight="1" x14ac:dyDescent="0.25">
      <c r="AP1575" s="99" t="s">
        <v>83</v>
      </c>
      <c r="AQ1575" s="98">
        <f>_xll.qlInterestRateIndexFixingDate(Currency&amp;"ibor"&amp;Tenor,AR1575,Trigger)</f>
        <v>50434</v>
      </c>
      <c r="AR1575" s="98">
        <f>_xll.qlCalendarAdvance(Calendar,AR1574,AP1575,"f",,Trigger)</f>
        <v>50438</v>
      </c>
      <c r="AS1575" s="98">
        <f>_xll.qlInterestRateIndexMaturity(Currency&amp;"ibor"&amp;Tenor,AR1575,Trigger)</f>
        <v>50466</v>
      </c>
      <c r="AT1575" s="242" t="e">
        <f>_xll.qlIndexFixing($AD$5,AQ1575,TRUE,_xll.ohTrigger(Trigger,Trigger1M))</f>
        <v>#NUM!</v>
      </c>
      <c r="AU1575" s="242">
        <f>IFERROR(_xll.qlIndexFixing($AV$1,AQ1575,TRUE,_xll.ohTrigger(Trigger,Trigger1M)),#N/A)</f>
        <v>1.5396951333036375E-2</v>
      </c>
    </row>
    <row r="1576" spans="42:47" ht="11.25" customHeight="1" x14ac:dyDescent="0.25">
      <c r="AP1576" s="99" t="s">
        <v>83</v>
      </c>
      <c r="AQ1576" s="98">
        <f>_xll.qlInterestRateIndexFixingDate(Currency&amp;"ibor"&amp;Tenor,AR1576,Trigger)</f>
        <v>50441</v>
      </c>
      <c r="AR1576" s="98">
        <f>_xll.qlCalendarAdvance(Calendar,AR1575,AP1576,"f",,Trigger)</f>
        <v>50445</v>
      </c>
      <c r="AS1576" s="98">
        <f>_xll.qlInterestRateIndexMaturity(Currency&amp;"ibor"&amp;Tenor,AR1576,Trigger)</f>
        <v>50473</v>
      </c>
      <c r="AT1576" s="242" t="e">
        <f>_xll.qlIndexFixing($AD$5,AQ1576,TRUE,_xll.ohTrigger(Trigger,Trigger1M))</f>
        <v>#NUM!</v>
      </c>
      <c r="AU1576" s="242">
        <f>IFERROR(_xll.qlIndexFixing($AV$1,AQ1576,TRUE,_xll.ohTrigger(Trigger,Trigger1M)),#N/A)</f>
        <v>1.5387681059030798E-2</v>
      </c>
    </row>
    <row r="1577" spans="42:47" ht="11.25" customHeight="1" x14ac:dyDescent="0.25">
      <c r="AP1577" s="99" t="s">
        <v>83</v>
      </c>
      <c r="AQ1577" s="98">
        <f>_xll.qlInterestRateIndexFixingDate(Currency&amp;"ibor"&amp;Tenor,AR1577,Trigger)</f>
        <v>50448</v>
      </c>
      <c r="AR1577" s="98">
        <f>_xll.qlCalendarAdvance(Calendar,AR1576,AP1577,"f",,Trigger)</f>
        <v>50452</v>
      </c>
      <c r="AS1577" s="98">
        <f>_xll.qlInterestRateIndexMaturity(Currency&amp;"ibor"&amp;Tenor,AR1577,Trigger)</f>
        <v>50480</v>
      </c>
      <c r="AT1577" s="242" t="e">
        <f>_xll.qlIndexFixing($AD$5,AQ1577,TRUE,_xll.ohTrigger(Trigger,Trigger1M))</f>
        <v>#NUM!</v>
      </c>
      <c r="AU1577" s="242">
        <f>IFERROR(_xll.qlIndexFixing($AV$1,AQ1577,TRUE,_xll.ohTrigger(Trigger,Trigger1M)),#N/A)</f>
        <v>1.5378455168542082E-2</v>
      </c>
    </row>
    <row r="1578" spans="42:47" ht="11.25" customHeight="1" x14ac:dyDescent="0.25">
      <c r="AP1578" s="99" t="s">
        <v>83</v>
      </c>
      <c r="AQ1578" s="98">
        <f>_xll.qlInterestRateIndexFixingDate(Currency&amp;"ibor"&amp;Tenor,AR1578,Trigger)</f>
        <v>50455</v>
      </c>
      <c r="AR1578" s="98">
        <f>_xll.qlCalendarAdvance(Calendar,AR1577,AP1578,"f",,Trigger)</f>
        <v>50459</v>
      </c>
      <c r="AS1578" s="98">
        <f>_xll.qlInterestRateIndexMaturity(Currency&amp;"ibor"&amp;Tenor,AR1578,Trigger)</f>
        <v>50487</v>
      </c>
      <c r="AT1578" s="242" t="e">
        <f>_xll.qlIndexFixing($AD$5,AQ1578,TRUE,_xll.ohTrigger(Trigger,Trigger1M))</f>
        <v>#NUM!</v>
      </c>
      <c r="AU1578" s="242">
        <f>IFERROR(_xll.qlIndexFixing($AV$1,AQ1578,TRUE,_xll.ohTrigger(Trigger,Trigger1M)),#N/A)</f>
        <v>1.5369273916905981E-2</v>
      </c>
    </row>
    <row r="1579" spans="42:47" ht="11.25" customHeight="1" x14ac:dyDescent="0.25">
      <c r="AP1579" s="99" t="s">
        <v>83</v>
      </c>
      <c r="AQ1579" s="98">
        <f>_xll.qlInterestRateIndexFixingDate(Currency&amp;"ibor"&amp;Tenor,AR1579,Trigger)</f>
        <v>50462</v>
      </c>
      <c r="AR1579" s="98">
        <f>_xll.qlCalendarAdvance(Calendar,AR1578,AP1579,"f",,Trigger)</f>
        <v>50466</v>
      </c>
      <c r="AS1579" s="98">
        <f>_xll.qlInterestRateIndexMaturity(Currency&amp;"ibor"&amp;Tenor,AR1579,Trigger)</f>
        <v>50497</v>
      </c>
      <c r="AT1579" s="242" t="e">
        <f>_xll.qlIndexFixing($AD$5,AQ1579,TRUE,_xll.ohTrigger(Trigger,Trigger1M))</f>
        <v>#NUM!</v>
      </c>
      <c r="AU1579" s="242">
        <f>IFERROR(_xll.qlIndexFixing($AV$1,AQ1579,TRUE,_xll.ohTrigger(Trigger,Trigger1M)),#N/A)</f>
        <v>1.5359174896093831E-2</v>
      </c>
    </row>
    <row r="1580" spans="42:47" ht="11.25" customHeight="1" x14ac:dyDescent="0.25">
      <c r="AP1580" s="99" t="s">
        <v>83</v>
      </c>
      <c r="AQ1580" s="98">
        <f>_xll.qlInterestRateIndexFixingDate(Currency&amp;"ibor"&amp;Tenor,AR1580,Trigger)</f>
        <v>50469</v>
      </c>
      <c r="AR1580" s="98">
        <f>_xll.qlCalendarAdvance(Calendar,AR1579,AP1580,"f",,Trigger)</f>
        <v>50473</v>
      </c>
      <c r="AS1580" s="98">
        <f>_xll.qlInterestRateIndexMaturity(Currency&amp;"ibor"&amp;Tenor,AR1580,Trigger)</f>
        <v>50504</v>
      </c>
      <c r="AT1580" s="242" t="e">
        <f>_xll.qlIndexFixing($AD$5,AQ1580,TRUE,_xll.ohTrigger(Trigger,Trigger1M))</f>
        <v>#NUM!</v>
      </c>
      <c r="AU1580" s="242">
        <f>IFERROR(_xll.qlIndexFixing($AV$1,AQ1580,TRUE,_xll.ohTrigger(Trigger,Trigger1M)),#N/A)</f>
        <v>1.5350092273403754E-2</v>
      </c>
    </row>
    <row r="1581" spans="42:47" ht="11.25" customHeight="1" x14ac:dyDescent="0.25">
      <c r="AP1581" s="99" t="s">
        <v>83</v>
      </c>
      <c r="AQ1581" s="98">
        <f>_xll.qlInterestRateIndexFixingDate(Currency&amp;"ibor"&amp;Tenor,AR1581,Trigger)</f>
        <v>50476</v>
      </c>
      <c r="AR1581" s="98">
        <f>_xll.qlCalendarAdvance(Calendar,AR1580,AP1581,"f",,Trigger)</f>
        <v>50480</v>
      </c>
      <c r="AS1581" s="98">
        <f>_xll.qlInterestRateIndexMaturity(Currency&amp;"ibor"&amp;Tenor,AR1581,Trigger)</f>
        <v>50511</v>
      </c>
      <c r="AT1581" s="242" t="e">
        <f>_xll.qlIndexFixing($AD$5,AQ1581,TRUE,_xll.ohTrigger(Trigger,Trigger1M))</f>
        <v>#NUM!</v>
      </c>
      <c r="AU1581" s="242">
        <f>IFERROR(_xll.qlIndexFixing($AV$1,AQ1581,TRUE,_xll.ohTrigger(Trigger,Trigger1M)),#N/A)</f>
        <v>1.5341055116783294E-2</v>
      </c>
    </row>
    <row r="1582" spans="42:47" ht="11.25" customHeight="1" x14ac:dyDescent="0.25">
      <c r="AP1582" s="99" t="s">
        <v>83</v>
      </c>
      <c r="AQ1582" s="98">
        <f>_xll.qlInterestRateIndexFixingDate(Currency&amp;"ibor"&amp;Tenor,AR1582,Trigger)</f>
        <v>50483</v>
      </c>
      <c r="AR1582" s="98">
        <f>_xll.qlCalendarAdvance(Calendar,AR1581,AP1582,"f",,Trigger)</f>
        <v>50487</v>
      </c>
      <c r="AS1582" s="98">
        <f>_xll.qlInterestRateIndexMaturity(Currency&amp;"ibor"&amp;Tenor,AR1582,Trigger)</f>
        <v>50522</v>
      </c>
      <c r="AT1582" s="242" t="e">
        <f>_xll.qlIndexFixing($AD$5,AQ1582,TRUE,_xll.ohTrigger(Trigger,Trigger1M))</f>
        <v>#NUM!</v>
      </c>
      <c r="AU1582" s="242">
        <f>IFERROR(_xll.qlIndexFixing($AV$1,AQ1582,TRUE,_xll.ohTrigger(Trigger,Trigger1M)),#N/A)</f>
        <v>1.5330818491914755E-2</v>
      </c>
    </row>
    <row r="1583" spans="42:47" ht="11.25" customHeight="1" x14ac:dyDescent="0.25">
      <c r="AP1583" s="99" t="s">
        <v>83</v>
      </c>
      <c r="AQ1583" s="98">
        <f>_xll.qlInterestRateIndexFixingDate(Currency&amp;"ibor"&amp;Tenor,AR1583,Trigger)</f>
        <v>50490</v>
      </c>
      <c r="AR1583" s="98">
        <f>_xll.qlCalendarAdvance(Calendar,AR1582,AP1583,"f",,Trigger)</f>
        <v>50494</v>
      </c>
      <c r="AS1583" s="98">
        <f>_xll.qlInterestRateIndexMaturity(Currency&amp;"ibor"&amp;Tenor,AR1583,Trigger)</f>
        <v>50525</v>
      </c>
      <c r="AT1583" s="242" t="e">
        <f>_xll.qlIndexFixing($AD$5,AQ1583,TRUE,_xll.ohTrigger(Trigger,Trigger1M))</f>
        <v>#NUM!</v>
      </c>
      <c r="AU1583" s="242">
        <f>IFERROR(_xll.qlIndexFixing($AV$1,AQ1583,TRUE,_xll.ohTrigger(Trigger,Trigger1M)),#N/A)</f>
        <v>1.5323118223179336E-2</v>
      </c>
    </row>
    <row r="1584" spans="42:47" ht="11.25" customHeight="1" x14ac:dyDescent="0.25">
      <c r="AP1584" s="99" t="s">
        <v>83</v>
      </c>
      <c r="AQ1584" s="98">
        <f>_xll.qlInterestRateIndexFixingDate(Currency&amp;"ibor"&amp;Tenor,AR1584,Trigger)</f>
        <v>50497</v>
      </c>
      <c r="AR1584" s="98">
        <f>_xll.qlCalendarAdvance(Calendar,AR1583,AP1584,"f",,Trigger)</f>
        <v>50501</v>
      </c>
      <c r="AS1584" s="98">
        <f>_xll.qlInterestRateIndexMaturity(Currency&amp;"ibor"&amp;Tenor,AR1584,Trigger)</f>
        <v>50531</v>
      </c>
      <c r="AT1584" s="242" t="e">
        <f>_xll.qlIndexFixing($AD$5,AQ1584,TRUE,_xll.ohTrigger(Trigger,Trigger1M))</f>
        <v>#NUM!</v>
      </c>
      <c r="AU1584" s="242">
        <f>IFERROR(_xll.qlIndexFixing($AV$1,AQ1584,TRUE,_xll.ohTrigger(Trigger,Trigger1M)),#N/A)</f>
        <v>1.5314525098490961E-2</v>
      </c>
    </row>
    <row r="1585" spans="42:47" ht="11.25" customHeight="1" x14ac:dyDescent="0.25">
      <c r="AP1585" s="99" t="s">
        <v>83</v>
      </c>
      <c r="AQ1585" s="98">
        <f>_xll.qlInterestRateIndexFixingDate(Currency&amp;"ibor"&amp;Tenor,AR1585,Trigger)</f>
        <v>50504</v>
      </c>
      <c r="AR1585" s="98">
        <f>_xll.qlCalendarAdvance(Calendar,AR1584,AP1585,"f",,Trigger)</f>
        <v>50508</v>
      </c>
      <c r="AS1585" s="98">
        <f>_xll.qlInterestRateIndexMaturity(Currency&amp;"ibor"&amp;Tenor,AR1585,Trigger)</f>
        <v>50538</v>
      </c>
      <c r="AT1585" s="242" t="e">
        <f>_xll.qlIndexFixing($AD$5,AQ1585,TRUE,_xll.ohTrigger(Trigger,Trigger1M))</f>
        <v>#NUM!</v>
      </c>
      <c r="AU1585" s="242">
        <f>IFERROR(_xll.qlIndexFixing($AV$1,AQ1585,TRUE,_xll.ohTrigger(Trigger,Trigger1M)),#N/A)</f>
        <v>1.5305669393849364E-2</v>
      </c>
    </row>
    <row r="1586" spans="42:47" ht="11.25" customHeight="1" x14ac:dyDescent="0.25">
      <c r="AP1586" s="99" t="s">
        <v>83</v>
      </c>
      <c r="AQ1586" s="98">
        <f>_xll.qlInterestRateIndexFixingDate(Currency&amp;"ibor"&amp;Tenor,AR1586,Trigger)</f>
        <v>50511</v>
      </c>
      <c r="AR1586" s="98">
        <f>_xll.qlCalendarAdvance(Calendar,AR1585,AP1586,"f",,Trigger)</f>
        <v>50515</v>
      </c>
      <c r="AS1586" s="98">
        <f>_xll.qlInterestRateIndexMaturity(Currency&amp;"ibor"&amp;Tenor,AR1586,Trigger)</f>
        <v>50545</v>
      </c>
      <c r="AT1586" s="242" t="e">
        <f>_xll.qlIndexFixing($AD$5,AQ1586,TRUE,_xll.ohTrigger(Trigger,Trigger1M))</f>
        <v>#NUM!</v>
      </c>
      <c r="AU1586" s="242">
        <f>IFERROR(_xll.qlIndexFixing($AV$1,AQ1586,TRUE,_xll.ohTrigger(Trigger,Trigger1M)),#N/A)</f>
        <v>1.5296860411623037E-2</v>
      </c>
    </row>
    <row r="1587" spans="42:47" ht="11.25" customHeight="1" x14ac:dyDescent="0.25">
      <c r="AP1587" s="99" t="s">
        <v>83</v>
      </c>
      <c r="AQ1587" s="98">
        <f>_xll.qlInterestRateIndexFixingDate(Currency&amp;"ibor"&amp;Tenor,AR1587,Trigger)</f>
        <v>50516</v>
      </c>
      <c r="AR1587" s="98">
        <f>_xll.qlCalendarAdvance(Calendar,AR1586,AP1587,"f",,Trigger)</f>
        <v>50522</v>
      </c>
      <c r="AS1587" s="98">
        <f>_xll.qlInterestRateIndexMaturity(Currency&amp;"ibor"&amp;Tenor,AR1587,Trigger)</f>
        <v>50552</v>
      </c>
      <c r="AT1587" s="242" t="e">
        <f>_xll.qlIndexFixing($AD$5,AQ1587,TRUE,_xll.ohTrigger(Trigger,Trigger1M))</f>
        <v>#NUM!</v>
      </c>
      <c r="AU1587" s="242">
        <f>IFERROR(_xll.qlIndexFixing($AV$1,AQ1587,TRUE,_xll.ohTrigger(Trigger,Trigger1M)),#N/A)</f>
        <v>1.5288098407154393E-2</v>
      </c>
    </row>
    <row r="1588" spans="42:47" ht="11.25" customHeight="1" x14ac:dyDescent="0.25">
      <c r="AP1588" s="99" t="s">
        <v>83</v>
      </c>
      <c r="AQ1588" s="98">
        <f>_xll.qlInterestRateIndexFixingDate(Currency&amp;"ibor"&amp;Tenor,AR1588,Trigger)</f>
        <v>50525</v>
      </c>
      <c r="AR1588" s="98">
        <f>_xll.qlCalendarAdvance(Calendar,AR1587,AP1588,"f",,Trigger)</f>
        <v>50529</v>
      </c>
      <c r="AS1588" s="98">
        <f>_xll.qlInterestRateIndexMaturity(Currency&amp;"ibor"&amp;Tenor,AR1588,Trigger)</f>
        <v>50560</v>
      </c>
      <c r="AT1588" s="242" t="e">
        <f>_xll.qlIndexFixing($AD$5,AQ1588,TRUE,_xll.ohTrigger(Trigger,Trigger1M))</f>
        <v>#NUM!</v>
      </c>
      <c r="AU1588" s="242">
        <f>IFERROR(_xll.qlIndexFixing($AV$1,AQ1588,TRUE,_xll.ohTrigger(Trigger,Trigger1M)),#N/A)</f>
        <v>1.5279089520371845E-2</v>
      </c>
    </row>
    <row r="1589" spans="42:47" ht="11.25" customHeight="1" x14ac:dyDescent="0.25">
      <c r="AP1589" s="99" t="s">
        <v>83</v>
      </c>
      <c r="AQ1589" s="98">
        <f>_xll.qlInterestRateIndexFixingDate(Currency&amp;"ibor"&amp;Tenor,AR1589,Trigger)</f>
        <v>50532</v>
      </c>
      <c r="AR1589" s="98">
        <f>_xll.qlCalendarAdvance(Calendar,AR1588,AP1589,"f",,Trigger)</f>
        <v>50536</v>
      </c>
      <c r="AS1589" s="98">
        <f>_xll.qlInterestRateIndexMaturity(Currency&amp;"ibor"&amp;Tenor,AR1589,Trigger)</f>
        <v>50567</v>
      </c>
      <c r="AT1589" s="242" t="e">
        <f>_xll.qlIndexFixing($AD$5,AQ1589,TRUE,_xll.ohTrigger(Trigger,Trigger1M))</f>
        <v>#NUM!</v>
      </c>
      <c r="AU1589" s="242">
        <f>IFERROR(_xll.qlIndexFixing($AV$1,AQ1589,TRUE,_xll.ohTrigger(Trigger,Trigger1M)),#N/A)</f>
        <v>1.5270425285156111E-2</v>
      </c>
    </row>
    <row r="1590" spans="42:47" ht="11.25" customHeight="1" x14ac:dyDescent="0.25">
      <c r="AP1590" s="99" t="s">
        <v>83</v>
      </c>
      <c r="AQ1590" s="98">
        <f>_xll.qlInterestRateIndexFixingDate(Currency&amp;"ibor"&amp;Tenor,AR1590,Trigger)</f>
        <v>50539</v>
      </c>
      <c r="AR1590" s="98">
        <f>_xll.qlCalendarAdvance(Calendar,AR1589,AP1590,"f",,Trigger)</f>
        <v>50543</v>
      </c>
      <c r="AS1590" s="98">
        <f>_xll.qlInterestRateIndexMaturity(Currency&amp;"ibor"&amp;Tenor,AR1590,Trigger)</f>
        <v>50574</v>
      </c>
      <c r="AT1590" s="242" t="e">
        <f>_xll.qlIndexFixing($AD$5,AQ1590,TRUE,_xll.ohTrigger(Trigger,Trigger1M))</f>
        <v>#NUM!</v>
      </c>
      <c r="AU1590" s="242">
        <f>IFERROR(_xll.qlIndexFixing($AV$1,AQ1590,TRUE,_xll.ohTrigger(Trigger,Trigger1M)),#N/A)</f>
        <v>1.5261808814220651E-2</v>
      </c>
    </row>
    <row r="1591" spans="42:47" ht="11.25" customHeight="1" x14ac:dyDescent="0.25">
      <c r="AP1591" s="99" t="s">
        <v>83</v>
      </c>
      <c r="AQ1591" s="98">
        <f>_xll.qlInterestRateIndexFixingDate(Currency&amp;"ibor"&amp;Tenor,AR1591,Trigger)</f>
        <v>50546</v>
      </c>
      <c r="AR1591" s="98">
        <f>_xll.qlCalendarAdvance(Calendar,AR1590,AP1591,"f",,Trigger)</f>
        <v>50550</v>
      </c>
      <c r="AS1591" s="98">
        <f>_xll.qlInterestRateIndexMaturity(Currency&amp;"ibor"&amp;Tenor,AR1591,Trigger)</f>
        <v>50581</v>
      </c>
      <c r="AT1591" s="242" t="e">
        <f>_xll.qlIndexFixing($AD$5,AQ1591,TRUE,_xll.ohTrigger(Trigger,Trigger1M))</f>
        <v>#NUM!</v>
      </c>
      <c r="AU1591" s="242">
        <f>IFERROR(_xll.qlIndexFixing($AV$1,AQ1591,TRUE,_xll.ohTrigger(Trigger,Trigger1M)),#N/A)</f>
        <v>1.5253240362914752E-2</v>
      </c>
    </row>
    <row r="1592" spans="42:47" ht="11.25" customHeight="1" x14ac:dyDescent="0.25">
      <c r="AP1592" s="99" t="s">
        <v>83</v>
      </c>
      <c r="AQ1592" s="98">
        <f>_xll.qlInterestRateIndexFixingDate(Currency&amp;"ibor"&amp;Tenor,AR1592,Trigger)</f>
        <v>50553</v>
      </c>
      <c r="AR1592" s="98">
        <f>_xll.qlCalendarAdvance(Calendar,AR1591,AP1592,"f",,Trigger)</f>
        <v>50557</v>
      </c>
      <c r="AS1592" s="98">
        <f>_xll.qlInterestRateIndexMaturity(Currency&amp;"ibor"&amp;Tenor,AR1592,Trigger)</f>
        <v>50587</v>
      </c>
      <c r="AT1592" s="242" t="e">
        <f>_xll.qlIndexFixing($AD$5,AQ1592,TRUE,_xll.ohTrigger(Trigger,Trigger1M))</f>
        <v>#NUM!</v>
      </c>
      <c r="AU1592" s="242">
        <f>IFERROR(_xll.qlIndexFixing($AV$1,AQ1592,TRUE,_xll.ohTrigger(Trigger,Trigger1M)),#N/A)</f>
        <v>1.5245001988454021E-2</v>
      </c>
    </row>
    <row r="1593" spans="42:47" ht="11.25" customHeight="1" x14ac:dyDescent="0.25">
      <c r="AP1593" s="99" t="s">
        <v>83</v>
      </c>
      <c r="AQ1593" s="98">
        <f>_xll.qlInterestRateIndexFixingDate(Currency&amp;"ibor"&amp;Tenor,AR1593,Trigger)</f>
        <v>50560</v>
      </c>
      <c r="AR1593" s="98">
        <f>_xll.qlCalendarAdvance(Calendar,AR1592,AP1593,"f",,Trigger)</f>
        <v>50564</v>
      </c>
      <c r="AS1593" s="98">
        <f>_xll.qlInterestRateIndexMaturity(Currency&amp;"ibor"&amp;Tenor,AR1593,Trigger)</f>
        <v>50594</v>
      </c>
      <c r="AT1593" s="242" t="e">
        <f>_xll.qlIndexFixing($AD$5,AQ1593,TRUE,_xll.ohTrigger(Trigger,Trigger1M))</f>
        <v>#NUM!</v>
      </c>
      <c r="AU1593" s="242">
        <f>IFERROR(_xll.qlIndexFixing($AV$1,AQ1593,TRUE,_xll.ohTrigger(Trigger,Trigger1M)),#N/A)</f>
        <v>1.523652721287938E-2</v>
      </c>
    </row>
    <row r="1594" spans="42:47" ht="11.25" customHeight="1" x14ac:dyDescent="0.25">
      <c r="AP1594" s="99" t="s">
        <v>83</v>
      </c>
      <c r="AQ1594" s="98">
        <f>_xll.qlInterestRateIndexFixingDate(Currency&amp;"ibor"&amp;Tenor,AR1594,Trigger)</f>
        <v>50567</v>
      </c>
      <c r="AR1594" s="98">
        <f>_xll.qlCalendarAdvance(Calendar,AR1593,AP1594,"f",,Trigger)</f>
        <v>50571</v>
      </c>
      <c r="AS1594" s="98">
        <f>_xll.qlInterestRateIndexMaturity(Currency&amp;"ibor"&amp;Tenor,AR1594,Trigger)</f>
        <v>50601</v>
      </c>
      <c r="AT1594" s="242" t="e">
        <f>_xll.qlIndexFixing($AD$5,AQ1594,TRUE,_xll.ohTrigger(Trigger,Trigger1M))</f>
        <v>#NUM!</v>
      </c>
      <c r="AU1594" s="242">
        <f>IFERROR(_xll.qlIndexFixing($AV$1,AQ1594,TRUE,_xll.ohTrigger(Trigger,Trigger1M)),#N/A)</f>
        <v>1.5228101202499289E-2</v>
      </c>
    </row>
    <row r="1595" spans="42:47" ht="11.25" customHeight="1" x14ac:dyDescent="0.25">
      <c r="AP1595" s="99" t="s">
        <v>83</v>
      </c>
      <c r="AQ1595" s="98">
        <f>_xll.qlInterestRateIndexFixingDate(Currency&amp;"ibor"&amp;Tenor,AR1595,Trigger)</f>
        <v>50574</v>
      </c>
      <c r="AR1595" s="98">
        <f>_xll.qlCalendarAdvance(Calendar,AR1594,AP1595,"f",,Trigger)</f>
        <v>50578</v>
      </c>
      <c r="AS1595" s="98">
        <f>_xll.qlInterestRateIndexMaturity(Currency&amp;"ibor"&amp;Tenor,AR1595,Trigger)</f>
        <v>50608</v>
      </c>
      <c r="AT1595" s="242" t="e">
        <f>_xll.qlIndexFixing($AD$5,AQ1595,TRUE,_xll.ohTrigger(Trigger,Trigger1M))</f>
        <v>#NUM!</v>
      </c>
      <c r="AU1595" s="242">
        <f>IFERROR(_xll.qlIndexFixing($AV$1,AQ1595,TRUE,_xll.ohTrigger(Trigger,Trigger1M)),#N/A)</f>
        <v>1.5219724212672148E-2</v>
      </c>
    </row>
    <row r="1596" spans="42:47" ht="11.25" customHeight="1" x14ac:dyDescent="0.25">
      <c r="AP1596" s="99" t="s">
        <v>83</v>
      </c>
      <c r="AQ1596" s="98">
        <f>_xll.qlInterestRateIndexFixingDate(Currency&amp;"ibor"&amp;Tenor,AR1596,Trigger)</f>
        <v>50581</v>
      </c>
      <c r="AR1596" s="98">
        <f>_xll.qlCalendarAdvance(Calendar,AR1595,AP1596,"f",,Trigger)</f>
        <v>50585</v>
      </c>
      <c r="AS1596" s="98">
        <f>_xll.qlInterestRateIndexMaturity(Currency&amp;"ibor"&amp;Tenor,AR1596,Trigger)</f>
        <v>50615</v>
      </c>
      <c r="AT1596" s="242" t="e">
        <f>_xll.qlIndexFixing($AD$5,AQ1596,TRUE,_xll.ohTrigger(Trigger,Trigger1M))</f>
        <v>#NUM!</v>
      </c>
      <c r="AU1596" s="242">
        <f>IFERROR(_xll.qlIndexFixing($AV$1,AQ1596,TRUE,_xll.ohTrigger(Trigger,Trigger1M)),#N/A)</f>
        <v>1.5211396498732377E-2</v>
      </c>
    </row>
    <row r="1597" spans="42:47" ht="11.25" customHeight="1" x14ac:dyDescent="0.25">
      <c r="AP1597" s="99" t="s">
        <v>83</v>
      </c>
      <c r="AQ1597" s="98">
        <f>_xll.qlInterestRateIndexFixingDate(Currency&amp;"ibor"&amp;Tenor,AR1597,Trigger)</f>
        <v>50588</v>
      </c>
      <c r="AR1597" s="98">
        <f>_xll.qlCalendarAdvance(Calendar,AR1596,AP1597,"f",,Trigger)</f>
        <v>50592</v>
      </c>
      <c r="AS1597" s="98">
        <f>_xll.qlInterestRateIndexMaturity(Currency&amp;"ibor"&amp;Tenor,AR1597,Trigger)</f>
        <v>50623</v>
      </c>
      <c r="AT1597" s="242" t="e">
        <f>_xll.qlIndexFixing($AD$5,AQ1597,TRUE,_xll.ohTrigger(Trigger,Trigger1M))</f>
        <v>#NUM!</v>
      </c>
      <c r="AU1597" s="242">
        <f>IFERROR(_xll.qlIndexFixing($AV$1,AQ1597,TRUE,_xll.ohTrigger(Trigger,Trigger1M)),#N/A)</f>
        <v>1.5202852367298788E-2</v>
      </c>
    </row>
    <row r="1598" spans="42:47" ht="11.25" customHeight="1" x14ac:dyDescent="0.25">
      <c r="AP1598" s="99" t="s">
        <v>83</v>
      </c>
      <c r="AQ1598" s="98">
        <f>_xll.qlInterestRateIndexFixingDate(Currency&amp;"ibor"&amp;Tenor,AR1598,Trigger)</f>
        <v>50595</v>
      </c>
      <c r="AR1598" s="98">
        <f>_xll.qlCalendarAdvance(Calendar,AR1597,AP1598,"f",,Trigger)</f>
        <v>50599</v>
      </c>
      <c r="AS1598" s="98">
        <f>_xll.qlInterestRateIndexMaturity(Currency&amp;"ibor"&amp;Tenor,AR1598,Trigger)</f>
        <v>50630</v>
      </c>
      <c r="AT1598" s="242" t="e">
        <f>_xll.qlIndexFixing($AD$5,AQ1598,TRUE,_xll.ohTrigger(Trigger,Trigger1M))</f>
        <v>#NUM!</v>
      </c>
      <c r="AU1598" s="242">
        <f>IFERROR(_xll.qlIndexFixing($AV$1,AQ1598,TRUE,_xll.ohTrigger(Trigger,Trigger1M)),#N/A)</f>
        <v>1.5194627203375926E-2</v>
      </c>
    </row>
    <row r="1599" spans="42:47" ht="11.25" customHeight="1" x14ac:dyDescent="0.25">
      <c r="AP1599" s="99" t="s">
        <v>83</v>
      </c>
      <c r="AQ1599" s="98">
        <f>_xll.qlInterestRateIndexFixingDate(Currency&amp;"ibor"&amp;Tenor,AR1599,Trigger)</f>
        <v>50602</v>
      </c>
      <c r="AR1599" s="98">
        <f>_xll.qlCalendarAdvance(Calendar,AR1598,AP1599,"f",,Trigger)</f>
        <v>50606</v>
      </c>
      <c r="AS1599" s="98">
        <f>_xll.qlInterestRateIndexMaturity(Currency&amp;"ibor"&amp;Tenor,AR1599,Trigger)</f>
        <v>50637</v>
      </c>
      <c r="AT1599" s="242" t="e">
        <f>_xll.qlIndexFixing($AD$5,AQ1599,TRUE,_xll.ohTrigger(Trigger,Trigger1M))</f>
        <v>#NUM!</v>
      </c>
      <c r="AU1599" s="242">
        <f>IFERROR(_xll.qlIndexFixing($AV$1,AQ1599,TRUE,_xll.ohTrigger(Trigger,Trigger1M)),#N/A)</f>
        <v>1.5186452101928519E-2</v>
      </c>
    </row>
    <row r="1600" spans="42:47" ht="11.25" customHeight="1" x14ac:dyDescent="0.25">
      <c r="AP1600" s="99" t="s">
        <v>83</v>
      </c>
      <c r="AQ1600" s="98">
        <f>_xll.qlInterestRateIndexFixingDate(Currency&amp;"ibor"&amp;Tenor,AR1600,Trigger)</f>
        <v>50609</v>
      </c>
      <c r="AR1600" s="98">
        <f>_xll.qlCalendarAdvance(Calendar,AR1599,AP1600,"f",,Trigger)</f>
        <v>50613</v>
      </c>
      <c r="AS1600" s="98">
        <f>_xll.qlInterestRateIndexMaturity(Currency&amp;"ibor"&amp;Tenor,AR1600,Trigger)</f>
        <v>50644</v>
      </c>
      <c r="AT1600" s="242" t="e">
        <f>_xll.qlIndexFixing($AD$5,AQ1600,TRUE,_xll.ohTrigger(Trigger,Trigger1M))</f>
        <v>#NUM!</v>
      </c>
      <c r="AU1600" s="242">
        <f>IFERROR(_xll.qlIndexFixing($AV$1,AQ1600,TRUE,_xll.ohTrigger(Trigger,Trigger1M)),#N/A)</f>
        <v>1.5178327318308435E-2</v>
      </c>
    </row>
    <row r="1601" spans="42:47" ht="11.25" customHeight="1" x14ac:dyDescent="0.25">
      <c r="AP1601" s="99" t="s">
        <v>83</v>
      </c>
      <c r="AQ1601" s="98">
        <f>_xll.qlInterestRateIndexFixingDate(Currency&amp;"ibor"&amp;Tenor,AR1601,Trigger)</f>
        <v>50616</v>
      </c>
      <c r="AR1601" s="98">
        <f>_xll.qlCalendarAdvance(Calendar,AR1600,AP1601,"f",,Trigger)</f>
        <v>50620</v>
      </c>
      <c r="AS1601" s="98">
        <f>_xll.qlInterestRateIndexMaturity(Currency&amp;"ibor"&amp;Tenor,AR1601,Trigger)</f>
        <v>50651</v>
      </c>
      <c r="AT1601" s="242" t="e">
        <f>_xll.qlIndexFixing($AD$5,AQ1601,TRUE,_xll.ohTrigger(Trigger,Trigger1M))</f>
        <v>#NUM!</v>
      </c>
      <c r="AU1601" s="242">
        <f>IFERROR(_xll.qlIndexFixing($AV$1,AQ1601,TRUE,_xll.ohTrigger(Trigger,Trigger1M)),#N/A)</f>
        <v>1.5170253107870124E-2</v>
      </c>
    </row>
    <row r="1602" spans="42:47" ht="11.25" customHeight="1" x14ac:dyDescent="0.25">
      <c r="AP1602" s="99" t="s">
        <v>83</v>
      </c>
      <c r="AQ1602" s="98">
        <f>_xll.qlInterestRateIndexFixingDate(Currency&amp;"ibor"&amp;Tenor,AR1602,Trigger)</f>
        <v>50623</v>
      </c>
      <c r="AR1602" s="98">
        <f>_xll.qlCalendarAdvance(Calendar,AR1601,AP1602,"f",,Trigger)</f>
        <v>50627</v>
      </c>
      <c r="AS1602" s="98">
        <f>_xll.qlInterestRateIndexMaturity(Currency&amp;"ibor"&amp;Tenor,AR1602,Trigger)</f>
        <v>50658</v>
      </c>
      <c r="AT1602" s="242" t="e">
        <f>_xll.qlIndexFixing($AD$5,AQ1602,TRUE,_xll.ohTrigger(Trigger,Trigger1M))</f>
        <v>#NUM!</v>
      </c>
      <c r="AU1602" s="242">
        <f>IFERROR(_xll.qlIndexFixing($AV$1,AQ1602,TRUE,_xll.ohTrigger(Trigger,Trigger1M)),#N/A)</f>
        <v>1.5162229725970609E-2</v>
      </c>
    </row>
    <row r="1603" spans="42:47" ht="11.25" customHeight="1" x14ac:dyDescent="0.25">
      <c r="AP1603" s="99" t="s">
        <v>83</v>
      </c>
      <c r="AQ1603" s="98">
        <f>_xll.qlInterestRateIndexFixingDate(Currency&amp;"ibor"&amp;Tenor,AR1603,Trigger)</f>
        <v>50630</v>
      </c>
      <c r="AR1603" s="98">
        <f>_xll.qlCalendarAdvance(Calendar,AR1602,AP1603,"f",,Trigger)</f>
        <v>50634</v>
      </c>
      <c r="AS1603" s="98">
        <f>_xll.qlInterestRateIndexMaturity(Currency&amp;"ibor"&amp;Tenor,AR1603,Trigger)</f>
        <v>50665</v>
      </c>
      <c r="AT1603" s="242" t="e">
        <f>_xll.qlIndexFixing($AD$5,AQ1603,TRUE,_xll.ohTrigger(Trigger,Trigger1M))</f>
        <v>#NUM!</v>
      </c>
      <c r="AU1603" s="242">
        <f>IFERROR(_xll.qlIndexFixing($AV$1,AQ1603,TRUE,_xll.ohTrigger(Trigger,Trigger1M)),#N/A)</f>
        <v>1.5154257427961762E-2</v>
      </c>
    </row>
    <row r="1604" spans="42:47" ht="11.25" customHeight="1" x14ac:dyDescent="0.25">
      <c r="AP1604" s="99" t="s">
        <v>83</v>
      </c>
      <c r="AQ1604" s="98">
        <f>_xll.qlInterestRateIndexFixingDate(Currency&amp;"ibor"&amp;Tenor,AR1604,Trigger)</f>
        <v>50637</v>
      </c>
      <c r="AR1604" s="98">
        <f>_xll.qlCalendarAdvance(Calendar,AR1603,AP1604,"f",,Trigger)</f>
        <v>50641</v>
      </c>
      <c r="AS1604" s="98">
        <f>_xll.qlInterestRateIndexMaturity(Currency&amp;"ibor"&amp;Tenor,AR1604,Trigger)</f>
        <v>50672</v>
      </c>
      <c r="AT1604" s="242" t="e">
        <f>_xll.qlIndexFixing($AD$5,AQ1604,TRUE,_xll.ohTrigger(Trigger,Trigger1M))</f>
        <v>#NUM!</v>
      </c>
      <c r="AU1604" s="242">
        <f>IFERROR(_xll.qlIndexFixing($AV$1,AQ1604,TRUE,_xll.ohTrigger(Trigger,Trigger1M)),#N/A)</f>
        <v>1.5146336469195448E-2</v>
      </c>
    </row>
    <row r="1605" spans="42:47" ht="11.25" customHeight="1" x14ac:dyDescent="0.25">
      <c r="AP1605" s="99" t="s">
        <v>83</v>
      </c>
      <c r="AQ1605" s="98">
        <f>_xll.qlInterestRateIndexFixingDate(Currency&amp;"ibor"&amp;Tenor,AR1605,Trigger)</f>
        <v>50644</v>
      </c>
      <c r="AR1605" s="98">
        <f>_xll.qlCalendarAdvance(Calendar,AR1604,AP1605,"f",,Trigger)</f>
        <v>50648</v>
      </c>
      <c r="AS1605" s="98">
        <f>_xll.qlInterestRateIndexMaturity(Currency&amp;"ibor"&amp;Tenor,AR1605,Trigger)</f>
        <v>50678</v>
      </c>
      <c r="AT1605" s="242" t="e">
        <f>_xll.qlIndexFixing($AD$5,AQ1605,TRUE,_xll.ohTrigger(Trigger,Trigger1M))</f>
        <v>#NUM!</v>
      </c>
      <c r="AU1605" s="242">
        <f>IFERROR(_xll.qlIndexFixing($AV$1,AQ1605,TRUE,_xll.ohTrigger(Trigger,Trigger1M)),#N/A)</f>
        <v>1.513870662085548E-2</v>
      </c>
    </row>
    <row r="1606" spans="42:47" ht="11.25" customHeight="1" x14ac:dyDescent="0.25">
      <c r="AP1606" s="99" t="s">
        <v>83</v>
      </c>
      <c r="AQ1606" s="98">
        <f>_xll.qlInterestRateIndexFixingDate(Currency&amp;"ibor"&amp;Tenor,AR1606,Trigger)</f>
        <v>50651</v>
      </c>
      <c r="AR1606" s="98">
        <f>_xll.qlCalendarAdvance(Calendar,AR1605,AP1606,"f",,Trigger)</f>
        <v>50655</v>
      </c>
      <c r="AS1606" s="98">
        <f>_xll.qlInterestRateIndexMaturity(Currency&amp;"ibor"&amp;Tenor,AR1606,Trigger)</f>
        <v>50685</v>
      </c>
      <c r="AT1606" s="242" t="e">
        <f>_xll.qlIndexFixing($AD$5,AQ1606,TRUE,_xll.ohTrigger(Trigger,Trigger1M))</f>
        <v>#NUM!</v>
      </c>
      <c r="AU1606" s="242">
        <f>IFERROR(_xll.qlIndexFixing($AV$1,AQ1606,TRUE,_xll.ohTrigger(Trigger,Trigger1M)),#N/A)</f>
        <v>1.5130885709960573E-2</v>
      </c>
    </row>
    <row r="1607" spans="42:47" ht="11.25" customHeight="1" x14ac:dyDescent="0.25">
      <c r="AP1607" s="99" t="s">
        <v>83</v>
      </c>
      <c r="AQ1607" s="98">
        <f>_xll.qlInterestRateIndexFixingDate(Currency&amp;"ibor"&amp;Tenor,AR1607,Trigger)</f>
        <v>50658</v>
      </c>
      <c r="AR1607" s="98">
        <f>_xll.qlCalendarAdvance(Calendar,AR1606,AP1607,"f",,Trigger)</f>
        <v>50662</v>
      </c>
      <c r="AS1607" s="98">
        <f>_xll.qlInterestRateIndexMaturity(Currency&amp;"ibor"&amp;Tenor,AR1607,Trigger)</f>
        <v>50692</v>
      </c>
      <c r="AT1607" s="242" t="e">
        <f>_xll.qlIndexFixing($AD$5,AQ1607,TRUE,_xll.ohTrigger(Trigger,Trigger1M))</f>
        <v>#NUM!</v>
      </c>
      <c r="AU1607" s="242">
        <f>IFERROR(_xll.qlIndexFixing($AV$1,AQ1607,TRUE,_xll.ohTrigger(Trigger,Trigger1M)),#N/A)</f>
        <v>1.5123116883780874E-2</v>
      </c>
    </row>
    <row r="1608" spans="42:47" ht="11.25" customHeight="1" x14ac:dyDescent="0.25">
      <c r="AP1608" s="99" t="s">
        <v>83</v>
      </c>
      <c r="AQ1608" s="98">
        <f>_xll.qlInterestRateIndexFixingDate(Currency&amp;"ibor"&amp;Tenor,AR1608,Trigger)</f>
        <v>50665</v>
      </c>
      <c r="AR1608" s="98">
        <f>_xll.qlCalendarAdvance(Calendar,AR1607,AP1608,"f",,Trigger)</f>
        <v>50669</v>
      </c>
      <c r="AS1608" s="98">
        <f>_xll.qlInterestRateIndexMaturity(Currency&amp;"ibor"&amp;Tenor,AR1608,Trigger)</f>
        <v>50699</v>
      </c>
      <c r="AT1608" s="242" t="e">
        <f>_xll.qlIndexFixing($AD$5,AQ1608,TRUE,_xll.ohTrigger(Trigger,Trigger1M))</f>
        <v>#NUM!</v>
      </c>
      <c r="AU1608" s="242">
        <f>IFERROR(_xll.qlIndexFixing($AV$1,AQ1608,TRUE,_xll.ohTrigger(Trigger,Trigger1M)),#N/A)</f>
        <v>1.5115400397656131E-2</v>
      </c>
    </row>
    <row r="1609" spans="42:47" ht="11.25" customHeight="1" x14ac:dyDescent="0.25">
      <c r="AP1609" s="99" t="s">
        <v>83</v>
      </c>
      <c r="AQ1609" s="98">
        <f>_xll.qlInterestRateIndexFixingDate(Currency&amp;"ibor"&amp;Tenor,AR1609,Trigger)</f>
        <v>50672</v>
      </c>
      <c r="AR1609" s="98">
        <f>_xll.qlCalendarAdvance(Calendar,AR1608,AP1609,"f",,Trigger)</f>
        <v>50676</v>
      </c>
      <c r="AS1609" s="98">
        <f>_xll.qlInterestRateIndexMaturity(Currency&amp;"ibor"&amp;Tenor,AR1609,Trigger)</f>
        <v>50706</v>
      </c>
      <c r="AT1609" s="242" t="e">
        <f>_xll.qlIndexFixing($AD$5,AQ1609,TRUE,_xll.ohTrigger(Trigger,Trigger1M))</f>
        <v>#NUM!</v>
      </c>
      <c r="AU1609" s="242">
        <f>IFERROR(_xll.qlIndexFixing($AV$1,AQ1609,TRUE,_xll.ohTrigger(Trigger,Trigger1M)),#N/A)</f>
        <v>1.5107736506939418E-2</v>
      </c>
    </row>
    <row r="1610" spans="42:47" ht="11.25" customHeight="1" x14ac:dyDescent="0.25">
      <c r="AP1610" s="99" t="s">
        <v>83</v>
      </c>
      <c r="AQ1610" s="98">
        <f>_xll.qlInterestRateIndexFixingDate(Currency&amp;"ibor"&amp;Tenor,AR1610,Trigger)</f>
        <v>50679</v>
      </c>
      <c r="AR1610" s="98">
        <f>_xll.qlCalendarAdvance(Calendar,AR1609,AP1610,"f",,Trigger)</f>
        <v>50683</v>
      </c>
      <c r="AS1610" s="98">
        <f>_xll.qlInterestRateIndexMaturity(Currency&amp;"ibor"&amp;Tenor,AR1610,Trigger)</f>
        <v>50714</v>
      </c>
      <c r="AT1610" s="242" t="e">
        <f>_xll.qlIndexFixing($AD$5,AQ1610,TRUE,_xll.ohTrigger(Trigger,Trigger1M))</f>
        <v>#NUM!</v>
      </c>
      <c r="AU1610" s="242">
        <f>IFERROR(_xll.qlIndexFixing($AV$1,AQ1610,TRUE,_xll.ohTrigger(Trigger,Trigger1M)),#N/A)</f>
        <v>1.5099903140619776E-2</v>
      </c>
    </row>
    <row r="1611" spans="42:47" ht="11.25" customHeight="1" x14ac:dyDescent="0.25">
      <c r="AP1611" s="99" t="s">
        <v>83</v>
      </c>
      <c r="AQ1611" s="98">
        <f>_xll.qlInterestRateIndexFixingDate(Currency&amp;"ibor"&amp;Tenor,AR1611,Trigger)</f>
        <v>50686</v>
      </c>
      <c r="AR1611" s="98">
        <f>_xll.qlCalendarAdvance(Calendar,AR1610,AP1611,"f",,Trigger)</f>
        <v>50690</v>
      </c>
      <c r="AS1611" s="98">
        <f>_xll.qlInterestRateIndexMaturity(Currency&amp;"ibor"&amp;Tenor,AR1611,Trigger)</f>
        <v>50721</v>
      </c>
      <c r="AT1611" s="242" t="e">
        <f>_xll.qlIndexFixing($AD$5,AQ1611,TRUE,_xll.ohTrigger(Trigger,Trigger1M))</f>
        <v>#NUM!</v>
      </c>
      <c r="AU1611" s="242">
        <f>IFERROR(_xll.qlIndexFixing($AV$1,AQ1611,TRUE,_xll.ohTrigger(Trigger,Trigger1M)),#N/A)</f>
        <v>1.5092348706496356E-2</v>
      </c>
    </row>
    <row r="1612" spans="42:47" ht="11.25" customHeight="1" x14ac:dyDescent="0.25">
      <c r="AP1612" s="99" t="s">
        <v>83</v>
      </c>
      <c r="AQ1612" s="98">
        <f>_xll.qlInterestRateIndexFixingDate(Currency&amp;"ibor"&amp;Tenor,AR1612,Trigger)</f>
        <v>50693</v>
      </c>
      <c r="AR1612" s="98">
        <f>_xll.qlCalendarAdvance(Calendar,AR1611,AP1612,"f",,Trigger)</f>
        <v>50697</v>
      </c>
      <c r="AS1612" s="98">
        <f>_xll.qlInterestRateIndexMaturity(Currency&amp;"ibor"&amp;Tenor,AR1612,Trigger)</f>
        <v>50728</v>
      </c>
      <c r="AT1612" s="242" t="e">
        <f>_xll.qlIndexFixing($AD$5,AQ1612,TRUE,_xll.ohTrigger(Trigger,Trigger1M))</f>
        <v>#NUM!</v>
      </c>
      <c r="AU1612" s="242">
        <f>IFERROR(_xll.qlIndexFixing($AV$1,AQ1612,TRUE,_xll.ohTrigger(Trigger,Trigger1M)),#N/A)</f>
        <v>1.5084847654453629E-2</v>
      </c>
    </row>
    <row r="1613" spans="42:47" ht="11.25" customHeight="1" x14ac:dyDescent="0.25">
      <c r="AP1613" s="99" t="s">
        <v>83</v>
      </c>
      <c r="AQ1613" s="98">
        <f>_xll.qlInterestRateIndexFixingDate(Currency&amp;"ibor"&amp;Tenor,AR1613,Trigger)</f>
        <v>50700</v>
      </c>
      <c r="AR1613" s="98">
        <f>_xll.qlCalendarAdvance(Calendar,AR1612,AP1613,"f",,Trigger)</f>
        <v>50704</v>
      </c>
      <c r="AS1613" s="98">
        <f>_xll.qlInterestRateIndexMaturity(Currency&amp;"ibor"&amp;Tenor,AR1613,Trigger)</f>
        <v>50735</v>
      </c>
      <c r="AT1613" s="242" t="e">
        <f>_xll.qlIndexFixing($AD$5,AQ1613,TRUE,_xll.ohTrigger(Trigger,Trigger1M))</f>
        <v>#NUM!</v>
      </c>
      <c r="AU1613" s="242">
        <f>IFERROR(_xll.qlIndexFixing($AV$1,AQ1613,TRUE,_xll.ohTrigger(Trigger,Trigger1M)),#N/A)</f>
        <v>1.507740023984604E-2</v>
      </c>
    </row>
    <row r="1614" spans="42:47" ht="11.25" customHeight="1" x14ac:dyDescent="0.25">
      <c r="AP1614" s="99" t="s">
        <v>83</v>
      </c>
      <c r="AQ1614" s="98">
        <f>_xll.qlInterestRateIndexFixingDate(Currency&amp;"ibor"&amp;Tenor,AR1614,Trigger)</f>
        <v>50707</v>
      </c>
      <c r="AR1614" s="98">
        <f>_xll.qlCalendarAdvance(Calendar,AR1613,AP1614,"f",,Trigger)</f>
        <v>50711</v>
      </c>
      <c r="AS1614" s="98">
        <f>_xll.qlInterestRateIndexMaturity(Currency&amp;"ibor"&amp;Tenor,AR1614,Trigger)</f>
        <v>50741</v>
      </c>
      <c r="AT1614" s="242" t="e">
        <f>_xll.qlIndexFixing($AD$5,AQ1614,TRUE,_xll.ohTrigger(Trigger,Trigger1M))</f>
        <v>#NUM!</v>
      </c>
      <c r="AU1614" s="242">
        <f>IFERROR(_xll.qlIndexFixing($AV$1,AQ1614,TRUE,_xll.ohTrigger(Trigger,Trigger1M)),#N/A)</f>
        <v>1.5070214921604652E-2</v>
      </c>
    </row>
    <row r="1615" spans="42:47" ht="11.25" customHeight="1" x14ac:dyDescent="0.25">
      <c r="AP1615" s="99" t="s">
        <v>83</v>
      </c>
      <c r="AQ1615" s="98">
        <f>_xll.qlInterestRateIndexFixingDate(Currency&amp;"ibor"&amp;Tenor,AR1615,Trigger)</f>
        <v>50714</v>
      </c>
      <c r="AR1615" s="98">
        <f>_xll.qlCalendarAdvance(Calendar,AR1614,AP1615,"f",,Trigger)</f>
        <v>50718</v>
      </c>
      <c r="AS1615" s="98">
        <f>_xll.qlInterestRateIndexMaturity(Currency&amp;"ibor"&amp;Tenor,AR1615,Trigger)</f>
        <v>50748</v>
      </c>
      <c r="AT1615" s="242" t="e">
        <f>_xll.qlIndexFixing($AD$5,AQ1615,TRUE,_xll.ohTrigger(Trigger,Trigger1M))</f>
        <v>#NUM!</v>
      </c>
      <c r="AU1615" s="242">
        <f>IFERROR(_xll.qlIndexFixing($AV$1,AQ1615,TRUE,_xll.ohTrigger(Trigger,Trigger1M)),#N/A)</f>
        <v>1.5062871965617397E-2</v>
      </c>
    </row>
    <row r="1616" spans="42:47" ht="11.25" customHeight="1" x14ac:dyDescent="0.25">
      <c r="AP1616" s="99" t="s">
        <v>83</v>
      </c>
      <c r="AQ1616" s="98">
        <f>_xll.qlInterestRateIndexFixingDate(Currency&amp;"ibor"&amp;Tenor,AR1616,Trigger)</f>
        <v>50721</v>
      </c>
      <c r="AR1616" s="98">
        <f>_xll.qlCalendarAdvance(Calendar,AR1615,AP1616,"f",,Trigger)</f>
        <v>50725</v>
      </c>
      <c r="AS1616" s="98">
        <f>_xll.qlInterestRateIndexMaturity(Currency&amp;"ibor"&amp;Tenor,AR1616,Trigger)</f>
        <v>50755</v>
      </c>
      <c r="AT1616" s="242" t="e">
        <f>_xll.qlIndexFixing($AD$5,AQ1616,TRUE,_xll.ohTrigger(Trigger,Trigger1M))</f>
        <v>#NUM!</v>
      </c>
      <c r="AU1616" s="242">
        <f>IFERROR(_xll.qlIndexFixing($AV$1,AQ1616,TRUE,_xll.ohTrigger(Trigger,Trigger1M)),#N/A)</f>
        <v>1.5055583392467042E-2</v>
      </c>
    </row>
    <row r="1617" spans="42:47" ht="11.25" customHeight="1" x14ac:dyDescent="0.25">
      <c r="AP1617" s="99" t="s">
        <v>83</v>
      </c>
      <c r="AQ1617" s="98">
        <f>_xll.qlInterestRateIndexFixingDate(Currency&amp;"ibor"&amp;Tenor,AR1617,Trigger)</f>
        <v>50728</v>
      </c>
      <c r="AR1617" s="98">
        <f>_xll.qlCalendarAdvance(Calendar,AR1616,AP1617,"f",,Trigger)</f>
        <v>50732</v>
      </c>
      <c r="AS1617" s="98">
        <f>_xll.qlInterestRateIndexMaturity(Currency&amp;"ibor"&amp;Tenor,AR1617,Trigger)</f>
        <v>50762</v>
      </c>
      <c r="AT1617" s="242" t="e">
        <f>_xll.qlIndexFixing($AD$5,AQ1617,TRUE,_xll.ohTrigger(Trigger,Trigger1M))</f>
        <v>#NUM!</v>
      </c>
      <c r="AU1617" s="242">
        <f>IFERROR(_xll.qlIndexFixing($AV$1,AQ1617,TRUE,_xll.ohTrigger(Trigger,Trigger1M)),#N/A)</f>
        <v>1.5048349457498666E-2</v>
      </c>
    </row>
    <row r="1618" spans="42:47" ht="11.25" customHeight="1" x14ac:dyDescent="0.25">
      <c r="AP1618" s="99" t="s">
        <v>83</v>
      </c>
      <c r="AQ1618" s="98">
        <f>_xll.qlInterestRateIndexFixingDate(Currency&amp;"ibor"&amp;Tenor,AR1618,Trigger)</f>
        <v>50735</v>
      </c>
      <c r="AR1618" s="98">
        <f>_xll.qlCalendarAdvance(Calendar,AR1617,AP1618,"f",,Trigger)</f>
        <v>50739</v>
      </c>
      <c r="AS1618" s="98">
        <f>_xll.qlInterestRateIndexMaturity(Currency&amp;"ibor"&amp;Tenor,AR1618,Trigger)</f>
        <v>50770</v>
      </c>
      <c r="AT1618" s="242" t="e">
        <f>_xll.qlIndexFixing($AD$5,AQ1618,TRUE,_xll.ohTrigger(Trigger,Trigger1M))</f>
        <v>#NUM!</v>
      </c>
      <c r="AU1618" s="242">
        <f>IFERROR(_xll.qlIndexFixing($AV$1,AQ1618,TRUE,_xll.ohTrigger(Trigger,Trigger1M)),#N/A)</f>
        <v>1.5040976665753719E-2</v>
      </c>
    </row>
    <row r="1619" spans="42:47" ht="11.25" customHeight="1" x14ac:dyDescent="0.25">
      <c r="AP1619" s="99" t="s">
        <v>83</v>
      </c>
      <c r="AQ1619" s="98">
        <f>_xll.qlInterestRateIndexFixingDate(Currency&amp;"ibor"&amp;Tenor,AR1619,Trigger)</f>
        <v>50742</v>
      </c>
      <c r="AR1619" s="98">
        <f>_xll.qlCalendarAdvance(Calendar,AR1618,AP1619,"f",,Trigger)</f>
        <v>50746</v>
      </c>
      <c r="AS1619" s="98">
        <f>_xll.qlInterestRateIndexMaturity(Currency&amp;"ibor"&amp;Tenor,AR1619,Trigger)</f>
        <v>50777</v>
      </c>
      <c r="AT1619" s="242" t="e">
        <f>_xll.qlIndexFixing($AD$5,AQ1619,TRUE,_xll.ohTrigger(Trigger,Trigger1M))</f>
        <v>#NUM!</v>
      </c>
      <c r="AU1619" s="242">
        <f>IFERROR(_xll.qlIndexFixing($AV$1,AQ1619,TRUE,_xll.ohTrigger(Trigger,Trigger1M)),#N/A)</f>
        <v>1.503385643820809E-2</v>
      </c>
    </row>
    <row r="1620" spans="42:47" ht="11.25" customHeight="1" x14ac:dyDescent="0.25">
      <c r="AP1620" s="99" t="s">
        <v>83</v>
      </c>
      <c r="AQ1620" s="98">
        <f>_xll.qlInterestRateIndexFixingDate(Currency&amp;"ibor"&amp;Tenor,AR1620,Trigger)</f>
        <v>50749</v>
      </c>
      <c r="AR1620" s="98">
        <f>_xll.qlCalendarAdvance(Calendar,AR1619,AP1620,"f",,Trigger)</f>
        <v>50753</v>
      </c>
      <c r="AS1620" s="98">
        <f>_xll.qlInterestRateIndexMaturity(Currency&amp;"ibor"&amp;Tenor,AR1620,Trigger)</f>
        <v>50784</v>
      </c>
      <c r="AT1620" s="242" t="e">
        <f>_xll.qlIndexFixing($AD$5,AQ1620,TRUE,_xll.ohTrigger(Trigger,Trigger1M))</f>
        <v>#NUM!</v>
      </c>
      <c r="AU1620" s="242">
        <f>IFERROR(_xll.qlIndexFixing($AV$1,AQ1620,TRUE,_xll.ohTrigger(Trigger,Trigger1M)),#N/A)</f>
        <v>1.5026791635581307E-2</v>
      </c>
    </row>
    <row r="1621" spans="42:47" ht="11.25" customHeight="1" x14ac:dyDescent="0.25">
      <c r="AP1621" s="99" t="s">
        <v>83</v>
      </c>
      <c r="AQ1621" s="98">
        <f>_xll.qlInterestRateIndexFixingDate(Currency&amp;"ibor"&amp;Tenor,AR1621,Trigger)</f>
        <v>50756</v>
      </c>
      <c r="AR1621" s="98">
        <f>_xll.qlCalendarAdvance(Calendar,AR1620,AP1621,"f",,Trigger)</f>
        <v>50760</v>
      </c>
      <c r="AS1621" s="98">
        <f>_xll.qlInterestRateIndexMaturity(Currency&amp;"ibor"&amp;Tenor,AR1621,Trigger)</f>
        <v>50791</v>
      </c>
      <c r="AT1621" s="242" t="e">
        <f>_xll.qlIndexFixing($AD$5,AQ1621,TRUE,_xll.ohTrigger(Trigger,Trigger1M))</f>
        <v>#NUM!</v>
      </c>
      <c r="AU1621" s="242">
        <f>IFERROR(_xll.qlIndexFixing($AV$1,AQ1621,TRUE,_xll.ohTrigger(Trigger,Trigger1M)),#N/A)</f>
        <v>1.5019782513232979E-2</v>
      </c>
    </row>
    <row r="1622" spans="42:47" ht="11.25" customHeight="1" x14ac:dyDescent="0.25">
      <c r="AP1622" s="99" t="s">
        <v>83</v>
      </c>
      <c r="AQ1622" s="98">
        <f>_xll.qlInterestRateIndexFixingDate(Currency&amp;"ibor"&amp;Tenor,AR1622,Trigger)</f>
        <v>50763</v>
      </c>
      <c r="AR1622" s="98">
        <f>_xll.qlCalendarAdvance(Calendar,AR1621,AP1622,"f",,Trigger)</f>
        <v>50767</v>
      </c>
      <c r="AS1622" s="98">
        <f>_xll.qlInterestRateIndexMaturity(Currency&amp;"ibor"&amp;Tenor,AR1622,Trigger)</f>
        <v>50798</v>
      </c>
      <c r="AT1622" s="242" t="e">
        <f>_xll.qlIndexFixing($AD$5,AQ1622,TRUE,_xll.ohTrigger(Trigger,Trigger1M))</f>
        <v>#NUM!</v>
      </c>
      <c r="AU1622" s="242">
        <f>IFERROR(_xll.qlIndexFixing($AV$1,AQ1622,TRUE,_xll.ohTrigger(Trigger,Trigger1M)),#N/A)</f>
        <v>1.5012829326514971E-2</v>
      </c>
    </row>
    <row r="1623" spans="42:47" ht="11.25" customHeight="1" x14ac:dyDescent="0.25">
      <c r="AP1623" s="99" t="s">
        <v>83</v>
      </c>
      <c r="AQ1623" s="98">
        <f>_xll.qlInterestRateIndexFixingDate(Currency&amp;"ibor"&amp;Tenor,AR1623,Trigger)</f>
        <v>50770</v>
      </c>
      <c r="AR1623" s="98">
        <f>_xll.qlCalendarAdvance(Calendar,AR1622,AP1623,"f",,Trigger)</f>
        <v>50774</v>
      </c>
      <c r="AS1623" s="98">
        <f>_xll.qlInterestRateIndexMaturity(Currency&amp;"ibor"&amp;Tenor,AR1623,Trigger)</f>
        <v>50805</v>
      </c>
      <c r="AT1623" s="242" t="e">
        <f>_xll.qlIndexFixing($AD$5,AQ1623,TRUE,_xll.ohTrigger(Trigger,Trigger1M))</f>
        <v>#NUM!</v>
      </c>
      <c r="AU1623" s="242">
        <f>IFERROR(_xll.qlIndexFixing($AV$1,AQ1623,TRUE,_xll.ohTrigger(Trigger,Trigger1M)),#N/A)</f>
        <v>1.5005932330784309E-2</v>
      </c>
    </row>
    <row r="1624" spans="42:47" ht="11.25" customHeight="1" x14ac:dyDescent="0.25">
      <c r="AP1624" s="99" t="s">
        <v>83</v>
      </c>
      <c r="AQ1624" s="98">
        <f>_xll.qlInterestRateIndexFixingDate(Currency&amp;"ibor"&amp;Tenor,AR1624,Trigger)</f>
        <v>50777</v>
      </c>
      <c r="AR1624" s="98">
        <f>_xll.qlCalendarAdvance(Calendar,AR1623,AP1624,"f",,Trigger)</f>
        <v>50781</v>
      </c>
      <c r="AS1624" s="98">
        <f>_xll.qlInterestRateIndexMaturity(Currency&amp;"ibor"&amp;Tenor,AR1624,Trigger)</f>
        <v>50812</v>
      </c>
      <c r="AT1624" s="242" t="e">
        <f>_xll.qlIndexFixing($AD$5,AQ1624,TRUE,_xll.ohTrigger(Trigger,Trigger1M))</f>
        <v>#NUM!</v>
      </c>
      <c r="AU1624" s="242">
        <f>IFERROR(_xll.qlIndexFixing($AV$1,AQ1624,TRUE,_xll.ohTrigger(Trigger,Trigger1M)),#N/A)</f>
        <v>1.4999091781395444E-2</v>
      </c>
    </row>
    <row r="1625" spans="42:47" ht="11.25" customHeight="1" x14ac:dyDescent="0.25">
      <c r="AP1625" s="99" t="s">
        <v>83</v>
      </c>
      <c r="AQ1625" s="98">
        <f>_xll.qlInterestRateIndexFixingDate(Currency&amp;"ibor"&amp;Tenor,AR1625,Trigger)</f>
        <v>50784</v>
      </c>
      <c r="AR1625" s="98">
        <f>_xll.qlCalendarAdvance(Calendar,AR1624,AP1625,"f",,Trigger)</f>
        <v>50788</v>
      </c>
      <c r="AS1625" s="98">
        <f>_xll.qlInterestRateIndexMaturity(Currency&amp;"ibor"&amp;Tenor,AR1625,Trigger)</f>
        <v>50819</v>
      </c>
      <c r="AT1625" s="242" t="e">
        <f>_xll.qlIndexFixing($AD$5,AQ1625,TRUE,_xll.ohTrigger(Trigger,Trigger1M))</f>
        <v>#NUM!</v>
      </c>
      <c r="AU1625" s="242">
        <f>IFERROR(_xll.qlIndexFixing($AV$1,AQ1625,TRUE,_xll.ohTrigger(Trigger,Trigger1M)),#N/A)</f>
        <v>1.4992307933710553E-2</v>
      </c>
    </row>
    <row r="1626" spans="42:47" ht="11.25" customHeight="1" x14ac:dyDescent="0.25">
      <c r="AP1626" s="99" t="s">
        <v>83</v>
      </c>
      <c r="AQ1626" s="98">
        <f>_xll.qlInterestRateIndexFixingDate(Currency&amp;"ibor"&amp;Tenor,AR1626,Trigger)</f>
        <v>50791</v>
      </c>
      <c r="AR1626" s="98">
        <f>_xll.qlCalendarAdvance(Calendar,AR1625,AP1626,"f",,Trigger)</f>
        <v>50795</v>
      </c>
      <c r="AS1626" s="98">
        <f>_xll.qlInterestRateIndexMaturity(Currency&amp;"ibor"&amp;Tenor,AR1626,Trigger)</f>
        <v>50826</v>
      </c>
      <c r="AT1626" s="242" t="e">
        <f>_xll.qlIndexFixing($AD$5,AQ1626,TRUE,_xll.ohTrigger(Trigger,Trigger1M))</f>
        <v>#NUM!</v>
      </c>
      <c r="AU1626" s="242">
        <f>IFERROR(_xll.qlIndexFixing($AV$1,AQ1626,TRUE,_xll.ohTrigger(Trigger,Trigger1M)),#N/A)</f>
        <v>1.498558104308151E-2</v>
      </c>
    </row>
    <row r="1627" spans="42:47" ht="11.25" customHeight="1" x14ac:dyDescent="0.25">
      <c r="AP1627" s="99" t="s">
        <v>83</v>
      </c>
      <c r="AQ1627" s="98">
        <f>_xll.qlInterestRateIndexFixingDate(Currency&amp;"ibor"&amp;Tenor,AR1627,Trigger)</f>
        <v>50798</v>
      </c>
      <c r="AR1627" s="98">
        <f>_xll.qlCalendarAdvance(Calendar,AR1626,AP1627,"f",,Trigger)</f>
        <v>50802</v>
      </c>
      <c r="AS1627" s="98">
        <f>_xll.qlInterestRateIndexMaturity(Currency&amp;"ibor"&amp;Tenor,AR1627,Trigger)</f>
        <v>50830</v>
      </c>
      <c r="AT1627" s="242" t="e">
        <f>_xll.qlIndexFixing($AD$5,AQ1627,TRUE,_xll.ohTrigger(Trigger,Trigger1M))</f>
        <v>#NUM!</v>
      </c>
      <c r="AU1627" s="242">
        <f>IFERROR(_xll.qlIndexFixing($AV$1,AQ1627,TRUE,_xll.ohTrigger(Trigger,Trigger1M)),#N/A)</f>
        <v>1.4979392509969649E-2</v>
      </c>
    </row>
    <row r="1628" spans="42:47" ht="11.25" customHeight="1" x14ac:dyDescent="0.25">
      <c r="AP1628" s="99" t="s">
        <v>83</v>
      </c>
      <c r="AQ1628" s="98">
        <f>_xll.qlInterestRateIndexFixingDate(Currency&amp;"ibor"&amp;Tenor,AR1628,Trigger)</f>
        <v>50805</v>
      </c>
      <c r="AR1628" s="98">
        <f>_xll.qlCalendarAdvance(Calendar,AR1627,AP1628,"f",,Trigger)</f>
        <v>50809</v>
      </c>
      <c r="AS1628" s="98">
        <f>_xll.qlInterestRateIndexMaturity(Currency&amp;"ibor"&amp;Tenor,AR1628,Trigger)</f>
        <v>50837</v>
      </c>
      <c r="AT1628" s="242" t="e">
        <f>_xll.qlIndexFixing($AD$5,AQ1628,TRUE,_xll.ohTrigger(Trigger,Trigger1M))</f>
        <v>#NUM!</v>
      </c>
      <c r="AU1628" s="242">
        <f>IFERROR(_xll.qlIndexFixing($AV$1,AQ1628,TRUE,_xll.ohTrigger(Trigger,Trigger1M)),#N/A)</f>
        <v>1.4972768751279539E-2</v>
      </c>
    </row>
    <row r="1629" spans="42:47" ht="11.25" customHeight="1" x14ac:dyDescent="0.25">
      <c r="AP1629" s="99" t="s">
        <v>83</v>
      </c>
      <c r="AQ1629" s="98">
        <f>_xll.qlInterestRateIndexFixingDate(Currency&amp;"ibor"&amp;Tenor,AR1629,Trigger)</f>
        <v>50812</v>
      </c>
      <c r="AR1629" s="98">
        <f>_xll.qlCalendarAdvance(Calendar,AR1628,AP1629,"f",,Trigger)</f>
        <v>50816</v>
      </c>
      <c r="AS1629" s="98">
        <f>_xll.qlInterestRateIndexMaturity(Currency&amp;"ibor"&amp;Tenor,AR1629,Trigger)</f>
        <v>50844</v>
      </c>
      <c r="AT1629" s="242" t="e">
        <f>_xll.qlIndexFixing($AD$5,AQ1629,TRUE,_xll.ohTrigger(Trigger,Trigger1M))</f>
        <v>#NUM!</v>
      </c>
      <c r="AU1629" s="242">
        <f>IFERROR(_xll.qlIndexFixing($AV$1,AQ1629,TRUE,_xll.ohTrigger(Trigger,Trigger1M)),#N/A)</f>
        <v>1.4966202653448375E-2</v>
      </c>
    </row>
    <row r="1630" spans="42:47" ht="11.25" customHeight="1" x14ac:dyDescent="0.25">
      <c r="AP1630" s="99" t="s">
        <v>83</v>
      </c>
      <c r="AQ1630" s="98">
        <f>_xll.qlInterestRateIndexFixingDate(Currency&amp;"ibor"&amp;Tenor,AR1630,Trigger)</f>
        <v>50819</v>
      </c>
      <c r="AR1630" s="98">
        <f>_xll.qlCalendarAdvance(Calendar,AR1629,AP1630,"f",,Trigger)</f>
        <v>50823</v>
      </c>
      <c r="AS1630" s="98">
        <f>_xll.qlInterestRateIndexMaturity(Currency&amp;"ibor"&amp;Tenor,AR1630,Trigger)</f>
        <v>50851</v>
      </c>
      <c r="AT1630" s="242" t="e">
        <f>_xll.qlIndexFixing($AD$5,AQ1630,TRUE,_xll.ohTrigger(Trigger,Trigger1M))</f>
        <v>#NUM!</v>
      </c>
      <c r="AU1630" s="242">
        <f>IFERROR(_xll.qlIndexFixing($AV$1,AQ1630,TRUE,_xll.ohTrigger(Trigger,Trigger1M)),#N/A)</f>
        <v>1.4959694471806197E-2</v>
      </c>
    </row>
    <row r="1631" spans="42:47" ht="11.25" customHeight="1" x14ac:dyDescent="0.25">
      <c r="AP1631" s="99" t="s">
        <v>83</v>
      </c>
      <c r="AQ1631" s="98">
        <f>_xll.qlInterestRateIndexFixingDate(Currency&amp;"ibor"&amp;Tenor,AR1631,Trigger)</f>
        <v>50826</v>
      </c>
      <c r="AR1631" s="98">
        <f>_xll.qlCalendarAdvance(Calendar,AR1630,AP1631,"f",,Trigger)</f>
        <v>50830</v>
      </c>
      <c r="AS1631" s="98">
        <f>_xll.qlInterestRateIndexMaturity(Currency&amp;"ibor"&amp;Tenor,AR1631,Trigger)</f>
        <v>50861</v>
      </c>
      <c r="AT1631" s="242" t="e">
        <f>_xll.qlIndexFixing($AD$5,AQ1631,TRUE,_xll.ohTrigger(Trigger,Trigger1M))</f>
        <v>#NUM!</v>
      </c>
      <c r="AU1631" s="242">
        <f>IFERROR(_xll.qlIndexFixing($AV$1,AQ1631,TRUE,_xll.ohTrigger(Trigger,Trigger1M)),#N/A)</f>
        <v>1.49528098832802E-2</v>
      </c>
    </row>
    <row r="1632" spans="42:47" ht="11.25" customHeight="1" x14ac:dyDescent="0.25">
      <c r="AP1632" s="99" t="s">
        <v>83</v>
      </c>
      <c r="AQ1632" s="98">
        <f>_xll.qlInterestRateIndexFixingDate(Currency&amp;"ibor"&amp;Tenor,AR1632,Trigger)</f>
        <v>50833</v>
      </c>
      <c r="AR1632" s="98">
        <f>_xll.qlCalendarAdvance(Calendar,AR1631,AP1632,"f",,Trigger)</f>
        <v>50837</v>
      </c>
      <c r="AS1632" s="98">
        <f>_xll.qlInterestRateIndexMaturity(Currency&amp;"ibor"&amp;Tenor,AR1632,Trigger)</f>
        <v>50872</v>
      </c>
      <c r="AT1632" s="242" t="e">
        <f>_xll.qlIndexFixing($AD$5,AQ1632,TRUE,_xll.ohTrigger(Trigger,Trigger1M))</f>
        <v>#NUM!</v>
      </c>
      <c r="AU1632" s="242">
        <f>IFERROR(_xll.qlIndexFixing($AV$1,AQ1632,TRUE,_xll.ohTrigger(Trigger,Trigger1M)),#N/A)</f>
        <v>1.4945871608973553E-2</v>
      </c>
    </row>
    <row r="1633" spans="42:47" ht="11.25" customHeight="1" x14ac:dyDescent="0.25">
      <c r="AP1633" s="99" t="s">
        <v>83</v>
      </c>
      <c r="AQ1633" s="98">
        <f>_xll.qlInterestRateIndexFixingDate(Currency&amp;"ibor"&amp;Tenor,AR1633,Trigger)</f>
        <v>50840</v>
      </c>
      <c r="AR1633" s="98">
        <f>_xll.qlCalendarAdvance(Calendar,AR1632,AP1633,"f",,Trigger)</f>
        <v>50844</v>
      </c>
      <c r="AS1633" s="98">
        <f>_xll.qlInterestRateIndexMaturity(Currency&amp;"ibor"&amp;Tenor,AR1633,Trigger)</f>
        <v>50875</v>
      </c>
      <c r="AT1633" s="242" t="e">
        <f>_xll.qlIndexFixing($AD$5,AQ1633,TRUE,_xll.ohTrigger(Trigger,Trigger1M))</f>
        <v>#NUM!</v>
      </c>
      <c r="AU1633" s="242">
        <f>IFERROR(_xll.qlIndexFixing($AV$1,AQ1633,TRUE,_xll.ohTrigger(Trigger,Trigger1M)),#N/A)</f>
        <v>1.4940109056265584E-2</v>
      </c>
    </row>
    <row r="1634" spans="42:47" ht="11.25" customHeight="1" x14ac:dyDescent="0.25">
      <c r="AP1634" s="99" t="s">
        <v>83</v>
      </c>
      <c r="AQ1634" s="98">
        <f>_xll.qlInterestRateIndexFixingDate(Currency&amp;"ibor"&amp;Tenor,AR1634,Trigger)</f>
        <v>50847</v>
      </c>
      <c r="AR1634" s="98">
        <f>_xll.qlCalendarAdvance(Calendar,AR1633,AP1634,"f",,Trigger)</f>
        <v>50851</v>
      </c>
      <c r="AS1634" s="98">
        <f>_xll.qlInterestRateIndexMaturity(Currency&amp;"ibor"&amp;Tenor,AR1634,Trigger)</f>
        <v>50882</v>
      </c>
      <c r="AT1634" s="242" t="e">
        <f>_xll.qlIndexFixing($AD$5,AQ1634,TRUE,_xll.ohTrigger(Trigger,Trigger1M))</f>
        <v>#NUM!</v>
      </c>
      <c r="AU1634" s="242">
        <f>IFERROR(_xll.qlIndexFixing($AV$1,AQ1634,TRUE,_xll.ohTrigger(Trigger,Trigger1M)),#N/A)</f>
        <v>1.4933847014956867E-2</v>
      </c>
    </row>
    <row r="1635" spans="42:47" ht="11.25" customHeight="1" x14ac:dyDescent="0.25">
      <c r="AP1635" s="99" t="s">
        <v>83</v>
      </c>
      <c r="AQ1635" s="98">
        <f>_xll.qlInterestRateIndexFixingDate(Currency&amp;"ibor"&amp;Tenor,AR1635,Trigger)</f>
        <v>50854</v>
      </c>
      <c r="AR1635" s="98">
        <f>_xll.qlCalendarAdvance(Calendar,AR1634,AP1635,"f",,Trigger)</f>
        <v>50858</v>
      </c>
      <c r="AS1635" s="98">
        <f>_xll.qlInterestRateIndexMaturity(Currency&amp;"ibor"&amp;Tenor,AR1635,Trigger)</f>
        <v>50889</v>
      </c>
      <c r="AT1635" s="242" t="e">
        <f>_xll.qlIndexFixing($AD$5,AQ1635,TRUE,_xll.ohTrigger(Trigger,Trigger1M))</f>
        <v>#NUM!</v>
      </c>
      <c r="AU1635" s="242">
        <f>IFERROR(_xll.qlIndexFixing($AV$1,AQ1635,TRUE,_xll.ohTrigger(Trigger,Trigger1M)),#N/A)</f>
        <v>1.4927644228927544E-2</v>
      </c>
    </row>
    <row r="1636" spans="42:47" ht="11.25" customHeight="1" x14ac:dyDescent="0.25">
      <c r="AP1636" s="99" t="s">
        <v>83</v>
      </c>
      <c r="AQ1636" s="98">
        <f>_xll.qlInterestRateIndexFixingDate(Currency&amp;"ibor"&amp;Tenor,AR1636,Trigger)</f>
        <v>50861</v>
      </c>
      <c r="AR1636" s="98">
        <f>_xll.qlCalendarAdvance(Calendar,AR1635,AP1636,"f",,Trigger)</f>
        <v>50865</v>
      </c>
      <c r="AS1636" s="98">
        <f>_xll.qlInterestRateIndexMaturity(Currency&amp;"ibor"&amp;Tenor,AR1636,Trigger)</f>
        <v>50895</v>
      </c>
      <c r="AT1636" s="242" t="e">
        <f>_xll.qlIndexFixing($AD$5,AQ1636,TRUE,_xll.ohTrigger(Trigger,Trigger1M))</f>
        <v>#NUM!</v>
      </c>
      <c r="AU1636" s="242">
        <f>IFERROR(_xll.qlIndexFixing($AV$1,AQ1636,TRUE,_xll.ohTrigger(Trigger,Trigger1M)),#N/A)</f>
        <v>1.4921625561817642E-2</v>
      </c>
    </row>
    <row r="1637" spans="42:47" ht="11.25" customHeight="1" x14ac:dyDescent="0.25">
      <c r="AP1637" s="99" t="s">
        <v>83</v>
      </c>
      <c r="AQ1637" s="98">
        <f>_xll.qlInterestRateIndexFixingDate(Currency&amp;"ibor"&amp;Tenor,AR1637,Trigger)</f>
        <v>50866</v>
      </c>
      <c r="AR1637" s="98">
        <f>_xll.qlCalendarAdvance(Calendar,AR1636,AP1637,"f",,Trigger)</f>
        <v>50872</v>
      </c>
      <c r="AS1637" s="98">
        <f>_xll.qlInterestRateIndexMaturity(Currency&amp;"ibor"&amp;Tenor,AR1637,Trigger)</f>
        <v>50902</v>
      </c>
      <c r="AT1637" s="242" t="e">
        <f>_xll.qlIndexFixing($AD$5,AQ1637,TRUE,_xll.ohTrigger(Trigger,Trigger1M))</f>
        <v>#NUM!</v>
      </c>
      <c r="AU1637" s="242">
        <f>IFERROR(_xll.qlIndexFixing($AV$1,AQ1637,TRUE,_xll.ohTrigger(Trigger,Trigger1M)),#N/A)</f>
        <v>1.4915538013829277E-2</v>
      </c>
    </row>
    <row r="1638" spans="42:47" ht="11.25" customHeight="1" x14ac:dyDescent="0.25">
      <c r="AP1638" s="99" t="s">
        <v>83</v>
      </c>
      <c r="AQ1638" s="98">
        <f>_xll.qlInterestRateIndexFixingDate(Currency&amp;"ibor"&amp;Tenor,AR1638,Trigger)</f>
        <v>50875</v>
      </c>
      <c r="AR1638" s="98">
        <f>_xll.qlCalendarAdvance(Calendar,AR1637,AP1638,"f",,Trigger)</f>
        <v>50879</v>
      </c>
      <c r="AS1638" s="98">
        <f>_xll.qlInterestRateIndexMaturity(Currency&amp;"ibor"&amp;Tenor,AR1638,Trigger)</f>
        <v>50909</v>
      </c>
      <c r="AT1638" s="242" t="e">
        <f>_xll.qlIndexFixing($AD$5,AQ1638,TRUE,_xll.ohTrigger(Trigger,Trigger1M))</f>
        <v>#NUM!</v>
      </c>
      <c r="AU1638" s="242">
        <f>IFERROR(_xll.qlIndexFixing($AV$1,AQ1638,TRUE,_xll.ohTrigger(Trigger,Trigger1M)),#N/A)</f>
        <v>1.4909510466368125E-2</v>
      </c>
    </row>
    <row r="1639" spans="42:47" ht="11.25" customHeight="1" x14ac:dyDescent="0.25">
      <c r="AP1639" s="99" t="s">
        <v>83</v>
      </c>
      <c r="AQ1639" s="98">
        <f>_xll.qlInterestRateIndexFixingDate(Currency&amp;"ibor"&amp;Tenor,AR1639,Trigger)</f>
        <v>50882</v>
      </c>
      <c r="AR1639" s="98">
        <f>_xll.qlCalendarAdvance(Calendar,AR1638,AP1639,"f",,Trigger)</f>
        <v>50886</v>
      </c>
      <c r="AS1639" s="98">
        <f>_xll.qlInterestRateIndexMaturity(Currency&amp;"ibor"&amp;Tenor,AR1639,Trigger)</f>
        <v>50916</v>
      </c>
      <c r="AT1639" s="242" t="e">
        <f>_xll.qlIndexFixing($AD$5,AQ1639,TRUE,_xll.ohTrigger(Trigger,Trigger1M))</f>
        <v>#NUM!</v>
      </c>
      <c r="AU1639" s="242">
        <f>IFERROR(_xll.qlIndexFixing($AV$1,AQ1639,TRUE,_xll.ohTrigger(Trigger,Trigger1M)),#N/A)</f>
        <v>1.4903543174795253E-2</v>
      </c>
    </row>
    <row r="1640" spans="42:47" ht="11.25" customHeight="1" x14ac:dyDescent="0.25">
      <c r="AP1640" s="99" t="s">
        <v>83</v>
      </c>
      <c r="AQ1640" s="98">
        <f>_xll.qlInterestRateIndexFixingDate(Currency&amp;"ibor"&amp;Tenor,AR1640,Trigger)</f>
        <v>50889</v>
      </c>
      <c r="AR1640" s="98">
        <f>_xll.qlCalendarAdvance(Calendar,AR1639,AP1640,"f",,Trigger)</f>
        <v>50893</v>
      </c>
      <c r="AS1640" s="98">
        <f>_xll.qlInterestRateIndexMaturity(Currency&amp;"ibor"&amp;Tenor,AR1640,Trigger)</f>
        <v>50924</v>
      </c>
      <c r="AT1640" s="242" t="e">
        <f>_xll.qlIndexFixing($AD$5,AQ1640,TRUE,_xll.ohTrigger(Trigger,Trigger1M))</f>
        <v>#NUM!</v>
      </c>
      <c r="AU1640" s="242">
        <f>IFERROR(_xll.qlIndexFixing($AV$1,AQ1640,TRUE,_xll.ohTrigger(Trigger,Trigger1M)),#N/A)</f>
        <v>1.489752806556313E-2</v>
      </c>
    </row>
    <row r="1641" spans="42:47" ht="11.25" customHeight="1" x14ac:dyDescent="0.25">
      <c r="AP1641" s="99" t="s">
        <v>83</v>
      </c>
      <c r="AQ1641" s="98">
        <f>_xll.qlInterestRateIndexFixingDate(Currency&amp;"ibor"&amp;Tenor,AR1641,Trigger)</f>
        <v>50896</v>
      </c>
      <c r="AR1641" s="98">
        <f>_xll.qlCalendarAdvance(Calendar,AR1640,AP1641,"f",,Trigger)</f>
        <v>50900</v>
      </c>
      <c r="AS1641" s="98">
        <f>_xll.qlInterestRateIndexMaturity(Currency&amp;"ibor"&amp;Tenor,AR1641,Trigger)</f>
        <v>50931</v>
      </c>
      <c r="AT1641" s="242" t="e">
        <f>_xll.qlIndexFixing($AD$5,AQ1641,TRUE,_xll.ohTrigger(Trigger,Trigger1M))</f>
        <v>#NUM!</v>
      </c>
      <c r="AU1641" s="242">
        <f>IFERROR(_xll.qlIndexFixing($AV$1,AQ1641,TRUE,_xll.ohTrigger(Trigger,Trigger1M)),#N/A)</f>
        <v>1.489168617377217E-2</v>
      </c>
    </row>
    <row r="1642" spans="42:47" ht="11.25" customHeight="1" x14ac:dyDescent="0.25">
      <c r="AP1642" s="99" t="s">
        <v>83</v>
      </c>
      <c r="AQ1642" s="98">
        <f>_xll.qlInterestRateIndexFixingDate(Currency&amp;"ibor"&amp;Tenor,AR1642,Trigger)</f>
        <v>50903</v>
      </c>
      <c r="AR1642" s="98">
        <f>_xll.qlCalendarAdvance(Calendar,AR1641,AP1642,"f",,Trigger)</f>
        <v>50907</v>
      </c>
      <c r="AS1642" s="98">
        <f>_xll.qlInterestRateIndexMaturity(Currency&amp;"ibor"&amp;Tenor,AR1642,Trigger)</f>
        <v>50938</v>
      </c>
      <c r="AT1642" s="242" t="e">
        <f>_xll.qlIndexFixing($AD$5,AQ1642,TRUE,_xll.ohTrigger(Trigger,Trigger1M))</f>
        <v>#NUM!</v>
      </c>
      <c r="AU1642" s="242">
        <f>IFERROR(_xll.qlIndexFixing($AV$1,AQ1642,TRUE,_xll.ohTrigger(Trigger,Trigger1M)),#N/A)</f>
        <v>1.488590532478557E-2</v>
      </c>
    </row>
    <row r="1643" spans="42:47" ht="11.25" customHeight="1" x14ac:dyDescent="0.25">
      <c r="AP1643" s="99" t="s">
        <v>83</v>
      </c>
      <c r="AQ1643" s="98">
        <f>_xll.qlInterestRateIndexFixingDate(Currency&amp;"ibor"&amp;Tenor,AR1643,Trigger)</f>
        <v>50910</v>
      </c>
      <c r="AR1643" s="98">
        <f>_xll.qlCalendarAdvance(Calendar,AR1642,AP1643,"f",,Trigger)</f>
        <v>50914</v>
      </c>
      <c r="AS1643" s="98">
        <f>_xll.qlInterestRateIndexMaturity(Currency&amp;"ibor"&amp;Tenor,AR1643,Trigger)</f>
        <v>50945</v>
      </c>
      <c r="AT1643" s="242" t="e">
        <f>_xll.qlIndexFixing($AD$5,AQ1643,TRUE,_xll.ohTrigger(Trigger,Trigger1M))</f>
        <v>#NUM!</v>
      </c>
      <c r="AU1643" s="242">
        <f>IFERROR(_xll.qlIndexFixing($AV$1,AQ1643,TRUE,_xll.ohTrigger(Trigger,Trigger1M)),#N/A)</f>
        <v>1.4880185773960357E-2</v>
      </c>
    </row>
    <row r="1644" spans="42:47" ht="11.25" customHeight="1" x14ac:dyDescent="0.25">
      <c r="AP1644" s="99" t="s">
        <v>83</v>
      </c>
      <c r="AQ1644" s="98">
        <f>_xll.qlInterestRateIndexFixingDate(Currency&amp;"ibor"&amp;Tenor,AR1644,Trigger)</f>
        <v>50917</v>
      </c>
      <c r="AR1644" s="98">
        <f>_xll.qlCalendarAdvance(Calendar,AR1643,AP1644,"f",,Trigger)</f>
        <v>50921</v>
      </c>
      <c r="AS1644" s="98">
        <f>_xll.qlInterestRateIndexMaturity(Currency&amp;"ibor"&amp;Tenor,AR1644,Trigger)</f>
        <v>50951</v>
      </c>
      <c r="AT1644" s="242" t="e">
        <f>_xll.qlIndexFixing($AD$5,AQ1644,TRUE,_xll.ohTrigger(Trigger,Trigger1M))</f>
        <v>#NUM!</v>
      </c>
      <c r="AU1644" s="242">
        <f>IFERROR(_xll.qlIndexFixing($AV$1,AQ1644,TRUE,_xll.ohTrigger(Trigger,Trigger1M)),#N/A)</f>
        <v>1.4874619492607266E-2</v>
      </c>
    </row>
    <row r="1645" spans="42:47" ht="11.25" customHeight="1" x14ac:dyDescent="0.25">
      <c r="AP1645" s="99" t="s">
        <v>83</v>
      </c>
      <c r="AQ1645" s="98">
        <f>_xll.qlInterestRateIndexFixingDate(Currency&amp;"ibor"&amp;Tenor,AR1645,Trigger)</f>
        <v>50924</v>
      </c>
      <c r="AR1645" s="98">
        <f>_xll.qlCalendarAdvance(Calendar,AR1644,AP1645,"f",,Trigger)</f>
        <v>50928</v>
      </c>
      <c r="AS1645" s="98">
        <f>_xll.qlInterestRateIndexMaturity(Currency&amp;"ibor"&amp;Tenor,AR1645,Trigger)</f>
        <v>50958</v>
      </c>
      <c r="AT1645" s="242" t="e">
        <f>_xll.qlIndexFixing($AD$5,AQ1645,TRUE,_xll.ohTrigger(Trigger,Trigger1M))</f>
        <v>#NUM!</v>
      </c>
      <c r="AU1645" s="242">
        <f>IFERROR(_xll.qlIndexFixing($AV$1,AQ1645,TRUE,_xll.ohTrigger(Trigger,Trigger1M)),#N/A)</f>
        <v>1.4869019098786573E-2</v>
      </c>
    </row>
    <row r="1646" spans="42:47" ht="11.25" customHeight="1" x14ac:dyDescent="0.25">
      <c r="AP1646" s="99" t="s">
        <v>83</v>
      </c>
      <c r="AQ1646" s="98">
        <f>_xll.qlInterestRateIndexFixingDate(Currency&amp;"ibor"&amp;Tenor,AR1646,Trigger)</f>
        <v>50931</v>
      </c>
      <c r="AR1646" s="98">
        <f>_xll.qlCalendarAdvance(Calendar,AR1645,AP1646,"f",,Trigger)</f>
        <v>50935</v>
      </c>
      <c r="AS1646" s="98">
        <f>_xll.qlInterestRateIndexMaturity(Currency&amp;"ibor"&amp;Tenor,AR1646,Trigger)</f>
        <v>50965</v>
      </c>
      <c r="AT1646" s="242" t="e">
        <f>_xll.qlIndexFixing($AD$5,AQ1646,TRUE,_xll.ohTrigger(Trigger,Trigger1M))</f>
        <v>#NUM!</v>
      </c>
      <c r="AU1646" s="242">
        <f>IFERROR(_xll.qlIndexFixing($AV$1,AQ1646,TRUE,_xll.ohTrigger(Trigger,Trigger1M)),#N/A)</f>
        <v>1.4863480748336322E-2</v>
      </c>
    </row>
    <row r="1647" spans="42:47" ht="11.25" customHeight="1" x14ac:dyDescent="0.25">
      <c r="AP1647" s="99" t="s">
        <v>83</v>
      </c>
      <c r="AQ1647" s="98">
        <f>_xll.qlInterestRateIndexFixingDate(Currency&amp;"ibor"&amp;Tenor,AR1647,Trigger)</f>
        <v>50938</v>
      </c>
      <c r="AR1647" s="98">
        <f>_xll.qlCalendarAdvance(Calendar,AR1646,AP1647,"f",,Trigger)</f>
        <v>50942</v>
      </c>
      <c r="AS1647" s="98">
        <f>_xll.qlInterestRateIndexMaturity(Currency&amp;"ibor"&amp;Tenor,AR1647,Trigger)</f>
        <v>50972</v>
      </c>
      <c r="AT1647" s="242" t="e">
        <f>_xll.qlIndexFixing($AD$5,AQ1647,TRUE,_xll.ohTrigger(Trigger,Trigger1M))</f>
        <v>#NUM!</v>
      </c>
      <c r="AU1647" s="242">
        <f>IFERROR(_xll.qlIndexFixing($AV$1,AQ1647,TRUE,_xll.ohTrigger(Trigger,Trigger1M)),#N/A)</f>
        <v>1.4858004696612248E-2</v>
      </c>
    </row>
    <row r="1648" spans="42:47" ht="11.25" customHeight="1" x14ac:dyDescent="0.25">
      <c r="AP1648" s="99" t="s">
        <v>83</v>
      </c>
      <c r="AQ1648" s="98">
        <f>_xll.qlInterestRateIndexFixingDate(Currency&amp;"ibor"&amp;Tenor,AR1648,Trigger)</f>
        <v>50945</v>
      </c>
      <c r="AR1648" s="98">
        <f>_xll.qlCalendarAdvance(Calendar,AR1647,AP1648,"f",,Trigger)</f>
        <v>50949</v>
      </c>
      <c r="AS1648" s="98">
        <f>_xll.qlInterestRateIndexMaturity(Currency&amp;"ibor"&amp;Tenor,AR1648,Trigger)</f>
        <v>50979</v>
      </c>
      <c r="AT1648" s="242" t="e">
        <f>_xll.qlIndexFixing($AD$5,AQ1648,TRUE,_xll.ohTrigger(Trigger,Trigger1M))</f>
        <v>#NUM!</v>
      </c>
      <c r="AU1648" s="242">
        <f>IFERROR(_xll.qlIndexFixing($AV$1,AQ1648,TRUE,_xll.ohTrigger(Trigger,Trigger1M)),#N/A)</f>
        <v>1.4852591198970089E-2</v>
      </c>
    </row>
    <row r="1649" spans="42:47" ht="11.25" customHeight="1" x14ac:dyDescent="0.25">
      <c r="AP1649" s="99" t="s">
        <v>83</v>
      </c>
      <c r="AQ1649" s="98">
        <f>_xll.qlInterestRateIndexFixingDate(Currency&amp;"ibor"&amp;Tenor,AR1649,Trigger)</f>
        <v>50952</v>
      </c>
      <c r="AR1649" s="98">
        <f>_xll.qlCalendarAdvance(Calendar,AR1648,AP1649,"f",,Trigger)</f>
        <v>50956</v>
      </c>
      <c r="AS1649" s="98">
        <f>_xll.qlInterestRateIndexMaturity(Currency&amp;"ibor"&amp;Tenor,AR1649,Trigger)</f>
        <v>50987</v>
      </c>
      <c r="AT1649" s="242" t="e">
        <f>_xll.qlIndexFixing($AD$5,AQ1649,TRUE,_xll.ohTrigger(Trigger,Trigger1M))</f>
        <v>#NUM!</v>
      </c>
      <c r="AU1649" s="242">
        <f>IFERROR(_xll.qlIndexFixing($AV$1,AQ1649,TRUE,_xll.ohTrigger(Trigger,Trigger1M)),#N/A)</f>
        <v>1.4847170030894436E-2</v>
      </c>
    </row>
    <row r="1650" spans="42:47" ht="11.25" customHeight="1" x14ac:dyDescent="0.25">
      <c r="AP1650" s="99" t="s">
        <v>83</v>
      </c>
      <c r="AQ1650" s="98">
        <f>_xll.qlInterestRateIndexFixingDate(Currency&amp;"ibor"&amp;Tenor,AR1650,Trigger)</f>
        <v>50959</v>
      </c>
      <c r="AR1650" s="98">
        <f>_xll.qlCalendarAdvance(Calendar,AR1649,AP1650,"f",,Trigger)</f>
        <v>50963</v>
      </c>
      <c r="AS1650" s="98">
        <f>_xll.qlInterestRateIndexMaturity(Currency&amp;"ibor"&amp;Tenor,AR1650,Trigger)</f>
        <v>50994</v>
      </c>
      <c r="AT1650" s="242" t="e">
        <f>_xll.qlIndexFixing($AD$5,AQ1650,TRUE,_xll.ohTrigger(Trigger,Trigger1M))</f>
        <v>#NUM!</v>
      </c>
      <c r="AU1650" s="242">
        <f>IFERROR(_xll.qlIndexFixing($AV$1,AQ1650,TRUE,_xll.ohTrigger(Trigger,Trigger1M)),#N/A)</f>
        <v>1.4841886717432874E-2</v>
      </c>
    </row>
    <row r="1651" spans="42:47" ht="11.25" customHeight="1" x14ac:dyDescent="0.25">
      <c r="AP1651" s="99" t="s">
        <v>83</v>
      </c>
      <c r="AQ1651" s="98">
        <f>_xll.qlInterestRateIndexFixingDate(Currency&amp;"ibor"&amp;Tenor,AR1651,Trigger)</f>
        <v>50966</v>
      </c>
      <c r="AR1651" s="98">
        <f>_xll.qlCalendarAdvance(Calendar,AR1650,AP1651,"f",,Trigger)</f>
        <v>50970</v>
      </c>
      <c r="AS1651" s="98">
        <f>_xll.qlInterestRateIndexMaturity(Currency&amp;"ibor"&amp;Tenor,AR1651,Trigger)</f>
        <v>51001</v>
      </c>
      <c r="AT1651" s="242" t="e">
        <f>_xll.qlIndexFixing($AD$5,AQ1651,TRUE,_xll.ohTrigger(Trigger,Trigger1M))</f>
        <v>#NUM!</v>
      </c>
      <c r="AU1651" s="242">
        <f>IFERROR(_xll.qlIndexFixing($AV$1,AQ1651,TRUE,_xll.ohTrigger(Trigger,Trigger1M)),#N/A)</f>
        <v>1.4836666745053368E-2</v>
      </c>
    </row>
    <row r="1652" spans="42:47" ht="11.25" customHeight="1" x14ac:dyDescent="0.25">
      <c r="AP1652" s="99" t="s">
        <v>83</v>
      </c>
      <c r="AQ1652" s="98">
        <f>_xll.qlInterestRateIndexFixingDate(Currency&amp;"ibor"&amp;Tenor,AR1652,Trigger)</f>
        <v>50973</v>
      </c>
      <c r="AR1652" s="98">
        <f>_xll.qlCalendarAdvance(Calendar,AR1651,AP1652,"f",,Trigger)</f>
        <v>50977</v>
      </c>
      <c r="AS1652" s="98">
        <f>_xll.qlInterestRateIndexMaturity(Currency&amp;"ibor"&amp;Tenor,AR1652,Trigger)</f>
        <v>51008</v>
      </c>
      <c r="AT1652" s="242" t="e">
        <f>_xll.qlIndexFixing($AD$5,AQ1652,TRUE,_xll.ohTrigger(Trigger,Trigger1M))</f>
        <v>#NUM!</v>
      </c>
      <c r="AU1652" s="242">
        <f>IFERROR(_xll.qlIndexFixing($AV$1,AQ1652,TRUE,_xll.ohTrigger(Trigger,Trigger1M)),#N/A)</f>
        <v>1.4831510369125838E-2</v>
      </c>
    </row>
    <row r="1653" spans="42:47" ht="11.25" customHeight="1" x14ac:dyDescent="0.25">
      <c r="AP1653" s="99" t="s">
        <v>83</v>
      </c>
      <c r="AQ1653" s="98">
        <f>_xll.qlInterestRateIndexFixingDate(Currency&amp;"ibor"&amp;Tenor,AR1653,Trigger)</f>
        <v>50980</v>
      </c>
      <c r="AR1653" s="98">
        <f>_xll.qlCalendarAdvance(Calendar,AR1652,AP1653,"f",,Trigger)</f>
        <v>50984</v>
      </c>
      <c r="AS1653" s="98">
        <f>_xll.qlInterestRateIndexMaturity(Currency&amp;"ibor"&amp;Tenor,AR1653,Trigger)</f>
        <v>51015</v>
      </c>
      <c r="AT1653" s="242" t="e">
        <f>_xll.qlIndexFixing($AD$5,AQ1653,TRUE,_xll.ohTrigger(Trigger,Trigger1M))</f>
        <v>#NUM!</v>
      </c>
      <c r="AU1653" s="242">
        <f>IFERROR(_xll.qlIndexFixing($AV$1,AQ1653,TRUE,_xll.ohTrigger(Trigger,Trigger1M)),#N/A)</f>
        <v>1.4826417845015046E-2</v>
      </c>
    </row>
    <row r="1654" spans="42:47" ht="11.25" customHeight="1" x14ac:dyDescent="0.25">
      <c r="AP1654" s="99" t="s">
        <v>83</v>
      </c>
      <c r="AQ1654" s="98">
        <f>_xll.qlInterestRateIndexFixingDate(Currency&amp;"ibor"&amp;Tenor,AR1654,Trigger)</f>
        <v>50987</v>
      </c>
      <c r="AR1654" s="98">
        <f>_xll.qlCalendarAdvance(Calendar,AR1653,AP1654,"f",,Trigger)</f>
        <v>50991</v>
      </c>
      <c r="AS1654" s="98">
        <f>_xll.qlInterestRateIndexMaturity(Currency&amp;"ibor"&amp;Tenor,AR1654,Trigger)</f>
        <v>51022</v>
      </c>
      <c r="AT1654" s="242" t="e">
        <f>_xll.qlIndexFixing($AD$5,AQ1654,TRUE,_xll.ohTrigger(Trigger,Trigger1M))</f>
        <v>#NUM!</v>
      </c>
      <c r="AU1654" s="242">
        <f>IFERROR(_xll.qlIndexFixing($AV$1,AQ1654,TRUE,_xll.ohTrigger(Trigger,Trigger1M)),#N/A)</f>
        <v>1.4821389428096066E-2</v>
      </c>
    </row>
    <row r="1655" spans="42:47" ht="11.25" customHeight="1" x14ac:dyDescent="0.25">
      <c r="AP1655" s="99" t="s">
        <v>83</v>
      </c>
      <c r="AQ1655" s="98">
        <f>_xll.qlInterestRateIndexFixingDate(Currency&amp;"ibor"&amp;Tenor,AR1655,Trigger)</f>
        <v>50994</v>
      </c>
      <c r="AR1655" s="98">
        <f>_xll.qlCalendarAdvance(Calendar,AR1654,AP1655,"f",,Trigger)</f>
        <v>50998</v>
      </c>
      <c r="AS1655" s="98">
        <f>_xll.qlInterestRateIndexMaturity(Currency&amp;"ibor"&amp;Tenor,AR1655,Trigger)</f>
        <v>51029</v>
      </c>
      <c r="AT1655" s="242" t="e">
        <f>_xll.qlIndexFixing($AD$5,AQ1655,TRUE,_xll.ohTrigger(Trigger,Trigger1M))</f>
        <v>#NUM!</v>
      </c>
      <c r="AU1655" s="242">
        <f>IFERROR(_xll.qlIndexFixing($AV$1,AQ1655,TRUE,_xll.ohTrigger(Trigger,Trigger1M)),#N/A)</f>
        <v>1.4816425373733661E-2</v>
      </c>
    </row>
    <row r="1656" spans="42:47" ht="11.25" customHeight="1" x14ac:dyDescent="0.25">
      <c r="AP1656" s="99" t="s">
        <v>83</v>
      </c>
      <c r="AQ1656" s="98">
        <f>_xll.qlInterestRateIndexFixingDate(Currency&amp;"ibor"&amp;Tenor,AR1656,Trigger)</f>
        <v>51001</v>
      </c>
      <c r="AR1656" s="98">
        <f>_xll.qlCalendarAdvance(Calendar,AR1655,AP1656,"f",,Trigger)</f>
        <v>51005</v>
      </c>
      <c r="AS1656" s="98">
        <f>_xll.qlInterestRateIndexMaturity(Currency&amp;"ibor"&amp;Tenor,AR1656,Trigger)</f>
        <v>51036</v>
      </c>
      <c r="AT1656" s="242" t="e">
        <f>_xll.qlIndexFixing($AD$5,AQ1656,TRUE,_xll.ohTrigger(Trigger,Trigger1M))</f>
        <v>#NUM!</v>
      </c>
      <c r="AU1656" s="242">
        <f>IFERROR(_xll.qlIndexFixing($AV$1,AQ1656,TRUE,_xll.ohTrigger(Trigger,Trigger1M)),#N/A)</f>
        <v>1.4811525937295171E-2</v>
      </c>
    </row>
    <row r="1657" spans="42:47" ht="11.25" customHeight="1" x14ac:dyDescent="0.25">
      <c r="AP1657" s="99" t="s">
        <v>83</v>
      </c>
      <c r="AQ1657" s="98">
        <f>_xll.qlInterestRateIndexFixingDate(Currency&amp;"ibor"&amp;Tenor,AR1657,Trigger)</f>
        <v>51008</v>
      </c>
      <c r="AR1657" s="98">
        <f>_xll.qlCalendarAdvance(Calendar,AR1656,AP1657,"f",,Trigger)</f>
        <v>51012</v>
      </c>
      <c r="AS1657" s="98">
        <f>_xll.qlInterestRateIndexMaturity(Currency&amp;"ibor"&amp;Tenor,AR1657,Trigger)</f>
        <v>51043</v>
      </c>
      <c r="AT1657" s="242" t="e">
        <f>_xll.qlIndexFixing($AD$5,AQ1657,TRUE,_xll.ohTrigger(Trigger,Trigger1M))</f>
        <v>#NUM!</v>
      </c>
      <c r="AU1657" s="242">
        <f>IFERROR(_xll.qlIndexFixing($AV$1,AQ1657,TRUE,_xll.ohTrigger(Trigger,Trigger1M)),#N/A)</f>
        <v>1.4806691374153092E-2</v>
      </c>
    </row>
    <row r="1658" spans="42:47" ht="11.25" customHeight="1" x14ac:dyDescent="0.25">
      <c r="AP1658" s="99" t="s">
        <v>83</v>
      </c>
      <c r="AQ1658" s="98">
        <f>_xll.qlInterestRateIndexFixingDate(Currency&amp;"ibor"&amp;Tenor,AR1658,Trigger)</f>
        <v>51015</v>
      </c>
      <c r="AR1658" s="98">
        <f>_xll.qlCalendarAdvance(Calendar,AR1657,AP1658,"f",,Trigger)</f>
        <v>51019</v>
      </c>
      <c r="AS1658" s="98">
        <f>_xll.qlInterestRateIndexMaturity(Currency&amp;"ibor"&amp;Tenor,AR1658,Trigger)</f>
        <v>51049</v>
      </c>
      <c r="AT1658" s="242" t="e">
        <f>_xll.qlIndexFixing($AD$5,AQ1658,TRUE,_xll.ohTrigger(Trigger,Trigger1M))</f>
        <v>#NUM!</v>
      </c>
      <c r="AU1658" s="242">
        <f>IFERROR(_xll.qlIndexFixing($AV$1,AQ1658,TRUE,_xll.ohTrigger(Trigger,Trigger1M)),#N/A)</f>
        <v>1.4801952876136504E-2</v>
      </c>
    </row>
    <row r="1659" spans="42:47" ht="11.25" customHeight="1" x14ac:dyDescent="0.25">
      <c r="AP1659" s="99" t="s">
        <v>83</v>
      </c>
      <c r="AQ1659" s="98">
        <f>_xll.qlInterestRateIndexFixingDate(Currency&amp;"ibor"&amp;Tenor,AR1659,Trigger)</f>
        <v>51022</v>
      </c>
      <c r="AR1659" s="98">
        <f>_xll.qlCalendarAdvance(Calendar,AR1658,AP1659,"f",,Trigger)</f>
        <v>51026</v>
      </c>
      <c r="AS1659" s="98">
        <f>_xll.qlInterestRateIndexMaturity(Currency&amp;"ibor"&amp;Tenor,AR1659,Trigger)</f>
        <v>51056</v>
      </c>
      <c r="AT1659" s="242" t="e">
        <f>_xll.qlIndexFixing($AD$5,AQ1659,TRUE,_xll.ohTrigger(Trigger,Trigger1M))</f>
        <v>#NUM!</v>
      </c>
      <c r="AU1659" s="242">
        <f>IFERROR(_xll.qlIndexFixing($AV$1,AQ1659,TRUE,_xll.ohTrigger(Trigger,Trigger1M)),#N/A)</f>
        <v>1.4797244327148462E-2</v>
      </c>
    </row>
    <row r="1660" spans="42:47" ht="11.25" customHeight="1" x14ac:dyDescent="0.25">
      <c r="AP1660" s="99" t="s">
        <v>83</v>
      </c>
      <c r="AQ1660" s="98">
        <f>_xll.qlInterestRateIndexFixingDate(Currency&amp;"ibor"&amp;Tenor,AR1660,Trigger)</f>
        <v>51029</v>
      </c>
      <c r="AR1660" s="98">
        <f>_xll.qlCalendarAdvance(Calendar,AR1659,AP1660,"f",,Trigger)</f>
        <v>51033</v>
      </c>
      <c r="AS1660" s="98">
        <f>_xll.qlInterestRateIndexMaturity(Currency&amp;"ibor"&amp;Tenor,AR1660,Trigger)</f>
        <v>51063</v>
      </c>
      <c r="AT1660" s="242" t="e">
        <f>_xll.qlIndexFixing($AD$5,AQ1660,TRUE,_xll.ohTrigger(Trigger,Trigger1M))</f>
        <v>#NUM!</v>
      </c>
      <c r="AU1660" s="242">
        <f>IFERROR(_xll.qlIndexFixing($AV$1,AQ1660,TRUE,_xll.ohTrigger(Trigger,Trigger1M)),#N/A)</f>
        <v>1.4792601396577787E-2</v>
      </c>
    </row>
    <row r="1661" spans="42:47" ht="11.25" customHeight="1" x14ac:dyDescent="0.25">
      <c r="AP1661" s="99" t="s">
        <v>83</v>
      </c>
      <c r="AQ1661" s="98">
        <f>_xll.qlInterestRateIndexFixingDate(Currency&amp;"ibor"&amp;Tenor,AR1661,Trigger)</f>
        <v>51036</v>
      </c>
      <c r="AR1661" s="98">
        <f>_xll.qlCalendarAdvance(Calendar,AR1660,AP1661,"f",,Trigger)</f>
        <v>51040</v>
      </c>
      <c r="AS1661" s="98">
        <f>_xll.qlInterestRateIndexMaturity(Currency&amp;"ibor"&amp;Tenor,AR1661,Trigger)</f>
        <v>51070</v>
      </c>
      <c r="AT1661" s="242" t="e">
        <f>_xll.qlIndexFixing($AD$5,AQ1661,TRUE,_xll.ohTrigger(Trigger,Trigger1M))</f>
        <v>#NUM!</v>
      </c>
      <c r="AU1661" s="242">
        <f>IFERROR(_xll.qlIndexFixing($AV$1,AQ1661,TRUE,_xll.ohTrigger(Trigger,Trigger1M)),#N/A)</f>
        <v>1.4788024339780215E-2</v>
      </c>
    </row>
    <row r="1662" spans="42:47" ht="11.25" customHeight="1" x14ac:dyDescent="0.25">
      <c r="AP1662" s="99" t="s">
        <v>83</v>
      </c>
      <c r="AQ1662" s="98">
        <f>_xll.qlInterestRateIndexFixingDate(Currency&amp;"ibor"&amp;Tenor,AR1662,Trigger)</f>
        <v>51043</v>
      </c>
      <c r="AR1662" s="98">
        <f>_xll.qlCalendarAdvance(Calendar,AR1661,AP1662,"f",,Trigger)</f>
        <v>51047</v>
      </c>
      <c r="AS1662" s="98">
        <f>_xll.qlInterestRateIndexMaturity(Currency&amp;"ibor"&amp;Tenor,AR1662,Trigger)</f>
        <v>51078</v>
      </c>
      <c r="AT1662" s="242" t="e">
        <f>_xll.qlIndexFixing($AD$5,AQ1662,TRUE,_xll.ohTrigger(Trigger,Trigger1M))</f>
        <v>#NUM!</v>
      </c>
      <c r="AU1662" s="242">
        <f>IFERROR(_xll.qlIndexFixing($AV$1,AQ1662,TRUE,_xll.ohTrigger(Trigger,Trigger1M)),#N/A)</f>
        <v>1.4783500595903087E-2</v>
      </c>
    </row>
    <row r="1663" spans="42:47" ht="11.25" customHeight="1" x14ac:dyDescent="0.25">
      <c r="AP1663" s="99" t="s">
        <v>83</v>
      </c>
      <c r="AQ1663" s="98">
        <f>_xll.qlInterestRateIndexFixingDate(Currency&amp;"ibor"&amp;Tenor,AR1663,Trigger)</f>
        <v>51050</v>
      </c>
      <c r="AR1663" s="98">
        <f>_xll.qlCalendarAdvance(Calendar,AR1662,AP1663,"f",,Trigger)</f>
        <v>51054</v>
      </c>
      <c r="AS1663" s="98">
        <f>_xll.qlInterestRateIndexMaturity(Currency&amp;"ibor"&amp;Tenor,AR1663,Trigger)</f>
        <v>51085</v>
      </c>
      <c r="AT1663" s="242" t="e">
        <f>_xll.qlIndexFixing($AD$5,AQ1663,TRUE,_xll.ohTrigger(Trigger,Trigger1M))</f>
        <v>#NUM!</v>
      </c>
      <c r="AU1663" s="242">
        <f>IFERROR(_xll.qlIndexFixing($AV$1,AQ1663,TRUE,_xll.ohTrigger(Trigger,Trigger1M)),#N/A)</f>
        <v>1.477906063535419E-2</v>
      </c>
    </row>
    <row r="1664" spans="42:47" ht="11.25" customHeight="1" x14ac:dyDescent="0.25">
      <c r="AP1664" s="99" t="s">
        <v>83</v>
      </c>
      <c r="AQ1664" s="98">
        <f>_xll.qlInterestRateIndexFixingDate(Currency&amp;"ibor"&amp;Tenor,AR1664,Trigger)</f>
        <v>51057</v>
      </c>
      <c r="AR1664" s="98">
        <f>_xll.qlCalendarAdvance(Calendar,AR1663,AP1664,"f",,Trigger)</f>
        <v>51061</v>
      </c>
      <c r="AS1664" s="98">
        <f>_xll.qlInterestRateIndexMaturity(Currency&amp;"ibor"&amp;Tenor,AR1664,Trigger)</f>
        <v>51092</v>
      </c>
      <c r="AT1664" s="242" t="e">
        <f>_xll.qlIndexFixing($AD$5,AQ1664,TRUE,_xll.ohTrigger(Trigger,Trigger1M))</f>
        <v>#NUM!</v>
      </c>
      <c r="AU1664" s="242">
        <f>IFERROR(_xll.qlIndexFixing($AV$1,AQ1664,TRUE,_xll.ohTrigger(Trigger,Trigger1M)),#N/A)</f>
        <v>1.4774687335711766E-2</v>
      </c>
    </row>
    <row r="1665" spans="42:47" ht="11.25" customHeight="1" x14ac:dyDescent="0.25">
      <c r="AP1665" s="99" t="s">
        <v>83</v>
      </c>
      <c r="AQ1665" s="98">
        <f>_xll.qlInterestRateIndexFixingDate(Currency&amp;"ibor"&amp;Tenor,AR1665,Trigger)</f>
        <v>51064</v>
      </c>
      <c r="AR1665" s="98">
        <f>_xll.qlCalendarAdvance(Calendar,AR1664,AP1665,"f",,Trigger)</f>
        <v>51068</v>
      </c>
      <c r="AS1665" s="98">
        <f>_xll.qlInterestRateIndexMaturity(Currency&amp;"ibor"&amp;Tenor,AR1665,Trigger)</f>
        <v>51099</v>
      </c>
      <c r="AT1665" s="242" t="e">
        <f>_xll.qlIndexFixing($AD$5,AQ1665,TRUE,_xll.ohTrigger(Trigger,Trigger1M))</f>
        <v>#NUM!</v>
      </c>
      <c r="AU1665" s="242">
        <f>IFERROR(_xll.qlIndexFixing($AV$1,AQ1665,TRUE,_xll.ohTrigger(Trigger,Trigger1M)),#N/A)</f>
        <v>1.4770380952353468E-2</v>
      </c>
    </row>
    <row r="1666" spans="42:47" ht="11.25" customHeight="1" x14ac:dyDescent="0.25">
      <c r="AP1666" s="99" t="s">
        <v>83</v>
      </c>
      <c r="AQ1666" s="98">
        <f>_xll.qlInterestRateIndexFixingDate(Currency&amp;"ibor"&amp;Tenor,AR1666,Trigger)</f>
        <v>51071</v>
      </c>
      <c r="AR1666" s="98">
        <f>_xll.qlCalendarAdvance(Calendar,AR1665,AP1666,"f",,Trigger)</f>
        <v>51075</v>
      </c>
      <c r="AS1666" s="98">
        <f>_xll.qlInterestRateIndexMaturity(Currency&amp;"ibor"&amp;Tenor,AR1666,Trigger)</f>
        <v>51105</v>
      </c>
      <c r="AT1666" s="242" t="e">
        <f>_xll.qlIndexFixing($AD$5,AQ1666,TRUE,_xll.ohTrigger(Trigger,Trigger1M))</f>
        <v>#NUM!</v>
      </c>
      <c r="AU1666" s="242">
        <f>IFERROR(_xll.qlIndexFixing($AV$1,AQ1666,TRUE,_xll.ohTrigger(Trigger,Trigger1M)),#N/A)</f>
        <v>1.4766136100319294E-2</v>
      </c>
    </row>
    <row r="1667" spans="42:47" ht="11.25" customHeight="1" x14ac:dyDescent="0.25">
      <c r="AP1667" s="99" t="s">
        <v>83</v>
      </c>
      <c r="AQ1667" s="98">
        <f>_xll.qlInterestRateIndexFixingDate(Currency&amp;"ibor"&amp;Tenor,AR1667,Trigger)</f>
        <v>51078</v>
      </c>
      <c r="AR1667" s="98">
        <f>_xll.qlCalendarAdvance(Calendar,AR1666,AP1667,"f",,Trigger)</f>
        <v>51082</v>
      </c>
      <c r="AS1667" s="98">
        <f>_xll.qlInterestRateIndexMaturity(Currency&amp;"ibor"&amp;Tenor,AR1667,Trigger)</f>
        <v>51112</v>
      </c>
      <c r="AT1667" s="242" t="e">
        <f>_xll.qlIndexFixing($AD$5,AQ1667,TRUE,_xll.ohTrigger(Trigger,Trigger1M))</f>
        <v>#NUM!</v>
      </c>
      <c r="AU1667" s="242">
        <f>IFERROR(_xll.qlIndexFixing($AV$1,AQ1667,TRUE,_xll.ohTrigger(Trigger,Trigger1M)),#N/A)</f>
        <v>1.4761959648902589E-2</v>
      </c>
    </row>
    <row r="1668" spans="42:47" ht="11.25" customHeight="1" x14ac:dyDescent="0.25">
      <c r="AP1668" s="99" t="s">
        <v>83</v>
      </c>
      <c r="AQ1668" s="98">
        <f>_xll.qlInterestRateIndexFixingDate(Currency&amp;"ibor"&amp;Tenor,AR1668,Trigger)</f>
        <v>51085</v>
      </c>
      <c r="AR1668" s="98">
        <f>_xll.qlCalendarAdvance(Calendar,AR1667,AP1668,"f",,Trigger)</f>
        <v>51089</v>
      </c>
      <c r="AS1668" s="98">
        <f>_xll.qlInterestRateIndexMaturity(Currency&amp;"ibor"&amp;Tenor,AR1668,Trigger)</f>
        <v>51119</v>
      </c>
      <c r="AT1668" s="242" t="e">
        <f>_xll.qlIndexFixing($AD$5,AQ1668,TRUE,_xll.ohTrigger(Trigger,Trigger1M))</f>
        <v>#NUM!</v>
      </c>
      <c r="AU1668" s="242">
        <f>IFERROR(_xll.qlIndexFixing($AV$1,AQ1668,TRUE,_xll.ohTrigger(Trigger,Trigger1M)),#N/A)</f>
        <v>1.4757850858839738E-2</v>
      </c>
    </row>
    <row r="1669" spans="42:47" ht="11.25" customHeight="1" x14ac:dyDescent="0.25">
      <c r="AP1669" s="99" t="s">
        <v>83</v>
      </c>
      <c r="AQ1669" s="98">
        <f>_xll.qlInterestRateIndexFixingDate(Currency&amp;"ibor"&amp;Tenor,AR1669,Trigger)</f>
        <v>51092</v>
      </c>
      <c r="AR1669" s="98">
        <f>_xll.qlCalendarAdvance(Calendar,AR1668,AP1669,"f",,Trigger)</f>
        <v>51096</v>
      </c>
      <c r="AS1669" s="98">
        <f>_xll.qlInterestRateIndexMaturity(Currency&amp;"ibor"&amp;Tenor,AR1669,Trigger)</f>
        <v>51126</v>
      </c>
      <c r="AT1669" s="242" t="e">
        <f>_xll.qlIndexFixing($AD$5,AQ1669,TRUE,_xll.ohTrigger(Trigger,Trigger1M))</f>
        <v>#NUM!</v>
      </c>
      <c r="AU1669" s="242">
        <f>IFERROR(_xll.qlIndexFixing($AV$1,AQ1669,TRUE,_xll.ohTrigger(Trigger,Trigger1M)),#N/A)</f>
        <v>1.4753809985502464E-2</v>
      </c>
    </row>
    <row r="1670" spans="42:47" ht="11.25" customHeight="1" x14ac:dyDescent="0.25">
      <c r="AP1670" s="99" t="s">
        <v>83</v>
      </c>
      <c r="AQ1670" s="98">
        <f>_xll.qlInterestRateIndexFixingDate(Currency&amp;"ibor"&amp;Tenor,AR1670,Trigger)</f>
        <v>51099</v>
      </c>
      <c r="AR1670" s="98">
        <f>_xll.qlCalendarAdvance(Calendar,AR1669,AP1670,"f",,Trigger)</f>
        <v>51103</v>
      </c>
      <c r="AS1670" s="98">
        <f>_xll.qlInterestRateIndexMaturity(Currency&amp;"ibor"&amp;Tenor,AR1670,Trigger)</f>
        <v>51133</v>
      </c>
      <c r="AT1670" s="242" t="e">
        <f>_xll.qlIndexFixing($AD$5,AQ1670,TRUE,_xll.ohTrigger(Trigger,Trigger1M))</f>
        <v>#NUM!</v>
      </c>
      <c r="AU1670" s="242">
        <f>IFERROR(_xll.qlIndexFixing($AV$1,AQ1670,TRUE,_xll.ohTrigger(Trigger,Trigger1M)),#N/A)</f>
        <v>1.474983728426249E-2</v>
      </c>
    </row>
    <row r="1671" spans="42:47" ht="11.25" customHeight="1" x14ac:dyDescent="0.25">
      <c r="AP1671" s="99" t="s">
        <v>83</v>
      </c>
      <c r="AQ1671" s="98">
        <f>_xll.qlInterestRateIndexFixingDate(Currency&amp;"ibor"&amp;Tenor,AR1671,Trigger)</f>
        <v>51106</v>
      </c>
      <c r="AR1671" s="98">
        <f>_xll.qlCalendarAdvance(Calendar,AR1670,AP1671,"f",,Trigger)</f>
        <v>51110</v>
      </c>
      <c r="AS1671" s="98">
        <f>_xll.qlInterestRateIndexMaturity(Currency&amp;"ibor"&amp;Tenor,AR1671,Trigger)</f>
        <v>51141</v>
      </c>
      <c r="AT1671" s="242" t="e">
        <f>_xll.qlIndexFixing($AD$5,AQ1671,TRUE,_xll.ohTrigger(Trigger,Trigger1M))</f>
        <v>#NUM!</v>
      </c>
      <c r="AU1671" s="242">
        <f>IFERROR(_xll.qlIndexFixing($AV$1,AQ1671,TRUE,_xll.ohTrigger(Trigger,Trigger1M)),#N/A)</f>
        <v>1.4745962195306106E-2</v>
      </c>
    </row>
    <row r="1672" spans="42:47" ht="11.25" customHeight="1" x14ac:dyDescent="0.25">
      <c r="AP1672" s="99" t="s">
        <v>83</v>
      </c>
      <c r="AQ1672" s="98">
        <f>_xll.qlInterestRateIndexFixingDate(Currency&amp;"ibor"&amp;Tenor,AR1672,Trigger)</f>
        <v>51113</v>
      </c>
      <c r="AR1672" s="98">
        <f>_xll.qlCalendarAdvance(Calendar,AR1671,AP1672,"f",,Trigger)</f>
        <v>51117</v>
      </c>
      <c r="AS1672" s="98">
        <f>_xll.qlInterestRateIndexMaturity(Currency&amp;"ibor"&amp;Tenor,AR1672,Trigger)</f>
        <v>51148</v>
      </c>
      <c r="AT1672" s="242" t="e">
        <f>_xll.qlIndexFixing($AD$5,AQ1672,TRUE,_xll.ohTrigger(Trigger,Trigger1M))</f>
        <v>#NUM!</v>
      </c>
      <c r="AU1672" s="242">
        <f>IFERROR(_xll.qlIndexFixing($AV$1,AQ1672,TRUE,_xll.ohTrigger(Trigger,Trigger1M)),#N/A)</f>
        <v>1.4742131376523915E-2</v>
      </c>
    </row>
    <row r="1673" spans="42:47" ht="11.25" customHeight="1" x14ac:dyDescent="0.25">
      <c r="AP1673" s="99" t="s">
        <v>83</v>
      </c>
      <c r="AQ1673" s="98">
        <f>_xll.qlInterestRateIndexFixingDate(Currency&amp;"ibor"&amp;Tenor,AR1673,Trigger)</f>
        <v>51120</v>
      </c>
      <c r="AR1673" s="98">
        <f>_xll.qlCalendarAdvance(Calendar,AR1672,AP1673,"f",,Trigger)</f>
        <v>51124</v>
      </c>
      <c r="AS1673" s="98">
        <f>_xll.qlInterestRateIndexMaturity(Currency&amp;"ibor"&amp;Tenor,AR1673,Trigger)</f>
        <v>51155</v>
      </c>
      <c r="AT1673" s="242" t="e">
        <f>_xll.qlIndexFixing($AD$5,AQ1673,TRUE,_xll.ohTrigger(Trigger,Trigger1M))</f>
        <v>#NUM!</v>
      </c>
      <c r="AU1673" s="242">
        <f>IFERROR(_xll.qlIndexFixing($AV$1,AQ1673,TRUE,_xll.ohTrigger(Trigger,Trigger1M)),#N/A)</f>
        <v>1.4738369517062559E-2</v>
      </c>
    </row>
    <row r="1674" spans="42:47" ht="11.25" customHeight="1" x14ac:dyDescent="0.25">
      <c r="AP1674" s="99" t="s">
        <v>83</v>
      </c>
      <c r="AQ1674" s="98">
        <f>_xll.qlInterestRateIndexFixingDate(Currency&amp;"ibor"&amp;Tenor,AR1674,Trigger)</f>
        <v>51126</v>
      </c>
      <c r="AR1674" s="98">
        <f>_xll.qlCalendarAdvance(Calendar,AR1673,AP1674,"f",,Trigger)</f>
        <v>51131</v>
      </c>
      <c r="AS1674" s="98">
        <f>_xll.qlInterestRateIndexMaturity(Currency&amp;"ibor"&amp;Tenor,AR1674,Trigger)</f>
        <v>51162</v>
      </c>
      <c r="AT1674" s="242" t="e">
        <f>_xll.qlIndexFixing($AD$5,AQ1674,TRUE,_xll.ohTrigger(Trigger,Trigger1M))</f>
        <v>#NUM!</v>
      </c>
      <c r="AU1674" s="242">
        <f>IFERROR(_xll.qlIndexFixing($AV$1,AQ1674,TRUE,_xll.ohTrigger(Trigger,Trigger1M)),#N/A)</f>
        <v>1.4734676872302269E-2</v>
      </c>
    </row>
    <row r="1675" spans="42:47" ht="11.25" customHeight="1" x14ac:dyDescent="0.25">
      <c r="AP1675" s="99" t="s">
        <v>83</v>
      </c>
      <c r="AQ1675" s="98">
        <f>_xll.qlInterestRateIndexFixingDate(Currency&amp;"ibor"&amp;Tenor,AR1675,Trigger)</f>
        <v>51134</v>
      </c>
      <c r="AR1675" s="98">
        <f>_xll.qlCalendarAdvance(Calendar,AR1674,AP1675,"f",,Trigger)</f>
        <v>51138</v>
      </c>
      <c r="AS1675" s="98">
        <f>_xll.qlInterestRateIndexMaturity(Currency&amp;"ibor"&amp;Tenor,AR1675,Trigger)</f>
        <v>51169</v>
      </c>
      <c r="AT1675" s="242" t="e">
        <f>_xll.qlIndexFixing($AD$5,AQ1675,TRUE,_xll.ohTrigger(Trigger,Trigger1M))</f>
        <v>#NUM!</v>
      </c>
      <c r="AU1675" s="242">
        <f>IFERROR(_xll.qlIndexFixing($AV$1,AQ1675,TRUE,_xll.ohTrigger(Trigger,Trigger1M)),#N/A)</f>
        <v>1.4731053697631015E-2</v>
      </c>
    </row>
    <row r="1676" spans="42:47" ht="11.25" customHeight="1" x14ac:dyDescent="0.25">
      <c r="AP1676" s="99" t="s">
        <v>83</v>
      </c>
      <c r="AQ1676" s="98">
        <f>_xll.qlInterestRateIndexFixingDate(Currency&amp;"ibor"&amp;Tenor,AR1676,Trigger)</f>
        <v>51141</v>
      </c>
      <c r="AR1676" s="98">
        <f>_xll.qlCalendarAdvance(Calendar,AR1675,AP1676,"f",,Trigger)</f>
        <v>51145</v>
      </c>
      <c r="AS1676" s="98">
        <f>_xll.qlInterestRateIndexMaturity(Currency&amp;"ibor"&amp;Tenor,AR1676,Trigger)</f>
        <v>51176</v>
      </c>
      <c r="AT1676" s="242" t="e">
        <f>_xll.qlIndexFixing($AD$5,AQ1676,TRUE,_xll.ohTrigger(Trigger,Trigger1M))</f>
        <v>#NUM!</v>
      </c>
      <c r="AU1676" s="242">
        <f>IFERROR(_xll.qlIndexFixing($AV$1,AQ1676,TRUE,_xll.ohTrigger(Trigger,Trigger1M)),#N/A)</f>
        <v>1.472750024843161E-2</v>
      </c>
    </row>
    <row r="1677" spans="42:47" ht="11.25" customHeight="1" x14ac:dyDescent="0.25">
      <c r="AP1677" s="99" t="s">
        <v>83</v>
      </c>
      <c r="AQ1677" s="98">
        <f>_xll.qlInterestRateIndexFixingDate(Currency&amp;"ibor"&amp;Tenor,AR1677,Trigger)</f>
        <v>51148</v>
      </c>
      <c r="AR1677" s="98">
        <f>_xll.qlCalendarAdvance(Calendar,AR1676,AP1677,"f",,Trigger)</f>
        <v>51152</v>
      </c>
      <c r="AS1677" s="98">
        <f>_xll.qlInterestRateIndexMaturity(Currency&amp;"ibor"&amp;Tenor,AR1677,Trigger)</f>
        <v>51183</v>
      </c>
      <c r="AT1677" s="242" t="e">
        <f>_xll.qlIndexFixing($AD$5,AQ1677,TRUE,_xll.ohTrigger(Trigger,Trigger1M))</f>
        <v>#NUM!</v>
      </c>
      <c r="AU1677" s="242">
        <f>IFERROR(_xll.qlIndexFixing($AV$1,AQ1677,TRUE,_xll.ohTrigger(Trigger,Trigger1M)),#N/A)</f>
        <v>1.472401678009202E-2</v>
      </c>
    </row>
    <row r="1678" spans="42:47" ht="11.25" customHeight="1" x14ac:dyDescent="0.25">
      <c r="AP1678" s="99" t="s">
        <v>83</v>
      </c>
      <c r="AQ1678" s="98">
        <f>_xll.qlInterestRateIndexFixingDate(Currency&amp;"ibor"&amp;Tenor,AR1678,Trigger)</f>
        <v>51155</v>
      </c>
      <c r="AR1678" s="98">
        <f>_xll.qlCalendarAdvance(Calendar,AR1677,AP1678,"f",,Trigger)</f>
        <v>51159</v>
      </c>
      <c r="AS1678" s="98">
        <f>_xll.qlInterestRateIndexMaturity(Currency&amp;"ibor"&amp;Tenor,AR1678,Trigger)</f>
        <v>51190</v>
      </c>
      <c r="AT1678" s="242" t="e">
        <f>_xll.qlIndexFixing($AD$5,AQ1678,TRUE,_xll.ohTrigger(Trigger,Trigger1M))</f>
        <v>#NUM!</v>
      </c>
      <c r="AU1678" s="242">
        <f>IFERROR(_xll.qlIndexFixing($AV$1,AQ1678,TRUE,_xll.ohTrigger(Trigger,Trigger1M)),#N/A)</f>
        <v>1.4720603548000217E-2</v>
      </c>
    </row>
    <row r="1679" spans="42:47" ht="11.25" customHeight="1" x14ac:dyDescent="0.25">
      <c r="AP1679" s="99" t="s">
        <v>83</v>
      </c>
      <c r="AQ1679" s="98">
        <f>_xll.qlInterestRateIndexFixingDate(Currency&amp;"ibor"&amp;Tenor,AR1679,Trigger)</f>
        <v>51162</v>
      </c>
      <c r="AR1679" s="98">
        <f>_xll.qlCalendarAdvance(Calendar,AR1678,AP1679,"f",,Trigger)</f>
        <v>51166</v>
      </c>
      <c r="AS1679" s="98">
        <f>_xll.qlInterestRateIndexMaturity(Currency&amp;"ibor"&amp;Tenor,AR1679,Trigger)</f>
        <v>51195</v>
      </c>
      <c r="AT1679" s="242" t="e">
        <f>_xll.qlIndexFixing($AD$5,AQ1679,TRUE,_xll.ohTrigger(Trigger,Trigger1M))</f>
        <v>#NUM!</v>
      </c>
      <c r="AU1679" s="242">
        <f>IFERROR(_xll.qlIndexFixing($AV$1,AQ1679,TRUE,_xll.ohTrigger(Trigger,Trigger1M)),#N/A)</f>
        <v>1.4717125372982982E-2</v>
      </c>
    </row>
    <row r="1680" spans="42:47" ht="11.25" customHeight="1" x14ac:dyDescent="0.25">
      <c r="AP1680" s="99" t="s">
        <v>83</v>
      </c>
      <c r="AQ1680" s="98">
        <f>_xll.qlInterestRateIndexFixingDate(Currency&amp;"ibor"&amp;Tenor,AR1680,Trigger)</f>
        <v>51169</v>
      </c>
      <c r="AR1680" s="98">
        <f>_xll.qlCalendarAdvance(Calendar,AR1679,AP1680,"f",,Trigger)</f>
        <v>51173</v>
      </c>
      <c r="AS1680" s="98">
        <f>_xll.qlInterestRateIndexMaturity(Currency&amp;"ibor"&amp;Tenor,AR1680,Trigger)</f>
        <v>51202</v>
      </c>
      <c r="AT1680" s="242" t="e">
        <f>_xll.qlIndexFixing($AD$5,AQ1680,TRUE,_xll.ohTrigger(Trigger,Trigger1M))</f>
        <v>#NUM!</v>
      </c>
      <c r="AU1680" s="242">
        <f>IFERROR(_xll.qlIndexFixing($AV$1,AQ1680,TRUE,_xll.ohTrigger(Trigger,Trigger1M)),#N/A)</f>
        <v>1.4713843499280527E-2</v>
      </c>
    </row>
    <row r="1681" spans="42:47" ht="11.25" customHeight="1" x14ac:dyDescent="0.25">
      <c r="AP1681" s="99" t="s">
        <v>83</v>
      </c>
      <c r="AQ1681" s="98">
        <f>_xll.qlInterestRateIndexFixingDate(Currency&amp;"ibor"&amp;Tenor,AR1681,Trigger)</f>
        <v>51176</v>
      </c>
      <c r="AR1681" s="98">
        <f>_xll.qlCalendarAdvance(Calendar,AR1680,AP1681,"f",,Trigger)</f>
        <v>51180</v>
      </c>
      <c r="AS1681" s="98">
        <f>_xll.qlInterestRateIndexMaturity(Currency&amp;"ibor"&amp;Tenor,AR1681,Trigger)</f>
        <v>51209</v>
      </c>
      <c r="AT1681" s="242" t="e">
        <f>_xll.qlIndexFixing($AD$5,AQ1681,TRUE,_xll.ohTrigger(Trigger,Trigger1M))</f>
        <v>#NUM!</v>
      </c>
      <c r="AU1681" s="242">
        <f>IFERROR(_xll.qlIndexFixing($AV$1,AQ1681,TRUE,_xll.ohTrigger(Trigger,Trigger1M)),#N/A)</f>
        <v>1.4710632585651754E-2</v>
      </c>
    </row>
    <row r="1682" spans="42:47" ht="11.25" customHeight="1" x14ac:dyDescent="0.25">
      <c r="AP1682" s="99" t="s">
        <v>83</v>
      </c>
      <c r="AQ1682" s="98">
        <f>_xll.qlInterestRateIndexFixingDate(Currency&amp;"ibor"&amp;Tenor,AR1682,Trigger)</f>
        <v>51183</v>
      </c>
      <c r="AR1682" s="98">
        <f>_xll.qlCalendarAdvance(Calendar,AR1681,AP1682,"f",,Trigger)</f>
        <v>51187</v>
      </c>
      <c r="AS1682" s="98">
        <f>_xll.qlInterestRateIndexMaturity(Currency&amp;"ibor"&amp;Tenor,AR1682,Trigger)</f>
        <v>51216</v>
      </c>
      <c r="AT1682" s="242" t="e">
        <f>_xll.qlIndexFixing($AD$5,AQ1682,TRUE,_xll.ohTrigger(Trigger,Trigger1M))</f>
        <v>#NUM!</v>
      </c>
      <c r="AU1682" s="242">
        <f>IFERROR(_xll.qlIndexFixing($AV$1,AQ1682,TRUE,_xll.ohTrigger(Trigger,Trigger1M)),#N/A)</f>
        <v>1.4707492887470312E-2</v>
      </c>
    </row>
    <row r="1683" spans="42:47" ht="11.25" customHeight="1" x14ac:dyDescent="0.25">
      <c r="AP1683" s="99" t="s">
        <v>83</v>
      </c>
      <c r="AQ1683" s="98">
        <f>_xll.qlInterestRateIndexFixingDate(Currency&amp;"ibor"&amp;Tenor,AR1683,Trigger)</f>
        <v>51190</v>
      </c>
      <c r="AR1683" s="98">
        <f>_xll.qlCalendarAdvance(Calendar,AR1682,AP1683,"f",,Trigger)</f>
        <v>51194</v>
      </c>
      <c r="AS1683" s="98">
        <f>_xll.qlInterestRateIndexMaturity(Currency&amp;"ibor"&amp;Tenor,AR1683,Trigger)</f>
        <v>51223</v>
      </c>
      <c r="AT1683" s="242" t="e">
        <f>_xll.qlIndexFixing($AD$5,AQ1683,TRUE,_xll.ohTrigger(Trigger,Trigger1M))</f>
        <v>#NUM!</v>
      </c>
      <c r="AU1683" s="242">
        <f>IFERROR(_xll.qlIndexFixing($AV$1,AQ1683,TRUE,_xll.ohTrigger(Trigger,Trigger1M)),#N/A)</f>
        <v>1.4704424660115368E-2</v>
      </c>
    </row>
    <row r="1684" spans="42:47" ht="11.25" customHeight="1" x14ac:dyDescent="0.25">
      <c r="AP1684" s="99" t="s">
        <v>83</v>
      </c>
      <c r="AQ1684" s="98">
        <f>_xll.qlInterestRateIndexFixingDate(Currency&amp;"ibor"&amp;Tenor,AR1684,Trigger)</f>
        <v>51197</v>
      </c>
      <c r="AR1684" s="98">
        <f>_xll.qlCalendarAdvance(Calendar,AR1683,AP1684,"f",,Trigger)</f>
        <v>51201</v>
      </c>
      <c r="AS1684" s="98">
        <f>_xll.qlInterestRateIndexMaturity(Currency&amp;"ibor"&amp;Tenor,AR1684,Trigger)</f>
        <v>51232</v>
      </c>
      <c r="AT1684" s="242" t="e">
        <f>_xll.qlIndexFixing($AD$5,AQ1684,TRUE,_xll.ohTrigger(Trigger,Trigger1M))</f>
        <v>#NUM!</v>
      </c>
      <c r="AU1684" s="242">
        <f>IFERROR(_xll.qlIndexFixing($AV$1,AQ1684,TRUE,_xll.ohTrigger(Trigger,Trigger1M)),#N/A)</f>
        <v>1.4701613418404934E-2</v>
      </c>
    </row>
    <row r="1685" spans="42:47" ht="11.25" customHeight="1" x14ac:dyDescent="0.25">
      <c r="AP1685" s="99" t="s">
        <v>83</v>
      </c>
      <c r="AQ1685" s="98">
        <f>_xll.qlInterestRateIndexFixingDate(Currency&amp;"ibor"&amp;Tenor,AR1685,Trigger)</f>
        <v>51204</v>
      </c>
      <c r="AR1685" s="98">
        <f>_xll.qlCalendarAdvance(Calendar,AR1684,AP1685,"f",,Trigger)</f>
        <v>51208</v>
      </c>
      <c r="AS1685" s="98">
        <f>_xll.qlInterestRateIndexMaturity(Currency&amp;"ibor"&amp;Tenor,AR1685,Trigger)</f>
        <v>51239</v>
      </c>
      <c r="AT1685" s="242" t="e">
        <f>_xll.qlIndexFixing($AD$5,AQ1685,TRUE,_xll.ohTrigger(Trigger,Trigger1M))</f>
        <v>#NUM!</v>
      </c>
      <c r="AU1685" s="242">
        <f>IFERROR(_xll.qlIndexFixing($AV$1,AQ1685,TRUE,_xll.ohTrigger(Trigger,Trigger1M)),#N/A)</f>
        <v>1.4698698990954594E-2</v>
      </c>
    </row>
    <row r="1686" spans="42:47" ht="11.25" customHeight="1" x14ac:dyDescent="0.25">
      <c r="AP1686" s="99" t="s">
        <v>83</v>
      </c>
      <c r="AQ1686" s="98">
        <f>_xll.qlInterestRateIndexFixingDate(Currency&amp;"ibor"&amp;Tenor,AR1686,Trigger)</f>
        <v>51211</v>
      </c>
      <c r="AR1686" s="98">
        <f>_xll.qlCalendarAdvance(Calendar,AR1685,AP1686,"f",,Trigger)</f>
        <v>51215</v>
      </c>
      <c r="AS1686" s="98">
        <f>_xll.qlInterestRateIndexMaturity(Currency&amp;"ibor"&amp;Tenor,AR1686,Trigger)</f>
        <v>51246</v>
      </c>
      <c r="AT1686" s="242" t="e">
        <f>_xll.qlIndexFixing($AD$5,AQ1686,TRUE,_xll.ohTrigger(Trigger,Trigger1M))</f>
        <v>#NUM!</v>
      </c>
      <c r="AU1686" s="242">
        <f>IFERROR(_xll.qlIndexFixing($AV$1,AQ1686,TRUE,_xll.ohTrigger(Trigger,Trigger1M)),#N/A)</f>
        <v>1.4695856842884153E-2</v>
      </c>
    </row>
    <row r="1687" spans="42:47" ht="11.25" customHeight="1" x14ac:dyDescent="0.25">
      <c r="AP1687" s="99" t="s">
        <v>83</v>
      </c>
      <c r="AQ1687" s="98">
        <f>_xll.qlInterestRateIndexFixingDate(Currency&amp;"ibor"&amp;Tenor,AR1687,Trigger)</f>
        <v>51218</v>
      </c>
      <c r="AR1687" s="98">
        <f>_xll.qlCalendarAdvance(Calendar,AR1686,AP1687,"f",,Trigger)</f>
        <v>51222</v>
      </c>
      <c r="AS1687" s="98">
        <f>_xll.qlInterestRateIndexMaturity(Currency&amp;"ibor"&amp;Tenor,AR1687,Trigger)</f>
        <v>51253</v>
      </c>
      <c r="AT1687" s="242" t="e">
        <f>_xll.qlIndexFixing($AD$5,AQ1687,TRUE,_xll.ohTrigger(Trigger,Trigger1M))</f>
        <v>#NUM!</v>
      </c>
      <c r="AU1687" s="242">
        <f>IFERROR(_xll.qlIndexFixing($AV$1,AQ1687,TRUE,_xll.ohTrigger(Trigger,Trigger1M)),#N/A)</f>
        <v>1.4693087229591896E-2</v>
      </c>
    </row>
    <row r="1688" spans="42:47" ht="11.25" customHeight="1" x14ac:dyDescent="0.25">
      <c r="AP1688" s="99" t="s">
        <v>83</v>
      </c>
      <c r="AQ1688" s="98">
        <f>_xll.qlInterestRateIndexFixingDate(Currency&amp;"ibor"&amp;Tenor,AR1688,Trigger)</f>
        <v>51223</v>
      </c>
      <c r="AR1688" s="98">
        <f>_xll.qlCalendarAdvance(Calendar,AR1687,AP1688,"f",,Trigger)</f>
        <v>51229</v>
      </c>
      <c r="AS1688" s="98">
        <f>_xll.qlInterestRateIndexMaturity(Currency&amp;"ibor"&amp;Tenor,AR1688,Trigger)</f>
        <v>51259</v>
      </c>
      <c r="AT1688" s="242" t="e">
        <f>_xll.qlIndexFixing($AD$5,AQ1688,TRUE,_xll.ohTrigger(Trigger,Trigger1M))</f>
        <v>#NUM!</v>
      </c>
      <c r="AU1688" s="242">
        <f>IFERROR(_xll.qlIndexFixing($AV$1,AQ1688,TRUE,_xll.ohTrigger(Trigger,Trigger1M)),#N/A)</f>
        <v>1.4690277219379766E-2</v>
      </c>
    </row>
    <row r="1689" spans="42:47" ht="11.25" customHeight="1" x14ac:dyDescent="0.25">
      <c r="AP1689" s="99" t="s">
        <v>83</v>
      </c>
      <c r="AQ1689" s="98">
        <f>_xll.qlInterestRateIndexFixingDate(Currency&amp;"ibor"&amp;Tenor,AR1689,Trigger)</f>
        <v>51232</v>
      </c>
      <c r="AR1689" s="98">
        <f>_xll.qlCalendarAdvance(Calendar,AR1688,AP1689,"f",,Trigger)</f>
        <v>51236</v>
      </c>
      <c r="AS1689" s="98">
        <f>_xll.qlInterestRateIndexMaturity(Currency&amp;"ibor"&amp;Tenor,AR1689,Trigger)</f>
        <v>51266</v>
      </c>
      <c r="AT1689" s="242" t="e">
        <f>_xll.qlIndexFixing($AD$5,AQ1689,TRUE,_xll.ohTrigger(Trigger,Trigger1M))</f>
        <v>#NUM!</v>
      </c>
      <c r="AU1689" s="242">
        <f>IFERROR(_xll.qlIndexFixing($AV$1,AQ1689,TRUE,_xll.ohTrigger(Trigger,Trigger1M)),#N/A)</f>
        <v>1.4687648309775092E-2</v>
      </c>
    </row>
    <row r="1690" spans="42:47" ht="11.25" customHeight="1" x14ac:dyDescent="0.25">
      <c r="AP1690" s="99" t="s">
        <v>83</v>
      </c>
      <c r="AQ1690" s="98">
        <f>_xll.qlInterestRateIndexFixingDate(Currency&amp;"ibor"&amp;Tenor,AR1690,Trigger)</f>
        <v>51239</v>
      </c>
      <c r="AR1690" s="98">
        <f>_xll.qlCalendarAdvance(Calendar,AR1689,AP1690,"f",,Trigger)</f>
        <v>51243</v>
      </c>
      <c r="AS1690" s="98">
        <f>_xll.qlInterestRateIndexMaturity(Currency&amp;"ibor"&amp;Tenor,AR1690,Trigger)</f>
        <v>51273</v>
      </c>
      <c r="AT1690" s="242" t="e">
        <f>_xll.qlIndexFixing($AD$5,AQ1690,TRUE,_xll.ohTrigger(Trigger,Trigger1M))</f>
        <v>#NUM!</v>
      </c>
      <c r="AU1690" s="242">
        <f>IFERROR(_xll.qlIndexFixing($AV$1,AQ1690,TRUE,_xll.ohTrigger(Trigger,Trigger1M)),#N/A)</f>
        <v>1.4685092679891376E-2</v>
      </c>
    </row>
    <row r="1691" spans="42:47" ht="11.25" customHeight="1" x14ac:dyDescent="0.25">
      <c r="AP1691" s="99" t="s">
        <v>83</v>
      </c>
      <c r="AQ1691" s="98">
        <f>_xll.qlInterestRateIndexFixingDate(Currency&amp;"ibor"&amp;Tenor,AR1691,Trigger)</f>
        <v>51246</v>
      </c>
      <c r="AR1691" s="98">
        <f>_xll.qlCalendarAdvance(Calendar,AR1690,AP1691,"f",,Trigger)</f>
        <v>51250</v>
      </c>
      <c r="AS1691" s="98">
        <f>_xll.qlInterestRateIndexMaturity(Currency&amp;"ibor"&amp;Tenor,AR1691,Trigger)</f>
        <v>51280</v>
      </c>
      <c r="AT1691" s="242" t="e">
        <f>_xll.qlIndexFixing($AD$5,AQ1691,TRUE,_xll.ohTrigger(Trigger,Trigger1M))</f>
        <v>#NUM!</v>
      </c>
      <c r="AU1691" s="242">
        <f>IFERROR(_xll.qlIndexFixing($AV$1,AQ1691,TRUE,_xll.ohTrigger(Trigger,Trigger1M)),#N/A)</f>
        <v>1.4682610585121658E-2</v>
      </c>
    </row>
    <row r="1692" spans="42:47" ht="11.25" customHeight="1" x14ac:dyDescent="0.25">
      <c r="AP1692" s="99" t="s">
        <v>83</v>
      </c>
      <c r="AQ1692" s="98">
        <f>_xll.qlInterestRateIndexFixingDate(Currency&amp;"ibor"&amp;Tenor,AR1692,Trigger)</f>
        <v>51253</v>
      </c>
      <c r="AR1692" s="98">
        <f>_xll.qlCalendarAdvance(Calendar,AR1691,AP1692,"f",,Trigger)</f>
        <v>51258</v>
      </c>
      <c r="AS1692" s="98">
        <f>_xll.qlInterestRateIndexMaturity(Currency&amp;"ibor"&amp;Tenor,AR1692,Trigger)</f>
        <v>51291</v>
      </c>
      <c r="AT1692" s="242" t="e">
        <f>_xll.qlIndexFixing($AD$5,AQ1692,TRUE,_xll.ohTrigger(Trigger,Trigger1M))</f>
        <v>#NUM!</v>
      </c>
      <c r="AU1692" s="242">
        <f>IFERROR(_xll.qlIndexFixing($AV$1,AQ1692,TRUE,_xll.ohTrigger(Trigger,Trigger1M)),#N/A)</f>
        <v>1.4680269539089479E-2</v>
      </c>
    </row>
    <row r="1693" spans="42:47" ht="11.25" customHeight="1" x14ac:dyDescent="0.25">
      <c r="AP1693" s="99" t="s">
        <v>83</v>
      </c>
      <c r="AQ1693" s="98">
        <f>_xll.qlInterestRateIndexFixingDate(Currency&amp;"ibor"&amp;Tenor,AR1693,Trigger)</f>
        <v>51263</v>
      </c>
      <c r="AR1693" s="98">
        <f>_xll.qlCalendarAdvance(Calendar,AR1692,AP1693,"f",,Trigger)</f>
        <v>51265</v>
      </c>
      <c r="AS1693" s="98">
        <f>_xll.qlInterestRateIndexMaturity(Currency&amp;"ibor"&amp;Tenor,AR1693,Trigger)</f>
        <v>51298</v>
      </c>
      <c r="AT1693" s="242" t="e">
        <f>_xll.qlIndexFixing($AD$5,AQ1693,TRUE,_xll.ohTrigger(Trigger,Trigger1M))</f>
        <v>#NUM!</v>
      </c>
      <c r="AU1693" s="242">
        <f>IFERROR(_xll.qlIndexFixing($AV$1,AQ1693,TRUE,_xll.ohTrigger(Trigger,Trigger1M)),#N/A)</f>
        <v>1.4677961546516663E-2</v>
      </c>
    </row>
    <row r="1694" spans="42:47" ht="11.25" customHeight="1" x14ac:dyDescent="0.25">
      <c r="AP1694" s="99" t="s">
        <v>83</v>
      </c>
      <c r="AQ1694" s="98">
        <f>_xll.qlInterestRateIndexFixingDate(Currency&amp;"ibor"&amp;Tenor,AR1694,Trigger)</f>
        <v>51270</v>
      </c>
      <c r="AR1694" s="98">
        <f>_xll.qlCalendarAdvance(Calendar,AR1693,AP1694,"f",,Trigger)</f>
        <v>51272</v>
      </c>
      <c r="AS1694" s="98">
        <f>_xll.qlInterestRateIndexMaturity(Currency&amp;"ibor"&amp;Tenor,AR1694,Trigger)</f>
        <v>51305</v>
      </c>
      <c r="AT1694" s="242" t="e">
        <f>_xll.qlIndexFixing($AD$5,AQ1694,TRUE,_xll.ohTrigger(Trigger,Trigger1M))</f>
        <v>#NUM!</v>
      </c>
      <c r="AU1694" s="242">
        <f>IFERROR(_xll.qlIndexFixing($AV$1,AQ1694,TRUE,_xll.ohTrigger(Trigger,Trigger1M)),#N/A)</f>
        <v>1.4675727955594749E-2</v>
      </c>
    </row>
    <row r="1695" spans="42:47" ht="11.25" customHeight="1" x14ac:dyDescent="0.25">
      <c r="AP1695" s="99" t="s">
        <v>83</v>
      </c>
      <c r="AQ1695" s="98">
        <f>_xll.qlInterestRateIndexFixingDate(Currency&amp;"ibor"&amp;Tenor,AR1695,Trigger)</f>
        <v>51277</v>
      </c>
      <c r="AR1695" s="98">
        <f>_xll.qlCalendarAdvance(Calendar,AR1694,AP1695,"f",,Trigger)</f>
        <v>51279</v>
      </c>
      <c r="AS1695" s="98">
        <f>_xll.qlInterestRateIndexMaturity(Currency&amp;"ibor"&amp;Tenor,AR1695,Trigger)</f>
        <v>51312</v>
      </c>
      <c r="AT1695" s="242" t="e">
        <f>_xll.qlIndexFixing($AD$5,AQ1695,TRUE,_xll.ohTrigger(Trigger,Trigger1M))</f>
        <v>#NUM!</v>
      </c>
      <c r="AU1695" s="242">
        <f>IFERROR(_xll.qlIndexFixing($AV$1,AQ1695,TRUE,_xll.ohTrigger(Trigger,Trigger1M)),#N/A)</f>
        <v>1.4673569021741238E-2</v>
      </c>
    </row>
    <row r="1696" spans="42:47" ht="11.25" customHeight="1" x14ac:dyDescent="0.25">
      <c r="AP1696" s="99" t="s">
        <v>83</v>
      </c>
      <c r="AQ1696" s="98">
        <f>_xll.qlInterestRateIndexFixingDate(Currency&amp;"ibor"&amp;Tenor,AR1696,Trigger)</f>
        <v>51284</v>
      </c>
      <c r="AR1696" s="98">
        <f>_xll.qlCalendarAdvance(Calendar,AR1695,AP1696,"f",,Trigger)</f>
        <v>51286</v>
      </c>
      <c r="AS1696" s="98">
        <f>_xll.qlInterestRateIndexMaturity(Currency&amp;"ibor"&amp;Tenor,AR1696,Trigger)</f>
        <v>51316</v>
      </c>
      <c r="AT1696" s="242" t="e">
        <f>_xll.qlIndexFixing($AD$5,AQ1696,TRUE,_xll.ohTrigger(Trigger,Trigger1M))</f>
        <v>#NUM!</v>
      </c>
      <c r="AU1696" s="242">
        <f>IFERROR(_xll.qlIndexFixing($AV$1,AQ1696,TRUE,_xll.ohTrigger(Trigger,Trigger1M)),#N/A)</f>
        <v>1.4671016686179428E-2</v>
      </c>
    </row>
    <row r="1697" spans="42:47" ht="11.25" customHeight="1" x14ac:dyDescent="0.25">
      <c r="AP1697" s="99" t="s">
        <v>83</v>
      </c>
      <c r="AQ1697" s="98">
        <f>_xll.qlInterestRateIndexFixingDate(Currency&amp;"ibor"&amp;Tenor,AR1697,Trigger)</f>
        <v>51291</v>
      </c>
      <c r="AR1697" s="98">
        <f>_xll.qlCalendarAdvance(Calendar,AR1696,AP1697,"f",,Trigger)</f>
        <v>51293</v>
      </c>
      <c r="AS1697" s="98">
        <f>_xll.qlInterestRateIndexMaturity(Currency&amp;"ibor"&amp;Tenor,AR1697,Trigger)</f>
        <v>51323</v>
      </c>
      <c r="AT1697" s="242" t="e">
        <f>_xll.qlIndexFixing($AD$5,AQ1697,TRUE,_xll.ohTrigger(Trigger,Trigger1M))</f>
        <v>#NUM!</v>
      </c>
      <c r="AU1697" s="242">
        <f>IFERROR(_xll.qlIndexFixing($AV$1,AQ1697,TRUE,_xll.ohTrigger(Trigger,Trigger1M)),#N/A)</f>
        <v>1.4668991910171236E-2</v>
      </c>
    </row>
    <row r="1698" spans="42:47" ht="11.25" customHeight="1" x14ac:dyDescent="0.25">
      <c r="AP1698" s="99" t="s">
        <v>83</v>
      </c>
      <c r="AQ1698" s="98">
        <f>_xll.qlInterestRateIndexFixingDate(Currency&amp;"ibor"&amp;Tenor,AR1698,Trigger)</f>
        <v>51298</v>
      </c>
      <c r="AR1698" s="98">
        <f>_xll.qlCalendarAdvance(Calendar,AR1697,AP1698,"f",,Trigger)</f>
        <v>51300</v>
      </c>
      <c r="AS1698" s="98">
        <f>_xll.qlInterestRateIndexMaturity(Currency&amp;"ibor"&amp;Tenor,AR1698,Trigger)</f>
        <v>51330</v>
      </c>
      <c r="AT1698" s="242" t="e">
        <f>_xll.qlIndexFixing($AD$5,AQ1698,TRUE,_xll.ohTrigger(Trigger,Trigger1M))</f>
        <v>#NUM!</v>
      </c>
      <c r="AU1698" s="242">
        <f>IFERROR(_xll.qlIndexFixing($AV$1,AQ1698,TRUE,_xll.ohTrigger(Trigger,Trigger1M)),#N/A)</f>
        <v>1.4667042493535121E-2</v>
      </c>
    </row>
    <row r="1699" spans="42:47" ht="11.25" customHeight="1" x14ac:dyDescent="0.25">
      <c r="AP1699" s="99" t="s">
        <v>83</v>
      </c>
      <c r="AQ1699" s="98">
        <f>_xll.qlInterestRateIndexFixingDate(Currency&amp;"ibor"&amp;Tenor,AR1699,Trigger)</f>
        <v>51305</v>
      </c>
      <c r="AR1699" s="98">
        <f>_xll.qlCalendarAdvance(Calendar,AR1698,AP1699,"f",,Trigger)</f>
        <v>51307</v>
      </c>
      <c r="AS1699" s="98">
        <f>_xll.qlInterestRateIndexMaturity(Currency&amp;"ibor"&amp;Tenor,AR1699,Trigger)</f>
        <v>51337</v>
      </c>
      <c r="AT1699" s="242" t="e">
        <f>_xll.qlIndexFixing($AD$5,AQ1699,TRUE,_xll.ohTrigger(Trigger,Trigger1M))</f>
        <v>#NUM!</v>
      </c>
      <c r="AU1699" s="242">
        <f>IFERROR(_xll.qlIndexFixing($AV$1,AQ1699,TRUE,_xll.ohTrigger(Trigger,Trigger1M)),#N/A)</f>
        <v>1.4665168691682773E-2</v>
      </c>
    </row>
    <row r="1700" spans="42:47" ht="11.25" customHeight="1" x14ac:dyDescent="0.25">
      <c r="AP1700" s="99" t="s">
        <v>83</v>
      </c>
      <c r="AQ1700" s="98">
        <f>_xll.qlInterestRateIndexFixingDate(Currency&amp;"ibor"&amp;Tenor,AR1700,Trigger)</f>
        <v>51312</v>
      </c>
      <c r="AR1700" s="98">
        <f>_xll.qlCalendarAdvance(Calendar,AR1699,AP1700,"f",,Trigger)</f>
        <v>51314</v>
      </c>
      <c r="AS1700" s="98">
        <f>_xll.qlInterestRateIndexMaturity(Currency&amp;"ibor"&amp;Tenor,AR1700,Trigger)</f>
        <v>51344</v>
      </c>
      <c r="AT1700" s="242" t="e">
        <f>_xll.qlIndexFixing($AD$5,AQ1700,TRUE,_xll.ohTrigger(Trigger,Trigger1M))</f>
        <v>#NUM!</v>
      </c>
      <c r="AU1700" s="242">
        <f>IFERROR(_xll.qlIndexFixing($AV$1,AQ1700,TRUE,_xll.ohTrigger(Trigger,Trigger1M)),#N/A)</f>
        <v>1.4663370760007233E-2</v>
      </c>
    </row>
    <row r="1701" spans="42:47" ht="11.25" customHeight="1" x14ac:dyDescent="0.25">
      <c r="AP1701" s="99" t="s">
        <v>83</v>
      </c>
      <c r="AQ1701" s="98">
        <f>_xll.qlInterestRateIndexFixingDate(Currency&amp;"ibor"&amp;Tenor,AR1701,Trigger)</f>
        <v>51319</v>
      </c>
      <c r="AR1701" s="98">
        <f>_xll.qlCalendarAdvance(Calendar,AR1700,AP1701,"f",,Trigger)</f>
        <v>51321</v>
      </c>
      <c r="AS1701" s="98">
        <f>_xll.qlInterestRateIndexMaturity(Currency&amp;"ibor"&amp;Tenor,AR1701,Trigger)</f>
        <v>51354</v>
      </c>
      <c r="AT1701" s="242" t="e">
        <f>_xll.qlIndexFixing($AD$5,AQ1701,TRUE,_xll.ohTrigger(Trigger,Trigger1M))</f>
        <v>#NUM!</v>
      </c>
      <c r="AU1701" s="242">
        <f>IFERROR(_xll.qlIndexFixing($AV$1,AQ1701,TRUE,_xll.ohTrigger(Trigger,Trigger1M)),#N/A)</f>
        <v>1.4662197521040164E-2</v>
      </c>
    </row>
    <row r="1702" spans="42:47" ht="11.25" customHeight="1" x14ac:dyDescent="0.25">
      <c r="AP1702" s="99" t="s">
        <v>83</v>
      </c>
      <c r="AQ1702" s="98">
        <f>_xll.qlInterestRateIndexFixingDate(Currency&amp;"ibor"&amp;Tenor,AR1702,Trigger)</f>
        <v>51326</v>
      </c>
      <c r="AR1702" s="98">
        <f>_xll.qlCalendarAdvance(Calendar,AR1701,AP1702,"f",,Trigger)</f>
        <v>51328</v>
      </c>
      <c r="AS1702" s="98">
        <f>_xll.qlInterestRateIndexMaturity(Currency&amp;"ibor"&amp;Tenor,AR1702,Trigger)</f>
        <v>51361</v>
      </c>
      <c r="AT1702" s="242" t="e">
        <f>_xll.qlIndexFixing($AD$5,AQ1702,TRUE,_xll.ohTrigger(Trigger,Trigger1M))</f>
        <v>#NUM!</v>
      </c>
      <c r="AU1702" s="242">
        <f>IFERROR(_xll.qlIndexFixing($AV$1,AQ1702,TRUE,_xll.ohTrigger(Trigger,Trigger1M)),#N/A)</f>
        <v>1.4660568338675392E-2</v>
      </c>
    </row>
    <row r="1703" spans="42:47" ht="11.25" customHeight="1" x14ac:dyDescent="0.25">
      <c r="AP1703" s="99" t="s">
        <v>83</v>
      </c>
      <c r="AQ1703" s="98">
        <f>_xll.qlInterestRateIndexFixingDate(Currency&amp;"ibor"&amp;Tenor,AR1703,Trigger)</f>
        <v>51333</v>
      </c>
      <c r="AR1703" s="98">
        <f>_xll.qlCalendarAdvance(Calendar,AR1702,AP1703,"f",,Trigger)</f>
        <v>51335</v>
      </c>
      <c r="AS1703" s="98">
        <f>_xll.qlInterestRateIndexMaturity(Currency&amp;"ibor"&amp;Tenor,AR1703,Trigger)</f>
        <v>51368</v>
      </c>
      <c r="AT1703" s="242" t="e">
        <f>_xll.qlIndexFixing($AD$5,AQ1703,TRUE,_xll.ohTrigger(Trigger,Trigger1M))</f>
        <v>#NUM!</v>
      </c>
      <c r="AU1703" s="242">
        <f>IFERROR(_xll.qlIndexFixing($AV$1,AQ1703,TRUE,_xll.ohTrigger(Trigger,Trigger1M)),#N/A)</f>
        <v>1.4659015856823228E-2</v>
      </c>
    </row>
    <row r="1704" spans="42:47" ht="11.25" customHeight="1" x14ac:dyDescent="0.25">
      <c r="AP1704" s="99" t="s">
        <v>83</v>
      </c>
      <c r="AQ1704" s="98">
        <f>_xll.qlInterestRateIndexFixingDate(Currency&amp;"ibor"&amp;Tenor,AR1704,Trigger)</f>
        <v>51340</v>
      </c>
      <c r="AR1704" s="98">
        <f>_xll.qlCalendarAdvance(Calendar,AR1703,AP1704,"f",,Trigger)</f>
        <v>51342</v>
      </c>
      <c r="AS1704" s="98">
        <f>_xll.qlInterestRateIndexMaturity(Currency&amp;"ibor"&amp;Tenor,AR1704,Trigger)</f>
        <v>51375</v>
      </c>
      <c r="AT1704" s="242" t="e">
        <f>_xll.qlIndexFixing($AD$5,AQ1704,TRUE,_xll.ohTrigger(Trigger,Trigger1M))</f>
        <v>#NUM!</v>
      </c>
      <c r="AU1704" s="242">
        <f>IFERROR(_xll.qlIndexFixing($AV$1,AQ1704,TRUE,_xll.ohTrigger(Trigger,Trigger1M)),#N/A)</f>
        <v>1.4657540330920553E-2</v>
      </c>
    </row>
    <row r="1705" spans="42:47" ht="11.25" customHeight="1" x14ac:dyDescent="0.25">
      <c r="AP1705" s="99" t="s">
        <v>83</v>
      </c>
      <c r="AQ1705" s="98">
        <f>_xll.qlInterestRateIndexFixingDate(Currency&amp;"ibor"&amp;Tenor,AR1705,Trigger)</f>
        <v>51347</v>
      </c>
      <c r="AR1705" s="98">
        <f>_xll.qlCalendarAdvance(Calendar,AR1704,AP1705,"f",,Trigger)</f>
        <v>51349</v>
      </c>
      <c r="AS1705" s="98">
        <f>_xll.qlInterestRateIndexMaturity(Currency&amp;"ibor"&amp;Tenor,AR1705,Trigger)</f>
        <v>51382</v>
      </c>
      <c r="AT1705" s="242" t="e">
        <f>_xll.qlIndexFixing($AD$5,AQ1705,TRUE,_xll.ohTrigger(Trigger,Trigger1M))</f>
        <v>#NUM!</v>
      </c>
      <c r="AU1705" s="242">
        <f>IFERROR(_xll.qlIndexFixing($AV$1,AQ1705,TRUE,_xll.ohTrigger(Trigger,Trigger1M)),#N/A)</f>
        <v>1.4656140585900056E-2</v>
      </c>
    </row>
    <row r="1706" spans="42:47" ht="11.25" customHeight="1" x14ac:dyDescent="0.25">
      <c r="AP1706" s="99" t="s">
        <v>83</v>
      </c>
      <c r="AQ1706" s="98">
        <f>_xll.qlInterestRateIndexFixingDate(Currency&amp;"ibor"&amp;Tenor,AR1706,Trigger)</f>
        <v>51354</v>
      </c>
      <c r="AR1706" s="98">
        <f>_xll.qlCalendarAdvance(Calendar,AR1705,AP1706,"f",,Trigger)</f>
        <v>51356</v>
      </c>
      <c r="AS1706" s="98">
        <f>_xll.qlInterestRateIndexMaturity(Currency&amp;"ibor"&amp;Tenor,AR1706,Trigger)</f>
        <v>51389</v>
      </c>
      <c r="AT1706" s="242" t="e">
        <f>_xll.qlIndexFixing($AD$5,AQ1706,TRUE,_xll.ohTrigger(Trigger,Trigger1M))</f>
        <v>#NUM!</v>
      </c>
      <c r="AU1706" s="242">
        <f>IFERROR(_xll.qlIndexFixing($AV$1,AQ1706,TRUE,_xll.ohTrigger(Trigger,Trigger1M)),#N/A)</f>
        <v>1.4654806607445085E-2</v>
      </c>
    </row>
    <row r="1707" spans="42:47" ht="11.25" customHeight="1" x14ac:dyDescent="0.25">
      <c r="AP1707" s="99" t="s">
        <v>83</v>
      </c>
      <c r="AQ1707" s="98">
        <f>_xll.qlInterestRateIndexFixingDate(Currency&amp;"ibor"&amp;Tenor,AR1707,Trigger)</f>
        <v>51361</v>
      </c>
      <c r="AR1707" s="98">
        <f>_xll.qlCalendarAdvance(Calendar,AR1706,AP1707,"f",,Trigger)</f>
        <v>51363</v>
      </c>
      <c r="AS1707" s="98">
        <f>_xll.qlInterestRateIndexMaturity(Currency&amp;"ibor"&amp;Tenor,AR1707,Trigger)</f>
        <v>51396</v>
      </c>
      <c r="AT1707" s="242" t="e">
        <f>_xll.qlIndexFixing($AD$5,AQ1707,TRUE,_xll.ohTrigger(Trigger,Trigger1M))</f>
        <v>#NUM!</v>
      </c>
      <c r="AU1707" s="242">
        <f>IFERROR(_xll.qlIndexFixing($AV$1,AQ1707,TRUE,_xll.ohTrigger(Trigger,Trigger1M)),#N/A)</f>
        <v>1.4653524980313391E-2</v>
      </c>
    </row>
    <row r="1708" spans="42:47" ht="11.25" customHeight="1" x14ac:dyDescent="0.25">
      <c r="AP1708" s="99" t="s">
        <v>83</v>
      </c>
      <c r="AQ1708" s="98">
        <f>_xll.qlInterestRateIndexFixingDate(Currency&amp;"ibor"&amp;Tenor,AR1708,Trigger)</f>
        <v>51368</v>
      </c>
      <c r="AR1708" s="98">
        <f>_xll.qlCalendarAdvance(Calendar,AR1707,AP1708,"f",,Trigger)</f>
        <v>51370</v>
      </c>
      <c r="AS1708" s="98">
        <f>_xll.qlInterestRateIndexMaturity(Currency&amp;"ibor"&amp;Tenor,AR1708,Trigger)</f>
        <v>51403</v>
      </c>
      <c r="AT1708" s="242" t="e">
        <f>_xll.qlIndexFixing($AD$5,AQ1708,TRUE,_xll.ohTrigger(Trigger,Trigger1M))</f>
        <v>#NUM!</v>
      </c>
      <c r="AU1708" s="242">
        <f>IFERROR(_xll.qlIndexFixing($AV$1,AQ1708,TRUE,_xll.ohTrigger(Trigger,Trigger1M)),#N/A)</f>
        <v>1.4652282240894141E-2</v>
      </c>
    </row>
    <row r="1709" spans="42:47" ht="11.25" customHeight="1" x14ac:dyDescent="0.25">
      <c r="AP1709" s="99" t="s">
        <v>83</v>
      </c>
      <c r="AQ1709" s="98">
        <f>_xll.qlInterestRateIndexFixingDate(Currency&amp;"ibor"&amp;Tenor,AR1709,Trigger)</f>
        <v>51375</v>
      </c>
      <c r="AR1709" s="98">
        <f>_xll.qlCalendarAdvance(Calendar,AR1708,AP1709,"f",,Trigger)</f>
        <v>51377</v>
      </c>
      <c r="AS1709" s="98">
        <f>_xll.qlInterestRateIndexMaturity(Currency&amp;"ibor"&amp;Tenor,AR1709,Trigger)</f>
        <v>51407</v>
      </c>
      <c r="AT1709" s="242" t="e">
        <f>_xll.qlIndexFixing($AD$5,AQ1709,TRUE,_xll.ohTrigger(Trigger,Trigger1M))</f>
        <v>#NUM!</v>
      </c>
      <c r="AU1709" s="242">
        <f>IFERROR(_xll.qlIndexFixing($AV$1,AQ1709,TRUE,_xll.ohTrigger(Trigger,Trigger1M)),#N/A)</f>
        <v>1.4650428087929157E-2</v>
      </c>
    </row>
    <row r="1710" spans="42:47" ht="11.25" customHeight="1" x14ac:dyDescent="0.25">
      <c r="AP1710" s="99" t="s">
        <v>83</v>
      </c>
      <c r="AQ1710" s="98">
        <f>_xll.qlInterestRateIndexFixingDate(Currency&amp;"ibor"&amp;Tenor,AR1710,Trigger)</f>
        <v>51382</v>
      </c>
      <c r="AR1710" s="98">
        <f>_xll.qlCalendarAdvance(Calendar,AR1709,AP1710,"f",,Trigger)</f>
        <v>51384</v>
      </c>
      <c r="AS1710" s="98">
        <f>_xll.qlInterestRateIndexMaturity(Currency&amp;"ibor"&amp;Tenor,AR1710,Trigger)</f>
        <v>51414</v>
      </c>
      <c r="AT1710" s="242" t="e">
        <f>_xll.qlIndexFixing($AD$5,AQ1710,TRUE,_xll.ohTrigger(Trigger,Trigger1M))</f>
        <v>#NUM!</v>
      </c>
      <c r="AU1710" s="242">
        <f>IFERROR(_xll.qlIndexFixing($AV$1,AQ1710,TRUE,_xll.ohTrigger(Trigger,Trigger1M)),#N/A)</f>
        <v>1.4649223129790556E-2</v>
      </c>
    </row>
    <row r="1711" spans="42:47" ht="11.25" customHeight="1" x14ac:dyDescent="0.25">
      <c r="AP1711" s="99" t="s">
        <v>83</v>
      </c>
      <c r="AQ1711" s="98">
        <f>_xll.qlInterestRateIndexFixingDate(Currency&amp;"ibor"&amp;Tenor,AR1711,Trigger)</f>
        <v>51389</v>
      </c>
      <c r="AR1711" s="98">
        <f>_xll.qlCalendarAdvance(Calendar,AR1710,AP1711,"f",,Trigger)</f>
        <v>51391</v>
      </c>
      <c r="AS1711" s="98">
        <f>_xll.qlInterestRateIndexMaturity(Currency&amp;"ibor"&amp;Tenor,AR1711,Trigger)</f>
        <v>51421</v>
      </c>
      <c r="AT1711" s="242" t="e">
        <f>_xll.qlIndexFixing($AD$5,AQ1711,TRUE,_xll.ohTrigger(Trigger,Trigger1M))</f>
        <v>#NUM!</v>
      </c>
      <c r="AU1711" s="242">
        <f>IFERROR(_xll.qlIndexFixing($AV$1,AQ1711,TRUE,_xll.ohTrigger(Trigger,Trigger1M)),#N/A)</f>
        <v>1.4648032000904365E-2</v>
      </c>
    </row>
    <row r="1712" spans="42:47" ht="11.25" customHeight="1" x14ac:dyDescent="0.25">
      <c r="AP1712" s="99" t="s">
        <v>83</v>
      </c>
      <c r="AQ1712" s="98">
        <f>_xll.qlInterestRateIndexFixingDate(Currency&amp;"ibor"&amp;Tenor,AR1712,Trigger)</f>
        <v>51396</v>
      </c>
      <c r="AR1712" s="98">
        <f>_xll.qlCalendarAdvance(Calendar,AR1711,AP1712,"f",,Trigger)</f>
        <v>51398</v>
      </c>
      <c r="AS1712" s="98">
        <f>_xll.qlInterestRateIndexMaturity(Currency&amp;"ibor"&amp;Tenor,AR1712,Trigger)</f>
        <v>51428</v>
      </c>
      <c r="AT1712" s="242" t="e">
        <f>_xll.qlIndexFixing($AD$5,AQ1712,TRUE,_xll.ohTrigger(Trigger,Trigger1M))</f>
        <v>#NUM!</v>
      </c>
      <c r="AU1712" s="242">
        <f>IFERROR(_xll.qlIndexFixing($AV$1,AQ1712,TRUE,_xll.ohTrigger(Trigger,Trigger1M)),#N/A)</f>
        <v>1.4646854759847727E-2</v>
      </c>
    </row>
    <row r="1713" spans="42:47" ht="11.25" customHeight="1" x14ac:dyDescent="0.25">
      <c r="AP1713" s="99" t="s">
        <v>83</v>
      </c>
      <c r="AQ1713" s="98">
        <f>_xll.qlInterestRateIndexFixingDate(Currency&amp;"ibor"&amp;Tenor,AR1713,Trigger)</f>
        <v>51403</v>
      </c>
      <c r="AR1713" s="98">
        <f>_xll.qlCalendarAdvance(Calendar,AR1712,AP1713,"f",,Trigger)</f>
        <v>51405</v>
      </c>
      <c r="AS1713" s="98">
        <f>_xll.qlInterestRateIndexMaturity(Currency&amp;"ibor"&amp;Tenor,AR1713,Trigger)</f>
        <v>51435</v>
      </c>
      <c r="AT1713" s="242" t="e">
        <f>_xll.qlIndexFixing($AD$5,AQ1713,TRUE,_xll.ohTrigger(Trigger,Trigger1M))</f>
        <v>#NUM!</v>
      </c>
      <c r="AU1713" s="242">
        <f>IFERROR(_xll.qlIndexFixing($AV$1,AQ1713,TRUE,_xll.ohTrigger(Trigger,Trigger1M)),#N/A)</f>
        <v>1.4645691465197785E-2</v>
      </c>
    </row>
    <row r="1714" spans="42:47" ht="11.25" customHeight="1" x14ac:dyDescent="0.25">
      <c r="AP1714" s="99" t="s">
        <v>83</v>
      </c>
      <c r="AQ1714" s="98">
        <f>_xll.qlInterestRateIndexFixingDate(Currency&amp;"ibor"&amp;Tenor,AR1714,Trigger)</f>
        <v>51410</v>
      </c>
      <c r="AR1714" s="98">
        <f>_xll.qlCalendarAdvance(Calendar,AR1713,AP1714,"f",,Trigger)</f>
        <v>51412</v>
      </c>
      <c r="AS1714" s="98">
        <f>_xll.qlInterestRateIndexMaturity(Currency&amp;"ibor"&amp;Tenor,AR1714,Trigger)</f>
        <v>51445</v>
      </c>
      <c r="AT1714" s="242" t="e">
        <f>_xll.qlIndexFixing($AD$5,AQ1714,TRUE,_xll.ohTrigger(Trigger,Trigger1M))</f>
        <v>#NUM!</v>
      </c>
      <c r="AU1714" s="242">
        <f>IFERROR(_xll.qlIndexFixing($AV$1,AQ1714,TRUE,_xll.ohTrigger(Trigger,Trigger1M)),#N/A)</f>
        <v>1.4645193226820201E-2</v>
      </c>
    </row>
    <row r="1715" spans="42:47" ht="11.25" customHeight="1" x14ac:dyDescent="0.25">
      <c r="AP1715" s="99" t="s">
        <v>83</v>
      </c>
      <c r="AQ1715" s="98">
        <f>_xll.qlInterestRateIndexFixingDate(Currency&amp;"ibor"&amp;Tenor,AR1715,Trigger)</f>
        <v>51417</v>
      </c>
      <c r="AR1715" s="98">
        <f>_xll.qlCalendarAdvance(Calendar,AR1714,AP1715,"f",,Trigger)</f>
        <v>51419</v>
      </c>
      <c r="AS1715" s="98">
        <f>_xll.qlInterestRateIndexMaturity(Currency&amp;"ibor"&amp;Tenor,AR1715,Trigger)</f>
        <v>51452</v>
      </c>
      <c r="AT1715" s="242" t="e">
        <f>_xll.qlIndexFixing($AD$5,AQ1715,TRUE,_xll.ohTrigger(Trigger,Trigger1M))</f>
        <v>#NUM!</v>
      </c>
      <c r="AU1715" s="242">
        <f>IFERROR(_xll.qlIndexFixing($AV$1,AQ1715,TRUE,_xll.ohTrigger(Trigger,Trigger1M)),#N/A)</f>
        <v>1.4644060893281751E-2</v>
      </c>
    </row>
    <row r="1716" spans="42:47" ht="11.25" customHeight="1" x14ac:dyDescent="0.25">
      <c r="AP1716" s="99" t="s">
        <v>83</v>
      </c>
      <c r="AQ1716" s="98">
        <f>_xll.qlInterestRateIndexFixingDate(Currency&amp;"ibor"&amp;Tenor,AR1716,Trigger)</f>
        <v>51424</v>
      </c>
      <c r="AR1716" s="98">
        <f>_xll.qlCalendarAdvance(Calendar,AR1715,AP1716,"f",,Trigger)</f>
        <v>51426</v>
      </c>
      <c r="AS1716" s="98">
        <f>_xll.qlInterestRateIndexMaturity(Currency&amp;"ibor"&amp;Tenor,AR1716,Trigger)</f>
        <v>51459</v>
      </c>
      <c r="AT1716" s="242" t="e">
        <f>_xll.qlIndexFixing($AD$5,AQ1716,TRUE,_xll.ohTrigger(Trigger,Trigger1M))</f>
        <v>#NUM!</v>
      </c>
      <c r="AU1716" s="242">
        <f>IFERROR(_xll.qlIndexFixing($AV$1,AQ1716,TRUE,_xll.ohTrigger(Trigger,Trigger1M)),#N/A)</f>
        <v>1.4642942696168667E-2</v>
      </c>
    </row>
    <row r="1717" spans="42:47" ht="11.25" customHeight="1" x14ac:dyDescent="0.25">
      <c r="AP1717" s="99" t="s">
        <v>83</v>
      </c>
      <c r="AQ1717" s="98">
        <f>_xll.qlInterestRateIndexFixingDate(Currency&amp;"ibor"&amp;Tenor,AR1717,Trigger)</f>
        <v>51431</v>
      </c>
      <c r="AR1717" s="98">
        <f>_xll.qlCalendarAdvance(Calendar,AR1716,AP1717,"f",,Trigger)</f>
        <v>51433</v>
      </c>
      <c r="AS1717" s="98">
        <f>_xll.qlInterestRateIndexMaturity(Currency&amp;"ibor"&amp;Tenor,AR1717,Trigger)</f>
        <v>51466</v>
      </c>
      <c r="AT1717" s="242" t="e">
        <f>_xll.qlIndexFixing($AD$5,AQ1717,TRUE,_xll.ohTrigger(Trigger,Trigger1M))</f>
        <v>#NUM!</v>
      </c>
      <c r="AU1717" s="242">
        <f>IFERROR(_xll.qlIndexFixing($AV$1,AQ1717,TRUE,_xll.ohTrigger(Trigger,Trigger1M)),#N/A)</f>
        <v>1.4641838694064387E-2</v>
      </c>
    </row>
    <row r="1718" spans="42:47" ht="11.25" customHeight="1" x14ac:dyDescent="0.25">
      <c r="AP1718" s="99" t="s">
        <v>83</v>
      </c>
      <c r="AQ1718" s="98">
        <f>_xll.qlInterestRateIndexFixingDate(Currency&amp;"ibor"&amp;Tenor,AR1718,Trigger)</f>
        <v>51438</v>
      </c>
      <c r="AR1718" s="98">
        <f>_xll.qlCalendarAdvance(Calendar,AR1717,AP1718,"f",,Trigger)</f>
        <v>51440</v>
      </c>
      <c r="AS1718" s="98">
        <f>_xll.qlInterestRateIndexMaturity(Currency&amp;"ibor"&amp;Tenor,AR1718,Trigger)</f>
        <v>51470</v>
      </c>
      <c r="AT1718" s="242" t="e">
        <f>_xll.qlIndexFixing($AD$5,AQ1718,TRUE,_xll.ohTrigger(Trigger,Trigger1M))</f>
        <v>#NUM!</v>
      </c>
      <c r="AU1718" s="242">
        <f>IFERROR(_xll.qlIndexFixing($AV$1,AQ1718,TRUE,_xll.ohTrigger(Trigger,Trigger1M)),#N/A)</f>
        <v>1.46400862382432E-2</v>
      </c>
    </row>
    <row r="1719" spans="42:47" ht="11.25" customHeight="1" x14ac:dyDescent="0.25">
      <c r="AP1719" s="99" t="s">
        <v>83</v>
      </c>
      <c r="AQ1719" s="98">
        <f>_xll.qlInterestRateIndexFixingDate(Currency&amp;"ibor"&amp;Tenor,AR1719,Trigger)</f>
        <v>51445</v>
      </c>
      <c r="AR1719" s="98">
        <f>_xll.qlCalendarAdvance(Calendar,AR1718,AP1719,"f",,Trigger)</f>
        <v>51447</v>
      </c>
      <c r="AS1719" s="98">
        <f>_xll.qlInterestRateIndexMaturity(Currency&amp;"ibor"&amp;Tenor,AR1719,Trigger)</f>
        <v>51477</v>
      </c>
      <c r="AT1719" s="242" t="e">
        <f>_xll.qlIndexFixing($AD$5,AQ1719,TRUE,_xll.ohTrigger(Trigger,Trigger1M))</f>
        <v>#NUM!</v>
      </c>
      <c r="AU1719" s="242">
        <f>IFERROR(_xll.qlIndexFixing($AV$1,AQ1719,TRUE,_xll.ohTrigger(Trigger,Trigger1M)),#N/A)</f>
        <v>1.4639007852145447E-2</v>
      </c>
    </row>
    <row r="1720" spans="42:47" ht="11.25" customHeight="1" x14ac:dyDescent="0.25">
      <c r="AP1720" s="99" t="s">
        <v>83</v>
      </c>
      <c r="AQ1720" s="98">
        <f>_xll.qlInterestRateIndexFixingDate(Currency&amp;"ibor"&amp;Tenor,AR1720,Trigger)</f>
        <v>51452</v>
      </c>
      <c r="AR1720" s="98">
        <f>_xll.qlCalendarAdvance(Calendar,AR1719,AP1720,"f",,Trigger)</f>
        <v>51454</v>
      </c>
      <c r="AS1720" s="98">
        <f>_xll.qlInterestRateIndexMaturity(Currency&amp;"ibor"&amp;Tenor,AR1720,Trigger)</f>
        <v>51484</v>
      </c>
      <c r="AT1720" s="242" t="e">
        <f>_xll.qlIndexFixing($AD$5,AQ1720,TRUE,_xll.ohTrigger(Trigger,Trigger1M))</f>
        <v>#NUM!</v>
      </c>
      <c r="AU1720" s="242">
        <f>IFERROR(_xll.qlIndexFixing($AV$1,AQ1720,TRUE,_xll.ohTrigger(Trigger,Trigger1M)),#N/A)</f>
        <v>1.4637943822494393E-2</v>
      </c>
    </row>
    <row r="1721" spans="42:47" ht="11.25" customHeight="1" x14ac:dyDescent="0.25">
      <c r="AP1721" s="99" t="s">
        <v>83</v>
      </c>
      <c r="AQ1721" s="98">
        <f>_xll.qlInterestRateIndexFixingDate(Currency&amp;"ibor"&amp;Tenor,AR1721,Trigger)</f>
        <v>51459</v>
      </c>
      <c r="AR1721" s="98">
        <f>_xll.qlCalendarAdvance(Calendar,AR1720,AP1721,"f",,Trigger)</f>
        <v>51461</v>
      </c>
      <c r="AS1721" s="98">
        <f>_xll.qlInterestRateIndexMaturity(Currency&amp;"ibor"&amp;Tenor,AR1721,Trigger)</f>
        <v>51491</v>
      </c>
      <c r="AT1721" s="242" t="e">
        <f>_xll.qlIndexFixing($AD$5,AQ1721,TRUE,_xll.ohTrigger(Trigger,Trigger1M))</f>
        <v>#NUM!</v>
      </c>
      <c r="AU1721" s="242">
        <f>IFERROR(_xll.qlIndexFixing($AV$1,AQ1721,TRUE,_xll.ohTrigger(Trigger,Trigger1M)),#N/A)</f>
        <v>1.463689420786185E-2</v>
      </c>
    </row>
    <row r="1722" spans="42:47" ht="11.25" customHeight="1" x14ac:dyDescent="0.25">
      <c r="AP1722" s="99" t="s">
        <v>83</v>
      </c>
      <c r="AQ1722" s="98">
        <f>_xll.qlInterestRateIndexFixingDate(Currency&amp;"ibor"&amp;Tenor,AR1722,Trigger)</f>
        <v>51466</v>
      </c>
      <c r="AR1722" s="98">
        <f>_xll.qlCalendarAdvance(Calendar,AR1721,AP1722,"f",,Trigger)</f>
        <v>51468</v>
      </c>
      <c r="AS1722" s="98">
        <f>_xll.qlInterestRateIndexMaturity(Currency&amp;"ibor"&amp;Tenor,AR1722,Trigger)</f>
        <v>51498</v>
      </c>
      <c r="AT1722" s="242" t="e">
        <f>_xll.qlIndexFixing($AD$5,AQ1722,TRUE,_xll.ohTrigger(Trigger,Trigger1M))</f>
        <v>#NUM!</v>
      </c>
      <c r="AU1722" s="242">
        <f>IFERROR(_xll.qlIndexFixing($AV$1,AQ1722,TRUE,_xll.ohTrigger(Trigger,Trigger1M)),#N/A)</f>
        <v>1.4635859066824963E-2</v>
      </c>
    </row>
    <row r="1723" spans="42:47" ht="11.25" customHeight="1" x14ac:dyDescent="0.25">
      <c r="AP1723" s="99" t="s">
        <v>83</v>
      </c>
      <c r="AQ1723" s="98">
        <f>_xll.qlInterestRateIndexFixingDate(Currency&amp;"ibor"&amp;Tenor,AR1723,Trigger)</f>
        <v>51473</v>
      </c>
      <c r="AR1723" s="98">
        <f>_xll.qlCalendarAdvance(Calendar,AR1722,AP1723,"f",,Trigger)</f>
        <v>51475</v>
      </c>
      <c r="AS1723" s="98">
        <f>_xll.qlInterestRateIndexMaturity(Currency&amp;"ibor"&amp;Tenor,AR1723,Trigger)</f>
        <v>51508</v>
      </c>
      <c r="AT1723" s="242" t="e">
        <f>_xll.qlIndexFixing($AD$5,AQ1723,TRUE,_xll.ohTrigger(Trigger,Trigger1M))</f>
        <v>#NUM!</v>
      </c>
      <c r="AU1723" s="242">
        <f>IFERROR(_xll.qlIndexFixing($AV$1,AQ1723,TRUE,_xll.ohTrigger(Trigger,Trigger1M)),#N/A)</f>
        <v>1.4635516057245437E-2</v>
      </c>
    </row>
    <row r="1724" spans="42:47" ht="11.25" customHeight="1" x14ac:dyDescent="0.25">
      <c r="AP1724" s="99" t="s">
        <v>83</v>
      </c>
      <c r="AQ1724" s="98">
        <f>_xll.qlInterestRateIndexFixingDate(Currency&amp;"ibor"&amp;Tenor,AR1724,Trigger)</f>
        <v>51480</v>
      </c>
      <c r="AR1724" s="98">
        <f>_xll.qlCalendarAdvance(Calendar,AR1723,AP1724,"f",,Trigger)</f>
        <v>51482</v>
      </c>
      <c r="AS1724" s="98">
        <f>_xll.qlInterestRateIndexMaturity(Currency&amp;"ibor"&amp;Tenor,AR1724,Trigger)</f>
        <v>51515</v>
      </c>
      <c r="AT1724" s="242" t="e">
        <f>_xll.qlIndexFixing($AD$5,AQ1724,TRUE,_xll.ohTrigger(Trigger,Trigger1M))</f>
        <v>#NUM!</v>
      </c>
      <c r="AU1724" s="242">
        <f>IFERROR(_xll.qlIndexFixing($AV$1,AQ1724,TRUE,_xll.ohTrigger(Trigger,Trigger1M)),#N/A)</f>
        <v>1.4634513060519763E-2</v>
      </c>
    </row>
    <row r="1725" spans="42:47" ht="11.25" customHeight="1" x14ac:dyDescent="0.25">
      <c r="AP1725" s="99" t="s">
        <v>83</v>
      </c>
      <c r="AQ1725" s="98">
        <f>_xll.qlInterestRateIndexFixingDate(Currency&amp;"ibor"&amp;Tenor,AR1725,Trigger)</f>
        <v>51487</v>
      </c>
      <c r="AR1725" s="98">
        <f>_xll.qlCalendarAdvance(Calendar,AR1724,AP1725,"f",,Trigger)</f>
        <v>51489</v>
      </c>
      <c r="AS1725" s="98">
        <f>_xll.qlInterestRateIndexMaturity(Currency&amp;"ibor"&amp;Tenor,AR1725,Trigger)</f>
        <v>51522</v>
      </c>
      <c r="AT1725" s="242" t="e">
        <f>_xll.qlIndexFixing($AD$5,AQ1725,TRUE,_xll.ohTrigger(Trigger,Trigger1M))</f>
        <v>#NUM!</v>
      </c>
      <c r="AU1725" s="242">
        <f>IFERROR(_xll.qlIndexFixing($AV$1,AQ1725,TRUE,_xll.ohTrigger(Trigger,Trigger1M)),#N/A)</f>
        <v>1.4633524727475266E-2</v>
      </c>
    </row>
    <row r="1726" spans="42:47" ht="11.25" customHeight="1" x14ac:dyDescent="0.25">
      <c r="AP1726" s="99" t="s">
        <v>83</v>
      </c>
      <c r="AQ1726" s="98">
        <f>_xll.qlInterestRateIndexFixingDate(Currency&amp;"ibor"&amp;Tenor,AR1726,Trigger)</f>
        <v>51491</v>
      </c>
      <c r="AR1726" s="98">
        <f>_xll.qlCalendarAdvance(Calendar,AR1725,AP1726,"f",,Trigger)</f>
        <v>51497</v>
      </c>
      <c r="AS1726" s="98">
        <f>_xll.qlInterestRateIndexMaturity(Currency&amp;"ibor"&amp;Tenor,AR1726,Trigger)</f>
        <v>51529</v>
      </c>
      <c r="AT1726" s="242" t="e">
        <f>_xll.qlIndexFixing($AD$5,AQ1726,TRUE,_xll.ohTrigger(Trigger,Trigger1M))</f>
        <v>#NUM!</v>
      </c>
      <c r="AU1726" s="242">
        <f>IFERROR(_xll.qlIndexFixing($AV$1,AQ1726,TRUE,_xll.ohTrigger(Trigger,Trigger1M)),#N/A)</f>
        <v>1.4632184083339106E-2</v>
      </c>
    </row>
    <row r="1727" spans="42:47" ht="11.25" customHeight="1" x14ac:dyDescent="0.25">
      <c r="AP1727" s="99" t="s">
        <v>83</v>
      </c>
      <c r="AQ1727" s="98">
        <f>_xll.qlInterestRateIndexFixingDate(Currency&amp;"ibor"&amp;Tenor,AR1727,Trigger)</f>
        <v>51501</v>
      </c>
      <c r="AR1727" s="98">
        <f>_xll.qlCalendarAdvance(Calendar,AR1726,AP1727,"f",,Trigger)</f>
        <v>51504</v>
      </c>
      <c r="AS1727" s="98">
        <f>_xll.qlInterestRateIndexMaturity(Currency&amp;"ibor"&amp;Tenor,AR1727,Trigger)</f>
        <v>51536</v>
      </c>
      <c r="AT1727" s="242" t="e">
        <f>_xll.qlIndexFixing($AD$5,AQ1727,TRUE,_xll.ohTrigger(Trigger,Trigger1M))</f>
        <v>#NUM!</v>
      </c>
      <c r="AU1727" s="242">
        <f>IFERROR(_xll.qlIndexFixing($AV$1,AQ1727,TRUE,_xll.ohTrigger(Trigger,Trigger1M)),#N/A)</f>
        <v>1.4631226347068815E-2</v>
      </c>
    </row>
    <row r="1728" spans="42:47" ht="11.25" customHeight="1" x14ac:dyDescent="0.25">
      <c r="AP1728" s="99" t="s">
        <v>83</v>
      </c>
      <c r="AQ1728" s="98">
        <f>_xll.qlInterestRateIndexFixingDate(Currency&amp;"ibor"&amp;Tenor,AR1728,Trigger)</f>
        <v>51509</v>
      </c>
      <c r="AR1728" s="98">
        <f>_xll.qlCalendarAdvance(Calendar,AR1727,AP1728,"f",,Trigger)</f>
        <v>51511</v>
      </c>
      <c r="AS1728" s="98">
        <f>_xll.qlInterestRateIndexMaturity(Currency&amp;"ibor"&amp;Tenor,AR1728,Trigger)</f>
        <v>51543</v>
      </c>
      <c r="AT1728" s="242" t="e">
        <f>_xll.qlIndexFixing($AD$5,AQ1728,TRUE,_xll.ohTrigger(Trigger,Trigger1M))</f>
        <v>#NUM!</v>
      </c>
      <c r="AU1728" s="242">
        <f>IFERROR(_xll.qlIndexFixing($AV$1,AQ1728,TRUE,_xll.ohTrigger(Trigger,Trigger1M)),#N/A)</f>
        <v>1.4630283453807846E-2</v>
      </c>
    </row>
    <row r="1729" spans="42:47" ht="11.25" customHeight="1" x14ac:dyDescent="0.25">
      <c r="AP1729" s="99" t="s">
        <v>83</v>
      </c>
      <c r="AQ1729" s="98">
        <f>_xll.qlInterestRateIndexFixingDate(Currency&amp;"ibor"&amp;Tenor,AR1729,Trigger)</f>
        <v>51516</v>
      </c>
      <c r="AR1729" s="98">
        <f>_xll.qlCalendarAdvance(Calendar,AR1728,AP1729,"f",,Trigger)</f>
        <v>51518</v>
      </c>
      <c r="AS1729" s="98">
        <f>_xll.qlInterestRateIndexMaturity(Currency&amp;"ibor"&amp;Tenor,AR1729,Trigger)</f>
        <v>51550</v>
      </c>
      <c r="AT1729" s="242" t="e">
        <f>_xll.qlIndexFixing($AD$5,AQ1729,TRUE,_xll.ohTrigger(Trigger,Trigger1M))</f>
        <v>#NUM!</v>
      </c>
      <c r="AU1729" s="242">
        <f>IFERROR(_xll.qlIndexFixing($AV$1,AQ1729,TRUE,_xll.ohTrigger(Trigger,Trigger1M)),#N/A)</f>
        <v>1.4629355462134341E-2</v>
      </c>
    </row>
    <row r="1730" spans="42:47" ht="11.25" customHeight="1" x14ac:dyDescent="0.25">
      <c r="AP1730" s="99" t="s">
        <v>83</v>
      </c>
      <c r="AQ1730" s="98">
        <f>_xll.qlInterestRateIndexFixingDate(Currency&amp;"ibor"&amp;Tenor,AR1730,Trigger)</f>
        <v>51523</v>
      </c>
      <c r="AR1730" s="98">
        <f>_xll.qlCalendarAdvance(Calendar,AR1729,AP1730,"f",,Trigger)</f>
        <v>51525</v>
      </c>
      <c r="AS1730" s="98">
        <f>_xll.qlInterestRateIndexMaturity(Currency&amp;"ibor"&amp;Tenor,AR1730,Trigger)</f>
        <v>51557</v>
      </c>
      <c r="AT1730" s="242" t="e">
        <f>_xll.qlIndexFixing($AD$5,AQ1730,TRUE,_xll.ohTrigger(Trigger,Trigger1M))</f>
        <v>#NUM!</v>
      </c>
      <c r="AU1730" s="242">
        <f>IFERROR(_xll.qlIndexFixing($AV$1,AQ1730,TRUE,_xll.ohTrigger(Trigger,Trigger1M)),#N/A)</f>
        <v>1.4628442430623945E-2</v>
      </c>
    </row>
    <row r="1731" spans="42:47" ht="11.25" customHeight="1" x14ac:dyDescent="0.25">
      <c r="AP1731" s="99" t="s">
        <v>83</v>
      </c>
      <c r="AQ1731" s="98">
        <f>_xll.qlInterestRateIndexFixingDate(Currency&amp;"ibor"&amp;Tenor,AR1731,Trigger)</f>
        <v>51530</v>
      </c>
      <c r="AR1731" s="98">
        <f>_xll.qlCalendarAdvance(Calendar,AR1730,AP1731,"f",,Trigger)</f>
        <v>51532</v>
      </c>
      <c r="AS1731" s="98">
        <f>_xll.qlInterestRateIndexMaturity(Currency&amp;"ibor"&amp;Tenor,AR1731,Trigger)</f>
        <v>51560</v>
      </c>
      <c r="AT1731" s="242" t="e">
        <f>_xll.qlIndexFixing($AD$5,AQ1731,TRUE,_xll.ohTrigger(Trigger,Trigger1M))</f>
        <v>#NUM!</v>
      </c>
      <c r="AU1731" s="242">
        <f>IFERROR(_xll.qlIndexFixing($AV$1,AQ1731,TRUE,_xll.ohTrigger(Trigger,Trigger1M)),#N/A)</f>
        <v>1.462660822693751E-2</v>
      </c>
    </row>
    <row r="1732" spans="42:47" ht="11.25" customHeight="1" x14ac:dyDescent="0.25">
      <c r="AP1732" s="99" t="s">
        <v>83</v>
      </c>
      <c r="AQ1732" s="98">
        <f>_xll.qlInterestRateIndexFixingDate(Currency&amp;"ibor"&amp;Tenor,AR1732,Trigger)</f>
        <v>51537</v>
      </c>
      <c r="AR1732" s="98">
        <f>_xll.qlCalendarAdvance(Calendar,AR1731,AP1732,"f",,Trigger)</f>
        <v>51539</v>
      </c>
      <c r="AS1732" s="98">
        <f>_xll.qlInterestRateIndexMaturity(Currency&amp;"ibor"&amp;Tenor,AR1732,Trigger)</f>
        <v>51567</v>
      </c>
      <c r="AT1732" s="242" t="e">
        <f>_xll.qlIndexFixing($AD$5,AQ1732,TRUE,_xll.ohTrigger(Trigger,Trigger1M))</f>
        <v>#NUM!</v>
      </c>
      <c r="AU1732" s="242">
        <f>IFERROR(_xll.qlIndexFixing($AV$1,AQ1732,TRUE,_xll.ohTrigger(Trigger,Trigger1M)),#N/A)</f>
        <v>1.4625721109866279E-2</v>
      </c>
    </row>
    <row r="1733" spans="42:47" ht="11.25" customHeight="1" x14ac:dyDescent="0.25">
      <c r="AP1733" s="99" t="s">
        <v>83</v>
      </c>
      <c r="AQ1733" s="98">
        <f>_xll.qlInterestRateIndexFixingDate(Currency&amp;"ibor"&amp;Tenor,AR1733,Trigger)</f>
        <v>51544</v>
      </c>
      <c r="AR1733" s="98">
        <f>_xll.qlCalendarAdvance(Calendar,AR1732,AP1733,"f",,Trigger)</f>
        <v>51546</v>
      </c>
      <c r="AS1733" s="98">
        <f>_xll.qlInterestRateIndexMaturity(Currency&amp;"ibor"&amp;Tenor,AR1733,Trigger)</f>
        <v>51574</v>
      </c>
      <c r="AT1733" s="242" t="e">
        <f>_xll.qlIndexFixing($AD$5,AQ1733,TRUE,_xll.ohTrigger(Trigger,Trigger1M))</f>
        <v>#NUM!</v>
      </c>
      <c r="AU1733" s="242">
        <f>IFERROR(_xll.qlIndexFixing($AV$1,AQ1733,TRUE,_xll.ohTrigger(Trigger,Trigger1M)),#N/A)</f>
        <v>1.4624849109505789E-2</v>
      </c>
    </row>
    <row r="1734" spans="42:47" ht="11.25" customHeight="1" x14ac:dyDescent="0.25">
      <c r="AP1734" s="99" t="s">
        <v>83</v>
      </c>
      <c r="AQ1734" s="98">
        <f>_xll.qlInterestRateIndexFixingDate(Currency&amp;"ibor"&amp;Tenor,AR1734,Trigger)</f>
        <v>51551</v>
      </c>
      <c r="AR1734" s="98">
        <f>_xll.qlCalendarAdvance(Calendar,AR1733,AP1734,"f",,Trigger)</f>
        <v>51553</v>
      </c>
      <c r="AS1734" s="98">
        <f>_xll.qlInterestRateIndexMaturity(Currency&amp;"ibor"&amp;Tenor,AR1734,Trigger)</f>
        <v>51581</v>
      </c>
      <c r="AT1734" s="242" t="e">
        <f>_xll.qlIndexFixing($AD$5,AQ1734,TRUE,_xll.ohTrigger(Trigger,Trigger1M))</f>
        <v>#NUM!</v>
      </c>
      <c r="AU1734" s="242">
        <f>IFERROR(_xll.qlIndexFixing($AV$1,AQ1734,TRUE,_xll.ohTrigger(Trigger,Trigger1M)),#N/A)</f>
        <v>1.4623992284429184E-2</v>
      </c>
    </row>
    <row r="1735" spans="42:47" ht="11.25" customHeight="1" x14ac:dyDescent="0.25">
      <c r="AP1735" s="99" t="s">
        <v>83</v>
      </c>
      <c r="AQ1735" s="98">
        <f>_xll.qlInterestRateIndexFixingDate(Currency&amp;"ibor"&amp;Tenor,AR1735,Trigger)</f>
        <v>51558</v>
      </c>
      <c r="AR1735" s="98">
        <f>_xll.qlCalendarAdvance(Calendar,AR1734,AP1735,"f",,Trigger)</f>
        <v>51560</v>
      </c>
      <c r="AS1735" s="98">
        <f>_xll.qlInterestRateIndexMaturity(Currency&amp;"ibor"&amp;Tenor,AR1735,Trigger)</f>
        <v>51589</v>
      </c>
      <c r="AT1735" s="242" t="e">
        <f>_xll.qlIndexFixing($AD$5,AQ1735,TRUE,_xll.ohTrigger(Trigger,Trigger1M))</f>
        <v>#NUM!</v>
      </c>
      <c r="AU1735" s="242">
        <f>IFERROR(_xll.qlIndexFixing($AV$1,AQ1735,TRUE,_xll.ohTrigger(Trigger,Trigger1M)),#N/A)</f>
        <v>1.4623388789731717E-2</v>
      </c>
    </row>
    <row r="1736" spans="42:47" ht="11.25" customHeight="1" x14ac:dyDescent="0.25">
      <c r="AP1736" s="99" t="s">
        <v>83</v>
      </c>
      <c r="AQ1736" s="98">
        <f>_xll.qlInterestRateIndexFixingDate(Currency&amp;"ibor"&amp;Tenor,AR1736,Trigger)</f>
        <v>51565</v>
      </c>
      <c r="AR1736" s="98">
        <f>_xll.qlCalendarAdvance(Calendar,AR1735,AP1736,"f",,Trigger)</f>
        <v>51567</v>
      </c>
      <c r="AS1736" s="98">
        <f>_xll.qlInterestRateIndexMaturity(Currency&amp;"ibor"&amp;Tenor,AR1736,Trigger)</f>
        <v>51599</v>
      </c>
      <c r="AT1736" s="242" t="e">
        <f>_xll.qlIndexFixing($AD$5,AQ1736,TRUE,_xll.ohTrigger(Trigger,Trigger1M))</f>
        <v>#NUM!</v>
      </c>
      <c r="AU1736" s="242">
        <f>IFERROR(_xll.qlIndexFixing($AV$1,AQ1736,TRUE,_xll.ohTrigger(Trigger,Trigger1M)),#N/A)</f>
        <v>1.4623281685680056E-2</v>
      </c>
    </row>
    <row r="1737" spans="42:47" ht="11.25" customHeight="1" x14ac:dyDescent="0.25">
      <c r="AP1737" s="99" t="s">
        <v>83</v>
      </c>
      <c r="AQ1737" s="98">
        <f>_xll.qlInterestRateIndexFixingDate(Currency&amp;"ibor"&amp;Tenor,AR1737,Trigger)</f>
        <v>51572</v>
      </c>
      <c r="AR1737" s="98">
        <f>_xll.qlCalendarAdvance(Calendar,AR1736,AP1737,"f",,Trigger)</f>
        <v>51574</v>
      </c>
      <c r="AS1737" s="98">
        <f>_xll.qlInterestRateIndexMaturity(Currency&amp;"ibor"&amp;Tenor,AR1737,Trigger)</f>
        <v>51606</v>
      </c>
      <c r="AT1737" s="242" t="e">
        <f>_xll.qlIndexFixing($AD$5,AQ1737,TRUE,_xll.ohTrigger(Trigger,Trigger1M))</f>
        <v>#NUM!</v>
      </c>
      <c r="AU1737" s="242">
        <f>IFERROR(_xll.qlIndexFixing($AV$1,AQ1737,TRUE,_xll.ohTrigger(Trigger,Trigger1M)),#N/A)</f>
        <v>1.4622475015639291E-2</v>
      </c>
    </row>
    <row r="1738" spans="42:47" ht="11.25" customHeight="1" x14ac:dyDescent="0.25">
      <c r="AP1738" s="99" t="s">
        <v>83</v>
      </c>
      <c r="AQ1738" s="98">
        <f>_xll.qlInterestRateIndexFixingDate(Currency&amp;"ibor"&amp;Tenor,AR1738,Trigger)</f>
        <v>51579</v>
      </c>
      <c r="AR1738" s="98">
        <f>_xll.qlCalendarAdvance(Calendar,AR1737,AP1738,"f",,Trigger)</f>
        <v>51581</v>
      </c>
      <c r="AS1738" s="98">
        <f>_xll.qlInterestRateIndexMaturity(Currency&amp;"ibor"&amp;Tenor,AR1738,Trigger)</f>
        <v>51614</v>
      </c>
      <c r="AT1738" s="242" t="e">
        <f>_xll.qlIndexFixing($AD$5,AQ1738,TRUE,_xll.ohTrigger(Trigger,Trigger1M))</f>
        <v>#NUM!</v>
      </c>
      <c r="AU1738" s="242">
        <f>IFERROR(_xll.qlIndexFixing($AV$1,AQ1738,TRUE,_xll.ohTrigger(Trigger,Trigger1M)),#N/A)</f>
        <v>1.4621925514200548E-2</v>
      </c>
    </row>
    <row r="1739" spans="42:47" ht="11.25" customHeight="1" x14ac:dyDescent="0.25">
      <c r="AP1739" s="99" t="s">
        <v>83</v>
      </c>
      <c r="AQ1739" s="98">
        <f>_xll.qlInterestRateIndexFixingDate(Currency&amp;"ibor"&amp;Tenor,AR1739,Trigger)</f>
        <v>51586</v>
      </c>
      <c r="AR1739" s="98">
        <f>_xll.qlCalendarAdvance(Calendar,AR1738,AP1739,"f",,Trigger)</f>
        <v>51588</v>
      </c>
      <c r="AS1739" s="98">
        <f>_xll.qlInterestRateIndexMaturity(Currency&amp;"ibor"&amp;Tenor,AR1739,Trigger)</f>
        <v>51620</v>
      </c>
      <c r="AT1739" s="242" t="e">
        <f>_xll.qlIndexFixing($AD$5,AQ1739,TRUE,_xll.ohTrigger(Trigger,Trigger1M))</f>
        <v>#NUM!</v>
      </c>
      <c r="AU1739" s="242">
        <f>IFERROR(_xll.qlIndexFixing($AV$1,AQ1739,TRUE,_xll.ohTrigger(Trigger,Trigger1M)),#N/A)</f>
        <v>1.4620908020598067E-2</v>
      </c>
    </row>
    <row r="1740" spans="42:47" ht="11.25" customHeight="1" x14ac:dyDescent="0.25">
      <c r="AP1740" s="99" t="s">
        <v>83</v>
      </c>
      <c r="AQ1740" s="98">
        <f>_xll.qlInterestRateIndexFixingDate(Currency&amp;"ibor"&amp;Tenor,AR1740,Trigger)</f>
        <v>51593</v>
      </c>
      <c r="AR1740" s="98">
        <f>_xll.qlCalendarAdvance(Calendar,AR1739,AP1740,"f",,Trigger)</f>
        <v>51595</v>
      </c>
      <c r="AS1740" s="98">
        <f>_xll.qlInterestRateIndexMaturity(Currency&amp;"ibor"&amp;Tenor,AR1740,Trigger)</f>
        <v>51627</v>
      </c>
      <c r="AT1740" s="242" t="e">
        <f>_xll.qlIndexFixing($AD$5,AQ1740,TRUE,_xll.ohTrigger(Trigger,Trigger1M))</f>
        <v>#NUM!</v>
      </c>
      <c r="AU1740" s="242">
        <f>IFERROR(_xll.qlIndexFixing($AV$1,AQ1740,TRUE,_xll.ohTrigger(Trigger,Trigger1M)),#N/A)</f>
        <v>1.4620147812766382E-2</v>
      </c>
    </row>
    <row r="1741" spans="42:47" ht="11.25" customHeight="1" x14ac:dyDescent="0.25">
      <c r="AP1741" s="99" t="s">
        <v>83</v>
      </c>
      <c r="AQ1741" s="98">
        <f>_xll.qlInterestRateIndexFixingDate(Currency&amp;"ibor"&amp;Tenor,AR1741,Trigger)</f>
        <v>51600</v>
      </c>
      <c r="AR1741" s="98">
        <f>_xll.qlCalendarAdvance(Calendar,AR1740,AP1741,"f",,Trigger)</f>
        <v>51602</v>
      </c>
      <c r="AS1741" s="98">
        <f>_xll.qlInterestRateIndexMaturity(Currency&amp;"ibor"&amp;Tenor,AR1741,Trigger)</f>
        <v>51634</v>
      </c>
      <c r="AT1741" s="242" t="e">
        <f>_xll.qlIndexFixing($AD$5,AQ1741,TRUE,_xll.ohTrigger(Trigger,Trigger1M))</f>
        <v>#NUM!</v>
      </c>
      <c r="AU1741" s="242">
        <f>IFERROR(_xll.qlIndexFixing($AV$1,AQ1741,TRUE,_xll.ohTrigger(Trigger,Trigger1M)),#N/A)</f>
        <v>1.4619403209499837E-2</v>
      </c>
    </row>
    <row r="1742" spans="42:47" ht="11.25" customHeight="1" x14ac:dyDescent="0.25">
      <c r="AP1742" s="99" t="s">
        <v>83</v>
      </c>
      <c r="AQ1742" s="98">
        <f>_xll.qlInterestRateIndexFixingDate(Currency&amp;"ibor"&amp;Tenor,AR1742,Trigger)</f>
        <v>51607</v>
      </c>
      <c r="AR1742" s="98">
        <f>_xll.qlCalendarAdvance(Calendar,AR1741,AP1742,"f",,Trigger)</f>
        <v>51609</v>
      </c>
      <c r="AS1742" s="98">
        <f>_xll.qlInterestRateIndexMaturity(Currency&amp;"ibor"&amp;Tenor,AR1742,Trigger)</f>
        <v>51641</v>
      </c>
      <c r="AT1742" s="242" t="e">
        <f>_xll.qlIndexFixing($AD$5,AQ1742,TRUE,_xll.ohTrigger(Trigger,Trigger1M))</f>
        <v>#NUM!</v>
      </c>
      <c r="AU1742" s="242">
        <f>IFERROR(_xll.qlIndexFixing($AV$1,AQ1742,TRUE,_xll.ohTrigger(Trigger,Trigger1M)),#N/A)</f>
        <v>1.4618674269386567E-2</v>
      </c>
    </row>
    <row r="1743" spans="42:47" ht="11.25" customHeight="1" x14ac:dyDescent="0.25">
      <c r="AP1743" s="99" t="s">
        <v>83</v>
      </c>
      <c r="AQ1743" s="98">
        <f>_xll.qlInterestRateIndexFixingDate(Currency&amp;"ibor"&amp;Tenor,AR1743,Trigger)</f>
        <v>51614</v>
      </c>
      <c r="AR1743" s="98">
        <f>_xll.qlCalendarAdvance(Calendar,AR1742,AP1743,"f",,Trigger)</f>
        <v>51616</v>
      </c>
      <c r="AS1743" s="98">
        <f>_xll.qlInterestRateIndexMaturity(Currency&amp;"ibor"&amp;Tenor,AR1743,Trigger)</f>
        <v>51648</v>
      </c>
      <c r="AT1743" s="242" t="e">
        <f>_xll.qlIndexFixing($AD$5,AQ1743,TRUE,_xll.ohTrigger(Trigger,Trigger1M))</f>
        <v>#NUM!</v>
      </c>
      <c r="AU1743" s="242">
        <f>IFERROR(_xll.qlIndexFixing($AV$1,AQ1743,TRUE,_xll.ohTrigger(Trigger,Trigger1M)),#N/A)</f>
        <v>1.4617961051004713E-2</v>
      </c>
    </row>
    <row r="1744" spans="42:47" ht="11.25" customHeight="1" x14ac:dyDescent="0.25">
      <c r="AP1744" s="99" t="s">
        <v>83</v>
      </c>
      <c r="AQ1744" s="98">
        <f>_xll.qlInterestRateIndexFixingDate(Currency&amp;"ibor"&amp;Tenor,AR1744,Trigger)</f>
        <v>51620</v>
      </c>
      <c r="AR1744" s="98">
        <f>_xll.qlCalendarAdvance(Calendar,AR1743,AP1744,"f",,Trigger)</f>
        <v>51623</v>
      </c>
      <c r="AS1744" s="98">
        <f>_xll.qlInterestRateIndexMaturity(Currency&amp;"ibor"&amp;Tenor,AR1744,Trigger)</f>
        <v>51655</v>
      </c>
      <c r="AT1744" s="242" t="e">
        <f>_xll.qlIndexFixing($AD$5,AQ1744,TRUE,_xll.ohTrigger(Trigger,Trigger1M))</f>
        <v>#NUM!</v>
      </c>
      <c r="AU1744" s="242">
        <f>IFERROR(_xll.qlIndexFixing($AV$1,AQ1744,TRUE,_xll.ohTrigger(Trigger,Trigger1M)),#N/A)</f>
        <v>1.4617263612937414E-2</v>
      </c>
    </row>
    <row r="1745" spans="42:47" ht="11.25" customHeight="1" x14ac:dyDescent="0.25">
      <c r="AP1745" s="99" t="s">
        <v>83</v>
      </c>
      <c r="AQ1745" s="98">
        <f>_xll.qlInterestRateIndexFixingDate(Currency&amp;"ibor"&amp;Tenor,AR1745,Trigger)</f>
        <v>51628</v>
      </c>
      <c r="AR1745" s="98">
        <f>_xll.qlCalendarAdvance(Calendar,AR1744,AP1745,"f",,Trigger)</f>
        <v>51630</v>
      </c>
      <c r="AS1745" s="98">
        <f>_xll.qlInterestRateIndexMaturity(Currency&amp;"ibor"&amp;Tenor,AR1745,Trigger)</f>
        <v>51662</v>
      </c>
      <c r="AT1745" s="242" t="e">
        <f>_xll.qlIndexFixing($AD$5,AQ1745,TRUE,_xll.ohTrigger(Trigger,Trigger1M))</f>
        <v>#NUM!</v>
      </c>
      <c r="AU1745" s="242">
        <f>IFERROR(_xll.qlIndexFixing($AV$1,AQ1745,TRUE,_xll.ohTrigger(Trigger,Trigger1M)),#N/A)</f>
        <v>1.4616582013767809E-2</v>
      </c>
    </row>
    <row r="1746" spans="42:47" ht="11.25" customHeight="1" x14ac:dyDescent="0.25">
      <c r="AP1746" s="99" t="s">
        <v>83</v>
      </c>
      <c r="AQ1746" s="98">
        <f>_xll.qlInterestRateIndexFixingDate(Currency&amp;"ibor"&amp;Tenor,AR1746,Trigger)</f>
        <v>51635</v>
      </c>
      <c r="AR1746" s="98">
        <f>_xll.qlCalendarAdvance(Calendar,AR1745,AP1746,"f",,Trigger)</f>
        <v>51637</v>
      </c>
      <c r="AS1746" s="98">
        <f>_xll.qlInterestRateIndexMaturity(Currency&amp;"ibor"&amp;Tenor,AR1746,Trigger)</f>
        <v>51669</v>
      </c>
      <c r="AT1746" s="242" t="e">
        <f>_xll.qlIndexFixing($AD$5,AQ1746,TRUE,_xll.ohTrigger(Trigger,Trigger1M))</f>
        <v>#NUM!</v>
      </c>
      <c r="AU1746" s="242">
        <f>IFERROR(_xll.qlIndexFixing($AV$1,AQ1746,TRUE,_xll.ohTrigger(Trigger,Trigger1M)),#N/A)</f>
        <v>1.4615916312076538E-2</v>
      </c>
    </row>
    <row r="1747" spans="42:47" ht="11.25" customHeight="1" x14ac:dyDescent="0.25">
      <c r="AP1747" s="99" t="s">
        <v>83</v>
      </c>
      <c r="AQ1747" s="98">
        <f>_xll.qlInterestRateIndexFixingDate(Currency&amp;"ibor"&amp;Tenor,AR1747,Trigger)</f>
        <v>51642</v>
      </c>
      <c r="AR1747" s="98">
        <f>_xll.qlCalendarAdvance(Calendar,AR1746,AP1747,"f",,Trigger)</f>
        <v>51644</v>
      </c>
      <c r="AS1747" s="98">
        <f>_xll.qlInterestRateIndexMaturity(Currency&amp;"ibor"&amp;Tenor,AR1747,Trigger)</f>
        <v>51676</v>
      </c>
      <c r="AT1747" s="242" t="e">
        <f>_xll.qlIndexFixing($AD$5,AQ1747,TRUE,_xll.ohTrigger(Trigger,Trigger1M))</f>
        <v>#NUM!</v>
      </c>
      <c r="AU1747" s="242">
        <f>IFERROR(_xll.qlIndexFixing($AV$1,AQ1747,TRUE,_xll.ohTrigger(Trigger,Trigger1M)),#N/A)</f>
        <v>1.4615266566446738E-2</v>
      </c>
    </row>
    <row r="1748" spans="42:47" ht="11.25" customHeight="1" x14ac:dyDescent="0.25">
      <c r="AP1748" s="99" t="s">
        <v>83</v>
      </c>
      <c r="AQ1748" s="98">
        <f>_xll.qlInterestRateIndexFixingDate(Currency&amp;"ibor"&amp;Tenor,AR1748,Trigger)</f>
        <v>51649</v>
      </c>
      <c r="AR1748" s="98">
        <f>_xll.qlCalendarAdvance(Calendar,AR1747,AP1748,"f",,Trigger)</f>
        <v>51651</v>
      </c>
      <c r="AS1748" s="98">
        <f>_xll.qlInterestRateIndexMaturity(Currency&amp;"ibor"&amp;Tenor,AR1748,Trigger)</f>
        <v>51680</v>
      </c>
      <c r="AT1748" s="242" t="e">
        <f>_xll.qlIndexFixing($AD$5,AQ1748,TRUE,_xll.ohTrigger(Trigger,Trigger1M))</f>
        <v>#NUM!</v>
      </c>
      <c r="AU1748" s="242">
        <f>IFERROR(_xll.qlIndexFixing($AV$1,AQ1748,TRUE,_xll.ohTrigger(Trigger,Trigger1M)),#N/A)</f>
        <v>1.461387524188428E-2</v>
      </c>
    </row>
    <row r="1749" spans="42:47" ht="11.25" customHeight="1" x14ac:dyDescent="0.25">
      <c r="AP1749" s="99" t="s">
        <v>83</v>
      </c>
      <c r="AQ1749" s="98">
        <f>_xll.qlInterestRateIndexFixingDate(Currency&amp;"ibor"&amp;Tenor,AR1749,Trigger)</f>
        <v>51656</v>
      </c>
      <c r="AR1749" s="98">
        <f>_xll.qlCalendarAdvance(Calendar,AR1748,AP1749,"f",,Trigger)</f>
        <v>51658</v>
      </c>
      <c r="AS1749" s="98">
        <f>_xll.qlInterestRateIndexMaturity(Currency&amp;"ibor"&amp;Tenor,AR1749,Trigger)</f>
        <v>51690</v>
      </c>
      <c r="AT1749" s="242" t="e">
        <f>_xll.qlIndexFixing($AD$5,AQ1749,TRUE,_xll.ohTrigger(Trigger,Trigger1M))</f>
        <v>#NUM!</v>
      </c>
      <c r="AU1749" s="242">
        <f>IFERROR(_xll.qlIndexFixing($AV$1,AQ1749,TRUE,_xll.ohTrigger(Trigger,Trigger1M)),#N/A)</f>
        <v>1.4614015177699113E-2</v>
      </c>
    </row>
    <row r="1750" spans="42:47" ht="11.25" customHeight="1" x14ac:dyDescent="0.25">
      <c r="AP1750" s="99" t="s">
        <v>83</v>
      </c>
      <c r="AQ1750" s="98">
        <f>_xll.qlInterestRateIndexFixingDate(Currency&amp;"ibor"&amp;Tenor,AR1750,Trigger)</f>
        <v>51663</v>
      </c>
      <c r="AR1750" s="98">
        <f>_xll.qlCalendarAdvance(Calendar,AR1749,AP1750,"f",,Trigger)</f>
        <v>51665</v>
      </c>
      <c r="AS1750" s="98">
        <f>_xll.qlInterestRateIndexMaturity(Currency&amp;"ibor"&amp;Tenor,AR1750,Trigger)</f>
        <v>51697</v>
      </c>
      <c r="AT1750" s="242" t="e">
        <f>_xll.qlIndexFixing($AD$5,AQ1750,TRUE,_xll.ohTrigger(Trigger,Trigger1M))</f>
        <v>#NUM!</v>
      </c>
      <c r="AU1750" s="242">
        <f>IFERROR(_xll.qlIndexFixing($AV$1,AQ1750,TRUE,_xll.ohTrigger(Trigger,Trigger1M)),#N/A)</f>
        <v>1.4613413651745066E-2</v>
      </c>
    </row>
    <row r="1751" spans="42:47" ht="11.25" customHeight="1" x14ac:dyDescent="0.25">
      <c r="AP1751" s="99" t="s">
        <v>83</v>
      </c>
      <c r="AQ1751" s="98">
        <f>_xll.qlInterestRateIndexFixingDate(Currency&amp;"ibor"&amp;Tenor,AR1751,Trigger)</f>
        <v>51670</v>
      </c>
      <c r="AR1751" s="98">
        <f>_xll.qlCalendarAdvance(Calendar,AR1750,AP1751,"f",,Trigger)</f>
        <v>51672</v>
      </c>
      <c r="AS1751" s="98">
        <f>_xll.qlInterestRateIndexMaturity(Currency&amp;"ibor"&amp;Tenor,AR1751,Trigger)</f>
        <v>51704</v>
      </c>
      <c r="AT1751" s="242" t="e">
        <f>_xll.qlIndexFixing($AD$5,AQ1751,TRUE,_xll.ohTrigger(Trigger,Trigger1M))</f>
        <v>#NUM!</v>
      </c>
      <c r="AU1751" s="242">
        <f>IFERROR(_xll.qlIndexFixing($AV$1,AQ1751,TRUE,_xll.ohTrigger(Trigger,Trigger1M)),#N/A)</f>
        <v>1.4612828316182547E-2</v>
      </c>
    </row>
    <row r="1752" spans="42:47" ht="11.25" customHeight="1" x14ac:dyDescent="0.25">
      <c r="AP1752" s="99" t="s">
        <v>83</v>
      </c>
      <c r="AQ1752" s="98">
        <f>_xll.qlInterestRateIndexFixingDate(Currency&amp;"ibor"&amp;Tenor,AR1752,Trigger)</f>
        <v>51677</v>
      </c>
      <c r="AR1752" s="98">
        <f>_xll.qlCalendarAdvance(Calendar,AR1751,AP1752,"f",,Trigger)</f>
        <v>51679</v>
      </c>
      <c r="AS1752" s="98">
        <f>_xll.qlInterestRateIndexMaturity(Currency&amp;"ibor"&amp;Tenor,AR1752,Trigger)</f>
        <v>51711</v>
      </c>
      <c r="AT1752" s="242" t="e">
        <f>_xll.qlIndexFixing($AD$5,AQ1752,TRUE,_xll.ohTrigger(Trigger,Trigger1M))</f>
        <v>#NUM!</v>
      </c>
      <c r="AU1752" s="242">
        <f>IFERROR(_xll.qlIndexFixing($AV$1,AQ1752,TRUE,_xll.ohTrigger(Trigger,Trigger1M)),#N/A)</f>
        <v>1.4612259229597191E-2</v>
      </c>
    </row>
    <row r="1753" spans="42:47" ht="11.25" customHeight="1" x14ac:dyDescent="0.25">
      <c r="AP1753" s="99" t="s">
        <v>83</v>
      </c>
      <c r="AQ1753" s="98">
        <f>_xll.qlInterestRateIndexFixingDate(Currency&amp;"ibor"&amp;Tenor,AR1753,Trigger)</f>
        <v>51684</v>
      </c>
      <c r="AR1753" s="98">
        <f>_xll.qlCalendarAdvance(Calendar,AR1752,AP1753,"f",,Trigger)</f>
        <v>51686</v>
      </c>
      <c r="AS1753" s="98">
        <f>_xll.qlInterestRateIndexMaturity(Currency&amp;"ibor"&amp;Tenor,AR1753,Trigger)</f>
        <v>51718</v>
      </c>
      <c r="AT1753" s="242" t="e">
        <f>_xll.qlIndexFixing($AD$5,AQ1753,TRUE,_xll.ohTrigger(Trigger,Trigger1M))</f>
        <v>#NUM!</v>
      </c>
      <c r="AU1753" s="242">
        <f>IFERROR(_xll.qlIndexFixing($AV$1,AQ1753,TRUE,_xll.ohTrigger(Trigger,Trigger1M)),#N/A)</f>
        <v>1.4611706450567141E-2</v>
      </c>
    </row>
    <row r="1754" spans="42:47" ht="11.25" customHeight="1" x14ac:dyDescent="0.25">
      <c r="AP1754" s="99" t="s">
        <v>83</v>
      </c>
      <c r="AQ1754" s="98">
        <f>_xll.qlInterestRateIndexFixingDate(Currency&amp;"ibor"&amp;Tenor,AR1754,Trigger)</f>
        <v>51691</v>
      </c>
      <c r="AR1754" s="98">
        <f>_xll.qlCalendarAdvance(Calendar,AR1753,AP1754,"f",,Trigger)</f>
        <v>51693</v>
      </c>
      <c r="AS1754" s="98">
        <f>_xll.qlInterestRateIndexMaturity(Currency&amp;"ibor"&amp;Tenor,AR1754,Trigger)</f>
        <v>51725</v>
      </c>
      <c r="AT1754" s="242" t="e">
        <f>_xll.qlIndexFixing($AD$5,AQ1754,TRUE,_xll.ohTrigger(Trigger,Trigger1M))</f>
        <v>#NUM!</v>
      </c>
      <c r="AU1754" s="242">
        <f>IFERROR(_xll.qlIndexFixing($AV$1,AQ1754,TRUE,_xll.ohTrigger(Trigger,Trigger1M)),#N/A)</f>
        <v>1.4611170037675536E-2</v>
      </c>
    </row>
    <row r="1755" spans="42:47" ht="11.25" customHeight="1" x14ac:dyDescent="0.25">
      <c r="AP1755" s="99" t="s">
        <v>83</v>
      </c>
      <c r="AQ1755" s="98">
        <f>_xll.qlInterestRateIndexFixingDate(Currency&amp;"ibor"&amp;Tenor,AR1755,Trigger)</f>
        <v>51698</v>
      </c>
      <c r="AR1755" s="98">
        <f>_xll.qlCalendarAdvance(Calendar,AR1754,AP1755,"f",,Trigger)</f>
        <v>51700</v>
      </c>
      <c r="AS1755" s="98">
        <f>_xll.qlInterestRateIndexMaturity(Currency&amp;"ibor"&amp;Tenor,AR1755,Trigger)</f>
        <v>51732</v>
      </c>
      <c r="AT1755" s="242" t="e">
        <f>_xll.qlIndexFixing($AD$5,AQ1755,TRUE,_xll.ohTrigger(Trigger,Trigger1M))</f>
        <v>#NUM!</v>
      </c>
      <c r="AU1755" s="242">
        <f>IFERROR(_xll.qlIndexFixing($AV$1,AQ1755,TRUE,_xll.ohTrigger(Trigger,Trigger1M)),#N/A)</f>
        <v>1.4610650049508012E-2</v>
      </c>
    </row>
    <row r="1756" spans="42:47" ht="11.25" customHeight="1" x14ac:dyDescent="0.25">
      <c r="AP1756" s="99" t="s">
        <v>83</v>
      </c>
      <c r="AQ1756" s="98">
        <f>_xll.qlInterestRateIndexFixingDate(Currency&amp;"ibor"&amp;Tenor,AR1756,Trigger)</f>
        <v>51705</v>
      </c>
      <c r="AR1756" s="98">
        <f>_xll.qlCalendarAdvance(Calendar,AR1755,AP1756,"f",,Trigger)</f>
        <v>51707</v>
      </c>
      <c r="AS1756" s="98">
        <f>_xll.qlInterestRateIndexMaturity(Currency&amp;"ibor"&amp;Tenor,AR1756,Trigger)</f>
        <v>51739</v>
      </c>
      <c r="AT1756" s="242" t="e">
        <f>_xll.qlIndexFixing($AD$5,AQ1756,TRUE,_xll.ohTrigger(Trigger,Trigger1M))</f>
        <v>#NUM!</v>
      </c>
      <c r="AU1756" s="242">
        <f>IFERROR(_xll.qlIndexFixing($AV$1,AQ1756,TRUE,_xll.ohTrigger(Trigger,Trigger1M)),#N/A)</f>
        <v>1.461014654464271E-2</v>
      </c>
    </row>
    <row r="1757" spans="42:47" ht="11.25" customHeight="1" x14ac:dyDescent="0.25">
      <c r="AP1757" s="99" t="s">
        <v>83</v>
      </c>
      <c r="AQ1757" s="98">
        <f>_xll.qlInterestRateIndexFixingDate(Currency&amp;"ibor"&amp;Tenor,AR1757,Trigger)</f>
        <v>51712</v>
      </c>
      <c r="AR1757" s="98">
        <f>_xll.qlCalendarAdvance(Calendar,AR1756,AP1757,"f",,Trigger)</f>
        <v>51714</v>
      </c>
      <c r="AS1757" s="98">
        <f>_xll.qlInterestRateIndexMaturity(Currency&amp;"ibor"&amp;Tenor,AR1757,Trigger)</f>
        <v>51746</v>
      </c>
      <c r="AT1757" s="242" t="e">
        <f>_xll.qlIndexFixing($AD$5,AQ1757,TRUE,_xll.ohTrigger(Trigger,Trigger1M))</f>
        <v>#NUM!</v>
      </c>
      <c r="AU1757" s="242">
        <f>IFERROR(_xll.qlIndexFixing($AV$1,AQ1757,TRUE,_xll.ohTrigger(Trigger,Trigger1M)),#N/A)</f>
        <v>1.4609659581667767E-2</v>
      </c>
    </row>
    <row r="1758" spans="42:47" ht="11.25" customHeight="1" x14ac:dyDescent="0.25">
      <c r="AP1758" s="99" t="s">
        <v>83</v>
      </c>
      <c r="AQ1758" s="98">
        <f>_xll.qlInterestRateIndexFixingDate(Currency&amp;"ibor"&amp;Tenor,AR1758,Trigger)</f>
        <v>51719</v>
      </c>
      <c r="AR1758" s="98">
        <f>_xll.qlCalendarAdvance(Calendar,AR1757,AP1758,"f",,Trigger)</f>
        <v>51721</v>
      </c>
      <c r="AS1758" s="98">
        <f>_xll.qlInterestRateIndexMaturity(Currency&amp;"ibor"&amp;Tenor,AR1758,Trigger)</f>
        <v>51753</v>
      </c>
      <c r="AT1758" s="242" t="e">
        <f>_xll.qlIndexFixing($AD$5,AQ1758,TRUE,_xll.ohTrigger(Trigger,Trigger1M))</f>
        <v>#NUM!</v>
      </c>
      <c r="AU1758" s="242">
        <f>IFERROR(_xll.qlIndexFixing($AV$1,AQ1758,TRUE,_xll.ohTrigger(Trigger,Trigger1M)),#N/A)</f>
        <v>1.4609189219163821E-2</v>
      </c>
    </row>
    <row r="1759" spans="42:47" ht="11.25" customHeight="1" x14ac:dyDescent="0.25">
      <c r="AP1759" s="99" t="s">
        <v>83</v>
      </c>
      <c r="AQ1759" s="98">
        <f>_xll.qlInterestRateIndexFixingDate(Currency&amp;"ibor"&amp;Tenor,AR1759,Trigger)</f>
        <v>51726</v>
      </c>
      <c r="AR1759" s="98">
        <f>_xll.qlCalendarAdvance(Calendar,AR1758,AP1759,"f",,Trigger)</f>
        <v>51728</v>
      </c>
      <c r="AS1759" s="98">
        <f>_xll.qlInterestRateIndexMaturity(Currency&amp;"ibor"&amp;Tenor,AR1759,Trigger)</f>
        <v>51760</v>
      </c>
      <c r="AT1759" s="242" t="e">
        <f>_xll.qlIndexFixing($AD$5,AQ1759,TRUE,_xll.ohTrigger(Trigger,Trigger1M))</f>
        <v>#NUM!</v>
      </c>
      <c r="AU1759" s="242">
        <f>IFERROR(_xll.qlIndexFixing($AV$1,AQ1759,TRUE,_xll.ohTrigger(Trigger,Trigger1M)),#N/A)</f>
        <v>1.4608735515711513E-2</v>
      </c>
    </row>
    <row r="1760" spans="42:47" ht="11.25" customHeight="1" x14ac:dyDescent="0.25">
      <c r="AP1760" s="99" t="s">
        <v>83</v>
      </c>
      <c r="AQ1760" s="98">
        <f>_xll.qlInterestRateIndexFixingDate(Currency&amp;"ibor"&amp;Tenor,AR1760,Trigger)</f>
        <v>51733</v>
      </c>
      <c r="AR1760" s="98">
        <f>_xll.qlCalendarAdvance(Calendar,AR1759,AP1760,"f",,Trigger)</f>
        <v>51735</v>
      </c>
      <c r="AS1760" s="98">
        <f>_xll.qlInterestRateIndexMaturity(Currency&amp;"ibor"&amp;Tenor,AR1760,Trigger)</f>
        <v>51767</v>
      </c>
      <c r="AT1760" s="242" t="e">
        <f>_xll.qlIndexFixing($AD$5,AQ1760,TRUE,_xll.ohTrigger(Trigger,Trigger1M))</f>
        <v>#NUM!</v>
      </c>
      <c r="AU1760" s="242">
        <f>IFERROR(_xll.qlIndexFixing($AV$1,AQ1760,TRUE,_xll.ohTrigger(Trigger,Trigger1M)),#N/A)</f>
        <v>1.460829852989648E-2</v>
      </c>
    </row>
    <row r="1761" spans="42:47" ht="11.25" customHeight="1" x14ac:dyDescent="0.25">
      <c r="AP1761" s="99" t="s">
        <v>83</v>
      </c>
      <c r="AQ1761" s="98">
        <f>_xll.qlInterestRateIndexFixingDate(Currency&amp;"ibor"&amp;Tenor,AR1761,Trigger)</f>
        <v>51740</v>
      </c>
      <c r="AR1761" s="98">
        <f>_xll.qlCalendarAdvance(Calendar,AR1760,AP1761,"f",,Trigger)</f>
        <v>51742</v>
      </c>
      <c r="AS1761" s="98">
        <f>_xll.qlInterestRateIndexMaturity(Currency&amp;"ibor"&amp;Tenor,AR1761,Trigger)</f>
        <v>51774</v>
      </c>
      <c r="AT1761" s="242" t="e">
        <f>_xll.qlIndexFixing($AD$5,AQ1761,TRUE,_xll.ohTrigger(Trigger,Trigger1M))</f>
        <v>#NUM!</v>
      </c>
      <c r="AU1761" s="242">
        <f>IFERROR(_xll.qlIndexFixing($AV$1,AQ1761,TRUE,_xll.ohTrigger(Trigger,Trigger1M)),#N/A)</f>
        <v>1.4607878320301859E-2</v>
      </c>
    </row>
    <row r="1762" spans="42:47" ht="11.25" customHeight="1" x14ac:dyDescent="0.25">
      <c r="AP1762" s="99" t="s">
        <v>83</v>
      </c>
      <c r="AQ1762" s="98">
        <f>_xll.qlInterestRateIndexFixingDate(Currency&amp;"ibor"&amp;Tenor,AR1762,Trigger)</f>
        <v>51747</v>
      </c>
      <c r="AR1762" s="98">
        <f>_xll.qlCalendarAdvance(Calendar,AR1761,AP1762,"f",,Trigger)</f>
        <v>51749</v>
      </c>
      <c r="AS1762" s="98">
        <f>_xll.qlInterestRateIndexMaturity(Currency&amp;"ibor"&amp;Tenor,AR1762,Trigger)</f>
        <v>51781</v>
      </c>
      <c r="AT1762" s="242" t="e">
        <f>_xll.qlIndexFixing($AD$5,AQ1762,TRUE,_xll.ohTrigger(Trigger,Trigger1M))</f>
        <v>#NUM!</v>
      </c>
      <c r="AU1762" s="242">
        <f>IFERROR(_xll.qlIndexFixing($AV$1,AQ1762,TRUE,_xll.ohTrigger(Trigger,Trigger1M)),#N/A)</f>
        <v>1.4607474945513288E-2</v>
      </c>
    </row>
    <row r="1763" spans="42:47" ht="11.25" customHeight="1" x14ac:dyDescent="0.25">
      <c r="AP1763" s="99" t="s">
        <v>83</v>
      </c>
      <c r="AQ1763" s="98">
        <f>_xll.qlInterestRateIndexFixingDate(Currency&amp;"ibor"&amp;Tenor,AR1763,Trigger)</f>
        <v>51754</v>
      </c>
      <c r="AR1763" s="98">
        <f>_xll.qlCalendarAdvance(Calendar,AR1762,AP1763,"f",,Trigger)</f>
        <v>51756</v>
      </c>
      <c r="AS1763" s="98">
        <f>_xll.qlInterestRateIndexMaturity(Currency&amp;"ibor"&amp;Tenor,AR1763,Trigger)</f>
        <v>51788</v>
      </c>
      <c r="AT1763" s="242" t="e">
        <f>_xll.qlIndexFixing($AD$5,AQ1763,TRUE,_xll.ohTrigger(Trigger,Trigger1M))</f>
        <v>#NUM!</v>
      </c>
      <c r="AU1763" s="242">
        <f>IFERROR(_xll.qlIndexFixing($AV$1,AQ1763,TRUE,_xll.ohTrigger(Trigger,Trigger1M)),#N/A)</f>
        <v>1.4607088464108908E-2</v>
      </c>
    </row>
    <row r="1764" spans="42:47" ht="11.25" customHeight="1" x14ac:dyDescent="0.25">
      <c r="AP1764" s="99" t="s">
        <v>83</v>
      </c>
      <c r="AQ1764" s="98">
        <f>_xll.qlInterestRateIndexFixingDate(Currency&amp;"ibor"&amp;Tenor,AR1764,Trigger)</f>
        <v>51761</v>
      </c>
      <c r="AR1764" s="98">
        <f>_xll.qlCalendarAdvance(Calendar,AR1763,AP1764,"f",,Trigger)</f>
        <v>51763</v>
      </c>
      <c r="AS1764" s="98">
        <f>_xll.qlInterestRateIndexMaturity(Currency&amp;"ibor"&amp;Tenor,AR1764,Trigger)</f>
        <v>51795</v>
      </c>
      <c r="AT1764" s="242" t="e">
        <f>_xll.qlIndexFixing($AD$5,AQ1764,TRUE,_xll.ohTrigger(Trigger,Trigger1M))</f>
        <v>#NUM!</v>
      </c>
      <c r="AU1764" s="242">
        <f>IFERROR(_xll.qlIndexFixing($AV$1,AQ1764,TRUE,_xll.ohTrigger(Trigger,Trigger1M)),#N/A)</f>
        <v>1.4606718934676854E-2</v>
      </c>
    </row>
    <row r="1765" spans="42:47" ht="11.25" customHeight="1" x14ac:dyDescent="0.25">
      <c r="AP1765" s="99" t="s">
        <v>83</v>
      </c>
      <c r="AQ1765" s="98">
        <f>_xll.qlInterestRateIndexFixingDate(Currency&amp;"ibor"&amp;Tenor,AR1765,Trigger)</f>
        <v>51768</v>
      </c>
      <c r="AR1765" s="98">
        <f>_xll.qlCalendarAdvance(Calendar,AR1764,AP1765,"f",,Trigger)</f>
        <v>51770</v>
      </c>
      <c r="AS1765" s="98">
        <f>_xll.qlInterestRateIndexMaturity(Currency&amp;"ibor"&amp;Tenor,AR1765,Trigger)</f>
        <v>51802</v>
      </c>
      <c r="AT1765" s="242" t="e">
        <f>_xll.qlIndexFixing($AD$5,AQ1765,TRUE,_xll.ohTrigger(Trigger,Trigger1M))</f>
        <v>#NUM!</v>
      </c>
      <c r="AU1765" s="242">
        <f>IFERROR(_xll.qlIndexFixing($AV$1,AQ1765,TRUE,_xll.ohTrigger(Trigger,Trigger1M)),#N/A)</f>
        <v>1.4606366415795269E-2</v>
      </c>
    </row>
    <row r="1766" spans="42:47" ht="11.25" customHeight="1" x14ac:dyDescent="0.25">
      <c r="AP1766" s="99" t="s">
        <v>83</v>
      </c>
      <c r="AQ1766" s="98">
        <f>_xll.qlInterestRateIndexFixingDate(Currency&amp;"ibor"&amp;Tenor,AR1766,Trigger)</f>
        <v>51775</v>
      </c>
      <c r="AR1766" s="98">
        <f>_xll.qlCalendarAdvance(Calendar,AR1765,AP1766,"f",,Trigger)</f>
        <v>51777</v>
      </c>
      <c r="AS1766" s="98">
        <f>_xll.qlInterestRateIndexMaturity(Currency&amp;"ibor"&amp;Tenor,AR1766,Trigger)</f>
        <v>51809</v>
      </c>
      <c r="AT1766" s="242" t="e">
        <f>_xll.qlIndexFixing($AD$5,AQ1766,TRUE,_xll.ohTrigger(Trigger,Trigger1M))</f>
        <v>#NUM!</v>
      </c>
      <c r="AU1766" s="242">
        <f>IFERROR(_xll.qlIndexFixing($AV$1,AQ1766,TRUE,_xll.ohTrigger(Trigger,Trigger1M)),#N/A)</f>
        <v>1.4606030966052286E-2</v>
      </c>
    </row>
    <row r="1767" spans="42:47" ht="11.25" customHeight="1" x14ac:dyDescent="0.25">
      <c r="AP1767" s="99" t="s">
        <v>83</v>
      </c>
      <c r="AQ1767" s="98">
        <f>_xll.qlInterestRateIndexFixingDate(Currency&amp;"ibor"&amp;Tenor,AR1767,Trigger)</f>
        <v>51782</v>
      </c>
      <c r="AR1767" s="98">
        <f>_xll.qlCalendarAdvance(Calendar,AR1766,AP1767,"f",,Trigger)</f>
        <v>51784</v>
      </c>
      <c r="AS1767" s="98">
        <f>_xll.qlInterestRateIndexMaturity(Currency&amp;"ibor"&amp;Tenor,AR1767,Trigger)</f>
        <v>51816</v>
      </c>
      <c r="AT1767" s="242" t="e">
        <f>_xll.qlIndexFixing($AD$5,AQ1767,TRUE,_xll.ohTrigger(Trigger,Trigger1M))</f>
        <v>#NUM!</v>
      </c>
      <c r="AU1767" s="242">
        <f>IFERROR(_xll.qlIndexFixing($AV$1,AQ1767,TRUE,_xll.ohTrigger(Trigger,Trigger1M)),#N/A)</f>
        <v>1.4605712644031044E-2</v>
      </c>
    </row>
    <row r="1768" spans="42:47" ht="11.25" customHeight="1" x14ac:dyDescent="0.25">
      <c r="AP1768" s="99" t="s">
        <v>83</v>
      </c>
      <c r="AQ1768" s="98">
        <f>_xll.qlInterestRateIndexFixingDate(Currency&amp;"ibor"&amp;Tenor,AR1768,Trigger)</f>
        <v>51789</v>
      </c>
      <c r="AR1768" s="98">
        <f>_xll.qlCalendarAdvance(Calendar,AR1767,AP1768,"f",,Trigger)</f>
        <v>51791</v>
      </c>
      <c r="AS1768" s="98">
        <f>_xll.qlInterestRateIndexMaturity(Currency&amp;"ibor"&amp;Tenor,AR1768,Trigger)</f>
        <v>51823</v>
      </c>
      <c r="AT1768" s="242" t="e">
        <f>_xll.qlIndexFixing($AD$5,AQ1768,TRUE,_xll.ohTrigger(Trigger,Trigger1M))</f>
        <v>#NUM!</v>
      </c>
      <c r="AU1768" s="242">
        <f>IFERROR(_xll.qlIndexFixing($AV$1,AQ1768,TRUE,_xll.ohTrigger(Trigger,Trigger1M)),#N/A)</f>
        <v>1.4605411508314681E-2</v>
      </c>
    </row>
    <row r="1769" spans="42:47" ht="11.25" customHeight="1" x14ac:dyDescent="0.25">
      <c r="AP1769" s="99" t="s">
        <v>83</v>
      </c>
      <c r="AQ1769" s="98">
        <f>_xll.qlInterestRateIndexFixingDate(Currency&amp;"ibor"&amp;Tenor,AR1769,Trigger)</f>
        <v>51796</v>
      </c>
      <c r="AR1769" s="98">
        <f>_xll.qlCalendarAdvance(Calendar,AR1768,AP1769,"f",,Trigger)</f>
        <v>51798</v>
      </c>
      <c r="AS1769" s="98">
        <f>_xll.qlInterestRateIndexMaturity(Currency&amp;"ibor"&amp;Tenor,AR1769,Trigger)</f>
        <v>51830</v>
      </c>
      <c r="AT1769" s="242" t="e">
        <f>_xll.qlIndexFixing($AD$5,AQ1769,TRUE,_xll.ohTrigger(Trigger,Trigger1M))</f>
        <v>#NUM!</v>
      </c>
      <c r="AU1769" s="242">
        <f>IFERROR(_xll.qlIndexFixing($AV$1,AQ1769,TRUE,_xll.ohTrigger(Trigger,Trigger1M)),#N/A)</f>
        <v>1.4605127617486335E-2</v>
      </c>
    </row>
    <row r="1770" spans="42:47" ht="11.25" customHeight="1" x14ac:dyDescent="0.25">
      <c r="AP1770" s="99" t="s">
        <v>83</v>
      </c>
      <c r="AQ1770" s="98">
        <f>_xll.qlInterestRateIndexFixingDate(Currency&amp;"ibor"&amp;Tenor,AR1770,Trigger)</f>
        <v>51803</v>
      </c>
      <c r="AR1770" s="98">
        <f>_xll.qlCalendarAdvance(Calendar,AR1769,AP1770,"f",,Trigger)</f>
        <v>51805</v>
      </c>
      <c r="AS1770" s="98">
        <f>_xll.qlInterestRateIndexMaturity(Currency&amp;"ibor"&amp;Tenor,AR1770,Trigger)</f>
        <v>51834</v>
      </c>
      <c r="AT1770" s="242" t="e">
        <f>_xll.qlIndexFixing($AD$5,AQ1770,TRUE,_xll.ohTrigger(Trigger,Trigger1M))</f>
        <v>#NUM!</v>
      </c>
      <c r="AU1770" s="242">
        <f>IFERROR(_xll.qlIndexFixing($AV$1,AQ1770,TRUE,_xll.ohTrigger(Trigger,Trigger1M)),#N/A)</f>
        <v>1.4604025652326522E-2</v>
      </c>
    </row>
    <row r="1771" spans="42:47" ht="11.25" customHeight="1" x14ac:dyDescent="0.25">
      <c r="AP1771" s="99" t="s">
        <v>83</v>
      </c>
      <c r="AQ1771" s="98">
        <f>_xll.qlInterestRateIndexFixingDate(Currency&amp;"ibor"&amp;Tenor,AR1771,Trigger)</f>
        <v>51810</v>
      </c>
      <c r="AR1771" s="98">
        <f>_xll.qlCalendarAdvance(Calendar,AR1770,AP1771,"f",,Trigger)</f>
        <v>51812</v>
      </c>
      <c r="AS1771" s="98">
        <f>_xll.qlInterestRateIndexMaturity(Currency&amp;"ibor"&amp;Tenor,AR1771,Trigger)</f>
        <v>51844</v>
      </c>
      <c r="AT1771" s="242" t="e">
        <f>_xll.qlIndexFixing($AD$5,AQ1771,TRUE,_xll.ohTrigger(Trigger,Trigger1M))</f>
        <v>#NUM!</v>
      </c>
      <c r="AU1771" s="242">
        <f>IFERROR(_xll.qlIndexFixing($AV$1,AQ1771,TRUE,_xll.ohTrigger(Trigger,Trigger1M)),#N/A)</f>
        <v>1.4604611804826251E-2</v>
      </c>
    </row>
    <row r="1772" spans="42:47" ht="11.25" customHeight="1" x14ac:dyDescent="0.25">
      <c r="AP1772" s="99" t="s">
        <v>83</v>
      </c>
      <c r="AQ1772" s="98">
        <f>_xll.qlInterestRateIndexFixingDate(Currency&amp;"ibor"&amp;Tenor,AR1772,Trigger)</f>
        <v>51817</v>
      </c>
      <c r="AR1772" s="98">
        <f>_xll.qlCalendarAdvance(Calendar,AR1771,AP1772,"f",,Trigger)</f>
        <v>51819</v>
      </c>
      <c r="AS1772" s="98">
        <f>_xll.qlInterestRateIndexMaturity(Currency&amp;"ibor"&amp;Tenor,AR1772,Trigger)</f>
        <v>51851</v>
      </c>
      <c r="AT1772" s="242" t="e">
        <f>_xll.qlIndexFixing($AD$5,AQ1772,TRUE,_xll.ohTrigger(Trigger,Trigger1M))</f>
        <v>#NUM!</v>
      </c>
      <c r="AU1772" s="242">
        <f>IFERROR(_xll.qlIndexFixing($AV$1,AQ1772,TRUE,_xll.ohTrigger(Trigger,Trigger1M)),#N/A)</f>
        <v>1.4604380000163286E-2</v>
      </c>
    </row>
    <row r="1773" spans="42:47" ht="11.25" customHeight="1" x14ac:dyDescent="0.25">
      <c r="AP1773" s="99" t="s">
        <v>83</v>
      </c>
      <c r="AQ1773" s="98">
        <f>_xll.qlInterestRateIndexFixingDate(Currency&amp;"ibor"&amp;Tenor,AR1773,Trigger)</f>
        <v>51824</v>
      </c>
      <c r="AR1773" s="98">
        <f>_xll.qlCalendarAdvance(Calendar,AR1772,AP1773,"f",,Trigger)</f>
        <v>51826</v>
      </c>
      <c r="AS1773" s="98">
        <f>_xll.qlInterestRateIndexMaturity(Currency&amp;"ibor"&amp;Tenor,AR1773,Trigger)</f>
        <v>51858</v>
      </c>
      <c r="AT1773" s="242" t="e">
        <f>_xll.qlIndexFixing($AD$5,AQ1773,TRUE,_xll.ohTrigger(Trigger,Trigger1M))</f>
        <v>#NUM!</v>
      </c>
      <c r="AU1773" s="242">
        <f>IFERROR(_xll.qlIndexFixing($AV$1,AQ1773,TRUE,_xll.ohTrigger(Trigger,Trigger1M)),#N/A)</f>
        <v>1.4604165674728387E-2</v>
      </c>
    </row>
    <row r="1774" spans="42:47" ht="11.25" customHeight="1" x14ac:dyDescent="0.25">
      <c r="AP1774" s="99" t="s">
        <v>83</v>
      </c>
      <c r="AQ1774" s="98">
        <f>_xll.qlInterestRateIndexFixingDate(Currency&amp;"ibor"&amp;Tenor,AR1774,Trigger)</f>
        <v>51831</v>
      </c>
      <c r="AR1774" s="98">
        <f>_xll.qlCalendarAdvance(Calendar,AR1773,AP1774,"f",,Trigger)</f>
        <v>51833</v>
      </c>
      <c r="AS1774" s="98">
        <f>_xll.qlInterestRateIndexMaturity(Currency&amp;"ibor"&amp;Tenor,AR1774,Trigger)</f>
        <v>51865</v>
      </c>
      <c r="AT1774" s="242" t="e">
        <f>_xll.qlIndexFixing($AD$5,AQ1774,TRUE,_xll.ohTrigger(Trigger,Trigger1M))</f>
        <v>#NUM!</v>
      </c>
      <c r="AU1774" s="242">
        <f>IFERROR(_xll.qlIndexFixing($AV$1,AQ1774,TRUE,_xll.ohTrigger(Trigger,Trigger1M)),#N/A)</f>
        <v>1.4603968887097196E-2</v>
      </c>
    </row>
    <row r="1775" spans="42:47" ht="11.25" customHeight="1" x14ac:dyDescent="0.25">
      <c r="AP1775" s="99" t="s">
        <v>83</v>
      </c>
      <c r="AQ1775" s="98">
        <f>_xll.qlInterestRateIndexFixingDate(Currency&amp;"ibor"&amp;Tenor,AR1775,Trigger)</f>
        <v>51838</v>
      </c>
      <c r="AR1775" s="98">
        <f>_xll.qlCalendarAdvance(Calendar,AR1774,AP1775,"f",,Trigger)</f>
        <v>51840</v>
      </c>
      <c r="AS1775" s="98">
        <f>_xll.qlInterestRateIndexMaturity(Currency&amp;"ibor"&amp;Tenor,AR1775,Trigger)</f>
        <v>51872</v>
      </c>
      <c r="AT1775" s="242" t="e">
        <f>_xll.qlIndexFixing($AD$5,AQ1775,TRUE,_xll.ohTrigger(Trigger,Trigger1M))</f>
        <v>#NUM!</v>
      </c>
      <c r="AU1775" s="242">
        <f>IFERROR(_xll.qlIndexFixing($AV$1,AQ1775,TRUE,_xll.ohTrigger(Trigger,Trigger1M)),#N/A)</f>
        <v>1.4603789695857849E-2</v>
      </c>
    </row>
    <row r="1776" spans="42:47" ht="11.25" customHeight="1" x14ac:dyDescent="0.25">
      <c r="AP1776" s="99" t="s">
        <v>83</v>
      </c>
      <c r="AQ1776" s="98">
        <f>_xll.qlInterestRateIndexFixingDate(Currency&amp;"ibor"&amp;Tenor,AR1776,Trigger)</f>
        <v>51845</v>
      </c>
      <c r="AR1776" s="98">
        <f>_xll.qlCalendarAdvance(Calendar,AR1775,AP1776,"f",,Trigger)</f>
        <v>51847</v>
      </c>
      <c r="AS1776" s="98">
        <f>_xll.qlInterestRateIndexMaturity(Currency&amp;"ibor"&amp;Tenor,AR1776,Trigger)</f>
        <v>51879</v>
      </c>
      <c r="AT1776" s="242" t="e">
        <f>_xll.qlIndexFixing($AD$5,AQ1776,TRUE,_xll.ohTrigger(Trigger,Trigger1M))</f>
        <v>#NUM!</v>
      </c>
      <c r="AU1776" s="242">
        <f>IFERROR(_xll.qlIndexFixing($AV$1,AQ1776,TRUE,_xll.ohTrigger(Trigger,Trigger1M)),#N/A)</f>
        <v>1.4603628159595983E-2</v>
      </c>
    </row>
    <row r="1777" spans="42:47" ht="11.25" customHeight="1" x14ac:dyDescent="0.25">
      <c r="AP1777" s="99" t="s">
        <v>83</v>
      </c>
      <c r="AQ1777" s="98">
        <f>_xll.qlInterestRateIndexFixingDate(Currency&amp;"ibor"&amp;Tenor,AR1777,Trigger)</f>
        <v>51852</v>
      </c>
      <c r="AR1777" s="98">
        <f>_xll.qlCalendarAdvance(Calendar,AR1776,AP1777,"f",,Trigger)</f>
        <v>51854</v>
      </c>
      <c r="AS1777" s="98">
        <f>_xll.qlInterestRateIndexMaturity(Currency&amp;"ibor"&amp;Tenor,AR1777,Trigger)</f>
        <v>51886</v>
      </c>
      <c r="AT1777" s="242" t="e">
        <f>_xll.qlIndexFixing($AD$5,AQ1777,TRUE,_xll.ohTrigger(Trigger,Trigger1M))</f>
        <v>#NUM!</v>
      </c>
      <c r="AU1777" s="242">
        <f>IFERROR(_xll.qlIndexFixing($AV$1,AQ1777,TRUE,_xll.ohTrigger(Trigger,Trigger1M)),#N/A)</f>
        <v>1.4603484336897232E-2</v>
      </c>
    </row>
    <row r="1778" spans="42:47" ht="11.25" customHeight="1" x14ac:dyDescent="0.25">
      <c r="AP1778" s="99" t="s">
        <v>83</v>
      </c>
      <c r="AQ1778" s="98">
        <f>_xll.qlInterestRateIndexFixingDate(Currency&amp;"ibor"&amp;Tenor,AR1778,Trigger)</f>
        <v>51858</v>
      </c>
      <c r="AR1778" s="98">
        <f>_xll.qlCalendarAdvance(Calendar,AR1777,AP1778,"f",,Trigger)</f>
        <v>51862</v>
      </c>
      <c r="AS1778" s="98">
        <f>_xll.qlInterestRateIndexMaturity(Currency&amp;"ibor"&amp;Tenor,AR1778,Trigger)</f>
        <v>51893</v>
      </c>
      <c r="AT1778" s="242" t="e">
        <f>_xll.qlIndexFixing($AD$5,AQ1778,TRUE,_xll.ohTrigger(Trigger,Trigger1M))</f>
        <v>#NUM!</v>
      </c>
      <c r="AU1778" s="242">
        <f>IFERROR(_xll.qlIndexFixing($AV$1,AQ1778,TRUE,_xll.ohTrigger(Trigger,Trigger1M)),#N/A)</f>
        <v>1.4603052949578543E-2</v>
      </c>
    </row>
    <row r="1779" spans="42:47" ht="11.25" customHeight="1" x14ac:dyDescent="0.25">
      <c r="AP1779" s="99" t="s">
        <v>83</v>
      </c>
      <c r="AQ1779" s="98">
        <f>_xll.qlInterestRateIndexFixingDate(Currency&amp;"ibor"&amp;Tenor,AR1779,Trigger)</f>
        <v>51866</v>
      </c>
      <c r="AR1779" s="98">
        <f>_xll.qlCalendarAdvance(Calendar,AR1778,AP1779,"f",,Trigger)</f>
        <v>51869</v>
      </c>
      <c r="AS1779" s="98">
        <f>_xll.qlInterestRateIndexMaturity(Currency&amp;"ibor"&amp;Tenor,AR1779,Trigger)</f>
        <v>51900</v>
      </c>
      <c r="AT1779" s="242" t="e">
        <f>_xll.qlIndexFixing($AD$5,AQ1779,TRUE,_xll.ohTrigger(Trigger,Trigger1M))</f>
        <v>#NUM!</v>
      </c>
      <c r="AU1779" s="242">
        <f>IFERROR(_xll.qlIndexFixing($AV$1,AQ1779,TRUE,_xll.ohTrigger(Trigger,Trigger1M)),#N/A)</f>
        <v>1.4602946006814221E-2</v>
      </c>
    </row>
    <row r="1780" spans="42:47" ht="11.25" customHeight="1" x14ac:dyDescent="0.25">
      <c r="AP1780" s="99" t="s">
        <v>83</v>
      </c>
      <c r="AQ1780" s="98">
        <f>_xll.qlInterestRateIndexFixingDate(Currency&amp;"ibor"&amp;Tenor,AR1780,Trigger)</f>
        <v>51874</v>
      </c>
      <c r="AR1780" s="98">
        <f>_xll.qlCalendarAdvance(Calendar,AR1779,AP1780,"f",,Trigger)</f>
        <v>51876</v>
      </c>
      <c r="AS1780" s="98">
        <f>_xll.qlInterestRateIndexMaturity(Currency&amp;"ibor"&amp;Tenor,AR1780,Trigger)</f>
        <v>51907</v>
      </c>
      <c r="AT1780" s="242" t="e">
        <f>_xll.qlIndexFixing($AD$5,AQ1780,TRUE,_xll.ohTrigger(Trigger,Trigger1M))</f>
        <v>#NUM!</v>
      </c>
      <c r="AU1780" s="242">
        <f>IFERROR(_xll.qlIndexFixing($AV$1,AQ1780,TRUE,_xll.ohTrigger(Trigger,Trigger1M)),#N/A)</f>
        <v>1.4602856956823614E-2</v>
      </c>
    </row>
    <row r="1781" spans="42:47" ht="11.25" customHeight="1" x14ac:dyDescent="0.25">
      <c r="AP1781" s="99" t="s">
        <v>83</v>
      </c>
      <c r="AQ1781" s="98">
        <f>_xll.qlInterestRateIndexFixingDate(Currency&amp;"ibor"&amp;Tenor,AR1781,Trigger)</f>
        <v>51881</v>
      </c>
      <c r="AR1781" s="98">
        <f>_xll.qlCalendarAdvance(Calendar,AR1780,AP1781,"f",,Trigger)</f>
        <v>51883</v>
      </c>
      <c r="AS1781" s="98">
        <f>_xll.qlInterestRateIndexMaturity(Currency&amp;"ibor"&amp;Tenor,AR1781,Trigger)</f>
        <v>51914</v>
      </c>
      <c r="AT1781" s="242" t="e">
        <f>_xll.qlIndexFixing($AD$5,AQ1781,TRUE,_xll.ohTrigger(Trigger,Trigger1M))</f>
        <v>#NUM!</v>
      </c>
      <c r="AU1781" s="242">
        <f>IFERROR(_xll.qlIndexFixing($AV$1,AQ1781,TRUE,_xll.ohTrigger(Trigger,Trigger1M)),#N/A)</f>
        <v>1.4602785858192116E-2</v>
      </c>
    </row>
    <row r="1782" spans="42:47" ht="11.25" customHeight="1" x14ac:dyDescent="0.25">
      <c r="AP1782" s="99" t="s">
        <v>83</v>
      </c>
      <c r="AQ1782" s="98">
        <f>_xll.qlInterestRateIndexFixingDate(Currency&amp;"ibor"&amp;Tenor,AR1782,Trigger)</f>
        <v>51888</v>
      </c>
      <c r="AR1782" s="98">
        <f>_xll.qlCalendarAdvance(Calendar,AR1781,AP1782,"f",,Trigger)</f>
        <v>51890</v>
      </c>
      <c r="AS1782" s="98">
        <f>_xll.qlInterestRateIndexMaturity(Currency&amp;"ibor"&amp;Tenor,AR1782,Trigger)</f>
        <v>51921</v>
      </c>
      <c r="AT1782" s="242" t="e">
        <f>_xll.qlIndexFixing($AD$5,AQ1782,TRUE,_xll.ohTrigger(Trigger,Trigger1M))</f>
        <v>#NUM!</v>
      </c>
      <c r="AU1782" s="242">
        <f>IFERROR(_xll.qlIndexFixing($AV$1,AQ1782,TRUE,_xll.ohTrigger(Trigger,Trigger1M)),#N/A)</f>
        <v>1.4602732769492229E-2</v>
      </c>
    </row>
    <row r="1783" spans="42:47" ht="11.25" customHeight="1" x14ac:dyDescent="0.25">
      <c r="AP1783" s="99" t="s">
        <v>83</v>
      </c>
      <c r="AQ1783" s="98">
        <f>_xll.qlInterestRateIndexFixingDate(Currency&amp;"ibor"&amp;Tenor,AR1783,Trigger)</f>
        <v>51895</v>
      </c>
      <c r="AR1783" s="98">
        <f>_xll.qlCalendarAdvance(Calendar,AR1782,AP1783,"f",,Trigger)</f>
        <v>51897</v>
      </c>
      <c r="AS1783" s="98">
        <f>_xll.qlInterestRateIndexMaturity(Currency&amp;"ibor"&amp;Tenor,AR1783,Trigger)</f>
        <v>51925</v>
      </c>
      <c r="AT1783" s="242" t="e">
        <f>_xll.qlIndexFixing($AD$5,AQ1783,TRUE,_xll.ohTrigger(Trigger,Trigger1M))</f>
        <v>#NUM!</v>
      </c>
      <c r="AU1783" s="242">
        <f>IFERROR(_xll.qlIndexFixing($AV$1,AQ1783,TRUE,_xll.ohTrigger(Trigger,Trigger1M)),#N/A)</f>
        <v>1.4601812916072987E-2</v>
      </c>
    </row>
    <row r="1784" spans="42:47" ht="11.25" customHeight="1" x14ac:dyDescent="0.25">
      <c r="AP1784" s="99" t="s">
        <v>83</v>
      </c>
      <c r="AQ1784" s="98">
        <f>_xll.qlInterestRateIndexFixingDate(Currency&amp;"ibor"&amp;Tenor,AR1784,Trigger)</f>
        <v>51902</v>
      </c>
      <c r="AR1784" s="98">
        <f>_xll.qlCalendarAdvance(Calendar,AR1783,AP1784,"f",,Trigger)</f>
        <v>51904</v>
      </c>
      <c r="AS1784" s="98">
        <f>_xll.qlInterestRateIndexMaturity(Currency&amp;"ibor"&amp;Tenor,AR1784,Trigger)</f>
        <v>51932</v>
      </c>
      <c r="AT1784" s="242" t="e">
        <f>_xll.qlIndexFixing($AD$5,AQ1784,TRUE,_xll.ohTrigger(Trigger,Trigger1M))</f>
        <v>#NUM!</v>
      </c>
      <c r="AU1784" s="242">
        <f>IFERROR(_xll.qlIndexFixing($AV$1,AQ1784,TRUE,_xll.ohTrigger(Trigger,Trigger1M)),#N/A)</f>
        <v>1.4601792127399347E-2</v>
      </c>
    </row>
    <row r="1785" spans="42:47" ht="11.25" customHeight="1" x14ac:dyDescent="0.25">
      <c r="AP1785" s="99" t="s">
        <v>83</v>
      </c>
      <c r="AQ1785" s="98">
        <f>_xll.qlInterestRateIndexFixingDate(Currency&amp;"ibor"&amp;Tenor,AR1785,Trigger)</f>
        <v>51909</v>
      </c>
      <c r="AR1785" s="98">
        <f>_xll.qlCalendarAdvance(Calendar,AR1784,AP1785,"f",,Trigger)</f>
        <v>51911</v>
      </c>
      <c r="AS1785" s="98">
        <f>_xll.qlInterestRateIndexMaturity(Currency&amp;"ibor"&amp;Tenor,AR1785,Trigger)</f>
        <v>51939</v>
      </c>
      <c r="AT1785" s="242" t="e">
        <f>_xll.qlIndexFixing($AD$5,AQ1785,TRUE,_xll.ohTrigger(Trigger,Trigger1M))</f>
        <v>#NUM!</v>
      </c>
      <c r="AU1785" s="242">
        <f>IFERROR(_xll.qlIndexFixing($AV$1,AQ1785,TRUE,_xll.ohTrigger(Trigger,Trigger1M)),#N/A)</f>
        <v>1.4601789509653327E-2</v>
      </c>
    </row>
    <row r="1786" spans="42:47" ht="11.25" customHeight="1" x14ac:dyDescent="0.25">
      <c r="AP1786" s="99" t="s">
        <v>83</v>
      </c>
      <c r="AQ1786" s="98">
        <f>_xll.qlInterestRateIndexFixingDate(Currency&amp;"ibor"&amp;Tenor,AR1786,Trigger)</f>
        <v>51916</v>
      </c>
      <c r="AR1786" s="98">
        <f>_xll.qlCalendarAdvance(Calendar,AR1785,AP1786,"f",,Trigger)</f>
        <v>51918</v>
      </c>
      <c r="AS1786" s="98">
        <f>_xll.qlInterestRateIndexMaturity(Currency&amp;"ibor"&amp;Tenor,AR1786,Trigger)</f>
        <v>51946</v>
      </c>
      <c r="AT1786" s="242" t="e">
        <f>_xll.qlIndexFixing($AD$5,AQ1786,TRUE,_xll.ohTrigger(Trigger,Trigger1M))</f>
        <v>#NUM!</v>
      </c>
      <c r="AU1786" s="242">
        <f>IFERROR(_xll.qlIndexFixing($AV$1,AQ1786,TRUE,_xll.ohTrigger(Trigger,Trigger1M)),#N/A)</f>
        <v>1.4601805121402363E-2</v>
      </c>
    </row>
    <row r="1787" spans="42:47" ht="11.25" customHeight="1" x14ac:dyDescent="0.25">
      <c r="AP1787" s="99" t="s">
        <v>83</v>
      </c>
      <c r="AQ1787" s="98">
        <f>_xll.qlInterestRateIndexFixingDate(Currency&amp;"ibor"&amp;Tenor,AR1787,Trigger)</f>
        <v>51923</v>
      </c>
      <c r="AR1787" s="98">
        <f>_xll.qlCalendarAdvance(Calendar,AR1786,AP1787,"f",,Trigger)</f>
        <v>51925</v>
      </c>
      <c r="AS1787" s="98">
        <f>_xll.qlInterestRateIndexMaturity(Currency&amp;"ibor"&amp;Tenor,AR1787,Trigger)</f>
        <v>51956</v>
      </c>
      <c r="AT1787" s="242" t="e">
        <f>_xll.qlIndexFixing($AD$5,AQ1787,TRUE,_xll.ohTrigger(Trigger,Trigger1M))</f>
        <v>#NUM!</v>
      </c>
      <c r="AU1787" s="242">
        <f>IFERROR(_xll.qlIndexFixing($AV$1,AQ1787,TRUE,_xll.ohTrigger(Trigger,Trigger1M)),#N/A)</f>
        <v>1.4602739525476388E-2</v>
      </c>
    </row>
    <row r="1788" spans="42:47" ht="11.25" customHeight="1" x14ac:dyDescent="0.25">
      <c r="AP1788" s="99" t="s">
        <v>83</v>
      </c>
      <c r="AQ1788" s="98">
        <f>_xll.qlInterestRateIndexFixingDate(Currency&amp;"ibor"&amp;Tenor,AR1788,Trigger)</f>
        <v>51930</v>
      </c>
      <c r="AR1788" s="98">
        <f>_xll.qlCalendarAdvance(Calendar,AR1787,AP1788,"f",,Trigger)</f>
        <v>51932</v>
      </c>
      <c r="AS1788" s="98">
        <f>_xll.qlInterestRateIndexMaturity(Currency&amp;"ibor"&amp;Tenor,AR1788,Trigger)</f>
        <v>51964</v>
      </c>
      <c r="AT1788" s="242" t="e">
        <f>_xll.qlIndexFixing($AD$5,AQ1788,TRUE,_xll.ohTrigger(Trigger,Trigger1M))</f>
        <v>#NUM!</v>
      </c>
      <c r="AU1788" s="242">
        <f>IFERROR(_xll.qlIndexFixing($AV$1,AQ1788,TRUE,_xll.ohTrigger(Trigger,Trigger1M)),#N/A)</f>
        <v>1.4603097481299676E-2</v>
      </c>
    </row>
    <row r="1789" spans="42:47" ht="11.25" customHeight="1" x14ac:dyDescent="0.25">
      <c r="AP1789" s="99" t="s">
        <v>83</v>
      </c>
      <c r="AQ1789" s="98">
        <f>_xll.qlInterestRateIndexFixingDate(Currency&amp;"ibor"&amp;Tenor,AR1789,Trigger)</f>
        <v>51937</v>
      </c>
      <c r="AR1789" s="98">
        <f>_xll.qlCalendarAdvance(Calendar,AR1788,AP1789,"f",,Trigger)</f>
        <v>51939</v>
      </c>
      <c r="AS1789" s="98">
        <f>_xll.qlInterestRateIndexMaturity(Currency&amp;"ibor"&amp;Tenor,AR1789,Trigger)</f>
        <v>51970</v>
      </c>
      <c r="AT1789" s="242" t="e">
        <f>_xll.qlIndexFixing($AD$5,AQ1789,TRUE,_xll.ohTrigger(Trigger,Trigger1M))</f>
        <v>#NUM!</v>
      </c>
      <c r="AU1789" s="242">
        <f>IFERROR(_xll.qlIndexFixing($AV$1,AQ1789,TRUE,_xll.ohTrigger(Trigger,Trigger1M)),#N/A)</f>
        <v>1.4602870347833205E-2</v>
      </c>
    </row>
    <row r="1790" spans="42:47" ht="11.25" customHeight="1" x14ac:dyDescent="0.25">
      <c r="AP1790" s="99" t="s">
        <v>83</v>
      </c>
      <c r="AQ1790" s="98">
        <f>_xll.qlInterestRateIndexFixingDate(Currency&amp;"ibor"&amp;Tenor,AR1790,Trigger)</f>
        <v>51944</v>
      </c>
      <c r="AR1790" s="98">
        <f>_xll.qlCalendarAdvance(Calendar,AR1789,AP1790,"f",,Trigger)</f>
        <v>51946</v>
      </c>
      <c r="AS1790" s="98">
        <f>_xll.qlInterestRateIndexMaturity(Currency&amp;"ibor"&amp;Tenor,AR1790,Trigger)</f>
        <v>51977</v>
      </c>
      <c r="AT1790" s="242" t="e">
        <f>_xll.qlIndexFixing($AD$5,AQ1790,TRUE,_xll.ohTrigger(Trigger,Trigger1M))</f>
        <v>#NUM!</v>
      </c>
      <c r="AU1790" s="242">
        <f>IFERROR(_xll.qlIndexFixing($AV$1,AQ1790,TRUE,_xll.ohTrigger(Trigger,Trigger1M)),#N/A)</f>
        <v>1.460296344761915E-2</v>
      </c>
    </row>
    <row r="1791" spans="42:47" ht="11.25" customHeight="1" x14ac:dyDescent="0.25">
      <c r="AP1791" s="99" t="s">
        <v>83</v>
      </c>
      <c r="AQ1791" s="98">
        <f>_xll.qlInterestRateIndexFixingDate(Currency&amp;"ibor"&amp;Tenor,AR1791,Trigger)</f>
        <v>51951</v>
      </c>
      <c r="AR1791" s="98">
        <f>_xll.qlCalendarAdvance(Calendar,AR1790,AP1791,"f",,Trigger)</f>
        <v>51953</v>
      </c>
      <c r="AS1791" s="98">
        <f>_xll.qlInterestRateIndexMaturity(Currency&amp;"ibor"&amp;Tenor,AR1791,Trigger)</f>
        <v>51984</v>
      </c>
      <c r="AT1791" s="242" t="e">
        <f>_xll.qlIndexFixing($AD$5,AQ1791,TRUE,_xll.ohTrigger(Trigger,Trigger1M))</f>
        <v>#NUM!</v>
      </c>
      <c r="AU1791" s="242">
        <f>IFERROR(_xll.qlIndexFixing($AV$1,AQ1791,TRUE,_xll.ohTrigger(Trigger,Trigger1M)),#N/A)</f>
        <v>1.4603075084587207E-2</v>
      </c>
    </row>
    <row r="1792" spans="42:47" ht="11.25" customHeight="1" x14ac:dyDescent="0.25">
      <c r="AP1792" s="99" t="s">
        <v>83</v>
      </c>
      <c r="AQ1792" s="98">
        <f>_xll.qlInterestRateIndexFixingDate(Currency&amp;"ibor"&amp;Tenor,AR1792,Trigger)</f>
        <v>51958</v>
      </c>
      <c r="AR1792" s="98">
        <f>_xll.qlCalendarAdvance(Calendar,AR1791,AP1792,"f",,Trigger)</f>
        <v>51964</v>
      </c>
      <c r="AS1792" s="98">
        <f>_xll.qlInterestRateIndexMaturity(Currency&amp;"ibor"&amp;Tenor,AR1792,Trigger)</f>
        <v>51994</v>
      </c>
      <c r="AT1792" s="242" t="e">
        <f>_xll.qlIndexFixing($AD$5,AQ1792,TRUE,_xll.ohTrigger(Trigger,Trigger1M))</f>
        <v>#NUM!</v>
      </c>
      <c r="AU1792" s="242">
        <f>IFERROR(_xll.qlIndexFixing($AV$1,AQ1792,TRUE,_xll.ohTrigger(Trigger,Trigger1M)),#N/A)</f>
        <v>1.4602980395905796E-2</v>
      </c>
    </row>
    <row r="1793" spans="42:47" ht="11.25" customHeight="1" x14ac:dyDescent="0.25">
      <c r="AP1793" s="99" t="s">
        <v>83</v>
      </c>
      <c r="AQ1793" s="98">
        <f>_xll.qlInterestRateIndexFixingDate(Currency&amp;"ibor"&amp;Tenor,AR1793,Trigger)</f>
        <v>51967</v>
      </c>
      <c r="AR1793" s="98">
        <f>_xll.qlCalendarAdvance(Calendar,AR1792,AP1793,"f",,Trigger)</f>
        <v>51971</v>
      </c>
      <c r="AS1793" s="98">
        <f>_xll.qlInterestRateIndexMaturity(Currency&amp;"ibor"&amp;Tenor,AR1793,Trigger)</f>
        <v>52001</v>
      </c>
      <c r="AT1793" s="242" t="e">
        <f>_xll.qlIndexFixing($AD$5,AQ1793,TRUE,_xll.ohTrigger(Trigger,Trigger1M))</f>
        <v>#NUM!</v>
      </c>
      <c r="AU1793" s="242">
        <f>IFERROR(_xll.qlIndexFixing($AV$1,AQ1793,TRUE,_xll.ohTrigger(Trigger,Trigger1M)),#N/A)</f>
        <v>1.4603138622681477E-2</v>
      </c>
    </row>
    <row r="1794" spans="42:47" ht="11.25" customHeight="1" x14ac:dyDescent="0.25">
      <c r="AP1794" s="99" t="s">
        <v>83</v>
      </c>
      <c r="AQ1794" s="98">
        <f>_xll.qlInterestRateIndexFixingDate(Currency&amp;"ibor"&amp;Tenor,AR1794,Trigger)</f>
        <v>51974</v>
      </c>
      <c r="AR1794" s="98">
        <f>_xll.qlCalendarAdvance(Calendar,AR1793,AP1794,"f",,Trigger)</f>
        <v>51978</v>
      </c>
      <c r="AS1794" s="98">
        <f>_xll.qlInterestRateIndexMaturity(Currency&amp;"ibor"&amp;Tenor,AR1794,Trigger)</f>
        <v>52008</v>
      </c>
      <c r="AT1794" s="242" t="e">
        <f>_xll.qlIndexFixing($AD$5,AQ1794,TRUE,_xll.ohTrigger(Trigger,Trigger1M))</f>
        <v>#NUM!</v>
      </c>
      <c r="AU1794" s="242">
        <f>IFERROR(_xll.qlIndexFixing($AV$1,AQ1794,TRUE,_xll.ohTrigger(Trigger,Trigger1M)),#N/A)</f>
        <v>1.4603315590926869E-2</v>
      </c>
    </row>
    <row r="1795" spans="42:47" ht="11.25" customHeight="1" x14ac:dyDescent="0.25">
      <c r="AP1795" s="99" t="s">
        <v>83</v>
      </c>
      <c r="AQ1795" s="98">
        <f>_xll.qlInterestRateIndexFixingDate(Currency&amp;"ibor"&amp;Tenor,AR1795,Trigger)</f>
        <v>51981</v>
      </c>
      <c r="AR1795" s="98">
        <f>_xll.qlCalendarAdvance(Calendar,AR1794,AP1795,"f",,Trigger)</f>
        <v>51985</v>
      </c>
      <c r="AS1795" s="98">
        <f>_xll.qlInterestRateIndexMaturity(Currency&amp;"ibor"&amp;Tenor,AR1795,Trigger)</f>
        <v>52015</v>
      </c>
      <c r="AT1795" s="242" t="e">
        <f>_xll.qlIndexFixing($AD$5,AQ1795,TRUE,_xll.ohTrigger(Trigger,Trigger1M))</f>
        <v>#NUM!</v>
      </c>
      <c r="AU1795" s="242">
        <f>IFERROR(_xll.qlIndexFixing($AV$1,AQ1795,TRUE,_xll.ohTrigger(Trigger,Trigger1M)),#N/A)</f>
        <v>1.4603511359213783E-2</v>
      </c>
    </row>
    <row r="1796" spans="42:47" ht="11.25" customHeight="1" x14ac:dyDescent="0.25">
      <c r="AP1796" s="99" t="s">
        <v>83</v>
      </c>
      <c r="AQ1796" s="98">
        <f>_xll.qlInterestRateIndexFixingDate(Currency&amp;"ibor"&amp;Tenor,AR1796,Trigger)</f>
        <v>51988</v>
      </c>
      <c r="AR1796" s="98">
        <f>_xll.qlCalendarAdvance(Calendar,AR1795,AP1796,"f",,Trigger)</f>
        <v>51992</v>
      </c>
      <c r="AS1796" s="98">
        <f>_xll.qlInterestRateIndexMaturity(Currency&amp;"ibor"&amp;Tenor,AR1796,Trigger)</f>
        <v>52023</v>
      </c>
      <c r="AT1796" s="242" t="e">
        <f>_xll.qlIndexFixing($AD$5,AQ1796,TRUE,_xll.ohTrigger(Trigger,Trigger1M))</f>
        <v>#NUM!</v>
      </c>
      <c r="AU1796" s="242">
        <f>IFERROR(_xll.qlIndexFixing($AV$1,AQ1796,TRUE,_xll.ohTrigger(Trigger,Trigger1M)),#N/A)</f>
        <v>1.4604039112564653E-2</v>
      </c>
    </row>
    <row r="1797" spans="42:47" ht="11.25" customHeight="1" x14ac:dyDescent="0.25">
      <c r="AP1797" s="99" t="s">
        <v>83</v>
      </c>
      <c r="AQ1797" s="98">
        <f>_xll.qlInterestRateIndexFixingDate(Currency&amp;"ibor"&amp;Tenor,AR1797,Trigger)</f>
        <v>51995</v>
      </c>
      <c r="AR1797" s="98">
        <f>_xll.qlCalendarAdvance(Calendar,AR1796,AP1797,"f",,Trigger)</f>
        <v>51999</v>
      </c>
      <c r="AS1797" s="98">
        <f>_xll.qlInterestRateIndexMaturity(Currency&amp;"ibor"&amp;Tenor,AR1797,Trigger)</f>
        <v>52030</v>
      </c>
      <c r="AT1797" s="242" t="e">
        <f>_xll.qlIndexFixing($AD$5,AQ1797,TRUE,_xll.ohTrigger(Trigger,Trigger1M))</f>
        <v>#NUM!</v>
      </c>
      <c r="AU1797" s="242">
        <f>IFERROR(_xll.qlIndexFixing($AV$1,AQ1797,TRUE,_xll.ohTrigger(Trigger,Trigger1M)),#N/A)</f>
        <v>1.4604274022723076E-2</v>
      </c>
    </row>
    <row r="1798" spans="42:47" ht="11.25" customHeight="1" x14ac:dyDescent="0.25">
      <c r="AP1798" s="99" t="s">
        <v>83</v>
      </c>
      <c r="AQ1798" s="98">
        <f>_xll.qlInterestRateIndexFixingDate(Currency&amp;"ibor"&amp;Tenor,AR1798,Trigger)</f>
        <v>52002</v>
      </c>
      <c r="AR1798" s="98">
        <f>_xll.qlCalendarAdvance(Calendar,AR1797,AP1798,"f",,Trigger)</f>
        <v>52006</v>
      </c>
      <c r="AS1798" s="98">
        <f>_xll.qlInterestRateIndexMaturity(Currency&amp;"ibor"&amp;Tenor,AR1798,Trigger)</f>
        <v>52037</v>
      </c>
      <c r="AT1798" s="242" t="e">
        <f>_xll.qlIndexFixing($AD$5,AQ1798,TRUE,_xll.ohTrigger(Trigger,Trigger1M))</f>
        <v>#NUM!</v>
      </c>
      <c r="AU1798" s="242">
        <f>IFERROR(_xll.qlIndexFixing($AV$1,AQ1798,TRUE,_xll.ohTrigger(Trigger,Trigger1M)),#N/A)</f>
        <v>1.4604527913631373E-2</v>
      </c>
    </row>
    <row r="1799" spans="42:47" ht="11.25" customHeight="1" x14ac:dyDescent="0.25">
      <c r="AP1799" s="99" t="s">
        <v>83</v>
      </c>
      <c r="AQ1799" s="98">
        <f>_xll.qlInterestRateIndexFixingDate(Currency&amp;"ibor"&amp;Tenor,AR1799,Trigger)</f>
        <v>52009</v>
      </c>
      <c r="AR1799" s="98">
        <f>_xll.qlCalendarAdvance(Calendar,AR1798,AP1799,"f",,Trigger)</f>
        <v>52013</v>
      </c>
      <c r="AS1799" s="98">
        <f>_xll.qlInterestRateIndexMaturity(Currency&amp;"ibor"&amp;Tenor,AR1799,Trigger)</f>
        <v>52044</v>
      </c>
      <c r="AT1799" s="242" t="e">
        <f>_xll.qlIndexFixing($AD$5,AQ1799,TRUE,_xll.ohTrigger(Trigger,Trigger1M))</f>
        <v>#NUM!</v>
      </c>
      <c r="AU1799" s="242">
        <f>IFERROR(_xll.qlIndexFixing($AV$1,AQ1799,TRUE,_xll.ohTrigger(Trigger,Trigger1M)),#N/A)</f>
        <v>1.4604800843864625E-2</v>
      </c>
    </row>
    <row r="1800" spans="42:47" ht="11.25" customHeight="1" x14ac:dyDescent="0.25">
      <c r="AP1800" s="99" t="s">
        <v>83</v>
      </c>
      <c r="AQ1800" s="98">
        <f>_xll.qlInterestRateIndexFixingDate(Currency&amp;"ibor"&amp;Tenor,AR1800,Trigger)</f>
        <v>52016</v>
      </c>
      <c r="AR1800" s="98">
        <f>_xll.qlCalendarAdvance(Calendar,AR1799,AP1800,"f",,Trigger)</f>
        <v>52020</v>
      </c>
      <c r="AS1800" s="98">
        <f>_xll.qlInterestRateIndexMaturity(Currency&amp;"ibor"&amp;Tenor,AR1800,Trigger)</f>
        <v>52050</v>
      </c>
      <c r="AT1800" s="242" t="e">
        <f>_xll.qlIndexFixing($AD$5,AQ1800,TRUE,_xll.ohTrigger(Trigger,Trigger1M))</f>
        <v>#NUM!</v>
      </c>
      <c r="AU1800" s="242">
        <f>IFERROR(_xll.qlIndexFixing($AV$1,AQ1800,TRUE,_xll.ohTrigger(Trigger,Trigger1M)),#N/A)</f>
        <v>1.4604774251716357E-2</v>
      </c>
    </row>
    <row r="1801" spans="42:47" ht="11.25" customHeight="1" x14ac:dyDescent="0.25">
      <c r="AP1801" s="99" t="s">
        <v>83</v>
      </c>
      <c r="AQ1801" s="98">
        <f>_xll.qlInterestRateIndexFixingDate(Currency&amp;"ibor"&amp;Tenor,AR1801,Trigger)</f>
        <v>52023</v>
      </c>
      <c r="AR1801" s="98">
        <f>_xll.qlCalendarAdvance(Calendar,AR1800,AP1801,"f",,Trigger)</f>
        <v>52027</v>
      </c>
      <c r="AS1801" s="98">
        <f>_xll.qlInterestRateIndexMaturity(Currency&amp;"ibor"&amp;Tenor,AR1801,Trigger)</f>
        <v>52057</v>
      </c>
      <c r="AT1801" s="242" t="e">
        <f>_xll.qlIndexFixing($AD$5,AQ1801,TRUE,_xll.ohTrigger(Trigger,Trigger1M))</f>
        <v>#NUM!</v>
      </c>
      <c r="AU1801" s="242">
        <f>IFERROR(_xll.qlIndexFixing($AV$1,AQ1801,TRUE,_xll.ohTrigger(Trigger,Trigger1M)),#N/A)</f>
        <v>1.4605084050497652E-2</v>
      </c>
    </row>
    <row r="1802" spans="42:47" ht="11.25" customHeight="1" x14ac:dyDescent="0.25">
      <c r="AP1802" s="99" t="s">
        <v>83</v>
      </c>
      <c r="AQ1802" s="98">
        <f>_xll.qlInterestRateIndexFixingDate(Currency&amp;"ibor"&amp;Tenor,AR1802,Trigger)</f>
        <v>52030</v>
      </c>
      <c r="AR1802" s="98">
        <f>_xll.qlCalendarAdvance(Calendar,AR1801,AP1802,"f",,Trigger)</f>
        <v>52034</v>
      </c>
      <c r="AS1802" s="98">
        <f>_xll.qlInterestRateIndexMaturity(Currency&amp;"ibor"&amp;Tenor,AR1802,Trigger)</f>
        <v>52064</v>
      </c>
      <c r="AT1802" s="242" t="e">
        <f>_xll.qlIndexFixing($AD$5,AQ1802,TRUE,_xll.ohTrigger(Trigger,Trigger1M))</f>
        <v>#NUM!</v>
      </c>
      <c r="AU1802" s="242">
        <f>IFERROR(_xll.qlIndexFixing($AV$1,AQ1802,TRUE,_xll.ohTrigger(Trigger,Trigger1M)),#N/A)</f>
        <v>1.4605413059395111E-2</v>
      </c>
    </row>
    <row r="1803" spans="42:47" ht="11.25" customHeight="1" x14ac:dyDescent="0.25">
      <c r="AP1803" s="99" t="s">
        <v>83</v>
      </c>
      <c r="AQ1803" s="98">
        <f>_xll.qlInterestRateIndexFixingDate(Currency&amp;"ibor"&amp;Tenor,AR1803,Trigger)</f>
        <v>52037</v>
      </c>
      <c r="AR1803" s="98">
        <f>_xll.qlCalendarAdvance(Calendar,AR1802,AP1803,"f",,Trigger)</f>
        <v>52041</v>
      </c>
      <c r="AS1803" s="98">
        <f>_xll.qlInterestRateIndexMaturity(Currency&amp;"ibor"&amp;Tenor,AR1803,Trigger)</f>
        <v>52071</v>
      </c>
      <c r="AT1803" s="242" t="e">
        <f>_xll.qlIndexFixing($AD$5,AQ1803,TRUE,_xll.ohTrigger(Trigger,Trigger1M))</f>
        <v>#NUM!</v>
      </c>
      <c r="AU1803" s="242">
        <f>IFERROR(_xll.qlIndexFixing($AV$1,AQ1803,TRUE,_xll.ohTrigger(Trigger,Trigger1M)),#N/A)</f>
        <v>1.4605761336993872E-2</v>
      </c>
    </row>
    <row r="1804" spans="42:47" ht="11.25" customHeight="1" x14ac:dyDescent="0.25">
      <c r="AP1804" s="99" t="s">
        <v>83</v>
      </c>
      <c r="AQ1804" s="98">
        <f>_xll.qlInterestRateIndexFixingDate(Currency&amp;"ibor"&amp;Tenor,AR1804,Trigger)</f>
        <v>52044</v>
      </c>
      <c r="AR1804" s="98">
        <f>_xll.qlCalendarAdvance(Calendar,AR1803,AP1804,"f",,Trigger)</f>
        <v>52048</v>
      </c>
      <c r="AS1804" s="98">
        <f>_xll.qlInterestRateIndexMaturity(Currency&amp;"ibor"&amp;Tenor,AR1804,Trigger)</f>
        <v>52079</v>
      </c>
      <c r="AT1804" s="242" t="e">
        <f>_xll.qlIndexFixing($AD$5,AQ1804,TRUE,_xll.ohTrigger(Trigger,Trigger1M))</f>
        <v>#NUM!</v>
      </c>
      <c r="AU1804" s="242">
        <f>IFERROR(_xll.qlIndexFixing($AV$1,AQ1804,TRUE,_xll.ohTrigger(Trigger,Trigger1M)),#N/A)</f>
        <v>1.4606453135417237E-2</v>
      </c>
    </row>
    <row r="1805" spans="42:47" ht="11.25" customHeight="1" x14ac:dyDescent="0.25">
      <c r="AP1805" s="99" t="s">
        <v>83</v>
      </c>
      <c r="AQ1805" s="98">
        <f>_xll.qlInterestRateIndexFixingDate(Currency&amp;"ibor"&amp;Tenor,AR1805,Trigger)</f>
        <v>52051</v>
      </c>
      <c r="AR1805" s="98">
        <f>_xll.qlCalendarAdvance(Calendar,AR1804,AP1805,"f",,Trigger)</f>
        <v>52055</v>
      </c>
      <c r="AS1805" s="98">
        <f>_xll.qlInterestRateIndexMaturity(Currency&amp;"ibor"&amp;Tenor,AR1805,Trigger)</f>
        <v>52086</v>
      </c>
      <c r="AT1805" s="242" t="e">
        <f>_xll.qlIndexFixing($AD$5,AQ1805,TRUE,_xll.ohTrigger(Trigger,Trigger1M))</f>
        <v>#NUM!</v>
      </c>
      <c r="AU1805" s="242">
        <f>IFERROR(_xll.qlIndexFixing($AV$1,AQ1805,TRUE,_xll.ohTrigger(Trigger,Trigger1M)),#N/A)</f>
        <v>1.4606841531893507E-2</v>
      </c>
    </row>
    <row r="1806" spans="42:47" ht="11.25" customHeight="1" x14ac:dyDescent="0.25">
      <c r="AP1806" s="99" t="s">
        <v>83</v>
      </c>
      <c r="AQ1806" s="98">
        <f>_xll.qlInterestRateIndexFixingDate(Currency&amp;"ibor"&amp;Tenor,AR1806,Trigger)</f>
        <v>52058</v>
      </c>
      <c r="AR1806" s="98">
        <f>_xll.qlCalendarAdvance(Calendar,AR1805,AP1806,"f",,Trigger)</f>
        <v>52062</v>
      </c>
      <c r="AS1806" s="98">
        <f>_xll.qlInterestRateIndexMaturity(Currency&amp;"ibor"&amp;Tenor,AR1806,Trigger)</f>
        <v>52093</v>
      </c>
      <c r="AT1806" s="242" t="e">
        <f>_xll.qlIndexFixing($AD$5,AQ1806,TRUE,_xll.ohTrigger(Trigger,Trigger1M))</f>
        <v>#NUM!</v>
      </c>
      <c r="AU1806" s="242">
        <f>IFERROR(_xll.qlIndexFixing($AV$1,AQ1806,TRUE,_xll.ohTrigger(Trigger,Trigger1M)),#N/A)</f>
        <v>1.4607249377789917E-2</v>
      </c>
    </row>
    <row r="1807" spans="42:47" ht="11.25" customHeight="1" x14ac:dyDescent="0.25">
      <c r="AP1807" s="99" t="s">
        <v>83</v>
      </c>
      <c r="AQ1807" s="98">
        <f>_xll.qlInterestRateIndexFixingDate(Currency&amp;"ibor"&amp;Tenor,AR1807,Trigger)</f>
        <v>52065</v>
      </c>
      <c r="AR1807" s="98">
        <f>_xll.qlCalendarAdvance(Calendar,AR1806,AP1807,"f",,Trigger)</f>
        <v>52069</v>
      </c>
      <c r="AS1807" s="98">
        <f>_xll.qlInterestRateIndexMaturity(Currency&amp;"ibor"&amp;Tenor,AR1807,Trigger)</f>
        <v>52100</v>
      </c>
      <c r="AT1807" s="242" t="e">
        <f>_xll.qlIndexFixing($AD$5,AQ1807,TRUE,_xll.ohTrigger(Trigger,Trigger1M))</f>
        <v>#NUM!</v>
      </c>
      <c r="AU1807" s="242">
        <f>IFERROR(_xll.qlIndexFixing($AV$1,AQ1807,TRUE,_xll.ohTrigger(Trigger,Trigger1M)),#N/A)</f>
        <v>1.4607676731691862E-2</v>
      </c>
    </row>
    <row r="1808" spans="42:47" ht="11.25" customHeight="1" x14ac:dyDescent="0.25">
      <c r="AP1808" s="99" t="s">
        <v>83</v>
      </c>
      <c r="AQ1808" s="98">
        <f>_xll.qlInterestRateIndexFixingDate(Currency&amp;"ibor"&amp;Tenor,AR1808,Trigger)</f>
        <v>52072</v>
      </c>
      <c r="AR1808" s="98">
        <f>_xll.qlCalendarAdvance(Calendar,AR1807,AP1808,"f",,Trigger)</f>
        <v>52076</v>
      </c>
      <c r="AS1808" s="98">
        <f>_xll.qlInterestRateIndexMaturity(Currency&amp;"ibor"&amp;Tenor,AR1808,Trigger)</f>
        <v>52107</v>
      </c>
      <c r="AT1808" s="242" t="e">
        <f>_xll.qlIndexFixing($AD$5,AQ1808,TRUE,_xll.ohTrigger(Trigger,Trigger1M))</f>
        <v>#NUM!</v>
      </c>
      <c r="AU1808" s="242">
        <f>IFERROR(_xll.qlIndexFixing($AV$1,AQ1808,TRUE,_xll.ohTrigger(Trigger,Trigger1M)),#N/A)</f>
        <v>1.4608123652182154E-2</v>
      </c>
    </row>
    <row r="1809" spans="42:47" ht="11.25" customHeight="1" x14ac:dyDescent="0.25">
      <c r="AP1809" s="99" t="s">
        <v>83</v>
      </c>
      <c r="AQ1809" s="98">
        <f>_xll.qlInterestRateIndexFixingDate(Currency&amp;"ibor"&amp;Tenor,AR1809,Trigger)</f>
        <v>52079</v>
      </c>
      <c r="AR1809" s="98">
        <f>_xll.qlCalendarAdvance(Calendar,AR1808,AP1809,"f",,Trigger)</f>
        <v>52083</v>
      </c>
      <c r="AS1809" s="98">
        <f>_xll.qlInterestRateIndexMaturity(Currency&amp;"ibor"&amp;Tenor,AR1809,Trigger)</f>
        <v>52114</v>
      </c>
      <c r="AT1809" s="242" t="e">
        <f>_xll.qlIndexFixing($AD$5,AQ1809,TRUE,_xll.ohTrigger(Trigger,Trigger1M))</f>
        <v>#NUM!</v>
      </c>
      <c r="AU1809" s="242">
        <f>IFERROR(_xll.qlIndexFixing($AV$1,AQ1809,TRUE,_xll.ohTrigger(Trigger,Trigger1M)),#N/A)</f>
        <v>1.4608590197846192E-2</v>
      </c>
    </row>
    <row r="1810" spans="42:47" ht="11.25" customHeight="1" x14ac:dyDescent="0.25">
      <c r="AP1810" s="99" t="s">
        <v>83</v>
      </c>
      <c r="AQ1810" s="98">
        <f>_xll.qlInterestRateIndexFixingDate(Currency&amp;"ibor"&amp;Tenor,AR1810,Trigger)</f>
        <v>52086</v>
      </c>
      <c r="AR1810" s="98">
        <f>_xll.qlCalendarAdvance(Calendar,AR1809,AP1810,"f",,Trigger)</f>
        <v>52090</v>
      </c>
      <c r="AS1810" s="98">
        <f>_xll.qlInterestRateIndexMaturity(Currency&amp;"ibor"&amp;Tenor,AR1810,Trigger)</f>
        <v>52121</v>
      </c>
      <c r="AT1810" s="242" t="e">
        <f>_xll.qlIndexFixing($AD$5,AQ1810,TRUE,_xll.ohTrigger(Trigger,Trigger1M))</f>
        <v>#NUM!</v>
      </c>
      <c r="AU1810" s="242">
        <f>IFERROR(_xll.qlIndexFixing($AV$1,AQ1810,TRUE,_xll.ohTrigger(Trigger,Trigger1M)),#N/A)</f>
        <v>1.4609076427269368E-2</v>
      </c>
    </row>
    <row r="1811" spans="42:47" ht="11.25" customHeight="1" x14ac:dyDescent="0.25">
      <c r="AP1811" s="99" t="s">
        <v>83</v>
      </c>
      <c r="AQ1811" s="98">
        <f>_xll.qlInterestRateIndexFixingDate(Currency&amp;"ibor"&amp;Tenor,AR1811,Trigger)</f>
        <v>52093</v>
      </c>
      <c r="AR1811" s="98">
        <f>_xll.qlCalendarAdvance(Calendar,AR1810,AP1811,"f",,Trigger)</f>
        <v>52097</v>
      </c>
      <c r="AS1811" s="98">
        <f>_xll.qlInterestRateIndexMaturity(Currency&amp;"ibor"&amp;Tenor,AR1811,Trigger)</f>
        <v>52128</v>
      </c>
      <c r="AT1811" s="242" t="e">
        <f>_xll.qlIndexFixing($AD$5,AQ1811,TRUE,_xll.ohTrigger(Trigger,Trigger1M))</f>
        <v>#NUM!</v>
      </c>
      <c r="AU1811" s="242">
        <f>IFERROR(_xll.qlIndexFixing($AV$1,AQ1811,TRUE,_xll.ohTrigger(Trigger,Trigger1M)),#N/A)</f>
        <v>1.4609582399039655E-2</v>
      </c>
    </row>
    <row r="1812" spans="42:47" ht="11.25" customHeight="1" x14ac:dyDescent="0.25">
      <c r="AP1812" s="99" t="s">
        <v>83</v>
      </c>
      <c r="AQ1812" s="98">
        <f>_xll.qlInterestRateIndexFixingDate(Currency&amp;"ibor"&amp;Tenor,AR1812,Trigger)</f>
        <v>52100</v>
      </c>
      <c r="AR1812" s="98">
        <f>_xll.qlCalendarAdvance(Calendar,AR1811,AP1812,"f",,Trigger)</f>
        <v>52104</v>
      </c>
      <c r="AS1812" s="98">
        <f>_xll.qlInterestRateIndexMaturity(Currency&amp;"ibor"&amp;Tenor,AR1812,Trigger)</f>
        <v>52135</v>
      </c>
      <c r="AT1812" s="242" t="e">
        <f>_xll.qlIndexFixing($AD$5,AQ1812,TRUE,_xll.ohTrigger(Trigger,Trigger1M))</f>
        <v>#NUM!</v>
      </c>
      <c r="AU1812" s="242">
        <f>IFERROR(_xll.qlIndexFixing($AV$1,AQ1812,TRUE,_xll.ohTrigger(Trigger,Trigger1M)),#N/A)</f>
        <v>1.4610108171739871E-2</v>
      </c>
    </row>
    <row r="1813" spans="42:47" ht="11.25" customHeight="1" x14ac:dyDescent="0.25">
      <c r="AP1813" s="99" t="s">
        <v>83</v>
      </c>
      <c r="AQ1813" s="98">
        <f>_xll.qlInterestRateIndexFixingDate(Currency&amp;"ibor"&amp;Tenor,AR1813,Trigger)</f>
        <v>52107</v>
      </c>
      <c r="AR1813" s="98">
        <f>_xll.qlCalendarAdvance(Calendar,AR1812,AP1813,"f",,Trigger)</f>
        <v>52111</v>
      </c>
      <c r="AS1813" s="98">
        <f>_xll.qlInterestRateIndexMaturity(Currency&amp;"ibor"&amp;Tenor,AR1813,Trigger)</f>
        <v>52141</v>
      </c>
      <c r="AT1813" s="242" t="e">
        <f>_xll.qlIndexFixing($AD$5,AQ1813,TRUE,_xll.ohTrigger(Trigger,Trigger1M))</f>
        <v>#NUM!</v>
      </c>
      <c r="AU1813" s="242">
        <f>IFERROR(_xll.qlIndexFixing($AV$1,AQ1813,TRUE,_xll.ohTrigger(Trigger,Trigger1M)),#N/A)</f>
        <v>1.461031677955571E-2</v>
      </c>
    </row>
    <row r="1814" spans="42:47" ht="11.25" customHeight="1" x14ac:dyDescent="0.25">
      <c r="AP1814" s="99" t="s">
        <v>83</v>
      </c>
      <c r="AQ1814" s="98">
        <f>_xll.qlInterestRateIndexFixingDate(Currency&amp;"ibor"&amp;Tenor,AR1814,Trigger)</f>
        <v>52114</v>
      </c>
      <c r="AR1814" s="98">
        <f>_xll.qlCalendarAdvance(Calendar,AR1813,AP1814,"f",,Trigger)</f>
        <v>52118</v>
      </c>
      <c r="AS1814" s="98">
        <f>_xll.qlInterestRateIndexMaturity(Currency&amp;"ibor"&amp;Tenor,AR1814,Trigger)</f>
        <v>52148</v>
      </c>
      <c r="AT1814" s="242" t="e">
        <f>_xll.qlIndexFixing($AD$5,AQ1814,TRUE,_xll.ohTrigger(Trigger,Trigger1M))</f>
        <v>#NUM!</v>
      </c>
      <c r="AU1814" s="242">
        <f>IFERROR(_xll.qlIndexFixing($AV$1,AQ1814,TRUE,_xll.ohTrigger(Trigger,Trigger1M)),#N/A)</f>
        <v>1.4610880879287969E-2</v>
      </c>
    </row>
    <row r="1815" spans="42:47" ht="11.25" customHeight="1" x14ac:dyDescent="0.25">
      <c r="AP1815" s="99" t="s">
        <v>83</v>
      </c>
      <c r="AQ1815" s="98">
        <f>_xll.qlInterestRateIndexFixingDate(Currency&amp;"ibor"&amp;Tenor,AR1815,Trigger)</f>
        <v>52121</v>
      </c>
      <c r="AR1815" s="98">
        <f>_xll.qlCalendarAdvance(Calendar,AR1814,AP1815,"f",,Trigger)</f>
        <v>52125</v>
      </c>
      <c r="AS1815" s="98">
        <f>_xll.qlInterestRateIndexMaturity(Currency&amp;"ibor"&amp;Tenor,AR1815,Trigger)</f>
        <v>52155</v>
      </c>
      <c r="AT1815" s="242" t="e">
        <f>_xll.qlIndexFixing($AD$5,AQ1815,TRUE,_xll.ohTrigger(Trigger,Trigger1M))</f>
        <v>#NUM!</v>
      </c>
      <c r="AU1815" s="242">
        <f>IFERROR(_xll.qlIndexFixing($AV$1,AQ1815,TRUE,_xll.ohTrigger(Trigger,Trigger1M)),#N/A)</f>
        <v>1.4611464950711195E-2</v>
      </c>
    </row>
    <row r="1816" spans="42:47" ht="11.25" customHeight="1" x14ac:dyDescent="0.25">
      <c r="AP1816" s="99" t="s">
        <v>83</v>
      </c>
      <c r="AQ1816" s="98">
        <f>_xll.qlInterestRateIndexFixingDate(Currency&amp;"ibor"&amp;Tenor,AR1816,Trigger)</f>
        <v>52128</v>
      </c>
      <c r="AR1816" s="98">
        <f>_xll.qlCalendarAdvance(Calendar,AR1815,AP1816,"f",,Trigger)</f>
        <v>52132</v>
      </c>
      <c r="AS1816" s="98">
        <f>_xll.qlInterestRateIndexMaturity(Currency&amp;"ibor"&amp;Tenor,AR1816,Trigger)</f>
        <v>52162</v>
      </c>
      <c r="AT1816" s="242" t="e">
        <f>_xll.qlIndexFixing($AD$5,AQ1816,TRUE,_xll.ohTrigger(Trigger,Trigger1M))</f>
        <v>#NUM!</v>
      </c>
      <c r="AU1816" s="242">
        <f>IFERROR(_xll.qlIndexFixing($AV$1,AQ1816,TRUE,_xll.ohTrigger(Trigger,Trigger1M)),#N/A)</f>
        <v>1.4612069052410526E-2</v>
      </c>
    </row>
    <row r="1817" spans="42:47" ht="11.25" customHeight="1" x14ac:dyDescent="0.25">
      <c r="AP1817" s="99" t="s">
        <v>83</v>
      </c>
      <c r="AQ1817" s="98">
        <f>_xll.qlInterestRateIndexFixingDate(Currency&amp;"ibor"&amp;Tenor,AR1817,Trigger)</f>
        <v>52135</v>
      </c>
      <c r="AR1817" s="98">
        <f>_xll.qlCalendarAdvance(Calendar,AR1816,AP1817,"f",,Trigger)</f>
        <v>52139</v>
      </c>
      <c r="AS1817" s="98">
        <f>_xll.qlInterestRateIndexMaturity(Currency&amp;"ibor"&amp;Tenor,AR1817,Trigger)</f>
        <v>52170</v>
      </c>
      <c r="AT1817" s="242" t="e">
        <f>_xll.qlIndexFixing($AD$5,AQ1817,TRUE,_xll.ohTrigger(Trigger,Trigger1M))</f>
        <v>#NUM!</v>
      </c>
      <c r="AU1817" s="242">
        <f>IFERROR(_xll.qlIndexFixing($AV$1,AQ1817,TRUE,_xll.ohTrigger(Trigger,Trigger1M)),#N/A)</f>
        <v>1.4613036099678681E-2</v>
      </c>
    </row>
    <row r="1818" spans="42:47" ht="11.25" customHeight="1" x14ac:dyDescent="0.25">
      <c r="AP1818" s="99" t="s">
        <v>83</v>
      </c>
      <c r="AQ1818" s="98">
        <f>_xll.qlInterestRateIndexFixingDate(Currency&amp;"ibor"&amp;Tenor,AR1818,Trigger)</f>
        <v>52142</v>
      </c>
      <c r="AR1818" s="98">
        <f>_xll.qlCalendarAdvance(Calendar,AR1817,AP1818,"f",,Trigger)</f>
        <v>52146</v>
      </c>
      <c r="AS1818" s="98">
        <f>_xll.qlInterestRateIndexMaturity(Currency&amp;"ibor"&amp;Tenor,AR1818,Trigger)</f>
        <v>52177</v>
      </c>
      <c r="AT1818" s="242" t="e">
        <f>_xll.qlIndexFixing($AD$5,AQ1818,TRUE,_xll.ohTrigger(Trigger,Trigger1M))</f>
        <v>#NUM!</v>
      </c>
      <c r="AU1818" s="242">
        <f>IFERROR(_xll.qlIndexFixing($AV$1,AQ1818,TRUE,_xll.ohTrigger(Trigger,Trigger1M)),#N/A)</f>
        <v>1.4613681908259488E-2</v>
      </c>
    </row>
    <row r="1819" spans="42:47" ht="11.25" customHeight="1" x14ac:dyDescent="0.25">
      <c r="AP1819" s="99" t="s">
        <v>83</v>
      </c>
      <c r="AQ1819" s="98">
        <f>_xll.qlInterestRateIndexFixingDate(Currency&amp;"ibor"&amp;Tenor,AR1819,Trigger)</f>
        <v>52149</v>
      </c>
      <c r="AR1819" s="98">
        <f>_xll.qlCalendarAdvance(Calendar,AR1818,AP1819,"f",,Trigger)</f>
        <v>52153</v>
      </c>
      <c r="AS1819" s="98">
        <f>_xll.qlInterestRateIndexMaturity(Currency&amp;"ibor"&amp;Tenor,AR1819,Trigger)</f>
        <v>52184</v>
      </c>
      <c r="AT1819" s="242" t="e">
        <f>_xll.qlIndexFixing($AD$5,AQ1819,TRUE,_xll.ohTrigger(Trigger,Trigger1M))</f>
        <v>#NUM!</v>
      </c>
      <c r="AU1819" s="242">
        <f>IFERROR(_xll.qlIndexFixing($AV$1,AQ1819,TRUE,_xll.ohTrigger(Trigger,Trigger1M)),#N/A)</f>
        <v>1.4614347927867984E-2</v>
      </c>
    </row>
    <row r="1820" spans="42:47" ht="11.25" customHeight="1" x14ac:dyDescent="0.25">
      <c r="AP1820" s="99" t="s">
        <v>83</v>
      </c>
      <c r="AQ1820" s="98">
        <f>_xll.qlInterestRateIndexFixingDate(Currency&amp;"ibor"&amp;Tenor,AR1820,Trigger)</f>
        <v>52156</v>
      </c>
      <c r="AR1820" s="98">
        <f>_xll.qlCalendarAdvance(Calendar,AR1819,AP1820,"f",,Trigger)</f>
        <v>52160</v>
      </c>
      <c r="AS1820" s="98">
        <f>_xll.qlInterestRateIndexMaturity(Currency&amp;"ibor"&amp;Tenor,AR1820,Trigger)</f>
        <v>52191</v>
      </c>
      <c r="AT1820" s="242" t="e">
        <f>_xll.qlIndexFixing($AD$5,AQ1820,TRUE,_xll.ohTrigger(Trigger,Trigger1M))</f>
        <v>#NUM!</v>
      </c>
      <c r="AU1820" s="242">
        <f>IFERROR(_xll.qlIndexFixing($AV$1,AQ1820,TRUE,_xll.ohTrigger(Trigger,Trigger1M)),#N/A)</f>
        <v>1.4615034217092144E-2</v>
      </c>
    </row>
    <row r="1821" spans="42:47" ht="11.25" customHeight="1" x14ac:dyDescent="0.25">
      <c r="AP1821" s="99" t="s">
        <v>83</v>
      </c>
      <c r="AQ1821" s="98">
        <f>_xll.qlInterestRateIndexFixingDate(Currency&amp;"ibor"&amp;Tenor,AR1821,Trigger)</f>
        <v>52163</v>
      </c>
      <c r="AR1821" s="98">
        <f>_xll.qlCalendarAdvance(Calendar,AR1820,AP1821,"f",,Trigger)</f>
        <v>52167</v>
      </c>
      <c r="AS1821" s="98">
        <f>_xll.qlInterestRateIndexMaturity(Currency&amp;"ibor"&amp;Tenor,AR1821,Trigger)</f>
        <v>52198</v>
      </c>
      <c r="AT1821" s="242" t="e">
        <f>_xll.qlIndexFixing($AD$5,AQ1821,TRUE,_xll.ohTrigger(Trigger,Trigger1M))</f>
        <v>#NUM!</v>
      </c>
      <c r="AU1821" s="242">
        <f>IFERROR(_xll.qlIndexFixing($AV$1,AQ1821,TRUE,_xll.ohTrigger(Trigger,Trigger1M)),#N/A)</f>
        <v>1.461574083451994E-2</v>
      </c>
    </row>
    <row r="1822" spans="42:47" ht="11.25" customHeight="1" x14ac:dyDescent="0.25">
      <c r="AP1822" s="99" t="s">
        <v>83</v>
      </c>
      <c r="AQ1822" s="98">
        <f>_xll.qlInterestRateIndexFixingDate(Currency&amp;"ibor"&amp;Tenor,AR1822,Trigger)</f>
        <v>52170</v>
      </c>
      <c r="AR1822" s="98">
        <f>_xll.qlCalendarAdvance(Calendar,AR1821,AP1822,"f",,Trigger)</f>
        <v>52174</v>
      </c>
      <c r="AS1822" s="98">
        <f>_xll.qlInterestRateIndexMaturity(Currency&amp;"ibor"&amp;Tenor,AR1822,Trigger)</f>
        <v>52204</v>
      </c>
      <c r="AT1822" s="242" t="e">
        <f>_xll.qlIndexFixing($AD$5,AQ1822,TRUE,_xll.ohTrigger(Trigger,Trigger1M))</f>
        <v>#NUM!</v>
      </c>
      <c r="AU1822" s="242">
        <f>IFERROR(_xll.qlIndexFixing($AV$1,AQ1822,TRUE,_xll.ohTrigger(Trigger,Trigger1M)),#N/A)</f>
        <v>1.4616117579033805E-2</v>
      </c>
    </row>
    <row r="1823" spans="42:47" ht="11.25" customHeight="1" x14ac:dyDescent="0.25">
      <c r="AP1823" s="99" t="s">
        <v>83</v>
      </c>
      <c r="AQ1823" s="98">
        <f>_xll.qlInterestRateIndexFixingDate(Currency&amp;"ibor"&amp;Tenor,AR1823,Trigger)</f>
        <v>52177</v>
      </c>
      <c r="AR1823" s="98">
        <f>_xll.qlCalendarAdvance(Calendar,AR1822,AP1823,"f",,Trigger)</f>
        <v>52181</v>
      </c>
      <c r="AS1823" s="98">
        <f>_xll.qlInterestRateIndexMaturity(Currency&amp;"ibor"&amp;Tenor,AR1823,Trigger)</f>
        <v>52211</v>
      </c>
      <c r="AT1823" s="242" t="e">
        <f>_xll.qlIndexFixing($AD$5,AQ1823,TRUE,_xll.ohTrigger(Trigger,Trigger1M))</f>
        <v>#NUM!</v>
      </c>
      <c r="AU1823" s="242">
        <f>IFERROR(_xll.qlIndexFixing($AV$1,AQ1823,TRUE,_xll.ohTrigger(Trigger,Trigger1M)),#N/A)</f>
        <v>1.461686353299374E-2</v>
      </c>
    </row>
    <row r="1824" spans="42:47" ht="11.25" customHeight="1" x14ac:dyDescent="0.25">
      <c r="AP1824" s="99" t="s">
        <v>83</v>
      </c>
      <c r="AQ1824" s="98">
        <f>_xll.qlInterestRateIndexFixingDate(Currency&amp;"ibor"&amp;Tenor,AR1824,Trigger)</f>
        <v>52184</v>
      </c>
      <c r="AR1824" s="98">
        <f>_xll.qlCalendarAdvance(Calendar,AR1823,AP1824,"f",,Trigger)</f>
        <v>52188</v>
      </c>
      <c r="AS1824" s="98">
        <f>_xll.qlInterestRateIndexMaturity(Currency&amp;"ibor"&amp;Tenor,AR1824,Trigger)</f>
        <v>52218</v>
      </c>
      <c r="AT1824" s="242" t="e">
        <f>_xll.qlIndexFixing($AD$5,AQ1824,TRUE,_xll.ohTrigger(Trigger,Trigger1M))</f>
        <v>#NUM!</v>
      </c>
      <c r="AU1824" s="242">
        <f>IFERROR(_xll.qlIndexFixing($AV$1,AQ1824,TRUE,_xll.ohTrigger(Trigger,Trigger1M)),#N/A)</f>
        <v>1.4617629985900216E-2</v>
      </c>
    </row>
    <row r="1825" spans="42:47" ht="11.25" customHeight="1" x14ac:dyDescent="0.25">
      <c r="AP1825" s="99" t="s">
        <v>83</v>
      </c>
      <c r="AQ1825" s="98">
        <f>_xll.qlInterestRateIndexFixingDate(Currency&amp;"ibor"&amp;Tenor,AR1825,Trigger)</f>
        <v>52191</v>
      </c>
      <c r="AR1825" s="98">
        <f>_xll.qlCalendarAdvance(Calendar,AR1824,AP1825,"f",,Trigger)</f>
        <v>52195</v>
      </c>
      <c r="AS1825" s="98">
        <f>_xll.qlInterestRateIndexMaturity(Currency&amp;"ibor"&amp;Tenor,AR1825,Trigger)</f>
        <v>52229</v>
      </c>
      <c r="AT1825" s="242" t="e">
        <f>_xll.qlIndexFixing($AD$5,AQ1825,TRUE,_xll.ohTrigger(Trigger,Trigger1M))</f>
        <v>#NUM!</v>
      </c>
      <c r="AU1825" s="242">
        <f>IFERROR(_xll.qlIndexFixing($AV$1,AQ1825,TRUE,_xll.ohTrigger(Trigger,Trigger1M)),#N/A)</f>
        <v>1.4619836964049469E-2</v>
      </c>
    </row>
    <row r="1826" spans="42:47" ht="11.25" customHeight="1" x14ac:dyDescent="0.25">
      <c r="AP1826" s="99" t="s">
        <v>83</v>
      </c>
      <c r="AQ1826" s="98">
        <f>_xll.qlInterestRateIndexFixingDate(Currency&amp;"ibor"&amp;Tenor,AR1826,Trigger)</f>
        <v>52198</v>
      </c>
      <c r="AR1826" s="98">
        <f>_xll.qlCalendarAdvance(Calendar,AR1825,AP1826,"f",,Trigger)</f>
        <v>52202</v>
      </c>
      <c r="AS1826" s="98">
        <f>_xll.qlInterestRateIndexMaturity(Currency&amp;"ibor"&amp;Tenor,AR1826,Trigger)</f>
        <v>52233</v>
      </c>
      <c r="AT1826" s="242" t="e">
        <f>_xll.qlIndexFixing($AD$5,AQ1826,TRUE,_xll.ohTrigger(Trigger,Trigger1M))</f>
        <v>#NUM!</v>
      </c>
      <c r="AU1826" s="242">
        <f>IFERROR(_xll.qlIndexFixing($AV$1,AQ1826,TRUE,_xll.ohTrigger(Trigger,Trigger1M)),#N/A)</f>
        <v>1.4619580895246115E-2</v>
      </c>
    </row>
    <row r="1827" spans="42:47" ht="11.25" customHeight="1" x14ac:dyDescent="0.25">
      <c r="AP1827" s="99" t="s">
        <v>83</v>
      </c>
      <c r="AQ1827" s="98">
        <f>_xll.qlInterestRateIndexFixingDate(Currency&amp;"ibor"&amp;Tenor,AR1827,Trigger)</f>
        <v>52205</v>
      </c>
      <c r="AR1827" s="98">
        <f>_xll.qlCalendarAdvance(Calendar,AR1826,AP1827,"f",,Trigger)</f>
        <v>52209</v>
      </c>
      <c r="AS1827" s="98">
        <f>_xll.qlInterestRateIndexMaturity(Currency&amp;"ibor"&amp;Tenor,AR1827,Trigger)</f>
        <v>52240</v>
      </c>
      <c r="AT1827" s="242" t="e">
        <f>_xll.qlIndexFixing($AD$5,AQ1827,TRUE,_xll.ohTrigger(Trigger,Trigger1M))</f>
        <v>#NUM!</v>
      </c>
      <c r="AU1827" s="242">
        <f>IFERROR(_xll.qlIndexFixing($AV$1,AQ1827,TRUE,_xll.ohTrigger(Trigger,Trigger1M)),#N/A)</f>
        <v>1.4620410712214803E-2</v>
      </c>
    </row>
    <row r="1828" spans="42:47" ht="11.25" customHeight="1" x14ac:dyDescent="0.25">
      <c r="AP1828" s="99" t="s">
        <v>83</v>
      </c>
      <c r="AQ1828" s="98">
        <f>_xll.qlInterestRateIndexFixingDate(Currency&amp;"ibor"&amp;Tenor,AR1828,Trigger)</f>
        <v>52212</v>
      </c>
      <c r="AR1828" s="98">
        <f>_xll.qlCalendarAdvance(Calendar,AR1827,AP1828,"f",,Trigger)</f>
        <v>52216</v>
      </c>
      <c r="AS1828" s="98">
        <f>_xll.qlInterestRateIndexMaturity(Currency&amp;"ibor"&amp;Tenor,AR1828,Trigger)</f>
        <v>52247</v>
      </c>
      <c r="AT1828" s="242" t="e">
        <f>_xll.qlIndexFixing($AD$5,AQ1828,TRUE,_xll.ohTrigger(Trigger,Trigger1M))</f>
        <v>#NUM!</v>
      </c>
      <c r="AU1828" s="242">
        <f>IFERROR(_xll.qlIndexFixing($AV$1,AQ1828,TRUE,_xll.ohTrigger(Trigger,Trigger1M)),#N/A)</f>
        <v>1.4621261267495203E-2</v>
      </c>
    </row>
    <row r="1829" spans="42:47" ht="11.25" customHeight="1" x14ac:dyDescent="0.25">
      <c r="AP1829" s="99" t="s">
        <v>83</v>
      </c>
      <c r="AQ1829" s="98">
        <f>_xll.qlInterestRateIndexFixingDate(Currency&amp;"ibor"&amp;Tenor,AR1829,Trigger)</f>
        <v>52219</v>
      </c>
      <c r="AR1829" s="98">
        <f>_xll.qlCalendarAdvance(Calendar,AR1828,AP1829,"f",,Trigger)</f>
        <v>52223</v>
      </c>
      <c r="AS1829" s="98">
        <f>_xll.qlInterestRateIndexMaturity(Currency&amp;"ibor"&amp;Tenor,AR1829,Trigger)</f>
        <v>52254</v>
      </c>
      <c r="AT1829" s="242" t="e">
        <f>_xll.qlIndexFixing($AD$5,AQ1829,TRUE,_xll.ohTrigger(Trigger,Trigger1M))</f>
        <v>#NUM!</v>
      </c>
      <c r="AU1829" s="242">
        <f>IFERROR(_xll.qlIndexFixing($AV$1,AQ1829,TRUE,_xll.ohTrigger(Trigger,Trigger1M)),#N/A)</f>
        <v>1.4622132619675291E-2</v>
      </c>
    </row>
    <row r="1830" spans="42:47" ht="11.25" customHeight="1" x14ac:dyDescent="0.25">
      <c r="AP1830" s="99" t="s">
        <v>83</v>
      </c>
      <c r="AQ1830" s="98">
        <f>_xll.qlInterestRateIndexFixingDate(Currency&amp;"ibor"&amp;Tenor,AR1830,Trigger)</f>
        <v>52224</v>
      </c>
      <c r="AR1830" s="98">
        <f>_xll.qlCalendarAdvance(Calendar,AR1829,AP1830,"f",,Trigger)</f>
        <v>52230</v>
      </c>
      <c r="AS1830" s="98">
        <f>_xll.qlInterestRateIndexMaturity(Currency&amp;"ibor"&amp;Tenor,AR1830,Trigger)</f>
        <v>52261</v>
      </c>
      <c r="AT1830" s="242" t="e">
        <f>_xll.qlIndexFixing($AD$5,AQ1830,TRUE,_xll.ohTrigger(Trigger,Trigger1M))</f>
        <v>#NUM!</v>
      </c>
      <c r="AU1830" s="242">
        <f>IFERROR(_xll.qlIndexFixing($AV$1,AQ1830,TRUE,_xll.ohTrigger(Trigger,Trigger1M)),#N/A)</f>
        <v>1.4623024827340458E-2</v>
      </c>
    </row>
    <row r="1831" spans="42:47" ht="11.25" customHeight="1" x14ac:dyDescent="0.25">
      <c r="AP1831" s="99" t="s">
        <v>83</v>
      </c>
      <c r="AQ1831" s="98">
        <f>_xll.qlInterestRateIndexFixingDate(Currency&amp;"ibor"&amp;Tenor,AR1831,Trigger)</f>
        <v>52233</v>
      </c>
      <c r="AR1831" s="98">
        <f>_xll.qlCalendarAdvance(Calendar,AR1830,AP1831,"f",,Trigger)</f>
        <v>52237</v>
      </c>
      <c r="AS1831" s="98">
        <f>_xll.qlInterestRateIndexMaturity(Currency&amp;"ibor"&amp;Tenor,AR1831,Trigger)</f>
        <v>52268</v>
      </c>
      <c r="AT1831" s="242" t="e">
        <f>_xll.qlIndexFixing($AD$5,AQ1831,TRUE,_xll.ohTrigger(Trigger,Trigger1M))</f>
        <v>#NUM!</v>
      </c>
      <c r="AU1831" s="242">
        <f>IFERROR(_xll.qlIndexFixing($AV$1,AQ1831,TRUE,_xll.ohTrigger(Trigger,Trigger1M)),#N/A)</f>
        <v>1.462393794908126E-2</v>
      </c>
    </row>
    <row r="1832" spans="42:47" ht="11.25" customHeight="1" x14ac:dyDescent="0.25">
      <c r="AP1832" s="99" t="s">
        <v>83</v>
      </c>
      <c r="AQ1832" s="98">
        <f>_xll.qlInterestRateIndexFixingDate(Currency&amp;"ibor"&amp;Tenor,AR1832,Trigger)</f>
        <v>52240</v>
      </c>
      <c r="AR1832" s="98">
        <f>_xll.qlCalendarAdvance(Calendar,AR1831,AP1832,"f",,Trigger)</f>
        <v>52244</v>
      </c>
      <c r="AS1832" s="98">
        <f>_xll.qlInterestRateIndexMaturity(Currency&amp;"ibor"&amp;Tenor,AR1832,Trigger)</f>
        <v>52275</v>
      </c>
      <c r="AT1832" s="242" t="e">
        <f>_xll.qlIndexFixing($AD$5,AQ1832,TRUE,_xll.ohTrigger(Trigger,Trigger1M))</f>
        <v>#NUM!</v>
      </c>
      <c r="AU1832" s="242">
        <f>IFERROR(_xll.qlIndexFixing($AV$1,AQ1832,TRUE,_xll.ohTrigger(Trigger,Trigger1M)),#N/A)</f>
        <v>1.4624872043480508E-2</v>
      </c>
    </row>
    <row r="1833" spans="42:47" ht="11.25" customHeight="1" x14ac:dyDescent="0.25">
      <c r="AP1833" s="99" t="s">
        <v>83</v>
      </c>
      <c r="AQ1833" s="98">
        <f>_xll.qlInterestRateIndexFixingDate(Currency&amp;"ibor"&amp;Tenor,AR1833,Trigger)</f>
        <v>52247</v>
      </c>
      <c r="AR1833" s="98">
        <f>_xll.qlCalendarAdvance(Calendar,AR1832,AP1833,"f",,Trigger)</f>
        <v>52251</v>
      </c>
      <c r="AS1833" s="98">
        <f>_xll.qlInterestRateIndexMaturity(Currency&amp;"ibor"&amp;Tenor,AR1833,Trigger)</f>
        <v>52282</v>
      </c>
      <c r="AT1833" s="242" t="e">
        <f>_xll.qlIndexFixing($AD$5,AQ1833,TRUE,_xll.ohTrigger(Trigger,Trigger1M))</f>
        <v>#NUM!</v>
      </c>
      <c r="AU1833" s="242">
        <f>IFERROR(_xll.qlIndexFixing($AV$1,AQ1833,TRUE,_xll.ohTrigger(Trigger,Trigger1M)),#N/A)</f>
        <v>1.4625827169131337E-2</v>
      </c>
    </row>
    <row r="1834" spans="42:47" ht="11.25" customHeight="1" x14ac:dyDescent="0.25">
      <c r="AP1834" s="99" t="s">
        <v>83</v>
      </c>
      <c r="AQ1834" s="98">
        <f>_xll.qlInterestRateIndexFixingDate(Currency&amp;"ibor"&amp;Tenor,AR1834,Trigger)</f>
        <v>52254</v>
      </c>
      <c r="AR1834" s="98">
        <f>_xll.qlCalendarAdvance(Calendar,AR1833,AP1834,"f",,Trigger)</f>
        <v>52258</v>
      </c>
      <c r="AS1834" s="98">
        <f>_xll.qlInterestRateIndexMaturity(Currency&amp;"ibor"&amp;Tenor,AR1834,Trigger)</f>
        <v>52289</v>
      </c>
      <c r="AT1834" s="242" t="e">
        <f>_xll.qlIndexFixing($AD$5,AQ1834,TRUE,_xll.ohTrigger(Trigger,Trigger1M))</f>
        <v>#NUM!</v>
      </c>
      <c r="AU1834" s="242">
        <f>IFERROR(_xll.qlIndexFixing($AV$1,AQ1834,TRUE,_xll.ohTrigger(Trigger,Trigger1M)),#N/A)</f>
        <v>1.4626803384621717E-2</v>
      </c>
    </row>
    <row r="1835" spans="42:47" ht="11.25" customHeight="1" x14ac:dyDescent="0.25">
      <c r="AP1835" s="99" t="s">
        <v>83</v>
      </c>
      <c r="AQ1835" s="98">
        <f>_xll.qlInterestRateIndexFixingDate(Currency&amp;"ibor"&amp;Tenor,AR1835,Trigger)</f>
        <v>52261</v>
      </c>
      <c r="AR1835" s="98">
        <f>_xll.qlCalendarAdvance(Calendar,AR1834,AP1835,"f",,Trigger)</f>
        <v>52265</v>
      </c>
      <c r="AS1835" s="98">
        <f>_xll.qlInterestRateIndexMaturity(Currency&amp;"ibor"&amp;Tenor,AR1835,Trigger)</f>
        <v>52293</v>
      </c>
      <c r="AT1835" s="242" t="e">
        <f>_xll.qlIndexFixing($AD$5,AQ1835,TRUE,_xll.ohTrigger(Trigger,Trigger1M))</f>
        <v>#NUM!</v>
      </c>
      <c r="AU1835" s="242">
        <f>IFERROR(_xll.qlIndexFixing($AV$1,AQ1835,TRUE,_xll.ohTrigger(Trigger,Trigger1M)),#N/A)</f>
        <v>1.4626690939060374E-2</v>
      </c>
    </row>
    <row r="1836" spans="42:47" ht="11.25" customHeight="1" x14ac:dyDescent="0.25">
      <c r="AP1836" s="99" t="s">
        <v>83</v>
      </c>
      <c r="AQ1836" s="98">
        <f>_xll.qlInterestRateIndexFixingDate(Currency&amp;"ibor"&amp;Tenor,AR1836,Trigger)</f>
        <v>52268</v>
      </c>
      <c r="AR1836" s="98">
        <f>_xll.qlCalendarAdvance(Calendar,AR1835,AP1836,"f",,Trigger)</f>
        <v>52272</v>
      </c>
      <c r="AS1836" s="98">
        <f>_xll.qlInterestRateIndexMaturity(Currency&amp;"ibor"&amp;Tenor,AR1836,Trigger)</f>
        <v>52300</v>
      </c>
      <c r="AT1836" s="242" t="e">
        <f>_xll.qlIndexFixing($AD$5,AQ1836,TRUE,_xll.ohTrigger(Trigger,Trigger1M))</f>
        <v>#NUM!</v>
      </c>
      <c r="AU1836" s="242">
        <f>IFERROR(_xll.qlIndexFixing($AV$1,AQ1836,TRUE,_xll.ohTrigger(Trigger,Trigger1M)),#N/A)</f>
        <v>1.4627704828355752E-2</v>
      </c>
    </row>
    <row r="1837" spans="42:47" ht="11.25" customHeight="1" x14ac:dyDescent="0.25">
      <c r="AP1837" s="99" t="s">
        <v>83</v>
      </c>
      <c r="AQ1837" s="98">
        <f>_xll.qlInterestRateIndexFixingDate(Currency&amp;"ibor"&amp;Tenor,AR1837,Trigger)</f>
        <v>52275</v>
      </c>
      <c r="AR1837" s="98">
        <f>_xll.qlCalendarAdvance(Calendar,AR1836,AP1837,"f",,Trigger)</f>
        <v>52279</v>
      </c>
      <c r="AS1837" s="98">
        <f>_xll.qlInterestRateIndexMaturity(Currency&amp;"ibor"&amp;Tenor,AR1837,Trigger)</f>
        <v>52307</v>
      </c>
      <c r="AT1837" s="242" t="e">
        <f>_xll.qlIndexFixing($AD$5,AQ1837,TRUE,_xll.ohTrigger(Trigger,Trigger1M))</f>
        <v>#NUM!</v>
      </c>
      <c r="AU1837" s="242">
        <f>IFERROR(_xll.qlIndexFixing($AV$1,AQ1837,TRUE,_xll.ohTrigger(Trigger,Trigger1M)),#N/A)</f>
        <v>1.4628739968098246E-2</v>
      </c>
    </row>
    <row r="1838" spans="42:47" ht="11.25" customHeight="1" x14ac:dyDescent="0.25">
      <c r="AP1838" s="99" t="s">
        <v>83</v>
      </c>
      <c r="AQ1838" s="98">
        <f>_xll.qlInterestRateIndexFixingDate(Currency&amp;"ibor"&amp;Tenor,AR1838,Trigger)</f>
        <v>52282</v>
      </c>
      <c r="AR1838" s="98">
        <f>_xll.qlCalendarAdvance(Calendar,AR1837,AP1838,"f",,Trigger)</f>
        <v>52286</v>
      </c>
      <c r="AS1838" s="98">
        <f>_xll.qlInterestRateIndexMaturity(Currency&amp;"ibor"&amp;Tenor,AR1838,Trigger)</f>
        <v>52314</v>
      </c>
      <c r="AT1838" s="242" t="e">
        <f>_xll.qlIndexFixing($AD$5,AQ1838,TRUE,_xll.ohTrigger(Trigger,Trigger1M))</f>
        <v>#NUM!</v>
      </c>
      <c r="AU1838" s="242">
        <f>IFERROR(_xll.qlIndexFixing($AV$1,AQ1838,TRUE,_xll.ohTrigger(Trigger,Trigger1M)),#N/A)</f>
        <v>1.4629796416875276E-2</v>
      </c>
    </row>
    <row r="1839" spans="42:47" ht="11.25" customHeight="1" x14ac:dyDescent="0.25">
      <c r="AP1839" s="99" t="s">
        <v>83</v>
      </c>
      <c r="AQ1839" s="98">
        <f>_xll.qlInterestRateIndexFixingDate(Currency&amp;"ibor"&amp;Tenor,AR1839,Trigger)</f>
        <v>52289</v>
      </c>
      <c r="AR1839" s="98">
        <f>_xll.qlCalendarAdvance(Calendar,AR1838,AP1839,"f",,Trigger)</f>
        <v>52293</v>
      </c>
      <c r="AS1839" s="98">
        <f>_xll.qlInterestRateIndexMaturity(Currency&amp;"ibor"&amp;Tenor,AR1839,Trigger)</f>
        <v>52324</v>
      </c>
      <c r="AT1839" s="242" t="e">
        <f>_xll.qlIndexFixing($AD$5,AQ1839,TRUE,_xll.ohTrigger(Trigger,Trigger1M))</f>
        <v>#NUM!</v>
      </c>
      <c r="AU1839" s="242">
        <f>IFERROR(_xll.qlIndexFixing($AV$1,AQ1839,TRUE,_xll.ohTrigger(Trigger,Trigger1M)),#N/A)</f>
        <v>1.4632002860217597E-2</v>
      </c>
    </row>
    <row r="1840" spans="42:47" ht="11.25" customHeight="1" x14ac:dyDescent="0.25">
      <c r="AP1840" s="99" t="s">
        <v>83</v>
      </c>
      <c r="AQ1840" s="98">
        <f>_xll.qlInterestRateIndexFixingDate(Currency&amp;"ibor"&amp;Tenor,AR1840,Trigger)</f>
        <v>52296</v>
      </c>
      <c r="AR1840" s="98">
        <f>_xll.qlCalendarAdvance(Calendar,AR1839,AP1840,"f",,Trigger)</f>
        <v>52300</v>
      </c>
      <c r="AS1840" s="98">
        <f>_xll.qlInterestRateIndexMaturity(Currency&amp;"ibor"&amp;Tenor,AR1840,Trigger)</f>
        <v>52331</v>
      </c>
      <c r="AT1840" s="242" t="e">
        <f>_xll.qlIndexFixing($AD$5,AQ1840,TRUE,_xll.ohTrigger(Trigger,Trigger1M))</f>
        <v>#NUM!</v>
      </c>
      <c r="AU1840" s="242">
        <f>IFERROR(_xll.qlIndexFixing($AV$1,AQ1840,TRUE,_xll.ohTrigger(Trigger,Trigger1M)),#N/A)</f>
        <v>1.4633106845087569E-2</v>
      </c>
    </row>
    <row r="1841" spans="42:47" ht="11.25" customHeight="1" x14ac:dyDescent="0.25">
      <c r="AP1841" s="99" t="s">
        <v>83</v>
      </c>
      <c r="AQ1841" s="98">
        <f>_xll.qlInterestRateIndexFixingDate(Currency&amp;"ibor"&amp;Tenor,AR1841,Trigger)</f>
        <v>52303</v>
      </c>
      <c r="AR1841" s="98">
        <f>_xll.qlCalendarAdvance(Calendar,AR1840,AP1841,"f",,Trigger)</f>
        <v>52307</v>
      </c>
      <c r="AS1841" s="98">
        <f>_xll.qlInterestRateIndexMaturity(Currency&amp;"ibor"&amp;Tenor,AR1841,Trigger)</f>
        <v>52338</v>
      </c>
      <c r="AT1841" s="242" t="e">
        <f>_xll.qlIndexFixing($AD$5,AQ1841,TRUE,_xll.ohTrigger(Trigger,Trigger1M))</f>
        <v>#NUM!</v>
      </c>
      <c r="AU1841" s="242">
        <f>IFERROR(_xll.qlIndexFixing($AV$1,AQ1841,TRUE,_xll.ohTrigger(Trigger,Trigger1M)),#N/A)</f>
        <v>1.4634232329918064E-2</v>
      </c>
    </row>
    <row r="1842" spans="42:47" ht="11.25" customHeight="1" x14ac:dyDescent="0.25">
      <c r="AP1842" s="99" t="s">
        <v>83</v>
      </c>
      <c r="AQ1842" s="98">
        <f>_xll.qlInterestRateIndexFixingDate(Currency&amp;"ibor"&amp;Tenor,AR1842,Trigger)</f>
        <v>52310</v>
      </c>
      <c r="AR1842" s="98">
        <f>_xll.qlCalendarAdvance(Calendar,AR1841,AP1842,"f",,Trigger)</f>
        <v>52314</v>
      </c>
      <c r="AS1842" s="98">
        <f>_xll.qlInterestRateIndexMaturity(Currency&amp;"ibor"&amp;Tenor,AR1842,Trigger)</f>
        <v>52345</v>
      </c>
      <c r="AT1842" s="242" t="e">
        <f>_xll.qlIndexFixing($AD$5,AQ1842,TRUE,_xll.ohTrigger(Trigger,Trigger1M))</f>
        <v>#NUM!</v>
      </c>
      <c r="AU1842" s="242">
        <f>IFERROR(_xll.qlIndexFixing($AV$1,AQ1842,TRUE,_xll.ohTrigger(Trigger,Trigger1M)),#N/A)</f>
        <v>1.4635379373291896E-2</v>
      </c>
    </row>
    <row r="1843" spans="42:47" ht="11.25" customHeight="1" x14ac:dyDescent="0.25">
      <c r="AP1843" s="99" t="s">
        <v>83</v>
      </c>
      <c r="AQ1843" s="98">
        <f>_xll.qlInterestRateIndexFixingDate(Currency&amp;"ibor"&amp;Tenor,AR1843,Trigger)</f>
        <v>52315</v>
      </c>
      <c r="AR1843" s="98">
        <f>_xll.qlCalendarAdvance(Calendar,AR1842,AP1843,"f",,Trigger)</f>
        <v>52321</v>
      </c>
      <c r="AS1843" s="98">
        <f>_xll.qlInterestRateIndexMaturity(Currency&amp;"ibor"&amp;Tenor,AR1843,Trigger)</f>
        <v>52351</v>
      </c>
      <c r="AT1843" s="242" t="e">
        <f>_xll.qlIndexFixing($AD$5,AQ1843,TRUE,_xll.ohTrigger(Trigger,Trigger1M))</f>
        <v>#NUM!</v>
      </c>
      <c r="AU1843" s="242">
        <f>IFERROR(_xll.qlIndexFixing($AV$1,AQ1843,TRUE,_xll.ohTrigger(Trigger,Trigger1M)),#N/A)</f>
        <v>1.4636165308576921E-2</v>
      </c>
    </row>
    <row r="1844" spans="42:47" ht="11.25" customHeight="1" x14ac:dyDescent="0.25">
      <c r="AP1844" s="99" t="s">
        <v>83</v>
      </c>
      <c r="AQ1844" s="98">
        <f>_xll.qlInterestRateIndexFixingDate(Currency&amp;"ibor"&amp;Tenor,AR1844,Trigger)</f>
        <v>52324</v>
      </c>
      <c r="AR1844" s="98">
        <f>_xll.qlCalendarAdvance(Calendar,AR1843,AP1844,"f",,Trigger)</f>
        <v>52328</v>
      </c>
      <c r="AS1844" s="98">
        <f>_xll.qlInterestRateIndexMaturity(Currency&amp;"ibor"&amp;Tenor,AR1844,Trigger)</f>
        <v>52358</v>
      </c>
      <c r="AT1844" s="242" t="e">
        <f>_xll.qlIndexFixing($AD$5,AQ1844,TRUE,_xll.ohTrigger(Trigger,Trigger1M))</f>
        <v>#NUM!</v>
      </c>
      <c r="AU1844" s="242">
        <f>IFERROR(_xll.qlIndexFixing($AV$1,AQ1844,TRUE,_xll.ohTrigger(Trigger,Trigger1M)),#N/A)</f>
        <v>1.4637354043260942E-2</v>
      </c>
    </row>
    <row r="1845" spans="42:47" ht="11.25" customHeight="1" x14ac:dyDescent="0.25">
      <c r="AP1845" s="99" t="s">
        <v>83</v>
      </c>
      <c r="AQ1845" s="98">
        <f>_xll.qlInterestRateIndexFixingDate(Currency&amp;"ibor"&amp;Tenor,AR1845,Trigger)</f>
        <v>52331</v>
      </c>
      <c r="AR1845" s="98">
        <f>_xll.qlCalendarAdvance(Calendar,AR1844,AP1845,"f",,Trigger)</f>
        <v>52335</v>
      </c>
      <c r="AS1845" s="98">
        <f>_xll.qlInterestRateIndexMaturity(Currency&amp;"ibor"&amp;Tenor,AR1845,Trigger)</f>
        <v>52365</v>
      </c>
      <c r="AT1845" s="242" t="e">
        <f>_xll.qlIndexFixing($AD$5,AQ1845,TRUE,_xll.ohTrigger(Trigger,Trigger1M))</f>
        <v>#NUM!</v>
      </c>
      <c r="AU1845" s="242">
        <f>IFERROR(_xll.qlIndexFixing($AV$1,AQ1845,TRUE,_xll.ohTrigger(Trigger,Trigger1M)),#N/A)</f>
        <v>1.4638564507190033E-2</v>
      </c>
    </row>
    <row r="1846" spans="42:47" ht="11.25" customHeight="1" x14ac:dyDescent="0.25">
      <c r="AP1846" s="99" t="s">
        <v>83</v>
      </c>
      <c r="AQ1846" s="98">
        <f>_xll.qlInterestRateIndexFixingDate(Currency&amp;"ibor"&amp;Tenor,AR1846,Trigger)</f>
        <v>52338</v>
      </c>
      <c r="AR1846" s="98">
        <f>_xll.qlCalendarAdvance(Calendar,AR1845,AP1846,"f",,Trigger)</f>
        <v>52342</v>
      </c>
      <c r="AS1846" s="98">
        <f>_xll.qlInterestRateIndexMaturity(Currency&amp;"ibor"&amp;Tenor,AR1846,Trigger)</f>
        <v>52372</v>
      </c>
      <c r="AT1846" s="242" t="e">
        <f>_xll.qlIndexFixing($AD$5,AQ1846,TRUE,_xll.ohTrigger(Trigger,Trigger1M))</f>
        <v>#NUM!</v>
      </c>
      <c r="AU1846" s="242">
        <f>IFERROR(_xll.qlIndexFixing($AV$1,AQ1846,TRUE,_xll.ohTrigger(Trigger,Trigger1M)),#N/A)</f>
        <v>1.4639796758949331E-2</v>
      </c>
    </row>
    <row r="1847" spans="42:47" ht="11.25" customHeight="1" x14ac:dyDescent="0.25">
      <c r="AP1847" s="99" t="s">
        <v>83</v>
      </c>
      <c r="AQ1847" s="98">
        <f>_xll.qlInterestRateIndexFixingDate(Currency&amp;"ibor"&amp;Tenor,AR1847,Trigger)</f>
        <v>52345</v>
      </c>
      <c r="AR1847" s="98">
        <f>_xll.qlCalendarAdvance(Calendar,AR1846,AP1847,"f",,Trigger)</f>
        <v>52349</v>
      </c>
      <c r="AS1847" s="98">
        <f>_xll.qlInterestRateIndexMaturity(Currency&amp;"ibor"&amp;Tenor,AR1847,Trigger)</f>
        <v>52379</v>
      </c>
      <c r="AT1847" s="242" t="e">
        <f>_xll.qlIndexFixing($AD$5,AQ1847,TRUE,_xll.ohTrigger(Trigger,Trigger1M))</f>
        <v>#NUM!</v>
      </c>
      <c r="AU1847" s="242">
        <f>IFERROR(_xll.qlIndexFixing($AV$1,AQ1847,TRUE,_xll.ohTrigger(Trigger,Trigger1M)),#N/A)</f>
        <v>1.4641050857126636E-2</v>
      </c>
    </row>
    <row r="1848" spans="42:47" ht="11.25" customHeight="1" x14ac:dyDescent="0.25">
      <c r="AP1848" s="99" t="s">
        <v>83</v>
      </c>
      <c r="AQ1848" s="98">
        <f>_xll.qlInterestRateIndexFixingDate(Currency&amp;"ibor"&amp;Tenor,AR1848,Trigger)</f>
        <v>52351</v>
      </c>
      <c r="AR1848" s="98">
        <f>_xll.qlCalendarAdvance(Calendar,AR1847,AP1848,"f",,Trigger)</f>
        <v>52356</v>
      </c>
      <c r="AS1848" s="98">
        <f>_xll.qlInterestRateIndexMaturity(Currency&amp;"ibor"&amp;Tenor,AR1848,Trigger)</f>
        <v>52387</v>
      </c>
      <c r="AT1848" s="242" t="e">
        <f>_xll.qlIndexFixing($AD$5,AQ1848,TRUE,_xll.ohTrigger(Trigger,Trigger1M))</f>
        <v>#NUM!</v>
      </c>
      <c r="AU1848" s="242">
        <f>IFERROR(_xll.qlIndexFixing($AV$1,AQ1848,TRUE,_xll.ohTrigger(Trigger,Trigger1M)),#N/A)</f>
        <v>1.4642717644031349E-2</v>
      </c>
    </row>
    <row r="1849" spans="42:47" ht="11.25" customHeight="1" x14ac:dyDescent="0.25">
      <c r="AP1849" s="99" t="s">
        <v>83</v>
      </c>
      <c r="AQ1849" s="98">
        <f>_xll.qlInterestRateIndexFixingDate(Currency&amp;"ibor"&amp;Tenor,AR1849,Trigger)</f>
        <v>52359</v>
      </c>
      <c r="AR1849" s="98">
        <f>_xll.qlCalendarAdvance(Calendar,AR1848,AP1849,"f",,Trigger)</f>
        <v>52363</v>
      </c>
      <c r="AS1849" s="98">
        <f>_xll.qlInterestRateIndexMaturity(Currency&amp;"ibor"&amp;Tenor,AR1849,Trigger)</f>
        <v>52394</v>
      </c>
      <c r="AT1849" s="242" t="e">
        <f>_xll.qlIndexFixing($AD$5,AQ1849,TRUE,_xll.ohTrigger(Trigger,Trigger1M))</f>
        <v>#NUM!</v>
      </c>
      <c r="AU1849" s="242">
        <f>IFERROR(_xll.qlIndexFixing($AV$1,AQ1849,TRUE,_xll.ohTrigger(Trigger,Trigger1M)),#N/A)</f>
        <v>1.4644017237738836E-2</v>
      </c>
    </row>
    <row r="1850" spans="42:47" ht="11.25" customHeight="1" x14ac:dyDescent="0.25">
      <c r="AP1850" s="99" t="s">
        <v>83</v>
      </c>
      <c r="AQ1850" s="98">
        <f>_xll.qlInterestRateIndexFixingDate(Currency&amp;"ibor"&amp;Tenor,AR1850,Trigger)</f>
        <v>52366</v>
      </c>
      <c r="AR1850" s="98">
        <f>_xll.qlCalendarAdvance(Calendar,AR1849,AP1850,"f",,Trigger)</f>
        <v>52370</v>
      </c>
      <c r="AS1850" s="98">
        <f>_xll.qlInterestRateIndexMaturity(Currency&amp;"ibor"&amp;Tenor,AR1850,Trigger)</f>
        <v>52401</v>
      </c>
      <c r="AT1850" s="242" t="e">
        <f>_xll.qlIndexFixing($AD$5,AQ1850,TRUE,_xll.ohTrigger(Trigger,Trigger1M))</f>
        <v>#NUM!</v>
      </c>
      <c r="AU1850" s="242">
        <f>IFERROR(_xll.qlIndexFixing($AV$1,AQ1850,TRUE,_xll.ohTrigger(Trigger,Trigger1M)),#N/A)</f>
        <v>1.4645338858719232E-2</v>
      </c>
    </row>
    <row r="1851" spans="42:47" ht="11.25" customHeight="1" x14ac:dyDescent="0.25">
      <c r="AP1851" s="99" t="s">
        <v>83</v>
      </c>
      <c r="AQ1851" s="98">
        <f>_xll.qlInterestRateIndexFixingDate(Currency&amp;"ibor"&amp;Tenor,AR1851,Trigger)</f>
        <v>52373</v>
      </c>
      <c r="AR1851" s="98">
        <f>_xll.qlCalendarAdvance(Calendar,AR1850,AP1851,"f",,Trigger)</f>
        <v>52377</v>
      </c>
      <c r="AS1851" s="98">
        <f>_xll.qlInterestRateIndexMaturity(Currency&amp;"ibor"&amp;Tenor,AR1851,Trigger)</f>
        <v>52408</v>
      </c>
      <c r="AT1851" s="242" t="e">
        <f>_xll.qlIndexFixing($AD$5,AQ1851,TRUE,_xll.ohTrigger(Trigger,Trigger1M))</f>
        <v>#NUM!</v>
      </c>
      <c r="AU1851" s="242">
        <f>IFERROR(_xll.qlIndexFixing($AV$1,AQ1851,TRUE,_xll.ohTrigger(Trigger,Trigger1M)),#N/A)</f>
        <v>1.4646682565547619E-2</v>
      </c>
    </row>
    <row r="1852" spans="42:47" ht="11.25" customHeight="1" x14ac:dyDescent="0.25">
      <c r="AP1852" s="99" t="s">
        <v>83</v>
      </c>
      <c r="AQ1852" s="98">
        <f>_xll.qlInterestRateIndexFixingDate(Currency&amp;"ibor"&amp;Tenor,AR1852,Trigger)</f>
        <v>52380</v>
      </c>
      <c r="AR1852" s="98">
        <f>_xll.qlCalendarAdvance(Calendar,AR1851,AP1852,"f",,Trigger)</f>
        <v>52384</v>
      </c>
      <c r="AS1852" s="98">
        <f>_xll.qlInterestRateIndexMaturity(Currency&amp;"ibor"&amp;Tenor,AR1852,Trigger)</f>
        <v>52414</v>
      </c>
      <c r="AT1852" s="242" t="e">
        <f>_xll.qlIndexFixing($AD$5,AQ1852,TRUE,_xll.ohTrigger(Trigger,Trigger1M))</f>
        <v>#NUM!</v>
      </c>
      <c r="AU1852" s="242">
        <f>IFERROR(_xll.qlIndexFixing($AV$1,AQ1852,TRUE,_xll.ohTrigger(Trigger,Trigger1M)),#N/A)</f>
        <v>1.4647651094835012E-2</v>
      </c>
    </row>
    <row r="1853" spans="42:47" ht="11.25" customHeight="1" x14ac:dyDescent="0.25">
      <c r="AP1853" s="99" t="s">
        <v>83</v>
      </c>
      <c r="AQ1853" s="98">
        <f>_xll.qlInterestRateIndexFixingDate(Currency&amp;"ibor"&amp;Tenor,AR1853,Trigger)</f>
        <v>52387</v>
      </c>
      <c r="AR1853" s="98">
        <f>_xll.qlCalendarAdvance(Calendar,AR1852,AP1853,"f",,Trigger)</f>
        <v>52391</v>
      </c>
      <c r="AS1853" s="98">
        <f>_xll.qlInterestRateIndexMaturity(Currency&amp;"ibor"&amp;Tenor,AR1853,Trigger)</f>
        <v>52421</v>
      </c>
      <c r="AT1853" s="242" t="e">
        <f>_xll.qlIndexFixing($AD$5,AQ1853,TRUE,_xll.ohTrigger(Trigger,Trigger1M))</f>
        <v>#NUM!</v>
      </c>
      <c r="AU1853" s="242">
        <f>IFERROR(_xll.qlIndexFixing($AV$1,AQ1853,TRUE,_xll.ohTrigger(Trigger,Trigger1M)),#N/A)</f>
        <v>1.4649037501856199E-2</v>
      </c>
    </row>
    <row r="1854" spans="42:47" ht="11.25" customHeight="1" x14ac:dyDescent="0.25">
      <c r="AP1854" s="99" t="s">
        <v>83</v>
      </c>
      <c r="AQ1854" s="98">
        <f>_xll.qlInterestRateIndexFixingDate(Currency&amp;"ibor"&amp;Tenor,AR1854,Trigger)</f>
        <v>52394</v>
      </c>
      <c r="AR1854" s="98">
        <f>_xll.qlCalendarAdvance(Calendar,AR1853,AP1854,"f",,Trigger)</f>
        <v>52398</v>
      </c>
      <c r="AS1854" s="98">
        <f>_xll.qlInterestRateIndexMaturity(Currency&amp;"ibor"&amp;Tenor,AR1854,Trigger)</f>
        <v>52428</v>
      </c>
      <c r="AT1854" s="242" t="e">
        <f>_xll.qlIndexFixing($AD$5,AQ1854,TRUE,_xll.ohTrigger(Trigger,Trigger1M))</f>
        <v>#NUM!</v>
      </c>
      <c r="AU1854" s="242">
        <f>IFERROR(_xll.qlIndexFixing($AV$1,AQ1854,TRUE,_xll.ohTrigger(Trigger,Trigger1M)),#N/A)</f>
        <v>1.4650446165410003E-2</v>
      </c>
    </row>
    <row r="1855" spans="42:47" ht="11.25" customHeight="1" x14ac:dyDescent="0.25">
      <c r="AP1855" s="99" t="s">
        <v>83</v>
      </c>
      <c r="AQ1855" s="98">
        <f>_xll.qlInterestRateIndexFixingDate(Currency&amp;"ibor"&amp;Tenor,AR1855,Trigger)</f>
        <v>52401</v>
      </c>
      <c r="AR1855" s="98">
        <f>_xll.qlCalendarAdvance(Calendar,AR1854,AP1855,"f",,Trigger)</f>
        <v>52405</v>
      </c>
      <c r="AS1855" s="98">
        <f>_xll.qlInterestRateIndexMaturity(Currency&amp;"ibor"&amp;Tenor,AR1855,Trigger)</f>
        <v>52435</v>
      </c>
      <c r="AT1855" s="242" t="e">
        <f>_xll.qlIndexFixing($AD$5,AQ1855,TRUE,_xll.ohTrigger(Trigger,Trigger1M))</f>
        <v>#NUM!</v>
      </c>
      <c r="AU1855" s="242">
        <f>IFERROR(_xll.qlIndexFixing($AV$1,AQ1855,TRUE,_xll.ohTrigger(Trigger,Trigger1M)),#N/A)</f>
        <v>1.4651877144084224E-2</v>
      </c>
    </row>
    <row r="1856" spans="42:47" ht="11.25" customHeight="1" x14ac:dyDescent="0.25">
      <c r="AP1856" s="99" t="s">
        <v>83</v>
      </c>
      <c r="AQ1856" s="98">
        <f>_xll.qlInterestRateIndexFixingDate(Currency&amp;"ibor"&amp;Tenor,AR1856,Trigger)</f>
        <v>52408</v>
      </c>
      <c r="AR1856" s="98">
        <f>_xll.qlCalendarAdvance(Calendar,AR1855,AP1856,"f",,Trigger)</f>
        <v>52412</v>
      </c>
      <c r="AS1856" s="98">
        <f>_xll.qlInterestRateIndexMaturity(Currency&amp;"ibor"&amp;Tenor,AR1856,Trigger)</f>
        <v>52443</v>
      </c>
      <c r="AT1856" s="242" t="e">
        <f>_xll.qlIndexFixing($AD$5,AQ1856,TRUE,_xll.ohTrigger(Trigger,Trigger1M))</f>
        <v>#NUM!</v>
      </c>
      <c r="AU1856" s="242">
        <f>IFERROR(_xll.qlIndexFixing($AV$1,AQ1856,TRUE,_xll.ohTrigger(Trigger,Trigger1M)),#N/A)</f>
        <v>1.4653734438212782E-2</v>
      </c>
    </row>
    <row r="1857" spans="42:47" ht="11.25" customHeight="1" x14ac:dyDescent="0.25">
      <c r="AP1857" s="99" t="s">
        <v>83</v>
      </c>
      <c r="AQ1857" s="98">
        <f>_xll.qlInterestRateIndexFixingDate(Currency&amp;"ibor"&amp;Tenor,AR1857,Trigger)</f>
        <v>52415</v>
      </c>
      <c r="AR1857" s="98">
        <f>_xll.qlCalendarAdvance(Calendar,AR1856,AP1857,"f",,Trigger)</f>
        <v>52419</v>
      </c>
      <c r="AS1857" s="98">
        <f>_xll.qlInterestRateIndexMaturity(Currency&amp;"ibor"&amp;Tenor,AR1857,Trigger)</f>
        <v>52450</v>
      </c>
      <c r="AT1857" s="242" t="e">
        <f>_xll.qlIndexFixing($AD$5,AQ1857,TRUE,_xll.ohTrigger(Trigger,Trigger1M))</f>
        <v>#NUM!</v>
      </c>
      <c r="AU1857" s="242">
        <f>IFERROR(_xll.qlIndexFixing($AV$1,AQ1857,TRUE,_xll.ohTrigger(Trigger,Trigger1M)),#N/A)</f>
        <v>1.4655211890587419E-2</v>
      </c>
    </row>
    <row r="1858" spans="42:47" ht="11.25" customHeight="1" x14ac:dyDescent="0.25">
      <c r="AP1858" s="99" t="s">
        <v>83</v>
      </c>
      <c r="AQ1858" s="98">
        <f>_xll.qlInterestRateIndexFixingDate(Currency&amp;"ibor"&amp;Tenor,AR1858,Trigger)</f>
        <v>52422</v>
      </c>
      <c r="AR1858" s="98">
        <f>_xll.qlCalendarAdvance(Calendar,AR1857,AP1858,"f",,Trigger)</f>
        <v>52426</v>
      </c>
      <c r="AS1858" s="98">
        <f>_xll.qlInterestRateIndexMaturity(Currency&amp;"ibor"&amp;Tenor,AR1858,Trigger)</f>
        <v>52457</v>
      </c>
      <c r="AT1858" s="242" t="e">
        <f>_xll.qlIndexFixing($AD$5,AQ1858,TRUE,_xll.ohTrigger(Trigger,Trigger1M))</f>
        <v>#NUM!</v>
      </c>
      <c r="AU1858" s="242">
        <f>IFERROR(_xll.qlIndexFixing($AV$1,AQ1858,TRUE,_xll.ohTrigger(Trigger,Trigger1M)),#N/A)</f>
        <v>1.4656711838951642E-2</v>
      </c>
    </row>
    <row r="1859" spans="42:47" ht="11.25" customHeight="1" x14ac:dyDescent="0.25">
      <c r="AP1859" s="99" t="s">
        <v>83</v>
      </c>
      <c r="AQ1859" s="98">
        <f>_xll.qlInterestRateIndexFixingDate(Currency&amp;"ibor"&amp;Tenor,AR1859,Trigger)</f>
        <v>52429</v>
      </c>
      <c r="AR1859" s="98">
        <f>_xll.qlCalendarAdvance(Calendar,AR1858,AP1859,"f",,Trigger)</f>
        <v>52433</v>
      </c>
      <c r="AS1859" s="98">
        <f>_xll.qlInterestRateIndexMaturity(Currency&amp;"ibor"&amp;Tenor,AR1859,Trigger)</f>
        <v>52464</v>
      </c>
      <c r="AT1859" s="242" t="e">
        <f>_xll.qlIndexFixing($AD$5,AQ1859,TRUE,_xll.ohTrigger(Trigger,Trigger1M))</f>
        <v>#NUM!</v>
      </c>
      <c r="AU1859" s="242">
        <f>IFERROR(_xll.qlIndexFixing($AV$1,AQ1859,TRUE,_xll.ohTrigger(Trigger,Trigger1M)),#N/A)</f>
        <v>1.4658234341903741E-2</v>
      </c>
    </row>
    <row r="1860" spans="42:47" ht="11.25" customHeight="1" x14ac:dyDescent="0.25">
      <c r="AP1860" s="99" t="s">
        <v>83</v>
      </c>
      <c r="AQ1860" s="98">
        <f>_xll.qlInterestRateIndexFixingDate(Currency&amp;"ibor"&amp;Tenor,AR1860,Trigger)</f>
        <v>52436</v>
      </c>
      <c r="AR1860" s="98">
        <f>_xll.qlCalendarAdvance(Calendar,AR1859,AP1860,"f",,Trigger)</f>
        <v>52440</v>
      </c>
      <c r="AS1860" s="98">
        <f>_xll.qlInterestRateIndexMaturity(Currency&amp;"ibor"&amp;Tenor,AR1860,Trigger)</f>
        <v>52471</v>
      </c>
      <c r="AT1860" s="242" t="e">
        <f>_xll.qlIndexFixing($AD$5,AQ1860,TRUE,_xll.ohTrigger(Trigger,Trigger1M))</f>
        <v>#NUM!</v>
      </c>
      <c r="AU1860" s="242">
        <f>IFERROR(_xll.qlIndexFixing($AV$1,AQ1860,TRUE,_xll.ohTrigger(Trigger,Trigger1M)),#N/A)</f>
        <v>1.4659779458029109E-2</v>
      </c>
    </row>
    <row r="1861" spans="42:47" ht="11.25" customHeight="1" x14ac:dyDescent="0.25">
      <c r="AP1861" s="99" t="s">
        <v>83</v>
      </c>
      <c r="AQ1861" s="98">
        <f>_xll.qlInterestRateIndexFixingDate(Currency&amp;"ibor"&amp;Tenor,AR1861,Trigger)</f>
        <v>52443</v>
      </c>
      <c r="AR1861" s="98">
        <f>_xll.qlCalendarAdvance(Calendar,AR1860,AP1861,"f",,Trigger)</f>
        <v>52447</v>
      </c>
      <c r="AS1861" s="98">
        <f>_xll.qlInterestRateIndexMaturity(Currency&amp;"ibor"&amp;Tenor,AR1861,Trigger)</f>
        <v>52478</v>
      </c>
      <c r="AT1861" s="242" t="e">
        <f>_xll.qlIndexFixing($AD$5,AQ1861,TRUE,_xll.ohTrigger(Trigger,Trigger1M))</f>
        <v>#NUM!</v>
      </c>
      <c r="AU1861" s="242">
        <f>IFERROR(_xll.qlIndexFixing($AV$1,AQ1861,TRUE,_xll.ohTrigger(Trigger,Trigger1M)),#N/A)</f>
        <v>1.4661347245926035E-2</v>
      </c>
    </row>
    <row r="1862" spans="42:47" ht="11.25" customHeight="1" x14ac:dyDescent="0.25">
      <c r="AP1862" s="99" t="s">
        <v>83</v>
      </c>
      <c r="AQ1862" s="98">
        <f>_xll.qlInterestRateIndexFixingDate(Currency&amp;"ibor"&amp;Tenor,AR1862,Trigger)</f>
        <v>52450</v>
      </c>
      <c r="AR1862" s="98">
        <f>_xll.qlCalendarAdvance(Calendar,AR1861,AP1862,"f",,Trigger)</f>
        <v>52454</v>
      </c>
      <c r="AS1862" s="98">
        <f>_xll.qlInterestRateIndexMaturity(Currency&amp;"ibor"&amp;Tenor,AR1862,Trigger)</f>
        <v>52485</v>
      </c>
      <c r="AT1862" s="242" t="e">
        <f>_xll.qlIndexFixing($AD$5,AQ1862,TRUE,_xll.ohTrigger(Trigger,Trigger1M))</f>
        <v>#NUM!</v>
      </c>
      <c r="AU1862" s="242">
        <f>IFERROR(_xll.qlIndexFixing($AV$1,AQ1862,TRUE,_xll.ohTrigger(Trigger,Trigger1M)),#N/A)</f>
        <v>1.4662937764182489E-2</v>
      </c>
    </row>
    <row r="1863" spans="42:47" ht="11.25" customHeight="1" x14ac:dyDescent="0.25">
      <c r="AP1863" s="99" t="s">
        <v>83</v>
      </c>
      <c r="AQ1863" s="98">
        <f>_xll.qlInterestRateIndexFixingDate(Currency&amp;"ibor"&amp;Tenor,AR1863,Trigger)</f>
        <v>52457</v>
      </c>
      <c r="AR1863" s="98">
        <f>_xll.qlCalendarAdvance(Calendar,AR1862,AP1863,"f",,Trigger)</f>
        <v>52461</v>
      </c>
      <c r="AS1863" s="98">
        <f>_xll.qlInterestRateIndexMaturity(Currency&amp;"ibor"&amp;Tenor,AR1863,Trigger)</f>
        <v>52492</v>
      </c>
      <c r="AT1863" s="242" t="e">
        <f>_xll.qlIndexFixing($AD$5,AQ1863,TRUE,_xll.ohTrigger(Trigger,Trigger1M))</f>
        <v>#NUM!</v>
      </c>
      <c r="AU1863" s="242">
        <f>IFERROR(_xll.qlIndexFixing($AV$1,AQ1863,TRUE,_xll.ohTrigger(Trigger,Trigger1M)),#N/A)</f>
        <v>1.4664551071391604E-2</v>
      </c>
    </row>
    <row r="1864" spans="42:47" ht="11.25" customHeight="1" x14ac:dyDescent="0.25">
      <c r="AP1864" s="99" t="s">
        <v>83</v>
      </c>
      <c r="AQ1864" s="98">
        <f>_xll.qlInterestRateIndexFixingDate(Currency&amp;"ibor"&amp;Tenor,AR1864,Trigger)</f>
        <v>52464</v>
      </c>
      <c r="AR1864" s="98">
        <f>_xll.qlCalendarAdvance(Calendar,AR1863,AP1864,"f",,Trigger)</f>
        <v>52468</v>
      </c>
      <c r="AS1864" s="98">
        <f>_xll.qlInterestRateIndexMaturity(Currency&amp;"ibor"&amp;Tenor,AR1864,Trigger)</f>
        <v>52499</v>
      </c>
      <c r="AT1864" s="242" t="e">
        <f>_xll.qlIndexFixing($AD$5,AQ1864,TRUE,_xll.ohTrigger(Trigger,Trigger1M))</f>
        <v>#NUM!</v>
      </c>
      <c r="AU1864" s="242">
        <f>IFERROR(_xll.qlIndexFixing($AV$1,AQ1864,TRUE,_xll.ohTrigger(Trigger,Trigger1M)),#N/A)</f>
        <v>1.466618722614909E-2</v>
      </c>
    </row>
    <row r="1865" spans="42:47" ht="11.25" customHeight="1" x14ac:dyDescent="0.25">
      <c r="AP1865" s="99" t="s">
        <v>83</v>
      </c>
      <c r="AQ1865" s="98">
        <f>_xll.qlInterestRateIndexFixingDate(Currency&amp;"ibor"&amp;Tenor,AR1865,Trigger)</f>
        <v>52471</v>
      </c>
      <c r="AR1865" s="98">
        <f>_xll.qlCalendarAdvance(Calendar,AR1864,AP1865,"f",,Trigger)</f>
        <v>52475</v>
      </c>
      <c r="AS1865" s="98">
        <f>_xll.qlInterestRateIndexMaturity(Currency&amp;"ibor"&amp;Tenor,AR1865,Trigger)</f>
        <v>52505</v>
      </c>
      <c r="AT1865" s="242" t="e">
        <f>_xll.qlIndexFixing($AD$5,AQ1865,TRUE,_xll.ohTrigger(Trigger,Trigger1M))</f>
        <v>#NUM!</v>
      </c>
      <c r="AU1865" s="242">
        <f>IFERROR(_xll.qlIndexFixing($AV$1,AQ1865,TRUE,_xll.ohTrigger(Trigger,Trigger1M)),#N/A)</f>
        <v>1.4667427152029511E-2</v>
      </c>
    </row>
    <row r="1866" spans="42:47" ht="11.25" customHeight="1" x14ac:dyDescent="0.25">
      <c r="AP1866" s="99" t="s">
        <v>83</v>
      </c>
      <c r="AQ1866" s="98">
        <f>_xll.qlInterestRateIndexFixingDate(Currency&amp;"ibor"&amp;Tenor,AR1866,Trigger)</f>
        <v>52478</v>
      </c>
      <c r="AR1866" s="98">
        <f>_xll.qlCalendarAdvance(Calendar,AR1865,AP1866,"f",,Trigger)</f>
        <v>52482</v>
      </c>
      <c r="AS1866" s="98">
        <f>_xll.qlInterestRateIndexMaturity(Currency&amp;"ibor"&amp;Tenor,AR1866,Trigger)</f>
        <v>52512</v>
      </c>
      <c r="AT1866" s="242" t="e">
        <f>_xll.qlIndexFixing($AD$5,AQ1866,TRUE,_xll.ohTrigger(Trigger,Trigger1M))</f>
        <v>#NUM!</v>
      </c>
      <c r="AU1866" s="242">
        <f>IFERROR(_xll.qlIndexFixing($AV$1,AQ1866,TRUE,_xll.ohTrigger(Trigger,Trigger1M)),#N/A)</f>
        <v>1.4669107463911146E-2</v>
      </c>
    </row>
    <row r="1867" spans="42:47" ht="11.25" customHeight="1" x14ac:dyDescent="0.25">
      <c r="AP1867" s="99" t="s">
        <v>83</v>
      </c>
      <c r="AQ1867" s="98">
        <f>_xll.qlInterestRateIndexFixingDate(Currency&amp;"ibor"&amp;Tenor,AR1867,Trigger)</f>
        <v>52485</v>
      </c>
      <c r="AR1867" s="98">
        <f>_xll.qlCalendarAdvance(Calendar,AR1866,AP1867,"f",,Trigger)</f>
        <v>52489</v>
      </c>
      <c r="AS1867" s="98">
        <f>_xll.qlInterestRateIndexMaturity(Currency&amp;"ibor"&amp;Tenor,AR1867,Trigger)</f>
        <v>52519</v>
      </c>
      <c r="AT1867" s="242" t="e">
        <f>_xll.qlIndexFixing($AD$5,AQ1867,TRUE,_xll.ohTrigger(Trigger,Trigger1M))</f>
        <v>#NUM!</v>
      </c>
      <c r="AU1867" s="242">
        <f>IFERROR(_xll.qlIndexFixing($AV$1,AQ1867,TRUE,_xll.ohTrigger(Trigger,Trigger1M)),#N/A)</f>
        <v>1.4670810793985467E-2</v>
      </c>
    </row>
    <row r="1868" spans="42:47" ht="11.25" customHeight="1" x14ac:dyDescent="0.25">
      <c r="AP1868" s="99" t="s">
        <v>83</v>
      </c>
      <c r="AQ1868" s="98">
        <f>_xll.qlInterestRateIndexFixingDate(Currency&amp;"ibor"&amp;Tenor,AR1868,Trigger)</f>
        <v>52492</v>
      </c>
      <c r="AR1868" s="98">
        <f>_xll.qlCalendarAdvance(Calendar,AR1867,AP1868,"f",,Trigger)</f>
        <v>52496</v>
      </c>
      <c r="AS1868" s="98">
        <f>_xll.qlInterestRateIndexMaturity(Currency&amp;"ibor"&amp;Tenor,AR1868,Trigger)</f>
        <v>52526</v>
      </c>
      <c r="AT1868" s="242" t="e">
        <f>_xll.qlIndexFixing($AD$5,AQ1868,TRUE,_xll.ohTrigger(Trigger,Trigger1M))</f>
        <v>#NUM!</v>
      </c>
      <c r="AU1868" s="242">
        <f>IFERROR(_xll.qlIndexFixing($AV$1,AQ1868,TRUE,_xll.ohTrigger(Trigger,Trigger1M)),#N/A)</f>
        <v>1.4672537200845603E-2</v>
      </c>
    </row>
    <row r="1869" spans="42:47" ht="11.25" customHeight="1" x14ac:dyDescent="0.25">
      <c r="AP1869" s="99" t="s">
        <v>83</v>
      </c>
      <c r="AQ1869" s="98">
        <f>_xll.qlInterestRateIndexFixingDate(Currency&amp;"ibor"&amp;Tenor,AR1869,Trigger)</f>
        <v>52499</v>
      </c>
      <c r="AR1869" s="98">
        <f>_xll.qlCalendarAdvance(Calendar,AR1868,AP1869,"f",,Trigger)</f>
        <v>52503</v>
      </c>
      <c r="AS1869" s="98">
        <f>_xll.qlInterestRateIndexMaturity(Currency&amp;"ibor"&amp;Tenor,AR1869,Trigger)</f>
        <v>52533</v>
      </c>
      <c r="AT1869" s="242" t="e">
        <f>_xll.qlIndexFixing($AD$5,AQ1869,TRUE,_xll.ohTrigger(Trigger,Trigger1M))</f>
        <v>#NUM!</v>
      </c>
      <c r="AU1869" s="242">
        <f>IFERROR(_xll.qlIndexFixing($AV$1,AQ1869,TRUE,_xll.ohTrigger(Trigger,Trigger1M)),#N/A)</f>
        <v>1.4674286743082021E-2</v>
      </c>
    </row>
    <row r="1870" spans="42:47" ht="11.25" customHeight="1" x14ac:dyDescent="0.25">
      <c r="AP1870" s="99" t="s">
        <v>83</v>
      </c>
      <c r="AQ1870" s="98">
        <f>_xll.qlInterestRateIndexFixingDate(Currency&amp;"ibor"&amp;Tenor,AR1870,Trigger)</f>
        <v>52506</v>
      </c>
      <c r="AR1870" s="98">
        <f>_xll.qlCalendarAdvance(Calendar,AR1869,AP1870,"f",,Trigger)</f>
        <v>52510</v>
      </c>
      <c r="AS1870" s="98">
        <f>_xll.qlInterestRateIndexMaturity(Currency&amp;"ibor"&amp;Tenor,AR1870,Trigger)</f>
        <v>52541</v>
      </c>
      <c r="AT1870" s="242" t="e">
        <f>_xll.qlIndexFixing($AD$5,AQ1870,TRUE,_xll.ohTrigger(Trigger,Trigger1M))</f>
        <v>#NUM!</v>
      </c>
      <c r="AU1870" s="242">
        <f>IFERROR(_xll.qlIndexFixing($AV$1,AQ1870,TRUE,_xll.ohTrigger(Trigger,Trigger1M)),#N/A)</f>
        <v>1.4676487234350276E-2</v>
      </c>
    </row>
    <row r="1871" spans="42:47" ht="11.25" customHeight="1" x14ac:dyDescent="0.25">
      <c r="AP1871" s="99" t="s">
        <v>83</v>
      </c>
      <c r="AQ1871" s="98">
        <f>_xll.qlInterestRateIndexFixingDate(Currency&amp;"ibor"&amp;Tenor,AR1871,Trigger)</f>
        <v>52513</v>
      </c>
      <c r="AR1871" s="98">
        <f>_xll.qlCalendarAdvance(Calendar,AR1870,AP1871,"f",,Trigger)</f>
        <v>52517</v>
      </c>
      <c r="AS1871" s="98">
        <f>_xll.qlInterestRateIndexMaturity(Currency&amp;"ibor"&amp;Tenor,AR1871,Trigger)</f>
        <v>52548</v>
      </c>
      <c r="AT1871" s="242" t="e">
        <f>_xll.qlIndexFixing($AD$5,AQ1871,TRUE,_xll.ohTrigger(Trigger,Trigger1M))</f>
        <v>#NUM!</v>
      </c>
      <c r="AU1871" s="242">
        <f>IFERROR(_xll.qlIndexFixing($AV$1,AQ1871,TRUE,_xll.ohTrigger(Trigger,Trigger1M)),#N/A)</f>
        <v>1.4678284962535945E-2</v>
      </c>
    </row>
    <row r="1872" spans="42:47" ht="11.25" customHeight="1" x14ac:dyDescent="0.25">
      <c r="AP1872" s="99" t="s">
        <v>83</v>
      </c>
      <c r="AQ1872" s="98">
        <f>_xll.qlInterestRateIndexFixingDate(Currency&amp;"ibor"&amp;Tenor,AR1872,Trigger)</f>
        <v>52520</v>
      </c>
      <c r="AR1872" s="98">
        <f>_xll.qlCalendarAdvance(Calendar,AR1871,AP1872,"f",,Trigger)</f>
        <v>52524</v>
      </c>
      <c r="AS1872" s="98">
        <f>_xll.qlInterestRateIndexMaturity(Currency&amp;"ibor"&amp;Tenor,AR1872,Trigger)</f>
        <v>52555</v>
      </c>
      <c r="AT1872" s="242" t="e">
        <f>_xll.qlIndexFixing($AD$5,AQ1872,TRUE,_xll.ohTrigger(Trigger,Trigger1M))</f>
        <v>#NUM!</v>
      </c>
      <c r="AU1872" s="242">
        <f>IFERROR(_xll.qlIndexFixing($AV$1,AQ1872,TRUE,_xll.ohTrigger(Trigger,Trigger1M)),#N/A)</f>
        <v>1.468010600700987E-2</v>
      </c>
    </row>
    <row r="1873" spans="42:47" ht="11.25" customHeight="1" x14ac:dyDescent="0.25">
      <c r="AP1873" s="99" t="s">
        <v>83</v>
      </c>
      <c r="AQ1873" s="98">
        <f>_xll.qlInterestRateIndexFixingDate(Currency&amp;"ibor"&amp;Tenor,AR1873,Trigger)</f>
        <v>52527</v>
      </c>
      <c r="AR1873" s="98">
        <f>_xll.qlCalendarAdvance(Calendar,AR1872,AP1873,"f",,Trigger)</f>
        <v>52531</v>
      </c>
      <c r="AS1873" s="98">
        <f>_xll.qlInterestRateIndexMaturity(Currency&amp;"ibor"&amp;Tenor,AR1873,Trigger)</f>
        <v>52562</v>
      </c>
      <c r="AT1873" s="242" t="e">
        <f>_xll.qlIndexFixing($AD$5,AQ1873,TRUE,_xll.ohTrigger(Trigger,Trigger1M))</f>
        <v>#NUM!</v>
      </c>
      <c r="AU1873" s="242">
        <f>IFERROR(_xll.qlIndexFixing($AV$1,AQ1873,TRUE,_xll.ohTrigger(Trigger,Trigger1M)),#N/A)</f>
        <v>1.4681950426370338E-2</v>
      </c>
    </row>
    <row r="1874" spans="42:47" ht="11.25" customHeight="1" x14ac:dyDescent="0.25">
      <c r="AP1874" s="99" t="s">
        <v>83</v>
      </c>
      <c r="AQ1874" s="98">
        <f>_xll.qlInterestRateIndexFixingDate(Currency&amp;"ibor"&amp;Tenor,AR1874,Trigger)</f>
        <v>52534</v>
      </c>
      <c r="AR1874" s="98">
        <f>_xll.qlCalendarAdvance(Calendar,AR1873,AP1874,"f",,Trigger)</f>
        <v>52538</v>
      </c>
      <c r="AS1874" s="98">
        <f>_xll.qlInterestRateIndexMaturity(Currency&amp;"ibor"&amp;Tenor,AR1874,Trigger)</f>
        <v>52568</v>
      </c>
      <c r="AT1874" s="242" t="e">
        <f>_xll.qlIndexFixing($AD$5,AQ1874,TRUE,_xll.ohTrigger(Trigger,Trigger1M))</f>
        <v>#NUM!</v>
      </c>
      <c r="AU1874" s="242">
        <f>IFERROR(_xll.qlIndexFixing($AV$1,AQ1874,TRUE,_xll.ohTrigger(Trigger,Trigger1M)),#N/A)</f>
        <v>1.4683383535569305E-2</v>
      </c>
    </row>
    <row r="1875" spans="42:47" ht="11.25" customHeight="1" x14ac:dyDescent="0.25">
      <c r="AP1875" s="99" t="s">
        <v>83</v>
      </c>
      <c r="AQ1875" s="98">
        <f>_xll.qlInterestRateIndexFixingDate(Currency&amp;"ibor"&amp;Tenor,AR1875,Trigger)</f>
        <v>52541</v>
      </c>
      <c r="AR1875" s="98">
        <f>_xll.qlCalendarAdvance(Calendar,AR1874,AP1875,"f",,Trigger)</f>
        <v>52545</v>
      </c>
      <c r="AS1875" s="98">
        <f>_xll.qlInterestRateIndexMaturity(Currency&amp;"ibor"&amp;Tenor,AR1875,Trigger)</f>
        <v>52575</v>
      </c>
      <c r="AT1875" s="242" t="e">
        <f>_xll.qlIndexFixing($AD$5,AQ1875,TRUE,_xll.ohTrigger(Trigger,Trigger1M))</f>
        <v>#NUM!</v>
      </c>
      <c r="AU1875" s="242">
        <f>IFERROR(_xll.qlIndexFixing($AV$1,AQ1875,TRUE,_xll.ohTrigger(Trigger,Trigger1M)),#N/A)</f>
        <v>1.4685273120468523E-2</v>
      </c>
    </row>
    <row r="1876" spans="42:47" ht="11.25" customHeight="1" x14ac:dyDescent="0.25">
      <c r="AP1876" s="99" t="s">
        <v>83</v>
      </c>
      <c r="AQ1876" s="98">
        <f>_xll.qlInterestRateIndexFixingDate(Currency&amp;"ibor"&amp;Tenor,AR1876,Trigger)</f>
        <v>52548</v>
      </c>
      <c r="AR1876" s="98">
        <f>_xll.qlCalendarAdvance(Calendar,AR1875,AP1876,"f",,Trigger)</f>
        <v>52552</v>
      </c>
      <c r="AS1876" s="98">
        <f>_xll.qlInterestRateIndexMaturity(Currency&amp;"ibor"&amp;Tenor,AR1876,Trigger)</f>
        <v>52582</v>
      </c>
      <c r="AT1876" s="242" t="e">
        <f>_xll.qlIndexFixing($AD$5,AQ1876,TRUE,_xll.ohTrigger(Trigger,Trigger1M))</f>
        <v>#NUM!</v>
      </c>
      <c r="AU1876" s="242">
        <f>IFERROR(_xll.qlIndexFixing($AV$1,AQ1876,TRUE,_xll.ohTrigger(Trigger,Trigger1M)),#N/A)</f>
        <v>1.4687186250879947E-2</v>
      </c>
    </row>
    <row r="1877" spans="42:47" ht="11.25" customHeight="1" x14ac:dyDescent="0.25">
      <c r="AP1877" s="99" t="s">
        <v>83</v>
      </c>
      <c r="AQ1877" s="98">
        <f>_xll.qlInterestRateIndexFixingDate(Currency&amp;"ibor"&amp;Tenor,AR1877,Trigger)</f>
        <v>52555</v>
      </c>
      <c r="AR1877" s="98">
        <f>_xll.qlCalendarAdvance(Calendar,AR1876,AP1877,"f",,Trigger)</f>
        <v>52559</v>
      </c>
      <c r="AS1877" s="98">
        <f>_xll.qlInterestRateIndexMaturity(Currency&amp;"ibor"&amp;Tenor,AR1877,Trigger)</f>
        <v>52589</v>
      </c>
      <c r="AT1877" s="242" t="e">
        <f>_xll.qlIndexFixing($AD$5,AQ1877,TRUE,_xll.ohTrigger(Trigger,Trigger1M))</f>
        <v>#NUM!</v>
      </c>
      <c r="AU1877" s="242">
        <f>IFERROR(_xll.qlIndexFixing($AV$1,AQ1877,TRUE,_xll.ohTrigger(Trigger,Trigger1M)),#N/A)</f>
        <v>1.4689122985402037E-2</v>
      </c>
    </row>
    <row r="1878" spans="42:47" ht="11.25" customHeight="1" x14ac:dyDescent="0.25">
      <c r="AP1878" s="99" t="s">
        <v>83</v>
      </c>
      <c r="AQ1878" s="98">
        <f>_xll.qlInterestRateIndexFixingDate(Currency&amp;"ibor"&amp;Tenor,AR1878,Trigger)</f>
        <v>52562</v>
      </c>
      <c r="AR1878" s="98">
        <f>_xll.qlCalendarAdvance(Calendar,AR1877,AP1878,"f",,Trigger)</f>
        <v>52566</v>
      </c>
      <c r="AS1878" s="98">
        <f>_xll.qlInterestRateIndexMaturity(Currency&amp;"ibor"&amp;Tenor,AR1878,Trigger)</f>
        <v>52600</v>
      </c>
      <c r="AT1878" s="242" t="e">
        <f>_xll.qlIndexFixing($AD$5,AQ1878,TRUE,_xll.ohTrigger(Trigger,Trigger1M))</f>
        <v>#NUM!</v>
      </c>
      <c r="AU1878" s="242">
        <f>IFERROR(_xll.qlIndexFixing($AV$1,AQ1878,TRUE,_xll.ohTrigger(Trigger,Trigger1M)),#N/A)</f>
        <v>1.4692851731079593E-2</v>
      </c>
    </row>
    <row r="1879" spans="42:47" ht="11.25" customHeight="1" x14ac:dyDescent="0.25">
      <c r="AP1879" s="99" t="s">
        <v>83</v>
      </c>
      <c r="AQ1879" s="98">
        <f>_xll.qlInterestRateIndexFixingDate(Currency&amp;"ibor"&amp;Tenor,AR1879,Trigger)</f>
        <v>52569</v>
      </c>
      <c r="AR1879" s="98">
        <f>_xll.qlCalendarAdvance(Calendar,AR1878,AP1879,"f",,Trigger)</f>
        <v>52573</v>
      </c>
      <c r="AS1879" s="98">
        <f>_xll.qlInterestRateIndexMaturity(Currency&amp;"ibor"&amp;Tenor,AR1879,Trigger)</f>
        <v>52604</v>
      </c>
      <c r="AT1879" s="242" t="e">
        <f>_xll.qlIndexFixing($AD$5,AQ1879,TRUE,_xll.ohTrigger(Trigger,Trigger1M))</f>
        <v>#NUM!</v>
      </c>
      <c r="AU1879" s="242">
        <f>IFERROR(_xll.qlIndexFixing($AV$1,AQ1879,TRUE,_xll.ohTrigger(Trigger,Trigger1M)),#N/A)</f>
        <v>1.4693511096440614E-2</v>
      </c>
    </row>
    <row r="1880" spans="42:47" ht="11.25" customHeight="1" x14ac:dyDescent="0.25">
      <c r="AP1880" s="99" t="s">
        <v>83</v>
      </c>
      <c r="AQ1880" s="98">
        <f>_xll.qlInterestRateIndexFixingDate(Currency&amp;"ibor"&amp;Tenor,AR1880,Trigger)</f>
        <v>52576</v>
      </c>
      <c r="AR1880" s="98">
        <f>_xll.qlCalendarAdvance(Calendar,AR1879,AP1880,"f",,Trigger)</f>
        <v>52580</v>
      </c>
      <c r="AS1880" s="98">
        <f>_xll.qlInterestRateIndexMaturity(Currency&amp;"ibor"&amp;Tenor,AR1880,Trigger)</f>
        <v>52611</v>
      </c>
      <c r="AT1880" s="242" t="e">
        <f>_xll.qlIndexFixing($AD$5,AQ1880,TRUE,_xll.ohTrigger(Trigger,Trigger1M))</f>
        <v>#NUM!</v>
      </c>
      <c r="AU1880" s="242">
        <f>IFERROR(_xll.qlIndexFixing($AV$1,AQ1880,TRUE,_xll.ohTrigger(Trigger,Trigger1M)),#N/A)</f>
        <v>1.4695520780655785E-2</v>
      </c>
    </row>
    <row r="1881" spans="42:47" ht="11.25" customHeight="1" x14ac:dyDescent="0.25">
      <c r="AP1881" s="99" t="s">
        <v>83</v>
      </c>
      <c r="AQ1881" s="98">
        <f>_xll.qlInterestRateIndexFixingDate(Currency&amp;"ibor"&amp;Tenor,AR1881,Trigger)</f>
        <v>52583</v>
      </c>
      <c r="AR1881" s="98">
        <f>_xll.qlCalendarAdvance(Calendar,AR1880,AP1881,"f",,Trigger)</f>
        <v>52587</v>
      </c>
      <c r="AS1881" s="98">
        <f>_xll.qlInterestRateIndexMaturity(Currency&amp;"ibor"&amp;Tenor,AR1881,Trigger)</f>
        <v>52618</v>
      </c>
      <c r="AT1881" s="242" t="e">
        <f>_xll.qlIndexFixing($AD$5,AQ1881,TRUE,_xll.ohTrigger(Trigger,Trigger1M))</f>
        <v>#NUM!</v>
      </c>
      <c r="AU1881" s="242">
        <f>IFERROR(_xll.qlIndexFixing($AV$1,AQ1881,TRUE,_xll.ohTrigger(Trigger,Trigger1M)),#N/A)</f>
        <v>1.4697554308518013E-2</v>
      </c>
    </row>
    <row r="1882" spans="42:47" ht="11.25" customHeight="1" x14ac:dyDescent="0.25">
      <c r="AP1882" s="99" t="s">
        <v>83</v>
      </c>
      <c r="AQ1882" s="98">
        <f>_xll.qlInterestRateIndexFixingDate(Currency&amp;"ibor"&amp;Tenor,AR1882,Trigger)</f>
        <v>52589</v>
      </c>
      <c r="AR1882" s="98">
        <f>_xll.qlCalendarAdvance(Calendar,AR1881,AP1882,"f",,Trigger)</f>
        <v>52594</v>
      </c>
      <c r="AS1882" s="98">
        <f>_xll.qlInterestRateIndexMaturity(Currency&amp;"ibor"&amp;Tenor,AR1882,Trigger)</f>
        <v>52625</v>
      </c>
      <c r="AT1882" s="242" t="e">
        <f>_xll.qlIndexFixing($AD$5,AQ1882,TRUE,_xll.ohTrigger(Trigger,Trigger1M))</f>
        <v>#NUM!</v>
      </c>
      <c r="AU1882" s="242">
        <f>IFERROR(_xll.qlIndexFixing($AV$1,AQ1882,TRUE,_xll.ohTrigger(Trigger,Trigger1M)),#N/A)</f>
        <v>1.469961173861785E-2</v>
      </c>
    </row>
    <row r="1883" spans="42:47" ht="11.25" customHeight="1" x14ac:dyDescent="0.25">
      <c r="AP1883" s="99" t="s">
        <v>83</v>
      </c>
      <c r="AQ1883" s="98">
        <f>_xll.qlInterestRateIndexFixingDate(Currency&amp;"ibor"&amp;Tenor,AR1883,Trigger)</f>
        <v>52596</v>
      </c>
      <c r="AR1883" s="98">
        <f>_xll.qlCalendarAdvance(Calendar,AR1882,AP1883,"f",,Trigger)</f>
        <v>52601</v>
      </c>
      <c r="AS1883" s="98">
        <f>_xll.qlInterestRateIndexMaturity(Currency&amp;"ibor"&amp;Tenor,AR1883,Trigger)</f>
        <v>52632</v>
      </c>
      <c r="AT1883" s="242" t="e">
        <f>_xll.qlIndexFixing($AD$5,AQ1883,TRUE,_xll.ohTrigger(Trigger,Trigger1M))</f>
        <v>#NUM!</v>
      </c>
      <c r="AU1883" s="242">
        <f>IFERROR(_xll.qlIndexFixing($AV$1,AQ1883,TRUE,_xll.ohTrigger(Trigger,Trigger1M)),#N/A)</f>
        <v>1.4701693129556163E-2</v>
      </c>
    </row>
    <row r="1884" spans="42:47" ht="11.25" customHeight="1" x14ac:dyDescent="0.25">
      <c r="AP1884" s="99" t="s">
        <v>83</v>
      </c>
      <c r="AQ1884" s="98">
        <f>_xll.qlInterestRateIndexFixingDate(Currency&amp;"ibor"&amp;Tenor,AR1884,Trigger)</f>
        <v>52604</v>
      </c>
      <c r="AR1884" s="98">
        <f>_xll.qlCalendarAdvance(Calendar,AR1883,AP1884,"f",,Trigger)</f>
        <v>52608</v>
      </c>
      <c r="AS1884" s="98">
        <f>_xll.qlInterestRateIndexMaturity(Currency&amp;"ibor"&amp;Tenor,AR1884,Trigger)</f>
        <v>52639</v>
      </c>
      <c r="AT1884" s="242" t="e">
        <f>_xll.qlIndexFixing($AD$5,AQ1884,TRUE,_xll.ohTrigger(Trigger,Trigger1M))</f>
        <v>#NUM!</v>
      </c>
      <c r="AU1884" s="242">
        <f>IFERROR(_xll.qlIndexFixing($AV$1,AQ1884,TRUE,_xll.ohTrigger(Trigger,Trigger1M)),#N/A)</f>
        <v>1.470379853992608E-2</v>
      </c>
    </row>
    <row r="1885" spans="42:47" ht="11.25" customHeight="1" x14ac:dyDescent="0.25">
      <c r="AP1885" s="99" t="s">
        <v>83</v>
      </c>
      <c r="AQ1885" s="98">
        <f>_xll.qlInterestRateIndexFixingDate(Currency&amp;"ibor"&amp;Tenor,AR1885,Trigger)</f>
        <v>52611</v>
      </c>
      <c r="AR1885" s="98">
        <f>_xll.qlCalendarAdvance(Calendar,AR1884,AP1885,"f",,Trigger)</f>
        <v>52615</v>
      </c>
      <c r="AS1885" s="98">
        <f>_xll.qlInterestRateIndexMaturity(Currency&amp;"ibor"&amp;Tenor,AR1885,Trigger)</f>
        <v>52646</v>
      </c>
      <c r="AT1885" s="242" t="e">
        <f>_xll.qlIndexFixing($AD$5,AQ1885,TRUE,_xll.ohTrigger(Trigger,Trigger1M))</f>
        <v>#NUM!</v>
      </c>
      <c r="AU1885" s="242">
        <f>IFERROR(_xll.qlIndexFixing($AV$1,AQ1885,TRUE,_xll.ohTrigger(Trigger,Trigger1M)),#N/A)</f>
        <v>1.4705928028328468E-2</v>
      </c>
    </row>
    <row r="1886" spans="42:47" ht="11.25" customHeight="1" x14ac:dyDescent="0.25">
      <c r="AP1886" s="99" t="s">
        <v>83</v>
      </c>
      <c r="AQ1886" s="98">
        <f>_xll.qlInterestRateIndexFixingDate(Currency&amp;"ibor"&amp;Tenor,AR1886,Trigger)</f>
        <v>52618</v>
      </c>
      <c r="AR1886" s="98">
        <f>_xll.qlCalendarAdvance(Calendar,AR1885,AP1886,"f",,Trigger)</f>
        <v>52622</v>
      </c>
      <c r="AS1886" s="98">
        <f>_xll.qlInterestRateIndexMaturity(Currency&amp;"ibor"&amp;Tenor,AR1886,Trigger)</f>
        <v>52653</v>
      </c>
      <c r="AT1886" s="242" t="e">
        <f>_xll.qlIndexFixing($AD$5,AQ1886,TRUE,_xll.ohTrigger(Trigger,Trigger1M))</f>
        <v>#NUM!</v>
      </c>
      <c r="AU1886" s="242">
        <f>IFERROR(_xll.qlIndexFixing($AV$1,AQ1886,TRUE,_xll.ohTrigger(Trigger,Trigger1M)),#N/A)</f>
        <v>1.4708081653359035E-2</v>
      </c>
    </row>
    <row r="1887" spans="42:47" ht="11.25" customHeight="1" x14ac:dyDescent="0.25">
      <c r="AP1887" s="99" t="s">
        <v>83</v>
      </c>
      <c r="AQ1887" s="98">
        <f>_xll.qlInterestRateIndexFixingDate(Currency&amp;"ibor"&amp;Tenor,AR1887,Trigger)</f>
        <v>52625</v>
      </c>
      <c r="AR1887" s="98">
        <f>_xll.qlCalendarAdvance(Calendar,AR1886,AP1887,"f",,Trigger)</f>
        <v>52629</v>
      </c>
      <c r="AS1887" s="98">
        <f>_xll.qlInterestRateIndexMaturity(Currency&amp;"ibor"&amp;Tenor,AR1887,Trigger)</f>
        <v>52658</v>
      </c>
      <c r="AT1887" s="242" t="e">
        <f>_xll.qlIndexFixing($AD$5,AQ1887,TRUE,_xll.ohTrigger(Trigger,Trigger1M))</f>
        <v>#NUM!</v>
      </c>
      <c r="AU1887" s="242">
        <f>IFERROR(_xll.qlIndexFixing($AV$1,AQ1887,TRUE,_xll.ohTrigger(Trigger,Trigger1M)),#N/A)</f>
        <v>1.4709343606466297E-2</v>
      </c>
    </row>
    <row r="1888" spans="42:47" ht="11.25" customHeight="1" x14ac:dyDescent="0.25">
      <c r="AP1888" s="99" t="s">
        <v>83</v>
      </c>
      <c r="AQ1888" s="98">
        <f>_xll.qlInterestRateIndexFixingDate(Currency&amp;"ibor"&amp;Tenor,AR1888,Trigger)</f>
        <v>52632</v>
      </c>
      <c r="AR1888" s="98">
        <f>_xll.qlCalendarAdvance(Calendar,AR1887,AP1888,"f",,Trigger)</f>
        <v>52636</v>
      </c>
      <c r="AS1888" s="98">
        <f>_xll.qlInterestRateIndexMaturity(Currency&amp;"ibor"&amp;Tenor,AR1888,Trigger)</f>
        <v>52665</v>
      </c>
      <c r="AT1888" s="242" t="e">
        <f>_xll.qlIndexFixing($AD$5,AQ1888,TRUE,_xll.ohTrigger(Trigger,Trigger1M))</f>
        <v>#NUM!</v>
      </c>
      <c r="AU1888" s="242">
        <f>IFERROR(_xll.qlIndexFixing($AV$1,AQ1888,TRUE,_xll.ohTrigger(Trigger,Trigger1M)),#N/A)</f>
        <v>1.4711542026574324E-2</v>
      </c>
    </row>
    <row r="1889" spans="42:47" ht="11.25" customHeight="1" x14ac:dyDescent="0.25">
      <c r="AP1889" s="99" t="s">
        <v>83</v>
      </c>
      <c r="AQ1889" s="98">
        <f>_xll.qlInterestRateIndexFixingDate(Currency&amp;"ibor"&amp;Tenor,AR1889,Trigger)</f>
        <v>52639</v>
      </c>
      <c r="AR1889" s="98">
        <f>_xll.qlCalendarAdvance(Calendar,AR1888,AP1889,"f",,Trigger)</f>
        <v>52643</v>
      </c>
      <c r="AS1889" s="98">
        <f>_xll.qlInterestRateIndexMaturity(Currency&amp;"ibor"&amp;Tenor,AR1889,Trigger)</f>
        <v>52672</v>
      </c>
      <c r="AT1889" s="242" t="e">
        <f>_xll.qlIndexFixing($AD$5,AQ1889,TRUE,_xll.ohTrigger(Trigger,Trigger1M))</f>
        <v>#NUM!</v>
      </c>
      <c r="AU1889" s="242">
        <f>IFERROR(_xll.qlIndexFixing($AV$1,AQ1889,TRUE,_xll.ohTrigger(Trigger,Trigger1M)),#N/A)</f>
        <v>1.4713764748713082E-2</v>
      </c>
    </row>
    <row r="1890" spans="42:47" ht="11.25" customHeight="1" x14ac:dyDescent="0.25">
      <c r="AP1890" s="99" t="s">
        <v>83</v>
      </c>
      <c r="AQ1890" s="98">
        <f>_xll.qlInterestRateIndexFixingDate(Currency&amp;"ibor"&amp;Tenor,AR1890,Trigger)</f>
        <v>52646</v>
      </c>
      <c r="AR1890" s="98">
        <f>_xll.qlCalendarAdvance(Calendar,AR1889,AP1890,"f",,Trigger)</f>
        <v>52650</v>
      </c>
      <c r="AS1890" s="98">
        <f>_xll.qlInterestRateIndexMaturity(Currency&amp;"ibor"&amp;Tenor,AR1890,Trigger)</f>
        <v>52679</v>
      </c>
      <c r="AT1890" s="242" t="e">
        <f>_xll.qlIndexFixing($AD$5,AQ1890,TRUE,_xll.ohTrigger(Trigger,Trigger1M))</f>
        <v>#NUM!</v>
      </c>
      <c r="AU1890" s="242">
        <f>IFERROR(_xll.qlIndexFixing($AV$1,AQ1890,TRUE,_xll.ohTrigger(Trigger,Trigger1M)),#N/A)</f>
        <v>1.471601183147846E-2</v>
      </c>
    </row>
    <row r="1891" spans="42:47" ht="11.25" customHeight="1" x14ac:dyDescent="0.25">
      <c r="AP1891" s="99" t="s">
        <v>83</v>
      </c>
      <c r="AQ1891" s="98">
        <f>_xll.qlInterestRateIndexFixingDate(Currency&amp;"ibor"&amp;Tenor,AR1891,Trigger)</f>
        <v>52653</v>
      </c>
      <c r="AR1891" s="98">
        <f>_xll.qlCalendarAdvance(Calendar,AR1890,AP1891,"f",,Trigger)</f>
        <v>52657</v>
      </c>
      <c r="AS1891" s="98">
        <f>_xll.qlInterestRateIndexMaturity(Currency&amp;"ibor"&amp;Tenor,AR1891,Trigger)</f>
        <v>52688</v>
      </c>
      <c r="AT1891" s="242" t="e">
        <f>_xll.qlIndexFixing($AD$5,AQ1891,TRUE,_xll.ohTrigger(Trigger,Trigger1M))</f>
        <v>#NUM!</v>
      </c>
      <c r="AU1891" s="242">
        <f>IFERROR(_xll.qlIndexFixing($AV$1,AQ1891,TRUE,_xll.ohTrigger(Trigger,Trigger1M)),#N/A)</f>
        <v>1.4719213878776652E-2</v>
      </c>
    </row>
    <row r="1892" spans="42:47" ht="11.25" customHeight="1" x14ac:dyDescent="0.25">
      <c r="AP1892" s="99" t="s">
        <v>83</v>
      </c>
      <c r="AQ1892" s="98">
        <f>_xll.qlInterestRateIndexFixingDate(Currency&amp;"ibor"&amp;Tenor,AR1892,Trigger)</f>
        <v>52660</v>
      </c>
      <c r="AR1892" s="98">
        <f>_xll.qlCalendarAdvance(Calendar,AR1891,AP1892,"f",,Trigger)</f>
        <v>52664</v>
      </c>
      <c r="AS1892" s="98">
        <f>_xll.qlInterestRateIndexMaturity(Currency&amp;"ibor"&amp;Tenor,AR1892,Trigger)</f>
        <v>52695</v>
      </c>
      <c r="AT1892" s="242" t="e">
        <f>_xll.qlIndexFixing($AD$5,AQ1892,TRUE,_xll.ohTrigger(Trigger,Trigger1M))</f>
        <v>#NUM!</v>
      </c>
      <c r="AU1892" s="242">
        <f>IFERROR(_xll.qlIndexFixing($AV$1,AQ1892,TRUE,_xll.ohTrigger(Trigger,Trigger1M)),#N/A)</f>
        <v>1.4721513554093922E-2</v>
      </c>
    </row>
    <row r="1893" spans="42:47" ht="11.25" customHeight="1" x14ac:dyDescent="0.25">
      <c r="AP1893" s="99" t="s">
        <v>83</v>
      </c>
      <c r="AQ1893" s="98">
        <f>_xll.qlInterestRateIndexFixingDate(Currency&amp;"ibor"&amp;Tenor,AR1893,Trigger)</f>
        <v>52667</v>
      </c>
      <c r="AR1893" s="98">
        <f>_xll.qlCalendarAdvance(Calendar,AR1892,AP1893,"f",,Trigger)</f>
        <v>52671</v>
      </c>
      <c r="AS1893" s="98">
        <f>_xll.qlInterestRateIndexMaturity(Currency&amp;"ibor"&amp;Tenor,AR1893,Trigger)</f>
        <v>52706</v>
      </c>
      <c r="AT1893" s="242" t="e">
        <f>_xll.qlIndexFixing($AD$5,AQ1893,TRUE,_xll.ohTrigger(Trigger,Trigger1M))</f>
        <v>#NUM!</v>
      </c>
      <c r="AU1893" s="242">
        <f>IFERROR(_xll.qlIndexFixing($AV$1,AQ1893,TRUE,_xll.ohTrigger(Trigger,Trigger1M)),#N/A)</f>
        <v>1.4725715947615165E-2</v>
      </c>
    </row>
    <row r="1894" spans="42:47" ht="11.25" customHeight="1" x14ac:dyDescent="0.25">
      <c r="AP1894" s="99" t="s">
        <v>83</v>
      </c>
      <c r="AQ1894" s="98">
        <f>_xll.qlInterestRateIndexFixingDate(Currency&amp;"ibor"&amp;Tenor,AR1894,Trigger)</f>
        <v>52674</v>
      </c>
      <c r="AR1894" s="98">
        <f>_xll.qlCalendarAdvance(Calendar,AR1893,AP1894,"f",,Trigger)</f>
        <v>52678</v>
      </c>
      <c r="AS1894" s="98">
        <f>_xll.qlInterestRateIndexMaturity(Currency&amp;"ibor"&amp;Tenor,AR1894,Trigger)</f>
        <v>52709</v>
      </c>
      <c r="AT1894" s="242" t="e">
        <f>_xll.qlIndexFixing($AD$5,AQ1894,TRUE,_xll.ohTrigger(Trigger,Trigger1M))</f>
        <v>#NUM!</v>
      </c>
      <c r="AU1894" s="242">
        <f>IFERROR(_xll.qlIndexFixing($AV$1,AQ1894,TRUE,_xll.ohTrigger(Trigger,Trigger1M)),#N/A)</f>
        <v>1.4726186603757281E-2</v>
      </c>
    </row>
    <row r="1895" spans="42:47" ht="11.25" customHeight="1" x14ac:dyDescent="0.25">
      <c r="AP1895" s="99" t="s">
        <v>83</v>
      </c>
      <c r="AQ1895" s="98">
        <f>_xll.qlInterestRateIndexFixingDate(Currency&amp;"ibor"&amp;Tenor,AR1895,Trigger)</f>
        <v>52681</v>
      </c>
      <c r="AR1895" s="98">
        <f>_xll.qlCalendarAdvance(Calendar,AR1894,AP1895,"f",,Trigger)</f>
        <v>52685</v>
      </c>
      <c r="AS1895" s="98">
        <f>_xll.qlInterestRateIndexMaturity(Currency&amp;"ibor"&amp;Tenor,AR1895,Trigger)</f>
        <v>52716</v>
      </c>
      <c r="AT1895" s="242" t="e">
        <f>_xll.qlIndexFixing($AD$5,AQ1895,TRUE,_xll.ohTrigger(Trigger,Trigger1M))</f>
        <v>#NUM!</v>
      </c>
      <c r="AU1895" s="242">
        <f>IFERROR(_xll.qlIndexFixing($AV$1,AQ1895,TRUE,_xll.ohTrigger(Trigger,Trigger1M)),#N/A)</f>
        <v>1.4728560095292206E-2</v>
      </c>
    </row>
    <row r="1896" spans="42:47" ht="11.25" customHeight="1" x14ac:dyDescent="0.25">
      <c r="AP1896" s="99" t="s">
        <v>83</v>
      </c>
      <c r="AQ1896" s="98">
        <f>_xll.qlInterestRateIndexFixingDate(Currency&amp;"ibor"&amp;Tenor,AR1896,Trigger)</f>
        <v>52688</v>
      </c>
      <c r="AR1896" s="98">
        <f>_xll.qlCalendarAdvance(Calendar,AR1895,AP1896,"f",,Trigger)</f>
        <v>52692</v>
      </c>
      <c r="AS1896" s="98">
        <f>_xll.qlInterestRateIndexMaturity(Currency&amp;"ibor"&amp;Tenor,AR1896,Trigger)</f>
        <v>52722</v>
      </c>
      <c r="AT1896" s="242" t="e">
        <f>_xll.qlIndexFixing($AD$5,AQ1896,TRUE,_xll.ohTrigger(Trigger,Trigger1M))</f>
        <v>#NUM!</v>
      </c>
      <c r="AU1896" s="242">
        <f>IFERROR(_xll.qlIndexFixing($AV$1,AQ1896,TRUE,_xll.ohTrigger(Trigger,Trigger1M)),#N/A)</f>
        <v>1.4730483650204462E-2</v>
      </c>
    </row>
    <row r="1897" spans="42:47" ht="11.25" customHeight="1" x14ac:dyDescent="0.25">
      <c r="AP1897" s="99" t="s">
        <v>83</v>
      </c>
      <c r="AQ1897" s="98">
        <f>_xll.qlInterestRateIndexFixingDate(Currency&amp;"ibor"&amp;Tenor,AR1897,Trigger)</f>
        <v>52695</v>
      </c>
      <c r="AR1897" s="98">
        <f>_xll.qlCalendarAdvance(Calendar,AR1896,AP1897,"f",,Trigger)</f>
        <v>52699</v>
      </c>
      <c r="AS1897" s="98">
        <f>_xll.qlInterestRateIndexMaturity(Currency&amp;"ibor"&amp;Tenor,AR1897,Trigger)</f>
        <v>52729</v>
      </c>
      <c r="AT1897" s="242" t="e">
        <f>_xll.qlIndexFixing($AD$5,AQ1897,TRUE,_xll.ohTrigger(Trigger,Trigger1M))</f>
        <v>#NUM!</v>
      </c>
      <c r="AU1897" s="242">
        <f>IFERROR(_xll.qlIndexFixing($AV$1,AQ1897,TRUE,_xll.ohTrigger(Trigger,Trigger1M)),#N/A)</f>
        <v>1.4732904771459943E-2</v>
      </c>
    </row>
    <row r="1898" spans="42:47" ht="11.25" customHeight="1" x14ac:dyDescent="0.25">
      <c r="AP1898" s="99" t="s">
        <v>83</v>
      </c>
      <c r="AQ1898" s="98">
        <f>_xll.qlInterestRateIndexFixingDate(Currency&amp;"ibor"&amp;Tenor,AR1898,Trigger)</f>
        <v>52700</v>
      </c>
      <c r="AR1898" s="98">
        <f>_xll.qlCalendarAdvance(Calendar,AR1897,AP1898,"f",,Trigger)</f>
        <v>52706</v>
      </c>
      <c r="AS1898" s="98">
        <f>_xll.qlInterestRateIndexMaturity(Currency&amp;"ibor"&amp;Tenor,AR1898,Trigger)</f>
        <v>52736</v>
      </c>
      <c r="AT1898" s="242" t="e">
        <f>_xll.qlIndexFixing($AD$5,AQ1898,TRUE,_xll.ohTrigger(Trigger,Trigger1M))</f>
        <v>#NUM!</v>
      </c>
      <c r="AU1898" s="242">
        <f>IFERROR(_xll.qlIndexFixing($AV$1,AQ1898,TRUE,_xll.ohTrigger(Trigger,Trigger1M)),#N/A)</f>
        <v>1.4735350727295149E-2</v>
      </c>
    </row>
    <row r="1899" spans="42:47" ht="11.25" customHeight="1" x14ac:dyDescent="0.25">
      <c r="AP1899" s="99" t="s">
        <v>83</v>
      </c>
      <c r="AQ1899" s="98">
        <f>_xll.qlInterestRateIndexFixingDate(Currency&amp;"ibor"&amp;Tenor,AR1899,Trigger)</f>
        <v>52709</v>
      </c>
      <c r="AR1899" s="98">
        <f>_xll.qlCalendarAdvance(Calendar,AR1898,AP1899,"f",,Trigger)</f>
        <v>52713</v>
      </c>
      <c r="AS1899" s="98">
        <f>_xll.qlInterestRateIndexMaturity(Currency&amp;"ibor"&amp;Tenor,AR1899,Trigger)</f>
        <v>52743</v>
      </c>
      <c r="AT1899" s="242" t="e">
        <f>_xll.qlIndexFixing($AD$5,AQ1899,TRUE,_xll.ohTrigger(Trigger,Trigger1M))</f>
        <v>#NUM!</v>
      </c>
      <c r="AU1899" s="242">
        <f>IFERROR(_xll.qlIndexFixing($AV$1,AQ1899,TRUE,_xll.ohTrigger(Trigger,Trigger1M)),#N/A)</f>
        <v>1.4737821576305876E-2</v>
      </c>
    </row>
    <row r="1900" spans="42:47" ht="11.25" customHeight="1" x14ac:dyDescent="0.25">
      <c r="AP1900" s="99" t="s">
        <v>83</v>
      </c>
      <c r="AQ1900" s="98">
        <f>_xll.qlInterestRateIndexFixingDate(Currency&amp;"ibor"&amp;Tenor,AR1900,Trigger)</f>
        <v>52716</v>
      </c>
      <c r="AR1900" s="98">
        <f>_xll.qlCalendarAdvance(Calendar,AR1899,AP1900,"f",,Trigger)</f>
        <v>52720</v>
      </c>
      <c r="AS1900" s="98">
        <f>_xll.qlInterestRateIndexMaturity(Currency&amp;"ibor"&amp;Tenor,AR1900,Trigger)</f>
        <v>52751</v>
      </c>
      <c r="AT1900" s="242" t="e">
        <f>_xll.qlIndexFixing($AD$5,AQ1900,TRUE,_xll.ohTrigger(Trigger,Trigger1M))</f>
        <v>#NUM!</v>
      </c>
      <c r="AU1900" s="242">
        <f>IFERROR(_xll.qlIndexFixing($AV$1,AQ1900,TRUE,_xll.ohTrigger(Trigger,Trigger1M)),#N/A)</f>
        <v>1.4740799563974638E-2</v>
      </c>
    </row>
    <row r="1901" spans="42:47" ht="11.25" customHeight="1" x14ac:dyDescent="0.25">
      <c r="AP1901" s="99" t="s">
        <v>83</v>
      </c>
      <c r="AQ1901" s="98">
        <f>_xll.qlInterestRateIndexFixingDate(Currency&amp;"ibor"&amp;Tenor,AR1901,Trigger)</f>
        <v>52723</v>
      </c>
      <c r="AR1901" s="98">
        <f>_xll.qlCalendarAdvance(Calendar,AR1900,AP1901,"f",,Trigger)</f>
        <v>52727</v>
      </c>
      <c r="AS1901" s="98">
        <f>_xll.qlInterestRateIndexMaturity(Currency&amp;"ibor"&amp;Tenor,AR1901,Trigger)</f>
        <v>52758</v>
      </c>
      <c r="AT1901" s="242" t="e">
        <f>_xll.qlIndexFixing($AD$5,AQ1901,TRUE,_xll.ohTrigger(Trigger,Trigger1M))</f>
        <v>#NUM!</v>
      </c>
      <c r="AU1901" s="242">
        <f>IFERROR(_xll.qlIndexFixing($AV$1,AQ1901,TRUE,_xll.ohTrigger(Trigger,Trigger1M)),#N/A)</f>
        <v>1.4743322270106373E-2</v>
      </c>
    </row>
    <row r="1902" spans="42:47" ht="11.25" customHeight="1" x14ac:dyDescent="0.25">
      <c r="AP1902" s="99" t="s">
        <v>83</v>
      </c>
      <c r="AQ1902" s="98">
        <f>_xll.qlInterestRateIndexFixingDate(Currency&amp;"ibor"&amp;Tenor,AR1902,Trigger)</f>
        <v>52730</v>
      </c>
      <c r="AR1902" s="98">
        <f>_xll.qlCalendarAdvance(Calendar,AR1901,AP1902,"f",,Trigger)</f>
        <v>52734</v>
      </c>
      <c r="AS1902" s="98">
        <f>_xll.qlInterestRateIndexMaturity(Currency&amp;"ibor"&amp;Tenor,AR1902,Trigger)</f>
        <v>52765</v>
      </c>
      <c r="AT1902" s="242" t="e">
        <f>_xll.qlIndexFixing($AD$5,AQ1902,TRUE,_xll.ohTrigger(Trigger,Trigger1M))</f>
        <v>#NUM!</v>
      </c>
      <c r="AU1902" s="242">
        <f>IFERROR(_xll.qlIndexFixing($AV$1,AQ1902,TRUE,_xll.ohTrigger(Trigger,Trigger1M)),#N/A)</f>
        <v>1.4745870050433728E-2</v>
      </c>
    </row>
    <row r="1903" spans="42:47" ht="11.25" customHeight="1" x14ac:dyDescent="0.25">
      <c r="AP1903" s="99" t="s">
        <v>83</v>
      </c>
      <c r="AQ1903" s="98">
        <f>_xll.qlInterestRateIndexFixingDate(Currency&amp;"ibor"&amp;Tenor,AR1903,Trigger)</f>
        <v>52737</v>
      </c>
      <c r="AR1903" s="98">
        <f>_xll.qlCalendarAdvance(Calendar,AR1902,AP1903,"f",,Trigger)</f>
        <v>52741</v>
      </c>
      <c r="AS1903" s="98">
        <f>_xll.qlInterestRateIndexMaturity(Currency&amp;"ibor"&amp;Tenor,AR1903,Trigger)</f>
        <v>52772</v>
      </c>
      <c r="AT1903" s="242" t="e">
        <f>_xll.qlIndexFixing($AD$5,AQ1903,TRUE,_xll.ohTrigger(Trigger,Trigger1M))</f>
        <v>#NUM!</v>
      </c>
      <c r="AU1903" s="242">
        <f>IFERROR(_xll.qlIndexFixing($AV$1,AQ1903,TRUE,_xll.ohTrigger(Trigger,Trigger1M)),#N/A)</f>
        <v>1.4748442963560152E-2</v>
      </c>
    </row>
    <row r="1904" spans="42:47" ht="11.25" customHeight="1" x14ac:dyDescent="0.25">
      <c r="AP1904" s="99" t="s">
        <v>83</v>
      </c>
      <c r="AQ1904" s="98">
        <f>_xll.qlInterestRateIndexFixingDate(Currency&amp;"ibor"&amp;Tenor,AR1904,Trigger)</f>
        <v>52744</v>
      </c>
      <c r="AR1904" s="98">
        <f>_xll.qlCalendarAdvance(Calendar,AR1903,AP1904,"f",,Trigger)</f>
        <v>52748</v>
      </c>
      <c r="AS1904" s="98">
        <f>_xll.qlInterestRateIndexMaturity(Currency&amp;"ibor"&amp;Tenor,AR1904,Trigger)</f>
        <v>52778</v>
      </c>
      <c r="AT1904" s="242" t="e">
        <f>_xll.qlIndexFixing($AD$5,AQ1904,TRUE,_xll.ohTrigger(Trigger,Trigger1M))</f>
        <v>#NUM!</v>
      </c>
      <c r="AU1904" s="242">
        <f>IFERROR(_xll.qlIndexFixing($AV$1,AQ1904,TRUE,_xll.ohTrigger(Trigger,Trigger1M)),#N/A)</f>
        <v>1.4750551269914425E-2</v>
      </c>
    </row>
    <row r="1905" spans="42:47" ht="11.25" customHeight="1" x14ac:dyDescent="0.25">
      <c r="AP1905" s="99" t="s">
        <v>83</v>
      </c>
      <c r="AQ1905" s="98">
        <f>_xll.qlInterestRateIndexFixingDate(Currency&amp;"ibor"&amp;Tenor,AR1905,Trigger)</f>
        <v>52751</v>
      </c>
      <c r="AR1905" s="98">
        <f>_xll.qlCalendarAdvance(Calendar,AR1904,AP1905,"f",,Trigger)</f>
        <v>52755</v>
      </c>
      <c r="AS1905" s="98">
        <f>_xll.qlInterestRateIndexMaturity(Currency&amp;"ibor"&amp;Tenor,AR1905,Trigger)</f>
        <v>52785</v>
      </c>
      <c r="AT1905" s="242" t="e">
        <f>_xll.qlIndexFixing($AD$5,AQ1905,TRUE,_xll.ohTrigger(Trigger,Trigger1M))</f>
        <v>#NUM!</v>
      </c>
      <c r="AU1905" s="242">
        <f>IFERROR(_xll.qlIndexFixing($AV$1,AQ1905,TRUE,_xll.ohTrigger(Trigger,Trigger1M)),#N/A)</f>
        <v>1.4753172708521944E-2</v>
      </c>
    </row>
    <row r="1906" spans="42:47" ht="11.25" customHeight="1" x14ac:dyDescent="0.25">
      <c r="AP1906" s="99" t="s">
        <v>83</v>
      </c>
      <c r="AQ1906" s="98">
        <f>_xll.qlInterestRateIndexFixingDate(Currency&amp;"ibor"&amp;Tenor,AR1906,Trigger)</f>
        <v>52758</v>
      </c>
      <c r="AR1906" s="98">
        <f>_xll.qlCalendarAdvance(Calendar,AR1905,AP1906,"f",,Trigger)</f>
        <v>52762</v>
      </c>
      <c r="AS1906" s="98">
        <f>_xll.qlInterestRateIndexMaturity(Currency&amp;"ibor"&amp;Tenor,AR1906,Trigger)</f>
        <v>52792</v>
      </c>
      <c r="AT1906" s="242" t="e">
        <f>_xll.qlIndexFixing($AD$5,AQ1906,TRUE,_xll.ohTrigger(Trigger,Trigger1M))</f>
        <v>#NUM!</v>
      </c>
      <c r="AU1906" s="242">
        <f>IFERROR(_xll.qlIndexFixing($AV$1,AQ1906,TRUE,_xll.ohTrigger(Trigger,Trigger1M)),#N/A)</f>
        <v>1.4755819450491536E-2</v>
      </c>
    </row>
    <row r="1907" spans="42:47" ht="11.25" customHeight="1" x14ac:dyDescent="0.25">
      <c r="AP1907" s="99" t="s">
        <v>83</v>
      </c>
      <c r="AQ1907" s="98">
        <f>_xll.qlInterestRateIndexFixingDate(Currency&amp;"ibor"&amp;Tenor,AR1907,Trigger)</f>
        <v>52765</v>
      </c>
      <c r="AR1907" s="98">
        <f>_xll.qlCalendarAdvance(Calendar,AR1906,AP1907,"f",,Trigger)</f>
        <v>52769</v>
      </c>
      <c r="AS1907" s="98">
        <f>_xll.qlInterestRateIndexMaturity(Currency&amp;"ibor"&amp;Tenor,AR1907,Trigger)</f>
        <v>52799</v>
      </c>
      <c r="AT1907" s="242" t="e">
        <f>_xll.qlIndexFixing($AD$5,AQ1907,TRUE,_xll.ohTrigger(Trigger,Trigger1M))</f>
        <v>#NUM!</v>
      </c>
      <c r="AU1907" s="242">
        <f>IFERROR(_xll.qlIndexFixing($AV$1,AQ1907,TRUE,_xll.ohTrigger(Trigger,Trigger1M)),#N/A)</f>
        <v>1.4758491554408337E-2</v>
      </c>
    </row>
    <row r="1908" spans="42:47" ht="11.25" customHeight="1" x14ac:dyDescent="0.25">
      <c r="AP1908" s="99" t="s">
        <v>83</v>
      </c>
      <c r="AQ1908" s="98">
        <f>_xll.qlInterestRateIndexFixingDate(Currency&amp;"ibor"&amp;Tenor,AR1908,Trigger)</f>
        <v>52772</v>
      </c>
      <c r="AR1908" s="98">
        <f>_xll.qlCalendarAdvance(Calendar,AR1907,AP1908,"f",,Trigger)</f>
        <v>52776</v>
      </c>
      <c r="AS1908" s="98">
        <f>_xll.qlInterestRateIndexMaturity(Currency&amp;"ibor"&amp;Tenor,AR1908,Trigger)</f>
        <v>52806</v>
      </c>
      <c r="AT1908" s="242" t="e">
        <f>_xll.qlIndexFixing($AD$5,AQ1908,TRUE,_xll.ohTrigger(Trigger,Trigger1M))</f>
        <v>#NUM!</v>
      </c>
      <c r="AU1908" s="242">
        <f>IFERROR(_xll.qlIndexFixing($AV$1,AQ1908,TRUE,_xll.ohTrigger(Trigger,Trigger1M)),#N/A)</f>
        <v>1.4761189078884129E-2</v>
      </c>
    </row>
    <row r="1909" spans="42:47" ht="11.25" customHeight="1" x14ac:dyDescent="0.25">
      <c r="AP1909" s="99" t="s">
        <v>83</v>
      </c>
      <c r="AQ1909" s="98">
        <f>_xll.qlInterestRateIndexFixingDate(Currency&amp;"ibor"&amp;Tenor,AR1909,Trigger)</f>
        <v>52779</v>
      </c>
      <c r="AR1909" s="98">
        <f>_xll.qlCalendarAdvance(Calendar,AR1908,AP1909,"f",,Trigger)</f>
        <v>52783</v>
      </c>
      <c r="AS1909" s="98">
        <f>_xll.qlInterestRateIndexMaturity(Currency&amp;"ibor"&amp;Tenor,AR1909,Trigger)</f>
        <v>52814</v>
      </c>
      <c r="AT1909" s="242" t="e">
        <f>_xll.qlIndexFixing($AD$5,AQ1909,TRUE,_xll.ohTrigger(Trigger,Trigger1M))</f>
        <v>#NUM!</v>
      </c>
      <c r="AU1909" s="242">
        <f>IFERROR(_xll.qlIndexFixing($AV$1,AQ1909,TRUE,_xll.ohTrigger(Trigger,Trigger1M)),#N/A)</f>
        <v>1.4764411512667682E-2</v>
      </c>
    </row>
    <row r="1910" spans="42:47" ht="11.25" customHeight="1" x14ac:dyDescent="0.25">
      <c r="AP1910" s="99" t="s">
        <v>83</v>
      </c>
      <c r="AQ1910" s="98">
        <f>_xll.qlInterestRateIndexFixingDate(Currency&amp;"ibor"&amp;Tenor,AR1910,Trigger)</f>
        <v>52786</v>
      </c>
      <c r="AR1910" s="98">
        <f>_xll.qlCalendarAdvance(Calendar,AR1909,AP1910,"f",,Trigger)</f>
        <v>52790</v>
      </c>
      <c r="AS1910" s="98">
        <f>_xll.qlInterestRateIndexMaturity(Currency&amp;"ibor"&amp;Tenor,AR1910,Trigger)</f>
        <v>52821</v>
      </c>
      <c r="AT1910" s="242" t="e">
        <f>_xll.qlIndexFixing($AD$5,AQ1910,TRUE,_xll.ohTrigger(Trigger,Trigger1M))</f>
        <v>#NUM!</v>
      </c>
      <c r="AU1910" s="242">
        <f>IFERROR(_xll.qlIndexFixing($AV$1,AQ1910,TRUE,_xll.ohTrigger(Trigger,Trigger1M)),#N/A)</f>
        <v>1.4767161996186046E-2</v>
      </c>
    </row>
    <row r="1911" spans="42:47" ht="11.25" customHeight="1" x14ac:dyDescent="0.25">
      <c r="AP1911" s="99" t="s">
        <v>83</v>
      </c>
      <c r="AQ1911" s="98">
        <f>_xll.qlInterestRateIndexFixingDate(Currency&amp;"ibor"&amp;Tenor,AR1911,Trigger)</f>
        <v>52793</v>
      </c>
      <c r="AR1911" s="98">
        <f>_xll.qlCalendarAdvance(Calendar,AR1910,AP1911,"f",,Trigger)</f>
        <v>52797</v>
      </c>
      <c r="AS1911" s="98">
        <f>_xll.qlInterestRateIndexMaturity(Currency&amp;"ibor"&amp;Tenor,AR1911,Trigger)</f>
        <v>52828</v>
      </c>
      <c r="AT1911" s="242" t="e">
        <f>_xll.qlIndexFixing($AD$5,AQ1911,TRUE,_xll.ohTrigger(Trigger,Trigger1M))</f>
        <v>#NUM!</v>
      </c>
      <c r="AU1911" s="242">
        <f>IFERROR(_xll.qlIndexFixing($AV$1,AQ1911,TRUE,_xll.ohTrigger(Trigger,Trigger1M)),#N/A)</f>
        <v>1.4769938081310404E-2</v>
      </c>
    </row>
    <row r="1912" spans="42:47" ht="11.25" customHeight="1" x14ac:dyDescent="0.25">
      <c r="AP1912" s="99" t="s">
        <v>83</v>
      </c>
      <c r="AQ1912" s="98">
        <f>_xll.qlInterestRateIndexFixingDate(Currency&amp;"ibor"&amp;Tenor,AR1912,Trigger)</f>
        <v>52800</v>
      </c>
      <c r="AR1912" s="98">
        <f>_xll.qlCalendarAdvance(Calendar,AR1911,AP1912,"f",,Trigger)</f>
        <v>52804</v>
      </c>
      <c r="AS1912" s="98">
        <f>_xll.qlInterestRateIndexMaturity(Currency&amp;"ibor"&amp;Tenor,AR1912,Trigger)</f>
        <v>52835</v>
      </c>
      <c r="AT1912" s="242" t="e">
        <f>_xll.qlIndexFixing($AD$5,AQ1912,TRUE,_xll.ohTrigger(Trigger,Trigger1M))</f>
        <v>#NUM!</v>
      </c>
      <c r="AU1912" s="242">
        <f>IFERROR(_xll.qlIndexFixing($AV$1,AQ1912,TRUE,_xll.ohTrigger(Trigger,Trigger1M)),#N/A)</f>
        <v>1.4772739826641627E-2</v>
      </c>
    </row>
    <row r="1913" spans="42:47" ht="11.25" customHeight="1" x14ac:dyDescent="0.25">
      <c r="AP1913" s="99" t="s">
        <v>83</v>
      </c>
      <c r="AQ1913" s="98">
        <f>_xll.qlInterestRateIndexFixingDate(Currency&amp;"ibor"&amp;Tenor,AR1913,Trigger)</f>
        <v>52807</v>
      </c>
      <c r="AR1913" s="98">
        <f>_xll.qlCalendarAdvance(Calendar,AR1912,AP1913,"f",,Trigger)</f>
        <v>52811</v>
      </c>
      <c r="AS1913" s="98">
        <f>_xll.qlInterestRateIndexMaturity(Currency&amp;"ibor"&amp;Tenor,AR1913,Trigger)</f>
        <v>52842</v>
      </c>
      <c r="AT1913" s="242" t="e">
        <f>_xll.qlIndexFixing($AD$5,AQ1913,TRUE,_xll.ohTrigger(Trigger,Trigger1M))</f>
        <v>#NUM!</v>
      </c>
      <c r="AU1913" s="242">
        <f>IFERROR(_xll.qlIndexFixing($AV$1,AQ1913,TRUE,_xll.ohTrigger(Trigger,Trigger1M)),#N/A)</f>
        <v>1.4775567290780577E-2</v>
      </c>
    </row>
    <row r="1914" spans="42:47" ht="11.25" customHeight="1" x14ac:dyDescent="0.25">
      <c r="AP1914" s="99" t="s">
        <v>83</v>
      </c>
      <c r="AQ1914" s="98">
        <f>_xll.qlInterestRateIndexFixingDate(Currency&amp;"ibor"&amp;Tenor,AR1914,Trigger)</f>
        <v>52814</v>
      </c>
      <c r="AR1914" s="98">
        <f>_xll.qlCalendarAdvance(Calendar,AR1913,AP1914,"f",,Trigger)</f>
        <v>52818</v>
      </c>
      <c r="AS1914" s="98">
        <f>_xll.qlInterestRateIndexMaturity(Currency&amp;"ibor"&amp;Tenor,AR1914,Trigger)</f>
        <v>52849</v>
      </c>
      <c r="AT1914" s="242" t="e">
        <f>_xll.qlIndexFixing($AD$5,AQ1914,TRUE,_xll.ohTrigger(Trigger,Trigger1M))</f>
        <v>#NUM!</v>
      </c>
      <c r="AU1914" s="242">
        <f>IFERROR(_xll.qlIndexFixing($AV$1,AQ1914,TRUE,_xll.ohTrigger(Trigger,Trigger1M)),#N/A)</f>
        <v>1.4778420532330701E-2</v>
      </c>
    </row>
    <row r="1915" spans="42:47" ht="11.25" customHeight="1" x14ac:dyDescent="0.25">
      <c r="AP1915" s="99" t="s">
        <v>83</v>
      </c>
      <c r="AQ1915" s="98">
        <f>_xll.qlInterestRateIndexFixingDate(Currency&amp;"ibor"&amp;Tenor,AR1915,Trigger)</f>
        <v>52821</v>
      </c>
      <c r="AR1915" s="98">
        <f>_xll.qlCalendarAdvance(Calendar,AR1914,AP1915,"f",,Trigger)</f>
        <v>52825</v>
      </c>
      <c r="AS1915" s="98">
        <f>_xll.qlInterestRateIndexMaturity(Currency&amp;"ibor"&amp;Tenor,AR1915,Trigger)</f>
        <v>52856</v>
      </c>
      <c r="AT1915" s="242" t="e">
        <f>_xll.qlIndexFixing($AD$5,AQ1915,TRUE,_xll.ohTrigger(Trigger,Trigger1M))</f>
        <v>#NUM!</v>
      </c>
      <c r="AU1915" s="242">
        <f>IFERROR(_xll.qlIndexFixing($AV$1,AQ1915,TRUE,_xll.ohTrigger(Trigger,Trigger1M)),#N/A)</f>
        <v>1.4781299609892865E-2</v>
      </c>
    </row>
    <row r="1916" spans="42:47" ht="11.25" customHeight="1" x14ac:dyDescent="0.25">
      <c r="AP1916" s="99" t="s">
        <v>83</v>
      </c>
      <c r="AQ1916" s="98">
        <f>_xll.qlInterestRateIndexFixingDate(Currency&amp;"ibor"&amp;Tenor,AR1916,Trigger)</f>
        <v>52828</v>
      </c>
      <c r="AR1916" s="98">
        <f>_xll.qlCalendarAdvance(Calendar,AR1915,AP1916,"f",,Trigger)</f>
        <v>52832</v>
      </c>
      <c r="AS1916" s="98">
        <f>_xll.qlInterestRateIndexMaturity(Currency&amp;"ibor"&amp;Tenor,AR1916,Trigger)</f>
        <v>52863</v>
      </c>
      <c r="AT1916" s="242" t="e">
        <f>_xll.qlIndexFixing($AD$5,AQ1916,TRUE,_xll.ohTrigger(Trigger,Trigger1M))</f>
        <v>#NUM!</v>
      </c>
      <c r="AU1916" s="242">
        <f>IFERROR(_xll.qlIndexFixing($AV$1,AQ1916,TRUE,_xll.ohTrigger(Trigger,Trigger1M)),#N/A)</f>
        <v>1.478420458207309E-2</v>
      </c>
    </row>
    <row r="1917" spans="42:47" ht="11.25" customHeight="1" x14ac:dyDescent="0.25">
      <c r="AP1917" s="99" t="s">
        <v>83</v>
      </c>
      <c r="AQ1917" s="98">
        <f>_xll.qlInterestRateIndexFixingDate(Currency&amp;"ibor"&amp;Tenor,AR1917,Trigger)</f>
        <v>52835</v>
      </c>
      <c r="AR1917" s="98">
        <f>_xll.qlCalendarAdvance(Calendar,AR1916,AP1917,"f",,Trigger)</f>
        <v>52839</v>
      </c>
      <c r="AS1917" s="98">
        <f>_xll.qlInterestRateIndexMaturity(Currency&amp;"ibor"&amp;Tenor,AR1917,Trigger)</f>
        <v>52870</v>
      </c>
      <c r="AT1917" s="242" t="e">
        <f>_xll.qlIndexFixing($AD$5,AQ1917,TRUE,_xll.ohTrigger(Trigger,Trigger1M))</f>
        <v>#NUM!</v>
      </c>
      <c r="AU1917" s="242">
        <f>IFERROR(_xll.qlIndexFixing($AV$1,AQ1917,TRUE,_xll.ohTrigger(Trigger,Trigger1M)),#N/A)</f>
        <v>1.4787135507472245E-2</v>
      </c>
    </row>
    <row r="1918" spans="42:47" ht="11.25" customHeight="1" x14ac:dyDescent="0.25">
      <c r="AP1918" s="99" t="s">
        <v>83</v>
      </c>
      <c r="AQ1918" s="98">
        <f>_xll.qlInterestRateIndexFixingDate(Currency&amp;"ibor"&amp;Tenor,AR1918,Trigger)</f>
        <v>52842</v>
      </c>
      <c r="AR1918" s="98">
        <f>_xll.qlCalendarAdvance(Calendar,AR1917,AP1918,"f",,Trigger)</f>
        <v>52846</v>
      </c>
      <c r="AS1918" s="98">
        <f>_xll.qlInterestRateIndexMaturity(Currency&amp;"ibor"&amp;Tenor,AR1918,Trigger)</f>
        <v>52876</v>
      </c>
      <c r="AT1918" s="242" t="e">
        <f>_xll.qlIndexFixing($AD$5,AQ1918,TRUE,_xll.ohTrigger(Trigger,Trigger1M))</f>
        <v>#NUM!</v>
      </c>
      <c r="AU1918" s="242">
        <f>IFERROR(_xll.qlIndexFixing($AV$1,AQ1918,TRUE,_xll.ohTrigger(Trigger,Trigger1M)),#N/A)</f>
        <v>1.4789575345735884E-2</v>
      </c>
    </row>
    <row r="1919" spans="42:47" ht="11.25" customHeight="1" x14ac:dyDescent="0.25">
      <c r="AP1919" s="99" t="s">
        <v>83</v>
      </c>
      <c r="AQ1919" s="98">
        <f>_xll.qlInterestRateIndexFixingDate(Currency&amp;"ibor"&amp;Tenor,AR1919,Trigger)</f>
        <v>52849</v>
      </c>
      <c r="AR1919" s="98">
        <f>_xll.qlCalendarAdvance(Calendar,AR1918,AP1919,"f",,Trigger)</f>
        <v>52853</v>
      </c>
      <c r="AS1919" s="98">
        <f>_xll.qlInterestRateIndexMaturity(Currency&amp;"ibor"&amp;Tenor,AR1919,Trigger)</f>
        <v>52883</v>
      </c>
      <c r="AT1919" s="242" t="e">
        <f>_xll.qlIndexFixing($AD$5,AQ1919,TRUE,_xll.ohTrigger(Trigger,Trigger1M))</f>
        <v>#NUM!</v>
      </c>
      <c r="AU1919" s="242">
        <f>IFERROR(_xll.qlIndexFixing($AV$1,AQ1919,TRUE,_xll.ohTrigger(Trigger,Trigger1M)),#N/A)</f>
        <v>1.4792556363821596E-2</v>
      </c>
    </row>
    <row r="1920" spans="42:47" ht="11.25" customHeight="1" x14ac:dyDescent="0.25">
      <c r="AP1920" s="99" t="s">
        <v>83</v>
      </c>
      <c r="AQ1920" s="98">
        <f>_xll.qlInterestRateIndexFixingDate(Currency&amp;"ibor"&amp;Tenor,AR1920,Trigger)</f>
        <v>52856</v>
      </c>
      <c r="AR1920" s="98">
        <f>_xll.qlCalendarAdvance(Calendar,AR1919,AP1920,"f",,Trigger)</f>
        <v>52860</v>
      </c>
      <c r="AS1920" s="98">
        <f>_xll.qlInterestRateIndexMaturity(Currency&amp;"ibor"&amp;Tenor,AR1920,Trigger)</f>
        <v>52890</v>
      </c>
      <c r="AT1920" s="242" t="e">
        <f>_xll.qlIndexFixing($AD$5,AQ1920,TRUE,_xll.ohTrigger(Trigger,Trigger1M))</f>
        <v>#NUM!</v>
      </c>
      <c r="AU1920" s="242">
        <f>IFERROR(_xll.qlIndexFixing($AV$1,AQ1920,TRUE,_xll.ohTrigger(Trigger,Trigger1M)),#N/A)</f>
        <v>1.4795563505655807E-2</v>
      </c>
    </row>
    <row r="1921" spans="42:47" ht="11.25" customHeight="1" x14ac:dyDescent="0.25">
      <c r="AP1921" s="99" t="s">
        <v>83</v>
      </c>
      <c r="AQ1921" s="98">
        <f>_xll.qlInterestRateIndexFixingDate(Currency&amp;"ibor"&amp;Tenor,AR1921,Trigger)</f>
        <v>52863</v>
      </c>
      <c r="AR1921" s="98">
        <f>_xll.qlCalendarAdvance(Calendar,AR1920,AP1921,"f",,Trigger)</f>
        <v>52867</v>
      </c>
      <c r="AS1921" s="98">
        <f>_xll.qlInterestRateIndexMaturity(Currency&amp;"ibor"&amp;Tenor,AR1921,Trigger)</f>
        <v>52897</v>
      </c>
      <c r="AT1921" s="242" t="e">
        <f>_xll.qlIndexFixing($AD$5,AQ1921,TRUE,_xll.ohTrigger(Trigger,Trigger1M))</f>
        <v>#NUM!</v>
      </c>
      <c r="AU1921" s="242">
        <f>IFERROR(_xll.qlIndexFixing($AV$1,AQ1921,TRUE,_xll.ohTrigger(Trigger,Trigger1M)),#N/A)</f>
        <v>1.4798596829831645E-2</v>
      </c>
    </row>
    <row r="1922" spans="42:47" ht="11.25" customHeight="1" x14ac:dyDescent="0.25">
      <c r="AP1922" s="99" t="s">
        <v>83</v>
      </c>
      <c r="AQ1922" s="98">
        <f>_xll.qlInterestRateIndexFixingDate(Currency&amp;"ibor"&amp;Tenor,AR1922,Trigger)</f>
        <v>52870</v>
      </c>
      <c r="AR1922" s="98">
        <f>_xll.qlCalendarAdvance(Calendar,AR1921,AP1922,"f",,Trigger)</f>
        <v>52874</v>
      </c>
      <c r="AS1922" s="98">
        <f>_xll.qlInterestRateIndexMaturity(Currency&amp;"ibor"&amp;Tenor,AR1922,Trigger)</f>
        <v>52905</v>
      </c>
      <c r="AT1922" s="242" t="e">
        <f>_xll.qlIndexFixing($AD$5,AQ1922,TRUE,_xll.ohTrigger(Trigger,Trigger1M))</f>
        <v>#NUM!</v>
      </c>
      <c r="AU1922" s="242">
        <f>IFERROR(_xll.qlIndexFixing($AV$1,AQ1922,TRUE,_xll.ohTrigger(Trigger,Trigger1M)),#N/A)</f>
        <v>1.4802181483875092E-2</v>
      </c>
    </row>
    <row r="1923" spans="42:47" ht="11.25" customHeight="1" x14ac:dyDescent="0.25">
      <c r="AP1923" s="99" t="s">
        <v>83</v>
      </c>
      <c r="AQ1923" s="98">
        <f>_xll.qlInterestRateIndexFixingDate(Currency&amp;"ibor"&amp;Tenor,AR1923,Trigger)</f>
        <v>52877</v>
      </c>
      <c r="AR1923" s="98">
        <f>_xll.qlCalendarAdvance(Calendar,AR1922,AP1923,"f",,Trigger)</f>
        <v>52881</v>
      </c>
      <c r="AS1923" s="98">
        <f>_xll.qlInterestRateIndexMaturity(Currency&amp;"ibor"&amp;Tenor,AR1923,Trigger)</f>
        <v>52912</v>
      </c>
      <c r="AT1923" s="242" t="e">
        <f>_xll.qlIndexFixing($AD$5,AQ1923,TRUE,_xll.ohTrigger(Trigger,Trigger1M))</f>
        <v>#NUM!</v>
      </c>
      <c r="AU1923" s="242">
        <f>IFERROR(_xll.qlIndexFixing($AV$1,AQ1923,TRUE,_xll.ohTrigger(Trigger,Trigger1M)),#N/A)</f>
        <v>1.4805269359265315E-2</v>
      </c>
    </row>
    <row r="1924" spans="42:47" ht="11.25" customHeight="1" x14ac:dyDescent="0.25">
      <c r="AP1924" s="99" t="s">
        <v>83</v>
      </c>
      <c r="AQ1924" s="98">
        <f>_xll.qlInterestRateIndexFixingDate(Currency&amp;"ibor"&amp;Tenor,AR1924,Trigger)</f>
        <v>52884</v>
      </c>
      <c r="AR1924" s="98">
        <f>_xll.qlCalendarAdvance(Calendar,AR1923,AP1924,"f",,Trigger)</f>
        <v>52888</v>
      </c>
      <c r="AS1924" s="98">
        <f>_xll.qlInterestRateIndexMaturity(Currency&amp;"ibor"&amp;Tenor,AR1924,Trigger)</f>
        <v>52919</v>
      </c>
      <c r="AT1924" s="242" t="e">
        <f>_xll.qlIndexFixing($AD$5,AQ1924,TRUE,_xll.ohTrigger(Trigger,Trigger1M))</f>
        <v>#NUM!</v>
      </c>
      <c r="AU1924" s="242">
        <f>IFERROR(_xll.qlIndexFixing($AV$1,AQ1924,TRUE,_xll.ohTrigger(Trigger,Trigger1M)),#N/A)</f>
        <v>1.4808383598103736E-2</v>
      </c>
    </row>
    <row r="1925" spans="42:47" ht="11.25" customHeight="1" x14ac:dyDescent="0.25">
      <c r="AP1925" s="99" t="s">
        <v>83</v>
      </c>
      <c r="AQ1925" s="98">
        <f>_xll.qlInterestRateIndexFixingDate(Currency&amp;"ibor"&amp;Tenor,AR1925,Trigger)</f>
        <v>52891</v>
      </c>
      <c r="AR1925" s="98">
        <f>_xll.qlCalendarAdvance(Calendar,AR1924,AP1925,"f",,Trigger)</f>
        <v>52895</v>
      </c>
      <c r="AS1925" s="98">
        <f>_xll.qlInterestRateIndexMaturity(Currency&amp;"ibor"&amp;Tenor,AR1925,Trigger)</f>
        <v>52926</v>
      </c>
      <c r="AT1925" s="242" t="e">
        <f>_xll.qlIndexFixing($AD$5,AQ1925,TRUE,_xll.ohTrigger(Trigger,Trigger1M))</f>
        <v>#NUM!</v>
      </c>
      <c r="AU1925" s="242">
        <f>IFERROR(_xll.qlIndexFixing($AV$1,AQ1925,TRUE,_xll.ohTrigger(Trigger,Trigger1M)),#N/A)</f>
        <v>1.4811524258998959E-2</v>
      </c>
    </row>
    <row r="1926" spans="42:47" ht="11.25" customHeight="1" x14ac:dyDescent="0.25">
      <c r="AP1926" s="99" t="s">
        <v>83</v>
      </c>
      <c r="AQ1926" s="98">
        <f>_xll.qlInterestRateIndexFixingDate(Currency&amp;"ibor"&amp;Tenor,AR1926,Trigger)</f>
        <v>52898</v>
      </c>
      <c r="AR1926" s="98">
        <f>_xll.qlCalendarAdvance(Calendar,AR1925,AP1926,"f",,Trigger)</f>
        <v>52902</v>
      </c>
      <c r="AS1926" s="98">
        <f>_xll.qlInterestRateIndexMaturity(Currency&amp;"ibor"&amp;Tenor,AR1926,Trigger)</f>
        <v>52932</v>
      </c>
      <c r="AT1926" s="242" t="e">
        <f>_xll.qlIndexFixing($AD$5,AQ1926,TRUE,_xll.ohTrigger(Trigger,Trigger1M))</f>
        <v>#NUM!</v>
      </c>
      <c r="AU1926" s="242">
        <f>IFERROR(_xll.qlIndexFixing($AV$1,AQ1926,TRUE,_xll.ohTrigger(Trigger,Trigger1M)),#N/A)</f>
        <v>1.4814158236978514E-2</v>
      </c>
    </row>
    <row r="1927" spans="42:47" ht="11.25" customHeight="1" x14ac:dyDescent="0.25">
      <c r="AP1927" s="99" t="s">
        <v>83</v>
      </c>
      <c r="AQ1927" s="98">
        <f>_xll.qlInterestRateIndexFixingDate(Currency&amp;"ibor"&amp;Tenor,AR1927,Trigger)</f>
        <v>52905</v>
      </c>
      <c r="AR1927" s="98">
        <f>_xll.qlCalendarAdvance(Calendar,AR1926,AP1927,"f",,Trigger)</f>
        <v>52909</v>
      </c>
      <c r="AS1927" s="98">
        <f>_xll.qlInterestRateIndexMaturity(Currency&amp;"ibor"&amp;Tenor,AR1927,Trigger)</f>
        <v>52939</v>
      </c>
      <c r="AT1927" s="242" t="e">
        <f>_xll.qlIndexFixing($AD$5,AQ1927,TRUE,_xll.ohTrigger(Trigger,Trigger1M))</f>
        <v>#NUM!</v>
      </c>
      <c r="AU1927" s="242">
        <f>IFERROR(_xll.qlIndexFixing($AV$1,AQ1927,TRUE,_xll.ohTrigger(Trigger,Trigger1M)),#N/A)</f>
        <v>1.4817349885870357E-2</v>
      </c>
    </row>
    <row r="1928" spans="42:47" ht="11.25" customHeight="1" x14ac:dyDescent="0.25">
      <c r="AP1928" s="99" t="s">
        <v>83</v>
      </c>
      <c r="AQ1928" s="98">
        <f>_xll.qlInterestRateIndexFixingDate(Currency&amp;"ibor"&amp;Tenor,AR1928,Trigger)</f>
        <v>52912</v>
      </c>
      <c r="AR1928" s="98">
        <f>_xll.qlCalendarAdvance(Calendar,AR1927,AP1928,"f",,Trigger)</f>
        <v>52916</v>
      </c>
      <c r="AS1928" s="98">
        <f>_xll.qlInterestRateIndexMaturity(Currency&amp;"ibor"&amp;Tenor,AR1928,Trigger)</f>
        <v>52946</v>
      </c>
      <c r="AT1928" s="242" t="e">
        <f>_xll.qlIndexFixing($AD$5,AQ1928,TRUE,_xll.ohTrigger(Trigger,Trigger1M))</f>
        <v>#NUM!</v>
      </c>
      <c r="AU1928" s="242">
        <f>IFERROR(_xll.qlIndexFixing($AV$1,AQ1928,TRUE,_xll.ohTrigger(Trigger,Trigger1M)),#N/A)</f>
        <v>1.4820568127325018E-2</v>
      </c>
    </row>
    <row r="1929" spans="42:47" ht="11.25" customHeight="1" x14ac:dyDescent="0.25">
      <c r="AP1929" s="99" t="s">
        <v>83</v>
      </c>
      <c r="AQ1929" s="98">
        <f>_xll.qlInterestRateIndexFixingDate(Currency&amp;"ibor"&amp;Tenor,AR1929,Trigger)</f>
        <v>52919</v>
      </c>
      <c r="AR1929" s="98">
        <f>_xll.qlCalendarAdvance(Calendar,AR1928,AP1929,"f",,Trigger)</f>
        <v>52923</v>
      </c>
      <c r="AS1929" s="98">
        <f>_xll.qlInterestRateIndexMaturity(Currency&amp;"ibor"&amp;Tenor,AR1929,Trigger)</f>
        <v>52953</v>
      </c>
      <c r="AT1929" s="242" t="e">
        <f>_xll.qlIndexFixing($AD$5,AQ1929,TRUE,_xll.ohTrigger(Trigger,Trigger1M))</f>
        <v>#NUM!</v>
      </c>
      <c r="AU1929" s="242">
        <f>IFERROR(_xll.qlIndexFixing($AV$1,AQ1929,TRUE,_xll.ohTrigger(Trigger,Trigger1M)),#N/A)</f>
        <v>1.4823813019943621E-2</v>
      </c>
    </row>
    <row r="1930" spans="42:47" ht="11.25" customHeight="1" x14ac:dyDescent="0.25">
      <c r="AP1930" s="99" t="s">
        <v>83</v>
      </c>
      <c r="AQ1930" s="98">
        <f>_xll.qlInterestRateIndexFixingDate(Currency&amp;"ibor"&amp;Tenor,AR1930,Trigger)</f>
        <v>52926</v>
      </c>
      <c r="AR1930" s="98">
        <f>_xll.qlCalendarAdvance(Calendar,AR1929,AP1930,"f",,Trigger)</f>
        <v>52930</v>
      </c>
      <c r="AS1930" s="98">
        <f>_xll.qlInterestRateIndexMaturity(Currency&amp;"ibor"&amp;Tenor,AR1930,Trigger)</f>
        <v>52960</v>
      </c>
      <c r="AT1930" s="242" t="e">
        <f>_xll.qlIndexFixing($AD$5,AQ1930,TRUE,_xll.ohTrigger(Trigger,Trigger1M))</f>
        <v>#NUM!</v>
      </c>
      <c r="AU1930" s="242">
        <f>IFERROR(_xll.qlIndexFixing($AV$1,AQ1930,TRUE,_xll.ohTrigger(Trigger,Trigger1M)),#N/A)</f>
        <v>1.4827084622324627E-2</v>
      </c>
    </row>
    <row r="1931" spans="42:47" ht="11.25" customHeight="1" x14ac:dyDescent="0.25">
      <c r="AP1931" s="99" t="s">
        <v>83</v>
      </c>
      <c r="AQ1931" s="98">
        <f>_xll.qlInterestRateIndexFixingDate(Currency&amp;"ibor"&amp;Tenor,AR1931,Trigger)</f>
        <v>52933</v>
      </c>
      <c r="AR1931" s="98">
        <f>_xll.qlCalendarAdvance(Calendar,AR1930,AP1931,"f",,Trigger)</f>
        <v>52937</v>
      </c>
      <c r="AS1931" s="98">
        <f>_xll.qlInterestRateIndexMaturity(Currency&amp;"ibor"&amp;Tenor,AR1931,Trigger)</f>
        <v>52968</v>
      </c>
      <c r="AT1931" s="242" t="e">
        <f>_xll.qlIndexFixing($AD$5,AQ1931,TRUE,_xll.ohTrigger(Trigger,Trigger1M))</f>
        <v>#NUM!</v>
      </c>
      <c r="AU1931" s="242">
        <f>IFERROR(_xll.qlIndexFixing($AV$1,AQ1931,TRUE,_xll.ohTrigger(Trigger,Trigger1M)),#N/A)</f>
        <v>1.4830926369350848E-2</v>
      </c>
    </row>
    <row r="1932" spans="42:47" ht="11.25" customHeight="1" x14ac:dyDescent="0.25">
      <c r="AP1932" s="99" t="s">
        <v>83</v>
      </c>
      <c r="AQ1932" s="98">
        <f>_xll.qlInterestRateIndexFixingDate(Currency&amp;"ibor"&amp;Tenor,AR1932,Trigger)</f>
        <v>52940</v>
      </c>
      <c r="AR1932" s="98">
        <f>_xll.qlCalendarAdvance(Calendar,AR1931,AP1932,"f",,Trigger)</f>
        <v>52944</v>
      </c>
      <c r="AS1932" s="98">
        <f>_xll.qlInterestRateIndexMaturity(Currency&amp;"ibor"&amp;Tenor,AR1932,Trigger)</f>
        <v>52975</v>
      </c>
      <c r="AT1932" s="242" t="e">
        <f>_xll.qlIndexFixing($AD$5,AQ1932,TRUE,_xll.ohTrigger(Trigger,Trigger1M))</f>
        <v>#NUM!</v>
      </c>
      <c r="AU1932" s="242">
        <f>IFERROR(_xll.qlIndexFixing($AV$1,AQ1932,TRUE,_xll.ohTrigger(Trigger,Trigger1M)),#N/A)</f>
        <v>1.4834253625563332E-2</v>
      </c>
    </row>
    <row r="1933" spans="42:47" ht="11.25" customHeight="1" x14ac:dyDescent="0.25">
      <c r="AP1933" s="99" t="s">
        <v>83</v>
      </c>
      <c r="AQ1933" s="98">
        <f>_xll.qlInterestRateIndexFixingDate(Currency&amp;"ibor"&amp;Tenor,AR1933,Trigger)</f>
        <v>52947</v>
      </c>
      <c r="AR1933" s="98">
        <f>_xll.qlCalendarAdvance(Calendar,AR1932,AP1933,"f",,Trigger)</f>
        <v>52951</v>
      </c>
      <c r="AS1933" s="98">
        <f>_xll.qlInterestRateIndexMaturity(Currency&amp;"ibor"&amp;Tenor,AR1933,Trigger)</f>
        <v>52982</v>
      </c>
      <c r="AT1933" s="242" t="e">
        <f>_xll.qlIndexFixing($AD$5,AQ1933,TRUE,_xll.ohTrigger(Trigger,Trigger1M))</f>
        <v>#NUM!</v>
      </c>
      <c r="AU1933" s="242">
        <f>IFERROR(_xll.qlIndexFixing($AV$1,AQ1933,TRUE,_xll.ohTrigger(Trigger,Trigger1M)),#N/A)</f>
        <v>1.4837607772683382E-2</v>
      </c>
    </row>
    <row r="1934" spans="42:47" ht="11.25" customHeight="1" x14ac:dyDescent="0.25">
      <c r="AP1934" s="99" t="s">
        <v>83</v>
      </c>
      <c r="AQ1934" s="98">
        <f>_xll.qlInterestRateIndexFixingDate(Currency&amp;"ibor"&amp;Tenor,AR1934,Trigger)</f>
        <v>52953</v>
      </c>
      <c r="AR1934" s="98">
        <f>_xll.qlCalendarAdvance(Calendar,AR1933,AP1934,"f",,Trigger)</f>
        <v>52958</v>
      </c>
      <c r="AS1934" s="98">
        <f>_xll.qlInterestRateIndexMaturity(Currency&amp;"ibor"&amp;Tenor,AR1934,Trigger)</f>
        <v>52989</v>
      </c>
      <c r="AT1934" s="242" t="e">
        <f>_xll.qlIndexFixing($AD$5,AQ1934,TRUE,_xll.ohTrigger(Trigger,Trigger1M))</f>
        <v>#NUM!</v>
      </c>
      <c r="AU1934" s="242">
        <f>IFERROR(_xll.qlIndexFixing($AV$1,AQ1934,TRUE,_xll.ohTrigger(Trigger,Trigger1M)),#N/A)</f>
        <v>1.4840988869309284E-2</v>
      </c>
    </row>
    <row r="1935" spans="42:47" ht="11.25" customHeight="1" x14ac:dyDescent="0.25">
      <c r="AP1935" s="99" t="s">
        <v>83</v>
      </c>
      <c r="AQ1935" s="98">
        <f>_xll.qlInterestRateIndexFixingDate(Currency&amp;"ibor"&amp;Tenor,AR1935,Trigger)</f>
        <v>52961</v>
      </c>
      <c r="AR1935" s="98">
        <f>_xll.qlCalendarAdvance(Calendar,AR1934,AP1935,"f",,Trigger)</f>
        <v>52965</v>
      </c>
      <c r="AS1935" s="98">
        <f>_xll.qlInterestRateIndexMaturity(Currency&amp;"ibor"&amp;Tenor,AR1935,Trigger)</f>
        <v>52996</v>
      </c>
      <c r="AT1935" s="242" t="e">
        <f>_xll.qlIndexFixing($AD$5,AQ1935,TRUE,_xll.ohTrigger(Trigger,Trigger1M))</f>
        <v>#NUM!</v>
      </c>
      <c r="AU1935" s="242">
        <f>IFERROR(_xll.qlIndexFixing($AV$1,AQ1935,TRUE,_xll.ohTrigger(Trigger,Trigger1M)),#N/A)</f>
        <v>1.4844396974049641E-2</v>
      </c>
    </row>
    <row r="1936" spans="42:47" ht="11.25" customHeight="1" x14ac:dyDescent="0.25">
      <c r="AP1936" s="99" t="s">
        <v>83</v>
      </c>
      <c r="AQ1936" s="98">
        <f>_xll.qlInterestRateIndexFixingDate(Currency&amp;"ibor"&amp;Tenor,AR1936,Trigger)</f>
        <v>52968</v>
      </c>
      <c r="AR1936" s="98">
        <f>_xll.qlCalendarAdvance(Calendar,AR1935,AP1936,"f",,Trigger)</f>
        <v>52972</v>
      </c>
      <c r="AS1936" s="98">
        <f>_xll.qlInterestRateIndexMaturity(Currency&amp;"ibor"&amp;Tenor,AR1936,Trigger)</f>
        <v>53003</v>
      </c>
      <c r="AT1936" s="242" t="e">
        <f>_xll.qlIndexFixing($AD$5,AQ1936,TRUE,_xll.ohTrigger(Trigger,Trigger1M))</f>
        <v>#NUM!</v>
      </c>
      <c r="AU1936" s="242">
        <f>IFERROR(_xll.qlIndexFixing($AV$1,AQ1936,TRUE,_xll.ohTrigger(Trigger,Trigger1M)),#N/A)</f>
        <v>1.4847832145513053E-2</v>
      </c>
    </row>
    <row r="1937" spans="42:47" ht="11.25" customHeight="1" x14ac:dyDescent="0.25">
      <c r="AP1937" s="99" t="s">
        <v>83</v>
      </c>
      <c r="AQ1937" s="98">
        <f>_xll.qlInterestRateIndexFixingDate(Currency&amp;"ibor"&amp;Tenor,AR1937,Trigger)</f>
        <v>52975</v>
      </c>
      <c r="AR1937" s="98">
        <f>_xll.qlCalendarAdvance(Calendar,AR1936,AP1937,"f",,Trigger)</f>
        <v>52979</v>
      </c>
      <c r="AS1937" s="98">
        <f>_xll.qlInterestRateIndexMaturity(Currency&amp;"ibor"&amp;Tenor,AR1937,Trigger)</f>
        <v>53010</v>
      </c>
      <c r="AT1937" s="242" t="e">
        <f>_xll.qlIndexFixing($AD$5,AQ1937,TRUE,_xll.ohTrigger(Trigger,Trigger1M))</f>
        <v>#NUM!</v>
      </c>
      <c r="AU1937" s="242">
        <f>IFERROR(_xll.qlIndexFixing($AV$1,AQ1937,TRUE,_xll.ohTrigger(Trigger,Trigger1M)),#N/A)</f>
        <v>1.4851294442308125E-2</v>
      </c>
    </row>
    <row r="1938" spans="42:47" ht="11.25" customHeight="1" x14ac:dyDescent="0.25">
      <c r="AP1938" s="99" t="s">
        <v>83</v>
      </c>
      <c r="AQ1938" s="98">
        <f>_xll.qlInterestRateIndexFixingDate(Currency&amp;"ibor"&amp;Tenor,AR1938,Trigger)</f>
        <v>52982</v>
      </c>
      <c r="AR1938" s="98">
        <f>_xll.qlCalendarAdvance(Calendar,AR1937,AP1938,"f",,Trigger)</f>
        <v>52986</v>
      </c>
      <c r="AS1938" s="98">
        <f>_xll.qlInterestRateIndexMaturity(Currency&amp;"ibor"&amp;Tenor,AR1938,Trigger)</f>
        <v>53017</v>
      </c>
      <c r="AT1938" s="242" t="e">
        <f>_xll.qlIndexFixing($AD$5,AQ1938,TRUE,_xll.ohTrigger(Trigger,Trigger1M))</f>
        <v>#NUM!</v>
      </c>
      <c r="AU1938" s="242">
        <f>IFERROR(_xll.qlIndexFixing($AV$1,AQ1938,TRUE,_xll.ohTrigger(Trigger,Trigger1M)),#N/A)</f>
        <v>1.4854783923040878E-2</v>
      </c>
    </row>
    <row r="1939" spans="42:47" ht="11.25" customHeight="1" x14ac:dyDescent="0.25">
      <c r="AP1939" s="99" t="s">
        <v>83</v>
      </c>
      <c r="AQ1939" s="98">
        <f>_xll.qlInterestRateIndexFixingDate(Currency&amp;"ibor"&amp;Tenor,AR1939,Trigger)</f>
        <v>52989</v>
      </c>
      <c r="AR1939" s="98">
        <f>_xll.qlCalendarAdvance(Calendar,AR1938,AP1939,"f",,Trigger)</f>
        <v>52993</v>
      </c>
      <c r="AS1939" s="98">
        <f>_xll.qlInterestRateIndexMaturity(Currency&amp;"ibor"&amp;Tenor,AR1939,Trigger)</f>
        <v>53021</v>
      </c>
      <c r="AT1939" s="242" t="e">
        <f>_xll.qlIndexFixing($AD$5,AQ1939,TRUE,_xll.ohTrigger(Trigger,Trigger1M))</f>
        <v>#NUM!</v>
      </c>
      <c r="AU1939" s="242">
        <f>IFERROR(_xll.qlIndexFixing($AV$1,AQ1939,TRUE,_xll.ohTrigger(Trigger,Trigger1M)),#N/A)</f>
        <v>1.485662131218162E-2</v>
      </c>
    </row>
    <row r="1940" spans="42:47" ht="11.25" customHeight="1" x14ac:dyDescent="0.25">
      <c r="AP1940" s="99" t="s">
        <v>83</v>
      </c>
      <c r="AQ1940" s="98">
        <f>_xll.qlInterestRateIndexFixingDate(Currency&amp;"ibor"&amp;Tenor,AR1940,Trigger)</f>
        <v>52996</v>
      </c>
      <c r="AR1940" s="98">
        <f>_xll.qlCalendarAdvance(Calendar,AR1939,AP1940,"f",,Trigger)</f>
        <v>53000</v>
      </c>
      <c r="AS1940" s="98">
        <f>_xll.qlInterestRateIndexMaturity(Currency&amp;"ibor"&amp;Tenor,AR1940,Trigger)</f>
        <v>53028</v>
      </c>
      <c r="AT1940" s="242" t="e">
        <f>_xll.qlIndexFixing($AD$5,AQ1940,TRUE,_xll.ohTrigger(Trigger,Trigger1M))</f>
        <v>#NUM!</v>
      </c>
      <c r="AU1940" s="242">
        <f>IFERROR(_xll.qlIndexFixing($AV$1,AQ1940,TRUE,_xll.ohTrigger(Trigger,Trigger1M)),#N/A)</f>
        <v>1.4860159034805039E-2</v>
      </c>
    </row>
    <row r="1941" spans="42:47" ht="11.25" customHeight="1" x14ac:dyDescent="0.25">
      <c r="AP1941" s="99" t="s">
        <v>83</v>
      </c>
      <c r="AQ1941" s="98">
        <f>_xll.qlInterestRateIndexFixingDate(Currency&amp;"ibor"&amp;Tenor,AR1941,Trigger)</f>
        <v>53003</v>
      </c>
      <c r="AR1941" s="98">
        <f>_xll.qlCalendarAdvance(Calendar,AR1940,AP1941,"f",,Trigger)</f>
        <v>53007</v>
      </c>
      <c r="AS1941" s="98">
        <f>_xll.qlInterestRateIndexMaturity(Currency&amp;"ibor"&amp;Tenor,AR1941,Trigger)</f>
        <v>53035</v>
      </c>
      <c r="AT1941" s="242" t="e">
        <f>_xll.qlIndexFixing($AD$5,AQ1941,TRUE,_xll.ohTrigger(Trigger,Trigger1M))</f>
        <v>#NUM!</v>
      </c>
      <c r="AU1941" s="242">
        <f>IFERROR(_xll.qlIndexFixing($AV$1,AQ1941,TRUE,_xll.ohTrigger(Trigger,Trigger1M)),#N/A)</f>
        <v>1.4863724101147176E-2</v>
      </c>
    </row>
    <row r="1942" spans="42:47" ht="11.25" customHeight="1" x14ac:dyDescent="0.25">
      <c r="AP1942" s="99" t="s">
        <v>83</v>
      </c>
      <c r="AQ1942" s="98">
        <f>_xll.qlInterestRateIndexFixingDate(Currency&amp;"ibor"&amp;Tenor,AR1942,Trigger)</f>
        <v>53010</v>
      </c>
      <c r="AR1942" s="98">
        <f>_xll.qlCalendarAdvance(Calendar,AR1941,AP1942,"f",,Trigger)</f>
        <v>53014</v>
      </c>
      <c r="AS1942" s="98">
        <f>_xll.qlInterestRateIndexMaturity(Currency&amp;"ibor"&amp;Tenor,AR1942,Trigger)</f>
        <v>53042</v>
      </c>
      <c r="AT1942" s="242" t="e">
        <f>_xll.qlIndexFixing($AD$5,AQ1942,TRUE,_xll.ohTrigger(Trigger,Trigger1M))</f>
        <v>#NUM!</v>
      </c>
      <c r="AU1942" s="242">
        <f>IFERROR(_xll.qlIndexFixing($AV$1,AQ1942,TRUE,_xll.ohTrigger(Trigger,Trigger1M)),#N/A)</f>
        <v>1.4867316569801161E-2</v>
      </c>
    </row>
    <row r="1943" spans="42:47" ht="11.25" customHeight="1" x14ac:dyDescent="0.25">
      <c r="AP1943" s="99" t="s">
        <v>83</v>
      </c>
      <c r="AQ1943" s="98">
        <f>_xll.qlInterestRateIndexFixingDate(Currency&amp;"ibor"&amp;Tenor,AR1943,Trigger)</f>
        <v>53017</v>
      </c>
      <c r="AR1943" s="98">
        <f>_xll.qlCalendarAdvance(Calendar,AR1942,AP1943,"f",,Trigger)</f>
        <v>53021</v>
      </c>
      <c r="AS1943" s="98">
        <f>_xll.qlInterestRateIndexMaturity(Currency&amp;"ibor"&amp;Tenor,AR1943,Trigger)</f>
        <v>53052</v>
      </c>
      <c r="AT1943" s="242" t="e">
        <f>_xll.qlIndexFixing($AD$5,AQ1943,TRUE,_xll.ohTrigger(Trigger,Trigger1M))</f>
        <v>#NUM!</v>
      </c>
      <c r="AU1943" s="242">
        <f>IFERROR(_xll.qlIndexFixing($AV$1,AQ1943,TRUE,_xll.ohTrigger(Trigger,Trigger1M)),#N/A)</f>
        <v>1.4872641137112185E-2</v>
      </c>
    </row>
    <row r="1944" spans="42:47" ht="11.25" customHeight="1" x14ac:dyDescent="0.25">
      <c r="AP1944" s="99" t="s">
        <v>83</v>
      </c>
      <c r="AQ1944" s="98">
        <f>_xll.qlInterestRateIndexFixingDate(Currency&amp;"ibor"&amp;Tenor,AR1944,Trigger)</f>
        <v>53024</v>
      </c>
      <c r="AR1944" s="98">
        <f>_xll.qlCalendarAdvance(Calendar,AR1943,AP1944,"f",,Trigger)</f>
        <v>53028</v>
      </c>
      <c r="AS1944" s="98">
        <f>_xll.qlInterestRateIndexMaturity(Currency&amp;"ibor"&amp;Tenor,AR1944,Trigger)</f>
        <v>53063</v>
      </c>
      <c r="AT1944" s="242" t="e">
        <f>_xll.qlIndexFixing($AD$5,AQ1944,TRUE,_xll.ohTrigger(Trigger,Trigger1M))</f>
        <v>#NUM!</v>
      </c>
      <c r="AU1944" s="242">
        <f>IFERROR(_xll.qlIndexFixing($AV$1,AQ1944,TRUE,_xll.ohTrigger(Trigger,Trigger1M)),#N/A)</f>
        <v>1.4878579348195078E-2</v>
      </c>
    </row>
    <row r="1945" spans="42:47" ht="11.25" customHeight="1" x14ac:dyDescent="0.25">
      <c r="AP1945" s="99" t="s">
        <v>83</v>
      </c>
      <c r="AQ1945" s="98">
        <f>_xll.qlInterestRateIndexFixingDate(Currency&amp;"ibor"&amp;Tenor,AR1945,Trigger)</f>
        <v>53031</v>
      </c>
      <c r="AR1945" s="98">
        <f>_xll.qlCalendarAdvance(Calendar,AR1944,AP1945,"f",,Trigger)</f>
        <v>53035</v>
      </c>
      <c r="AS1945" s="98">
        <f>_xll.qlInterestRateIndexMaturity(Currency&amp;"ibor"&amp;Tenor,AR1945,Trigger)</f>
        <v>53066</v>
      </c>
      <c r="AT1945" s="242" t="e">
        <f>_xll.qlIndexFixing($AD$5,AQ1945,TRUE,_xll.ohTrigger(Trigger,Trigger1M))</f>
        <v>#NUM!</v>
      </c>
      <c r="AU1945" s="242">
        <f>IFERROR(_xll.qlIndexFixing($AV$1,AQ1945,TRUE,_xll.ohTrigger(Trigger,Trigger1M)),#N/A)</f>
        <v>1.4879976361630298E-2</v>
      </c>
    </row>
    <row r="1946" spans="42:47" ht="11.25" customHeight="1" x14ac:dyDescent="0.25">
      <c r="AP1946" s="99" t="s">
        <v>83</v>
      </c>
      <c r="AQ1946" s="98">
        <f>_xll.qlInterestRateIndexFixingDate(Currency&amp;"ibor"&amp;Tenor,AR1946,Trigger)</f>
        <v>53038</v>
      </c>
      <c r="AR1946" s="98">
        <f>_xll.qlCalendarAdvance(Calendar,AR1945,AP1946,"f",,Trigger)</f>
        <v>53042</v>
      </c>
      <c r="AS1946" s="98">
        <f>_xll.qlInterestRateIndexMaturity(Currency&amp;"ibor"&amp;Tenor,AR1946,Trigger)</f>
        <v>53073</v>
      </c>
      <c r="AT1946" s="242" t="e">
        <f>_xll.qlIndexFixing($AD$5,AQ1946,TRUE,_xll.ohTrigger(Trigger,Trigger1M))</f>
        <v>#NUM!</v>
      </c>
      <c r="AU1946" s="242">
        <f>IFERROR(_xll.qlIndexFixing($AV$1,AQ1946,TRUE,_xll.ohTrigger(Trigger,Trigger1M)),#N/A)</f>
        <v>1.4883685423810271E-2</v>
      </c>
    </row>
    <row r="1947" spans="42:47" ht="11.25" customHeight="1" x14ac:dyDescent="0.25">
      <c r="AP1947" s="99" t="s">
        <v>83</v>
      </c>
      <c r="AQ1947" s="98">
        <f>_xll.qlInterestRateIndexFixingDate(Currency&amp;"ibor"&amp;Tenor,AR1947,Trigger)</f>
        <v>53045</v>
      </c>
      <c r="AR1947" s="98">
        <f>_xll.qlCalendarAdvance(Calendar,AR1946,AP1947,"f",,Trigger)</f>
        <v>53049</v>
      </c>
      <c r="AS1947" s="98">
        <f>_xll.qlInterestRateIndexMaturity(Currency&amp;"ibor"&amp;Tenor,AR1947,Trigger)</f>
        <v>53080</v>
      </c>
      <c r="AT1947" s="242" t="e">
        <f>_xll.qlIndexFixing($AD$5,AQ1947,TRUE,_xll.ohTrigger(Trigger,Trigger1M))</f>
        <v>#NUM!</v>
      </c>
      <c r="AU1947" s="242">
        <f>IFERROR(_xll.qlIndexFixing($AV$1,AQ1947,TRUE,_xll.ohTrigger(Trigger,Trigger1M)),#N/A)</f>
        <v>1.4887422197413075E-2</v>
      </c>
    </row>
    <row r="1948" spans="42:47" ht="11.25" customHeight="1" x14ac:dyDescent="0.25">
      <c r="AP1948" s="99" t="s">
        <v>83</v>
      </c>
      <c r="AQ1948" s="98">
        <f>_xll.qlInterestRateIndexFixingDate(Currency&amp;"ibor"&amp;Tenor,AR1948,Trigger)</f>
        <v>53052</v>
      </c>
      <c r="AR1948" s="98">
        <f>_xll.qlCalendarAdvance(Calendar,AR1947,AP1948,"f",,Trigger)</f>
        <v>53056</v>
      </c>
      <c r="AS1948" s="98">
        <f>_xll.qlInterestRateIndexMaturity(Currency&amp;"ibor"&amp;Tenor,AR1948,Trigger)</f>
        <v>53086</v>
      </c>
      <c r="AT1948" s="242" t="e">
        <f>_xll.qlIndexFixing($AD$5,AQ1948,TRUE,_xll.ohTrigger(Trigger,Trigger1M))</f>
        <v>#NUM!</v>
      </c>
      <c r="AU1948" s="242">
        <f>IFERROR(_xll.qlIndexFixing($AV$1,AQ1948,TRUE,_xll.ohTrigger(Trigger,Trigger1M)),#N/A)</f>
        <v>1.4890607644124643E-2</v>
      </c>
    </row>
    <row r="1949" spans="42:47" ht="11.25" customHeight="1" x14ac:dyDescent="0.25">
      <c r="AP1949" s="99" t="s">
        <v>83</v>
      </c>
      <c r="AQ1949" s="98">
        <f>_xll.qlInterestRateIndexFixingDate(Currency&amp;"ibor"&amp;Tenor,AR1949,Trigger)</f>
        <v>53057</v>
      </c>
      <c r="AR1949" s="98">
        <f>_xll.qlCalendarAdvance(Calendar,AR1948,AP1949,"f",,Trigger)</f>
        <v>53063</v>
      </c>
      <c r="AS1949" s="98">
        <f>_xll.qlInterestRateIndexMaturity(Currency&amp;"ibor"&amp;Tenor,AR1949,Trigger)</f>
        <v>53093</v>
      </c>
      <c r="AT1949" s="242" t="e">
        <f>_xll.qlIndexFixing($AD$5,AQ1949,TRUE,_xll.ohTrigger(Trigger,Trigger1M))</f>
        <v>#NUM!</v>
      </c>
      <c r="AU1949" s="242">
        <f>IFERROR(_xll.qlIndexFixing($AV$1,AQ1949,TRUE,_xll.ohTrigger(Trigger,Trigger1M)),#N/A)</f>
        <v>1.4894397866966891E-2</v>
      </c>
    </row>
    <row r="1950" spans="42:47" ht="11.25" customHeight="1" x14ac:dyDescent="0.25">
      <c r="AP1950" s="99" t="s">
        <v>83</v>
      </c>
      <c r="AQ1950" s="98">
        <f>_xll.qlInterestRateIndexFixingDate(Currency&amp;"ibor"&amp;Tenor,AR1950,Trigger)</f>
        <v>53066</v>
      </c>
      <c r="AR1950" s="98">
        <f>_xll.qlCalendarAdvance(Calendar,AR1949,AP1950,"f",,Trigger)</f>
        <v>53070</v>
      </c>
      <c r="AS1950" s="98">
        <f>_xll.qlInterestRateIndexMaturity(Currency&amp;"ibor"&amp;Tenor,AR1950,Trigger)</f>
        <v>53100</v>
      </c>
      <c r="AT1950" s="242" t="e">
        <f>_xll.qlIndexFixing($AD$5,AQ1950,TRUE,_xll.ohTrigger(Trigger,Trigger1M))</f>
        <v>#NUM!</v>
      </c>
      <c r="AU1950" s="242">
        <f>IFERROR(_xll.qlIndexFixing($AV$1,AQ1950,TRUE,_xll.ohTrigger(Trigger,Trigger1M)),#N/A)</f>
        <v>1.4898215971689943E-2</v>
      </c>
    </row>
    <row r="1951" spans="42:47" ht="11.25" customHeight="1" x14ac:dyDescent="0.25">
      <c r="AP1951" s="99" t="s">
        <v>83</v>
      </c>
      <c r="AQ1951" s="98">
        <f>_xll.qlInterestRateIndexFixingDate(Currency&amp;"ibor"&amp;Tenor,AR1951,Trigger)</f>
        <v>53073</v>
      </c>
      <c r="AR1951" s="98">
        <f>_xll.qlCalendarAdvance(Calendar,AR1950,AP1951,"f",,Trigger)</f>
        <v>53077</v>
      </c>
      <c r="AS1951" s="98">
        <f>_xll.qlInterestRateIndexMaturity(Currency&amp;"ibor"&amp;Tenor,AR1951,Trigger)</f>
        <v>53107</v>
      </c>
      <c r="AT1951" s="242" t="e">
        <f>_xll.qlIndexFixing($AD$5,AQ1951,TRUE,_xll.ohTrigger(Trigger,Trigger1M))</f>
        <v>#NUM!</v>
      </c>
      <c r="AU1951" s="242">
        <f>IFERROR(_xll.qlIndexFixing($AV$1,AQ1951,TRUE,_xll.ohTrigger(Trigger,Trigger1M)),#N/A)</f>
        <v>1.4902062016900253E-2</v>
      </c>
    </row>
    <row r="1952" spans="42:47" ht="11.25" customHeight="1" x14ac:dyDescent="0.25">
      <c r="AP1952" s="99" t="s">
        <v>83</v>
      </c>
      <c r="AQ1952" s="98">
        <f>_xll.qlInterestRateIndexFixingDate(Currency&amp;"ibor"&amp;Tenor,AR1952,Trigger)</f>
        <v>53079</v>
      </c>
      <c r="AR1952" s="98">
        <f>_xll.qlCalendarAdvance(Calendar,AR1951,AP1952,"f",,Trigger)</f>
        <v>53084</v>
      </c>
      <c r="AS1952" s="98">
        <f>_xll.qlInterestRateIndexMaturity(Currency&amp;"ibor"&amp;Tenor,AR1952,Trigger)</f>
        <v>53115</v>
      </c>
      <c r="AT1952" s="242" t="e">
        <f>_xll.qlIndexFixing($AD$5,AQ1952,TRUE,_xll.ohTrigger(Trigger,Trigger1M))</f>
        <v>#NUM!</v>
      </c>
      <c r="AU1952" s="242">
        <f>IFERROR(_xll.qlIndexFixing($AV$1,AQ1952,TRUE,_xll.ohTrigger(Trigger,Trigger1M)),#N/A)</f>
        <v>1.4906523788194445E-2</v>
      </c>
    </row>
    <row r="1953" spans="42:47" ht="11.25" customHeight="1" x14ac:dyDescent="0.25">
      <c r="AP1953" s="99" t="s">
        <v>83</v>
      </c>
      <c r="AQ1953" s="98">
        <f>_xll.qlInterestRateIndexFixingDate(Currency&amp;"ibor"&amp;Tenor,AR1953,Trigger)</f>
        <v>53087</v>
      </c>
      <c r="AR1953" s="98">
        <f>_xll.qlCalendarAdvance(Calendar,AR1952,AP1953,"f",,Trigger)</f>
        <v>53091</v>
      </c>
      <c r="AS1953" s="98">
        <f>_xll.qlInterestRateIndexMaturity(Currency&amp;"ibor"&amp;Tenor,AR1953,Trigger)</f>
        <v>53122</v>
      </c>
      <c r="AT1953" s="242" t="e">
        <f>_xll.qlIndexFixing($AD$5,AQ1953,TRUE,_xll.ohTrigger(Trigger,Trigger1M))</f>
        <v>#NUM!</v>
      </c>
      <c r="AU1953" s="242">
        <f>IFERROR(_xll.qlIndexFixing($AV$1,AQ1953,TRUE,_xll.ohTrigger(Trigger,Trigger1M)),#N/A)</f>
        <v>1.4910428061192249E-2</v>
      </c>
    </row>
    <row r="1954" spans="42:47" ht="11.25" customHeight="1" x14ac:dyDescent="0.25">
      <c r="AP1954" s="99" t="s">
        <v>83</v>
      </c>
      <c r="AQ1954" s="98">
        <f>_xll.qlInterestRateIndexFixingDate(Currency&amp;"ibor"&amp;Tenor,AR1954,Trigger)</f>
        <v>53094</v>
      </c>
      <c r="AR1954" s="98">
        <f>_xll.qlCalendarAdvance(Calendar,AR1953,AP1954,"f",,Trigger)</f>
        <v>53098</v>
      </c>
      <c r="AS1954" s="98">
        <f>_xll.qlInterestRateIndexMaturity(Currency&amp;"ibor"&amp;Tenor,AR1954,Trigger)</f>
        <v>53129</v>
      </c>
      <c r="AT1954" s="242" t="e">
        <f>_xll.qlIndexFixing($AD$5,AQ1954,TRUE,_xll.ohTrigger(Trigger,Trigger1M))</f>
        <v>#NUM!</v>
      </c>
      <c r="AU1954" s="242">
        <f>IFERROR(_xll.qlIndexFixing($AV$1,AQ1954,TRUE,_xll.ohTrigger(Trigger,Trigger1M)),#N/A)</f>
        <v>1.4914360455891151E-2</v>
      </c>
    </row>
    <row r="1955" spans="42:47" ht="11.25" customHeight="1" x14ac:dyDescent="0.25">
      <c r="AP1955" s="99" t="s">
        <v>83</v>
      </c>
      <c r="AQ1955" s="98">
        <f>_xll.qlInterestRateIndexFixingDate(Currency&amp;"ibor"&amp;Tenor,AR1955,Trigger)</f>
        <v>53101</v>
      </c>
      <c r="AR1955" s="98">
        <f>_xll.qlCalendarAdvance(Calendar,AR1954,AP1955,"f",,Trigger)</f>
        <v>53105</v>
      </c>
      <c r="AS1955" s="98">
        <f>_xll.qlInterestRateIndexMaturity(Currency&amp;"ibor"&amp;Tenor,AR1955,Trigger)</f>
        <v>53136</v>
      </c>
      <c r="AT1955" s="242" t="e">
        <f>_xll.qlIndexFixing($AD$5,AQ1955,TRUE,_xll.ohTrigger(Trigger,Trigger1M))</f>
        <v>#NUM!</v>
      </c>
      <c r="AU1955" s="242">
        <f>IFERROR(_xll.qlIndexFixing($AV$1,AQ1955,TRUE,_xll.ohTrigger(Trigger,Trigger1M)),#N/A)</f>
        <v>1.4918321030912644E-2</v>
      </c>
    </row>
    <row r="1956" spans="42:47" ht="11.25" customHeight="1" x14ac:dyDescent="0.25">
      <c r="AP1956" s="99" t="s">
        <v>83</v>
      </c>
      <c r="AQ1956" s="98">
        <f>_xll.qlInterestRateIndexFixingDate(Currency&amp;"ibor"&amp;Tenor,AR1956,Trigger)</f>
        <v>53108</v>
      </c>
      <c r="AR1956" s="98">
        <f>_xll.qlCalendarAdvance(Calendar,AR1955,AP1956,"f",,Trigger)</f>
        <v>53112</v>
      </c>
      <c r="AS1956" s="98">
        <f>_xll.qlInterestRateIndexMaturity(Currency&amp;"ibor"&amp;Tenor,AR1956,Trigger)</f>
        <v>53143</v>
      </c>
      <c r="AT1956" s="242" t="e">
        <f>_xll.qlIndexFixing($AD$5,AQ1956,TRUE,_xll.ohTrigger(Trigger,Trigger1M))</f>
        <v>#NUM!</v>
      </c>
      <c r="AU1956" s="242">
        <f>IFERROR(_xll.qlIndexFixing($AV$1,AQ1956,TRUE,_xll.ohTrigger(Trigger,Trigger1M)),#N/A)</f>
        <v>1.4922309844867908E-2</v>
      </c>
    </row>
    <row r="1957" spans="42:47" ht="11.25" customHeight="1" x14ac:dyDescent="0.25">
      <c r="AP1957" s="99" t="s">
        <v>83</v>
      </c>
      <c r="AQ1957" s="98">
        <f>_xll.qlInterestRateIndexFixingDate(Currency&amp;"ibor"&amp;Tenor,AR1957,Trigger)</f>
        <v>53115</v>
      </c>
      <c r="AR1957" s="98">
        <f>_xll.qlCalendarAdvance(Calendar,AR1956,AP1957,"f",,Trigger)</f>
        <v>53119</v>
      </c>
      <c r="AS1957" s="98">
        <f>_xll.qlInterestRateIndexMaturity(Currency&amp;"ibor"&amp;Tenor,AR1957,Trigger)</f>
        <v>53149</v>
      </c>
      <c r="AT1957" s="242" t="e">
        <f>_xll.qlIndexFixing($AD$5,AQ1957,TRUE,_xll.ohTrigger(Trigger,Trigger1M))</f>
        <v>#NUM!</v>
      </c>
      <c r="AU1957" s="242">
        <f>IFERROR(_xll.qlIndexFixing($AV$1,AQ1957,TRUE,_xll.ohTrigger(Trigger,Trigger1M)),#N/A)</f>
        <v>1.4925728320499765E-2</v>
      </c>
    </row>
    <row r="1958" spans="42:47" ht="11.25" customHeight="1" x14ac:dyDescent="0.25">
      <c r="AP1958" s="99" t="s">
        <v>83</v>
      </c>
      <c r="AQ1958" s="98">
        <f>_xll.qlInterestRateIndexFixingDate(Currency&amp;"ibor"&amp;Tenor,AR1958,Trigger)</f>
        <v>53122</v>
      </c>
      <c r="AR1958" s="98">
        <f>_xll.qlCalendarAdvance(Calendar,AR1957,AP1958,"f",,Trigger)</f>
        <v>53126</v>
      </c>
      <c r="AS1958" s="98">
        <f>_xll.qlInterestRateIndexMaturity(Currency&amp;"ibor"&amp;Tenor,AR1958,Trigger)</f>
        <v>53156</v>
      </c>
      <c r="AT1958" s="242" t="e">
        <f>_xll.qlIndexFixing($AD$5,AQ1958,TRUE,_xll.ohTrigger(Trigger,Trigger1M))</f>
        <v>#NUM!</v>
      </c>
      <c r="AU1958" s="242">
        <f>IFERROR(_xll.qlIndexFixing($AV$1,AQ1958,TRUE,_xll.ohTrigger(Trigger,Trigger1M)),#N/A)</f>
        <v>1.4929771590181495E-2</v>
      </c>
    </row>
    <row r="1959" spans="42:47" ht="11.25" customHeight="1" x14ac:dyDescent="0.25">
      <c r="AP1959" s="99" t="s">
        <v>83</v>
      </c>
      <c r="AQ1959" s="98">
        <f>_xll.qlInterestRateIndexFixingDate(Currency&amp;"ibor"&amp;Tenor,AR1959,Trigger)</f>
        <v>53129</v>
      </c>
      <c r="AR1959" s="98">
        <f>_xll.qlCalendarAdvance(Calendar,AR1958,AP1959,"f",,Trigger)</f>
        <v>53133</v>
      </c>
      <c r="AS1959" s="98">
        <f>_xll.qlInterestRateIndexMaturity(Currency&amp;"ibor"&amp;Tenor,AR1959,Trigger)</f>
        <v>53163</v>
      </c>
      <c r="AT1959" s="242" t="e">
        <f>_xll.qlIndexFixing($AD$5,AQ1959,TRUE,_xll.ohTrigger(Trigger,Trigger1M))</f>
        <v>#NUM!</v>
      </c>
      <c r="AU1959" s="242">
        <f>IFERROR(_xll.qlIndexFixing($AV$1,AQ1959,TRUE,_xll.ohTrigger(Trigger,Trigger1M)),#N/A)</f>
        <v>1.4933843269228753E-2</v>
      </c>
    </row>
    <row r="1960" spans="42:47" ht="11.25" customHeight="1" x14ac:dyDescent="0.25">
      <c r="AP1960" s="99" t="s">
        <v>83</v>
      </c>
      <c r="AQ1960" s="98">
        <f>_xll.qlInterestRateIndexFixingDate(Currency&amp;"ibor"&amp;Tenor,AR1960,Trigger)</f>
        <v>53136</v>
      </c>
      <c r="AR1960" s="98">
        <f>_xll.qlCalendarAdvance(Calendar,AR1959,AP1960,"f",,Trigger)</f>
        <v>53140</v>
      </c>
      <c r="AS1960" s="98">
        <f>_xll.qlInterestRateIndexMaturity(Currency&amp;"ibor"&amp;Tenor,AR1960,Trigger)</f>
        <v>53170</v>
      </c>
      <c r="AT1960" s="242" t="e">
        <f>_xll.qlIndexFixing($AD$5,AQ1960,TRUE,_xll.ohTrigger(Trigger,Trigger1M))</f>
        <v>#NUM!</v>
      </c>
      <c r="AU1960" s="242">
        <f>IFERROR(_xll.qlIndexFixing($AV$1,AQ1960,TRUE,_xll.ohTrigger(Trigger,Trigger1M)),#N/A)</f>
        <v>1.4937943416250654E-2</v>
      </c>
    </row>
    <row r="1961" spans="42:47" ht="11.25" customHeight="1" x14ac:dyDescent="0.25">
      <c r="AP1961" s="99" t="s">
        <v>83</v>
      </c>
      <c r="AQ1961" s="98">
        <f>_xll.qlInterestRateIndexFixingDate(Currency&amp;"ibor"&amp;Tenor,AR1961,Trigger)</f>
        <v>53143</v>
      </c>
      <c r="AR1961" s="98">
        <f>_xll.qlCalendarAdvance(Calendar,AR1960,AP1961,"f",,Trigger)</f>
        <v>53147</v>
      </c>
      <c r="AS1961" s="98">
        <f>_xll.qlInterestRateIndexMaturity(Currency&amp;"ibor"&amp;Tenor,AR1961,Trigger)</f>
        <v>53178</v>
      </c>
      <c r="AT1961" s="242" t="e">
        <f>_xll.qlIndexFixing($AD$5,AQ1961,TRUE,_xll.ohTrigger(Trigger,Trigger1M))</f>
        <v>#NUM!</v>
      </c>
      <c r="AU1961" s="242">
        <f>IFERROR(_xll.qlIndexFixing($AV$1,AQ1961,TRUE,_xll.ohTrigger(Trigger,Trigger1M)),#N/A)</f>
        <v>1.4942679550116906E-2</v>
      </c>
    </row>
    <row r="1962" spans="42:47" ht="11.25" customHeight="1" x14ac:dyDescent="0.25">
      <c r="AP1962" s="99" t="s">
        <v>83</v>
      </c>
      <c r="AQ1962" s="98">
        <f>_xll.qlInterestRateIndexFixingDate(Currency&amp;"ibor"&amp;Tenor,AR1962,Trigger)</f>
        <v>53150</v>
      </c>
      <c r="AR1962" s="98">
        <f>_xll.qlCalendarAdvance(Calendar,AR1961,AP1962,"f",,Trigger)</f>
        <v>53154</v>
      </c>
      <c r="AS1962" s="98">
        <f>_xll.qlInterestRateIndexMaturity(Currency&amp;"ibor"&amp;Tenor,AR1962,Trigger)</f>
        <v>53185</v>
      </c>
      <c r="AT1962" s="242" t="e">
        <f>_xll.qlIndexFixing($AD$5,AQ1962,TRUE,_xll.ohTrigger(Trigger,Trigger1M))</f>
        <v>#NUM!</v>
      </c>
      <c r="AU1962" s="242">
        <f>IFERROR(_xll.qlIndexFixing($AV$1,AQ1962,TRUE,_xll.ohTrigger(Trigger,Trigger1M)),#N/A)</f>
        <v>1.4946839028566319E-2</v>
      </c>
    </row>
    <row r="1963" spans="42:47" ht="11.25" customHeight="1" x14ac:dyDescent="0.25">
      <c r="AP1963" s="99" t="s">
        <v>83</v>
      </c>
      <c r="AQ1963" s="98">
        <f>_xll.qlInterestRateIndexFixingDate(Currency&amp;"ibor"&amp;Tenor,AR1963,Trigger)</f>
        <v>53157</v>
      </c>
      <c r="AR1963" s="98">
        <f>_xll.qlCalendarAdvance(Calendar,AR1962,AP1963,"f",,Trigger)</f>
        <v>53161</v>
      </c>
      <c r="AS1963" s="98">
        <f>_xll.qlInterestRateIndexMaturity(Currency&amp;"ibor"&amp;Tenor,AR1963,Trigger)</f>
        <v>53192</v>
      </c>
      <c r="AT1963" s="242" t="e">
        <f>_xll.qlIndexFixing($AD$5,AQ1963,TRUE,_xll.ohTrigger(Trigger,Trigger1M))</f>
        <v>#NUM!</v>
      </c>
      <c r="AU1963" s="242">
        <f>IFERROR(_xll.qlIndexFixing($AV$1,AQ1963,TRUE,_xll.ohTrigger(Trigger,Trigger1M)),#N/A)</f>
        <v>1.4951027156245819E-2</v>
      </c>
    </row>
    <row r="1964" spans="42:47" ht="11.25" customHeight="1" x14ac:dyDescent="0.25">
      <c r="AP1964" s="99" t="s">
        <v>83</v>
      </c>
      <c r="AQ1964" s="98">
        <f>_xll.qlInterestRateIndexFixingDate(Currency&amp;"ibor"&amp;Tenor,AR1964,Trigger)</f>
        <v>53164</v>
      </c>
      <c r="AR1964" s="98">
        <f>_xll.qlCalendarAdvance(Calendar,AR1963,AP1964,"f",,Trigger)</f>
        <v>53168</v>
      </c>
      <c r="AS1964" s="98">
        <f>_xll.qlInterestRateIndexMaturity(Currency&amp;"ibor"&amp;Tenor,AR1964,Trigger)</f>
        <v>53199</v>
      </c>
      <c r="AT1964" s="242" t="e">
        <f>_xll.qlIndexFixing($AD$5,AQ1964,TRUE,_xll.ohTrigger(Trigger,Trigger1M))</f>
        <v>#NUM!</v>
      </c>
      <c r="AU1964" s="242">
        <f>IFERROR(_xll.qlIndexFixing($AV$1,AQ1964,TRUE,_xll.ohTrigger(Trigger,Trigger1M)),#N/A)</f>
        <v>1.4955243991774321E-2</v>
      </c>
    </row>
    <row r="1965" spans="42:47" ht="11.25" customHeight="1" x14ac:dyDescent="0.25">
      <c r="AP1965" s="99" t="s">
        <v>83</v>
      </c>
      <c r="AQ1965" s="98">
        <f>_xll.qlInterestRateIndexFixingDate(Currency&amp;"ibor"&amp;Tenor,AR1965,Trigger)</f>
        <v>53171</v>
      </c>
      <c r="AR1965" s="98">
        <f>_xll.qlCalendarAdvance(Calendar,AR1964,AP1965,"f",,Trigger)</f>
        <v>53175</v>
      </c>
      <c r="AS1965" s="98">
        <f>_xll.qlInterestRateIndexMaturity(Currency&amp;"ibor"&amp;Tenor,AR1965,Trigger)</f>
        <v>53206</v>
      </c>
      <c r="AT1965" s="242" t="e">
        <f>_xll.qlIndexFixing($AD$5,AQ1965,TRUE,_xll.ohTrigger(Trigger,Trigger1M))</f>
        <v>#NUM!</v>
      </c>
      <c r="AU1965" s="242">
        <f>IFERROR(_xll.qlIndexFixing($AV$1,AQ1965,TRUE,_xll.ohTrigger(Trigger,Trigger1M)),#N/A)</f>
        <v>1.4959489276295659E-2</v>
      </c>
    </row>
    <row r="1966" spans="42:47" ht="11.25" customHeight="1" x14ac:dyDescent="0.25">
      <c r="AP1966" s="99" t="s">
        <v>83</v>
      </c>
      <c r="AQ1966" s="98">
        <f>_xll.qlInterestRateIndexFixingDate(Currency&amp;"ibor"&amp;Tenor,AR1966,Trigger)</f>
        <v>53178</v>
      </c>
      <c r="AR1966" s="98">
        <f>_xll.qlCalendarAdvance(Calendar,AR1965,AP1966,"f",,Trigger)</f>
        <v>53182</v>
      </c>
      <c r="AS1966" s="98">
        <f>_xll.qlInterestRateIndexMaturity(Currency&amp;"ibor"&amp;Tenor,AR1966,Trigger)</f>
        <v>53213</v>
      </c>
      <c r="AT1966" s="242" t="e">
        <f>_xll.qlIndexFixing($AD$5,AQ1966,TRUE,_xll.ohTrigger(Trigger,Trigger1M))</f>
        <v>#NUM!</v>
      </c>
      <c r="AU1966" s="242">
        <f>IFERROR(_xll.qlIndexFixing($AV$1,AQ1966,TRUE,_xll.ohTrigger(Trigger,Trigger1M)),#N/A)</f>
        <v>1.496375741422133E-2</v>
      </c>
    </row>
    <row r="1967" spans="42:47" ht="11.25" customHeight="1" x14ac:dyDescent="0.25">
      <c r="AP1967" s="99" t="s">
        <v>83</v>
      </c>
      <c r="AQ1967" s="98">
        <f>_xll.qlInterestRateIndexFixingDate(Currency&amp;"ibor"&amp;Tenor,AR1967,Trigger)</f>
        <v>53185</v>
      </c>
      <c r="AR1967" s="98">
        <f>_xll.qlCalendarAdvance(Calendar,AR1966,AP1967,"f",,Trigger)</f>
        <v>53189</v>
      </c>
      <c r="AS1967" s="98">
        <f>_xll.qlInterestRateIndexMaturity(Currency&amp;"ibor"&amp;Tenor,AR1967,Trigger)</f>
        <v>53220</v>
      </c>
      <c r="AT1967" s="242" t="e">
        <f>_xll.qlIndexFixing($AD$5,AQ1967,TRUE,_xll.ohTrigger(Trigger,Trigger1M))</f>
        <v>#NUM!</v>
      </c>
      <c r="AU1967" s="242">
        <f>IFERROR(_xll.qlIndexFixing($AV$1,AQ1967,TRUE,_xll.ohTrigger(Trigger,Trigger1M)),#N/A)</f>
        <v>1.4968038365102857E-2</v>
      </c>
    </row>
    <row r="1968" spans="42:47" ht="11.25" customHeight="1" x14ac:dyDescent="0.25">
      <c r="AP1968" s="99" t="s">
        <v>83</v>
      </c>
      <c r="AQ1968" s="98">
        <f>_xll.qlInterestRateIndexFixingDate(Currency&amp;"ibor"&amp;Tenor,AR1968,Trigger)</f>
        <v>53192</v>
      </c>
      <c r="AR1968" s="98">
        <f>_xll.qlCalendarAdvance(Calendar,AR1967,AP1968,"f",,Trigger)</f>
        <v>53196</v>
      </c>
      <c r="AS1968" s="98">
        <f>_xll.qlInterestRateIndexMaturity(Currency&amp;"ibor"&amp;Tenor,AR1968,Trigger)</f>
        <v>53227</v>
      </c>
      <c r="AT1968" s="242" t="e">
        <f>_xll.qlIndexFixing($AD$5,AQ1968,TRUE,_xll.ohTrigger(Trigger,Trigger1M))</f>
        <v>#NUM!</v>
      </c>
      <c r="AU1968" s="242">
        <f>IFERROR(_xll.qlIndexFixing($AV$1,AQ1968,TRUE,_xll.ohTrigger(Trigger,Trigger1M)),#N/A)</f>
        <v>1.4972321928562925E-2</v>
      </c>
    </row>
    <row r="1969" spans="42:47" ht="11.25" customHeight="1" x14ac:dyDescent="0.25">
      <c r="AP1969" s="99" t="s">
        <v>83</v>
      </c>
      <c r="AQ1969" s="98">
        <f>_xll.qlInterestRateIndexFixingDate(Currency&amp;"ibor"&amp;Tenor,AR1969,Trigger)</f>
        <v>53199</v>
      </c>
      <c r="AR1969" s="98">
        <f>_xll.qlCalendarAdvance(Calendar,AR1968,AP1969,"f",,Trigger)</f>
        <v>53203</v>
      </c>
      <c r="AS1969" s="98">
        <f>_xll.qlInterestRateIndexMaturity(Currency&amp;"ibor"&amp;Tenor,AR1969,Trigger)</f>
        <v>53234</v>
      </c>
      <c r="AT1969" s="242" t="e">
        <f>_xll.qlIndexFixing($AD$5,AQ1969,TRUE,_xll.ohTrigger(Trigger,Trigger1M))</f>
        <v>#NUM!</v>
      </c>
      <c r="AU1969" s="242">
        <f>IFERROR(_xll.qlIndexFixing($AV$1,AQ1969,TRUE,_xll.ohTrigger(Trigger,Trigger1M)),#N/A)</f>
        <v>1.4976597883090154E-2</v>
      </c>
    </row>
    <row r="1970" spans="42:47" ht="11.25" customHeight="1" x14ac:dyDescent="0.25">
      <c r="AP1970" s="99" t="s">
        <v>83</v>
      </c>
      <c r="AQ1970" s="98">
        <f>_xll.qlInterestRateIndexFixingDate(Currency&amp;"ibor"&amp;Tenor,AR1970,Trigger)</f>
        <v>53206</v>
      </c>
      <c r="AR1970" s="98">
        <f>_xll.qlCalendarAdvance(Calendar,AR1969,AP1970,"f",,Trigger)</f>
        <v>53210</v>
      </c>
      <c r="AS1970" s="98">
        <f>_xll.qlInterestRateIndexMaturity(Currency&amp;"ibor"&amp;Tenor,AR1970,Trigger)</f>
        <v>53240</v>
      </c>
      <c r="AT1970" s="242" t="e">
        <f>_xll.qlIndexFixing($AD$5,AQ1970,TRUE,_xll.ohTrigger(Trigger,Trigger1M))</f>
        <v>#NUM!</v>
      </c>
      <c r="AU1970" s="242">
        <f>IFERROR(_xll.qlIndexFixing($AV$1,AQ1970,TRUE,_xll.ohTrigger(Trigger,Trigger1M)),#N/A)</f>
        <v>1.49802440190685E-2</v>
      </c>
    </row>
    <row r="1971" spans="42:47" ht="11.25" customHeight="1" x14ac:dyDescent="0.25">
      <c r="AP1971" s="99" t="s">
        <v>83</v>
      </c>
      <c r="AQ1971" s="98">
        <f>_xll.qlInterestRateIndexFixingDate(Currency&amp;"ibor"&amp;Tenor,AR1971,Trigger)</f>
        <v>53213</v>
      </c>
      <c r="AR1971" s="98">
        <f>_xll.qlCalendarAdvance(Calendar,AR1970,AP1971,"f",,Trigger)</f>
        <v>53217</v>
      </c>
      <c r="AS1971" s="98">
        <f>_xll.qlInterestRateIndexMaturity(Currency&amp;"ibor"&amp;Tenor,AR1971,Trigger)</f>
        <v>53247</v>
      </c>
      <c r="AT1971" s="242" t="e">
        <f>_xll.qlIndexFixing($AD$5,AQ1971,TRUE,_xll.ohTrigger(Trigger,Trigger1M))</f>
        <v>#NUM!</v>
      </c>
      <c r="AU1971" s="242">
        <f>IFERROR(_xll.qlIndexFixing($AV$1,AQ1971,TRUE,_xll.ohTrigger(Trigger,Trigger1M)),#N/A)</f>
        <v>1.4984489179068028E-2</v>
      </c>
    </row>
    <row r="1972" spans="42:47" ht="11.25" customHeight="1" x14ac:dyDescent="0.25">
      <c r="AP1972" s="99" t="s">
        <v>83</v>
      </c>
      <c r="AQ1972" s="98">
        <f>_xll.qlInterestRateIndexFixingDate(Currency&amp;"ibor"&amp;Tenor,AR1972,Trigger)</f>
        <v>53220</v>
      </c>
      <c r="AR1972" s="98">
        <f>_xll.qlCalendarAdvance(Calendar,AR1971,AP1972,"f",,Trigger)</f>
        <v>53224</v>
      </c>
      <c r="AS1972" s="98">
        <f>_xll.qlInterestRateIndexMaturity(Currency&amp;"ibor"&amp;Tenor,AR1972,Trigger)</f>
        <v>53254</v>
      </c>
      <c r="AT1972" s="242" t="e">
        <f>_xll.qlIndexFixing($AD$5,AQ1972,TRUE,_xll.ohTrigger(Trigger,Trigger1M))</f>
        <v>#NUM!</v>
      </c>
      <c r="AU1972" s="242">
        <f>IFERROR(_xll.qlIndexFixing($AV$1,AQ1972,TRUE,_xll.ohTrigger(Trigger,Trigger1M)),#N/A)</f>
        <v>1.4988717823782416E-2</v>
      </c>
    </row>
    <row r="1973" spans="42:47" ht="11.25" customHeight="1" x14ac:dyDescent="0.25">
      <c r="AP1973" s="99" t="s">
        <v>83</v>
      </c>
      <c r="AQ1973" s="98">
        <f>_xll.qlInterestRateIndexFixingDate(Currency&amp;"ibor"&amp;Tenor,AR1973,Trigger)</f>
        <v>53227</v>
      </c>
      <c r="AR1973" s="98">
        <f>_xll.qlCalendarAdvance(Calendar,AR1972,AP1973,"f",,Trigger)</f>
        <v>53231</v>
      </c>
      <c r="AS1973" s="98">
        <f>_xll.qlInterestRateIndexMaturity(Currency&amp;"ibor"&amp;Tenor,AR1973,Trigger)</f>
        <v>53261</v>
      </c>
      <c r="AT1973" s="242" t="e">
        <f>_xll.qlIndexFixing($AD$5,AQ1973,TRUE,_xll.ohTrigger(Trigger,Trigger1M))</f>
        <v>#NUM!</v>
      </c>
      <c r="AU1973" s="242">
        <f>IFERROR(_xll.qlIndexFixing($AV$1,AQ1973,TRUE,_xll.ohTrigger(Trigger,Trigger1M)),#N/A)</f>
        <v>1.4992929896313179E-2</v>
      </c>
    </row>
    <row r="1974" spans="42:47" ht="11.25" customHeight="1" x14ac:dyDescent="0.25">
      <c r="AP1974" s="99" t="s">
        <v>83</v>
      </c>
      <c r="AQ1974" s="98">
        <f>_xll.qlInterestRateIndexFixingDate(Currency&amp;"ibor"&amp;Tenor,AR1974,Trigger)</f>
        <v>53234</v>
      </c>
      <c r="AR1974" s="98">
        <f>_xll.qlCalendarAdvance(Calendar,AR1973,AP1974,"f",,Trigger)</f>
        <v>53238</v>
      </c>
      <c r="AS1974" s="98">
        <f>_xll.qlInterestRateIndexMaturity(Currency&amp;"ibor"&amp;Tenor,AR1974,Trigger)</f>
        <v>53269</v>
      </c>
      <c r="AT1974" s="242" t="e">
        <f>_xll.qlIndexFixing($AD$5,AQ1974,TRUE,_xll.ohTrigger(Trigger,Trigger1M))</f>
        <v>#NUM!</v>
      </c>
      <c r="AU1974" s="242">
        <f>IFERROR(_xll.qlIndexFixing($AV$1,AQ1974,TRUE,_xll.ohTrigger(Trigger,Trigger1M)),#N/A)</f>
        <v>1.4997735777580403E-2</v>
      </c>
    </row>
    <row r="1975" spans="42:47" ht="11.25" customHeight="1" x14ac:dyDescent="0.25">
      <c r="AP1975" s="99" t="s">
        <v>83</v>
      </c>
      <c r="AQ1975" s="98">
        <f>_xll.qlInterestRateIndexFixingDate(Currency&amp;"ibor"&amp;Tenor,AR1975,Trigger)</f>
        <v>53241</v>
      </c>
      <c r="AR1975" s="98">
        <f>_xll.qlCalendarAdvance(Calendar,AR1974,AP1975,"f",,Trigger)</f>
        <v>53245</v>
      </c>
      <c r="AS1975" s="98">
        <f>_xll.qlInterestRateIndexMaturity(Currency&amp;"ibor"&amp;Tenor,AR1975,Trigger)</f>
        <v>53276</v>
      </c>
      <c r="AT1975" s="242" t="e">
        <f>_xll.qlIndexFixing($AD$5,AQ1975,TRUE,_xll.ohTrigger(Trigger,Trigger1M))</f>
        <v>#NUM!</v>
      </c>
      <c r="AU1975" s="242">
        <f>IFERROR(_xll.qlIndexFixing($AV$1,AQ1975,TRUE,_xll.ohTrigger(Trigger,Trigger1M)),#N/A)</f>
        <v>1.500191351197367E-2</v>
      </c>
    </row>
    <row r="1976" spans="42:47" ht="11.25" customHeight="1" x14ac:dyDescent="0.25">
      <c r="AP1976" s="99" t="s">
        <v>83</v>
      </c>
      <c r="AQ1976" s="98">
        <f>_xll.qlInterestRateIndexFixingDate(Currency&amp;"ibor"&amp;Tenor,AR1976,Trigger)</f>
        <v>53248</v>
      </c>
      <c r="AR1976" s="98">
        <f>_xll.qlCalendarAdvance(Calendar,AR1975,AP1976,"f",,Trigger)</f>
        <v>53252</v>
      </c>
      <c r="AS1976" s="98">
        <f>_xll.qlInterestRateIndexMaturity(Currency&amp;"ibor"&amp;Tenor,AR1976,Trigger)</f>
        <v>53283</v>
      </c>
      <c r="AT1976" s="242" t="e">
        <f>_xll.qlIndexFixing($AD$5,AQ1976,TRUE,_xll.ohTrigger(Trigger,Trigger1M))</f>
        <v>#NUM!</v>
      </c>
      <c r="AU1976" s="242">
        <f>IFERROR(_xll.qlIndexFixing($AV$1,AQ1976,TRUE,_xll.ohTrigger(Trigger,Trigger1M)),#N/A)</f>
        <v>1.5006074498733981E-2</v>
      </c>
    </row>
    <row r="1977" spans="42:47" ht="11.25" customHeight="1" x14ac:dyDescent="0.25">
      <c r="AP1977" s="99" t="s">
        <v>83</v>
      </c>
      <c r="AQ1977" s="98">
        <f>_xll.qlInterestRateIndexFixingDate(Currency&amp;"ibor"&amp;Tenor,AR1977,Trigger)</f>
        <v>53255</v>
      </c>
      <c r="AR1977" s="98">
        <f>_xll.qlCalendarAdvance(Calendar,AR1976,AP1977,"f",,Trigger)</f>
        <v>53259</v>
      </c>
      <c r="AS1977" s="98">
        <f>_xll.qlInterestRateIndexMaturity(Currency&amp;"ibor"&amp;Tenor,AR1977,Trigger)</f>
        <v>53290</v>
      </c>
      <c r="AT1977" s="242" t="e">
        <f>_xll.qlIndexFixing($AD$5,AQ1977,TRUE,_xll.ohTrigger(Trigger,Trigger1M))</f>
        <v>#NUM!</v>
      </c>
      <c r="AU1977" s="242">
        <f>IFERROR(_xll.qlIndexFixing($AV$1,AQ1977,TRUE,_xll.ohTrigger(Trigger,Trigger1M)),#N/A)</f>
        <v>1.5010218680952018E-2</v>
      </c>
    </row>
    <row r="1978" spans="42:47" ht="11.25" customHeight="1" x14ac:dyDescent="0.25">
      <c r="AP1978" s="99" t="s">
        <v>83</v>
      </c>
      <c r="AQ1978" s="98">
        <f>_xll.qlInterestRateIndexFixingDate(Currency&amp;"ibor"&amp;Tenor,AR1978,Trigger)</f>
        <v>53262</v>
      </c>
      <c r="AR1978" s="98">
        <f>_xll.qlCalendarAdvance(Calendar,AR1977,AP1978,"f",,Trigger)</f>
        <v>53266</v>
      </c>
      <c r="AS1978" s="98">
        <f>_xll.qlInterestRateIndexMaturity(Currency&amp;"ibor"&amp;Tenor,AR1978,Trigger)</f>
        <v>53296</v>
      </c>
      <c r="AT1978" s="242" t="e">
        <f>_xll.qlIndexFixing($AD$5,AQ1978,TRUE,_xll.ohTrigger(Trigger,Trigger1M))</f>
        <v>#NUM!</v>
      </c>
      <c r="AU1978" s="242">
        <f>IFERROR(_xll.qlIndexFixing($AV$1,AQ1978,TRUE,_xll.ohTrigger(Trigger,Trigger1M)),#N/A)</f>
        <v>1.5013739684304639E-2</v>
      </c>
    </row>
    <row r="1979" spans="42:47" ht="11.25" customHeight="1" x14ac:dyDescent="0.25">
      <c r="AP1979" s="99" t="s">
        <v>83</v>
      </c>
      <c r="AQ1979" s="98">
        <f>_xll.qlInterestRateIndexFixingDate(Currency&amp;"ibor"&amp;Tenor,AR1979,Trigger)</f>
        <v>53269</v>
      </c>
      <c r="AR1979" s="98">
        <f>_xll.qlCalendarAdvance(Calendar,AR1978,AP1979,"f",,Trigger)</f>
        <v>53273</v>
      </c>
      <c r="AS1979" s="98">
        <f>_xll.qlInterestRateIndexMaturity(Currency&amp;"ibor"&amp;Tenor,AR1979,Trigger)</f>
        <v>53303</v>
      </c>
      <c r="AT1979" s="242" t="e">
        <f>_xll.qlIndexFixing($AD$5,AQ1979,TRUE,_xll.ohTrigger(Trigger,Trigger1M))</f>
        <v>#NUM!</v>
      </c>
      <c r="AU1979" s="242">
        <f>IFERROR(_xll.qlIndexFixing($AV$1,AQ1979,TRUE,_xll.ohTrigger(Trigger,Trigger1M)),#N/A)</f>
        <v>1.501785112860432E-2</v>
      </c>
    </row>
    <row r="1980" spans="42:47" ht="11.25" customHeight="1" x14ac:dyDescent="0.25">
      <c r="AP1980" s="99" t="s">
        <v>83</v>
      </c>
      <c r="AQ1980" s="98">
        <f>_xll.qlInterestRateIndexFixingDate(Currency&amp;"ibor"&amp;Tenor,AR1980,Trigger)</f>
        <v>53276</v>
      </c>
      <c r="AR1980" s="98">
        <f>_xll.qlCalendarAdvance(Calendar,AR1979,AP1980,"f",,Trigger)</f>
        <v>53280</v>
      </c>
      <c r="AS1980" s="98">
        <f>_xll.qlInterestRateIndexMaturity(Currency&amp;"ibor"&amp;Tenor,AR1980,Trigger)</f>
        <v>53310</v>
      </c>
      <c r="AT1980" s="242" t="e">
        <f>_xll.qlIndexFixing($AD$5,AQ1980,TRUE,_xll.ohTrigger(Trigger,Trigger1M))</f>
        <v>#NUM!</v>
      </c>
      <c r="AU1980" s="242">
        <f>IFERROR(_xll.qlIndexFixing($AV$1,AQ1980,TRUE,_xll.ohTrigger(Trigger,Trigger1M)),#N/A)</f>
        <v>1.5021945602353703E-2</v>
      </c>
    </row>
    <row r="1981" spans="42:47" ht="11.25" customHeight="1" x14ac:dyDescent="0.25">
      <c r="AP1981" s="99" t="s">
        <v>83</v>
      </c>
      <c r="AQ1981" s="98">
        <f>_xll.qlInterestRateIndexFixingDate(Currency&amp;"ibor"&amp;Tenor,AR1981,Trigger)</f>
        <v>53283</v>
      </c>
      <c r="AR1981" s="98">
        <f>_xll.qlCalendarAdvance(Calendar,AR1980,AP1981,"f",,Trigger)</f>
        <v>53287</v>
      </c>
      <c r="AS1981" s="98">
        <f>_xll.qlInterestRateIndexMaturity(Currency&amp;"ibor"&amp;Tenor,AR1981,Trigger)</f>
        <v>53317</v>
      </c>
      <c r="AT1981" s="242" t="e">
        <f>_xll.qlIndexFixing($AD$5,AQ1981,TRUE,_xll.ohTrigger(Trigger,Trigger1M))</f>
        <v>#NUM!</v>
      </c>
      <c r="AU1981" s="242">
        <f>IFERROR(_xll.qlIndexFixing($AV$1,AQ1981,TRUE,_xll.ohTrigger(Trigger,Trigger1M)),#N/A)</f>
        <v>1.5026023048638315E-2</v>
      </c>
    </row>
    <row r="1982" spans="42:47" ht="11.25" customHeight="1" x14ac:dyDescent="0.25">
      <c r="AP1982" s="99" t="s">
        <v>83</v>
      </c>
      <c r="AQ1982" s="98">
        <f>_xll.qlInterestRateIndexFixingDate(Currency&amp;"ibor"&amp;Tenor,AR1982,Trigger)</f>
        <v>53290</v>
      </c>
      <c r="AR1982" s="98">
        <f>_xll.qlCalendarAdvance(Calendar,AR1981,AP1982,"f",,Trigger)</f>
        <v>53294</v>
      </c>
      <c r="AS1982" s="98">
        <f>_xll.qlInterestRateIndexMaturity(Currency&amp;"ibor"&amp;Tenor,AR1982,Trigger)</f>
        <v>53324</v>
      </c>
      <c r="AT1982" s="242" t="e">
        <f>_xll.qlIndexFixing($AD$5,AQ1982,TRUE,_xll.ohTrigger(Trigger,Trigger1M))</f>
        <v>#NUM!</v>
      </c>
      <c r="AU1982" s="242">
        <f>IFERROR(_xll.qlIndexFixing($AV$1,AQ1982,TRUE,_xll.ohTrigger(Trigger,Trigger1M)),#N/A)</f>
        <v>1.5030083410549011E-2</v>
      </c>
    </row>
    <row r="1983" spans="42:47" ht="11.25" customHeight="1" x14ac:dyDescent="0.25">
      <c r="AP1983" s="99" t="s">
        <v>83</v>
      </c>
      <c r="AQ1983" s="98">
        <f>_xll.qlInterestRateIndexFixingDate(Currency&amp;"ibor"&amp;Tenor,AR1983,Trigger)</f>
        <v>53297</v>
      </c>
      <c r="AR1983" s="98">
        <f>_xll.qlCalendarAdvance(Calendar,AR1982,AP1983,"f",,Trigger)</f>
        <v>53301</v>
      </c>
      <c r="AS1983" s="98">
        <f>_xll.qlInterestRateIndexMaturity(Currency&amp;"ibor"&amp;Tenor,AR1983,Trigger)</f>
        <v>53332</v>
      </c>
      <c r="AT1983" s="242" t="e">
        <f>_xll.qlIndexFixing($AD$5,AQ1983,TRUE,_xll.ohTrigger(Trigger,Trigger1M))</f>
        <v>#NUM!</v>
      </c>
      <c r="AU1983" s="242">
        <f>IFERROR(_xll.qlIndexFixing($AV$1,AQ1983,TRUE,_xll.ohTrigger(Trigger,Trigger1M)),#N/A)</f>
        <v>1.5034727691770288E-2</v>
      </c>
    </row>
    <row r="1984" spans="42:47" ht="11.25" customHeight="1" x14ac:dyDescent="0.25">
      <c r="AP1984" s="99" t="s">
        <v>83</v>
      </c>
      <c r="AQ1984" s="98">
        <f>_xll.qlInterestRateIndexFixingDate(Currency&amp;"ibor"&amp;Tenor,AR1984,Trigger)</f>
        <v>53304</v>
      </c>
      <c r="AR1984" s="98">
        <f>_xll.qlCalendarAdvance(Calendar,AR1983,AP1984,"f",,Trigger)</f>
        <v>53308</v>
      </c>
      <c r="AS1984" s="98">
        <f>_xll.qlInterestRateIndexMaturity(Currency&amp;"ibor"&amp;Tenor,AR1984,Trigger)</f>
        <v>53339</v>
      </c>
      <c r="AT1984" s="242" t="e">
        <f>_xll.qlIndexFixing($AD$5,AQ1984,TRUE,_xll.ohTrigger(Trigger,Trigger1M))</f>
        <v>#NUM!</v>
      </c>
      <c r="AU1984" s="242">
        <f>IFERROR(_xll.qlIndexFixing($AV$1,AQ1984,TRUE,_xll.ohTrigger(Trigger,Trigger1M)),#N/A)</f>
        <v>1.503875264864131E-2</v>
      </c>
    </row>
    <row r="1985" spans="42:47" ht="11.25" customHeight="1" x14ac:dyDescent="0.25">
      <c r="AP1985" s="99" t="s">
        <v>83</v>
      </c>
      <c r="AQ1985" s="98">
        <f>_xll.qlInterestRateIndexFixingDate(Currency&amp;"ibor"&amp;Tenor,AR1985,Trigger)</f>
        <v>53311</v>
      </c>
      <c r="AR1985" s="98">
        <f>_xll.qlCalendarAdvance(Calendar,AR1984,AP1985,"f",,Trigger)</f>
        <v>53315</v>
      </c>
      <c r="AS1985" s="98">
        <f>_xll.qlInterestRateIndexMaturity(Currency&amp;"ibor"&amp;Tenor,AR1985,Trigger)</f>
        <v>53346</v>
      </c>
      <c r="AT1985" s="242" t="e">
        <f>_xll.qlIndexFixing($AD$5,AQ1985,TRUE,_xll.ohTrigger(Trigger,Trigger1M))</f>
        <v>#NUM!</v>
      </c>
      <c r="AU1985" s="242">
        <f>IFERROR(_xll.qlIndexFixing($AV$1,AQ1985,TRUE,_xll.ohTrigger(Trigger,Trigger1M)),#N/A)</f>
        <v>1.5042760345674902E-2</v>
      </c>
    </row>
    <row r="1986" spans="42:47" ht="11.25" customHeight="1" x14ac:dyDescent="0.25">
      <c r="AP1986" s="99" t="s">
        <v>83</v>
      </c>
      <c r="AQ1986" s="98">
        <f>_xll.qlInterestRateIndexFixingDate(Currency&amp;"ibor"&amp;Tenor,AR1986,Trigger)</f>
        <v>53317</v>
      </c>
      <c r="AR1986" s="98">
        <f>_xll.qlCalendarAdvance(Calendar,AR1985,AP1986,"f",,Trigger)</f>
        <v>53323</v>
      </c>
      <c r="AS1986" s="98">
        <f>_xll.qlInterestRateIndexMaturity(Currency&amp;"ibor"&amp;Tenor,AR1986,Trigger)</f>
        <v>53356</v>
      </c>
      <c r="AT1986" s="242" t="e">
        <f>_xll.qlIndexFixing($AD$5,AQ1986,TRUE,_xll.ohTrigger(Trigger,Trigger1M))</f>
        <v>#NUM!</v>
      </c>
      <c r="AU1986" s="242">
        <f>IFERROR(_xll.qlIndexFixing($AV$1,AQ1986,TRUE,_xll.ohTrigger(Trigger,Trigger1M)),#N/A)</f>
        <v>1.5048514495937098E-2</v>
      </c>
    </row>
    <row r="1987" spans="42:47" ht="11.25" customHeight="1" x14ac:dyDescent="0.25">
      <c r="AP1987" s="99" t="s">
        <v>83</v>
      </c>
      <c r="AQ1987" s="98">
        <f>_xll.qlInterestRateIndexFixingDate(Currency&amp;"ibor"&amp;Tenor,AR1987,Trigger)</f>
        <v>53325</v>
      </c>
      <c r="AR1987" s="98">
        <f>_xll.qlCalendarAdvance(Calendar,AR1986,AP1987,"f",,Trigger)</f>
        <v>53330</v>
      </c>
      <c r="AS1987" s="98">
        <f>_xll.qlInterestRateIndexMaturity(Currency&amp;"ibor"&amp;Tenor,AR1987,Trigger)</f>
        <v>53363</v>
      </c>
      <c r="AT1987" s="242" t="e">
        <f>_xll.qlIndexFixing($AD$5,AQ1987,TRUE,_xll.ohTrigger(Trigger,Trigger1M))</f>
        <v>#NUM!</v>
      </c>
      <c r="AU1987" s="242">
        <f>IFERROR(_xll.qlIndexFixing($AV$1,AQ1987,TRUE,_xll.ohTrigger(Trigger,Trigger1M)),#N/A)</f>
        <v>1.5052482853565056E-2</v>
      </c>
    </row>
    <row r="1988" spans="42:47" ht="11.25" customHeight="1" x14ac:dyDescent="0.25">
      <c r="AP1988" s="99" t="s">
        <v>83</v>
      </c>
      <c r="AQ1988" s="98">
        <f>_xll.qlInterestRateIndexFixingDate(Currency&amp;"ibor"&amp;Tenor,AR1988,Trigger)</f>
        <v>53335</v>
      </c>
      <c r="AR1988" s="98">
        <f>_xll.qlCalendarAdvance(Calendar,AR1987,AP1988,"f",,Trigger)</f>
        <v>53337</v>
      </c>
      <c r="AS1988" s="98">
        <f>_xll.qlInterestRateIndexMaturity(Currency&amp;"ibor"&amp;Tenor,AR1988,Trigger)</f>
        <v>53370</v>
      </c>
      <c r="AT1988" s="242" t="e">
        <f>_xll.qlIndexFixing($AD$5,AQ1988,TRUE,_xll.ohTrigger(Trigger,Trigger1M))</f>
        <v>#NUM!</v>
      </c>
      <c r="AU1988" s="242">
        <f>IFERROR(_xll.qlIndexFixing($AV$1,AQ1988,TRUE,_xll.ohTrigger(Trigger,Trigger1M)),#N/A)</f>
        <v>1.5056433762982865E-2</v>
      </c>
    </row>
    <row r="1989" spans="42:47" ht="11.25" customHeight="1" x14ac:dyDescent="0.25">
      <c r="AP1989" s="99" t="s">
        <v>83</v>
      </c>
      <c r="AQ1989" s="98">
        <f>_xll.qlInterestRateIndexFixingDate(Currency&amp;"ibor"&amp;Tenor,AR1989,Trigger)</f>
        <v>53342</v>
      </c>
      <c r="AR1989" s="98">
        <f>_xll.qlCalendarAdvance(Calendar,AR1988,AP1989,"f",,Trigger)</f>
        <v>53344</v>
      </c>
      <c r="AS1989" s="98">
        <f>_xll.qlInterestRateIndexMaturity(Currency&amp;"ibor"&amp;Tenor,AR1989,Trigger)</f>
        <v>53377</v>
      </c>
      <c r="AT1989" s="242" t="e">
        <f>_xll.qlIndexFixing($AD$5,AQ1989,TRUE,_xll.ohTrigger(Trigger,Trigger1M))</f>
        <v>#NUM!</v>
      </c>
      <c r="AU1989" s="242">
        <f>IFERROR(_xll.qlIndexFixing($AV$1,AQ1989,TRUE,_xll.ohTrigger(Trigger,Trigger1M)),#N/A)</f>
        <v>1.5060367167276052E-2</v>
      </c>
    </row>
    <row r="1990" spans="42:47" ht="11.25" customHeight="1" x14ac:dyDescent="0.25">
      <c r="AP1990" s="99" t="s">
        <v>83</v>
      </c>
      <c r="AQ1990" s="98">
        <f>_xll.qlInterestRateIndexFixingDate(Currency&amp;"ibor"&amp;Tenor,AR1990,Trigger)</f>
        <v>53349</v>
      </c>
      <c r="AR1990" s="98">
        <f>_xll.qlCalendarAdvance(Calendar,AR1989,AP1990,"f",,Trigger)</f>
        <v>53351</v>
      </c>
      <c r="AS1990" s="98">
        <f>_xll.qlInterestRateIndexMaturity(Currency&amp;"ibor"&amp;Tenor,AR1990,Trigger)</f>
        <v>53384</v>
      </c>
      <c r="AT1990" s="242" t="e">
        <f>_xll.qlIndexFixing($AD$5,AQ1990,TRUE,_xll.ohTrigger(Trigger,Trigger1M))</f>
        <v>#NUM!</v>
      </c>
      <c r="AU1990" s="242">
        <f>IFERROR(_xll.qlIndexFixing($AV$1,AQ1990,TRUE,_xll.ohTrigger(Trigger,Trigger1M)),#N/A)</f>
        <v>1.506428300951803E-2</v>
      </c>
    </row>
    <row r="1991" spans="42:47" ht="11.25" customHeight="1" x14ac:dyDescent="0.25">
      <c r="AP1991" s="99" t="s">
        <v>83</v>
      </c>
      <c r="AQ1991" s="98">
        <f>_xll.qlInterestRateIndexFixingDate(Currency&amp;"ibor"&amp;Tenor,AR1991,Trigger)</f>
        <v>53356</v>
      </c>
      <c r="AR1991" s="98">
        <f>_xll.qlCalendarAdvance(Calendar,AR1990,AP1991,"f",,Trigger)</f>
        <v>53358</v>
      </c>
      <c r="AS1991" s="98">
        <f>_xll.qlInterestRateIndexMaturity(Currency&amp;"ibor"&amp;Tenor,AR1991,Trigger)</f>
        <v>53386</v>
      </c>
      <c r="AT1991" s="242" t="e">
        <f>_xll.qlIndexFixing($AD$5,AQ1991,TRUE,_xll.ohTrigger(Trigger,Trigger1M))</f>
        <v>#NUM!</v>
      </c>
      <c r="AU1991" s="242">
        <f>IFERROR(_xll.qlIndexFixing($AV$1,AQ1991,TRUE,_xll.ohTrigger(Trigger,Trigger1M)),#N/A)</f>
        <v>1.5065220004115698E-2</v>
      </c>
    </row>
    <row r="1992" spans="42:47" ht="11.25" customHeight="1" x14ac:dyDescent="0.25">
      <c r="AP1992" s="99" t="s">
        <v>83</v>
      </c>
      <c r="AQ1992" s="98">
        <f>_xll.qlInterestRateIndexFixingDate(Currency&amp;"ibor"&amp;Tenor,AR1992,Trigger)</f>
        <v>53363</v>
      </c>
      <c r="AR1992" s="98">
        <f>_xll.qlCalendarAdvance(Calendar,AR1991,AP1992,"f",,Trigger)</f>
        <v>53365</v>
      </c>
      <c r="AS1992" s="98">
        <f>_xll.qlInterestRateIndexMaturity(Currency&amp;"ibor"&amp;Tenor,AR1992,Trigger)</f>
        <v>53393</v>
      </c>
      <c r="AT1992" s="242" t="e">
        <f>_xll.qlIndexFixing($AD$5,AQ1992,TRUE,_xll.ohTrigger(Trigger,Trigger1M))</f>
        <v>#NUM!</v>
      </c>
      <c r="AU1992" s="242">
        <f>IFERROR(_xll.qlIndexFixing($AV$1,AQ1992,TRUE,_xll.ohTrigger(Trigger,Trigger1M)),#N/A)</f>
        <v>1.5069106072791121E-2</v>
      </c>
    </row>
    <row r="1993" spans="42:47" ht="11.25" customHeight="1" x14ac:dyDescent="0.25">
      <c r="AP1993" s="99" t="s">
        <v>83</v>
      </c>
      <c r="AQ1993" s="98">
        <f>_xll.qlInterestRateIndexFixingDate(Currency&amp;"ibor"&amp;Tenor,AR1993,Trigger)</f>
        <v>53370</v>
      </c>
      <c r="AR1993" s="98">
        <f>_xll.qlCalendarAdvance(Calendar,AR1992,AP1993,"f",,Trigger)</f>
        <v>53372</v>
      </c>
      <c r="AS1993" s="98">
        <f>_xll.qlInterestRateIndexMaturity(Currency&amp;"ibor"&amp;Tenor,AR1993,Trigger)</f>
        <v>53400</v>
      </c>
      <c r="AT1993" s="242" t="e">
        <f>_xll.qlIndexFixing($AD$5,AQ1993,TRUE,_xll.ohTrigger(Trigger,Trigger1M))</f>
        <v>#NUM!</v>
      </c>
      <c r="AU1993" s="242">
        <f>IFERROR(_xll.qlIndexFixing($AV$1,AQ1993,TRUE,_xll.ohTrigger(Trigger,Trigger1M)),#N/A)</f>
        <v>1.5072974432486548E-2</v>
      </c>
    </row>
    <row r="1994" spans="42:47" ht="11.25" customHeight="1" x14ac:dyDescent="0.25">
      <c r="AP1994" s="99" t="s">
        <v>83</v>
      </c>
      <c r="AQ1994" s="98">
        <f>_xll.qlInterestRateIndexFixingDate(Currency&amp;"ibor"&amp;Tenor,AR1994,Trigger)</f>
        <v>53377</v>
      </c>
      <c r="AR1994" s="98">
        <f>_xll.qlCalendarAdvance(Calendar,AR1993,AP1994,"f",,Trigger)</f>
        <v>53379</v>
      </c>
      <c r="AS1994" s="98">
        <f>_xll.qlInterestRateIndexMaturity(Currency&amp;"ibor"&amp;Tenor,AR1994,Trigger)</f>
        <v>53407</v>
      </c>
      <c r="AT1994" s="242" t="e">
        <f>_xll.qlIndexFixing($AD$5,AQ1994,TRUE,_xll.ohTrigger(Trigger,Trigger1M))</f>
        <v>#NUM!</v>
      </c>
      <c r="AU1994" s="242">
        <f>IFERROR(_xll.qlIndexFixing($AV$1,AQ1994,TRUE,_xll.ohTrigger(Trigger,Trigger1M)),#N/A)</f>
        <v>1.5076825026304632E-2</v>
      </c>
    </row>
    <row r="1995" spans="42:47" ht="11.25" customHeight="1" x14ac:dyDescent="0.25">
      <c r="AP1995" s="99" t="s">
        <v>83</v>
      </c>
      <c r="AQ1995" s="98">
        <f>_xll.qlInterestRateIndexFixingDate(Currency&amp;"ibor"&amp;Tenor,AR1995,Trigger)</f>
        <v>53384</v>
      </c>
      <c r="AR1995" s="98">
        <f>_xll.qlCalendarAdvance(Calendar,AR1994,AP1995,"f",,Trigger)</f>
        <v>53386</v>
      </c>
      <c r="AS1995" s="98">
        <f>_xll.qlInterestRateIndexMaturity(Currency&amp;"ibor"&amp;Tenor,AR1995,Trigger)</f>
        <v>53416</v>
      </c>
      <c r="AT1995" s="242" t="e">
        <f>_xll.qlIndexFixing($AD$5,AQ1995,TRUE,_xll.ohTrigger(Trigger,Trigger1M))</f>
        <v>#NUM!</v>
      </c>
      <c r="AU1995" s="242">
        <f>IFERROR(_xll.qlIndexFixing($AV$1,AQ1995,TRUE,_xll.ohTrigger(Trigger,Trigger1M)),#N/A)</f>
        <v>1.5081833669168709E-2</v>
      </c>
    </row>
    <row r="1996" spans="42:47" ht="11.25" customHeight="1" x14ac:dyDescent="0.25">
      <c r="AP1996" s="99" t="s">
        <v>83</v>
      </c>
      <c r="AQ1996" s="98">
        <f>_xll.qlInterestRateIndexFixingDate(Currency&amp;"ibor"&amp;Tenor,AR1996,Trigger)</f>
        <v>53391</v>
      </c>
      <c r="AR1996" s="98">
        <f>_xll.qlCalendarAdvance(Calendar,AR1995,AP1996,"f",,Trigger)</f>
        <v>53393</v>
      </c>
      <c r="AS1996" s="98">
        <f>_xll.qlInterestRateIndexMaturity(Currency&amp;"ibor"&amp;Tenor,AR1996,Trigger)</f>
        <v>53426</v>
      </c>
      <c r="AT1996" s="242" t="e">
        <f>_xll.qlIndexFixing($AD$5,AQ1996,TRUE,_xll.ohTrigger(Trigger,Trigger1M))</f>
        <v>#NUM!</v>
      </c>
      <c r="AU1996" s="242">
        <f>IFERROR(_xll.qlIndexFixing($AV$1,AQ1996,TRUE,_xll.ohTrigger(Trigger,Trigger1M)),#N/A)</f>
        <v>1.508740607259201E-2</v>
      </c>
    </row>
    <row r="1997" spans="42:47" ht="11.25" customHeight="1" x14ac:dyDescent="0.25">
      <c r="AP1997" s="99" t="s">
        <v>83</v>
      </c>
      <c r="AQ1997" s="98">
        <f>_xll.qlInterestRateIndexFixingDate(Currency&amp;"ibor"&amp;Tenor,AR1997,Trigger)</f>
        <v>53398</v>
      </c>
      <c r="AR1997" s="98">
        <f>_xll.qlCalendarAdvance(Calendar,AR1996,AP1997,"f",,Trigger)</f>
        <v>53400</v>
      </c>
      <c r="AS1997" s="98">
        <f>_xll.qlInterestRateIndexMaturity(Currency&amp;"ibor"&amp;Tenor,AR1997,Trigger)</f>
        <v>53433</v>
      </c>
      <c r="AT1997" s="242" t="e">
        <f>_xll.qlIndexFixing($AD$5,AQ1997,TRUE,_xll.ohTrigger(Trigger,Trigger1M))</f>
        <v>#NUM!</v>
      </c>
      <c r="AU1997" s="242">
        <f>IFERROR(_xll.qlIndexFixing($AV$1,AQ1997,TRUE,_xll.ohTrigger(Trigger,Trigger1M)),#N/A)</f>
        <v>1.5091197386802466E-2</v>
      </c>
    </row>
    <row r="1998" spans="42:47" ht="11.25" customHeight="1" x14ac:dyDescent="0.25">
      <c r="AP1998" s="99" t="s">
        <v>83</v>
      </c>
      <c r="AQ1998" s="98">
        <f>_xll.qlInterestRateIndexFixingDate(Currency&amp;"ibor"&amp;Tenor,AR1998,Trigger)</f>
        <v>53405</v>
      </c>
      <c r="AR1998" s="98">
        <f>_xll.qlCalendarAdvance(Calendar,AR1997,AP1998,"f",,Trigger)</f>
        <v>53407</v>
      </c>
      <c r="AS1998" s="98">
        <f>_xll.qlInterestRateIndexMaturity(Currency&amp;"ibor"&amp;Tenor,AR1998,Trigger)</f>
        <v>53440</v>
      </c>
      <c r="AT1998" s="242" t="e">
        <f>_xll.qlIndexFixing($AD$5,AQ1998,TRUE,_xll.ohTrigger(Trigger,Trigger1M))</f>
        <v>#NUM!</v>
      </c>
      <c r="AU1998" s="242">
        <f>IFERROR(_xll.qlIndexFixing($AV$1,AQ1998,TRUE,_xll.ohTrigger(Trigger,Trigger1M)),#N/A)</f>
        <v>1.5094970683621707E-2</v>
      </c>
    </row>
    <row r="1999" spans="42:47" ht="11.25" customHeight="1" x14ac:dyDescent="0.25">
      <c r="AP1999" s="99" t="s">
        <v>83</v>
      </c>
      <c r="AQ1999" s="98">
        <f>_xll.qlInterestRateIndexFixingDate(Currency&amp;"ibor"&amp;Tenor,AR1999,Trigger)</f>
        <v>53408</v>
      </c>
      <c r="AR1999" s="98">
        <f>_xll.qlCalendarAdvance(Calendar,AR1998,AP1999,"f",,Trigger)</f>
        <v>53414</v>
      </c>
      <c r="AS1999" s="98">
        <f>_xll.qlInterestRateIndexMaturity(Currency&amp;"ibor"&amp;Tenor,AR1999,Trigger)</f>
        <v>53447</v>
      </c>
      <c r="AT1999" s="242" t="e">
        <f>_xll.qlIndexFixing($AD$5,AQ1999,TRUE,_xll.ohTrigger(Trigger,Trigger1M))</f>
        <v>#NUM!</v>
      </c>
      <c r="AU1999" s="242">
        <f>IFERROR(_xll.qlIndexFixing($AV$1,AQ1999,TRUE,_xll.ohTrigger(Trigger,Trigger1M)),#N/A)</f>
        <v>1.5098725906127992E-2</v>
      </c>
    </row>
    <row r="2000" spans="42:47" ht="11.25" customHeight="1" x14ac:dyDescent="0.25">
      <c r="AP2000" s="99" t="s">
        <v>83</v>
      </c>
      <c r="AQ2000" s="98">
        <f>_xll.qlInterestRateIndexFixingDate(Currency&amp;"ibor"&amp;Tenor,AR2000,Trigger)</f>
        <v>53419</v>
      </c>
      <c r="AR2000" s="98">
        <f>_xll.qlCalendarAdvance(Calendar,AR1999,AP2000,"f",,Trigger)</f>
        <v>53421</v>
      </c>
      <c r="AS2000" s="98">
        <f>_xll.qlInterestRateIndexMaturity(Currency&amp;"ibor"&amp;Tenor,AR2000,Trigger)</f>
        <v>53451</v>
      </c>
      <c r="AT2000" s="242" t="e">
        <f>_xll.qlIndexFixing($AD$5,AQ2000,TRUE,_xll.ohTrigger(Trigger,Trigger1M))</f>
        <v>#NUM!</v>
      </c>
      <c r="AU2000" s="242">
        <f>IFERROR(_xll.qlIndexFixing($AV$1,AQ2000,TRUE,_xll.ohTrigger(Trigger,Trigger1M)),#N/A)</f>
        <v>1.510071686928427E-2</v>
      </c>
    </row>
    <row r="2001" spans="42:47" ht="11.25" customHeight="1" x14ac:dyDescent="0.25">
      <c r="AP2001" s="99" t="s">
        <v>83</v>
      </c>
      <c r="AQ2001" s="98">
        <f>_xll.qlInterestRateIndexFixingDate(Currency&amp;"ibor"&amp;Tenor,AR2001,Trigger)</f>
        <v>53426</v>
      </c>
      <c r="AR2001" s="98">
        <f>_xll.qlCalendarAdvance(Calendar,AR2000,AP2001,"f",,Trigger)</f>
        <v>53428</v>
      </c>
      <c r="AS2001" s="98">
        <f>_xll.qlInterestRateIndexMaturity(Currency&amp;"ibor"&amp;Tenor,AR2001,Trigger)</f>
        <v>53458</v>
      </c>
      <c r="AT2001" s="242" t="e">
        <f>_xll.qlIndexFixing($AD$5,AQ2001,TRUE,_xll.ohTrigger(Trigger,Trigger1M))</f>
        <v>#NUM!</v>
      </c>
      <c r="AU2001" s="242">
        <f>IFERROR(_xll.qlIndexFixing($AV$1,AQ2001,TRUE,_xll.ohTrigger(Trigger,Trigger1M)),#N/A)</f>
        <v>1.5104439215606114E-2</v>
      </c>
    </row>
    <row r="2002" spans="42:47" ht="11.25" customHeight="1" x14ac:dyDescent="0.25">
      <c r="AP2002" s="99" t="s">
        <v>83</v>
      </c>
      <c r="AQ2002" s="98">
        <f>_xll.qlInterestRateIndexFixingDate(Currency&amp;"ibor"&amp;Tenor,AR2002,Trigger)</f>
        <v>53433</v>
      </c>
      <c r="AR2002" s="98">
        <f>_xll.qlCalendarAdvance(Calendar,AR2001,AP2002,"f",,Trigger)</f>
        <v>53435</v>
      </c>
      <c r="AS2002" s="98">
        <f>_xll.qlInterestRateIndexMaturity(Currency&amp;"ibor"&amp;Tenor,AR2002,Trigger)</f>
        <v>53465</v>
      </c>
      <c r="AT2002" s="242" t="e">
        <f>_xll.qlIndexFixing($AD$5,AQ2002,TRUE,_xll.ohTrigger(Trigger,Trigger1M))</f>
        <v>#NUM!</v>
      </c>
      <c r="AU2002" s="242">
        <f>IFERROR(_xll.qlIndexFixing($AV$1,AQ2002,TRUE,_xll.ohTrigger(Trigger,Trigger1M)),#N/A)</f>
        <v>1.5108143331236334E-2</v>
      </c>
    </row>
    <row r="2003" spans="42:47" ht="11.25" customHeight="1" x14ac:dyDescent="0.25">
      <c r="AP2003" s="99" t="s">
        <v>83</v>
      </c>
      <c r="AQ2003" s="98">
        <f>_xll.qlInterestRateIndexFixingDate(Currency&amp;"ibor"&amp;Tenor,AR2003,Trigger)</f>
        <v>53440</v>
      </c>
      <c r="AR2003" s="98">
        <f>_xll.qlCalendarAdvance(Calendar,AR2002,AP2003,"f",,Trigger)</f>
        <v>53442</v>
      </c>
      <c r="AS2003" s="98">
        <f>_xll.qlInterestRateIndexMaturity(Currency&amp;"ibor"&amp;Tenor,AR2003,Trigger)</f>
        <v>53472</v>
      </c>
      <c r="AT2003" s="242" t="e">
        <f>_xll.qlIndexFixing($AD$5,AQ2003,TRUE,_xll.ohTrigger(Trigger,Trigger1M))</f>
        <v>#NUM!</v>
      </c>
      <c r="AU2003" s="242">
        <f>IFERROR(_xll.qlIndexFixing($AV$1,AQ2003,TRUE,_xll.ohTrigger(Trigger,Trigger1M)),#N/A)</f>
        <v>1.5111829159271117E-2</v>
      </c>
    </row>
    <row r="2004" spans="42:47" ht="11.25" customHeight="1" x14ac:dyDescent="0.25">
      <c r="AP2004" s="99" t="s">
        <v>83</v>
      </c>
      <c r="AQ2004" s="98">
        <f>_xll.qlInterestRateIndexFixingDate(Currency&amp;"ibor"&amp;Tenor,AR2004,Trigger)</f>
        <v>53444</v>
      </c>
      <c r="AR2004" s="98">
        <f>_xll.qlCalendarAdvance(Calendar,AR2003,AP2004,"f",,Trigger)</f>
        <v>53449</v>
      </c>
      <c r="AS2004" s="98">
        <f>_xll.qlInterestRateIndexMaturity(Currency&amp;"ibor"&amp;Tenor,AR2004,Trigger)</f>
        <v>53482</v>
      </c>
      <c r="AT2004" s="242" t="e">
        <f>_xll.qlIndexFixing($AD$5,AQ2004,TRUE,_xll.ohTrigger(Trigger,Trigger1M))</f>
        <v>#NUM!</v>
      </c>
      <c r="AU2004" s="242">
        <f>IFERROR(_xll.qlIndexFixing($AV$1,AQ2004,TRUE,_xll.ohTrigger(Trigger,Trigger1M)),#N/A)</f>
        <v>1.511722891188828E-2</v>
      </c>
    </row>
    <row r="2005" spans="42:47" ht="11.25" customHeight="1" x14ac:dyDescent="0.25">
      <c r="AP2005" s="99" t="s">
        <v>83</v>
      </c>
      <c r="AQ2005" s="98">
        <f>_xll.qlInterestRateIndexFixingDate(Currency&amp;"ibor"&amp;Tenor,AR2005,Trigger)</f>
        <v>53454</v>
      </c>
      <c r="AR2005" s="98">
        <f>_xll.qlCalendarAdvance(Calendar,AR2004,AP2005,"f",,Trigger)</f>
        <v>53456</v>
      </c>
      <c r="AS2005" s="98">
        <f>_xll.qlInterestRateIndexMaturity(Currency&amp;"ibor"&amp;Tenor,AR2005,Trigger)</f>
        <v>53489</v>
      </c>
      <c r="AT2005" s="242" t="e">
        <f>_xll.qlIndexFixing($AD$5,AQ2005,TRUE,_xll.ohTrigger(Trigger,Trigger1M))</f>
        <v>#NUM!</v>
      </c>
      <c r="AU2005" s="242">
        <f>IFERROR(_xll.qlIndexFixing($AV$1,AQ2005,TRUE,_xll.ohTrigger(Trigger,Trigger1M)),#N/A)</f>
        <v>1.5120874493257185E-2</v>
      </c>
    </row>
    <row r="2006" spans="42:47" ht="11.25" customHeight="1" x14ac:dyDescent="0.25">
      <c r="AP2006" s="99" t="s">
        <v>83</v>
      </c>
      <c r="AQ2006" s="98">
        <f>_xll.qlInterestRateIndexFixingDate(Currency&amp;"ibor"&amp;Tenor,AR2006,Trigger)</f>
        <v>53461</v>
      </c>
      <c r="AR2006" s="98">
        <f>_xll.qlCalendarAdvance(Calendar,AR2005,AP2006,"f",,Trigger)</f>
        <v>53463</v>
      </c>
      <c r="AS2006" s="98">
        <f>_xll.qlInterestRateIndexMaturity(Currency&amp;"ibor"&amp;Tenor,AR2006,Trigger)</f>
        <v>53496</v>
      </c>
      <c r="AT2006" s="242" t="e">
        <f>_xll.qlIndexFixing($AD$5,AQ2006,TRUE,_xll.ohTrigger(Trigger,Trigger1M))</f>
        <v>#NUM!</v>
      </c>
      <c r="AU2006" s="242">
        <f>IFERROR(_xll.qlIndexFixing($AV$1,AQ2006,TRUE,_xll.ohTrigger(Trigger,Trigger1M)),#N/A)</f>
        <v>1.5124501601887599E-2</v>
      </c>
    </row>
    <row r="2007" spans="42:47" ht="11.25" customHeight="1" x14ac:dyDescent="0.25">
      <c r="AP2007" s="99" t="s">
        <v>83</v>
      </c>
      <c r="AQ2007" s="98">
        <f>_xll.qlInterestRateIndexFixingDate(Currency&amp;"ibor"&amp;Tenor,AR2007,Trigger)</f>
        <v>53468</v>
      </c>
      <c r="AR2007" s="98">
        <f>_xll.qlCalendarAdvance(Calendar,AR2006,AP2007,"f",,Trigger)</f>
        <v>53470</v>
      </c>
      <c r="AS2007" s="98">
        <f>_xll.qlInterestRateIndexMaturity(Currency&amp;"ibor"&amp;Tenor,AR2007,Trigger)</f>
        <v>53503</v>
      </c>
      <c r="AT2007" s="242" t="e">
        <f>_xll.qlIndexFixing($AD$5,AQ2007,TRUE,_xll.ohTrigger(Trigger,Trigger1M))</f>
        <v>#NUM!</v>
      </c>
      <c r="AU2007" s="242">
        <f>IFERROR(_xll.qlIndexFixing($AV$1,AQ2007,TRUE,_xll.ohTrigger(Trigger,Trigger1M)),#N/A)</f>
        <v>1.5128110180865049E-2</v>
      </c>
    </row>
    <row r="2008" spans="42:47" ht="11.25" customHeight="1" x14ac:dyDescent="0.25">
      <c r="AP2008" s="99" t="s">
        <v>83</v>
      </c>
      <c r="AQ2008" s="98">
        <f>_xll.qlInterestRateIndexFixingDate(Currency&amp;"ibor"&amp;Tenor,AR2008,Trigger)</f>
        <v>53475</v>
      </c>
      <c r="AR2008" s="98">
        <f>_xll.qlCalendarAdvance(Calendar,AR2007,AP2008,"f",,Trigger)</f>
        <v>53477</v>
      </c>
      <c r="AS2008" s="98">
        <f>_xll.qlInterestRateIndexMaturity(Currency&amp;"ibor"&amp;Tenor,AR2008,Trigger)</f>
        <v>53507</v>
      </c>
      <c r="AT2008" s="242" t="e">
        <f>_xll.qlIndexFixing($AD$5,AQ2008,TRUE,_xll.ohTrigger(Trigger,Trigger1M))</f>
        <v>#NUM!</v>
      </c>
      <c r="AU2008" s="242">
        <f>IFERROR(_xll.qlIndexFixing($AV$1,AQ2008,TRUE,_xll.ohTrigger(Trigger,Trigger1M)),#N/A)</f>
        <v>1.5129981993642794E-2</v>
      </c>
    </row>
    <row r="2009" spans="42:47" ht="11.25" customHeight="1" x14ac:dyDescent="0.25">
      <c r="AP2009" s="99" t="s">
        <v>83</v>
      </c>
      <c r="AQ2009" s="98">
        <f>_xll.qlInterestRateIndexFixingDate(Currency&amp;"ibor"&amp;Tenor,AR2009,Trigger)</f>
        <v>53482</v>
      </c>
      <c r="AR2009" s="98">
        <f>_xll.qlCalendarAdvance(Calendar,AR2008,AP2009,"f",,Trigger)</f>
        <v>53484</v>
      </c>
      <c r="AS2009" s="98">
        <f>_xll.qlInterestRateIndexMaturity(Currency&amp;"ibor"&amp;Tenor,AR2009,Trigger)</f>
        <v>53514</v>
      </c>
      <c r="AT2009" s="242" t="e">
        <f>_xll.qlIndexFixing($AD$5,AQ2009,TRUE,_xll.ohTrigger(Trigger,Trigger1M))</f>
        <v>#NUM!</v>
      </c>
      <c r="AU2009" s="242">
        <f>IFERROR(_xll.qlIndexFixing($AV$1,AQ2009,TRUE,_xll.ohTrigger(Trigger,Trigger1M)),#N/A)</f>
        <v>1.5133556900994272E-2</v>
      </c>
    </row>
    <row r="2010" spans="42:47" ht="11.25" customHeight="1" x14ac:dyDescent="0.25">
      <c r="AP2010" s="99" t="s">
        <v>83</v>
      </c>
      <c r="AQ2010" s="98">
        <f>_xll.qlInterestRateIndexFixingDate(Currency&amp;"ibor"&amp;Tenor,AR2010,Trigger)</f>
        <v>53489</v>
      </c>
      <c r="AR2010" s="98">
        <f>_xll.qlCalendarAdvance(Calendar,AR2009,AP2010,"f",,Trigger)</f>
        <v>53491</v>
      </c>
      <c r="AS2010" s="98">
        <f>_xll.qlInterestRateIndexMaturity(Currency&amp;"ibor"&amp;Tenor,AR2010,Trigger)</f>
        <v>53521</v>
      </c>
      <c r="AT2010" s="242" t="e">
        <f>_xll.qlIndexFixing($AD$5,AQ2010,TRUE,_xll.ohTrigger(Trigger,Trigger1M))</f>
        <v>#NUM!</v>
      </c>
      <c r="AU2010" s="242">
        <f>IFERROR(_xll.qlIndexFixing($AV$1,AQ2010,TRUE,_xll.ohTrigger(Trigger,Trigger1M)),#N/A)</f>
        <v>1.5137113122383639E-2</v>
      </c>
    </row>
    <row r="2011" spans="42:47" ht="11.25" customHeight="1" x14ac:dyDescent="0.25">
      <c r="AP2011" s="99" t="s">
        <v>83</v>
      </c>
      <c r="AQ2011" s="98">
        <f>_xll.qlInterestRateIndexFixingDate(Currency&amp;"ibor"&amp;Tenor,AR2011,Trigger)</f>
        <v>53496</v>
      </c>
      <c r="AR2011" s="98">
        <f>_xll.qlCalendarAdvance(Calendar,AR2010,AP2011,"f",,Trigger)</f>
        <v>53498</v>
      </c>
      <c r="AS2011" s="98">
        <f>_xll.qlInterestRateIndexMaturity(Currency&amp;"ibor"&amp;Tenor,AR2011,Trigger)</f>
        <v>53528</v>
      </c>
      <c r="AT2011" s="242" t="e">
        <f>_xll.qlIndexFixing($AD$5,AQ2011,TRUE,_xll.ohTrigger(Trigger,Trigger1M))</f>
        <v>#NUM!</v>
      </c>
      <c r="AU2011" s="242">
        <f>IFERROR(_xll.qlIndexFixing($AV$1,AQ2011,TRUE,_xll.ohTrigger(Trigger,Trigger1M)),#N/A)</f>
        <v>1.5140650600899086E-2</v>
      </c>
    </row>
    <row r="2012" spans="42:47" ht="11.25" customHeight="1" x14ac:dyDescent="0.25">
      <c r="AP2012" s="99" t="s">
        <v>83</v>
      </c>
      <c r="AQ2012" s="98">
        <f>_xll.qlInterestRateIndexFixingDate(Currency&amp;"ibor"&amp;Tenor,AR2012,Trigger)</f>
        <v>53503</v>
      </c>
      <c r="AR2012" s="98">
        <f>_xll.qlCalendarAdvance(Calendar,AR2011,AP2012,"f",,Trigger)</f>
        <v>53505</v>
      </c>
      <c r="AS2012" s="98">
        <f>_xll.qlInterestRateIndexMaturity(Currency&amp;"ibor"&amp;Tenor,AR2012,Trigger)</f>
        <v>53535</v>
      </c>
      <c r="AT2012" s="242" t="e">
        <f>_xll.qlIndexFixing($AD$5,AQ2012,TRUE,_xll.ohTrigger(Trigger,Trigger1M))</f>
        <v>#NUM!</v>
      </c>
      <c r="AU2012" s="242">
        <f>IFERROR(_xll.qlIndexFixing($AV$1,AQ2012,TRUE,_xll.ohTrigger(Trigger,Trigger1M)),#N/A)</f>
        <v>1.5144169279634134E-2</v>
      </c>
    </row>
    <row r="2013" spans="42:47" ht="11.25" customHeight="1" x14ac:dyDescent="0.25">
      <c r="AP2013" s="99" t="s">
        <v>83</v>
      </c>
      <c r="AQ2013" s="98">
        <f>_xll.qlInterestRateIndexFixingDate(Currency&amp;"ibor"&amp;Tenor,AR2013,Trigger)</f>
        <v>53510</v>
      </c>
      <c r="AR2013" s="98">
        <f>_xll.qlCalendarAdvance(Calendar,AR2012,AP2013,"f",,Trigger)</f>
        <v>53512</v>
      </c>
      <c r="AS2013" s="98">
        <f>_xll.qlInterestRateIndexMaturity(Currency&amp;"ibor"&amp;Tenor,AR2013,Trigger)</f>
        <v>53545</v>
      </c>
      <c r="AT2013" s="242" t="e">
        <f>_xll.qlIndexFixing($AD$5,AQ2013,TRUE,_xll.ohTrigger(Trigger,Trigger1M))</f>
        <v>#NUM!</v>
      </c>
      <c r="AU2013" s="242">
        <f>IFERROR(_xll.qlIndexFixing($AV$1,AQ2013,TRUE,_xll.ohTrigger(Trigger,Trigger1M)),#N/A)</f>
        <v>1.5149369344567213E-2</v>
      </c>
    </row>
    <row r="2014" spans="42:47" ht="11.25" customHeight="1" x14ac:dyDescent="0.25">
      <c r="AP2014" s="99" t="s">
        <v>83</v>
      </c>
      <c r="AQ2014" s="98">
        <f>_xll.qlInterestRateIndexFixingDate(Currency&amp;"ibor"&amp;Tenor,AR2014,Trigger)</f>
        <v>53517</v>
      </c>
      <c r="AR2014" s="98">
        <f>_xll.qlCalendarAdvance(Calendar,AR2013,AP2014,"f",,Trigger)</f>
        <v>53519</v>
      </c>
      <c r="AS2014" s="98">
        <f>_xll.qlInterestRateIndexMaturity(Currency&amp;"ibor"&amp;Tenor,AR2014,Trigger)</f>
        <v>53552</v>
      </c>
      <c r="AT2014" s="242" t="e">
        <f>_xll.qlIndexFixing($AD$5,AQ2014,TRUE,_xll.ohTrigger(Trigger,Trigger1M))</f>
        <v>#NUM!</v>
      </c>
      <c r="AU2014" s="242">
        <f>IFERROR(_xll.qlIndexFixing($AV$1,AQ2014,TRUE,_xll.ohTrigger(Trigger,Trigger1M)),#N/A)</f>
        <v>1.5152846622257245E-2</v>
      </c>
    </row>
    <row r="2015" spans="42:47" ht="11.25" customHeight="1" x14ac:dyDescent="0.25">
      <c r="AP2015" s="99" t="s">
        <v>83</v>
      </c>
      <c r="AQ2015" s="98">
        <f>_xll.qlInterestRateIndexFixingDate(Currency&amp;"ibor"&amp;Tenor,AR2015,Trigger)</f>
        <v>53524</v>
      </c>
      <c r="AR2015" s="98">
        <f>_xll.qlCalendarAdvance(Calendar,AR2014,AP2015,"f",,Trigger)</f>
        <v>53526</v>
      </c>
      <c r="AS2015" s="98">
        <f>_xll.qlInterestRateIndexMaturity(Currency&amp;"ibor"&amp;Tenor,AR2015,Trigger)</f>
        <v>53559</v>
      </c>
      <c r="AT2015" s="242" t="e">
        <f>_xll.qlIndexFixing($AD$5,AQ2015,TRUE,_xll.ohTrigger(Trigger,Trigger1M))</f>
        <v>#NUM!</v>
      </c>
      <c r="AU2015" s="242">
        <f>IFERROR(_xll.qlIndexFixing($AV$1,AQ2015,TRUE,_xll.ohTrigger(Trigger,Trigger1M)),#N/A)</f>
        <v>1.5156304914947037E-2</v>
      </c>
    </row>
    <row r="2016" spans="42:47" ht="11.25" customHeight="1" x14ac:dyDescent="0.25">
      <c r="AP2016" s="99" t="s">
        <v>83</v>
      </c>
      <c r="AQ2016" s="98">
        <f>_xll.qlInterestRateIndexFixingDate(Currency&amp;"ibor"&amp;Tenor,AR2016,Trigger)</f>
        <v>53531</v>
      </c>
      <c r="AR2016" s="98">
        <f>_xll.qlCalendarAdvance(Calendar,AR2015,AP2016,"f",,Trigger)</f>
        <v>53533</v>
      </c>
      <c r="AS2016" s="98">
        <f>_xll.qlInterestRateIndexMaturity(Currency&amp;"ibor"&amp;Tenor,AR2016,Trigger)</f>
        <v>53566</v>
      </c>
      <c r="AT2016" s="242" t="e">
        <f>_xll.qlIndexFixing($AD$5,AQ2016,TRUE,_xll.ohTrigger(Trigger,Trigger1M))</f>
        <v>#NUM!</v>
      </c>
      <c r="AU2016" s="242">
        <f>IFERROR(_xll.qlIndexFixing($AV$1,AQ2016,TRUE,_xll.ohTrigger(Trigger,Trigger1M)),#N/A)</f>
        <v>1.5159744165724541E-2</v>
      </c>
    </row>
    <row r="2017" spans="42:47" ht="11.25" customHeight="1" x14ac:dyDescent="0.25">
      <c r="AP2017" s="99" t="s">
        <v>83</v>
      </c>
      <c r="AQ2017" s="98">
        <f>_xll.qlInterestRateIndexFixingDate(Currency&amp;"ibor"&amp;Tenor,AR2017,Trigger)</f>
        <v>53538</v>
      </c>
      <c r="AR2017" s="98">
        <f>_xll.qlCalendarAdvance(Calendar,AR2016,AP2017,"f",,Trigger)</f>
        <v>53540</v>
      </c>
      <c r="AS2017" s="98">
        <f>_xll.qlInterestRateIndexMaturity(Currency&amp;"ibor"&amp;Tenor,AR2017,Trigger)</f>
        <v>53573</v>
      </c>
      <c r="AT2017" s="242" t="e">
        <f>_xll.qlIndexFixing($AD$5,AQ2017,TRUE,_xll.ohTrigger(Trigger,Trigger1M))</f>
        <v>#NUM!</v>
      </c>
      <c r="AU2017" s="242">
        <f>IFERROR(_xll.qlIndexFixing($AV$1,AQ2017,TRUE,_xll.ohTrigger(Trigger,Trigger1M)),#N/A)</f>
        <v>1.5163164317665593E-2</v>
      </c>
    </row>
    <row r="2018" spans="42:47" ht="11.25" customHeight="1" x14ac:dyDescent="0.25">
      <c r="AP2018" s="99" t="s">
        <v>83</v>
      </c>
      <c r="AQ2018" s="98">
        <f>_xll.qlInterestRateIndexFixingDate(Currency&amp;"ibor"&amp;Tenor,AR2018,Trigger)</f>
        <v>53545</v>
      </c>
      <c r="AR2018" s="98">
        <f>_xll.qlCalendarAdvance(Calendar,AR2017,AP2018,"f",,Trigger)</f>
        <v>53547</v>
      </c>
      <c r="AS2018" s="98">
        <f>_xll.qlInterestRateIndexMaturity(Currency&amp;"ibor"&amp;Tenor,AR2018,Trigger)</f>
        <v>53580</v>
      </c>
      <c r="AT2018" s="242" t="e">
        <f>_xll.qlIndexFixing($AD$5,AQ2018,TRUE,_xll.ohTrigger(Trigger,Trigger1M))</f>
        <v>#NUM!</v>
      </c>
      <c r="AU2018" s="242">
        <f>IFERROR(_xll.qlIndexFixing($AV$1,AQ2018,TRUE,_xll.ohTrigger(Trigger,Trigger1M)),#N/A)</f>
        <v>1.5166565313855721E-2</v>
      </c>
    </row>
    <row r="2019" spans="42:47" ht="11.25" customHeight="1" x14ac:dyDescent="0.25">
      <c r="AP2019" s="99" t="s">
        <v>83</v>
      </c>
      <c r="AQ2019" s="98">
        <f>_xll.qlInterestRateIndexFixingDate(Currency&amp;"ibor"&amp;Tenor,AR2019,Trigger)</f>
        <v>53552</v>
      </c>
      <c r="AR2019" s="98">
        <f>_xll.qlCalendarAdvance(Calendar,AR2018,AP2019,"f",,Trigger)</f>
        <v>53554</v>
      </c>
      <c r="AS2019" s="98">
        <f>_xll.qlInterestRateIndexMaturity(Currency&amp;"ibor"&amp;Tenor,AR2019,Trigger)</f>
        <v>53587</v>
      </c>
      <c r="AT2019" s="242" t="e">
        <f>_xll.qlIndexFixing($AD$5,AQ2019,TRUE,_xll.ohTrigger(Trigger,Trigger1M))</f>
        <v>#NUM!</v>
      </c>
      <c r="AU2019" s="242">
        <f>IFERROR(_xll.qlIndexFixing($AV$1,AQ2019,TRUE,_xll.ohTrigger(Trigger,Trigger1M)),#N/A)</f>
        <v>1.5169947097378027E-2</v>
      </c>
    </row>
    <row r="2020" spans="42:47" ht="11.25" customHeight="1" x14ac:dyDescent="0.25">
      <c r="AP2020" s="99" t="s">
        <v>83</v>
      </c>
      <c r="AQ2020" s="98">
        <f>_xll.qlInterestRateIndexFixingDate(Currency&amp;"ibor"&amp;Tenor,AR2020,Trigger)</f>
        <v>53559</v>
      </c>
      <c r="AR2020" s="98">
        <f>_xll.qlCalendarAdvance(Calendar,AR2019,AP2020,"f",,Trigger)</f>
        <v>53561</v>
      </c>
      <c r="AS2020" s="98">
        <f>_xll.qlInterestRateIndexMaturity(Currency&amp;"ibor"&amp;Tenor,AR2020,Trigger)</f>
        <v>53594</v>
      </c>
      <c r="AT2020" s="242" t="e">
        <f>_xll.qlIndexFixing($AD$5,AQ2020,TRUE,_xll.ohTrigger(Trigger,Trigger1M))</f>
        <v>#NUM!</v>
      </c>
      <c r="AU2020" s="242">
        <f>IFERROR(_xll.qlIndexFixing($AV$1,AQ2020,TRUE,_xll.ohTrigger(Trigger,Trigger1M)),#N/A)</f>
        <v>1.5173309611310774E-2</v>
      </c>
    </row>
    <row r="2021" spans="42:47" ht="11.25" customHeight="1" x14ac:dyDescent="0.25">
      <c r="AP2021" s="99" t="s">
        <v>83</v>
      </c>
      <c r="AQ2021" s="98">
        <f>_xll.qlInterestRateIndexFixingDate(Currency&amp;"ibor"&amp;Tenor,AR2021,Trigger)</f>
        <v>53566</v>
      </c>
      <c r="AR2021" s="98">
        <f>_xll.qlCalendarAdvance(Calendar,AR2020,AP2021,"f",,Trigger)</f>
        <v>53568</v>
      </c>
      <c r="AS2021" s="98">
        <f>_xll.qlInterestRateIndexMaturity(Currency&amp;"ibor"&amp;Tenor,AR2021,Trigger)</f>
        <v>53598</v>
      </c>
      <c r="AT2021" s="242" t="e">
        <f>_xll.qlIndexFixing($AD$5,AQ2021,TRUE,_xll.ohTrigger(Trigger,Trigger1M))</f>
        <v>#NUM!</v>
      </c>
      <c r="AU2021" s="242">
        <f>IFERROR(_xll.qlIndexFixing($AV$1,AQ2021,TRUE,_xll.ohTrigger(Trigger,Trigger1M)),#N/A)</f>
        <v>1.5174982008122839E-2</v>
      </c>
    </row>
    <row r="2022" spans="42:47" ht="11.25" customHeight="1" x14ac:dyDescent="0.25">
      <c r="AP2022" s="99" t="s">
        <v>83</v>
      </c>
      <c r="AQ2022" s="98">
        <f>_xll.qlInterestRateIndexFixingDate(Currency&amp;"ibor"&amp;Tenor,AR2022,Trigger)</f>
        <v>53573</v>
      </c>
      <c r="AR2022" s="98">
        <f>_xll.qlCalendarAdvance(Calendar,AR2021,AP2022,"f",,Trigger)</f>
        <v>53575</v>
      </c>
      <c r="AS2022" s="98">
        <f>_xll.qlInterestRateIndexMaturity(Currency&amp;"ibor"&amp;Tenor,AR2022,Trigger)</f>
        <v>53605</v>
      </c>
      <c r="AT2022" s="242" t="e">
        <f>_xll.qlIndexFixing($AD$5,AQ2022,TRUE,_xll.ohTrigger(Trigger,Trigger1M))</f>
        <v>#NUM!</v>
      </c>
      <c r="AU2022" s="242">
        <f>IFERROR(_xll.qlIndexFixing($AV$1,AQ2022,TRUE,_xll.ohTrigger(Trigger,Trigger1M)),#N/A)</f>
        <v>1.5178309559050973E-2</v>
      </c>
    </row>
    <row r="2023" spans="42:47" ht="11.25" customHeight="1" x14ac:dyDescent="0.25">
      <c r="AP2023" s="99" t="s">
        <v>83</v>
      </c>
      <c r="AQ2023" s="98">
        <f>_xll.qlInterestRateIndexFixingDate(Currency&amp;"ibor"&amp;Tenor,AR2023,Trigger)</f>
        <v>53580</v>
      </c>
      <c r="AR2023" s="98">
        <f>_xll.qlCalendarAdvance(Calendar,AR2022,AP2023,"f",,Trigger)</f>
        <v>53582</v>
      </c>
      <c r="AS2023" s="98">
        <f>_xll.qlInterestRateIndexMaturity(Currency&amp;"ibor"&amp;Tenor,AR2023,Trigger)</f>
        <v>53612</v>
      </c>
      <c r="AT2023" s="242" t="e">
        <f>_xll.qlIndexFixing($AD$5,AQ2023,TRUE,_xll.ohTrigger(Trigger,Trigger1M))</f>
        <v>#NUM!</v>
      </c>
      <c r="AU2023" s="242">
        <f>IFERROR(_xll.qlIndexFixing($AV$1,AQ2023,TRUE,_xll.ohTrigger(Trigger,Trigger1M)),#N/A)</f>
        <v>1.5181617684203452E-2</v>
      </c>
    </row>
    <row r="2024" spans="42:47" ht="11.25" customHeight="1" x14ac:dyDescent="0.25">
      <c r="AP2024" s="99" t="s">
        <v>83</v>
      </c>
      <c r="AQ2024" s="98">
        <f>_xll.qlInterestRateIndexFixingDate(Currency&amp;"ibor"&amp;Tenor,AR2024,Trigger)</f>
        <v>53587</v>
      </c>
      <c r="AR2024" s="98">
        <f>_xll.qlCalendarAdvance(Calendar,AR2023,AP2024,"f",,Trigger)</f>
        <v>53589</v>
      </c>
      <c r="AS2024" s="98">
        <f>_xll.qlInterestRateIndexMaturity(Currency&amp;"ibor"&amp;Tenor,AR2024,Trigger)</f>
        <v>53619</v>
      </c>
      <c r="AT2024" s="242" t="e">
        <f>_xll.qlIndexFixing($AD$5,AQ2024,TRUE,_xll.ohTrigger(Trigger,Trigger1M))</f>
        <v>#NUM!</v>
      </c>
      <c r="AU2024" s="242">
        <f>IFERROR(_xll.qlIndexFixing($AV$1,AQ2024,TRUE,_xll.ohTrigger(Trigger,Trigger1M)),#N/A)</f>
        <v>1.5184906326668468E-2</v>
      </c>
    </row>
    <row r="2025" spans="42:47" ht="11.25" customHeight="1" x14ac:dyDescent="0.25">
      <c r="AP2025" s="99" t="s">
        <v>83</v>
      </c>
      <c r="AQ2025" s="98">
        <f>_xll.qlInterestRateIndexFixingDate(Currency&amp;"ibor"&amp;Tenor,AR2025,Trigger)</f>
        <v>53594</v>
      </c>
      <c r="AR2025" s="98">
        <f>_xll.qlCalendarAdvance(Calendar,AR2024,AP2025,"f",,Trigger)</f>
        <v>53596</v>
      </c>
      <c r="AS2025" s="98">
        <f>_xll.qlInterestRateIndexMaturity(Currency&amp;"ibor"&amp;Tenor,AR2025,Trigger)</f>
        <v>53626</v>
      </c>
      <c r="AT2025" s="242" t="e">
        <f>_xll.qlIndexFixing($AD$5,AQ2025,TRUE,_xll.ohTrigger(Trigger,Trigger1M))</f>
        <v>#NUM!</v>
      </c>
      <c r="AU2025" s="242">
        <f>IFERROR(_xll.qlIndexFixing($AV$1,AQ2025,TRUE,_xll.ohTrigger(Trigger,Trigger1M)),#N/A)</f>
        <v>1.5188175429536876E-2</v>
      </c>
    </row>
    <row r="2026" spans="42:47" ht="11.25" customHeight="1" x14ac:dyDescent="0.25">
      <c r="AP2026" s="99" t="s">
        <v>83</v>
      </c>
      <c r="AQ2026" s="98">
        <f>_xll.qlInterestRateIndexFixingDate(Currency&amp;"ibor"&amp;Tenor,AR2026,Trigger)</f>
        <v>53601</v>
      </c>
      <c r="AR2026" s="98">
        <f>_xll.qlCalendarAdvance(Calendar,AR2025,AP2026,"f",,Trigger)</f>
        <v>53603</v>
      </c>
      <c r="AS2026" s="98">
        <f>_xll.qlInterestRateIndexMaturity(Currency&amp;"ibor"&amp;Tenor,AR2026,Trigger)</f>
        <v>53636</v>
      </c>
      <c r="AT2026" s="242" t="e">
        <f>_xll.qlIndexFixing($AD$5,AQ2026,TRUE,_xll.ohTrigger(Trigger,Trigger1M))</f>
        <v>#NUM!</v>
      </c>
      <c r="AU2026" s="242">
        <f>IFERROR(_xll.qlIndexFixing($AV$1,AQ2026,TRUE,_xll.ohTrigger(Trigger,Trigger1M)),#N/A)</f>
        <v>1.5193076846194874E-2</v>
      </c>
    </row>
    <row r="2027" spans="42:47" ht="11.25" customHeight="1" x14ac:dyDescent="0.25">
      <c r="AP2027" s="99" t="s">
        <v>83</v>
      </c>
      <c r="AQ2027" s="98">
        <f>_xll.qlInterestRateIndexFixingDate(Currency&amp;"ibor"&amp;Tenor,AR2027,Trigger)</f>
        <v>53608</v>
      </c>
      <c r="AR2027" s="98">
        <f>_xll.qlCalendarAdvance(Calendar,AR2026,AP2027,"f",,Trigger)</f>
        <v>53610</v>
      </c>
      <c r="AS2027" s="98">
        <f>_xll.qlInterestRateIndexMaturity(Currency&amp;"ibor"&amp;Tenor,AR2027,Trigger)</f>
        <v>53643</v>
      </c>
      <c r="AT2027" s="242" t="e">
        <f>_xll.qlIndexFixing($AD$5,AQ2027,TRUE,_xll.ohTrigger(Trigger,Trigger1M))</f>
        <v>#NUM!</v>
      </c>
      <c r="AU2027" s="242">
        <f>IFERROR(_xll.qlIndexFixing($AV$1,AQ2027,TRUE,_xll.ohTrigger(Trigger,Trigger1M)),#N/A)</f>
        <v>1.5196302879325205E-2</v>
      </c>
    </row>
    <row r="2028" spans="42:47" ht="11.25" customHeight="1" x14ac:dyDescent="0.25">
      <c r="AP2028" s="99" t="s">
        <v>83</v>
      </c>
      <c r="AQ2028" s="98">
        <f>_xll.qlInterestRateIndexFixingDate(Currency&amp;"ibor"&amp;Tenor,AR2028,Trigger)</f>
        <v>53615</v>
      </c>
      <c r="AR2028" s="98">
        <f>_xll.qlCalendarAdvance(Calendar,AR2027,AP2028,"f",,Trigger)</f>
        <v>53617</v>
      </c>
      <c r="AS2028" s="98">
        <f>_xll.qlInterestRateIndexMaturity(Currency&amp;"ibor"&amp;Tenor,AR2028,Trigger)</f>
        <v>53650</v>
      </c>
      <c r="AT2028" s="242" t="e">
        <f>_xll.qlIndexFixing($AD$5,AQ2028,TRUE,_xll.ohTrigger(Trigger,Trigger1M))</f>
        <v>#NUM!</v>
      </c>
      <c r="AU2028" s="242">
        <f>IFERROR(_xll.qlIndexFixing($AV$1,AQ2028,TRUE,_xll.ohTrigger(Trigger,Trigger1M)),#N/A)</f>
        <v>1.5199509187528389E-2</v>
      </c>
    </row>
    <row r="2029" spans="42:47" ht="11.25" customHeight="1" x14ac:dyDescent="0.25">
      <c r="AP2029" s="99" t="s">
        <v>83</v>
      </c>
      <c r="AQ2029" s="98">
        <f>_xll.qlInterestRateIndexFixingDate(Currency&amp;"ibor"&amp;Tenor,AR2029,Trigger)</f>
        <v>53622</v>
      </c>
      <c r="AR2029" s="98">
        <f>_xll.qlCalendarAdvance(Calendar,AR2028,AP2029,"f",,Trigger)</f>
        <v>53624</v>
      </c>
      <c r="AS2029" s="98">
        <f>_xll.qlInterestRateIndexMaturity(Currency&amp;"ibor"&amp;Tenor,AR2029,Trigger)</f>
        <v>53657</v>
      </c>
      <c r="AT2029" s="242" t="e">
        <f>_xll.qlIndexFixing($AD$5,AQ2029,TRUE,_xll.ohTrigger(Trigger,Trigger1M))</f>
        <v>#NUM!</v>
      </c>
      <c r="AU2029" s="242">
        <f>IFERROR(_xll.qlIndexFixing($AV$1,AQ2029,TRUE,_xll.ohTrigger(Trigger,Trigger1M)),#N/A)</f>
        <v>1.5202695713887529E-2</v>
      </c>
    </row>
    <row r="2030" spans="42:47" ht="11.25" customHeight="1" x14ac:dyDescent="0.25">
      <c r="AP2030" s="99" t="s">
        <v>83</v>
      </c>
      <c r="AQ2030" s="98">
        <f>_xll.qlInterestRateIndexFixingDate(Currency&amp;"ibor"&amp;Tenor,AR2030,Trigger)</f>
        <v>53629</v>
      </c>
      <c r="AR2030" s="98">
        <f>_xll.qlCalendarAdvance(Calendar,AR2029,AP2030,"f",,Trigger)</f>
        <v>53631</v>
      </c>
      <c r="AS2030" s="98">
        <f>_xll.qlInterestRateIndexMaturity(Currency&amp;"ibor"&amp;Tenor,AR2030,Trigger)</f>
        <v>53661</v>
      </c>
      <c r="AT2030" s="242" t="e">
        <f>_xll.qlIndexFixing($AD$5,AQ2030,TRUE,_xll.ohTrigger(Trigger,Trigger1M))</f>
        <v>#NUM!</v>
      </c>
      <c r="AU2030" s="242">
        <f>IFERROR(_xll.qlIndexFixing($AV$1,AQ2030,TRUE,_xll.ohTrigger(Trigger,Trigger1M)),#N/A)</f>
        <v>1.5204225858109766E-2</v>
      </c>
    </row>
    <row r="2031" spans="42:47" ht="11.25" customHeight="1" x14ac:dyDescent="0.25">
      <c r="AP2031" s="99" t="s">
        <v>83</v>
      </c>
      <c r="AQ2031" s="98">
        <f>_xll.qlInterestRateIndexFixingDate(Currency&amp;"ibor"&amp;Tenor,AR2031,Trigger)</f>
        <v>53636</v>
      </c>
      <c r="AR2031" s="98">
        <f>_xll.qlCalendarAdvance(Calendar,AR2030,AP2031,"f",,Trigger)</f>
        <v>53638</v>
      </c>
      <c r="AS2031" s="98">
        <f>_xll.qlInterestRateIndexMaturity(Currency&amp;"ibor"&amp;Tenor,AR2031,Trigger)</f>
        <v>53668</v>
      </c>
      <c r="AT2031" s="242" t="e">
        <f>_xll.qlIndexFixing($AD$5,AQ2031,TRUE,_xll.ohTrigger(Trigger,Trigger1M))</f>
        <v>#NUM!</v>
      </c>
      <c r="AU2031" s="242">
        <f>IFERROR(_xll.qlIndexFixing($AV$1,AQ2031,TRUE,_xll.ohTrigger(Trigger,Trigger1M)),#N/A)</f>
        <v>1.5207376528314498E-2</v>
      </c>
    </row>
    <row r="2032" spans="42:47" ht="11.25" customHeight="1" x14ac:dyDescent="0.25">
      <c r="AP2032" s="99" t="s">
        <v>83</v>
      </c>
      <c r="AQ2032" s="98">
        <f>_xll.qlInterestRateIndexFixingDate(Currency&amp;"ibor"&amp;Tenor,AR2032,Trigger)</f>
        <v>53643</v>
      </c>
      <c r="AR2032" s="98">
        <f>_xll.qlCalendarAdvance(Calendar,AR2031,AP2032,"f",,Trigger)</f>
        <v>53645</v>
      </c>
      <c r="AS2032" s="98">
        <f>_xll.qlInterestRateIndexMaturity(Currency&amp;"ibor"&amp;Tenor,AR2032,Trigger)</f>
        <v>53675</v>
      </c>
      <c r="AT2032" s="242" t="e">
        <f>_xll.qlIndexFixing($AD$5,AQ2032,TRUE,_xll.ohTrigger(Trigger,Trigger1M))</f>
        <v>#NUM!</v>
      </c>
      <c r="AU2032" s="242">
        <f>IFERROR(_xll.qlIndexFixing($AV$1,AQ2032,TRUE,_xll.ohTrigger(Trigger,Trigger1M)),#N/A)</f>
        <v>1.5210507260561279E-2</v>
      </c>
    </row>
    <row r="2033" spans="42:47" ht="11.25" customHeight="1" x14ac:dyDescent="0.25">
      <c r="AP2033" s="99" t="s">
        <v>83</v>
      </c>
      <c r="AQ2033" s="98">
        <f>_xll.qlInterestRateIndexFixingDate(Currency&amp;"ibor"&amp;Tenor,AR2033,Trigger)</f>
        <v>53650</v>
      </c>
      <c r="AR2033" s="98">
        <f>_xll.qlCalendarAdvance(Calendar,AR2032,AP2033,"f",,Trigger)</f>
        <v>53652</v>
      </c>
      <c r="AS2033" s="98">
        <f>_xll.qlInterestRateIndexMaturity(Currency&amp;"ibor"&amp;Tenor,AR2033,Trigger)</f>
        <v>53682</v>
      </c>
      <c r="AT2033" s="242" t="e">
        <f>_xll.qlIndexFixing($AD$5,AQ2033,TRUE,_xll.ohTrigger(Trigger,Trigger1M))</f>
        <v>#NUM!</v>
      </c>
      <c r="AU2033" s="242">
        <f>IFERROR(_xll.qlIndexFixing($AV$1,AQ2033,TRUE,_xll.ohTrigger(Trigger,Trigger1M)),#N/A)</f>
        <v>1.5213617997943629E-2</v>
      </c>
    </row>
    <row r="2034" spans="42:47" ht="11.25" customHeight="1" x14ac:dyDescent="0.25">
      <c r="AP2034" s="99" t="s">
        <v>83</v>
      </c>
      <c r="AQ2034" s="98">
        <f>_xll.qlInterestRateIndexFixingDate(Currency&amp;"ibor"&amp;Tenor,AR2034,Trigger)</f>
        <v>53657</v>
      </c>
      <c r="AR2034" s="98">
        <f>_xll.qlCalendarAdvance(Calendar,AR2033,AP2034,"f",,Trigger)</f>
        <v>53659</v>
      </c>
      <c r="AS2034" s="98">
        <f>_xll.qlInterestRateIndexMaturity(Currency&amp;"ibor"&amp;Tenor,AR2034,Trigger)</f>
        <v>53689</v>
      </c>
      <c r="AT2034" s="242" t="e">
        <f>_xll.qlIndexFixing($AD$5,AQ2034,TRUE,_xll.ohTrigger(Trigger,Trigger1M))</f>
        <v>#NUM!</v>
      </c>
      <c r="AU2034" s="242">
        <f>IFERROR(_xll.qlIndexFixing($AV$1,AQ2034,TRUE,_xll.ohTrigger(Trigger,Trigger1M)),#N/A)</f>
        <v>1.5216708683547076E-2</v>
      </c>
    </row>
    <row r="2035" spans="42:47" ht="11.25" customHeight="1" x14ac:dyDescent="0.25">
      <c r="AP2035" s="99" t="s">
        <v>83</v>
      </c>
      <c r="AQ2035" s="98">
        <f>_xll.qlInterestRateIndexFixingDate(Currency&amp;"ibor"&amp;Tenor,AR2035,Trigger)</f>
        <v>53664</v>
      </c>
      <c r="AR2035" s="98">
        <f>_xll.qlCalendarAdvance(Calendar,AR2034,AP2035,"f",,Trigger)</f>
        <v>53666</v>
      </c>
      <c r="AS2035" s="98">
        <f>_xll.qlInterestRateIndexMaturity(Currency&amp;"ibor"&amp;Tenor,AR2035,Trigger)</f>
        <v>53699</v>
      </c>
      <c r="AT2035" s="242" t="e">
        <f>_xll.qlIndexFixing($AD$5,AQ2035,TRUE,_xll.ohTrigger(Trigger,Trigger1M))</f>
        <v>#NUM!</v>
      </c>
      <c r="AU2035" s="242">
        <f>IFERROR(_xll.qlIndexFixing($AV$1,AQ2035,TRUE,_xll.ohTrigger(Trigger,Trigger1M)),#N/A)</f>
        <v>1.5221396265922914E-2</v>
      </c>
    </row>
    <row r="2036" spans="42:47" ht="11.25" customHeight="1" x14ac:dyDescent="0.25">
      <c r="AP2036" s="99" t="s">
        <v>83</v>
      </c>
      <c r="AQ2036" s="98">
        <f>_xll.qlInterestRateIndexFixingDate(Currency&amp;"ibor"&amp;Tenor,AR2036,Trigger)</f>
        <v>53671</v>
      </c>
      <c r="AR2036" s="98">
        <f>_xll.qlCalendarAdvance(Calendar,AR2035,AP2036,"f",,Trigger)</f>
        <v>53673</v>
      </c>
      <c r="AS2036" s="98">
        <f>_xll.qlInterestRateIndexMaturity(Currency&amp;"ibor"&amp;Tenor,AR2036,Trigger)</f>
        <v>53706</v>
      </c>
      <c r="AT2036" s="242" t="e">
        <f>_xll.qlIndexFixing($AD$5,AQ2036,TRUE,_xll.ohTrigger(Trigger,Trigger1M))</f>
        <v>#NUM!</v>
      </c>
      <c r="AU2036" s="242">
        <f>IFERROR(_xll.qlIndexFixing($AV$1,AQ2036,TRUE,_xll.ohTrigger(Trigger,Trigger1M)),#N/A)</f>
        <v>1.5224442725683737E-2</v>
      </c>
    </row>
    <row r="2037" spans="42:47" ht="11.25" customHeight="1" x14ac:dyDescent="0.25">
      <c r="AP2037" s="99" t="s">
        <v>83</v>
      </c>
      <c r="AQ2037" s="98">
        <f>_xll.qlInterestRateIndexFixingDate(Currency&amp;"ibor"&amp;Tenor,AR2037,Trigger)</f>
        <v>53678</v>
      </c>
      <c r="AR2037" s="98">
        <f>_xll.qlCalendarAdvance(Calendar,AR2036,AP2037,"f",,Trigger)</f>
        <v>53680</v>
      </c>
      <c r="AS2037" s="98">
        <f>_xll.qlInterestRateIndexMaturity(Currency&amp;"ibor"&amp;Tenor,AR2037,Trigger)</f>
        <v>53713</v>
      </c>
      <c r="AT2037" s="242" t="e">
        <f>_xll.qlIndexFixing($AD$5,AQ2037,TRUE,_xll.ohTrigger(Trigger,Trigger1M))</f>
        <v>#NUM!</v>
      </c>
      <c r="AU2037" s="242">
        <f>IFERROR(_xll.qlIndexFixing($AV$1,AQ2037,TRUE,_xll.ohTrigger(Trigger,Trigger1M)),#N/A)</f>
        <v>1.5227468948258086E-2</v>
      </c>
    </row>
    <row r="2038" spans="42:47" ht="11.25" customHeight="1" x14ac:dyDescent="0.25">
      <c r="AP2038" s="99" t="s">
        <v>83</v>
      </c>
      <c r="AQ2038" s="98">
        <f>_xll.qlInterestRateIndexFixingDate(Currency&amp;"ibor"&amp;Tenor,AR2038,Trigger)</f>
        <v>53682</v>
      </c>
      <c r="AR2038" s="98">
        <f>_xll.qlCalendarAdvance(Calendar,AR2037,AP2038,"f",,Trigger)</f>
        <v>53688</v>
      </c>
      <c r="AS2038" s="98">
        <f>_xll.qlInterestRateIndexMaturity(Currency&amp;"ibor"&amp;Tenor,AR2038,Trigger)</f>
        <v>53720</v>
      </c>
      <c r="AT2038" s="242" t="e">
        <f>_xll.qlIndexFixing($AD$5,AQ2038,TRUE,_xll.ohTrigger(Trigger,Trigger1M))</f>
        <v>#NUM!</v>
      </c>
      <c r="AU2038" s="242">
        <f>IFERROR(_xll.qlIndexFixing($AV$1,AQ2038,TRUE,_xll.ohTrigger(Trigger,Trigger1M)),#N/A)</f>
        <v>1.5230367901343245E-2</v>
      </c>
    </row>
    <row r="2039" spans="42:47" ht="11.25" customHeight="1" x14ac:dyDescent="0.25">
      <c r="AP2039" s="99" t="s">
        <v>83</v>
      </c>
      <c r="AQ2039" s="98">
        <f>_xll.qlInterestRateIndexFixingDate(Currency&amp;"ibor"&amp;Tenor,AR2039,Trigger)</f>
        <v>53692</v>
      </c>
      <c r="AR2039" s="98">
        <f>_xll.qlCalendarAdvance(Calendar,AR2038,AP2039,"f",,Trigger)</f>
        <v>53695</v>
      </c>
      <c r="AS2039" s="98">
        <f>_xll.qlInterestRateIndexMaturity(Currency&amp;"ibor"&amp;Tenor,AR2039,Trigger)</f>
        <v>53727</v>
      </c>
      <c r="AT2039" s="242" t="e">
        <f>_xll.qlIndexFixing($AD$5,AQ2039,TRUE,_xll.ohTrigger(Trigger,Trigger1M))</f>
        <v>#NUM!</v>
      </c>
      <c r="AU2039" s="242">
        <f>IFERROR(_xll.qlIndexFixing($AV$1,AQ2039,TRUE,_xll.ohTrigger(Trigger,Trigger1M)),#N/A)</f>
        <v>1.5233351899958947E-2</v>
      </c>
    </row>
    <row r="2040" spans="42:47" ht="11.25" customHeight="1" x14ac:dyDescent="0.25">
      <c r="AP2040" s="99" t="s">
        <v>83</v>
      </c>
      <c r="AQ2040" s="98">
        <f>_xll.qlInterestRateIndexFixingDate(Currency&amp;"ibor"&amp;Tenor,AR2040,Trigger)</f>
        <v>53700</v>
      </c>
      <c r="AR2040" s="98">
        <f>_xll.qlCalendarAdvance(Calendar,AR2039,AP2040,"f",,Trigger)</f>
        <v>53702</v>
      </c>
      <c r="AS2040" s="98">
        <f>_xll.qlInterestRateIndexMaturity(Currency&amp;"ibor"&amp;Tenor,AR2040,Trigger)</f>
        <v>53734</v>
      </c>
      <c r="AT2040" s="242" t="e">
        <f>_xll.qlIndexFixing($AD$5,AQ2040,TRUE,_xll.ohTrigger(Trigger,Trigger1M))</f>
        <v>#NUM!</v>
      </c>
      <c r="AU2040" s="242">
        <f>IFERROR(_xll.qlIndexFixing($AV$1,AQ2040,TRUE,_xll.ohTrigger(Trigger,Trigger1M)),#N/A)</f>
        <v>1.5236315487409391E-2</v>
      </c>
    </row>
    <row r="2041" spans="42:47" ht="11.25" customHeight="1" x14ac:dyDescent="0.25">
      <c r="AP2041" s="99" t="s">
        <v>83</v>
      </c>
      <c r="AQ2041" s="98">
        <f>_xll.qlInterestRateIndexFixingDate(Currency&amp;"ibor"&amp;Tenor,AR2041,Trigger)</f>
        <v>53707</v>
      </c>
      <c r="AR2041" s="98">
        <f>_xll.qlCalendarAdvance(Calendar,AR2040,AP2041,"f",,Trigger)</f>
        <v>53709</v>
      </c>
      <c r="AS2041" s="98">
        <f>_xll.qlInterestRateIndexMaturity(Currency&amp;"ibor"&amp;Tenor,AR2041,Trigger)</f>
        <v>53741</v>
      </c>
      <c r="AT2041" s="242" t="e">
        <f>_xll.qlIndexFixing($AD$5,AQ2041,TRUE,_xll.ohTrigger(Trigger,Trigger1M))</f>
        <v>#NUM!</v>
      </c>
      <c r="AU2041" s="242">
        <f>IFERROR(_xll.qlIndexFixing($AV$1,AQ2041,TRUE,_xll.ohTrigger(Trigger,Trigger1M)),#N/A)</f>
        <v>1.52392586067851E-2</v>
      </c>
    </row>
    <row r="2042" spans="42:47" ht="11.25" customHeight="1" x14ac:dyDescent="0.25">
      <c r="AP2042" s="99" t="s">
        <v>83</v>
      </c>
      <c r="AQ2042" s="98">
        <f>_xll.qlInterestRateIndexFixingDate(Currency&amp;"ibor"&amp;Tenor,AR2042,Trigger)</f>
        <v>53714</v>
      </c>
      <c r="AR2042" s="98">
        <f>_xll.qlCalendarAdvance(Calendar,AR2041,AP2042,"f",,Trigger)</f>
        <v>53716</v>
      </c>
      <c r="AS2042" s="98">
        <f>_xll.qlInterestRateIndexMaturity(Currency&amp;"ibor"&amp;Tenor,AR2042,Trigger)</f>
        <v>53748</v>
      </c>
      <c r="AT2042" s="242" t="e">
        <f>_xll.qlIndexFixing($AD$5,AQ2042,TRUE,_xll.ohTrigger(Trigger,Trigger1M))</f>
        <v>#NUM!</v>
      </c>
      <c r="AU2042" s="242">
        <f>IFERROR(_xll.qlIndexFixing($AV$1,AQ2042,TRUE,_xll.ohTrigger(Trigger,Trigger1M)),#N/A)</f>
        <v>1.5242181201176597E-2</v>
      </c>
    </row>
    <row r="2043" spans="42:47" ht="11.25" customHeight="1" x14ac:dyDescent="0.25">
      <c r="AP2043" s="99" t="s">
        <v>83</v>
      </c>
      <c r="AQ2043" s="98">
        <f>_xll.qlInterestRateIndexFixingDate(Currency&amp;"ibor"&amp;Tenor,AR2043,Trigger)</f>
        <v>53721</v>
      </c>
      <c r="AR2043" s="98">
        <f>_xll.qlCalendarAdvance(Calendar,AR2042,AP2043,"f",,Trigger)</f>
        <v>53723</v>
      </c>
      <c r="AS2043" s="98">
        <f>_xll.qlInterestRateIndexMaturity(Currency&amp;"ibor"&amp;Tenor,AR2043,Trigger)</f>
        <v>53751</v>
      </c>
      <c r="AT2043" s="242" t="e">
        <f>_xll.qlIndexFixing($AD$5,AQ2043,TRUE,_xll.ohTrigger(Trigger,Trigger1M))</f>
        <v>#NUM!</v>
      </c>
      <c r="AU2043" s="242">
        <f>IFERROR(_xll.qlIndexFixing($AV$1,AQ2043,TRUE,_xll.ohTrigger(Trigger,Trigger1M)),#N/A)</f>
        <v>1.5242969993622957E-2</v>
      </c>
    </row>
    <row r="2044" spans="42:47" ht="11.25" customHeight="1" x14ac:dyDescent="0.25">
      <c r="AP2044" s="99" t="s">
        <v>83</v>
      </c>
      <c r="AQ2044" s="98">
        <f>_xll.qlInterestRateIndexFixingDate(Currency&amp;"ibor"&amp;Tenor,AR2044,Trigger)</f>
        <v>53728</v>
      </c>
      <c r="AR2044" s="98">
        <f>_xll.qlCalendarAdvance(Calendar,AR2043,AP2044,"f",,Trigger)</f>
        <v>53730</v>
      </c>
      <c r="AS2044" s="98">
        <f>_xll.qlInterestRateIndexMaturity(Currency&amp;"ibor"&amp;Tenor,AR2044,Trigger)</f>
        <v>53758</v>
      </c>
      <c r="AT2044" s="242" t="e">
        <f>_xll.qlIndexFixing($AD$5,AQ2044,TRUE,_xll.ohTrigger(Trigger,Trigger1M))</f>
        <v>#NUM!</v>
      </c>
      <c r="AU2044" s="242">
        <f>IFERROR(_xll.qlIndexFixing($AV$1,AQ2044,TRUE,_xll.ohTrigger(Trigger,Trigger1M)),#N/A)</f>
        <v>1.5245856792796948E-2</v>
      </c>
    </row>
    <row r="2045" spans="42:47" ht="11.25" customHeight="1" x14ac:dyDescent="0.25">
      <c r="AP2045" s="99" t="s">
        <v>83</v>
      </c>
      <c r="AQ2045" s="98">
        <f>_xll.qlInterestRateIndexFixingDate(Currency&amp;"ibor"&amp;Tenor,AR2045,Trigger)</f>
        <v>53735</v>
      </c>
      <c r="AR2045" s="98">
        <f>_xll.qlCalendarAdvance(Calendar,AR2044,AP2045,"f",,Trigger)</f>
        <v>53737</v>
      </c>
      <c r="AS2045" s="98">
        <f>_xll.qlInterestRateIndexMaturity(Currency&amp;"ibor"&amp;Tenor,AR2045,Trigger)</f>
        <v>53765</v>
      </c>
      <c r="AT2045" s="242" t="e">
        <f>_xll.qlIndexFixing($AD$5,AQ2045,TRUE,_xll.ohTrigger(Trigger,Trigger1M))</f>
        <v>#NUM!</v>
      </c>
      <c r="AU2045" s="242">
        <f>IFERROR(_xll.qlIndexFixing($AV$1,AQ2045,TRUE,_xll.ohTrigger(Trigger,Trigger1M)),#N/A)</f>
        <v>1.5248722915910078E-2</v>
      </c>
    </row>
    <row r="2046" spans="42:47" ht="11.25" customHeight="1" x14ac:dyDescent="0.25">
      <c r="AP2046" s="99" t="s">
        <v>83</v>
      </c>
      <c r="AQ2046" s="98">
        <f>_xll.qlInterestRateIndexFixingDate(Currency&amp;"ibor"&amp;Tenor,AR2046,Trigger)</f>
        <v>53742</v>
      </c>
      <c r="AR2046" s="98">
        <f>_xll.qlCalendarAdvance(Calendar,AR2045,AP2046,"f",,Trigger)</f>
        <v>53744</v>
      </c>
      <c r="AS2046" s="98">
        <f>_xll.qlInterestRateIndexMaturity(Currency&amp;"ibor"&amp;Tenor,AR2046,Trigger)</f>
        <v>53772</v>
      </c>
      <c r="AT2046" s="242" t="e">
        <f>_xll.qlIndexFixing($AD$5,AQ2046,TRUE,_xll.ohTrigger(Trigger,Trigger1M))</f>
        <v>#NUM!</v>
      </c>
      <c r="AU2046" s="242">
        <f>IFERROR(_xll.qlIndexFixing($AV$1,AQ2046,TRUE,_xll.ohTrigger(Trigger,Trigger1M)),#N/A)</f>
        <v>1.5251568306062144E-2</v>
      </c>
    </row>
    <row r="2047" spans="42:47" ht="11.25" customHeight="1" x14ac:dyDescent="0.25">
      <c r="AP2047" s="99" t="s">
        <v>83</v>
      </c>
      <c r="AQ2047" s="98">
        <f>_xll.qlInterestRateIndexFixingDate(Currency&amp;"ibor"&amp;Tenor,AR2047,Trigger)</f>
        <v>53749</v>
      </c>
      <c r="AR2047" s="98">
        <f>_xll.qlCalendarAdvance(Calendar,AR2046,AP2047,"f",,Trigger)</f>
        <v>53751</v>
      </c>
      <c r="AS2047" s="98">
        <f>_xll.qlInterestRateIndexMaturity(Currency&amp;"ibor"&amp;Tenor,AR2047,Trigger)</f>
        <v>53780</v>
      </c>
      <c r="AT2047" s="242" t="e">
        <f>_xll.qlIndexFixing($AD$5,AQ2047,TRUE,_xll.ohTrigger(Trigger,Trigger1M))</f>
        <v>#NUM!</v>
      </c>
      <c r="AU2047" s="242">
        <f>IFERROR(_xll.qlIndexFixing($AV$1,AQ2047,TRUE,_xll.ohTrigger(Trigger,Trigger1M)),#N/A)</f>
        <v>1.525491593069698E-2</v>
      </c>
    </row>
    <row r="2048" spans="42:47" ht="11.25" customHeight="1" x14ac:dyDescent="0.25">
      <c r="AP2048" s="99" t="s">
        <v>83</v>
      </c>
      <c r="AQ2048" s="98">
        <f>_xll.qlInterestRateIndexFixingDate(Currency&amp;"ibor"&amp;Tenor,AR2048,Trigger)</f>
        <v>53756</v>
      </c>
      <c r="AR2048" s="98">
        <f>_xll.qlCalendarAdvance(Calendar,AR2047,AP2048,"f",,Trigger)</f>
        <v>53758</v>
      </c>
      <c r="AS2048" s="98">
        <f>_xll.qlInterestRateIndexMaturity(Currency&amp;"ibor"&amp;Tenor,AR2048,Trigger)</f>
        <v>53790</v>
      </c>
      <c r="AT2048" s="242" t="e">
        <f>_xll.qlIndexFixing($AD$5,AQ2048,TRUE,_xll.ohTrigger(Trigger,Trigger1M))</f>
        <v>#NUM!</v>
      </c>
      <c r="AU2048" s="242">
        <f>IFERROR(_xll.qlIndexFixing($AV$1,AQ2048,TRUE,_xll.ohTrigger(Trigger,Trigger1M)),#N/A)</f>
        <v>1.5259282555596665E-2</v>
      </c>
    </row>
    <row r="2049" spans="42:47" ht="11.25" customHeight="1" x14ac:dyDescent="0.25">
      <c r="AP2049" s="99" t="s">
        <v>83</v>
      </c>
      <c r="AQ2049" s="98">
        <f>_xll.qlInterestRateIndexFixingDate(Currency&amp;"ibor"&amp;Tenor,AR2049,Trigger)</f>
        <v>53763</v>
      </c>
      <c r="AR2049" s="98">
        <f>_xll.qlCalendarAdvance(Calendar,AR2048,AP2049,"f",,Trigger)</f>
        <v>53765</v>
      </c>
      <c r="AS2049" s="98">
        <f>_xll.qlInterestRateIndexMaturity(Currency&amp;"ibor"&amp;Tenor,AR2049,Trigger)</f>
        <v>53798</v>
      </c>
      <c r="AT2049" s="242" t="e">
        <f>_xll.qlIndexFixing($AD$5,AQ2049,TRUE,_xll.ohTrigger(Trigger,Trigger1M))</f>
        <v>#NUM!</v>
      </c>
      <c r="AU2049" s="242">
        <f>IFERROR(_xll.qlIndexFixing($AV$1,AQ2049,TRUE,_xll.ohTrigger(Trigger,Trigger1M)),#N/A)</f>
        <v>1.5262579681112535E-2</v>
      </c>
    </row>
    <row r="2050" spans="42:47" ht="11.25" customHeight="1" x14ac:dyDescent="0.25">
      <c r="AP2050" s="99" t="s">
        <v>83</v>
      </c>
      <c r="AQ2050" s="98">
        <f>_xll.qlInterestRateIndexFixingDate(Currency&amp;"ibor"&amp;Tenor,AR2050,Trigger)</f>
        <v>53770</v>
      </c>
      <c r="AR2050" s="98">
        <f>_xll.qlCalendarAdvance(Calendar,AR2049,AP2050,"f",,Trigger)</f>
        <v>53772</v>
      </c>
      <c r="AS2050" s="98">
        <f>_xll.qlInterestRateIndexMaturity(Currency&amp;"ibor"&amp;Tenor,AR2050,Trigger)</f>
        <v>53804</v>
      </c>
      <c r="AT2050" s="242" t="e">
        <f>_xll.qlIndexFixing($AD$5,AQ2050,TRUE,_xll.ohTrigger(Trigger,Trigger1M))</f>
        <v>#NUM!</v>
      </c>
      <c r="AU2050" s="242">
        <f>IFERROR(_xll.qlIndexFixing($AV$1,AQ2050,TRUE,_xll.ohTrigger(Trigger,Trigger1M)),#N/A)</f>
        <v>1.5264816227080202E-2</v>
      </c>
    </row>
    <row r="2051" spans="42:47" ht="11.25" customHeight="1" x14ac:dyDescent="0.25">
      <c r="AP2051" s="99" t="s">
        <v>83</v>
      </c>
      <c r="AQ2051" s="98">
        <f>_xll.qlInterestRateIndexFixingDate(Currency&amp;"ibor"&amp;Tenor,AR2051,Trigger)</f>
        <v>53777</v>
      </c>
      <c r="AR2051" s="98">
        <f>_xll.qlCalendarAdvance(Calendar,AR2050,AP2051,"f",,Trigger)</f>
        <v>53779</v>
      </c>
      <c r="AS2051" s="98">
        <f>_xll.qlInterestRateIndexMaturity(Currency&amp;"ibor"&amp;Tenor,AR2051,Trigger)</f>
        <v>53811</v>
      </c>
      <c r="AT2051" s="242" t="e">
        <f>_xll.qlIndexFixing($AD$5,AQ2051,TRUE,_xll.ohTrigger(Trigger,Trigger1M))</f>
        <v>#NUM!</v>
      </c>
      <c r="AU2051" s="242">
        <f>IFERROR(_xll.qlIndexFixing($AV$1,AQ2051,TRUE,_xll.ohTrigger(Trigger,Trigger1M)),#N/A)</f>
        <v>1.5267551535462498E-2</v>
      </c>
    </row>
    <row r="2052" spans="42:47" ht="11.25" customHeight="1" x14ac:dyDescent="0.25">
      <c r="AP2052" s="99" t="s">
        <v>83</v>
      </c>
      <c r="AQ2052" s="98">
        <f>_xll.qlInterestRateIndexFixingDate(Currency&amp;"ibor"&amp;Tenor,AR2052,Trigger)</f>
        <v>53784</v>
      </c>
      <c r="AR2052" s="98">
        <f>_xll.qlCalendarAdvance(Calendar,AR2051,AP2052,"f",,Trigger)</f>
        <v>53786</v>
      </c>
      <c r="AS2052" s="98">
        <f>_xll.qlInterestRateIndexMaturity(Currency&amp;"ibor"&amp;Tenor,AR2052,Trigger)</f>
        <v>53818</v>
      </c>
      <c r="AT2052" s="242" t="e">
        <f>_xll.qlIndexFixing($AD$5,AQ2052,TRUE,_xll.ohTrigger(Trigger,Trigger1M))</f>
        <v>#NUM!</v>
      </c>
      <c r="AU2052" s="242">
        <f>IFERROR(_xll.qlIndexFixing($AV$1,AQ2052,TRUE,_xll.ohTrigger(Trigger,Trigger1M)),#N/A)</f>
        <v>1.5270265749720846E-2</v>
      </c>
    </row>
    <row r="2053" spans="42:47" ht="11.25" customHeight="1" x14ac:dyDescent="0.25">
      <c r="AP2053" s="99" t="s">
        <v>83</v>
      </c>
      <c r="AQ2053" s="98">
        <f>_xll.qlInterestRateIndexFixingDate(Currency&amp;"ibor"&amp;Tenor,AR2053,Trigger)</f>
        <v>53791</v>
      </c>
      <c r="AR2053" s="98">
        <f>_xll.qlCalendarAdvance(Calendar,AR2052,AP2053,"f",,Trigger)</f>
        <v>53793</v>
      </c>
      <c r="AS2053" s="98">
        <f>_xll.qlInterestRateIndexMaturity(Currency&amp;"ibor"&amp;Tenor,AR2053,Trigger)</f>
        <v>53825</v>
      </c>
      <c r="AT2053" s="242" t="e">
        <f>_xll.qlIndexFixing($AD$5,AQ2053,TRUE,_xll.ohTrigger(Trigger,Trigger1M))</f>
        <v>#NUM!</v>
      </c>
      <c r="AU2053" s="242">
        <f>IFERROR(_xll.qlIndexFixing($AV$1,AQ2053,TRUE,_xll.ohTrigger(Trigger,Trigger1M)),#N/A)</f>
        <v>1.5272958812943271E-2</v>
      </c>
    </row>
    <row r="2054" spans="42:47" ht="11.25" customHeight="1" x14ac:dyDescent="0.25">
      <c r="AP2054" s="99" t="s">
        <v>83</v>
      </c>
      <c r="AQ2054" s="98">
        <f>_xll.qlInterestRateIndexFixingDate(Currency&amp;"ibor"&amp;Tenor,AR2054,Trigger)</f>
        <v>53798</v>
      </c>
      <c r="AR2054" s="98">
        <f>_xll.qlCalendarAdvance(Calendar,AR2053,AP2054,"f",,Trigger)</f>
        <v>53800</v>
      </c>
      <c r="AS2054" s="98">
        <f>_xll.qlInterestRateIndexMaturity(Currency&amp;"ibor"&amp;Tenor,AR2054,Trigger)</f>
        <v>53832</v>
      </c>
      <c r="AT2054" s="242" t="e">
        <f>_xll.qlIndexFixing($AD$5,AQ2054,TRUE,_xll.ohTrigger(Trigger,Trigger1M))</f>
        <v>#NUM!</v>
      </c>
      <c r="AU2054" s="242">
        <f>IFERROR(_xll.qlIndexFixing($AV$1,AQ2054,TRUE,_xll.ohTrigger(Trigger,Trigger1M)),#N/A)</f>
        <v>1.5275630668215301E-2</v>
      </c>
    </row>
    <row r="2055" spans="42:47" ht="11.25" customHeight="1" x14ac:dyDescent="0.25">
      <c r="AP2055" s="99" t="s">
        <v>83</v>
      </c>
      <c r="AQ2055" s="98">
        <f>_xll.qlInterestRateIndexFixingDate(Currency&amp;"ibor"&amp;Tenor,AR2055,Trigger)</f>
        <v>53805</v>
      </c>
      <c r="AR2055" s="98">
        <f>_xll.qlCalendarAdvance(Calendar,AR2054,AP2055,"f",,Trigger)</f>
        <v>53807</v>
      </c>
      <c r="AS2055" s="98">
        <f>_xll.qlInterestRateIndexMaturity(Currency&amp;"ibor"&amp;Tenor,AR2055,Trigger)</f>
        <v>53839</v>
      </c>
      <c r="AT2055" s="242" t="e">
        <f>_xll.qlIndexFixing($AD$5,AQ2055,TRUE,_xll.ohTrigger(Trigger,Trigger1M))</f>
        <v>#NUM!</v>
      </c>
      <c r="AU2055" s="242">
        <f>IFERROR(_xll.qlIndexFixing($AV$1,AQ2055,TRUE,_xll.ohTrigger(Trigger,Trigger1M)),#N/A)</f>
        <v>1.5278281258624959E-2</v>
      </c>
    </row>
    <row r="2056" spans="42:47" ht="11.25" customHeight="1" x14ac:dyDescent="0.25">
      <c r="AP2056" s="99" t="s">
        <v>83</v>
      </c>
      <c r="AQ2056" s="98">
        <f>_xll.qlInterestRateIndexFixingDate(Currency&amp;"ibor"&amp;Tenor,AR2056,Trigger)</f>
        <v>53811</v>
      </c>
      <c r="AR2056" s="98">
        <f>_xll.qlCalendarAdvance(Calendar,AR2055,AP2056,"f",,Trigger)</f>
        <v>53814</v>
      </c>
      <c r="AS2056" s="98">
        <f>_xll.qlInterestRateIndexMaturity(Currency&amp;"ibor"&amp;Tenor,AR2056,Trigger)</f>
        <v>53846</v>
      </c>
      <c r="AT2056" s="242" t="e">
        <f>_xll.qlIndexFixing($AD$5,AQ2056,TRUE,_xll.ohTrigger(Trigger,Trigger1M))</f>
        <v>#NUM!</v>
      </c>
      <c r="AU2056" s="242">
        <f>IFERROR(_xll.qlIndexFixing($AV$1,AQ2056,TRUE,_xll.ohTrigger(Trigger,Trigger1M)),#N/A)</f>
        <v>1.5280910527255276E-2</v>
      </c>
    </row>
    <row r="2057" spans="42:47" ht="11.25" customHeight="1" x14ac:dyDescent="0.25">
      <c r="AP2057" s="99" t="s">
        <v>83</v>
      </c>
      <c r="AQ2057" s="98">
        <f>_xll.qlInterestRateIndexFixingDate(Currency&amp;"ibor"&amp;Tenor,AR2057,Trigger)</f>
        <v>53819</v>
      </c>
      <c r="AR2057" s="98">
        <f>_xll.qlCalendarAdvance(Calendar,AR2056,AP2057,"f",,Trigger)</f>
        <v>53821</v>
      </c>
      <c r="AS2057" s="98">
        <f>_xll.qlInterestRateIndexMaturity(Currency&amp;"ibor"&amp;Tenor,AR2057,Trigger)</f>
        <v>53853</v>
      </c>
      <c r="AT2057" s="242" t="e">
        <f>_xll.qlIndexFixing($AD$5,AQ2057,TRUE,_xll.ohTrigger(Trigger,Trigger1M))</f>
        <v>#NUM!</v>
      </c>
      <c r="AU2057" s="242">
        <f>IFERROR(_xll.qlIndexFixing($AV$1,AQ2057,TRUE,_xll.ohTrigger(Trigger,Trigger1M)),#N/A)</f>
        <v>1.5283518417201769E-2</v>
      </c>
    </row>
    <row r="2058" spans="42:47" ht="11.25" customHeight="1" x14ac:dyDescent="0.25">
      <c r="AP2058" s="99" t="s">
        <v>83</v>
      </c>
      <c r="AQ2058" s="98">
        <f>_xll.qlInterestRateIndexFixingDate(Currency&amp;"ibor"&amp;Tenor,AR2058,Trigger)</f>
        <v>53826</v>
      </c>
      <c r="AR2058" s="98">
        <f>_xll.qlCalendarAdvance(Calendar,AR2057,AP2058,"f",,Trigger)</f>
        <v>53828</v>
      </c>
      <c r="AS2058" s="98">
        <f>_xll.qlInterestRateIndexMaturity(Currency&amp;"ibor"&amp;Tenor,AR2058,Trigger)</f>
        <v>53860</v>
      </c>
      <c r="AT2058" s="242" t="e">
        <f>_xll.qlIndexFixing($AD$5,AQ2058,TRUE,_xll.ohTrigger(Trigger,Trigger1M))</f>
        <v>#NUM!</v>
      </c>
      <c r="AU2058" s="242">
        <f>IFERROR(_xll.qlIndexFixing($AV$1,AQ2058,TRUE,_xll.ohTrigger(Trigger,Trigger1M)),#N/A)</f>
        <v>1.5286104871542472E-2</v>
      </c>
    </row>
    <row r="2059" spans="42:47" ht="11.25" customHeight="1" x14ac:dyDescent="0.25">
      <c r="AP2059" s="99" t="s">
        <v>83</v>
      </c>
      <c r="AQ2059" s="98">
        <f>_xll.qlInterestRateIndexFixingDate(Currency&amp;"ibor"&amp;Tenor,AR2059,Trigger)</f>
        <v>53833</v>
      </c>
      <c r="AR2059" s="98">
        <f>_xll.qlCalendarAdvance(Calendar,AR2058,AP2059,"f",,Trigger)</f>
        <v>53835</v>
      </c>
      <c r="AS2059" s="98">
        <f>_xll.qlInterestRateIndexMaturity(Currency&amp;"ibor"&amp;Tenor,AR2059,Trigger)</f>
        <v>53867</v>
      </c>
      <c r="AT2059" s="242" t="e">
        <f>_xll.qlIndexFixing($AD$5,AQ2059,TRUE,_xll.ohTrigger(Trigger,Trigger1M))</f>
        <v>#NUM!</v>
      </c>
      <c r="AU2059" s="242">
        <f>IFERROR(_xll.qlIndexFixing($AV$1,AQ2059,TRUE,_xll.ohTrigger(Trigger,Trigger1M)),#N/A)</f>
        <v>1.5288669833370405E-2</v>
      </c>
    </row>
    <row r="2060" spans="42:47" ht="11.25" customHeight="1" x14ac:dyDescent="0.25">
      <c r="AP2060" s="99" t="s">
        <v>83</v>
      </c>
      <c r="AQ2060" s="98">
        <f>_xll.qlInterestRateIndexFixingDate(Currency&amp;"ibor"&amp;Tenor,AR2060,Trigger)</f>
        <v>53840</v>
      </c>
      <c r="AR2060" s="98">
        <f>_xll.qlCalendarAdvance(Calendar,AR2059,AP2060,"f",,Trigger)</f>
        <v>53842</v>
      </c>
      <c r="AS2060" s="98">
        <f>_xll.qlInterestRateIndexMaturity(Currency&amp;"ibor"&amp;Tenor,AR2060,Trigger)</f>
        <v>53871</v>
      </c>
      <c r="AT2060" s="242" t="e">
        <f>_xll.qlIndexFixing($AD$5,AQ2060,TRUE,_xll.ohTrigger(Trigger,Trigger1M))</f>
        <v>#NUM!</v>
      </c>
      <c r="AU2060" s="242">
        <f>IFERROR(_xll.qlIndexFixing($AV$1,AQ2060,TRUE,_xll.ohTrigger(Trigger,Trigger1M)),#N/A)</f>
        <v>1.528969970236411E-2</v>
      </c>
    </row>
    <row r="2061" spans="42:47" ht="11.25" customHeight="1" x14ac:dyDescent="0.25">
      <c r="AP2061" s="99" t="s">
        <v>83</v>
      </c>
      <c r="AQ2061" s="98">
        <f>_xll.qlInterestRateIndexFixingDate(Currency&amp;"ibor"&amp;Tenor,AR2061,Trigger)</f>
        <v>53847</v>
      </c>
      <c r="AR2061" s="98">
        <f>_xll.qlCalendarAdvance(Calendar,AR2060,AP2061,"f",,Trigger)</f>
        <v>53849</v>
      </c>
      <c r="AS2061" s="98">
        <f>_xll.qlInterestRateIndexMaturity(Currency&amp;"ibor"&amp;Tenor,AR2061,Trigger)</f>
        <v>53881</v>
      </c>
      <c r="AT2061" s="242" t="e">
        <f>_xll.qlIndexFixing($AD$5,AQ2061,TRUE,_xll.ohTrigger(Trigger,Trigger1M))</f>
        <v>#NUM!</v>
      </c>
      <c r="AU2061" s="242">
        <f>IFERROR(_xll.qlIndexFixing($AV$1,AQ2061,TRUE,_xll.ohTrigger(Trigger,Trigger1M)),#N/A)</f>
        <v>1.5293735051827573E-2</v>
      </c>
    </row>
    <row r="2062" spans="42:47" ht="11.25" customHeight="1" x14ac:dyDescent="0.25">
      <c r="AP2062" s="99" t="s">
        <v>83</v>
      </c>
      <c r="AQ2062" s="98">
        <f>_xll.qlInterestRateIndexFixingDate(Currency&amp;"ibor"&amp;Tenor,AR2062,Trigger)</f>
        <v>53854</v>
      </c>
      <c r="AR2062" s="98">
        <f>_xll.qlCalendarAdvance(Calendar,AR2061,AP2062,"f",,Trigger)</f>
        <v>53856</v>
      </c>
      <c r="AS2062" s="98">
        <f>_xll.qlInterestRateIndexMaturity(Currency&amp;"ibor"&amp;Tenor,AR2062,Trigger)</f>
        <v>53888</v>
      </c>
      <c r="AT2062" s="242" t="e">
        <f>_xll.qlIndexFixing($AD$5,AQ2062,TRUE,_xll.ohTrigger(Trigger,Trigger1M))</f>
        <v>#NUM!</v>
      </c>
      <c r="AU2062" s="242">
        <f>IFERROR(_xll.qlIndexFixing($AV$1,AQ2062,TRUE,_xll.ohTrigger(Trigger,Trigger1M)),#N/A)</f>
        <v>1.5296235194632857E-2</v>
      </c>
    </row>
    <row r="2063" spans="42:47" ht="11.25" customHeight="1" x14ac:dyDescent="0.25">
      <c r="AP2063" s="99" t="s">
        <v>83</v>
      </c>
      <c r="AQ2063" s="98">
        <f>_xll.qlInterestRateIndexFixingDate(Currency&amp;"ibor"&amp;Tenor,AR2063,Trigger)</f>
        <v>53861</v>
      </c>
      <c r="AR2063" s="98">
        <f>_xll.qlCalendarAdvance(Calendar,AR2062,AP2063,"f",,Trigger)</f>
        <v>53863</v>
      </c>
      <c r="AS2063" s="98">
        <f>_xll.qlInterestRateIndexMaturity(Currency&amp;"ibor"&amp;Tenor,AR2063,Trigger)</f>
        <v>53895</v>
      </c>
      <c r="AT2063" s="242" t="e">
        <f>_xll.qlIndexFixing($AD$5,AQ2063,TRUE,_xll.ohTrigger(Trigger,Trigger1M))</f>
        <v>#NUM!</v>
      </c>
      <c r="AU2063" s="242">
        <f>IFERROR(_xll.qlIndexFixing($AV$1,AQ2063,TRUE,_xll.ohTrigger(Trigger,Trigger1M)),#N/A)</f>
        <v>1.5298713617274973E-2</v>
      </c>
    </row>
    <row r="2064" spans="42:47" ht="11.25" customHeight="1" x14ac:dyDescent="0.25">
      <c r="AP2064" s="99" t="s">
        <v>83</v>
      </c>
      <c r="AQ2064" s="98">
        <f>_xll.qlInterestRateIndexFixingDate(Currency&amp;"ibor"&amp;Tenor,AR2064,Trigger)</f>
        <v>53868</v>
      </c>
      <c r="AR2064" s="98">
        <f>_xll.qlCalendarAdvance(Calendar,AR2063,AP2064,"f",,Trigger)</f>
        <v>53870</v>
      </c>
      <c r="AS2064" s="98">
        <f>_xll.qlInterestRateIndexMaturity(Currency&amp;"ibor"&amp;Tenor,AR2064,Trigger)</f>
        <v>53902</v>
      </c>
      <c r="AT2064" s="242" t="e">
        <f>_xll.qlIndexFixing($AD$5,AQ2064,TRUE,_xll.ohTrigger(Trigger,Trigger1M))</f>
        <v>#NUM!</v>
      </c>
      <c r="AU2064" s="242">
        <f>IFERROR(_xll.qlIndexFixing($AV$1,AQ2064,TRUE,_xll.ohTrigger(Trigger,Trigger1M)),#N/A)</f>
        <v>1.5301170262839447E-2</v>
      </c>
    </row>
    <row r="2065" spans="42:47" ht="11.25" customHeight="1" x14ac:dyDescent="0.25">
      <c r="AP2065" s="99" t="s">
        <v>83</v>
      </c>
      <c r="AQ2065" s="98">
        <f>_xll.qlInterestRateIndexFixingDate(Currency&amp;"ibor"&amp;Tenor,AR2065,Trigger)</f>
        <v>53875</v>
      </c>
      <c r="AR2065" s="98">
        <f>_xll.qlCalendarAdvance(Calendar,AR2064,AP2065,"f",,Trigger)</f>
        <v>53877</v>
      </c>
      <c r="AS2065" s="98">
        <f>_xll.qlInterestRateIndexMaturity(Currency&amp;"ibor"&amp;Tenor,AR2065,Trigger)</f>
        <v>53909</v>
      </c>
      <c r="AT2065" s="242" t="e">
        <f>_xll.qlIndexFixing($AD$5,AQ2065,TRUE,_xll.ohTrigger(Trigger,Trigger1M))</f>
        <v>#NUM!</v>
      </c>
      <c r="AU2065" s="242">
        <f>IFERROR(_xll.qlIndexFixing($AV$1,AQ2065,TRUE,_xll.ohTrigger(Trigger,Trigger1M)),#N/A)</f>
        <v>1.5303605074411808E-2</v>
      </c>
    </row>
    <row r="2066" spans="42:47" ht="11.25" customHeight="1" x14ac:dyDescent="0.25">
      <c r="AP2066" s="99" t="s">
        <v>83</v>
      </c>
      <c r="AQ2066" s="98">
        <f>_xll.qlInterestRateIndexFixingDate(Currency&amp;"ibor"&amp;Tenor,AR2066,Trigger)</f>
        <v>53882</v>
      </c>
      <c r="AR2066" s="98">
        <f>_xll.qlCalendarAdvance(Calendar,AR2065,AP2066,"f",,Trigger)</f>
        <v>53884</v>
      </c>
      <c r="AS2066" s="98">
        <f>_xll.qlInterestRateIndexMaturity(Currency&amp;"ibor"&amp;Tenor,AR2066,Trigger)</f>
        <v>53916</v>
      </c>
      <c r="AT2066" s="242" t="e">
        <f>_xll.qlIndexFixing($AD$5,AQ2066,TRUE,_xll.ohTrigger(Trigger,Trigger1M))</f>
        <v>#NUM!</v>
      </c>
      <c r="AU2066" s="242">
        <f>IFERROR(_xll.qlIndexFixing($AV$1,AQ2066,TRUE,_xll.ohTrigger(Trigger,Trigger1M)),#N/A)</f>
        <v>1.5306017995085075E-2</v>
      </c>
    </row>
    <row r="2067" spans="42:47" ht="11.25" customHeight="1" x14ac:dyDescent="0.25">
      <c r="AP2067" s="99" t="s">
        <v>83</v>
      </c>
      <c r="AQ2067" s="98">
        <f>_xll.qlInterestRateIndexFixingDate(Currency&amp;"ibor"&amp;Tenor,AR2067,Trigger)</f>
        <v>53889</v>
      </c>
      <c r="AR2067" s="98">
        <f>_xll.qlCalendarAdvance(Calendar,AR2066,AP2067,"f",,Trigger)</f>
        <v>53891</v>
      </c>
      <c r="AS2067" s="98">
        <f>_xll.qlInterestRateIndexMaturity(Currency&amp;"ibor"&amp;Tenor,AR2067,Trigger)</f>
        <v>53923</v>
      </c>
      <c r="AT2067" s="242" t="e">
        <f>_xll.qlIndexFixing($AD$5,AQ2067,TRUE,_xll.ohTrigger(Trigger,Trigger1M))</f>
        <v>#NUM!</v>
      </c>
      <c r="AU2067" s="242">
        <f>IFERROR(_xll.qlIndexFixing($AV$1,AQ2067,TRUE,_xll.ohTrigger(Trigger,Trigger1M)),#N/A)</f>
        <v>1.5308408967939779E-2</v>
      </c>
    </row>
    <row r="2068" spans="42:47" ht="11.25" customHeight="1" x14ac:dyDescent="0.25">
      <c r="AP2068" s="99" t="s">
        <v>83</v>
      </c>
      <c r="AQ2068" s="98">
        <f>_xll.qlInterestRateIndexFixingDate(Currency&amp;"ibor"&amp;Tenor,AR2068,Trigger)</f>
        <v>53896</v>
      </c>
      <c r="AR2068" s="98">
        <f>_xll.qlCalendarAdvance(Calendar,AR2067,AP2068,"f",,Trigger)</f>
        <v>53898</v>
      </c>
      <c r="AS2068" s="98">
        <f>_xll.qlInterestRateIndexMaturity(Currency&amp;"ibor"&amp;Tenor,AR2068,Trigger)</f>
        <v>53930</v>
      </c>
      <c r="AT2068" s="242" t="e">
        <f>_xll.qlIndexFixing($AD$5,AQ2068,TRUE,_xll.ohTrigger(Trigger,Trigger1M))</f>
        <v>#NUM!</v>
      </c>
      <c r="AU2068" s="242">
        <f>IFERROR(_xll.qlIndexFixing($AV$1,AQ2068,TRUE,_xll.ohTrigger(Trigger,Trigger1M)),#N/A)</f>
        <v>1.5310777936068942E-2</v>
      </c>
    </row>
    <row r="2069" spans="42:47" ht="11.25" customHeight="1" x14ac:dyDescent="0.25">
      <c r="AP2069" s="99" t="s">
        <v>83</v>
      </c>
      <c r="AQ2069" s="98">
        <f>_xll.qlInterestRateIndexFixingDate(Currency&amp;"ibor"&amp;Tenor,AR2069,Trigger)</f>
        <v>53903</v>
      </c>
      <c r="AR2069" s="98">
        <f>_xll.qlCalendarAdvance(Calendar,AR2068,AP2069,"f",,Trigger)</f>
        <v>53905</v>
      </c>
      <c r="AS2069" s="98">
        <f>_xll.qlInterestRateIndexMaturity(Currency&amp;"ibor"&amp;Tenor,AR2069,Trigger)</f>
        <v>53937</v>
      </c>
      <c r="AT2069" s="242" t="e">
        <f>_xll.qlIndexFixing($AD$5,AQ2069,TRUE,_xll.ohTrigger(Trigger,Trigger1M))</f>
        <v>#NUM!</v>
      </c>
      <c r="AU2069" s="242">
        <f>IFERROR(_xll.qlIndexFixing($AV$1,AQ2069,TRUE,_xll.ohTrigger(Trigger,Trigger1M)),#N/A)</f>
        <v>1.5313124842555592E-2</v>
      </c>
    </row>
    <row r="2070" spans="42:47" ht="11.25" customHeight="1" x14ac:dyDescent="0.25">
      <c r="AP2070" s="99" t="s">
        <v>83</v>
      </c>
      <c r="AQ2070" s="98">
        <f>_xll.qlInterestRateIndexFixingDate(Currency&amp;"ibor"&amp;Tenor,AR2070,Trigger)</f>
        <v>53910</v>
      </c>
      <c r="AR2070" s="98">
        <f>_xll.qlCalendarAdvance(Calendar,AR2069,AP2070,"f",,Trigger)</f>
        <v>53912</v>
      </c>
      <c r="AS2070" s="98">
        <f>_xll.qlInterestRateIndexMaturity(Currency&amp;"ibor"&amp;Tenor,AR2070,Trigger)</f>
        <v>53944</v>
      </c>
      <c r="AT2070" s="242" t="e">
        <f>_xll.qlIndexFixing($AD$5,AQ2070,TRUE,_xll.ohTrigger(Trigger,Trigger1M))</f>
        <v>#NUM!</v>
      </c>
      <c r="AU2070" s="242">
        <f>IFERROR(_xll.qlIndexFixing($AV$1,AQ2070,TRUE,_xll.ohTrigger(Trigger,Trigger1M)),#N/A)</f>
        <v>1.5315449630497746E-2</v>
      </c>
    </row>
    <row r="2071" spans="42:47" ht="11.25" customHeight="1" x14ac:dyDescent="0.25">
      <c r="AP2071" s="99" t="s">
        <v>83</v>
      </c>
      <c r="AQ2071" s="98">
        <f>_xll.qlInterestRateIndexFixingDate(Currency&amp;"ibor"&amp;Tenor,AR2071,Trigger)</f>
        <v>53917</v>
      </c>
      <c r="AR2071" s="98">
        <f>_xll.qlCalendarAdvance(Calendar,AR2070,AP2071,"f",,Trigger)</f>
        <v>53919</v>
      </c>
      <c r="AS2071" s="98">
        <f>_xll.qlInterestRateIndexMaturity(Currency&amp;"ibor"&amp;Tenor,AR2071,Trigger)</f>
        <v>53951</v>
      </c>
      <c r="AT2071" s="242" t="e">
        <f>_xll.qlIndexFixing($AD$5,AQ2071,TRUE,_xll.ohTrigger(Trigger,Trigger1M))</f>
        <v>#NUM!</v>
      </c>
      <c r="AU2071" s="242">
        <f>IFERROR(_xll.qlIndexFixing($AV$1,AQ2071,TRUE,_xll.ohTrigger(Trigger,Trigger1M)),#N/A)</f>
        <v>1.5317752242973437E-2</v>
      </c>
    </row>
    <row r="2072" spans="42:47" ht="11.25" customHeight="1" x14ac:dyDescent="0.25">
      <c r="AP2072" s="99" t="s">
        <v>83</v>
      </c>
      <c r="AQ2072" s="98">
        <f>_xll.qlInterestRateIndexFixingDate(Currency&amp;"ibor"&amp;Tenor,AR2072,Trigger)</f>
        <v>53924</v>
      </c>
      <c r="AR2072" s="98">
        <f>_xll.qlCalendarAdvance(Calendar,AR2071,AP2072,"f",,Trigger)</f>
        <v>53926</v>
      </c>
      <c r="AS2072" s="98">
        <f>_xll.qlInterestRateIndexMaturity(Currency&amp;"ibor"&amp;Tenor,AR2072,Trigger)</f>
        <v>53958</v>
      </c>
      <c r="AT2072" s="242" t="e">
        <f>_xll.qlIndexFixing($AD$5,AQ2072,TRUE,_xll.ohTrigger(Trigger,Trigger1M))</f>
        <v>#NUM!</v>
      </c>
      <c r="AU2072" s="242">
        <f>IFERROR(_xll.qlIndexFixing($AV$1,AQ2072,TRUE,_xll.ohTrigger(Trigger,Trigger1M)),#N/A)</f>
        <v>1.5320032623075686E-2</v>
      </c>
    </row>
    <row r="2073" spans="42:47" ht="11.25" customHeight="1" x14ac:dyDescent="0.25">
      <c r="AP2073" s="99" t="s">
        <v>83</v>
      </c>
      <c r="AQ2073" s="98">
        <f>_xll.qlInterestRateIndexFixingDate(Currency&amp;"ibor"&amp;Tenor,AR2073,Trigger)</f>
        <v>53931</v>
      </c>
      <c r="AR2073" s="98">
        <f>_xll.qlCalendarAdvance(Calendar,AR2072,AP2073,"f",,Trigger)</f>
        <v>53933</v>
      </c>
      <c r="AS2073" s="98">
        <f>_xll.qlInterestRateIndexMaturity(Currency&amp;"ibor"&amp;Tenor,AR2073,Trigger)</f>
        <v>53965</v>
      </c>
      <c r="AT2073" s="242" t="e">
        <f>_xll.qlIndexFixing($AD$5,AQ2073,TRUE,_xll.ohTrigger(Trigger,Trigger1M))</f>
        <v>#NUM!</v>
      </c>
      <c r="AU2073" s="242">
        <f>IFERROR(_xll.qlIndexFixing($AV$1,AQ2073,TRUE,_xll.ohTrigger(Trigger,Trigger1M)),#N/A)</f>
        <v>1.5322290713892517E-2</v>
      </c>
    </row>
    <row r="2074" spans="42:47" ht="11.25" customHeight="1" x14ac:dyDescent="0.25">
      <c r="AP2074" s="99" t="s">
        <v>83</v>
      </c>
      <c r="AQ2074" s="98">
        <f>_xll.qlInterestRateIndexFixingDate(Currency&amp;"ibor"&amp;Tenor,AR2074,Trigger)</f>
        <v>53938</v>
      </c>
      <c r="AR2074" s="98">
        <f>_xll.qlCalendarAdvance(Calendar,AR2073,AP2074,"f",,Trigger)</f>
        <v>53940</v>
      </c>
      <c r="AS2074" s="98">
        <f>_xll.qlInterestRateIndexMaturity(Currency&amp;"ibor"&amp;Tenor,AR2074,Trigger)</f>
        <v>53972</v>
      </c>
      <c r="AT2074" s="242" t="e">
        <f>_xll.qlIndexFixing($AD$5,AQ2074,TRUE,_xll.ohTrigger(Trigger,Trigger1M))</f>
        <v>#NUM!</v>
      </c>
      <c r="AU2074" s="242">
        <f>IFERROR(_xll.qlIndexFixing($AV$1,AQ2074,TRUE,_xll.ohTrigger(Trigger,Trigger1M)),#N/A)</f>
        <v>1.532452645850696E-2</v>
      </c>
    </row>
    <row r="2075" spans="42:47" ht="11.25" customHeight="1" x14ac:dyDescent="0.25">
      <c r="AP2075" s="99" t="s">
        <v>83</v>
      </c>
      <c r="AQ2075" s="98">
        <f>_xll.qlInterestRateIndexFixingDate(Currency&amp;"ibor"&amp;Tenor,AR2075,Trigger)</f>
        <v>53945</v>
      </c>
      <c r="AR2075" s="98">
        <f>_xll.qlCalendarAdvance(Calendar,AR2074,AP2075,"f",,Trigger)</f>
        <v>53947</v>
      </c>
      <c r="AS2075" s="98">
        <f>_xll.qlInterestRateIndexMaturity(Currency&amp;"ibor"&amp;Tenor,AR2075,Trigger)</f>
        <v>53979</v>
      </c>
      <c r="AT2075" s="242" t="e">
        <f>_xll.qlIndexFixing($AD$5,AQ2075,TRUE,_xll.ohTrigger(Trigger,Trigger1M))</f>
        <v>#NUM!</v>
      </c>
      <c r="AU2075" s="242">
        <f>IFERROR(_xll.qlIndexFixing($AV$1,AQ2075,TRUE,_xll.ohTrigger(Trigger,Trigger1M)),#N/A)</f>
        <v>1.5326739800017031E-2</v>
      </c>
    </row>
    <row r="2076" spans="42:47" ht="11.25" customHeight="1" x14ac:dyDescent="0.25">
      <c r="AP2076" s="99" t="s">
        <v>83</v>
      </c>
      <c r="AQ2076" s="98">
        <f>_xll.qlInterestRateIndexFixingDate(Currency&amp;"ibor"&amp;Tenor,AR2076,Trigger)</f>
        <v>53952</v>
      </c>
      <c r="AR2076" s="98">
        <f>_xll.qlCalendarAdvance(Calendar,AR2075,AP2076,"f",,Trigger)</f>
        <v>53954</v>
      </c>
      <c r="AS2076" s="98">
        <f>_xll.qlInterestRateIndexMaturity(Currency&amp;"ibor"&amp;Tenor,AR2076,Trigger)</f>
        <v>53986</v>
      </c>
      <c r="AT2076" s="242" t="e">
        <f>_xll.qlIndexFixing($AD$5,AQ2076,TRUE,_xll.ohTrigger(Trigger,Trigger1M))</f>
        <v>#NUM!</v>
      </c>
      <c r="AU2076" s="242">
        <f>IFERROR(_xll.qlIndexFixing($AV$1,AQ2076,TRUE,_xll.ohTrigger(Trigger,Trigger1M)),#N/A)</f>
        <v>1.5328930681503261E-2</v>
      </c>
    </row>
    <row r="2077" spans="42:47" ht="11.25" customHeight="1" x14ac:dyDescent="0.25">
      <c r="AP2077" s="99" t="s">
        <v>83</v>
      </c>
      <c r="AQ2077" s="98">
        <f>_xll.qlInterestRateIndexFixingDate(Currency&amp;"ibor"&amp;Tenor,AR2077,Trigger)</f>
        <v>53959</v>
      </c>
      <c r="AR2077" s="98">
        <f>_xll.qlCalendarAdvance(Calendar,AR2076,AP2077,"f",,Trigger)</f>
        <v>53961</v>
      </c>
      <c r="AS2077" s="98">
        <f>_xll.qlInterestRateIndexMaturity(Currency&amp;"ibor"&amp;Tenor,AR2077,Trigger)</f>
        <v>53993</v>
      </c>
      <c r="AT2077" s="242" t="e">
        <f>_xll.qlIndexFixing($AD$5,AQ2077,TRUE,_xll.ohTrigger(Trigger,Trigger1M))</f>
        <v>#NUM!</v>
      </c>
      <c r="AU2077" s="242">
        <f>IFERROR(_xll.qlIndexFixing($AV$1,AQ2077,TRUE,_xll.ohTrigger(Trigger,Trigger1M)),#N/A)</f>
        <v>1.5331099046056174E-2</v>
      </c>
    </row>
    <row r="2078" spans="42:47" ht="11.25" customHeight="1" x14ac:dyDescent="0.25">
      <c r="AP2078" s="99" t="s">
        <v>83</v>
      </c>
      <c r="AQ2078" s="98">
        <f>_xll.qlInterestRateIndexFixingDate(Currency&amp;"ibor"&amp;Tenor,AR2078,Trigger)</f>
        <v>53966</v>
      </c>
      <c r="AR2078" s="98">
        <f>_xll.qlCalendarAdvance(Calendar,AR2077,AP2078,"f",,Trigger)</f>
        <v>53968</v>
      </c>
      <c r="AS2078" s="98">
        <f>_xll.qlInterestRateIndexMaturity(Currency&amp;"ibor"&amp;Tenor,AR2078,Trigger)</f>
        <v>54000</v>
      </c>
      <c r="AT2078" s="242" t="e">
        <f>_xll.qlIndexFixing($AD$5,AQ2078,TRUE,_xll.ohTrigger(Trigger,Trigger1M))</f>
        <v>#NUM!</v>
      </c>
      <c r="AU2078" s="242">
        <f>IFERROR(_xll.qlIndexFixing($AV$1,AQ2078,TRUE,_xll.ohTrigger(Trigger,Trigger1M)),#N/A)</f>
        <v>1.5333244836766291E-2</v>
      </c>
    </row>
    <row r="2079" spans="42:47" ht="11.25" customHeight="1" x14ac:dyDescent="0.25">
      <c r="AP2079" s="99" t="s">
        <v>83</v>
      </c>
      <c r="AQ2079" s="98">
        <f>_xll.qlInterestRateIndexFixingDate(Currency&amp;"ibor"&amp;Tenor,AR2079,Trigger)</f>
        <v>53973</v>
      </c>
      <c r="AR2079" s="98">
        <f>_xll.qlCalendarAdvance(Calendar,AR2078,AP2079,"f",,Trigger)</f>
        <v>53975</v>
      </c>
      <c r="AS2079" s="98">
        <f>_xll.qlInterestRateIndexMaturity(Currency&amp;"ibor"&amp;Tenor,AR2079,Trigger)</f>
        <v>54007</v>
      </c>
      <c r="AT2079" s="242" t="e">
        <f>_xll.qlIndexFixing($AD$5,AQ2079,TRUE,_xll.ohTrigger(Trigger,Trigger1M))</f>
        <v>#NUM!</v>
      </c>
      <c r="AU2079" s="242">
        <f>IFERROR(_xll.qlIndexFixing($AV$1,AQ2079,TRUE,_xll.ohTrigger(Trigger,Trigger1M)),#N/A)</f>
        <v>1.5335367996724136E-2</v>
      </c>
    </row>
    <row r="2080" spans="42:47" ht="11.25" customHeight="1" x14ac:dyDescent="0.25">
      <c r="AP2080" s="99" t="s">
        <v>83</v>
      </c>
      <c r="AQ2080" s="98">
        <f>_xll.qlInterestRateIndexFixingDate(Currency&amp;"ibor"&amp;Tenor,AR2080,Trigger)</f>
        <v>53980</v>
      </c>
      <c r="AR2080" s="98">
        <f>_xll.qlCalendarAdvance(Calendar,AR2079,AP2080,"f",,Trigger)</f>
        <v>53982</v>
      </c>
      <c r="AS2080" s="98">
        <f>_xll.qlInterestRateIndexMaturity(Currency&amp;"ibor"&amp;Tenor,AR2080,Trigger)</f>
        <v>54014</v>
      </c>
      <c r="AT2080" s="242" t="e">
        <f>_xll.qlIndexFixing($AD$5,AQ2080,TRUE,_xll.ohTrigger(Trigger,Trigger1M))</f>
        <v>#NUM!</v>
      </c>
      <c r="AU2080" s="242">
        <f>IFERROR(_xll.qlIndexFixing($AV$1,AQ2080,TRUE,_xll.ohTrigger(Trigger,Trigger1M)),#N/A)</f>
        <v>1.5337468469012738E-2</v>
      </c>
    </row>
    <row r="2081" spans="42:47" ht="11.25" customHeight="1" x14ac:dyDescent="0.25">
      <c r="AP2081" s="99" t="s">
        <v>83</v>
      </c>
      <c r="AQ2081" s="98">
        <f>_xll.qlInterestRateIndexFixingDate(Currency&amp;"ibor"&amp;Tenor,AR2081,Trigger)</f>
        <v>53987</v>
      </c>
      <c r="AR2081" s="98">
        <f>_xll.qlCalendarAdvance(Calendar,AR2080,AP2081,"f",,Trigger)</f>
        <v>53989</v>
      </c>
      <c r="AS2081" s="98">
        <f>_xll.qlInterestRateIndexMaturity(Currency&amp;"ibor"&amp;Tenor,AR2081,Trigger)</f>
        <v>54021</v>
      </c>
      <c r="AT2081" s="242" t="e">
        <f>_xll.qlIndexFixing($AD$5,AQ2081,TRUE,_xll.ohTrigger(Trigger,Trigger1M))</f>
        <v>#NUM!</v>
      </c>
      <c r="AU2081" s="242">
        <f>IFERROR(_xll.qlIndexFixing($AV$1,AQ2081,TRUE,_xll.ohTrigger(Trigger,Trigger1M)),#N/A)</f>
        <v>1.5339546196725118E-2</v>
      </c>
    </row>
    <row r="2082" spans="42:47" ht="11.25" customHeight="1" x14ac:dyDescent="0.25">
      <c r="AP2082" s="99" t="s">
        <v>83</v>
      </c>
      <c r="AQ2082" s="98">
        <f>_xll.qlInterestRateIndexFixingDate(Currency&amp;"ibor"&amp;Tenor,AR2082,Trigger)</f>
        <v>53994</v>
      </c>
      <c r="AR2082" s="98">
        <f>_xll.qlCalendarAdvance(Calendar,AR2081,AP2082,"f",,Trigger)</f>
        <v>53996</v>
      </c>
      <c r="AS2082" s="98">
        <f>_xll.qlInterestRateIndexMaturity(Currency&amp;"ibor"&amp;Tenor,AR2082,Trigger)</f>
        <v>54025</v>
      </c>
      <c r="AT2082" s="242" t="e">
        <f>_xll.qlIndexFixing($AD$5,AQ2082,TRUE,_xll.ohTrigger(Trigger,Trigger1M))</f>
        <v>#NUM!</v>
      </c>
      <c r="AU2082" s="242">
        <f>IFERROR(_xll.qlIndexFixing($AV$1,AQ2082,TRUE,_xll.ohTrigger(Trigger,Trigger1M)),#N/A)</f>
        <v>1.5340186115621006E-2</v>
      </c>
    </row>
    <row r="2083" spans="42:47" ht="11.25" customHeight="1" x14ac:dyDescent="0.25">
      <c r="AP2083" s="99" t="s">
        <v>83</v>
      </c>
      <c r="AQ2083" s="98">
        <f>_xll.qlInterestRateIndexFixingDate(Currency&amp;"ibor"&amp;Tenor,AR2083,Trigger)</f>
        <v>54001</v>
      </c>
      <c r="AR2083" s="98">
        <f>_xll.qlCalendarAdvance(Calendar,AR2082,AP2083,"f",,Trigger)</f>
        <v>54003</v>
      </c>
      <c r="AS2083" s="98">
        <f>_xll.qlInterestRateIndexMaturity(Currency&amp;"ibor"&amp;Tenor,AR2083,Trigger)</f>
        <v>54035</v>
      </c>
      <c r="AT2083" s="242" t="e">
        <f>_xll.qlIndexFixing($AD$5,AQ2083,TRUE,_xll.ohTrigger(Trigger,Trigger1M))</f>
        <v>#NUM!</v>
      </c>
      <c r="AU2083" s="242">
        <f>IFERROR(_xll.qlIndexFixing($AV$1,AQ2083,TRUE,_xll.ohTrigger(Trigger,Trigger1M)),#N/A)</f>
        <v>1.5343633190778305E-2</v>
      </c>
    </row>
    <row r="2084" spans="42:47" ht="11.25" customHeight="1" x14ac:dyDescent="0.25">
      <c r="AP2084" s="99" t="s">
        <v>83</v>
      </c>
      <c r="AQ2084" s="98">
        <f>_xll.qlInterestRateIndexFixingDate(Currency&amp;"ibor"&amp;Tenor,AR2084,Trigger)</f>
        <v>54008</v>
      </c>
      <c r="AR2084" s="98">
        <f>_xll.qlCalendarAdvance(Calendar,AR2083,AP2084,"f",,Trigger)</f>
        <v>54010</v>
      </c>
      <c r="AS2084" s="98">
        <f>_xll.qlInterestRateIndexMaturity(Currency&amp;"ibor"&amp;Tenor,AR2084,Trigger)</f>
        <v>54042</v>
      </c>
      <c r="AT2084" s="242" t="e">
        <f>_xll.qlIndexFixing($AD$5,AQ2084,TRUE,_xll.ohTrigger(Trigger,Trigger1M))</f>
        <v>#NUM!</v>
      </c>
      <c r="AU2084" s="242">
        <f>IFERROR(_xll.qlIndexFixing($AV$1,AQ2084,TRUE,_xll.ohTrigger(Trigger,Trigger1M)),#N/A)</f>
        <v>1.5345642343295163E-2</v>
      </c>
    </row>
    <row r="2085" spans="42:47" ht="11.25" customHeight="1" x14ac:dyDescent="0.25">
      <c r="AP2085" s="99" t="s">
        <v>83</v>
      </c>
      <c r="AQ2085" s="98">
        <f>_xll.qlInterestRateIndexFixingDate(Currency&amp;"ibor"&amp;Tenor,AR2085,Trigger)</f>
        <v>54015</v>
      </c>
      <c r="AR2085" s="98">
        <f>_xll.qlCalendarAdvance(Calendar,AR2084,AP2085,"f",,Trigger)</f>
        <v>54017</v>
      </c>
      <c r="AS2085" s="98">
        <f>_xll.qlInterestRateIndexMaturity(Currency&amp;"ibor"&amp;Tenor,AR2085,Trigger)</f>
        <v>54049</v>
      </c>
      <c r="AT2085" s="242" t="e">
        <f>_xll.qlIndexFixing($AD$5,AQ2085,TRUE,_xll.ohTrigger(Trigger,Trigger1M))</f>
        <v>#NUM!</v>
      </c>
      <c r="AU2085" s="242">
        <f>IFERROR(_xll.qlIndexFixing($AV$1,AQ2085,TRUE,_xll.ohTrigger(Trigger,Trigger1M)),#N/A)</f>
        <v>1.5347628523592893E-2</v>
      </c>
    </row>
    <row r="2086" spans="42:47" ht="11.25" customHeight="1" x14ac:dyDescent="0.25">
      <c r="AP2086" s="99" t="s">
        <v>83</v>
      </c>
      <c r="AQ2086" s="98">
        <f>_xll.qlInterestRateIndexFixingDate(Currency&amp;"ibor"&amp;Tenor,AR2086,Trigger)</f>
        <v>54022</v>
      </c>
      <c r="AR2086" s="98">
        <f>_xll.qlCalendarAdvance(Calendar,AR2085,AP2086,"f",,Trigger)</f>
        <v>54024</v>
      </c>
      <c r="AS2086" s="98">
        <f>_xll.qlInterestRateIndexMaturity(Currency&amp;"ibor"&amp;Tenor,AR2086,Trigger)</f>
        <v>54056</v>
      </c>
      <c r="AT2086" s="242" t="e">
        <f>_xll.qlIndexFixing($AD$5,AQ2086,TRUE,_xll.ohTrigger(Trigger,Trigger1M))</f>
        <v>#NUM!</v>
      </c>
      <c r="AU2086" s="242">
        <f>IFERROR(_xll.qlIndexFixing($AV$1,AQ2086,TRUE,_xll.ohTrigger(Trigger,Trigger1M)),#N/A)</f>
        <v>1.5349591674759522E-2</v>
      </c>
    </row>
    <row r="2087" spans="42:47" ht="11.25" customHeight="1" x14ac:dyDescent="0.25">
      <c r="AP2087" s="99" t="s">
        <v>83</v>
      </c>
      <c r="AQ2087" s="98">
        <f>_xll.qlInterestRateIndexFixingDate(Currency&amp;"ibor"&amp;Tenor,AR2087,Trigger)</f>
        <v>54029</v>
      </c>
      <c r="AR2087" s="98">
        <f>_xll.qlCalendarAdvance(Calendar,AR2086,AP2087,"f",,Trigger)</f>
        <v>54031</v>
      </c>
      <c r="AS2087" s="98">
        <f>_xll.qlInterestRateIndexMaturity(Currency&amp;"ibor"&amp;Tenor,AR2087,Trigger)</f>
        <v>54063</v>
      </c>
      <c r="AT2087" s="242" t="e">
        <f>_xll.qlIndexFixing($AD$5,AQ2087,TRUE,_xll.ohTrigger(Trigger,Trigger1M))</f>
        <v>#NUM!</v>
      </c>
      <c r="AU2087" s="242">
        <f>IFERROR(_xll.qlIndexFixing($AV$1,AQ2087,TRUE,_xll.ohTrigger(Trigger,Trigger1M)),#N/A)</f>
        <v>1.5351531739885571E-2</v>
      </c>
    </row>
    <row r="2088" spans="42:47" ht="11.25" customHeight="1" x14ac:dyDescent="0.25">
      <c r="AP2088" s="99" t="s">
        <v>83</v>
      </c>
      <c r="AQ2088" s="98">
        <f>_xll.qlInterestRateIndexFixingDate(Currency&amp;"ibor"&amp;Tenor,AR2088,Trigger)</f>
        <v>54036</v>
      </c>
      <c r="AR2088" s="98">
        <f>_xll.qlCalendarAdvance(Calendar,AR2087,AP2088,"f",,Trigger)</f>
        <v>54038</v>
      </c>
      <c r="AS2088" s="98">
        <f>_xll.qlInterestRateIndexMaturity(Currency&amp;"ibor"&amp;Tenor,AR2088,Trigger)</f>
        <v>54070</v>
      </c>
      <c r="AT2088" s="242" t="e">
        <f>_xll.qlIndexFixing($AD$5,AQ2088,TRUE,_xll.ohTrigger(Trigger,Trigger1M))</f>
        <v>#NUM!</v>
      </c>
      <c r="AU2088" s="242">
        <f>IFERROR(_xll.qlIndexFixing($AV$1,AQ2088,TRUE,_xll.ohTrigger(Trigger,Trigger1M)),#N/A)</f>
        <v>1.5353448662059066E-2</v>
      </c>
    </row>
    <row r="2089" spans="42:47" ht="11.25" customHeight="1" x14ac:dyDescent="0.25">
      <c r="AP2089" s="99" t="s">
        <v>83</v>
      </c>
      <c r="AQ2089" s="98">
        <f>_xll.qlInterestRateIndexFixingDate(Currency&amp;"ibor"&amp;Tenor,AR2089,Trigger)</f>
        <v>54043</v>
      </c>
      <c r="AR2089" s="98">
        <f>_xll.qlCalendarAdvance(Calendar,AR2088,AP2089,"f",,Trigger)</f>
        <v>54045</v>
      </c>
      <c r="AS2089" s="98">
        <f>_xll.qlInterestRateIndexMaturity(Currency&amp;"ibor"&amp;Tenor,AR2089,Trigger)</f>
        <v>54077</v>
      </c>
      <c r="AT2089" s="242" t="e">
        <f>_xll.qlIndexFixing($AD$5,AQ2089,TRUE,_xll.ohTrigger(Trigger,Trigger1M))</f>
        <v>#NUM!</v>
      </c>
      <c r="AU2089" s="242">
        <f>IFERROR(_xll.qlIndexFixing($AV$1,AQ2089,TRUE,_xll.ohTrigger(Trigger,Trigger1M)),#N/A)</f>
        <v>1.5355342384373027E-2</v>
      </c>
    </row>
    <row r="2090" spans="42:47" ht="11.25" customHeight="1" x14ac:dyDescent="0.25">
      <c r="AP2090" s="99" t="s">
        <v>83</v>
      </c>
      <c r="AQ2090" s="98">
        <f>_xll.qlInterestRateIndexFixingDate(Currency&amp;"ibor"&amp;Tenor,AR2090,Trigger)</f>
        <v>54049</v>
      </c>
      <c r="AR2090" s="98">
        <f>_xll.qlCalendarAdvance(Calendar,AR2089,AP2090,"f",,Trigger)</f>
        <v>54053</v>
      </c>
      <c r="AS2090" s="98">
        <f>_xll.qlInterestRateIndexMaturity(Currency&amp;"ibor"&amp;Tenor,AR2090,Trigger)</f>
        <v>54084</v>
      </c>
      <c r="AT2090" s="242" t="e">
        <f>_xll.qlIndexFixing($AD$5,AQ2090,TRUE,_xll.ohTrigger(Trigger,Trigger1M))</f>
        <v>#NUM!</v>
      </c>
      <c r="AU2090" s="242">
        <f>IFERROR(_xll.qlIndexFixing($AV$1,AQ2090,TRUE,_xll.ohTrigger(Trigger,Trigger1M)),#N/A)</f>
        <v>1.5357019399143869E-2</v>
      </c>
    </row>
    <row r="2091" spans="42:47" ht="11.25" customHeight="1" x14ac:dyDescent="0.25">
      <c r="AP2091" s="99" t="s">
        <v>83</v>
      </c>
      <c r="AQ2091" s="98">
        <f>_xll.qlInterestRateIndexFixingDate(Currency&amp;"ibor"&amp;Tenor,AR2091,Trigger)</f>
        <v>54057</v>
      </c>
      <c r="AR2091" s="98">
        <f>_xll.qlCalendarAdvance(Calendar,AR2090,AP2091,"f",,Trigger)</f>
        <v>54060</v>
      </c>
      <c r="AS2091" s="98">
        <f>_xll.qlInterestRateIndexMaturity(Currency&amp;"ibor"&amp;Tenor,AR2091,Trigger)</f>
        <v>54091</v>
      </c>
      <c r="AT2091" s="242" t="e">
        <f>_xll.qlIndexFixing($AD$5,AQ2091,TRUE,_xll.ohTrigger(Trigger,Trigger1M))</f>
        <v>#NUM!</v>
      </c>
      <c r="AU2091" s="242">
        <f>IFERROR(_xll.qlIndexFixing($AV$1,AQ2091,TRUE,_xll.ohTrigger(Trigger,Trigger1M)),#N/A)</f>
        <v>1.5358864807934809E-2</v>
      </c>
    </row>
    <row r="2092" spans="42:47" ht="11.25" customHeight="1" x14ac:dyDescent="0.25">
      <c r="AP2092" s="99" t="s">
        <v>83</v>
      </c>
      <c r="AQ2092" s="98">
        <f>_xll.qlInterestRateIndexFixingDate(Currency&amp;"ibor"&amp;Tenor,AR2092,Trigger)</f>
        <v>54065</v>
      </c>
      <c r="AR2092" s="98">
        <f>_xll.qlCalendarAdvance(Calendar,AR2091,AP2092,"f",,Trigger)</f>
        <v>54067</v>
      </c>
      <c r="AS2092" s="98">
        <f>_xll.qlInterestRateIndexMaturity(Currency&amp;"ibor"&amp;Tenor,AR2092,Trigger)</f>
        <v>54098</v>
      </c>
      <c r="AT2092" s="242" t="e">
        <f>_xll.qlIndexFixing($AD$5,AQ2092,TRUE,_xll.ohTrigger(Trigger,Trigger1M))</f>
        <v>#NUM!</v>
      </c>
      <c r="AU2092" s="242">
        <f>IFERROR(_xll.qlIndexFixing($AV$1,AQ2092,TRUE,_xll.ohTrigger(Trigger,Trigger1M)),#N/A)</f>
        <v>1.5360686843056299E-2</v>
      </c>
    </row>
    <row r="2093" spans="42:47" ht="11.25" customHeight="1" x14ac:dyDescent="0.25">
      <c r="AP2093" s="99" t="s">
        <v>83</v>
      </c>
      <c r="AQ2093" s="98">
        <f>_xll.qlInterestRateIndexFixingDate(Currency&amp;"ibor"&amp;Tenor,AR2093,Trigger)</f>
        <v>54072</v>
      </c>
      <c r="AR2093" s="98">
        <f>_xll.qlCalendarAdvance(Calendar,AR2092,AP2093,"f",,Trigger)</f>
        <v>54074</v>
      </c>
      <c r="AS2093" s="98">
        <f>_xll.qlInterestRateIndexMaturity(Currency&amp;"ibor"&amp;Tenor,AR2093,Trigger)</f>
        <v>54105</v>
      </c>
      <c r="AT2093" s="242" t="e">
        <f>_xll.qlIndexFixing($AD$5,AQ2093,TRUE,_xll.ohTrigger(Trigger,Trigger1M))</f>
        <v>#NUM!</v>
      </c>
      <c r="AU2093" s="242">
        <f>IFERROR(_xll.qlIndexFixing($AV$1,AQ2093,TRUE,_xll.ohTrigger(Trigger,Trigger1M)),#N/A)</f>
        <v>1.5362485447599021E-2</v>
      </c>
    </row>
    <row r="2094" spans="42:47" ht="11.25" customHeight="1" x14ac:dyDescent="0.25">
      <c r="AP2094" s="99" t="s">
        <v>83</v>
      </c>
      <c r="AQ2094" s="98">
        <f>_xll.qlInterestRateIndexFixingDate(Currency&amp;"ibor"&amp;Tenor,AR2094,Trigger)</f>
        <v>54079</v>
      </c>
      <c r="AR2094" s="98">
        <f>_xll.qlCalendarAdvance(Calendar,AR2093,AP2094,"f",,Trigger)</f>
        <v>54081</v>
      </c>
      <c r="AS2094" s="98">
        <f>_xll.qlInterestRateIndexMaturity(Currency&amp;"ibor"&amp;Tenor,AR2094,Trigger)</f>
        <v>54112</v>
      </c>
      <c r="AT2094" s="242" t="e">
        <f>_xll.qlIndexFixing($AD$5,AQ2094,TRUE,_xll.ohTrigger(Trigger,Trigger1M))</f>
        <v>#NUM!</v>
      </c>
      <c r="AU2094" s="242">
        <f>IFERROR(_xll.qlIndexFixing($AV$1,AQ2094,TRUE,_xll.ohTrigger(Trigger,Trigger1M)),#N/A)</f>
        <v>1.5364260564661393E-2</v>
      </c>
    </row>
    <row r="2095" spans="42:47" ht="11.25" customHeight="1" x14ac:dyDescent="0.25">
      <c r="AP2095" s="99" t="s">
        <v>83</v>
      </c>
      <c r="AQ2095" s="98">
        <f>_xll.qlInterestRateIndexFixingDate(Currency&amp;"ibor"&amp;Tenor,AR2095,Trigger)</f>
        <v>54086</v>
      </c>
      <c r="AR2095" s="98">
        <f>_xll.qlCalendarAdvance(Calendar,AR2094,AP2095,"f",,Trigger)</f>
        <v>54088</v>
      </c>
      <c r="AS2095" s="98">
        <f>_xll.qlInterestRateIndexMaturity(Currency&amp;"ibor"&amp;Tenor,AR2095,Trigger)</f>
        <v>54116</v>
      </c>
      <c r="AT2095" s="242" t="e">
        <f>_xll.qlIndexFixing($AD$5,AQ2095,TRUE,_xll.ohTrigger(Trigger,Trigger1M))</f>
        <v>#NUM!</v>
      </c>
      <c r="AU2095" s="242">
        <f>IFERROR(_xll.qlIndexFixing($AV$1,AQ2095,TRUE,_xll.ohTrigger(Trigger,Trigger1M)),#N/A)</f>
        <v>1.5364659048875406E-2</v>
      </c>
    </row>
    <row r="2096" spans="42:47" ht="11.25" customHeight="1" x14ac:dyDescent="0.25">
      <c r="AP2096" s="99" t="s">
        <v>83</v>
      </c>
      <c r="AQ2096" s="98">
        <f>_xll.qlInterestRateIndexFixingDate(Currency&amp;"ibor"&amp;Tenor,AR2096,Trigger)</f>
        <v>54093</v>
      </c>
      <c r="AR2096" s="98">
        <f>_xll.qlCalendarAdvance(Calendar,AR2095,AP2096,"f",,Trigger)</f>
        <v>54095</v>
      </c>
      <c r="AS2096" s="98">
        <f>_xll.qlInterestRateIndexMaturity(Currency&amp;"ibor"&amp;Tenor,AR2096,Trigger)</f>
        <v>54126</v>
      </c>
      <c r="AT2096" s="242" t="e">
        <f>_xll.qlIndexFixing($AD$5,AQ2096,TRUE,_xll.ohTrigger(Trigger,Trigger1M))</f>
        <v>#NUM!</v>
      </c>
      <c r="AU2096" s="242">
        <f>IFERROR(_xll.qlIndexFixing($AV$1,AQ2096,TRUE,_xll.ohTrigger(Trigger,Trigger1M)),#N/A)</f>
        <v>1.5367740108710412E-2</v>
      </c>
    </row>
    <row r="2097" spans="42:47" ht="11.25" customHeight="1" x14ac:dyDescent="0.25">
      <c r="AP2097" s="99" t="s">
        <v>83</v>
      </c>
      <c r="AQ2097" s="98">
        <f>_xll.qlInterestRateIndexFixingDate(Currency&amp;"ibor"&amp;Tenor,AR2097,Trigger)</f>
        <v>54100</v>
      </c>
      <c r="AR2097" s="98">
        <f>_xll.qlCalendarAdvance(Calendar,AR2096,AP2097,"f",,Trigger)</f>
        <v>54102</v>
      </c>
      <c r="AS2097" s="98">
        <f>_xll.qlInterestRateIndexMaturity(Currency&amp;"ibor"&amp;Tenor,AR2097,Trigger)</f>
        <v>54133</v>
      </c>
      <c r="AT2097" s="242" t="e">
        <f>_xll.qlIndexFixing($AD$5,AQ2097,TRUE,_xll.ohTrigger(Trigger,Trigger1M))</f>
        <v>#NUM!</v>
      </c>
      <c r="AU2097" s="242">
        <f>IFERROR(_xll.qlIndexFixing($AV$1,AQ2097,TRUE,_xll.ohTrigger(Trigger,Trigger1M)),#N/A)</f>
        <v>1.5369444421883583E-2</v>
      </c>
    </row>
    <row r="2098" spans="42:47" ht="11.25" customHeight="1" x14ac:dyDescent="0.25">
      <c r="AP2098" s="99" t="s">
        <v>83</v>
      </c>
      <c r="AQ2098" s="98">
        <f>_xll.qlInterestRateIndexFixingDate(Currency&amp;"ibor"&amp;Tenor,AR2098,Trigger)</f>
        <v>54107</v>
      </c>
      <c r="AR2098" s="98">
        <f>_xll.qlCalendarAdvance(Calendar,AR2097,AP2098,"f",,Trigger)</f>
        <v>54109</v>
      </c>
      <c r="AS2098" s="98">
        <f>_xll.qlInterestRateIndexMaturity(Currency&amp;"ibor"&amp;Tenor,AR2098,Trigger)</f>
        <v>54140</v>
      </c>
      <c r="AT2098" s="242" t="e">
        <f>_xll.qlIndexFixing($AD$5,AQ2098,TRUE,_xll.ohTrigger(Trigger,Trigger1M))</f>
        <v>#NUM!</v>
      </c>
      <c r="AU2098" s="242">
        <f>IFERROR(_xll.qlIndexFixing($AV$1,AQ2098,TRUE,_xll.ohTrigger(Trigger,Trigger1M)),#N/A)</f>
        <v>1.5371125019949456E-2</v>
      </c>
    </row>
    <row r="2099" spans="42:47" ht="11.25" customHeight="1" x14ac:dyDescent="0.25">
      <c r="AP2099" s="99" t="s">
        <v>83</v>
      </c>
      <c r="AQ2099" s="98">
        <f>_xll.qlInterestRateIndexFixingDate(Currency&amp;"ibor"&amp;Tenor,AR2099,Trigger)</f>
        <v>54114</v>
      </c>
      <c r="AR2099" s="98">
        <f>_xll.qlCalendarAdvance(Calendar,AR2098,AP2099,"f",,Trigger)</f>
        <v>54116</v>
      </c>
      <c r="AS2099" s="98">
        <f>_xll.qlInterestRateIndexMaturity(Currency&amp;"ibor"&amp;Tenor,AR2099,Trigger)</f>
        <v>54148</v>
      </c>
      <c r="AT2099" s="242" t="e">
        <f>_xll.qlIndexFixing($AD$5,AQ2099,TRUE,_xll.ohTrigger(Trigger,Trigger1M))</f>
        <v>#NUM!</v>
      </c>
      <c r="AU2099" s="242">
        <f>IFERROR(_xll.qlIndexFixing($AV$1,AQ2099,TRUE,_xll.ohTrigger(Trigger,Trigger1M)),#N/A)</f>
        <v>1.5373226093261805E-2</v>
      </c>
    </row>
    <row r="2100" spans="42:47" ht="11.25" customHeight="1" x14ac:dyDescent="0.25">
      <c r="AP2100" s="99" t="s">
        <v>83</v>
      </c>
      <c r="AQ2100" s="98">
        <f>_xll.qlInterestRateIndexFixingDate(Currency&amp;"ibor"&amp;Tenor,AR2100,Trigger)</f>
        <v>54121</v>
      </c>
      <c r="AR2100" s="98">
        <f>_xll.qlCalendarAdvance(Calendar,AR2099,AP2100,"f",,Trigger)</f>
        <v>54123</v>
      </c>
      <c r="AS2100" s="98">
        <f>_xll.qlInterestRateIndexMaturity(Currency&amp;"ibor"&amp;Tenor,AR2100,Trigger)</f>
        <v>54155</v>
      </c>
      <c r="AT2100" s="242" t="e">
        <f>_xll.qlIndexFixing($AD$5,AQ2100,TRUE,_xll.ohTrigger(Trigger,Trigger1M))</f>
        <v>#NUM!</v>
      </c>
      <c r="AU2100" s="242">
        <f>IFERROR(_xll.qlIndexFixing($AV$1,AQ2100,TRUE,_xll.ohTrigger(Trigger,Trigger1M)),#N/A)</f>
        <v>1.537485745271433E-2</v>
      </c>
    </row>
    <row r="2101" spans="42:47" ht="11.25" customHeight="1" x14ac:dyDescent="0.25">
      <c r="AP2101" s="99" t="s">
        <v>83</v>
      </c>
      <c r="AQ2101" s="98">
        <f>_xll.qlInterestRateIndexFixingDate(Currency&amp;"ibor"&amp;Tenor,AR2101,Trigger)</f>
        <v>54128</v>
      </c>
      <c r="AR2101" s="98">
        <f>_xll.qlCalendarAdvance(Calendar,AR2100,AP2101,"f",,Trigger)</f>
        <v>54130</v>
      </c>
      <c r="AS2101" s="98">
        <f>_xll.qlInterestRateIndexMaturity(Currency&amp;"ibor"&amp;Tenor,AR2101,Trigger)</f>
        <v>54161</v>
      </c>
      <c r="AT2101" s="242" t="e">
        <f>_xll.qlIndexFixing($AD$5,AQ2101,TRUE,_xll.ohTrigger(Trigger,Trigger1M))</f>
        <v>#NUM!</v>
      </c>
      <c r="AU2101" s="242">
        <f>IFERROR(_xll.qlIndexFixing($AV$1,AQ2101,TRUE,_xll.ohTrigger(Trigger,Trigger1M)),#N/A)</f>
        <v>1.5376023954415289E-2</v>
      </c>
    </row>
    <row r="2102" spans="42:47" ht="11.25" customHeight="1" x14ac:dyDescent="0.25">
      <c r="AP2102" s="99" t="s">
        <v>83</v>
      </c>
      <c r="AQ2102" s="98">
        <f>_xll.qlInterestRateIndexFixingDate(Currency&amp;"ibor"&amp;Tenor,AR2102,Trigger)</f>
        <v>54135</v>
      </c>
      <c r="AR2102" s="98">
        <f>_xll.qlCalendarAdvance(Calendar,AR2101,AP2102,"f",,Trigger)</f>
        <v>54137</v>
      </c>
      <c r="AS2102" s="98">
        <f>_xll.qlInterestRateIndexMaturity(Currency&amp;"ibor"&amp;Tenor,AR2102,Trigger)</f>
        <v>54168</v>
      </c>
      <c r="AT2102" s="242" t="e">
        <f>_xll.qlIndexFixing($AD$5,AQ2102,TRUE,_xll.ohTrigger(Trigger,Trigger1M))</f>
        <v>#NUM!</v>
      </c>
      <c r="AU2102" s="242">
        <f>IFERROR(_xll.qlIndexFixing($AV$1,AQ2102,TRUE,_xll.ohTrigger(Trigger,Trigger1M)),#N/A)</f>
        <v>1.5377609122979441E-2</v>
      </c>
    </row>
    <row r="2103" spans="42:47" ht="11.25" customHeight="1" x14ac:dyDescent="0.25">
      <c r="AP2103" s="99" t="s">
        <v>83</v>
      </c>
      <c r="AQ2103" s="98">
        <f>_xll.qlInterestRateIndexFixingDate(Currency&amp;"ibor"&amp;Tenor,AR2103,Trigger)</f>
        <v>54142</v>
      </c>
      <c r="AR2103" s="98">
        <f>_xll.qlCalendarAdvance(Calendar,AR2102,AP2103,"f",,Trigger)</f>
        <v>54144</v>
      </c>
      <c r="AS2103" s="98">
        <f>_xll.qlInterestRateIndexMaturity(Currency&amp;"ibor"&amp;Tenor,AR2103,Trigger)</f>
        <v>54175</v>
      </c>
      <c r="AT2103" s="242" t="e">
        <f>_xll.qlIndexFixing($AD$5,AQ2103,TRUE,_xll.ohTrigger(Trigger,Trigger1M))</f>
        <v>#NUM!</v>
      </c>
      <c r="AU2103" s="242">
        <f>IFERROR(_xll.qlIndexFixing($AV$1,AQ2103,TRUE,_xll.ohTrigger(Trigger,Trigger1M)),#N/A)</f>
        <v>1.5379170291902611E-2</v>
      </c>
    </row>
    <row r="2104" spans="42:47" ht="11.25" customHeight="1" x14ac:dyDescent="0.25">
      <c r="AP2104" s="99" t="s">
        <v>83</v>
      </c>
      <c r="AQ2104" s="98">
        <f>_xll.qlInterestRateIndexFixingDate(Currency&amp;"ibor"&amp;Tenor,AR2104,Trigger)</f>
        <v>54149</v>
      </c>
      <c r="AR2104" s="98">
        <f>_xll.qlCalendarAdvance(Calendar,AR2103,AP2104,"f",,Trigger)</f>
        <v>54155</v>
      </c>
      <c r="AS2104" s="98">
        <f>_xll.qlInterestRateIndexMaturity(Currency&amp;"ibor"&amp;Tenor,AR2104,Trigger)</f>
        <v>54185</v>
      </c>
      <c r="AT2104" s="242" t="e">
        <f>_xll.qlIndexFixing($AD$5,AQ2104,TRUE,_xll.ohTrigger(Trigger,Trigger1M))</f>
        <v>#NUM!</v>
      </c>
      <c r="AU2104" s="242">
        <f>IFERROR(_xll.qlIndexFixing($AV$1,AQ2104,TRUE,_xll.ohTrigger(Trigger,Trigger1M)),#N/A)</f>
        <v>1.5381139726789783E-2</v>
      </c>
    </row>
    <row r="2105" spans="42:47" ht="11.25" customHeight="1" x14ac:dyDescent="0.25">
      <c r="AP2105" s="99" t="s">
        <v>83</v>
      </c>
      <c r="AQ2105" s="98">
        <f>_xll.qlInterestRateIndexFixingDate(Currency&amp;"ibor"&amp;Tenor,AR2105,Trigger)</f>
        <v>54158</v>
      </c>
      <c r="AR2105" s="98">
        <f>_xll.qlCalendarAdvance(Calendar,AR2104,AP2105,"f",,Trigger)</f>
        <v>54162</v>
      </c>
      <c r="AS2105" s="98">
        <f>_xll.qlInterestRateIndexMaturity(Currency&amp;"ibor"&amp;Tenor,AR2105,Trigger)</f>
        <v>54192</v>
      </c>
      <c r="AT2105" s="242" t="e">
        <f>_xll.qlIndexFixing($AD$5,AQ2105,TRUE,_xll.ohTrigger(Trigger,Trigger1M))</f>
        <v>#NUM!</v>
      </c>
      <c r="AU2105" s="242">
        <f>IFERROR(_xll.qlIndexFixing($AV$1,AQ2105,TRUE,_xll.ohTrigger(Trigger,Trigger1M)),#N/A)</f>
        <v>1.5382640586514285E-2</v>
      </c>
    </row>
    <row r="2106" spans="42:47" ht="11.25" customHeight="1" x14ac:dyDescent="0.25">
      <c r="AP2106" s="99" t="s">
        <v>83</v>
      </c>
      <c r="AQ2106" s="98">
        <f>_xll.qlInterestRateIndexFixingDate(Currency&amp;"ibor"&amp;Tenor,AR2106,Trigger)</f>
        <v>54165</v>
      </c>
      <c r="AR2106" s="98">
        <f>_xll.qlCalendarAdvance(Calendar,AR2105,AP2106,"f",,Trigger)</f>
        <v>54169</v>
      </c>
      <c r="AS2106" s="98">
        <f>_xll.qlInterestRateIndexMaturity(Currency&amp;"ibor"&amp;Tenor,AR2106,Trigger)</f>
        <v>54199</v>
      </c>
      <c r="AT2106" s="242" t="e">
        <f>_xll.qlIndexFixing($AD$5,AQ2106,TRUE,_xll.ohTrigger(Trigger,Trigger1M))</f>
        <v>#NUM!</v>
      </c>
      <c r="AU2106" s="242">
        <f>IFERROR(_xll.qlIndexFixing($AV$1,AQ2106,TRUE,_xll.ohTrigger(Trigger,Trigger1M)),#N/A)</f>
        <v>1.5384117248453677E-2</v>
      </c>
    </row>
    <row r="2107" spans="42:47" ht="11.25" customHeight="1" x14ac:dyDescent="0.25">
      <c r="AP2107" s="99" t="s">
        <v>83</v>
      </c>
      <c r="AQ2107" s="98">
        <f>_xll.qlInterestRateIndexFixingDate(Currency&amp;"ibor"&amp;Tenor,AR2107,Trigger)</f>
        <v>54172</v>
      </c>
      <c r="AR2107" s="98">
        <f>_xll.qlCalendarAdvance(Calendar,AR2106,AP2107,"f",,Trigger)</f>
        <v>54176</v>
      </c>
      <c r="AS2107" s="98">
        <f>_xll.qlInterestRateIndexMaturity(Currency&amp;"ibor"&amp;Tenor,AR2107,Trigger)</f>
        <v>54206</v>
      </c>
      <c r="AT2107" s="242" t="e">
        <f>_xll.qlIndexFixing($AD$5,AQ2107,TRUE,_xll.ohTrigger(Trigger,Trigger1M))</f>
        <v>#NUM!</v>
      </c>
      <c r="AU2107" s="242">
        <f>IFERROR(_xll.qlIndexFixing($AV$1,AQ2107,TRUE,_xll.ohTrigger(Trigger,Trigger1M)),#N/A)</f>
        <v>1.538556965570681E-2</v>
      </c>
    </row>
    <row r="2108" spans="42:47" ht="11.25" customHeight="1" x14ac:dyDescent="0.25">
      <c r="AP2108" s="99" t="s">
        <v>83</v>
      </c>
      <c r="AQ2108" s="98">
        <f>_xll.qlInterestRateIndexFixingDate(Currency&amp;"ibor"&amp;Tenor,AR2108,Trigger)</f>
        <v>54178</v>
      </c>
      <c r="AR2108" s="98">
        <f>_xll.qlCalendarAdvance(Calendar,AR2107,AP2108,"f",,Trigger)</f>
        <v>54183</v>
      </c>
      <c r="AS2108" s="98">
        <f>_xll.qlInterestRateIndexMaturity(Currency&amp;"ibor"&amp;Tenor,AR2108,Trigger)</f>
        <v>54214</v>
      </c>
      <c r="AT2108" s="242" t="e">
        <f>_xll.qlIndexFixing($AD$5,AQ2108,TRUE,_xll.ohTrigger(Trigger,Trigger1M))</f>
        <v>#NUM!</v>
      </c>
      <c r="AU2108" s="242">
        <f>IFERROR(_xll.qlIndexFixing($AV$1,AQ2108,TRUE,_xll.ohTrigger(Trigger,Trigger1M)),#N/A)</f>
        <v>1.5387426263584398E-2</v>
      </c>
    </row>
    <row r="2109" spans="42:47" ht="11.25" customHeight="1" x14ac:dyDescent="0.25">
      <c r="AP2109" s="99" t="s">
        <v>83</v>
      </c>
      <c r="AQ2109" s="98">
        <f>_xll.qlInterestRateIndexFixingDate(Currency&amp;"ibor"&amp;Tenor,AR2109,Trigger)</f>
        <v>54186</v>
      </c>
      <c r="AR2109" s="98">
        <f>_xll.qlCalendarAdvance(Calendar,AR2108,AP2109,"f",,Trigger)</f>
        <v>54190</v>
      </c>
      <c r="AS2109" s="98">
        <f>_xll.qlInterestRateIndexMaturity(Currency&amp;"ibor"&amp;Tenor,AR2109,Trigger)</f>
        <v>54221</v>
      </c>
      <c r="AT2109" s="242" t="e">
        <f>_xll.qlIndexFixing($AD$5,AQ2109,TRUE,_xll.ohTrigger(Trigger,Trigger1M))</f>
        <v>#NUM!</v>
      </c>
      <c r="AU2109" s="242">
        <f>IFERROR(_xll.qlIndexFixing($AV$1,AQ2109,TRUE,_xll.ohTrigger(Trigger,Trigger1M)),#N/A)</f>
        <v>1.5388828304916462E-2</v>
      </c>
    </row>
    <row r="2110" spans="42:47" ht="11.25" customHeight="1" x14ac:dyDescent="0.25">
      <c r="AP2110" s="99" t="s">
        <v>83</v>
      </c>
      <c r="AQ2110" s="98">
        <f>_xll.qlInterestRateIndexFixingDate(Currency&amp;"ibor"&amp;Tenor,AR2110,Trigger)</f>
        <v>54193</v>
      </c>
      <c r="AR2110" s="98">
        <f>_xll.qlCalendarAdvance(Calendar,AR2109,AP2110,"f",,Trigger)</f>
        <v>54197</v>
      </c>
      <c r="AS2110" s="98">
        <f>_xll.qlInterestRateIndexMaturity(Currency&amp;"ibor"&amp;Tenor,AR2110,Trigger)</f>
        <v>54228</v>
      </c>
      <c r="AT2110" s="242" t="e">
        <f>_xll.qlIndexFixing($AD$5,AQ2110,TRUE,_xll.ohTrigger(Trigger,Trigger1M))</f>
        <v>#NUM!</v>
      </c>
      <c r="AU2110" s="242">
        <f>IFERROR(_xll.qlIndexFixing($AV$1,AQ2110,TRUE,_xll.ohTrigger(Trigger,Trigger1M)),#N/A)</f>
        <v>1.5390205915752192E-2</v>
      </c>
    </row>
    <row r="2111" spans="42:47" ht="11.25" customHeight="1" x14ac:dyDescent="0.25">
      <c r="AP2111" s="99" t="s">
        <v>83</v>
      </c>
      <c r="AQ2111" s="98">
        <f>_xll.qlInterestRateIndexFixingDate(Currency&amp;"ibor"&amp;Tenor,AR2111,Trigger)</f>
        <v>54200</v>
      </c>
      <c r="AR2111" s="98">
        <f>_xll.qlCalendarAdvance(Calendar,AR2110,AP2111,"f",,Trigger)</f>
        <v>54204</v>
      </c>
      <c r="AS2111" s="98">
        <f>_xll.qlInterestRateIndexMaturity(Currency&amp;"ibor"&amp;Tenor,AR2111,Trigger)</f>
        <v>54235</v>
      </c>
      <c r="AT2111" s="242" t="e">
        <f>_xll.qlIndexFixing($AD$5,AQ2111,TRUE,_xll.ohTrigger(Trigger,Trigger1M))</f>
        <v>#NUM!</v>
      </c>
      <c r="AU2111" s="242">
        <f>IFERROR(_xll.qlIndexFixing($AV$1,AQ2111,TRUE,_xll.ohTrigger(Trigger,Trigger1M)),#N/A)</f>
        <v>1.5391559039190005E-2</v>
      </c>
    </row>
    <row r="2112" spans="42:47" ht="11.25" customHeight="1" x14ac:dyDescent="0.25">
      <c r="AP2112" s="99" t="s">
        <v>83</v>
      </c>
      <c r="AQ2112" s="98">
        <f>_xll.qlInterestRateIndexFixingDate(Currency&amp;"ibor"&amp;Tenor,AR2112,Trigger)</f>
        <v>54207</v>
      </c>
      <c r="AR2112" s="98">
        <f>_xll.qlCalendarAdvance(Calendar,AR2111,AP2112,"f",,Trigger)</f>
        <v>54211</v>
      </c>
      <c r="AS2112" s="98">
        <f>_xll.qlInterestRateIndexMaturity(Currency&amp;"ibor"&amp;Tenor,AR2112,Trigger)</f>
        <v>54241</v>
      </c>
      <c r="AT2112" s="242" t="e">
        <f>_xll.qlIndexFixing($AD$5,AQ2112,TRUE,_xll.ohTrigger(Trigger,Trigger1M))</f>
        <v>#NUM!</v>
      </c>
      <c r="AU2112" s="242">
        <f>IFERROR(_xll.qlIndexFixing($AV$1,AQ2112,TRUE,_xll.ohTrigger(Trigger,Trigger1M)),#N/A)</f>
        <v>1.5392465880124995E-2</v>
      </c>
    </row>
    <row r="2113" spans="42:47" ht="11.25" customHeight="1" x14ac:dyDescent="0.25">
      <c r="AP2113" s="99" t="s">
        <v>83</v>
      </c>
      <c r="AQ2113" s="98">
        <f>_xll.qlInterestRateIndexFixingDate(Currency&amp;"ibor"&amp;Tenor,AR2113,Trigger)</f>
        <v>54214</v>
      </c>
      <c r="AR2113" s="98">
        <f>_xll.qlCalendarAdvance(Calendar,AR2112,AP2113,"f",,Trigger)</f>
        <v>54218</v>
      </c>
      <c r="AS2113" s="98">
        <f>_xll.qlInterestRateIndexMaturity(Currency&amp;"ibor"&amp;Tenor,AR2113,Trigger)</f>
        <v>54248</v>
      </c>
      <c r="AT2113" s="242" t="e">
        <f>_xll.qlIndexFixing($AD$5,AQ2113,TRUE,_xll.ohTrigger(Trigger,Trigger1M))</f>
        <v>#NUM!</v>
      </c>
      <c r="AU2113" s="242">
        <f>IFERROR(_xll.qlIndexFixing($AV$1,AQ2113,TRUE,_xll.ohTrigger(Trigger,Trigger1M)),#N/A)</f>
        <v>1.5393771564320424E-2</v>
      </c>
    </row>
    <row r="2114" spans="42:47" ht="11.25" customHeight="1" x14ac:dyDescent="0.25">
      <c r="AP2114" s="99" t="s">
        <v>83</v>
      </c>
      <c r="AQ2114" s="98">
        <f>_xll.qlInterestRateIndexFixingDate(Currency&amp;"ibor"&amp;Tenor,AR2114,Trigger)</f>
        <v>54221</v>
      </c>
      <c r="AR2114" s="98">
        <f>_xll.qlCalendarAdvance(Calendar,AR2113,AP2114,"f",,Trigger)</f>
        <v>54225</v>
      </c>
      <c r="AS2114" s="98">
        <f>_xll.qlInterestRateIndexMaturity(Currency&amp;"ibor"&amp;Tenor,AR2114,Trigger)</f>
        <v>54255</v>
      </c>
      <c r="AT2114" s="242" t="e">
        <f>_xll.qlIndexFixing($AD$5,AQ2114,TRUE,_xll.ohTrigger(Trigger,Trigger1M))</f>
        <v>#NUM!</v>
      </c>
      <c r="AU2114" s="242">
        <f>IFERROR(_xll.qlIndexFixing($AV$1,AQ2114,TRUE,_xll.ohTrigger(Trigger,Trigger1M)),#N/A)</f>
        <v>1.5395052595518877E-2</v>
      </c>
    </row>
    <row r="2115" spans="42:47" ht="11.25" customHeight="1" x14ac:dyDescent="0.25">
      <c r="AP2115" s="99" t="s">
        <v>83</v>
      </c>
      <c r="AQ2115" s="98">
        <f>_xll.qlInterestRateIndexFixingDate(Currency&amp;"ibor"&amp;Tenor,AR2115,Trigger)</f>
        <v>54228</v>
      </c>
      <c r="AR2115" s="98">
        <f>_xll.qlCalendarAdvance(Calendar,AR2114,AP2115,"f",,Trigger)</f>
        <v>54232</v>
      </c>
      <c r="AS2115" s="98">
        <f>_xll.qlInterestRateIndexMaturity(Currency&amp;"ibor"&amp;Tenor,AR2115,Trigger)</f>
        <v>54262</v>
      </c>
      <c r="AT2115" s="242" t="e">
        <f>_xll.qlIndexFixing($AD$5,AQ2115,TRUE,_xll.ohTrigger(Trigger,Trigger1M))</f>
        <v>#NUM!</v>
      </c>
      <c r="AU2115" s="242">
        <f>IFERROR(_xll.qlIndexFixing($AV$1,AQ2115,TRUE,_xll.ohTrigger(Trigger,Trigger1M)),#N/A)</f>
        <v>1.5396308916813872E-2</v>
      </c>
    </row>
    <row r="2116" spans="42:47" ht="11.25" customHeight="1" x14ac:dyDescent="0.25">
      <c r="AP2116" s="99" t="s">
        <v>83</v>
      </c>
      <c r="AQ2116" s="98">
        <f>_xll.qlInterestRateIndexFixingDate(Currency&amp;"ibor"&amp;Tenor,AR2116,Trigger)</f>
        <v>54235</v>
      </c>
      <c r="AR2116" s="98">
        <f>_xll.qlCalendarAdvance(Calendar,AR2115,AP2116,"f",,Trigger)</f>
        <v>54239</v>
      </c>
      <c r="AS2116" s="98">
        <f>_xll.qlInterestRateIndexMaturity(Currency&amp;"ibor"&amp;Tenor,AR2116,Trigger)</f>
        <v>54270</v>
      </c>
      <c r="AT2116" s="242" t="e">
        <f>_xll.qlIndexFixing($AD$5,AQ2116,TRUE,_xll.ohTrigger(Trigger,Trigger1M))</f>
        <v>#NUM!</v>
      </c>
      <c r="AU2116" s="242">
        <f>IFERROR(_xll.qlIndexFixing($AV$1,AQ2116,TRUE,_xll.ohTrigger(Trigger,Trigger1M)),#N/A)</f>
        <v>1.5397955353715784E-2</v>
      </c>
    </row>
    <row r="2117" spans="42:47" ht="11.25" customHeight="1" x14ac:dyDescent="0.25">
      <c r="AP2117" s="99" t="s">
        <v>83</v>
      </c>
      <c r="AQ2117" s="98">
        <f>_xll.qlInterestRateIndexFixingDate(Currency&amp;"ibor"&amp;Tenor,AR2117,Trigger)</f>
        <v>54242</v>
      </c>
      <c r="AR2117" s="98">
        <f>_xll.qlCalendarAdvance(Calendar,AR2116,AP2117,"f",,Trigger)</f>
        <v>54246</v>
      </c>
      <c r="AS2117" s="98">
        <f>_xll.qlInterestRateIndexMaturity(Currency&amp;"ibor"&amp;Tenor,AR2117,Trigger)</f>
        <v>54277</v>
      </c>
      <c r="AT2117" s="242" t="e">
        <f>_xll.qlIndexFixing($AD$5,AQ2117,TRUE,_xll.ohTrigger(Trigger,Trigger1M))</f>
        <v>#NUM!</v>
      </c>
      <c r="AU2117" s="242">
        <f>IFERROR(_xll.qlIndexFixing($AV$1,AQ2117,TRUE,_xll.ohTrigger(Trigger,Trigger1M)),#N/A)</f>
        <v>1.5399160357760717E-2</v>
      </c>
    </row>
    <row r="2118" spans="42:47" ht="11.25" customHeight="1" x14ac:dyDescent="0.25">
      <c r="AP2118" s="99" t="s">
        <v>83</v>
      </c>
      <c r="AQ2118" s="98">
        <f>_xll.qlInterestRateIndexFixingDate(Currency&amp;"ibor"&amp;Tenor,AR2118,Trigger)</f>
        <v>54249</v>
      </c>
      <c r="AR2118" s="98">
        <f>_xll.qlCalendarAdvance(Calendar,AR2117,AP2118,"f",,Trigger)</f>
        <v>54253</v>
      </c>
      <c r="AS2118" s="98">
        <f>_xll.qlInterestRateIndexMaturity(Currency&amp;"ibor"&amp;Tenor,AR2118,Trigger)</f>
        <v>54284</v>
      </c>
      <c r="AT2118" s="242" t="e">
        <f>_xll.qlIndexFixing($AD$5,AQ2118,TRUE,_xll.ohTrigger(Trigger,Trigger1M))</f>
        <v>#NUM!</v>
      </c>
      <c r="AU2118" s="242">
        <f>IFERROR(_xll.qlIndexFixing($AV$1,AQ2118,TRUE,_xll.ohTrigger(Trigger,Trigger1M)),#N/A)</f>
        <v>1.5400340476076043E-2</v>
      </c>
    </row>
    <row r="2119" spans="42:47" ht="11.25" customHeight="1" x14ac:dyDescent="0.25">
      <c r="AP2119" s="99" t="s">
        <v>83</v>
      </c>
      <c r="AQ2119" s="98">
        <f>_xll.qlInterestRateIndexFixingDate(Currency&amp;"ibor"&amp;Tenor,AR2119,Trigger)</f>
        <v>54256</v>
      </c>
      <c r="AR2119" s="98">
        <f>_xll.qlCalendarAdvance(Calendar,AR2118,AP2119,"f",,Trigger)</f>
        <v>54260</v>
      </c>
      <c r="AS2119" s="98">
        <f>_xll.qlInterestRateIndexMaturity(Currency&amp;"ibor"&amp;Tenor,AR2119,Trigger)</f>
        <v>54291</v>
      </c>
      <c r="AT2119" s="242" t="e">
        <f>_xll.qlIndexFixing($AD$5,AQ2119,TRUE,_xll.ohTrigger(Trigger,Trigger1M))</f>
        <v>#NUM!</v>
      </c>
      <c r="AU2119" s="242">
        <f>IFERROR(_xll.qlIndexFixing($AV$1,AQ2119,TRUE,_xll.ohTrigger(Trigger,Trigger1M)),#N/A)</f>
        <v>1.540149565175245E-2</v>
      </c>
    </row>
    <row r="2120" spans="42:47" ht="11.25" customHeight="1" x14ac:dyDescent="0.25">
      <c r="AP2120" s="99" t="s">
        <v>83</v>
      </c>
      <c r="AQ2120" s="98">
        <f>_xll.qlInterestRateIndexFixingDate(Currency&amp;"ibor"&amp;Tenor,AR2120,Trigger)</f>
        <v>54263</v>
      </c>
      <c r="AR2120" s="98">
        <f>_xll.qlCalendarAdvance(Calendar,AR2119,AP2120,"f",,Trigger)</f>
        <v>54267</v>
      </c>
      <c r="AS2120" s="98">
        <f>_xll.qlInterestRateIndexMaturity(Currency&amp;"ibor"&amp;Tenor,AR2120,Trigger)</f>
        <v>54298</v>
      </c>
      <c r="AT2120" s="242" t="e">
        <f>_xll.qlIndexFixing($AD$5,AQ2120,TRUE,_xll.ohTrigger(Trigger,Trigger1M))</f>
        <v>#NUM!</v>
      </c>
      <c r="AU2120" s="242">
        <f>IFERROR(_xll.qlIndexFixing($AV$1,AQ2120,TRUE,_xll.ohTrigger(Trigger,Trigger1M)),#N/A)</f>
        <v>1.5402625827896088E-2</v>
      </c>
    </row>
    <row r="2121" spans="42:47" ht="11.25" customHeight="1" x14ac:dyDescent="0.25">
      <c r="AP2121" s="99" t="s">
        <v>83</v>
      </c>
      <c r="AQ2121" s="98">
        <f>_xll.qlInterestRateIndexFixingDate(Currency&amp;"ibor"&amp;Tenor,AR2121,Trigger)</f>
        <v>54270</v>
      </c>
      <c r="AR2121" s="98">
        <f>_xll.qlCalendarAdvance(Calendar,AR2120,AP2121,"f",,Trigger)</f>
        <v>54274</v>
      </c>
      <c r="AS2121" s="98">
        <f>_xll.qlInterestRateIndexMaturity(Currency&amp;"ibor"&amp;Tenor,AR2121,Trigger)</f>
        <v>54305</v>
      </c>
      <c r="AT2121" s="242" t="e">
        <f>_xll.qlIndexFixing($AD$5,AQ2121,TRUE,_xll.ohTrigger(Trigger,Trigger1M))</f>
        <v>#NUM!</v>
      </c>
      <c r="AU2121" s="242">
        <f>IFERROR(_xll.qlIndexFixing($AV$1,AQ2121,TRUE,_xll.ohTrigger(Trigger,Trigger1M)),#N/A)</f>
        <v>1.5403730947597645E-2</v>
      </c>
    </row>
    <row r="2122" spans="42:47" ht="11.25" customHeight="1" x14ac:dyDescent="0.25">
      <c r="AP2122" s="99" t="s">
        <v>83</v>
      </c>
      <c r="AQ2122" s="98">
        <f>_xll.qlInterestRateIndexFixingDate(Currency&amp;"ibor"&amp;Tenor,AR2122,Trigger)</f>
        <v>54277</v>
      </c>
      <c r="AR2122" s="98">
        <f>_xll.qlCalendarAdvance(Calendar,AR2121,AP2122,"f",,Trigger)</f>
        <v>54281</v>
      </c>
      <c r="AS2122" s="98">
        <f>_xll.qlInterestRateIndexMaturity(Currency&amp;"ibor"&amp;Tenor,AR2122,Trigger)</f>
        <v>54312</v>
      </c>
      <c r="AT2122" s="242" t="e">
        <f>_xll.qlIndexFixing($AD$5,AQ2122,TRUE,_xll.ohTrigger(Trigger,Trigger1M))</f>
        <v>#NUM!</v>
      </c>
      <c r="AU2122" s="242">
        <f>IFERROR(_xll.qlIndexFixing($AV$1,AQ2122,TRUE,_xll.ohTrigger(Trigger,Trigger1M)),#N/A)</f>
        <v>1.5404810953955538E-2</v>
      </c>
    </row>
    <row r="2123" spans="42:47" ht="11.25" customHeight="1" x14ac:dyDescent="0.25">
      <c r="AP2123" s="99" t="s">
        <v>83</v>
      </c>
      <c r="AQ2123" s="98">
        <f>_xll.qlInterestRateIndexFixingDate(Currency&amp;"ibor"&amp;Tenor,AR2123,Trigger)</f>
        <v>54284</v>
      </c>
      <c r="AR2123" s="98">
        <f>_xll.qlCalendarAdvance(Calendar,AR2122,AP2123,"f",,Trigger)</f>
        <v>54288</v>
      </c>
      <c r="AS2123" s="98">
        <f>_xll.qlInterestRateIndexMaturity(Currency&amp;"ibor"&amp;Tenor,AR2123,Trigger)</f>
        <v>54319</v>
      </c>
      <c r="AT2123" s="242" t="e">
        <f>_xll.qlIndexFixing($AD$5,AQ2123,TRUE,_xll.ohTrigger(Trigger,Trigger1M))</f>
        <v>#NUM!</v>
      </c>
      <c r="AU2123" s="242">
        <f>IFERROR(_xll.qlIndexFixing($AV$1,AQ2123,TRUE,_xll.ohTrigger(Trigger,Trigger1M)),#N/A)</f>
        <v>1.540586579006561E-2</v>
      </c>
    </row>
    <row r="2124" spans="42:47" ht="11.25" customHeight="1" x14ac:dyDescent="0.25">
      <c r="AP2124" s="99" t="s">
        <v>83</v>
      </c>
      <c r="AQ2124" s="98">
        <f>_xll.qlInterestRateIndexFixingDate(Currency&amp;"ibor"&amp;Tenor,AR2124,Trigger)</f>
        <v>54291</v>
      </c>
      <c r="AR2124" s="98">
        <f>_xll.qlCalendarAdvance(Calendar,AR2123,AP2124,"f",,Trigger)</f>
        <v>54295</v>
      </c>
      <c r="AS2124" s="98">
        <f>_xll.qlInterestRateIndexMaturity(Currency&amp;"ibor"&amp;Tenor,AR2124,Trigger)</f>
        <v>54326</v>
      </c>
      <c r="AT2124" s="242" t="e">
        <f>_xll.qlIndexFixing($AD$5,AQ2124,TRUE,_xll.ohTrigger(Trigger,Trigger1M))</f>
        <v>#NUM!</v>
      </c>
      <c r="AU2124" s="242">
        <f>IFERROR(_xll.qlIndexFixing($AV$1,AQ2124,TRUE,_xll.ohTrigger(Trigger,Trigger1M)),#N/A)</f>
        <v>1.5406895399026281E-2</v>
      </c>
    </row>
    <row r="2125" spans="42:47" ht="11.25" customHeight="1" x14ac:dyDescent="0.25">
      <c r="AP2125" s="99" t="s">
        <v>83</v>
      </c>
      <c r="AQ2125" s="98">
        <f>_xll.qlInterestRateIndexFixingDate(Currency&amp;"ibor"&amp;Tenor,AR2125,Trigger)</f>
        <v>54298</v>
      </c>
      <c r="AR2125" s="98">
        <f>_xll.qlCalendarAdvance(Calendar,AR2124,AP2125,"f",,Trigger)</f>
        <v>54302</v>
      </c>
      <c r="AS2125" s="98">
        <f>_xll.qlInterestRateIndexMaturity(Currency&amp;"ibor"&amp;Tenor,AR2125,Trigger)</f>
        <v>54332</v>
      </c>
      <c r="AT2125" s="242" t="e">
        <f>_xll.qlIndexFixing($AD$5,AQ2125,TRUE,_xll.ohTrigger(Trigger,Trigger1M))</f>
        <v>#NUM!</v>
      </c>
      <c r="AU2125" s="242">
        <f>IFERROR(_xll.qlIndexFixing($AV$1,AQ2125,TRUE,_xll.ohTrigger(Trigger,Trigger1M)),#N/A)</f>
        <v>1.5407500566895216E-2</v>
      </c>
    </row>
    <row r="2126" spans="42:47" ht="11.25" customHeight="1" x14ac:dyDescent="0.25">
      <c r="AP2126" s="99" t="s">
        <v>83</v>
      </c>
      <c r="AQ2126" s="98">
        <f>_xll.qlInterestRateIndexFixingDate(Currency&amp;"ibor"&amp;Tenor,AR2126,Trigger)</f>
        <v>54305</v>
      </c>
      <c r="AR2126" s="98">
        <f>_xll.qlCalendarAdvance(Calendar,AR2125,AP2126,"f",,Trigger)</f>
        <v>54309</v>
      </c>
      <c r="AS2126" s="98">
        <f>_xll.qlInterestRateIndexMaturity(Currency&amp;"ibor"&amp;Tenor,AR2126,Trigger)</f>
        <v>54339</v>
      </c>
      <c r="AT2126" s="242" t="e">
        <f>_xll.qlIndexFixing($AD$5,AQ2126,TRUE,_xll.ohTrigger(Trigger,Trigger1M))</f>
        <v>#NUM!</v>
      </c>
      <c r="AU2126" s="242">
        <f>IFERROR(_xll.qlIndexFixing($AV$1,AQ2126,TRUE,_xll.ohTrigger(Trigger,Trigger1M)),#N/A)</f>
        <v>1.5408481323805567E-2</v>
      </c>
    </row>
    <row r="2127" spans="42:47" ht="11.25" customHeight="1" x14ac:dyDescent="0.25">
      <c r="AP2127" s="99" t="s">
        <v>83</v>
      </c>
      <c r="AQ2127" s="98">
        <f>_xll.qlInterestRateIndexFixingDate(Currency&amp;"ibor"&amp;Tenor,AR2127,Trigger)</f>
        <v>54312</v>
      </c>
      <c r="AR2127" s="98">
        <f>_xll.qlCalendarAdvance(Calendar,AR2126,AP2127,"f",,Trigger)</f>
        <v>54316</v>
      </c>
      <c r="AS2127" s="98">
        <f>_xll.qlInterestRateIndexMaturity(Currency&amp;"ibor"&amp;Tenor,AR2127,Trigger)</f>
        <v>54346</v>
      </c>
      <c r="AT2127" s="242" t="e">
        <f>_xll.qlIndexFixing($AD$5,AQ2127,TRUE,_xll.ohTrigger(Trigger,Trigger1M))</f>
        <v>#NUM!</v>
      </c>
      <c r="AU2127" s="242">
        <f>IFERROR(_xll.qlIndexFixing($AV$1,AQ2127,TRUE,_xll.ohTrigger(Trigger,Trigger1M)),#N/A)</f>
        <v>1.5409436688001321E-2</v>
      </c>
    </row>
    <row r="2128" spans="42:47" ht="11.25" customHeight="1" x14ac:dyDescent="0.25">
      <c r="AP2128" s="99" t="s">
        <v>83</v>
      </c>
      <c r="AQ2128" s="98">
        <f>_xll.qlInterestRateIndexFixingDate(Currency&amp;"ibor"&amp;Tenor,AR2128,Trigger)</f>
        <v>54319</v>
      </c>
      <c r="AR2128" s="98">
        <f>_xll.qlCalendarAdvance(Calendar,AR2127,AP2128,"f",,Trigger)</f>
        <v>54323</v>
      </c>
      <c r="AS2128" s="98">
        <f>_xll.qlInterestRateIndexMaturity(Currency&amp;"ibor"&amp;Tenor,AR2128,Trigger)</f>
        <v>54353</v>
      </c>
      <c r="AT2128" s="242" t="e">
        <f>_xll.qlIndexFixing($AD$5,AQ2128,TRUE,_xll.ohTrigger(Trigger,Trigger1M))</f>
        <v>#NUM!</v>
      </c>
      <c r="AU2128" s="242">
        <f>IFERROR(_xll.qlIndexFixing($AV$1,AQ2128,TRUE,_xll.ohTrigger(Trigger,Trigger1M)),#N/A)</f>
        <v>1.5410366602583991E-2</v>
      </c>
    </row>
    <row r="2129" spans="42:47" ht="11.25" customHeight="1" x14ac:dyDescent="0.25">
      <c r="AP2129" s="99" t="s">
        <v>83</v>
      </c>
      <c r="AQ2129" s="98">
        <f>_xll.qlInterestRateIndexFixingDate(Currency&amp;"ibor"&amp;Tenor,AR2129,Trigger)</f>
        <v>54326</v>
      </c>
      <c r="AR2129" s="98">
        <f>_xll.qlCalendarAdvance(Calendar,AR2128,AP2129,"f",,Trigger)</f>
        <v>54330</v>
      </c>
      <c r="AS2129" s="98">
        <f>_xll.qlInterestRateIndexMaturity(Currency&amp;"ibor"&amp;Tenor,AR2129,Trigger)</f>
        <v>54360</v>
      </c>
      <c r="AT2129" s="242" t="e">
        <f>_xll.qlIndexFixing($AD$5,AQ2129,TRUE,_xll.ohTrigger(Trigger,Trigger1M))</f>
        <v>#NUM!</v>
      </c>
      <c r="AU2129" s="242">
        <f>IFERROR(_xll.qlIndexFixing($AV$1,AQ2129,TRUE,_xll.ohTrigger(Trigger,Trigger1M)),#N/A)</f>
        <v>1.5411271010655092E-2</v>
      </c>
    </row>
    <row r="2130" spans="42:47" ht="11.25" customHeight="1" x14ac:dyDescent="0.25">
      <c r="AP2130" s="99" t="s">
        <v>83</v>
      </c>
      <c r="AQ2130" s="98">
        <f>_xll.qlInterestRateIndexFixingDate(Currency&amp;"ibor"&amp;Tenor,AR2130,Trigger)</f>
        <v>54333</v>
      </c>
      <c r="AR2130" s="98">
        <f>_xll.qlCalendarAdvance(Calendar,AR2129,AP2130,"f",,Trigger)</f>
        <v>54337</v>
      </c>
      <c r="AS2130" s="98">
        <f>_xll.qlInterestRateIndexMaturity(Currency&amp;"ibor"&amp;Tenor,AR2130,Trigger)</f>
        <v>54368</v>
      </c>
      <c r="AT2130" s="242" t="e">
        <f>_xll.qlIndexFixing($AD$5,AQ2130,TRUE,_xll.ohTrigger(Trigger,Trigger1M))</f>
        <v>#NUM!</v>
      </c>
      <c r="AU2130" s="242">
        <f>IFERROR(_xll.qlIndexFixing($AV$1,AQ2130,TRUE,_xll.ohTrigger(Trigger,Trigger1M)),#N/A)</f>
        <v>1.541254009606381E-2</v>
      </c>
    </row>
    <row r="2131" spans="42:47" ht="11.25" customHeight="1" x14ac:dyDescent="0.25">
      <c r="AP2131" s="99" t="s">
        <v>83</v>
      </c>
      <c r="AQ2131" s="98">
        <f>_xll.qlInterestRateIndexFixingDate(Currency&amp;"ibor"&amp;Tenor,AR2131,Trigger)</f>
        <v>54340</v>
      </c>
      <c r="AR2131" s="98">
        <f>_xll.qlCalendarAdvance(Calendar,AR2130,AP2131,"f",,Trigger)</f>
        <v>54344</v>
      </c>
      <c r="AS2131" s="98">
        <f>_xll.qlInterestRateIndexMaturity(Currency&amp;"ibor"&amp;Tenor,AR2131,Trigger)</f>
        <v>54375</v>
      </c>
      <c r="AT2131" s="242" t="e">
        <f>_xll.qlIndexFixing($AD$5,AQ2131,TRUE,_xll.ohTrigger(Trigger,Trigger1M))</f>
        <v>#NUM!</v>
      </c>
      <c r="AU2131" s="242">
        <f>IFERROR(_xll.qlIndexFixing($AV$1,AQ2131,TRUE,_xll.ohTrigger(Trigger,Trigger1M)),#N/A)</f>
        <v>1.5413391521698324E-2</v>
      </c>
    </row>
    <row r="2132" spans="42:47" ht="11.25" customHeight="1" x14ac:dyDescent="0.25">
      <c r="AP2132" s="99" t="s">
        <v>83</v>
      </c>
      <c r="AQ2132" s="98">
        <f>_xll.qlInterestRateIndexFixingDate(Currency&amp;"ibor"&amp;Tenor,AR2132,Trigger)</f>
        <v>54347</v>
      </c>
      <c r="AR2132" s="98">
        <f>_xll.qlCalendarAdvance(Calendar,AR2131,AP2132,"f",,Trigger)</f>
        <v>54351</v>
      </c>
      <c r="AS2132" s="98">
        <f>_xll.qlInterestRateIndexMaturity(Currency&amp;"ibor"&amp;Tenor,AR2132,Trigger)</f>
        <v>54382</v>
      </c>
      <c r="AT2132" s="242" t="e">
        <f>_xll.qlIndexFixing($AD$5,AQ2132,TRUE,_xll.ohTrigger(Trigger,Trigger1M))</f>
        <v>#NUM!</v>
      </c>
      <c r="AU2132" s="242">
        <f>IFERROR(_xll.qlIndexFixing($AV$1,AQ2132,TRUE,_xll.ohTrigger(Trigger,Trigger1M)),#N/A)</f>
        <v>1.5414217264957899E-2</v>
      </c>
    </row>
    <row r="2133" spans="42:47" ht="11.25" customHeight="1" x14ac:dyDescent="0.25">
      <c r="AP2133" s="99" t="s">
        <v>83</v>
      </c>
      <c r="AQ2133" s="98">
        <f>_xll.qlInterestRateIndexFixingDate(Currency&amp;"ibor"&amp;Tenor,AR2133,Trigger)</f>
        <v>54354</v>
      </c>
      <c r="AR2133" s="98">
        <f>_xll.qlCalendarAdvance(Calendar,AR2132,AP2133,"f",,Trigger)</f>
        <v>54358</v>
      </c>
      <c r="AS2133" s="98">
        <f>_xll.qlInterestRateIndexMaturity(Currency&amp;"ibor"&amp;Tenor,AR2133,Trigger)</f>
        <v>54389</v>
      </c>
      <c r="AT2133" s="242" t="e">
        <f>_xll.qlIndexFixing($AD$5,AQ2133,TRUE,_xll.ohTrigger(Trigger,Trigger1M))</f>
        <v>#NUM!</v>
      </c>
      <c r="AU2133" s="242">
        <f>IFERROR(_xll.qlIndexFixing($AV$1,AQ2133,TRUE,_xll.ohTrigger(Trigger,Trigger1M)),#N/A)</f>
        <v>1.5415017268951272E-2</v>
      </c>
    </row>
    <row r="2134" spans="42:47" ht="11.25" customHeight="1" x14ac:dyDescent="0.25">
      <c r="AP2134" s="99" t="s">
        <v>83</v>
      </c>
      <c r="AQ2134" s="98">
        <f>_xll.qlInterestRateIndexFixingDate(Currency&amp;"ibor"&amp;Tenor,AR2134,Trigger)</f>
        <v>54361</v>
      </c>
      <c r="AR2134" s="98">
        <f>_xll.qlCalendarAdvance(Calendar,AR2133,AP2134,"f",,Trigger)</f>
        <v>54365</v>
      </c>
      <c r="AS2134" s="98">
        <f>_xll.qlInterestRateIndexMaturity(Currency&amp;"ibor"&amp;Tenor,AR2134,Trigger)</f>
        <v>54395</v>
      </c>
      <c r="AT2134" s="242" t="e">
        <f>_xll.qlIndexFixing($AD$5,AQ2134,TRUE,_xll.ohTrigger(Trigger,Trigger1M))</f>
        <v>#NUM!</v>
      </c>
      <c r="AU2134" s="242">
        <f>IFERROR(_xll.qlIndexFixing($AV$1,AQ2134,TRUE,_xll.ohTrigger(Trigger,Trigger1M)),#N/A)</f>
        <v>1.541540846189271E-2</v>
      </c>
    </row>
    <row r="2135" spans="42:47" ht="11.25" customHeight="1" x14ac:dyDescent="0.25">
      <c r="AP2135" s="99" t="s">
        <v>83</v>
      </c>
      <c r="AQ2135" s="98">
        <f>_xll.qlInterestRateIndexFixingDate(Currency&amp;"ibor"&amp;Tenor,AR2135,Trigger)</f>
        <v>54368</v>
      </c>
      <c r="AR2135" s="98">
        <f>_xll.qlCalendarAdvance(Calendar,AR2134,AP2135,"f",,Trigger)</f>
        <v>54372</v>
      </c>
      <c r="AS2135" s="98">
        <f>_xll.qlInterestRateIndexMaturity(Currency&amp;"ibor"&amp;Tenor,AR2135,Trigger)</f>
        <v>54402</v>
      </c>
      <c r="AT2135" s="242" t="e">
        <f>_xll.qlIndexFixing($AD$5,AQ2135,TRUE,_xll.ohTrigger(Trigger,Trigger1M))</f>
        <v>#NUM!</v>
      </c>
      <c r="AU2135" s="242">
        <f>IFERROR(_xll.qlIndexFixing($AV$1,AQ2135,TRUE,_xll.ohTrigger(Trigger,Trigger1M)),#N/A)</f>
        <v>1.5416158636015531E-2</v>
      </c>
    </row>
    <row r="2136" spans="42:47" ht="11.25" customHeight="1" x14ac:dyDescent="0.25">
      <c r="AP2136" s="99" t="s">
        <v>83</v>
      </c>
      <c r="AQ2136" s="98">
        <f>_xll.qlInterestRateIndexFixingDate(Currency&amp;"ibor"&amp;Tenor,AR2136,Trigger)</f>
        <v>54375</v>
      </c>
      <c r="AR2136" s="98">
        <f>_xll.qlCalendarAdvance(Calendar,AR2135,AP2136,"f",,Trigger)</f>
        <v>54379</v>
      </c>
      <c r="AS2136" s="98">
        <f>_xll.qlInterestRateIndexMaturity(Currency&amp;"ibor"&amp;Tenor,AR2136,Trigger)</f>
        <v>54409</v>
      </c>
      <c r="AT2136" s="242" t="e">
        <f>_xll.qlIndexFixing($AD$5,AQ2136,TRUE,_xll.ohTrigger(Trigger,Trigger1M))</f>
        <v>#NUM!</v>
      </c>
      <c r="AU2136" s="242">
        <f>IFERROR(_xll.qlIndexFixing($AV$1,AQ2136,TRUE,_xll.ohTrigger(Trigger,Trigger1M)),#N/A)</f>
        <v>1.5416882905334717E-2</v>
      </c>
    </row>
    <row r="2137" spans="42:47" ht="11.25" customHeight="1" x14ac:dyDescent="0.25">
      <c r="AP2137" s="99" t="s">
        <v>83</v>
      </c>
      <c r="AQ2137" s="98">
        <f>_xll.qlInterestRateIndexFixingDate(Currency&amp;"ibor"&amp;Tenor,AR2137,Trigger)</f>
        <v>54382</v>
      </c>
      <c r="AR2137" s="98">
        <f>_xll.qlCalendarAdvance(Calendar,AR2136,AP2137,"f",,Trigger)</f>
        <v>54386</v>
      </c>
      <c r="AS2137" s="98">
        <f>_xll.qlInterestRateIndexMaturity(Currency&amp;"ibor"&amp;Tenor,AR2137,Trigger)</f>
        <v>54416</v>
      </c>
      <c r="AT2137" s="242" t="e">
        <f>_xll.qlIndexFixing($AD$5,AQ2137,TRUE,_xll.ohTrigger(Trigger,Trigger1M))</f>
        <v>#NUM!</v>
      </c>
      <c r="AU2137" s="242">
        <f>IFERROR(_xll.qlIndexFixing($AV$1,AQ2137,TRUE,_xll.ohTrigger(Trigger,Trigger1M)),#N/A)</f>
        <v>1.541758121295711E-2</v>
      </c>
    </row>
    <row r="2138" spans="42:47" ht="11.25" customHeight="1" x14ac:dyDescent="0.25">
      <c r="AP2138" s="99" t="s">
        <v>83</v>
      </c>
      <c r="AQ2138" s="98">
        <f>_xll.qlInterestRateIndexFixingDate(Currency&amp;"ibor"&amp;Tenor,AR2138,Trigger)</f>
        <v>54389</v>
      </c>
      <c r="AR2138" s="98">
        <f>_xll.qlCalendarAdvance(Calendar,AR2137,AP2138,"f",,Trigger)</f>
        <v>54393</v>
      </c>
      <c r="AS2138" s="98">
        <f>_xll.qlInterestRateIndexMaturity(Currency&amp;"ibor"&amp;Tenor,AR2138,Trigger)</f>
        <v>54427</v>
      </c>
      <c r="AT2138" s="242" t="e">
        <f>_xll.qlIndexFixing($AD$5,AQ2138,TRUE,_xll.ohTrigger(Trigger,Trigger1M))</f>
        <v>#NUM!</v>
      </c>
      <c r="AU2138" s="242">
        <f>IFERROR(_xll.qlIndexFixing($AV$1,AQ2138,TRUE,_xll.ohTrigger(Trigger,Trigger1M)),#N/A)</f>
        <v>1.541975533977796E-2</v>
      </c>
    </row>
    <row r="2139" spans="42:47" ht="11.25" customHeight="1" x14ac:dyDescent="0.25">
      <c r="AP2139" s="99" t="s">
        <v>83</v>
      </c>
      <c r="AQ2139" s="98">
        <f>_xll.qlInterestRateIndexFixingDate(Currency&amp;"ibor"&amp;Tenor,AR2139,Trigger)</f>
        <v>54396</v>
      </c>
      <c r="AR2139" s="98">
        <f>_xll.qlCalendarAdvance(Calendar,AR2138,AP2139,"f",,Trigger)</f>
        <v>54400</v>
      </c>
      <c r="AS2139" s="98">
        <f>_xll.qlInterestRateIndexMaturity(Currency&amp;"ibor"&amp;Tenor,AR2139,Trigger)</f>
        <v>54431</v>
      </c>
      <c r="AT2139" s="242" t="e">
        <f>_xll.qlIndexFixing($AD$5,AQ2139,TRUE,_xll.ohTrigger(Trigger,Trigger1M))</f>
        <v>#NUM!</v>
      </c>
      <c r="AU2139" s="242">
        <f>IFERROR(_xll.qlIndexFixing($AV$1,AQ2139,TRUE,_xll.ohTrigger(Trigger,Trigger1M)),#N/A)</f>
        <v>1.5419273581711579E-2</v>
      </c>
    </row>
    <row r="2140" spans="42:47" ht="11.25" customHeight="1" x14ac:dyDescent="0.25">
      <c r="AP2140" s="99" t="s">
        <v>83</v>
      </c>
      <c r="AQ2140" s="98">
        <f>_xll.qlInterestRateIndexFixingDate(Currency&amp;"ibor"&amp;Tenor,AR2140,Trigger)</f>
        <v>54403</v>
      </c>
      <c r="AR2140" s="98">
        <f>_xll.qlCalendarAdvance(Calendar,AR2139,AP2140,"f",,Trigger)</f>
        <v>54407</v>
      </c>
      <c r="AS2140" s="98">
        <f>_xll.qlInterestRateIndexMaturity(Currency&amp;"ibor"&amp;Tenor,AR2140,Trigger)</f>
        <v>54438</v>
      </c>
      <c r="AT2140" s="242" t="e">
        <f>_xll.qlIndexFixing($AD$5,AQ2140,TRUE,_xll.ohTrigger(Trigger,Trigger1M))</f>
        <v>#NUM!</v>
      </c>
      <c r="AU2140" s="242">
        <f>IFERROR(_xll.qlIndexFixing($AV$1,AQ2140,TRUE,_xll.ohTrigger(Trigger,Trigger1M)),#N/A)</f>
        <v>1.5419891817566348E-2</v>
      </c>
    </row>
    <row r="2141" spans="42:47" ht="11.25" customHeight="1" x14ac:dyDescent="0.25">
      <c r="AP2141" s="99" t="s">
        <v>83</v>
      </c>
      <c r="AQ2141" s="98">
        <f>_xll.qlInterestRateIndexFixingDate(Currency&amp;"ibor"&amp;Tenor,AR2141,Trigger)</f>
        <v>54410</v>
      </c>
      <c r="AR2141" s="98">
        <f>_xll.qlCalendarAdvance(Calendar,AR2140,AP2141,"f",,Trigger)</f>
        <v>54414</v>
      </c>
      <c r="AS2141" s="98">
        <f>_xll.qlInterestRateIndexMaturity(Currency&amp;"ibor"&amp;Tenor,AR2141,Trigger)</f>
        <v>54445</v>
      </c>
      <c r="AT2141" s="242" t="e">
        <f>_xll.qlIndexFixing($AD$5,AQ2141,TRUE,_xll.ohTrigger(Trigger,Trigger1M))</f>
        <v>#NUM!</v>
      </c>
      <c r="AU2141" s="242">
        <f>IFERROR(_xll.qlIndexFixing($AV$1,AQ2141,TRUE,_xll.ohTrigger(Trigger,Trigger1M)),#N/A)</f>
        <v>1.5420483858939692E-2</v>
      </c>
    </row>
    <row r="2142" spans="42:47" ht="11.25" customHeight="1" x14ac:dyDescent="0.25">
      <c r="AP2142" s="99" t="s">
        <v>83</v>
      </c>
      <c r="AQ2142" s="98">
        <f>_xll.qlInterestRateIndexFixingDate(Currency&amp;"ibor"&amp;Tenor,AR2142,Trigger)</f>
        <v>54416</v>
      </c>
      <c r="AR2142" s="98">
        <f>_xll.qlCalendarAdvance(Calendar,AR2141,AP2142,"f",,Trigger)</f>
        <v>54421</v>
      </c>
      <c r="AS2142" s="98">
        <f>_xll.qlInterestRateIndexMaturity(Currency&amp;"ibor"&amp;Tenor,AR2142,Trigger)</f>
        <v>54452</v>
      </c>
      <c r="AT2142" s="242" t="e">
        <f>_xll.qlIndexFixing($AD$5,AQ2142,TRUE,_xll.ohTrigger(Trigger,Trigger1M))</f>
        <v>#NUM!</v>
      </c>
      <c r="AU2142" s="242">
        <f>IFERROR(_xll.qlIndexFixing($AV$1,AQ2142,TRUE,_xll.ohTrigger(Trigger,Trigger1M)),#N/A)</f>
        <v>1.5421049648935193E-2</v>
      </c>
    </row>
    <row r="2143" spans="42:47" ht="11.25" customHeight="1" x14ac:dyDescent="0.25">
      <c r="AP2143" s="99" t="s">
        <v>83</v>
      </c>
      <c r="AQ2143" s="98">
        <f>_xll.qlInterestRateIndexFixingDate(Currency&amp;"ibor"&amp;Tenor,AR2143,Trigger)</f>
        <v>54423</v>
      </c>
      <c r="AR2143" s="98">
        <f>_xll.qlCalendarAdvance(Calendar,AR2142,AP2143,"f",,Trigger)</f>
        <v>54428</v>
      </c>
      <c r="AS2143" s="98">
        <f>_xll.qlInterestRateIndexMaturity(Currency&amp;"ibor"&amp;Tenor,AR2143,Trigger)</f>
        <v>54459</v>
      </c>
      <c r="AT2143" s="242" t="e">
        <f>_xll.qlIndexFixing($AD$5,AQ2143,TRUE,_xll.ohTrigger(Trigger,Trigger1M))</f>
        <v>#NUM!</v>
      </c>
      <c r="AU2143" s="242">
        <f>IFERROR(_xll.qlIndexFixing($AV$1,AQ2143,TRUE,_xll.ohTrigger(Trigger,Trigger1M)),#N/A)</f>
        <v>1.5421589130648687E-2</v>
      </c>
    </row>
    <row r="2144" spans="42:47" ht="11.25" customHeight="1" x14ac:dyDescent="0.25">
      <c r="AP2144" s="99" t="s">
        <v>83</v>
      </c>
      <c r="AQ2144" s="98">
        <f>_xll.qlInterestRateIndexFixingDate(Currency&amp;"ibor"&amp;Tenor,AR2144,Trigger)</f>
        <v>54431</v>
      </c>
      <c r="AR2144" s="98">
        <f>_xll.qlCalendarAdvance(Calendar,AR2143,AP2144,"f",,Trigger)</f>
        <v>54435</v>
      </c>
      <c r="AS2144" s="98">
        <f>_xll.qlInterestRateIndexMaturity(Currency&amp;"ibor"&amp;Tenor,AR2144,Trigger)</f>
        <v>54466</v>
      </c>
      <c r="AT2144" s="242" t="e">
        <f>_xll.qlIndexFixing($AD$5,AQ2144,TRUE,_xll.ohTrigger(Trigger,Trigger1M))</f>
        <v>#NUM!</v>
      </c>
      <c r="AU2144" s="242">
        <f>IFERROR(_xll.qlIndexFixing($AV$1,AQ2144,TRUE,_xll.ohTrigger(Trigger,Trigger1M)),#N/A)</f>
        <v>1.5422102247183756E-2</v>
      </c>
    </row>
    <row r="2145" spans="42:47" ht="11.25" customHeight="1" x14ac:dyDescent="0.25">
      <c r="AP2145" s="99" t="s">
        <v>83</v>
      </c>
      <c r="AQ2145" s="98">
        <f>_xll.qlInterestRateIndexFixingDate(Currency&amp;"ibor"&amp;Tenor,AR2145,Trigger)</f>
        <v>54438</v>
      </c>
      <c r="AR2145" s="98">
        <f>_xll.qlCalendarAdvance(Calendar,AR2144,AP2145,"f",,Trigger)</f>
        <v>54442</v>
      </c>
      <c r="AS2145" s="98">
        <f>_xll.qlInterestRateIndexMaturity(Currency&amp;"ibor"&amp;Tenor,AR2145,Trigger)</f>
        <v>54473</v>
      </c>
      <c r="AT2145" s="242" t="e">
        <f>_xll.qlIndexFixing($AD$5,AQ2145,TRUE,_xll.ohTrigger(Trigger,Trigger1M))</f>
        <v>#NUM!</v>
      </c>
      <c r="AU2145" s="242">
        <f>IFERROR(_xll.qlIndexFixing($AV$1,AQ2145,TRUE,_xll.ohTrigger(Trigger,Trigger1M)),#N/A)</f>
        <v>1.5422588941636237E-2</v>
      </c>
    </row>
    <row r="2146" spans="42:47" ht="11.25" customHeight="1" x14ac:dyDescent="0.25">
      <c r="AP2146" s="99" t="s">
        <v>83</v>
      </c>
      <c r="AQ2146" s="98">
        <f>_xll.qlInterestRateIndexFixingDate(Currency&amp;"ibor"&amp;Tenor,AR2146,Trigger)</f>
        <v>54445</v>
      </c>
      <c r="AR2146" s="98">
        <f>_xll.qlCalendarAdvance(Calendar,AR2145,AP2146,"f",,Trigger)</f>
        <v>54449</v>
      </c>
      <c r="AS2146" s="98">
        <f>_xll.qlInterestRateIndexMaturity(Currency&amp;"ibor"&amp;Tenor,AR2146,Trigger)</f>
        <v>54480</v>
      </c>
      <c r="AT2146" s="242" t="e">
        <f>_xll.qlIndexFixing($AD$5,AQ2146,TRUE,_xll.ohTrigger(Trigger,Trigger1M))</f>
        <v>#NUM!</v>
      </c>
      <c r="AU2146" s="242">
        <f>IFERROR(_xll.qlIndexFixing($AV$1,AQ2146,TRUE,_xll.ohTrigger(Trigger,Trigger1M)),#N/A)</f>
        <v>1.5423049157112288E-2</v>
      </c>
    </row>
    <row r="2147" spans="42:47" ht="11.25" customHeight="1" x14ac:dyDescent="0.25">
      <c r="AP2147" s="99" t="s">
        <v>83</v>
      </c>
      <c r="AQ2147" s="98">
        <f>_xll.qlInterestRateIndexFixingDate(Currency&amp;"ibor"&amp;Tenor,AR2147,Trigger)</f>
        <v>54452</v>
      </c>
      <c r="AR2147" s="98">
        <f>_xll.qlCalendarAdvance(Calendar,AR2146,AP2147,"f",,Trigger)</f>
        <v>54456</v>
      </c>
      <c r="AS2147" s="98">
        <f>_xll.qlInterestRateIndexMaturity(Currency&amp;"ibor"&amp;Tenor,AR2147,Trigger)</f>
        <v>54484</v>
      </c>
      <c r="AT2147" s="242" t="e">
        <f>_xll.qlIndexFixing($AD$5,AQ2147,TRUE,_xll.ohTrigger(Trigger,Trigger1M))</f>
        <v>#NUM!</v>
      </c>
      <c r="AU2147" s="242">
        <f>IFERROR(_xll.qlIndexFixing($AV$1,AQ2147,TRUE,_xll.ohTrigger(Trigger,Trigger1M)),#N/A)</f>
        <v>1.54224054522345E-2</v>
      </c>
    </row>
    <row r="2148" spans="42:47" ht="11.25" customHeight="1" x14ac:dyDescent="0.25">
      <c r="AP2148" s="99" t="s">
        <v>83</v>
      </c>
      <c r="AQ2148" s="98">
        <f>_xll.qlInterestRateIndexFixingDate(Currency&amp;"ibor"&amp;Tenor,AR2148,Trigger)</f>
        <v>54459</v>
      </c>
      <c r="AR2148" s="98">
        <f>_xll.qlCalendarAdvance(Calendar,AR2147,AP2148,"f",,Trigger)</f>
        <v>54463</v>
      </c>
      <c r="AS2148" s="98">
        <f>_xll.qlInterestRateIndexMaturity(Currency&amp;"ibor"&amp;Tenor,AR2148,Trigger)</f>
        <v>54491</v>
      </c>
      <c r="AT2148" s="242" t="e">
        <f>_xll.qlIndexFixing($AD$5,AQ2148,TRUE,_xll.ohTrigger(Trigger,Trigger1M))</f>
        <v>#NUM!</v>
      </c>
      <c r="AU2148" s="242">
        <f>IFERROR(_xll.qlIndexFixing($AV$1,AQ2148,TRUE,_xll.ohTrigger(Trigger,Trigger1M)),#N/A)</f>
        <v>1.5422818197840764E-2</v>
      </c>
    </row>
    <row r="2149" spans="42:47" ht="11.25" customHeight="1" x14ac:dyDescent="0.25">
      <c r="AP2149" s="99" t="s">
        <v>83</v>
      </c>
      <c r="AQ2149" s="98">
        <f>_xll.qlInterestRateIndexFixingDate(Currency&amp;"ibor"&amp;Tenor,AR2149,Trigger)</f>
        <v>54466</v>
      </c>
      <c r="AR2149" s="98">
        <f>_xll.qlCalendarAdvance(Calendar,AR2148,AP2149,"f",,Trigger)</f>
        <v>54470</v>
      </c>
      <c r="AS2149" s="98">
        <f>_xll.qlInterestRateIndexMaturity(Currency&amp;"ibor"&amp;Tenor,AR2149,Trigger)</f>
        <v>54498</v>
      </c>
      <c r="AT2149" s="242" t="e">
        <f>_xll.qlIndexFixing($AD$5,AQ2149,TRUE,_xll.ohTrigger(Trigger,Trigger1M))</f>
        <v>#NUM!</v>
      </c>
      <c r="AU2149" s="242">
        <f>IFERROR(_xll.qlIndexFixing($AV$1,AQ2149,TRUE,_xll.ohTrigger(Trigger,Trigger1M)),#N/A)</f>
        <v>1.5423204309380647E-2</v>
      </c>
    </row>
    <row r="2150" spans="42:47" ht="11.25" customHeight="1" x14ac:dyDescent="0.25">
      <c r="AP2150" s="99" t="s">
        <v>83</v>
      </c>
      <c r="AQ2150" s="98">
        <f>_xll.qlInterestRateIndexFixingDate(Currency&amp;"ibor"&amp;Tenor,AR2150,Trigger)</f>
        <v>54473</v>
      </c>
      <c r="AR2150" s="98">
        <f>_xll.qlCalendarAdvance(Calendar,AR2149,AP2150,"f",,Trigger)</f>
        <v>54477</v>
      </c>
      <c r="AS2150" s="98">
        <f>_xll.qlInterestRateIndexMaturity(Currency&amp;"ibor"&amp;Tenor,AR2150,Trigger)</f>
        <v>54505</v>
      </c>
      <c r="AT2150" s="242" t="e">
        <f>_xll.qlIndexFixing($AD$5,AQ2150,TRUE,_xll.ohTrigger(Trigger,Trigger1M))</f>
        <v>#NUM!</v>
      </c>
      <c r="AU2150" s="242">
        <f>IFERROR(_xll.qlIndexFixing($AV$1,AQ2150,TRUE,_xll.ohTrigger(Trigger,Trigger1M)),#N/A)</f>
        <v>1.5423563729962515E-2</v>
      </c>
    </row>
    <row r="2151" spans="42:47" ht="11.25" customHeight="1" x14ac:dyDescent="0.25">
      <c r="AP2151" s="99" t="s">
        <v>83</v>
      </c>
      <c r="AQ2151" s="98">
        <f>_xll.qlInterestRateIndexFixingDate(Currency&amp;"ibor"&amp;Tenor,AR2151,Trigger)</f>
        <v>54480</v>
      </c>
      <c r="AR2151" s="98">
        <f>_xll.qlCalendarAdvance(Calendar,AR2150,AP2151,"f",,Trigger)</f>
        <v>54484</v>
      </c>
      <c r="AS2151" s="98">
        <f>_xll.qlInterestRateIndexMaturity(Currency&amp;"ibor"&amp;Tenor,AR2151,Trigger)</f>
        <v>54515</v>
      </c>
      <c r="AT2151" s="242" t="e">
        <f>_xll.qlIndexFixing($AD$5,AQ2151,TRUE,_xll.ohTrigger(Trigger,Trigger1M))</f>
        <v>#NUM!</v>
      </c>
      <c r="AU2151" s="242">
        <f>IFERROR(_xll.qlIndexFixing($AV$1,AQ2151,TRUE,_xll.ohTrigger(Trigger,Trigger1M)),#N/A)</f>
        <v>1.5424951058316556E-2</v>
      </c>
    </row>
    <row r="2152" spans="42:47" ht="11.25" customHeight="1" x14ac:dyDescent="0.25">
      <c r="AP2152" s="99" t="s">
        <v>83</v>
      </c>
      <c r="AQ2152" s="98">
        <f>_xll.qlInterestRateIndexFixingDate(Currency&amp;"ibor"&amp;Tenor,AR2152,Trigger)</f>
        <v>54487</v>
      </c>
      <c r="AR2152" s="98">
        <f>_xll.qlCalendarAdvance(Calendar,AR2151,AP2152,"f",,Trigger)</f>
        <v>54491</v>
      </c>
      <c r="AS2152" s="98">
        <f>_xll.qlInterestRateIndexMaturity(Currency&amp;"ibor"&amp;Tenor,AR2152,Trigger)</f>
        <v>54522</v>
      </c>
      <c r="AT2152" s="242" t="e">
        <f>_xll.qlIndexFixing($AD$5,AQ2152,TRUE,_xll.ohTrigger(Trigger,Trigger1M))</f>
        <v>#NUM!</v>
      </c>
      <c r="AU2152" s="242">
        <f>IFERROR(_xll.qlIndexFixing($AV$1,AQ2152,TRUE,_xll.ohTrigger(Trigger,Trigger1M)),#N/A)</f>
        <v>1.5425251205034358E-2</v>
      </c>
    </row>
    <row r="2153" spans="42:47" ht="11.25" customHeight="1" x14ac:dyDescent="0.25">
      <c r="AP2153" s="99" t="s">
        <v>83</v>
      </c>
      <c r="AQ2153" s="98">
        <f>_xll.qlInterestRateIndexFixingDate(Currency&amp;"ibor"&amp;Tenor,AR2153,Trigger)</f>
        <v>54494</v>
      </c>
      <c r="AR2153" s="98">
        <f>_xll.qlCalendarAdvance(Calendar,AR2152,AP2153,"f",,Trigger)</f>
        <v>54498</v>
      </c>
      <c r="AS2153" s="98">
        <f>_xll.qlInterestRateIndexMaturity(Currency&amp;"ibor"&amp;Tenor,AR2153,Trigger)</f>
        <v>54533</v>
      </c>
      <c r="AT2153" s="242" t="e">
        <f>_xll.qlIndexFixing($AD$5,AQ2153,TRUE,_xll.ohTrigger(Trigger,Trigger1M))</f>
        <v>#NUM!</v>
      </c>
      <c r="AU2153" s="242">
        <f>IFERROR(_xll.qlIndexFixing($AV$1,AQ2153,TRUE,_xll.ohTrigger(Trigger,Trigger1M)),#N/A)</f>
        <v>1.5426912985474875E-2</v>
      </c>
    </row>
    <row r="2154" spans="42:47" ht="11.25" customHeight="1" x14ac:dyDescent="0.25">
      <c r="AP2154" s="99" t="s">
        <v>83</v>
      </c>
      <c r="AQ2154" s="98">
        <f>_xll.qlInterestRateIndexFixingDate(Currency&amp;"ibor"&amp;Tenor,AR2154,Trigger)</f>
        <v>54501</v>
      </c>
      <c r="AR2154" s="98">
        <f>_xll.qlCalendarAdvance(Calendar,AR2153,AP2154,"f",,Trigger)</f>
        <v>54505</v>
      </c>
      <c r="AS2154" s="98">
        <f>_xll.qlInterestRateIndexMaturity(Currency&amp;"ibor"&amp;Tenor,AR2154,Trigger)</f>
        <v>54536</v>
      </c>
      <c r="AT2154" s="242" t="e">
        <f>_xll.qlIndexFixing($AD$5,AQ2154,TRUE,_xll.ohTrigger(Trigger,Trigger1M))</f>
        <v>#NUM!</v>
      </c>
      <c r="AU2154" s="242">
        <f>IFERROR(_xll.qlIndexFixing($AV$1,AQ2154,TRUE,_xll.ohTrigger(Trigger,Trigger1M)),#N/A)</f>
        <v>1.5425770809747164E-2</v>
      </c>
    </row>
    <row r="2155" spans="42:47" ht="11.25" customHeight="1" x14ac:dyDescent="0.25">
      <c r="AP2155" s="99" t="s">
        <v>83</v>
      </c>
      <c r="AQ2155" s="98">
        <f>_xll.qlInterestRateIndexFixingDate(Currency&amp;"ibor"&amp;Tenor,AR2155,Trigger)</f>
        <v>54508</v>
      </c>
      <c r="AR2155" s="98">
        <f>_xll.qlCalendarAdvance(Calendar,AR2154,AP2155,"f",,Trigger)</f>
        <v>54512</v>
      </c>
      <c r="AS2155" s="98">
        <f>_xll.qlInterestRateIndexMaturity(Currency&amp;"ibor"&amp;Tenor,AR2155,Trigger)</f>
        <v>54543</v>
      </c>
      <c r="AT2155" s="242" t="e">
        <f>_xll.qlIndexFixing($AD$5,AQ2155,TRUE,_xll.ohTrigger(Trigger,Trigger1M))</f>
        <v>#NUM!</v>
      </c>
      <c r="AU2155" s="242">
        <f>IFERROR(_xll.qlIndexFixing($AV$1,AQ2155,TRUE,_xll.ohTrigger(Trigger,Trigger1M)),#N/A)</f>
        <v>1.5425990153954476E-2</v>
      </c>
    </row>
    <row r="2156" spans="42:47" ht="11.25" customHeight="1" x14ac:dyDescent="0.25">
      <c r="AP2156" s="99" t="s">
        <v>83</v>
      </c>
      <c r="AQ2156" s="98">
        <f>_xll.qlInterestRateIndexFixingDate(Currency&amp;"ibor"&amp;Tenor,AR2156,Trigger)</f>
        <v>54515</v>
      </c>
      <c r="AR2156" s="98">
        <f>_xll.qlCalendarAdvance(Calendar,AR2155,AP2156,"f",,Trigger)</f>
        <v>54519</v>
      </c>
      <c r="AS2156" s="98">
        <f>_xll.qlInterestRateIndexMaturity(Currency&amp;"ibor"&amp;Tenor,AR2156,Trigger)</f>
        <v>54549</v>
      </c>
      <c r="AT2156" s="242" t="e">
        <f>_xll.qlIndexFixing($AD$5,AQ2156,TRUE,_xll.ohTrigger(Trigger,Trigger1M))</f>
        <v>#NUM!</v>
      </c>
      <c r="AU2156" s="242">
        <f>IFERROR(_xll.qlIndexFixing($AV$1,AQ2156,TRUE,_xll.ohTrigger(Trigger,Trigger1M)),#N/A)</f>
        <v>1.5425840660280521E-2</v>
      </c>
    </row>
    <row r="2157" spans="42:47" ht="11.25" customHeight="1" x14ac:dyDescent="0.25">
      <c r="AP2157" s="99" t="s">
        <v>83</v>
      </c>
      <c r="AQ2157" s="98">
        <f>_xll.qlInterestRateIndexFixingDate(Currency&amp;"ibor"&amp;Tenor,AR2157,Trigger)</f>
        <v>54522</v>
      </c>
      <c r="AR2157" s="98">
        <f>_xll.qlCalendarAdvance(Calendar,AR2156,AP2157,"f",,Trigger)</f>
        <v>54526</v>
      </c>
      <c r="AS2157" s="98">
        <f>_xll.qlInterestRateIndexMaturity(Currency&amp;"ibor"&amp;Tenor,AR2157,Trigger)</f>
        <v>54556</v>
      </c>
      <c r="AT2157" s="242" t="e">
        <f>_xll.qlIndexFixing($AD$5,AQ2157,TRUE,_xll.ohTrigger(Trigger,Trigger1M))</f>
        <v>#NUM!</v>
      </c>
      <c r="AU2157" s="242">
        <f>IFERROR(_xll.qlIndexFixing($AV$1,AQ2157,TRUE,_xll.ohTrigger(Trigger,Trigger1M)),#N/A)</f>
        <v>1.5426007785402263E-2</v>
      </c>
    </row>
    <row r="2158" spans="42:47" ht="11.25" customHeight="1" x14ac:dyDescent="0.25">
      <c r="AP2158" s="99" t="s">
        <v>83</v>
      </c>
      <c r="AQ2158" s="98">
        <f>_xll.qlInterestRateIndexFixingDate(Currency&amp;"ibor"&amp;Tenor,AR2158,Trigger)</f>
        <v>54527</v>
      </c>
      <c r="AR2158" s="98">
        <f>_xll.qlCalendarAdvance(Calendar,AR2157,AP2158,"f",,Trigger)</f>
        <v>54533</v>
      </c>
      <c r="AS2158" s="98">
        <f>_xll.qlInterestRateIndexMaturity(Currency&amp;"ibor"&amp;Tenor,AR2158,Trigger)</f>
        <v>54563</v>
      </c>
      <c r="AT2158" s="242" t="e">
        <f>_xll.qlIndexFixing($AD$5,AQ2158,TRUE,_xll.ohTrigger(Trigger,Trigger1M))</f>
        <v>#NUM!</v>
      </c>
      <c r="AU2158" s="242">
        <f>IFERROR(_xll.qlIndexFixing($AV$1,AQ2158,TRUE,_xll.ohTrigger(Trigger,Trigger1M)),#N/A)</f>
        <v>1.5426147753985653E-2</v>
      </c>
    </row>
    <row r="2159" spans="42:47" ht="11.25" customHeight="1" x14ac:dyDescent="0.25">
      <c r="AP2159" s="99" t="s">
        <v>83</v>
      </c>
      <c r="AQ2159" s="98">
        <f>_xll.qlInterestRateIndexFixingDate(Currency&amp;"ibor"&amp;Tenor,AR2159,Trigger)</f>
        <v>54536</v>
      </c>
      <c r="AR2159" s="98">
        <f>_xll.qlCalendarAdvance(Calendar,AR2158,AP2159,"f",,Trigger)</f>
        <v>54540</v>
      </c>
      <c r="AS2159" s="98">
        <f>_xll.qlInterestRateIndexMaturity(Currency&amp;"ibor"&amp;Tenor,AR2159,Trigger)</f>
        <v>54570</v>
      </c>
      <c r="AT2159" s="242" t="e">
        <f>_xll.qlIndexFixing($AD$5,AQ2159,TRUE,_xll.ohTrigger(Trigger,Trigger1M))</f>
        <v>#NUM!</v>
      </c>
      <c r="AU2159" s="242">
        <f>IFERROR(_xll.qlIndexFixing($AV$1,AQ2159,TRUE,_xll.ohTrigger(Trigger,Trigger1M)),#N/A)</f>
        <v>1.5426260509140199E-2</v>
      </c>
    </row>
    <row r="2160" spans="42:47" ht="11.25" customHeight="1" x14ac:dyDescent="0.25">
      <c r="AP2160" s="99" t="s">
        <v>83</v>
      </c>
      <c r="AQ2160" s="98">
        <f>_xll.qlInterestRateIndexFixingDate(Currency&amp;"ibor"&amp;Tenor,AR2160,Trigger)</f>
        <v>54543</v>
      </c>
      <c r="AR2160" s="98">
        <f>_xll.qlCalendarAdvance(Calendar,AR2159,AP2160,"f",,Trigger)</f>
        <v>54547</v>
      </c>
      <c r="AS2160" s="98">
        <f>_xll.qlInterestRateIndexMaturity(Currency&amp;"ibor"&amp;Tenor,AR2160,Trigger)</f>
        <v>54578</v>
      </c>
      <c r="AT2160" s="242" t="e">
        <f>_xll.qlIndexFixing($AD$5,AQ2160,TRUE,_xll.ohTrigger(Trigger,Trigger1M))</f>
        <v>#NUM!</v>
      </c>
      <c r="AU2160" s="242">
        <f>IFERROR(_xll.qlIndexFixing($AV$1,AQ2160,TRUE,_xll.ohTrigger(Trigger,Trigger1M)),#N/A)</f>
        <v>1.5426680017534932E-2</v>
      </c>
    </row>
    <row r="2161" spans="42:47" ht="11.25" customHeight="1" x14ac:dyDescent="0.25">
      <c r="AP2161" s="99" t="s">
        <v>83</v>
      </c>
      <c r="AQ2161" s="98">
        <f>_xll.qlInterestRateIndexFixingDate(Currency&amp;"ibor"&amp;Tenor,AR2161,Trigger)</f>
        <v>54550</v>
      </c>
      <c r="AR2161" s="98">
        <f>_xll.qlCalendarAdvance(Calendar,AR2160,AP2161,"f",,Trigger)</f>
        <v>54554</v>
      </c>
      <c r="AS2161" s="98">
        <f>_xll.qlInterestRateIndexMaturity(Currency&amp;"ibor"&amp;Tenor,AR2161,Trigger)</f>
        <v>54585</v>
      </c>
      <c r="AT2161" s="242" t="e">
        <f>_xll.qlIndexFixing($AD$5,AQ2161,TRUE,_xll.ohTrigger(Trigger,Trigger1M))</f>
        <v>#NUM!</v>
      </c>
      <c r="AU2161" s="242">
        <f>IFERROR(_xll.qlIndexFixing($AV$1,AQ2161,TRUE,_xll.ohTrigger(Trigger,Trigger1M)),#N/A)</f>
        <v>1.5426736220481744E-2</v>
      </c>
    </row>
    <row r="2162" spans="42:47" ht="11.25" customHeight="1" x14ac:dyDescent="0.25">
      <c r="AP2162" s="99" t="s">
        <v>83</v>
      </c>
      <c r="AQ2162" s="98">
        <f>_xll.qlInterestRateIndexFixingDate(Currency&amp;"ibor"&amp;Tenor,AR2162,Trigger)</f>
        <v>54557</v>
      </c>
      <c r="AR2162" s="98">
        <f>_xll.qlCalendarAdvance(Calendar,AR2161,AP2162,"f",,Trigger)</f>
        <v>54561</v>
      </c>
      <c r="AS2162" s="98">
        <f>_xll.qlInterestRateIndexMaturity(Currency&amp;"ibor"&amp;Tenor,AR2162,Trigger)</f>
        <v>54592</v>
      </c>
      <c r="AT2162" s="242" t="e">
        <f>_xll.qlIndexFixing($AD$5,AQ2162,TRUE,_xll.ohTrigger(Trigger,Trigger1M))</f>
        <v>#NUM!</v>
      </c>
      <c r="AU2162" s="242">
        <f>IFERROR(_xll.qlIndexFixing($AV$1,AQ2162,TRUE,_xll.ohTrigger(Trigger,Trigger1M)),#N/A)</f>
        <v>1.5426765034078414E-2</v>
      </c>
    </row>
    <row r="2163" spans="42:47" ht="11.25" customHeight="1" x14ac:dyDescent="0.25">
      <c r="AP2163" s="99" t="s">
        <v>83</v>
      </c>
      <c r="AQ2163" s="98">
        <f>_xll.qlInterestRateIndexFixingDate(Currency&amp;"ibor"&amp;Tenor,AR2163,Trigger)</f>
        <v>54564</v>
      </c>
      <c r="AR2163" s="98">
        <f>_xll.qlCalendarAdvance(Calendar,AR2162,AP2163,"f",,Trigger)</f>
        <v>54568</v>
      </c>
      <c r="AS2163" s="98">
        <f>_xll.qlInterestRateIndexMaturity(Currency&amp;"ibor"&amp;Tenor,AR2163,Trigger)</f>
        <v>54599</v>
      </c>
      <c r="AT2163" s="242" t="e">
        <f>_xll.qlIndexFixing($AD$5,AQ2163,TRUE,_xll.ohTrigger(Trigger,Trigger1M))</f>
        <v>#NUM!</v>
      </c>
      <c r="AU2163" s="242">
        <f>IFERROR(_xll.qlIndexFixing($AV$1,AQ2163,TRUE,_xll.ohTrigger(Trigger,Trigger1M)),#N/A)</f>
        <v>1.5426766401431096E-2</v>
      </c>
    </row>
    <row r="2164" spans="42:47" ht="11.25" customHeight="1" x14ac:dyDescent="0.25">
      <c r="AP2164" s="99" t="s">
        <v>83</v>
      </c>
      <c r="AQ2164" s="98">
        <f>_xll.qlInterestRateIndexFixingDate(Currency&amp;"ibor"&amp;Tenor,AR2164,Trigger)</f>
        <v>54571</v>
      </c>
      <c r="AR2164" s="98">
        <f>_xll.qlCalendarAdvance(Calendar,AR2163,AP2164,"f",,Trigger)</f>
        <v>54575</v>
      </c>
      <c r="AS2164" s="98">
        <f>_xll.qlInterestRateIndexMaturity(Currency&amp;"ibor"&amp;Tenor,AR2164,Trigger)</f>
        <v>54605</v>
      </c>
      <c r="AT2164" s="242" t="e">
        <f>_xll.qlIndexFixing($AD$5,AQ2164,TRUE,_xll.ohTrigger(Trigger,Trigger1M))</f>
        <v>#NUM!</v>
      </c>
      <c r="AU2164" s="242">
        <f>IFERROR(_xll.qlIndexFixing($AV$1,AQ2164,TRUE,_xll.ohTrigger(Trigger,Trigger1M)),#N/A)</f>
        <v>1.5426414092169161E-2</v>
      </c>
    </row>
    <row r="2165" spans="42:47" ht="11.25" customHeight="1" x14ac:dyDescent="0.25">
      <c r="AP2165" s="99" t="s">
        <v>83</v>
      </c>
      <c r="AQ2165" s="98">
        <f>_xll.qlInterestRateIndexFixingDate(Currency&amp;"ibor"&amp;Tenor,AR2165,Trigger)</f>
        <v>54578</v>
      </c>
      <c r="AR2165" s="98">
        <f>_xll.qlCalendarAdvance(Calendar,AR2164,AP2165,"f",,Trigger)</f>
        <v>54582</v>
      </c>
      <c r="AS2165" s="98">
        <f>_xll.qlInterestRateIndexMaturity(Currency&amp;"ibor"&amp;Tenor,AR2165,Trigger)</f>
        <v>54612</v>
      </c>
      <c r="AT2165" s="242" t="e">
        <f>_xll.qlIndexFixing($AD$5,AQ2165,TRUE,_xll.ohTrigger(Trigger,Trigger1M))</f>
        <v>#NUM!</v>
      </c>
      <c r="AU2165" s="242">
        <f>IFERROR(_xll.qlIndexFixing($AV$1,AQ2165,TRUE,_xll.ohTrigger(Trigger,Trigger1M)),#N/A)</f>
        <v>1.5426362371967706E-2</v>
      </c>
    </row>
    <row r="2166" spans="42:47" ht="11.25" customHeight="1" x14ac:dyDescent="0.25">
      <c r="AP2166" s="99" t="s">
        <v>83</v>
      </c>
      <c r="AQ2166" s="98">
        <f>_xll.qlInterestRateIndexFixingDate(Currency&amp;"ibor"&amp;Tenor,AR2166,Trigger)</f>
        <v>54585</v>
      </c>
      <c r="AR2166" s="98">
        <f>_xll.qlCalendarAdvance(Calendar,AR2165,AP2166,"f",,Trigger)</f>
        <v>54589</v>
      </c>
      <c r="AS2166" s="98">
        <f>_xll.qlInterestRateIndexMaturity(Currency&amp;"ibor"&amp;Tenor,AR2166,Trigger)</f>
        <v>54619</v>
      </c>
      <c r="AT2166" s="242" t="e">
        <f>_xll.qlIndexFixing($AD$5,AQ2166,TRUE,_xll.ohTrigger(Trigger,Trigger1M))</f>
        <v>#NUM!</v>
      </c>
      <c r="AU2166" s="242">
        <f>IFERROR(_xll.qlIndexFixing($AV$1,AQ2166,TRUE,_xll.ohTrigger(Trigger,Trigger1M)),#N/A)</f>
        <v>1.542628304007998E-2</v>
      </c>
    </row>
    <row r="2167" spans="42:47" ht="11.25" customHeight="1" x14ac:dyDescent="0.25">
      <c r="AP2167" s="99" t="s">
        <v>83</v>
      </c>
      <c r="AQ2167" s="98">
        <f>_xll.qlInterestRateIndexFixingDate(Currency&amp;"ibor"&amp;Tenor,AR2167,Trigger)</f>
        <v>54592</v>
      </c>
      <c r="AR2167" s="98">
        <f>_xll.qlCalendarAdvance(Calendar,AR2166,AP2167,"f",,Trigger)</f>
        <v>54596</v>
      </c>
      <c r="AS2167" s="98">
        <f>_xll.qlInterestRateIndexMaturity(Currency&amp;"ibor"&amp;Tenor,AR2167,Trigger)</f>
        <v>54626</v>
      </c>
      <c r="AT2167" s="242" t="e">
        <f>_xll.qlIndexFixing($AD$5,AQ2167,TRUE,_xll.ohTrigger(Trigger,Trigger1M))</f>
        <v>#NUM!</v>
      </c>
      <c r="AU2167" s="242">
        <f>IFERROR(_xll.qlIndexFixing($AV$1,AQ2167,TRUE,_xll.ohTrigger(Trigger,Trigger1M)),#N/A)</f>
        <v>1.5426176039610162E-2</v>
      </c>
    </row>
    <row r="2168" spans="42:47" ht="11.25" customHeight="1" x14ac:dyDescent="0.25">
      <c r="AP2168" s="99" t="s">
        <v>83</v>
      </c>
      <c r="AQ2168" s="98">
        <f>_xll.qlInterestRateIndexFixingDate(Currency&amp;"ibor"&amp;Tenor,AR2168,Trigger)</f>
        <v>54599</v>
      </c>
      <c r="AR2168" s="98">
        <f>_xll.qlCalendarAdvance(Calendar,AR2167,AP2168,"f",,Trigger)</f>
        <v>54603</v>
      </c>
      <c r="AS2168" s="98">
        <f>_xll.qlInterestRateIndexMaturity(Currency&amp;"ibor"&amp;Tenor,AR2168,Trigger)</f>
        <v>54633</v>
      </c>
      <c r="AT2168" s="242" t="e">
        <f>_xll.qlIndexFixing($AD$5,AQ2168,TRUE,_xll.ohTrigger(Trigger,Trigger1M))</f>
        <v>#NUM!</v>
      </c>
      <c r="AU2168" s="242">
        <f>IFERROR(_xll.qlIndexFixing($AV$1,AQ2168,TRUE,_xll.ohTrigger(Trigger,Trigger1M)),#N/A)</f>
        <v>1.5426041313665095E-2</v>
      </c>
    </row>
    <row r="2169" spans="42:47" ht="11.25" customHeight="1" x14ac:dyDescent="0.25">
      <c r="AP2169" s="99" t="s">
        <v>83</v>
      </c>
      <c r="AQ2169" s="98">
        <f>_xll.qlInterestRateIndexFixingDate(Currency&amp;"ibor"&amp;Tenor,AR2169,Trigger)</f>
        <v>54606</v>
      </c>
      <c r="AR2169" s="98">
        <f>_xll.qlCalendarAdvance(Calendar,AR2168,AP2169,"f",,Trigger)</f>
        <v>54610</v>
      </c>
      <c r="AS2169" s="98">
        <f>_xll.qlInterestRateIndexMaturity(Currency&amp;"ibor"&amp;Tenor,AR2169,Trigger)</f>
        <v>54641</v>
      </c>
      <c r="AT2169" s="242" t="e">
        <f>_xll.qlIndexFixing($AD$5,AQ2169,TRUE,_xll.ohTrigger(Trigger,Trigger1M))</f>
        <v>#NUM!</v>
      </c>
      <c r="AU2169" s="242">
        <f>IFERROR(_xll.qlIndexFixing($AV$1,AQ2169,TRUE,_xll.ohTrigger(Trigger,Trigger1M)),#N/A)</f>
        <v>1.5426195048205721E-2</v>
      </c>
    </row>
    <row r="2170" spans="42:47" ht="11.25" customHeight="1" x14ac:dyDescent="0.25">
      <c r="AP2170" s="99" t="s">
        <v>83</v>
      </c>
      <c r="AQ2170" s="98">
        <f>_xll.qlInterestRateIndexFixingDate(Currency&amp;"ibor"&amp;Tenor,AR2170,Trigger)</f>
        <v>54613</v>
      </c>
      <c r="AR2170" s="98">
        <f>_xll.qlCalendarAdvance(Calendar,AR2169,AP2170,"f",,Trigger)</f>
        <v>54617</v>
      </c>
      <c r="AS2170" s="98">
        <f>_xll.qlInterestRateIndexMaturity(Currency&amp;"ibor"&amp;Tenor,AR2170,Trigger)</f>
        <v>54648</v>
      </c>
      <c r="AT2170" s="242" t="e">
        <f>_xll.qlIndexFixing($AD$5,AQ2170,TRUE,_xll.ohTrigger(Trigger,Trigger1M))</f>
        <v>#NUM!</v>
      </c>
      <c r="AU2170" s="242">
        <f>IFERROR(_xll.qlIndexFixing($AV$1,AQ2170,TRUE,_xll.ohTrigger(Trigger,Trigger1M)),#N/A)</f>
        <v>1.5426002698748068E-2</v>
      </c>
    </row>
    <row r="2171" spans="42:47" ht="11.25" customHeight="1" x14ac:dyDescent="0.25">
      <c r="AP2171" s="99" t="s">
        <v>83</v>
      </c>
      <c r="AQ2171" s="98">
        <f>_xll.qlInterestRateIndexFixingDate(Currency&amp;"ibor"&amp;Tenor,AR2171,Trigger)</f>
        <v>54620</v>
      </c>
      <c r="AR2171" s="98">
        <f>_xll.qlCalendarAdvance(Calendar,AR2170,AP2171,"f",,Trigger)</f>
        <v>54624</v>
      </c>
      <c r="AS2171" s="98">
        <f>_xll.qlInterestRateIndexMaturity(Currency&amp;"ibor"&amp;Tenor,AR2171,Trigger)</f>
        <v>54655</v>
      </c>
      <c r="AT2171" s="242" t="e">
        <f>_xll.qlIndexFixing($AD$5,AQ2171,TRUE,_xll.ohTrigger(Trigger,Trigger1M))</f>
        <v>#NUM!</v>
      </c>
      <c r="AU2171" s="242">
        <f>IFERROR(_xll.qlIndexFixing($AV$1,AQ2171,TRUE,_xll.ohTrigger(Trigger,Trigger1M)),#N/A)</f>
        <v>1.542578244788278E-2</v>
      </c>
    </row>
    <row r="2172" spans="42:47" ht="11.25" customHeight="1" x14ac:dyDescent="0.25">
      <c r="AP2172" s="99" t="s">
        <v>83</v>
      </c>
      <c r="AQ2172" s="98">
        <f>_xll.qlInterestRateIndexFixingDate(Currency&amp;"ibor"&amp;Tenor,AR2172,Trigger)</f>
        <v>54627</v>
      </c>
      <c r="AR2172" s="98">
        <f>_xll.qlCalendarAdvance(Calendar,AR2171,AP2172,"f",,Trigger)</f>
        <v>54631</v>
      </c>
      <c r="AS2172" s="98">
        <f>_xll.qlInterestRateIndexMaturity(Currency&amp;"ibor"&amp;Tenor,AR2172,Trigger)</f>
        <v>54662</v>
      </c>
      <c r="AT2172" s="242" t="e">
        <f>_xll.qlIndexFixing($AD$5,AQ2172,TRUE,_xll.ohTrigger(Trigger,Trigger1M))</f>
        <v>#NUM!</v>
      </c>
      <c r="AU2172" s="242">
        <f>IFERROR(_xll.qlIndexFixing($AV$1,AQ2172,TRUE,_xll.ohTrigger(Trigger,Trigger1M)),#N/A)</f>
        <v>1.5425534238713434E-2</v>
      </c>
    </row>
    <row r="2173" spans="42:47" ht="11.25" customHeight="1" x14ac:dyDescent="0.25">
      <c r="AP2173" s="99" t="s">
        <v>83</v>
      </c>
      <c r="AQ2173" s="98">
        <f>_xll.qlInterestRateIndexFixingDate(Currency&amp;"ibor"&amp;Tenor,AR2173,Trigger)</f>
        <v>54634</v>
      </c>
      <c r="AR2173" s="98">
        <f>_xll.qlCalendarAdvance(Calendar,AR2172,AP2173,"f",,Trigger)</f>
        <v>54638</v>
      </c>
      <c r="AS2173" s="98">
        <f>_xll.qlInterestRateIndexMaturity(Currency&amp;"ibor"&amp;Tenor,AR2173,Trigger)</f>
        <v>54669</v>
      </c>
      <c r="AT2173" s="242" t="e">
        <f>_xll.qlIndexFixing($AD$5,AQ2173,TRUE,_xll.ohTrigger(Trigger,Trigger1M))</f>
        <v>#NUM!</v>
      </c>
      <c r="AU2173" s="242">
        <f>IFERROR(_xll.qlIndexFixing($AV$1,AQ2173,TRUE,_xll.ohTrigger(Trigger,Trigger1M)),#N/A)</f>
        <v>1.5425258014341026E-2</v>
      </c>
    </row>
    <row r="2174" spans="42:47" ht="11.25" customHeight="1" x14ac:dyDescent="0.25">
      <c r="AP2174" s="99" t="s">
        <v>83</v>
      </c>
      <c r="AQ2174" s="98">
        <f>_xll.qlInterestRateIndexFixingDate(Currency&amp;"ibor"&amp;Tenor,AR2174,Trigger)</f>
        <v>54641</v>
      </c>
      <c r="AR2174" s="98">
        <f>_xll.qlCalendarAdvance(Calendar,AR2173,AP2174,"f",,Trigger)</f>
        <v>54645</v>
      </c>
      <c r="AS2174" s="98">
        <f>_xll.qlInterestRateIndexMaturity(Currency&amp;"ibor"&amp;Tenor,AR2174,Trigger)</f>
        <v>54676</v>
      </c>
      <c r="AT2174" s="242" t="e">
        <f>_xll.qlIndexFixing($AD$5,AQ2174,TRUE,_xll.ohTrigger(Trigger,Trigger1M))</f>
        <v>#NUM!</v>
      </c>
      <c r="AU2174" s="242">
        <f>IFERROR(_xll.qlIndexFixing($AV$1,AQ2174,TRUE,_xll.ohTrigger(Trigger,Trigger1M)),#N/A)</f>
        <v>1.5424953717876871E-2</v>
      </c>
    </row>
    <row r="2175" spans="42:47" ht="11.25" customHeight="1" x14ac:dyDescent="0.25">
      <c r="AP2175" s="99" t="s">
        <v>83</v>
      </c>
      <c r="AQ2175" s="98">
        <f>_xll.qlInterestRateIndexFixingDate(Currency&amp;"ibor"&amp;Tenor,AR2175,Trigger)</f>
        <v>54648</v>
      </c>
      <c r="AR2175" s="98">
        <f>_xll.qlCalendarAdvance(Calendar,AR2174,AP2175,"f",,Trigger)</f>
        <v>54652</v>
      </c>
      <c r="AS2175" s="98">
        <f>_xll.qlInterestRateIndexMaturity(Currency&amp;"ibor"&amp;Tenor,AR2175,Trigger)</f>
        <v>54683</v>
      </c>
      <c r="AT2175" s="242" t="e">
        <f>_xll.qlIndexFixing($AD$5,AQ2175,TRUE,_xll.ohTrigger(Trigger,Trigger1M))</f>
        <v>#NUM!</v>
      </c>
      <c r="AU2175" s="242">
        <f>IFERROR(_xll.qlIndexFixing($AV$1,AQ2175,TRUE,_xll.ohTrigger(Trigger,Trigger1M)),#N/A)</f>
        <v>1.5424621292421965E-2</v>
      </c>
    </row>
    <row r="2176" spans="42:47" ht="11.25" customHeight="1" x14ac:dyDescent="0.25">
      <c r="AP2176" s="99" t="s">
        <v>83</v>
      </c>
      <c r="AQ2176" s="98">
        <f>_xll.qlInterestRateIndexFixingDate(Currency&amp;"ibor"&amp;Tenor,AR2176,Trigger)</f>
        <v>54655</v>
      </c>
      <c r="AR2176" s="98">
        <f>_xll.qlCalendarAdvance(Calendar,AR2175,AP2176,"f",,Trigger)</f>
        <v>54659</v>
      </c>
      <c r="AS2176" s="98">
        <f>_xll.qlInterestRateIndexMaturity(Currency&amp;"ibor"&amp;Tenor,AR2176,Trigger)</f>
        <v>54690</v>
      </c>
      <c r="AT2176" s="242" t="e">
        <f>_xll.qlIndexFixing($AD$5,AQ2176,TRUE,_xll.ohTrigger(Trigger,Trigger1M))</f>
        <v>#NUM!</v>
      </c>
      <c r="AU2176" s="242">
        <f>IFERROR(_xll.qlIndexFixing($AV$1,AQ2176,TRUE,_xll.ohTrigger(Trigger,Trigger1M)),#N/A)</f>
        <v>1.5424260681087624E-2</v>
      </c>
    </row>
    <row r="2177" spans="42:47" ht="11.25" customHeight="1" x14ac:dyDescent="0.25">
      <c r="AP2177" s="99" t="s">
        <v>83</v>
      </c>
      <c r="AQ2177" s="98">
        <f>_xll.qlInterestRateIndexFixingDate(Currency&amp;"ibor"&amp;Tenor,AR2177,Trigger)</f>
        <v>54662</v>
      </c>
      <c r="AR2177" s="98">
        <f>_xll.qlCalendarAdvance(Calendar,AR2176,AP2177,"f",,Trigger)</f>
        <v>54666</v>
      </c>
      <c r="AS2177" s="98">
        <f>_xll.qlInterestRateIndexMaturity(Currency&amp;"ibor"&amp;Tenor,AR2177,Trigger)</f>
        <v>54696</v>
      </c>
      <c r="AT2177" s="242" t="e">
        <f>_xll.qlIndexFixing($AD$5,AQ2177,TRUE,_xll.ohTrigger(Trigger,Trigger1M))</f>
        <v>#NUM!</v>
      </c>
      <c r="AU2177" s="242">
        <f>IFERROR(_xll.qlIndexFixing($AV$1,AQ2177,TRUE,_xll.ohTrigger(Trigger,Trigger1M)),#N/A)</f>
        <v>1.5423571746559617E-2</v>
      </c>
    </row>
    <row r="2178" spans="42:47" ht="11.25" customHeight="1" x14ac:dyDescent="0.25">
      <c r="AP2178" s="99" t="s">
        <v>83</v>
      </c>
      <c r="AQ2178" s="98">
        <f>_xll.qlInterestRateIndexFixingDate(Currency&amp;"ibor"&amp;Tenor,AR2178,Trigger)</f>
        <v>54669</v>
      </c>
      <c r="AR2178" s="98">
        <f>_xll.qlCalendarAdvance(Calendar,AR2177,AP2178,"f",,Trigger)</f>
        <v>54673</v>
      </c>
      <c r="AS2178" s="98">
        <f>_xll.qlInterestRateIndexMaturity(Currency&amp;"ibor"&amp;Tenor,AR2178,Trigger)</f>
        <v>54703</v>
      </c>
      <c r="AT2178" s="242" t="e">
        <f>_xll.qlIndexFixing($AD$5,AQ2178,TRUE,_xll.ohTrigger(Trigger,Trigger1M))</f>
        <v>#NUM!</v>
      </c>
      <c r="AU2178" s="242">
        <f>IFERROR(_xll.qlIndexFixing($AV$1,AQ2178,TRUE,_xll.ohTrigger(Trigger,Trigger1M)),#N/A)</f>
        <v>1.5423156636794388E-2</v>
      </c>
    </row>
    <row r="2179" spans="42:47" ht="11.25" customHeight="1" x14ac:dyDescent="0.25">
      <c r="AP2179" s="99" t="s">
        <v>83</v>
      </c>
      <c r="AQ2179" s="98">
        <f>_xll.qlInterestRateIndexFixingDate(Currency&amp;"ibor"&amp;Tenor,AR2179,Trigger)</f>
        <v>54676</v>
      </c>
      <c r="AR2179" s="98">
        <f>_xll.qlCalendarAdvance(Calendar,AR2178,AP2179,"f",,Trigger)</f>
        <v>54680</v>
      </c>
      <c r="AS2179" s="98">
        <f>_xll.qlInterestRateIndexMaturity(Currency&amp;"ibor"&amp;Tenor,AR2179,Trigger)</f>
        <v>54710</v>
      </c>
      <c r="AT2179" s="242" t="e">
        <f>_xll.qlIndexFixing($AD$5,AQ2179,TRUE,_xll.ohTrigger(Trigger,Trigger1M))</f>
        <v>#NUM!</v>
      </c>
      <c r="AU2179" s="242">
        <f>IFERROR(_xll.qlIndexFixing($AV$1,AQ2179,TRUE,_xll.ohTrigger(Trigger,Trigger1M)),#N/A)</f>
        <v>1.5422713175742508E-2</v>
      </c>
    </row>
    <row r="2180" spans="42:47" ht="11.25" customHeight="1" x14ac:dyDescent="0.25">
      <c r="AP2180" s="99" t="s">
        <v>83</v>
      </c>
      <c r="AQ2180" s="98">
        <f>_xll.qlInterestRateIndexFixingDate(Currency&amp;"ibor"&amp;Tenor,AR2180,Trigger)</f>
        <v>54683</v>
      </c>
      <c r="AR2180" s="98">
        <f>_xll.qlCalendarAdvance(Calendar,AR2179,AP2180,"f",,Trigger)</f>
        <v>54687</v>
      </c>
      <c r="AS2180" s="98">
        <f>_xll.qlInterestRateIndexMaturity(Currency&amp;"ibor"&amp;Tenor,AR2180,Trigger)</f>
        <v>54717</v>
      </c>
      <c r="AT2180" s="242" t="e">
        <f>_xll.qlIndexFixing($AD$5,AQ2180,TRUE,_xll.ohTrigger(Trigger,Trigger1M))</f>
        <v>#NUM!</v>
      </c>
      <c r="AU2180" s="242">
        <f>IFERROR(_xll.qlIndexFixing($AV$1,AQ2180,TRUE,_xll.ohTrigger(Trigger,Trigger1M)),#N/A)</f>
        <v>1.5422241306516149E-2</v>
      </c>
    </row>
    <row r="2181" spans="42:47" ht="11.25" customHeight="1" x14ac:dyDescent="0.25">
      <c r="AP2181" s="99" t="s">
        <v>83</v>
      </c>
      <c r="AQ2181" s="98">
        <f>_xll.qlInterestRateIndexFixingDate(Currency&amp;"ibor"&amp;Tenor,AR2181,Trigger)</f>
        <v>54690</v>
      </c>
      <c r="AR2181" s="98">
        <f>_xll.qlCalendarAdvance(Calendar,AR2180,AP2181,"f",,Trigger)</f>
        <v>54694</v>
      </c>
      <c r="AS2181" s="98">
        <f>_xll.qlInterestRateIndexMaturity(Currency&amp;"ibor"&amp;Tenor,AR2181,Trigger)</f>
        <v>54724</v>
      </c>
      <c r="AT2181" s="242" t="e">
        <f>_xll.qlIndexFixing($AD$5,AQ2181,TRUE,_xll.ohTrigger(Trigger,Trigger1M))</f>
        <v>#NUM!</v>
      </c>
      <c r="AU2181" s="242">
        <f>IFERROR(_xll.qlIndexFixing($AV$1,AQ2181,TRUE,_xll.ohTrigger(Trigger,Trigger1M)),#N/A)</f>
        <v>1.5421740972222153E-2</v>
      </c>
    </row>
    <row r="2182" spans="42:47" ht="11.25" customHeight="1" x14ac:dyDescent="0.25">
      <c r="AP2182" s="99" t="s">
        <v>83</v>
      </c>
      <c r="AQ2182" s="98">
        <f>_xll.qlInterestRateIndexFixingDate(Currency&amp;"ibor"&amp;Tenor,AR2182,Trigger)</f>
        <v>54697</v>
      </c>
      <c r="AR2182" s="98">
        <f>_xll.qlCalendarAdvance(Calendar,AR2181,AP2182,"f",,Trigger)</f>
        <v>54701</v>
      </c>
      <c r="AS2182" s="98">
        <f>_xll.qlInterestRateIndexMaturity(Currency&amp;"ibor"&amp;Tenor,AR2182,Trigger)</f>
        <v>54732</v>
      </c>
      <c r="AT2182" s="242" t="e">
        <f>_xll.qlIndexFixing($AD$5,AQ2182,TRUE,_xll.ohTrigger(Trigger,Trigger1M))</f>
        <v>#NUM!</v>
      </c>
      <c r="AU2182" s="242">
        <f>IFERROR(_xll.qlIndexFixing($AV$1,AQ2182,TRUE,_xll.ohTrigger(Trigger,Trigger1M)),#N/A)</f>
        <v>1.5421501923511693E-2</v>
      </c>
    </row>
    <row r="2183" spans="42:47" ht="11.25" customHeight="1" x14ac:dyDescent="0.25">
      <c r="AP2183" s="99" t="s">
        <v>83</v>
      </c>
      <c r="AQ2183" s="98">
        <f>_xll.qlInterestRateIndexFixingDate(Currency&amp;"ibor"&amp;Tenor,AR2183,Trigger)</f>
        <v>54704</v>
      </c>
      <c r="AR2183" s="98">
        <f>_xll.qlCalendarAdvance(Calendar,AR2182,AP2183,"f",,Trigger)</f>
        <v>54708</v>
      </c>
      <c r="AS2183" s="98">
        <f>_xll.qlInterestRateIndexMaturity(Currency&amp;"ibor"&amp;Tenor,AR2183,Trigger)</f>
        <v>54739</v>
      </c>
      <c r="AT2183" s="242" t="e">
        <f>_xll.qlIndexFixing($AD$5,AQ2183,TRUE,_xll.ohTrigger(Trigger,Trigger1M))</f>
        <v>#NUM!</v>
      </c>
      <c r="AU2183" s="242">
        <f>IFERROR(_xll.qlIndexFixing($AV$1,AQ2183,TRUE,_xll.ohTrigger(Trigger,Trigger1M)),#N/A)</f>
        <v>1.5420942417983334E-2</v>
      </c>
    </row>
    <row r="2184" spans="42:47" ht="11.25" customHeight="1" x14ac:dyDescent="0.25">
      <c r="AP2184" s="99" t="s">
        <v>83</v>
      </c>
      <c r="AQ2184" s="98">
        <f>_xll.qlInterestRateIndexFixingDate(Currency&amp;"ibor"&amp;Tenor,AR2184,Trigger)</f>
        <v>54711</v>
      </c>
      <c r="AR2184" s="98">
        <f>_xll.qlCalendarAdvance(Calendar,AR2183,AP2184,"f",,Trigger)</f>
        <v>54715</v>
      </c>
      <c r="AS2184" s="98">
        <f>_xll.qlInterestRateIndexMaturity(Currency&amp;"ibor"&amp;Tenor,AR2184,Trigger)</f>
        <v>54746</v>
      </c>
      <c r="AT2184" s="242" t="e">
        <f>_xll.qlIndexFixing($AD$5,AQ2184,TRUE,_xll.ohTrigger(Trigger,Trigger1M))</f>
        <v>#NUM!</v>
      </c>
      <c r="AU2184" s="242">
        <f>IFERROR(_xll.qlIndexFixing($AV$1,AQ2184,TRUE,_xll.ohTrigger(Trigger,Trigger1M)),#N/A)</f>
        <v>1.5420354271435096E-2</v>
      </c>
    </row>
    <row r="2185" spans="42:47" ht="11.25" customHeight="1" x14ac:dyDescent="0.25">
      <c r="AP2185" s="99" t="s">
        <v>83</v>
      </c>
      <c r="AQ2185" s="98">
        <f>_xll.qlInterestRateIndexFixingDate(Currency&amp;"ibor"&amp;Tenor,AR2185,Trigger)</f>
        <v>54718</v>
      </c>
      <c r="AR2185" s="98">
        <f>_xll.qlCalendarAdvance(Calendar,AR2184,AP2185,"f",,Trigger)</f>
        <v>54722</v>
      </c>
      <c r="AS2185" s="98">
        <f>_xll.qlInterestRateIndexMaturity(Currency&amp;"ibor"&amp;Tenor,AR2185,Trigger)</f>
        <v>54753</v>
      </c>
      <c r="AT2185" s="242" t="e">
        <f>_xll.qlIndexFixing($AD$5,AQ2185,TRUE,_xll.ohTrigger(Trigger,Trigger1M))</f>
        <v>#NUM!</v>
      </c>
      <c r="AU2185" s="242">
        <f>IFERROR(_xll.qlIndexFixing($AV$1,AQ2185,TRUE,_xll.ohTrigger(Trigger,Trigger1M)),#N/A)</f>
        <v>1.5419737426967978E-2</v>
      </c>
    </row>
    <row r="2186" spans="42:47" ht="11.25" customHeight="1" x14ac:dyDescent="0.25">
      <c r="AP2186" s="99" t="s">
        <v>83</v>
      </c>
      <c r="AQ2186" s="98">
        <f>_xll.qlInterestRateIndexFixingDate(Currency&amp;"ibor"&amp;Tenor,AR2186,Trigger)</f>
        <v>54725</v>
      </c>
      <c r="AR2186" s="98">
        <f>_xll.qlCalendarAdvance(Calendar,AR2185,AP2186,"f",,Trigger)</f>
        <v>54729</v>
      </c>
      <c r="AS2186" s="98">
        <f>_xll.qlInterestRateIndexMaturity(Currency&amp;"ibor"&amp;Tenor,AR2186,Trigger)</f>
        <v>54759</v>
      </c>
      <c r="AT2186" s="242" t="e">
        <f>_xll.qlIndexFixing($AD$5,AQ2186,TRUE,_xll.ohTrigger(Trigger,Trigger1M))</f>
        <v>#NUM!</v>
      </c>
      <c r="AU2186" s="242">
        <f>IFERROR(_xll.qlIndexFixing($AV$1,AQ2186,TRUE,_xll.ohTrigger(Trigger,Trigger1M)),#N/A)</f>
        <v>1.5418810333594379E-2</v>
      </c>
    </row>
    <row r="2187" spans="42:47" ht="11.25" customHeight="1" x14ac:dyDescent="0.25">
      <c r="AP2187" s="99" t="s">
        <v>83</v>
      </c>
      <c r="AQ2187" s="98">
        <f>_xll.qlInterestRateIndexFixingDate(Currency&amp;"ibor"&amp;Tenor,AR2187,Trigger)</f>
        <v>54732</v>
      </c>
      <c r="AR2187" s="98">
        <f>_xll.qlCalendarAdvance(Calendar,AR2186,AP2187,"f",,Trigger)</f>
        <v>54736</v>
      </c>
      <c r="AS2187" s="98">
        <f>_xll.qlInterestRateIndexMaturity(Currency&amp;"ibor"&amp;Tenor,AR2187,Trigger)</f>
        <v>54766</v>
      </c>
      <c r="AT2187" s="242" t="e">
        <f>_xll.qlIndexFixing($AD$5,AQ2187,TRUE,_xll.ohTrigger(Trigger,Trigger1M))</f>
        <v>#NUM!</v>
      </c>
      <c r="AU2187" s="242">
        <f>IFERROR(_xll.qlIndexFixing($AV$1,AQ2187,TRUE,_xll.ohTrigger(Trigger,Trigger1M)),#N/A)</f>
        <v>1.5418138014212879E-2</v>
      </c>
    </row>
    <row r="2188" spans="42:47" ht="11.25" customHeight="1" x14ac:dyDescent="0.25">
      <c r="AP2188" s="99" t="s">
        <v>83</v>
      </c>
      <c r="AQ2188" s="98">
        <f>_xll.qlInterestRateIndexFixingDate(Currency&amp;"ibor"&amp;Tenor,AR2188,Trigger)</f>
        <v>54739</v>
      </c>
      <c r="AR2188" s="98">
        <f>_xll.qlCalendarAdvance(Calendar,AR2187,AP2188,"f",,Trigger)</f>
        <v>54743</v>
      </c>
      <c r="AS2188" s="98">
        <f>_xll.qlInterestRateIndexMaturity(Currency&amp;"ibor"&amp;Tenor,AR2188,Trigger)</f>
        <v>54773</v>
      </c>
      <c r="AT2188" s="242" t="e">
        <f>_xll.qlIndexFixing($AD$5,AQ2188,TRUE,_xll.ohTrigger(Trigger,Trigger1M))</f>
        <v>#NUM!</v>
      </c>
      <c r="AU2188" s="242">
        <f>IFERROR(_xll.qlIndexFixing($AV$1,AQ2188,TRUE,_xll.ohTrigger(Trigger,Trigger1M)),#N/A)</f>
        <v>1.541743683153296E-2</v>
      </c>
    </row>
    <row r="2189" spans="42:47" ht="11.25" customHeight="1" x14ac:dyDescent="0.25">
      <c r="AP2189" s="99" t="s">
        <v>83</v>
      </c>
      <c r="AQ2189" s="98">
        <f>_xll.qlInterestRateIndexFixingDate(Currency&amp;"ibor"&amp;Tenor,AR2189,Trigger)</f>
        <v>54746</v>
      </c>
      <c r="AR2189" s="98">
        <f>_xll.qlCalendarAdvance(Calendar,AR2188,AP2189,"f",,Trigger)</f>
        <v>54750</v>
      </c>
      <c r="AS2189" s="98">
        <f>_xll.qlInterestRateIndexMaturity(Currency&amp;"ibor"&amp;Tenor,AR2189,Trigger)</f>
        <v>54780</v>
      </c>
      <c r="AT2189" s="242" t="e">
        <f>_xll.qlIndexFixing($AD$5,AQ2189,TRUE,_xll.ohTrigger(Trigger,Trigger1M))</f>
        <v>#NUM!</v>
      </c>
      <c r="AU2189" s="242">
        <f>IFERROR(_xll.qlIndexFixing($AV$1,AQ2189,TRUE,_xll.ohTrigger(Trigger,Trigger1M)),#N/A)</f>
        <v>1.5416706728666796E-2</v>
      </c>
    </row>
    <row r="2190" spans="42:47" ht="11.25" customHeight="1" x14ac:dyDescent="0.25">
      <c r="AP2190" s="99" t="s">
        <v>83</v>
      </c>
      <c r="AQ2190" s="98">
        <f>_xll.qlInterestRateIndexFixingDate(Currency&amp;"ibor"&amp;Tenor,AR2190,Trigger)</f>
        <v>54753</v>
      </c>
      <c r="AR2190" s="98">
        <f>_xll.qlCalendarAdvance(Calendar,AR2189,AP2190,"f",,Trigger)</f>
        <v>54757</v>
      </c>
      <c r="AS2190" s="98">
        <f>_xll.qlInterestRateIndexMaturity(Currency&amp;"ibor"&amp;Tenor,AR2190,Trigger)</f>
        <v>54788</v>
      </c>
      <c r="AT2190" s="242" t="e">
        <f>_xll.qlIndexFixing($AD$5,AQ2190,TRUE,_xll.ohTrigger(Trigger,Trigger1M))</f>
        <v>#NUM!</v>
      </c>
      <c r="AU2190" s="242">
        <f>IFERROR(_xll.qlIndexFixing($AV$1,AQ2190,TRUE,_xll.ohTrigger(Trigger,Trigger1M)),#N/A)</f>
        <v>1.5416220744662618E-2</v>
      </c>
    </row>
    <row r="2191" spans="42:47" ht="11.25" customHeight="1" x14ac:dyDescent="0.25">
      <c r="AP2191" s="99" t="s">
        <v>83</v>
      </c>
      <c r="AQ2191" s="98">
        <f>_xll.qlInterestRateIndexFixingDate(Currency&amp;"ibor"&amp;Tenor,AR2191,Trigger)</f>
        <v>54760</v>
      </c>
      <c r="AR2191" s="98">
        <f>_xll.qlCalendarAdvance(Calendar,AR2190,AP2191,"f",,Trigger)</f>
        <v>54764</v>
      </c>
      <c r="AS2191" s="98">
        <f>_xll.qlInterestRateIndexMaturity(Currency&amp;"ibor"&amp;Tenor,AR2191,Trigger)</f>
        <v>54795</v>
      </c>
      <c r="AT2191" s="242" t="e">
        <f>_xll.qlIndexFixing($AD$5,AQ2191,TRUE,_xll.ohTrigger(Trigger,Trigger1M))</f>
        <v>#NUM!</v>
      </c>
      <c r="AU2191" s="242">
        <f>IFERROR(_xll.qlIndexFixing($AV$1,AQ2191,TRUE,_xll.ohTrigger(Trigger,Trigger1M)),#N/A)</f>
        <v>1.5415430517968214E-2</v>
      </c>
    </row>
    <row r="2192" spans="42:47" ht="11.25" customHeight="1" x14ac:dyDescent="0.25">
      <c r="AP2192" s="99" t="s">
        <v>83</v>
      </c>
      <c r="AQ2192" s="98">
        <f>_xll.qlInterestRateIndexFixingDate(Currency&amp;"ibor"&amp;Tenor,AR2192,Trigger)</f>
        <v>54767</v>
      </c>
      <c r="AR2192" s="98">
        <f>_xll.qlCalendarAdvance(Calendar,AR2191,AP2192,"f",,Trigger)</f>
        <v>54771</v>
      </c>
      <c r="AS2192" s="98">
        <f>_xll.qlInterestRateIndexMaturity(Currency&amp;"ibor"&amp;Tenor,AR2192,Trigger)</f>
        <v>54802</v>
      </c>
      <c r="AT2192" s="242" t="e">
        <f>_xll.qlIndexFixing($AD$5,AQ2192,TRUE,_xll.ohTrigger(Trigger,Trigger1M))</f>
        <v>#NUM!</v>
      </c>
      <c r="AU2192" s="242">
        <f>IFERROR(_xll.qlIndexFixing($AV$1,AQ2192,TRUE,_xll.ohTrigger(Trigger,Trigger1M)),#N/A)</f>
        <v>1.5414611195123806E-2</v>
      </c>
    </row>
    <row r="2193" spans="42:47" ht="11.25" customHeight="1" x14ac:dyDescent="0.25">
      <c r="AP2193" s="99" t="s">
        <v>83</v>
      </c>
      <c r="AQ2193" s="98">
        <f>_xll.qlInterestRateIndexFixingDate(Currency&amp;"ibor"&amp;Tenor,AR2193,Trigger)</f>
        <v>54774</v>
      </c>
      <c r="AR2193" s="98">
        <f>_xll.qlCalendarAdvance(Calendar,AR2192,AP2193,"f",,Trigger)</f>
        <v>54778</v>
      </c>
      <c r="AS2193" s="98">
        <f>_xll.qlInterestRateIndexMaturity(Currency&amp;"ibor"&amp;Tenor,AR2193,Trigger)</f>
        <v>54809</v>
      </c>
      <c r="AT2193" s="242" t="e">
        <f>_xll.qlIndexFixing($AD$5,AQ2193,TRUE,_xll.ohTrigger(Trigger,Trigger1M))</f>
        <v>#NUM!</v>
      </c>
      <c r="AU2193" s="242">
        <f>IFERROR(_xll.qlIndexFixing($AV$1,AQ2193,TRUE,_xll.ohTrigger(Trigger,Trigger1M)),#N/A)</f>
        <v>1.5413762719232968E-2</v>
      </c>
    </row>
    <row r="2194" spans="42:47" ht="11.25" customHeight="1" x14ac:dyDescent="0.25">
      <c r="AP2194" s="99" t="s">
        <v>83</v>
      </c>
      <c r="AQ2194" s="98">
        <f>_xll.qlInterestRateIndexFixingDate(Currency&amp;"ibor"&amp;Tenor,AR2194,Trigger)</f>
        <v>54781</v>
      </c>
      <c r="AR2194" s="98">
        <f>_xll.qlCalendarAdvance(Calendar,AR2193,AP2194,"f",,Trigger)</f>
        <v>54785</v>
      </c>
      <c r="AS2194" s="98">
        <f>_xll.qlInterestRateIndexMaturity(Currency&amp;"ibor"&amp;Tenor,AR2194,Trigger)</f>
        <v>54816</v>
      </c>
      <c r="AT2194" s="242" t="e">
        <f>_xll.qlIndexFixing($AD$5,AQ2194,TRUE,_xll.ohTrigger(Trigger,Trigger1M))</f>
        <v>#NUM!</v>
      </c>
      <c r="AU2194" s="242">
        <f>IFERROR(_xll.qlIndexFixing($AV$1,AQ2194,TRUE,_xll.ohTrigger(Trigger,Trigger1M)),#N/A)</f>
        <v>1.5412885033407016E-2</v>
      </c>
    </row>
    <row r="2195" spans="42:47" ht="11.25" customHeight="1" x14ac:dyDescent="0.25">
      <c r="AP2195" s="99" t="s">
        <v>83</v>
      </c>
      <c r="AQ2195" s="98">
        <f>_xll.qlInterestRateIndexFixingDate(Currency&amp;"ibor"&amp;Tenor,AR2195,Trigger)</f>
        <v>54788</v>
      </c>
      <c r="AR2195" s="98">
        <f>_xll.qlCalendarAdvance(Calendar,AR2194,AP2195,"f",,Trigger)</f>
        <v>54792</v>
      </c>
      <c r="AS2195" s="98">
        <f>_xll.qlInterestRateIndexMaturity(Currency&amp;"ibor"&amp;Tenor,AR2195,Trigger)</f>
        <v>54823</v>
      </c>
      <c r="AT2195" s="242" t="e">
        <f>_xll.qlIndexFixing($AD$5,AQ2195,TRUE,_xll.ohTrigger(Trigger,Trigger1M))</f>
        <v>#NUM!</v>
      </c>
      <c r="AU2195" s="242">
        <f>IFERROR(_xll.qlIndexFixing($AV$1,AQ2195,TRUE,_xll.ohTrigger(Trigger,Trigger1M)),#N/A)</f>
        <v>1.5411978080754681E-2</v>
      </c>
    </row>
    <row r="2196" spans="42:47" ht="11.25" customHeight="1" x14ac:dyDescent="0.25">
      <c r="AP2196" s="99" t="s">
        <v>83</v>
      </c>
      <c r="AQ2196" s="98">
        <f>_xll.qlInterestRateIndexFixingDate(Currency&amp;"ibor"&amp;Tenor,AR2196,Trigger)</f>
        <v>54795</v>
      </c>
      <c r="AR2196" s="98">
        <f>_xll.qlCalendarAdvance(Calendar,AR2195,AP2196,"f",,Trigger)</f>
        <v>54799</v>
      </c>
      <c r="AS2196" s="98">
        <f>_xll.qlInterestRateIndexMaturity(Currency&amp;"ibor"&amp;Tenor,AR2196,Trigger)</f>
        <v>54830</v>
      </c>
      <c r="AT2196" s="242" t="e">
        <f>_xll.qlIndexFixing($AD$5,AQ2196,TRUE,_xll.ohTrigger(Trigger,Trigger1M))</f>
        <v>#NUM!</v>
      </c>
      <c r="AU2196" s="242">
        <f>IFERROR(_xll.qlIndexFixing($AV$1,AQ2196,TRUE,_xll.ohTrigger(Trigger,Trigger1M)),#N/A)</f>
        <v>1.5411041804387278E-2</v>
      </c>
    </row>
    <row r="2197" spans="42:47" ht="11.25" customHeight="1" x14ac:dyDescent="0.25">
      <c r="AP2197" s="99" t="s">
        <v>83</v>
      </c>
      <c r="AQ2197" s="98">
        <f>_xll.qlInterestRateIndexFixingDate(Currency&amp;"ibor"&amp;Tenor,AR2197,Trigger)</f>
        <v>54802</v>
      </c>
      <c r="AR2197" s="98">
        <f>_xll.qlCalendarAdvance(Calendar,AR2196,AP2197,"f",,Trigger)</f>
        <v>54806</v>
      </c>
      <c r="AS2197" s="98">
        <f>_xll.qlInterestRateIndexMaturity(Currency&amp;"ibor"&amp;Tenor,AR2197,Trigger)</f>
        <v>54837</v>
      </c>
      <c r="AT2197" s="242" t="e">
        <f>_xll.qlIndexFixing($AD$5,AQ2197,TRUE,_xll.ohTrigger(Trigger,Trigger1M))</f>
        <v>#NUM!</v>
      </c>
      <c r="AU2197" s="242">
        <f>IFERROR(_xll.qlIndexFixing($AV$1,AQ2197,TRUE,_xll.ohTrigger(Trigger,Trigger1M)),#N/A)</f>
        <v>1.5410076147418695E-2</v>
      </c>
    </row>
    <row r="2198" spans="42:47" ht="11.25" customHeight="1" x14ac:dyDescent="0.25">
      <c r="AP2198" s="99" t="s">
        <v>83</v>
      </c>
      <c r="AQ2198" s="98">
        <f>_xll.qlInterestRateIndexFixingDate(Currency&amp;"ibor"&amp;Tenor,AR2198,Trigger)</f>
        <v>54809</v>
      </c>
      <c r="AR2198" s="98">
        <f>_xll.qlCalendarAdvance(Calendar,AR2197,AP2198,"f",,Trigger)</f>
        <v>54813</v>
      </c>
      <c r="AS2198" s="98">
        <f>_xll.qlInterestRateIndexMaturity(Currency&amp;"ibor"&amp;Tenor,AR2198,Trigger)</f>
        <v>54844</v>
      </c>
      <c r="AT2198" s="242" t="e">
        <f>_xll.qlIndexFixing($AD$5,AQ2198,TRUE,_xll.ohTrigger(Trigger,Trigger1M))</f>
        <v>#NUM!</v>
      </c>
      <c r="AU2198" s="242">
        <f>IFERROR(_xll.qlIndexFixing($AV$1,AQ2198,TRUE,_xll.ohTrigger(Trigger,Trigger1M)),#N/A)</f>
        <v>1.5409081052957671E-2</v>
      </c>
    </row>
    <row r="2199" spans="42:47" ht="11.25" customHeight="1" x14ac:dyDescent="0.25">
      <c r="AP2199" s="99" t="s">
        <v>83</v>
      </c>
      <c r="AQ2199" s="98">
        <f>_xll.qlInterestRateIndexFixingDate(Currency&amp;"ibor"&amp;Tenor,AR2199,Trigger)</f>
        <v>54816</v>
      </c>
      <c r="AR2199" s="98">
        <f>_xll.qlCalendarAdvance(Calendar,AR2198,AP2199,"f",,Trigger)</f>
        <v>54820</v>
      </c>
      <c r="AS2199" s="98">
        <f>_xll.qlInterestRateIndexMaturity(Currency&amp;"ibor"&amp;Tenor,AR2199,Trigger)</f>
        <v>54848</v>
      </c>
      <c r="AT2199" s="242" t="e">
        <f>_xll.qlIndexFixing($AD$5,AQ2199,TRUE,_xll.ohTrigger(Trigger,Trigger1M))</f>
        <v>#NUM!</v>
      </c>
      <c r="AU2199" s="242">
        <f>IFERROR(_xll.qlIndexFixing($AV$1,AQ2199,TRUE,_xll.ohTrigger(Trigger,Trigger1M)),#N/A)</f>
        <v>1.5407294200199102E-2</v>
      </c>
    </row>
    <row r="2200" spans="42:47" ht="11.25" customHeight="1" x14ac:dyDescent="0.25">
      <c r="AP2200" s="99" t="s">
        <v>83</v>
      </c>
      <c r="AQ2200" s="98">
        <f>_xll.qlInterestRateIndexFixingDate(Currency&amp;"ibor"&amp;Tenor,AR2200,Trigger)</f>
        <v>54823</v>
      </c>
      <c r="AR2200" s="98">
        <f>_xll.qlCalendarAdvance(Calendar,AR2199,AP2200,"f",,Trigger)</f>
        <v>54827</v>
      </c>
      <c r="AS2200" s="98">
        <f>_xll.qlInterestRateIndexMaturity(Currency&amp;"ibor"&amp;Tenor,AR2200,Trigger)</f>
        <v>54855</v>
      </c>
      <c r="AT2200" s="242" t="e">
        <f>_xll.qlIndexFixing($AD$5,AQ2200,TRUE,_xll.ohTrigger(Trigger,Trigger1M))</f>
        <v>#NUM!</v>
      </c>
      <c r="AU2200" s="242">
        <f>IFERROR(_xll.qlIndexFixing($AV$1,AQ2200,TRUE,_xll.ohTrigger(Trigger,Trigger1M)),#N/A)</f>
        <v>1.540624654028885E-2</v>
      </c>
    </row>
    <row r="2201" spans="42:47" ht="11.25" customHeight="1" x14ac:dyDescent="0.25">
      <c r="AP2201" s="99" t="s">
        <v>83</v>
      </c>
      <c r="AQ2201" s="98">
        <f>_xll.qlInterestRateIndexFixingDate(Currency&amp;"ibor"&amp;Tenor,AR2201,Trigger)</f>
        <v>54830</v>
      </c>
      <c r="AR2201" s="98">
        <f>_xll.qlCalendarAdvance(Calendar,AR2200,AP2201,"f",,Trigger)</f>
        <v>54834</v>
      </c>
      <c r="AS2201" s="98">
        <f>_xll.qlInterestRateIndexMaturity(Currency&amp;"ibor"&amp;Tenor,AR2201,Trigger)</f>
        <v>54862</v>
      </c>
      <c r="AT2201" s="242" t="e">
        <f>_xll.qlIndexFixing($AD$5,AQ2201,TRUE,_xll.ohTrigger(Trigger,Trigger1M))</f>
        <v>#NUM!</v>
      </c>
      <c r="AU2201" s="242">
        <f>IFERROR(_xll.qlIndexFixing($AV$1,AQ2201,TRUE,_xll.ohTrigger(Trigger,Trigger1M)),#N/A)</f>
        <v>1.540516928820417E-2</v>
      </c>
    </row>
    <row r="2202" spans="42:47" ht="11.25" customHeight="1" x14ac:dyDescent="0.25">
      <c r="AP2202" s="99" t="s">
        <v>83</v>
      </c>
      <c r="AQ2202" s="98">
        <f>_xll.qlInterestRateIndexFixingDate(Currency&amp;"ibor"&amp;Tenor,AR2202,Trigger)</f>
        <v>54837</v>
      </c>
      <c r="AR2202" s="98">
        <f>_xll.qlCalendarAdvance(Calendar,AR2201,AP2202,"f",,Trigger)</f>
        <v>54841</v>
      </c>
      <c r="AS2202" s="98">
        <f>_xll.qlInterestRateIndexMaturity(Currency&amp;"ibor"&amp;Tenor,AR2202,Trigger)</f>
        <v>54869</v>
      </c>
      <c r="AT2202" s="242" t="e">
        <f>_xll.qlIndexFixing($AD$5,AQ2202,TRUE,_xll.ohTrigger(Trigger,Trigger1M))</f>
        <v>#NUM!</v>
      </c>
      <c r="AU2202" s="242">
        <f>IFERROR(_xll.qlIndexFixing($AV$1,AQ2202,TRUE,_xll.ohTrigger(Trigger,Trigger1M)),#N/A)</f>
        <v>1.5404062387056288E-2</v>
      </c>
    </row>
    <row r="2203" spans="42:47" ht="11.25" customHeight="1" x14ac:dyDescent="0.25">
      <c r="AP2203" s="99" t="s">
        <v>83</v>
      </c>
      <c r="AQ2203" s="98">
        <f>_xll.qlInterestRateIndexFixingDate(Currency&amp;"ibor"&amp;Tenor,AR2203,Trigger)</f>
        <v>54844</v>
      </c>
      <c r="AR2203" s="98">
        <f>_xll.qlCalendarAdvance(Calendar,AR2202,AP2203,"f",,Trigger)</f>
        <v>54848</v>
      </c>
      <c r="AS2203" s="98">
        <f>_xll.qlInterestRateIndexMaturity(Currency&amp;"ibor"&amp;Tenor,AR2203,Trigger)</f>
        <v>54879</v>
      </c>
      <c r="AT2203" s="242" t="e">
        <f>_xll.qlIndexFixing($AD$5,AQ2203,TRUE,_xll.ohTrigger(Trigger,Trigger1M))</f>
        <v>#NUM!</v>
      </c>
      <c r="AU2203" s="242">
        <f>IFERROR(_xll.qlIndexFixing($AV$1,AQ2203,TRUE,_xll.ohTrigger(Trigger,Trigger1M)),#N/A)</f>
        <v>1.5403662027174728E-2</v>
      </c>
    </row>
    <row r="2204" spans="42:47" ht="11.25" customHeight="1" x14ac:dyDescent="0.25">
      <c r="AP2204" s="99" t="s">
        <v>83</v>
      </c>
      <c r="AQ2204" s="98">
        <f>_xll.qlInterestRateIndexFixingDate(Currency&amp;"ibor"&amp;Tenor,AR2204,Trigger)</f>
        <v>54851</v>
      </c>
      <c r="AR2204" s="98">
        <f>_xll.qlCalendarAdvance(Calendar,AR2203,AP2204,"f",,Trigger)</f>
        <v>54855</v>
      </c>
      <c r="AS2204" s="98">
        <f>_xll.qlInterestRateIndexMaturity(Currency&amp;"ibor"&amp;Tenor,AR2204,Trigger)</f>
        <v>54890</v>
      </c>
      <c r="AT2204" s="242" t="e">
        <f>_xll.qlIndexFixing($AD$5,AQ2204,TRUE,_xll.ohTrigger(Trigger,Trigger1M))</f>
        <v>#NUM!</v>
      </c>
      <c r="AU2204" s="242">
        <f>IFERROR(_xll.qlIndexFixing($AV$1,AQ2204,TRUE,_xll.ohTrigger(Trigger,Trigger1M)),#N/A)</f>
        <v>1.5403459230692005E-2</v>
      </c>
    </row>
    <row r="2205" spans="42:47" ht="11.25" customHeight="1" x14ac:dyDescent="0.25">
      <c r="AP2205" s="99" t="s">
        <v>83</v>
      </c>
      <c r="AQ2205" s="98">
        <f>_xll.qlInterestRateIndexFixingDate(Currency&amp;"ibor"&amp;Tenor,AR2205,Trigger)</f>
        <v>54858</v>
      </c>
      <c r="AR2205" s="98">
        <f>_xll.qlCalendarAdvance(Calendar,AR2204,AP2205,"f",,Trigger)</f>
        <v>54862</v>
      </c>
      <c r="AS2205" s="98">
        <f>_xll.qlInterestRateIndexMaturity(Currency&amp;"ibor"&amp;Tenor,AR2205,Trigger)</f>
        <v>54893</v>
      </c>
      <c r="AT2205" s="242" t="e">
        <f>_xll.qlIndexFixing($AD$5,AQ2205,TRUE,_xll.ohTrigger(Trigger,Trigger1M))</f>
        <v>#NUM!</v>
      </c>
      <c r="AU2205" s="242">
        <f>IFERROR(_xll.qlIndexFixing($AV$1,AQ2205,TRUE,_xll.ohTrigger(Trigger,Trigger1M)),#N/A)</f>
        <v>1.5401286363338753E-2</v>
      </c>
    </row>
    <row r="2206" spans="42:47" ht="11.25" customHeight="1" x14ac:dyDescent="0.25">
      <c r="AP2206" s="99" t="s">
        <v>83</v>
      </c>
      <c r="AQ2206" s="98">
        <f>_xll.qlInterestRateIndexFixingDate(Currency&amp;"ibor"&amp;Tenor,AR2206,Trigger)</f>
        <v>54865</v>
      </c>
      <c r="AR2206" s="98">
        <f>_xll.qlCalendarAdvance(Calendar,AR2205,AP2206,"f",,Trigger)</f>
        <v>54869</v>
      </c>
      <c r="AS2206" s="98">
        <f>_xll.qlInterestRateIndexMaturity(Currency&amp;"ibor"&amp;Tenor,AR2206,Trigger)</f>
        <v>54900</v>
      </c>
      <c r="AT2206" s="242" t="e">
        <f>_xll.qlIndexFixing($AD$5,AQ2206,TRUE,_xll.ohTrigger(Trigger,Trigger1M))</f>
        <v>#NUM!</v>
      </c>
      <c r="AU2206" s="242">
        <f>IFERROR(_xll.qlIndexFixing($AV$1,AQ2206,TRUE,_xll.ohTrigger(Trigger,Trigger1M)),#N/A)</f>
        <v>1.5400053720971222E-2</v>
      </c>
    </row>
    <row r="2207" spans="42:47" ht="11.25" customHeight="1" x14ac:dyDescent="0.25">
      <c r="AP2207" s="99" t="s">
        <v>83</v>
      </c>
      <c r="AQ2207" s="98">
        <f>_xll.qlInterestRateIndexFixingDate(Currency&amp;"ibor"&amp;Tenor,AR2207,Trigger)</f>
        <v>54872</v>
      </c>
      <c r="AR2207" s="98">
        <f>_xll.qlCalendarAdvance(Calendar,AR2206,AP2207,"f",,Trigger)</f>
        <v>54876</v>
      </c>
      <c r="AS2207" s="98">
        <f>_xll.qlInterestRateIndexMaturity(Currency&amp;"ibor"&amp;Tenor,AR2207,Trigger)</f>
        <v>54907</v>
      </c>
      <c r="AT2207" s="242" t="e">
        <f>_xll.qlIndexFixing($AD$5,AQ2207,TRUE,_xll.ohTrigger(Trigger,Trigger1M))</f>
        <v>#NUM!</v>
      </c>
      <c r="AU2207" s="242">
        <f>IFERROR(_xll.qlIndexFixing($AV$1,AQ2207,TRUE,_xll.ohTrigger(Trigger,Trigger1M)),#N/A)</f>
        <v>1.5398791129118218E-2</v>
      </c>
    </row>
    <row r="2208" spans="42:47" ht="11.25" customHeight="1" x14ac:dyDescent="0.25">
      <c r="AP2208" s="99" t="s">
        <v>83</v>
      </c>
      <c r="AQ2208" s="98">
        <f>_xll.qlInterestRateIndexFixingDate(Currency&amp;"ibor"&amp;Tenor,AR2208,Trigger)</f>
        <v>54879</v>
      </c>
      <c r="AR2208" s="98">
        <f>_xll.qlCalendarAdvance(Calendar,AR2207,AP2208,"f",,Trigger)</f>
        <v>54883</v>
      </c>
      <c r="AS2208" s="98">
        <f>_xll.qlInterestRateIndexMaturity(Currency&amp;"ibor"&amp;Tenor,AR2208,Trigger)</f>
        <v>54913</v>
      </c>
      <c r="AT2208" s="242" t="e">
        <f>_xll.qlIndexFixing($AD$5,AQ2208,TRUE,_xll.ohTrigger(Trigger,Trigger1M))</f>
        <v>#NUM!</v>
      </c>
      <c r="AU2208" s="242">
        <f>IFERROR(_xll.qlIndexFixing($AV$1,AQ2208,TRUE,_xll.ohTrigger(Trigger,Trigger1M)),#N/A)</f>
        <v>1.5397264279045864E-2</v>
      </c>
    </row>
    <row r="2209" spans="42:47" ht="11.25" customHeight="1" x14ac:dyDescent="0.25">
      <c r="AP2209" s="99" t="s">
        <v>83</v>
      </c>
      <c r="AQ2209" s="98">
        <f>_xll.qlInterestRateIndexFixingDate(Currency&amp;"ibor"&amp;Tenor,AR2209,Trigger)</f>
        <v>54884</v>
      </c>
      <c r="AR2209" s="98">
        <f>_xll.qlCalendarAdvance(Calendar,AR2208,AP2209,"f",,Trigger)</f>
        <v>54890</v>
      </c>
      <c r="AS2209" s="98">
        <f>_xll.qlInterestRateIndexMaturity(Currency&amp;"ibor"&amp;Tenor,AR2209,Trigger)</f>
        <v>54920</v>
      </c>
      <c r="AT2209" s="242" t="e">
        <f>_xll.qlIndexFixing($AD$5,AQ2209,TRUE,_xll.ohTrigger(Trigger,Trigger1M))</f>
        <v>#NUM!</v>
      </c>
      <c r="AU2209" s="242">
        <f>IFERROR(_xll.qlIndexFixing($AV$1,AQ2209,TRUE,_xll.ohTrigger(Trigger,Trigger1M)),#N/A)</f>
        <v>1.5395943826226777E-2</v>
      </c>
    </row>
    <row r="2210" spans="42:47" ht="11.25" customHeight="1" x14ac:dyDescent="0.25">
      <c r="AP2210" s="99" t="s">
        <v>83</v>
      </c>
      <c r="AQ2210" s="98">
        <f>_xll.qlInterestRateIndexFixingDate(Currency&amp;"ibor"&amp;Tenor,AR2210,Trigger)</f>
        <v>54893</v>
      </c>
      <c r="AR2210" s="98">
        <f>_xll.qlCalendarAdvance(Calendar,AR2209,AP2210,"f",,Trigger)</f>
        <v>54897</v>
      </c>
      <c r="AS2210" s="98">
        <f>_xll.qlInterestRateIndexMaturity(Currency&amp;"ibor"&amp;Tenor,AR2210,Trigger)</f>
        <v>54927</v>
      </c>
      <c r="AT2210" s="242" t="e">
        <f>_xll.qlIndexFixing($AD$5,AQ2210,TRUE,_xll.ohTrigger(Trigger,Trigger1M))</f>
        <v>#NUM!</v>
      </c>
      <c r="AU2210" s="242">
        <f>IFERROR(_xll.qlIndexFixing($AV$1,AQ2210,TRUE,_xll.ohTrigger(Trigger,Trigger1M)),#N/A)</f>
        <v>1.5394593258614364E-2</v>
      </c>
    </row>
    <row r="2211" spans="42:47" ht="11.25" customHeight="1" x14ac:dyDescent="0.25">
      <c r="AP2211" s="99" t="s">
        <v>83</v>
      </c>
      <c r="AQ2211" s="98">
        <f>_xll.qlInterestRateIndexFixingDate(Currency&amp;"ibor"&amp;Tenor,AR2211,Trigger)</f>
        <v>54900</v>
      </c>
      <c r="AR2211" s="98">
        <f>_xll.qlCalendarAdvance(Calendar,AR2210,AP2211,"f",,Trigger)</f>
        <v>54904</v>
      </c>
      <c r="AS2211" s="98">
        <f>_xll.qlInterestRateIndexMaturity(Currency&amp;"ibor"&amp;Tenor,AR2211,Trigger)</f>
        <v>54934</v>
      </c>
      <c r="AT2211" s="242" t="e">
        <f>_xll.qlIndexFixing($AD$5,AQ2211,TRUE,_xll.ohTrigger(Trigger,Trigger1M))</f>
        <v>#NUM!</v>
      </c>
      <c r="AU2211" s="242">
        <f>IFERROR(_xll.qlIndexFixing($AV$1,AQ2211,TRUE,_xll.ohTrigger(Trigger,Trigger1M)),#N/A)</f>
        <v>1.5393212519320798E-2</v>
      </c>
    </row>
    <row r="2212" spans="42:47" ht="11.25" customHeight="1" x14ac:dyDescent="0.25">
      <c r="AP2212" s="99" t="s">
        <v>83</v>
      </c>
      <c r="AQ2212" s="98">
        <f>_xll.qlInterestRateIndexFixingDate(Currency&amp;"ibor"&amp;Tenor,AR2212,Trigger)</f>
        <v>54907</v>
      </c>
      <c r="AR2212" s="98">
        <f>_xll.qlCalendarAdvance(Calendar,AR2211,AP2212,"f",,Trigger)</f>
        <v>54911</v>
      </c>
      <c r="AS2212" s="98">
        <f>_xll.qlInterestRateIndexMaturity(Currency&amp;"ibor"&amp;Tenor,AR2212,Trigger)</f>
        <v>54942</v>
      </c>
      <c r="AT2212" s="242" t="e">
        <f>_xll.qlIndexFixing($AD$5,AQ2212,TRUE,_xll.ohTrigger(Trigger,Trigger1M))</f>
        <v>#NUM!</v>
      </c>
      <c r="AU2212" s="242">
        <f>IFERROR(_xll.qlIndexFixing($AV$1,AQ2212,TRUE,_xll.ohTrigger(Trigger,Trigger1M)),#N/A)</f>
        <v>1.5392026936637245E-2</v>
      </c>
    </row>
    <row r="2213" spans="42:47" ht="11.25" customHeight="1" x14ac:dyDescent="0.25">
      <c r="AP2213" s="99" t="s">
        <v>83</v>
      </c>
      <c r="AQ2213" s="98">
        <f>_xll.qlInterestRateIndexFixingDate(Currency&amp;"ibor"&amp;Tenor,AR2213,Trigger)</f>
        <v>54914</v>
      </c>
      <c r="AR2213" s="98">
        <f>_xll.qlCalendarAdvance(Calendar,AR2212,AP2213,"f",,Trigger)</f>
        <v>54918</v>
      </c>
      <c r="AS2213" s="98">
        <f>_xll.qlInterestRateIndexMaturity(Currency&amp;"ibor"&amp;Tenor,AR2213,Trigger)</f>
        <v>54949</v>
      </c>
      <c r="AT2213" s="242" t="e">
        <f>_xll.qlIndexFixing($AD$5,AQ2213,TRUE,_xll.ohTrigger(Trigger,Trigger1M))</f>
        <v>#NUM!</v>
      </c>
      <c r="AU2213" s="242">
        <f>IFERROR(_xll.qlIndexFixing($AV$1,AQ2213,TRUE,_xll.ohTrigger(Trigger,Trigger1M)),#N/A)</f>
        <v>1.5390583453294067E-2</v>
      </c>
    </row>
    <row r="2214" spans="42:47" ht="11.25" customHeight="1" x14ac:dyDescent="0.25">
      <c r="AP2214" s="99" t="s">
        <v>83</v>
      </c>
      <c r="AQ2214" s="98">
        <f>_xll.qlInterestRateIndexFixingDate(Currency&amp;"ibor"&amp;Tenor,AR2214,Trigger)</f>
        <v>54921</v>
      </c>
      <c r="AR2214" s="98">
        <f>_xll.qlCalendarAdvance(Calendar,AR2213,AP2214,"f",,Trigger)</f>
        <v>54925</v>
      </c>
      <c r="AS2214" s="98">
        <f>_xll.qlInterestRateIndexMaturity(Currency&amp;"ibor"&amp;Tenor,AR2214,Trigger)</f>
        <v>54956</v>
      </c>
      <c r="AT2214" s="242" t="e">
        <f>_xll.qlIndexFixing($AD$5,AQ2214,TRUE,_xll.ohTrigger(Trigger,Trigger1M))</f>
        <v>#NUM!</v>
      </c>
      <c r="AU2214" s="242">
        <f>IFERROR(_xll.qlIndexFixing($AV$1,AQ2214,TRUE,_xll.ohTrigger(Trigger,Trigger1M)),#N/A)</f>
        <v>1.5389109622270391E-2</v>
      </c>
    </row>
    <row r="2215" spans="42:47" ht="11.25" customHeight="1" x14ac:dyDescent="0.25">
      <c r="AP2215" s="99" t="s">
        <v>83</v>
      </c>
      <c r="AQ2215" s="98">
        <f>_xll.qlInterestRateIndexFixingDate(Currency&amp;"ibor"&amp;Tenor,AR2215,Trigger)</f>
        <v>54928</v>
      </c>
      <c r="AR2215" s="98">
        <f>_xll.qlCalendarAdvance(Calendar,AR2214,AP2215,"f",,Trigger)</f>
        <v>54932</v>
      </c>
      <c r="AS2215" s="98">
        <f>_xll.qlInterestRateIndexMaturity(Currency&amp;"ibor"&amp;Tenor,AR2215,Trigger)</f>
        <v>54963</v>
      </c>
      <c r="AT2215" s="242" t="e">
        <f>_xll.qlIndexFixing($AD$5,AQ2215,TRUE,_xll.ohTrigger(Trigger,Trigger1M))</f>
        <v>#NUM!</v>
      </c>
      <c r="AU2215" s="242">
        <f>IFERROR(_xll.qlIndexFixing($AV$1,AQ2215,TRUE,_xll.ohTrigger(Trigger,Trigger1M)),#N/A)</f>
        <v>1.5387605386680108E-2</v>
      </c>
    </row>
    <row r="2216" spans="42:47" ht="11.25" customHeight="1" x14ac:dyDescent="0.25">
      <c r="AP2216" s="99" t="s">
        <v>83</v>
      </c>
      <c r="AQ2216" s="98">
        <f>_xll.qlInterestRateIndexFixingDate(Currency&amp;"ibor"&amp;Tenor,AR2216,Trigger)</f>
        <v>54935</v>
      </c>
      <c r="AR2216" s="98">
        <f>_xll.qlCalendarAdvance(Calendar,AR2215,AP2216,"f",,Trigger)</f>
        <v>54939</v>
      </c>
      <c r="AS2216" s="98">
        <f>_xll.qlInterestRateIndexMaturity(Currency&amp;"ibor"&amp;Tenor,AR2216,Trigger)</f>
        <v>54969</v>
      </c>
      <c r="AT2216" s="242" t="e">
        <f>_xll.qlIndexFixing($AD$5,AQ2216,TRUE,_xll.ohTrigger(Trigger,Trigger1M))</f>
        <v>#NUM!</v>
      </c>
      <c r="AU2216" s="242">
        <f>IFERROR(_xll.qlIndexFixing($AV$1,AQ2216,TRUE,_xll.ohTrigger(Trigger,Trigger1M)),#N/A)</f>
        <v>1.5385854256788178E-2</v>
      </c>
    </row>
    <row r="2217" spans="42:47" ht="11.25" customHeight="1" x14ac:dyDescent="0.25">
      <c r="AP2217" s="99" t="s">
        <v>83</v>
      </c>
      <c r="AQ2217" s="98">
        <f>_xll.qlInterestRateIndexFixingDate(Currency&amp;"ibor"&amp;Tenor,AR2217,Trigger)</f>
        <v>54942</v>
      </c>
      <c r="AR2217" s="98">
        <f>_xll.qlCalendarAdvance(Calendar,AR2216,AP2217,"f",,Trigger)</f>
        <v>54946</v>
      </c>
      <c r="AS2217" s="98">
        <f>_xll.qlInterestRateIndexMaturity(Currency&amp;"ibor"&amp;Tenor,AR2217,Trigger)</f>
        <v>54976</v>
      </c>
      <c r="AT2217" s="242" t="e">
        <f>_xll.qlIndexFixing($AD$5,AQ2217,TRUE,_xll.ohTrigger(Trigger,Trigger1M))</f>
        <v>#NUM!</v>
      </c>
      <c r="AU2217" s="242">
        <f>IFERROR(_xll.qlIndexFixing($AV$1,AQ2217,TRUE,_xll.ohTrigger(Trigger,Trigger1M)),#N/A)</f>
        <v>1.5384291292888541E-2</v>
      </c>
    </row>
    <row r="2218" spans="42:47" ht="11.25" customHeight="1" x14ac:dyDescent="0.25">
      <c r="AP2218" s="99" t="s">
        <v>83</v>
      </c>
      <c r="AQ2218" s="98">
        <f>_xll.qlInterestRateIndexFixingDate(Currency&amp;"ibor"&amp;Tenor,AR2218,Trigger)</f>
        <v>54949</v>
      </c>
      <c r="AR2218" s="98">
        <f>_xll.qlCalendarAdvance(Calendar,AR2217,AP2218,"f",,Trigger)</f>
        <v>54953</v>
      </c>
      <c r="AS2218" s="98">
        <f>_xll.qlInterestRateIndexMaturity(Currency&amp;"ibor"&amp;Tenor,AR2218,Trigger)</f>
        <v>54983</v>
      </c>
      <c r="AT2218" s="242" t="e">
        <f>_xll.qlIndexFixing($AD$5,AQ2218,TRUE,_xll.ohTrigger(Trigger,Trigger1M))</f>
        <v>#NUM!</v>
      </c>
      <c r="AU2218" s="242">
        <f>IFERROR(_xll.qlIndexFixing($AV$1,AQ2218,TRUE,_xll.ohTrigger(Trigger,Trigger1M)),#N/A)</f>
        <v>1.5382697759132924E-2</v>
      </c>
    </row>
    <row r="2219" spans="42:47" ht="11.25" customHeight="1" x14ac:dyDescent="0.25">
      <c r="AP2219" s="99" t="s">
        <v>83</v>
      </c>
      <c r="AQ2219" s="98">
        <f>_xll.qlInterestRateIndexFixingDate(Currency&amp;"ibor"&amp;Tenor,AR2219,Trigger)</f>
        <v>54956</v>
      </c>
      <c r="AR2219" s="98">
        <f>_xll.qlCalendarAdvance(Calendar,AR2218,AP2219,"f",,Trigger)</f>
        <v>54960</v>
      </c>
      <c r="AS2219" s="98">
        <f>_xll.qlInterestRateIndexMaturity(Currency&amp;"ibor"&amp;Tenor,AR2219,Trigger)</f>
        <v>54990</v>
      </c>
      <c r="AT2219" s="242" t="e">
        <f>_xll.qlIndexFixing($AD$5,AQ2219,TRUE,_xll.ohTrigger(Trigger,Trigger1M))</f>
        <v>#NUM!</v>
      </c>
      <c r="AU2219" s="242">
        <f>IFERROR(_xll.qlIndexFixing($AV$1,AQ2219,TRUE,_xll.ohTrigger(Trigger,Trigger1M)),#N/A)</f>
        <v>1.5381073598641493E-2</v>
      </c>
    </row>
    <row r="2220" spans="42:47" ht="11.25" customHeight="1" x14ac:dyDescent="0.25">
      <c r="AP2220" s="99" t="s">
        <v>83</v>
      </c>
      <c r="AQ2220" s="98">
        <f>_xll.qlInterestRateIndexFixingDate(Currency&amp;"ibor"&amp;Tenor,AR2220,Trigger)</f>
        <v>54963</v>
      </c>
      <c r="AR2220" s="98">
        <f>_xll.qlCalendarAdvance(Calendar,AR2219,AP2220,"f",,Trigger)</f>
        <v>54967</v>
      </c>
      <c r="AS2220" s="98">
        <f>_xll.qlInterestRateIndexMaturity(Currency&amp;"ibor"&amp;Tenor,AR2220,Trigger)</f>
        <v>54997</v>
      </c>
      <c r="AT2220" s="242" t="e">
        <f>_xll.qlIndexFixing($AD$5,AQ2220,TRUE,_xll.ohTrigger(Trigger,Trigger1M))</f>
        <v>#NUM!</v>
      </c>
      <c r="AU2220" s="242">
        <f>IFERROR(_xll.qlIndexFixing($AV$1,AQ2220,TRUE,_xll.ohTrigger(Trigger,Trigger1M)),#N/A)</f>
        <v>1.5379418754531748E-2</v>
      </c>
    </row>
    <row r="2221" spans="42:47" ht="11.25" customHeight="1" x14ac:dyDescent="0.25">
      <c r="AP2221" s="99" t="s">
        <v>83</v>
      </c>
      <c r="AQ2221" s="98">
        <f>_xll.qlInterestRateIndexFixingDate(Currency&amp;"ibor"&amp;Tenor,AR2221,Trigger)</f>
        <v>54970</v>
      </c>
      <c r="AR2221" s="98">
        <f>_xll.qlCalendarAdvance(Calendar,AR2220,AP2221,"f",,Trigger)</f>
        <v>54974</v>
      </c>
      <c r="AS2221" s="98">
        <f>_xll.qlInterestRateIndexMaturity(Currency&amp;"ibor"&amp;Tenor,AR2221,Trigger)</f>
        <v>55005</v>
      </c>
      <c r="AT2221" s="242" t="e">
        <f>_xll.qlIndexFixing($AD$5,AQ2221,TRUE,_xll.ohTrigger(Trigger,Trigger1M))</f>
        <v>#NUM!</v>
      </c>
      <c r="AU2221" s="242">
        <f>IFERROR(_xll.qlIndexFixing($AV$1,AQ2221,TRUE,_xll.ohTrigger(Trigger,Trigger1M)),#N/A)</f>
        <v>1.537793829177489E-2</v>
      </c>
    </row>
    <row r="2222" spans="42:47" ht="11.25" customHeight="1" x14ac:dyDescent="0.25">
      <c r="AP2222" s="99" t="s">
        <v>83</v>
      </c>
      <c r="AQ2222" s="98">
        <f>_xll.qlInterestRateIndexFixingDate(Currency&amp;"ibor"&amp;Tenor,AR2222,Trigger)</f>
        <v>54977</v>
      </c>
      <c r="AR2222" s="98">
        <f>_xll.qlCalendarAdvance(Calendar,AR2221,AP2222,"f",,Trigger)</f>
        <v>54981</v>
      </c>
      <c r="AS2222" s="98">
        <f>_xll.qlInterestRateIndexMaturity(Currency&amp;"ibor"&amp;Tenor,AR2222,Trigger)</f>
        <v>55012</v>
      </c>
      <c r="AT2222" s="242" t="e">
        <f>_xll.qlIndexFixing($AD$5,AQ2222,TRUE,_xll.ohTrigger(Trigger,Trigger1M))</f>
        <v>#NUM!</v>
      </c>
      <c r="AU2222" s="242">
        <f>IFERROR(_xll.qlIndexFixing($AV$1,AQ2222,TRUE,_xll.ohTrigger(Trigger,Trigger1M)),#N/A)</f>
        <v>1.5376219631487255E-2</v>
      </c>
    </row>
    <row r="2223" spans="42:47" ht="11.25" customHeight="1" x14ac:dyDescent="0.25">
      <c r="AP2223" s="99" t="s">
        <v>83</v>
      </c>
      <c r="AQ2223" s="98">
        <f>_xll.qlInterestRateIndexFixingDate(Currency&amp;"ibor"&amp;Tenor,AR2223,Trigger)</f>
        <v>54984</v>
      </c>
      <c r="AR2223" s="98">
        <f>_xll.qlCalendarAdvance(Calendar,AR2222,AP2223,"f",,Trigger)</f>
        <v>54988</v>
      </c>
      <c r="AS2223" s="98">
        <f>_xll.qlInterestRateIndexMaturity(Currency&amp;"ibor"&amp;Tenor,AR2223,Trigger)</f>
        <v>55019</v>
      </c>
      <c r="AT2223" s="242" t="e">
        <f>_xll.qlIndexFixing($AD$5,AQ2223,TRUE,_xll.ohTrigger(Trigger,Trigger1M))</f>
        <v>#NUM!</v>
      </c>
      <c r="AU2223" s="242">
        <f>IFERROR(_xll.qlIndexFixing($AV$1,AQ2223,TRUE,_xll.ohTrigger(Trigger,Trigger1M)),#N/A)</f>
        <v>1.5374470111564773E-2</v>
      </c>
    </row>
    <row r="2224" spans="42:47" ht="11.25" customHeight="1" x14ac:dyDescent="0.25">
      <c r="AP2224" s="99" t="s">
        <v>83</v>
      </c>
      <c r="AQ2224" s="98">
        <f>_xll.qlInterestRateIndexFixingDate(Currency&amp;"ibor"&amp;Tenor,AR2224,Trigger)</f>
        <v>54991</v>
      </c>
      <c r="AR2224" s="98">
        <f>_xll.qlCalendarAdvance(Calendar,AR2223,AP2224,"f",,Trigger)</f>
        <v>54995</v>
      </c>
      <c r="AS2224" s="98">
        <f>_xll.qlInterestRateIndexMaturity(Currency&amp;"ibor"&amp;Tenor,AR2224,Trigger)</f>
        <v>55026</v>
      </c>
      <c r="AT2224" s="242" t="e">
        <f>_xll.qlIndexFixing($AD$5,AQ2224,TRUE,_xll.ohTrigger(Trigger,Trigger1M))</f>
        <v>#NUM!</v>
      </c>
      <c r="AU2224" s="242">
        <f>IFERROR(_xll.qlIndexFixing($AV$1,AQ2224,TRUE,_xll.ohTrigger(Trigger,Trigger1M)),#N/A)</f>
        <v>1.5372689675126491E-2</v>
      </c>
    </row>
    <row r="2225" spans="42:47" ht="11.25" customHeight="1" x14ac:dyDescent="0.25">
      <c r="AP2225" s="99" t="s">
        <v>83</v>
      </c>
      <c r="AQ2225" s="98">
        <f>_xll.qlInterestRateIndexFixingDate(Currency&amp;"ibor"&amp;Tenor,AR2225,Trigger)</f>
        <v>54998</v>
      </c>
      <c r="AR2225" s="98">
        <f>_xll.qlCalendarAdvance(Calendar,AR2224,AP2225,"f",,Trigger)</f>
        <v>55002</v>
      </c>
      <c r="AS2225" s="98">
        <f>_xll.qlInterestRateIndexMaturity(Currency&amp;"ibor"&amp;Tenor,AR2225,Trigger)</f>
        <v>55033</v>
      </c>
      <c r="AT2225" s="242" t="e">
        <f>_xll.qlIndexFixing($AD$5,AQ2225,TRUE,_xll.ohTrigger(Trigger,Trigger1M))</f>
        <v>#NUM!</v>
      </c>
      <c r="AU2225" s="242">
        <f>IFERROR(_xll.qlIndexFixing($AV$1,AQ2225,TRUE,_xll.ohTrigger(Trigger,Trigger1M)),#N/A)</f>
        <v>1.537087826529146E-2</v>
      </c>
    </row>
    <row r="2226" spans="42:47" ht="11.25" customHeight="1" x14ac:dyDescent="0.25">
      <c r="AP2226" s="99" t="s">
        <v>83</v>
      </c>
      <c r="AQ2226" s="98">
        <f>_xll.qlInterestRateIndexFixingDate(Currency&amp;"ibor"&amp;Tenor,AR2226,Trigger)</f>
        <v>55005</v>
      </c>
      <c r="AR2226" s="98">
        <f>_xll.qlCalendarAdvance(Calendar,AR2225,AP2226,"f",,Trigger)</f>
        <v>55009</v>
      </c>
      <c r="AS2226" s="98">
        <f>_xll.qlInterestRateIndexMaturity(Currency&amp;"ibor"&amp;Tenor,AR2226,Trigger)</f>
        <v>55040</v>
      </c>
      <c r="AT2226" s="242" t="e">
        <f>_xll.qlIndexFixing($AD$5,AQ2226,TRUE,_xll.ohTrigger(Trigger,Trigger1M))</f>
        <v>#NUM!</v>
      </c>
      <c r="AU2226" s="242">
        <f>IFERROR(_xll.qlIndexFixing($AV$1,AQ2226,TRUE,_xll.ohTrigger(Trigger,Trigger1M)),#N/A)</f>
        <v>1.5369035825178725E-2</v>
      </c>
    </row>
    <row r="2227" spans="42:47" ht="11.25" customHeight="1" x14ac:dyDescent="0.25">
      <c r="AP2227" s="99" t="s">
        <v>83</v>
      </c>
      <c r="AQ2227" s="98">
        <f>_xll.qlInterestRateIndexFixingDate(Currency&amp;"ibor"&amp;Tenor,AR2227,Trigger)</f>
        <v>55012</v>
      </c>
      <c r="AR2227" s="98">
        <f>_xll.qlCalendarAdvance(Calendar,AR2226,AP2227,"f",,Trigger)</f>
        <v>55016</v>
      </c>
      <c r="AS2227" s="98">
        <f>_xll.qlInterestRateIndexMaturity(Currency&amp;"ibor"&amp;Tenor,AR2227,Trigger)</f>
        <v>55047</v>
      </c>
      <c r="AT2227" s="242" t="e">
        <f>_xll.qlIndexFixing($AD$5,AQ2227,TRUE,_xll.ohTrigger(Trigger,Trigger1M))</f>
        <v>#NUM!</v>
      </c>
      <c r="AU2227" s="242">
        <f>IFERROR(_xll.qlIndexFixing($AV$1,AQ2227,TRUE,_xll.ohTrigger(Trigger,Trigger1M)),#N/A)</f>
        <v>1.5367162297909916E-2</v>
      </c>
    </row>
    <row r="2228" spans="42:47" ht="11.25" customHeight="1" x14ac:dyDescent="0.25">
      <c r="AP2228" s="99" t="s">
        <v>83</v>
      </c>
      <c r="AQ2228" s="98">
        <f>_xll.qlInterestRateIndexFixingDate(Currency&amp;"ibor"&amp;Tenor,AR2228,Trigger)</f>
        <v>55019</v>
      </c>
      <c r="AR2228" s="98">
        <f>_xll.qlCalendarAdvance(Calendar,AR2227,AP2228,"f",,Trigger)</f>
        <v>55023</v>
      </c>
      <c r="AS2228" s="98">
        <f>_xll.qlInterestRateIndexMaturity(Currency&amp;"ibor"&amp;Tenor,AR2228,Trigger)</f>
        <v>55054</v>
      </c>
      <c r="AT2228" s="242" t="e">
        <f>_xll.qlIndexFixing($AD$5,AQ2228,TRUE,_xll.ohTrigger(Trigger,Trigger1M))</f>
        <v>#NUM!</v>
      </c>
      <c r="AU2228" s="242">
        <f>IFERROR(_xll.qlIndexFixing($AV$1,AQ2228,TRUE,_xll.ohTrigger(Trigger,Trigger1M)),#N/A)</f>
        <v>1.5365257626598922E-2</v>
      </c>
    </row>
    <row r="2229" spans="42:47" ht="11.25" customHeight="1" x14ac:dyDescent="0.25">
      <c r="AP2229" s="99" t="s">
        <v>83</v>
      </c>
      <c r="AQ2229" s="98">
        <f>_xll.qlInterestRateIndexFixingDate(Currency&amp;"ibor"&amp;Tenor,AR2229,Trigger)</f>
        <v>55026</v>
      </c>
      <c r="AR2229" s="98">
        <f>_xll.qlCalendarAdvance(Calendar,AR2228,AP2229,"f",,Trigger)</f>
        <v>55030</v>
      </c>
      <c r="AS2229" s="98">
        <f>_xll.qlInterestRateIndexMaturity(Currency&amp;"ibor"&amp;Tenor,AR2229,Trigger)</f>
        <v>55061</v>
      </c>
      <c r="AT2229" s="242" t="e">
        <f>_xll.qlIndexFixing($AD$5,AQ2229,TRUE,_xll.ohTrigger(Trigger,Trigger1M))</f>
        <v>#NUM!</v>
      </c>
      <c r="AU2229" s="242">
        <f>IFERROR(_xll.qlIndexFixing($AV$1,AQ2229,TRUE,_xll.ohTrigger(Trigger,Trigger1M)),#N/A)</f>
        <v>1.5363321754367373E-2</v>
      </c>
    </row>
    <row r="2230" spans="42:47" ht="11.25" customHeight="1" x14ac:dyDescent="0.25">
      <c r="AP2230" s="99" t="s">
        <v>83</v>
      </c>
      <c r="AQ2230" s="98">
        <f>_xll.qlInterestRateIndexFixingDate(Currency&amp;"ibor"&amp;Tenor,AR2230,Trigger)</f>
        <v>55033</v>
      </c>
      <c r="AR2230" s="98">
        <f>_xll.qlCalendarAdvance(Calendar,AR2229,AP2230,"f",,Trigger)</f>
        <v>55037</v>
      </c>
      <c r="AS2230" s="98">
        <f>_xll.qlInterestRateIndexMaturity(Currency&amp;"ibor"&amp;Tenor,AR2230,Trigger)</f>
        <v>55067</v>
      </c>
      <c r="AT2230" s="242" t="e">
        <f>_xll.qlIndexFixing($AD$5,AQ2230,TRUE,_xll.ohTrigger(Trigger,Trigger1M))</f>
        <v>#NUM!</v>
      </c>
      <c r="AU2230" s="242">
        <f>IFERROR(_xll.qlIndexFixing($AV$1,AQ2230,TRUE,_xll.ohTrigger(Trigger,Trigger1M)),#N/A)</f>
        <v>1.5361170200733021E-2</v>
      </c>
    </row>
    <row r="2231" spans="42:47" ht="11.25" customHeight="1" x14ac:dyDescent="0.25">
      <c r="AP2231" s="99" t="s">
        <v>83</v>
      </c>
      <c r="AQ2231" s="98">
        <f>_xll.qlInterestRateIndexFixingDate(Currency&amp;"ibor"&amp;Tenor,AR2231,Trigger)</f>
        <v>55040</v>
      </c>
      <c r="AR2231" s="98">
        <f>_xll.qlCalendarAdvance(Calendar,AR2230,AP2231,"f",,Trigger)</f>
        <v>55044</v>
      </c>
      <c r="AS2231" s="98">
        <f>_xll.qlInterestRateIndexMaturity(Currency&amp;"ibor"&amp;Tenor,AR2231,Trigger)</f>
        <v>55074</v>
      </c>
      <c r="AT2231" s="242" t="e">
        <f>_xll.qlIndexFixing($AD$5,AQ2231,TRUE,_xll.ohTrigger(Trigger,Trigger1M))</f>
        <v>#NUM!</v>
      </c>
      <c r="AU2231" s="242">
        <f>IFERROR(_xll.qlIndexFixing($AV$1,AQ2231,TRUE,_xll.ohTrigger(Trigger,Trigger1M)),#N/A)</f>
        <v>1.5359174082736793E-2</v>
      </c>
    </row>
    <row r="2232" spans="42:47" ht="11.25" customHeight="1" x14ac:dyDescent="0.25">
      <c r="AP2232" s="99" t="s">
        <v>83</v>
      </c>
      <c r="AQ2232" s="98">
        <f>_xll.qlInterestRateIndexFixingDate(Currency&amp;"ibor"&amp;Tenor,AR2232,Trigger)</f>
        <v>55047</v>
      </c>
      <c r="AR2232" s="98">
        <f>_xll.qlCalendarAdvance(Calendar,AR2231,AP2232,"f",,Trigger)</f>
        <v>55051</v>
      </c>
      <c r="AS2232" s="98">
        <f>_xll.qlInterestRateIndexMaturity(Currency&amp;"ibor"&amp;Tenor,AR2232,Trigger)</f>
        <v>55081</v>
      </c>
      <c r="AT2232" s="242" t="e">
        <f>_xll.qlIndexFixing($AD$5,AQ2232,TRUE,_xll.ohTrigger(Trigger,Trigger1M))</f>
        <v>#NUM!</v>
      </c>
      <c r="AU2232" s="242">
        <f>IFERROR(_xll.qlIndexFixing($AV$1,AQ2232,TRUE,_xll.ohTrigger(Trigger,Trigger1M)),#N/A)</f>
        <v>1.5357146598566906E-2</v>
      </c>
    </row>
    <row r="2233" spans="42:47" ht="11.25" customHeight="1" x14ac:dyDescent="0.25">
      <c r="AP2233" s="99" t="s">
        <v>83</v>
      </c>
      <c r="AQ2233" s="98">
        <f>_xll.qlInterestRateIndexFixingDate(Currency&amp;"ibor"&amp;Tenor,AR2233,Trigger)</f>
        <v>55054</v>
      </c>
      <c r="AR2233" s="98">
        <f>_xll.qlCalendarAdvance(Calendar,AR2232,AP2233,"f",,Trigger)</f>
        <v>55058</v>
      </c>
      <c r="AS2233" s="98">
        <f>_xll.qlInterestRateIndexMaturity(Currency&amp;"ibor"&amp;Tenor,AR2233,Trigger)</f>
        <v>55088</v>
      </c>
      <c r="AT2233" s="242" t="e">
        <f>_xll.qlIndexFixing($AD$5,AQ2233,TRUE,_xll.ohTrigger(Trigger,Trigger1M))</f>
        <v>#NUM!</v>
      </c>
      <c r="AU2233" s="242">
        <f>IFERROR(_xll.qlIndexFixing($AV$1,AQ2233,TRUE,_xll.ohTrigger(Trigger,Trigger1M)),#N/A)</f>
        <v>1.5355087691346192E-2</v>
      </c>
    </row>
    <row r="2234" spans="42:47" ht="11.25" customHeight="1" x14ac:dyDescent="0.25">
      <c r="AP2234" s="99" t="s">
        <v>83</v>
      </c>
      <c r="AQ2234" s="98">
        <f>_xll.qlInterestRateIndexFixingDate(Currency&amp;"ibor"&amp;Tenor,AR2234,Trigger)</f>
        <v>55061</v>
      </c>
      <c r="AR2234" s="98">
        <f>_xll.qlCalendarAdvance(Calendar,AR2233,AP2234,"f",,Trigger)</f>
        <v>55065</v>
      </c>
      <c r="AS2234" s="98">
        <f>_xll.qlInterestRateIndexMaturity(Currency&amp;"ibor"&amp;Tenor,AR2234,Trigger)</f>
        <v>55096</v>
      </c>
      <c r="AT2234" s="242" t="e">
        <f>_xll.qlIndexFixing($AD$5,AQ2234,TRUE,_xll.ohTrigger(Trigger,Trigger1M))</f>
        <v>#NUM!</v>
      </c>
      <c r="AU2234" s="242">
        <f>IFERROR(_xll.qlIndexFixing($AV$1,AQ2234,TRUE,_xll.ohTrigger(Trigger,Trigger1M)),#N/A)</f>
        <v>1.535317238859633E-2</v>
      </c>
    </row>
    <row r="2235" spans="42:47" ht="11.25" customHeight="1" x14ac:dyDescent="0.25">
      <c r="AP2235" s="99" t="s">
        <v>83</v>
      </c>
      <c r="AQ2235" s="98">
        <f>_xll.qlInterestRateIndexFixingDate(Currency&amp;"ibor"&amp;Tenor,AR2235,Trigger)</f>
        <v>55068</v>
      </c>
      <c r="AR2235" s="98">
        <f>_xll.qlCalendarAdvance(Calendar,AR2234,AP2235,"f",,Trigger)</f>
        <v>55072</v>
      </c>
      <c r="AS2235" s="98">
        <f>_xll.qlInterestRateIndexMaturity(Currency&amp;"ibor"&amp;Tenor,AR2235,Trigger)</f>
        <v>55103</v>
      </c>
      <c r="AT2235" s="242" t="e">
        <f>_xll.qlIndexFixing($AD$5,AQ2235,TRUE,_xll.ohTrigger(Trigger,Trigger1M))</f>
        <v>#NUM!</v>
      </c>
      <c r="AU2235" s="242">
        <f>IFERROR(_xll.qlIndexFixing($AV$1,AQ2235,TRUE,_xll.ohTrigger(Trigger,Trigger1M)),#N/A)</f>
        <v>1.5351048116362084E-2</v>
      </c>
    </row>
    <row r="2236" spans="42:47" ht="11.25" customHeight="1" x14ac:dyDescent="0.25">
      <c r="AP2236" s="99" t="s">
        <v>83</v>
      </c>
      <c r="AQ2236" s="98">
        <f>_xll.qlInterestRateIndexFixingDate(Currency&amp;"ibor"&amp;Tenor,AR2236,Trigger)</f>
        <v>55075</v>
      </c>
      <c r="AR2236" s="98">
        <f>_xll.qlCalendarAdvance(Calendar,AR2235,AP2236,"f",,Trigger)</f>
        <v>55079</v>
      </c>
      <c r="AS2236" s="98">
        <f>_xll.qlInterestRateIndexMaturity(Currency&amp;"ibor"&amp;Tenor,AR2236,Trigger)</f>
        <v>55110</v>
      </c>
      <c r="AT2236" s="242" t="e">
        <f>_xll.qlIndexFixing($AD$5,AQ2236,TRUE,_xll.ohTrigger(Trigger,Trigger1M))</f>
        <v>#NUM!</v>
      </c>
      <c r="AU2236" s="242">
        <f>IFERROR(_xll.qlIndexFixing($AV$1,AQ2236,TRUE,_xll.ohTrigger(Trigger,Trigger1M)),#N/A)</f>
        <v>1.5348892245048358E-2</v>
      </c>
    </row>
    <row r="2237" spans="42:47" ht="11.25" customHeight="1" x14ac:dyDescent="0.25">
      <c r="AP2237" s="99" t="s">
        <v>83</v>
      </c>
      <c r="AQ2237" s="98">
        <f>_xll.qlInterestRateIndexFixingDate(Currency&amp;"ibor"&amp;Tenor,AR2237,Trigger)</f>
        <v>55082</v>
      </c>
      <c r="AR2237" s="98">
        <f>_xll.qlCalendarAdvance(Calendar,AR2236,AP2237,"f",,Trigger)</f>
        <v>55086</v>
      </c>
      <c r="AS2237" s="98">
        <f>_xll.qlInterestRateIndexMaturity(Currency&amp;"ibor"&amp;Tenor,AR2237,Trigger)</f>
        <v>55117</v>
      </c>
      <c r="AT2237" s="242" t="e">
        <f>_xll.qlIndexFixing($AD$5,AQ2237,TRUE,_xll.ohTrigger(Trigger,Trigger1M))</f>
        <v>#NUM!</v>
      </c>
      <c r="AU2237" s="242">
        <f>IFERROR(_xll.qlIndexFixing($AV$1,AQ2237,TRUE,_xll.ohTrigger(Trigger,Trigger1M)),#N/A)</f>
        <v>1.5346704717779354E-2</v>
      </c>
    </row>
    <row r="2238" spans="42:47" ht="11.25" customHeight="1" x14ac:dyDescent="0.25">
      <c r="AP2238" s="99" t="s">
        <v>83</v>
      </c>
      <c r="AQ2238" s="98">
        <f>_xll.qlInterestRateIndexFixingDate(Currency&amp;"ibor"&amp;Tenor,AR2238,Trigger)</f>
        <v>55089</v>
      </c>
      <c r="AR2238" s="98">
        <f>_xll.qlCalendarAdvance(Calendar,AR2237,AP2238,"f",,Trigger)</f>
        <v>55093</v>
      </c>
      <c r="AS2238" s="98">
        <f>_xll.qlInterestRateIndexMaturity(Currency&amp;"ibor"&amp;Tenor,AR2238,Trigger)</f>
        <v>55123</v>
      </c>
      <c r="AT2238" s="242" t="e">
        <f>_xll.qlIndexFixing($AD$5,AQ2238,TRUE,_xll.ohTrigger(Trigger,Trigger1M))</f>
        <v>#NUM!</v>
      </c>
      <c r="AU2238" s="242">
        <f>IFERROR(_xll.qlIndexFixing($AV$1,AQ2238,TRUE,_xll.ohTrigger(Trigger,Trigger1M)),#N/A)</f>
        <v>1.5344319818805907E-2</v>
      </c>
    </row>
    <row r="2239" spans="42:47" ht="11.25" customHeight="1" x14ac:dyDescent="0.25">
      <c r="AP2239" s="99" t="s">
        <v>83</v>
      </c>
      <c r="AQ2239" s="98">
        <f>_xll.qlInterestRateIndexFixingDate(Currency&amp;"ibor"&amp;Tenor,AR2239,Trigger)</f>
        <v>55096</v>
      </c>
      <c r="AR2239" s="98">
        <f>_xll.qlCalendarAdvance(Calendar,AR2238,AP2239,"f",,Trigger)</f>
        <v>55100</v>
      </c>
      <c r="AS2239" s="98">
        <f>_xll.qlInterestRateIndexMaturity(Currency&amp;"ibor"&amp;Tenor,AR2239,Trigger)</f>
        <v>55130</v>
      </c>
      <c r="AT2239" s="242" t="e">
        <f>_xll.qlIndexFixing($AD$5,AQ2239,TRUE,_xll.ohTrigger(Trigger,Trigger1M))</f>
        <v>#NUM!</v>
      </c>
      <c r="AU2239" s="242">
        <f>IFERROR(_xll.qlIndexFixing($AV$1,AQ2239,TRUE,_xll.ohTrigger(Trigger,Trigger1M)),#N/A)</f>
        <v>1.5342071178872985E-2</v>
      </c>
    </row>
    <row r="2240" spans="42:47" ht="11.25" customHeight="1" x14ac:dyDescent="0.25">
      <c r="AP2240" s="99" t="s">
        <v>83</v>
      </c>
      <c r="AQ2240" s="98">
        <f>_xll.qlInterestRateIndexFixingDate(Currency&amp;"ibor"&amp;Tenor,AR2240,Trigger)</f>
        <v>55103</v>
      </c>
      <c r="AR2240" s="98">
        <f>_xll.qlCalendarAdvance(Calendar,AR2239,AP2240,"f",,Trigger)</f>
        <v>55107</v>
      </c>
      <c r="AS2240" s="98">
        <f>_xll.qlInterestRateIndexMaturity(Currency&amp;"ibor"&amp;Tenor,AR2240,Trigger)</f>
        <v>55137</v>
      </c>
      <c r="AT2240" s="242" t="e">
        <f>_xll.qlIndexFixing($AD$5,AQ2240,TRUE,_xll.ohTrigger(Trigger,Trigger1M))</f>
        <v>#NUM!</v>
      </c>
      <c r="AU2240" s="242">
        <f>IFERROR(_xll.qlIndexFixing($AV$1,AQ2240,TRUE,_xll.ohTrigger(Trigger,Trigger1M)),#N/A)</f>
        <v>1.5339790717754376E-2</v>
      </c>
    </row>
    <row r="2241" spans="42:47" ht="11.25" customHeight="1" x14ac:dyDescent="0.25">
      <c r="AP2241" s="99" t="s">
        <v>83</v>
      </c>
      <c r="AQ2241" s="98">
        <f>_xll.qlInterestRateIndexFixingDate(Currency&amp;"ibor"&amp;Tenor,AR2241,Trigger)</f>
        <v>55110</v>
      </c>
      <c r="AR2241" s="98">
        <f>_xll.qlCalendarAdvance(Calendar,AR2240,AP2241,"f",,Trigger)</f>
        <v>55114</v>
      </c>
      <c r="AS2241" s="98">
        <f>_xll.qlInterestRateIndexMaturity(Currency&amp;"ibor"&amp;Tenor,AR2241,Trigger)</f>
        <v>55144</v>
      </c>
      <c r="AT2241" s="242" t="e">
        <f>_xll.qlIndexFixing($AD$5,AQ2241,TRUE,_xll.ohTrigger(Trigger,Trigger1M))</f>
        <v>#NUM!</v>
      </c>
      <c r="AU2241" s="242">
        <f>IFERROR(_xll.qlIndexFixing($AV$1,AQ2241,TRUE,_xll.ohTrigger(Trigger,Trigger1M)),#N/A)</f>
        <v>1.5337478378575575E-2</v>
      </c>
    </row>
    <row r="2242" spans="42:47" ht="11.25" customHeight="1" x14ac:dyDescent="0.25">
      <c r="AP2242" s="99" t="s">
        <v>83</v>
      </c>
      <c r="AQ2242" s="98">
        <f>_xll.qlInterestRateIndexFixingDate(Currency&amp;"ibor"&amp;Tenor,AR2242,Trigger)</f>
        <v>55117</v>
      </c>
      <c r="AR2242" s="98">
        <f>_xll.qlCalendarAdvance(Calendar,AR2241,AP2242,"f",,Trigger)</f>
        <v>55121</v>
      </c>
      <c r="AS2242" s="98">
        <f>_xll.qlInterestRateIndexMaturity(Currency&amp;"ibor"&amp;Tenor,AR2242,Trigger)</f>
        <v>55151</v>
      </c>
      <c r="AT2242" s="242" t="e">
        <f>_xll.qlIndexFixing($AD$5,AQ2242,TRUE,_xll.ohTrigger(Trigger,Trigger1M))</f>
        <v>#NUM!</v>
      </c>
      <c r="AU2242" s="242">
        <f>IFERROR(_xll.qlIndexFixing($AV$1,AQ2242,TRUE,_xll.ohTrigger(Trigger,Trigger1M)),#N/A)</f>
        <v>1.5335134104462078E-2</v>
      </c>
    </row>
    <row r="2243" spans="42:47" ht="11.25" customHeight="1" x14ac:dyDescent="0.25">
      <c r="AP2243" s="99" t="s">
        <v>83</v>
      </c>
      <c r="AQ2243" s="98">
        <f>_xll.qlInterestRateIndexFixingDate(Currency&amp;"ibor"&amp;Tenor,AR2243,Trigger)</f>
        <v>55124</v>
      </c>
      <c r="AR2243" s="98">
        <f>_xll.qlCalendarAdvance(Calendar,AR2242,AP2243,"f",,Trigger)</f>
        <v>55128</v>
      </c>
      <c r="AS2243" s="98">
        <f>_xll.qlInterestRateIndexMaturity(Currency&amp;"ibor"&amp;Tenor,AR2243,Trigger)</f>
        <v>55159</v>
      </c>
      <c r="AT2243" s="242" t="e">
        <f>_xll.qlIndexFixing($AD$5,AQ2243,TRUE,_xll.ohTrigger(Trigger,Trigger1M))</f>
        <v>#NUM!</v>
      </c>
      <c r="AU2243" s="242">
        <f>IFERROR(_xll.qlIndexFixing($AV$1,AQ2243,TRUE,_xll.ohTrigger(Trigger,Trigger1M)),#N/A)</f>
        <v>1.5332911593956895E-2</v>
      </c>
    </row>
    <row r="2244" spans="42:47" ht="11.25" customHeight="1" x14ac:dyDescent="0.25">
      <c r="AP2244" s="99" t="s">
        <v>83</v>
      </c>
      <c r="AQ2244" s="98">
        <f>_xll.qlInterestRateIndexFixingDate(Currency&amp;"ibor"&amp;Tenor,AR2244,Trigger)</f>
        <v>55131</v>
      </c>
      <c r="AR2244" s="98">
        <f>_xll.qlCalendarAdvance(Calendar,AR2243,AP2244,"f",,Trigger)</f>
        <v>55135</v>
      </c>
      <c r="AS2244" s="98">
        <f>_xll.qlInterestRateIndexMaturity(Currency&amp;"ibor"&amp;Tenor,AR2244,Trigger)</f>
        <v>55166</v>
      </c>
      <c r="AT2244" s="242" t="e">
        <f>_xll.qlIndexFixing($AD$5,AQ2244,TRUE,_xll.ohTrigger(Trigger,Trigger1M))</f>
        <v>#NUM!</v>
      </c>
      <c r="AU2244" s="242">
        <f>IFERROR(_xll.qlIndexFixing($AV$1,AQ2244,TRUE,_xll.ohTrigger(Trigger,Trigger1M)),#N/A)</f>
        <v>1.5330500882427142E-2</v>
      </c>
    </row>
    <row r="2245" spans="42:47" ht="11.25" customHeight="1" x14ac:dyDescent="0.25">
      <c r="AP2245" s="99" t="s">
        <v>83</v>
      </c>
      <c r="AQ2245" s="98">
        <f>_xll.qlInterestRateIndexFixingDate(Currency&amp;"ibor"&amp;Tenor,AR2245,Trigger)</f>
        <v>55138</v>
      </c>
      <c r="AR2245" s="98">
        <f>_xll.qlCalendarAdvance(Calendar,AR2244,AP2245,"f",,Trigger)</f>
        <v>55142</v>
      </c>
      <c r="AS2245" s="98">
        <f>_xll.qlInterestRateIndexMaturity(Currency&amp;"ibor"&amp;Tenor,AR2245,Trigger)</f>
        <v>55173</v>
      </c>
      <c r="AT2245" s="242" t="e">
        <f>_xll.qlIndexFixing($AD$5,AQ2245,TRUE,_xll.ohTrigger(Trigger,Trigger1M))</f>
        <v>#NUM!</v>
      </c>
      <c r="AU2245" s="242">
        <f>IFERROR(_xll.qlIndexFixing($AV$1,AQ2245,TRUE,_xll.ohTrigger(Trigger,Trigger1M)),#N/A)</f>
        <v>1.5328058059928021E-2</v>
      </c>
    </row>
    <row r="2246" spans="42:47" ht="11.25" customHeight="1" x14ac:dyDescent="0.25">
      <c r="AP2246" s="99" t="s">
        <v>83</v>
      </c>
      <c r="AQ2246" s="98">
        <f>_xll.qlInterestRateIndexFixingDate(Currency&amp;"ibor"&amp;Tenor,AR2246,Trigger)</f>
        <v>55144</v>
      </c>
      <c r="AR2246" s="98">
        <f>_xll.qlCalendarAdvance(Calendar,AR2245,AP2246,"f",,Trigger)</f>
        <v>55149</v>
      </c>
      <c r="AS2246" s="98">
        <f>_xll.qlInterestRateIndexMaturity(Currency&amp;"ibor"&amp;Tenor,AR2246,Trigger)</f>
        <v>55180</v>
      </c>
      <c r="AT2246" s="242" t="e">
        <f>_xll.qlIndexFixing($AD$5,AQ2246,TRUE,_xll.ohTrigger(Trigger,Trigger1M))</f>
        <v>#NUM!</v>
      </c>
      <c r="AU2246" s="242">
        <f>IFERROR(_xll.qlIndexFixing($AV$1,AQ2246,TRUE,_xll.ohTrigger(Trigger,Trigger1M)),#N/A)</f>
        <v>1.5325583069583738E-2</v>
      </c>
    </row>
    <row r="2247" spans="42:47" ht="11.25" customHeight="1" x14ac:dyDescent="0.25">
      <c r="AP2247" s="99" t="s">
        <v>83</v>
      </c>
      <c r="AQ2247" s="98">
        <f>_xll.qlInterestRateIndexFixingDate(Currency&amp;"ibor"&amp;Tenor,AR2247,Trigger)</f>
        <v>55152</v>
      </c>
      <c r="AR2247" s="98">
        <f>_xll.qlCalendarAdvance(Calendar,AR2246,AP2247,"f",,Trigger)</f>
        <v>55156</v>
      </c>
      <c r="AS2247" s="98">
        <f>_xll.qlInterestRateIndexMaturity(Currency&amp;"ibor"&amp;Tenor,AR2247,Trigger)</f>
        <v>55187</v>
      </c>
      <c r="AT2247" s="242" t="e">
        <f>_xll.qlIndexFixing($AD$5,AQ2247,TRUE,_xll.ohTrigger(Trigger,Trigger1M))</f>
        <v>#NUM!</v>
      </c>
      <c r="AU2247" s="242">
        <f>IFERROR(_xll.qlIndexFixing($AV$1,AQ2247,TRUE,_xll.ohTrigger(Trigger,Trigger1M)),#N/A)</f>
        <v>1.532307585451592E-2</v>
      </c>
    </row>
    <row r="2248" spans="42:47" ht="11.25" customHeight="1" x14ac:dyDescent="0.25">
      <c r="AP2248" s="99" t="s">
        <v>83</v>
      </c>
      <c r="AQ2248" s="98">
        <f>_xll.qlInterestRateIndexFixingDate(Currency&amp;"ibor"&amp;Tenor,AR2248,Trigger)</f>
        <v>55159</v>
      </c>
      <c r="AR2248" s="98">
        <f>_xll.qlCalendarAdvance(Calendar,AR2247,AP2248,"f",,Trigger)</f>
        <v>55163</v>
      </c>
      <c r="AS2248" s="98">
        <f>_xll.qlInterestRateIndexMaturity(Currency&amp;"ibor"&amp;Tenor,AR2248,Trigger)</f>
        <v>55194</v>
      </c>
      <c r="AT2248" s="242" t="e">
        <f>_xll.qlIndexFixing($AD$5,AQ2248,TRUE,_xll.ohTrigger(Trigger,Trigger1M))</f>
        <v>#NUM!</v>
      </c>
      <c r="AU2248" s="242">
        <f>IFERROR(_xll.qlIndexFixing($AV$1,AQ2248,TRUE,_xll.ohTrigger(Trigger,Trigger1M)),#N/A)</f>
        <v>1.5320536357851352E-2</v>
      </c>
    </row>
    <row r="2249" spans="42:47" ht="11.25" customHeight="1" x14ac:dyDescent="0.25">
      <c r="AP2249" s="99" t="s">
        <v>83</v>
      </c>
      <c r="AQ2249" s="98">
        <f>_xll.qlInterestRateIndexFixingDate(Currency&amp;"ibor"&amp;Tenor,AR2249,Trigger)</f>
        <v>55166</v>
      </c>
      <c r="AR2249" s="98">
        <f>_xll.qlCalendarAdvance(Calendar,AR2248,AP2249,"f",,Trigger)</f>
        <v>55170</v>
      </c>
      <c r="AS2249" s="98">
        <f>_xll.qlInterestRateIndexMaturity(Currency&amp;"ibor"&amp;Tenor,AR2249,Trigger)</f>
        <v>55201</v>
      </c>
      <c r="AT2249" s="242" t="e">
        <f>_xll.qlIndexFixing($AD$5,AQ2249,TRUE,_xll.ohTrigger(Trigger,Trigger1M))</f>
        <v>#NUM!</v>
      </c>
      <c r="AU2249" s="242">
        <f>IFERROR(_xll.qlIndexFixing($AV$1,AQ2249,TRUE,_xll.ohTrigger(Trigger,Trigger1M)),#N/A)</f>
        <v>1.531796452271166E-2</v>
      </c>
    </row>
    <row r="2250" spans="42:47" ht="11.25" customHeight="1" x14ac:dyDescent="0.25">
      <c r="AP2250" s="99" t="s">
        <v>83</v>
      </c>
      <c r="AQ2250" s="98">
        <f>_xll.qlInterestRateIndexFixingDate(Currency&amp;"ibor"&amp;Tenor,AR2250,Trigger)</f>
        <v>55173</v>
      </c>
      <c r="AR2250" s="98">
        <f>_xll.qlCalendarAdvance(Calendar,AR2249,AP2250,"f",,Trigger)</f>
        <v>55177</v>
      </c>
      <c r="AS2250" s="98">
        <f>_xll.qlInterestRateIndexMaturity(Currency&amp;"ibor"&amp;Tenor,AR2250,Trigger)</f>
        <v>55208</v>
      </c>
      <c r="AT2250" s="242" t="e">
        <f>_xll.qlIndexFixing($AD$5,AQ2250,TRUE,_xll.ohTrigger(Trigger,Trigger1M))</f>
        <v>#NUM!</v>
      </c>
      <c r="AU2250" s="242">
        <f>IFERROR(_xll.qlIndexFixing($AV$1,AQ2250,TRUE,_xll.ohTrigger(Trigger,Trigger1M)),#N/A)</f>
        <v>1.5315360292226207E-2</v>
      </c>
    </row>
    <row r="2251" spans="42:47" ht="11.25" customHeight="1" x14ac:dyDescent="0.25">
      <c r="AP2251" s="99" t="s">
        <v>83</v>
      </c>
      <c r="AQ2251" s="98">
        <f>_xll.qlInterestRateIndexFixingDate(Currency&amp;"ibor"&amp;Tenor,AR2251,Trigger)</f>
        <v>55180</v>
      </c>
      <c r="AR2251" s="98">
        <f>_xll.qlCalendarAdvance(Calendar,AR2250,AP2251,"f",,Trigger)</f>
        <v>55184</v>
      </c>
      <c r="AS2251" s="98">
        <f>_xll.qlInterestRateIndexMaturity(Currency&amp;"ibor"&amp;Tenor,AR2251,Trigger)</f>
        <v>55212</v>
      </c>
      <c r="AT2251" s="242" t="e">
        <f>_xll.qlIndexFixing($AD$5,AQ2251,TRUE,_xll.ohTrigger(Trigger,Trigger1M))</f>
        <v>#NUM!</v>
      </c>
      <c r="AU2251" s="242">
        <f>IFERROR(_xll.qlIndexFixing($AV$1,AQ2251,TRUE,_xll.ohTrigger(Trigger,Trigger1M)),#N/A)</f>
        <v>1.5312319638663814E-2</v>
      </c>
    </row>
    <row r="2252" spans="42:47" ht="11.25" customHeight="1" x14ac:dyDescent="0.25">
      <c r="AP2252" s="99" t="s">
        <v>83</v>
      </c>
      <c r="AQ2252" s="98">
        <f>_xll.qlInterestRateIndexFixingDate(Currency&amp;"ibor"&amp;Tenor,AR2252,Trigger)</f>
        <v>55187</v>
      </c>
      <c r="AR2252" s="98">
        <f>_xll.qlCalendarAdvance(Calendar,AR2251,AP2252,"f",,Trigger)</f>
        <v>55191</v>
      </c>
      <c r="AS2252" s="98">
        <f>_xll.qlInterestRateIndexMaturity(Currency&amp;"ibor"&amp;Tenor,AR2252,Trigger)</f>
        <v>55219</v>
      </c>
      <c r="AT2252" s="242" t="e">
        <f>_xll.qlIndexFixing($AD$5,AQ2252,TRUE,_xll.ohTrigger(Trigger,Trigger1M))</f>
        <v>#NUM!</v>
      </c>
      <c r="AU2252" s="242">
        <f>IFERROR(_xll.qlIndexFixing($AV$1,AQ2252,TRUE,_xll.ohTrigger(Trigger,Trigger1M)),#N/A)</f>
        <v>1.530965776589875E-2</v>
      </c>
    </row>
    <row r="2253" spans="42:47" ht="11.25" customHeight="1" x14ac:dyDescent="0.25">
      <c r="AP2253" s="99" t="s">
        <v>83</v>
      </c>
      <c r="AQ2253" s="98">
        <f>_xll.qlInterestRateIndexFixingDate(Currency&amp;"ibor"&amp;Tenor,AR2253,Trigger)</f>
        <v>55194</v>
      </c>
      <c r="AR2253" s="98">
        <f>_xll.qlCalendarAdvance(Calendar,AR2252,AP2253,"f",,Trigger)</f>
        <v>55198</v>
      </c>
      <c r="AS2253" s="98">
        <f>_xll.qlInterestRateIndexMaturity(Currency&amp;"ibor"&amp;Tenor,AR2253,Trigger)</f>
        <v>55226</v>
      </c>
      <c r="AT2253" s="242" t="e">
        <f>_xll.qlIndexFixing($AD$5,AQ2253,TRUE,_xll.ohTrigger(Trigger,Trigger1M))</f>
        <v>#NUM!</v>
      </c>
      <c r="AU2253" s="242">
        <f>IFERROR(_xll.qlIndexFixing($AV$1,AQ2253,TRUE,_xll.ohTrigger(Trigger,Trigger1M)),#N/A)</f>
        <v>1.5306963343450735E-2</v>
      </c>
    </row>
    <row r="2254" spans="42:47" ht="11.25" customHeight="1" x14ac:dyDescent="0.25">
      <c r="AP2254" s="99" t="s">
        <v>83</v>
      </c>
      <c r="AQ2254" s="98">
        <f>_xll.qlInterestRateIndexFixingDate(Currency&amp;"ibor"&amp;Tenor,AR2254,Trigger)</f>
        <v>55201</v>
      </c>
      <c r="AR2254" s="98">
        <f>_xll.qlCalendarAdvance(Calendar,AR2253,AP2254,"f",,Trigger)</f>
        <v>55205</v>
      </c>
      <c r="AS2254" s="98">
        <f>_xll.qlInterestRateIndexMaturity(Currency&amp;"ibor"&amp;Tenor,AR2254,Trigger)</f>
        <v>55233</v>
      </c>
      <c r="AT2254" s="242" t="e">
        <f>_xll.qlIndexFixing($AD$5,AQ2254,TRUE,_xll.ohTrigger(Trigger,Trigger1M))</f>
        <v>#NUM!</v>
      </c>
      <c r="AU2254" s="242">
        <f>IFERROR(_xll.qlIndexFixing($AV$1,AQ2254,TRUE,_xll.ohTrigger(Trigger,Trigger1M)),#N/A)</f>
        <v>1.5304236314436701E-2</v>
      </c>
    </row>
    <row r="2255" spans="42:47" ht="11.25" customHeight="1" x14ac:dyDescent="0.25">
      <c r="AP2255" s="99" t="s">
        <v>83</v>
      </c>
      <c r="AQ2255" s="98">
        <f>_xll.qlInterestRateIndexFixingDate(Currency&amp;"ibor"&amp;Tenor,AR2255,Trigger)</f>
        <v>55208</v>
      </c>
      <c r="AR2255" s="98">
        <f>_xll.qlCalendarAdvance(Calendar,AR2254,AP2255,"f",,Trigger)</f>
        <v>55212</v>
      </c>
      <c r="AS2255" s="98">
        <f>_xll.qlInterestRateIndexMaturity(Currency&amp;"ibor"&amp;Tenor,AR2255,Trigger)</f>
        <v>55242</v>
      </c>
      <c r="AT2255" s="242" t="e">
        <f>_xll.qlIndexFixing($AD$5,AQ2255,TRUE,_xll.ohTrigger(Trigger,Trigger1M))</f>
        <v>#NUM!</v>
      </c>
      <c r="AU2255" s="242">
        <f>IFERROR(_xll.qlIndexFixing($AV$1,AQ2255,TRUE,_xll.ohTrigger(Trigger,Trigger1M)),#N/A)</f>
        <v>1.5301726584218578E-2</v>
      </c>
    </row>
    <row r="2256" spans="42:47" ht="11.25" customHeight="1" x14ac:dyDescent="0.25">
      <c r="AP2256" s="99" t="s">
        <v>83</v>
      </c>
      <c r="AQ2256" s="98">
        <f>_xll.qlInterestRateIndexFixingDate(Currency&amp;"ibor"&amp;Tenor,AR2256,Trigger)</f>
        <v>55215</v>
      </c>
      <c r="AR2256" s="98">
        <f>_xll.qlCalendarAdvance(Calendar,AR2255,AP2256,"f",,Trigger)</f>
        <v>55219</v>
      </c>
      <c r="AS2256" s="98">
        <f>_xll.qlInterestRateIndexMaturity(Currency&amp;"ibor"&amp;Tenor,AR2256,Trigger)</f>
        <v>55250</v>
      </c>
      <c r="AT2256" s="242" t="e">
        <f>_xll.qlIndexFixing($AD$5,AQ2256,TRUE,_xll.ohTrigger(Trigger,Trigger1M))</f>
        <v>#NUM!</v>
      </c>
      <c r="AU2256" s="242">
        <f>IFERROR(_xll.qlIndexFixing($AV$1,AQ2256,TRUE,_xll.ohTrigger(Trigger,Trigger1M)),#N/A)</f>
        <v>1.5299051422126645E-2</v>
      </c>
    </row>
    <row r="2257" spans="42:47" ht="11.25" customHeight="1" x14ac:dyDescent="0.25">
      <c r="AP2257" s="99" t="s">
        <v>83</v>
      </c>
      <c r="AQ2257" s="98">
        <f>_xll.qlInterestRateIndexFixingDate(Currency&amp;"ibor"&amp;Tenor,AR2257,Trigger)</f>
        <v>55222</v>
      </c>
      <c r="AR2257" s="98">
        <f>_xll.qlCalendarAdvance(Calendar,AR2256,AP2257,"f",,Trigger)</f>
        <v>55226</v>
      </c>
      <c r="AS2257" s="98">
        <f>_xll.qlInterestRateIndexMaturity(Currency&amp;"ibor"&amp;Tenor,AR2257,Trigger)</f>
        <v>55257</v>
      </c>
      <c r="AT2257" s="242" t="e">
        <f>_xll.qlIndexFixing($AD$5,AQ2257,TRUE,_xll.ohTrigger(Trigger,Trigger1M))</f>
        <v>#NUM!</v>
      </c>
      <c r="AU2257" s="242">
        <f>IFERROR(_xll.qlIndexFixing($AV$1,AQ2257,TRUE,_xll.ohTrigger(Trigger,Trigger1M)),#N/A)</f>
        <v>1.5296218831763088E-2</v>
      </c>
    </row>
    <row r="2258" spans="42:47" ht="11.25" customHeight="1" x14ac:dyDescent="0.25">
      <c r="AP2258" s="99" t="s">
        <v>83</v>
      </c>
      <c r="AQ2258" s="98">
        <f>_xll.qlInterestRateIndexFixingDate(Currency&amp;"ibor"&amp;Tenor,AR2258,Trigger)</f>
        <v>55229</v>
      </c>
      <c r="AR2258" s="98">
        <f>_xll.qlCalendarAdvance(Calendar,AR2257,AP2258,"f",,Trigger)</f>
        <v>55233</v>
      </c>
      <c r="AS2258" s="98">
        <f>_xll.qlInterestRateIndexMaturity(Currency&amp;"ibor"&amp;Tenor,AR2258,Trigger)</f>
        <v>55264</v>
      </c>
      <c r="AT2258" s="242" t="e">
        <f>_xll.qlIndexFixing($AD$5,AQ2258,TRUE,_xll.ohTrigger(Trigger,Trigger1M))</f>
        <v>#NUM!</v>
      </c>
      <c r="AU2258" s="242">
        <f>IFERROR(_xll.qlIndexFixing($AV$1,AQ2258,TRUE,_xll.ohTrigger(Trigger,Trigger1M)),#N/A)</f>
        <v>1.5293353391070623E-2</v>
      </c>
    </row>
    <row r="2259" spans="42:47" ht="11.25" customHeight="1" x14ac:dyDescent="0.25">
      <c r="AP2259" s="99" t="s">
        <v>83</v>
      </c>
      <c r="AQ2259" s="98">
        <f>_xll.qlInterestRateIndexFixingDate(Currency&amp;"ibor"&amp;Tenor,AR2259,Trigger)</f>
        <v>55236</v>
      </c>
      <c r="AR2259" s="98">
        <f>_xll.qlCalendarAdvance(Calendar,AR2258,AP2259,"f",,Trigger)</f>
        <v>55240</v>
      </c>
      <c r="AS2259" s="98">
        <f>_xll.qlInterestRateIndexMaturity(Currency&amp;"ibor"&amp;Tenor,AR2259,Trigger)</f>
        <v>55271</v>
      </c>
      <c r="AT2259" s="242" t="e">
        <f>_xll.qlIndexFixing($AD$5,AQ2259,TRUE,_xll.ohTrigger(Trigger,Trigger1M))</f>
        <v>#NUM!</v>
      </c>
      <c r="AU2259" s="242">
        <f>IFERROR(_xll.qlIndexFixing($AV$1,AQ2259,TRUE,_xll.ohTrigger(Trigger,Trigger1M)),#N/A)</f>
        <v>1.5290455043176034E-2</v>
      </c>
    </row>
    <row r="2260" spans="42:47" ht="11.25" customHeight="1" x14ac:dyDescent="0.25">
      <c r="AP2260" s="99" t="s">
        <v>83</v>
      </c>
      <c r="AQ2260" s="98">
        <f>_xll.qlInterestRateIndexFixingDate(Currency&amp;"ibor"&amp;Tenor,AR2260,Trigger)</f>
        <v>55241</v>
      </c>
      <c r="AR2260" s="98">
        <f>_xll.qlCalendarAdvance(Calendar,AR2259,AP2260,"f",,Trigger)</f>
        <v>55247</v>
      </c>
      <c r="AS2260" s="98">
        <f>_xll.qlInterestRateIndexMaturity(Currency&amp;"ibor"&amp;Tenor,AR2260,Trigger)</f>
        <v>55277</v>
      </c>
      <c r="AT2260" s="242" t="e">
        <f>_xll.qlIndexFixing($AD$5,AQ2260,TRUE,_xll.ohTrigger(Trigger,Trigger1M))</f>
        <v>#NUM!</v>
      </c>
      <c r="AU2260" s="242">
        <f>IFERROR(_xll.qlIndexFixing($AV$1,AQ2260,TRUE,_xll.ohTrigger(Trigger,Trigger1M)),#N/A)</f>
        <v>1.5287411460646716E-2</v>
      </c>
    </row>
    <row r="2261" spans="42:47" ht="11.25" customHeight="1" x14ac:dyDescent="0.25">
      <c r="AP2261" s="99" t="s">
        <v>83</v>
      </c>
      <c r="AQ2261" s="98">
        <f>_xll.qlInterestRateIndexFixingDate(Currency&amp;"ibor"&amp;Tenor,AR2261,Trigger)</f>
        <v>55250</v>
      </c>
      <c r="AR2261" s="98">
        <f>_xll.qlCalendarAdvance(Calendar,AR2260,AP2261,"f",,Trigger)</f>
        <v>55254</v>
      </c>
      <c r="AS2261" s="98">
        <f>_xll.qlInterestRateIndexMaturity(Currency&amp;"ibor"&amp;Tenor,AR2261,Trigger)</f>
        <v>55284</v>
      </c>
      <c r="AT2261" s="242" t="e">
        <f>_xll.qlIndexFixing($AD$5,AQ2261,TRUE,_xll.ohTrigger(Trigger,Trigger1M))</f>
        <v>#NUM!</v>
      </c>
      <c r="AU2261" s="242">
        <f>IFERROR(_xll.qlIndexFixing($AV$1,AQ2261,TRUE,_xll.ohTrigger(Trigger,Trigger1M)),#N/A)</f>
        <v>1.5284449616900453E-2</v>
      </c>
    </row>
    <row r="2262" spans="42:47" ht="11.25" customHeight="1" x14ac:dyDescent="0.25">
      <c r="AP2262" s="99" t="s">
        <v>83</v>
      </c>
      <c r="AQ2262" s="98">
        <f>_xll.qlInterestRateIndexFixingDate(Currency&amp;"ibor"&amp;Tenor,AR2262,Trigger)</f>
        <v>55257</v>
      </c>
      <c r="AR2262" s="98">
        <f>_xll.qlCalendarAdvance(Calendar,AR2261,AP2262,"f",,Trigger)</f>
        <v>55261</v>
      </c>
      <c r="AS2262" s="98">
        <f>_xll.qlInterestRateIndexMaturity(Currency&amp;"ibor"&amp;Tenor,AR2262,Trigger)</f>
        <v>55291</v>
      </c>
      <c r="AT2262" s="242" t="e">
        <f>_xll.qlIndexFixing($AD$5,AQ2262,TRUE,_xll.ohTrigger(Trigger,Trigger1M))</f>
        <v>#NUM!</v>
      </c>
      <c r="AU2262" s="242">
        <f>IFERROR(_xll.qlIndexFixing($AV$1,AQ2262,TRUE,_xll.ohTrigger(Trigger,Trigger1M)),#N/A)</f>
        <v>1.5281454700782682E-2</v>
      </c>
    </row>
    <row r="2263" spans="42:47" ht="11.25" customHeight="1" x14ac:dyDescent="0.25">
      <c r="AP2263" s="99" t="s">
        <v>83</v>
      </c>
      <c r="AQ2263" s="98">
        <f>_xll.qlInterestRateIndexFixingDate(Currency&amp;"ibor"&amp;Tenor,AR2263,Trigger)</f>
        <v>55264</v>
      </c>
      <c r="AR2263" s="98">
        <f>_xll.qlCalendarAdvance(Calendar,AR2262,AP2263,"f",,Trigger)</f>
        <v>55268</v>
      </c>
      <c r="AS2263" s="98">
        <f>_xll.qlInterestRateIndexMaturity(Currency&amp;"ibor"&amp;Tenor,AR2263,Trigger)</f>
        <v>55298</v>
      </c>
      <c r="AT2263" s="242" t="e">
        <f>_xll.qlIndexFixing($AD$5,AQ2263,TRUE,_xll.ohTrigger(Trigger,Trigger1M))</f>
        <v>#NUM!</v>
      </c>
      <c r="AU2263" s="242">
        <f>IFERROR(_xll.qlIndexFixing($AV$1,AQ2263,TRUE,_xll.ohTrigger(Trigger,Trigger1M)),#N/A)</f>
        <v>1.5278426655424227E-2</v>
      </c>
    </row>
    <row r="2264" spans="42:47" ht="11.25" customHeight="1" x14ac:dyDescent="0.25">
      <c r="AP2264" s="99" t="s">
        <v>83</v>
      </c>
      <c r="AQ2264" s="98">
        <f>_xll.qlInterestRateIndexFixingDate(Currency&amp;"ibor"&amp;Tenor,AR2264,Trigger)</f>
        <v>55270</v>
      </c>
      <c r="AR2264" s="98">
        <f>_xll.qlCalendarAdvance(Calendar,AR2263,AP2264,"f",,Trigger)</f>
        <v>55275</v>
      </c>
      <c r="AS2264" s="98">
        <f>_xll.qlInterestRateIndexMaturity(Currency&amp;"ibor"&amp;Tenor,AR2264,Trigger)</f>
        <v>55306</v>
      </c>
      <c r="AT2264" s="242" t="e">
        <f>_xll.qlIndexFixing($AD$5,AQ2264,TRUE,_xll.ohTrigger(Trigger,Trigger1M))</f>
        <v>#NUM!</v>
      </c>
      <c r="AU2264" s="242">
        <f>IFERROR(_xll.qlIndexFixing($AV$1,AQ2264,TRUE,_xll.ohTrigger(Trigger,Trigger1M)),#N/A)</f>
        <v>1.5275467705224699E-2</v>
      </c>
    </row>
    <row r="2265" spans="42:47" ht="11.25" customHeight="1" x14ac:dyDescent="0.25">
      <c r="AP2265" s="99" t="s">
        <v>83</v>
      </c>
      <c r="AQ2265" s="98">
        <f>_xll.qlInterestRateIndexFixingDate(Currency&amp;"ibor"&amp;Tenor,AR2265,Trigger)</f>
        <v>55278</v>
      </c>
      <c r="AR2265" s="98">
        <f>_xll.qlCalendarAdvance(Calendar,AR2264,AP2265,"f",,Trigger)</f>
        <v>55282</v>
      </c>
      <c r="AS2265" s="98">
        <f>_xll.qlInterestRateIndexMaturity(Currency&amp;"ibor"&amp;Tenor,AR2265,Trigger)</f>
        <v>55313</v>
      </c>
      <c r="AT2265" s="242" t="e">
        <f>_xll.qlIndexFixing($AD$5,AQ2265,TRUE,_xll.ohTrigger(Trigger,Trigger1M))</f>
        <v>#NUM!</v>
      </c>
      <c r="AU2265" s="242">
        <f>IFERROR(_xll.qlIndexFixing($AV$1,AQ2265,TRUE,_xll.ohTrigger(Trigger,Trigger1M)),#N/A)</f>
        <v>1.5272370719849451E-2</v>
      </c>
    </row>
    <row r="2266" spans="42:47" ht="11.25" customHeight="1" x14ac:dyDescent="0.25">
      <c r="AP2266" s="99" t="s">
        <v>83</v>
      </c>
      <c r="AQ2266" s="98">
        <f>_xll.qlInterestRateIndexFixingDate(Currency&amp;"ibor"&amp;Tenor,AR2266,Trigger)</f>
        <v>55285</v>
      </c>
      <c r="AR2266" s="98">
        <f>_xll.qlCalendarAdvance(Calendar,AR2265,AP2266,"f",,Trigger)</f>
        <v>55289</v>
      </c>
      <c r="AS2266" s="98">
        <f>_xll.qlInterestRateIndexMaturity(Currency&amp;"ibor"&amp;Tenor,AR2266,Trigger)</f>
        <v>55320</v>
      </c>
      <c r="AT2266" s="242" t="e">
        <f>_xll.qlIndexFixing($AD$5,AQ2266,TRUE,_xll.ohTrigger(Trigger,Trigger1M))</f>
        <v>#NUM!</v>
      </c>
      <c r="AU2266" s="242">
        <f>IFERROR(_xll.qlIndexFixing($AV$1,AQ2266,TRUE,_xll.ohTrigger(Trigger,Trigger1M)),#N/A)</f>
        <v>1.5269240429180198E-2</v>
      </c>
    </row>
    <row r="2267" spans="42:47" ht="11.25" customHeight="1" x14ac:dyDescent="0.25">
      <c r="AP2267" s="99" t="s">
        <v>83</v>
      </c>
      <c r="AQ2267" s="98">
        <f>_xll.qlInterestRateIndexFixingDate(Currency&amp;"ibor"&amp;Tenor,AR2267,Trigger)</f>
        <v>55292</v>
      </c>
      <c r="AR2267" s="98">
        <f>_xll.qlCalendarAdvance(Calendar,AR2266,AP2267,"f",,Trigger)</f>
        <v>55296</v>
      </c>
      <c r="AS2267" s="98">
        <f>_xll.qlInterestRateIndexMaturity(Currency&amp;"ibor"&amp;Tenor,AR2267,Trigger)</f>
        <v>55327</v>
      </c>
      <c r="AT2267" s="242" t="e">
        <f>_xll.qlIndexFixing($AD$5,AQ2267,TRUE,_xll.ohTrigger(Trigger,Trigger1M))</f>
        <v>#NUM!</v>
      </c>
      <c r="AU2267" s="242">
        <f>IFERROR(_xll.qlIndexFixing($AV$1,AQ2267,TRUE,_xll.ohTrigger(Trigger,Trigger1M)),#N/A)</f>
        <v>1.5266076776354037E-2</v>
      </c>
    </row>
    <row r="2268" spans="42:47" ht="11.25" customHeight="1" x14ac:dyDescent="0.25">
      <c r="AP2268" s="99" t="s">
        <v>83</v>
      </c>
      <c r="AQ2268" s="98">
        <f>_xll.qlInterestRateIndexFixingDate(Currency&amp;"ibor"&amp;Tenor,AR2268,Trigger)</f>
        <v>55299</v>
      </c>
      <c r="AR2268" s="98">
        <f>_xll.qlCalendarAdvance(Calendar,AR2267,AP2268,"f",,Trigger)</f>
        <v>55303</v>
      </c>
      <c r="AS2268" s="98">
        <f>_xll.qlInterestRateIndexMaturity(Currency&amp;"ibor"&amp;Tenor,AR2268,Trigger)</f>
        <v>55334</v>
      </c>
      <c r="AT2268" s="242" t="e">
        <f>_xll.qlIndexFixing($AD$5,AQ2268,TRUE,_xll.ohTrigger(Trigger,Trigger1M))</f>
        <v>#NUM!</v>
      </c>
      <c r="AU2268" s="242">
        <f>IFERROR(_xll.qlIndexFixing($AV$1,AQ2268,TRUE,_xll.ohTrigger(Trigger,Trigger1M)),#N/A)</f>
        <v>1.526287970450033E-2</v>
      </c>
    </row>
    <row r="2269" spans="42:47" ht="11.25" customHeight="1" x14ac:dyDescent="0.25">
      <c r="AP2269" s="99" t="s">
        <v>83</v>
      </c>
      <c r="AQ2269" s="98">
        <f>_xll.qlInterestRateIndexFixingDate(Currency&amp;"ibor"&amp;Tenor,AR2269,Trigger)</f>
        <v>55306</v>
      </c>
      <c r="AR2269" s="98">
        <f>_xll.qlCalendarAdvance(Calendar,AR2268,AP2269,"f",,Trigger)</f>
        <v>55310</v>
      </c>
      <c r="AS2269" s="98">
        <f>_xll.qlInterestRateIndexMaturity(Currency&amp;"ibor"&amp;Tenor,AR2269,Trigger)</f>
        <v>55340</v>
      </c>
      <c r="AT2269" s="242" t="e">
        <f>_xll.qlIndexFixing($AD$5,AQ2269,TRUE,_xll.ohTrigger(Trigger,Trigger1M))</f>
        <v>#NUM!</v>
      </c>
      <c r="AU2269" s="242">
        <f>IFERROR(_xll.qlIndexFixing($AV$1,AQ2269,TRUE,_xll.ohTrigger(Trigger,Trigger1M)),#N/A)</f>
        <v>1.5259559484630536E-2</v>
      </c>
    </row>
    <row r="2270" spans="42:47" ht="11.25" customHeight="1" x14ac:dyDescent="0.25">
      <c r="AP2270" s="99" t="s">
        <v>83</v>
      </c>
      <c r="AQ2270" s="98">
        <f>_xll.qlInterestRateIndexFixingDate(Currency&amp;"ibor"&amp;Tenor,AR2270,Trigger)</f>
        <v>55313</v>
      </c>
      <c r="AR2270" s="98">
        <f>_xll.qlCalendarAdvance(Calendar,AR2269,AP2270,"f",,Trigger)</f>
        <v>55317</v>
      </c>
      <c r="AS2270" s="98">
        <f>_xll.qlInterestRateIndexMaturity(Currency&amp;"ibor"&amp;Tenor,AR2270,Trigger)</f>
        <v>55347</v>
      </c>
      <c r="AT2270" s="242" t="e">
        <f>_xll.qlIndexFixing($AD$5,AQ2270,TRUE,_xll.ohTrigger(Trigger,Trigger1M))</f>
        <v>#NUM!</v>
      </c>
      <c r="AU2270" s="242">
        <f>IFERROR(_xll.qlIndexFixing($AV$1,AQ2270,TRUE,_xll.ohTrigger(Trigger,Trigger1M)),#N/A)</f>
        <v>1.5256297942300989E-2</v>
      </c>
    </row>
    <row r="2271" spans="42:47" ht="11.25" customHeight="1" x14ac:dyDescent="0.25">
      <c r="AP2271" s="99" t="s">
        <v>83</v>
      </c>
      <c r="AQ2271" s="98">
        <f>_xll.qlInterestRateIndexFixingDate(Currency&amp;"ibor"&amp;Tenor,AR2271,Trigger)</f>
        <v>55320</v>
      </c>
      <c r="AR2271" s="98">
        <f>_xll.qlCalendarAdvance(Calendar,AR2270,AP2271,"f",,Trigger)</f>
        <v>55324</v>
      </c>
      <c r="AS2271" s="98">
        <f>_xll.qlInterestRateIndexMaturity(Currency&amp;"ibor"&amp;Tenor,AR2271,Trigger)</f>
        <v>55354</v>
      </c>
      <c r="AT2271" s="242" t="e">
        <f>_xll.qlIndexFixing($AD$5,AQ2271,TRUE,_xll.ohTrigger(Trigger,Trigger1M))</f>
        <v>#NUM!</v>
      </c>
      <c r="AU2271" s="242">
        <f>IFERROR(_xll.qlIndexFixing($AV$1,AQ2271,TRUE,_xll.ohTrigger(Trigger,Trigger1M)),#N/A)</f>
        <v>1.5253002815796002E-2</v>
      </c>
    </row>
    <row r="2272" spans="42:47" ht="11.25" customHeight="1" x14ac:dyDescent="0.25">
      <c r="AP2272" s="99" t="s">
        <v>83</v>
      </c>
      <c r="AQ2272" s="98">
        <f>_xll.qlInterestRateIndexFixingDate(Currency&amp;"ibor"&amp;Tenor,AR2272,Trigger)</f>
        <v>55327</v>
      </c>
      <c r="AR2272" s="98">
        <f>_xll.qlCalendarAdvance(Calendar,AR2271,AP2272,"f",,Trigger)</f>
        <v>55331</v>
      </c>
      <c r="AS2272" s="98">
        <f>_xll.qlInterestRateIndexMaturity(Currency&amp;"ibor"&amp;Tenor,AR2272,Trigger)</f>
        <v>55361</v>
      </c>
      <c r="AT2272" s="242" t="e">
        <f>_xll.qlIndexFixing($AD$5,AQ2272,TRUE,_xll.ohTrigger(Trigger,Trigger1M))</f>
        <v>#NUM!</v>
      </c>
      <c r="AU2272" s="242">
        <f>IFERROR(_xll.qlIndexFixing($AV$1,AQ2272,TRUE,_xll.ohTrigger(Trigger,Trigger1M)),#N/A)</f>
        <v>1.5249674048249062E-2</v>
      </c>
    </row>
    <row r="2273" spans="42:47" ht="11.25" customHeight="1" x14ac:dyDescent="0.25">
      <c r="AP2273" s="99" t="s">
        <v>83</v>
      </c>
      <c r="AQ2273" s="98">
        <f>_xll.qlInterestRateIndexFixingDate(Currency&amp;"ibor"&amp;Tenor,AR2273,Trigger)</f>
        <v>55334</v>
      </c>
      <c r="AR2273" s="98">
        <f>_xll.qlCalendarAdvance(Calendar,AR2272,AP2273,"f",,Trigger)</f>
        <v>55338</v>
      </c>
      <c r="AS2273" s="98">
        <f>_xll.qlInterestRateIndexMaturity(Currency&amp;"ibor"&amp;Tenor,AR2273,Trigger)</f>
        <v>55369</v>
      </c>
      <c r="AT2273" s="242" t="e">
        <f>_xll.qlIndexFixing($AD$5,AQ2273,TRUE,_xll.ohTrigger(Trigger,Trigger1M))</f>
        <v>#NUM!</v>
      </c>
      <c r="AU2273" s="242">
        <f>IFERROR(_xll.qlIndexFixing($AV$1,AQ2273,TRUE,_xll.ohTrigger(Trigger,Trigger1M)),#N/A)</f>
        <v>1.5246391069446875E-2</v>
      </c>
    </row>
    <row r="2274" spans="42:47" ht="11.25" customHeight="1" x14ac:dyDescent="0.25">
      <c r="AP2274" s="99" t="s">
        <v>83</v>
      </c>
      <c r="AQ2274" s="98">
        <f>_xll.qlInterestRateIndexFixingDate(Currency&amp;"ibor"&amp;Tenor,AR2274,Trigger)</f>
        <v>55341</v>
      </c>
      <c r="AR2274" s="98">
        <f>_xll.qlCalendarAdvance(Calendar,AR2273,AP2274,"f",,Trigger)</f>
        <v>55345</v>
      </c>
      <c r="AS2274" s="98">
        <f>_xll.qlInterestRateIndexMaturity(Currency&amp;"ibor"&amp;Tenor,AR2274,Trigger)</f>
        <v>55376</v>
      </c>
      <c r="AT2274" s="242" t="e">
        <f>_xll.qlIndexFixing($AD$5,AQ2274,TRUE,_xll.ohTrigger(Trigger,Trigger1M))</f>
        <v>#NUM!</v>
      </c>
      <c r="AU2274" s="242">
        <f>IFERROR(_xll.qlIndexFixing($AV$1,AQ2274,TRUE,_xll.ohTrigger(Trigger,Trigger1M)),#N/A)</f>
        <v>1.5242992289211558E-2</v>
      </c>
    </row>
    <row r="2275" spans="42:47" ht="11.25" customHeight="1" x14ac:dyDescent="0.25">
      <c r="AP2275" s="99" t="s">
        <v>83</v>
      </c>
      <c r="AQ2275" s="98">
        <f>_xll.qlInterestRateIndexFixingDate(Currency&amp;"ibor"&amp;Tenor,AR2275,Trigger)</f>
        <v>55348</v>
      </c>
      <c r="AR2275" s="98">
        <f>_xll.qlCalendarAdvance(Calendar,AR2274,AP2275,"f",,Trigger)</f>
        <v>55352</v>
      </c>
      <c r="AS2275" s="98">
        <f>_xll.qlInterestRateIndexMaturity(Currency&amp;"ibor"&amp;Tenor,AR2275,Trigger)</f>
        <v>55383</v>
      </c>
      <c r="AT2275" s="242" t="e">
        <f>_xll.qlIndexFixing($AD$5,AQ2275,TRUE,_xll.ohTrigger(Trigger,Trigger1M))</f>
        <v>#NUM!</v>
      </c>
      <c r="AU2275" s="242">
        <f>IFERROR(_xll.qlIndexFixing($AV$1,AQ2275,TRUE,_xll.ohTrigger(Trigger,Trigger1M)),#N/A)</f>
        <v>1.523955969188002E-2</v>
      </c>
    </row>
    <row r="2276" spans="42:47" ht="11.25" customHeight="1" x14ac:dyDescent="0.25">
      <c r="AP2276" s="99" t="s">
        <v>83</v>
      </c>
      <c r="AQ2276" s="98">
        <f>_xll.qlInterestRateIndexFixingDate(Currency&amp;"ibor"&amp;Tenor,AR2276,Trigger)</f>
        <v>55355</v>
      </c>
      <c r="AR2276" s="98">
        <f>_xll.qlCalendarAdvance(Calendar,AR2275,AP2276,"f",,Trigger)</f>
        <v>55359</v>
      </c>
      <c r="AS2276" s="98">
        <f>_xll.qlInterestRateIndexMaturity(Currency&amp;"ibor"&amp;Tenor,AR2276,Trigger)</f>
        <v>55390</v>
      </c>
      <c r="AT2276" s="242" t="e">
        <f>_xll.qlIndexFixing($AD$5,AQ2276,TRUE,_xll.ohTrigger(Trigger,Trigger1M))</f>
        <v>#NUM!</v>
      </c>
      <c r="AU2276" s="242">
        <f>IFERROR(_xll.qlIndexFixing($AV$1,AQ2276,TRUE,_xll.ohTrigger(Trigger,Trigger1M)),#N/A)</f>
        <v>1.5236093220589362E-2</v>
      </c>
    </row>
    <row r="2277" spans="42:47" ht="11.25" customHeight="1" x14ac:dyDescent="0.25">
      <c r="AP2277" s="99" t="s">
        <v>83</v>
      </c>
      <c r="AQ2277" s="98">
        <f>_xll.qlInterestRateIndexFixingDate(Currency&amp;"ibor"&amp;Tenor,AR2277,Trigger)</f>
        <v>55362</v>
      </c>
      <c r="AR2277" s="98">
        <f>_xll.qlCalendarAdvance(Calendar,AR2276,AP2277,"f",,Trigger)</f>
        <v>55366</v>
      </c>
      <c r="AS2277" s="98">
        <f>_xll.qlInterestRateIndexMaturity(Currency&amp;"ibor"&amp;Tenor,AR2277,Trigger)</f>
        <v>55397</v>
      </c>
      <c r="AT2277" s="242" t="e">
        <f>_xll.qlIndexFixing($AD$5,AQ2277,TRUE,_xll.ohTrigger(Trigger,Trigger1M))</f>
        <v>#NUM!</v>
      </c>
      <c r="AU2277" s="242">
        <f>IFERROR(_xll.qlIndexFixing($AV$1,AQ2277,TRUE,_xll.ohTrigger(Trigger,Trigger1M)),#N/A)</f>
        <v>1.5232592818468943E-2</v>
      </c>
    </row>
    <row r="2278" spans="42:47" ht="11.25" customHeight="1" x14ac:dyDescent="0.25">
      <c r="AP2278" s="99" t="s">
        <v>83</v>
      </c>
      <c r="AQ2278" s="98">
        <f>_xll.qlInterestRateIndexFixingDate(Currency&amp;"ibor"&amp;Tenor,AR2278,Trigger)</f>
        <v>55369</v>
      </c>
      <c r="AR2278" s="98">
        <f>_xll.qlCalendarAdvance(Calendar,AR2277,AP2278,"f",,Trigger)</f>
        <v>55373</v>
      </c>
      <c r="AS2278" s="98">
        <f>_xll.qlInterestRateIndexMaturity(Currency&amp;"ibor"&amp;Tenor,AR2278,Trigger)</f>
        <v>55404</v>
      </c>
      <c r="AT2278" s="242" t="e">
        <f>_xll.qlIndexFixing($AD$5,AQ2278,TRUE,_xll.ohTrigger(Trigger,Trigger1M))</f>
        <v>#NUM!</v>
      </c>
      <c r="AU2278" s="242">
        <f>IFERROR(_xll.qlIndexFixing($AV$1,AQ2278,TRUE,_xll.ohTrigger(Trigger,Trigger1M)),#N/A)</f>
        <v>1.5229058428661022E-2</v>
      </c>
    </row>
    <row r="2279" spans="42:47" ht="11.25" customHeight="1" x14ac:dyDescent="0.25">
      <c r="AP2279" s="99" t="s">
        <v>83</v>
      </c>
      <c r="AQ2279" s="98">
        <f>_xll.qlInterestRateIndexFixingDate(Currency&amp;"ibor"&amp;Tenor,AR2279,Trigger)</f>
        <v>55376</v>
      </c>
      <c r="AR2279" s="98">
        <f>_xll.qlCalendarAdvance(Calendar,AR2278,AP2279,"f",,Trigger)</f>
        <v>55380</v>
      </c>
      <c r="AS2279" s="98">
        <f>_xll.qlInterestRateIndexMaturity(Currency&amp;"ibor"&amp;Tenor,AR2279,Trigger)</f>
        <v>55411</v>
      </c>
      <c r="AT2279" s="242" t="e">
        <f>_xll.qlIndexFixing($AD$5,AQ2279,TRUE,_xll.ohTrigger(Trigger,Trigger1M))</f>
        <v>#NUM!</v>
      </c>
      <c r="AU2279" s="242">
        <f>IFERROR(_xll.qlIndexFixing($AV$1,AQ2279,TRUE,_xll.ohTrigger(Trigger,Trigger1M)),#N/A)</f>
        <v>1.5225489994294961E-2</v>
      </c>
    </row>
    <row r="2280" spans="42:47" ht="11.25" customHeight="1" x14ac:dyDescent="0.25">
      <c r="AP2280" s="99" t="s">
        <v>83</v>
      </c>
      <c r="AQ2280" s="98">
        <f>_xll.qlInterestRateIndexFixingDate(Currency&amp;"ibor"&amp;Tenor,AR2280,Trigger)</f>
        <v>55383</v>
      </c>
      <c r="AR2280" s="98">
        <f>_xll.qlCalendarAdvance(Calendar,AR2279,AP2280,"f",,Trigger)</f>
        <v>55387</v>
      </c>
      <c r="AS2280" s="98">
        <f>_xll.qlInterestRateIndexMaturity(Currency&amp;"ibor"&amp;Tenor,AR2280,Trigger)</f>
        <v>55418</v>
      </c>
      <c r="AT2280" s="242" t="e">
        <f>_xll.qlIndexFixing($AD$5,AQ2280,TRUE,_xll.ohTrigger(Trigger,Trigger1M))</f>
        <v>#NUM!</v>
      </c>
      <c r="AU2280" s="242">
        <f>IFERROR(_xll.qlIndexFixing($AV$1,AQ2280,TRUE,_xll.ohTrigger(Trigger,Trigger1M)),#N/A)</f>
        <v>1.5221887458510436E-2</v>
      </c>
    </row>
    <row r="2281" spans="42:47" ht="11.25" customHeight="1" x14ac:dyDescent="0.25">
      <c r="AP2281" s="99" t="s">
        <v>83</v>
      </c>
      <c r="AQ2281" s="98">
        <f>_xll.qlInterestRateIndexFixingDate(Currency&amp;"ibor"&amp;Tenor,AR2281,Trigger)</f>
        <v>55390</v>
      </c>
      <c r="AR2281" s="98">
        <f>_xll.qlCalendarAdvance(Calendar,AR2280,AP2281,"f",,Trigger)</f>
        <v>55394</v>
      </c>
      <c r="AS2281" s="98">
        <f>_xll.qlInterestRateIndexMaturity(Currency&amp;"ibor"&amp;Tenor,AR2281,Trigger)</f>
        <v>55425</v>
      </c>
      <c r="AT2281" s="242" t="e">
        <f>_xll.qlIndexFixing($AD$5,AQ2281,TRUE,_xll.ohTrigger(Trigger,Trigger1M))</f>
        <v>#NUM!</v>
      </c>
      <c r="AU2281" s="242">
        <f>IFERROR(_xll.qlIndexFixing($AV$1,AQ2281,TRUE,_xll.ohTrigger(Trigger,Trigger1M)),#N/A)</f>
        <v>1.5218250764444547E-2</v>
      </c>
    </row>
    <row r="2282" spans="42:47" ht="11.25" customHeight="1" x14ac:dyDescent="0.25">
      <c r="AP2282" s="99" t="s">
        <v>83</v>
      </c>
      <c r="AQ2282" s="98">
        <f>_xll.qlInterestRateIndexFixingDate(Currency&amp;"ibor"&amp;Tenor,AR2282,Trigger)</f>
        <v>55397</v>
      </c>
      <c r="AR2282" s="98">
        <f>_xll.qlCalendarAdvance(Calendar,AR2281,AP2282,"f",,Trigger)</f>
        <v>55401</v>
      </c>
      <c r="AS2282" s="98">
        <f>_xll.qlInterestRateIndexMaturity(Currency&amp;"ibor"&amp;Tenor,AR2282,Trigger)</f>
        <v>55431</v>
      </c>
      <c r="AT2282" s="242" t="e">
        <f>_xll.qlIndexFixing($AD$5,AQ2282,TRUE,_xll.ohTrigger(Trigger,Trigger1M))</f>
        <v>#NUM!</v>
      </c>
      <c r="AU2282" s="242">
        <f>IFERROR(_xll.qlIndexFixing($AV$1,AQ2282,TRUE,_xll.ohTrigger(Trigger,Trigger1M)),#N/A)</f>
        <v>1.5214523605362018E-2</v>
      </c>
    </row>
    <row r="2283" spans="42:47" ht="11.25" customHeight="1" x14ac:dyDescent="0.25">
      <c r="AP2283" s="99" t="s">
        <v>83</v>
      </c>
      <c r="AQ2283" s="98">
        <f>_xll.qlInterestRateIndexFixingDate(Currency&amp;"ibor"&amp;Tenor,AR2283,Trigger)</f>
        <v>55404</v>
      </c>
      <c r="AR2283" s="98">
        <f>_xll.qlCalendarAdvance(Calendar,AR2282,AP2283,"f",,Trigger)</f>
        <v>55408</v>
      </c>
      <c r="AS2283" s="98">
        <f>_xll.qlInterestRateIndexMaturity(Currency&amp;"ibor"&amp;Tenor,AR2283,Trigger)</f>
        <v>55438</v>
      </c>
      <c r="AT2283" s="242" t="e">
        <f>_xll.qlIndexFixing($AD$5,AQ2283,TRUE,_xll.ohTrigger(Trigger,Trigger1M))</f>
        <v>#NUM!</v>
      </c>
      <c r="AU2283" s="242">
        <f>IFERROR(_xll.qlIndexFixing($AV$1,AQ2283,TRUE,_xll.ohTrigger(Trigger,Trigger1M)),#N/A)</f>
        <v>1.5210821033339705E-2</v>
      </c>
    </row>
    <row r="2284" spans="42:47" ht="11.25" customHeight="1" x14ac:dyDescent="0.25">
      <c r="AP2284" s="99" t="s">
        <v>83</v>
      </c>
      <c r="AQ2284" s="98">
        <f>_xll.qlInterestRateIndexFixingDate(Currency&amp;"ibor"&amp;Tenor,AR2284,Trigger)</f>
        <v>55411</v>
      </c>
      <c r="AR2284" s="98">
        <f>_xll.qlCalendarAdvance(Calendar,AR2283,AP2284,"f",,Trigger)</f>
        <v>55415</v>
      </c>
      <c r="AS2284" s="98">
        <f>_xll.qlInterestRateIndexMaturity(Currency&amp;"ibor"&amp;Tenor,AR2284,Trigger)</f>
        <v>55445</v>
      </c>
      <c r="AT2284" s="242" t="e">
        <f>_xll.qlIndexFixing($AD$5,AQ2284,TRUE,_xll.ohTrigger(Trigger,Trigger1M))</f>
        <v>#NUM!</v>
      </c>
      <c r="AU2284" s="242">
        <f>IFERROR(_xll.qlIndexFixing($AV$1,AQ2284,TRUE,_xll.ohTrigger(Trigger,Trigger1M)),#N/A)</f>
        <v>1.5207084137919935E-2</v>
      </c>
    </row>
    <row r="2285" spans="42:47" ht="11.25" customHeight="1" x14ac:dyDescent="0.25">
      <c r="AP2285" s="99" t="s">
        <v>83</v>
      </c>
      <c r="AQ2285" s="98">
        <f>_xll.qlInterestRateIndexFixingDate(Currency&amp;"ibor"&amp;Tenor,AR2285,Trigger)</f>
        <v>55418</v>
      </c>
      <c r="AR2285" s="98">
        <f>_xll.qlCalendarAdvance(Calendar,AR2284,AP2285,"f",,Trigger)</f>
        <v>55422</v>
      </c>
      <c r="AS2285" s="98">
        <f>_xll.qlInterestRateIndexMaturity(Currency&amp;"ibor"&amp;Tenor,AR2285,Trigger)</f>
        <v>55452</v>
      </c>
      <c r="AT2285" s="242" t="e">
        <f>_xll.qlIndexFixing($AD$5,AQ2285,TRUE,_xll.ohTrigger(Trigger,Trigger1M))</f>
        <v>#NUM!</v>
      </c>
      <c r="AU2285" s="242">
        <f>IFERROR(_xll.qlIndexFixing($AV$1,AQ2285,TRUE,_xll.ohTrigger(Trigger,Trigger1M)),#N/A)</f>
        <v>1.5203312862244189E-2</v>
      </c>
    </row>
    <row r="2286" spans="42:47" ht="11.25" customHeight="1" x14ac:dyDescent="0.25">
      <c r="AP2286" s="99" t="s">
        <v>83</v>
      </c>
      <c r="AQ2286" s="98">
        <f>_xll.qlInterestRateIndexFixingDate(Currency&amp;"ibor"&amp;Tenor,AR2286,Trigger)</f>
        <v>55425</v>
      </c>
      <c r="AR2286" s="98">
        <f>_xll.qlCalendarAdvance(Calendar,AR2285,AP2286,"f",,Trigger)</f>
        <v>55429</v>
      </c>
      <c r="AS2286" s="98">
        <f>_xll.qlInterestRateIndexMaturity(Currency&amp;"ibor"&amp;Tenor,AR2286,Trigger)</f>
        <v>55460</v>
      </c>
      <c r="AT2286" s="242" t="e">
        <f>_xll.qlIndexFixing($AD$5,AQ2286,TRUE,_xll.ohTrigger(Trigger,Trigger1M))</f>
        <v>#NUM!</v>
      </c>
      <c r="AU2286" s="242">
        <f>IFERROR(_xll.qlIndexFixing($AV$1,AQ2286,TRUE,_xll.ohTrigger(Trigger,Trigger1M)),#N/A)</f>
        <v>1.5199552929664713E-2</v>
      </c>
    </row>
    <row r="2287" spans="42:47" ht="11.25" customHeight="1" x14ac:dyDescent="0.25">
      <c r="AP2287" s="99" t="s">
        <v>83</v>
      </c>
      <c r="AQ2287" s="98">
        <f>_xll.qlInterestRateIndexFixingDate(Currency&amp;"ibor"&amp;Tenor,AR2287,Trigger)</f>
        <v>55432</v>
      </c>
      <c r="AR2287" s="98">
        <f>_xll.qlCalendarAdvance(Calendar,AR2286,AP2287,"f",,Trigger)</f>
        <v>55436</v>
      </c>
      <c r="AS2287" s="98">
        <f>_xll.qlInterestRateIndexMaturity(Currency&amp;"ibor"&amp;Tenor,AR2287,Trigger)</f>
        <v>55467</v>
      </c>
      <c r="AT2287" s="242" t="e">
        <f>_xll.qlIndexFixing($AD$5,AQ2287,TRUE,_xll.ohTrigger(Trigger,Trigger1M))</f>
        <v>#NUM!</v>
      </c>
      <c r="AU2287" s="242">
        <f>IFERROR(_xll.qlIndexFixing($AV$1,AQ2287,TRUE,_xll.ohTrigger(Trigger,Trigger1M)),#N/A)</f>
        <v>1.5195710091787124E-2</v>
      </c>
    </row>
    <row r="2288" spans="42:47" ht="11.25" customHeight="1" x14ac:dyDescent="0.25">
      <c r="AP2288" s="99" t="s">
        <v>83</v>
      </c>
      <c r="AQ2288" s="98">
        <f>_xll.qlInterestRateIndexFixingDate(Currency&amp;"ibor"&amp;Tenor,AR2288,Trigger)</f>
        <v>55439</v>
      </c>
      <c r="AR2288" s="98">
        <f>_xll.qlCalendarAdvance(Calendar,AR2287,AP2288,"f",,Trigger)</f>
        <v>55443</v>
      </c>
      <c r="AS2288" s="98">
        <f>_xll.qlInterestRateIndexMaturity(Currency&amp;"ibor"&amp;Tenor,AR2288,Trigger)</f>
        <v>55474</v>
      </c>
      <c r="AT2288" s="242" t="e">
        <f>_xll.qlIndexFixing($AD$5,AQ2288,TRUE,_xll.ohTrigger(Trigger,Trigger1M))</f>
        <v>#NUM!</v>
      </c>
      <c r="AU2288" s="242">
        <f>IFERROR(_xll.qlIndexFixing($AV$1,AQ2288,TRUE,_xll.ohTrigger(Trigger,Trigger1M)),#N/A)</f>
        <v>1.5191832697590441E-2</v>
      </c>
    </row>
    <row r="2289" spans="42:47" ht="11.25" customHeight="1" x14ac:dyDescent="0.25">
      <c r="AP2289" s="99" t="s">
        <v>83</v>
      </c>
      <c r="AQ2289" s="98">
        <f>_xll.qlInterestRateIndexFixingDate(Currency&amp;"ibor"&amp;Tenor,AR2289,Trigger)</f>
        <v>55446</v>
      </c>
      <c r="AR2289" s="98">
        <f>_xll.qlCalendarAdvance(Calendar,AR2288,AP2289,"f",,Trigger)</f>
        <v>55450</v>
      </c>
      <c r="AS2289" s="98">
        <f>_xll.qlInterestRateIndexMaturity(Currency&amp;"ibor"&amp;Tenor,AR2289,Trigger)</f>
        <v>55481</v>
      </c>
      <c r="AT2289" s="242" t="e">
        <f>_xll.qlIndexFixing($AD$5,AQ2289,TRUE,_xll.ohTrigger(Trigger,Trigger1M))</f>
        <v>#NUM!</v>
      </c>
      <c r="AU2289" s="242">
        <f>IFERROR(_xll.qlIndexFixing($AV$1,AQ2289,TRUE,_xll.ohTrigger(Trigger,Trigger1M)),#N/A)</f>
        <v>1.5187920690214338E-2</v>
      </c>
    </row>
    <row r="2290" spans="42:47" ht="11.25" customHeight="1" x14ac:dyDescent="0.25">
      <c r="AP2290" s="99" t="s">
        <v>83</v>
      </c>
      <c r="AQ2290" s="98">
        <f>_xll.qlInterestRateIndexFixingDate(Currency&amp;"ibor"&amp;Tenor,AR2290,Trigger)</f>
        <v>55453</v>
      </c>
      <c r="AR2290" s="98">
        <f>_xll.qlCalendarAdvance(Calendar,AR2289,AP2290,"f",,Trigger)</f>
        <v>55457</v>
      </c>
      <c r="AS2290" s="98">
        <f>_xll.qlInterestRateIndexMaturity(Currency&amp;"ibor"&amp;Tenor,AR2290,Trigger)</f>
        <v>55487</v>
      </c>
      <c r="AT2290" s="242" t="e">
        <f>_xll.qlIndexFixing($AD$5,AQ2290,TRUE,_xll.ohTrigger(Trigger,Trigger1M))</f>
        <v>#NUM!</v>
      </c>
      <c r="AU2290" s="242">
        <f>IFERROR(_xll.qlIndexFixing($AV$1,AQ2290,TRUE,_xll.ohTrigger(Trigger,Trigger1M)),#N/A)</f>
        <v>1.5183938789852469E-2</v>
      </c>
    </row>
    <row r="2291" spans="42:47" ht="11.25" customHeight="1" x14ac:dyDescent="0.25">
      <c r="AP2291" s="99" t="s">
        <v>83</v>
      </c>
      <c r="AQ2291" s="98">
        <f>_xll.qlInterestRateIndexFixingDate(Currency&amp;"ibor"&amp;Tenor,AR2291,Trigger)</f>
        <v>55460</v>
      </c>
      <c r="AR2291" s="98">
        <f>_xll.qlCalendarAdvance(Calendar,AR2290,AP2291,"f",,Trigger)</f>
        <v>55464</v>
      </c>
      <c r="AS2291" s="98">
        <f>_xll.qlInterestRateIndexMaturity(Currency&amp;"ibor"&amp;Tenor,AR2291,Trigger)</f>
        <v>55494</v>
      </c>
      <c r="AT2291" s="242" t="e">
        <f>_xll.qlIndexFixing($AD$5,AQ2291,TRUE,_xll.ohTrigger(Trigger,Trigger1M))</f>
        <v>#NUM!</v>
      </c>
      <c r="AU2291" s="242">
        <f>IFERROR(_xll.qlIndexFixing($AV$1,AQ2291,TRUE,_xll.ohTrigger(Trigger,Trigger1M)),#N/A)</f>
        <v>1.5179960038561369E-2</v>
      </c>
    </row>
    <row r="2292" spans="42:47" ht="11.25" customHeight="1" x14ac:dyDescent="0.25">
      <c r="AP2292" s="99" t="s">
        <v>83</v>
      </c>
      <c r="AQ2292" s="98">
        <f>_xll.qlInterestRateIndexFixingDate(Currency&amp;"ibor"&amp;Tenor,AR2292,Trigger)</f>
        <v>55467</v>
      </c>
      <c r="AR2292" s="98">
        <f>_xll.qlCalendarAdvance(Calendar,AR2291,AP2292,"f",,Trigger)</f>
        <v>55471</v>
      </c>
      <c r="AS2292" s="98">
        <f>_xll.qlInterestRateIndexMaturity(Currency&amp;"ibor"&amp;Tenor,AR2292,Trigger)</f>
        <v>55501</v>
      </c>
      <c r="AT2292" s="242" t="e">
        <f>_xll.qlIndexFixing($AD$5,AQ2292,TRUE,_xll.ohTrigger(Trigger,Trigger1M))</f>
        <v>#NUM!</v>
      </c>
      <c r="AU2292" s="242">
        <f>IFERROR(_xll.qlIndexFixing($AV$1,AQ2292,TRUE,_xll.ohTrigger(Trigger,Trigger1M)),#N/A)</f>
        <v>1.517594650898868E-2</v>
      </c>
    </row>
    <row r="2293" spans="42:47" ht="11.25" customHeight="1" x14ac:dyDescent="0.25">
      <c r="AP2293" s="99" t="s">
        <v>83</v>
      </c>
      <c r="AQ2293" s="98">
        <f>_xll.qlInterestRateIndexFixingDate(Currency&amp;"ibor"&amp;Tenor,AR2293,Trigger)</f>
        <v>55474</v>
      </c>
      <c r="AR2293" s="98">
        <f>_xll.qlCalendarAdvance(Calendar,AR2292,AP2293,"f",,Trigger)</f>
        <v>55478</v>
      </c>
      <c r="AS2293" s="98">
        <f>_xll.qlInterestRateIndexMaturity(Currency&amp;"ibor"&amp;Tenor,AR2293,Trigger)</f>
        <v>55508</v>
      </c>
      <c r="AT2293" s="242" t="e">
        <f>_xll.qlIndexFixing($AD$5,AQ2293,TRUE,_xll.ohTrigger(Trigger,Trigger1M))</f>
        <v>#NUM!</v>
      </c>
      <c r="AU2293" s="242">
        <f>IFERROR(_xll.qlIndexFixing($AV$1,AQ2293,TRUE,_xll.ohTrigger(Trigger,Trigger1M)),#N/A)</f>
        <v>1.5171898144291873E-2</v>
      </c>
    </row>
    <row r="2294" spans="42:47" ht="11.25" customHeight="1" x14ac:dyDescent="0.25">
      <c r="AP2294" s="99" t="s">
        <v>83</v>
      </c>
      <c r="AQ2294" s="98">
        <f>_xll.qlInterestRateIndexFixingDate(Currency&amp;"ibor"&amp;Tenor,AR2294,Trigger)</f>
        <v>55481</v>
      </c>
      <c r="AR2294" s="98">
        <f>_xll.qlCalendarAdvance(Calendar,AR2293,AP2294,"f",,Trigger)</f>
        <v>55485</v>
      </c>
      <c r="AS2294" s="98">
        <f>_xll.qlInterestRateIndexMaturity(Currency&amp;"ibor"&amp;Tenor,AR2294,Trigger)</f>
        <v>55515</v>
      </c>
      <c r="AT2294" s="242" t="e">
        <f>_xll.qlIndexFixing($AD$5,AQ2294,TRUE,_xll.ohTrigger(Trigger,Trigger1M))</f>
        <v>#NUM!</v>
      </c>
      <c r="AU2294" s="242">
        <f>IFERROR(_xll.qlIndexFixing($AV$1,AQ2294,TRUE,_xll.ohTrigger(Trigger,Trigger1M)),#N/A)</f>
        <v>1.5167814887599107E-2</v>
      </c>
    </row>
    <row r="2295" spans="42:47" ht="11.25" customHeight="1" x14ac:dyDescent="0.25">
      <c r="AP2295" s="99" t="s">
        <v>83</v>
      </c>
      <c r="AQ2295" s="98">
        <f>_xll.qlInterestRateIndexFixingDate(Currency&amp;"ibor"&amp;Tenor,AR2295,Trigger)</f>
        <v>55488</v>
      </c>
      <c r="AR2295" s="98">
        <f>_xll.qlCalendarAdvance(Calendar,AR2294,AP2295,"f",,Trigger)</f>
        <v>55492</v>
      </c>
      <c r="AS2295" s="98">
        <f>_xll.qlInterestRateIndexMaturity(Currency&amp;"ibor"&amp;Tenor,AR2295,Trigger)</f>
        <v>55523</v>
      </c>
      <c r="AT2295" s="242" t="e">
        <f>_xll.qlIndexFixing($AD$5,AQ2295,TRUE,_xll.ohTrigger(Trigger,Trigger1M))</f>
        <v>#NUM!</v>
      </c>
      <c r="AU2295" s="242">
        <f>IFERROR(_xll.qlIndexFixing($AV$1,AQ2295,TRUE,_xll.ohTrigger(Trigger,Trigger1M)),#N/A)</f>
        <v>1.5163718585078869E-2</v>
      </c>
    </row>
    <row r="2296" spans="42:47" ht="11.25" customHeight="1" x14ac:dyDescent="0.25">
      <c r="AP2296" s="99" t="s">
        <v>83</v>
      </c>
      <c r="AQ2296" s="98">
        <f>_xll.qlInterestRateIndexFixingDate(Currency&amp;"ibor"&amp;Tenor,AR2296,Trigger)</f>
        <v>55495</v>
      </c>
      <c r="AR2296" s="98">
        <f>_xll.qlCalendarAdvance(Calendar,AR2295,AP2296,"f",,Trigger)</f>
        <v>55499</v>
      </c>
      <c r="AS2296" s="98">
        <f>_xll.qlInterestRateIndexMaturity(Currency&amp;"ibor"&amp;Tenor,AR2296,Trigger)</f>
        <v>55530</v>
      </c>
      <c r="AT2296" s="242" t="e">
        <f>_xll.qlIndexFixing($AD$5,AQ2296,TRUE,_xll.ohTrigger(Trigger,Trigger1M))</f>
        <v>#NUM!</v>
      </c>
      <c r="AU2296" s="242">
        <f>IFERROR(_xll.qlIndexFixing($AV$1,AQ2296,TRUE,_xll.ohTrigger(Trigger,Trigger1M)),#N/A)</f>
        <v>1.5159562693393889E-2</v>
      </c>
    </row>
    <row r="2297" spans="42:47" ht="11.25" customHeight="1" x14ac:dyDescent="0.25">
      <c r="AP2297" s="99" t="s">
        <v>83</v>
      </c>
      <c r="AQ2297" s="98">
        <f>_xll.qlInterestRateIndexFixingDate(Currency&amp;"ibor"&amp;Tenor,AR2297,Trigger)</f>
        <v>55502</v>
      </c>
      <c r="AR2297" s="98">
        <f>_xll.qlCalendarAdvance(Calendar,AR2296,AP2297,"f",,Trigger)</f>
        <v>55506</v>
      </c>
      <c r="AS2297" s="98">
        <f>_xll.qlInterestRateIndexMaturity(Currency&amp;"ibor"&amp;Tenor,AR2297,Trigger)</f>
        <v>55537</v>
      </c>
      <c r="AT2297" s="242" t="e">
        <f>_xll.qlIndexFixing($AD$5,AQ2297,TRUE,_xll.ohTrigger(Trigger,Trigger1M))</f>
        <v>#NUM!</v>
      </c>
      <c r="AU2297" s="242">
        <f>IFERROR(_xll.qlIndexFixing($AV$1,AQ2297,TRUE,_xll.ohTrigger(Trigger,Trigger1M)),#N/A)</f>
        <v>1.5155371733659799E-2</v>
      </c>
    </row>
    <row r="2298" spans="42:47" ht="11.25" customHeight="1" x14ac:dyDescent="0.25">
      <c r="AP2298" s="99" t="s">
        <v>83</v>
      </c>
      <c r="AQ2298" s="98">
        <f>_xll.qlInterestRateIndexFixingDate(Currency&amp;"ibor"&amp;Tenor,AR2298,Trigger)</f>
        <v>55508</v>
      </c>
      <c r="AR2298" s="98">
        <f>_xll.qlCalendarAdvance(Calendar,AR2297,AP2298,"f",,Trigger)</f>
        <v>55514</v>
      </c>
      <c r="AS2298" s="98">
        <f>_xll.qlInterestRateIndexMaturity(Currency&amp;"ibor"&amp;Tenor,AR2298,Trigger)</f>
        <v>55547</v>
      </c>
      <c r="AT2298" s="242" t="e">
        <f>_xll.qlIndexFixing($AD$5,AQ2298,TRUE,_xll.ohTrigger(Trigger,Trigger1M))</f>
        <v>#NUM!</v>
      </c>
      <c r="AU2298" s="242">
        <f>IFERROR(_xll.qlIndexFixing($AV$1,AQ2298,TRUE,_xll.ohTrigger(Trigger,Trigger1M)),#N/A)</f>
        <v>1.5150565202782089E-2</v>
      </c>
    </row>
    <row r="2299" spans="42:47" ht="11.25" customHeight="1" x14ac:dyDescent="0.25">
      <c r="AP2299" s="99" t="s">
        <v>83</v>
      </c>
      <c r="AQ2299" s="98">
        <f>_xll.qlInterestRateIndexFixingDate(Currency&amp;"ibor"&amp;Tenor,AR2299,Trigger)</f>
        <v>55516</v>
      </c>
      <c r="AR2299" s="98">
        <f>_xll.qlCalendarAdvance(Calendar,AR2298,AP2299,"f",,Trigger)</f>
        <v>55521</v>
      </c>
      <c r="AS2299" s="98">
        <f>_xll.qlInterestRateIndexMaturity(Currency&amp;"ibor"&amp;Tenor,AR2299,Trigger)</f>
        <v>55554</v>
      </c>
      <c r="AT2299" s="242" t="e">
        <f>_xll.qlIndexFixing($AD$5,AQ2299,TRUE,_xll.ohTrigger(Trigger,Trigger1M))</f>
        <v>#NUM!</v>
      </c>
      <c r="AU2299" s="242">
        <f>IFERROR(_xll.qlIndexFixing($AV$1,AQ2299,TRUE,_xll.ohTrigger(Trigger,Trigger1M)),#N/A)</f>
        <v>1.5146293508581302E-2</v>
      </c>
    </row>
    <row r="2300" spans="42:47" ht="11.25" customHeight="1" x14ac:dyDescent="0.25">
      <c r="AP2300" s="99" t="s">
        <v>83</v>
      </c>
      <c r="AQ2300" s="98">
        <f>_xll.qlInterestRateIndexFixingDate(Currency&amp;"ibor"&amp;Tenor,AR2300,Trigger)</f>
        <v>55526</v>
      </c>
      <c r="AR2300" s="98">
        <f>_xll.qlCalendarAdvance(Calendar,AR2299,AP2300,"f",,Trigger)</f>
        <v>55528</v>
      </c>
      <c r="AS2300" s="98">
        <f>_xll.qlInterestRateIndexMaturity(Currency&amp;"ibor"&amp;Tenor,AR2300,Trigger)</f>
        <v>55561</v>
      </c>
      <c r="AT2300" s="242" t="e">
        <f>_xll.qlIndexFixing($AD$5,AQ2300,TRUE,_xll.ohTrigger(Trigger,Trigger1M))</f>
        <v>#NUM!</v>
      </c>
      <c r="AU2300" s="242">
        <f>IFERROR(_xll.qlIndexFixing($AV$1,AQ2300,TRUE,_xll.ohTrigger(Trigger,Trigger1M)),#N/A)</f>
        <v>1.5141986556651657E-2</v>
      </c>
    </row>
    <row r="2301" spans="42:47" ht="11.25" customHeight="1" x14ac:dyDescent="0.25">
      <c r="AP2301" s="99" t="s">
        <v>83</v>
      </c>
      <c r="AQ2301" s="98">
        <f>_xll.qlInterestRateIndexFixingDate(Currency&amp;"ibor"&amp;Tenor,AR2301,Trigger)</f>
        <v>55533</v>
      </c>
      <c r="AR2301" s="98">
        <f>_xll.qlCalendarAdvance(Calendar,AR2300,AP2301,"f",,Trigger)</f>
        <v>55535</v>
      </c>
      <c r="AS2301" s="98">
        <f>_xll.qlInterestRateIndexMaturity(Currency&amp;"ibor"&amp;Tenor,AR2301,Trigger)</f>
        <v>55568</v>
      </c>
      <c r="AT2301" s="242" t="e">
        <f>_xll.qlIndexFixing($AD$5,AQ2301,TRUE,_xll.ohTrigger(Trigger,Trigger1M))</f>
        <v>#NUM!</v>
      </c>
      <c r="AU2301" s="242">
        <f>IFERROR(_xll.qlIndexFixing($AV$1,AQ2301,TRUE,_xll.ohTrigger(Trigger,Trigger1M)),#N/A)</f>
        <v>1.5137644290141659E-2</v>
      </c>
    </row>
    <row r="2302" spans="42:47" ht="11.25" customHeight="1" x14ac:dyDescent="0.25">
      <c r="AP2302" s="99" t="s">
        <v>83</v>
      </c>
      <c r="AQ2302" s="98">
        <f>_xll.qlInterestRateIndexFixingDate(Currency&amp;"ibor"&amp;Tenor,AR2302,Trigger)</f>
        <v>55540</v>
      </c>
      <c r="AR2302" s="98">
        <f>_xll.qlCalendarAdvance(Calendar,AR2301,AP2302,"f",,Trigger)</f>
        <v>55542</v>
      </c>
      <c r="AS2302" s="98">
        <f>_xll.qlInterestRateIndexMaturity(Currency&amp;"ibor"&amp;Tenor,AR2302,Trigger)</f>
        <v>55575</v>
      </c>
      <c r="AT2302" s="242" t="e">
        <f>_xll.qlIndexFixing($AD$5,AQ2302,TRUE,_xll.ohTrigger(Trigger,Trigger1M))</f>
        <v>#NUM!</v>
      </c>
      <c r="AU2302" s="242">
        <f>IFERROR(_xll.qlIndexFixing($AV$1,AQ2302,TRUE,_xll.ohTrigger(Trigger,Trigger1M)),#N/A)</f>
        <v>1.5133266652187708E-2</v>
      </c>
    </row>
    <row r="2303" spans="42:47" ht="11.25" customHeight="1" x14ac:dyDescent="0.25">
      <c r="AP2303" s="99" t="s">
        <v>83</v>
      </c>
      <c r="AQ2303" s="98">
        <f>_xll.qlInterestRateIndexFixingDate(Currency&amp;"ibor"&amp;Tenor,AR2303,Trigger)</f>
        <v>55547</v>
      </c>
      <c r="AR2303" s="98">
        <f>_xll.qlCalendarAdvance(Calendar,AR2302,AP2303,"f",,Trigger)</f>
        <v>55549</v>
      </c>
      <c r="AS2303" s="98">
        <f>_xll.qlInterestRateIndexMaturity(Currency&amp;"ibor"&amp;Tenor,AR2303,Trigger)</f>
        <v>55578</v>
      </c>
      <c r="AT2303" s="242" t="e">
        <f>_xll.qlIndexFixing($AD$5,AQ2303,TRUE,_xll.ohTrigger(Trigger,Trigger1M))</f>
        <v>#NUM!</v>
      </c>
      <c r="AU2303" s="242">
        <f>IFERROR(_xll.qlIndexFixing($AV$1,AQ2303,TRUE,_xll.ohTrigger(Trigger,Trigger1M)),#N/A)</f>
        <v>1.5128854437745039E-2</v>
      </c>
    </row>
    <row r="2304" spans="42:47" ht="11.25" customHeight="1" x14ac:dyDescent="0.25">
      <c r="AP2304" s="99" t="s">
        <v>83</v>
      </c>
      <c r="AQ2304" s="98">
        <f>_xll.qlInterestRateIndexFixingDate(Currency&amp;"ibor"&amp;Tenor,AR2304,Trigger)</f>
        <v>55554</v>
      </c>
      <c r="AR2304" s="98">
        <f>_xll.qlCalendarAdvance(Calendar,AR2303,AP2304,"f",,Trigger)</f>
        <v>55556</v>
      </c>
      <c r="AS2304" s="98">
        <f>_xll.qlInterestRateIndexMaturity(Currency&amp;"ibor"&amp;Tenor,AR2304,Trigger)</f>
        <v>55585</v>
      </c>
      <c r="AT2304" s="242" t="e">
        <f>_xll.qlIndexFixing($AD$5,AQ2304,TRUE,_xll.ohTrigger(Trigger,Trigger1M))</f>
        <v>#NUM!</v>
      </c>
      <c r="AU2304" s="242">
        <f>IFERROR(_xll.qlIndexFixing($AV$1,AQ2304,TRUE,_xll.ohTrigger(Trigger,Trigger1M)),#N/A)</f>
        <v>1.5124416788214438E-2</v>
      </c>
    </row>
    <row r="2305" spans="42:47" ht="11.25" customHeight="1" x14ac:dyDescent="0.25">
      <c r="AP2305" s="99" t="s">
        <v>83</v>
      </c>
      <c r="AQ2305" s="98">
        <f>_xll.qlInterestRateIndexFixingDate(Currency&amp;"ibor"&amp;Tenor,AR2305,Trigger)</f>
        <v>55561</v>
      </c>
      <c r="AR2305" s="98">
        <f>_xll.qlCalendarAdvance(Calendar,AR2304,AP2305,"f",,Trigger)</f>
        <v>55563</v>
      </c>
      <c r="AS2305" s="98">
        <f>_xll.qlInterestRateIndexMaturity(Currency&amp;"ibor"&amp;Tenor,AR2305,Trigger)</f>
        <v>55592</v>
      </c>
      <c r="AT2305" s="242" t="e">
        <f>_xll.qlIndexFixing($AD$5,AQ2305,TRUE,_xll.ohTrigger(Trigger,Trigger1M))</f>
        <v>#NUM!</v>
      </c>
      <c r="AU2305" s="242">
        <f>IFERROR(_xll.qlIndexFixing($AV$1,AQ2305,TRUE,_xll.ohTrigger(Trigger,Trigger1M)),#N/A)</f>
        <v>1.5119943618661051E-2</v>
      </c>
    </row>
    <row r="2306" spans="42:47" ht="11.25" customHeight="1" x14ac:dyDescent="0.25">
      <c r="AP2306" s="99" t="s">
        <v>83</v>
      </c>
      <c r="AQ2306" s="98">
        <f>_xll.qlInterestRateIndexFixingDate(Currency&amp;"ibor"&amp;Tenor,AR2306,Trigger)</f>
        <v>55568</v>
      </c>
      <c r="AR2306" s="98">
        <f>_xll.qlCalendarAdvance(Calendar,AR2305,AP2306,"f",,Trigger)</f>
        <v>55570</v>
      </c>
      <c r="AS2306" s="98">
        <f>_xll.qlInterestRateIndexMaturity(Currency&amp;"ibor"&amp;Tenor,AR2306,Trigger)</f>
        <v>55599</v>
      </c>
      <c r="AT2306" s="242" t="e">
        <f>_xll.qlIndexFixing($AD$5,AQ2306,TRUE,_xll.ohTrigger(Trigger,Trigger1M))</f>
        <v>#NUM!</v>
      </c>
      <c r="AU2306" s="242">
        <f>IFERROR(_xll.qlIndexFixing($AV$1,AQ2306,TRUE,_xll.ohTrigger(Trigger,Trigger1M)),#N/A)</f>
        <v>1.511543487223105E-2</v>
      </c>
    </row>
    <row r="2307" spans="42:47" ht="11.25" customHeight="1" x14ac:dyDescent="0.25">
      <c r="AP2307" s="99" t="s">
        <v>83</v>
      </c>
      <c r="AQ2307" s="98">
        <f>_xll.qlInterestRateIndexFixingDate(Currency&amp;"ibor"&amp;Tenor,AR2307,Trigger)</f>
        <v>55575</v>
      </c>
      <c r="AR2307" s="98">
        <f>_xll.qlCalendarAdvance(Calendar,AR2306,AP2307,"f",,Trigger)</f>
        <v>55577</v>
      </c>
      <c r="AS2307" s="98">
        <f>_xll.qlInterestRateIndexMaturity(Currency&amp;"ibor"&amp;Tenor,AR2307,Trigger)</f>
        <v>55606</v>
      </c>
      <c r="AT2307" s="242" t="e">
        <f>_xll.qlIndexFixing($AD$5,AQ2307,TRUE,_xll.ohTrigger(Trigger,Trigger1M))</f>
        <v>#NUM!</v>
      </c>
      <c r="AU2307" s="242">
        <f>IFERROR(_xll.qlIndexFixing($AV$1,AQ2307,TRUE,_xll.ohTrigger(Trigger,Trigger1M)),#N/A)</f>
        <v>1.5110890492078867E-2</v>
      </c>
    </row>
    <row r="2308" spans="42:47" ht="11.25" customHeight="1" x14ac:dyDescent="0.25">
      <c r="AP2308" s="99" t="s">
        <v>83</v>
      </c>
      <c r="AQ2308" s="98">
        <f>_xll.qlInterestRateIndexFixingDate(Currency&amp;"ibor"&amp;Tenor,AR2308,Trigger)</f>
        <v>55582</v>
      </c>
      <c r="AR2308" s="98">
        <f>_xll.qlCalendarAdvance(Calendar,AR2307,AP2308,"f",,Trigger)</f>
        <v>55584</v>
      </c>
      <c r="AS2308" s="98">
        <f>_xll.qlInterestRateIndexMaturity(Currency&amp;"ibor"&amp;Tenor,AR2308,Trigger)</f>
        <v>55617</v>
      </c>
      <c r="AT2308" s="242" t="e">
        <f>_xll.qlIndexFixing($AD$5,AQ2308,TRUE,_xll.ohTrigger(Trigger,Trigger1M))</f>
        <v>#NUM!</v>
      </c>
      <c r="AU2308" s="242">
        <f>IFERROR(_xll.qlIndexFixing($AV$1,AQ2308,TRUE,_xll.ohTrigger(Trigger,Trigger1M)),#N/A)</f>
        <v>1.5106254840227188E-2</v>
      </c>
    </row>
    <row r="2309" spans="42:47" ht="11.25" customHeight="1" x14ac:dyDescent="0.25">
      <c r="AP2309" s="99" t="s">
        <v>83</v>
      </c>
      <c r="AQ2309" s="98">
        <f>_xll.qlInterestRateIndexFixingDate(Currency&amp;"ibor"&amp;Tenor,AR2309,Trigger)</f>
        <v>55589</v>
      </c>
      <c r="AR2309" s="98">
        <f>_xll.qlCalendarAdvance(Calendar,AR2308,AP2309,"f",,Trigger)</f>
        <v>55591</v>
      </c>
      <c r="AS2309" s="98">
        <f>_xll.qlInterestRateIndexMaturity(Currency&amp;"ibor"&amp;Tenor,AR2309,Trigger)</f>
        <v>55624</v>
      </c>
      <c r="AT2309" s="242" t="e">
        <f>_xll.qlIndexFixing($AD$5,AQ2309,TRUE,_xll.ohTrigger(Trigger,Trigger1M))</f>
        <v>#NUM!</v>
      </c>
      <c r="AU2309" s="242">
        <f>IFERROR(_xll.qlIndexFixing($AV$1,AQ2309,TRUE,_xll.ohTrigger(Trigger,Trigger1M)),#N/A)</f>
        <v>1.5101628010207466E-2</v>
      </c>
    </row>
    <row r="2310" spans="42:47" ht="11.25" customHeight="1" x14ac:dyDescent="0.25">
      <c r="AP2310" s="99" t="s">
        <v>83</v>
      </c>
      <c r="AQ2310" s="98">
        <f>_xll.qlInterestRateIndexFixingDate(Currency&amp;"ibor"&amp;Tenor,AR2310,Trigger)</f>
        <v>55596</v>
      </c>
      <c r="AR2310" s="98">
        <f>_xll.qlCalendarAdvance(Calendar,AR2309,AP2310,"f",,Trigger)</f>
        <v>55598</v>
      </c>
      <c r="AS2310" s="98">
        <f>_xll.qlInterestRateIndexMaturity(Currency&amp;"ibor"&amp;Tenor,AR2310,Trigger)</f>
        <v>55632</v>
      </c>
      <c r="AT2310" s="242" t="e">
        <f>_xll.qlIndexFixing($AD$5,AQ2310,TRUE,_xll.ohTrigger(Trigger,Trigger1M))</f>
        <v>#NUM!</v>
      </c>
      <c r="AU2310" s="242">
        <f>IFERROR(_xll.qlIndexFixing($AV$1,AQ2310,TRUE,_xll.ohTrigger(Trigger,Trigger1M)),#N/A)</f>
        <v>1.5096945287590098E-2</v>
      </c>
    </row>
    <row r="2311" spans="42:47" ht="11.25" customHeight="1" x14ac:dyDescent="0.25">
      <c r="AP2311" s="99" t="s">
        <v>83</v>
      </c>
      <c r="AQ2311" s="98">
        <f>_xll.qlInterestRateIndexFixingDate(Currency&amp;"ibor"&amp;Tenor,AR2311,Trigger)</f>
        <v>55603</v>
      </c>
      <c r="AR2311" s="98">
        <f>_xll.qlCalendarAdvance(Calendar,AR2310,AP2311,"f",,Trigger)</f>
        <v>55605</v>
      </c>
      <c r="AS2311" s="98">
        <f>_xll.qlInterestRateIndexMaturity(Currency&amp;"ibor"&amp;Tenor,AR2311,Trigger)</f>
        <v>55638</v>
      </c>
      <c r="AT2311" s="242" t="e">
        <f>_xll.qlIndexFixing($AD$5,AQ2311,TRUE,_xll.ohTrigger(Trigger,Trigger1M))</f>
        <v>#NUM!</v>
      </c>
      <c r="AU2311" s="242">
        <f>IFERROR(_xll.qlIndexFixing($AV$1,AQ2311,TRUE,_xll.ohTrigger(Trigger,Trigger1M)),#N/A)</f>
        <v>1.5092266814459198E-2</v>
      </c>
    </row>
    <row r="2312" spans="42:47" ht="11.25" customHeight="1" x14ac:dyDescent="0.25">
      <c r="AP2312" s="99" t="s">
        <v>83</v>
      </c>
      <c r="AQ2312" s="98">
        <f>_xll.qlInterestRateIndexFixingDate(Currency&amp;"ibor"&amp;Tenor,AR2312,Trigger)</f>
        <v>55610</v>
      </c>
      <c r="AR2312" s="98">
        <f>_xll.qlCalendarAdvance(Calendar,AR2311,AP2312,"f",,Trigger)</f>
        <v>55612</v>
      </c>
      <c r="AS2312" s="98">
        <f>_xll.qlInterestRateIndexMaturity(Currency&amp;"ibor"&amp;Tenor,AR2312,Trigger)</f>
        <v>55642</v>
      </c>
      <c r="AT2312" s="242" t="e">
        <f>_xll.qlIndexFixing($AD$5,AQ2312,TRUE,_xll.ohTrigger(Trigger,Trigger1M))</f>
        <v>#NUM!</v>
      </c>
      <c r="AU2312" s="242">
        <f>IFERROR(_xll.qlIndexFixing($AV$1,AQ2312,TRUE,_xll.ohTrigger(Trigger,Trigger1M)),#N/A)</f>
        <v>1.5087607552942472E-2</v>
      </c>
    </row>
    <row r="2313" spans="42:47" ht="11.25" customHeight="1" x14ac:dyDescent="0.25">
      <c r="AP2313" s="99" t="s">
        <v>83</v>
      </c>
      <c r="AQ2313" s="98">
        <f>_xll.qlInterestRateIndexFixingDate(Currency&amp;"ibor"&amp;Tenor,AR2313,Trigger)</f>
        <v>55617</v>
      </c>
      <c r="AR2313" s="98">
        <f>_xll.qlCalendarAdvance(Calendar,AR2312,AP2313,"f",,Trigger)</f>
        <v>55619</v>
      </c>
      <c r="AS2313" s="98">
        <f>_xll.qlInterestRateIndexMaturity(Currency&amp;"ibor"&amp;Tenor,AR2313,Trigger)</f>
        <v>55649</v>
      </c>
      <c r="AT2313" s="242" t="e">
        <f>_xll.qlIndexFixing($AD$5,AQ2313,TRUE,_xll.ohTrigger(Trigger,Trigger1M))</f>
        <v>#NUM!</v>
      </c>
      <c r="AU2313" s="242">
        <f>IFERROR(_xll.qlIndexFixing($AV$1,AQ2313,TRUE,_xll.ohTrigger(Trigger,Trigger1M)),#N/A)</f>
        <v>1.5082845402511147E-2</v>
      </c>
    </row>
    <row r="2314" spans="42:47" ht="11.25" customHeight="1" x14ac:dyDescent="0.25">
      <c r="AP2314" s="99" t="s">
        <v>83</v>
      </c>
      <c r="AQ2314" s="98">
        <f>_xll.qlInterestRateIndexFixingDate(Currency&amp;"ibor"&amp;Tenor,AR2314,Trigger)</f>
        <v>55624</v>
      </c>
      <c r="AR2314" s="98">
        <f>_xll.qlCalendarAdvance(Calendar,AR2313,AP2314,"f",,Trigger)</f>
        <v>55626</v>
      </c>
      <c r="AS2314" s="98">
        <f>_xll.qlInterestRateIndexMaturity(Currency&amp;"ibor"&amp;Tenor,AR2314,Trigger)</f>
        <v>55656</v>
      </c>
      <c r="AT2314" s="242" t="e">
        <f>_xll.qlIndexFixing($AD$5,AQ2314,TRUE,_xll.ohTrigger(Trigger,Trigger1M))</f>
        <v>#NUM!</v>
      </c>
      <c r="AU2314" s="242">
        <f>IFERROR(_xll.qlIndexFixing($AV$1,AQ2314,TRUE,_xll.ohTrigger(Trigger,Trigger1M)),#N/A)</f>
        <v>1.5078047214901247E-2</v>
      </c>
    </row>
    <row r="2315" spans="42:47" ht="11.25" customHeight="1" x14ac:dyDescent="0.25">
      <c r="AP2315" s="99" t="s">
        <v>83</v>
      </c>
      <c r="AQ2315" s="98">
        <f>_xll.qlInterestRateIndexFixingDate(Currency&amp;"ibor"&amp;Tenor,AR2315,Trigger)</f>
        <v>55627</v>
      </c>
      <c r="AR2315" s="98">
        <f>_xll.qlCalendarAdvance(Calendar,AR2314,AP2315,"f",,Trigger)</f>
        <v>55633</v>
      </c>
      <c r="AS2315" s="98">
        <f>_xll.qlInterestRateIndexMaturity(Currency&amp;"ibor"&amp;Tenor,AR2315,Trigger)</f>
        <v>55663</v>
      </c>
      <c r="AT2315" s="242" t="e">
        <f>_xll.qlIndexFixing($AD$5,AQ2315,TRUE,_xll.ohTrigger(Trigger,Trigger1M))</f>
        <v>#NUM!</v>
      </c>
      <c r="AU2315" s="242">
        <f>IFERROR(_xll.qlIndexFixing($AV$1,AQ2315,TRUE,_xll.ohTrigger(Trigger,Trigger1M)),#N/A)</f>
        <v>1.5073212933262248E-2</v>
      </c>
    </row>
    <row r="2316" spans="42:47" ht="11.25" customHeight="1" x14ac:dyDescent="0.25">
      <c r="AP2316" s="99" t="s">
        <v>83</v>
      </c>
      <c r="AQ2316" s="98">
        <f>_xll.qlInterestRateIndexFixingDate(Currency&amp;"ibor"&amp;Tenor,AR2316,Trigger)</f>
        <v>55638</v>
      </c>
      <c r="AR2316" s="98">
        <f>_xll.qlCalendarAdvance(Calendar,AR2315,AP2316,"f",,Trigger)</f>
        <v>55641</v>
      </c>
      <c r="AS2316" s="98">
        <f>_xll.qlInterestRateIndexMaturity(Currency&amp;"ibor"&amp;Tenor,AR2316,Trigger)</f>
        <v>55673</v>
      </c>
      <c r="AT2316" s="242" t="e">
        <f>_xll.qlIndexFixing($AD$5,AQ2316,TRUE,_xll.ohTrigger(Trigger,Trigger1M))</f>
        <v>#NUM!</v>
      </c>
      <c r="AU2316" s="242">
        <f>IFERROR(_xll.qlIndexFixing($AV$1,AQ2316,TRUE,_xll.ohTrigger(Trigger,Trigger1M)),#N/A)</f>
        <v>1.506757082559318E-2</v>
      </c>
    </row>
    <row r="2317" spans="42:47" ht="11.25" customHeight="1" x14ac:dyDescent="0.25">
      <c r="AP2317" s="99" t="s">
        <v>83</v>
      </c>
      <c r="AQ2317" s="98">
        <f>_xll.qlInterestRateIndexFixingDate(Currency&amp;"ibor"&amp;Tenor,AR2317,Trigger)</f>
        <v>55646</v>
      </c>
      <c r="AR2317" s="98">
        <f>_xll.qlCalendarAdvance(Calendar,AR2316,AP2317,"f",,Trigger)</f>
        <v>55648</v>
      </c>
      <c r="AS2317" s="98">
        <f>_xll.qlInterestRateIndexMaturity(Currency&amp;"ibor"&amp;Tenor,AR2317,Trigger)</f>
        <v>55680</v>
      </c>
      <c r="AT2317" s="242" t="e">
        <f>_xll.qlIndexFixing($AD$5,AQ2317,TRUE,_xll.ohTrigger(Trigger,Trigger1M))</f>
        <v>#NUM!</v>
      </c>
      <c r="AU2317" s="242">
        <f>IFERROR(_xll.qlIndexFixing($AV$1,AQ2317,TRUE,_xll.ohTrigger(Trigger,Trigger1M)),#N/A)</f>
        <v>1.5062653412581395E-2</v>
      </c>
    </row>
    <row r="2318" spans="42:47" ht="11.25" customHeight="1" x14ac:dyDescent="0.25">
      <c r="AP2318" s="99" t="s">
        <v>83</v>
      </c>
      <c r="AQ2318" s="98">
        <f>_xll.qlInterestRateIndexFixingDate(Currency&amp;"ibor"&amp;Tenor,AR2318,Trigger)</f>
        <v>55653</v>
      </c>
      <c r="AR2318" s="98">
        <f>_xll.qlCalendarAdvance(Calendar,AR2317,AP2318,"f",,Trigger)</f>
        <v>55655</v>
      </c>
      <c r="AS2318" s="98">
        <f>_xll.qlInterestRateIndexMaturity(Currency&amp;"ibor"&amp;Tenor,AR2318,Trigger)</f>
        <v>55687</v>
      </c>
      <c r="AT2318" s="242" t="e">
        <f>_xll.qlIndexFixing($AD$5,AQ2318,TRUE,_xll.ohTrigger(Trigger,Trigger1M))</f>
        <v>#NUM!</v>
      </c>
      <c r="AU2318" s="242">
        <f>IFERROR(_xll.qlIndexFixing($AV$1,AQ2318,TRUE,_xll.ohTrigger(Trigger,Trigger1M)),#N/A)</f>
        <v>1.5057699715856077E-2</v>
      </c>
    </row>
    <row r="2319" spans="42:47" ht="11.25" customHeight="1" x14ac:dyDescent="0.25">
      <c r="AP2319" s="99" t="s">
        <v>83</v>
      </c>
      <c r="AQ2319" s="98">
        <f>_xll.qlInterestRateIndexFixingDate(Currency&amp;"ibor"&amp;Tenor,AR2319,Trigger)</f>
        <v>55660</v>
      </c>
      <c r="AR2319" s="98">
        <f>_xll.qlCalendarAdvance(Calendar,AR2318,AP2319,"f",,Trigger)</f>
        <v>55662</v>
      </c>
      <c r="AS2319" s="98">
        <f>_xll.qlInterestRateIndexMaturity(Currency&amp;"ibor"&amp;Tenor,AR2319,Trigger)</f>
        <v>55694</v>
      </c>
      <c r="AT2319" s="242" t="e">
        <f>_xll.qlIndexFixing($AD$5,AQ2319,TRUE,_xll.ohTrigger(Trigger,Trigger1M))</f>
        <v>#NUM!</v>
      </c>
      <c r="AU2319" s="242">
        <f>IFERROR(_xll.qlIndexFixing($AV$1,AQ2319,TRUE,_xll.ohTrigger(Trigger,Trigger1M)),#N/A)</f>
        <v>1.5052709678570197E-2</v>
      </c>
    </row>
    <row r="2320" spans="42:47" ht="11.25" customHeight="1" x14ac:dyDescent="0.25">
      <c r="AP2320" s="99" t="s">
        <v>83</v>
      </c>
      <c r="AQ2320" s="98">
        <f>_xll.qlInterestRateIndexFixingDate(Currency&amp;"ibor"&amp;Tenor,AR2320,Trigger)</f>
        <v>55667</v>
      </c>
      <c r="AR2320" s="98">
        <f>_xll.qlCalendarAdvance(Calendar,AR2319,AP2320,"f",,Trigger)</f>
        <v>55669</v>
      </c>
      <c r="AS2320" s="98">
        <f>_xll.qlInterestRateIndexMaturity(Currency&amp;"ibor"&amp;Tenor,AR2320,Trigger)</f>
        <v>55698</v>
      </c>
      <c r="AT2320" s="242" t="e">
        <f>_xll.qlIndexFixing($AD$5,AQ2320,TRUE,_xll.ohTrigger(Trigger,Trigger1M))</f>
        <v>#NUM!</v>
      </c>
      <c r="AU2320" s="242">
        <f>IFERROR(_xll.qlIndexFixing($AV$1,AQ2320,TRUE,_xll.ohTrigger(Trigger,Trigger1M)),#N/A)</f>
        <v>1.5047825928948591E-2</v>
      </c>
    </row>
    <row r="2321" spans="42:47" ht="11.25" customHeight="1" x14ac:dyDescent="0.25">
      <c r="AP2321" s="99" t="s">
        <v>83</v>
      </c>
      <c r="AQ2321" s="98">
        <f>_xll.qlInterestRateIndexFixingDate(Currency&amp;"ibor"&amp;Tenor,AR2321,Trigger)</f>
        <v>55674</v>
      </c>
      <c r="AR2321" s="98">
        <f>_xll.qlCalendarAdvance(Calendar,AR2320,AP2321,"f",,Trigger)</f>
        <v>55676</v>
      </c>
      <c r="AS2321" s="98">
        <f>_xll.qlInterestRateIndexMaturity(Currency&amp;"ibor"&amp;Tenor,AR2321,Trigger)</f>
        <v>55708</v>
      </c>
      <c r="AT2321" s="242" t="e">
        <f>_xll.qlIndexFixing($AD$5,AQ2321,TRUE,_xll.ohTrigger(Trigger,Trigger1M))</f>
        <v>#NUM!</v>
      </c>
      <c r="AU2321" s="242">
        <f>IFERROR(_xll.qlIndexFixing($AV$1,AQ2321,TRUE,_xll.ohTrigger(Trigger,Trigger1M)),#N/A)</f>
        <v>1.5042620354918657E-2</v>
      </c>
    </row>
    <row r="2322" spans="42:47" ht="11.25" customHeight="1" x14ac:dyDescent="0.25">
      <c r="AP2322" s="99" t="s">
        <v>83</v>
      </c>
      <c r="AQ2322" s="98">
        <f>_xll.qlInterestRateIndexFixingDate(Currency&amp;"ibor"&amp;Tenor,AR2322,Trigger)</f>
        <v>55681</v>
      </c>
      <c r="AR2322" s="98">
        <f>_xll.qlCalendarAdvance(Calendar,AR2321,AP2322,"f",,Trigger)</f>
        <v>55683</v>
      </c>
      <c r="AS2322" s="98">
        <f>_xll.qlInterestRateIndexMaturity(Currency&amp;"ibor"&amp;Tenor,AR2322,Trigger)</f>
        <v>55715</v>
      </c>
      <c r="AT2322" s="242" t="e">
        <f>_xll.qlIndexFixing($AD$5,AQ2322,TRUE,_xll.ohTrigger(Trigger,Trigger1M))</f>
        <v>#NUM!</v>
      </c>
      <c r="AU2322" s="242">
        <f>IFERROR(_xll.qlIndexFixing($AV$1,AQ2322,TRUE,_xll.ohTrigger(Trigger,Trigger1M)),#N/A)</f>
        <v>1.5037520954858941E-2</v>
      </c>
    </row>
    <row r="2323" spans="42:47" ht="11.25" customHeight="1" x14ac:dyDescent="0.25">
      <c r="AP2323" s="99" t="s">
        <v>83</v>
      </c>
      <c r="AQ2323" s="98">
        <f>_xll.qlInterestRateIndexFixingDate(Currency&amp;"ibor"&amp;Tenor,AR2323,Trigger)</f>
        <v>55688</v>
      </c>
      <c r="AR2323" s="98">
        <f>_xll.qlCalendarAdvance(Calendar,AR2322,AP2323,"f",,Trigger)</f>
        <v>55690</v>
      </c>
      <c r="AS2323" s="98">
        <f>_xll.qlInterestRateIndexMaturity(Currency&amp;"ibor"&amp;Tenor,AR2323,Trigger)</f>
        <v>55722</v>
      </c>
      <c r="AT2323" s="242" t="e">
        <f>_xll.qlIndexFixing($AD$5,AQ2323,TRUE,_xll.ohTrigger(Trigger,Trigger1M))</f>
        <v>#NUM!</v>
      </c>
      <c r="AU2323" s="242">
        <f>IFERROR(_xll.qlIndexFixing($AV$1,AQ2323,TRUE,_xll.ohTrigger(Trigger,Trigger1M)),#N/A)</f>
        <v>1.5032384986843061E-2</v>
      </c>
    </row>
    <row r="2324" spans="42:47" ht="11.25" customHeight="1" x14ac:dyDescent="0.25">
      <c r="AP2324" s="99" t="s">
        <v>83</v>
      </c>
      <c r="AQ2324" s="98">
        <f>_xll.qlInterestRateIndexFixingDate(Currency&amp;"ibor"&amp;Tenor,AR2324,Trigger)</f>
        <v>55695</v>
      </c>
      <c r="AR2324" s="98">
        <f>_xll.qlCalendarAdvance(Calendar,AR2323,AP2324,"f",,Trigger)</f>
        <v>55697</v>
      </c>
      <c r="AS2324" s="98">
        <f>_xll.qlInterestRateIndexMaturity(Currency&amp;"ibor"&amp;Tenor,AR2324,Trigger)</f>
        <v>55729</v>
      </c>
      <c r="AT2324" s="242" t="e">
        <f>_xll.qlIndexFixing($AD$5,AQ2324,TRUE,_xll.ohTrigger(Trigger,Trigger1M))</f>
        <v>#NUM!</v>
      </c>
      <c r="AU2324" s="242">
        <f>IFERROR(_xll.qlIndexFixing($AV$1,AQ2324,TRUE,_xll.ohTrigger(Trigger,Trigger1M)),#N/A)</f>
        <v>1.502721239402649E-2</v>
      </c>
    </row>
    <row r="2325" spans="42:47" ht="11.25" customHeight="1" x14ac:dyDescent="0.25">
      <c r="AP2325" s="99" t="s">
        <v>83</v>
      </c>
      <c r="AQ2325" s="98">
        <f>_xll.qlInterestRateIndexFixingDate(Currency&amp;"ibor"&amp;Tenor,AR2325,Trigger)</f>
        <v>55702</v>
      </c>
      <c r="AR2325" s="98">
        <f>_xll.qlCalendarAdvance(Calendar,AR2324,AP2325,"f",,Trigger)</f>
        <v>55704</v>
      </c>
      <c r="AS2325" s="98">
        <f>_xll.qlInterestRateIndexMaturity(Currency&amp;"ibor"&amp;Tenor,AR2325,Trigger)</f>
        <v>55736</v>
      </c>
      <c r="AT2325" s="242" t="e">
        <f>_xll.qlIndexFixing($AD$5,AQ2325,TRUE,_xll.ohTrigger(Trigger,Trigger1M))</f>
        <v>#NUM!</v>
      </c>
      <c r="AU2325" s="242">
        <f>IFERROR(_xll.qlIndexFixing($AV$1,AQ2325,TRUE,_xll.ohTrigger(Trigger,Trigger1M)),#N/A)</f>
        <v>1.5022003119564697E-2</v>
      </c>
    </row>
    <row r="2326" spans="42:47" ht="11.25" customHeight="1" x14ac:dyDescent="0.25">
      <c r="AP2326" s="99" t="s">
        <v>83</v>
      </c>
      <c r="AQ2326" s="98">
        <f>_xll.qlInterestRateIndexFixingDate(Currency&amp;"ibor"&amp;Tenor,AR2326,Trigger)</f>
        <v>55709</v>
      </c>
      <c r="AR2326" s="98">
        <f>_xll.qlCalendarAdvance(Calendar,AR2325,AP2326,"f",,Trigger)</f>
        <v>55711</v>
      </c>
      <c r="AS2326" s="98">
        <f>_xll.qlInterestRateIndexMaturity(Currency&amp;"ibor"&amp;Tenor,AR2326,Trigger)</f>
        <v>55743</v>
      </c>
      <c r="AT2326" s="242" t="e">
        <f>_xll.qlIndexFixing($AD$5,AQ2326,TRUE,_xll.ohTrigger(Trigger,Trigger1M))</f>
        <v>#NUM!</v>
      </c>
      <c r="AU2326" s="242">
        <f>IFERROR(_xll.qlIndexFixing($AV$1,AQ2326,TRUE,_xll.ohTrigger(Trigger,Trigger1M)),#N/A)</f>
        <v>1.5016757106613154E-2</v>
      </c>
    </row>
    <row r="2327" spans="42:47" ht="11.25" customHeight="1" x14ac:dyDescent="0.25">
      <c r="AP2327" s="99" t="s">
        <v>83</v>
      </c>
      <c r="AQ2327" s="98">
        <f>_xll.qlInterestRateIndexFixingDate(Currency&amp;"ibor"&amp;Tenor,AR2327,Trigger)</f>
        <v>55716</v>
      </c>
      <c r="AR2327" s="98">
        <f>_xll.qlCalendarAdvance(Calendar,AR2326,AP2327,"f",,Trigger)</f>
        <v>55718</v>
      </c>
      <c r="AS2327" s="98">
        <f>_xll.qlInterestRateIndexMaturity(Currency&amp;"ibor"&amp;Tenor,AR2327,Trigger)</f>
        <v>55750</v>
      </c>
      <c r="AT2327" s="242" t="e">
        <f>_xll.qlIndexFixing($AD$5,AQ2327,TRUE,_xll.ohTrigger(Trigger,Trigger1M))</f>
        <v>#NUM!</v>
      </c>
      <c r="AU2327" s="242">
        <f>IFERROR(_xll.qlIndexFixing($AV$1,AQ2327,TRUE,_xll.ohTrigger(Trigger,Trigger1M)),#N/A)</f>
        <v>1.5011474298319838E-2</v>
      </c>
    </row>
    <row r="2328" spans="42:47" ht="11.25" customHeight="1" x14ac:dyDescent="0.25">
      <c r="AP2328" s="99" t="s">
        <v>83</v>
      </c>
      <c r="AQ2328" s="98">
        <f>_xll.qlInterestRateIndexFixingDate(Currency&amp;"ibor"&amp;Tenor,AR2328,Trigger)</f>
        <v>55723</v>
      </c>
      <c r="AR2328" s="98">
        <f>_xll.qlCalendarAdvance(Calendar,AR2327,AP2328,"f",,Trigger)</f>
        <v>55725</v>
      </c>
      <c r="AS2328" s="98">
        <f>_xll.qlInterestRateIndexMaturity(Currency&amp;"ibor"&amp;Tenor,AR2328,Trigger)</f>
        <v>55757</v>
      </c>
      <c r="AT2328" s="242" t="e">
        <f>_xll.qlIndexFixing($AD$5,AQ2328,TRUE,_xll.ohTrigger(Trigger,Trigger1M))</f>
        <v>#NUM!</v>
      </c>
      <c r="AU2328" s="242">
        <f>IFERROR(_xll.qlIndexFixing($AV$1,AQ2328,TRUE,_xll.ohTrigger(Trigger,Trigger1M)),#N/A)</f>
        <v>1.5006154637845215E-2</v>
      </c>
    </row>
    <row r="2329" spans="42:47" ht="11.25" customHeight="1" x14ac:dyDescent="0.25">
      <c r="AP2329" s="99" t="s">
        <v>83</v>
      </c>
      <c r="AQ2329" s="98">
        <f>_xll.qlInterestRateIndexFixingDate(Currency&amp;"ibor"&amp;Tenor,AR2329,Trigger)</f>
        <v>55730</v>
      </c>
      <c r="AR2329" s="98">
        <f>_xll.qlCalendarAdvance(Calendar,AR2328,AP2329,"f",,Trigger)</f>
        <v>55732</v>
      </c>
      <c r="AS2329" s="98">
        <f>_xll.qlInterestRateIndexMaturity(Currency&amp;"ibor"&amp;Tenor,AR2329,Trigger)</f>
        <v>55764</v>
      </c>
      <c r="AT2329" s="242" t="e">
        <f>_xll.qlIndexFixing($AD$5,AQ2329,TRUE,_xll.ohTrigger(Trigger,Trigger1M))</f>
        <v>#NUM!</v>
      </c>
      <c r="AU2329" s="242">
        <f>IFERROR(_xll.qlIndexFixing($AV$1,AQ2329,TRUE,_xll.ohTrigger(Trigger,Trigger1M)),#N/A)</f>
        <v>1.5000798068342258E-2</v>
      </c>
    </row>
    <row r="2330" spans="42:47" ht="11.25" customHeight="1" x14ac:dyDescent="0.25">
      <c r="AP2330" s="99" t="s">
        <v>83</v>
      </c>
      <c r="AQ2330" s="98">
        <f>_xll.qlInterestRateIndexFixingDate(Currency&amp;"ibor"&amp;Tenor,AR2330,Trigger)</f>
        <v>55737</v>
      </c>
      <c r="AR2330" s="98">
        <f>_xll.qlCalendarAdvance(Calendar,AR2329,AP2330,"f",,Trigger)</f>
        <v>55739</v>
      </c>
      <c r="AS2330" s="98">
        <f>_xll.qlInterestRateIndexMaturity(Currency&amp;"ibor"&amp;Tenor,AR2330,Trigger)</f>
        <v>55771</v>
      </c>
      <c r="AT2330" s="242" t="e">
        <f>_xll.qlIndexFixing($AD$5,AQ2330,TRUE,_xll.ohTrigger(Trigger,Trigger1M))</f>
        <v>#NUM!</v>
      </c>
      <c r="AU2330" s="242">
        <f>IFERROR(_xll.qlIndexFixing($AV$1,AQ2330,TRUE,_xll.ohTrigger(Trigger,Trigger1M)),#N/A)</f>
        <v>1.4995404532971435E-2</v>
      </c>
    </row>
    <row r="2331" spans="42:47" ht="11.25" customHeight="1" x14ac:dyDescent="0.25">
      <c r="AP2331" s="99" t="s">
        <v>83</v>
      </c>
      <c r="AQ2331" s="98">
        <f>_xll.qlInterestRateIndexFixingDate(Currency&amp;"ibor"&amp;Tenor,AR2331,Trigger)</f>
        <v>55744</v>
      </c>
      <c r="AR2331" s="98">
        <f>_xll.qlCalendarAdvance(Calendar,AR2330,AP2331,"f",,Trigger)</f>
        <v>55746</v>
      </c>
      <c r="AS2331" s="98">
        <f>_xll.qlInterestRateIndexMaturity(Currency&amp;"ibor"&amp;Tenor,AR2331,Trigger)</f>
        <v>55778</v>
      </c>
      <c r="AT2331" s="242" t="e">
        <f>_xll.qlIndexFixing($AD$5,AQ2331,TRUE,_xll.ohTrigger(Trigger,Trigger1M))</f>
        <v>#NUM!</v>
      </c>
      <c r="AU2331" s="242">
        <f>IFERROR(_xll.qlIndexFixing($AV$1,AQ2331,TRUE,_xll.ohTrigger(Trigger,Trigger1M)),#N/A)</f>
        <v>1.4989973974888215E-2</v>
      </c>
    </row>
    <row r="2332" spans="42:47" ht="11.25" customHeight="1" x14ac:dyDescent="0.25">
      <c r="AP2332" s="99" t="s">
        <v>83</v>
      </c>
      <c r="AQ2332" s="98">
        <f>_xll.qlInterestRateIndexFixingDate(Currency&amp;"ibor"&amp;Tenor,AR2332,Trigger)</f>
        <v>55751</v>
      </c>
      <c r="AR2332" s="98">
        <f>_xll.qlCalendarAdvance(Calendar,AR2331,AP2332,"f",,Trigger)</f>
        <v>55753</v>
      </c>
      <c r="AS2332" s="98">
        <f>_xll.qlInterestRateIndexMaturity(Currency&amp;"ibor"&amp;Tenor,AR2332,Trigger)</f>
        <v>55785</v>
      </c>
      <c r="AT2332" s="242" t="e">
        <f>_xll.qlIndexFixing($AD$5,AQ2332,TRUE,_xll.ohTrigger(Trigger,Trigger1M))</f>
        <v>#NUM!</v>
      </c>
      <c r="AU2332" s="242">
        <f>IFERROR(_xll.qlIndexFixing($AV$1,AQ2332,TRUE,_xll.ohTrigger(Trigger,Trigger1M)),#N/A)</f>
        <v>1.4984506337245573E-2</v>
      </c>
    </row>
    <row r="2333" spans="42:47" ht="11.25" customHeight="1" x14ac:dyDescent="0.25">
      <c r="AP2333" s="99" t="s">
        <v>83</v>
      </c>
      <c r="AQ2333" s="98">
        <f>_xll.qlInterestRateIndexFixingDate(Currency&amp;"ibor"&amp;Tenor,AR2333,Trigger)</f>
        <v>55758</v>
      </c>
      <c r="AR2333" s="98">
        <f>_xll.qlCalendarAdvance(Calendar,AR2332,AP2333,"f",,Trigger)</f>
        <v>55760</v>
      </c>
      <c r="AS2333" s="98">
        <f>_xll.qlInterestRateIndexMaturity(Currency&amp;"ibor"&amp;Tenor,AR2333,Trigger)</f>
        <v>55792</v>
      </c>
      <c r="AT2333" s="242" t="e">
        <f>_xll.qlIndexFixing($AD$5,AQ2333,TRUE,_xll.ohTrigger(Trigger,Trigger1M))</f>
        <v>#NUM!</v>
      </c>
      <c r="AU2333" s="242">
        <f>IFERROR(_xll.qlIndexFixing($AV$1,AQ2333,TRUE,_xll.ohTrigger(Trigger,Trigger1M)),#N/A)</f>
        <v>1.4979001563203975E-2</v>
      </c>
    </row>
    <row r="2334" spans="42:47" ht="11.25" customHeight="1" x14ac:dyDescent="0.25">
      <c r="AP2334" s="99" t="s">
        <v>83</v>
      </c>
      <c r="AQ2334" s="98">
        <f>_xll.qlInterestRateIndexFixingDate(Currency&amp;"ibor"&amp;Tenor,AR2334,Trigger)</f>
        <v>55765</v>
      </c>
      <c r="AR2334" s="98">
        <f>_xll.qlCalendarAdvance(Calendar,AR2333,AP2334,"f",,Trigger)</f>
        <v>55767</v>
      </c>
      <c r="AS2334" s="98">
        <f>_xll.qlInterestRateIndexMaturity(Currency&amp;"ibor"&amp;Tenor,AR2334,Trigger)</f>
        <v>55799</v>
      </c>
      <c r="AT2334" s="242" t="e">
        <f>_xll.qlIndexFixing($AD$5,AQ2334,TRUE,_xll.ohTrigger(Trigger,Trigger1M))</f>
        <v>#NUM!</v>
      </c>
      <c r="AU2334" s="242">
        <f>IFERROR(_xll.qlIndexFixing($AV$1,AQ2334,TRUE,_xll.ohTrigger(Trigger,Trigger1M)),#N/A)</f>
        <v>1.497345959592139E-2</v>
      </c>
    </row>
    <row r="2335" spans="42:47" ht="11.25" customHeight="1" x14ac:dyDescent="0.25">
      <c r="AP2335" s="99" t="s">
        <v>83</v>
      </c>
      <c r="AQ2335" s="98">
        <f>_xll.qlInterestRateIndexFixingDate(Currency&amp;"ibor"&amp;Tenor,AR2335,Trigger)</f>
        <v>55772</v>
      </c>
      <c r="AR2335" s="98">
        <f>_xll.qlCalendarAdvance(Calendar,AR2334,AP2335,"f",,Trigger)</f>
        <v>55774</v>
      </c>
      <c r="AS2335" s="98">
        <f>_xll.qlInterestRateIndexMaturity(Currency&amp;"ibor"&amp;Tenor,AR2335,Trigger)</f>
        <v>55806</v>
      </c>
      <c r="AT2335" s="242" t="e">
        <f>_xll.qlIndexFixing($AD$5,AQ2335,TRUE,_xll.ohTrigger(Trigger,Trigger1M))</f>
        <v>#NUM!</v>
      </c>
      <c r="AU2335" s="242">
        <f>IFERROR(_xll.qlIndexFixing($AV$1,AQ2335,TRUE,_xll.ohTrigger(Trigger,Trigger1M)),#N/A)</f>
        <v>1.4967880378553289E-2</v>
      </c>
    </row>
    <row r="2336" spans="42:47" ht="11.25" customHeight="1" x14ac:dyDescent="0.25">
      <c r="AP2336" s="99" t="s">
        <v>83</v>
      </c>
      <c r="AQ2336" s="98">
        <f>_xll.qlInterestRateIndexFixingDate(Currency&amp;"ibor"&amp;Tenor,AR2336,Trigger)</f>
        <v>55779</v>
      </c>
      <c r="AR2336" s="98">
        <f>_xll.qlCalendarAdvance(Calendar,AR2335,AP2336,"f",,Trigger)</f>
        <v>55781</v>
      </c>
      <c r="AS2336" s="98">
        <f>_xll.qlInterestRateIndexMaturity(Currency&amp;"ibor"&amp;Tenor,AR2336,Trigger)</f>
        <v>55813</v>
      </c>
      <c r="AT2336" s="242" t="e">
        <f>_xll.qlIndexFixing($AD$5,AQ2336,TRUE,_xll.ohTrigger(Trigger,Trigger1M))</f>
        <v>#NUM!</v>
      </c>
      <c r="AU2336" s="242">
        <f>IFERROR(_xll.qlIndexFixing($AV$1,AQ2336,TRUE,_xll.ohTrigger(Trigger,Trigger1M)),#N/A)</f>
        <v>1.496226385425764E-2</v>
      </c>
    </row>
    <row r="2337" spans="42:47" ht="11.25" customHeight="1" x14ac:dyDescent="0.25">
      <c r="AP2337" s="99" t="s">
        <v>83</v>
      </c>
      <c r="AQ2337" s="98">
        <f>_xll.qlInterestRateIndexFixingDate(Currency&amp;"ibor"&amp;Tenor,AR2337,Trigger)</f>
        <v>55786</v>
      </c>
      <c r="AR2337" s="98">
        <f>_xll.qlCalendarAdvance(Calendar,AR2336,AP2337,"f",,Trigger)</f>
        <v>55788</v>
      </c>
      <c r="AS2337" s="98">
        <f>_xll.qlInterestRateIndexMaturity(Currency&amp;"ibor"&amp;Tenor,AR2337,Trigger)</f>
        <v>55820</v>
      </c>
      <c r="AT2337" s="242" t="e">
        <f>_xll.qlIndexFixing($AD$5,AQ2337,TRUE,_xll.ohTrigger(Trigger,Trigger1M))</f>
        <v>#NUM!</v>
      </c>
      <c r="AU2337" s="242">
        <f>IFERROR(_xll.qlIndexFixing($AV$1,AQ2337,TRUE,_xll.ohTrigger(Trigger,Trigger1M)),#N/A)</f>
        <v>1.4956609966199907E-2</v>
      </c>
    </row>
    <row r="2338" spans="42:47" ht="11.25" customHeight="1" x14ac:dyDescent="0.25">
      <c r="AP2338" s="99" t="s">
        <v>83</v>
      </c>
      <c r="AQ2338" s="98">
        <f>_xll.qlInterestRateIndexFixingDate(Currency&amp;"ibor"&amp;Tenor,AR2338,Trigger)</f>
        <v>55793</v>
      </c>
      <c r="AR2338" s="98">
        <f>_xll.qlCalendarAdvance(Calendar,AR2337,AP2338,"f",,Trigger)</f>
        <v>55795</v>
      </c>
      <c r="AS2338" s="98">
        <f>_xll.qlInterestRateIndexMaturity(Currency&amp;"ibor"&amp;Tenor,AR2338,Trigger)</f>
        <v>55827</v>
      </c>
      <c r="AT2338" s="242" t="e">
        <f>_xll.qlIndexFixing($AD$5,AQ2338,TRUE,_xll.ohTrigger(Trigger,Trigger1M))</f>
        <v>#NUM!</v>
      </c>
      <c r="AU2338" s="242">
        <f>IFERROR(_xll.qlIndexFixing($AV$1,AQ2338,TRUE,_xll.ohTrigger(Trigger,Trigger1M)),#N/A)</f>
        <v>1.4950918657540557E-2</v>
      </c>
    </row>
    <row r="2339" spans="42:47" ht="11.25" customHeight="1" x14ac:dyDescent="0.25">
      <c r="AP2339" s="99" t="s">
        <v>83</v>
      </c>
      <c r="AQ2339" s="98">
        <f>_xll.qlInterestRateIndexFixingDate(Currency&amp;"ibor"&amp;Tenor,AR2339,Trigger)</f>
        <v>55800</v>
      </c>
      <c r="AR2339" s="98">
        <f>_xll.qlCalendarAdvance(Calendar,AR2338,AP2339,"f",,Trigger)</f>
        <v>55802</v>
      </c>
      <c r="AS2339" s="98">
        <f>_xll.qlInterestRateIndexMaturity(Currency&amp;"ibor"&amp;Tenor,AR2339,Trigger)</f>
        <v>55834</v>
      </c>
      <c r="AT2339" s="242" t="e">
        <f>_xll.qlIndexFixing($AD$5,AQ2339,TRUE,_xll.ohTrigger(Trigger,Trigger1M))</f>
        <v>#NUM!</v>
      </c>
      <c r="AU2339" s="242">
        <f>IFERROR(_xll.qlIndexFixing($AV$1,AQ2339,TRUE,_xll.ohTrigger(Trigger,Trigger1M)),#N/A)</f>
        <v>1.4945189871432563E-2</v>
      </c>
    </row>
    <row r="2340" spans="42:47" ht="11.25" customHeight="1" x14ac:dyDescent="0.25">
      <c r="AP2340" s="99" t="s">
        <v>83</v>
      </c>
      <c r="AQ2340" s="98">
        <f>_xll.qlInterestRateIndexFixingDate(Currency&amp;"ibor"&amp;Tenor,AR2340,Trigger)</f>
        <v>55807</v>
      </c>
      <c r="AR2340" s="98">
        <f>_xll.qlCalendarAdvance(Calendar,AR2339,AP2340,"f",,Trigger)</f>
        <v>55809</v>
      </c>
      <c r="AS2340" s="98">
        <f>_xll.qlInterestRateIndexMaturity(Currency&amp;"ibor"&amp;Tenor,AR2340,Trigger)</f>
        <v>55841</v>
      </c>
      <c r="AT2340" s="242" t="e">
        <f>_xll.qlIndexFixing($AD$5,AQ2340,TRUE,_xll.ohTrigger(Trigger,Trigger1M))</f>
        <v>#NUM!</v>
      </c>
      <c r="AU2340" s="242">
        <f>IFERROR(_xll.qlIndexFixing($AV$1,AQ2340,TRUE,_xll.ohTrigger(Trigger,Trigger1M)),#N/A)</f>
        <v>1.4939423551043884E-2</v>
      </c>
    </row>
    <row r="2341" spans="42:47" ht="11.25" customHeight="1" x14ac:dyDescent="0.25">
      <c r="AP2341" s="99" t="s">
        <v>83</v>
      </c>
      <c r="AQ2341" s="98">
        <f>_xll.qlInterestRateIndexFixingDate(Currency&amp;"ibor"&amp;Tenor,AR2341,Trigger)</f>
        <v>55814</v>
      </c>
      <c r="AR2341" s="98">
        <f>_xll.qlCalendarAdvance(Calendar,AR2340,AP2341,"f",,Trigger)</f>
        <v>55816</v>
      </c>
      <c r="AS2341" s="98">
        <f>_xll.qlInterestRateIndexMaturity(Currency&amp;"ibor"&amp;Tenor,AR2341,Trigger)</f>
        <v>55848</v>
      </c>
      <c r="AT2341" s="242" t="e">
        <f>_xll.qlIndexFixing($AD$5,AQ2341,TRUE,_xll.ohTrigger(Trigger,Trigger1M))</f>
        <v>#NUM!</v>
      </c>
      <c r="AU2341" s="242">
        <f>IFERROR(_xll.qlIndexFixing($AV$1,AQ2341,TRUE,_xll.ohTrigger(Trigger,Trigger1M)),#N/A)</f>
        <v>1.4933619639532492E-2</v>
      </c>
    </row>
    <row r="2342" spans="42:47" ht="11.25" customHeight="1" x14ac:dyDescent="0.25">
      <c r="AP2342" s="99" t="s">
        <v>83</v>
      </c>
      <c r="AQ2342" s="98">
        <f>_xll.qlInterestRateIndexFixingDate(Currency&amp;"ibor"&amp;Tenor,AR2342,Trigger)</f>
        <v>55821</v>
      </c>
      <c r="AR2342" s="98">
        <f>_xll.qlCalendarAdvance(Calendar,AR2341,AP2342,"f",,Trigger)</f>
        <v>55823</v>
      </c>
      <c r="AS2342" s="98">
        <f>_xll.qlInterestRateIndexMaturity(Currency&amp;"ibor"&amp;Tenor,AR2342,Trigger)</f>
        <v>55852</v>
      </c>
      <c r="AT2342" s="242" t="e">
        <f>_xll.qlIndexFixing($AD$5,AQ2342,TRUE,_xll.ohTrigger(Trigger,Trigger1M))</f>
        <v>#NUM!</v>
      </c>
      <c r="AU2342" s="242">
        <f>IFERROR(_xll.qlIndexFixing($AV$1,AQ2342,TRUE,_xll.ohTrigger(Trigger,Trigger1M)),#N/A)</f>
        <v>1.4928110679039448E-2</v>
      </c>
    </row>
    <row r="2343" spans="42:47" ht="11.25" customHeight="1" x14ac:dyDescent="0.25">
      <c r="AP2343" s="99" t="s">
        <v>83</v>
      </c>
      <c r="AQ2343" s="98">
        <f>_xll.qlInterestRateIndexFixingDate(Currency&amp;"ibor"&amp;Tenor,AR2343,Trigger)</f>
        <v>55828</v>
      </c>
      <c r="AR2343" s="98">
        <f>_xll.qlCalendarAdvance(Calendar,AR2342,AP2343,"f",,Trigger)</f>
        <v>55830</v>
      </c>
      <c r="AS2343" s="98">
        <f>_xll.qlInterestRateIndexMaturity(Currency&amp;"ibor"&amp;Tenor,AR2343,Trigger)</f>
        <v>55862</v>
      </c>
      <c r="AT2343" s="242" t="e">
        <f>_xll.qlIndexFixing($AD$5,AQ2343,TRUE,_xll.ohTrigger(Trigger,Trigger1M))</f>
        <v>#NUM!</v>
      </c>
      <c r="AU2343" s="242">
        <f>IFERROR(_xll.qlIndexFixing($AV$1,AQ2343,TRUE,_xll.ohTrigger(Trigger,Trigger1M)),#N/A)</f>
        <v>1.4921898815788426E-2</v>
      </c>
    </row>
    <row r="2344" spans="42:47" ht="11.25" customHeight="1" x14ac:dyDescent="0.25">
      <c r="AP2344" s="99" t="s">
        <v>83</v>
      </c>
      <c r="AQ2344" s="98">
        <f>_xll.qlInterestRateIndexFixingDate(Currency&amp;"ibor"&amp;Tenor,AR2344,Trigger)</f>
        <v>55835</v>
      </c>
      <c r="AR2344" s="98">
        <f>_xll.qlCalendarAdvance(Calendar,AR2343,AP2344,"f",,Trigger)</f>
        <v>55837</v>
      </c>
      <c r="AS2344" s="98">
        <f>_xll.qlInterestRateIndexMaturity(Currency&amp;"ibor"&amp;Tenor,AR2344,Trigger)</f>
        <v>55869</v>
      </c>
      <c r="AT2344" s="242" t="e">
        <f>_xll.qlIndexFixing($AD$5,AQ2344,TRUE,_xll.ohTrigger(Trigger,Trigger1M))</f>
        <v>#NUM!</v>
      </c>
      <c r="AU2344" s="242">
        <f>IFERROR(_xll.qlIndexFixing($AV$1,AQ2344,TRUE,_xll.ohTrigger(Trigger,Trigger1M)),#N/A)</f>
        <v>1.4915981789881683E-2</v>
      </c>
    </row>
    <row r="2345" spans="42:47" ht="11.25" customHeight="1" x14ac:dyDescent="0.25">
      <c r="AP2345" s="99" t="s">
        <v>83</v>
      </c>
      <c r="AQ2345" s="98">
        <f>_xll.qlInterestRateIndexFixingDate(Currency&amp;"ibor"&amp;Tenor,AR2345,Trigger)</f>
        <v>55842</v>
      </c>
      <c r="AR2345" s="98">
        <f>_xll.qlCalendarAdvance(Calendar,AR2344,AP2345,"f",,Trigger)</f>
        <v>55844</v>
      </c>
      <c r="AS2345" s="98">
        <f>_xll.qlInterestRateIndexMaturity(Currency&amp;"ibor"&amp;Tenor,AR2345,Trigger)</f>
        <v>55876</v>
      </c>
      <c r="AT2345" s="242" t="e">
        <f>_xll.qlIndexFixing($AD$5,AQ2345,TRUE,_xll.ohTrigger(Trigger,Trigger1M))</f>
        <v>#NUM!</v>
      </c>
      <c r="AU2345" s="242">
        <f>IFERROR(_xll.qlIndexFixing($AV$1,AQ2345,TRUE,_xll.ohTrigger(Trigger,Trigger1M)),#N/A)</f>
        <v>1.4910026945506583E-2</v>
      </c>
    </row>
    <row r="2346" spans="42:47" ht="11.25" customHeight="1" x14ac:dyDescent="0.25">
      <c r="AP2346" s="99" t="s">
        <v>83</v>
      </c>
      <c r="AQ2346" s="98">
        <f>_xll.qlInterestRateIndexFixingDate(Currency&amp;"ibor"&amp;Tenor,AR2346,Trigger)</f>
        <v>55849</v>
      </c>
      <c r="AR2346" s="98">
        <f>_xll.qlCalendarAdvance(Calendar,AR2345,AP2346,"f",,Trigger)</f>
        <v>55851</v>
      </c>
      <c r="AS2346" s="98">
        <f>_xll.qlInterestRateIndexMaturity(Currency&amp;"ibor"&amp;Tenor,AR2346,Trigger)</f>
        <v>55883</v>
      </c>
      <c r="AT2346" s="242" t="e">
        <f>_xll.qlIndexFixing($AD$5,AQ2346,TRUE,_xll.ohTrigger(Trigger,Trigger1M))</f>
        <v>#NUM!</v>
      </c>
      <c r="AU2346" s="242">
        <f>IFERROR(_xll.qlIndexFixing($AV$1,AQ2346,TRUE,_xll.ohTrigger(Trigger,Trigger1M)),#N/A)</f>
        <v>1.4904034225818596E-2</v>
      </c>
    </row>
    <row r="2347" spans="42:47" ht="11.25" customHeight="1" x14ac:dyDescent="0.25">
      <c r="AP2347" s="99" t="s">
        <v>83</v>
      </c>
      <c r="AQ2347" s="98">
        <f>_xll.qlInterestRateIndexFixingDate(Currency&amp;"ibor"&amp;Tenor,AR2347,Trigger)</f>
        <v>55856</v>
      </c>
      <c r="AR2347" s="98">
        <f>_xll.qlCalendarAdvance(Calendar,AR2346,AP2347,"f",,Trigger)</f>
        <v>55858</v>
      </c>
      <c r="AS2347" s="98">
        <f>_xll.qlInterestRateIndexMaturity(Currency&amp;"ibor"&amp;Tenor,AR2347,Trigger)</f>
        <v>55890</v>
      </c>
      <c r="AT2347" s="242" t="e">
        <f>_xll.qlIndexFixing($AD$5,AQ2347,TRUE,_xll.ohTrigger(Trigger,Trigger1M))</f>
        <v>#NUM!</v>
      </c>
      <c r="AU2347" s="242">
        <f>IFERROR(_xll.qlIndexFixing($AV$1,AQ2347,TRUE,_xll.ohTrigger(Trigger,Trigger1M)),#N/A)</f>
        <v>1.4898003573990681E-2</v>
      </c>
    </row>
    <row r="2348" spans="42:47" ht="11.25" customHeight="1" x14ac:dyDescent="0.25">
      <c r="AP2348" s="99" t="s">
        <v>83</v>
      </c>
      <c r="AQ2348" s="98">
        <f>_xll.qlInterestRateIndexFixingDate(Currency&amp;"ibor"&amp;Tenor,AR2348,Trigger)</f>
        <v>55863</v>
      </c>
      <c r="AR2348" s="98">
        <f>_xll.qlCalendarAdvance(Calendar,AR2347,AP2348,"f",,Trigger)</f>
        <v>55865</v>
      </c>
      <c r="AS2348" s="98">
        <f>_xll.qlInterestRateIndexMaturity(Currency&amp;"ibor"&amp;Tenor,AR2348,Trigger)</f>
        <v>55897</v>
      </c>
      <c r="AT2348" s="242" t="e">
        <f>_xll.qlIndexFixing($AD$5,AQ2348,TRUE,_xll.ohTrigger(Trigger,Trigger1M))</f>
        <v>#NUM!</v>
      </c>
      <c r="AU2348" s="242">
        <f>IFERROR(_xll.qlIndexFixing($AV$1,AQ2348,TRUE,_xll.ohTrigger(Trigger,Trigger1M)),#N/A)</f>
        <v>1.4891934933180806E-2</v>
      </c>
    </row>
    <row r="2349" spans="42:47" ht="11.25" customHeight="1" x14ac:dyDescent="0.25">
      <c r="AP2349" s="99" t="s">
        <v>83</v>
      </c>
      <c r="AQ2349" s="98">
        <f>_xll.qlInterestRateIndexFixingDate(Currency&amp;"ibor"&amp;Tenor,AR2349,Trigger)</f>
        <v>55870</v>
      </c>
      <c r="AR2349" s="98">
        <f>_xll.qlCalendarAdvance(Calendar,AR2348,AP2349,"f",,Trigger)</f>
        <v>55872</v>
      </c>
      <c r="AS2349" s="98">
        <f>_xll.qlInterestRateIndexMaturity(Currency&amp;"ibor"&amp;Tenor,AR2349,Trigger)</f>
        <v>55904</v>
      </c>
      <c r="AT2349" s="242" t="e">
        <f>_xll.qlIndexFixing($AD$5,AQ2349,TRUE,_xll.ohTrigger(Trigger,Trigger1M))</f>
        <v>#NUM!</v>
      </c>
      <c r="AU2349" s="242">
        <f>IFERROR(_xll.qlIndexFixing($AV$1,AQ2349,TRUE,_xll.ohTrigger(Trigger,Trigger1M)),#N/A)</f>
        <v>1.4885828246559429E-2</v>
      </c>
    </row>
    <row r="2350" spans="42:47" ht="11.25" customHeight="1" x14ac:dyDescent="0.25">
      <c r="AP2350" s="99" t="s">
        <v>83</v>
      </c>
      <c r="AQ2350" s="98">
        <f>_xll.qlInterestRateIndexFixingDate(Currency&amp;"ibor"&amp;Tenor,AR2350,Trigger)</f>
        <v>55876</v>
      </c>
      <c r="AR2350" s="98">
        <f>_xll.qlCalendarAdvance(Calendar,AR2349,AP2350,"f",,Trigger)</f>
        <v>55880</v>
      </c>
      <c r="AS2350" s="98">
        <f>_xll.qlInterestRateIndexMaturity(Currency&amp;"ibor"&amp;Tenor,AR2350,Trigger)</f>
        <v>55911</v>
      </c>
      <c r="AT2350" s="242" t="e">
        <f>_xll.qlIndexFixing($AD$5,AQ2350,TRUE,_xll.ohTrigger(Trigger,Trigger1M))</f>
        <v>#NUM!</v>
      </c>
      <c r="AU2350" s="242">
        <f>IFERROR(_xll.qlIndexFixing($AV$1,AQ2350,TRUE,_xll.ohTrigger(Trigger,Trigger1M)),#N/A)</f>
        <v>1.4878937779818779E-2</v>
      </c>
    </row>
    <row r="2351" spans="42:47" ht="11.25" customHeight="1" x14ac:dyDescent="0.25">
      <c r="AP2351" s="99" t="s">
        <v>83</v>
      </c>
      <c r="AQ2351" s="98">
        <f>_xll.qlInterestRateIndexFixingDate(Currency&amp;"ibor"&amp;Tenor,AR2351,Trigger)</f>
        <v>55884</v>
      </c>
      <c r="AR2351" s="98">
        <f>_xll.qlCalendarAdvance(Calendar,AR2350,AP2351,"f",,Trigger)</f>
        <v>55887</v>
      </c>
      <c r="AS2351" s="98">
        <f>_xll.qlInterestRateIndexMaturity(Currency&amp;"ibor"&amp;Tenor,AR2351,Trigger)</f>
        <v>55918</v>
      </c>
      <c r="AT2351" s="242" t="e">
        <f>_xll.qlIndexFixing($AD$5,AQ2351,TRUE,_xll.ohTrigger(Trigger,Trigger1M))</f>
        <v>#NUM!</v>
      </c>
      <c r="AU2351" s="242">
        <f>IFERROR(_xll.qlIndexFixing($AV$1,AQ2351,TRUE,_xll.ohTrigger(Trigger,Trigger1M)),#N/A)</f>
        <v>1.4872752361700435E-2</v>
      </c>
    </row>
    <row r="2352" spans="42:47" ht="11.25" customHeight="1" x14ac:dyDescent="0.25">
      <c r="AP2352" s="99" t="s">
        <v>83</v>
      </c>
      <c r="AQ2352" s="98">
        <f>_xll.qlInterestRateIndexFixingDate(Currency&amp;"ibor"&amp;Tenor,AR2352,Trigger)</f>
        <v>55892</v>
      </c>
      <c r="AR2352" s="98">
        <f>_xll.qlCalendarAdvance(Calendar,AR2351,AP2352,"f",,Trigger)</f>
        <v>55894</v>
      </c>
      <c r="AS2352" s="98">
        <f>_xll.qlInterestRateIndexMaturity(Currency&amp;"ibor"&amp;Tenor,AR2352,Trigger)</f>
        <v>55925</v>
      </c>
      <c r="AT2352" s="242" t="e">
        <f>_xll.qlIndexFixing($AD$5,AQ2352,TRUE,_xll.ohTrigger(Trigger,Trigger1M))</f>
        <v>#NUM!</v>
      </c>
      <c r="AU2352" s="242">
        <f>IFERROR(_xll.qlIndexFixing($AV$1,AQ2352,TRUE,_xll.ohTrigger(Trigger,Trigger1M)),#N/A)</f>
        <v>1.4866528724672763E-2</v>
      </c>
    </row>
    <row r="2353" spans="42:47" ht="11.25" customHeight="1" x14ac:dyDescent="0.25">
      <c r="AP2353" s="99" t="s">
        <v>83</v>
      </c>
      <c r="AQ2353" s="98">
        <f>_xll.qlInterestRateIndexFixingDate(Currency&amp;"ibor"&amp;Tenor,AR2353,Trigger)</f>
        <v>55899</v>
      </c>
      <c r="AR2353" s="98">
        <f>_xll.qlCalendarAdvance(Calendar,AR2352,AP2353,"f",,Trigger)</f>
        <v>55901</v>
      </c>
      <c r="AS2353" s="98">
        <f>_xll.qlInterestRateIndexMaturity(Currency&amp;"ibor"&amp;Tenor,AR2353,Trigger)</f>
        <v>55932</v>
      </c>
      <c r="AT2353" s="242" t="e">
        <f>_xll.qlIndexFixing($AD$5,AQ2353,TRUE,_xll.ohTrigger(Trigger,Trigger1M))</f>
        <v>#NUM!</v>
      </c>
      <c r="AU2353" s="242">
        <f>IFERROR(_xll.qlIndexFixing($AV$1,AQ2353,TRUE,_xll.ohTrigger(Trigger,Trigger1M)),#N/A)</f>
        <v>1.4860266811916699E-2</v>
      </c>
    </row>
    <row r="2354" spans="42:47" ht="11.25" customHeight="1" x14ac:dyDescent="0.25">
      <c r="AP2354" s="99" t="s">
        <v>83</v>
      </c>
      <c r="AQ2354" s="98">
        <f>_xll.qlInterestRateIndexFixingDate(Currency&amp;"ibor"&amp;Tenor,AR2354,Trigger)</f>
        <v>55906</v>
      </c>
      <c r="AR2354" s="98">
        <f>_xll.qlCalendarAdvance(Calendar,AR2353,AP2354,"f",,Trigger)</f>
        <v>55908</v>
      </c>
      <c r="AS2354" s="98">
        <f>_xll.qlInterestRateIndexMaturity(Currency&amp;"ibor"&amp;Tenor,AR2354,Trigger)</f>
        <v>55939</v>
      </c>
      <c r="AT2354" s="242" t="e">
        <f>_xll.qlIndexFixing($AD$5,AQ2354,TRUE,_xll.ohTrigger(Trigger,Trigger1M))</f>
        <v>#NUM!</v>
      </c>
      <c r="AU2354" s="242">
        <f>IFERROR(_xll.qlIndexFixing($AV$1,AQ2354,TRUE,_xll.ohTrigger(Trigger,Trigger1M)),#N/A)</f>
        <v>1.4853966566595126E-2</v>
      </c>
    </row>
    <row r="2355" spans="42:47" ht="11.25" customHeight="1" x14ac:dyDescent="0.25">
      <c r="AP2355" s="99" t="s">
        <v>83</v>
      </c>
      <c r="AQ2355" s="98">
        <f>_xll.qlInterestRateIndexFixingDate(Currency&amp;"ibor"&amp;Tenor,AR2355,Trigger)</f>
        <v>55913</v>
      </c>
      <c r="AR2355" s="98">
        <f>_xll.qlCalendarAdvance(Calendar,AR2354,AP2355,"f",,Trigger)</f>
        <v>55915</v>
      </c>
      <c r="AS2355" s="98">
        <f>_xll.qlInterestRateIndexMaturity(Currency&amp;"ibor"&amp;Tenor,AR2355,Trigger)</f>
        <v>55943</v>
      </c>
      <c r="AT2355" s="242" t="e">
        <f>_xll.qlIndexFixing($AD$5,AQ2355,TRUE,_xll.ohTrigger(Trigger,Trigger1M))</f>
        <v>#NUM!</v>
      </c>
      <c r="AU2355" s="242">
        <f>IFERROR(_xll.qlIndexFixing($AV$1,AQ2355,TRUE,_xll.ohTrigger(Trigger,Trigger1M)),#N/A)</f>
        <v>1.4848076940360118E-2</v>
      </c>
    </row>
    <row r="2356" spans="42:47" ht="11.25" customHeight="1" x14ac:dyDescent="0.25">
      <c r="AP2356" s="99" t="s">
        <v>83</v>
      </c>
      <c r="AQ2356" s="98">
        <f>_xll.qlInterestRateIndexFixingDate(Currency&amp;"ibor"&amp;Tenor,AR2356,Trigger)</f>
        <v>55920</v>
      </c>
      <c r="AR2356" s="98">
        <f>_xll.qlCalendarAdvance(Calendar,AR2355,AP2356,"f",,Trigger)</f>
        <v>55922</v>
      </c>
      <c r="AS2356" s="98">
        <f>_xll.qlInterestRateIndexMaturity(Currency&amp;"ibor"&amp;Tenor,AR2356,Trigger)</f>
        <v>55950</v>
      </c>
      <c r="AT2356" s="242" t="e">
        <f>_xll.qlIndexFixing($AD$5,AQ2356,TRUE,_xll.ohTrigger(Trigger,Trigger1M))</f>
        <v>#NUM!</v>
      </c>
      <c r="AU2356" s="242">
        <f>IFERROR(_xll.qlIndexFixing($AV$1,AQ2356,TRUE,_xll.ohTrigger(Trigger,Trigger1M)),#N/A)</f>
        <v>1.4841708898597641E-2</v>
      </c>
    </row>
    <row r="2357" spans="42:47" ht="11.25" customHeight="1" x14ac:dyDescent="0.25">
      <c r="AP2357" s="99" t="s">
        <v>83</v>
      </c>
      <c r="AQ2357" s="98">
        <f>_xll.qlInterestRateIndexFixingDate(Currency&amp;"ibor"&amp;Tenor,AR2357,Trigger)</f>
        <v>55927</v>
      </c>
      <c r="AR2357" s="98">
        <f>_xll.qlCalendarAdvance(Calendar,AR2356,AP2357,"f",,Trigger)</f>
        <v>55929</v>
      </c>
      <c r="AS2357" s="98">
        <f>_xll.qlInterestRateIndexMaturity(Currency&amp;"ibor"&amp;Tenor,AR2357,Trigger)</f>
        <v>55957</v>
      </c>
      <c r="AT2357" s="242" t="e">
        <f>_xll.qlIndexFixing($AD$5,AQ2357,TRUE,_xll.ohTrigger(Trigger,Trigger1M))</f>
        <v>#NUM!</v>
      </c>
      <c r="AU2357" s="242">
        <f>IFERROR(_xll.qlIndexFixing($AV$1,AQ2357,TRUE,_xll.ohTrigger(Trigger,Trigger1M)),#N/A)</f>
        <v>1.4835302370372576E-2</v>
      </c>
    </row>
    <row r="2358" spans="42:47" ht="11.25" customHeight="1" x14ac:dyDescent="0.25">
      <c r="AP2358" s="99" t="s">
        <v>83</v>
      </c>
      <c r="AQ2358" s="98">
        <f>_xll.qlInterestRateIndexFixingDate(Currency&amp;"ibor"&amp;Tenor,AR2358,Trigger)</f>
        <v>55934</v>
      </c>
      <c r="AR2358" s="98">
        <f>_xll.qlCalendarAdvance(Calendar,AR2357,AP2358,"f",,Trigger)</f>
        <v>55936</v>
      </c>
      <c r="AS2358" s="98">
        <f>_xll.qlInterestRateIndexMaturity(Currency&amp;"ibor"&amp;Tenor,AR2358,Trigger)</f>
        <v>55964</v>
      </c>
      <c r="AT2358" s="242" t="e">
        <f>_xll.qlIndexFixing($AD$5,AQ2358,TRUE,_xll.ohTrigger(Trigger,Trigger1M))</f>
        <v>#NUM!</v>
      </c>
      <c r="AU2358" s="242">
        <f>IFERROR(_xll.qlIndexFixing($AV$1,AQ2358,TRUE,_xll.ohTrigger(Trigger,Trigger1M)),#N/A)</f>
        <v>1.4828857298861804E-2</v>
      </c>
    </row>
    <row r="2359" spans="42:47" ht="11.25" customHeight="1" x14ac:dyDescent="0.25">
      <c r="AP2359" s="99" t="s">
        <v>83</v>
      </c>
      <c r="AQ2359" s="98">
        <f>_xll.qlInterestRateIndexFixingDate(Currency&amp;"ibor"&amp;Tenor,AR2359,Trigger)</f>
        <v>55941</v>
      </c>
      <c r="AR2359" s="98">
        <f>_xll.qlCalendarAdvance(Calendar,AR2358,AP2359,"f",,Trigger)</f>
        <v>55943</v>
      </c>
      <c r="AS2359" s="98">
        <f>_xll.qlInterestRateIndexMaturity(Currency&amp;"ibor"&amp;Tenor,AR2359,Trigger)</f>
        <v>55974</v>
      </c>
      <c r="AT2359" s="242" t="e">
        <f>_xll.qlIndexFixing($AD$5,AQ2359,TRUE,_xll.ohTrigger(Trigger,Trigger1M))</f>
        <v>#NUM!</v>
      </c>
      <c r="AU2359" s="242">
        <f>IFERROR(_xll.qlIndexFixing($AV$1,AQ2359,TRUE,_xll.ohTrigger(Trigger,Trigger1M)),#N/A)</f>
        <v>1.482188836240155E-2</v>
      </c>
    </row>
    <row r="2360" spans="42:47" ht="11.25" customHeight="1" x14ac:dyDescent="0.25">
      <c r="AP2360" s="99" t="s">
        <v>83</v>
      </c>
      <c r="AQ2360" s="98">
        <f>_xll.qlInterestRateIndexFixingDate(Currency&amp;"ibor"&amp;Tenor,AR2360,Trigger)</f>
        <v>55948</v>
      </c>
      <c r="AR2360" s="98">
        <f>_xll.qlCalendarAdvance(Calendar,AR2359,AP2360,"f",,Trigger)</f>
        <v>55950</v>
      </c>
      <c r="AS2360" s="98">
        <f>_xll.qlInterestRateIndexMaturity(Currency&amp;"ibor"&amp;Tenor,AR2360,Trigger)</f>
        <v>55982</v>
      </c>
      <c r="AT2360" s="242" t="e">
        <f>_xll.qlIndexFixing($AD$5,AQ2360,TRUE,_xll.ohTrigger(Trigger,Trigger1M))</f>
        <v>#NUM!</v>
      </c>
      <c r="AU2360" s="242">
        <f>IFERROR(_xll.qlIndexFixing($AV$1,AQ2360,TRUE,_xll.ohTrigger(Trigger,Trigger1M)),#N/A)</f>
        <v>1.4815191549792661E-2</v>
      </c>
    </row>
    <row r="2361" spans="42:47" ht="11.25" customHeight="1" x14ac:dyDescent="0.25">
      <c r="AP2361" s="99" t="s">
        <v>83</v>
      </c>
      <c r="AQ2361" s="98">
        <f>_xll.qlInterestRateIndexFixingDate(Currency&amp;"ibor"&amp;Tenor,AR2361,Trigger)</f>
        <v>55955</v>
      </c>
      <c r="AR2361" s="98">
        <f>_xll.qlCalendarAdvance(Calendar,AR2360,AP2361,"f",,Trigger)</f>
        <v>55957</v>
      </c>
      <c r="AS2361" s="98">
        <f>_xll.qlInterestRateIndexMaturity(Currency&amp;"ibor"&amp;Tenor,AR2361,Trigger)</f>
        <v>55988</v>
      </c>
      <c r="AT2361" s="242" t="e">
        <f>_xll.qlIndexFixing($AD$5,AQ2361,TRUE,_xll.ohTrigger(Trigger,Trigger1M))</f>
        <v>#NUM!</v>
      </c>
      <c r="AU2361" s="242">
        <f>IFERROR(_xll.qlIndexFixing($AV$1,AQ2361,TRUE,_xll.ohTrigger(Trigger,Trigger1M)),#N/A)</f>
        <v>1.4808786763710443E-2</v>
      </c>
    </row>
    <row r="2362" spans="42:47" ht="11.25" customHeight="1" x14ac:dyDescent="0.25">
      <c r="AP2362" s="99" t="s">
        <v>83</v>
      </c>
      <c r="AQ2362" s="98">
        <f>_xll.qlInterestRateIndexFixingDate(Currency&amp;"ibor"&amp;Tenor,AR2362,Trigger)</f>
        <v>55962</v>
      </c>
      <c r="AR2362" s="98">
        <f>_xll.qlCalendarAdvance(Calendar,AR2361,AP2362,"f",,Trigger)</f>
        <v>55964</v>
      </c>
      <c r="AS2362" s="98">
        <f>_xll.qlInterestRateIndexMaturity(Currency&amp;"ibor"&amp;Tenor,AR2362,Trigger)</f>
        <v>55995</v>
      </c>
      <c r="AT2362" s="242" t="e">
        <f>_xll.qlIndexFixing($AD$5,AQ2362,TRUE,_xll.ohTrigger(Trigger,Trigger1M))</f>
        <v>#NUM!</v>
      </c>
      <c r="AU2362" s="242">
        <f>IFERROR(_xll.qlIndexFixing($AV$1,AQ2362,TRUE,_xll.ohTrigger(Trigger,Trigger1M)),#N/A)</f>
        <v>1.4802177811976179E-2</v>
      </c>
    </row>
    <row r="2363" spans="42:47" ht="11.25" customHeight="1" x14ac:dyDescent="0.25">
      <c r="AP2363" s="99" t="s">
        <v>83</v>
      </c>
      <c r="AQ2363" s="98">
        <f>_xll.qlInterestRateIndexFixingDate(Currency&amp;"ibor"&amp;Tenor,AR2363,Trigger)</f>
        <v>55969</v>
      </c>
      <c r="AR2363" s="98">
        <f>_xll.qlCalendarAdvance(Calendar,AR2362,AP2363,"f",,Trigger)</f>
        <v>55971</v>
      </c>
      <c r="AS2363" s="98">
        <f>_xll.qlInterestRateIndexMaturity(Currency&amp;"ibor"&amp;Tenor,AR2363,Trigger)</f>
        <v>56002</v>
      </c>
      <c r="AT2363" s="242" t="e">
        <f>_xll.qlIndexFixing($AD$5,AQ2363,TRUE,_xll.ohTrigger(Trigger,Trigger1M))</f>
        <v>#NUM!</v>
      </c>
      <c r="AU2363" s="242">
        <f>IFERROR(_xll.qlIndexFixing($AV$1,AQ2363,TRUE,_xll.ohTrigger(Trigger,Trigger1M)),#N/A)</f>
        <v>1.4795530016211986E-2</v>
      </c>
    </row>
    <row r="2364" spans="42:47" ht="11.25" customHeight="1" x14ac:dyDescent="0.25">
      <c r="AP2364" s="99" t="s">
        <v>83</v>
      </c>
      <c r="AQ2364" s="98">
        <f>_xll.qlInterestRateIndexFixingDate(Currency&amp;"ibor"&amp;Tenor,AR2364,Trigger)</f>
        <v>55976</v>
      </c>
      <c r="AR2364" s="98">
        <f>_xll.qlCalendarAdvance(Calendar,AR2363,AP2364,"f",,Trigger)</f>
        <v>55982</v>
      </c>
      <c r="AS2364" s="98">
        <f>_xll.qlInterestRateIndexMaturity(Currency&amp;"ibor"&amp;Tenor,AR2364,Trigger)</f>
        <v>56012</v>
      </c>
      <c r="AT2364" s="242" t="e">
        <f>_xll.qlIndexFixing($AD$5,AQ2364,TRUE,_xll.ohTrigger(Trigger,Trigger1M))</f>
        <v>#NUM!</v>
      </c>
      <c r="AU2364" s="242">
        <f>IFERROR(_xll.qlIndexFixing($AV$1,AQ2364,TRUE,_xll.ohTrigger(Trigger,Trigger1M)),#N/A)</f>
        <v>1.4785183895191345E-2</v>
      </c>
    </row>
    <row r="2365" spans="42:47" ht="11.25" customHeight="1" x14ac:dyDescent="0.25">
      <c r="AP2365" s="99" t="s">
        <v>83</v>
      </c>
      <c r="AQ2365" s="98">
        <f>_xll.qlInterestRateIndexFixingDate(Currency&amp;"ibor"&amp;Tenor,AR2365,Trigger)</f>
        <v>55985</v>
      </c>
      <c r="AR2365" s="98">
        <f>_xll.qlCalendarAdvance(Calendar,AR2364,AP2365,"f",,Trigger)</f>
        <v>55989</v>
      </c>
      <c r="AS2365" s="98">
        <f>_xll.qlInterestRateIndexMaturity(Currency&amp;"ibor"&amp;Tenor,AR2365,Trigger)</f>
        <v>56019</v>
      </c>
      <c r="AT2365" s="242" t="e">
        <f>_xll.qlIndexFixing($AD$5,AQ2365,TRUE,_xll.ohTrigger(Trigger,Trigger1M))</f>
        <v>#NUM!</v>
      </c>
      <c r="AU2365" s="242">
        <f>IFERROR(_xll.qlIndexFixing($AV$1,AQ2365,TRUE,_xll.ohTrigger(Trigger,Trigger1M)),#N/A)</f>
        <v>1.4778439020471268E-2</v>
      </c>
    </row>
    <row r="2366" spans="42:47" ht="11.25" customHeight="1" x14ac:dyDescent="0.25">
      <c r="AP2366" s="100" t="s">
        <v>83</v>
      </c>
      <c r="AQ2366" s="101">
        <f>_xll.qlInterestRateIndexFixingDate(Currency&amp;"ibor"&amp;Tenor,AR2366,Trigger)</f>
        <v>55992</v>
      </c>
      <c r="AR2366" s="101">
        <f>_xll.qlCalendarAdvance(Calendar,AR2365,AP2366,"f",,Trigger)</f>
        <v>55996</v>
      </c>
      <c r="AS2366" s="101">
        <f>_xll.qlInterestRateIndexMaturity(Currency&amp;"ibor"&amp;Tenor,AR2366,Trigger)</f>
        <v>56026</v>
      </c>
      <c r="AT2366" s="244" t="e">
        <f>_xll.qlIndexFixing($AD$5,AQ2366,TRUE,_xll.ohTrigger(Trigger,Trigger1M))</f>
        <v>#NUM!</v>
      </c>
      <c r="AU2366" s="244">
        <f>IFERROR(_xll.qlIndexFixing($AV$1,AQ2366,TRUE,_xll.ohTrigger(Trigger,Trigger1M)),#N/A)</f>
        <v>1.4771655104309112E-2</v>
      </c>
    </row>
    <row r="2367" spans="42:47" ht="11.25" customHeight="1" x14ac:dyDescent="0.25">
      <c r="AU2367" s="268"/>
    </row>
    <row r="2368" spans="42:47" ht="11.25" customHeight="1" x14ac:dyDescent="0.25">
      <c r="AU2368" s="268"/>
    </row>
    <row r="2369" spans="47:47" ht="11.25" customHeight="1" x14ac:dyDescent="0.25">
      <c r="AU2369" s="268"/>
    </row>
    <row r="2370" spans="47:47" ht="11.25" customHeight="1" x14ac:dyDescent="0.25">
      <c r="AU2370" s="268"/>
    </row>
    <row r="2371" spans="47:47" ht="11.25" customHeight="1" x14ac:dyDescent="0.25">
      <c r="AU2371" s="268"/>
    </row>
    <row r="2372" spans="47:47" ht="11.25" customHeight="1" x14ac:dyDescent="0.25">
      <c r="AU2372" s="268"/>
    </row>
    <row r="2373" spans="47:47" ht="11.25" customHeight="1" x14ac:dyDescent="0.25">
      <c r="AU2373" s="268"/>
    </row>
    <row r="2374" spans="47:47" ht="11.25" customHeight="1" x14ac:dyDescent="0.25">
      <c r="AU2374" s="268"/>
    </row>
    <row r="2375" spans="47:47" ht="11.25" customHeight="1" x14ac:dyDescent="0.25">
      <c r="AU2375" s="268"/>
    </row>
    <row r="2376" spans="47:47" ht="11.25" customHeight="1" x14ac:dyDescent="0.25">
      <c r="AU2376" s="268"/>
    </row>
    <row r="2377" spans="47:47" ht="11.25" customHeight="1" x14ac:dyDescent="0.25">
      <c r="AU2377" s="268"/>
    </row>
    <row r="2378" spans="47:47" ht="11.25" customHeight="1" x14ac:dyDescent="0.25">
      <c r="AU2378" s="268"/>
    </row>
    <row r="2379" spans="47:47" ht="11.25" customHeight="1" x14ac:dyDescent="0.25">
      <c r="AU2379" s="268"/>
    </row>
    <row r="2380" spans="47:47" ht="11.25" customHeight="1" x14ac:dyDescent="0.25">
      <c r="AU2380" s="268"/>
    </row>
    <row r="2381" spans="47:47" ht="11.25" customHeight="1" x14ac:dyDescent="0.25">
      <c r="AU2381" s="268"/>
    </row>
    <row r="2382" spans="47:47" ht="11.25" customHeight="1" x14ac:dyDescent="0.25">
      <c r="AU2382" s="268"/>
    </row>
    <row r="2383" spans="47:47" ht="11.25" customHeight="1" x14ac:dyDescent="0.25">
      <c r="AU2383" s="268"/>
    </row>
    <row r="2384" spans="47:47" ht="11.25" customHeight="1" x14ac:dyDescent="0.25">
      <c r="AU2384" s="268"/>
    </row>
    <row r="2385" spans="47:47" x14ac:dyDescent="0.25">
      <c r="AU2385" s="268"/>
    </row>
    <row r="2386" spans="47:47" x14ac:dyDescent="0.25">
      <c r="AU2386" s="268"/>
    </row>
    <row r="2387" spans="47:47" x14ac:dyDescent="0.25">
      <c r="AU2387" s="268"/>
    </row>
    <row r="2388" spans="47:47" x14ac:dyDescent="0.25">
      <c r="AU2388" s="268"/>
    </row>
    <row r="2389" spans="47:47" x14ac:dyDescent="0.25">
      <c r="AU2389" s="268"/>
    </row>
    <row r="2390" spans="47:47" x14ac:dyDescent="0.25">
      <c r="AU2390" s="268"/>
    </row>
    <row r="2391" spans="47:47" x14ac:dyDescent="0.25">
      <c r="AU2391" s="268"/>
    </row>
    <row r="2392" spans="47:47" x14ac:dyDescent="0.25">
      <c r="AU2392" s="268"/>
    </row>
    <row r="2393" spans="47:47" x14ac:dyDescent="0.25">
      <c r="AU2393" s="268"/>
    </row>
    <row r="2394" spans="47:47" x14ac:dyDescent="0.25">
      <c r="AU2394" s="268"/>
    </row>
    <row r="2395" spans="47:47" x14ac:dyDescent="0.25">
      <c r="AU2395" s="268"/>
    </row>
    <row r="2396" spans="47:47" x14ac:dyDescent="0.25">
      <c r="AU2396" s="268"/>
    </row>
    <row r="2397" spans="47:47" x14ac:dyDescent="0.25">
      <c r="AU2397" s="268"/>
    </row>
    <row r="2398" spans="47:47" x14ac:dyDescent="0.25">
      <c r="AU2398" s="268"/>
    </row>
    <row r="2399" spans="47:47" x14ac:dyDescent="0.25">
      <c r="AU2399" s="268"/>
    </row>
    <row r="2400" spans="47:47" x14ac:dyDescent="0.25">
      <c r="AU2400" s="268"/>
    </row>
    <row r="2401" spans="47:47" x14ac:dyDescent="0.25">
      <c r="AU2401" s="268"/>
    </row>
    <row r="2402" spans="47:47" x14ac:dyDescent="0.25">
      <c r="AU2402" s="268"/>
    </row>
    <row r="2403" spans="47:47" x14ac:dyDescent="0.25">
      <c r="AU2403" s="268"/>
    </row>
    <row r="2404" spans="47:47" x14ac:dyDescent="0.25">
      <c r="AU2404" s="268"/>
    </row>
    <row r="2405" spans="47:47" x14ac:dyDescent="0.25">
      <c r="AU2405" s="268"/>
    </row>
    <row r="2406" spans="47:47" x14ac:dyDescent="0.25">
      <c r="AU2406" s="268"/>
    </row>
    <row r="2407" spans="47:47" x14ac:dyDescent="0.25">
      <c r="AU2407" s="268"/>
    </row>
    <row r="2408" spans="47:47" x14ac:dyDescent="0.25">
      <c r="AU2408" s="268"/>
    </row>
    <row r="2409" spans="47:47" x14ac:dyDescent="0.25">
      <c r="AU2409" s="268"/>
    </row>
    <row r="2410" spans="47:47" x14ac:dyDescent="0.25">
      <c r="AU2410" s="268"/>
    </row>
    <row r="2411" spans="47:47" x14ac:dyDescent="0.25">
      <c r="AU2411" s="268"/>
    </row>
    <row r="2412" spans="47:47" x14ac:dyDescent="0.25">
      <c r="AU2412" s="268"/>
    </row>
    <row r="2413" spans="47:47" x14ac:dyDescent="0.25">
      <c r="AU2413" s="268"/>
    </row>
    <row r="2414" spans="47:47" x14ac:dyDescent="0.25">
      <c r="AU2414" s="268"/>
    </row>
    <row r="2415" spans="47:47" x14ac:dyDescent="0.25">
      <c r="AU2415" s="268"/>
    </row>
    <row r="2416" spans="47:47" x14ac:dyDescent="0.25">
      <c r="AU2416" s="268"/>
    </row>
    <row r="2417" spans="47:47" x14ac:dyDescent="0.25">
      <c r="AU2417" s="268"/>
    </row>
    <row r="2418" spans="47:47" x14ac:dyDescent="0.25">
      <c r="AU2418" s="268"/>
    </row>
    <row r="2419" spans="47:47" x14ac:dyDescent="0.25">
      <c r="AU2419" s="268"/>
    </row>
    <row r="2420" spans="47:47" x14ac:dyDescent="0.25">
      <c r="AU2420" s="268"/>
    </row>
    <row r="2421" spans="47:47" x14ac:dyDescent="0.25">
      <c r="AU2421" s="268"/>
    </row>
    <row r="2422" spans="47:47" x14ac:dyDescent="0.25">
      <c r="AU2422" s="268"/>
    </row>
    <row r="2423" spans="47:47" x14ac:dyDescent="0.25">
      <c r="AU2423" s="268"/>
    </row>
    <row r="2424" spans="47:47" x14ac:dyDescent="0.25">
      <c r="AU2424" s="268"/>
    </row>
    <row r="2425" spans="47:47" x14ac:dyDescent="0.25">
      <c r="AU2425" s="268"/>
    </row>
    <row r="2426" spans="47:47" x14ac:dyDescent="0.25">
      <c r="AU2426" s="268"/>
    </row>
    <row r="2427" spans="47:47" x14ac:dyDescent="0.25">
      <c r="AU2427" s="268"/>
    </row>
    <row r="2428" spans="47:47" x14ac:dyDescent="0.25">
      <c r="AU2428" s="268"/>
    </row>
    <row r="2429" spans="47:47" x14ac:dyDescent="0.25">
      <c r="AU2429" s="268"/>
    </row>
    <row r="2430" spans="47:47" x14ac:dyDescent="0.25">
      <c r="AU2430" s="268"/>
    </row>
    <row r="2431" spans="47:47" x14ac:dyDescent="0.25">
      <c r="AU2431" s="268"/>
    </row>
    <row r="2432" spans="47:47" x14ac:dyDescent="0.25">
      <c r="AU2432" s="268"/>
    </row>
    <row r="2433" spans="47:47" x14ac:dyDescent="0.25">
      <c r="AU2433" s="268"/>
    </row>
    <row r="2434" spans="47:47" x14ac:dyDescent="0.25">
      <c r="AU2434" s="268"/>
    </row>
    <row r="2435" spans="47:47" x14ac:dyDescent="0.25">
      <c r="AU2435" s="268"/>
    </row>
    <row r="2436" spans="47:47" x14ac:dyDescent="0.25">
      <c r="AU2436" s="268"/>
    </row>
    <row r="2437" spans="47:47" x14ac:dyDescent="0.25">
      <c r="AU2437" s="268"/>
    </row>
    <row r="2438" spans="47:47" x14ac:dyDescent="0.25">
      <c r="AU2438" s="268"/>
    </row>
    <row r="2439" spans="47:47" x14ac:dyDescent="0.25">
      <c r="AU2439" s="268"/>
    </row>
    <row r="2440" spans="47:47" x14ac:dyDescent="0.25">
      <c r="AU2440" s="268"/>
    </row>
    <row r="2441" spans="47:47" x14ac:dyDescent="0.25">
      <c r="AU2441" s="268"/>
    </row>
    <row r="2442" spans="47:47" x14ac:dyDescent="0.25">
      <c r="AU2442" s="268"/>
    </row>
    <row r="2443" spans="47:47" x14ac:dyDescent="0.25">
      <c r="AU2443" s="268"/>
    </row>
    <row r="2444" spans="47:47" x14ac:dyDescent="0.25">
      <c r="AU2444" s="268"/>
    </row>
    <row r="2445" spans="47:47" x14ac:dyDescent="0.25">
      <c r="AU2445" s="268"/>
    </row>
    <row r="2446" spans="47:47" x14ac:dyDescent="0.25">
      <c r="AU2446" s="268"/>
    </row>
    <row r="2447" spans="47:47" x14ac:dyDescent="0.25">
      <c r="AU2447" s="268"/>
    </row>
    <row r="2448" spans="47:47" x14ac:dyDescent="0.25">
      <c r="AU2448" s="268"/>
    </row>
    <row r="2449" spans="47:47" x14ac:dyDescent="0.25">
      <c r="AU2449" s="268"/>
    </row>
    <row r="2450" spans="47:47" x14ac:dyDescent="0.25">
      <c r="AU2450" s="268"/>
    </row>
    <row r="2451" spans="47:47" x14ac:dyDescent="0.25">
      <c r="AU2451" s="268"/>
    </row>
    <row r="2452" spans="47:47" x14ac:dyDescent="0.25">
      <c r="AU2452" s="268"/>
    </row>
    <row r="2453" spans="47:47" x14ac:dyDescent="0.25">
      <c r="AU2453" s="268"/>
    </row>
    <row r="2454" spans="47:47" x14ac:dyDescent="0.25">
      <c r="AU2454" s="268"/>
    </row>
    <row r="2455" spans="47:47" x14ac:dyDescent="0.25">
      <c r="AU2455" s="268"/>
    </row>
    <row r="2456" spans="47:47" x14ac:dyDescent="0.25">
      <c r="AU2456" s="268"/>
    </row>
    <row r="2457" spans="47:47" x14ac:dyDescent="0.25">
      <c r="AU2457" s="268"/>
    </row>
    <row r="2458" spans="47:47" x14ac:dyDescent="0.25">
      <c r="AU2458" s="268"/>
    </row>
    <row r="2459" spans="47:47" x14ac:dyDescent="0.25">
      <c r="AU2459" s="268"/>
    </row>
    <row r="2460" spans="47:47" x14ac:dyDescent="0.25">
      <c r="AU2460" s="268"/>
    </row>
    <row r="2461" spans="47:47" x14ac:dyDescent="0.25">
      <c r="AU2461" s="268"/>
    </row>
    <row r="2462" spans="47:47" x14ac:dyDescent="0.25">
      <c r="AU2462" s="268"/>
    </row>
    <row r="2463" spans="47:47" x14ac:dyDescent="0.25">
      <c r="AU2463" s="268"/>
    </row>
    <row r="2464" spans="47:47" x14ac:dyDescent="0.25">
      <c r="AU2464" s="268"/>
    </row>
    <row r="2465" spans="47:47" x14ac:dyDescent="0.25">
      <c r="AU2465" s="268"/>
    </row>
    <row r="2466" spans="47:47" x14ac:dyDescent="0.25">
      <c r="AU2466" s="268"/>
    </row>
    <row r="2467" spans="47:47" x14ac:dyDescent="0.25">
      <c r="AU2467" s="268"/>
    </row>
    <row r="2468" spans="47:47" x14ac:dyDescent="0.25">
      <c r="AU2468" s="268"/>
    </row>
    <row r="2469" spans="47:47" x14ac:dyDescent="0.25">
      <c r="AU2469" s="268"/>
    </row>
    <row r="2470" spans="47:47" x14ac:dyDescent="0.25">
      <c r="AU2470" s="268"/>
    </row>
    <row r="2471" spans="47:47" x14ac:dyDescent="0.25">
      <c r="AU2471" s="268"/>
    </row>
    <row r="2472" spans="47:47" x14ac:dyDescent="0.25">
      <c r="AU2472" s="268"/>
    </row>
    <row r="2473" spans="47:47" x14ac:dyDescent="0.25">
      <c r="AU2473" s="268"/>
    </row>
    <row r="2474" spans="47:47" x14ac:dyDescent="0.25">
      <c r="AU2474" s="268"/>
    </row>
    <row r="2475" spans="47:47" x14ac:dyDescent="0.25">
      <c r="AU2475" s="268"/>
    </row>
    <row r="2476" spans="47:47" x14ac:dyDescent="0.25">
      <c r="AU2476" s="268"/>
    </row>
    <row r="2477" spans="47:47" x14ac:dyDescent="0.25">
      <c r="AU2477" s="268"/>
    </row>
    <row r="2478" spans="47:47" x14ac:dyDescent="0.25">
      <c r="AU2478" s="268"/>
    </row>
    <row r="2479" spans="47:47" x14ac:dyDescent="0.25">
      <c r="AU2479" s="268"/>
    </row>
    <row r="2480" spans="47:47" x14ac:dyDescent="0.25">
      <c r="AU2480" s="268"/>
    </row>
    <row r="2481" spans="47:47" x14ac:dyDescent="0.25">
      <c r="AU2481" s="268"/>
    </row>
    <row r="2482" spans="47:47" x14ac:dyDescent="0.25">
      <c r="AU2482" s="268"/>
    </row>
    <row r="2483" spans="47:47" x14ac:dyDescent="0.25">
      <c r="AU2483" s="268"/>
    </row>
    <row r="2484" spans="47:47" x14ac:dyDescent="0.25">
      <c r="AU2484" s="268"/>
    </row>
    <row r="2485" spans="47:47" x14ac:dyDescent="0.25">
      <c r="AU2485" s="268"/>
    </row>
    <row r="2486" spans="47:47" x14ac:dyDescent="0.25">
      <c r="AU2486" s="268"/>
    </row>
    <row r="2487" spans="47:47" x14ac:dyDescent="0.25">
      <c r="AU2487" s="268"/>
    </row>
    <row r="2488" spans="47:47" x14ac:dyDescent="0.25">
      <c r="AU2488" s="268"/>
    </row>
    <row r="2489" spans="47:47" x14ac:dyDescent="0.25">
      <c r="AU2489" s="268"/>
    </row>
    <row r="2490" spans="47:47" x14ac:dyDescent="0.25">
      <c r="AU2490" s="268"/>
    </row>
    <row r="2491" spans="47:47" x14ac:dyDescent="0.25">
      <c r="AU2491" s="268"/>
    </row>
    <row r="2492" spans="47:47" x14ac:dyDescent="0.25">
      <c r="AU2492" s="268"/>
    </row>
    <row r="2493" spans="47:47" x14ac:dyDescent="0.25">
      <c r="AU2493" s="268"/>
    </row>
    <row r="2494" spans="47:47" x14ac:dyDescent="0.25">
      <c r="AU2494" s="268"/>
    </row>
    <row r="2495" spans="47:47" x14ac:dyDescent="0.25">
      <c r="AU2495" s="268"/>
    </row>
    <row r="2496" spans="47:47" x14ac:dyDescent="0.25">
      <c r="AU2496" s="268"/>
    </row>
    <row r="2497" spans="47:47" x14ac:dyDescent="0.25">
      <c r="AU2497" s="268"/>
    </row>
    <row r="2498" spans="47:47" x14ac:dyDescent="0.25">
      <c r="AU2498" s="268"/>
    </row>
    <row r="2499" spans="47:47" x14ac:dyDescent="0.25">
      <c r="AU2499" s="268"/>
    </row>
    <row r="2500" spans="47:47" x14ac:dyDescent="0.25">
      <c r="AU2500" s="268"/>
    </row>
    <row r="2501" spans="47:47" x14ac:dyDescent="0.25">
      <c r="AU2501" s="268"/>
    </row>
    <row r="2502" spans="47:47" x14ac:dyDescent="0.25">
      <c r="AU2502" s="268"/>
    </row>
    <row r="2503" spans="47:47" x14ac:dyDescent="0.25">
      <c r="AU2503" s="268"/>
    </row>
    <row r="2504" spans="47:47" x14ac:dyDescent="0.25">
      <c r="AU2504" s="268"/>
    </row>
    <row r="2505" spans="47:47" x14ac:dyDescent="0.25">
      <c r="AU2505" s="268"/>
    </row>
    <row r="2506" spans="47:47" x14ac:dyDescent="0.25">
      <c r="AU2506" s="268"/>
    </row>
    <row r="2507" spans="47:47" x14ac:dyDescent="0.25">
      <c r="AU2507" s="268"/>
    </row>
    <row r="2508" spans="47:47" x14ac:dyDescent="0.25">
      <c r="AU2508" s="268"/>
    </row>
    <row r="2509" spans="47:47" x14ac:dyDescent="0.25">
      <c r="AU2509" s="268"/>
    </row>
    <row r="2510" spans="47:47" x14ac:dyDescent="0.25">
      <c r="AU2510" s="268"/>
    </row>
    <row r="2511" spans="47:47" x14ac:dyDescent="0.25">
      <c r="AU2511" s="268"/>
    </row>
    <row r="2512" spans="47:47" x14ac:dyDescent="0.25">
      <c r="AU2512" s="268"/>
    </row>
    <row r="2513" spans="47:47" x14ac:dyDescent="0.25">
      <c r="AU2513" s="268"/>
    </row>
    <row r="2514" spans="47:47" x14ac:dyDescent="0.25">
      <c r="AU2514" s="268"/>
    </row>
    <row r="2515" spans="47:47" x14ac:dyDescent="0.25">
      <c r="AU2515" s="268"/>
    </row>
    <row r="2516" spans="47:47" x14ac:dyDescent="0.25">
      <c r="AU2516" s="268"/>
    </row>
    <row r="2517" spans="47:47" x14ac:dyDescent="0.25">
      <c r="AU2517" s="268"/>
    </row>
    <row r="2518" spans="47:47" x14ac:dyDescent="0.25">
      <c r="AU2518" s="268"/>
    </row>
    <row r="2519" spans="47:47" x14ac:dyDescent="0.25">
      <c r="AU2519" s="268"/>
    </row>
    <row r="2520" spans="47:47" x14ac:dyDescent="0.25">
      <c r="AU2520" s="268"/>
    </row>
    <row r="2521" spans="47:47" x14ac:dyDescent="0.25">
      <c r="AU2521" s="268"/>
    </row>
    <row r="2522" spans="47:47" x14ac:dyDescent="0.25">
      <c r="AU2522" s="268"/>
    </row>
    <row r="2523" spans="47:47" x14ac:dyDescent="0.25">
      <c r="AU2523" s="268"/>
    </row>
    <row r="2524" spans="47:47" x14ac:dyDescent="0.25">
      <c r="AU2524" s="268"/>
    </row>
    <row r="2525" spans="47:47" x14ac:dyDescent="0.25">
      <c r="AU2525" s="268"/>
    </row>
    <row r="2526" spans="47:47" x14ac:dyDescent="0.25">
      <c r="AU2526" s="268"/>
    </row>
    <row r="2527" spans="47:47" x14ac:dyDescent="0.25">
      <c r="AU2527" s="268"/>
    </row>
    <row r="2528" spans="47:47" x14ac:dyDescent="0.25">
      <c r="AU2528" s="268"/>
    </row>
    <row r="2529" spans="47:47" x14ac:dyDescent="0.25">
      <c r="AU2529" s="268"/>
    </row>
    <row r="2530" spans="47:47" x14ac:dyDescent="0.25">
      <c r="AU2530" s="268"/>
    </row>
    <row r="2531" spans="47:47" x14ac:dyDescent="0.25">
      <c r="AU2531" s="268"/>
    </row>
    <row r="2532" spans="47:47" x14ac:dyDescent="0.25">
      <c r="AU2532" s="268"/>
    </row>
    <row r="2533" spans="47:47" x14ac:dyDescent="0.25">
      <c r="AU2533" s="268"/>
    </row>
    <row r="2534" spans="47:47" x14ac:dyDescent="0.25">
      <c r="AU2534" s="268"/>
    </row>
    <row r="2535" spans="47:47" x14ac:dyDescent="0.25">
      <c r="AU2535" s="268"/>
    </row>
    <row r="2536" spans="47:47" x14ac:dyDescent="0.25">
      <c r="AU2536" s="268"/>
    </row>
    <row r="2537" spans="47:47" x14ac:dyDescent="0.25">
      <c r="AU2537" s="268"/>
    </row>
    <row r="2538" spans="47:47" x14ac:dyDescent="0.25">
      <c r="AU2538" s="268"/>
    </row>
    <row r="2539" spans="47:47" x14ac:dyDescent="0.25">
      <c r="AU2539" s="268"/>
    </row>
    <row r="2540" spans="47:47" x14ac:dyDescent="0.25">
      <c r="AU2540" s="268"/>
    </row>
    <row r="2541" spans="47:47" x14ac:dyDescent="0.25">
      <c r="AU2541" s="268"/>
    </row>
    <row r="2542" spans="47:47" x14ac:dyDescent="0.25">
      <c r="AU2542" s="268"/>
    </row>
    <row r="2543" spans="47:47" x14ac:dyDescent="0.25">
      <c r="AU2543" s="268"/>
    </row>
    <row r="2544" spans="47:47" x14ac:dyDescent="0.25">
      <c r="AU2544" s="268"/>
    </row>
    <row r="2545" spans="47:47" x14ac:dyDescent="0.25">
      <c r="AU2545" s="268"/>
    </row>
    <row r="2546" spans="47:47" x14ac:dyDescent="0.25">
      <c r="AU2546" s="268"/>
    </row>
    <row r="2547" spans="47:47" x14ac:dyDescent="0.25">
      <c r="AU2547" s="268"/>
    </row>
    <row r="2548" spans="47:47" x14ac:dyDescent="0.25">
      <c r="AU2548" s="268"/>
    </row>
    <row r="2549" spans="47:47" x14ac:dyDescent="0.25">
      <c r="AU2549" s="268"/>
    </row>
    <row r="2550" spans="47:47" x14ac:dyDescent="0.25">
      <c r="AU2550" s="268"/>
    </row>
    <row r="2551" spans="47:47" x14ac:dyDescent="0.25">
      <c r="AU2551" s="268"/>
    </row>
    <row r="2552" spans="47:47" x14ac:dyDescent="0.25">
      <c r="AU2552" s="268"/>
    </row>
    <row r="2553" spans="47:47" x14ac:dyDescent="0.25">
      <c r="AU2553" s="268"/>
    </row>
    <row r="2554" spans="47:47" x14ac:dyDescent="0.25">
      <c r="AU2554" s="268"/>
    </row>
    <row r="2555" spans="47:47" x14ac:dyDescent="0.25">
      <c r="AU2555" s="268"/>
    </row>
    <row r="2556" spans="47:47" x14ac:dyDescent="0.25">
      <c r="AU2556" s="268"/>
    </row>
    <row r="2557" spans="47:47" x14ac:dyDescent="0.25">
      <c r="AU2557" s="268"/>
    </row>
    <row r="2558" spans="47:47" x14ac:dyDescent="0.25">
      <c r="AU2558" s="268"/>
    </row>
    <row r="2559" spans="47:47" x14ac:dyDescent="0.25">
      <c r="AU2559" s="268"/>
    </row>
    <row r="2560" spans="47:47" x14ac:dyDescent="0.25">
      <c r="AU2560" s="268"/>
    </row>
    <row r="2561" spans="47:47" x14ac:dyDescent="0.25">
      <c r="AU2561" s="268"/>
    </row>
    <row r="2562" spans="47:47" x14ac:dyDescent="0.25">
      <c r="AU2562" s="268"/>
    </row>
    <row r="2563" spans="47:47" x14ac:dyDescent="0.25">
      <c r="AU2563" s="268"/>
    </row>
    <row r="2564" spans="47:47" x14ac:dyDescent="0.25">
      <c r="AU2564" s="268"/>
    </row>
    <row r="2565" spans="47:47" x14ac:dyDescent="0.25">
      <c r="AU2565" s="268"/>
    </row>
    <row r="2566" spans="47:47" x14ac:dyDescent="0.25">
      <c r="AU2566" s="268"/>
    </row>
    <row r="2567" spans="47:47" x14ac:dyDescent="0.25">
      <c r="AU2567" s="268"/>
    </row>
    <row r="2568" spans="47:47" x14ac:dyDescent="0.25">
      <c r="AU2568" s="268"/>
    </row>
    <row r="2569" spans="47:47" x14ac:dyDescent="0.25">
      <c r="AU2569" s="268"/>
    </row>
    <row r="2570" spans="47:47" x14ac:dyDescent="0.25">
      <c r="AU2570" s="268"/>
    </row>
    <row r="2571" spans="47:47" x14ac:dyDescent="0.25">
      <c r="AU2571" s="268"/>
    </row>
    <row r="2572" spans="47:47" x14ac:dyDescent="0.25">
      <c r="AU2572" s="268"/>
    </row>
    <row r="2573" spans="47:47" x14ac:dyDescent="0.25">
      <c r="AU2573" s="268"/>
    </row>
    <row r="2574" spans="47:47" x14ac:dyDescent="0.25">
      <c r="AU2574" s="268"/>
    </row>
    <row r="2575" spans="47:47" x14ac:dyDescent="0.25">
      <c r="AU2575" s="268"/>
    </row>
    <row r="2576" spans="47:47" x14ac:dyDescent="0.25">
      <c r="AU2576" s="268"/>
    </row>
    <row r="2577" spans="47:47" x14ac:dyDescent="0.25">
      <c r="AU2577" s="268"/>
    </row>
    <row r="2578" spans="47:47" x14ac:dyDescent="0.25">
      <c r="AU2578" s="268"/>
    </row>
    <row r="2579" spans="47:47" x14ac:dyDescent="0.25">
      <c r="AU2579" s="268"/>
    </row>
    <row r="2580" spans="47:47" x14ac:dyDescent="0.25">
      <c r="AU2580" s="268"/>
    </row>
    <row r="2581" spans="47:47" x14ac:dyDescent="0.25">
      <c r="AU2581" s="268"/>
    </row>
    <row r="2582" spans="47:47" x14ac:dyDescent="0.25">
      <c r="AU2582" s="268"/>
    </row>
    <row r="2583" spans="47:47" x14ac:dyDescent="0.25">
      <c r="AU2583" s="268"/>
    </row>
    <row r="2584" spans="47:47" x14ac:dyDescent="0.25">
      <c r="AU2584" s="268"/>
    </row>
    <row r="2585" spans="47:47" x14ac:dyDescent="0.25">
      <c r="AU2585" s="268"/>
    </row>
    <row r="2586" spans="47:47" x14ac:dyDescent="0.25">
      <c r="AU2586" s="268"/>
    </row>
    <row r="2587" spans="47:47" x14ac:dyDescent="0.25">
      <c r="AU2587" s="268"/>
    </row>
    <row r="2588" spans="47:47" x14ac:dyDescent="0.25">
      <c r="AU2588" s="268"/>
    </row>
    <row r="2589" spans="47:47" x14ac:dyDescent="0.25">
      <c r="AU2589" s="268"/>
    </row>
    <row r="2590" spans="47:47" x14ac:dyDescent="0.25">
      <c r="AU2590" s="268"/>
    </row>
    <row r="2591" spans="47:47" x14ac:dyDescent="0.25">
      <c r="AU2591" s="268"/>
    </row>
    <row r="2592" spans="47:47" x14ac:dyDescent="0.25">
      <c r="AU2592" s="268"/>
    </row>
    <row r="2593" spans="47:47" x14ac:dyDescent="0.25">
      <c r="AU2593" s="268"/>
    </row>
    <row r="2594" spans="47:47" x14ac:dyDescent="0.25">
      <c r="AU2594" s="268"/>
    </row>
    <row r="2595" spans="47:47" x14ac:dyDescent="0.25">
      <c r="AU2595" s="268"/>
    </row>
    <row r="2596" spans="47:47" x14ac:dyDescent="0.25">
      <c r="AU2596" s="268"/>
    </row>
    <row r="2597" spans="47:47" x14ac:dyDescent="0.25">
      <c r="AU2597" s="268"/>
    </row>
    <row r="2598" spans="47:47" x14ac:dyDescent="0.25">
      <c r="AU2598" s="268"/>
    </row>
    <row r="2599" spans="47:47" x14ac:dyDescent="0.25">
      <c r="AU2599" s="268"/>
    </row>
    <row r="2600" spans="47:47" x14ac:dyDescent="0.25">
      <c r="AU2600" s="268"/>
    </row>
    <row r="2601" spans="47:47" x14ac:dyDescent="0.25">
      <c r="AU2601" s="268"/>
    </row>
    <row r="2602" spans="47:47" x14ac:dyDescent="0.25">
      <c r="AU2602" s="268"/>
    </row>
    <row r="2603" spans="47:47" x14ac:dyDescent="0.25">
      <c r="AU2603" s="268"/>
    </row>
    <row r="2604" spans="47:47" x14ac:dyDescent="0.25">
      <c r="AU2604" s="268"/>
    </row>
    <row r="2605" spans="47:47" x14ac:dyDescent="0.25">
      <c r="AU2605" s="268"/>
    </row>
    <row r="2606" spans="47:47" x14ac:dyDescent="0.25">
      <c r="AU2606" s="268"/>
    </row>
    <row r="2607" spans="47:47" x14ac:dyDescent="0.25">
      <c r="AU2607" s="268"/>
    </row>
    <row r="2608" spans="47:47" x14ac:dyDescent="0.25">
      <c r="AU2608" s="268"/>
    </row>
    <row r="2609" spans="47:47" x14ac:dyDescent="0.25">
      <c r="AU2609" s="268"/>
    </row>
    <row r="2610" spans="47:47" x14ac:dyDescent="0.25">
      <c r="AU2610" s="268"/>
    </row>
    <row r="2611" spans="47:47" x14ac:dyDescent="0.25">
      <c r="AU2611" s="268"/>
    </row>
    <row r="2612" spans="47:47" x14ac:dyDescent="0.25">
      <c r="AU2612" s="268"/>
    </row>
    <row r="2613" spans="47:47" x14ac:dyDescent="0.25">
      <c r="AU2613" s="268"/>
    </row>
    <row r="2614" spans="47:47" x14ac:dyDescent="0.25">
      <c r="AU2614" s="268"/>
    </row>
    <row r="2615" spans="47:47" x14ac:dyDescent="0.25">
      <c r="AU2615" s="268"/>
    </row>
    <row r="2616" spans="47:47" x14ac:dyDescent="0.25">
      <c r="AU2616" s="268"/>
    </row>
    <row r="2617" spans="47:47" x14ac:dyDescent="0.25">
      <c r="AU2617" s="268"/>
    </row>
    <row r="2618" spans="47:47" x14ac:dyDescent="0.25">
      <c r="AU2618" s="268"/>
    </row>
    <row r="2619" spans="47:47" x14ac:dyDescent="0.25">
      <c r="AU2619" s="268"/>
    </row>
    <row r="2620" spans="47:47" x14ac:dyDescent="0.25">
      <c r="AU2620" s="268"/>
    </row>
    <row r="2621" spans="47:47" x14ac:dyDescent="0.25">
      <c r="AU2621" s="268"/>
    </row>
    <row r="2622" spans="47:47" x14ac:dyDescent="0.25">
      <c r="AU2622" s="268"/>
    </row>
    <row r="2623" spans="47:47" x14ac:dyDescent="0.25">
      <c r="AU2623" s="268"/>
    </row>
    <row r="2624" spans="47:47" x14ac:dyDescent="0.25">
      <c r="AU2624" s="268"/>
    </row>
    <row r="2625" spans="47:47" x14ac:dyDescent="0.25">
      <c r="AU2625" s="268"/>
    </row>
    <row r="2626" spans="47:47" x14ac:dyDescent="0.25">
      <c r="AU2626" s="268"/>
    </row>
    <row r="2627" spans="47:47" x14ac:dyDescent="0.25">
      <c r="AU2627" s="268"/>
    </row>
    <row r="2628" spans="47:47" x14ac:dyDescent="0.25">
      <c r="AU2628" s="268"/>
    </row>
    <row r="2629" spans="47:47" x14ac:dyDescent="0.25">
      <c r="AU2629" s="268"/>
    </row>
    <row r="2630" spans="47:47" x14ac:dyDescent="0.25">
      <c r="AU2630" s="268"/>
    </row>
    <row r="2631" spans="47:47" x14ac:dyDescent="0.25">
      <c r="AU2631" s="268"/>
    </row>
    <row r="2632" spans="47:47" x14ac:dyDescent="0.25">
      <c r="AU2632" s="268"/>
    </row>
    <row r="2633" spans="47:47" x14ac:dyDescent="0.25">
      <c r="AU2633" s="268"/>
    </row>
    <row r="2634" spans="47:47" x14ac:dyDescent="0.25">
      <c r="AU2634" s="268"/>
    </row>
    <row r="2635" spans="47:47" x14ac:dyDescent="0.25">
      <c r="AU2635" s="268"/>
    </row>
    <row r="2636" spans="47:47" x14ac:dyDescent="0.25">
      <c r="AU2636" s="268"/>
    </row>
    <row r="2637" spans="47:47" x14ac:dyDescent="0.25">
      <c r="AU2637" s="268"/>
    </row>
    <row r="2638" spans="47:47" x14ac:dyDescent="0.25">
      <c r="AU2638" s="268"/>
    </row>
    <row r="2639" spans="47:47" x14ac:dyDescent="0.25">
      <c r="AU2639" s="268"/>
    </row>
    <row r="2640" spans="47:47" x14ac:dyDescent="0.25">
      <c r="AU2640" s="268"/>
    </row>
    <row r="2641" spans="47:47" x14ac:dyDescent="0.25">
      <c r="AU2641" s="268"/>
    </row>
    <row r="2642" spans="47:47" x14ac:dyDescent="0.25">
      <c r="AU2642" s="268"/>
    </row>
    <row r="2643" spans="47:47" x14ac:dyDescent="0.25">
      <c r="AU2643" s="268"/>
    </row>
    <row r="2644" spans="47:47" x14ac:dyDescent="0.25">
      <c r="AU2644" s="268"/>
    </row>
    <row r="2645" spans="47:47" x14ac:dyDescent="0.25">
      <c r="AU2645" s="268"/>
    </row>
    <row r="2646" spans="47:47" x14ac:dyDescent="0.25">
      <c r="AU2646" s="268"/>
    </row>
    <row r="2647" spans="47:47" x14ac:dyDescent="0.25">
      <c r="AU2647" s="268"/>
    </row>
    <row r="2648" spans="47:47" x14ac:dyDescent="0.25">
      <c r="AU2648" s="268"/>
    </row>
    <row r="2649" spans="47:47" x14ac:dyDescent="0.25">
      <c r="AU2649" s="268"/>
    </row>
    <row r="2650" spans="47:47" x14ac:dyDescent="0.25">
      <c r="AU2650" s="268"/>
    </row>
    <row r="2651" spans="47:47" x14ac:dyDescent="0.25">
      <c r="AU2651" s="268"/>
    </row>
    <row r="2652" spans="47:47" x14ac:dyDescent="0.25">
      <c r="AU2652" s="268"/>
    </row>
    <row r="2653" spans="47:47" x14ac:dyDescent="0.25">
      <c r="AU2653" s="268"/>
    </row>
    <row r="2654" spans="47:47" x14ac:dyDescent="0.25">
      <c r="AU2654" s="268"/>
    </row>
    <row r="2655" spans="47:47" x14ac:dyDescent="0.25">
      <c r="AU2655" s="268"/>
    </row>
    <row r="2656" spans="47:47" x14ac:dyDescent="0.25">
      <c r="AU2656" s="268"/>
    </row>
    <row r="2657" spans="47:47" x14ac:dyDescent="0.25">
      <c r="AU2657" s="268"/>
    </row>
    <row r="2658" spans="47:47" x14ac:dyDescent="0.25">
      <c r="AU2658" s="268"/>
    </row>
    <row r="2659" spans="47:47" x14ac:dyDescent="0.25">
      <c r="AU2659" s="268"/>
    </row>
    <row r="2660" spans="47:47" x14ac:dyDescent="0.25">
      <c r="AU2660" s="268"/>
    </row>
    <row r="2661" spans="47:47" x14ac:dyDescent="0.25">
      <c r="AU2661" s="268"/>
    </row>
    <row r="2662" spans="47:47" x14ac:dyDescent="0.25">
      <c r="AU2662" s="268"/>
    </row>
    <row r="2663" spans="47:47" x14ac:dyDescent="0.25">
      <c r="AU2663" s="268"/>
    </row>
    <row r="2664" spans="47:47" x14ac:dyDescent="0.25">
      <c r="AU2664" s="268"/>
    </row>
    <row r="2665" spans="47:47" x14ac:dyDescent="0.25">
      <c r="AU2665" s="268"/>
    </row>
    <row r="2666" spans="47:47" x14ac:dyDescent="0.25">
      <c r="AU2666" s="268"/>
    </row>
    <row r="2667" spans="47:47" x14ac:dyDescent="0.25">
      <c r="AU2667" s="268"/>
    </row>
    <row r="2668" spans="47:47" x14ac:dyDescent="0.25">
      <c r="AU2668" s="268"/>
    </row>
    <row r="2669" spans="47:47" x14ac:dyDescent="0.25">
      <c r="AU2669" s="268"/>
    </row>
    <row r="2670" spans="47:47" x14ac:dyDescent="0.25">
      <c r="AU2670" s="268"/>
    </row>
    <row r="2671" spans="47:47" x14ac:dyDescent="0.25">
      <c r="AU2671" s="268"/>
    </row>
    <row r="2672" spans="47:47" x14ac:dyDescent="0.25">
      <c r="AU2672" s="268"/>
    </row>
    <row r="2673" spans="47:47" x14ac:dyDescent="0.25">
      <c r="AU2673" s="268"/>
    </row>
    <row r="2674" spans="47:47" x14ac:dyDescent="0.25">
      <c r="AU2674" s="268"/>
    </row>
    <row r="2675" spans="47:47" x14ac:dyDescent="0.25">
      <c r="AU2675" s="268"/>
    </row>
    <row r="2676" spans="47:47" x14ac:dyDescent="0.25">
      <c r="AU2676" s="268"/>
    </row>
    <row r="2677" spans="47:47" x14ac:dyDescent="0.25">
      <c r="AU2677" s="268"/>
    </row>
    <row r="2678" spans="47:47" x14ac:dyDescent="0.25">
      <c r="AU2678" s="268"/>
    </row>
    <row r="2679" spans="47:47" x14ac:dyDescent="0.25">
      <c r="AU2679" s="268"/>
    </row>
    <row r="2680" spans="47:47" x14ac:dyDescent="0.25">
      <c r="AU2680" s="268"/>
    </row>
    <row r="2681" spans="47:47" x14ac:dyDescent="0.25">
      <c r="AU2681" s="268"/>
    </row>
    <row r="2682" spans="47:47" x14ac:dyDescent="0.25">
      <c r="AU2682" s="268"/>
    </row>
    <row r="2683" spans="47:47" x14ac:dyDescent="0.25">
      <c r="AU2683" s="268"/>
    </row>
    <row r="2684" spans="47:47" x14ac:dyDescent="0.25">
      <c r="AU2684" s="268"/>
    </row>
    <row r="2685" spans="47:47" x14ac:dyDescent="0.25">
      <c r="AU2685" s="268"/>
    </row>
    <row r="2686" spans="47:47" x14ac:dyDescent="0.25">
      <c r="AU2686" s="268"/>
    </row>
    <row r="2687" spans="47:47" x14ac:dyDescent="0.25">
      <c r="AU2687" s="268"/>
    </row>
    <row r="2688" spans="47:47" x14ac:dyDescent="0.25">
      <c r="AU2688" s="268"/>
    </row>
    <row r="2689" spans="47:47" x14ac:dyDescent="0.25">
      <c r="AU2689" s="268"/>
    </row>
    <row r="2690" spans="47:47" x14ac:dyDescent="0.25">
      <c r="AU2690" s="268"/>
    </row>
    <row r="2691" spans="47:47" x14ac:dyDescent="0.25">
      <c r="AU2691" s="268"/>
    </row>
    <row r="2692" spans="47:47" x14ac:dyDescent="0.25">
      <c r="AU2692" s="268"/>
    </row>
    <row r="2693" spans="47:47" x14ac:dyDescent="0.25">
      <c r="AU2693" s="268"/>
    </row>
    <row r="2694" spans="47:47" x14ac:dyDescent="0.25">
      <c r="AU2694" s="268"/>
    </row>
    <row r="2695" spans="47:47" x14ac:dyDescent="0.25">
      <c r="AU2695" s="268"/>
    </row>
    <row r="2696" spans="47:47" x14ac:dyDescent="0.25">
      <c r="AU2696" s="268"/>
    </row>
    <row r="2697" spans="47:47" x14ac:dyDescent="0.25">
      <c r="AU2697" s="268"/>
    </row>
    <row r="2698" spans="47:47" x14ac:dyDescent="0.25">
      <c r="AU2698" s="268"/>
    </row>
    <row r="2699" spans="47:47" x14ac:dyDescent="0.25">
      <c r="AU2699" s="268"/>
    </row>
    <row r="2700" spans="47:47" x14ac:dyDescent="0.25">
      <c r="AU2700" s="268"/>
    </row>
    <row r="2701" spans="47:47" x14ac:dyDescent="0.25">
      <c r="AU2701" s="268"/>
    </row>
    <row r="2702" spans="47:47" x14ac:dyDescent="0.25">
      <c r="AU2702" s="268"/>
    </row>
    <row r="2703" spans="47:47" x14ac:dyDescent="0.25">
      <c r="AU2703" s="268"/>
    </row>
    <row r="2704" spans="47:47" x14ac:dyDescent="0.25">
      <c r="AU2704" s="268"/>
    </row>
    <row r="2705" spans="47:47" x14ac:dyDescent="0.25">
      <c r="AU2705" s="268"/>
    </row>
    <row r="2706" spans="47:47" x14ac:dyDescent="0.25">
      <c r="AU2706" s="268"/>
    </row>
    <row r="2707" spans="47:47" x14ac:dyDescent="0.25">
      <c r="AU2707" s="268"/>
    </row>
    <row r="2708" spans="47:47" x14ac:dyDescent="0.25">
      <c r="AU2708" s="268"/>
    </row>
    <row r="2709" spans="47:47" x14ac:dyDescent="0.25">
      <c r="AU2709" s="268"/>
    </row>
    <row r="2710" spans="47:47" x14ac:dyDescent="0.25">
      <c r="AU2710" s="268"/>
    </row>
    <row r="2711" spans="47:47" x14ac:dyDescent="0.25">
      <c r="AU2711" s="268"/>
    </row>
    <row r="2712" spans="47:47" x14ac:dyDescent="0.25">
      <c r="AU2712" s="268"/>
    </row>
    <row r="2713" spans="47:47" x14ac:dyDescent="0.25">
      <c r="AU2713" s="268"/>
    </row>
    <row r="2714" spans="47:47" x14ac:dyDescent="0.25">
      <c r="AU2714" s="268"/>
    </row>
    <row r="2715" spans="47:47" x14ac:dyDescent="0.25">
      <c r="AU2715" s="268"/>
    </row>
    <row r="2716" spans="47:47" x14ac:dyDescent="0.25">
      <c r="AU2716" s="268"/>
    </row>
    <row r="2717" spans="47:47" x14ac:dyDescent="0.25">
      <c r="AU2717" s="268"/>
    </row>
    <row r="2718" spans="47:47" x14ac:dyDescent="0.25">
      <c r="AU2718" s="268"/>
    </row>
    <row r="2719" spans="47:47" x14ac:dyDescent="0.25">
      <c r="AU2719" s="268"/>
    </row>
    <row r="2720" spans="47:47" x14ac:dyDescent="0.25">
      <c r="AU2720" s="268"/>
    </row>
    <row r="2721" spans="47:47" x14ac:dyDescent="0.25">
      <c r="AU2721" s="268"/>
    </row>
    <row r="2722" spans="47:47" x14ac:dyDescent="0.25">
      <c r="AU2722" s="268"/>
    </row>
    <row r="2723" spans="47:47" x14ac:dyDescent="0.25">
      <c r="AU2723" s="268"/>
    </row>
    <row r="2724" spans="47:47" x14ac:dyDescent="0.25">
      <c r="AU2724" s="268"/>
    </row>
    <row r="2725" spans="47:47" x14ac:dyDescent="0.25">
      <c r="AU2725" s="268"/>
    </row>
    <row r="2726" spans="47:47" x14ac:dyDescent="0.25">
      <c r="AU2726" s="268"/>
    </row>
    <row r="2727" spans="47:47" x14ac:dyDescent="0.25">
      <c r="AU2727" s="268"/>
    </row>
    <row r="2728" spans="47:47" x14ac:dyDescent="0.25">
      <c r="AU2728" s="268"/>
    </row>
    <row r="2729" spans="47:47" x14ac:dyDescent="0.25">
      <c r="AU2729" s="268"/>
    </row>
    <row r="2730" spans="47:47" x14ac:dyDescent="0.25">
      <c r="AU2730" s="268"/>
    </row>
    <row r="2731" spans="47:47" x14ac:dyDescent="0.25">
      <c r="AU2731" s="268"/>
    </row>
    <row r="2732" spans="47:47" x14ac:dyDescent="0.25">
      <c r="AU2732" s="268"/>
    </row>
    <row r="2733" spans="47:47" x14ac:dyDescent="0.25">
      <c r="AU2733" s="268"/>
    </row>
    <row r="2734" spans="47:47" x14ac:dyDescent="0.25">
      <c r="AU2734" s="268"/>
    </row>
    <row r="2735" spans="47:47" x14ac:dyDescent="0.25">
      <c r="AU2735" s="268"/>
    </row>
    <row r="2736" spans="47:47" x14ac:dyDescent="0.25">
      <c r="AU2736" s="268"/>
    </row>
    <row r="2737" spans="47:47" x14ac:dyDescent="0.25">
      <c r="AU2737" s="268"/>
    </row>
    <row r="2738" spans="47:47" x14ac:dyDescent="0.25">
      <c r="AU2738" s="268"/>
    </row>
    <row r="2739" spans="47:47" x14ac:dyDescent="0.25">
      <c r="AU2739" s="268"/>
    </row>
    <row r="2740" spans="47:47" x14ac:dyDescent="0.25">
      <c r="AU2740" s="268"/>
    </row>
    <row r="2741" spans="47:47" x14ac:dyDescent="0.25">
      <c r="AU2741" s="268"/>
    </row>
    <row r="2742" spans="47:47" x14ac:dyDescent="0.25">
      <c r="AU2742" s="268"/>
    </row>
    <row r="2743" spans="47:47" x14ac:dyDescent="0.25">
      <c r="AU2743" s="268"/>
    </row>
    <row r="2744" spans="47:47" x14ac:dyDescent="0.25">
      <c r="AU2744" s="268"/>
    </row>
    <row r="2745" spans="47:47" x14ac:dyDescent="0.25">
      <c r="AU2745" s="268"/>
    </row>
    <row r="2746" spans="47:47" x14ac:dyDescent="0.25">
      <c r="AU2746" s="268"/>
    </row>
    <row r="2747" spans="47:47" x14ac:dyDescent="0.25">
      <c r="AU2747" s="268"/>
    </row>
    <row r="2748" spans="47:47" x14ac:dyDescent="0.25">
      <c r="AU2748" s="268"/>
    </row>
    <row r="2749" spans="47:47" x14ac:dyDescent="0.25">
      <c r="AU2749" s="268"/>
    </row>
    <row r="2750" spans="47:47" x14ac:dyDescent="0.25">
      <c r="AU2750" s="268"/>
    </row>
    <row r="2751" spans="47:47" x14ac:dyDescent="0.25">
      <c r="AU2751" s="268"/>
    </row>
    <row r="2752" spans="47:47" x14ac:dyDescent="0.25">
      <c r="AU2752" s="268"/>
    </row>
    <row r="2753" spans="47:47" x14ac:dyDescent="0.25">
      <c r="AU2753" s="268"/>
    </row>
    <row r="2754" spans="47:47" x14ac:dyDescent="0.25">
      <c r="AU2754" s="268"/>
    </row>
    <row r="2755" spans="47:47" x14ac:dyDescent="0.25">
      <c r="AU2755" s="268"/>
    </row>
    <row r="2756" spans="47:47" x14ac:dyDescent="0.25">
      <c r="AU2756" s="268"/>
    </row>
    <row r="2757" spans="47:47" x14ac:dyDescent="0.25">
      <c r="AU2757" s="268"/>
    </row>
    <row r="2758" spans="47:47" x14ac:dyDescent="0.25">
      <c r="AU2758" s="268"/>
    </row>
    <row r="2759" spans="47:47" x14ac:dyDescent="0.25">
      <c r="AU2759" s="268"/>
    </row>
    <row r="2760" spans="47:47" x14ac:dyDescent="0.25">
      <c r="AU2760" s="268"/>
    </row>
    <row r="2761" spans="47:47" x14ac:dyDescent="0.25">
      <c r="AU2761" s="268"/>
    </row>
    <row r="2762" spans="47:47" x14ac:dyDescent="0.25">
      <c r="AU2762" s="268"/>
    </row>
    <row r="2763" spans="47:47" x14ac:dyDescent="0.25">
      <c r="AU2763" s="268"/>
    </row>
    <row r="2764" spans="47:47" x14ac:dyDescent="0.25">
      <c r="AU2764" s="268"/>
    </row>
    <row r="2765" spans="47:47" x14ac:dyDescent="0.25">
      <c r="AU2765" s="268"/>
    </row>
    <row r="2766" spans="47:47" x14ac:dyDescent="0.25">
      <c r="AU2766" s="268"/>
    </row>
    <row r="2767" spans="47:47" x14ac:dyDescent="0.25">
      <c r="AU2767" s="268"/>
    </row>
    <row r="2768" spans="47:47" x14ac:dyDescent="0.25">
      <c r="AU2768" s="268"/>
    </row>
    <row r="2769" spans="47:47" x14ac:dyDescent="0.25">
      <c r="AU2769" s="268"/>
    </row>
    <row r="2770" spans="47:47" x14ac:dyDescent="0.25">
      <c r="AU2770" s="268"/>
    </row>
    <row r="2771" spans="47:47" x14ac:dyDescent="0.25">
      <c r="AU2771" s="268"/>
    </row>
    <row r="2772" spans="47:47" x14ac:dyDescent="0.25">
      <c r="AU2772" s="268"/>
    </row>
    <row r="2773" spans="47:47" x14ac:dyDescent="0.25">
      <c r="AU2773" s="268"/>
    </row>
    <row r="2774" spans="47:47" x14ac:dyDescent="0.25">
      <c r="AU2774" s="268"/>
    </row>
    <row r="2775" spans="47:47" x14ac:dyDescent="0.25">
      <c r="AU2775" s="268"/>
    </row>
    <row r="2776" spans="47:47" x14ac:dyDescent="0.25">
      <c r="AU2776" s="268"/>
    </row>
    <row r="2777" spans="47:47" x14ac:dyDescent="0.25">
      <c r="AU2777" s="268"/>
    </row>
    <row r="2778" spans="47:47" x14ac:dyDescent="0.25">
      <c r="AU2778" s="268"/>
    </row>
    <row r="2779" spans="47:47" x14ac:dyDescent="0.25">
      <c r="AU2779" s="268"/>
    </row>
    <row r="2780" spans="47:47" x14ac:dyDescent="0.25">
      <c r="AU2780" s="268"/>
    </row>
    <row r="2781" spans="47:47" x14ac:dyDescent="0.25">
      <c r="AU2781" s="268"/>
    </row>
    <row r="2782" spans="47:47" x14ac:dyDescent="0.25">
      <c r="AU2782" s="268"/>
    </row>
    <row r="2783" spans="47:47" x14ac:dyDescent="0.25">
      <c r="AU2783" s="268"/>
    </row>
    <row r="2784" spans="47:47" x14ac:dyDescent="0.25">
      <c r="AU2784" s="268"/>
    </row>
    <row r="2785" spans="47:47" x14ac:dyDescent="0.25">
      <c r="AU2785" s="268"/>
    </row>
    <row r="2786" spans="47:47" x14ac:dyDescent="0.25">
      <c r="AU2786" s="268"/>
    </row>
    <row r="2787" spans="47:47" x14ac:dyDescent="0.25">
      <c r="AU2787" s="268"/>
    </row>
    <row r="2788" spans="47:47" x14ac:dyDescent="0.25">
      <c r="AU2788" s="268"/>
    </row>
    <row r="2789" spans="47:47" x14ac:dyDescent="0.25">
      <c r="AU2789" s="268"/>
    </row>
    <row r="2790" spans="47:47" x14ac:dyDescent="0.25">
      <c r="AU2790" s="268"/>
    </row>
    <row r="2791" spans="47:47" x14ac:dyDescent="0.25">
      <c r="AU2791" s="268"/>
    </row>
    <row r="2792" spans="47:47" x14ac:dyDescent="0.25">
      <c r="AU2792" s="268"/>
    </row>
    <row r="2793" spans="47:47" x14ac:dyDescent="0.25">
      <c r="AU2793" s="268"/>
    </row>
    <row r="2794" spans="47:47" x14ac:dyDescent="0.25">
      <c r="AU2794" s="268"/>
    </row>
    <row r="2795" spans="47:47" x14ac:dyDescent="0.25">
      <c r="AU2795" s="268"/>
    </row>
    <row r="2796" spans="47:47" x14ac:dyDescent="0.25">
      <c r="AU2796" s="268"/>
    </row>
    <row r="2797" spans="47:47" x14ac:dyDescent="0.25">
      <c r="AU2797" s="268"/>
    </row>
    <row r="2798" spans="47:47" x14ac:dyDescent="0.25">
      <c r="AU2798" s="268"/>
    </row>
    <row r="2799" spans="47:47" x14ac:dyDescent="0.25">
      <c r="AU2799" s="268"/>
    </row>
    <row r="2800" spans="47:47" x14ac:dyDescent="0.25">
      <c r="AU2800" s="268"/>
    </row>
    <row r="2801" spans="47:47" x14ac:dyDescent="0.25">
      <c r="AU2801" s="268"/>
    </row>
    <row r="2802" spans="47:47" x14ac:dyDescent="0.25">
      <c r="AU2802" s="268"/>
    </row>
    <row r="2803" spans="47:47" x14ac:dyDescent="0.25">
      <c r="AU2803" s="268"/>
    </row>
    <row r="2804" spans="47:47" x14ac:dyDescent="0.25">
      <c r="AU2804" s="268"/>
    </row>
    <row r="2805" spans="47:47" x14ac:dyDescent="0.25">
      <c r="AU2805" s="268"/>
    </row>
    <row r="2806" spans="47:47" x14ac:dyDescent="0.25">
      <c r="AU2806" s="268"/>
    </row>
    <row r="2807" spans="47:47" x14ac:dyDescent="0.25">
      <c r="AU2807" s="268"/>
    </row>
    <row r="2808" spans="47:47" x14ac:dyDescent="0.25">
      <c r="AU2808" s="268"/>
    </row>
    <row r="2809" spans="47:47" x14ac:dyDescent="0.25">
      <c r="AU2809" s="268"/>
    </row>
    <row r="2810" spans="47:47" x14ac:dyDescent="0.25">
      <c r="AU2810" s="268"/>
    </row>
    <row r="2811" spans="47:47" x14ac:dyDescent="0.25">
      <c r="AU2811" s="268"/>
    </row>
    <row r="2812" spans="47:47" x14ac:dyDescent="0.25">
      <c r="AU2812" s="268"/>
    </row>
    <row r="2813" spans="47:47" x14ac:dyDescent="0.25">
      <c r="AU2813" s="268"/>
    </row>
    <row r="2814" spans="47:47" x14ac:dyDescent="0.25">
      <c r="AU2814" s="268"/>
    </row>
    <row r="2815" spans="47:47" x14ac:dyDescent="0.25">
      <c r="AU2815" s="268"/>
    </row>
    <row r="2816" spans="47:47" x14ac:dyDescent="0.25">
      <c r="AU2816" s="268"/>
    </row>
    <row r="2817" spans="47:47" x14ac:dyDescent="0.25">
      <c r="AU2817" s="268"/>
    </row>
    <row r="2818" spans="47:47" x14ac:dyDescent="0.25">
      <c r="AU2818" s="268"/>
    </row>
    <row r="2819" spans="47:47" x14ac:dyDescent="0.25">
      <c r="AU2819" s="268"/>
    </row>
    <row r="2820" spans="47:47" x14ac:dyDescent="0.25">
      <c r="AU2820" s="268"/>
    </row>
    <row r="2821" spans="47:47" x14ac:dyDescent="0.25">
      <c r="AU2821" s="268"/>
    </row>
    <row r="2822" spans="47:47" x14ac:dyDescent="0.25">
      <c r="AU2822" s="268"/>
    </row>
    <row r="2823" spans="47:47" x14ac:dyDescent="0.25">
      <c r="AU2823" s="268"/>
    </row>
    <row r="2824" spans="47:47" x14ac:dyDescent="0.25">
      <c r="AU2824" s="268"/>
    </row>
    <row r="2825" spans="47:47" x14ac:dyDescent="0.25">
      <c r="AU2825" s="268"/>
    </row>
    <row r="2826" spans="47:47" x14ac:dyDescent="0.25">
      <c r="AU2826" s="268"/>
    </row>
    <row r="2827" spans="47:47" x14ac:dyDescent="0.25">
      <c r="AU2827" s="268"/>
    </row>
    <row r="2828" spans="47:47" x14ac:dyDescent="0.25">
      <c r="AU2828" s="268"/>
    </row>
    <row r="2829" spans="47:47" x14ac:dyDescent="0.25">
      <c r="AU2829" s="268"/>
    </row>
    <row r="2830" spans="47:47" x14ac:dyDescent="0.25">
      <c r="AU2830" s="268"/>
    </row>
    <row r="2831" spans="47:47" x14ac:dyDescent="0.25">
      <c r="AU2831" s="268"/>
    </row>
    <row r="2832" spans="47:47" x14ac:dyDescent="0.25">
      <c r="AU2832" s="268"/>
    </row>
    <row r="2833" spans="47:47" x14ac:dyDescent="0.25">
      <c r="AU2833" s="268"/>
    </row>
    <row r="2834" spans="47:47" x14ac:dyDescent="0.25">
      <c r="AU2834" s="268"/>
    </row>
    <row r="2835" spans="47:47" x14ac:dyDescent="0.25">
      <c r="AU2835" s="268"/>
    </row>
    <row r="2836" spans="47:47" x14ac:dyDescent="0.25">
      <c r="AU2836" s="268"/>
    </row>
    <row r="2837" spans="47:47" x14ac:dyDescent="0.25">
      <c r="AU2837" s="268"/>
    </row>
    <row r="2838" spans="47:47" x14ac:dyDescent="0.25">
      <c r="AU2838" s="268"/>
    </row>
    <row r="2839" spans="47:47" x14ac:dyDescent="0.25">
      <c r="AU2839" s="268"/>
    </row>
    <row r="2840" spans="47:47" x14ac:dyDescent="0.25">
      <c r="AU2840" s="268"/>
    </row>
    <row r="2841" spans="47:47" x14ac:dyDescent="0.25">
      <c r="AU2841" s="268"/>
    </row>
    <row r="2842" spans="47:47" x14ac:dyDescent="0.25">
      <c r="AU2842" s="268"/>
    </row>
    <row r="2843" spans="47:47" x14ac:dyDescent="0.25">
      <c r="AU2843" s="268"/>
    </row>
    <row r="2844" spans="47:47" x14ac:dyDescent="0.25">
      <c r="AU2844" s="268"/>
    </row>
    <row r="2845" spans="47:47" x14ac:dyDescent="0.25">
      <c r="AU2845" s="268"/>
    </row>
    <row r="2846" spans="47:47" x14ac:dyDescent="0.25">
      <c r="AU2846" s="268"/>
    </row>
    <row r="2847" spans="47:47" x14ac:dyDescent="0.25">
      <c r="AU2847" s="268"/>
    </row>
    <row r="2848" spans="47:47" x14ac:dyDescent="0.25">
      <c r="AU2848" s="268"/>
    </row>
    <row r="2849" spans="47:47" x14ac:dyDescent="0.25">
      <c r="AU2849" s="268"/>
    </row>
    <row r="2850" spans="47:47" x14ac:dyDescent="0.25">
      <c r="AU2850" s="268"/>
    </row>
    <row r="2851" spans="47:47" x14ac:dyDescent="0.25">
      <c r="AU2851" s="268"/>
    </row>
    <row r="2852" spans="47:47" x14ac:dyDescent="0.25">
      <c r="AU2852" s="268"/>
    </row>
    <row r="2853" spans="47:47" x14ac:dyDescent="0.25">
      <c r="AU2853" s="268"/>
    </row>
    <row r="2854" spans="47:47" x14ac:dyDescent="0.25">
      <c r="AU2854" s="268"/>
    </row>
    <row r="2855" spans="47:47" x14ac:dyDescent="0.25">
      <c r="AU2855" s="268"/>
    </row>
    <row r="2856" spans="47:47" x14ac:dyDescent="0.25">
      <c r="AU2856" s="268"/>
    </row>
    <row r="2857" spans="47:47" x14ac:dyDescent="0.25">
      <c r="AU2857" s="268"/>
    </row>
    <row r="2858" spans="47:47" x14ac:dyDescent="0.25">
      <c r="AU2858" s="268"/>
    </row>
    <row r="2859" spans="47:47" x14ac:dyDescent="0.25">
      <c r="AU2859" s="268"/>
    </row>
    <row r="2860" spans="47:47" x14ac:dyDescent="0.25">
      <c r="AU2860" s="268"/>
    </row>
    <row r="2861" spans="47:47" x14ac:dyDescent="0.25">
      <c r="AU2861" s="268"/>
    </row>
    <row r="2862" spans="47:47" x14ac:dyDescent="0.25">
      <c r="AU2862" s="268"/>
    </row>
    <row r="2863" spans="47:47" x14ac:dyDescent="0.25">
      <c r="AU2863" s="268"/>
    </row>
    <row r="2864" spans="47:47" x14ac:dyDescent="0.25">
      <c r="AU2864" s="268"/>
    </row>
    <row r="2865" spans="47:47" x14ac:dyDescent="0.25">
      <c r="AU2865" s="268"/>
    </row>
    <row r="2866" spans="47:47" x14ac:dyDescent="0.25">
      <c r="AU2866" s="268"/>
    </row>
    <row r="2867" spans="47:47" x14ac:dyDescent="0.25">
      <c r="AU2867" s="268"/>
    </row>
    <row r="2868" spans="47:47" x14ac:dyDescent="0.25">
      <c r="AU2868" s="268"/>
    </row>
    <row r="2869" spans="47:47" x14ac:dyDescent="0.25">
      <c r="AU2869" s="268"/>
    </row>
    <row r="2870" spans="47:47" x14ac:dyDescent="0.25">
      <c r="AU2870" s="268"/>
    </row>
    <row r="2871" spans="47:47" x14ac:dyDescent="0.25">
      <c r="AU2871" s="268"/>
    </row>
    <row r="2872" spans="47:47" x14ac:dyDescent="0.25">
      <c r="AU2872" s="268"/>
    </row>
    <row r="2873" spans="47:47" x14ac:dyDescent="0.25">
      <c r="AU2873" s="268"/>
    </row>
    <row r="2874" spans="47:47" x14ac:dyDescent="0.25">
      <c r="AU2874" s="268"/>
    </row>
    <row r="2875" spans="47:47" x14ac:dyDescent="0.25">
      <c r="AU2875" s="268"/>
    </row>
    <row r="2876" spans="47:47" x14ac:dyDescent="0.25">
      <c r="AU2876" s="268"/>
    </row>
    <row r="2877" spans="47:47" x14ac:dyDescent="0.25">
      <c r="AU2877" s="268"/>
    </row>
    <row r="2878" spans="47:47" x14ac:dyDescent="0.25">
      <c r="AU2878" s="268"/>
    </row>
    <row r="2879" spans="47:47" x14ac:dyDescent="0.25">
      <c r="AU2879" s="268"/>
    </row>
    <row r="2880" spans="47:47" x14ac:dyDescent="0.25">
      <c r="AU2880" s="268"/>
    </row>
    <row r="2881" spans="47:47" x14ac:dyDescent="0.25">
      <c r="AU2881" s="268"/>
    </row>
    <row r="2882" spans="47:47" x14ac:dyDescent="0.25">
      <c r="AU2882" s="268"/>
    </row>
    <row r="2883" spans="47:47" x14ac:dyDescent="0.25">
      <c r="AU2883" s="268"/>
    </row>
    <row r="2884" spans="47:47" x14ac:dyDescent="0.25">
      <c r="AU2884" s="268"/>
    </row>
    <row r="2885" spans="47:47" x14ac:dyDescent="0.25">
      <c r="AU2885" s="268"/>
    </row>
    <row r="2886" spans="47:47" x14ac:dyDescent="0.25">
      <c r="AU2886" s="268"/>
    </row>
    <row r="2887" spans="47:47" x14ac:dyDescent="0.25">
      <c r="AU2887" s="268"/>
    </row>
    <row r="2888" spans="47:47" x14ac:dyDescent="0.25">
      <c r="AU2888" s="268"/>
    </row>
    <row r="2889" spans="47:47" x14ac:dyDescent="0.25">
      <c r="AU2889" s="268"/>
    </row>
    <row r="2890" spans="47:47" x14ac:dyDescent="0.25">
      <c r="AU2890" s="268"/>
    </row>
    <row r="2891" spans="47:47" x14ac:dyDescent="0.25">
      <c r="AU2891" s="268"/>
    </row>
    <row r="2892" spans="47:47" x14ac:dyDescent="0.25">
      <c r="AU2892" s="268"/>
    </row>
    <row r="2893" spans="47:47" x14ac:dyDescent="0.25">
      <c r="AU2893" s="268"/>
    </row>
    <row r="2894" spans="47:47" x14ac:dyDescent="0.25">
      <c r="AU2894" s="268"/>
    </row>
    <row r="2895" spans="47:47" x14ac:dyDescent="0.25">
      <c r="AU2895" s="268"/>
    </row>
    <row r="2896" spans="47:47" x14ac:dyDescent="0.25">
      <c r="AU2896" s="268"/>
    </row>
    <row r="2897" spans="47:47" x14ac:dyDescent="0.25">
      <c r="AU2897" s="268"/>
    </row>
    <row r="2898" spans="47:47" x14ac:dyDescent="0.25">
      <c r="AU2898" s="268"/>
    </row>
    <row r="2899" spans="47:47" x14ac:dyDescent="0.25">
      <c r="AU2899" s="268"/>
    </row>
    <row r="2900" spans="47:47" x14ac:dyDescent="0.25">
      <c r="AU2900" s="268"/>
    </row>
    <row r="2901" spans="47:47" x14ac:dyDescent="0.25">
      <c r="AU2901" s="268"/>
    </row>
    <row r="2902" spans="47:47" x14ac:dyDescent="0.25">
      <c r="AU2902" s="268"/>
    </row>
    <row r="2903" spans="47:47" x14ac:dyDescent="0.25">
      <c r="AU2903" s="268"/>
    </row>
    <row r="2904" spans="47:47" x14ac:dyDescent="0.25">
      <c r="AU2904" s="268"/>
    </row>
    <row r="2905" spans="47:47" x14ac:dyDescent="0.25">
      <c r="AU2905" s="268"/>
    </row>
    <row r="2906" spans="47:47" x14ac:dyDescent="0.25">
      <c r="AU2906" s="268"/>
    </row>
    <row r="2907" spans="47:47" x14ac:dyDescent="0.25">
      <c r="AU2907" s="268"/>
    </row>
    <row r="2908" spans="47:47" x14ac:dyDescent="0.25">
      <c r="AU2908" s="268"/>
    </row>
    <row r="2909" spans="47:47" x14ac:dyDescent="0.25">
      <c r="AU2909" s="268"/>
    </row>
    <row r="2910" spans="47:47" x14ac:dyDescent="0.25">
      <c r="AU2910" s="268"/>
    </row>
    <row r="2911" spans="47:47" x14ac:dyDescent="0.25">
      <c r="AU2911" s="268"/>
    </row>
    <row r="2912" spans="47:47" x14ac:dyDescent="0.25">
      <c r="AU2912" s="268"/>
    </row>
    <row r="2913" spans="47:47" x14ac:dyDescent="0.25">
      <c r="AU2913" s="268"/>
    </row>
    <row r="2914" spans="47:47" x14ac:dyDescent="0.25">
      <c r="AU2914" s="268"/>
    </row>
    <row r="2915" spans="47:47" x14ac:dyDescent="0.25">
      <c r="AU2915" s="268"/>
    </row>
    <row r="2916" spans="47:47" x14ac:dyDescent="0.25">
      <c r="AU2916" s="268"/>
    </row>
    <row r="2917" spans="47:47" x14ac:dyDescent="0.25">
      <c r="AU2917" s="268"/>
    </row>
    <row r="2918" spans="47:47" x14ac:dyDescent="0.25">
      <c r="AU2918" s="268"/>
    </row>
    <row r="2919" spans="47:47" x14ac:dyDescent="0.25">
      <c r="AU2919" s="268"/>
    </row>
    <row r="2920" spans="47:47" x14ac:dyDescent="0.25">
      <c r="AU2920" s="268"/>
    </row>
    <row r="2921" spans="47:47" x14ac:dyDescent="0.25">
      <c r="AU2921" s="268"/>
    </row>
    <row r="2922" spans="47:47" x14ac:dyDescent="0.25">
      <c r="AU2922" s="268"/>
    </row>
    <row r="2923" spans="47:47" x14ac:dyDescent="0.25">
      <c r="AU2923" s="268"/>
    </row>
    <row r="2924" spans="47:47" x14ac:dyDescent="0.25">
      <c r="AU2924" s="268"/>
    </row>
    <row r="2925" spans="47:47" x14ac:dyDescent="0.25">
      <c r="AU2925" s="268"/>
    </row>
    <row r="2926" spans="47:47" x14ac:dyDescent="0.25">
      <c r="AU2926" s="268"/>
    </row>
    <row r="2927" spans="47:47" x14ac:dyDescent="0.25">
      <c r="AU2927" s="268"/>
    </row>
    <row r="2928" spans="47:47" x14ac:dyDescent="0.25">
      <c r="AU2928" s="268"/>
    </row>
    <row r="2929" spans="47:47" x14ac:dyDescent="0.25">
      <c r="AU2929" s="268"/>
    </row>
    <row r="2930" spans="47:47" x14ac:dyDescent="0.25">
      <c r="AU2930" s="268"/>
    </row>
    <row r="2931" spans="47:47" x14ac:dyDescent="0.25">
      <c r="AU2931" s="268"/>
    </row>
    <row r="2932" spans="47:47" x14ac:dyDescent="0.25">
      <c r="AU2932" s="268"/>
    </row>
    <row r="2933" spans="47:47" x14ac:dyDescent="0.25">
      <c r="AU2933" s="268"/>
    </row>
    <row r="2934" spans="47:47" x14ac:dyDescent="0.25">
      <c r="AU2934" s="268"/>
    </row>
    <row r="2935" spans="47:47" x14ac:dyDescent="0.25">
      <c r="AU2935" s="268"/>
    </row>
    <row r="2936" spans="47:47" x14ac:dyDescent="0.25">
      <c r="AU2936" s="268"/>
    </row>
    <row r="2937" spans="47:47" x14ac:dyDescent="0.25">
      <c r="AU2937" s="268"/>
    </row>
    <row r="2938" spans="47:47" x14ac:dyDescent="0.25">
      <c r="AU2938" s="268"/>
    </row>
    <row r="2939" spans="47:47" x14ac:dyDescent="0.25">
      <c r="AU2939" s="268"/>
    </row>
    <row r="2940" spans="47:47" x14ac:dyDescent="0.25">
      <c r="AU2940" s="268"/>
    </row>
    <row r="2941" spans="47:47" x14ac:dyDescent="0.25">
      <c r="AU2941" s="268"/>
    </row>
    <row r="2942" spans="47:47" x14ac:dyDescent="0.25">
      <c r="AU2942" s="268"/>
    </row>
    <row r="2943" spans="47:47" x14ac:dyDescent="0.25">
      <c r="AU2943" s="268"/>
    </row>
    <row r="2944" spans="47:47" x14ac:dyDescent="0.25">
      <c r="AU2944" s="268"/>
    </row>
    <row r="2945" spans="47:47" x14ac:dyDescent="0.25">
      <c r="AU2945" s="268"/>
    </row>
    <row r="2946" spans="47:47" x14ac:dyDescent="0.25">
      <c r="AU2946" s="268"/>
    </row>
    <row r="2947" spans="47:47" x14ac:dyDescent="0.25">
      <c r="AU2947" s="268"/>
    </row>
    <row r="2948" spans="47:47" x14ac:dyDescent="0.25">
      <c r="AU2948" s="268"/>
    </row>
    <row r="2949" spans="47:47" x14ac:dyDescent="0.25">
      <c r="AU2949" s="268"/>
    </row>
    <row r="2950" spans="47:47" x14ac:dyDescent="0.25">
      <c r="AU2950" s="268"/>
    </row>
    <row r="2951" spans="47:47" x14ac:dyDescent="0.25">
      <c r="AU2951" s="268"/>
    </row>
    <row r="2952" spans="47:47" x14ac:dyDescent="0.25">
      <c r="AU2952" s="268"/>
    </row>
    <row r="2953" spans="47:47" x14ac:dyDescent="0.25">
      <c r="AU2953" s="268"/>
    </row>
    <row r="2954" spans="47:47" x14ac:dyDescent="0.25">
      <c r="AU2954" s="268"/>
    </row>
    <row r="2955" spans="47:47" x14ac:dyDescent="0.25">
      <c r="AU2955" s="268"/>
    </row>
    <row r="2956" spans="47:47" x14ac:dyDescent="0.25">
      <c r="AU2956" s="268"/>
    </row>
    <row r="2957" spans="47:47" x14ac:dyDescent="0.25">
      <c r="AU2957" s="268"/>
    </row>
    <row r="2958" spans="47:47" x14ac:dyDescent="0.25">
      <c r="AU2958" s="268"/>
    </row>
    <row r="2959" spans="47:47" x14ac:dyDescent="0.25">
      <c r="AU2959" s="268"/>
    </row>
    <row r="2960" spans="47:47" x14ac:dyDescent="0.25">
      <c r="AU2960" s="268"/>
    </row>
    <row r="2961" spans="47:47" x14ac:dyDescent="0.25">
      <c r="AU2961" s="268"/>
    </row>
    <row r="2962" spans="47:47" x14ac:dyDescent="0.25">
      <c r="AU2962" s="268"/>
    </row>
    <row r="2963" spans="47:47" x14ac:dyDescent="0.25">
      <c r="AU2963" s="268"/>
    </row>
    <row r="2964" spans="47:47" x14ac:dyDescent="0.25">
      <c r="AU2964" s="268"/>
    </row>
    <row r="2965" spans="47:47" x14ac:dyDescent="0.25">
      <c r="AU2965" s="268"/>
    </row>
    <row r="2966" spans="47:47" x14ac:dyDescent="0.25">
      <c r="AU2966" s="268"/>
    </row>
    <row r="2967" spans="47:47" x14ac:dyDescent="0.25">
      <c r="AU2967" s="268"/>
    </row>
    <row r="2968" spans="47:47" x14ac:dyDescent="0.25">
      <c r="AU2968" s="268"/>
    </row>
    <row r="2969" spans="47:47" x14ac:dyDescent="0.25">
      <c r="AU2969" s="268"/>
    </row>
    <row r="2970" spans="47:47" x14ac:dyDescent="0.25">
      <c r="AU2970" s="268"/>
    </row>
    <row r="2971" spans="47:47" x14ac:dyDescent="0.25">
      <c r="AU2971" s="268"/>
    </row>
    <row r="2972" spans="47:47" x14ac:dyDescent="0.25">
      <c r="AU2972" s="268"/>
    </row>
    <row r="2973" spans="47:47" x14ac:dyDescent="0.25">
      <c r="AU2973" s="268"/>
    </row>
    <row r="2974" spans="47:47" x14ac:dyDescent="0.25">
      <c r="AU2974" s="268"/>
    </row>
    <row r="2975" spans="47:47" x14ac:dyDescent="0.25">
      <c r="AU2975" s="268"/>
    </row>
    <row r="2976" spans="47:47" x14ac:dyDescent="0.25">
      <c r="AU2976" s="268"/>
    </row>
    <row r="2977" spans="47:47" x14ac:dyDescent="0.25">
      <c r="AU2977" s="268"/>
    </row>
    <row r="2978" spans="47:47" x14ac:dyDescent="0.25">
      <c r="AU2978" s="268"/>
    </row>
    <row r="2979" spans="47:47" x14ac:dyDescent="0.25">
      <c r="AU2979" s="268"/>
    </row>
    <row r="2980" spans="47:47" x14ac:dyDescent="0.25">
      <c r="AU2980" s="268"/>
    </row>
    <row r="2981" spans="47:47" x14ac:dyDescent="0.25">
      <c r="AU2981" s="268"/>
    </row>
    <row r="2982" spans="47:47" x14ac:dyDescent="0.25">
      <c r="AU2982" s="268"/>
    </row>
    <row r="2983" spans="47:47" x14ac:dyDescent="0.25">
      <c r="AU2983" s="268"/>
    </row>
    <row r="2984" spans="47:47" x14ac:dyDescent="0.25">
      <c r="AU2984" s="268"/>
    </row>
    <row r="2985" spans="47:47" x14ac:dyDescent="0.25">
      <c r="AU2985" s="268"/>
    </row>
    <row r="2986" spans="47:47" x14ac:dyDescent="0.25">
      <c r="AU2986" s="268"/>
    </row>
    <row r="2987" spans="47:47" x14ac:dyDescent="0.25">
      <c r="AU2987" s="268"/>
    </row>
    <row r="2988" spans="47:47" x14ac:dyDescent="0.25">
      <c r="AU2988" s="268"/>
    </row>
    <row r="2989" spans="47:47" x14ac:dyDescent="0.25">
      <c r="AU2989" s="268"/>
    </row>
    <row r="2990" spans="47:47" x14ac:dyDescent="0.25">
      <c r="AU2990" s="268"/>
    </row>
    <row r="2991" spans="47:47" x14ac:dyDescent="0.25">
      <c r="AU2991" s="268"/>
    </row>
    <row r="2992" spans="47:47" x14ac:dyDescent="0.25">
      <c r="AU2992" s="268"/>
    </row>
    <row r="2993" spans="47:47" x14ac:dyDescent="0.25">
      <c r="AU2993" s="268"/>
    </row>
    <row r="2994" spans="47:47" x14ac:dyDescent="0.25">
      <c r="AU2994" s="268"/>
    </row>
    <row r="2995" spans="47:47" x14ac:dyDescent="0.25">
      <c r="AU2995" s="268"/>
    </row>
    <row r="2996" spans="47:47" x14ac:dyDescent="0.25">
      <c r="AU2996" s="268"/>
    </row>
    <row r="2997" spans="47:47" x14ac:dyDescent="0.25">
      <c r="AU2997" s="268"/>
    </row>
    <row r="2998" spans="47:47" x14ac:dyDescent="0.25">
      <c r="AU2998" s="268"/>
    </row>
    <row r="2999" spans="47:47" x14ac:dyDescent="0.25">
      <c r="AU2999" s="268"/>
    </row>
    <row r="3000" spans="47:47" x14ac:dyDescent="0.25">
      <c r="AU3000" s="268"/>
    </row>
    <row r="3001" spans="47:47" x14ac:dyDescent="0.25">
      <c r="AU3001" s="268"/>
    </row>
    <row r="3002" spans="47:47" x14ac:dyDescent="0.25">
      <c r="AU3002" s="268"/>
    </row>
    <row r="3003" spans="47:47" x14ac:dyDescent="0.25">
      <c r="AU3003" s="268"/>
    </row>
    <row r="3004" spans="47:47" x14ac:dyDescent="0.25">
      <c r="AU3004" s="268"/>
    </row>
    <row r="3005" spans="47:47" x14ac:dyDescent="0.25">
      <c r="AU3005" s="268"/>
    </row>
    <row r="3006" spans="47:47" x14ac:dyDescent="0.25">
      <c r="AU3006" s="268"/>
    </row>
    <row r="3007" spans="47:47" x14ac:dyDescent="0.25">
      <c r="AU3007" s="268"/>
    </row>
    <row r="3008" spans="47:47" x14ac:dyDescent="0.25">
      <c r="AU3008" s="268"/>
    </row>
    <row r="3009" spans="47:47" x14ac:dyDescent="0.25">
      <c r="AU3009" s="268"/>
    </row>
    <row r="3010" spans="47:47" x14ac:dyDescent="0.25">
      <c r="AU3010" s="268"/>
    </row>
    <row r="3011" spans="47:47" x14ac:dyDescent="0.25">
      <c r="AU3011" s="268"/>
    </row>
    <row r="3012" spans="47:47" x14ac:dyDescent="0.25">
      <c r="AU3012" s="268"/>
    </row>
    <row r="3013" spans="47:47" x14ac:dyDescent="0.25">
      <c r="AU3013" s="268"/>
    </row>
    <row r="3014" spans="47:47" x14ac:dyDescent="0.25">
      <c r="AU3014" s="268"/>
    </row>
    <row r="3015" spans="47:47" x14ac:dyDescent="0.25">
      <c r="AU3015" s="268"/>
    </row>
    <row r="3016" spans="47:47" x14ac:dyDescent="0.25">
      <c r="AU3016" s="268"/>
    </row>
    <row r="3017" spans="47:47" x14ac:dyDescent="0.25">
      <c r="AU3017" s="268"/>
    </row>
    <row r="3018" spans="47:47" x14ac:dyDescent="0.25">
      <c r="AU3018" s="268"/>
    </row>
    <row r="3019" spans="47:47" x14ac:dyDescent="0.25">
      <c r="AU3019" s="268"/>
    </row>
    <row r="3020" spans="47:47" x14ac:dyDescent="0.25">
      <c r="AU3020" s="268"/>
    </row>
    <row r="3021" spans="47:47" x14ac:dyDescent="0.25">
      <c r="AU3021" s="268"/>
    </row>
    <row r="3022" spans="47:47" x14ac:dyDescent="0.25">
      <c r="AU3022" s="268"/>
    </row>
    <row r="3023" spans="47:47" x14ac:dyDescent="0.25">
      <c r="AU3023" s="268"/>
    </row>
    <row r="3024" spans="47:47" x14ac:dyDescent="0.25">
      <c r="AU3024" s="268"/>
    </row>
    <row r="3025" spans="47:47" x14ac:dyDescent="0.25">
      <c r="AU3025" s="268"/>
    </row>
    <row r="3026" spans="47:47" x14ac:dyDescent="0.25">
      <c r="AU3026" s="268"/>
    </row>
    <row r="3027" spans="47:47" x14ac:dyDescent="0.25">
      <c r="AU3027" s="268"/>
    </row>
    <row r="3028" spans="47:47" x14ac:dyDescent="0.25">
      <c r="AU3028" s="268"/>
    </row>
    <row r="3029" spans="47:47" x14ac:dyDescent="0.25">
      <c r="AU3029" s="268"/>
    </row>
    <row r="3030" spans="47:47" x14ac:dyDescent="0.25">
      <c r="AU3030" s="268"/>
    </row>
    <row r="3031" spans="47:47" x14ac:dyDescent="0.25">
      <c r="AU3031" s="268"/>
    </row>
    <row r="3032" spans="47:47" x14ac:dyDescent="0.25">
      <c r="AU3032" s="268"/>
    </row>
    <row r="3033" spans="47:47" x14ac:dyDescent="0.25">
      <c r="AU3033" s="268"/>
    </row>
    <row r="3034" spans="47:47" x14ac:dyDescent="0.25">
      <c r="AU3034" s="268"/>
    </row>
    <row r="3035" spans="47:47" x14ac:dyDescent="0.25">
      <c r="AU3035" s="268"/>
    </row>
    <row r="3036" spans="47:47" x14ac:dyDescent="0.25">
      <c r="AU3036" s="268"/>
    </row>
    <row r="3037" spans="47:47" x14ac:dyDescent="0.25">
      <c r="AU3037" s="268"/>
    </row>
    <row r="3038" spans="47:47" x14ac:dyDescent="0.25">
      <c r="AU3038" s="268"/>
    </row>
    <row r="3039" spans="47:47" x14ac:dyDescent="0.25">
      <c r="AU3039" s="268"/>
    </row>
    <row r="3040" spans="47:47" x14ac:dyDescent="0.25">
      <c r="AU3040" s="268"/>
    </row>
    <row r="3041" spans="47:47" x14ac:dyDescent="0.25">
      <c r="AU3041" s="268"/>
    </row>
    <row r="3042" spans="47:47" x14ac:dyDescent="0.25">
      <c r="AU3042" s="268"/>
    </row>
    <row r="3043" spans="47:47" x14ac:dyDescent="0.25">
      <c r="AU3043" s="268"/>
    </row>
    <row r="3044" spans="47:47" x14ac:dyDescent="0.25">
      <c r="AU3044" s="268"/>
    </row>
    <row r="3045" spans="47:47" x14ac:dyDescent="0.25">
      <c r="AU3045" s="268"/>
    </row>
    <row r="3046" spans="47:47" x14ac:dyDescent="0.25">
      <c r="AU3046" s="268"/>
    </row>
    <row r="3047" spans="47:47" x14ac:dyDescent="0.25">
      <c r="AU3047" s="268"/>
    </row>
    <row r="3048" spans="47:47" x14ac:dyDescent="0.25">
      <c r="AU3048" s="268"/>
    </row>
    <row r="3049" spans="47:47" x14ac:dyDescent="0.25">
      <c r="AU3049" s="268"/>
    </row>
    <row r="3050" spans="47:47" x14ac:dyDescent="0.25">
      <c r="AU3050" s="268"/>
    </row>
    <row r="3051" spans="47:47" x14ac:dyDescent="0.25">
      <c r="AU3051" s="268"/>
    </row>
    <row r="3052" spans="47:47" x14ac:dyDescent="0.25">
      <c r="AU3052" s="268"/>
    </row>
    <row r="3053" spans="47:47" x14ac:dyDescent="0.25">
      <c r="AU3053" s="268"/>
    </row>
    <row r="3054" spans="47:47" x14ac:dyDescent="0.25">
      <c r="AU3054" s="268"/>
    </row>
    <row r="3055" spans="47:47" x14ac:dyDescent="0.25">
      <c r="AU3055" s="268"/>
    </row>
    <row r="3056" spans="47:47" x14ac:dyDescent="0.25">
      <c r="AU3056" s="268"/>
    </row>
    <row r="3057" spans="47:47" x14ac:dyDescent="0.25">
      <c r="AU3057" s="268"/>
    </row>
    <row r="3058" spans="47:47" x14ac:dyDescent="0.25">
      <c r="AU3058" s="268"/>
    </row>
    <row r="3059" spans="47:47" x14ac:dyDescent="0.25">
      <c r="AU3059" s="268"/>
    </row>
    <row r="3060" spans="47:47" x14ac:dyDescent="0.25">
      <c r="AU3060" s="268"/>
    </row>
    <row r="3061" spans="47:47" x14ac:dyDescent="0.25">
      <c r="AU3061" s="268"/>
    </row>
    <row r="3062" spans="47:47" x14ac:dyDescent="0.25">
      <c r="AU3062" s="268"/>
    </row>
    <row r="3063" spans="47:47" x14ac:dyDescent="0.25">
      <c r="AU3063" s="268"/>
    </row>
    <row r="3064" spans="47:47" x14ac:dyDescent="0.25">
      <c r="AU3064" s="268"/>
    </row>
    <row r="3065" spans="47:47" x14ac:dyDescent="0.25">
      <c r="AU3065" s="268"/>
    </row>
    <row r="3066" spans="47:47" x14ac:dyDescent="0.25">
      <c r="AU3066" s="268"/>
    </row>
    <row r="3067" spans="47:47" x14ac:dyDescent="0.25">
      <c r="AU3067" s="268"/>
    </row>
    <row r="3068" spans="47:47" x14ac:dyDescent="0.25">
      <c r="AU3068" s="268"/>
    </row>
    <row r="3069" spans="47:47" x14ac:dyDescent="0.25">
      <c r="AU3069" s="268"/>
    </row>
    <row r="3070" spans="47:47" x14ac:dyDescent="0.25">
      <c r="AU3070" s="268"/>
    </row>
    <row r="3071" spans="47:47" x14ac:dyDescent="0.25">
      <c r="AU3071" s="268"/>
    </row>
    <row r="3072" spans="47:47" x14ac:dyDescent="0.25">
      <c r="AU3072" s="268"/>
    </row>
    <row r="3073" spans="47:47" x14ac:dyDescent="0.25">
      <c r="AU3073" s="268"/>
    </row>
    <row r="3074" spans="47:47" x14ac:dyDescent="0.25">
      <c r="AU3074" s="268"/>
    </row>
    <row r="3075" spans="47:47" x14ac:dyDescent="0.25">
      <c r="AU3075" s="268"/>
    </row>
    <row r="3076" spans="47:47" x14ac:dyDescent="0.25">
      <c r="AU3076" s="268"/>
    </row>
    <row r="3077" spans="47:47" x14ac:dyDescent="0.25">
      <c r="AU3077" s="268"/>
    </row>
    <row r="3078" spans="47:47" x14ac:dyDescent="0.25">
      <c r="AU3078" s="268"/>
    </row>
    <row r="3079" spans="47:47" x14ac:dyDescent="0.25">
      <c r="AU3079" s="268"/>
    </row>
    <row r="3080" spans="47:47" x14ac:dyDescent="0.25">
      <c r="AU3080" s="268"/>
    </row>
    <row r="3081" spans="47:47" x14ac:dyDescent="0.25">
      <c r="AU3081" s="268"/>
    </row>
    <row r="3082" spans="47:47" x14ac:dyDescent="0.25">
      <c r="AU3082" s="268"/>
    </row>
    <row r="3083" spans="47:47" x14ac:dyDescent="0.25">
      <c r="AU3083" s="268"/>
    </row>
    <row r="3084" spans="47:47" x14ac:dyDescent="0.25">
      <c r="AU3084" s="268"/>
    </row>
    <row r="3085" spans="47:47" x14ac:dyDescent="0.25">
      <c r="AU3085" s="268"/>
    </row>
    <row r="3086" spans="47:47" x14ac:dyDescent="0.25">
      <c r="AU3086" s="268"/>
    </row>
    <row r="3087" spans="47:47" x14ac:dyDescent="0.25">
      <c r="AU3087" s="268"/>
    </row>
    <row r="3088" spans="47:47" x14ac:dyDescent="0.25">
      <c r="AU3088" s="268"/>
    </row>
    <row r="3089" spans="47:47" x14ac:dyDescent="0.25">
      <c r="AU3089" s="268"/>
    </row>
    <row r="3090" spans="47:47" x14ac:dyDescent="0.25">
      <c r="AU3090" s="268"/>
    </row>
    <row r="3091" spans="47:47" x14ac:dyDescent="0.25">
      <c r="AU3091" s="268"/>
    </row>
    <row r="3092" spans="47:47" x14ac:dyDescent="0.25">
      <c r="AU3092" s="268"/>
    </row>
    <row r="3093" spans="47:47" x14ac:dyDescent="0.25">
      <c r="AU3093" s="268"/>
    </row>
    <row r="3094" spans="47:47" x14ac:dyDescent="0.25">
      <c r="AU3094" s="268"/>
    </row>
    <row r="3095" spans="47:47" x14ac:dyDescent="0.25">
      <c r="AU3095" s="268"/>
    </row>
    <row r="3096" spans="47:47" x14ac:dyDescent="0.25">
      <c r="AU3096" s="268"/>
    </row>
    <row r="3097" spans="47:47" x14ac:dyDescent="0.25">
      <c r="AU3097" s="268"/>
    </row>
    <row r="3098" spans="47:47" x14ac:dyDescent="0.25">
      <c r="AU3098" s="268"/>
    </row>
    <row r="3099" spans="47:47" x14ac:dyDescent="0.25">
      <c r="AU3099" s="268"/>
    </row>
    <row r="3100" spans="47:47" x14ac:dyDescent="0.25">
      <c r="AU3100" s="268"/>
    </row>
    <row r="3101" spans="47:47" x14ac:dyDescent="0.25">
      <c r="AU3101" s="268"/>
    </row>
    <row r="3102" spans="47:47" x14ac:dyDescent="0.25">
      <c r="AU3102" s="268"/>
    </row>
    <row r="3103" spans="47:47" x14ac:dyDescent="0.25">
      <c r="AU3103" s="268"/>
    </row>
    <row r="3104" spans="47:47" x14ac:dyDescent="0.25">
      <c r="AU3104" s="268"/>
    </row>
    <row r="3105" spans="47:47" x14ac:dyDescent="0.25">
      <c r="AU3105" s="268"/>
    </row>
    <row r="3106" spans="47:47" x14ac:dyDescent="0.25">
      <c r="AU3106" s="268"/>
    </row>
    <row r="3107" spans="47:47" x14ac:dyDescent="0.25">
      <c r="AU3107" s="268"/>
    </row>
    <row r="3108" spans="47:47" x14ac:dyDescent="0.25">
      <c r="AU3108" s="268"/>
    </row>
    <row r="3109" spans="47:47" x14ac:dyDescent="0.25">
      <c r="AU3109" s="268"/>
    </row>
    <row r="3110" spans="47:47" x14ac:dyDescent="0.25">
      <c r="AU3110" s="268"/>
    </row>
    <row r="3111" spans="47:47" x14ac:dyDescent="0.25">
      <c r="AU3111" s="268"/>
    </row>
    <row r="3112" spans="47:47" x14ac:dyDescent="0.25">
      <c r="AU3112" s="268"/>
    </row>
    <row r="3113" spans="47:47" x14ac:dyDescent="0.25">
      <c r="AU3113" s="268"/>
    </row>
    <row r="3114" spans="47:47" x14ac:dyDescent="0.25">
      <c r="AU3114" s="268"/>
    </row>
    <row r="3115" spans="47:47" x14ac:dyDescent="0.25">
      <c r="AU3115" s="268"/>
    </row>
    <row r="3116" spans="47:47" x14ac:dyDescent="0.25">
      <c r="AU3116" s="268"/>
    </row>
    <row r="3117" spans="47:47" x14ac:dyDescent="0.25">
      <c r="AU3117" s="268"/>
    </row>
    <row r="3118" spans="47:47" x14ac:dyDescent="0.25">
      <c r="AU3118" s="268"/>
    </row>
    <row r="3119" spans="47:47" x14ac:dyDescent="0.25">
      <c r="AU3119" s="268"/>
    </row>
    <row r="3120" spans="47:47" x14ac:dyDescent="0.25">
      <c r="AU3120" s="268"/>
    </row>
    <row r="3121" spans="47:47" x14ac:dyDescent="0.25">
      <c r="AU3121" s="268"/>
    </row>
    <row r="3122" spans="47:47" x14ac:dyDescent="0.25">
      <c r="AU3122" s="268"/>
    </row>
    <row r="3123" spans="47:47" x14ac:dyDescent="0.25">
      <c r="AU3123" s="268"/>
    </row>
    <row r="3124" spans="47:47" x14ac:dyDescent="0.25">
      <c r="AU3124" s="268"/>
    </row>
    <row r="3125" spans="47:47" x14ac:dyDescent="0.25">
      <c r="AU3125" s="268"/>
    </row>
    <row r="3126" spans="47:47" x14ac:dyDescent="0.25">
      <c r="AU3126" s="268"/>
    </row>
    <row r="3127" spans="47:47" x14ac:dyDescent="0.25">
      <c r="AU3127" s="268"/>
    </row>
    <row r="3128" spans="47:47" x14ac:dyDescent="0.25">
      <c r="AU3128" s="268"/>
    </row>
    <row r="3129" spans="47:47" x14ac:dyDescent="0.25">
      <c r="AU3129" s="268"/>
    </row>
    <row r="3130" spans="47:47" x14ac:dyDescent="0.25">
      <c r="AU3130" s="268"/>
    </row>
    <row r="3131" spans="47:47" x14ac:dyDescent="0.25">
      <c r="AU3131" s="268"/>
    </row>
    <row r="3132" spans="47:47" x14ac:dyDescent="0.25">
      <c r="AU3132" s="268"/>
    </row>
    <row r="3133" spans="47:47" x14ac:dyDescent="0.25">
      <c r="AU3133" s="268"/>
    </row>
    <row r="3134" spans="47:47" x14ac:dyDescent="0.25">
      <c r="AU3134" s="268"/>
    </row>
    <row r="3135" spans="47:47" x14ac:dyDescent="0.25">
      <c r="AU3135" s="268"/>
    </row>
    <row r="3136" spans="47:47" x14ac:dyDescent="0.25">
      <c r="AU3136" s="268"/>
    </row>
    <row r="3137" spans="47:47" x14ac:dyDescent="0.25">
      <c r="AU3137" s="268"/>
    </row>
    <row r="3138" spans="47:47" x14ac:dyDescent="0.25">
      <c r="AU3138" s="268"/>
    </row>
    <row r="3139" spans="47:47" x14ac:dyDescent="0.25">
      <c r="AU3139" s="268"/>
    </row>
    <row r="3140" spans="47:47" x14ac:dyDescent="0.25">
      <c r="AU3140" s="268"/>
    </row>
    <row r="3141" spans="47:47" x14ac:dyDescent="0.25">
      <c r="AU3141" s="268"/>
    </row>
    <row r="3142" spans="47:47" x14ac:dyDescent="0.25">
      <c r="AU3142" s="268"/>
    </row>
    <row r="3143" spans="47:47" x14ac:dyDescent="0.25">
      <c r="AU3143" s="268"/>
    </row>
    <row r="3144" spans="47:47" x14ac:dyDescent="0.25">
      <c r="AU3144" s="268"/>
    </row>
    <row r="3145" spans="47:47" x14ac:dyDescent="0.25">
      <c r="AU3145" s="268"/>
    </row>
    <row r="3146" spans="47:47" x14ac:dyDescent="0.25">
      <c r="AU3146" s="268"/>
    </row>
    <row r="3147" spans="47:47" x14ac:dyDescent="0.25">
      <c r="AU3147" s="268"/>
    </row>
    <row r="3148" spans="47:47" x14ac:dyDescent="0.25">
      <c r="AU3148" s="268"/>
    </row>
    <row r="3149" spans="47:47" x14ac:dyDescent="0.25">
      <c r="AU3149" s="268"/>
    </row>
    <row r="3150" spans="47:47" x14ac:dyDescent="0.25">
      <c r="AU3150" s="268"/>
    </row>
    <row r="3151" spans="47:47" x14ac:dyDescent="0.25">
      <c r="AU3151" s="268"/>
    </row>
    <row r="3152" spans="47:47" x14ac:dyDescent="0.25">
      <c r="AU3152" s="268"/>
    </row>
    <row r="3153" spans="47:47" x14ac:dyDescent="0.25">
      <c r="AU3153" s="268"/>
    </row>
    <row r="3154" spans="47:47" x14ac:dyDescent="0.25">
      <c r="AU3154" s="268"/>
    </row>
    <row r="3155" spans="47:47" x14ac:dyDescent="0.25">
      <c r="AU3155" s="268"/>
    </row>
    <row r="3156" spans="47:47" x14ac:dyDescent="0.25">
      <c r="AU3156" s="268"/>
    </row>
    <row r="3157" spans="47:47" x14ac:dyDescent="0.25">
      <c r="AU3157" s="268"/>
    </row>
    <row r="3158" spans="47:47" x14ac:dyDescent="0.25">
      <c r="AU3158" s="268"/>
    </row>
    <row r="3159" spans="47:47" x14ac:dyDescent="0.25">
      <c r="AU3159" s="268"/>
    </row>
    <row r="3160" spans="47:47" x14ac:dyDescent="0.25">
      <c r="AU3160" s="268"/>
    </row>
    <row r="3161" spans="47:47" x14ac:dyDescent="0.25">
      <c r="AU3161" s="268"/>
    </row>
    <row r="3162" spans="47:47" x14ac:dyDescent="0.25">
      <c r="AU3162" s="268"/>
    </row>
    <row r="3163" spans="47:47" x14ac:dyDescent="0.25">
      <c r="AU3163" s="268"/>
    </row>
    <row r="3164" spans="47:47" x14ac:dyDescent="0.25">
      <c r="AU3164" s="268"/>
    </row>
    <row r="3165" spans="47:47" x14ac:dyDescent="0.25">
      <c r="AU3165" s="268"/>
    </row>
    <row r="3166" spans="47:47" x14ac:dyDescent="0.25">
      <c r="AU3166" s="268"/>
    </row>
    <row r="3167" spans="47:47" x14ac:dyDescent="0.25">
      <c r="AU3167" s="268"/>
    </row>
    <row r="3168" spans="47:47" x14ac:dyDescent="0.25">
      <c r="AU3168" s="268"/>
    </row>
    <row r="3169" spans="47:47" x14ac:dyDescent="0.25">
      <c r="AU3169" s="268"/>
    </row>
    <row r="3170" spans="47:47" x14ac:dyDescent="0.25">
      <c r="AU3170" s="268"/>
    </row>
    <row r="3171" spans="47:47" x14ac:dyDescent="0.25">
      <c r="AU3171" s="268"/>
    </row>
    <row r="3172" spans="47:47" x14ac:dyDescent="0.25">
      <c r="AU3172" s="268"/>
    </row>
    <row r="3173" spans="47:47" x14ac:dyDescent="0.25">
      <c r="AU3173" s="268"/>
    </row>
    <row r="3174" spans="47:47" x14ac:dyDescent="0.25">
      <c r="AU3174" s="268"/>
    </row>
    <row r="3175" spans="47:47" x14ac:dyDescent="0.25">
      <c r="AU3175" s="268"/>
    </row>
    <row r="3176" spans="47:47" x14ac:dyDescent="0.25">
      <c r="AU3176" s="268"/>
    </row>
    <row r="3177" spans="47:47" x14ac:dyDescent="0.25">
      <c r="AU3177" s="268"/>
    </row>
    <row r="3178" spans="47:47" x14ac:dyDescent="0.25">
      <c r="AU3178" s="268"/>
    </row>
    <row r="3179" spans="47:47" x14ac:dyDescent="0.25">
      <c r="AU3179" s="268"/>
    </row>
    <row r="3180" spans="47:47" x14ac:dyDescent="0.25">
      <c r="AU3180" s="268"/>
    </row>
    <row r="3181" spans="47:47" x14ac:dyDescent="0.25">
      <c r="AU3181" s="268"/>
    </row>
    <row r="3182" spans="47:47" x14ac:dyDescent="0.25">
      <c r="AU3182" s="268"/>
    </row>
    <row r="3183" spans="47:47" x14ac:dyDescent="0.25">
      <c r="AU3183" s="268"/>
    </row>
    <row r="3184" spans="47:47" x14ac:dyDescent="0.25">
      <c r="AU3184" s="268"/>
    </row>
    <row r="3185" spans="47:47" x14ac:dyDescent="0.25">
      <c r="AU3185" s="268"/>
    </row>
    <row r="3186" spans="47:47" x14ac:dyDescent="0.25">
      <c r="AU3186" s="268"/>
    </row>
    <row r="3187" spans="47:47" x14ac:dyDescent="0.25">
      <c r="AU3187" s="268"/>
    </row>
    <row r="3188" spans="47:47" x14ac:dyDescent="0.25">
      <c r="AU3188" s="268"/>
    </row>
    <row r="3189" spans="47:47" x14ac:dyDescent="0.25">
      <c r="AU3189" s="268"/>
    </row>
    <row r="3190" spans="47:47" x14ac:dyDescent="0.25">
      <c r="AU3190" s="268"/>
    </row>
    <row r="3191" spans="47:47" x14ac:dyDescent="0.25">
      <c r="AU3191" s="268"/>
    </row>
    <row r="3192" spans="47:47" x14ac:dyDescent="0.25">
      <c r="AU3192" s="268"/>
    </row>
    <row r="3193" spans="47:47" x14ac:dyDescent="0.25">
      <c r="AU3193" s="268"/>
    </row>
    <row r="3194" spans="47:47" x14ac:dyDescent="0.25">
      <c r="AU3194" s="268"/>
    </row>
    <row r="3195" spans="47:47" x14ac:dyDescent="0.25">
      <c r="AU3195" s="268"/>
    </row>
    <row r="3196" spans="47:47" x14ac:dyDescent="0.25">
      <c r="AU3196" s="268"/>
    </row>
    <row r="3197" spans="47:47" x14ac:dyDescent="0.25">
      <c r="AU3197" s="268"/>
    </row>
    <row r="3198" spans="47:47" x14ac:dyDescent="0.25">
      <c r="AU3198" s="268"/>
    </row>
    <row r="3199" spans="47:47" x14ac:dyDescent="0.25">
      <c r="AU3199" s="268"/>
    </row>
    <row r="3200" spans="47:47" x14ac:dyDescent="0.25">
      <c r="AU3200" s="268"/>
    </row>
    <row r="3201" spans="47:47" x14ac:dyDescent="0.25">
      <c r="AU3201" s="268"/>
    </row>
    <row r="3202" spans="47:47" x14ac:dyDescent="0.25">
      <c r="AU3202" s="268"/>
    </row>
    <row r="3203" spans="47:47" x14ac:dyDescent="0.25">
      <c r="AU3203" s="268"/>
    </row>
    <row r="3204" spans="47:47" x14ac:dyDescent="0.25">
      <c r="AU3204" s="268"/>
    </row>
    <row r="3205" spans="47:47" x14ac:dyDescent="0.25">
      <c r="AU3205" s="268"/>
    </row>
    <row r="3206" spans="47:47" x14ac:dyDescent="0.25">
      <c r="AU3206" s="268"/>
    </row>
    <row r="3207" spans="47:47" x14ac:dyDescent="0.25">
      <c r="AU3207" s="268"/>
    </row>
    <row r="3208" spans="47:47" x14ac:dyDescent="0.25">
      <c r="AU3208" s="268"/>
    </row>
    <row r="3209" spans="47:47" x14ac:dyDescent="0.25">
      <c r="AU3209" s="268"/>
    </row>
    <row r="3210" spans="47:47" x14ac:dyDescent="0.25">
      <c r="AU3210" s="268"/>
    </row>
    <row r="3211" spans="47:47" x14ac:dyDescent="0.25">
      <c r="AU3211" s="268"/>
    </row>
    <row r="3212" spans="47:47" x14ac:dyDescent="0.25">
      <c r="AU3212" s="268"/>
    </row>
    <row r="3213" spans="47:47" x14ac:dyDescent="0.25">
      <c r="AU3213" s="268"/>
    </row>
    <row r="3214" spans="47:47" x14ac:dyDescent="0.25">
      <c r="AU3214" s="268"/>
    </row>
    <row r="3215" spans="47:47" x14ac:dyDescent="0.25">
      <c r="AU3215" s="268"/>
    </row>
    <row r="3216" spans="47:47" x14ac:dyDescent="0.25">
      <c r="AU3216" s="268"/>
    </row>
    <row r="3217" spans="47:47" x14ac:dyDescent="0.25">
      <c r="AU3217" s="268"/>
    </row>
    <row r="3218" spans="47:47" x14ac:dyDescent="0.25">
      <c r="AU3218" s="268"/>
    </row>
    <row r="3219" spans="47:47" x14ac:dyDescent="0.25">
      <c r="AU3219" s="268"/>
    </row>
    <row r="3220" spans="47:47" x14ac:dyDescent="0.25">
      <c r="AU3220" s="268"/>
    </row>
    <row r="3221" spans="47:47" x14ac:dyDescent="0.25">
      <c r="AU3221" s="268"/>
    </row>
    <row r="3222" spans="47:47" x14ac:dyDescent="0.25">
      <c r="AU3222" s="268"/>
    </row>
    <row r="3223" spans="47:47" x14ac:dyDescent="0.25">
      <c r="AU3223" s="268"/>
    </row>
    <row r="3224" spans="47:47" x14ac:dyDescent="0.25">
      <c r="AU3224" s="268"/>
    </row>
    <row r="3225" spans="47:47" x14ac:dyDescent="0.25">
      <c r="AU3225" s="268"/>
    </row>
    <row r="3226" spans="47:47" x14ac:dyDescent="0.25">
      <c r="AU3226" s="268"/>
    </row>
    <row r="3227" spans="47:47" x14ac:dyDescent="0.25">
      <c r="AU3227" s="268"/>
    </row>
    <row r="3228" spans="47:47" x14ac:dyDescent="0.25">
      <c r="AU3228" s="268"/>
    </row>
    <row r="3229" spans="47:47" x14ac:dyDescent="0.25">
      <c r="AU3229" s="268"/>
    </row>
    <row r="3230" spans="47:47" x14ac:dyDescent="0.25">
      <c r="AU3230" s="268"/>
    </row>
    <row r="3231" spans="47:47" x14ac:dyDescent="0.25">
      <c r="AU3231" s="268"/>
    </row>
    <row r="3232" spans="47:47" x14ac:dyDescent="0.25">
      <c r="AU3232" s="268"/>
    </row>
    <row r="3233" spans="47:47" x14ac:dyDescent="0.25">
      <c r="AU3233" s="268"/>
    </row>
    <row r="3234" spans="47:47" x14ac:dyDescent="0.25">
      <c r="AU3234" s="268"/>
    </row>
    <row r="3235" spans="47:47" x14ac:dyDescent="0.25">
      <c r="AU3235" s="268"/>
    </row>
    <row r="3236" spans="47:47" x14ac:dyDescent="0.25">
      <c r="AU3236" s="268"/>
    </row>
    <row r="3237" spans="47:47" x14ac:dyDescent="0.25">
      <c r="AU3237" s="268"/>
    </row>
    <row r="3238" spans="47:47" x14ac:dyDescent="0.25">
      <c r="AU3238" s="268"/>
    </row>
    <row r="3239" spans="47:47" x14ac:dyDescent="0.25">
      <c r="AU3239" s="268"/>
    </row>
    <row r="3240" spans="47:47" x14ac:dyDescent="0.25">
      <c r="AU3240" s="268"/>
    </row>
    <row r="3241" spans="47:47" x14ac:dyDescent="0.25">
      <c r="AU3241" s="268"/>
    </row>
    <row r="3242" spans="47:47" x14ac:dyDescent="0.25">
      <c r="AU3242" s="268"/>
    </row>
    <row r="3243" spans="47:47" x14ac:dyDescent="0.25">
      <c r="AU3243" s="268"/>
    </row>
    <row r="3244" spans="47:47" x14ac:dyDescent="0.25">
      <c r="AU3244" s="268"/>
    </row>
    <row r="3245" spans="47:47" x14ac:dyDescent="0.25">
      <c r="AU3245" s="268"/>
    </row>
    <row r="3246" spans="47:47" x14ac:dyDescent="0.25">
      <c r="AU3246" s="268"/>
    </row>
    <row r="3247" spans="47:47" x14ac:dyDescent="0.25">
      <c r="AU3247" s="268"/>
    </row>
    <row r="3248" spans="47:47" x14ac:dyDescent="0.25">
      <c r="AU3248" s="268"/>
    </row>
    <row r="3249" spans="47:47" x14ac:dyDescent="0.25">
      <c r="AU3249" s="268"/>
    </row>
    <row r="3250" spans="47:47" x14ac:dyDescent="0.25">
      <c r="AU3250" s="268"/>
    </row>
    <row r="3251" spans="47:47" x14ac:dyDescent="0.25">
      <c r="AU3251" s="268"/>
    </row>
    <row r="3252" spans="47:47" x14ac:dyDescent="0.25">
      <c r="AU3252" s="268"/>
    </row>
    <row r="3253" spans="47:47" x14ac:dyDescent="0.25">
      <c r="AU3253" s="268"/>
    </row>
    <row r="3254" spans="47:47" x14ac:dyDescent="0.25">
      <c r="AU3254" s="268"/>
    </row>
    <row r="3255" spans="47:47" x14ac:dyDescent="0.25">
      <c r="AU3255" s="268"/>
    </row>
    <row r="3256" spans="47:47" x14ac:dyDescent="0.25">
      <c r="AU3256" s="268"/>
    </row>
    <row r="3257" spans="47:47" x14ac:dyDescent="0.25">
      <c r="AU3257" s="268"/>
    </row>
    <row r="3258" spans="47:47" x14ac:dyDescent="0.25">
      <c r="AU3258" s="268"/>
    </row>
    <row r="3259" spans="47:47" x14ac:dyDescent="0.25">
      <c r="AU3259" s="268"/>
    </row>
    <row r="3260" spans="47:47" x14ac:dyDescent="0.25">
      <c r="AU3260" s="268"/>
    </row>
    <row r="3261" spans="47:47" x14ac:dyDescent="0.25">
      <c r="AU3261" s="268"/>
    </row>
    <row r="3262" spans="47:47" x14ac:dyDescent="0.25">
      <c r="AU3262" s="268"/>
    </row>
    <row r="3263" spans="47:47" x14ac:dyDescent="0.25">
      <c r="AU3263" s="268"/>
    </row>
    <row r="3264" spans="47:47" x14ac:dyDescent="0.25">
      <c r="AU3264" s="268"/>
    </row>
    <row r="3265" spans="47:47" x14ac:dyDescent="0.25">
      <c r="AU3265" s="268"/>
    </row>
    <row r="3266" spans="47:47" x14ac:dyDescent="0.25">
      <c r="AU3266" s="268"/>
    </row>
    <row r="3267" spans="47:47" x14ac:dyDescent="0.25">
      <c r="AU3267" s="268"/>
    </row>
    <row r="3268" spans="47:47" x14ac:dyDescent="0.25">
      <c r="AU3268" s="268"/>
    </row>
    <row r="3269" spans="47:47" x14ac:dyDescent="0.25">
      <c r="AU3269" s="268"/>
    </row>
    <row r="3270" spans="47:47" x14ac:dyDescent="0.25">
      <c r="AU3270" s="268"/>
    </row>
    <row r="3271" spans="47:47" x14ac:dyDescent="0.25">
      <c r="AU3271" s="268"/>
    </row>
    <row r="3272" spans="47:47" x14ac:dyDescent="0.25">
      <c r="AU3272" s="268"/>
    </row>
    <row r="3273" spans="47:47" x14ac:dyDescent="0.25">
      <c r="AU3273" s="268"/>
    </row>
    <row r="3274" spans="47:47" x14ac:dyDescent="0.25">
      <c r="AU3274" s="268"/>
    </row>
    <row r="3275" spans="47:47" x14ac:dyDescent="0.25">
      <c r="AU3275" s="268"/>
    </row>
    <row r="3276" spans="47:47" x14ac:dyDescent="0.25">
      <c r="AU3276" s="268"/>
    </row>
    <row r="3277" spans="47:47" x14ac:dyDescent="0.25">
      <c r="AU3277" s="268"/>
    </row>
    <row r="3278" spans="47:47" x14ac:dyDescent="0.25">
      <c r="AU3278" s="268"/>
    </row>
    <row r="3279" spans="47:47" x14ac:dyDescent="0.25">
      <c r="AU3279" s="268"/>
    </row>
    <row r="3280" spans="47:47" x14ac:dyDescent="0.25">
      <c r="AU3280" s="268"/>
    </row>
    <row r="3281" spans="47:47" x14ac:dyDescent="0.25">
      <c r="AU3281" s="268"/>
    </row>
    <row r="3282" spans="47:47" x14ac:dyDescent="0.25">
      <c r="AU3282" s="268"/>
    </row>
    <row r="3283" spans="47:47" x14ac:dyDescent="0.25">
      <c r="AU3283" s="268"/>
    </row>
    <row r="3284" spans="47:47" x14ac:dyDescent="0.25">
      <c r="AU3284" s="268"/>
    </row>
    <row r="3285" spans="47:47" x14ac:dyDescent="0.25">
      <c r="AU3285" s="268"/>
    </row>
    <row r="3286" spans="47:47" x14ac:dyDescent="0.25">
      <c r="AU3286" s="268"/>
    </row>
    <row r="3287" spans="47:47" x14ac:dyDescent="0.25">
      <c r="AU3287" s="268"/>
    </row>
    <row r="3288" spans="47:47" x14ac:dyDescent="0.25">
      <c r="AU3288" s="268"/>
    </row>
    <row r="3289" spans="47:47" x14ac:dyDescent="0.25">
      <c r="AU3289" s="268"/>
    </row>
    <row r="3290" spans="47:47" x14ac:dyDescent="0.25">
      <c r="AU3290" s="268"/>
    </row>
    <row r="3291" spans="47:47" x14ac:dyDescent="0.25">
      <c r="AU3291" s="268"/>
    </row>
    <row r="3292" spans="47:47" x14ac:dyDescent="0.25">
      <c r="AU3292" s="268"/>
    </row>
    <row r="3293" spans="47:47" x14ac:dyDescent="0.25">
      <c r="AU3293" s="268"/>
    </row>
    <row r="3294" spans="47:47" x14ac:dyDescent="0.25">
      <c r="AU3294" s="268"/>
    </row>
    <row r="3295" spans="47:47" x14ac:dyDescent="0.25">
      <c r="AU3295" s="268"/>
    </row>
    <row r="3296" spans="47:47" x14ac:dyDescent="0.25">
      <c r="AU3296" s="268"/>
    </row>
    <row r="3297" spans="47:47" x14ac:dyDescent="0.25">
      <c r="AU3297" s="268"/>
    </row>
    <row r="3298" spans="47:47" x14ac:dyDescent="0.25">
      <c r="AU3298" s="268"/>
    </row>
    <row r="3299" spans="47:47" x14ac:dyDescent="0.25">
      <c r="AU3299" s="268"/>
    </row>
    <row r="3300" spans="47:47" x14ac:dyDescent="0.25">
      <c r="AU3300" s="268"/>
    </row>
    <row r="3301" spans="47:47" x14ac:dyDescent="0.25">
      <c r="AU3301" s="268"/>
    </row>
    <row r="3302" spans="47:47" x14ac:dyDescent="0.25">
      <c r="AU3302" s="268"/>
    </row>
    <row r="3303" spans="47:47" x14ac:dyDescent="0.25">
      <c r="AU3303" s="268"/>
    </row>
    <row r="3304" spans="47:47" x14ac:dyDescent="0.25">
      <c r="AU3304" s="268"/>
    </row>
    <row r="3305" spans="47:47" x14ac:dyDescent="0.25">
      <c r="AU3305" s="268"/>
    </row>
    <row r="3306" spans="47:47" x14ac:dyDescent="0.25">
      <c r="AU3306" s="268"/>
    </row>
    <row r="3307" spans="47:47" x14ac:dyDescent="0.25">
      <c r="AU3307" s="268"/>
    </row>
    <row r="3308" spans="47:47" x14ac:dyDescent="0.25">
      <c r="AU3308" s="268"/>
    </row>
    <row r="3309" spans="47:47" x14ac:dyDescent="0.25">
      <c r="AU3309" s="268"/>
    </row>
    <row r="3310" spans="47:47" x14ac:dyDescent="0.25">
      <c r="AU3310" s="268"/>
    </row>
    <row r="3311" spans="47:47" x14ac:dyDescent="0.25">
      <c r="AU3311" s="268"/>
    </row>
    <row r="3312" spans="47:47" x14ac:dyDescent="0.25">
      <c r="AU3312" s="268"/>
    </row>
    <row r="3313" spans="47:47" x14ac:dyDescent="0.25">
      <c r="AU3313" s="268"/>
    </row>
    <row r="3314" spans="47:47" x14ac:dyDescent="0.25">
      <c r="AU3314" s="268"/>
    </row>
    <row r="3315" spans="47:47" x14ac:dyDescent="0.25">
      <c r="AU3315" s="268"/>
    </row>
    <row r="3316" spans="47:47" x14ac:dyDescent="0.25">
      <c r="AU3316" s="268"/>
    </row>
    <row r="3317" spans="47:47" x14ac:dyDescent="0.25">
      <c r="AU3317" s="268"/>
    </row>
    <row r="3318" spans="47:47" x14ac:dyDescent="0.25">
      <c r="AU3318" s="268"/>
    </row>
    <row r="3319" spans="47:47" x14ac:dyDescent="0.25">
      <c r="AU3319" s="268"/>
    </row>
    <row r="3320" spans="47:47" x14ac:dyDescent="0.25">
      <c r="AU3320" s="268"/>
    </row>
    <row r="3321" spans="47:47" x14ac:dyDescent="0.25">
      <c r="AU3321" s="268"/>
    </row>
    <row r="3322" spans="47:47" x14ac:dyDescent="0.25">
      <c r="AU3322" s="268"/>
    </row>
    <row r="3323" spans="47:47" x14ac:dyDescent="0.25">
      <c r="AU3323" s="268"/>
    </row>
    <row r="3324" spans="47:47" x14ac:dyDescent="0.25">
      <c r="AU3324" s="268"/>
    </row>
    <row r="3325" spans="47:47" x14ac:dyDescent="0.25">
      <c r="AU3325" s="268"/>
    </row>
    <row r="3326" spans="47:47" x14ac:dyDescent="0.25">
      <c r="AU3326" s="268"/>
    </row>
    <row r="3327" spans="47:47" x14ac:dyDescent="0.25">
      <c r="AU3327" s="268"/>
    </row>
    <row r="3328" spans="47:47" x14ac:dyDescent="0.25">
      <c r="AU3328" s="268"/>
    </row>
    <row r="3329" spans="47:47" x14ac:dyDescent="0.25">
      <c r="AU3329" s="268"/>
    </row>
    <row r="3330" spans="47:47" x14ac:dyDescent="0.25">
      <c r="AU3330" s="268"/>
    </row>
    <row r="3331" spans="47:47" x14ac:dyDescent="0.25">
      <c r="AU3331" s="268"/>
    </row>
    <row r="3332" spans="47:47" x14ac:dyDescent="0.25">
      <c r="AU3332" s="268"/>
    </row>
    <row r="3333" spans="47:47" x14ac:dyDescent="0.25">
      <c r="AU3333" s="268"/>
    </row>
    <row r="3334" spans="47:47" x14ac:dyDescent="0.25">
      <c r="AU3334" s="268"/>
    </row>
    <row r="3335" spans="47:47" x14ac:dyDescent="0.25">
      <c r="AU3335" s="268"/>
    </row>
    <row r="3336" spans="47:47" x14ac:dyDescent="0.25">
      <c r="AU3336" s="268"/>
    </row>
    <row r="3337" spans="47:47" x14ac:dyDescent="0.25">
      <c r="AU3337" s="268"/>
    </row>
    <row r="3338" spans="47:47" x14ac:dyDescent="0.25">
      <c r="AU3338" s="268"/>
    </row>
    <row r="3339" spans="47:47" x14ac:dyDescent="0.25">
      <c r="AU3339" s="268"/>
    </row>
    <row r="3340" spans="47:47" x14ac:dyDescent="0.25">
      <c r="AU3340" s="268"/>
    </row>
    <row r="3341" spans="47:47" x14ac:dyDescent="0.25">
      <c r="AU3341" s="268"/>
    </row>
    <row r="3342" spans="47:47" x14ac:dyDescent="0.25">
      <c r="AU3342" s="268"/>
    </row>
    <row r="3343" spans="47:47" x14ac:dyDescent="0.25">
      <c r="AU3343" s="268"/>
    </row>
    <row r="3344" spans="47:47" x14ac:dyDescent="0.25">
      <c r="AU3344" s="268"/>
    </row>
    <row r="3345" spans="47:47" x14ac:dyDescent="0.25">
      <c r="AU3345" s="268"/>
    </row>
    <row r="3346" spans="47:47" x14ac:dyDescent="0.25">
      <c r="AU3346" s="268"/>
    </row>
    <row r="3347" spans="47:47" x14ac:dyDescent="0.25">
      <c r="AU3347" s="268"/>
    </row>
    <row r="3348" spans="47:47" x14ac:dyDescent="0.25">
      <c r="AU3348" s="268"/>
    </row>
    <row r="3349" spans="47:47" x14ac:dyDescent="0.25">
      <c r="AU3349" s="268"/>
    </row>
    <row r="3350" spans="47:47" x14ac:dyDescent="0.25">
      <c r="AU3350" s="268"/>
    </row>
    <row r="3351" spans="47:47" x14ac:dyDescent="0.25">
      <c r="AU3351" s="268"/>
    </row>
    <row r="3352" spans="47:47" x14ac:dyDescent="0.25">
      <c r="AU3352" s="268"/>
    </row>
    <row r="3353" spans="47:47" x14ac:dyDescent="0.25">
      <c r="AU3353" s="268"/>
    </row>
    <row r="3354" spans="47:47" x14ac:dyDescent="0.25">
      <c r="AU3354" s="268"/>
    </row>
    <row r="3355" spans="47:47" x14ac:dyDescent="0.25">
      <c r="AU3355" s="268"/>
    </row>
    <row r="3356" spans="47:47" x14ac:dyDescent="0.25">
      <c r="AU3356" s="268"/>
    </row>
    <row r="3357" spans="47:47" x14ac:dyDescent="0.25">
      <c r="AU3357" s="268"/>
    </row>
    <row r="3358" spans="47:47" x14ac:dyDescent="0.25">
      <c r="AU3358" s="268"/>
    </row>
    <row r="3359" spans="47:47" x14ac:dyDescent="0.25">
      <c r="AU3359" s="268"/>
    </row>
    <row r="3360" spans="47:47" x14ac:dyDescent="0.25">
      <c r="AU3360" s="268"/>
    </row>
    <row r="3361" spans="47:47" x14ac:dyDescent="0.25">
      <c r="AU3361" s="268"/>
    </row>
    <row r="3362" spans="47:47" x14ac:dyDescent="0.25">
      <c r="AU3362" s="268"/>
    </row>
    <row r="3363" spans="47:47" x14ac:dyDescent="0.25">
      <c r="AU3363" s="268"/>
    </row>
    <row r="3364" spans="47:47" x14ac:dyDescent="0.25">
      <c r="AU3364" s="268"/>
    </row>
    <row r="3365" spans="47:47" x14ac:dyDescent="0.25">
      <c r="AU3365" s="268"/>
    </row>
    <row r="3366" spans="47:47" x14ac:dyDescent="0.25">
      <c r="AU3366" s="268"/>
    </row>
    <row r="3367" spans="47:47" x14ac:dyDescent="0.25">
      <c r="AU3367" s="268"/>
    </row>
    <row r="3368" spans="47:47" x14ac:dyDescent="0.25">
      <c r="AU3368" s="268"/>
    </row>
    <row r="3369" spans="47:47" x14ac:dyDescent="0.25">
      <c r="AU3369" s="268"/>
    </row>
    <row r="3370" spans="47:47" x14ac:dyDescent="0.25">
      <c r="AU3370" s="268"/>
    </row>
    <row r="3371" spans="47:47" x14ac:dyDescent="0.25">
      <c r="AU3371" s="268"/>
    </row>
    <row r="3372" spans="47:47" x14ac:dyDescent="0.25">
      <c r="AU3372" s="268"/>
    </row>
    <row r="3373" spans="47:47" x14ac:dyDescent="0.25">
      <c r="AU3373" s="268"/>
    </row>
    <row r="3374" spans="47:47" x14ac:dyDescent="0.25">
      <c r="AU3374" s="268"/>
    </row>
    <row r="3375" spans="47:47" x14ac:dyDescent="0.25">
      <c r="AU3375" s="268"/>
    </row>
    <row r="3376" spans="47:47" x14ac:dyDescent="0.25">
      <c r="AU3376" s="268"/>
    </row>
    <row r="3377" spans="47:47" x14ac:dyDescent="0.25">
      <c r="AU3377" s="268"/>
    </row>
    <row r="3378" spans="47:47" x14ac:dyDescent="0.25">
      <c r="AU3378" s="268"/>
    </row>
    <row r="3379" spans="47:47" x14ac:dyDescent="0.25">
      <c r="AU3379" s="268"/>
    </row>
    <row r="3380" spans="47:47" x14ac:dyDescent="0.25">
      <c r="AU3380" s="268"/>
    </row>
    <row r="3381" spans="47:47" x14ac:dyDescent="0.25">
      <c r="AU3381" s="268"/>
    </row>
    <row r="3382" spans="47:47" x14ac:dyDescent="0.25">
      <c r="AU3382" s="268"/>
    </row>
    <row r="3383" spans="47:47" x14ac:dyDescent="0.25">
      <c r="AU3383" s="268"/>
    </row>
    <row r="3384" spans="47:47" x14ac:dyDescent="0.25">
      <c r="AU3384" s="268"/>
    </row>
    <row r="3385" spans="47:47" x14ac:dyDescent="0.25">
      <c r="AU3385" s="268"/>
    </row>
    <row r="3386" spans="47:47" x14ac:dyDescent="0.25">
      <c r="AU3386" s="268"/>
    </row>
    <row r="3387" spans="47:47" x14ac:dyDescent="0.25">
      <c r="AU3387" s="268"/>
    </row>
    <row r="3388" spans="47:47" x14ac:dyDescent="0.25">
      <c r="AU3388" s="268"/>
    </row>
    <row r="3389" spans="47:47" x14ac:dyDescent="0.25">
      <c r="AU3389" s="268"/>
    </row>
    <row r="3390" spans="47:47" x14ac:dyDescent="0.25">
      <c r="AU3390" s="268"/>
    </row>
    <row r="3391" spans="47:47" x14ac:dyDescent="0.25">
      <c r="AU3391" s="268"/>
    </row>
    <row r="3392" spans="47:47" x14ac:dyDescent="0.25">
      <c r="AU3392" s="268"/>
    </row>
    <row r="3393" spans="47:47" x14ac:dyDescent="0.25">
      <c r="AU3393" s="268"/>
    </row>
    <row r="3394" spans="47:47" x14ac:dyDescent="0.25">
      <c r="AU3394" s="268"/>
    </row>
    <row r="3395" spans="47:47" x14ac:dyDescent="0.25">
      <c r="AU3395" s="268"/>
    </row>
    <row r="3396" spans="47:47" x14ac:dyDescent="0.25">
      <c r="AU3396" s="268"/>
    </row>
    <row r="3397" spans="47:47" x14ac:dyDescent="0.25">
      <c r="AU3397" s="268"/>
    </row>
    <row r="3398" spans="47:47" x14ac:dyDescent="0.25">
      <c r="AU3398" s="268"/>
    </row>
    <row r="3399" spans="47:47" x14ac:dyDescent="0.25">
      <c r="AU3399" s="268"/>
    </row>
    <row r="3400" spans="47:47" x14ac:dyDescent="0.25">
      <c r="AU3400" s="268"/>
    </row>
    <row r="3401" spans="47:47" x14ac:dyDescent="0.25">
      <c r="AU3401" s="268"/>
    </row>
    <row r="3402" spans="47:47" x14ac:dyDescent="0.25">
      <c r="AU3402" s="268"/>
    </row>
    <row r="3403" spans="47:47" x14ac:dyDescent="0.25">
      <c r="AU3403" s="268"/>
    </row>
    <row r="3404" spans="47:47" x14ac:dyDescent="0.25">
      <c r="AU3404" s="268"/>
    </row>
    <row r="3405" spans="47:47" x14ac:dyDescent="0.25">
      <c r="AU3405" s="268"/>
    </row>
    <row r="3406" spans="47:47" x14ac:dyDescent="0.25">
      <c r="AU3406" s="268"/>
    </row>
    <row r="3407" spans="47:47" x14ac:dyDescent="0.25">
      <c r="AU3407" s="268"/>
    </row>
    <row r="3408" spans="47:47" x14ac:dyDescent="0.25">
      <c r="AU3408" s="268"/>
    </row>
    <row r="3409" spans="47:47" x14ac:dyDescent="0.25">
      <c r="AU3409" s="268"/>
    </row>
    <row r="3410" spans="47:47" x14ac:dyDescent="0.25">
      <c r="AU3410" s="268"/>
    </row>
    <row r="3411" spans="47:47" x14ac:dyDescent="0.25">
      <c r="AU3411" s="268"/>
    </row>
    <row r="3412" spans="47:47" x14ac:dyDescent="0.25">
      <c r="AU3412" s="268"/>
    </row>
    <row r="3413" spans="47:47" x14ac:dyDescent="0.25">
      <c r="AU3413" s="268"/>
    </row>
    <row r="3414" spans="47:47" x14ac:dyDescent="0.25">
      <c r="AU3414" s="268"/>
    </row>
    <row r="3415" spans="47:47" x14ac:dyDescent="0.25">
      <c r="AU3415" s="268"/>
    </row>
    <row r="3416" spans="47:47" x14ac:dyDescent="0.25">
      <c r="AU3416" s="268"/>
    </row>
    <row r="3417" spans="47:47" x14ac:dyDescent="0.25">
      <c r="AU3417" s="268"/>
    </row>
    <row r="3418" spans="47:47" x14ac:dyDescent="0.25">
      <c r="AU3418" s="268"/>
    </row>
    <row r="3419" spans="47:47" x14ac:dyDescent="0.25">
      <c r="AU3419" s="268"/>
    </row>
    <row r="3420" spans="47:47" x14ac:dyDescent="0.25">
      <c r="AU3420" s="268"/>
    </row>
    <row r="3421" spans="47:47" x14ac:dyDescent="0.25">
      <c r="AU3421" s="268"/>
    </row>
    <row r="3422" spans="47:47" x14ac:dyDescent="0.25">
      <c r="AU3422" s="268"/>
    </row>
    <row r="3423" spans="47:47" x14ac:dyDescent="0.25">
      <c r="AU3423" s="268"/>
    </row>
    <row r="3424" spans="47:47" x14ac:dyDescent="0.25">
      <c r="AU3424" s="268"/>
    </row>
    <row r="3425" spans="47:47" x14ac:dyDescent="0.25">
      <c r="AU3425" s="268"/>
    </row>
    <row r="3426" spans="47:47" x14ac:dyDescent="0.25">
      <c r="AU3426" s="268"/>
    </row>
    <row r="3427" spans="47:47" x14ac:dyDescent="0.25">
      <c r="AU3427" s="268"/>
    </row>
    <row r="3428" spans="47:47" x14ac:dyDescent="0.25">
      <c r="AU3428" s="268"/>
    </row>
    <row r="3429" spans="47:47" x14ac:dyDescent="0.25">
      <c r="AU3429" s="268"/>
    </row>
    <row r="3430" spans="47:47" x14ac:dyDescent="0.25">
      <c r="AU3430" s="268"/>
    </row>
    <row r="3431" spans="47:47" x14ac:dyDescent="0.25">
      <c r="AU3431" s="268"/>
    </row>
    <row r="3432" spans="47:47" x14ac:dyDescent="0.25">
      <c r="AU3432" s="268"/>
    </row>
    <row r="3433" spans="47:47" x14ac:dyDescent="0.25">
      <c r="AU3433" s="268"/>
    </row>
    <row r="3434" spans="47:47" x14ac:dyDescent="0.25">
      <c r="AU3434" s="268"/>
    </row>
    <row r="3435" spans="47:47" x14ac:dyDescent="0.25">
      <c r="AU3435" s="268"/>
    </row>
    <row r="3436" spans="47:47" x14ac:dyDescent="0.25">
      <c r="AU3436" s="268"/>
    </row>
    <row r="3437" spans="47:47" x14ac:dyDescent="0.25">
      <c r="AU3437" s="268"/>
    </row>
    <row r="3438" spans="47:47" x14ac:dyDescent="0.25">
      <c r="AU3438" s="268"/>
    </row>
    <row r="3439" spans="47:47" x14ac:dyDescent="0.25">
      <c r="AU3439" s="268"/>
    </row>
    <row r="3440" spans="47:47" x14ac:dyDescent="0.25">
      <c r="AU3440" s="268"/>
    </row>
    <row r="3441" spans="47:47" x14ac:dyDescent="0.25">
      <c r="AU3441" s="268"/>
    </row>
    <row r="3442" spans="47:47" x14ac:dyDescent="0.25">
      <c r="AU3442" s="268"/>
    </row>
    <row r="3443" spans="47:47" x14ac:dyDescent="0.25">
      <c r="AU3443" s="268"/>
    </row>
    <row r="3444" spans="47:47" x14ac:dyDescent="0.25">
      <c r="AU3444" s="268"/>
    </row>
    <row r="3445" spans="47:47" x14ac:dyDescent="0.25">
      <c r="AU3445" s="268"/>
    </row>
    <row r="3446" spans="47:47" x14ac:dyDescent="0.25">
      <c r="AU3446" s="268"/>
    </row>
    <row r="3447" spans="47:47" x14ac:dyDescent="0.25">
      <c r="AU3447" s="268"/>
    </row>
    <row r="3448" spans="47:47" x14ac:dyDescent="0.25">
      <c r="AU3448" s="268"/>
    </row>
    <row r="3449" spans="47:47" x14ac:dyDescent="0.25">
      <c r="AU3449" s="268"/>
    </row>
    <row r="3450" spans="47:47" x14ac:dyDescent="0.25">
      <c r="AU3450" s="268"/>
    </row>
    <row r="3451" spans="47:47" x14ac:dyDescent="0.25">
      <c r="AU3451" s="268"/>
    </row>
    <row r="3452" spans="47:47" x14ac:dyDescent="0.25">
      <c r="AU3452" s="268"/>
    </row>
    <row r="3453" spans="47:47" x14ac:dyDescent="0.25">
      <c r="AU3453" s="268"/>
    </row>
    <row r="3454" spans="47:47" x14ac:dyDescent="0.25">
      <c r="AU3454" s="268"/>
    </row>
    <row r="3455" spans="47:47" x14ac:dyDescent="0.25">
      <c r="AU3455" s="268"/>
    </row>
    <row r="3456" spans="47:47" x14ac:dyDescent="0.25">
      <c r="AU3456" s="268"/>
    </row>
    <row r="3457" spans="47:47" x14ac:dyDescent="0.25">
      <c r="AU3457" s="268"/>
    </row>
    <row r="3458" spans="47:47" x14ac:dyDescent="0.25">
      <c r="AU3458" s="268"/>
    </row>
    <row r="3459" spans="47:47" x14ac:dyDescent="0.25">
      <c r="AU3459" s="268"/>
    </row>
    <row r="3460" spans="47:47" x14ac:dyDescent="0.25">
      <c r="AU3460" s="268"/>
    </row>
    <row r="3461" spans="47:47" x14ac:dyDescent="0.25">
      <c r="AU3461" s="268"/>
    </row>
    <row r="3462" spans="47:47" x14ac:dyDescent="0.25">
      <c r="AU3462" s="268"/>
    </row>
    <row r="3463" spans="47:47" x14ac:dyDescent="0.25">
      <c r="AU3463" s="268"/>
    </row>
    <row r="3464" spans="47:47" x14ac:dyDescent="0.25">
      <c r="AU3464" s="268"/>
    </row>
    <row r="3465" spans="47:47" x14ac:dyDescent="0.25">
      <c r="AU3465" s="268"/>
    </row>
    <row r="3466" spans="47:47" x14ac:dyDescent="0.25">
      <c r="AU3466" s="268"/>
    </row>
    <row r="3467" spans="47:47" x14ac:dyDescent="0.25">
      <c r="AU3467" s="268"/>
    </row>
    <row r="3468" spans="47:47" x14ac:dyDescent="0.25">
      <c r="AU3468" s="268"/>
    </row>
    <row r="3469" spans="47:47" x14ac:dyDescent="0.25">
      <c r="AU3469" s="268"/>
    </row>
    <row r="3470" spans="47:47" x14ac:dyDescent="0.25">
      <c r="AU3470" s="268"/>
    </row>
    <row r="3471" spans="47:47" x14ac:dyDescent="0.25">
      <c r="AU3471" s="268"/>
    </row>
    <row r="3472" spans="47:47" x14ac:dyDescent="0.25">
      <c r="AU3472" s="268"/>
    </row>
    <row r="3473" spans="47:47" x14ac:dyDescent="0.25">
      <c r="AU3473" s="268"/>
    </row>
    <row r="3474" spans="47:47" x14ac:dyDescent="0.25">
      <c r="AU3474" s="268"/>
    </row>
    <row r="3475" spans="47:47" x14ac:dyDescent="0.25">
      <c r="AU3475" s="268"/>
    </row>
    <row r="3476" spans="47:47" x14ac:dyDescent="0.25">
      <c r="AU3476" s="268"/>
    </row>
    <row r="3477" spans="47:47" x14ac:dyDescent="0.25">
      <c r="AU3477" s="268"/>
    </row>
    <row r="3478" spans="47:47" x14ac:dyDescent="0.25">
      <c r="AU3478" s="268"/>
    </row>
    <row r="3479" spans="47:47" x14ac:dyDescent="0.25">
      <c r="AU3479" s="268"/>
    </row>
    <row r="3480" spans="47:47" x14ac:dyDescent="0.25">
      <c r="AU3480" s="268"/>
    </row>
    <row r="3481" spans="47:47" x14ac:dyDescent="0.25">
      <c r="AU3481" s="268"/>
    </row>
    <row r="3482" spans="47:47" x14ac:dyDescent="0.25">
      <c r="AU3482" s="268"/>
    </row>
    <row r="3483" spans="47:47" x14ac:dyDescent="0.25">
      <c r="AU3483" s="268"/>
    </row>
    <row r="3484" spans="47:47" x14ac:dyDescent="0.25">
      <c r="AU3484" s="268"/>
    </row>
    <row r="3485" spans="47:47" x14ac:dyDescent="0.25">
      <c r="AU3485" s="268"/>
    </row>
    <row r="3486" spans="47:47" x14ac:dyDescent="0.25">
      <c r="AU3486" s="268"/>
    </row>
    <row r="3487" spans="47:47" x14ac:dyDescent="0.25">
      <c r="AU3487" s="268"/>
    </row>
    <row r="3488" spans="47:47" x14ac:dyDescent="0.25">
      <c r="AU3488" s="268"/>
    </row>
    <row r="3489" spans="47:47" x14ac:dyDescent="0.25">
      <c r="AU3489" s="268"/>
    </row>
    <row r="3490" spans="47:47" x14ac:dyDescent="0.25">
      <c r="AU3490" s="268"/>
    </row>
    <row r="3491" spans="47:47" x14ac:dyDescent="0.25">
      <c r="AU3491" s="268"/>
    </row>
    <row r="3492" spans="47:47" x14ac:dyDescent="0.25">
      <c r="AU3492" s="268"/>
    </row>
    <row r="3493" spans="47:47" x14ac:dyDescent="0.25">
      <c r="AU3493" s="268"/>
    </row>
    <row r="3494" spans="47:47" x14ac:dyDescent="0.25">
      <c r="AU3494" s="268"/>
    </row>
    <row r="3495" spans="47:47" x14ac:dyDescent="0.25">
      <c r="AU3495" s="268"/>
    </row>
    <row r="3496" spans="47:47" x14ac:dyDescent="0.25">
      <c r="AU3496" s="268"/>
    </row>
    <row r="3497" spans="47:47" x14ac:dyDescent="0.25">
      <c r="AU3497" s="268"/>
    </row>
    <row r="3498" spans="47:47" x14ac:dyDescent="0.25">
      <c r="AU3498" s="268"/>
    </row>
    <row r="3499" spans="47:47" x14ac:dyDescent="0.25">
      <c r="AU3499" s="268"/>
    </row>
    <row r="3500" spans="47:47" x14ac:dyDescent="0.25">
      <c r="AU3500" s="268"/>
    </row>
    <row r="3501" spans="47:47" x14ac:dyDescent="0.25">
      <c r="AU3501" s="268"/>
    </row>
    <row r="3502" spans="47:47" x14ac:dyDescent="0.25">
      <c r="AU3502" s="268"/>
    </row>
    <row r="3503" spans="47:47" x14ac:dyDescent="0.25">
      <c r="AU3503" s="268"/>
    </row>
    <row r="3504" spans="47:47" x14ac:dyDescent="0.25">
      <c r="AU3504" s="268"/>
    </row>
    <row r="3505" spans="47:47" x14ac:dyDescent="0.25">
      <c r="AU3505" s="268"/>
    </row>
    <row r="3506" spans="47:47" x14ac:dyDescent="0.25">
      <c r="AU3506" s="268"/>
    </row>
    <row r="3507" spans="47:47" x14ac:dyDescent="0.25">
      <c r="AU3507" s="268"/>
    </row>
    <row r="3508" spans="47:47" x14ac:dyDescent="0.25">
      <c r="AU3508" s="268"/>
    </row>
    <row r="3509" spans="47:47" x14ac:dyDescent="0.25">
      <c r="AU3509" s="268"/>
    </row>
    <row r="3510" spans="47:47" x14ac:dyDescent="0.25">
      <c r="AU3510" s="268"/>
    </row>
    <row r="3511" spans="47:47" x14ac:dyDescent="0.25">
      <c r="AU3511" s="268"/>
    </row>
    <row r="3512" spans="47:47" x14ac:dyDescent="0.25">
      <c r="AU3512" s="268"/>
    </row>
    <row r="3513" spans="47:47" x14ac:dyDescent="0.25">
      <c r="AU3513" s="268"/>
    </row>
    <row r="3514" spans="47:47" x14ac:dyDescent="0.25">
      <c r="AU3514" s="268"/>
    </row>
    <row r="3515" spans="47:47" x14ac:dyDescent="0.25">
      <c r="AU3515" s="268"/>
    </row>
    <row r="3516" spans="47:47" x14ac:dyDescent="0.25">
      <c r="AU3516" s="268"/>
    </row>
    <row r="3517" spans="47:47" x14ac:dyDescent="0.25">
      <c r="AU3517" s="268"/>
    </row>
    <row r="3518" spans="47:47" x14ac:dyDescent="0.25">
      <c r="AU3518" s="268"/>
    </row>
    <row r="3519" spans="47:47" x14ac:dyDescent="0.25">
      <c r="AU3519" s="268"/>
    </row>
    <row r="3520" spans="47:47" x14ac:dyDescent="0.25">
      <c r="AU3520" s="268"/>
    </row>
    <row r="3521" spans="47:47" x14ac:dyDescent="0.25">
      <c r="AU3521" s="268"/>
    </row>
    <row r="3522" spans="47:47" x14ac:dyDescent="0.25">
      <c r="AU3522" s="268"/>
    </row>
    <row r="3523" spans="47:47" x14ac:dyDescent="0.25">
      <c r="AU3523" s="268"/>
    </row>
    <row r="3524" spans="47:47" x14ac:dyDescent="0.25">
      <c r="AU3524" s="268"/>
    </row>
    <row r="3525" spans="47:47" x14ac:dyDescent="0.25">
      <c r="AU3525" s="268"/>
    </row>
    <row r="3526" spans="47:47" x14ac:dyDescent="0.25">
      <c r="AU3526" s="268"/>
    </row>
    <row r="3527" spans="47:47" x14ac:dyDescent="0.25">
      <c r="AU3527" s="268"/>
    </row>
    <row r="3528" spans="47:47" x14ac:dyDescent="0.25">
      <c r="AU3528" s="268"/>
    </row>
    <row r="3529" spans="47:47" x14ac:dyDescent="0.25">
      <c r="AU3529" s="268"/>
    </row>
    <row r="3530" spans="47:47" x14ac:dyDescent="0.25">
      <c r="AU3530" s="268"/>
    </row>
    <row r="3531" spans="47:47" x14ac:dyDescent="0.25">
      <c r="AU3531" s="268"/>
    </row>
    <row r="3532" spans="47:47" x14ac:dyDescent="0.25">
      <c r="AU3532" s="268"/>
    </row>
    <row r="3533" spans="47:47" x14ac:dyDescent="0.25">
      <c r="AU3533" s="268"/>
    </row>
    <row r="3534" spans="47:47" x14ac:dyDescent="0.25">
      <c r="AU3534" s="268"/>
    </row>
    <row r="3535" spans="47:47" ht="15.75" thickBot="1" x14ac:dyDescent="0.3">
      <c r="AU3535" s="269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F3535"/>
  <sheetViews>
    <sheetView topLeftCell="N1" zoomScaleNormal="100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3" hidden="1" customWidth="1" outlineLevel="1"/>
    <col min="18" max="18" width="9.140625" style="88" hidden="1" customWidth="1" outlineLevel="1"/>
    <col min="19" max="19" width="8.85546875" style="333" hidden="1" customWidth="1" outlineLevel="1"/>
    <col min="20" max="20" width="5" style="333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6" style="88" bestFit="1" customWidth="1"/>
    <col min="43" max="43" width="15.140625" style="88" bestFit="1" customWidth="1"/>
    <col min="44" max="46" width="9" style="88" bestFit="1" customWidth="1"/>
    <col min="47" max="48" width="17.28515625" style="88" customWidth="1"/>
    <col min="49" max="49" width="9" style="88" bestFit="1" customWidth="1"/>
    <col min="50" max="50" width="11" style="88" bestFit="1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0</v>
      </c>
      <c r="M1" s="83"/>
      <c r="Q1" s="316"/>
      <c r="S1" s="316"/>
      <c r="T1" s="316"/>
      <c r="V1" s="217" t="str">
        <f>Currency&amp;" "&amp;Tenor</f>
        <v>EUR 3M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O1" s="245"/>
      <c r="AP1" s="245"/>
      <c r="AQ1" s="245" t="s">
        <v>73</v>
      </c>
      <c r="AR1" s="245" t="s">
        <v>218</v>
      </c>
      <c r="AS1" s="245" t="s">
        <v>219</v>
      </c>
      <c r="AT1" s="245" t="s">
        <v>220</v>
      </c>
      <c r="AU1" s="245" t="s">
        <v>221</v>
      </c>
      <c r="AV1" s="245" t="s">
        <v>223</v>
      </c>
      <c r="AW1" s="245" t="s">
        <v>222</v>
      </c>
      <c r="AX1" s="267" t="s">
        <v>226</v>
      </c>
      <c r="AZ1" s="103"/>
      <c r="BA1" s="103" t="s">
        <v>247</v>
      </c>
      <c r="BB1" s="103" t="s">
        <v>223</v>
      </c>
      <c r="BC1" s="103" t="s">
        <v>248</v>
      </c>
      <c r="BD1" s="103" t="str">
        <f>"F "&amp;Tenor</f>
        <v>F 3M</v>
      </c>
      <c r="BE1" s="103" t="str">
        <f>"F "&amp;Tenor&amp;" QL"</f>
        <v>F 3M QL</v>
      </c>
      <c r="BF1" s="80" t="str">
        <f>_xll.qlEuribor(,"3M",Currency&amp;"3M",,Trigger)</f>
        <v>obj_00824#0000</v>
      </c>
    </row>
    <row r="2" spans="1:5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4" t="s">
        <v>242</v>
      </c>
      <c r="K2" s="354" t="s">
        <v>243</v>
      </c>
      <c r="L2" s="61" t="s">
        <v>38</v>
      </c>
      <c r="M2" s="61" t="s">
        <v>42</v>
      </c>
      <c r="O2" s="154" t="s">
        <v>12</v>
      </c>
      <c r="P2" s="154"/>
      <c r="Q2" s="154" t="s">
        <v>38</v>
      </c>
      <c r="R2" s="154" t="s">
        <v>204</v>
      </c>
      <c r="S2" s="154" t="s">
        <v>212</v>
      </c>
      <c r="T2" s="154" t="s">
        <v>205</v>
      </c>
      <c r="U2" s="154" t="s">
        <v>38</v>
      </c>
      <c r="V2" s="154" t="s">
        <v>73</v>
      </c>
      <c r="W2" s="153" t="s">
        <v>34</v>
      </c>
      <c r="X2" s="153"/>
      <c r="Y2" s="154" t="s">
        <v>32</v>
      </c>
      <c r="Z2" s="154" t="s">
        <v>33</v>
      </c>
      <c r="AA2" s="241" t="e">
        <f t="array" ref="AA2:AA93">_xll.qlPiecewiseYieldCurveData(YieldCurve_3M,Trigger)</f>
        <v>#NUM!</v>
      </c>
      <c r="AC2" s="238" t="s">
        <v>207</v>
      </c>
      <c r="AD2" s="235" t="s">
        <v>216</v>
      </c>
      <c r="AO2" s="247">
        <v>1</v>
      </c>
      <c r="AP2" s="247" t="str">
        <f>"X"&amp;AO2+3&amp;"F"</f>
        <v>X4F</v>
      </c>
      <c r="AQ2" s="247" t="str">
        <f t="shared" ref="AQ2:AQ13" si="0">Currency&amp;AO2&amp;AP2&amp;"=ICAP"</f>
        <v>EUR1X4F=ICAP</v>
      </c>
      <c r="AR2" s="248" t="e">
        <f>_xll.RtGet("IDN",AQ2,$AR$1)/100</f>
        <v>#VALUE!</v>
      </c>
      <c r="AS2" s="248" t="e">
        <f>_xll.RtGet("IDN",AQ2,$AS$1)/100</f>
        <v>#VALUE!</v>
      </c>
      <c r="AT2" s="248" t="e">
        <f t="shared" ref="AT2:AT8" si="1">AVERAGE(AR2:AS2)</f>
        <v>#VALUE!</v>
      </c>
      <c r="AU2" s="249">
        <f>_xll.qlInterestRateIndexFixingDate($AD$5,AV2)</f>
        <v>42271</v>
      </c>
      <c r="AV2" s="249">
        <f>_xll.qlCalendarAdvance(Calendar,Settlementdate,AO2&amp;"M","mf",TRUE,Trigger)</f>
        <v>42275</v>
      </c>
      <c r="AW2" s="248" t="e">
        <f>_xll.qlIndexFixing($AD$5,AU2,,_xll.ohTrigger(Trigger,Trigger3M))</f>
        <v>#NUM!</v>
      </c>
      <c r="AX2" s="264" t="e">
        <f>(AT2-AW2)*10000</f>
        <v>#VALUE!</v>
      </c>
      <c r="AZ2" s="95" t="s">
        <v>197</v>
      </c>
      <c r="BA2" s="96">
        <f>Evaluationdate</f>
        <v>42242</v>
      </c>
      <c r="BB2" s="96">
        <f>Settlementdate</f>
        <v>42244</v>
      </c>
      <c r="BC2" s="96">
        <f>_xll.qlInterestRateIndexMaturity(Currency&amp;"ibor"&amp;Tenor,BB2,Trigger)</f>
        <v>42338</v>
      </c>
      <c r="BD2" s="241" t="e">
        <f>_xll.qlIndexFixing($AD$5,BA2,TRUE,_xll.ohTrigger(Trigger,Trigger3M))</f>
        <v>#NUM!</v>
      </c>
      <c r="BE2" s="241">
        <f>IFERROR(_xll.qlIndexFixing($BF$1,BA2,TRUE,_xll.ohTrigger(Trigger,Trigger3M)),#N/A)</f>
        <v>-3.3300000000054027E-4</v>
      </c>
    </row>
    <row r="3" spans="1:58" s="80" customFormat="1" ht="11.25" customHeight="1" x14ac:dyDescent="0.2">
      <c r="A3" s="270" t="s">
        <v>233</v>
      </c>
      <c r="B3" s="287" t="str">
        <f t="array" ref="B3:B20">_xll.ohFilter(Quote!Q4:Q102,Quote!P4:P102="DP")</f>
        <v>ON</v>
      </c>
      <c r="C3" s="273" t="str">
        <f t="array" ref="C3:C21">SUBSTITUTE(_xll.ohFilter(PastedValue!E2:E62,PastedValue!A2:A62="DP"),"/N","N")</f>
        <v>ON</v>
      </c>
      <c r="D3" s="272" t="str">
        <f>IF(DataSelect="Reference",IF(LEFT($C3,1)="#",(_xll.qlCalendarBusinessDaysBetween(Calendar,Settlementdate,DATE(RIGHT(LEFT(C3,5),4),LEFT(RIGHT(C3,4),2),RIGHT(C3,2)),,TRUE,Trigger)-1)&amp;"D",C3),$B3)</f>
        <v>ON</v>
      </c>
      <c r="E3" s="271">
        <f t="shared" ref="E3:E21" si="2">IF($D3="ON",0,IF($D3="TN",1,2))</f>
        <v>0</v>
      </c>
      <c r="F3" s="272" t="s">
        <v>236</v>
      </c>
      <c r="G3" s="273" t="b">
        <v>0</v>
      </c>
      <c r="H3" s="274" t="s">
        <v>45</v>
      </c>
      <c r="I3" s="348">
        <f t="array" ref="I3:I20">_xll.ohFilter(PastedValue!H2:H62,PastedValue!A2:A62="Dp")/100</f>
        <v>-1.0999989999999999E-3</v>
      </c>
      <c r="J3" s="348" t="str">
        <f>IFERROR(_xll.qlSimpleQuote(A3&amp;IF(LEFT(C3,1)="#","STUB",C3),I3,,Permanent,Trigger,TRUE),"--")</f>
        <v>DPON#0000</v>
      </c>
      <c r="K3" s="67" t="str">
        <f>Currency&amp;"X"&amp;B3&amp;"D="&amp;Tenor</f>
        <v>EURXOND=3M</v>
      </c>
      <c r="L3" s="351" t="str">
        <f>IFERROR(_xll.qlDepositRateHelper2(,IF(DataSelect="Reference",$J3,$K3),IF(RIGHT($D3,1)="N","1D",$D3),$E3,Calendar,$F3,$G3,$H3,,_xll.ohTrigger(Trigger,DataSelect)),"--")</f>
        <v>obj_00c06#0000</v>
      </c>
      <c r="M3" s="271" t="b">
        <f>IF(L3="--",FALSE,TRUE)</f>
        <v>1</v>
      </c>
      <c r="N3" s="81"/>
      <c r="O3" s="338" t="str">
        <f t="shared" ref="O3:O18" si="3">A3</f>
        <v>DP</v>
      </c>
      <c r="P3" s="338" t="str">
        <f t="shared" ref="P3:P18" si="4">C3</f>
        <v>ON</v>
      </c>
      <c r="Q3" s="323" t="str">
        <f>L3</f>
        <v>obj_00c06#0000</v>
      </c>
      <c r="R3" s="95" t="b">
        <f>M3</f>
        <v>1</v>
      </c>
      <c r="S3" s="323">
        <v>1</v>
      </c>
      <c r="T3" s="323">
        <v>1</v>
      </c>
      <c r="U3" s="95" t="str">
        <f t="array" ref="U3:U93">_xll.qlRateHelperSelection(_xll.ohFilter(Q3:Q95,R3:R95),_xll.ohFilter(T3:T95,R3:R95),$AD$1,$AD$3,$AD$4,$AD$2,_xll.ohFilter(S3:S95,R3:R95),Trigger)</f>
        <v>obj_00c06</v>
      </c>
      <c r="V3" s="95" t="str">
        <f>_xll.qlRateHelperQuoteName(U3)</f>
        <v>EURXOND=3M</v>
      </c>
      <c r="W3" s="335" t="e">
        <f>_xll.qlRateHelperRate(U3,_xll.ohTrigger(Trigger,Trigger3M))</f>
        <v>#NUM!</v>
      </c>
      <c r="X3" s="335" t="str">
        <f>IFERROR(_xll.qlFuturesRateHelperConvexityAdjustment(U3,Trigger),"--")</f>
        <v>--</v>
      </c>
      <c r="Y3" s="96">
        <f>_xll.qlRateHelperEarliestDate(U3,Trigger)</f>
        <v>42242</v>
      </c>
      <c r="Z3" s="96">
        <f>_xll.qlRateHelperLatestDate(U3,Trigger)</f>
        <v>42243</v>
      </c>
      <c r="AA3" s="242" t="e">
        <v>#NUM!</v>
      </c>
      <c r="AC3" s="238" t="s">
        <v>214</v>
      </c>
      <c r="AD3" s="243">
        <v>0</v>
      </c>
      <c r="AE3" s="246"/>
      <c r="AO3" s="224">
        <v>2</v>
      </c>
      <c r="AP3" s="224" t="str">
        <f t="shared" ref="AP3:AP13" si="5">"X"&amp;AO3+3&amp;"F"</f>
        <v>X5F</v>
      </c>
      <c r="AQ3" s="224" t="str">
        <f t="shared" si="0"/>
        <v>EUR2X5F=ICAP</v>
      </c>
      <c r="AR3" s="250" t="e">
        <f>_xll.RtGet("IDN",AQ3,$AR$1)/100</f>
        <v>#VALUE!</v>
      </c>
      <c r="AS3" s="250" t="e">
        <f>_xll.RtGet("IDN",AQ3,$AS$1)/100</f>
        <v>#VALUE!</v>
      </c>
      <c r="AT3" s="250" t="e">
        <f t="shared" si="1"/>
        <v>#VALUE!</v>
      </c>
      <c r="AU3" s="251">
        <f>_xll.qlInterestRateIndexFixingDate($AD$5,AV3)</f>
        <v>42303</v>
      </c>
      <c r="AV3" s="251">
        <f>_xll.qlCalendarAdvance(Calendar,Settlementdate,AO3&amp;"M","mf",TRUE,Trigger)</f>
        <v>42305</v>
      </c>
      <c r="AW3" s="250" t="e">
        <f>_xll.qlIndexFixing($AD$5,AU3,,_xll.ohTrigger(Trigger,Trigger3M))</f>
        <v>#NUM!</v>
      </c>
      <c r="AX3" s="265" t="e">
        <f t="shared" ref="AX3:AX13" si="6">(AT3-AW3)*10000</f>
        <v>#VALUE!</v>
      </c>
      <c r="AZ3" s="97" t="s">
        <v>197</v>
      </c>
      <c r="BA3" s="98">
        <f>_xll.qlInterestRateIndexFixingDate(Currency&amp;"ibor"&amp;Tenor,BB3,Trigger)</f>
        <v>42243</v>
      </c>
      <c r="BB3" s="98">
        <f>_xll.qlCalendarAdvance(Calendar,BB2,AZ3,"f",,Trigger)</f>
        <v>42247</v>
      </c>
      <c r="BC3" s="98">
        <f>_xll.qlInterestRateIndexMaturity(Currency&amp;"ibor"&amp;Tenor,BB3,Trigger)</f>
        <v>42338</v>
      </c>
      <c r="BD3" s="242" t="e">
        <f>_xll.qlIndexFixing($AD$5,BA3,TRUE,_xll.ohTrigger(Trigger,Trigger3M))</f>
        <v>#NUM!</v>
      </c>
      <c r="BE3" s="242">
        <f>IFERROR(_xll.qlIndexFixing($BF$1,BA3,TRUE,_xll.ohTrigger(Trigger,Trigger3M)),#N/A)</f>
        <v>-3.331985730855251E-4</v>
      </c>
    </row>
    <row r="4" spans="1:58" s="80" customFormat="1" ht="11.25" customHeight="1" x14ac:dyDescent="0.2">
      <c r="A4" s="276" t="s">
        <v>233</v>
      </c>
      <c r="B4" s="288" t="str">
        <v>TN</v>
      </c>
      <c r="C4" s="279" t="str">
        <v>TN</v>
      </c>
      <c r="D4" s="278" t="str">
        <f>IF(DataSelect="Reference",IF(LEFT($C4,1)="#",(_xll.qlCalendarBusinessDaysBetween(Calendar,Settlementdate,DATE(RIGHT(LEFT(C4,5),4),LEFT(RIGHT(C4,4),2),RIGHT(C4,2)),,TRUE,Trigger)-1)&amp;"D",C4),$B4)</f>
        <v>TN</v>
      </c>
      <c r="E4" s="277">
        <f t="shared" si="2"/>
        <v>1</v>
      </c>
      <c r="F4" s="278" t="s">
        <v>236</v>
      </c>
      <c r="G4" s="279" t="b">
        <v>0</v>
      </c>
      <c r="H4" s="280" t="s">
        <v>45</v>
      </c>
      <c r="I4" s="349">
        <v>-1.1000000000000001E-3</v>
      </c>
      <c r="J4" s="349" t="str">
        <f>IFERROR(_xll.qlSimpleQuote(A4&amp;IF(LEFT(C4,1)="#","STUB",C4),I4,,Permanent,Trigger,TRUE),"--")</f>
        <v>DPTN#0000</v>
      </c>
      <c r="K4" s="75" t="str">
        <f>Currency&amp;"X"&amp;B4&amp;"D="&amp;Tenor</f>
        <v>EURXTND=3M</v>
      </c>
      <c r="L4" s="352" t="str">
        <f>IFERROR(_xll.qlDepositRateHelper2(,IF(DataSelect="Reference",$J4,$K4),IF(RIGHT($D4,1)="N","1D",$D4),$E4,Calendar,$F4,$G4,$H4,,_xll.ohTrigger(Trigger,DataSelect)),"--")</f>
        <v>obj_00bcd#0000</v>
      </c>
      <c r="M4" s="277" t="b">
        <f t="shared" ref="M4:M21" si="7">IF(L4="--",FALSE,TRUE)</f>
        <v>1</v>
      </c>
      <c r="N4" s="87"/>
      <c r="O4" s="336" t="str">
        <f t="shared" si="3"/>
        <v>DP</v>
      </c>
      <c r="P4" s="336" t="str">
        <f t="shared" si="4"/>
        <v>TN</v>
      </c>
      <c r="Q4" s="337" t="str">
        <f t="shared" ref="Q4:R18" si="8">L4</f>
        <v>obj_00bcd#0000</v>
      </c>
      <c r="R4" s="97" t="b">
        <f t="shared" si="8"/>
        <v>1</v>
      </c>
      <c r="S4" s="337">
        <v>1</v>
      </c>
      <c r="T4" s="337">
        <v>1</v>
      </c>
      <c r="U4" s="97" t="str">
        <v>obj_00bcd</v>
      </c>
      <c r="V4" s="97" t="str">
        <f>_xll.qlRateHelperQuoteName(U4)</f>
        <v>EURXTND=3M</v>
      </c>
      <c r="W4" s="334" t="e">
        <f>_xll.qlRateHelperRate(U4,_xll.ohTrigger(Trigger,Trigger3M))</f>
        <v>#NUM!</v>
      </c>
      <c r="X4" s="334" t="str">
        <f>IFERROR(_xll.qlFuturesRateHelperConvexityAdjustment(U4,Trigger),"--")</f>
        <v>--</v>
      </c>
      <c r="Y4" s="98">
        <f>_xll.qlRateHelperEarliestDate(U4,Trigger)</f>
        <v>42243</v>
      </c>
      <c r="Z4" s="98">
        <f>_xll.qlRateHelperLatestDate(U4,Trigger)</f>
        <v>42244</v>
      </c>
      <c r="AA4" s="242" t="e">
        <v>#NUM!</v>
      </c>
      <c r="AC4" s="238" t="s">
        <v>215</v>
      </c>
      <c r="AD4" s="243">
        <v>4</v>
      </c>
      <c r="AE4" s="246"/>
      <c r="AO4" s="224">
        <v>3</v>
      </c>
      <c r="AP4" s="224" t="str">
        <f t="shared" si="5"/>
        <v>X6F</v>
      </c>
      <c r="AQ4" s="224" t="str">
        <f t="shared" si="0"/>
        <v>EUR3X6F=ICAP</v>
      </c>
      <c r="AR4" s="250" t="e">
        <f>_xll.RtGet("IDN",AQ4,$AR$1)/100</f>
        <v>#VALUE!</v>
      </c>
      <c r="AS4" s="250" t="e">
        <f>_xll.RtGet("IDN",AQ4,$AS$1)/100</f>
        <v>#VALUE!</v>
      </c>
      <c r="AT4" s="250" t="e">
        <f t="shared" si="1"/>
        <v>#VALUE!</v>
      </c>
      <c r="AU4" s="251">
        <f>_xll.qlInterestRateIndexFixingDate($AD$5,AV4)</f>
        <v>42334</v>
      </c>
      <c r="AV4" s="251">
        <f>_xll.qlCalendarAdvance(Calendar,Settlementdate,AO4&amp;"M","mf",TRUE,Trigger)</f>
        <v>42338</v>
      </c>
      <c r="AW4" s="250" t="e">
        <f>_xll.qlIndexFixing($AD$5,AU4,,_xll.ohTrigger(Trigger,Trigger3M))</f>
        <v>#NUM!</v>
      </c>
      <c r="AX4" s="265" t="e">
        <f t="shared" si="6"/>
        <v>#VALUE!</v>
      </c>
      <c r="AZ4" s="97" t="s">
        <v>197</v>
      </c>
      <c r="BA4" s="98">
        <f>_xll.qlInterestRateIndexFixingDate(Currency&amp;"ibor"&amp;Tenor,BB4,Trigger)</f>
        <v>42244</v>
      </c>
      <c r="BB4" s="98">
        <f>_xll.qlCalendarAdvance(Calendar,BB3,AZ4,"f",,Trigger)</f>
        <v>42248</v>
      </c>
      <c r="BC4" s="98">
        <f>_xll.qlInterestRateIndexMaturity(Currency&amp;"ibor"&amp;Tenor,BB4,Trigger)</f>
        <v>42339</v>
      </c>
      <c r="BD4" s="242" t="e">
        <f>_xll.qlIndexFixing($AD$5,BA4,TRUE,_xll.ohTrigger(Trigger,Trigger3M))</f>
        <v>#NUM!</v>
      </c>
      <c r="BE4" s="242">
        <f>IFERROR(_xll.qlIndexFixing($BF$1,BA4,TRUE,_xll.ohTrigger(Trigger,Trigger3M)),#N/A)</f>
        <v>-3.0547939110544945E-4</v>
      </c>
    </row>
    <row r="5" spans="1:58" s="80" customFormat="1" ht="11.25" customHeight="1" x14ac:dyDescent="0.2">
      <c r="A5" s="276" t="s">
        <v>233</v>
      </c>
      <c r="B5" s="288" t="str">
        <v>SN</v>
      </c>
      <c r="C5" s="279" t="str">
        <v>SN</v>
      </c>
      <c r="D5" s="278" t="str">
        <f>IF(DataSelect="Reference",IF(LEFT($C5,1)="#",(_xll.qlCalendarBusinessDaysBetween(Calendar,Settlementdate,DATE(RIGHT(LEFT(C5,5),4),LEFT(RIGHT(C5,4),2),RIGHT(C5,2)),,TRUE,Trigger)-1)&amp;"D",C5),$B5)</f>
        <v>SN</v>
      </c>
      <c r="E5" s="277">
        <f t="shared" si="2"/>
        <v>2</v>
      </c>
      <c r="F5" s="278" t="s">
        <v>236</v>
      </c>
      <c r="G5" s="279" t="b">
        <v>0</v>
      </c>
      <c r="H5" s="280" t="s">
        <v>45</v>
      </c>
      <c r="I5" s="349">
        <v>-2.13E-4</v>
      </c>
      <c r="J5" s="349" t="str">
        <f>IFERROR(_xll.qlSimpleQuote(A5&amp;IF(LEFT(C5,1)="#","STUB",C5),I5,,Permanent,Trigger,TRUE),"--")</f>
        <v>DPSN#0000</v>
      </c>
      <c r="K5" s="75" t="str">
        <f t="shared" ref="K5:K20" si="9">IF(LEFT(B5,1)="#","STUB"&amp;Tenor,Currency&amp;"_CURVE_DEP"&amp;Tenor&amp;"_"&amp;B5)</f>
        <v>EUR_CURVE_DEP3M_SN</v>
      </c>
      <c r="L5" s="352" t="str">
        <f>IFERROR(_xll.qlDepositRateHelper2(,IF(DataSelect="Reference",$J5,$K5),IF(RIGHT($D5,1)="N","1D",$D5),$E5,Calendar,$F5,$G5,$H5,,_xll.ohTrigger(Trigger,DataSelect)),"--")</f>
        <v>obj_00b77#0000</v>
      </c>
      <c r="M5" s="277" t="b">
        <f t="shared" si="7"/>
        <v>1</v>
      </c>
      <c r="N5" s="87"/>
      <c r="O5" s="336" t="str">
        <f t="shared" si="3"/>
        <v>DP</v>
      </c>
      <c r="P5" s="336" t="str">
        <f t="shared" si="4"/>
        <v>SN</v>
      </c>
      <c r="Q5" s="337" t="str">
        <f t="shared" si="8"/>
        <v>obj_00b77#0000</v>
      </c>
      <c r="R5" s="97" t="b">
        <f t="shared" si="8"/>
        <v>1</v>
      </c>
      <c r="S5" s="337">
        <v>1</v>
      </c>
      <c r="T5" s="337">
        <v>1</v>
      </c>
      <c r="U5" s="97" t="str">
        <v>obj_00b77</v>
      </c>
      <c r="V5" s="97" t="str">
        <f>_xll.qlRateHelperQuoteName(U5)</f>
        <v>EUR_CURVE_DEP3M_SN</v>
      </c>
      <c r="W5" s="334" t="e">
        <f>_xll.qlRateHelperRate(U5,_xll.ohTrigger(Trigger,Trigger3M))</f>
        <v>#NUM!</v>
      </c>
      <c r="X5" s="334" t="str">
        <f>IFERROR(_xll.qlFuturesRateHelperConvexityAdjustment(U5,Trigger),"--")</f>
        <v>--</v>
      </c>
      <c r="Y5" s="98">
        <f>_xll.qlRateHelperEarliestDate(U5,Trigger)</f>
        <v>42244</v>
      </c>
      <c r="Z5" s="98">
        <f>_xll.qlRateHelperLatestDate(U5,Trigger)</f>
        <v>42247</v>
      </c>
      <c r="AA5" s="242" t="e">
        <v>#NUM!</v>
      </c>
      <c r="AC5" s="238" t="s">
        <v>4</v>
      </c>
      <c r="AD5" s="243" t="str">
        <f>_xll.qlEuribor(,Tenor,YieldCurve_3M,Permanent,YieldCurve_3M,ObjectOverwrite)</f>
        <v>obj_00cc0#0000</v>
      </c>
      <c r="AE5" s="246"/>
      <c r="AO5" s="224">
        <v>4</v>
      </c>
      <c r="AP5" s="224" t="str">
        <f t="shared" si="5"/>
        <v>X7F</v>
      </c>
      <c r="AQ5" s="224" t="str">
        <f t="shared" si="0"/>
        <v>EUR4X7F=ICAP</v>
      </c>
      <c r="AR5" s="250" t="e">
        <f>_xll.RtGet("IDN",AQ5,$AR$1)/100</f>
        <v>#VALUE!</v>
      </c>
      <c r="AS5" s="250" t="e">
        <f>_xll.RtGet("IDN",AQ5,$AS$1)/100</f>
        <v>#VALUE!</v>
      </c>
      <c r="AT5" s="250" t="e">
        <f t="shared" si="1"/>
        <v>#VALUE!</v>
      </c>
      <c r="AU5" s="251">
        <f>_xll.qlInterestRateIndexFixingDate($AD$5,AV5)</f>
        <v>42361</v>
      </c>
      <c r="AV5" s="251">
        <f>_xll.qlCalendarAdvance(Calendar,Settlementdate,AO5&amp;"M","mf",TRUE,Trigger)</f>
        <v>42366</v>
      </c>
      <c r="AW5" s="250" t="e">
        <f>_xll.qlIndexFixing($AD$5,AU5,,_xll.ohTrigger(Trigger,Trigger3M))</f>
        <v>#NUM!</v>
      </c>
      <c r="AX5" s="265" t="e">
        <f t="shared" si="6"/>
        <v>#VALUE!</v>
      </c>
      <c r="AZ5" s="97" t="s">
        <v>197</v>
      </c>
      <c r="BA5" s="98">
        <f>_xll.qlInterestRateIndexFixingDate(Currency&amp;"ibor"&amp;Tenor,BB5,Trigger)</f>
        <v>42247</v>
      </c>
      <c r="BB5" s="98">
        <f>_xll.qlCalendarAdvance(Calendar,BB4,AZ5,"f",,Trigger)</f>
        <v>42249</v>
      </c>
      <c r="BC5" s="98">
        <f>_xll.qlInterestRateIndexMaturity(Currency&amp;"ibor"&amp;Tenor,BB5,Trigger)</f>
        <v>42340</v>
      </c>
      <c r="BD5" s="242" t="e">
        <f>_xll.qlIndexFixing($AD$5,BA5,TRUE,_xll.ohTrigger(Trigger,Trigger3M))</f>
        <v>#NUM!</v>
      </c>
      <c r="BE5" s="242">
        <f>IFERROR(_xll.qlIndexFixing($BF$1,BA5,TRUE,_xll.ohTrigger(Trigger,Trigger3M)),#N/A)</f>
        <v>-3.066972879683694E-4</v>
      </c>
    </row>
    <row r="6" spans="1:58" s="80" customFormat="1" ht="11.25" customHeight="1" x14ac:dyDescent="0.2">
      <c r="A6" s="276" t="s">
        <v>233</v>
      </c>
      <c r="B6" s="288" t="str">
        <v>1W</v>
      </c>
      <c r="C6" s="279" t="str">
        <v>1W</v>
      </c>
      <c r="D6" s="278" t="str">
        <f>IF(DataSelect="Reference",IF(LEFT($C6,1)="#",(_xll.qlCalendarBusinessDaysBetween(Calendar,Settlementdate,DATE(RIGHT(LEFT(C6,5),4),LEFT(RIGHT(C6,4),2),RIGHT(C6,2)),,TRUE,Trigger)-1)&amp;"D",C6),$B6)</f>
        <v>1W</v>
      </c>
      <c r="E6" s="277">
        <f t="shared" si="2"/>
        <v>2</v>
      </c>
      <c r="F6" s="278" t="s">
        <v>236</v>
      </c>
      <c r="G6" s="279" t="b">
        <v>0</v>
      </c>
      <c r="H6" s="280" t="s">
        <v>45</v>
      </c>
      <c r="I6" s="349">
        <v>-2.6599999999999996E-4</v>
      </c>
      <c r="J6" s="349" t="str">
        <f>IFERROR(_xll.qlSimpleQuote(A6&amp;IF(LEFT(C6,1)="#","STUB",C6),I6,,Permanent,Trigger,TRUE),"--")</f>
        <v>DP1W#0000</v>
      </c>
      <c r="K6" s="75" t="str">
        <f t="shared" si="9"/>
        <v>EUR_CURVE_DEP3M_1W</v>
      </c>
      <c r="L6" s="352" t="str">
        <f>IFERROR(_xll.qlDepositRateHelper2(,IF(DataSelect="Reference",$J6,$K6),IF(RIGHT($D6,1)="N","1D",$D6),$E6,Calendar,$F6,$G6,$H6,,_xll.ohTrigger(Trigger,DataSelect)),"--")</f>
        <v>obj_00b6e#0000</v>
      </c>
      <c r="M6" s="277" t="b">
        <f t="shared" si="7"/>
        <v>1</v>
      </c>
      <c r="N6" s="87"/>
      <c r="O6" s="336" t="str">
        <f t="shared" si="3"/>
        <v>DP</v>
      </c>
      <c r="P6" s="336" t="str">
        <f t="shared" si="4"/>
        <v>1W</v>
      </c>
      <c r="Q6" s="337" t="str">
        <f t="shared" si="8"/>
        <v>obj_00b6e#0000</v>
      </c>
      <c r="R6" s="97" t="b">
        <f t="shared" si="8"/>
        <v>1</v>
      </c>
      <c r="S6" s="337">
        <v>1</v>
      </c>
      <c r="T6" s="337">
        <v>1</v>
      </c>
      <c r="U6" s="97" t="str">
        <v>obj_00b6e</v>
      </c>
      <c r="V6" s="97" t="str">
        <f>_xll.qlRateHelperQuoteName(U6)</f>
        <v>EUR_CURVE_DEP3M_1W</v>
      </c>
      <c r="W6" s="334" t="e">
        <f>_xll.qlRateHelperRate(U6,_xll.ohTrigger(Trigger,Trigger3M))</f>
        <v>#NUM!</v>
      </c>
      <c r="X6" s="334" t="str">
        <f>IFERROR(_xll.qlFuturesRateHelperConvexityAdjustment(U6,Trigger),"--")</f>
        <v>--</v>
      </c>
      <c r="Y6" s="98">
        <f>_xll.qlRateHelperEarliestDate(U6,Trigger)</f>
        <v>42244</v>
      </c>
      <c r="Z6" s="98">
        <f>_xll.qlRateHelperLatestDate(U6,Trigger)</f>
        <v>42251</v>
      </c>
      <c r="AA6" s="242" t="e">
        <v>#NUM!</v>
      </c>
      <c r="AE6" s="246"/>
      <c r="AO6" s="224">
        <v>5</v>
      </c>
      <c r="AP6" s="224" t="str">
        <f t="shared" si="5"/>
        <v>X8F</v>
      </c>
      <c r="AQ6" s="224" t="str">
        <f t="shared" si="0"/>
        <v>EUR5X8F=ICAP</v>
      </c>
      <c r="AR6" s="250" t="e">
        <f>_xll.RtGet("IDN",AQ6,$AR$1)/100</f>
        <v>#VALUE!</v>
      </c>
      <c r="AS6" s="250" t="e">
        <f>_xll.RtGet("IDN",AQ6,$AS$1)/100</f>
        <v>#VALUE!</v>
      </c>
      <c r="AT6" s="250" t="e">
        <f t="shared" si="1"/>
        <v>#VALUE!</v>
      </c>
      <c r="AU6" s="251">
        <f>_xll.qlInterestRateIndexFixingDate($AD$5,AV6)</f>
        <v>42395</v>
      </c>
      <c r="AV6" s="251">
        <f>_xll.qlCalendarAdvance(Calendar,Settlementdate,AO6&amp;"M","mf",TRUE,Trigger)</f>
        <v>42397</v>
      </c>
      <c r="AW6" s="250" t="e">
        <f>_xll.qlIndexFixing($AD$5,AU6,,_xll.ohTrigger(Trigger,Trigger3M))</f>
        <v>#NUM!</v>
      </c>
      <c r="AX6" s="265" t="e">
        <f t="shared" si="6"/>
        <v>#VALUE!</v>
      </c>
      <c r="AZ6" s="97" t="s">
        <v>197</v>
      </c>
      <c r="BA6" s="98">
        <f>_xll.qlInterestRateIndexFixingDate(Currency&amp;"ibor"&amp;Tenor,BB6,Trigger)</f>
        <v>42248</v>
      </c>
      <c r="BB6" s="98">
        <f>_xll.qlCalendarAdvance(Calendar,BB5,AZ6,"f",,Trigger)</f>
        <v>42250</v>
      </c>
      <c r="BC6" s="98">
        <f>_xll.qlInterestRateIndexMaturity(Currency&amp;"ibor"&amp;Tenor,BB6,Trigger)</f>
        <v>42341</v>
      </c>
      <c r="BD6" s="242" t="e">
        <f>_xll.qlIndexFixing($AD$5,BA6,TRUE,_xll.ohTrigger(Trigger,Trigger3M))</f>
        <v>#NUM!</v>
      </c>
      <c r="BE6" s="242">
        <f>IFERROR(_xll.qlIndexFixing($BF$1,BA6,TRUE,_xll.ohTrigger(Trigger,Trigger3M)),#N/A)</f>
        <v>-3.0796755305928514E-4</v>
      </c>
    </row>
    <row r="7" spans="1:58" s="80" customFormat="1" ht="11.25" customHeight="1" x14ac:dyDescent="0.2">
      <c r="A7" s="276" t="s">
        <v>233</v>
      </c>
      <c r="B7" s="288" t="str">
        <v>2W</v>
      </c>
      <c r="C7" s="279" t="str">
        <v>2W</v>
      </c>
      <c r="D7" s="278" t="str">
        <f>IF(DataSelect="Reference",IF(LEFT($C7,1)="#",(_xll.qlCalendarBusinessDaysBetween(Calendar,Settlementdate,DATE(RIGHT(LEFT(C7,5),4),LEFT(RIGHT(C7,4),2),RIGHT(C7,2)),,TRUE,Trigger)-1)&amp;"D",C7),$B7)</f>
        <v>2W</v>
      </c>
      <c r="E7" s="277">
        <f t="shared" si="2"/>
        <v>2</v>
      </c>
      <c r="F7" s="278" t="s">
        <v>236</v>
      </c>
      <c r="G7" s="279" t="b">
        <v>0</v>
      </c>
      <c r="H7" s="280" t="s">
        <v>45</v>
      </c>
      <c r="I7" s="349">
        <v>-3.28E-4</v>
      </c>
      <c r="J7" s="349" t="str">
        <f>IFERROR(_xll.qlSimpleQuote(A7&amp;IF(LEFT(C7,1)="#","STUB",C7),I7,,Permanent,Trigger,TRUE),"--")</f>
        <v>DP2W#0000</v>
      </c>
      <c r="K7" s="75" t="str">
        <f t="shared" si="9"/>
        <v>EUR_CURVE_DEP3M_2W</v>
      </c>
      <c r="L7" s="352" t="str">
        <f>IFERROR(_xll.qlDepositRateHelper2(,IF(DataSelect="Reference",$J7,$K7),IF(RIGHT($D7,1)="N","1D",$D7),$E7,Calendar,$F7,$G7,$H7,,_xll.ohTrigger(Trigger,DataSelect)),"--")</f>
        <v>obj_00b6f#0000</v>
      </c>
      <c r="M7" s="277" t="b">
        <f t="shared" si="7"/>
        <v>1</v>
      </c>
      <c r="N7" s="87"/>
      <c r="O7" s="336" t="str">
        <f t="shared" si="3"/>
        <v>DP</v>
      </c>
      <c r="P7" s="336" t="str">
        <f t="shared" si="4"/>
        <v>2W</v>
      </c>
      <c r="Q7" s="337" t="str">
        <f t="shared" si="8"/>
        <v>obj_00b6f#0000</v>
      </c>
      <c r="R7" s="97" t="b">
        <f t="shared" si="8"/>
        <v>1</v>
      </c>
      <c r="S7" s="337">
        <v>1</v>
      </c>
      <c r="T7" s="337">
        <v>1</v>
      </c>
      <c r="U7" s="97" t="str">
        <v>obj_00b6f</v>
      </c>
      <c r="V7" s="97" t="str">
        <f>_xll.qlRateHelperQuoteName(U7)</f>
        <v>EUR_CURVE_DEP3M_2W</v>
      </c>
      <c r="W7" s="334" t="e">
        <f>_xll.qlRateHelperRate(U7,_xll.ohTrigger(Trigger,Trigger3M))</f>
        <v>#NUM!</v>
      </c>
      <c r="X7" s="334" t="str">
        <f>IFERROR(_xll.qlFuturesRateHelperConvexityAdjustment(U7,Trigger),"--")</f>
        <v>--</v>
      </c>
      <c r="Y7" s="98">
        <f>_xll.qlRateHelperEarliestDate(U7,Trigger)</f>
        <v>42244</v>
      </c>
      <c r="Z7" s="98">
        <f>_xll.qlRateHelperLatestDate(U7,Trigger)</f>
        <v>42258</v>
      </c>
      <c r="AA7" s="242" t="e">
        <v>#NUM!</v>
      </c>
      <c r="AE7" s="246"/>
      <c r="AO7" s="224">
        <v>6</v>
      </c>
      <c r="AP7" s="224" t="str">
        <f t="shared" si="5"/>
        <v>X9F</v>
      </c>
      <c r="AQ7" s="224" t="str">
        <f t="shared" si="0"/>
        <v>EUR6X9F=ICAP</v>
      </c>
      <c r="AR7" s="250" t="e">
        <f>_xll.RtGet("IDN",AQ7,$AR$1)/100</f>
        <v>#VALUE!</v>
      </c>
      <c r="AS7" s="250" t="e">
        <f>_xll.RtGet("IDN",AQ7,$AS$1)/100</f>
        <v>#VALUE!</v>
      </c>
      <c r="AT7" s="250" t="e">
        <f t="shared" si="1"/>
        <v>#VALUE!</v>
      </c>
      <c r="AU7" s="251">
        <f>_xll.qlInterestRateIndexFixingDate($AD$5,AV7)</f>
        <v>42425</v>
      </c>
      <c r="AV7" s="251">
        <f>_xll.qlCalendarAdvance(Calendar,Settlementdate,AO7&amp;"M","mf",TRUE,Trigger)</f>
        <v>42429</v>
      </c>
      <c r="AW7" s="250" t="e">
        <f>_xll.qlIndexFixing($AD$5,AU7,,_xll.ohTrigger(Trigger,Trigger3M))</f>
        <v>#NUM!</v>
      </c>
      <c r="AX7" s="265" t="e">
        <f t="shared" si="6"/>
        <v>#VALUE!</v>
      </c>
      <c r="AZ7" s="97" t="s">
        <v>197</v>
      </c>
      <c r="BA7" s="98">
        <f>_xll.qlInterestRateIndexFixingDate(Currency&amp;"ibor"&amp;Tenor,BB7,Trigger)</f>
        <v>42249</v>
      </c>
      <c r="BB7" s="98">
        <f>_xll.qlCalendarAdvance(Calendar,BB6,AZ7,"f",,Trigger)</f>
        <v>42251</v>
      </c>
      <c r="BC7" s="98">
        <f>_xll.qlInterestRateIndexMaturity(Currency&amp;"ibor"&amp;Tenor,BB7,Trigger)</f>
        <v>42342</v>
      </c>
      <c r="BD7" s="242" t="e">
        <f>_xll.qlIndexFixing($AD$5,BA7,TRUE,_xll.ohTrigger(Trigger,Trigger3M))</f>
        <v>#NUM!</v>
      </c>
      <c r="BE7" s="242">
        <f>IFERROR(_xll.qlIndexFixing($BF$1,BA7,TRUE,_xll.ohTrigger(Trigger,Trigger3M)),#N/A)</f>
        <v>-3.0928199466759016E-4</v>
      </c>
    </row>
    <row r="8" spans="1:58" s="80" customFormat="1" ht="11.25" customHeight="1" x14ac:dyDescent="0.2">
      <c r="A8" s="276" t="s">
        <v>233</v>
      </c>
      <c r="B8" s="288" t="str">
        <v>3W</v>
      </c>
      <c r="C8" s="279" t="str">
        <v>3W</v>
      </c>
      <c r="D8" s="278" t="str">
        <f>IF(DataSelect="Reference",IF(LEFT($C8,1)="#",(_xll.qlCalendarBusinessDaysBetween(Calendar,Settlementdate,DATE(RIGHT(LEFT(C8,5),4),LEFT(RIGHT(C8,4),2),RIGHT(C8,2)),,TRUE,Trigger)-1)&amp;"D",C8),$B8)</f>
        <v>3W</v>
      </c>
      <c r="E8" s="277">
        <f t="shared" si="2"/>
        <v>2</v>
      </c>
      <c r="F8" s="278" t="s">
        <v>236</v>
      </c>
      <c r="G8" s="279" t="b">
        <v>0</v>
      </c>
      <c r="H8" s="280" t="s">
        <v>45</v>
      </c>
      <c r="I8" s="349">
        <v>-3.3799999999999998E-4</v>
      </c>
      <c r="J8" s="349" t="str">
        <f>IFERROR(_xll.qlSimpleQuote(A8&amp;IF(LEFT(C8,1)="#","STUB",C8),I8,,Permanent,Trigger,TRUE),"--")</f>
        <v>DP3W#0000</v>
      </c>
      <c r="K8" s="75" t="str">
        <f t="shared" si="9"/>
        <v>EUR_CURVE_DEP3M_3W</v>
      </c>
      <c r="L8" s="352" t="str">
        <f>IFERROR(_xll.qlDepositRateHelper2(,IF(DataSelect="Reference",$J8,$K8),IF(RIGHT($D8,1)="N","1D",$D8),$E8,Calendar,$F8,$G8,$H8,,_xll.ohTrigger(Trigger,DataSelect)),"--")</f>
        <v>obj_00be9#0000</v>
      </c>
      <c r="M8" s="277" t="b">
        <f t="shared" si="7"/>
        <v>1</v>
      </c>
      <c r="N8" s="87"/>
      <c r="O8" s="336" t="str">
        <f t="shared" si="3"/>
        <v>DP</v>
      </c>
      <c r="P8" s="336" t="str">
        <f t="shared" si="4"/>
        <v>3W</v>
      </c>
      <c r="Q8" s="337" t="str">
        <f t="shared" si="8"/>
        <v>obj_00be9#0000</v>
      </c>
      <c r="R8" s="97" t="b">
        <f t="shared" si="8"/>
        <v>1</v>
      </c>
      <c r="S8" s="337">
        <v>1</v>
      </c>
      <c r="T8" s="337">
        <v>1</v>
      </c>
      <c r="U8" s="97" t="str">
        <v>obj_00be9</v>
      </c>
      <c r="V8" s="97" t="str">
        <f>_xll.qlRateHelperQuoteName(U8)</f>
        <v>EUR_CURVE_DEP3M_3W</v>
      </c>
      <c r="W8" s="334" t="e">
        <f>_xll.qlRateHelperRate(U8,_xll.ohTrigger(Trigger,Trigger3M))</f>
        <v>#NUM!</v>
      </c>
      <c r="X8" s="334" t="str">
        <f>IFERROR(_xll.qlFuturesRateHelperConvexityAdjustment(U8,Trigger),"--")</f>
        <v>--</v>
      </c>
      <c r="Y8" s="98">
        <f>_xll.qlRateHelperEarliestDate(U8,Trigger)</f>
        <v>42244</v>
      </c>
      <c r="Z8" s="98">
        <f>_xll.qlRateHelperLatestDate(U8,Trigger)</f>
        <v>42265</v>
      </c>
      <c r="AA8" s="242" t="e">
        <v>#NUM!</v>
      </c>
      <c r="AE8" s="246"/>
      <c r="AO8" s="224">
        <v>7</v>
      </c>
      <c r="AP8" s="224" t="str">
        <f t="shared" si="5"/>
        <v>X10F</v>
      </c>
      <c r="AQ8" s="224" t="str">
        <f t="shared" si="0"/>
        <v>EUR7X10F=ICAP</v>
      </c>
      <c r="AR8" s="250" t="e">
        <f>_xll.RtGet("IDN",AQ8,$AR$1)/100</f>
        <v>#VALUE!</v>
      </c>
      <c r="AS8" s="250" t="e">
        <f>_xll.RtGet("IDN",AQ8,$AS$1)/100</f>
        <v>#VALUE!</v>
      </c>
      <c r="AT8" s="250" t="e">
        <f t="shared" si="1"/>
        <v>#VALUE!</v>
      </c>
      <c r="AU8" s="251">
        <f>_xll.qlInterestRateIndexFixingDate($AD$5,AV8)</f>
        <v>42452</v>
      </c>
      <c r="AV8" s="251">
        <f>_xll.qlCalendarAdvance(Calendar,Settlementdate,AO8&amp;"M","mf",TRUE,Trigger)</f>
        <v>42458</v>
      </c>
      <c r="AW8" s="250" t="e">
        <f>_xll.qlIndexFixing($AD$5,AU8,,_xll.ohTrigger(Trigger,Trigger3M))</f>
        <v>#NUM!</v>
      </c>
      <c r="AX8" s="265" t="e">
        <f t="shared" si="6"/>
        <v>#VALUE!</v>
      </c>
      <c r="AZ8" s="97" t="s">
        <v>197</v>
      </c>
      <c r="BA8" s="98">
        <f>_xll.qlInterestRateIndexFixingDate(Currency&amp;"ibor"&amp;Tenor,BB8,Trigger)</f>
        <v>42250</v>
      </c>
      <c r="BB8" s="98">
        <f>_xll.qlCalendarAdvance(Calendar,BB7,AZ8,"f",,Trigger)</f>
        <v>42254</v>
      </c>
      <c r="BC8" s="98">
        <f>_xll.qlInterestRateIndexMaturity(Currency&amp;"ibor"&amp;Tenor,BB8,Trigger)</f>
        <v>42345</v>
      </c>
      <c r="BD8" s="242" t="e">
        <f>_xll.qlIndexFixing($AD$5,BA8,TRUE,_xll.ohTrigger(Trigger,Trigger3M))</f>
        <v>#NUM!</v>
      </c>
      <c r="BE8" s="242">
        <f>IFERROR(_xll.qlIndexFixing($BF$1,BA8,TRUE,_xll.ohTrigger(Trigger,Trigger3M)),#N/A)</f>
        <v>-3.134027550708232E-4</v>
      </c>
    </row>
    <row r="9" spans="1:58" s="80" customFormat="1" ht="11.25" customHeight="1" x14ac:dyDescent="0.2">
      <c r="A9" s="276" t="s">
        <v>233</v>
      </c>
      <c r="B9" s="288" t="str">
        <v>1M</v>
      </c>
      <c r="C9" s="279" t="str">
        <v>1M</v>
      </c>
      <c r="D9" s="278" t="str">
        <f>IF(DataSelect="Reference",IF(LEFT($C9,1)="#",(_xll.qlCalendarBusinessDaysBetween(Calendar,Settlementdate,DATE(RIGHT(LEFT(C9,5),4),LEFT(RIGHT(C9,4),2),RIGHT(C9,2)),,TRUE,Trigger)-1)&amp;"D",C9),$B9)</f>
        <v>1M</v>
      </c>
      <c r="E9" s="277">
        <f t="shared" si="2"/>
        <v>2</v>
      </c>
      <c r="F9" s="278" t="s">
        <v>9</v>
      </c>
      <c r="G9" s="279" t="b">
        <v>1</v>
      </c>
      <c r="H9" s="280" t="s">
        <v>45</v>
      </c>
      <c r="I9" s="349">
        <v>-3.2699999999999998E-4</v>
      </c>
      <c r="J9" s="349" t="str">
        <f>IFERROR(_xll.qlSimpleQuote(A9&amp;IF(LEFT(C9,1)="#","STUB",C9),I9,,Permanent,Trigger,TRUE),"--")</f>
        <v>DP1M#0000</v>
      </c>
      <c r="K9" s="75" t="str">
        <f t="shared" si="9"/>
        <v>EUR_CURVE_DEP3M_1M</v>
      </c>
      <c r="L9" s="352" t="str">
        <f>IFERROR(_xll.qlDepositRateHelper2(,IF(DataSelect="Reference",$J9,$K9),IF(RIGHT($D9,1)="N","1D",$D9),$E9,Calendar,$F9,$G9,$H9,,_xll.ohTrigger(Trigger,DataSelect)),"--")</f>
        <v>obj_00bbc#0000</v>
      </c>
      <c r="M9" s="277" t="b">
        <f t="shared" si="7"/>
        <v>1</v>
      </c>
      <c r="N9" s="87"/>
      <c r="O9" s="336" t="str">
        <f t="shared" si="3"/>
        <v>DP</v>
      </c>
      <c r="P9" s="336" t="str">
        <f t="shared" si="4"/>
        <v>1M</v>
      </c>
      <c r="Q9" s="337" t="str">
        <f t="shared" si="8"/>
        <v>obj_00bbc#0000</v>
      </c>
      <c r="R9" s="97" t="b">
        <f t="shared" si="8"/>
        <v>1</v>
      </c>
      <c r="S9" s="337">
        <v>1</v>
      </c>
      <c r="T9" s="337">
        <v>1</v>
      </c>
      <c r="U9" s="97" t="str">
        <v>obj_00bbc</v>
      </c>
      <c r="V9" s="97" t="str">
        <f>_xll.qlRateHelperQuoteName(U9)</f>
        <v>EUR_CURVE_DEP3M_1M</v>
      </c>
      <c r="W9" s="334" t="e">
        <f>_xll.qlRateHelperRate(U9,_xll.ohTrigger(Trigger,Trigger3M))</f>
        <v>#NUM!</v>
      </c>
      <c r="X9" s="334" t="str">
        <f>IFERROR(_xll.qlFuturesRateHelperConvexityAdjustment(U9,Trigger),"--")</f>
        <v>--</v>
      </c>
      <c r="Y9" s="98">
        <f>_xll.qlRateHelperEarliestDate(U9,Trigger)</f>
        <v>42244</v>
      </c>
      <c r="Z9" s="98">
        <f>_xll.qlRateHelperLatestDate(U9,Trigger)</f>
        <v>42275</v>
      </c>
      <c r="AA9" s="242" t="e">
        <v>#NUM!</v>
      </c>
      <c r="AE9" s="246"/>
      <c r="AO9" s="224">
        <v>8</v>
      </c>
      <c r="AP9" s="224" t="str">
        <f t="shared" si="5"/>
        <v>X11F</v>
      </c>
      <c r="AQ9" s="224" t="str">
        <f t="shared" si="0"/>
        <v>EUR8X11F=ICAP</v>
      </c>
      <c r="AR9" s="250" t="e">
        <f>_xll.RtGet("IDN",AQ9,$AR$1)/100</f>
        <v>#VALUE!</v>
      </c>
      <c r="AS9" s="250" t="e">
        <f>_xll.RtGet("IDN",AQ9,$AS$1)/100</f>
        <v>#VALUE!</v>
      </c>
      <c r="AT9" s="250" t="e">
        <f t="shared" ref="AT9:AT13" si="10">AVERAGE(AR9:AS9)</f>
        <v>#VALUE!</v>
      </c>
      <c r="AU9" s="251">
        <f>_xll.qlInterestRateIndexFixingDate($AD$5,AV9)</f>
        <v>42486</v>
      </c>
      <c r="AV9" s="251">
        <f>_xll.qlCalendarAdvance(Calendar,Settlementdate,AO9&amp;"M","mf",TRUE,Trigger)</f>
        <v>42488</v>
      </c>
      <c r="AW9" s="250" t="e">
        <f>_xll.qlIndexFixing($AD$5,AU9,,_xll.ohTrigger(Trigger,Trigger3M))</f>
        <v>#NUM!</v>
      </c>
      <c r="AX9" s="265" t="e">
        <f t="shared" si="6"/>
        <v>#VALUE!</v>
      </c>
      <c r="AZ9" s="97" t="s">
        <v>197</v>
      </c>
      <c r="BA9" s="98">
        <f>_xll.qlInterestRateIndexFixingDate(Currency&amp;"ibor"&amp;Tenor,BB9,Trigger)</f>
        <v>42251</v>
      </c>
      <c r="BB9" s="98">
        <f>_xll.qlCalendarAdvance(Calendar,BB8,AZ9,"f",,Trigger)</f>
        <v>42255</v>
      </c>
      <c r="BC9" s="98">
        <f>_xll.qlInterestRateIndexMaturity(Currency&amp;"ibor"&amp;Tenor,BB9,Trigger)</f>
        <v>42346</v>
      </c>
      <c r="BD9" s="242" t="e">
        <f>_xll.qlIndexFixing($AD$5,BA9,TRUE,_xll.ohTrigger(Trigger,Trigger3M))</f>
        <v>#NUM!</v>
      </c>
      <c r="BE9" s="242">
        <f>IFERROR(_xll.qlIndexFixing($BF$1,BA9,TRUE,_xll.ohTrigger(Trigger,Trigger3M)),#N/A)</f>
        <v>-3.1480437710552266E-4</v>
      </c>
    </row>
    <row r="10" spans="1:58" s="80" customFormat="1" ht="11.25" customHeight="1" x14ac:dyDescent="0.2">
      <c r="A10" s="276" t="s">
        <v>233</v>
      </c>
      <c r="B10" s="288" t="str">
        <v>2M</v>
      </c>
      <c r="C10" s="279" t="str">
        <v>2M</v>
      </c>
      <c r="D10" s="278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77">
        <f t="shared" si="2"/>
        <v>2</v>
      </c>
      <c r="F10" s="278" t="s">
        <v>9</v>
      </c>
      <c r="G10" s="279" t="b">
        <v>1</v>
      </c>
      <c r="H10" s="280" t="s">
        <v>45</v>
      </c>
      <c r="I10" s="349">
        <v>-2.5299999999999997E-4</v>
      </c>
      <c r="J10" s="349" t="str">
        <f>IFERROR(_xll.qlSimpleQuote(A10&amp;IF(LEFT(C10,1)="#","STUB",C10),I10,,Permanent,Trigger,TRUE),"--")</f>
        <v>DP2M#0000</v>
      </c>
      <c r="K10" s="75" t="str">
        <f t="shared" si="9"/>
        <v>EUR_CURVE_DEP3M_2M</v>
      </c>
      <c r="L10" s="352" t="str">
        <f>IFERROR(_xll.qlDepositRateHelper2(,IF(DataSelect="Reference",$J10,$K10),IF(RIGHT($D10,1)="N","1D",$D10),$E10,Calendar,$F10,$G10,$H10,,_xll.ohTrigger(Trigger,DataSelect)),"--")</f>
        <v>obj_00b78#0000</v>
      </c>
      <c r="M10" s="277" t="b">
        <f t="shared" si="7"/>
        <v>1</v>
      </c>
      <c r="N10" s="87"/>
      <c r="O10" s="336" t="str">
        <f t="shared" si="3"/>
        <v>DP</v>
      </c>
      <c r="P10" s="336" t="str">
        <f t="shared" si="4"/>
        <v>2M</v>
      </c>
      <c r="Q10" s="337" t="str">
        <f t="shared" si="8"/>
        <v>obj_00b78#0000</v>
      </c>
      <c r="R10" s="97" t="b">
        <f t="shared" si="8"/>
        <v>1</v>
      </c>
      <c r="S10" s="337">
        <v>1</v>
      </c>
      <c r="T10" s="337">
        <v>1</v>
      </c>
      <c r="U10" s="97" t="str">
        <v>obj_00b78</v>
      </c>
      <c r="V10" s="97" t="str">
        <f>_xll.qlRateHelperQuoteName(U10)</f>
        <v>EUR_CURVE_DEP3M_2M</v>
      </c>
      <c r="W10" s="334" t="e">
        <f>_xll.qlRateHelperRate(U10,_xll.ohTrigger(Trigger,Trigger3M))</f>
        <v>#NUM!</v>
      </c>
      <c r="X10" s="334" t="str">
        <f>IFERROR(_xll.qlFuturesRateHelperConvexityAdjustment(U10,Trigger),"--")</f>
        <v>--</v>
      </c>
      <c r="Y10" s="98">
        <f>_xll.qlRateHelperEarliestDate(U10,Trigger)</f>
        <v>42244</v>
      </c>
      <c r="Z10" s="98">
        <f>_xll.qlRateHelperLatestDate(U10,Trigger)</f>
        <v>42305</v>
      </c>
      <c r="AA10" s="242" t="e">
        <v>#NUM!</v>
      </c>
      <c r="AE10" s="246"/>
      <c r="AO10" s="224">
        <v>9</v>
      </c>
      <c r="AP10" s="224" t="str">
        <f t="shared" si="5"/>
        <v>X12F</v>
      </c>
      <c r="AQ10" s="224" t="str">
        <f t="shared" si="0"/>
        <v>EUR9X12F=ICAP</v>
      </c>
      <c r="AR10" s="250" t="e">
        <f>_xll.RtGet("IDN",AQ10,$AR$1)/100</f>
        <v>#VALUE!</v>
      </c>
      <c r="AS10" s="250" t="e">
        <f>_xll.RtGet("IDN",AQ10,$AS$1)/100</f>
        <v>#VALUE!</v>
      </c>
      <c r="AT10" s="250" t="e">
        <f>AVERAGE(AR10:AS10)</f>
        <v>#VALUE!</v>
      </c>
      <c r="AU10" s="251">
        <f>_xll.qlInterestRateIndexFixingDate($AD$5,AV10)</f>
        <v>42516</v>
      </c>
      <c r="AV10" s="251">
        <f>_xll.qlCalendarAdvance(Calendar,Settlementdate,AO10&amp;"M","mf",TRUE,Trigger)</f>
        <v>42520</v>
      </c>
      <c r="AW10" s="250" t="e">
        <f>_xll.qlIndexFixing($AD$5,AU10,,_xll.ohTrigger(Trigger,Trigger3M))</f>
        <v>#NUM!</v>
      </c>
      <c r="AX10" s="265" t="e">
        <f t="shared" si="6"/>
        <v>#VALUE!</v>
      </c>
      <c r="AZ10" s="97" t="s">
        <v>197</v>
      </c>
      <c r="BA10" s="98">
        <f>_xll.qlInterestRateIndexFixingDate(Currency&amp;"ibor"&amp;Tenor,BB10,Trigger)</f>
        <v>42254</v>
      </c>
      <c r="BB10" s="98">
        <f>_xll.qlCalendarAdvance(Calendar,BB9,AZ10,"f",,Trigger)</f>
        <v>42256</v>
      </c>
      <c r="BC10" s="98">
        <f>_xll.qlInterestRateIndexMaturity(Currency&amp;"ibor"&amp;Tenor,BB10,Trigger)</f>
        <v>42347</v>
      </c>
      <c r="BD10" s="242" t="e">
        <f>_xll.qlIndexFixing($AD$5,BA10,TRUE,_xll.ohTrigger(Trigger,Trigger3M))</f>
        <v>#NUM!</v>
      </c>
      <c r="BE10" s="242">
        <f>IFERROR(_xll.qlIndexFixing($BF$1,BA10,TRUE,_xll.ohTrigger(Trigger,Trigger3M)),#N/A)</f>
        <v>-3.1620351072283792E-4</v>
      </c>
    </row>
    <row r="11" spans="1:58" s="80" customFormat="1" ht="11.25" customHeight="1" x14ac:dyDescent="0.2">
      <c r="A11" s="276" t="s">
        <v>233</v>
      </c>
      <c r="B11" s="288" t="str">
        <v>3M</v>
      </c>
      <c r="C11" s="279" t="str">
        <v>3M</v>
      </c>
      <c r="D11" s="278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77">
        <f t="shared" si="2"/>
        <v>2</v>
      </c>
      <c r="F11" s="278" t="s">
        <v>9</v>
      </c>
      <c r="G11" s="279" t="b">
        <v>1</v>
      </c>
      <c r="H11" s="280" t="s">
        <v>45</v>
      </c>
      <c r="I11" s="349">
        <v>-1.95E-4</v>
      </c>
      <c r="J11" s="349" t="str">
        <f>IFERROR(_xll.qlSimpleQuote(A11&amp;IF(LEFT(C11,1)="#","STUB",C11),I11,,Permanent,Trigger,TRUE),"--")</f>
        <v>DP3M#0000</v>
      </c>
      <c r="K11" s="75" t="str">
        <f t="shared" si="9"/>
        <v>EUR_CURVE_DEP3M_3M</v>
      </c>
      <c r="L11" s="352" t="str">
        <f>IFERROR(_xll.qlDepositRateHelper2(,IF(DataSelect="Reference",$J11,$K11),IF(RIGHT($D11,1)="N","1D",$D11),$E11,Calendar,$F11,$G11,$H11,,_xll.ohTrigger(Trigger,DataSelect)),"--")</f>
        <v>obj_00c25#0000</v>
      </c>
      <c r="M11" s="277" t="b">
        <f t="shared" si="7"/>
        <v>1</v>
      </c>
      <c r="N11" s="87"/>
      <c r="O11" s="336" t="str">
        <f t="shared" si="3"/>
        <v>DP</v>
      </c>
      <c r="P11" s="336" t="str">
        <f t="shared" si="4"/>
        <v>3M</v>
      </c>
      <c r="Q11" s="337" t="str">
        <f t="shared" si="8"/>
        <v>obj_00c25#0000</v>
      </c>
      <c r="R11" s="97" t="b">
        <f t="shared" si="8"/>
        <v>1</v>
      </c>
      <c r="S11" s="337">
        <v>1</v>
      </c>
      <c r="T11" s="337">
        <v>1</v>
      </c>
      <c r="U11" s="97" t="str">
        <v>obj_00c25</v>
      </c>
      <c r="V11" s="97" t="str">
        <f>_xll.qlRateHelperQuoteName(U11)</f>
        <v>EUR_CURVE_DEP3M_3M</v>
      </c>
      <c r="W11" s="334" t="e">
        <f>_xll.qlRateHelperRate(U11,_xll.ohTrigger(Trigger,Trigger3M))</f>
        <v>#NUM!</v>
      </c>
      <c r="X11" s="334" t="str">
        <f>IFERROR(_xll.qlFuturesRateHelperConvexityAdjustment(U11,Trigger),"--")</f>
        <v>--</v>
      </c>
      <c r="Y11" s="98">
        <f>_xll.qlRateHelperEarliestDate(U11,Trigger)</f>
        <v>42244</v>
      </c>
      <c r="Z11" s="98">
        <f>_xll.qlRateHelperLatestDate(U11,Trigger)</f>
        <v>42338</v>
      </c>
      <c r="AA11" s="242" t="e">
        <v>#NUM!</v>
      </c>
      <c r="AE11" s="246"/>
      <c r="AO11" s="224">
        <v>10</v>
      </c>
      <c r="AP11" s="224" t="str">
        <f t="shared" si="5"/>
        <v>X13F</v>
      </c>
      <c r="AQ11" s="224" t="str">
        <f t="shared" si="0"/>
        <v>EUR10X13F=ICAP</v>
      </c>
      <c r="AR11" s="250" t="e">
        <f>_xll.RtGet("IDN",AQ11,$AR$1)/100</f>
        <v>#VALUE!</v>
      </c>
      <c r="AS11" s="250" t="e">
        <f>_xll.RtGet("IDN",AQ11,$AS$1)/100</f>
        <v>#VALUE!</v>
      </c>
      <c r="AT11" s="250" t="e">
        <f>AVERAGE(AR11:AS11)</f>
        <v>#VALUE!</v>
      </c>
      <c r="AU11" s="251">
        <f>_xll.qlInterestRateIndexFixingDate($AD$5,AV11)</f>
        <v>42545</v>
      </c>
      <c r="AV11" s="251">
        <f>_xll.qlCalendarAdvance(Calendar,Settlementdate,AO11&amp;"M","mf",TRUE,Trigger)</f>
        <v>42549</v>
      </c>
      <c r="AW11" s="250" t="e">
        <f>_xll.qlIndexFixing($AD$5,AU11,,_xll.ohTrigger(Trigger,Trigger3M))</f>
        <v>#NUM!</v>
      </c>
      <c r="AX11" s="265" t="e">
        <f t="shared" si="6"/>
        <v>#VALUE!</v>
      </c>
      <c r="AZ11" s="97" t="s">
        <v>197</v>
      </c>
      <c r="BA11" s="98">
        <f>_xll.qlInterestRateIndexFixingDate(Currency&amp;"ibor"&amp;Tenor,BB11,Trigger)</f>
        <v>42255</v>
      </c>
      <c r="BB11" s="98">
        <f>_xll.qlCalendarAdvance(Calendar,BB10,AZ11,"f",,Trigger)</f>
        <v>42257</v>
      </c>
      <c r="BC11" s="98">
        <f>_xll.qlInterestRateIndexMaturity(Currency&amp;"ibor"&amp;Tenor,BB11,Trigger)</f>
        <v>42348</v>
      </c>
      <c r="BD11" s="242" t="e">
        <f>_xll.qlIndexFixing($AD$5,BA11,TRUE,_xll.ohTrigger(Trigger,Trigger3M))</f>
        <v>#NUM!</v>
      </c>
      <c r="BE11" s="242">
        <f>IFERROR(_xll.qlIndexFixing($BF$1,BA11,TRUE,_xll.ohTrigger(Trigger,Trigger3M)),#N/A)</f>
        <v>-3.1758968166658127E-4</v>
      </c>
    </row>
    <row r="12" spans="1:58" s="80" customFormat="1" ht="11.25" customHeight="1" x14ac:dyDescent="0.2">
      <c r="A12" s="276" t="s">
        <v>233</v>
      </c>
      <c r="B12" s="288" t="str">
        <v>4M</v>
      </c>
      <c r="C12" s="279" t="str">
        <v>4M</v>
      </c>
      <c r="D12" s="278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77">
        <f t="shared" si="2"/>
        <v>2</v>
      </c>
      <c r="F12" s="278" t="s">
        <v>9</v>
      </c>
      <c r="G12" s="279" t="b">
        <v>1</v>
      </c>
      <c r="H12" s="280" t="s">
        <v>45</v>
      </c>
      <c r="I12" s="349">
        <v>-2.1499999999999999E-4</v>
      </c>
      <c r="J12" s="349" t="str">
        <f>IFERROR(_xll.qlSimpleQuote(A12&amp;IF(LEFT(C12,1)="#","STUB",C12),I12,,Permanent,Trigger,TRUE),"--")</f>
        <v>DP4M#0000</v>
      </c>
      <c r="K12" s="75" t="str">
        <f t="shared" si="9"/>
        <v>EUR_CURVE_DEP3M_4M</v>
      </c>
      <c r="L12" s="352" t="str">
        <f>IFERROR(_xll.qlDepositRateHelper2(,IF(DataSelect="Reference",$J12,$K12),IF(RIGHT($D12,1)="N","1D",$D12),$E12,Calendar,$F12,$G12,$H12,,_xll.ohTrigger(Trigger,DataSelect)),"--")</f>
        <v>obj_00bdb#0000</v>
      </c>
      <c r="M12" s="277" t="b">
        <f t="shared" si="7"/>
        <v>1</v>
      </c>
      <c r="N12" s="87"/>
      <c r="O12" s="336" t="str">
        <f t="shared" si="3"/>
        <v>DP</v>
      </c>
      <c r="P12" s="336" t="str">
        <f t="shared" si="4"/>
        <v>4M</v>
      </c>
      <c r="Q12" s="337" t="str">
        <f t="shared" si="8"/>
        <v>obj_00bdb#0000</v>
      </c>
      <c r="R12" s="97" t="b">
        <f t="shared" si="8"/>
        <v>1</v>
      </c>
      <c r="S12" s="337">
        <v>1</v>
      </c>
      <c r="T12" s="337">
        <v>1</v>
      </c>
      <c r="U12" s="97" t="str">
        <v>obj_00bdb</v>
      </c>
      <c r="V12" s="97" t="str">
        <f>_xll.qlRateHelperQuoteName(U12)</f>
        <v>EUR_CURVE_DEP3M_4M</v>
      </c>
      <c r="W12" s="334" t="e">
        <f>_xll.qlRateHelperRate(U12,_xll.ohTrigger(Trigger,Trigger3M))</f>
        <v>#NUM!</v>
      </c>
      <c r="X12" s="334" t="str">
        <f>IFERROR(_xll.qlFuturesRateHelperConvexityAdjustment(U12,Trigger),"--")</f>
        <v>--</v>
      </c>
      <c r="Y12" s="98">
        <f>_xll.qlRateHelperEarliestDate(U12,Trigger)</f>
        <v>42244</v>
      </c>
      <c r="Z12" s="98">
        <f>_xll.qlRateHelperLatestDate(U12,Trigger)</f>
        <v>42366</v>
      </c>
      <c r="AA12" s="242" t="e">
        <v>#NUM!</v>
      </c>
      <c r="AE12" s="246"/>
      <c r="AO12" s="224">
        <v>11</v>
      </c>
      <c r="AP12" s="224" t="str">
        <f t="shared" si="5"/>
        <v>X14F</v>
      </c>
      <c r="AQ12" s="224" t="str">
        <f t="shared" si="0"/>
        <v>EUR11X14F=ICAP</v>
      </c>
      <c r="AR12" s="250" t="e">
        <f>_xll.RtGet("IDN",AQ12,$AR$1)/100</f>
        <v>#VALUE!</v>
      </c>
      <c r="AS12" s="250" t="e">
        <f>_xll.RtGet("IDN",AQ12,$AS$1)/100</f>
        <v>#VALUE!</v>
      </c>
      <c r="AT12" s="250" t="e">
        <f>AVERAGE(AR12:AS12)</f>
        <v>#VALUE!</v>
      </c>
      <c r="AU12" s="251">
        <f>_xll.qlInterestRateIndexFixingDate($AD$5,AV12)</f>
        <v>42577</v>
      </c>
      <c r="AV12" s="251">
        <f>_xll.qlCalendarAdvance(Calendar,Settlementdate,AO12&amp;"M","mf",TRUE,Trigger)</f>
        <v>42579</v>
      </c>
      <c r="AW12" s="250" t="e">
        <f>_xll.qlIndexFixing($AD$5,AU12,,_xll.ohTrigger(Trigger,Trigger3M))</f>
        <v>#NUM!</v>
      </c>
      <c r="AX12" s="265" t="e">
        <f t="shared" si="6"/>
        <v>#VALUE!</v>
      </c>
      <c r="AZ12" s="97" t="s">
        <v>197</v>
      </c>
      <c r="BA12" s="98">
        <f>_xll.qlInterestRateIndexFixingDate(Currency&amp;"ibor"&amp;Tenor,BB12,Trigger)</f>
        <v>42256</v>
      </c>
      <c r="BB12" s="98">
        <f>_xll.qlCalendarAdvance(Calendar,BB11,AZ12,"f",,Trigger)</f>
        <v>42258</v>
      </c>
      <c r="BC12" s="98">
        <f>_xll.qlInterestRateIndexMaturity(Currency&amp;"ibor"&amp;Tenor,BB12,Trigger)</f>
        <v>42349</v>
      </c>
      <c r="BD12" s="242" t="e">
        <f>_xll.qlIndexFixing($AD$5,BA12,TRUE,_xll.ohTrigger(Trigger,Trigger3M))</f>
        <v>#NUM!</v>
      </c>
      <c r="BE12" s="242">
        <f>IFERROR(_xll.qlIndexFixing($BF$1,BA12,TRUE,_xll.ohTrigger(Trigger,Trigger3M)),#N/A)</f>
        <v>-3.1895203526486606E-4</v>
      </c>
    </row>
    <row r="13" spans="1:58" s="80" customFormat="1" ht="11.25" customHeight="1" x14ac:dyDescent="0.2">
      <c r="A13" s="276" t="s">
        <v>233</v>
      </c>
      <c r="B13" s="288" t="str">
        <v>5M</v>
      </c>
      <c r="C13" s="279" t="str">
        <v>5M</v>
      </c>
      <c r="D13" s="278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77">
        <f t="shared" si="2"/>
        <v>2</v>
      </c>
      <c r="F13" s="278" t="s">
        <v>9</v>
      </c>
      <c r="G13" s="279" t="b">
        <v>1</v>
      </c>
      <c r="H13" s="280" t="s">
        <v>45</v>
      </c>
      <c r="I13" s="349">
        <v>-2.1000000000000001E-4</v>
      </c>
      <c r="J13" s="349" t="str">
        <f>IFERROR(_xll.qlSimpleQuote(A13&amp;IF(LEFT(C13,1)="#","STUB",C13),I13,,Permanent,Trigger,TRUE),"--")</f>
        <v>DP5M#0000</v>
      </c>
      <c r="K13" s="75" t="str">
        <f t="shared" si="9"/>
        <v>EUR_CURVE_DEP3M_5M</v>
      </c>
      <c r="L13" s="352" t="str">
        <f>IFERROR(_xll.qlDepositRateHelper2(,IF(DataSelect="Reference",$J13,$K13),IF(RIGHT($D13,1)="N","1D",$D13),$E13,Calendar,$F13,$G13,$H13,,_xll.ohTrigger(Trigger,DataSelect)),"--")</f>
        <v>obj_00b74#0000</v>
      </c>
      <c r="M13" s="277" t="b">
        <f t="shared" si="7"/>
        <v>1</v>
      </c>
      <c r="N13" s="87"/>
      <c r="O13" s="336" t="str">
        <f t="shared" si="3"/>
        <v>DP</v>
      </c>
      <c r="P13" s="336" t="str">
        <f t="shared" si="4"/>
        <v>5M</v>
      </c>
      <c r="Q13" s="337" t="str">
        <f t="shared" si="8"/>
        <v>obj_00b74#0000</v>
      </c>
      <c r="R13" s="97" t="b">
        <f t="shared" si="8"/>
        <v>1</v>
      </c>
      <c r="S13" s="337">
        <v>1</v>
      </c>
      <c r="T13" s="337">
        <v>1</v>
      </c>
      <c r="U13" s="97" t="str">
        <v>obj_00b74</v>
      </c>
      <c r="V13" s="97" t="str">
        <f>_xll.qlRateHelperQuoteName(U13)</f>
        <v>EUR_CURVE_DEP3M_5M</v>
      </c>
      <c r="W13" s="334" t="e">
        <f>_xll.qlRateHelperRate(U13,_xll.ohTrigger(Trigger,Trigger3M))</f>
        <v>#NUM!</v>
      </c>
      <c r="X13" s="334" t="str">
        <f>IFERROR(_xll.qlFuturesRateHelperConvexityAdjustment(U13,Trigger),"--")</f>
        <v>--</v>
      </c>
      <c r="Y13" s="98">
        <f>_xll.qlRateHelperEarliestDate(U13,Trigger)</f>
        <v>42244</v>
      </c>
      <c r="Z13" s="98">
        <f>_xll.qlRateHelperLatestDate(U13,Trigger)</f>
        <v>42397</v>
      </c>
      <c r="AA13" s="242" t="e">
        <v>#NUM!</v>
      </c>
      <c r="AE13" s="246"/>
      <c r="AO13" s="252">
        <v>12</v>
      </c>
      <c r="AP13" s="252" t="str">
        <f t="shared" si="5"/>
        <v>X15F</v>
      </c>
      <c r="AQ13" s="252" t="str">
        <f t="shared" si="0"/>
        <v>EUR12X15F=ICAP</v>
      </c>
      <c r="AR13" s="253" t="e">
        <f>_xll.RtGet("IDN",AQ13,$AR$1)/100</f>
        <v>#VALUE!</v>
      </c>
      <c r="AS13" s="253" t="e">
        <f>_xll.RtGet("IDN",AQ13,$AS$1)/100</f>
        <v>#VALUE!</v>
      </c>
      <c r="AT13" s="253" t="e">
        <f t="shared" si="10"/>
        <v>#VALUE!</v>
      </c>
      <c r="AU13" s="254">
        <f>_xll.qlInterestRateIndexFixingDate($AD$5,AV13)</f>
        <v>42607</v>
      </c>
      <c r="AV13" s="254">
        <f>_xll.qlCalendarAdvance(Calendar,Settlementdate,AO13&amp;"M","mf",TRUE,Trigger)</f>
        <v>42611</v>
      </c>
      <c r="AW13" s="253" t="e">
        <f>_xll.qlIndexFixing($AD$5,AU13,,_xll.ohTrigger(Trigger,Trigger3M))</f>
        <v>#NUM!</v>
      </c>
      <c r="AX13" s="266" t="e">
        <f t="shared" si="6"/>
        <v>#VALUE!</v>
      </c>
      <c r="AZ13" s="97" t="s">
        <v>197</v>
      </c>
      <c r="BA13" s="98">
        <f>_xll.qlInterestRateIndexFixingDate(Currency&amp;"ibor"&amp;Tenor,BB13,Trigger)</f>
        <v>42257</v>
      </c>
      <c r="BB13" s="98">
        <f>_xll.qlCalendarAdvance(Calendar,BB12,AZ13,"f",,Trigger)</f>
        <v>42261</v>
      </c>
      <c r="BC13" s="98">
        <f>_xll.qlInterestRateIndexMaturity(Currency&amp;"ibor"&amp;Tenor,BB13,Trigger)</f>
        <v>42352</v>
      </c>
      <c r="BD13" s="242" t="e">
        <f>_xll.qlIndexFixing($AD$5,BA13,TRUE,_xll.ohTrigger(Trigger,Trigger3M))</f>
        <v>#NUM!</v>
      </c>
      <c r="BE13" s="242">
        <f>IFERROR(_xll.qlIndexFixing($BF$1,BA13,TRUE,_xll.ohTrigger(Trigger,Trigger3M)),#N/A)</f>
        <v>-3.2278193892545237E-4</v>
      </c>
    </row>
    <row r="14" spans="1:58" s="80" customFormat="1" ht="11.25" customHeight="1" x14ac:dyDescent="0.2">
      <c r="A14" s="276" t="s">
        <v>233</v>
      </c>
      <c r="B14" s="288" t="str">
        <v>6M</v>
      </c>
      <c r="C14" s="279" t="str">
        <v>6M</v>
      </c>
      <c r="D14" s="278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77">
        <f t="shared" si="2"/>
        <v>2</v>
      </c>
      <c r="F14" s="278" t="s">
        <v>9</v>
      </c>
      <c r="G14" s="279" t="b">
        <v>1</v>
      </c>
      <c r="H14" s="280" t="s">
        <v>45</v>
      </c>
      <c r="I14" s="349">
        <v>-1.84E-4</v>
      </c>
      <c r="J14" s="349" t="str">
        <f>IFERROR(_xll.qlSimpleQuote(A14&amp;IF(LEFT(C14,1)="#","STUB",C14),I14,,Permanent,Trigger,TRUE),"--")</f>
        <v>DP6M#0000</v>
      </c>
      <c r="K14" s="75" t="str">
        <f t="shared" si="9"/>
        <v>EUR_CURVE_DEP3M_6M</v>
      </c>
      <c r="L14" s="352" t="str">
        <f>IFERROR(_xll.qlDepositRateHelper2(,IF(DataSelect="Reference",$J14,$K14),IF(RIGHT($D14,1)="N","1D",$D14),$E14,Calendar,$F14,$G14,$H14,,_xll.ohTrigger(Trigger,DataSelect)),"--")</f>
        <v>obj_00ba1#0000</v>
      </c>
      <c r="M14" s="277" t="b">
        <f t="shared" si="7"/>
        <v>1</v>
      </c>
      <c r="N14" s="87"/>
      <c r="O14" s="336" t="str">
        <f t="shared" si="3"/>
        <v>DP</v>
      </c>
      <c r="P14" s="336" t="str">
        <f t="shared" si="4"/>
        <v>6M</v>
      </c>
      <c r="Q14" s="337" t="str">
        <f t="shared" si="8"/>
        <v>obj_00ba1#0000</v>
      </c>
      <c r="R14" s="97" t="b">
        <f t="shared" si="8"/>
        <v>1</v>
      </c>
      <c r="S14" s="337">
        <v>1</v>
      </c>
      <c r="T14" s="337">
        <v>1</v>
      </c>
      <c r="U14" s="97" t="str">
        <v>obj_00ba1</v>
      </c>
      <c r="V14" s="97" t="str">
        <f>_xll.qlRateHelperQuoteName(U14)</f>
        <v>EUR_CURVE_DEP3M_6M</v>
      </c>
      <c r="W14" s="334" t="e">
        <f>_xll.qlRateHelperRate(U14,_xll.ohTrigger(Trigger,Trigger3M))</f>
        <v>#NUM!</v>
      </c>
      <c r="X14" s="334" t="str">
        <f>IFERROR(_xll.qlFuturesRateHelperConvexityAdjustment(U14,Trigger),"--")</f>
        <v>--</v>
      </c>
      <c r="Y14" s="98">
        <f>_xll.qlRateHelperEarliestDate(U14,Trigger)</f>
        <v>42244</v>
      </c>
      <c r="Z14" s="98">
        <f>_xll.qlRateHelperLatestDate(U14,Trigger)</f>
        <v>42429</v>
      </c>
      <c r="AA14" s="242" t="e">
        <v>#NUM!</v>
      </c>
      <c r="AE14" s="246"/>
      <c r="AZ14" s="97" t="s">
        <v>197</v>
      </c>
      <c r="BA14" s="98">
        <f>_xll.qlInterestRateIndexFixingDate(Currency&amp;"ibor"&amp;Tenor,BB14,Trigger)</f>
        <v>42258</v>
      </c>
      <c r="BB14" s="98">
        <f>_xll.qlCalendarAdvance(Calendar,BB13,AZ14,"f",,Trigger)</f>
        <v>42262</v>
      </c>
      <c r="BC14" s="98">
        <f>_xll.qlInterestRateIndexMaturity(Currency&amp;"ibor"&amp;Tenor,BB14,Trigger)</f>
        <v>42353</v>
      </c>
      <c r="BD14" s="242" t="e">
        <f>_xll.qlIndexFixing($AD$5,BA14,TRUE,_xll.ohTrigger(Trigger,Trigger3M))</f>
        <v>#NUM!</v>
      </c>
      <c r="BE14" s="242">
        <f>IFERROR(_xll.qlIndexFixing($BF$1,BA14,TRUE,_xll.ohTrigger(Trigger,Trigger3M)),#N/A)</f>
        <v>-3.2393286797817401E-4</v>
      </c>
    </row>
    <row r="15" spans="1:58" s="80" customFormat="1" ht="11.25" customHeight="1" x14ac:dyDescent="0.2">
      <c r="A15" s="276" t="s">
        <v>233</v>
      </c>
      <c r="B15" s="288" t="str">
        <v>7M</v>
      </c>
      <c r="C15" s="279" t="str">
        <v>7M</v>
      </c>
      <c r="D15" s="278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77">
        <f t="shared" si="2"/>
        <v>2</v>
      </c>
      <c r="F15" s="278" t="s">
        <v>9</v>
      </c>
      <c r="G15" s="279" t="b">
        <v>1</v>
      </c>
      <c r="H15" s="280" t="s">
        <v>45</v>
      </c>
      <c r="I15" s="349">
        <v>-1.7999999999999998E-4</v>
      </c>
      <c r="J15" s="349" t="str">
        <f>IFERROR(_xll.qlSimpleQuote(A15&amp;IF(LEFT(C15,1)="#","STUB",C15),I15,,Permanent,Trigger,TRUE),"--")</f>
        <v>DP7M#0000</v>
      </c>
      <c r="K15" s="75" t="str">
        <f t="shared" si="9"/>
        <v>EUR_CURVE_DEP3M_7M</v>
      </c>
      <c r="L15" s="352" t="str">
        <f>IFERROR(_xll.qlDepositRateHelper2(,IF(DataSelect="Reference",$J15,$K15),IF(RIGHT($D15,1)="N","1D",$D15),$E15,Calendar,$F15,$G15,$H15,,_xll.ohTrigger(Trigger,DataSelect)),"--")</f>
        <v>obj_00b5f#0000</v>
      </c>
      <c r="M15" s="277" t="b">
        <f t="shared" si="7"/>
        <v>1</v>
      </c>
      <c r="N15" s="87"/>
      <c r="O15" s="336" t="str">
        <f t="shared" si="3"/>
        <v>DP</v>
      </c>
      <c r="P15" s="336" t="str">
        <f t="shared" si="4"/>
        <v>7M</v>
      </c>
      <c r="Q15" s="337" t="str">
        <f t="shared" si="8"/>
        <v>obj_00b5f#0000</v>
      </c>
      <c r="R15" s="97" t="b">
        <f t="shared" si="8"/>
        <v>1</v>
      </c>
      <c r="S15" s="337">
        <v>1</v>
      </c>
      <c r="T15" s="337">
        <v>1</v>
      </c>
      <c r="U15" s="97" t="str">
        <v>obj_00c35</v>
      </c>
      <c r="V15" s="97" t="str">
        <f>_xll.qlRateHelperQuoteName(U15)</f>
        <v>STUB3M</v>
      </c>
      <c r="W15" s="334" t="e">
        <f>_xll.qlRateHelperRate(U15,_xll.ohTrigger(Trigger,Trigger3M))</f>
        <v>#NUM!</v>
      </c>
      <c r="X15" s="334" t="str">
        <f>IFERROR(_xll.qlFuturesRateHelperConvexityAdjustment(U15,Trigger),"--")</f>
        <v>--</v>
      </c>
      <c r="Y15" s="98">
        <f>_xll.qlRateHelperEarliestDate(U15,Trigger)</f>
        <v>42244</v>
      </c>
      <c r="Z15" s="98">
        <f>_xll.qlRateHelperLatestDate(U15,Trigger)</f>
        <v>42445</v>
      </c>
      <c r="AA15" s="242" t="e">
        <v>#NUM!</v>
      </c>
      <c r="AE15" s="246"/>
      <c r="AP15" s="245" t="s">
        <v>251</v>
      </c>
      <c r="AQ15" s="245" t="s">
        <v>73</v>
      </c>
      <c r="AR15" s="245" t="s">
        <v>218</v>
      </c>
      <c r="AS15" s="245" t="s">
        <v>219</v>
      </c>
      <c r="AT15" s="245" t="s">
        <v>220</v>
      </c>
      <c r="AU15" s="245" t="s">
        <v>247</v>
      </c>
      <c r="AV15" s="245" t="s">
        <v>223</v>
      </c>
      <c r="AW15" s="245" t="s">
        <v>250</v>
      </c>
      <c r="AX15" s="267" t="s">
        <v>226</v>
      </c>
      <c r="AZ15" s="97" t="s">
        <v>197</v>
      </c>
      <c r="BA15" s="98">
        <f>_xll.qlInterestRateIndexFixingDate(Currency&amp;"ibor"&amp;Tenor,BB15,Trigger)</f>
        <v>42261</v>
      </c>
      <c r="BB15" s="98">
        <f>_xll.qlCalendarAdvance(Calendar,BB14,AZ15,"f",,Trigger)</f>
        <v>42263</v>
      </c>
      <c r="BC15" s="98">
        <f>_xll.qlInterestRateIndexMaturity(Currency&amp;"ibor"&amp;Tenor,BB15,Trigger)</f>
        <v>42354</v>
      </c>
      <c r="BD15" s="242" t="e">
        <f>_xll.qlIndexFixing($AD$5,BA15,TRUE,_xll.ohTrigger(Trigger,Trigger3M))</f>
        <v>#NUM!</v>
      </c>
      <c r="BE15" s="242">
        <f>IFERROR(_xll.qlIndexFixing($BF$1,BA15,TRUE,_xll.ohTrigger(Trigger,Trigger3M)),#N/A)</f>
        <v>-3.2499999999872529E-4</v>
      </c>
    </row>
    <row r="16" spans="1:58" s="80" customFormat="1" ht="11.25" customHeight="1" x14ac:dyDescent="0.2">
      <c r="A16" s="276" t="s">
        <v>233</v>
      </c>
      <c r="B16" s="288" t="str">
        <v>8M</v>
      </c>
      <c r="C16" s="279" t="str">
        <v>#20160316</v>
      </c>
      <c r="D16" s="278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77">
        <f t="shared" si="2"/>
        <v>2</v>
      </c>
      <c r="F16" s="278" t="s">
        <v>9</v>
      </c>
      <c r="G16" s="279" t="b">
        <v>1</v>
      </c>
      <c r="H16" s="280" t="s">
        <v>45</v>
      </c>
      <c r="I16" s="349">
        <v>-1.78586E-4</v>
      </c>
      <c r="J16" s="349" t="str">
        <f>IFERROR(_xll.qlSimpleQuote(A16&amp;IF(LEFT(C16,1)="#","STUB",C16),I16,,Permanent,Trigger,TRUE),"--")</f>
        <v>DPSTUB#0000</v>
      </c>
      <c r="K16" s="75" t="str">
        <f t="shared" si="9"/>
        <v>EUR_CURVE_DEP3M_8M</v>
      </c>
      <c r="L16" s="352" t="str">
        <f>IFERROR(_xll.qlDepositRateHelper2(,IF(DataSelect="Reference",$J16,$K16),IF(RIGHT($D16,1)="N","1D",$D16),$E16,Calendar,$F16,$G16,$H16,,_xll.ohTrigger(Trigger,DataSelect)),"--")</f>
        <v>obj_00b79#0000</v>
      </c>
      <c r="M16" s="277" t="b">
        <f t="shared" si="7"/>
        <v>1</v>
      </c>
      <c r="N16" s="87"/>
      <c r="O16" s="336" t="str">
        <f t="shared" si="3"/>
        <v>DP</v>
      </c>
      <c r="P16" s="336" t="str">
        <f t="shared" si="4"/>
        <v>#20160316</v>
      </c>
      <c r="Q16" s="337" t="str">
        <f t="shared" si="8"/>
        <v>obj_00b79#0000</v>
      </c>
      <c r="R16" s="97" t="b">
        <f t="shared" si="8"/>
        <v>1</v>
      </c>
      <c r="S16" s="337">
        <v>1</v>
      </c>
      <c r="T16" s="337">
        <v>1</v>
      </c>
      <c r="U16" s="97" t="str">
        <v>obj_00b95</v>
      </c>
      <c r="V16" s="97" t="str">
        <f>_xll.qlRateHelperQuoteName(U16)</f>
        <v>EUR_CURVE_FUT3M_H6</v>
      </c>
      <c r="W16" s="334" t="e">
        <f>_xll.qlRateHelperRate(U16,_xll.ohTrigger(Trigger,Trigger3M))</f>
        <v>#NUM!</v>
      </c>
      <c r="X16" s="334">
        <f>IFERROR(_xll.qlFuturesRateHelperConvexityAdjustment(U16,Trigger),"--")</f>
        <v>0</v>
      </c>
      <c r="Y16" s="98">
        <f>_xll.qlRateHelperEarliestDate(U16,Trigger)</f>
        <v>42445</v>
      </c>
      <c r="Z16" s="98">
        <f>_xll.qlRateHelperLatestDate(U16,Trigger)</f>
        <v>42537</v>
      </c>
      <c r="AA16" s="242" t="e">
        <v>#NUM!</v>
      </c>
      <c r="AE16" s="246"/>
      <c r="AP16" s="440" t="str">
        <f>_xll.qlIMMNextCode(Evaluationdate,FALSE,Trigger)</f>
        <v>U5</v>
      </c>
      <c r="AQ16" s="440" t="str">
        <f>"FEI"&amp;AP16</f>
        <v>FEIU5</v>
      </c>
      <c r="AR16" s="446" t="str">
        <f>_xll.RtGet("IDN",AQ16,$AR$15)</f>
        <v>#N/A Paused at 12:49:57</v>
      </c>
      <c r="AS16" s="446" t="str">
        <f>_xll.RtGet("IDN",AQ16,$AS$15)</f>
        <v>#N/A Paused at 12:49:57</v>
      </c>
      <c r="AT16" s="449" t="e">
        <f>(100-_xll.qlMidSafe(AR16,AS16,Trigger3M))/100</f>
        <v>#NUM!</v>
      </c>
      <c r="AU16" s="441">
        <f>_xll.qlInterestRateIndexFixingDate($AD$5,AV16)</f>
        <v>42261</v>
      </c>
      <c r="AV16" s="441">
        <f>_xll.qlIMMdate(AP16,,Trigger)</f>
        <v>42263</v>
      </c>
      <c r="AW16" s="452" t="e">
        <f>_xll.qlIndexFixing($AD$5,AU16,,Trigger)</f>
        <v>#NUM!</v>
      </c>
      <c r="AX16" s="455" t="e">
        <f>(AT16-AW16)*10000</f>
        <v>#NUM!</v>
      </c>
      <c r="AZ16" s="97" t="s">
        <v>197</v>
      </c>
      <c r="BA16" s="98">
        <f>_xll.qlInterestRateIndexFixingDate(Currency&amp;"ibor"&amp;Tenor,BB16,Trigger)</f>
        <v>42262</v>
      </c>
      <c r="BB16" s="98">
        <f>_xll.qlCalendarAdvance(Calendar,BB15,AZ16,"f",,Trigger)</f>
        <v>42264</v>
      </c>
      <c r="BC16" s="98">
        <f>_xll.qlInterestRateIndexMaturity(Currency&amp;"ibor"&amp;Tenor,BB16,Trigger)</f>
        <v>42355</v>
      </c>
      <c r="BD16" s="242" t="e">
        <f>_xll.qlIndexFixing($AD$5,BA16,TRUE,_xll.ohTrigger(Trigger,Trigger3M))</f>
        <v>#NUM!</v>
      </c>
      <c r="BE16" s="242">
        <f>IFERROR(_xll.qlIndexFixing($BF$1,BA16,TRUE,_xll.ohTrigger(Trigger,Trigger3M)),#N/A)</f>
        <v>-3.2602043453251999E-4</v>
      </c>
    </row>
    <row r="17" spans="1:57" s="80" customFormat="1" ht="11.25" customHeight="1" x14ac:dyDescent="0.2">
      <c r="A17" s="276" t="s">
        <v>233</v>
      </c>
      <c r="B17" s="288" t="str">
        <v>9M</v>
      </c>
      <c r="C17" s="279" t="e">
        <v>#N/A</v>
      </c>
      <c r="D17" s="278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77">
        <f t="shared" si="2"/>
        <v>2</v>
      </c>
      <c r="F17" s="278" t="s">
        <v>9</v>
      </c>
      <c r="G17" s="279" t="b">
        <v>1</v>
      </c>
      <c r="H17" s="280" t="s">
        <v>45</v>
      </c>
      <c r="I17" s="349" t="e">
        <v>#N/A</v>
      </c>
      <c r="J17" s="349" t="str">
        <f>IFERROR(_xll.qlSimpleQuote(A17&amp;IF(LEFT(C17,1)="#","STUB",C17),I17,,Permanent,Trigger,TRUE),"--")</f>
        <v>--</v>
      </c>
      <c r="K17" s="75" t="str">
        <f t="shared" si="9"/>
        <v>EUR_CURVE_DEP3M_9M</v>
      </c>
      <c r="L17" s="352" t="str">
        <f>IFERROR(_xll.qlDepositRateHelper2(,IF(DataSelect="Reference",$J17,$K17),IF(RIGHT($D17,1)="N","1D",$D17),$E17,Calendar,$F17,$G17,$H17,,_xll.ohTrigger(Trigger,DataSelect)),"--")</f>
        <v>obj_00b7f#0000</v>
      </c>
      <c r="M17" s="277" t="b">
        <f t="shared" si="7"/>
        <v>1</v>
      </c>
      <c r="N17" s="87"/>
      <c r="O17" s="336" t="str">
        <f t="shared" si="3"/>
        <v>DP</v>
      </c>
      <c r="P17" s="336" t="e">
        <f t="shared" si="4"/>
        <v>#N/A</v>
      </c>
      <c r="Q17" s="337" t="str">
        <f t="shared" si="8"/>
        <v>obj_00b7f#0000</v>
      </c>
      <c r="R17" s="97" t="b">
        <f t="shared" si="8"/>
        <v>1</v>
      </c>
      <c r="S17" s="337">
        <v>1</v>
      </c>
      <c r="T17" s="337">
        <v>1</v>
      </c>
      <c r="U17" s="97" t="str">
        <v>obj_00b8e</v>
      </c>
      <c r="V17" s="97" t="str">
        <f>_xll.qlRateHelperQuoteName(U17)</f>
        <v>EUR_CURVE_FUT3M_M6</v>
      </c>
      <c r="W17" s="334" t="e">
        <f>_xll.qlRateHelperRate(U17,_xll.ohTrigger(Trigger,Trigger3M))</f>
        <v>#NUM!</v>
      </c>
      <c r="X17" s="334">
        <f>IFERROR(_xll.qlFuturesRateHelperConvexityAdjustment(U17,Trigger),"--")</f>
        <v>-2.5000000000000002E-6</v>
      </c>
      <c r="Y17" s="98">
        <f>_xll.qlRateHelperEarliestDate(U17,Trigger)</f>
        <v>42536</v>
      </c>
      <c r="Z17" s="98">
        <f>_xll.qlRateHelperLatestDate(U17,Trigger)</f>
        <v>42628</v>
      </c>
      <c r="AA17" s="242" t="e">
        <v>#NUM!</v>
      </c>
      <c r="AE17" s="246"/>
      <c r="AP17" s="442" t="str">
        <f>_xll.qlIMMNextCode(AP16,TRUE,Trigger)</f>
        <v>Z5</v>
      </c>
      <c r="AQ17" s="442" t="str">
        <f t="shared" ref="AQ17:AQ23" si="11">"FEI"&amp;AP17</f>
        <v>FEIZ5</v>
      </c>
      <c r="AR17" s="447" t="str">
        <f>_xll.RtGet("IDN",AQ17,$AR$15)</f>
        <v>#N/A Paused at 12:49:57</v>
      </c>
      <c r="AS17" s="447" t="str">
        <f>_xll.RtGet("IDN",AQ17,$AS$15)</f>
        <v>#N/A Paused at 12:49:57</v>
      </c>
      <c r="AT17" s="450" t="e">
        <f>(100-_xll.qlMidSafe(AR17,AS17,Trigger3M))/100</f>
        <v>#NUM!</v>
      </c>
      <c r="AU17" s="443">
        <f>_xll.qlInterestRateIndexFixingDate($AD$5,AV17)</f>
        <v>42352</v>
      </c>
      <c r="AV17" s="443">
        <f>_xll.qlIMMdate(AP17,,Trigger)</f>
        <v>42354</v>
      </c>
      <c r="AW17" s="453" t="e">
        <f>_xll.qlIndexFixing($AD$5,AU17,,Trigger)</f>
        <v>#NUM!</v>
      </c>
      <c r="AX17" s="456" t="e">
        <f t="shared" ref="AX17:AX23" si="12">(AT17-AW17)*10000</f>
        <v>#NUM!</v>
      </c>
      <c r="AZ17" s="97" t="s">
        <v>197</v>
      </c>
      <c r="BA17" s="98">
        <f>_xll.qlInterestRateIndexFixingDate(Currency&amp;"ibor"&amp;Tenor,BB17,Trigger)</f>
        <v>42263</v>
      </c>
      <c r="BB17" s="98">
        <f>_xll.qlCalendarAdvance(Calendar,BB16,AZ17,"f",,Trigger)</f>
        <v>42265</v>
      </c>
      <c r="BC17" s="98">
        <f>_xll.qlInterestRateIndexMaturity(Currency&amp;"ibor"&amp;Tenor,BB17,Trigger)</f>
        <v>42356</v>
      </c>
      <c r="BD17" s="242" t="e">
        <f>_xll.qlIndexFixing($AD$5,BA17,TRUE,_xll.ohTrigger(Trigger,Trigger3M))</f>
        <v>#NUM!</v>
      </c>
      <c r="BE17" s="242">
        <f>IFERROR(_xll.qlIndexFixing($BF$1,BA17,TRUE,_xll.ohTrigger(Trigger,Trigger3M)),#N/A)</f>
        <v>-3.2703985039940562E-4</v>
      </c>
    </row>
    <row r="18" spans="1:57" s="80" customFormat="1" ht="11.25" customHeight="1" x14ac:dyDescent="0.2">
      <c r="A18" s="276" t="s">
        <v>233</v>
      </c>
      <c r="B18" s="288" t="str">
        <v>10M</v>
      </c>
      <c r="C18" s="279" t="e">
        <v>#N/A</v>
      </c>
      <c r="D18" s="278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77">
        <f t="shared" si="2"/>
        <v>2</v>
      </c>
      <c r="F18" s="278" t="s">
        <v>9</v>
      </c>
      <c r="G18" s="279" t="b">
        <v>1</v>
      </c>
      <c r="H18" s="280" t="s">
        <v>45</v>
      </c>
      <c r="I18" s="349" t="e">
        <v>#N/A</v>
      </c>
      <c r="J18" s="349" t="str">
        <f>IFERROR(_xll.qlSimpleQuote(A18&amp;IF(LEFT(C18,1)="#","STUB",C18),I18,,Permanent,Trigger,TRUE),"--")</f>
        <v>--</v>
      </c>
      <c r="K18" s="75" t="str">
        <f t="shared" si="9"/>
        <v>EUR_CURVE_DEP3M_10M</v>
      </c>
      <c r="L18" s="352" t="str">
        <f>IFERROR(_xll.qlDepositRateHelper2(,IF(DataSelect="Reference",$J18,$K18),IF(RIGHT($D18,1)="N","1D",$D18),$E18,Calendar,$F18,$G18,$H18,,_xll.ohTrigger(Trigger,DataSelect)),"--")</f>
        <v>obj_00c21#0000</v>
      </c>
      <c r="M18" s="277" t="b">
        <f t="shared" si="7"/>
        <v>1</v>
      </c>
      <c r="N18" s="89"/>
      <c r="O18" s="336" t="str">
        <f t="shared" si="3"/>
        <v>DP</v>
      </c>
      <c r="P18" s="336" t="e">
        <f t="shared" si="4"/>
        <v>#N/A</v>
      </c>
      <c r="Q18" s="337" t="str">
        <f t="shared" si="8"/>
        <v>obj_00c21#0000</v>
      </c>
      <c r="R18" s="97" t="b">
        <f t="shared" si="8"/>
        <v>1</v>
      </c>
      <c r="S18" s="337">
        <v>1</v>
      </c>
      <c r="T18" s="337">
        <v>1</v>
      </c>
      <c r="U18" s="97" t="str">
        <v>obj_00b8a</v>
      </c>
      <c r="V18" s="97" t="str">
        <f>_xll.qlRateHelperQuoteName(U18)</f>
        <v>EUR_CURVE_FUT3M_U6</v>
      </c>
      <c r="W18" s="334" t="e">
        <f>_xll.qlRateHelperRate(U18,_xll.ohTrigger(Trigger,Trigger3M))</f>
        <v>#NUM!</v>
      </c>
      <c r="X18" s="334">
        <f>IFERROR(_xll.qlFuturesRateHelperConvexityAdjustment(U18,Trigger),"--")</f>
        <v>-2.5000000000000002E-6</v>
      </c>
      <c r="Y18" s="98">
        <f>_xll.qlRateHelperEarliestDate(U18,Trigger)</f>
        <v>42634</v>
      </c>
      <c r="Z18" s="98">
        <f>_xll.qlRateHelperLatestDate(U18,Trigger)</f>
        <v>42725</v>
      </c>
      <c r="AA18" s="242" t="e">
        <v>#NUM!</v>
      </c>
      <c r="AE18" s="255"/>
      <c r="AP18" s="442" t="str">
        <f>_xll.qlIMMNextCode(AP17,TRUE,Trigger)</f>
        <v>H6</v>
      </c>
      <c r="AQ18" s="442" t="str">
        <f t="shared" si="11"/>
        <v>FEIH6</v>
      </c>
      <c r="AR18" s="447" t="str">
        <f>_xll.RtGet("IDN",AQ18,$AR$15)</f>
        <v>#N/A Paused at 12:49:57</v>
      </c>
      <c r="AS18" s="447" t="str">
        <f>_xll.RtGet("IDN",AQ18,$AS$15)</f>
        <v>#N/A Paused at 12:49:57</v>
      </c>
      <c r="AT18" s="450" t="e">
        <f>(100-_xll.qlMidSafe(AR18,AS18,Trigger3M))/100</f>
        <v>#NUM!</v>
      </c>
      <c r="AU18" s="443">
        <f>_xll.qlInterestRateIndexFixingDate($AD$5,AV18)</f>
        <v>42443</v>
      </c>
      <c r="AV18" s="443">
        <f>_xll.qlIMMdate(AP18,,Trigger)</f>
        <v>42445</v>
      </c>
      <c r="AW18" s="453" t="e">
        <f>_xll.qlIndexFixing($AD$5,AU18,,Trigger)</f>
        <v>#NUM!</v>
      </c>
      <c r="AX18" s="456" t="e">
        <f t="shared" si="12"/>
        <v>#NUM!</v>
      </c>
      <c r="AZ18" s="97" t="s">
        <v>197</v>
      </c>
      <c r="BA18" s="98">
        <f>_xll.qlInterestRateIndexFixingDate(Currency&amp;"ibor"&amp;Tenor,BB18,Trigger)</f>
        <v>42264</v>
      </c>
      <c r="BB18" s="98">
        <f>_xll.qlCalendarAdvance(Calendar,BB17,AZ18,"f",,Trigger)</f>
        <v>42268</v>
      </c>
      <c r="BC18" s="98">
        <f>_xll.qlInterestRateIndexMaturity(Currency&amp;"ibor"&amp;Tenor,BB18,Trigger)</f>
        <v>42359</v>
      </c>
      <c r="BD18" s="242" t="e">
        <f>_xll.qlIndexFixing($AD$5,BA18,TRUE,_xll.ohTrigger(Trigger,Trigger3M))</f>
        <v>#NUM!</v>
      </c>
      <c r="BE18" s="242">
        <f>IFERROR(_xll.qlIndexFixing($BF$1,BA18,TRUE,_xll.ohTrigger(Trigger,Trigger3M)),#N/A)</f>
        <v>-3.3009028612364209E-4</v>
      </c>
    </row>
    <row r="19" spans="1:57" s="80" customFormat="1" ht="11.25" customHeight="1" x14ac:dyDescent="0.2">
      <c r="A19" s="276" t="s">
        <v>233</v>
      </c>
      <c r="B19" s="288" t="str">
        <v>11M</v>
      </c>
      <c r="C19" s="279" t="e">
        <v>#N/A</v>
      </c>
      <c r="D19" s="278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77">
        <f t="shared" si="2"/>
        <v>2</v>
      </c>
      <c r="F19" s="278" t="s">
        <v>9</v>
      </c>
      <c r="G19" s="279" t="b">
        <v>1</v>
      </c>
      <c r="H19" s="280" t="s">
        <v>45</v>
      </c>
      <c r="I19" s="349" t="e">
        <v>#N/A</v>
      </c>
      <c r="J19" s="349" t="str">
        <f>IFERROR(_xll.qlSimpleQuote(A19&amp;IF(LEFT(C19,1)="#","STUB",C19),I19,,Permanent,Trigger,TRUE),"--")</f>
        <v>--</v>
      </c>
      <c r="K19" s="75" t="str">
        <f t="shared" si="9"/>
        <v>EUR_CURVE_DEP3M_11M</v>
      </c>
      <c r="L19" s="352" t="str">
        <f>IFERROR(_xll.qlDepositRateHelper2(,IF(DataSelect="Reference",$J19,$K19),IF(RIGHT($D19,1)="N","1D",$D19),$E19,Calendar,$F19,$G19,$H19,,_xll.ohTrigger(Trigger,DataSelect)),"--")</f>
        <v>obj_00b68#0000</v>
      </c>
      <c r="M19" s="277" t="b">
        <f t="shared" si="7"/>
        <v>1</v>
      </c>
      <c r="N19" s="87"/>
      <c r="O19" s="336" t="str">
        <f t="shared" ref="O19" si="13">A19</f>
        <v>DP</v>
      </c>
      <c r="P19" s="336" t="e">
        <f t="shared" ref="P19" si="14">C19</f>
        <v>#N/A</v>
      </c>
      <c r="Q19" s="337" t="str">
        <f t="shared" ref="Q19" si="15">L19</f>
        <v>obj_00b68#0000</v>
      </c>
      <c r="R19" s="97" t="b">
        <f t="shared" ref="R19" si="16">M19</f>
        <v>1</v>
      </c>
      <c r="S19" s="337">
        <v>1</v>
      </c>
      <c r="T19" s="337">
        <v>1</v>
      </c>
      <c r="U19" s="97" t="str">
        <v>obj_00b72</v>
      </c>
      <c r="V19" s="97" t="str">
        <f>_xll.qlRateHelperQuoteName(U19)</f>
        <v>EUR_CURVE_FUT3M_Z6</v>
      </c>
      <c r="W19" s="334" t="e">
        <f>_xll.qlRateHelperRate(U19,_xll.ohTrigger(Trigger,Trigger3M))</f>
        <v>#NUM!</v>
      </c>
      <c r="X19" s="334">
        <f>IFERROR(_xll.qlFuturesRateHelperConvexityAdjustment(U19,Trigger),"--")</f>
        <v>0</v>
      </c>
      <c r="Y19" s="98">
        <f>_xll.qlRateHelperEarliestDate(U19,Trigger)</f>
        <v>42725</v>
      </c>
      <c r="Z19" s="98">
        <f>_xll.qlRateHelperLatestDate(U19,Trigger)</f>
        <v>42815</v>
      </c>
      <c r="AA19" s="242" t="e">
        <v>#NUM!</v>
      </c>
      <c r="AE19" s="255"/>
      <c r="AP19" s="442" t="str">
        <f>_xll.qlIMMNextCode(AP18,TRUE,Trigger)</f>
        <v>M6</v>
      </c>
      <c r="AQ19" s="442" t="str">
        <f t="shared" si="11"/>
        <v>FEIM6</v>
      </c>
      <c r="AR19" s="447" t="str">
        <f>_xll.RtGet("IDN",AQ19,$AR$15)</f>
        <v>#N/A Paused at 12:49:57</v>
      </c>
      <c r="AS19" s="447" t="str">
        <f>_xll.RtGet("IDN",AQ19,$AS$15)</f>
        <v>#N/A Paused at 12:49:57</v>
      </c>
      <c r="AT19" s="450" t="e">
        <f>(100-_xll.qlMidSafe(AR19,AS19,Trigger3M))/100</f>
        <v>#NUM!</v>
      </c>
      <c r="AU19" s="443">
        <f>_xll.qlInterestRateIndexFixingDate($AD$5,AV19)</f>
        <v>42534</v>
      </c>
      <c r="AV19" s="443">
        <f>_xll.qlIMMdate(AP19,,Trigger)</f>
        <v>42536</v>
      </c>
      <c r="AW19" s="453" t="e">
        <f>_xll.qlIndexFixing($AD$5,AU19,,Trigger)</f>
        <v>#NUM!</v>
      </c>
      <c r="AX19" s="456" t="e">
        <f t="shared" si="12"/>
        <v>#NUM!</v>
      </c>
      <c r="AZ19" s="97" t="s">
        <v>197</v>
      </c>
      <c r="BA19" s="98">
        <f>_xll.qlInterestRateIndexFixingDate(Currency&amp;"ibor"&amp;Tenor,BB19,Trigger)</f>
        <v>42265</v>
      </c>
      <c r="BB19" s="98">
        <f>_xll.qlCalendarAdvance(Calendar,BB18,AZ19,"f",,Trigger)</f>
        <v>42269</v>
      </c>
      <c r="BC19" s="98">
        <f>_xll.qlInterestRateIndexMaturity(Currency&amp;"ibor"&amp;Tenor,BB19,Trigger)</f>
        <v>42360</v>
      </c>
      <c r="BD19" s="242" t="e">
        <f>_xll.qlIndexFixing($AD$5,BA19,TRUE,_xll.ohTrigger(Trigger,Trigger3M))</f>
        <v>#NUM!</v>
      </c>
      <c r="BE19" s="242">
        <f>IFERROR(_xll.qlIndexFixing($BF$1,BA19,TRUE,_xll.ohTrigger(Trigger,Trigger3M)),#N/A)</f>
        <v>-3.3110394030006239E-4</v>
      </c>
    </row>
    <row r="20" spans="1:57" s="80" customFormat="1" ht="11.25" customHeight="1" x14ac:dyDescent="0.2">
      <c r="A20" s="282" t="s">
        <v>233</v>
      </c>
      <c r="B20" s="289" t="str">
        <v>12M</v>
      </c>
      <c r="C20" s="285" t="e">
        <v>#N/A</v>
      </c>
      <c r="D20" s="284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83">
        <f t="shared" si="2"/>
        <v>2</v>
      </c>
      <c r="F20" s="284" t="s">
        <v>9</v>
      </c>
      <c r="G20" s="285" t="b">
        <v>1</v>
      </c>
      <c r="H20" s="286" t="s">
        <v>45</v>
      </c>
      <c r="I20" s="350" t="e">
        <v>#N/A</v>
      </c>
      <c r="J20" s="350" t="str">
        <f>IFERROR(_xll.qlSimpleQuote(A20&amp;IF(LEFT(C20,1)="#","STUB",C20),I20,,Permanent,Trigger,TRUE),"--")</f>
        <v>--</v>
      </c>
      <c r="K20" s="6" t="str">
        <f t="shared" si="9"/>
        <v>EUR_CURVE_DEP3M_12M</v>
      </c>
      <c r="L20" s="353" t="str">
        <f>IFERROR(_xll.qlDepositRateHelper2(,IF(DataSelect="Reference",$J20,$K20),IF(RIGHT($D20,1)="N","1D",$D20),$E20,Calendar,$F20,$G20,$H20,,_xll.ohTrigger(Trigger,DataSelect)),"--")</f>
        <v>obj_00b98#0000</v>
      </c>
      <c r="M20" s="283" t="b">
        <f t="shared" si="7"/>
        <v>1</v>
      </c>
      <c r="N20" s="87"/>
      <c r="O20" s="336" t="str">
        <f t="shared" ref="O20:O21" si="17">A20</f>
        <v>DP</v>
      </c>
      <c r="P20" s="336" t="e">
        <f t="shared" ref="P20:P21" si="18">C20</f>
        <v>#N/A</v>
      </c>
      <c r="Q20" s="337" t="str">
        <f t="shared" ref="Q20:Q21" si="19">L20</f>
        <v>obj_00b98#0000</v>
      </c>
      <c r="R20" s="97" t="b">
        <f t="shared" ref="R20:R21" si="20">M20</f>
        <v>1</v>
      </c>
      <c r="S20" s="337">
        <v>1</v>
      </c>
      <c r="T20" s="337">
        <v>1</v>
      </c>
      <c r="U20" s="97" t="str">
        <v>obj_00b80</v>
      </c>
      <c r="V20" s="97" t="str">
        <f>_xll.qlRateHelperQuoteName(U20)</f>
        <v>EUR_CURVE_FUT3M_H7</v>
      </c>
      <c r="W20" s="334" t="e">
        <f>_xll.qlRateHelperRate(U20,_xll.ohTrigger(Trigger,Trigger3M))</f>
        <v>#NUM!</v>
      </c>
      <c r="X20" s="334">
        <f>IFERROR(_xll.qlFuturesRateHelperConvexityAdjustment(U20,Trigger),"--")</f>
        <v>0</v>
      </c>
      <c r="Y20" s="98">
        <f>_xll.qlRateHelperEarliestDate(U20,Trigger)</f>
        <v>42809</v>
      </c>
      <c r="Z20" s="98">
        <f>_xll.qlRateHelperLatestDate(U20,Trigger)</f>
        <v>42901</v>
      </c>
      <c r="AA20" s="242" t="e">
        <v>#NUM!</v>
      </c>
      <c r="AE20" s="255"/>
      <c r="AP20" s="442" t="str">
        <f>_xll.qlIMMNextCode(AP19,TRUE,Trigger)</f>
        <v>U6</v>
      </c>
      <c r="AQ20" s="442" t="str">
        <f t="shared" si="11"/>
        <v>FEIU6</v>
      </c>
      <c r="AR20" s="447" t="str">
        <f>_xll.RtGet("IDN",AQ20,$AR$15)</f>
        <v>#N/A Paused at 12:49:57</v>
      </c>
      <c r="AS20" s="447" t="str">
        <f>_xll.RtGet("IDN",AQ20,$AS$15)</f>
        <v>#N/A Paused at 12:49:57</v>
      </c>
      <c r="AT20" s="450" t="e">
        <f>(100-_xll.qlMidSafe(AR20,AS20,Trigger3M))/100</f>
        <v>#NUM!</v>
      </c>
      <c r="AU20" s="443">
        <f>_xll.qlInterestRateIndexFixingDate($AD$5,AV20)</f>
        <v>42632</v>
      </c>
      <c r="AV20" s="443">
        <f>_xll.qlIMMdate(AP20,,Trigger)</f>
        <v>42634</v>
      </c>
      <c r="AW20" s="453" t="e">
        <f>_xll.qlIndexFixing($AD$5,AU20,,Trigger)</f>
        <v>#NUM!</v>
      </c>
      <c r="AX20" s="456" t="e">
        <f t="shared" si="12"/>
        <v>#NUM!</v>
      </c>
      <c r="AZ20" s="97" t="s">
        <v>197</v>
      </c>
      <c r="BA20" s="98">
        <f>_xll.qlInterestRateIndexFixingDate(Currency&amp;"ibor"&amp;Tenor,BB20,Trigger)</f>
        <v>42268</v>
      </c>
      <c r="BB20" s="98">
        <f>_xll.qlCalendarAdvance(Calendar,BB19,AZ20,"f",,Trigger)</f>
        <v>42270</v>
      </c>
      <c r="BC20" s="98">
        <f>_xll.qlInterestRateIndexMaturity(Currency&amp;"ibor"&amp;Tenor,BB20,Trigger)</f>
        <v>42361</v>
      </c>
      <c r="BD20" s="242" t="e">
        <f>_xll.qlIndexFixing($AD$5,BA20,TRUE,_xll.ohTrigger(Trigger,Trigger3M))</f>
        <v>#NUM!</v>
      </c>
      <c r="BE20" s="242">
        <f>IFERROR(_xll.qlIndexFixing($BF$1,BA20,TRUE,_xll.ohTrigger(Trigger,Trigger3M)),#N/A)</f>
        <v>-3.3211574515315079E-4</v>
      </c>
    </row>
    <row r="21" spans="1:57" s="80" customFormat="1" ht="11.25" customHeight="1" x14ac:dyDescent="0.2">
      <c r="A21" s="282" t="s">
        <v>233</v>
      </c>
      <c r="B21" s="289" t="str">
        <f t="array" ref="B21">_xll.ohFilter(Quote!Q22:Q120,Quote!P22:P120="DP")</f>
        <v>#20160316</v>
      </c>
      <c r="C21" s="285" t="e">
        <v>#N/A</v>
      </c>
      <c r="D21" s="284" t="str">
        <f>_xll.qlCalendarBusinessDaysBetween(Calendar,Settlementdate,DATE(RIGHT(LEFT(B21,5),4),LEFT(RIGHT(B21,4),2),RIGHT(B21,2)),,TRUE,Trigger)-1&amp;"D"</f>
        <v>141D</v>
      </c>
      <c r="E21" s="283">
        <f t="shared" si="2"/>
        <v>2</v>
      </c>
      <c r="F21" s="284" t="s">
        <v>9</v>
      </c>
      <c r="G21" s="285" t="b">
        <v>1</v>
      </c>
      <c r="H21" s="286" t="s">
        <v>45</v>
      </c>
      <c r="I21" s="350">
        <f t="array" ref="I21">_xll.ohFilter(PastedValue!H20:H80,PastedValue!A20:A80="Dp")/100</f>
        <v>0</v>
      </c>
      <c r="J21" s="350" t="str">
        <f>IFERROR(_xll.qlSimpleQuote(A21&amp;IF(LEFT(C21,1)="#","STUB",C21),I21,,Permanent,Trigger,TRUE),"--")</f>
        <v>--</v>
      </c>
      <c r="K21" s="6" t="str">
        <f t="shared" ref="K21" si="21">IF(LEFT(B21,1)="#","STUB"&amp;Tenor,Currency&amp;"_CURVE_DEP"&amp;Tenor&amp;"_"&amp;B21)</f>
        <v>STUB3M</v>
      </c>
      <c r="L21" s="353" t="str">
        <f>IFERROR(_xll.qlDepositRateHelper2(,IF(DataSelect="Reference",$J21,$K21),IF(RIGHT($D21,1)="N","1D",$D21),$E21,Calendar,$F21,$G21,$H21,,_xll.ohTrigger(Trigger,DataSelect)),"--")</f>
        <v>obj_00c35#0000</v>
      </c>
      <c r="M21" s="283" t="b">
        <f t="shared" si="7"/>
        <v>1</v>
      </c>
      <c r="N21" s="87"/>
      <c r="O21" s="336" t="str">
        <f t="shared" si="17"/>
        <v>DP</v>
      </c>
      <c r="P21" s="336" t="e">
        <f t="shared" si="18"/>
        <v>#N/A</v>
      </c>
      <c r="Q21" s="337" t="str">
        <f t="shared" si="19"/>
        <v>obj_00c35#0000</v>
      </c>
      <c r="R21" s="97" t="b">
        <f t="shared" si="20"/>
        <v>1</v>
      </c>
      <c r="S21" s="337">
        <v>1</v>
      </c>
      <c r="T21" s="337">
        <v>1</v>
      </c>
      <c r="U21" s="97" t="str">
        <v>obj_00b67</v>
      </c>
      <c r="V21" s="97" t="str">
        <f>_xll.qlRateHelperQuoteName(U21)</f>
        <v>EUR_CURVE_FUT3M_M7</v>
      </c>
      <c r="W21" s="334" t="e">
        <f>_xll.qlRateHelperRate(U21,_xll.ohTrigger(Trigger,Trigger3M))</f>
        <v>#NUM!</v>
      </c>
      <c r="X21" s="334">
        <f>IFERROR(_xll.qlFuturesRateHelperConvexityAdjustment(U21,Trigger),"--")</f>
        <v>1.7500000000000002E-5</v>
      </c>
      <c r="Y21" s="98">
        <f>_xll.qlRateHelperEarliestDate(U21,Trigger)</f>
        <v>42907</v>
      </c>
      <c r="Z21" s="98">
        <f>_xll.qlRateHelperLatestDate(U21,Trigger)</f>
        <v>42999</v>
      </c>
      <c r="AA21" s="242" t="e">
        <v>#NUM!</v>
      </c>
      <c r="AE21" s="255"/>
      <c r="AP21" s="442" t="str">
        <f>_xll.qlIMMNextCode(AP20,TRUE,Trigger)</f>
        <v>Z6</v>
      </c>
      <c r="AQ21" s="442" t="str">
        <f t="shared" si="11"/>
        <v>FEIZ6</v>
      </c>
      <c r="AR21" s="447" t="str">
        <f>_xll.RtGet("IDN",AQ21,$AR$15)</f>
        <v>#N/A Paused at 12:49:57</v>
      </c>
      <c r="AS21" s="447" t="str">
        <f>_xll.RtGet("IDN",AQ21,$AS$15)</f>
        <v>#N/A Paused at 12:49:57</v>
      </c>
      <c r="AT21" s="450" t="e">
        <f>(100-_xll.qlMidSafe(AR21,AS21,Trigger3M))/100</f>
        <v>#NUM!</v>
      </c>
      <c r="AU21" s="443">
        <f>_xll.qlInterestRateIndexFixingDate($AD$5,AV21)</f>
        <v>42723</v>
      </c>
      <c r="AV21" s="443">
        <f>_xll.qlIMMdate(AP21,,Trigger)</f>
        <v>42725</v>
      </c>
      <c r="AW21" s="453" t="e">
        <f>_xll.qlIndexFixing($AD$5,AU21,,Trigger)</f>
        <v>#NUM!</v>
      </c>
      <c r="AX21" s="456" t="e">
        <f t="shared" si="12"/>
        <v>#NUM!</v>
      </c>
      <c r="AZ21" s="97" t="s">
        <v>197</v>
      </c>
      <c r="BA21" s="98">
        <f>_xll.qlInterestRateIndexFixingDate(Currency&amp;"ibor"&amp;Tenor,BB21,Trigger)</f>
        <v>42269</v>
      </c>
      <c r="BB21" s="98">
        <f>_xll.qlCalendarAdvance(Calendar,BB20,AZ21,"f",,Trigger)</f>
        <v>42271</v>
      </c>
      <c r="BC21" s="98">
        <f>_xll.qlInterestRateIndexMaturity(Currency&amp;"ibor"&amp;Tenor,BB21,Trigger)</f>
        <v>42362</v>
      </c>
      <c r="BD21" s="242" t="e">
        <f>_xll.qlIndexFixing($AD$5,BA21,TRUE,_xll.ohTrigger(Trigger,Trigger3M))</f>
        <v>#NUM!</v>
      </c>
      <c r="BE21" s="242">
        <f>IFERROR(_xll.qlIndexFixing($BF$1,BA21,TRUE,_xll.ohTrigger(Trigger,Trigger3M)),#N/A)</f>
        <v>-3.331255422566682E-4</v>
      </c>
    </row>
    <row r="22" spans="1:57" s="80" customFormat="1" ht="11.25" customHeight="1" x14ac:dyDescent="0.2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90"/>
      <c r="N22" s="87"/>
      <c r="O22" s="338" t="str">
        <f t="shared" ref="O22:O29" si="22">A24</f>
        <v>SF</v>
      </c>
      <c r="P22" s="338" t="str">
        <f t="shared" ref="P22:P29" si="23">E24</f>
        <v>H6</v>
      </c>
      <c r="Q22" s="339" t="str">
        <f>L24</f>
        <v>obj_00b95#0000</v>
      </c>
      <c r="R22" s="95" t="b">
        <f>M24</f>
        <v>1</v>
      </c>
      <c r="S22" s="323">
        <v>1</v>
      </c>
      <c r="T22" s="323">
        <v>1</v>
      </c>
      <c r="U22" s="97" t="str">
        <v>obj_00b84</v>
      </c>
      <c r="V22" s="97" t="str">
        <f>_xll.qlRateHelperQuoteName(U22)</f>
        <v>EUR_CURVE_3M_3Y</v>
      </c>
      <c r="W22" s="334" t="e">
        <f>_xll.qlRateHelperRate(U22,_xll.ohTrigger(Trigger,Trigger3M))</f>
        <v>#NUM!</v>
      </c>
      <c r="X22" s="334" t="str">
        <f>IFERROR(_xll.qlFuturesRateHelperConvexityAdjustment(U22,Trigger),"--")</f>
        <v>--</v>
      </c>
      <c r="Y22" s="98">
        <f>_xll.qlRateHelperEarliestDate(U22,Trigger)</f>
        <v>42244</v>
      </c>
      <c r="Z22" s="98">
        <f>_xll.qlRateHelperLatestDate(U22,Trigger)</f>
        <v>43340</v>
      </c>
      <c r="AA22" s="242" t="e">
        <v>#NUM!</v>
      </c>
      <c r="AE22" s="255"/>
      <c r="AP22" s="442" t="str">
        <f>_xll.qlIMMNextCode(AP21,TRUE,Trigger)</f>
        <v>H7</v>
      </c>
      <c r="AQ22" s="442" t="str">
        <f t="shared" si="11"/>
        <v>FEIH7</v>
      </c>
      <c r="AR22" s="447" t="str">
        <f>_xll.RtGet("IDN",AQ22,$AR$15)</f>
        <v>#N/A Paused at 12:49:57</v>
      </c>
      <c r="AS22" s="447" t="str">
        <f>_xll.RtGet("IDN",AQ22,$AS$15)</f>
        <v>#N/A Paused at 12:49:57</v>
      </c>
      <c r="AT22" s="450" t="e">
        <f>(100-_xll.qlMidSafe(AR22,AS22,Trigger3M))/100</f>
        <v>#NUM!</v>
      </c>
      <c r="AU22" s="443">
        <f>_xll.qlInterestRateIndexFixingDate($AD$5,AV22)</f>
        <v>42807</v>
      </c>
      <c r="AV22" s="443">
        <f>_xll.qlIMMdate(AP22,,Trigger)</f>
        <v>42809</v>
      </c>
      <c r="AW22" s="453" t="e">
        <f>_xll.qlIndexFixing($AD$5,AU22,,Trigger)</f>
        <v>#NUM!</v>
      </c>
      <c r="AX22" s="456" t="e">
        <f t="shared" si="12"/>
        <v>#NUM!</v>
      </c>
      <c r="AZ22" s="97" t="s">
        <v>197</v>
      </c>
      <c r="BA22" s="98">
        <f>_xll.qlInterestRateIndexFixingDate(Currency&amp;"ibor"&amp;Tenor,BB22,Trigger)</f>
        <v>42270</v>
      </c>
      <c r="BB22" s="98">
        <f>_xll.qlCalendarAdvance(Calendar,BB21,AZ22,"f",,Trigger)</f>
        <v>42272</v>
      </c>
      <c r="BC22" s="98">
        <f>_xll.qlInterestRateIndexMaturity(Currency&amp;"ibor"&amp;Tenor,BB22,Trigger)</f>
        <v>42366</v>
      </c>
      <c r="BD22" s="242" t="e">
        <f>_xll.qlIndexFixing($AD$5,BA22,TRUE,_xll.ohTrigger(Trigger,Trigger3M))</f>
        <v>#NUM!</v>
      </c>
      <c r="BE22" s="242">
        <f>IFERROR(_xll.qlIndexFixing($BF$1,BA22,TRUE,_xll.ohTrigger(Trigger,Trigger3M)),#N/A)</f>
        <v>-3.3681715073561182E-4</v>
      </c>
    </row>
    <row r="23" spans="1:57" s="80" customFormat="1" ht="11.25" customHeight="1" x14ac:dyDescent="0.2">
      <c r="A23" s="305" t="s">
        <v>12</v>
      </c>
      <c r="B23" s="305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354" t="s">
        <v>242</v>
      </c>
      <c r="K23" s="61" t="s">
        <v>243</v>
      </c>
      <c r="L23" s="61" t="s">
        <v>38</v>
      </c>
      <c r="M23" s="61" t="s">
        <v>42</v>
      </c>
      <c r="N23" s="87"/>
      <c r="O23" s="336" t="str">
        <f t="shared" si="22"/>
        <v>SF</v>
      </c>
      <c r="P23" s="336" t="str">
        <f t="shared" si="23"/>
        <v>M6</v>
      </c>
      <c r="Q23" s="340" t="str">
        <f t="shared" ref="Q23:R29" si="24">L25</f>
        <v>obj_00b8e#0000</v>
      </c>
      <c r="R23" s="97" t="b">
        <f t="shared" si="24"/>
        <v>1</v>
      </c>
      <c r="S23" s="337">
        <v>1</v>
      </c>
      <c r="T23" s="337">
        <v>1</v>
      </c>
      <c r="U23" s="97" t="str">
        <v>obj_00b76</v>
      </c>
      <c r="V23" s="97" t="str">
        <f>_xll.qlRateHelperQuoteName(U23)</f>
        <v>EUR_CURVE_3M_4Y</v>
      </c>
      <c r="W23" s="334" t="e">
        <f>_xll.qlRateHelperRate(U23,_xll.ohTrigger(Trigger,Trigger3M))</f>
        <v>#NUM!</v>
      </c>
      <c r="X23" s="334" t="str">
        <f>IFERROR(_xll.qlFuturesRateHelperConvexityAdjustment(U23,Trigger),"--")</f>
        <v>--</v>
      </c>
      <c r="Y23" s="98">
        <f>_xll.qlRateHelperEarliestDate(U23,Trigger)</f>
        <v>42244</v>
      </c>
      <c r="Z23" s="98">
        <f>_xll.qlRateHelperLatestDate(U23,Trigger)</f>
        <v>43705</v>
      </c>
      <c r="AA23" s="242" t="e">
        <v>#NUM!</v>
      </c>
      <c r="AE23" s="255"/>
      <c r="AP23" s="444" t="str">
        <f>_xll.qlIMMNextCode(AP22,TRUE,Trigger)</f>
        <v>M7</v>
      </c>
      <c r="AQ23" s="444" t="str">
        <f t="shared" si="11"/>
        <v>FEIM7</v>
      </c>
      <c r="AR23" s="448" t="str">
        <f>_xll.RtGet("IDN",AQ23,$AR$15)</f>
        <v>#N/A Paused at 12:49:57</v>
      </c>
      <c r="AS23" s="448" t="str">
        <f>_xll.RtGet("IDN",AQ23,$AS$15)</f>
        <v>#N/A Paused at 12:49:57</v>
      </c>
      <c r="AT23" s="451" t="e">
        <f>(100-_xll.qlMidSafe(AR23,AS23,Trigger3M))/100</f>
        <v>#NUM!</v>
      </c>
      <c r="AU23" s="445">
        <f>_xll.qlInterestRateIndexFixingDate($AD$5,AV23)</f>
        <v>42905</v>
      </c>
      <c r="AV23" s="445">
        <f>_xll.qlIMMdate(AP23,,Trigger)</f>
        <v>42907</v>
      </c>
      <c r="AW23" s="454" t="e">
        <f>_xll.qlIndexFixing($AD$5,AU23,,Trigger)</f>
        <v>#NUM!</v>
      </c>
      <c r="AX23" s="457" t="e">
        <f t="shared" si="12"/>
        <v>#NUM!</v>
      </c>
      <c r="AZ23" s="97" t="s">
        <v>197</v>
      </c>
      <c r="BA23" s="98">
        <f>_xll.qlInterestRateIndexFixingDate(Currency&amp;"ibor"&amp;Tenor,BB23,Trigger)</f>
        <v>42271</v>
      </c>
      <c r="BB23" s="98">
        <f>_xll.qlCalendarAdvance(Calendar,BB22,AZ23,"f",,Trigger)</f>
        <v>42275</v>
      </c>
      <c r="BC23" s="98">
        <f>_xll.qlInterestRateIndexMaturity(Currency&amp;"ibor"&amp;Tenor,BB23,Trigger)</f>
        <v>42366</v>
      </c>
      <c r="BD23" s="242" t="e">
        <f>_xll.qlIndexFixing($AD$5,BA23,TRUE,_xll.ohTrigger(Trigger,Trigger3M))</f>
        <v>#NUM!</v>
      </c>
      <c r="BE23" s="242">
        <f>IFERROR(_xll.qlIndexFixing($BF$1,BA23,TRUE,_xll.ohTrigger(Trigger,Trigger3M)),#N/A)</f>
        <v>-3.3714157469909225E-4</v>
      </c>
    </row>
    <row r="24" spans="1:57" s="80" customFormat="1" ht="11.25" customHeight="1" x14ac:dyDescent="0.2">
      <c r="A24" s="290" t="s">
        <v>234</v>
      </c>
      <c r="B24" s="95" t="s">
        <v>240</v>
      </c>
      <c r="C24" s="291" t="str">
        <f t="array" ref="C24:C31">_xll.ohFilter(Quote!Q4:Q102,Quote!P4:P102="SF")</f>
        <v>H6</v>
      </c>
      <c r="D24" s="292" t="str">
        <f t="array" ref="D24:D31">_xll.qlIMMcode(_xll.ohFilter(PastedValue!B2:B62,PastedValue!A2:A62="Sf"),Trigger)</f>
        <v>H6</v>
      </c>
      <c r="E24" s="293" t="str">
        <f t="shared" ref="E24:E31" si="25">IF(DataSelect="Mx_Live",$C24,$D24)</f>
        <v>H6</v>
      </c>
      <c r="F24" s="330">
        <f>_xll.qlIMMdate(E24,Evaluationdate,Trigger)</f>
        <v>42445</v>
      </c>
      <c r="G24" s="272" t="str">
        <f t="shared" ref="G24:G31" si="26">PROPER(Currency)&amp;FamilyName&amp;Tenor</f>
        <v>Euribor3M</v>
      </c>
      <c r="H24" s="360">
        <f t="array" ref="H24:H31">_xll.ohFilter(PastedValue!H2:H74,PastedValue!A2:A74="Sf")</f>
        <v>100.0125</v>
      </c>
      <c r="I24" s="306">
        <f>Quote!AX23/100</f>
        <v>0</v>
      </c>
      <c r="J24" s="306" t="str">
        <f>IFERROR(_xll.qlSimpleQuote(A24&amp;D24,H24,,Permanent,Trigger,TRUE),"--")</f>
        <v>SFH6#0000</v>
      </c>
      <c r="K24" s="307" t="str">
        <f t="shared" ref="K24:K31" si="27">Currency&amp;"_CURVE_FUT"&amp;Tenor&amp;"_"&amp;$C24</f>
        <v>EUR_CURVE_FUT3M_H6</v>
      </c>
      <c r="L24" s="294" t="str">
        <f>_xll.qlFuturesRateHelper(,IF(DataSelect="Reference",$J24,$K24),B24,$E24,$G24,$I24,Permanent,Trigger,ObjectOverwrite)</f>
        <v>obj_00b95#0000</v>
      </c>
      <c r="M24" s="271" t="b">
        <v>1</v>
      </c>
      <c r="N24" s="87"/>
      <c r="O24" s="336" t="str">
        <f t="shared" si="22"/>
        <v>SF</v>
      </c>
      <c r="P24" s="336" t="str">
        <f t="shared" si="23"/>
        <v>U6</v>
      </c>
      <c r="Q24" s="340" t="str">
        <f t="shared" si="24"/>
        <v>obj_00b8a#0000</v>
      </c>
      <c r="R24" s="97" t="b">
        <f t="shared" si="24"/>
        <v>1</v>
      </c>
      <c r="S24" s="337">
        <v>1</v>
      </c>
      <c r="T24" s="337">
        <v>1</v>
      </c>
      <c r="U24" s="97" t="str">
        <v>obj_00b8c</v>
      </c>
      <c r="V24" s="97" t="str">
        <f>_xll.qlRateHelperQuoteName(U24)</f>
        <v>EUR_CURVE_3M_5Y</v>
      </c>
      <c r="W24" s="334" t="e">
        <f>_xll.qlRateHelperRate(U24,_xll.ohTrigger(Trigger,Trigger3M))</f>
        <v>#NUM!</v>
      </c>
      <c r="X24" s="334" t="str">
        <f>IFERROR(_xll.qlFuturesRateHelperConvexityAdjustment(U24,Trigger),"--")</f>
        <v>--</v>
      </c>
      <c r="Y24" s="98">
        <f>_xll.qlRateHelperEarliestDate(U24,Trigger)</f>
        <v>42244</v>
      </c>
      <c r="Z24" s="98">
        <f>_xll.qlRateHelperLatestDate(U24,Trigger)</f>
        <v>44071</v>
      </c>
      <c r="AA24" s="242" t="e">
        <v>#NUM!</v>
      </c>
      <c r="AE24" s="246"/>
      <c r="AZ24" s="97" t="s">
        <v>197</v>
      </c>
      <c r="BA24" s="98">
        <f>_xll.qlInterestRateIndexFixingDate(Currency&amp;"ibor"&amp;Tenor,BB24,Trigger)</f>
        <v>42272</v>
      </c>
      <c r="BB24" s="98">
        <f>_xll.qlCalendarAdvance(Calendar,BB23,AZ24,"f",,Trigger)</f>
        <v>42276</v>
      </c>
      <c r="BC24" s="98">
        <f>_xll.qlInterestRateIndexMaturity(Currency&amp;"ibor"&amp;Tenor,BB24,Trigger)</f>
        <v>42367</v>
      </c>
      <c r="BD24" s="242" t="e">
        <f>_xll.qlIndexFixing($AD$5,BA24,TRUE,_xll.ohTrigger(Trigger,Trigger3M))</f>
        <v>#NUM!</v>
      </c>
      <c r="BE24" s="242">
        <f>IFERROR(_xll.qlIndexFixing($BF$1,BA24,TRUE,_xll.ohTrigger(Trigger,Trigger3M)),#N/A)</f>
        <v>-3.3812236842664504E-4</v>
      </c>
    </row>
    <row r="25" spans="1:57" s="80" customFormat="1" ht="11.25" customHeight="1" x14ac:dyDescent="0.2">
      <c r="A25" s="295" t="s">
        <v>234</v>
      </c>
      <c r="B25" s="97" t="s">
        <v>240</v>
      </c>
      <c r="C25" s="296" t="str">
        <v>M6</v>
      </c>
      <c r="D25" s="297" t="str">
        <v>M6</v>
      </c>
      <c r="E25" s="298" t="str">
        <f t="shared" si="25"/>
        <v>M6</v>
      </c>
      <c r="F25" s="331">
        <f>_xll.qlIMMdate(E25,Evaluationdate,Trigger)</f>
        <v>42536</v>
      </c>
      <c r="G25" s="278" t="str">
        <f t="shared" si="26"/>
        <v>Euribor3M</v>
      </c>
      <c r="H25" s="361">
        <v>100.0025</v>
      </c>
      <c r="I25" s="308">
        <f>Quote!AX24/100</f>
        <v>-2.5000000000000002E-6</v>
      </c>
      <c r="J25" s="308" t="str">
        <f>IFERROR(_xll.qlSimpleQuote(A25&amp;D25,H25,,Permanent,Trigger,TRUE),"--")</f>
        <v>SFM6#0000</v>
      </c>
      <c r="K25" s="309" t="str">
        <f t="shared" si="27"/>
        <v>EUR_CURVE_FUT3M_M6</v>
      </c>
      <c r="L25" s="299" t="str">
        <f>_xll.qlFuturesRateHelper(,IF(DataSelect="Reference",$J25,$K25),B25,$E25,$G25,$I25,Permanent,Trigger,ObjectOverwrite)</f>
        <v>obj_00b8e#0000</v>
      </c>
      <c r="M25" s="299" t="b">
        <v>1</v>
      </c>
      <c r="N25" s="87"/>
      <c r="O25" s="336" t="str">
        <f t="shared" si="22"/>
        <v>SF</v>
      </c>
      <c r="P25" s="336" t="str">
        <f t="shared" si="23"/>
        <v>Z6</v>
      </c>
      <c r="Q25" s="340" t="str">
        <f t="shared" si="24"/>
        <v>obj_00b72#0000</v>
      </c>
      <c r="R25" s="97" t="b">
        <f t="shared" si="24"/>
        <v>1</v>
      </c>
      <c r="S25" s="337">
        <v>1</v>
      </c>
      <c r="T25" s="337">
        <v>1</v>
      </c>
      <c r="U25" s="97" t="str">
        <v>obj_00b83</v>
      </c>
      <c r="V25" s="97" t="str">
        <f>_xll.qlRateHelperQuoteName(U25)</f>
        <v>EUR_CURVE_3M_6Y</v>
      </c>
      <c r="W25" s="334" t="e">
        <f>_xll.qlRateHelperRate(U25,_xll.ohTrigger(Trigger,Trigger3M))</f>
        <v>#NUM!</v>
      </c>
      <c r="X25" s="334" t="str">
        <f>IFERROR(_xll.qlFuturesRateHelperConvexityAdjustment(U25,Trigger),"--")</f>
        <v>--</v>
      </c>
      <c r="Y25" s="98">
        <f>_xll.qlRateHelperEarliestDate(U25,Trigger)</f>
        <v>42244</v>
      </c>
      <c r="Z25" s="98">
        <f>_xll.qlRateHelperLatestDate(U25,Trigger)</f>
        <v>44438</v>
      </c>
      <c r="AA25" s="242" t="e">
        <v>#NUM!</v>
      </c>
      <c r="AE25" s="246"/>
      <c r="AZ25" s="97" t="s">
        <v>197</v>
      </c>
      <c r="BA25" s="98">
        <f>_xll.qlInterestRateIndexFixingDate(Currency&amp;"ibor"&amp;Tenor,BB25,Trigger)</f>
        <v>42275</v>
      </c>
      <c r="BB25" s="98">
        <f>_xll.qlCalendarAdvance(Calendar,BB24,AZ25,"f",,Trigger)</f>
        <v>42277</v>
      </c>
      <c r="BC25" s="98">
        <f>_xll.qlInterestRateIndexMaturity(Currency&amp;"ibor"&amp;Tenor,BB25,Trigger)</f>
        <v>42369</v>
      </c>
      <c r="BD25" s="242" t="e">
        <f>_xll.qlIndexFixing($AD$5,BA25,TRUE,_xll.ohTrigger(Trigger,Trigger3M))</f>
        <v>#NUM!</v>
      </c>
      <c r="BE25" s="242">
        <f>IFERROR(_xll.qlIndexFixing($BF$1,BA25,TRUE,_xll.ohTrigger(Trigger,Trigger3M)),#N/A)</f>
        <v>-3.3991532254657142E-4</v>
      </c>
    </row>
    <row r="26" spans="1:57" s="80" customFormat="1" ht="11.25" customHeight="1" x14ac:dyDescent="0.2">
      <c r="A26" s="295" t="s">
        <v>234</v>
      </c>
      <c r="B26" s="97" t="s">
        <v>240</v>
      </c>
      <c r="C26" s="296" t="str">
        <v>U6</v>
      </c>
      <c r="D26" s="297" t="str">
        <v>U6</v>
      </c>
      <c r="E26" s="298" t="str">
        <f t="shared" si="25"/>
        <v>U6</v>
      </c>
      <c r="F26" s="331">
        <f>_xll.qlIMMdate(E26,Evaluationdate,Trigger)</f>
        <v>42634</v>
      </c>
      <c r="G26" s="278" t="str">
        <f t="shared" si="26"/>
        <v>Euribor3M</v>
      </c>
      <c r="H26" s="361">
        <v>99.982500000000002</v>
      </c>
      <c r="I26" s="308">
        <f>Quote!AX25/100</f>
        <v>-2.5000000000000002E-6</v>
      </c>
      <c r="J26" s="308" t="str">
        <f>IFERROR(_xll.qlSimpleQuote(A26&amp;D26,H26,,Permanent,Trigger,TRUE),"--")</f>
        <v>SFU6#0000</v>
      </c>
      <c r="K26" s="309" t="str">
        <f t="shared" si="27"/>
        <v>EUR_CURVE_FUT3M_U6</v>
      </c>
      <c r="L26" s="299" t="str">
        <f>_xll.qlFuturesRateHelper(,IF(DataSelect="Reference",$J26,$K26),B26,$E26,$G26,$I26,Permanent,Trigger,ObjectOverwrite)</f>
        <v>obj_00b8a#0000</v>
      </c>
      <c r="M26" s="299" t="b">
        <v>1</v>
      </c>
      <c r="N26" s="87"/>
      <c r="O26" s="336" t="str">
        <f t="shared" si="22"/>
        <v>SF</v>
      </c>
      <c r="P26" s="336" t="str">
        <f t="shared" si="23"/>
        <v>H7</v>
      </c>
      <c r="Q26" s="340" t="str">
        <f t="shared" si="24"/>
        <v>obj_00b80#0000</v>
      </c>
      <c r="R26" s="97" t="b">
        <f t="shared" si="24"/>
        <v>1</v>
      </c>
      <c r="S26" s="337">
        <v>1</v>
      </c>
      <c r="T26" s="337">
        <v>1</v>
      </c>
      <c r="U26" s="97" t="str">
        <v>obj_00b61</v>
      </c>
      <c r="V26" s="97" t="str">
        <f>_xll.qlRateHelperQuoteName(U26)</f>
        <v>EUR_CURVE_3M_7Y</v>
      </c>
      <c r="W26" s="334" t="e">
        <f>_xll.qlRateHelperRate(U26,_xll.ohTrigger(Trigger,Trigger3M))</f>
        <v>#NUM!</v>
      </c>
      <c r="X26" s="334" t="str">
        <f>IFERROR(_xll.qlFuturesRateHelperConvexityAdjustment(U26,Trigger),"--")</f>
        <v>--</v>
      </c>
      <c r="Y26" s="98">
        <f>_xll.qlRateHelperEarliestDate(U26,Trigger)</f>
        <v>42244</v>
      </c>
      <c r="Z26" s="98">
        <f>_xll.qlRateHelperLatestDate(U26,Trigger)</f>
        <v>44802</v>
      </c>
      <c r="AA26" s="242" t="e">
        <v>#NUM!</v>
      </c>
      <c r="AE26" s="246"/>
      <c r="AZ26" s="97" t="s">
        <v>197</v>
      </c>
      <c r="BA26" s="98">
        <f>_xll.qlInterestRateIndexFixingDate(Currency&amp;"ibor"&amp;Tenor,BB26,Trigger)</f>
        <v>42276</v>
      </c>
      <c r="BB26" s="98">
        <f>_xll.qlCalendarAdvance(Calendar,BB25,AZ26,"f",,Trigger)</f>
        <v>42278</v>
      </c>
      <c r="BC26" s="98">
        <f>_xll.qlInterestRateIndexMaturity(Currency&amp;"ibor"&amp;Tenor,BB26,Trigger)</f>
        <v>42373</v>
      </c>
      <c r="BD26" s="242" t="e">
        <f>_xll.qlIndexFixing($AD$5,BA26,TRUE,_xll.ohTrigger(Trigger,Trigger3M))</f>
        <v>#NUM!</v>
      </c>
      <c r="BE26" s="242">
        <f>IFERROR(_xll.qlIndexFixing($BF$1,BA26,TRUE,_xll.ohTrigger(Trigger,Trigger3M)),#N/A)</f>
        <v>-3.1553021222850328E-4</v>
      </c>
    </row>
    <row r="27" spans="1:57" s="80" customFormat="1" ht="11.25" customHeight="1" x14ac:dyDescent="0.2">
      <c r="A27" s="295" t="s">
        <v>234</v>
      </c>
      <c r="B27" s="97" t="s">
        <v>240</v>
      </c>
      <c r="C27" s="296" t="str">
        <v>Z6</v>
      </c>
      <c r="D27" s="297" t="str">
        <v>Z6</v>
      </c>
      <c r="E27" s="298" t="str">
        <f t="shared" si="25"/>
        <v>Z6</v>
      </c>
      <c r="F27" s="331">
        <f>_xll.qlIMMdate(E27,Evaluationdate,Trigger)</f>
        <v>42725</v>
      </c>
      <c r="G27" s="278" t="str">
        <f t="shared" si="26"/>
        <v>Euribor3M</v>
      </c>
      <c r="H27" s="361">
        <v>99.952749999999995</v>
      </c>
      <c r="I27" s="308">
        <f>Quote!AX26/100</f>
        <v>0</v>
      </c>
      <c r="J27" s="308" t="str">
        <f>IFERROR(_xll.qlSimpleQuote(A27&amp;D27,H27,,Permanent,Trigger,TRUE),"--")</f>
        <v>SFZ6#0000</v>
      </c>
      <c r="K27" s="309" t="str">
        <f t="shared" si="27"/>
        <v>EUR_CURVE_FUT3M_Z6</v>
      </c>
      <c r="L27" s="299" t="str">
        <f>_xll.qlFuturesRateHelper(,IF(DataSelect="Reference",$J27,$K27),B27,$E27,$G27,$I27,Permanent,Trigger,ObjectOverwrite)</f>
        <v>obj_00b72#0000</v>
      </c>
      <c r="M27" s="299" t="b">
        <v>1</v>
      </c>
      <c r="N27" s="87"/>
      <c r="O27" s="336" t="str">
        <f t="shared" si="22"/>
        <v>SF</v>
      </c>
      <c r="P27" s="336" t="str">
        <f t="shared" si="23"/>
        <v>M7</v>
      </c>
      <c r="Q27" s="340" t="str">
        <f t="shared" si="24"/>
        <v>obj_00b67#0000</v>
      </c>
      <c r="R27" s="97" t="b">
        <f t="shared" si="24"/>
        <v>1</v>
      </c>
      <c r="S27" s="337">
        <v>1</v>
      </c>
      <c r="T27" s="337">
        <v>1</v>
      </c>
      <c r="U27" s="97" t="str">
        <v>obj_00b7d</v>
      </c>
      <c r="V27" s="97" t="str">
        <f>_xll.qlRateHelperQuoteName(U27)</f>
        <v>EUR_CURVE_3M_8Y</v>
      </c>
      <c r="W27" s="334" t="e">
        <f>_xll.qlRateHelperRate(U27,_xll.ohTrigger(Trigger,Trigger3M))</f>
        <v>#NUM!</v>
      </c>
      <c r="X27" s="334" t="str">
        <f>IFERROR(_xll.qlFuturesRateHelperConvexityAdjustment(U27,Trigger),"--")</f>
        <v>--</v>
      </c>
      <c r="Y27" s="98">
        <f>_xll.qlRateHelperEarliestDate(U27,Trigger)</f>
        <v>42244</v>
      </c>
      <c r="Z27" s="98">
        <f>_xll.qlRateHelperLatestDate(U27,Trigger)</f>
        <v>45166</v>
      </c>
      <c r="AA27" s="242" t="e">
        <v>#NUM!</v>
      </c>
      <c r="AE27" s="246"/>
      <c r="AZ27" s="97" t="s">
        <v>197</v>
      </c>
      <c r="BA27" s="98">
        <f>_xll.qlInterestRateIndexFixingDate(Currency&amp;"ibor"&amp;Tenor,BB27,Trigger)</f>
        <v>42277</v>
      </c>
      <c r="BB27" s="98">
        <f>_xll.qlCalendarAdvance(Calendar,BB26,AZ27,"f",,Trigger)</f>
        <v>42279</v>
      </c>
      <c r="BC27" s="98">
        <f>_xll.qlInterestRateIndexMaturity(Currency&amp;"ibor"&amp;Tenor,BB27,Trigger)</f>
        <v>42373</v>
      </c>
      <c r="BD27" s="242" t="e">
        <f>_xll.qlIndexFixing($AD$5,BA27,TRUE,_xll.ohTrigger(Trigger,Trigger3M))</f>
        <v>#NUM!</v>
      </c>
      <c r="BE27" s="242">
        <f>IFERROR(_xll.qlIndexFixing($BF$1,BA27,TRUE,_xll.ohTrigger(Trigger,Trigger3M)),#N/A)</f>
        <v>-3.1528943428868646E-4</v>
      </c>
    </row>
    <row r="28" spans="1:57" s="80" customFormat="1" ht="11.25" customHeight="1" x14ac:dyDescent="0.2">
      <c r="A28" s="295" t="s">
        <v>234</v>
      </c>
      <c r="B28" s="97" t="s">
        <v>240</v>
      </c>
      <c r="C28" s="296" t="str">
        <v>H7</v>
      </c>
      <c r="D28" s="297" t="str">
        <v>H7</v>
      </c>
      <c r="E28" s="298" t="str">
        <f t="shared" si="25"/>
        <v>H7</v>
      </c>
      <c r="F28" s="331">
        <f>_xll.qlIMMdate(E28,Evaluationdate,Trigger)</f>
        <v>42809</v>
      </c>
      <c r="G28" s="278" t="str">
        <f t="shared" si="26"/>
        <v>Euribor3M</v>
      </c>
      <c r="H28" s="361">
        <v>99.914000000000001</v>
      </c>
      <c r="I28" s="308">
        <f>Quote!AX27/100</f>
        <v>0</v>
      </c>
      <c r="J28" s="308" t="str">
        <f>IFERROR(_xll.qlSimpleQuote(A28&amp;D28,H28,,Permanent,Trigger,TRUE),"--")</f>
        <v>SFH7#0000</v>
      </c>
      <c r="K28" s="309" t="str">
        <f t="shared" si="27"/>
        <v>EUR_CURVE_FUT3M_H7</v>
      </c>
      <c r="L28" s="299" t="str">
        <f>_xll.qlFuturesRateHelper(,IF(DataSelect="Reference",$J28,$K28),B28,$E28,$G28,$I28,Permanent,Trigger,ObjectOverwrite)</f>
        <v>obj_00b80#0000</v>
      </c>
      <c r="M28" s="299" t="b">
        <v>1</v>
      </c>
      <c r="N28" s="87"/>
      <c r="O28" s="336" t="str">
        <f t="shared" si="22"/>
        <v>SF</v>
      </c>
      <c r="P28" s="336" t="e">
        <f t="shared" si="23"/>
        <v>#N/A</v>
      </c>
      <c r="Q28" s="340" t="e">
        <f t="shared" si="24"/>
        <v>#NUM!</v>
      </c>
      <c r="R28" s="97" t="b">
        <f t="shared" si="24"/>
        <v>0</v>
      </c>
      <c r="S28" s="337">
        <v>1</v>
      </c>
      <c r="T28" s="337">
        <v>1</v>
      </c>
      <c r="U28" s="97" t="str">
        <v>obj_00b63</v>
      </c>
      <c r="V28" s="97" t="str">
        <f>_xll.qlRateHelperQuoteName(U28)</f>
        <v>EUR_CURVE_3M_9Y</v>
      </c>
      <c r="W28" s="334" t="e">
        <f>_xll.qlRateHelperRate(U28,_xll.ohTrigger(Trigger,Trigger3M))</f>
        <v>#NUM!</v>
      </c>
      <c r="X28" s="334" t="str">
        <f>IFERROR(_xll.qlFuturesRateHelperConvexityAdjustment(U28,Trigger),"--")</f>
        <v>--</v>
      </c>
      <c r="Y28" s="98">
        <f>_xll.qlRateHelperEarliestDate(U28,Trigger)</f>
        <v>42244</v>
      </c>
      <c r="Z28" s="98">
        <f>_xll.qlRateHelperLatestDate(U28,Trigger)</f>
        <v>45532</v>
      </c>
      <c r="AA28" s="242" t="e">
        <v>#NUM!</v>
      </c>
      <c r="AE28" s="246"/>
      <c r="AZ28" s="97" t="s">
        <v>197</v>
      </c>
      <c r="BA28" s="98">
        <f>_xll.qlInterestRateIndexFixingDate(Currency&amp;"ibor"&amp;Tenor,BB28,Trigger)</f>
        <v>42278</v>
      </c>
      <c r="BB28" s="98">
        <f>_xll.qlCalendarAdvance(Calendar,BB27,AZ28,"f",,Trigger)</f>
        <v>42282</v>
      </c>
      <c r="BC28" s="98">
        <f>_xll.qlInterestRateIndexMaturity(Currency&amp;"ibor"&amp;Tenor,BB28,Trigger)</f>
        <v>42374</v>
      </c>
      <c r="BD28" s="242" t="e">
        <f>_xll.qlIndexFixing($AD$5,BA28,TRUE,_xll.ohTrigger(Trigger,Trigger3M))</f>
        <v>#NUM!</v>
      </c>
      <c r="BE28" s="242">
        <f>IFERROR(_xll.qlIndexFixing($BF$1,BA28,TRUE,_xll.ohTrigger(Trigger,Trigger3M)),#N/A)</f>
        <v>-3.1541100056764471E-4</v>
      </c>
    </row>
    <row r="29" spans="1:57" s="80" customFormat="1" ht="11.25" customHeight="1" x14ac:dyDescent="0.2">
      <c r="A29" s="295" t="s">
        <v>234</v>
      </c>
      <c r="B29" s="97" t="s">
        <v>240</v>
      </c>
      <c r="C29" s="296" t="str">
        <v>M7</v>
      </c>
      <c r="D29" s="297" t="str">
        <v>M7</v>
      </c>
      <c r="E29" s="298" t="str">
        <f t="shared" si="25"/>
        <v>M7</v>
      </c>
      <c r="F29" s="331">
        <f>_xll.qlIMMdate(E29,Evaluationdate,Trigger)</f>
        <v>42907</v>
      </c>
      <c r="G29" s="278" t="str">
        <f t="shared" si="26"/>
        <v>Euribor3M</v>
      </c>
      <c r="H29" s="361">
        <v>99.873000000000005</v>
      </c>
      <c r="I29" s="308">
        <f>Quote!AX28/100</f>
        <v>1.7500000000000002E-5</v>
      </c>
      <c r="J29" s="308" t="str">
        <f>IFERROR(_xll.qlSimpleQuote(A29&amp;D29,H29,,Permanent,Trigger,TRUE),"--")</f>
        <v>SFM7#0000</v>
      </c>
      <c r="K29" s="309" t="str">
        <f t="shared" si="27"/>
        <v>EUR_CURVE_FUT3M_M7</v>
      </c>
      <c r="L29" s="299" t="str">
        <f>_xll.qlFuturesRateHelper(,IF(DataSelect="Reference",$J29,$K29),B29,$E29,$G29,$I29,Permanent,Trigger,ObjectOverwrite)</f>
        <v>obj_00b67#0000</v>
      </c>
      <c r="M29" s="299" t="b">
        <v>1</v>
      </c>
      <c r="N29" s="87"/>
      <c r="O29" s="341" t="str">
        <f t="shared" si="22"/>
        <v>SF</v>
      </c>
      <c r="P29" s="341" t="e">
        <f t="shared" si="23"/>
        <v>#N/A</v>
      </c>
      <c r="Q29" s="342" t="e">
        <f t="shared" si="24"/>
        <v>#NUM!</v>
      </c>
      <c r="R29" s="107" t="b">
        <f t="shared" si="24"/>
        <v>0</v>
      </c>
      <c r="S29" s="343">
        <v>1</v>
      </c>
      <c r="T29" s="343">
        <v>1</v>
      </c>
      <c r="U29" s="97" t="str">
        <v>obj_00b91</v>
      </c>
      <c r="V29" s="97" t="str">
        <f>_xll.qlRateHelperQuoteName(U29)</f>
        <v>EUR_CURVE_3M_10Y</v>
      </c>
      <c r="W29" s="334" t="e">
        <f>_xll.qlRateHelperRate(U29,_xll.ohTrigger(Trigger,Trigger3M))</f>
        <v>#NUM!</v>
      </c>
      <c r="X29" s="334" t="str">
        <f>IFERROR(_xll.qlFuturesRateHelperConvexityAdjustment(U29,Trigger),"--")</f>
        <v>--</v>
      </c>
      <c r="Y29" s="98">
        <f>_xll.qlRateHelperEarliestDate(U29,Trigger)</f>
        <v>42244</v>
      </c>
      <c r="Z29" s="98">
        <f>_xll.qlRateHelperLatestDate(U29,Trigger)</f>
        <v>45897</v>
      </c>
      <c r="AA29" s="242" t="e">
        <v>#NUM!</v>
      </c>
      <c r="AE29" s="246"/>
      <c r="AZ29" s="97" t="s">
        <v>197</v>
      </c>
      <c r="BA29" s="98">
        <f>_xll.qlInterestRateIndexFixingDate(Currency&amp;"ibor"&amp;Tenor,BB29,Trigger)</f>
        <v>42279</v>
      </c>
      <c r="BB29" s="98">
        <f>_xll.qlCalendarAdvance(Calendar,BB28,AZ29,"f",,Trigger)</f>
        <v>42283</v>
      </c>
      <c r="BC29" s="98">
        <f>_xll.qlInterestRateIndexMaturity(Currency&amp;"ibor"&amp;Tenor,BB29,Trigger)</f>
        <v>42375</v>
      </c>
      <c r="BD29" s="242" t="e">
        <f>_xll.qlIndexFixing($AD$5,BA29,TRUE,_xll.ohTrigger(Trigger,Trigger3M))</f>
        <v>#NUM!</v>
      </c>
      <c r="BE29" s="242">
        <f>IFERROR(_xll.qlIndexFixing($BF$1,BA29,TRUE,_xll.ohTrigger(Trigger,Trigger3M)),#N/A)</f>
        <v>-3.160992746301709E-4</v>
      </c>
    </row>
    <row r="30" spans="1:57" s="80" customFormat="1" ht="11.25" customHeight="1" x14ac:dyDescent="0.2">
      <c r="A30" s="295" t="s">
        <v>234</v>
      </c>
      <c r="B30" s="97" t="s">
        <v>240</v>
      </c>
      <c r="C30" s="296" t="e">
        <v>#N/A</v>
      </c>
      <c r="D30" s="297" t="e">
        <v>#N/A</v>
      </c>
      <c r="E30" s="298" t="e">
        <f t="shared" si="25"/>
        <v>#N/A</v>
      </c>
      <c r="F30" s="331" t="e">
        <f>_xll.qlIMMdate(E30,Evaluationdate,Trigger)</f>
        <v>#NUM!</v>
      </c>
      <c r="G30" s="278" t="str">
        <f t="shared" si="26"/>
        <v>Euribor3M</v>
      </c>
      <c r="H30" s="361" t="e">
        <v>#N/A</v>
      </c>
      <c r="I30" s="308">
        <f>Quote!AY29/100</f>
        <v>0</v>
      </c>
      <c r="J30" s="308" t="str">
        <f>IFERROR(_xll.qlSimpleQuote(A30&amp;D30,H30,,Permanent,Trigger,TRUE),"--")</f>
        <v>--</v>
      </c>
      <c r="K30" s="309" t="e">
        <f t="shared" si="27"/>
        <v>#N/A</v>
      </c>
      <c r="L30" s="299" t="e">
        <f>_xll.qlFuturesRateHelper(,IF(DataSelect="Reference",$J30,$K30),B30,$E30,$G30,$I30,Permanent,Trigger,ObjectOverwrite)</f>
        <v>#NUM!</v>
      </c>
      <c r="M30" s="299" t="b">
        <v>0</v>
      </c>
      <c r="N30" s="87"/>
      <c r="O30" s="336" t="str">
        <f>A35</f>
        <v>SW</v>
      </c>
      <c r="P30" s="336" t="str">
        <f>B35</f>
        <v>3Y</v>
      </c>
      <c r="Q30" s="340" t="str">
        <f>L35</f>
        <v>obj_00b84#0000</v>
      </c>
      <c r="R30" s="336" t="b">
        <f>M35</f>
        <v>1</v>
      </c>
      <c r="S30" s="344">
        <v>1</v>
      </c>
      <c r="T30" s="344">
        <v>1</v>
      </c>
      <c r="U30" s="97" t="str">
        <v>obj_00b92</v>
      </c>
      <c r="V30" s="97" t="str">
        <f>_xll.qlRateHelperQuoteName(U30)</f>
        <v>EUR_CURVE_3M_11Y</v>
      </c>
      <c r="W30" s="334" t="e">
        <f>_xll.qlRateHelperRate(U30,_xll.ohTrigger(Trigger,Trigger3M))</f>
        <v>#NUM!</v>
      </c>
      <c r="X30" s="334" t="str">
        <f>IFERROR(_xll.qlFuturesRateHelperConvexityAdjustment(U30,Trigger),"--")</f>
        <v>--</v>
      </c>
      <c r="Y30" s="98">
        <f>_xll.qlRateHelperEarliestDate(U30,Trigger)</f>
        <v>42244</v>
      </c>
      <c r="Z30" s="98">
        <f>_xll.qlRateHelperLatestDate(U30,Trigger)</f>
        <v>46262</v>
      </c>
      <c r="AA30" s="242" t="e">
        <v>#NUM!</v>
      </c>
      <c r="AE30" s="246"/>
      <c r="AZ30" s="97" t="s">
        <v>197</v>
      </c>
      <c r="BA30" s="98">
        <f>_xll.qlInterestRateIndexFixingDate(Currency&amp;"ibor"&amp;Tenor,BB30,Trigger)</f>
        <v>42282</v>
      </c>
      <c r="BB30" s="98">
        <f>_xll.qlCalendarAdvance(Calendar,BB29,AZ30,"f",,Trigger)</f>
        <v>42284</v>
      </c>
      <c r="BC30" s="98">
        <f>_xll.qlInterestRateIndexMaturity(Currency&amp;"ibor"&amp;Tenor,BB30,Trigger)</f>
        <v>42376</v>
      </c>
      <c r="BD30" s="242" t="e">
        <f>_xll.qlIndexFixing($AD$5,BA30,TRUE,_xll.ohTrigger(Trigger,Trigger3M))</f>
        <v>#NUM!</v>
      </c>
      <c r="BE30" s="242">
        <f>IFERROR(_xll.qlIndexFixing($BF$1,BA30,TRUE,_xll.ohTrigger(Trigger,Trigger3M)),#N/A)</f>
        <v>-3.1674575288805377E-4</v>
      </c>
    </row>
    <row r="31" spans="1:57" s="80" customFormat="1" ht="11.25" customHeight="1" x14ac:dyDescent="0.2">
      <c r="A31" s="300" t="s">
        <v>234</v>
      </c>
      <c r="B31" s="107" t="s">
        <v>240</v>
      </c>
      <c r="C31" s="301" t="e">
        <v>#N/A</v>
      </c>
      <c r="D31" s="302" t="e">
        <v>#N/A</v>
      </c>
      <c r="E31" s="303" t="e">
        <f t="shared" si="25"/>
        <v>#N/A</v>
      </c>
      <c r="F31" s="332" t="e">
        <f>_xll.qlIMMdate(E31,Evaluationdate,Trigger)</f>
        <v>#NUM!</v>
      </c>
      <c r="G31" s="284" t="str">
        <f t="shared" si="26"/>
        <v>Euribor3M</v>
      </c>
      <c r="H31" s="362" t="e">
        <v>#N/A</v>
      </c>
      <c r="I31" s="310">
        <f>Quote!AY30/100</f>
        <v>0</v>
      </c>
      <c r="J31" s="310" t="str">
        <f>IFERROR(_xll.qlSimpleQuote(A31&amp;D31,H31,,Permanent,Trigger,TRUE),"--")</f>
        <v>--</v>
      </c>
      <c r="K31" s="311" t="e">
        <f t="shared" si="27"/>
        <v>#N/A</v>
      </c>
      <c r="L31" s="304" t="e">
        <f>_xll.qlFuturesRateHelper(,IF(DataSelect="Reference",$J31,$K31),B31,$E31,$G31,$I31,Permanent,Trigger,ObjectOverwrite)</f>
        <v>#NUM!</v>
      </c>
      <c r="M31" s="304" t="b">
        <v>0</v>
      </c>
      <c r="N31" s="87"/>
      <c r="O31" s="336" t="str">
        <f t="shared" ref="O31:O94" si="28">A36</f>
        <v>SW</v>
      </c>
      <c r="P31" s="336" t="str">
        <f t="shared" ref="P31:P94" si="29">B36</f>
        <v>4Y</v>
      </c>
      <c r="Q31" s="340" t="str">
        <f t="shared" ref="Q31:R31" si="30">L36</f>
        <v>obj_00b76#0000</v>
      </c>
      <c r="R31" s="336" t="b">
        <f t="shared" si="30"/>
        <v>1</v>
      </c>
      <c r="S31" s="344">
        <v>1</v>
      </c>
      <c r="T31" s="344">
        <v>1</v>
      </c>
      <c r="U31" s="97" t="str">
        <v>obj_00b66</v>
      </c>
      <c r="V31" s="97" t="str">
        <f>_xll.qlRateHelperQuoteName(U31)</f>
        <v>EUR_CURVE_3M_12Y</v>
      </c>
      <c r="W31" s="334" t="e">
        <f>_xll.qlRateHelperRate(U31,_xll.ohTrigger(Trigger,Trigger3M))</f>
        <v>#NUM!</v>
      </c>
      <c r="X31" s="334" t="str">
        <f>IFERROR(_xll.qlFuturesRateHelperConvexityAdjustment(U31,Trigger),"--")</f>
        <v>--</v>
      </c>
      <c r="Y31" s="98">
        <f>_xll.qlRateHelperEarliestDate(U31,Trigger)</f>
        <v>42244</v>
      </c>
      <c r="Z31" s="98">
        <f>_xll.qlRateHelperLatestDate(U31,Trigger)</f>
        <v>46629</v>
      </c>
      <c r="AA31" s="242" t="e">
        <v>#NUM!</v>
      </c>
      <c r="AE31" s="246"/>
      <c r="AZ31" s="97" t="s">
        <v>197</v>
      </c>
      <c r="BA31" s="98">
        <f>_xll.qlInterestRateIndexFixingDate(Currency&amp;"ibor"&amp;Tenor,BB31,Trigger)</f>
        <v>42283</v>
      </c>
      <c r="BB31" s="98">
        <f>_xll.qlCalendarAdvance(Calendar,BB30,AZ31,"f",,Trigger)</f>
        <v>42285</v>
      </c>
      <c r="BC31" s="98">
        <f>_xll.qlInterestRateIndexMaturity(Currency&amp;"ibor"&amp;Tenor,BB31,Trigger)</f>
        <v>42377</v>
      </c>
      <c r="BD31" s="242" t="e">
        <f>_xll.qlIndexFixing($AD$5,BA31,TRUE,_xll.ohTrigger(Trigger,Trigger3M))</f>
        <v>#NUM!</v>
      </c>
      <c r="BE31" s="242">
        <f>IFERROR(_xll.qlIndexFixing($BF$1,BA31,TRUE,_xll.ohTrigger(Trigger,Trigger3M)),#N/A)</f>
        <v>-3.1735058904529934E-4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36" t="str">
        <f t="shared" si="28"/>
        <v>SW</v>
      </c>
      <c r="P32" s="336" t="str">
        <f t="shared" si="29"/>
        <v>5Y</v>
      </c>
      <c r="Q32" s="340" t="str">
        <f t="shared" ref="Q32:R32" si="31">L37</f>
        <v>obj_00b8c#0000</v>
      </c>
      <c r="R32" s="336" t="b">
        <f t="shared" si="31"/>
        <v>1</v>
      </c>
      <c r="S32" s="344">
        <v>1</v>
      </c>
      <c r="T32" s="344">
        <v>1</v>
      </c>
      <c r="U32" s="97" t="str">
        <v>obj_00b57</v>
      </c>
      <c r="V32" s="97" t="str">
        <f>_xll.qlRateHelperQuoteName(U32)</f>
        <v>EUR_CURVE_3M_13Y</v>
      </c>
      <c r="W32" s="334" t="e">
        <f>_xll.qlRateHelperRate(U32,_xll.ohTrigger(Trigger,Trigger3M))</f>
        <v>#NUM!</v>
      </c>
      <c r="X32" s="334" t="str">
        <f>IFERROR(_xll.qlFuturesRateHelperConvexityAdjustment(U32,Trigger),"--")</f>
        <v>--</v>
      </c>
      <c r="Y32" s="98">
        <f>_xll.qlRateHelperEarliestDate(U32,Trigger)</f>
        <v>42244</v>
      </c>
      <c r="Z32" s="98">
        <f>_xll.qlRateHelperLatestDate(U32,Trigger)</f>
        <v>46993</v>
      </c>
      <c r="AA32" s="242" t="e">
        <v>#NUM!</v>
      </c>
      <c r="AE32" s="246"/>
      <c r="AZ32" s="97" t="s">
        <v>197</v>
      </c>
      <c r="BA32" s="98">
        <f>_xll.qlInterestRateIndexFixingDate(Currency&amp;"ibor"&amp;Tenor,BB32,Trigger)</f>
        <v>42284</v>
      </c>
      <c r="BB32" s="98">
        <f>_xll.qlCalendarAdvance(Calendar,BB31,AZ32,"f",,Trigger)</f>
        <v>42286</v>
      </c>
      <c r="BC32" s="98">
        <f>_xll.qlInterestRateIndexMaturity(Currency&amp;"ibor"&amp;Tenor,BB32,Trigger)</f>
        <v>42380</v>
      </c>
      <c r="BD32" s="242" t="e">
        <f>_xll.qlIndexFixing($AD$5,BA32,TRUE,_xll.ohTrigger(Trigger,Trigger3M))</f>
        <v>#NUM!</v>
      </c>
      <c r="BE32" s="242">
        <f>IFERROR(_xll.qlIndexFixing($BF$1,BA32,TRUE,_xll.ohTrigger(Trigger,Trigger3M)),#N/A)</f>
        <v>-3.1994966843152544E-4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obj_0098b#0000</v>
      </c>
      <c r="O33" s="336" t="str">
        <f t="shared" si="28"/>
        <v>SW</v>
      </c>
      <c r="P33" s="336" t="str">
        <f t="shared" si="29"/>
        <v>6Y</v>
      </c>
      <c r="Q33" s="340" t="str">
        <f t="shared" ref="Q33:R33" si="32">L38</f>
        <v>obj_00b83#0000</v>
      </c>
      <c r="R33" s="336" t="b">
        <f t="shared" si="32"/>
        <v>1</v>
      </c>
      <c r="S33" s="344">
        <v>1</v>
      </c>
      <c r="T33" s="344">
        <v>1</v>
      </c>
      <c r="U33" s="97" t="str">
        <v>obj_00b89</v>
      </c>
      <c r="V33" s="97" t="str">
        <f>_xll.qlRateHelperQuoteName(U33)</f>
        <v>EUR_CURVE_3M_14Y</v>
      </c>
      <c r="W33" s="334" t="e">
        <f>_xll.qlRateHelperRate(U33,_xll.ohTrigger(Trigger,Trigger3M))</f>
        <v>#NUM!</v>
      </c>
      <c r="X33" s="334" t="str">
        <f>IFERROR(_xll.qlFuturesRateHelperConvexityAdjustment(U33,Trigger),"--")</f>
        <v>--</v>
      </c>
      <c r="Y33" s="98">
        <f>_xll.qlRateHelperEarliestDate(U33,Trigger)</f>
        <v>42244</v>
      </c>
      <c r="Z33" s="98">
        <f>_xll.qlRateHelperLatestDate(U33,Trigger)</f>
        <v>47358</v>
      </c>
      <c r="AA33" s="242" t="e">
        <v>#NUM!</v>
      </c>
      <c r="AE33" s="246"/>
      <c r="AZ33" s="97" t="s">
        <v>197</v>
      </c>
      <c r="BA33" s="98">
        <f>_xll.qlInterestRateIndexFixingDate(Currency&amp;"ibor"&amp;Tenor,BB33,Trigger)</f>
        <v>42285</v>
      </c>
      <c r="BB33" s="98">
        <f>_xll.qlCalendarAdvance(Calendar,BB32,AZ33,"f",,Trigger)</f>
        <v>42289</v>
      </c>
      <c r="BC33" s="98">
        <f>_xll.qlInterestRateIndexMaturity(Currency&amp;"ibor"&amp;Tenor,BB33,Trigger)</f>
        <v>42381</v>
      </c>
      <c r="BD33" s="242" t="e">
        <f>_xll.qlIndexFixing($AD$5,BA33,TRUE,_xll.ohTrigger(Trigger,Trigger3M))</f>
        <v>#NUM!</v>
      </c>
      <c r="BE33" s="242">
        <f>IFERROR(_xll.qlIndexFixing($BF$1,BA33,TRUE,_xll.ohTrigger(Trigger,Trigger3M)),#N/A)</f>
        <v>-3.1936403761664725E-4</v>
      </c>
    </row>
    <row r="34" spans="1:57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354" t="s">
        <v>242</v>
      </c>
      <c r="K34" s="61" t="s">
        <v>243</v>
      </c>
      <c r="L34" s="61" t="s">
        <v>38</v>
      </c>
      <c r="M34" s="61" t="s">
        <v>42</v>
      </c>
      <c r="O34" s="336" t="str">
        <f t="shared" si="28"/>
        <v>SW</v>
      </c>
      <c r="P34" s="336" t="str">
        <f t="shared" si="29"/>
        <v>7Y</v>
      </c>
      <c r="Q34" s="340" t="str">
        <f t="shared" ref="Q34:R34" si="33">L39</f>
        <v>obj_00b61#0000</v>
      </c>
      <c r="R34" s="336" t="b">
        <f t="shared" si="33"/>
        <v>1</v>
      </c>
      <c r="S34" s="344">
        <v>1</v>
      </c>
      <c r="T34" s="344">
        <v>1</v>
      </c>
      <c r="U34" s="97" t="str">
        <v>obj_00b7c</v>
      </c>
      <c r="V34" s="97" t="str">
        <f>_xll.qlRateHelperQuoteName(U34)</f>
        <v>EUR_CURVE_3M_15Y</v>
      </c>
      <c r="W34" s="334" t="e">
        <f>_xll.qlRateHelperRate(U34,_xll.ohTrigger(Trigger,Trigger3M))</f>
        <v>#NUM!</v>
      </c>
      <c r="X34" s="334" t="str">
        <f>IFERROR(_xll.qlFuturesRateHelperConvexityAdjustment(U34,Trigger),"--")</f>
        <v>--</v>
      </c>
      <c r="Y34" s="98">
        <f>_xll.qlRateHelperEarliestDate(U34,Trigger)</f>
        <v>42244</v>
      </c>
      <c r="Z34" s="98">
        <f>_xll.qlRateHelperLatestDate(U34,Trigger)</f>
        <v>47723</v>
      </c>
      <c r="AA34" s="242" t="e">
        <v>#NUM!</v>
      </c>
      <c r="AE34" s="246"/>
      <c r="AZ34" s="97" t="s">
        <v>197</v>
      </c>
      <c r="BA34" s="98">
        <f>_xll.qlInterestRateIndexFixingDate(Currency&amp;"ibor"&amp;Tenor,BB34,Trigger)</f>
        <v>42286</v>
      </c>
      <c r="BB34" s="98">
        <f>_xll.qlCalendarAdvance(Calendar,BB33,AZ34,"f",,Trigger)</f>
        <v>42290</v>
      </c>
      <c r="BC34" s="98">
        <f>_xll.qlInterestRateIndexMaturity(Currency&amp;"ibor"&amp;Tenor,BB34,Trigger)</f>
        <v>42382</v>
      </c>
      <c r="BD34" s="242" t="e">
        <f>_xll.qlIndexFixing($AD$5,BA34,TRUE,_xll.ohTrigger(Trigger,Trigger3M))</f>
        <v>#NUM!</v>
      </c>
      <c r="BE34" s="242">
        <f>IFERROR(_xll.qlIndexFixing($BF$1,BA34,TRUE,_xll.ohTrigger(Trigger,Trigger3M)),#N/A)</f>
        <v>-3.197704196889883E-4</v>
      </c>
    </row>
    <row r="35" spans="1:57" s="80" customFormat="1" ht="11.25" customHeight="1" x14ac:dyDescent="0.2">
      <c r="A35" s="275" t="s">
        <v>235</v>
      </c>
      <c r="B35" s="313" t="str">
        <f t="array" ref="B35:B100">_xll.ohFilter(Quote!Q4:Q102,Quote!P4:P102="SW")</f>
        <v>3Y</v>
      </c>
      <c r="C35" s="274" t="str">
        <f t="array" ref="C35:C100">_xll.ohFilter(PastedValue!E2:E62,PastedValue!A2:A62="Sw")</f>
        <v>3Y</v>
      </c>
      <c r="D35" s="274" t="str">
        <f>IF(DataSelect="Reference",$C35,$B35)</f>
        <v>3Y</v>
      </c>
      <c r="E35" s="323" t="s">
        <v>8</v>
      </c>
      <c r="F35" s="317" t="s">
        <v>9</v>
      </c>
      <c r="G35" s="274" t="s">
        <v>10</v>
      </c>
      <c r="H35" s="317" t="s">
        <v>11</v>
      </c>
      <c r="I35" s="318">
        <f t="array" ref="I35:I100">_xll.ohFilter(PastedValue!H2:H74,PastedValue!A2:A74="Sw")/100</f>
        <v>9.2000000000000003E-4</v>
      </c>
      <c r="J35" s="318" t="str">
        <f>IFERROR(_xll.qlSimpleQuote(A35&amp;C35,I35,,Permanent,Trigger,TRUE),"--")</f>
        <v>SW3Y#0000</v>
      </c>
      <c r="K35" s="318" t="str">
        <f t="shared" ref="K35:K66" si="34">Currency&amp;"_CURVE_"&amp;Tenor&amp;"_"&amp;$B35</f>
        <v>EUR_CURVE_3M_3Y</v>
      </c>
      <c r="L35" s="319" t="str">
        <f>IFERROR(_xll.qlSwapRateHelper2(,IF(DataSelect="Reference",$J35,K35),,$D35,Calendar,$G35,$F35,$H35,$L$33,0,E35,Discounting,Permanent,_xll.ohTrigger(Trigger,DataSelect),ObjectOverwrite),"--")</f>
        <v>obj_00b84#0000</v>
      </c>
      <c r="M35" s="271" t="b">
        <v>1</v>
      </c>
      <c r="O35" s="336" t="str">
        <f t="shared" si="28"/>
        <v>SW</v>
      </c>
      <c r="P35" s="336" t="str">
        <f t="shared" si="29"/>
        <v>8Y</v>
      </c>
      <c r="Q35" s="340" t="str">
        <f t="shared" ref="Q35:R35" si="35">L40</f>
        <v>obj_00b7d#0000</v>
      </c>
      <c r="R35" s="336" t="b">
        <f t="shared" si="35"/>
        <v>1</v>
      </c>
      <c r="S35" s="344">
        <v>1</v>
      </c>
      <c r="T35" s="344">
        <v>1</v>
      </c>
      <c r="U35" s="97" t="str">
        <v>obj_00b6c</v>
      </c>
      <c r="V35" s="97" t="str">
        <f>_xll.qlRateHelperQuoteName(U35)</f>
        <v>EUR_CURVE_3M_16Y</v>
      </c>
      <c r="W35" s="334" t="e">
        <f>_xll.qlRateHelperRate(U35,_xll.ohTrigger(Trigger,Trigger3M))</f>
        <v>#NUM!</v>
      </c>
      <c r="X35" s="334" t="str">
        <f>IFERROR(_xll.qlFuturesRateHelperConvexityAdjustment(U35,Trigger),"--")</f>
        <v>--</v>
      </c>
      <c r="Y35" s="98">
        <f>_xll.qlRateHelperEarliestDate(U35,Trigger)</f>
        <v>42244</v>
      </c>
      <c r="Z35" s="98">
        <f>_xll.qlRateHelperLatestDate(U35,Trigger)</f>
        <v>48088</v>
      </c>
      <c r="AA35" s="242" t="e">
        <v>#NUM!</v>
      </c>
      <c r="AE35" s="246"/>
      <c r="AZ35" s="97" t="s">
        <v>197</v>
      </c>
      <c r="BA35" s="98">
        <f>_xll.qlInterestRateIndexFixingDate(Currency&amp;"ibor"&amp;Tenor,BB35,Trigger)</f>
        <v>42289</v>
      </c>
      <c r="BB35" s="98">
        <f>_xll.qlCalendarAdvance(Calendar,BB34,AZ35,"f",,Trigger)</f>
        <v>42291</v>
      </c>
      <c r="BC35" s="98">
        <f>_xll.qlInterestRateIndexMaturity(Currency&amp;"ibor"&amp;Tenor,BB35,Trigger)</f>
        <v>42383</v>
      </c>
      <c r="BD35" s="242" t="e">
        <f>_xll.qlIndexFixing($AD$5,BA35,TRUE,_xll.ohTrigger(Trigger,Trigger3M))</f>
        <v>#NUM!</v>
      </c>
      <c r="BE35" s="242">
        <f>IFERROR(_xll.qlIndexFixing($BF$1,BA35,TRUE,_xll.ohTrigger(Trigger,Trigger3M)),#N/A)</f>
        <v>-3.2014055239303968E-4</v>
      </c>
    </row>
    <row r="36" spans="1:57" s="80" customFormat="1" ht="11.25" customHeight="1" x14ac:dyDescent="0.2">
      <c r="A36" s="281" t="s">
        <v>235</v>
      </c>
      <c r="B36" s="314" t="str">
        <v>4Y</v>
      </c>
      <c r="C36" s="280" t="str">
        <v>4Y</v>
      </c>
      <c r="D36" s="280" t="str">
        <f t="shared" ref="D36:D66" si="36">IF(DataSelect="Reference",$C36,$B36)</f>
        <v>4Y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2.0599999999999998E-3</v>
      </c>
      <c r="J36" s="321" t="str">
        <f>IFERROR(_xll.qlSimpleQuote(A36&amp;C36,I36,,Permanent,Trigger,TRUE),"--")</f>
        <v>SW4Y#0000</v>
      </c>
      <c r="K36" s="321" t="str">
        <f t="shared" si="34"/>
        <v>EUR_CURVE_3M_4Y</v>
      </c>
      <c r="L36" s="322" t="str">
        <f>IFERROR(_xll.qlSwapRateHelper2(,IF(DataSelect="Reference",$J36,K36),,$D36,Calendar,$G36,$F36,$H36,$L$33,0,E36,Discounting,Permanent,_xll.ohTrigger(Trigger,DataSelect),ObjectOverwrite),"--")</f>
        <v>obj_00b76#0000</v>
      </c>
      <c r="M36" s="277" t="b">
        <v>1</v>
      </c>
      <c r="O36" s="336" t="str">
        <f t="shared" si="28"/>
        <v>SW</v>
      </c>
      <c r="P36" s="336" t="str">
        <f t="shared" si="29"/>
        <v>9Y</v>
      </c>
      <c r="Q36" s="340" t="str">
        <f t="shared" ref="Q36:R36" si="37">L41</f>
        <v>obj_00b63#0000</v>
      </c>
      <c r="R36" s="336" t="b">
        <f t="shared" si="37"/>
        <v>1</v>
      </c>
      <c r="S36" s="344">
        <v>1</v>
      </c>
      <c r="T36" s="344">
        <v>1</v>
      </c>
      <c r="U36" s="97" t="str">
        <v>obj_00b64</v>
      </c>
      <c r="V36" s="97" t="str">
        <f>_xll.qlRateHelperQuoteName(U36)</f>
        <v>EUR_CURVE_3M_17Y</v>
      </c>
      <c r="W36" s="334" t="e">
        <f>_xll.qlRateHelperRate(U36,_xll.ohTrigger(Trigger,Trigger3M))</f>
        <v>#NUM!</v>
      </c>
      <c r="X36" s="334" t="str">
        <f>IFERROR(_xll.qlFuturesRateHelperConvexityAdjustment(U36,Trigger),"--")</f>
        <v>--</v>
      </c>
      <c r="Y36" s="98">
        <f>_xll.qlRateHelperEarliestDate(U36,Trigger)</f>
        <v>42244</v>
      </c>
      <c r="Z36" s="98">
        <f>_xll.qlRateHelperLatestDate(U36,Trigger)</f>
        <v>48456</v>
      </c>
      <c r="AA36" s="242" t="e">
        <v>#NUM!</v>
      </c>
      <c r="AE36" s="246"/>
      <c r="AZ36" s="97" t="s">
        <v>197</v>
      </c>
      <c r="BA36" s="98">
        <f>_xll.qlInterestRateIndexFixingDate(Currency&amp;"ibor"&amp;Tenor,BB36,Trigger)</f>
        <v>42290</v>
      </c>
      <c r="BB36" s="98">
        <f>_xll.qlCalendarAdvance(Calendar,BB35,AZ36,"f",,Trigger)</f>
        <v>42292</v>
      </c>
      <c r="BC36" s="98">
        <f>_xll.qlInterestRateIndexMaturity(Currency&amp;"ibor"&amp;Tenor,BB36,Trigger)</f>
        <v>42384</v>
      </c>
      <c r="BD36" s="242" t="e">
        <f>_xll.qlIndexFixing($AD$5,BA36,TRUE,_xll.ohTrigger(Trigger,Trigger3M))</f>
        <v>#NUM!</v>
      </c>
      <c r="BE36" s="242">
        <f>IFERROR(_xll.qlIndexFixing($BF$1,BA36,TRUE,_xll.ohTrigger(Trigger,Trigger3M)),#N/A)</f>
        <v>-3.2047607960123092E-4</v>
      </c>
    </row>
    <row r="37" spans="1:57" s="80" customFormat="1" ht="11.25" customHeight="1" x14ac:dyDescent="0.2">
      <c r="A37" s="281" t="s">
        <v>235</v>
      </c>
      <c r="B37" s="314" t="str">
        <v>5Y</v>
      </c>
      <c r="C37" s="280" t="str">
        <v>5Y</v>
      </c>
      <c r="D37" s="280" t="str">
        <f t="shared" si="36"/>
        <v>5Y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3.4599999999999995E-3</v>
      </c>
      <c r="J37" s="321" t="str">
        <f>IFERROR(_xll.qlSimpleQuote(A37&amp;C37,I37,,Permanent,Trigger,TRUE),"--")</f>
        <v>SW5Y#0000</v>
      </c>
      <c r="K37" s="321" t="str">
        <f t="shared" si="34"/>
        <v>EUR_CURVE_3M_5Y</v>
      </c>
      <c r="L37" s="322" t="str">
        <f>IFERROR(_xll.qlSwapRateHelper2(,IF(DataSelect="Reference",$J37,K37),,$D37,Calendar,$G37,$F37,$H37,$L$33,0,E37,Discounting,Permanent,_xll.ohTrigger(Trigger,DataSelect),ObjectOverwrite),"--")</f>
        <v>obj_00b8c#0000</v>
      </c>
      <c r="M37" s="277" t="b">
        <v>1</v>
      </c>
      <c r="O37" s="336" t="str">
        <f t="shared" si="28"/>
        <v>SW</v>
      </c>
      <c r="P37" s="336" t="str">
        <f t="shared" si="29"/>
        <v>10Y</v>
      </c>
      <c r="Q37" s="340" t="str">
        <f t="shared" ref="Q37:R37" si="38">L42</f>
        <v>obj_00b91#0000</v>
      </c>
      <c r="R37" s="336" t="b">
        <f t="shared" si="38"/>
        <v>1</v>
      </c>
      <c r="S37" s="344">
        <v>1</v>
      </c>
      <c r="T37" s="344">
        <v>1</v>
      </c>
      <c r="U37" s="97" t="str">
        <v>obj_00b8d</v>
      </c>
      <c r="V37" s="97" t="str">
        <f>_xll.qlRateHelperQuoteName(U37)</f>
        <v>EUR_CURVE_3M_18Y</v>
      </c>
      <c r="W37" s="334" t="e">
        <f>_xll.qlRateHelperRate(U37,_xll.ohTrigger(Trigger,Trigger3M))</f>
        <v>#NUM!</v>
      </c>
      <c r="X37" s="334" t="str">
        <f>IFERROR(_xll.qlFuturesRateHelperConvexityAdjustment(U37,Trigger),"--")</f>
        <v>--</v>
      </c>
      <c r="Y37" s="98">
        <f>_xll.qlRateHelperEarliestDate(U37,Trigger)</f>
        <v>42244</v>
      </c>
      <c r="Z37" s="98">
        <f>_xll.qlRateHelperLatestDate(U37,Trigger)</f>
        <v>48820</v>
      </c>
      <c r="AA37" s="242" t="e">
        <v>#NUM!</v>
      </c>
      <c r="AE37" s="246"/>
      <c r="AZ37" s="97" t="s">
        <v>197</v>
      </c>
      <c r="BA37" s="98">
        <f>_xll.qlInterestRateIndexFixingDate(Currency&amp;"ibor"&amp;Tenor,BB37,Trigger)</f>
        <v>42291</v>
      </c>
      <c r="BB37" s="98">
        <f>_xll.qlCalendarAdvance(Calendar,BB36,AZ37,"f",,Trigger)</f>
        <v>42293</v>
      </c>
      <c r="BC37" s="98">
        <f>_xll.qlInterestRateIndexMaturity(Currency&amp;"ibor"&amp;Tenor,BB37,Trigger)</f>
        <v>42387</v>
      </c>
      <c r="BD37" s="242" t="e">
        <f>_xll.qlIndexFixing($AD$5,BA37,TRUE,_xll.ohTrigger(Trigger,Trigger3M))</f>
        <v>#NUM!</v>
      </c>
      <c r="BE37" s="242">
        <f>IFERROR(_xll.qlIndexFixing($BF$1,BA37,TRUE,_xll.ohTrigger(Trigger,Trigger3M)),#N/A)</f>
        <v>-3.2268854576964347E-4</v>
      </c>
    </row>
    <row r="38" spans="1:57" s="80" customFormat="1" ht="11.25" customHeight="1" x14ac:dyDescent="0.2">
      <c r="A38" s="281" t="s">
        <v>235</v>
      </c>
      <c r="B38" s="314" t="str">
        <v>6Y</v>
      </c>
      <c r="C38" s="280" t="str">
        <v>6Y</v>
      </c>
      <c r="D38" s="280" t="str">
        <f t="shared" si="36"/>
        <v>6Y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4.9100000000000003E-3</v>
      </c>
      <c r="J38" s="321" t="str">
        <f>IFERROR(_xll.qlSimpleQuote(A38&amp;C38,I38,,Permanent,Trigger,TRUE),"--")</f>
        <v>SW6Y#0000</v>
      </c>
      <c r="K38" s="321" t="str">
        <f t="shared" si="34"/>
        <v>EUR_CURVE_3M_6Y</v>
      </c>
      <c r="L38" s="322" t="str">
        <f>IFERROR(_xll.qlSwapRateHelper2(,IF(DataSelect="Reference",$J38,K38),,$D38,Calendar,$G38,$F38,$H38,$L$33,0,E38,Discounting,Permanent,_xll.ohTrigger(Trigger,DataSelect),ObjectOverwrite),"--")</f>
        <v>obj_00b83#0000</v>
      </c>
      <c r="M38" s="277" t="b">
        <v>1</v>
      </c>
      <c r="O38" s="336" t="str">
        <f t="shared" si="28"/>
        <v>SW</v>
      </c>
      <c r="P38" s="336" t="str">
        <f t="shared" si="29"/>
        <v>11Y</v>
      </c>
      <c r="Q38" s="340" t="str">
        <f t="shared" ref="Q38:R38" si="39">L43</f>
        <v>obj_00b92#0000</v>
      </c>
      <c r="R38" s="336" t="b">
        <f t="shared" si="39"/>
        <v>1</v>
      </c>
      <c r="S38" s="344">
        <v>1</v>
      </c>
      <c r="T38" s="344">
        <v>1</v>
      </c>
      <c r="U38" s="97" t="str">
        <v>obj_00b70</v>
      </c>
      <c r="V38" s="97" t="str">
        <f>_xll.qlRateHelperQuoteName(U38)</f>
        <v>EUR_CURVE_3M_19Y</v>
      </c>
      <c r="W38" s="334" t="e">
        <f>_xll.qlRateHelperRate(U38,_xll.ohTrigger(Trigger,Trigger3M))</f>
        <v>#NUM!</v>
      </c>
      <c r="X38" s="334" t="str">
        <f>IFERROR(_xll.qlFuturesRateHelperConvexityAdjustment(U38,Trigger),"--")</f>
        <v>--</v>
      </c>
      <c r="Y38" s="98">
        <f>_xll.qlRateHelperEarliestDate(U38,Trigger)</f>
        <v>42244</v>
      </c>
      <c r="Z38" s="98">
        <f>_xll.qlRateHelperLatestDate(U38,Trigger)</f>
        <v>49184</v>
      </c>
      <c r="AA38" s="242" t="e">
        <v>#NUM!</v>
      </c>
      <c r="AE38" s="246"/>
      <c r="AZ38" s="97" t="s">
        <v>197</v>
      </c>
      <c r="BA38" s="98">
        <f>_xll.qlInterestRateIndexFixingDate(Currency&amp;"ibor"&amp;Tenor,BB38,Trigger)</f>
        <v>42292</v>
      </c>
      <c r="BB38" s="98">
        <f>_xll.qlCalendarAdvance(Calendar,BB37,AZ38,"f",,Trigger)</f>
        <v>42296</v>
      </c>
      <c r="BC38" s="98">
        <f>_xll.qlInterestRateIndexMaturity(Currency&amp;"ibor"&amp;Tenor,BB38,Trigger)</f>
        <v>42388</v>
      </c>
      <c r="BD38" s="242" t="e">
        <f>_xll.qlIndexFixing($AD$5,BA38,TRUE,_xll.ohTrigger(Trigger,Trigger3M))</f>
        <v>#NUM!</v>
      </c>
      <c r="BE38" s="242">
        <f>IFERROR(_xll.qlIndexFixing($BF$1,BA38,TRUE,_xll.ohTrigger(Trigger,Trigger3M)),#N/A)</f>
        <v>-3.2151246174959232E-4</v>
      </c>
    </row>
    <row r="39" spans="1:57" s="80" customFormat="1" ht="11.25" customHeight="1" x14ac:dyDescent="0.2">
      <c r="A39" s="281" t="s">
        <v>235</v>
      </c>
      <c r="B39" s="314" t="str">
        <v>7Y</v>
      </c>
      <c r="C39" s="280" t="str">
        <v>7Y</v>
      </c>
      <c r="D39" s="280" t="str">
        <f t="shared" si="36"/>
        <v>7Y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6.3600000000000002E-3</v>
      </c>
      <c r="J39" s="321" t="str">
        <f>IFERROR(_xll.qlSimpleQuote(A39&amp;C39,I39,,Permanent,Trigger,TRUE),"--")</f>
        <v>SW7Y#0000</v>
      </c>
      <c r="K39" s="321" t="str">
        <f t="shared" si="34"/>
        <v>EUR_CURVE_3M_7Y</v>
      </c>
      <c r="L39" s="322" t="str">
        <f>IFERROR(_xll.qlSwapRateHelper2(,IF(DataSelect="Reference",$J39,K39),,$D39,Calendar,$G39,$F39,$H39,$L$33,0,E39,Discounting,Permanent,_xll.ohTrigger(Trigger,DataSelect),ObjectOverwrite),"--")</f>
        <v>obj_00b61#0000</v>
      </c>
      <c r="M39" s="277" t="b">
        <v>1</v>
      </c>
      <c r="O39" s="336" t="str">
        <f t="shared" si="28"/>
        <v>SW</v>
      </c>
      <c r="P39" s="336" t="str">
        <f t="shared" si="29"/>
        <v>12Y</v>
      </c>
      <c r="Q39" s="340" t="str">
        <f t="shared" ref="Q39:R39" si="40">L44</f>
        <v>obj_00b66#0000</v>
      </c>
      <c r="R39" s="336" t="b">
        <f t="shared" si="40"/>
        <v>1</v>
      </c>
      <c r="S39" s="344">
        <v>1</v>
      </c>
      <c r="T39" s="344">
        <v>1</v>
      </c>
      <c r="U39" s="97" t="str">
        <v>obj_00b90</v>
      </c>
      <c r="V39" s="97" t="str">
        <f>_xll.qlRateHelperQuoteName(U39)</f>
        <v>EUR_CURVE_3M_20Y</v>
      </c>
      <c r="W39" s="334" t="e">
        <f>_xll.qlRateHelperRate(U39,_xll.ohTrigger(Trigger,Trigger3M))</f>
        <v>#NUM!</v>
      </c>
      <c r="X39" s="334" t="str">
        <f>IFERROR(_xll.qlFuturesRateHelperConvexityAdjustment(U39,Trigger),"--")</f>
        <v>--</v>
      </c>
      <c r="Y39" s="98">
        <f>_xll.qlRateHelperEarliestDate(U39,Trigger)</f>
        <v>42244</v>
      </c>
      <c r="Z39" s="98">
        <f>_xll.qlRateHelperLatestDate(U39,Trigger)</f>
        <v>49549</v>
      </c>
      <c r="AA39" s="242" t="e">
        <v>#NUM!</v>
      </c>
      <c r="AE39" s="246"/>
      <c r="AZ39" s="97" t="s">
        <v>197</v>
      </c>
      <c r="BA39" s="98">
        <f>_xll.qlInterestRateIndexFixingDate(Currency&amp;"ibor"&amp;Tenor,BB39,Trigger)</f>
        <v>42293</v>
      </c>
      <c r="BB39" s="98">
        <f>_xll.qlCalendarAdvance(Calendar,BB38,AZ39,"f",,Trigger)</f>
        <v>42297</v>
      </c>
      <c r="BC39" s="98">
        <f>_xll.qlInterestRateIndexMaturity(Currency&amp;"ibor"&amp;Tenor,BB39,Trigger)</f>
        <v>42389</v>
      </c>
      <c r="BD39" s="242" t="e">
        <f>_xll.qlIndexFixing($AD$5,BA39,TRUE,_xll.ohTrigger(Trigger,Trigger3M))</f>
        <v>#NUM!</v>
      </c>
      <c r="BE39" s="242">
        <f>IFERROR(_xll.qlIndexFixing($BF$1,BA39,TRUE,_xll.ohTrigger(Trigger,Trigger3M)),#N/A)</f>
        <v>-3.2170707039444349E-4</v>
      </c>
    </row>
    <row r="40" spans="1:57" s="80" customFormat="1" ht="11.25" customHeight="1" x14ac:dyDescent="0.2">
      <c r="A40" s="281" t="s">
        <v>235</v>
      </c>
      <c r="B40" s="314" t="str">
        <v>8Y</v>
      </c>
      <c r="C40" s="280" t="str">
        <v>8Y</v>
      </c>
      <c r="D40" s="280" t="str">
        <f t="shared" si="36"/>
        <v>8Y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7.7299999999999999E-3</v>
      </c>
      <c r="J40" s="321" t="str">
        <f>IFERROR(_xll.qlSimpleQuote(A40&amp;C40,I40,,Permanent,Trigger,TRUE),"--")</f>
        <v>SW8Y#0000</v>
      </c>
      <c r="K40" s="321" t="str">
        <f t="shared" si="34"/>
        <v>EUR_CURVE_3M_8Y</v>
      </c>
      <c r="L40" s="322" t="str">
        <f>IFERROR(_xll.qlSwapRateHelper2(,IF(DataSelect="Reference",$J40,K40),,$D40,Calendar,$G40,$F40,$H40,$L$33,0,E40,Discounting,Permanent,_xll.ohTrigger(Trigger,DataSelect),ObjectOverwrite),"--")</f>
        <v>obj_00b7d#0000</v>
      </c>
      <c r="M40" s="277" t="b">
        <v>1</v>
      </c>
      <c r="O40" s="336" t="str">
        <f t="shared" si="28"/>
        <v>SW</v>
      </c>
      <c r="P40" s="336" t="str">
        <f t="shared" si="29"/>
        <v>13Y</v>
      </c>
      <c r="Q40" s="340" t="str">
        <f t="shared" ref="Q40:R40" si="41">L45</f>
        <v>obj_00b57#0000</v>
      </c>
      <c r="R40" s="336" t="b">
        <f t="shared" si="41"/>
        <v>1</v>
      </c>
      <c r="S40" s="344">
        <v>1</v>
      </c>
      <c r="T40" s="344">
        <v>1</v>
      </c>
      <c r="U40" s="97" t="str">
        <v>obj_00b97</v>
      </c>
      <c r="V40" s="97" t="str">
        <f>_xll.qlRateHelperQuoteName(U40)</f>
        <v>EUR_CURVE_3M_21Y</v>
      </c>
      <c r="W40" s="334" t="e">
        <f>_xll.qlRateHelperRate(U40,_xll.ohTrigger(Trigger,Trigger3M))</f>
        <v>#NUM!</v>
      </c>
      <c r="X40" s="334" t="str">
        <f>IFERROR(_xll.qlFuturesRateHelperConvexityAdjustment(U40,Trigger),"--")</f>
        <v>--</v>
      </c>
      <c r="Y40" s="98">
        <f>_xll.qlRateHelperEarliestDate(U40,Trigger)</f>
        <v>42244</v>
      </c>
      <c r="Z40" s="98">
        <f>_xll.qlRateHelperLatestDate(U40,Trigger)</f>
        <v>49915</v>
      </c>
      <c r="AA40" s="242" t="e">
        <v>#NUM!</v>
      </c>
      <c r="AE40" s="246"/>
      <c r="AZ40" s="97" t="s">
        <v>197</v>
      </c>
      <c r="BA40" s="98">
        <f>_xll.qlInterestRateIndexFixingDate(Currency&amp;"ibor"&amp;Tenor,BB40,Trigger)</f>
        <v>42296</v>
      </c>
      <c r="BB40" s="98">
        <f>_xll.qlCalendarAdvance(Calendar,BB39,AZ40,"f",,Trigger)</f>
        <v>42298</v>
      </c>
      <c r="BC40" s="98">
        <f>_xll.qlInterestRateIndexMaturity(Currency&amp;"ibor"&amp;Tenor,BB40,Trigger)</f>
        <v>42390</v>
      </c>
      <c r="BD40" s="242" t="e">
        <f>_xll.qlIndexFixing($AD$5,BA40,TRUE,_xll.ohTrigger(Trigger,Trigger3M))</f>
        <v>#NUM!</v>
      </c>
      <c r="BE40" s="242">
        <f>IFERROR(_xll.qlIndexFixing($BF$1,BA40,TRUE,_xll.ohTrigger(Trigger,Trigger3M)),#N/A)</f>
        <v>-3.2188140727850291E-4</v>
      </c>
    </row>
    <row r="41" spans="1:57" s="80" customFormat="1" ht="11.25" customHeight="1" x14ac:dyDescent="0.2">
      <c r="A41" s="281" t="s">
        <v>235</v>
      </c>
      <c r="B41" s="314" t="str">
        <v>9Y</v>
      </c>
      <c r="C41" s="280" t="str">
        <v>9Y</v>
      </c>
      <c r="D41" s="280" t="str">
        <f t="shared" si="36"/>
        <v>9Y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8.9700000000000005E-3</v>
      </c>
      <c r="J41" s="321" t="str">
        <f>IFERROR(_xll.qlSimpleQuote(A41&amp;C41,I41,,Permanent,Trigger,TRUE),"--")</f>
        <v>SW9Y#0000</v>
      </c>
      <c r="K41" s="321" t="str">
        <f t="shared" si="34"/>
        <v>EUR_CURVE_3M_9Y</v>
      </c>
      <c r="L41" s="322" t="str">
        <f>IFERROR(_xll.qlSwapRateHelper2(,IF(DataSelect="Reference",$J41,K41),,$D41,Calendar,$G41,$F41,$H41,$L$33,0,E41,Discounting,Permanent,_xll.ohTrigger(Trigger,DataSelect),ObjectOverwrite),"--")</f>
        <v>obj_00b63#0000</v>
      </c>
      <c r="M41" s="277" t="b">
        <v>1</v>
      </c>
      <c r="O41" s="336" t="str">
        <f t="shared" si="28"/>
        <v>SW</v>
      </c>
      <c r="P41" s="336" t="str">
        <f t="shared" si="29"/>
        <v>14Y</v>
      </c>
      <c r="Q41" s="340" t="str">
        <f t="shared" ref="Q41:R41" si="42">L46</f>
        <v>obj_00b89#0000</v>
      </c>
      <c r="R41" s="336" t="b">
        <f t="shared" si="42"/>
        <v>1</v>
      </c>
      <c r="S41" s="344">
        <v>1</v>
      </c>
      <c r="T41" s="344">
        <v>1</v>
      </c>
      <c r="U41" s="97" t="str">
        <v>obj_00b60</v>
      </c>
      <c r="V41" s="97" t="str">
        <f>_xll.qlRateHelperQuoteName(U41)</f>
        <v>EUR_CURVE_3M_22Y</v>
      </c>
      <c r="W41" s="334" t="e">
        <f>_xll.qlRateHelperRate(U41,_xll.ohTrigger(Trigger,Trigger3M))</f>
        <v>#NUM!</v>
      </c>
      <c r="X41" s="334" t="str">
        <f>IFERROR(_xll.qlFuturesRateHelperConvexityAdjustment(U41,Trigger),"--")</f>
        <v>--</v>
      </c>
      <c r="Y41" s="98">
        <f>_xll.qlRateHelperEarliestDate(U41,Trigger)</f>
        <v>42244</v>
      </c>
      <c r="Z41" s="98">
        <f>_xll.qlRateHelperLatestDate(U41,Trigger)</f>
        <v>50280</v>
      </c>
      <c r="AA41" s="242" t="e">
        <v>#NUM!</v>
      </c>
      <c r="AE41" s="246"/>
      <c r="AZ41" s="97" t="s">
        <v>197</v>
      </c>
      <c r="BA41" s="98">
        <f>_xll.qlInterestRateIndexFixingDate(Currency&amp;"ibor"&amp;Tenor,BB41,Trigger)</f>
        <v>42297</v>
      </c>
      <c r="BB41" s="98">
        <f>_xll.qlCalendarAdvance(Calendar,BB40,AZ41,"f",,Trigger)</f>
        <v>42299</v>
      </c>
      <c r="BC41" s="98">
        <f>_xll.qlInterestRateIndexMaturity(Currency&amp;"ibor"&amp;Tenor,BB41,Trigger)</f>
        <v>42391</v>
      </c>
      <c r="BD41" s="242" t="e">
        <f>_xll.qlIndexFixing($AD$5,BA41,TRUE,_xll.ohTrigger(Trigger,Trigger3M))</f>
        <v>#NUM!</v>
      </c>
      <c r="BE41" s="242">
        <f>IFERROR(_xll.qlIndexFixing($BF$1,BA41,TRUE,_xll.ohTrigger(Trigger,Trigger3M)),#N/A)</f>
        <v>-3.2203860644262352E-4</v>
      </c>
    </row>
    <row r="42" spans="1:57" s="80" customFormat="1" ht="11.25" customHeight="1" x14ac:dyDescent="0.2">
      <c r="A42" s="281" t="s">
        <v>235</v>
      </c>
      <c r="B42" s="314" t="str">
        <v>10Y</v>
      </c>
      <c r="C42" s="280" t="str">
        <v>10Y</v>
      </c>
      <c r="D42" s="280" t="str">
        <f t="shared" si="36"/>
        <v>10Y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1.008E-2</v>
      </c>
      <c r="J42" s="321" t="str">
        <f>IFERROR(_xll.qlSimpleQuote(A42&amp;C42,I42,,Permanent,Trigger,TRUE),"--")</f>
        <v>SW10Y#0000</v>
      </c>
      <c r="K42" s="321" t="str">
        <f t="shared" si="34"/>
        <v>EUR_CURVE_3M_10Y</v>
      </c>
      <c r="L42" s="322" t="str">
        <f>IFERROR(_xll.qlSwapRateHelper2(,IF(DataSelect="Reference",$J42,K42),,$D42,Calendar,$G42,$F42,$H42,$L$33,0,E42,Discounting,Permanent,_xll.ohTrigger(Trigger,DataSelect),ObjectOverwrite),"--")</f>
        <v>obj_00b91#0000</v>
      </c>
      <c r="M42" s="277" t="b">
        <v>1</v>
      </c>
      <c r="O42" s="336" t="str">
        <f t="shared" si="28"/>
        <v>SW</v>
      </c>
      <c r="P42" s="336" t="str">
        <f t="shared" si="29"/>
        <v>15Y</v>
      </c>
      <c r="Q42" s="340" t="str">
        <f t="shared" ref="Q42:R42" si="43">L47</f>
        <v>obj_00b7c#0000</v>
      </c>
      <c r="R42" s="336" t="b">
        <f t="shared" si="43"/>
        <v>1</v>
      </c>
      <c r="S42" s="344">
        <v>1</v>
      </c>
      <c r="T42" s="344">
        <v>1</v>
      </c>
      <c r="U42" s="97" t="str">
        <v>obj_00b93</v>
      </c>
      <c r="V42" s="97" t="str">
        <f>_xll.qlRateHelperQuoteName(U42)</f>
        <v>EUR_CURVE_3M_23Y</v>
      </c>
      <c r="W42" s="334" t="e">
        <f>_xll.qlRateHelperRate(U42,_xll.ohTrigger(Trigger,Trigger3M))</f>
        <v>#NUM!</v>
      </c>
      <c r="X42" s="334" t="str">
        <f>IFERROR(_xll.qlFuturesRateHelperConvexityAdjustment(U42,Trigger),"--")</f>
        <v>--</v>
      </c>
      <c r="Y42" s="98">
        <f>_xll.qlRateHelperEarliestDate(U42,Trigger)</f>
        <v>42244</v>
      </c>
      <c r="Z42" s="98">
        <f>_xll.qlRateHelperLatestDate(U42,Trigger)</f>
        <v>50647</v>
      </c>
      <c r="AA42" s="242" t="e">
        <v>#NUM!</v>
      </c>
      <c r="AE42" s="246"/>
      <c r="AZ42" s="97" t="s">
        <v>197</v>
      </c>
      <c r="BA42" s="98">
        <f>_xll.qlInterestRateIndexFixingDate(Currency&amp;"ibor"&amp;Tenor,BB42,Trigger)</f>
        <v>42298</v>
      </c>
      <c r="BB42" s="98">
        <f>_xll.qlCalendarAdvance(Calendar,BB41,AZ42,"f",,Trigger)</f>
        <v>42300</v>
      </c>
      <c r="BC42" s="98">
        <f>_xll.qlInterestRateIndexMaturity(Currency&amp;"ibor"&amp;Tenor,BB42,Trigger)</f>
        <v>42394</v>
      </c>
      <c r="BD42" s="242" t="e">
        <f>_xll.qlIndexFixing($AD$5,BA42,TRUE,_xll.ohTrigger(Trigger,Trigger3M))</f>
        <v>#NUM!</v>
      </c>
      <c r="BE42" s="242">
        <f>IFERROR(_xll.qlIndexFixing($BF$1,BA42,TRUE,_xll.ohTrigger(Trigger,Trigger3M)),#N/A)</f>
        <v>-3.2398815848793636E-4</v>
      </c>
    </row>
    <row r="43" spans="1:57" s="80" customFormat="1" ht="11.25" customHeight="1" x14ac:dyDescent="0.2">
      <c r="A43" s="281" t="s">
        <v>235</v>
      </c>
      <c r="B43" s="314" t="str">
        <v>11Y</v>
      </c>
      <c r="C43" s="280" t="str">
        <v>11Y</v>
      </c>
      <c r="D43" s="280" t="str">
        <f t="shared" si="36"/>
        <v>11Y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1.10814491E-2</v>
      </c>
      <c r="J43" s="321" t="str">
        <f>IFERROR(_xll.qlSimpleQuote(A43&amp;C43,I43,,Permanent,Trigger,TRUE),"--")</f>
        <v>SW11Y#0000</v>
      </c>
      <c r="K43" s="321" t="str">
        <f t="shared" si="34"/>
        <v>EUR_CURVE_3M_11Y</v>
      </c>
      <c r="L43" s="322" t="str">
        <f>IFERROR(_xll.qlSwapRateHelper2(,IF(DataSelect="Reference",$J43,K43),,$D43,Calendar,$G43,$F43,$H43,$L$33,0,E43,Discounting,Permanent,_xll.ohTrigger(Trigger,DataSelect),ObjectOverwrite),"--")</f>
        <v>obj_00b92#0000</v>
      </c>
      <c r="M43" s="277" t="b">
        <v>1</v>
      </c>
      <c r="O43" s="336" t="str">
        <f t="shared" si="28"/>
        <v>SW</v>
      </c>
      <c r="P43" s="336" t="str">
        <f t="shared" si="29"/>
        <v>16Y</v>
      </c>
      <c r="Q43" s="340" t="str">
        <f t="shared" ref="Q43:R43" si="44">L48</f>
        <v>obj_00b6c#0000</v>
      </c>
      <c r="R43" s="336" t="b">
        <f t="shared" si="44"/>
        <v>1</v>
      </c>
      <c r="S43" s="344">
        <v>1</v>
      </c>
      <c r="T43" s="344">
        <v>1</v>
      </c>
      <c r="U43" s="97" t="str">
        <v>obj_00b62</v>
      </c>
      <c r="V43" s="97" t="str">
        <f>_xll.qlRateHelperQuoteName(U43)</f>
        <v>EUR_CURVE_3M_24Y</v>
      </c>
      <c r="W43" s="334" t="e">
        <f>_xll.qlRateHelperRate(U43,_xll.ohTrigger(Trigger,Trigger3M))</f>
        <v>#NUM!</v>
      </c>
      <c r="X43" s="334" t="str">
        <f>IFERROR(_xll.qlFuturesRateHelperConvexityAdjustment(U43,Trigger),"--")</f>
        <v>--</v>
      </c>
      <c r="Y43" s="98">
        <f>_xll.qlRateHelperEarliestDate(U43,Trigger)</f>
        <v>42244</v>
      </c>
      <c r="Z43" s="98">
        <f>_xll.qlRateHelperLatestDate(U43,Trigger)</f>
        <v>51011</v>
      </c>
      <c r="AA43" s="242" t="e">
        <v>#NUM!</v>
      </c>
      <c r="AE43" s="246"/>
      <c r="AZ43" s="97" t="s">
        <v>197</v>
      </c>
      <c r="BA43" s="98">
        <f>_xll.qlInterestRateIndexFixingDate(Currency&amp;"ibor"&amp;Tenor,BB43,Trigger)</f>
        <v>42299</v>
      </c>
      <c r="BB43" s="98">
        <f>_xll.qlCalendarAdvance(Calendar,BB42,AZ43,"f",,Trigger)</f>
        <v>42303</v>
      </c>
      <c r="BC43" s="98">
        <f>_xll.qlInterestRateIndexMaturity(Currency&amp;"ibor"&amp;Tenor,BB43,Trigger)</f>
        <v>42395</v>
      </c>
      <c r="BD43" s="242" t="e">
        <f>_xll.qlIndexFixing($AD$5,BA43,TRUE,_xll.ohTrigger(Trigger,Trigger3M))</f>
        <v>#NUM!</v>
      </c>
      <c r="BE43" s="242">
        <f>IFERROR(_xll.qlIndexFixing($BF$1,BA43,TRUE,_xll.ohTrigger(Trigger,Trigger3M)),#N/A)</f>
        <v>-3.2256615757192652E-4</v>
      </c>
    </row>
    <row r="44" spans="1:57" s="80" customFormat="1" ht="11.25" customHeight="1" x14ac:dyDescent="0.2">
      <c r="A44" s="281" t="s">
        <v>235</v>
      </c>
      <c r="B44" s="314" t="str">
        <v>12Y</v>
      </c>
      <c r="C44" s="280" t="str">
        <v>12Y</v>
      </c>
      <c r="D44" s="280" t="str">
        <f t="shared" si="36"/>
        <v>12Y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1.196E-2</v>
      </c>
      <c r="J44" s="321" t="str">
        <f>IFERROR(_xll.qlSimpleQuote(A44&amp;C44,I44,,Permanent,Trigger,TRUE),"--")</f>
        <v>SW12Y#0000</v>
      </c>
      <c r="K44" s="321" t="str">
        <f t="shared" si="34"/>
        <v>EUR_CURVE_3M_12Y</v>
      </c>
      <c r="L44" s="322" t="str">
        <f>IFERROR(_xll.qlSwapRateHelper2(,IF(DataSelect="Reference",$J44,K44),,$D44,Calendar,$G44,$F44,$H44,$L$33,0,E44,Discounting,Permanent,_xll.ohTrigger(Trigger,DataSelect),ObjectOverwrite),"--")</f>
        <v>obj_00b66#0000</v>
      </c>
      <c r="M44" s="277" t="b">
        <v>1</v>
      </c>
      <c r="O44" s="336" t="str">
        <f t="shared" si="28"/>
        <v>SW</v>
      </c>
      <c r="P44" s="336" t="str">
        <f t="shared" si="29"/>
        <v>17Y</v>
      </c>
      <c r="Q44" s="340" t="str">
        <f t="shared" ref="Q44:R44" si="45">L49</f>
        <v>obj_00b64#0000</v>
      </c>
      <c r="R44" s="336" t="b">
        <f t="shared" si="45"/>
        <v>1</v>
      </c>
      <c r="S44" s="344">
        <v>1</v>
      </c>
      <c r="T44" s="344">
        <v>1</v>
      </c>
      <c r="U44" s="97" t="str">
        <v>obj_00b86</v>
      </c>
      <c r="V44" s="97" t="str">
        <f>_xll.qlRateHelperQuoteName(U44)</f>
        <v>EUR_CURVE_3M_25Y</v>
      </c>
      <c r="W44" s="334" t="e">
        <f>_xll.qlRateHelperRate(U44,_xll.ohTrigger(Trigger,Trigger3M))</f>
        <v>#NUM!</v>
      </c>
      <c r="X44" s="334" t="str">
        <f>IFERROR(_xll.qlFuturesRateHelperConvexityAdjustment(U44,Trigger),"--")</f>
        <v>--</v>
      </c>
      <c r="Y44" s="98">
        <f>_xll.qlRateHelperEarliestDate(U44,Trigger)</f>
        <v>42244</v>
      </c>
      <c r="Z44" s="98">
        <f>_xll.qlRateHelperLatestDate(U44,Trigger)</f>
        <v>51376</v>
      </c>
      <c r="AA44" s="242" t="e">
        <v>#NUM!</v>
      </c>
      <c r="AE44" s="246"/>
      <c r="AZ44" s="97" t="s">
        <v>197</v>
      </c>
      <c r="BA44" s="98">
        <f>_xll.qlInterestRateIndexFixingDate(Currency&amp;"ibor"&amp;Tenor,BB44,Trigger)</f>
        <v>42300</v>
      </c>
      <c r="BB44" s="98">
        <f>_xll.qlCalendarAdvance(Calendar,BB43,AZ44,"f",,Trigger)</f>
        <v>42304</v>
      </c>
      <c r="BC44" s="98">
        <f>_xll.qlInterestRateIndexMaturity(Currency&amp;"ibor"&amp;Tenor,BB44,Trigger)</f>
        <v>42396</v>
      </c>
      <c r="BD44" s="242" t="e">
        <f>_xll.qlIndexFixing($AD$5,BA44,TRUE,_xll.ohTrigger(Trigger,Trigger3M))</f>
        <v>#NUM!</v>
      </c>
      <c r="BE44" s="242">
        <f>IFERROR(_xll.qlIndexFixing($BF$1,BA44,TRUE,_xll.ohTrigger(Trigger,Trigger3M)),#N/A)</f>
        <v>-3.2269212960560047E-4</v>
      </c>
    </row>
    <row r="45" spans="1:57" s="80" customFormat="1" ht="11.25" customHeight="1" x14ac:dyDescent="0.2">
      <c r="A45" s="281" t="s">
        <v>235</v>
      </c>
      <c r="B45" s="314" t="str">
        <v>13Y</v>
      </c>
      <c r="C45" s="280" t="str">
        <v>13Y</v>
      </c>
      <c r="D45" s="280" t="str">
        <f t="shared" si="36"/>
        <v>13Y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1.2713216670000001E-2</v>
      </c>
      <c r="J45" s="321" t="str">
        <f>IFERROR(_xll.qlSimpleQuote(A45&amp;C45,I45,,Permanent,Trigger,TRUE),"--")</f>
        <v>SW13Y#0000</v>
      </c>
      <c r="K45" s="321" t="str">
        <f t="shared" si="34"/>
        <v>EUR_CURVE_3M_13Y</v>
      </c>
      <c r="L45" s="322" t="str">
        <f>IFERROR(_xll.qlSwapRateHelper2(,IF(DataSelect="Reference",$J45,K45),,$D45,Calendar,$G45,$F45,$H45,$L$33,0,E45,Discounting,Permanent,_xll.ohTrigger(Trigger,DataSelect),ObjectOverwrite),"--")</f>
        <v>obj_00b57#0000</v>
      </c>
      <c r="M45" s="277" t="b">
        <v>1</v>
      </c>
      <c r="O45" s="336" t="str">
        <f t="shared" si="28"/>
        <v>SW</v>
      </c>
      <c r="P45" s="336" t="str">
        <f t="shared" si="29"/>
        <v>18Y</v>
      </c>
      <c r="Q45" s="340" t="str">
        <f t="shared" ref="Q45:R45" si="46">L50</f>
        <v>obj_00b8d#0000</v>
      </c>
      <c r="R45" s="336" t="b">
        <f t="shared" si="46"/>
        <v>1</v>
      </c>
      <c r="S45" s="344">
        <v>1</v>
      </c>
      <c r="T45" s="344">
        <v>1</v>
      </c>
      <c r="U45" s="97" t="str">
        <v>obj_00b6d</v>
      </c>
      <c r="V45" s="97" t="str">
        <f>_xll.qlRateHelperQuoteName(U45)</f>
        <v>EUR_CURVE_3M_26Y</v>
      </c>
      <c r="W45" s="334" t="e">
        <f>_xll.qlRateHelperRate(U45,_xll.ohTrigger(Trigger,Trigger3M))</f>
        <v>#NUM!</v>
      </c>
      <c r="X45" s="334" t="str">
        <f>IFERROR(_xll.qlFuturesRateHelperConvexityAdjustment(U45,Trigger),"--")</f>
        <v>--</v>
      </c>
      <c r="Y45" s="98">
        <f>_xll.qlRateHelperEarliestDate(U45,Trigger)</f>
        <v>42244</v>
      </c>
      <c r="Z45" s="98">
        <f>_xll.qlRateHelperLatestDate(U45,Trigger)</f>
        <v>51741</v>
      </c>
      <c r="AA45" s="242" t="e">
        <v>#NUM!</v>
      </c>
      <c r="AE45" s="246"/>
      <c r="AZ45" s="97" t="s">
        <v>197</v>
      </c>
      <c r="BA45" s="98">
        <f>_xll.qlInterestRateIndexFixingDate(Currency&amp;"ibor"&amp;Tenor,BB45,Trigger)</f>
        <v>42303</v>
      </c>
      <c r="BB45" s="98">
        <f>_xll.qlCalendarAdvance(Calendar,BB44,AZ45,"f",,Trigger)</f>
        <v>42305</v>
      </c>
      <c r="BC45" s="98">
        <f>_xll.qlInterestRateIndexMaturity(Currency&amp;"ibor"&amp;Tenor,BB45,Trigger)</f>
        <v>42397</v>
      </c>
      <c r="BD45" s="242" t="e">
        <f>_xll.qlIndexFixing($AD$5,BA45,TRUE,_xll.ohTrigger(Trigger,Trigger3M))</f>
        <v>#NUM!</v>
      </c>
      <c r="BE45" s="242">
        <f>IFERROR(_xll.qlIndexFixing($BF$1,BA45,TRUE,_xll.ohTrigger(Trigger,Trigger3M)),#N/A)</f>
        <v>-3.2282423868101873E-4</v>
      </c>
    </row>
    <row r="46" spans="1:57" s="80" customFormat="1" ht="11.25" customHeight="1" x14ac:dyDescent="0.2">
      <c r="A46" s="281" t="s">
        <v>235</v>
      </c>
      <c r="B46" s="314" t="str">
        <v>14Y</v>
      </c>
      <c r="C46" s="280" t="str">
        <v>14Y</v>
      </c>
      <c r="D46" s="280" t="str">
        <f t="shared" si="36"/>
        <v>14Y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1.33463179E-2</v>
      </c>
      <c r="J46" s="321" t="str">
        <f>IFERROR(_xll.qlSimpleQuote(A46&amp;C46,I46,,Permanent,Trigger,TRUE),"--")</f>
        <v>SW14Y#0000</v>
      </c>
      <c r="K46" s="321" t="str">
        <f t="shared" si="34"/>
        <v>EUR_CURVE_3M_14Y</v>
      </c>
      <c r="L46" s="322" t="str">
        <f>IFERROR(_xll.qlSwapRateHelper2(,IF(DataSelect="Reference",$J46,K46),,$D46,Calendar,$G46,$F46,$H46,$L$33,0,E46,Discounting,Permanent,_xll.ohTrigger(Trigger,DataSelect),ObjectOverwrite),"--")</f>
        <v>obj_00b89#0000</v>
      </c>
      <c r="M46" s="277" t="b">
        <v>1</v>
      </c>
      <c r="O46" s="336" t="str">
        <f t="shared" si="28"/>
        <v>SW</v>
      </c>
      <c r="P46" s="336" t="str">
        <f t="shared" si="29"/>
        <v>19Y</v>
      </c>
      <c r="Q46" s="340" t="str">
        <f t="shared" ref="Q46:R46" si="47">L51</f>
        <v>obj_00b70#0000</v>
      </c>
      <c r="R46" s="336" t="b">
        <f t="shared" si="47"/>
        <v>1</v>
      </c>
      <c r="S46" s="344">
        <v>1</v>
      </c>
      <c r="T46" s="344">
        <v>1</v>
      </c>
      <c r="U46" s="97" t="str">
        <v>obj_00b88</v>
      </c>
      <c r="V46" s="97" t="str">
        <f>_xll.qlRateHelperQuoteName(U46)</f>
        <v>EUR_CURVE_3M_27Y</v>
      </c>
      <c r="W46" s="334" t="e">
        <f>_xll.qlRateHelperRate(U46,_xll.ohTrigger(Trigger,Trigger3M))</f>
        <v>#NUM!</v>
      </c>
      <c r="X46" s="334" t="str">
        <f>IFERROR(_xll.qlFuturesRateHelperConvexityAdjustment(U46,Trigger),"--")</f>
        <v>--</v>
      </c>
      <c r="Y46" s="98">
        <f>_xll.qlRateHelperEarliestDate(U46,Trigger)</f>
        <v>42244</v>
      </c>
      <c r="Z46" s="98">
        <f>_xll.qlRateHelperLatestDate(U46,Trigger)</f>
        <v>52106</v>
      </c>
      <c r="AA46" s="242" t="e">
        <v>#NUM!</v>
      </c>
      <c r="AE46" s="246"/>
      <c r="AZ46" s="97" t="s">
        <v>197</v>
      </c>
      <c r="BA46" s="98">
        <f>_xll.qlInterestRateIndexFixingDate(Currency&amp;"ibor"&amp;Tenor,BB46,Trigger)</f>
        <v>42304</v>
      </c>
      <c r="BB46" s="98">
        <f>_xll.qlCalendarAdvance(Calendar,BB45,AZ46,"f",,Trigger)</f>
        <v>42306</v>
      </c>
      <c r="BC46" s="98">
        <f>_xll.qlInterestRateIndexMaturity(Currency&amp;"ibor"&amp;Tenor,BB46,Trigger)</f>
        <v>42398</v>
      </c>
      <c r="BD46" s="242" t="e">
        <f>_xll.qlIndexFixing($AD$5,BA46,TRUE,_xll.ohTrigger(Trigger,Trigger3M))</f>
        <v>#NUM!</v>
      </c>
      <c r="BE46" s="242">
        <f>IFERROR(_xll.qlIndexFixing($BF$1,BA46,TRUE,_xll.ohTrigger(Trigger,Trigger3M)),#N/A)</f>
        <v>-3.2295701979234221E-4</v>
      </c>
    </row>
    <row r="47" spans="1:57" s="80" customFormat="1" ht="11.25" customHeight="1" x14ac:dyDescent="0.2">
      <c r="A47" s="281" t="s">
        <v>235</v>
      </c>
      <c r="B47" s="314" t="str">
        <v>15Y</v>
      </c>
      <c r="C47" s="280" t="str">
        <v>15Y</v>
      </c>
      <c r="D47" s="280" t="str">
        <f t="shared" si="36"/>
        <v>15Y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1.389E-2</v>
      </c>
      <c r="J47" s="321" t="str">
        <f>IFERROR(_xll.qlSimpleQuote(A47&amp;C47,I47,,Permanent,Trigger,TRUE),"--")</f>
        <v>SW15Y#0000</v>
      </c>
      <c r="K47" s="321" t="str">
        <f t="shared" si="34"/>
        <v>EUR_CURVE_3M_15Y</v>
      </c>
      <c r="L47" s="322" t="str">
        <f>IFERROR(_xll.qlSwapRateHelper2(,IF(DataSelect="Reference",$J47,K47),,$D47,Calendar,$G47,$F47,$H47,$L$33,0,E47,Discounting,Permanent,_xll.ohTrigger(Trigger,DataSelect),ObjectOverwrite),"--")</f>
        <v>obj_00b7c#0000</v>
      </c>
      <c r="M47" s="277" t="b">
        <v>1</v>
      </c>
      <c r="O47" s="336" t="str">
        <f t="shared" si="28"/>
        <v>SW</v>
      </c>
      <c r="P47" s="336" t="str">
        <f t="shared" si="29"/>
        <v>20Y</v>
      </c>
      <c r="Q47" s="340" t="str">
        <f t="shared" ref="Q47:R47" si="48">L52</f>
        <v>obj_00b90#0000</v>
      </c>
      <c r="R47" s="336" t="b">
        <f t="shared" si="48"/>
        <v>1</v>
      </c>
      <c r="S47" s="344">
        <v>1</v>
      </c>
      <c r="T47" s="344">
        <v>1</v>
      </c>
      <c r="U47" s="97" t="str">
        <v>obj_00b8f</v>
      </c>
      <c r="V47" s="97" t="str">
        <f>_xll.qlRateHelperQuoteName(U47)</f>
        <v>EUR_CURVE_3M_28Y</v>
      </c>
      <c r="W47" s="334" t="e">
        <f>_xll.qlRateHelperRate(U47,_xll.ohTrigger(Trigger,Trigger3M))</f>
        <v>#NUM!</v>
      </c>
      <c r="X47" s="334" t="str">
        <f>IFERROR(_xll.qlFuturesRateHelperConvexityAdjustment(U47,Trigger),"--")</f>
        <v>--</v>
      </c>
      <c r="Y47" s="98">
        <f>_xll.qlRateHelperEarliestDate(U47,Trigger)</f>
        <v>42244</v>
      </c>
      <c r="Z47" s="98">
        <f>_xll.qlRateHelperLatestDate(U47,Trigger)</f>
        <v>52471</v>
      </c>
      <c r="AA47" s="242" t="e">
        <v>#NUM!</v>
      </c>
      <c r="AE47" s="246"/>
      <c r="AZ47" s="97" t="s">
        <v>197</v>
      </c>
      <c r="BA47" s="98">
        <f>_xll.qlInterestRateIndexFixingDate(Currency&amp;"ibor"&amp;Tenor,BB47,Trigger)</f>
        <v>42305</v>
      </c>
      <c r="BB47" s="98">
        <f>_xll.qlCalendarAdvance(Calendar,BB46,AZ47,"f",,Trigger)</f>
        <v>42307</v>
      </c>
      <c r="BC47" s="98">
        <f>_xll.qlInterestRateIndexMaturity(Currency&amp;"ibor"&amp;Tenor,BB47,Trigger)</f>
        <v>42398</v>
      </c>
      <c r="BD47" s="242" t="e">
        <f>_xll.qlIndexFixing($AD$5,BA47,TRUE,_xll.ohTrigger(Trigger,Trigger3M))</f>
        <v>#NUM!</v>
      </c>
      <c r="BE47" s="242">
        <f>IFERROR(_xll.qlIndexFixing($BF$1,BA47,TRUE,_xll.ohTrigger(Trigger,Trigger3M)),#N/A)</f>
        <v>-3.2219139300998696E-4</v>
      </c>
    </row>
    <row r="48" spans="1:57" s="80" customFormat="1" ht="11.25" customHeight="1" x14ac:dyDescent="0.2">
      <c r="A48" s="281" t="s">
        <v>235</v>
      </c>
      <c r="B48" s="314" t="str">
        <v>16Y</v>
      </c>
      <c r="C48" s="280" t="str">
        <v>16Y</v>
      </c>
      <c r="D48" s="280" t="str">
        <f t="shared" si="36"/>
        <v>16Y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1.435651818E-2</v>
      </c>
      <c r="J48" s="321" t="str">
        <f>IFERROR(_xll.qlSimpleQuote(A48&amp;C48,I48,,Permanent,Trigger,TRUE),"--")</f>
        <v>SW16Y#0000</v>
      </c>
      <c r="K48" s="321" t="str">
        <f t="shared" si="34"/>
        <v>EUR_CURVE_3M_16Y</v>
      </c>
      <c r="L48" s="322" t="str">
        <f>IFERROR(_xll.qlSwapRateHelper2(,IF(DataSelect="Reference",$J48,K48),,$D48,Calendar,$G48,$F48,$H48,$L$33,0,E48,Discounting,Permanent,_xll.ohTrigger(Trigger,DataSelect),ObjectOverwrite),"--")</f>
        <v>obj_00b6c#0000</v>
      </c>
      <c r="M48" s="277" t="b">
        <v>1</v>
      </c>
      <c r="O48" s="336" t="str">
        <f t="shared" si="28"/>
        <v>SW</v>
      </c>
      <c r="P48" s="336" t="str">
        <f t="shared" si="29"/>
        <v>21Y</v>
      </c>
      <c r="Q48" s="340" t="str">
        <f t="shared" ref="Q48:R48" si="49">L53</f>
        <v>obj_00b97#0000</v>
      </c>
      <c r="R48" s="336" t="b">
        <f t="shared" si="49"/>
        <v>1</v>
      </c>
      <c r="S48" s="344">
        <v>1</v>
      </c>
      <c r="T48" s="344">
        <v>1</v>
      </c>
      <c r="U48" s="97" t="str">
        <v>obj_00b82</v>
      </c>
      <c r="V48" s="97" t="str">
        <f>_xll.qlRateHelperQuoteName(U48)</f>
        <v>EUR_CURVE_3M_29Y</v>
      </c>
      <c r="W48" s="334" t="e">
        <f>_xll.qlRateHelperRate(U48,_xll.ohTrigger(Trigger,Trigger3M))</f>
        <v>#NUM!</v>
      </c>
      <c r="X48" s="334" t="str">
        <f>IFERROR(_xll.qlFuturesRateHelperConvexityAdjustment(U48,Trigger),"--")</f>
        <v>--</v>
      </c>
      <c r="Y48" s="98">
        <f>_xll.qlRateHelperEarliestDate(U48,Trigger)</f>
        <v>42244</v>
      </c>
      <c r="Z48" s="98">
        <f>_xll.qlRateHelperLatestDate(U48,Trigger)</f>
        <v>52838</v>
      </c>
      <c r="AA48" s="242" t="e">
        <v>#NUM!</v>
      </c>
      <c r="AE48" s="246"/>
      <c r="AZ48" s="97" t="s">
        <v>197</v>
      </c>
      <c r="BA48" s="98">
        <f>_xll.qlInterestRateIndexFixingDate(Currency&amp;"ibor"&amp;Tenor,BB48,Trigger)</f>
        <v>42306</v>
      </c>
      <c r="BB48" s="98">
        <f>_xll.qlCalendarAdvance(Calendar,BB47,AZ48,"f",,Trigger)</f>
        <v>42310</v>
      </c>
      <c r="BC48" s="98">
        <f>_xll.qlInterestRateIndexMaturity(Currency&amp;"ibor"&amp;Tenor,BB48,Trigger)</f>
        <v>42402</v>
      </c>
      <c r="BD48" s="242" t="e">
        <f>_xll.qlIndexFixing($AD$5,BA48,TRUE,_xll.ohTrigger(Trigger,Trigger3M))</f>
        <v>#NUM!</v>
      </c>
      <c r="BE48" s="242">
        <f>IFERROR(_xll.qlIndexFixing($BF$1,BA48,TRUE,_xll.ohTrigger(Trigger,Trigger3M)),#N/A)</f>
        <v>-3.1988469009907911E-4</v>
      </c>
    </row>
    <row r="49" spans="1:57" s="80" customFormat="1" ht="11.25" customHeight="1" x14ac:dyDescent="0.2">
      <c r="A49" s="281" t="s">
        <v>235</v>
      </c>
      <c r="B49" s="314" t="str">
        <v>17Y</v>
      </c>
      <c r="C49" s="280" t="str">
        <v>17Y</v>
      </c>
      <c r="D49" s="280" t="str">
        <f t="shared" si="36"/>
        <v>17Y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1.4755588889999999E-2</v>
      </c>
      <c r="J49" s="321" t="str">
        <f>IFERROR(_xll.qlSimpleQuote(A49&amp;C49,I49,,Permanent,Trigger,TRUE),"--")</f>
        <v>SW17Y#0000</v>
      </c>
      <c r="K49" s="321" t="str">
        <f t="shared" si="34"/>
        <v>EUR_CURVE_3M_17Y</v>
      </c>
      <c r="L49" s="322" t="str">
        <f>IFERROR(_xll.qlSwapRateHelper2(,IF(DataSelect="Reference",$J49,K49),,$D49,Calendar,$G49,$F49,$H49,$L$33,0,E49,Discounting,Permanent,_xll.ohTrigger(Trigger,DataSelect),ObjectOverwrite),"--")</f>
        <v>obj_00b64#0000</v>
      </c>
      <c r="M49" s="277" t="b">
        <v>1</v>
      </c>
      <c r="O49" s="336" t="str">
        <f t="shared" si="28"/>
        <v>SW</v>
      </c>
      <c r="P49" s="336" t="str">
        <f t="shared" si="29"/>
        <v>22Y</v>
      </c>
      <c r="Q49" s="340" t="str">
        <f t="shared" ref="Q49:R49" si="50">L54</f>
        <v>obj_00b60#0000</v>
      </c>
      <c r="R49" s="336" t="b">
        <f t="shared" si="50"/>
        <v>1</v>
      </c>
      <c r="S49" s="344">
        <v>1</v>
      </c>
      <c r="T49" s="344">
        <v>1</v>
      </c>
      <c r="U49" s="97" t="str">
        <v>obj_00b6b</v>
      </c>
      <c r="V49" s="97" t="str">
        <f>_xll.qlRateHelperQuoteName(U49)</f>
        <v>EUR_CURVE_3M_30Y</v>
      </c>
      <c r="W49" s="334" t="e">
        <f>_xll.qlRateHelperRate(U49,_xll.ohTrigger(Trigger,Trigger3M))</f>
        <v>#NUM!</v>
      </c>
      <c r="X49" s="334" t="str">
        <f>IFERROR(_xll.qlFuturesRateHelperConvexityAdjustment(U49,Trigger),"--")</f>
        <v>--</v>
      </c>
      <c r="Y49" s="98">
        <f>_xll.qlRateHelperEarliestDate(U49,Trigger)</f>
        <v>42244</v>
      </c>
      <c r="Z49" s="98">
        <f>_xll.qlRateHelperLatestDate(U49,Trigger)</f>
        <v>53202</v>
      </c>
      <c r="AA49" s="242" t="e">
        <v>#NUM!</v>
      </c>
      <c r="AE49" s="246"/>
      <c r="AZ49" s="97" t="s">
        <v>197</v>
      </c>
      <c r="BA49" s="98">
        <f>_xll.qlInterestRateIndexFixingDate(Currency&amp;"ibor"&amp;Tenor,BB49,Trigger)</f>
        <v>42307</v>
      </c>
      <c r="BB49" s="98">
        <f>_xll.qlCalendarAdvance(Calendar,BB48,AZ49,"f",,Trigger)</f>
        <v>42311</v>
      </c>
      <c r="BC49" s="98">
        <f>_xll.qlInterestRateIndexMaturity(Currency&amp;"ibor"&amp;Tenor,BB49,Trigger)</f>
        <v>42403</v>
      </c>
      <c r="BD49" s="242" t="e">
        <f>_xll.qlIndexFixing($AD$5,BA49,TRUE,_xll.ohTrigger(Trigger,Trigger3M))</f>
        <v>#NUM!</v>
      </c>
      <c r="BE49" s="242">
        <f>IFERROR(_xll.qlIndexFixing($BF$1,BA49,TRUE,_xll.ohTrigger(Trigger,Trigger3M)),#N/A)</f>
        <v>-3.1997504656834235E-4</v>
      </c>
    </row>
    <row r="50" spans="1:57" s="80" customFormat="1" ht="11.25" customHeight="1" x14ac:dyDescent="0.2">
      <c r="A50" s="281" t="s">
        <v>235</v>
      </c>
      <c r="B50" s="314" t="str">
        <v>18Y</v>
      </c>
      <c r="C50" s="280" t="str">
        <v>18Y</v>
      </c>
      <c r="D50" s="280" t="str">
        <f t="shared" si="36"/>
        <v>18Y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1.5086861720000001E-2</v>
      </c>
      <c r="J50" s="321" t="str">
        <f>IFERROR(_xll.qlSimpleQuote(A50&amp;C50,I50,,Permanent,Trigger,TRUE),"--")</f>
        <v>SW18Y#0000</v>
      </c>
      <c r="K50" s="321" t="str">
        <f t="shared" si="34"/>
        <v>EUR_CURVE_3M_18Y</v>
      </c>
      <c r="L50" s="322" t="str">
        <f>IFERROR(_xll.qlSwapRateHelper2(,IF(DataSelect="Reference",$J50,K50),,$D50,Calendar,$G50,$F50,$H50,$L$33,0,E50,Discounting,Permanent,_xll.ohTrigger(Trigger,DataSelect),ObjectOverwrite),"--")</f>
        <v>obj_00b8d#0000</v>
      </c>
      <c r="M50" s="277" t="b">
        <v>1</v>
      </c>
      <c r="O50" s="336" t="str">
        <f t="shared" si="28"/>
        <v>SW</v>
      </c>
      <c r="P50" s="336" t="str">
        <f t="shared" si="29"/>
        <v>23Y</v>
      </c>
      <c r="Q50" s="340" t="str">
        <f t="shared" ref="Q50:R50" si="51">L55</f>
        <v>obj_00b93#0000</v>
      </c>
      <c r="R50" s="336" t="b">
        <f t="shared" si="51"/>
        <v>1</v>
      </c>
      <c r="S50" s="344">
        <v>1</v>
      </c>
      <c r="T50" s="344">
        <v>1</v>
      </c>
      <c r="U50" s="97" t="str">
        <v>obj_00b69</v>
      </c>
      <c r="V50" s="97" t="str">
        <f>_xll.qlRateHelperQuoteName(U50)</f>
        <v>EUR_CURVE_3M_31Y</v>
      </c>
      <c r="W50" s="334" t="e">
        <f>_xll.qlRateHelperRate(U50,_xll.ohTrigger(Trigger,Trigger3M))</f>
        <v>#NUM!</v>
      </c>
      <c r="X50" s="334" t="str">
        <f>IFERROR(_xll.qlFuturesRateHelperConvexityAdjustment(U50,Trigger),"--")</f>
        <v>--</v>
      </c>
      <c r="Y50" s="98">
        <f>_xll.qlRateHelperEarliestDate(U50,Trigger)</f>
        <v>42244</v>
      </c>
      <c r="Z50" s="98">
        <f>_xll.qlRateHelperLatestDate(U50,Trigger)</f>
        <v>53567</v>
      </c>
      <c r="AA50" s="242" t="e">
        <v>#NUM!</v>
      </c>
      <c r="AE50" s="246"/>
      <c r="AZ50" s="97" t="s">
        <v>197</v>
      </c>
      <c r="BA50" s="98">
        <f>_xll.qlInterestRateIndexFixingDate(Currency&amp;"ibor"&amp;Tenor,BB50,Trigger)</f>
        <v>42310</v>
      </c>
      <c r="BB50" s="98">
        <f>_xll.qlCalendarAdvance(Calendar,BB49,AZ50,"f",,Trigger)</f>
        <v>42312</v>
      </c>
      <c r="BC50" s="98">
        <f>_xll.qlInterestRateIndexMaturity(Currency&amp;"ibor"&amp;Tenor,BB50,Trigger)</f>
        <v>42404</v>
      </c>
      <c r="BD50" s="242" t="e">
        <f>_xll.qlIndexFixing($AD$5,BA50,TRUE,_xll.ohTrigger(Trigger,Trigger3M))</f>
        <v>#NUM!</v>
      </c>
      <c r="BE50" s="242">
        <f>IFERROR(_xll.qlIndexFixing($BF$1,BA50,TRUE,_xll.ohTrigger(Trigger,Trigger3M)),#N/A)</f>
        <v>-3.2005589585517295E-4</v>
      </c>
    </row>
    <row r="51" spans="1:57" s="80" customFormat="1" ht="11.25" customHeight="1" x14ac:dyDescent="0.2">
      <c r="A51" s="281" t="s">
        <v>235</v>
      </c>
      <c r="B51" s="314" t="str">
        <v>19Y</v>
      </c>
      <c r="C51" s="280" t="str">
        <v>19Y</v>
      </c>
      <c r="D51" s="280" t="str">
        <f t="shared" si="36"/>
        <v>19Y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1.5353020770000001E-2</v>
      </c>
      <c r="J51" s="321" t="str">
        <f>IFERROR(_xll.qlSimpleQuote(A51&amp;C51,I51,,Permanent,Trigger,TRUE),"--")</f>
        <v>SW19Y#0000</v>
      </c>
      <c r="K51" s="321" t="str">
        <f t="shared" si="34"/>
        <v>EUR_CURVE_3M_19Y</v>
      </c>
      <c r="L51" s="322" t="str">
        <f>IFERROR(_xll.qlSwapRateHelper2(,IF(DataSelect="Reference",$J51,K51),,$D51,Calendar,$G51,$F51,$H51,$L$33,0,E51,Discounting,Permanent,_xll.ohTrigger(Trigger,DataSelect),ObjectOverwrite),"--")</f>
        <v>obj_00b70#0000</v>
      </c>
      <c r="M51" s="277" t="b">
        <v>1</v>
      </c>
      <c r="O51" s="336" t="str">
        <f t="shared" si="28"/>
        <v>SW</v>
      </c>
      <c r="P51" s="336" t="str">
        <f t="shared" si="29"/>
        <v>24Y</v>
      </c>
      <c r="Q51" s="340" t="str">
        <f t="shared" ref="Q51:R51" si="52">L56</f>
        <v>obj_00b62#0000</v>
      </c>
      <c r="R51" s="336" t="b">
        <f t="shared" si="52"/>
        <v>1</v>
      </c>
      <c r="S51" s="344">
        <v>1</v>
      </c>
      <c r="T51" s="344">
        <v>1</v>
      </c>
      <c r="U51" s="97" t="str">
        <v>obj_00b85</v>
      </c>
      <c r="V51" s="97" t="str">
        <f>_xll.qlRateHelperQuoteName(U51)</f>
        <v>EUR_CURVE_3M_32Y</v>
      </c>
      <c r="W51" s="334" t="e">
        <f>_xll.qlRateHelperRate(U51,_xll.ohTrigger(Trigger,Trigger3M))</f>
        <v>#NUM!</v>
      </c>
      <c r="X51" s="334" t="str">
        <f>IFERROR(_xll.qlFuturesRateHelperConvexityAdjustment(U51,Trigger),"--")</f>
        <v>--</v>
      </c>
      <c r="Y51" s="98">
        <f>_xll.qlRateHelperEarliestDate(U51,Trigger)</f>
        <v>42244</v>
      </c>
      <c r="Z51" s="98">
        <f>_xll.qlRateHelperLatestDate(U51,Trigger)</f>
        <v>53932</v>
      </c>
      <c r="AA51" s="242" t="e">
        <v>#NUM!</v>
      </c>
      <c r="AE51" s="246"/>
      <c r="AZ51" s="97" t="s">
        <v>197</v>
      </c>
      <c r="BA51" s="98">
        <f>_xll.qlInterestRateIndexFixingDate(Currency&amp;"ibor"&amp;Tenor,BB51,Trigger)</f>
        <v>42311</v>
      </c>
      <c r="BB51" s="98">
        <f>_xll.qlCalendarAdvance(Calendar,BB50,AZ51,"f",,Trigger)</f>
        <v>42313</v>
      </c>
      <c r="BC51" s="98">
        <f>_xll.qlInterestRateIndexMaturity(Currency&amp;"ibor"&amp;Tenor,BB51,Trigger)</f>
        <v>42405</v>
      </c>
      <c r="BD51" s="242" t="e">
        <f>_xll.qlIndexFixing($AD$5,BA51,TRUE,_xll.ohTrigger(Trigger,Trigger3M))</f>
        <v>#NUM!</v>
      </c>
      <c r="BE51" s="242">
        <f>IFERROR(_xll.qlIndexFixing($BF$1,BA51,TRUE,_xll.ohTrigger(Trigger,Trigger3M)),#N/A)</f>
        <v>-3.2012678743430163E-4</v>
      </c>
    </row>
    <row r="52" spans="1:57" s="80" customFormat="1" ht="11.25" customHeight="1" x14ac:dyDescent="0.2">
      <c r="A52" s="281" t="s">
        <v>235</v>
      </c>
      <c r="B52" s="314" t="str">
        <v>20Y</v>
      </c>
      <c r="C52" s="280" t="str">
        <v>20Y</v>
      </c>
      <c r="D52" s="280" t="str">
        <f t="shared" si="36"/>
        <v>20Y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1.5560000000000001E-2</v>
      </c>
      <c r="J52" s="321" t="str">
        <f>IFERROR(_xll.qlSimpleQuote(A52&amp;C52,I52,,Permanent,Trigger,TRUE),"--")</f>
        <v>SW20Y#0000</v>
      </c>
      <c r="K52" s="321" t="str">
        <f t="shared" si="34"/>
        <v>EUR_CURVE_3M_20Y</v>
      </c>
      <c r="L52" s="322" t="str">
        <f>IFERROR(_xll.qlSwapRateHelper2(,IF(DataSelect="Reference",$J52,K52),,$D52,Calendar,$G52,$F52,$H52,$L$33,0,E52,Discounting,Permanent,_xll.ohTrigger(Trigger,DataSelect),ObjectOverwrite),"--")</f>
        <v>obj_00b90#0000</v>
      </c>
      <c r="M52" s="277" t="b">
        <v>1</v>
      </c>
      <c r="O52" s="336" t="str">
        <f t="shared" si="28"/>
        <v>SW</v>
      </c>
      <c r="P52" s="336" t="str">
        <f t="shared" si="29"/>
        <v>25Y</v>
      </c>
      <c r="Q52" s="340" t="str">
        <f t="shared" ref="Q52:R52" si="53">L57</f>
        <v>obj_00b86#0000</v>
      </c>
      <c r="R52" s="336" t="b">
        <f t="shared" si="53"/>
        <v>1</v>
      </c>
      <c r="S52" s="344">
        <v>1</v>
      </c>
      <c r="T52" s="344">
        <v>1</v>
      </c>
      <c r="U52" s="97" t="str">
        <v>obj_00b75</v>
      </c>
      <c r="V52" s="97" t="str">
        <f>_xll.qlRateHelperQuoteName(U52)</f>
        <v>EUR_CURVE_3M_33Y</v>
      </c>
      <c r="W52" s="334" t="e">
        <f>_xll.qlRateHelperRate(U52,_xll.ohTrigger(Trigger,Trigger3M))</f>
        <v>#NUM!</v>
      </c>
      <c r="X52" s="334" t="str">
        <f>IFERROR(_xll.qlFuturesRateHelperConvexityAdjustment(U52,Trigger),"--")</f>
        <v>--</v>
      </c>
      <c r="Y52" s="98">
        <f>_xll.qlRateHelperEarliestDate(U52,Trigger)</f>
        <v>42244</v>
      </c>
      <c r="Z52" s="98">
        <f>_xll.qlRateHelperLatestDate(U52,Trigger)</f>
        <v>54298</v>
      </c>
      <c r="AA52" s="242" t="e">
        <v>#NUM!</v>
      </c>
      <c r="AE52" s="246"/>
      <c r="AZ52" s="97" t="s">
        <v>197</v>
      </c>
      <c r="BA52" s="98">
        <f>_xll.qlInterestRateIndexFixingDate(Currency&amp;"ibor"&amp;Tenor,BB52,Trigger)</f>
        <v>42312</v>
      </c>
      <c r="BB52" s="98">
        <f>_xll.qlCalendarAdvance(Calendar,BB51,AZ52,"f",,Trigger)</f>
        <v>42314</v>
      </c>
      <c r="BC52" s="98">
        <f>_xll.qlInterestRateIndexMaturity(Currency&amp;"ibor"&amp;Tenor,BB52,Trigger)</f>
        <v>42408</v>
      </c>
      <c r="BD52" s="242" t="e">
        <f>_xll.qlIndexFixing($AD$5,BA52,TRUE,_xll.ohTrigger(Trigger,Trigger3M))</f>
        <v>#NUM!</v>
      </c>
      <c r="BE52" s="242">
        <f>IFERROR(_xll.qlIndexFixing($BF$1,BA52,TRUE,_xll.ohTrigger(Trigger,Trigger3M)),#N/A)</f>
        <v>-3.2186882792795368E-4</v>
      </c>
    </row>
    <row r="53" spans="1:57" s="80" customFormat="1" ht="11.25" customHeight="1" x14ac:dyDescent="0.2">
      <c r="A53" s="281" t="s">
        <v>235</v>
      </c>
      <c r="B53" s="314" t="str">
        <v>21Y</v>
      </c>
      <c r="C53" s="280" t="str">
        <v>21Y</v>
      </c>
      <c r="D53" s="280" t="str">
        <f t="shared" si="36"/>
        <v>21Y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1.571497782E-2</v>
      </c>
      <c r="J53" s="321" t="str">
        <f>IFERROR(_xll.qlSimpleQuote(A53&amp;C53,I53,,Permanent,Trigger,TRUE),"--")</f>
        <v>SW21Y#0000</v>
      </c>
      <c r="K53" s="321" t="str">
        <f t="shared" si="34"/>
        <v>EUR_CURVE_3M_21Y</v>
      </c>
      <c r="L53" s="322" t="str">
        <f>IFERROR(_xll.qlSwapRateHelper2(,IF(DataSelect="Reference",$J53,K53),,$D53,Calendar,$G53,$F53,$H53,$L$33,0,E53,Discounting,Permanent,_xll.ohTrigger(Trigger,DataSelect),ObjectOverwrite),"--")</f>
        <v>obj_00b97#0000</v>
      </c>
      <c r="M53" s="277" t="b">
        <v>1</v>
      </c>
      <c r="O53" s="336" t="str">
        <f t="shared" si="28"/>
        <v>SW</v>
      </c>
      <c r="P53" s="336" t="str">
        <f t="shared" si="29"/>
        <v>26Y</v>
      </c>
      <c r="Q53" s="340" t="str">
        <f t="shared" ref="Q53:R53" si="54">L58</f>
        <v>obj_00b6d#0000</v>
      </c>
      <c r="R53" s="336" t="b">
        <f t="shared" si="54"/>
        <v>1</v>
      </c>
      <c r="S53" s="344">
        <v>1</v>
      </c>
      <c r="T53" s="344">
        <v>1</v>
      </c>
      <c r="U53" s="97" t="str">
        <v>obj_00b7e</v>
      </c>
      <c r="V53" s="97" t="str">
        <f>_xll.qlRateHelperQuoteName(U53)</f>
        <v>EUR_CURVE_3M_34Y</v>
      </c>
      <c r="W53" s="334" t="e">
        <f>_xll.qlRateHelperRate(U53,_xll.ohTrigger(Trigger,Trigger3M))</f>
        <v>#NUM!</v>
      </c>
      <c r="X53" s="334" t="str">
        <f>IFERROR(_xll.qlFuturesRateHelperConvexityAdjustment(U53,Trigger),"--")</f>
        <v>--</v>
      </c>
      <c r="Y53" s="98">
        <f>_xll.qlRateHelperEarliestDate(U53,Trigger)</f>
        <v>42244</v>
      </c>
      <c r="Z53" s="98">
        <f>_xll.qlRateHelperLatestDate(U53,Trigger)</f>
        <v>54665</v>
      </c>
      <c r="AA53" s="242" t="e">
        <v>#NUM!</v>
      </c>
      <c r="AE53" s="246"/>
      <c r="AZ53" s="97" t="s">
        <v>197</v>
      </c>
      <c r="BA53" s="98">
        <f>_xll.qlInterestRateIndexFixingDate(Currency&amp;"ibor"&amp;Tenor,BB53,Trigger)</f>
        <v>42313</v>
      </c>
      <c r="BB53" s="98">
        <f>_xll.qlCalendarAdvance(Calendar,BB52,AZ53,"f",,Trigger)</f>
        <v>42317</v>
      </c>
      <c r="BC53" s="98">
        <f>_xll.qlInterestRateIndexMaturity(Currency&amp;"ibor"&amp;Tenor,BB53,Trigger)</f>
        <v>42409</v>
      </c>
      <c r="BD53" s="242" t="e">
        <f>_xll.qlIndexFixing($AD$5,BA53,TRUE,_xll.ohTrigger(Trigger,Trigger3M))</f>
        <v>#NUM!</v>
      </c>
      <c r="BE53" s="242">
        <f>IFERROR(_xll.qlIndexFixing($BF$1,BA53,TRUE,_xll.ohTrigger(Trigger,Trigger3M)),#N/A)</f>
        <v>-3.2030011940307963E-4</v>
      </c>
    </row>
    <row r="54" spans="1:57" s="80" customFormat="1" ht="11.25" customHeight="1" x14ac:dyDescent="0.2">
      <c r="A54" s="281" t="s">
        <v>235</v>
      </c>
      <c r="B54" s="314" t="str">
        <v>22Y</v>
      </c>
      <c r="C54" s="280" t="str">
        <v>22Y</v>
      </c>
      <c r="D54" s="280" t="str">
        <f t="shared" si="36"/>
        <v>22Y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1.5825699780000001E-2</v>
      </c>
      <c r="J54" s="321" t="str">
        <f>IFERROR(_xll.qlSimpleQuote(A54&amp;C54,I54,,Permanent,Trigger,TRUE),"--")</f>
        <v>SW22Y#0000</v>
      </c>
      <c r="K54" s="321" t="str">
        <f t="shared" si="34"/>
        <v>EUR_CURVE_3M_22Y</v>
      </c>
      <c r="L54" s="322" t="str">
        <f>IFERROR(_xll.qlSwapRateHelper2(,IF(DataSelect="Reference",$J54,K54),,$D54,Calendar,$G54,$F54,$H54,$L$33,0,E54,Discounting,Permanent,_xll.ohTrigger(Trigger,DataSelect),ObjectOverwrite),"--")</f>
        <v>obj_00b60#0000</v>
      </c>
      <c r="M54" s="277" t="b">
        <v>1</v>
      </c>
      <c r="O54" s="336" t="str">
        <f t="shared" si="28"/>
        <v>SW</v>
      </c>
      <c r="P54" s="336" t="str">
        <f t="shared" si="29"/>
        <v>27Y</v>
      </c>
      <c r="Q54" s="340" t="str">
        <f t="shared" ref="Q54:R54" si="55">L59</f>
        <v>obj_00b88#0000</v>
      </c>
      <c r="R54" s="336" t="b">
        <f t="shared" si="55"/>
        <v>1</v>
      </c>
      <c r="S54" s="344">
        <v>1</v>
      </c>
      <c r="T54" s="344">
        <v>1</v>
      </c>
      <c r="U54" s="97" t="str">
        <v>obj_00b73</v>
      </c>
      <c r="V54" s="97" t="str">
        <f>_xll.qlRateHelperQuoteName(U54)</f>
        <v>EUR_CURVE_3M_35Y</v>
      </c>
      <c r="W54" s="334" t="e">
        <f>_xll.qlRateHelperRate(U54,_xll.ohTrigger(Trigger,Trigger3M))</f>
        <v>#NUM!</v>
      </c>
      <c r="X54" s="334" t="str">
        <f>IFERROR(_xll.qlFuturesRateHelperConvexityAdjustment(U54,Trigger),"--")</f>
        <v>--</v>
      </c>
      <c r="Y54" s="98">
        <f>_xll.qlRateHelperEarliestDate(U54,Trigger)</f>
        <v>42244</v>
      </c>
      <c r="Z54" s="98">
        <f>_xll.qlRateHelperLatestDate(U54,Trigger)</f>
        <v>55029</v>
      </c>
      <c r="AA54" s="242" t="e">
        <v>#NUM!</v>
      </c>
      <c r="AE54" s="246"/>
      <c r="AZ54" s="97" t="s">
        <v>197</v>
      </c>
      <c r="BA54" s="98">
        <f>_xll.qlInterestRateIndexFixingDate(Currency&amp;"ibor"&amp;Tenor,BB54,Trigger)</f>
        <v>42314</v>
      </c>
      <c r="BB54" s="98">
        <f>_xll.qlCalendarAdvance(Calendar,BB53,AZ54,"f",,Trigger)</f>
        <v>42318</v>
      </c>
      <c r="BC54" s="98">
        <f>_xll.qlInterestRateIndexMaturity(Currency&amp;"ibor"&amp;Tenor,BB54,Trigger)</f>
        <v>42410</v>
      </c>
      <c r="BD54" s="242" t="e">
        <f>_xll.qlIndexFixing($AD$5,BA54,TRUE,_xll.ohTrigger(Trigger,Trigger3M))</f>
        <v>#NUM!</v>
      </c>
      <c r="BE54" s="242">
        <f>IFERROR(_xll.qlIndexFixing($BF$1,BA54,TRUE,_xll.ohTrigger(Trigger,Trigger3M)),#N/A)</f>
        <v>-3.2031281780410602E-4</v>
      </c>
    </row>
    <row r="55" spans="1:57" s="80" customFormat="1" ht="11.25" customHeight="1" x14ac:dyDescent="0.2">
      <c r="A55" s="281" t="s">
        <v>235</v>
      </c>
      <c r="B55" s="314" t="str">
        <v>23Y</v>
      </c>
      <c r="C55" s="280" t="str">
        <v>23Y</v>
      </c>
      <c r="D55" s="280" t="str">
        <f t="shared" si="36"/>
        <v>23Y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1.5906736429999999E-2</v>
      </c>
      <c r="J55" s="321" t="str">
        <f>IFERROR(_xll.qlSimpleQuote(A55&amp;C55,I55,,Permanent,Trigger,TRUE),"--")</f>
        <v>SW23Y#0000</v>
      </c>
      <c r="K55" s="321" t="str">
        <f t="shared" si="34"/>
        <v>EUR_CURVE_3M_23Y</v>
      </c>
      <c r="L55" s="322" t="str">
        <f>IFERROR(_xll.qlSwapRateHelper2(,IF(DataSelect="Reference",$J55,K55),,$D55,Calendar,$G55,$F55,$H55,$L$33,0,E55,Discounting,Permanent,_xll.ohTrigger(Trigger,DataSelect),ObjectOverwrite),"--")</f>
        <v>obj_00b93#0000</v>
      </c>
      <c r="M55" s="277" t="b">
        <v>1</v>
      </c>
      <c r="O55" s="336" t="str">
        <f t="shared" si="28"/>
        <v>SW</v>
      </c>
      <c r="P55" s="336" t="str">
        <f t="shared" si="29"/>
        <v>28Y</v>
      </c>
      <c r="Q55" s="340" t="str">
        <f t="shared" ref="Q55:R55" si="56">L60</f>
        <v>obj_00b8f#0000</v>
      </c>
      <c r="R55" s="336" t="b">
        <f t="shared" si="56"/>
        <v>1</v>
      </c>
      <c r="S55" s="344">
        <v>1</v>
      </c>
      <c r="T55" s="344">
        <v>1</v>
      </c>
      <c r="U55" s="97" t="str">
        <v>obj_00b81</v>
      </c>
      <c r="V55" s="97" t="str">
        <f>_xll.qlRateHelperQuoteName(U55)</f>
        <v>EUR_CURVE_3M_36Y</v>
      </c>
      <c r="W55" s="334" t="e">
        <f>_xll.qlRateHelperRate(U55,_xll.ohTrigger(Trigger,Trigger3M))</f>
        <v>#NUM!</v>
      </c>
      <c r="X55" s="334" t="str">
        <f>IFERROR(_xll.qlFuturesRateHelperConvexityAdjustment(U55,Trigger),"--")</f>
        <v>--</v>
      </c>
      <c r="Y55" s="98">
        <f>_xll.qlRateHelperEarliestDate(U55,Trigger)</f>
        <v>42244</v>
      </c>
      <c r="Z55" s="98">
        <f>_xll.qlRateHelperLatestDate(U55,Trigger)</f>
        <v>55393</v>
      </c>
      <c r="AA55" s="242" t="e">
        <v>#NUM!</v>
      </c>
      <c r="AE55" s="246"/>
      <c r="AZ55" s="97" t="s">
        <v>197</v>
      </c>
      <c r="BA55" s="98">
        <f>_xll.qlInterestRateIndexFixingDate(Currency&amp;"ibor"&amp;Tenor,BB55,Trigger)</f>
        <v>42317</v>
      </c>
      <c r="BB55" s="98">
        <f>_xll.qlCalendarAdvance(Calendar,BB54,AZ55,"f",,Trigger)</f>
        <v>42319</v>
      </c>
      <c r="BC55" s="98">
        <f>_xll.qlInterestRateIndexMaturity(Currency&amp;"ibor"&amp;Tenor,BB55,Trigger)</f>
        <v>42411</v>
      </c>
      <c r="BD55" s="242" t="e">
        <f>_xll.qlIndexFixing($AD$5,BA55,TRUE,_xll.ohTrigger(Trigger,Trigger3M))</f>
        <v>#NUM!</v>
      </c>
      <c r="BE55" s="242">
        <f>IFERROR(_xll.qlIndexFixing($BF$1,BA55,TRUE,_xll.ohTrigger(Trigger,Trigger3M)),#N/A)</f>
        <v>-3.2031186729443504E-4</v>
      </c>
    </row>
    <row r="56" spans="1:57" s="80" customFormat="1" ht="11.25" customHeight="1" x14ac:dyDescent="0.2">
      <c r="A56" s="281" t="s">
        <v>235</v>
      </c>
      <c r="B56" s="314" t="str">
        <v>24Y</v>
      </c>
      <c r="C56" s="280" t="str">
        <v>24Y</v>
      </c>
      <c r="D56" s="280" t="str">
        <f t="shared" si="36"/>
        <v>24Y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1.5968486859999999E-2</v>
      </c>
      <c r="J56" s="321" t="str">
        <f>IFERROR(_xll.qlSimpleQuote(A56&amp;C56,I56,,Permanent,Trigger,TRUE),"--")</f>
        <v>SW24Y#0000</v>
      </c>
      <c r="K56" s="321" t="str">
        <f t="shared" si="34"/>
        <v>EUR_CURVE_3M_24Y</v>
      </c>
      <c r="L56" s="322" t="str">
        <f>IFERROR(_xll.qlSwapRateHelper2(,IF(DataSelect="Reference",$J56,K56),,$D56,Calendar,$G56,$F56,$H56,$L$33,0,E56,Discounting,Permanent,_xll.ohTrigger(Trigger,DataSelect),ObjectOverwrite),"--")</f>
        <v>obj_00b62#0000</v>
      </c>
      <c r="M56" s="277" t="b">
        <v>1</v>
      </c>
      <c r="O56" s="336" t="str">
        <f t="shared" si="28"/>
        <v>SW</v>
      </c>
      <c r="P56" s="336" t="str">
        <f t="shared" si="29"/>
        <v>29Y</v>
      </c>
      <c r="Q56" s="340" t="str">
        <f t="shared" ref="Q56:R56" si="57">L61</f>
        <v>obj_00b82#0000</v>
      </c>
      <c r="R56" s="336" t="b">
        <f t="shared" si="57"/>
        <v>1</v>
      </c>
      <c r="S56" s="344">
        <v>1</v>
      </c>
      <c r="T56" s="344">
        <v>1</v>
      </c>
      <c r="U56" s="97" t="str">
        <v>obj_00b6a</v>
      </c>
      <c r="V56" s="97" t="str">
        <f>_xll.qlRateHelperQuoteName(U56)</f>
        <v>EUR_CURVE_3M_37Y</v>
      </c>
      <c r="W56" s="334" t="e">
        <f>_xll.qlRateHelperRate(U56,_xll.ohTrigger(Trigger,Trigger3M))</f>
        <v>#NUM!</v>
      </c>
      <c r="X56" s="334" t="str">
        <f>IFERROR(_xll.qlFuturesRateHelperConvexityAdjustment(U56,Trigger),"--")</f>
        <v>--</v>
      </c>
      <c r="Y56" s="98">
        <f>_xll.qlRateHelperEarliestDate(U56,Trigger)</f>
        <v>42244</v>
      </c>
      <c r="Z56" s="98">
        <f>_xll.qlRateHelperLatestDate(U56,Trigger)</f>
        <v>55759</v>
      </c>
      <c r="AA56" s="242" t="e">
        <v>#NUM!</v>
      </c>
      <c r="AE56" s="246"/>
      <c r="AZ56" s="97" t="s">
        <v>197</v>
      </c>
      <c r="BA56" s="98">
        <f>_xll.qlInterestRateIndexFixingDate(Currency&amp;"ibor"&amp;Tenor,BB56,Trigger)</f>
        <v>42318</v>
      </c>
      <c r="BB56" s="98">
        <f>_xll.qlCalendarAdvance(Calendar,BB55,AZ56,"f",,Trigger)</f>
        <v>42320</v>
      </c>
      <c r="BC56" s="98">
        <f>_xll.qlInterestRateIndexMaturity(Currency&amp;"ibor"&amp;Tenor,BB56,Trigger)</f>
        <v>42412</v>
      </c>
      <c r="BD56" s="242" t="e">
        <f>_xll.qlIndexFixing($AD$5,BA56,TRUE,_xll.ohTrigger(Trigger,Trigger3M))</f>
        <v>#NUM!</v>
      </c>
      <c r="BE56" s="242">
        <f>IFERROR(_xll.qlIndexFixing($BF$1,BA56,TRUE,_xll.ohTrigger(Trigger,Trigger3M)),#N/A)</f>
        <v>-3.2029648799659981E-4</v>
      </c>
    </row>
    <row r="57" spans="1:57" s="80" customFormat="1" ht="11.25" customHeight="1" x14ac:dyDescent="0.2">
      <c r="A57" s="281" t="s">
        <v>235</v>
      </c>
      <c r="B57" s="314" t="str">
        <v>25Y</v>
      </c>
      <c r="C57" s="280" t="str">
        <v>25Y</v>
      </c>
      <c r="D57" s="280" t="str">
        <f t="shared" si="36"/>
        <v>25Y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1.602E-2</v>
      </c>
      <c r="J57" s="321" t="str">
        <f>IFERROR(_xll.qlSimpleQuote(A57&amp;C57,I57,,Permanent,Trigger,TRUE),"--")</f>
        <v>SW25Y#0000</v>
      </c>
      <c r="K57" s="321" t="str">
        <f t="shared" si="34"/>
        <v>EUR_CURVE_3M_25Y</v>
      </c>
      <c r="L57" s="322" t="str">
        <f>IFERROR(_xll.qlSwapRateHelper2(,IF(DataSelect="Reference",$J57,K57),,$D57,Calendar,$G57,$F57,$H57,$L$33,0,E57,Discounting,Permanent,_xll.ohTrigger(Trigger,DataSelect),ObjectOverwrite),"--")</f>
        <v>obj_00b86#0000</v>
      </c>
      <c r="M57" s="277" t="b">
        <v>1</v>
      </c>
      <c r="O57" s="336" t="str">
        <f t="shared" si="28"/>
        <v>SW</v>
      </c>
      <c r="P57" s="336" t="str">
        <f t="shared" si="29"/>
        <v>30Y</v>
      </c>
      <c r="Q57" s="340" t="str">
        <f t="shared" ref="Q57:R57" si="58">L62</f>
        <v>obj_00b6b#0000</v>
      </c>
      <c r="R57" s="336" t="b">
        <f t="shared" si="58"/>
        <v>1</v>
      </c>
      <c r="S57" s="344">
        <v>1</v>
      </c>
      <c r="T57" s="344">
        <v>1</v>
      </c>
      <c r="U57" s="97" t="str">
        <v>obj_00b7b</v>
      </c>
      <c r="V57" s="97" t="str">
        <f>_xll.qlRateHelperQuoteName(U57)</f>
        <v>EUR_CURVE_3M_38Y</v>
      </c>
      <c r="W57" s="334" t="e">
        <f>_xll.qlRateHelperRate(U57,_xll.ohTrigger(Trigger,Trigger3M))</f>
        <v>#NUM!</v>
      </c>
      <c r="X57" s="334" t="str">
        <f>IFERROR(_xll.qlFuturesRateHelperConvexityAdjustment(U57,Trigger),"--")</f>
        <v>--</v>
      </c>
      <c r="Y57" s="98">
        <f>_xll.qlRateHelperEarliestDate(U57,Trigger)</f>
        <v>42244</v>
      </c>
      <c r="Z57" s="98">
        <f>_xll.qlRateHelperLatestDate(U57,Trigger)</f>
        <v>56124</v>
      </c>
      <c r="AA57" s="242" t="e">
        <v>#NUM!</v>
      </c>
      <c r="AE57" s="246"/>
      <c r="AZ57" s="97" t="s">
        <v>197</v>
      </c>
      <c r="BA57" s="98">
        <f>_xll.qlInterestRateIndexFixingDate(Currency&amp;"ibor"&amp;Tenor,BB57,Trigger)</f>
        <v>42319</v>
      </c>
      <c r="BB57" s="98">
        <f>_xll.qlCalendarAdvance(Calendar,BB56,AZ57,"f",,Trigger)</f>
        <v>42321</v>
      </c>
      <c r="BC57" s="98">
        <f>_xll.qlInterestRateIndexMaturity(Currency&amp;"ibor"&amp;Tenor,BB57,Trigger)</f>
        <v>42415</v>
      </c>
      <c r="BD57" s="242" t="e">
        <f>_xll.qlIndexFixing($AD$5,BA57,TRUE,_xll.ohTrigger(Trigger,Trigger3M))</f>
        <v>#NUM!</v>
      </c>
      <c r="BE57" s="242">
        <f>IFERROR(_xll.qlIndexFixing($BF$1,BA57,TRUE,_xll.ohTrigger(Trigger,Trigger3M)),#N/A)</f>
        <v>-3.2185589748400407E-4</v>
      </c>
    </row>
    <row r="58" spans="1:57" s="80" customFormat="1" ht="11.25" customHeight="1" x14ac:dyDescent="0.2">
      <c r="A58" s="281" t="s">
        <v>235</v>
      </c>
      <c r="B58" s="314" t="str">
        <v>26Y</v>
      </c>
      <c r="C58" s="280" t="str">
        <v>26Y</v>
      </c>
      <c r="D58" s="280" t="str">
        <f t="shared" si="36"/>
        <v>26Y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1.6065216E-2</v>
      </c>
      <c r="J58" s="321" t="str">
        <f>IFERROR(_xll.qlSimpleQuote(A58&amp;C58,I58,,Permanent,Trigger,TRUE),"--")</f>
        <v>SW26Y#0000</v>
      </c>
      <c r="K58" s="321" t="str">
        <f t="shared" si="34"/>
        <v>EUR_CURVE_3M_26Y</v>
      </c>
      <c r="L58" s="322" t="str">
        <f>IFERROR(_xll.qlSwapRateHelper2(,IF(DataSelect="Reference",$J58,K58),,$D58,Calendar,$G58,$F58,$H58,$L$33,0,E58,Discounting,Permanent,_xll.ohTrigger(Trigger,DataSelect),ObjectOverwrite),"--")</f>
        <v>obj_00b6d#0000</v>
      </c>
      <c r="M58" s="277" t="b">
        <v>1</v>
      </c>
      <c r="O58" s="336" t="str">
        <f t="shared" si="28"/>
        <v>SW</v>
      </c>
      <c r="P58" s="336" t="str">
        <f t="shared" si="29"/>
        <v>31Y</v>
      </c>
      <c r="Q58" s="340" t="str">
        <f t="shared" ref="Q58:R58" si="59">L63</f>
        <v>obj_00b69#0000</v>
      </c>
      <c r="R58" s="336" t="b">
        <f t="shared" si="59"/>
        <v>1</v>
      </c>
      <c r="S58" s="344">
        <v>1</v>
      </c>
      <c r="T58" s="344">
        <v>1</v>
      </c>
      <c r="U58" s="97" t="str">
        <v>obj_00b8b</v>
      </c>
      <c r="V58" s="97" t="str">
        <f>_xll.qlRateHelperQuoteName(U58)</f>
        <v>EUR_CURVE_3M_39Y</v>
      </c>
      <c r="W58" s="334" t="e">
        <f>_xll.qlRateHelperRate(U58,_xll.ohTrigger(Trigger,Trigger3M))</f>
        <v>#NUM!</v>
      </c>
      <c r="X58" s="334" t="str">
        <f>IFERROR(_xll.qlFuturesRateHelperConvexityAdjustment(U58,Trigger),"--")</f>
        <v>--</v>
      </c>
      <c r="Y58" s="98">
        <f>_xll.qlRateHelperEarliestDate(U58,Trigger)</f>
        <v>42244</v>
      </c>
      <c r="Z58" s="98">
        <f>_xll.qlRateHelperLatestDate(U58,Trigger)</f>
        <v>56489</v>
      </c>
      <c r="AA58" s="242" t="e">
        <v>#NUM!</v>
      </c>
      <c r="AE58" s="246"/>
      <c r="AZ58" s="97" t="s">
        <v>197</v>
      </c>
      <c r="BA58" s="98">
        <f>_xll.qlInterestRateIndexFixingDate(Currency&amp;"ibor"&amp;Tenor,BB58,Trigger)</f>
        <v>42320</v>
      </c>
      <c r="BB58" s="98">
        <f>_xll.qlCalendarAdvance(Calendar,BB57,AZ58,"f",,Trigger)</f>
        <v>42324</v>
      </c>
      <c r="BC58" s="98">
        <f>_xll.qlInterestRateIndexMaturity(Currency&amp;"ibor"&amp;Tenor,BB58,Trigger)</f>
        <v>42416</v>
      </c>
      <c r="BD58" s="242" t="e">
        <f>_xll.qlIndexFixing($AD$5,BA58,TRUE,_xll.ohTrigger(Trigger,Trigger3M))</f>
        <v>#NUM!</v>
      </c>
      <c r="BE58" s="242">
        <f>IFERROR(_xll.qlIndexFixing($BF$1,BA58,TRUE,_xll.ohTrigger(Trigger,Trigger3M)),#N/A)</f>
        <v>-3.2007343867888834E-4</v>
      </c>
    </row>
    <row r="59" spans="1:57" s="80" customFormat="1" ht="11.25" customHeight="1" x14ac:dyDescent="0.2">
      <c r="A59" s="281" t="s">
        <v>235</v>
      </c>
      <c r="B59" s="314" t="str">
        <v>27Y</v>
      </c>
      <c r="C59" s="280" t="str">
        <v>27Y</v>
      </c>
      <c r="D59" s="280" t="str">
        <f t="shared" si="36"/>
        <v>27Y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1.6107636329999998E-2</v>
      </c>
      <c r="J59" s="321" t="str">
        <f>IFERROR(_xll.qlSimpleQuote(A59&amp;C59,I59,,Permanent,Trigger,TRUE),"--")</f>
        <v>SW27Y#0000</v>
      </c>
      <c r="K59" s="321" t="str">
        <f t="shared" si="34"/>
        <v>EUR_CURVE_3M_27Y</v>
      </c>
      <c r="L59" s="322" t="str">
        <f>IFERROR(_xll.qlSwapRateHelper2(,IF(DataSelect="Reference",$J59,K59),,$D59,Calendar,$G59,$F59,$H59,$L$33,0,E59,Discounting,Permanent,_xll.ohTrigger(Trigger,DataSelect),ObjectOverwrite),"--")</f>
        <v>obj_00b88#0000</v>
      </c>
      <c r="M59" s="277" t="b">
        <v>1</v>
      </c>
      <c r="O59" s="336" t="str">
        <f t="shared" si="28"/>
        <v>SW</v>
      </c>
      <c r="P59" s="336" t="str">
        <f t="shared" si="29"/>
        <v>32Y</v>
      </c>
      <c r="Q59" s="340" t="str">
        <f t="shared" ref="Q59:R59" si="60">L64</f>
        <v>obj_00b85#0000</v>
      </c>
      <c r="R59" s="336" t="b">
        <f t="shared" si="60"/>
        <v>1</v>
      </c>
      <c r="S59" s="344">
        <v>1</v>
      </c>
      <c r="T59" s="344">
        <v>1</v>
      </c>
      <c r="U59" s="97" t="str">
        <v>obj_00b87</v>
      </c>
      <c r="V59" s="97" t="str">
        <f>_xll.qlRateHelperQuoteName(U59)</f>
        <v>EUR_CURVE_3M_40Y</v>
      </c>
      <c r="W59" s="334" t="e">
        <f>_xll.qlRateHelperRate(U59,_xll.ohTrigger(Trigger,Trigger3M))</f>
        <v>#NUM!</v>
      </c>
      <c r="X59" s="334" t="str">
        <f>IFERROR(_xll.qlFuturesRateHelperConvexityAdjustment(U59,Trigger),"--")</f>
        <v>--</v>
      </c>
      <c r="Y59" s="98">
        <f>_xll.qlRateHelperEarliestDate(U59,Trigger)</f>
        <v>42244</v>
      </c>
      <c r="Z59" s="98">
        <f>_xll.qlRateHelperLatestDate(U59,Trigger)</f>
        <v>56856</v>
      </c>
      <c r="AA59" s="242" t="e">
        <v>#NUM!</v>
      </c>
      <c r="AE59" s="246"/>
      <c r="AZ59" s="97" t="s">
        <v>197</v>
      </c>
      <c r="BA59" s="98">
        <f>_xll.qlInterestRateIndexFixingDate(Currency&amp;"ibor"&amp;Tenor,BB59,Trigger)</f>
        <v>42321</v>
      </c>
      <c r="BB59" s="98">
        <f>_xll.qlCalendarAdvance(Calendar,BB58,AZ59,"f",,Trigger)</f>
        <v>42325</v>
      </c>
      <c r="BC59" s="98">
        <f>_xll.qlInterestRateIndexMaturity(Currency&amp;"ibor"&amp;Tenor,BB59,Trigger)</f>
        <v>42417</v>
      </c>
      <c r="BD59" s="242" t="e">
        <f>_xll.qlIndexFixing($AD$5,BA59,TRUE,_xll.ohTrigger(Trigger,Trigger3M))</f>
        <v>#NUM!</v>
      </c>
      <c r="BE59" s="242">
        <f>IFERROR(_xll.qlIndexFixing($BF$1,BA59,TRUE,_xll.ohTrigger(Trigger,Trigger3M)),#N/A)</f>
        <v>-3.1997257056589576E-4</v>
      </c>
    </row>
    <row r="60" spans="1:57" s="80" customFormat="1" ht="11.25" customHeight="1" x14ac:dyDescent="0.2">
      <c r="A60" s="281" t="s">
        <v>235</v>
      </c>
      <c r="B60" s="314" t="str">
        <v>28Y</v>
      </c>
      <c r="C60" s="280" t="str">
        <v>28Y</v>
      </c>
      <c r="D60" s="280" t="str">
        <f t="shared" si="36"/>
        <v>28Y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1.614839492E-2</v>
      </c>
      <c r="J60" s="321" t="str">
        <f>IFERROR(_xll.qlSimpleQuote(A60&amp;C60,I60,,Permanent,Trigger,TRUE),"--")</f>
        <v>SW28Y#0000</v>
      </c>
      <c r="K60" s="321" t="str">
        <f t="shared" si="34"/>
        <v>EUR_CURVE_3M_28Y</v>
      </c>
      <c r="L60" s="322" t="str">
        <f>IFERROR(_xll.qlSwapRateHelper2(,IF(DataSelect="Reference",$J60,K60),,$D60,Calendar,$G60,$F60,$H60,$L$33,0,E60,Discounting,Permanent,_xll.ohTrigger(Trigger,DataSelect),ObjectOverwrite),"--")</f>
        <v>obj_00b8f#0000</v>
      </c>
      <c r="M60" s="277" t="b">
        <v>1</v>
      </c>
      <c r="O60" s="336" t="str">
        <f t="shared" si="28"/>
        <v>SW</v>
      </c>
      <c r="P60" s="336" t="str">
        <f t="shared" si="29"/>
        <v>33Y</v>
      </c>
      <c r="Q60" s="340" t="str">
        <f t="shared" ref="Q60:R60" si="61">L65</f>
        <v>obj_00b75#0000</v>
      </c>
      <c r="R60" s="336" t="b">
        <f t="shared" si="61"/>
        <v>1</v>
      </c>
      <c r="S60" s="344">
        <v>1</v>
      </c>
      <c r="T60" s="344">
        <v>1</v>
      </c>
      <c r="U60" s="97" t="str">
        <v>obj_00b96</v>
      </c>
      <c r="V60" s="97" t="str">
        <f>_xll.qlRateHelperQuoteName(U60)</f>
        <v>EUR_CURVE_3M_50Y</v>
      </c>
      <c r="W60" s="334" t="e">
        <f>_xll.qlRateHelperRate(U60,_xll.ohTrigger(Trigger,Trigger3M))</f>
        <v>#NUM!</v>
      </c>
      <c r="X60" s="334" t="str">
        <f>IFERROR(_xll.qlFuturesRateHelperConvexityAdjustment(U60,Trigger),"--")</f>
        <v>--</v>
      </c>
      <c r="Y60" s="98">
        <f>_xll.qlRateHelperEarliestDate(U60,Trigger)</f>
        <v>42244</v>
      </c>
      <c r="Z60" s="98">
        <f>_xll.qlRateHelperLatestDate(U60,Trigger)</f>
        <v>60507</v>
      </c>
      <c r="AA60" s="242" t="e">
        <v>#NUM!</v>
      </c>
      <c r="AE60" s="246"/>
      <c r="AZ60" s="97" t="s">
        <v>197</v>
      </c>
      <c r="BA60" s="98">
        <f>_xll.qlInterestRateIndexFixingDate(Currency&amp;"ibor"&amp;Tenor,BB60,Trigger)</f>
        <v>42324</v>
      </c>
      <c r="BB60" s="98">
        <f>_xll.qlCalendarAdvance(Calendar,BB59,AZ60,"f",,Trigger)</f>
        <v>42326</v>
      </c>
      <c r="BC60" s="98">
        <f>_xll.qlInterestRateIndexMaturity(Currency&amp;"ibor"&amp;Tenor,BB60,Trigger)</f>
        <v>42418</v>
      </c>
      <c r="BD60" s="242" t="e">
        <f>_xll.qlIndexFixing($AD$5,BA60,TRUE,_xll.ohTrigger(Trigger,Trigger3M))</f>
        <v>#NUM!</v>
      </c>
      <c r="BE60" s="242">
        <f>IFERROR(_xll.qlIndexFixing($BF$1,BA60,TRUE,_xll.ohTrigger(Trigger,Trigger3M)),#N/A)</f>
        <v>-3.1985160636463148E-4</v>
      </c>
    </row>
    <row r="61" spans="1:57" s="80" customFormat="1" ht="11.25" customHeight="1" x14ac:dyDescent="0.2">
      <c r="A61" s="281" t="s">
        <v>235</v>
      </c>
      <c r="B61" s="314" t="str">
        <v>29Y</v>
      </c>
      <c r="C61" s="280" t="str">
        <v>29Y</v>
      </c>
      <c r="D61" s="280" t="str">
        <f t="shared" si="36"/>
        <v>29Y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1.6189950330000001E-2</v>
      </c>
      <c r="J61" s="321" t="str">
        <f>IFERROR(_xll.qlSimpleQuote(A61&amp;C61,I61,,Permanent,Trigger,TRUE),"--")</f>
        <v>SW29Y#0000</v>
      </c>
      <c r="K61" s="321" t="str">
        <f t="shared" si="34"/>
        <v>EUR_CURVE_3M_29Y</v>
      </c>
      <c r="L61" s="322" t="str">
        <f>IFERROR(_xll.qlSwapRateHelper2(,IF(DataSelect="Reference",$J61,K61),,$D61,Calendar,$G61,$F61,$H61,$L$33,0,E61,Discounting,Permanent,_xll.ohTrigger(Trigger,DataSelect),ObjectOverwrite),"--")</f>
        <v>obj_00b82#0000</v>
      </c>
      <c r="M61" s="277" t="b">
        <v>1</v>
      </c>
      <c r="O61" s="336" t="str">
        <f t="shared" si="28"/>
        <v>SW</v>
      </c>
      <c r="P61" s="336" t="str">
        <f t="shared" si="29"/>
        <v>34Y</v>
      </c>
      <c r="Q61" s="340" t="str">
        <f t="shared" ref="Q61:R61" si="62">L66</f>
        <v>obj_00b7e#0000</v>
      </c>
      <c r="R61" s="336" t="b">
        <f t="shared" si="62"/>
        <v>1</v>
      </c>
      <c r="S61" s="344">
        <v>1</v>
      </c>
      <c r="T61" s="344">
        <v>1</v>
      </c>
      <c r="U61" s="97" t="str">
        <v>obj_00b65</v>
      </c>
      <c r="V61" s="97" t="str">
        <f>_xll.qlRateHelperQuoteName(U61)</f>
        <v>EUR_CURVE_3M_60Y</v>
      </c>
      <c r="W61" s="334" t="e">
        <f>_xll.qlRateHelperRate(U61,_xll.ohTrigger(Trigger,Trigger3M))</f>
        <v>#NUM!</v>
      </c>
      <c r="X61" s="334" t="str">
        <f>IFERROR(_xll.qlFuturesRateHelperConvexityAdjustment(U61,Trigger),"--")</f>
        <v>--</v>
      </c>
      <c r="Y61" s="98">
        <f>_xll.qlRateHelperEarliestDate(U61,Trigger)</f>
        <v>42244</v>
      </c>
      <c r="Z61" s="98">
        <f>_xll.qlRateHelperLatestDate(U61,Trigger)</f>
        <v>64159</v>
      </c>
      <c r="AA61" s="242" t="e">
        <v>#NUM!</v>
      </c>
      <c r="AE61" s="246"/>
      <c r="AZ61" s="97" t="s">
        <v>197</v>
      </c>
      <c r="BA61" s="98">
        <f>_xll.qlInterestRateIndexFixingDate(Currency&amp;"ibor"&amp;Tenor,BB61,Trigger)</f>
        <v>42325</v>
      </c>
      <c r="BB61" s="98">
        <f>_xll.qlCalendarAdvance(Calendar,BB60,AZ61,"f",,Trigger)</f>
        <v>42327</v>
      </c>
      <c r="BC61" s="98">
        <f>_xll.qlInterestRateIndexMaturity(Currency&amp;"ibor"&amp;Tenor,BB61,Trigger)</f>
        <v>42419</v>
      </c>
      <c r="BD61" s="242" t="e">
        <f>_xll.qlIndexFixing($AD$5,BA61,TRUE,_xll.ohTrigger(Trigger,Trigger3M))</f>
        <v>#NUM!</v>
      </c>
      <c r="BE61" s="242">
        <f>IFERROR(_xll.qlIndexFixing($BF$1,BA61,TRUE,_xll.ohTrigger(Trigger,Trigger3M)),#N/A)</f>
        <v>-3.1970943684673408E-4</v>
      </c>
    </row>
    <row r="62" spans="1:57" s="80" customFormat="1" ht="11.25" customHeight="1" x14ac:dyDescent="0.2">
      <c r="A62" s="281" t="s">
        <v>235</v>
      </c>
      <c r="B62" s="314" t="str">
        <v>30Y</v>
      </c>
      <c r="C62" s="280" t="str">
        <v>30Y</v>
      </c>
      <c r="D62" s="280" t="str">
        <f t="shared" si="36"/>
        <v>30Y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1.6230000000000001E-2</v>
      </c>
      <c r="J62" s="321" t="str">
        <f>IFERROR(_xll.qlSimpleQuote(A62&amp;C62,I62,,Permanent,Trigger,TRUE),"--")</f>
        <v>SW30Y#0000</v>
      </c>
      <c r="K62" s="321" t="str">
        <f t="shared" si="34"/>
        <v>EUR_CURVE_3M_30Y</v>
      </c>
      <c r="L62" s="322" t="str">
        <f>IFERROR(_xll.qlSwapRateHelper2(,IF(DataSelect="Reference",$J62,K62),,$D62,Calendar,$G62,$F62,$H62,$L$33,0,E62,Discounting,Permanent,_xll.ohTrigger(Trigger,DataSelect),ObjectOverwrite),"--")</f>
        <v>obj_00b6b#0000</v>
      </c>
      <c r="M62" s="277" t="b">
        <v>1</v>
      </c>
      <c r="O62" s="336" t="str">
        <f t="shared" si="28"/>
        <v>SW</v>
      </c>
      <c r="P62" s="336" t="str">
        <f t="shared" si="29"/>
        <v>35Y</v>
      </c>
      <c r="Q62" s="340" t="str">
        <f t="shared" ref="Q62:R62" si="63">L67</f>
        <v>obj_00b73#0000</v>
      </c>
      <c r="R62" s="336" t="b">
        <f t="shared" si="63"/>
        <v>1</v>
      </c>
      <c r="S62" s="344">
        <v>1</v>
      </c>
      <c r="T62" s="344">
        <v>1</v>
      </c>
      <c r="U62" s="97" t="e">
        <v>#N/A</v>
      </c>
      <c r="V62" s="97" t="e">
        <f>_xll.qlRateHelperQuoteName(U62)</f>
        <v>#VALUE!</v>
      </c>
      <c r="W62" s="334" t="e">
        <f>_xll.qlRateHelperRate(U62,_xll.ohTrigger(Trigger,Trigger3M))</f>
        <v>#VALUE!</v>
      </c>
      <c r="X62" s="334" t="str">
        <f>IFERROR(_xll.qlFuturesRateHelperConvexityAdjustment(U62,Trigger),"--")</f>
        <v>--</v>
      </c>
      <c r="Y62" s="98" t="e">
        <f>_xll.qlRateHelperEarliestDate(U62,Trigger)</f>
        <v>#VALUE!</v>
      </c>
      <c r="Z62" s="98" t="e">
        <f>_xll.qlRateHelperLatestDate(U62,Trigger)</f>
        <v>#VALUE!</v>
      </c>
      <c r="AA62" s="242" t="e">
        <v>#NUM!</v>
      </c>
      <c r="AE62" s="246"/>
      <c r="AZ62" s="97" t="s">
        <v>197</v>
      </c>
      <c r="BA62" s="98">
        <f>_xll.qlInterestRateIndexFixingDate(Currency&amp;"ibor"&amp;Tenor,BB62,Trigger)</f>
        <v>42326</v>
      </c>
      <c r="BB62" s="98">
        <f>_xll.qlCalendarAdvance(Calendar,BB61,AZ62,"f",,Trigger)</f>
        <v>42328</v>
      </c>
      <c r="BC62" s="98">
        <f>_xll.qlInterestRateIndexMaturity(Currency&amp;"ibor"&amp;Tenor,BB62,Trigger)</f>
        <v>42422</v>
      </c>
      <c r="BD62" s="242" t="e">
        <f>_xll.qlIndexFixing($AD$5,BA62,TRUE,_xll.ohTrigger(Trigger,Trigger3M))</f>
        <v>#NUM!</v>
      </c>
      <c r="BE62" s="242">
        <f>IFERROR(_xll.qlIndexFixing($BF$1,BA62,TRUE,_xll.ohTrigger(Trigger,Trigger3M)),#N/A)</f>
        <v>-3.2105841764651838E-4</v>
      </c>
    </row>
    <row r="63" spans="1:57" s="80" customFormat="1" ht="11.25" customHeight="1" x14ac:dyDescent="0.2">
      <c r="A63" s="281" t="s">
        <v>235</v>
      </c>
      <c r="B63" s="314" t="str">
        <v>31Y</v>
      </c>
      <c r="C63" s="280" t="str">
        <v>31Y</v>
      </c>
      <c r="D63" s="280" t="str">
        <f t="shared" si="36"/>
        <v>31Y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1.627043039E-2</v>
      </c>
      <c r="J63" s="321" t="str">
        <f>IFERROR(_xll.qlSimpleQuote(A63&amp;C63,I63,,Permanent,Trigger,TRUE),"--")</f>
        <v>SW31Y#0000</v>
      </c>
      <c r="K63" s="321" t="str">
        <f t="shared" si="34"/>
        <v>EUR_CURVE_3M_31Y</v>
      </c>
      <c r="L63" s="322" t="str">
        <f>IFERROR(_xll.qlSwapRateHelper2(,IF(DataSelect="Reference",$J63,K63),,$D63,Calendar,$G63,$F63,$H63,$L$33,0,E63,Discounting,Permanent,_xll.ohTrigger(Trigger,DataSelect),ObjectOverwrite),"--")</f>
        <v>obj_00b69#0000</v>
      </c>
      <c r="M63" s="277" t="b">
        <v>1</v>
      </c>
      <c r="O63" s="336" t="str">
        <f t="shared" si="28"/>
        <v>SW</v>
      </c>
      <c r="P63" s="336" t="str">
        <f t="shared" si="29"/>
        <v>36Y</v>
      </c>
      <c r="Q63" s="340" t="str">
        <f t="shared" ref="Q63:R63" si="64">L68</f>
        <v>obj_00b81#0000</v>
      </c>
      <c r="R63" s="336" t="b">
        <f t="shared" si="64"/>
        <v>1</v>
      </c>
      <c r="S63" s="344">
        <v>1</v>
      </c>
      <c r="T63" s="344">
        <v>1</v>
      </c>
      <c r="U63" s="97" t="e">
        <v>#N/A</v>
      </c>
      <c r="V63" s="97" t="e">
        <f>_xll.qlRateHelperQuoteName(U63)</f>
        <v>#VALUE!</v>
      </c>
      <c r="W63" s="334" t="e">
        <f>_xll.qlRateHelperRate(U63,_xll.ohTrigger(Trigger,Trigger3M))</f>
        <v>#VALUE!</v>
      </c>
      <c r="X63" s="334" t="str">
        <f>IFERROR(_xll.qlFuturesRateHelperConvexityAdjustment(U63,Trigger),"--")</f>
        <v>--</v>
      </c>
      <c r="Y63" s="98" t="e">
        <f>_xll.qlRateHelperEarliestDate(U63,Trigger)</f>
        <v>#VALUE!</v>
      </c>
      <c r="Z63" s="98" t="e">
        <f>_xll.qlRateHelperLatestDate(U63,Trigger)</f>
        <v>#VALUE!</v>
      </c>
      <c r="AA63" s="242" t="e">
        <v>#NUM!</v>
      </c>
      <c r="AE63" s="246"/>
      <c r="AZ63" s="97" t="s">
        <v>197</v>
      </c>
      <c r="BA63" s="98">
        <f>_xll.qlInterestRateIndexFixingDate(Currency&amp;"ibor"&amp;Tenor,BB63,Trigger)</f>
        <v>42327</v>
      </c>
      <c r="BB63" s="98">
        <f>_xll.qlCalendarAdvance(Calendar,BB62,AZ63,"f",,Trigger)</f>
        <v>42331</v>
      </c>
      <c r="BC63" s="98">
        <f>_xll.qlInterestRateIndexMaturity(Currency&amp;"ibor"&amp;Tenor,BB63,Trigger)</f>
        <v>42423</v>
      </c>
      <c r="BD63" s="242" t="e">
        <f>_xll.qlIndexFixing($AD$5,BA63,TRUE,_xll.ohTrigger(Trigger,Trigger3M))</f>
        <v>#NUM!</v>
      </c>
      <c r="BE63" s="242">
        <f>IFERROR(_xll.qlIndexFixing($BF$1,BA63,TRUE,_xll.ohTrigger(Trigger,Trigger3M)),#N/A)</f>
        <v>-3.1890487434576398E-4</v>
      </c>
    </row>
    <row r="64" spans="1:57" s="80" customFormat="1" ht="11.25" customHeight="1" x14ac:dyDescent="0.2">
      <c r="A64" s="281" t="s">
        <v>235</v>
      </c>
      <c r="B64" s="314" t="str">
        <v>32Y</v>
      </c>
      <c r="C64" s="280" t="str">
        <v>32Y</v>
      </c>
      <c r="D64" s="280" t="str">
        <f t="shared" si="36"/>
        <v>32Y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1.6309889330000001E-2</v>
      </c>
      <c r="J64" s="321" t="str">
        <f>IFERROR(_xll.qlSimpleQuote(A64&amp;C64,I64,,Permanent,Trigger,TRUE),"--")</f>
        <v>SW32Y#0000</v>
      </c>
      <c r="K64" s="321" t="str">
        <f t="shared" si="34"/>
        <v>EUR_CURVE_3M_32Y</v>
      </c>
      <c r="L64" s="322" t="str">
        <f>IFERROR(_xll.qlSwapRateHelper2(,IF(DataSelect="Reference",$J64,K64),,$D64,Calendar,$G64,$F64,$H64,$L$33,0,E64,Discounting,Permanent,_xll.ohTrigger(Trigger,DataSelect),ObjectOverwrite),"--")</f>
        <v>obj_00b85#0000</v>
      </c>
      <c r="M64" s="277" t="b">
        <v>1</v>
      </c>
      <c r="O64" s="336" t="str">
        <f t="shared" si="28"/>
        <v>SW</v>
      </c>
      <c r="P64" s="336" t="str">
        <f t="shared" si="29"/>
        <v>37Y</v>
      </c>
      <c r="Q64" s="340" t="str">
        <f t="shared" ref="Q64:R64" si="65">L69</f>
        <v>obj_00b6a#0000</v>
      </c>
      <c r="R64" s="336" t="b">
        <f t="shared" si="65"/>
        <v>1</v>
      </c>
      <c r="S64" s="344">
        <v>1</v>
      </c>
      <c r="T64" s="344">
        <v>1</v>
      </c>
      <c r="U64" s="97" t="e">
        <v>#N/A</v>
      </c>
      <c r="V64" s="97" t="e">
        <f>_xll.qlRateHelperQuoteName(U64)</f>
        <v>#VALUE!</v>
      </c>
      <c r="W64" s="334" t="e">
        <f>_xll.qlRateHelperRate(U64,_xll.ohTrigger(Trigger,Trigger3M))</f>
        <v>#VALUE!</v>
      </c>
      <c r="X64" s="334" t="str">
        <f>IFERROR(_xll.qlFuturesRateHelperConvexityAdjustment(U64,Trigger),"--")</f>
        <v>--</v>
      </c>
      <c r="Y64" s="98" t="e">
        <f>_xll.qlRateHelperEarliestDate(U64,Trigger)</f>
        <v>#VALUE!</v>
      </c>
      <c r="Z64" s="98" t="e">
        <f>_xll.qlRateHelperLatestDate(U64,Trigger)</f>
        <v>#VALUE!</v>
      </c>
      <c r="AA64" s="97" t="e">
        <v>#NUM!</v>
      </c>
      <c r="AZ64" s="97" t="s">
        <v>197</v>
      </c>
      <c r="BA64" s="98">
        <f>_xll.qlInterestRateIndexFixingDate(Currency&amp;"ibor"&amp;Tenor,BB64,Trigger)</f>
        <v>42328</v>
      </c>
      <c r="BB64" s="98">
        <f>_xll.qlCalendarAdvance(Calendar,BB63,AZ64,"f",,Trigger)</f>
        <v>42332</v>
      </c>
      <c r="BC64" s="98">
        <f>_xll.qlInterestRateIndexMaturity(Currency&amp;"ibor"&amp;Tenor,BB64,Trigger)</f>
        <v>42424</v>
      </c>
      <c r="BD64" s="242" t="e">
        <f>_xll.qlIndexFixing($AD$5,BA64,TRUE,_xll.ohTrigger(Trigger,Trigger3M))</f>
        <v>#NUM!</v>
      </c>
      <c r="BE64" s="242">
        <f>IFERROR(_xll.qlIndexFixing($BF$1,BA64,TRUE,_xll.ohTrigger(Trigger,Trigger3M)),#N/A)</f>
        <v>-3.18638393100433E-4</v>
      </c>
    </row>
    <row r="65" spans="1:57" s="80" customFormat="1" ht="11.25" customHeight="1" x14ac:dyDescent="0.2">
      <c r="A65" s="281" t="s">
        <v>235</v>
      </c>
      <c r="B65" s="314" t="str">
        <v>33Y</v>
      </c>
      <c r="C65" s="280" t="str">
        <v>33Y</v>
      </c>
      <c r="D65" s="280" t="str">
        <f t="shared" si="36"/>
        <v>33Y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1.6347714520000001E-2</v>
      </c>
      <c r="J65" s="321" t="str">
        <f>IFERROR(_xll.qlSimpleQuote(A65&amp;C65,I65,,Permanent,Trigger,TRUE),"--")</f>
        <v>SW33Y#0000</v>
      </c>
      <c r="K65" s="321" t="str">
        <f t="shared" si="34"/>
        <v>EUR_CURVE_3M_33Y</v>
      </c>
      <c r="L65" s="322" t="str">
        <f>IFERROR(_xll.qlSwapRateHelper2(,IF(DataSelect="Reference",$J65,K65),,$D65,Calendar,$G65,$F65,$H65,$L$33,0,E65,Discounting,Permanent,_xll.ohTrigger(Trigger,DataSelect),ObjectOverwrite),"--")</f>
        <v>obj_00b75#0000</v>
      </c>
      <c r="M65" s="277" t="b">
        <v>1</v>
      </c>
      <c r="O65" s="336" t="str">
        <f t="shared" si="28"/>
        <v>SW</v>
      </c>
      <c r="P65" s="336" t="str">
        <f t="shared" si="29"/>
        <v>38Y</v>
      </c>
      <c r="Q65" s="340" t="str">
        <f t="shared" ref="Q65:R65" si="66">L70</f>
        <v>obj_00b7b#0000</v>
      </c>
      <c r="R65" s="336" t="b">
        <f t="shared" si="66"/>
        <v>1</v>
      </c>
      <c r="S65" s="344">
        <v>1</v>
      </c>
      <c r="T65" s="344">
        <v>1</v>
      </c>
      <c r="U65" s="97" t="e">
        <v>#N/A</v>
      </c>
      <c r="V65" s="97" t="e">
        <f>_xll.qlRateHelperQuoteName(U65)</f>
        <v>#VALUE!</v>
      </c>
      <c r="W65" s="334" t="e">
        <f>_xll.qlRateHelperRate(U65,_xll.ohTrigger(Trigger,Trigger3M))</f>
        <v>#VALUE!</v>
      </c>
      <c r="X65" s="334" t="str">
        <f>IFERROR(_xll.qlFuturesRateHelperConvexityAdjustment(U65,Trigger),"--")</f>
        <v>--</v>
      </c>
      <c r="Y65" s="98" t="e">
        <f>_xll.qlRateHelperEarliestDate(U65,Trigger)</f>
        <v>#VALUE!</v>
      </c>
      <c r="Z65" s="98" t="e">
        <f>_xll.qlRateHelperLatestDate(U65,Trigger)</f>
        <v>#VALUE!</v>
      </c>
      <c r="AA65" s="97" t="e">
        <v>#NUM!</v>
      </c>
      <c r="AZ65" s="97" t="s">
        <v>197</v>
      </c>
      <c r="BA65" s="98">
        <f>_xll.qlInterestRateIndexFixingDate(Currency&amp;"ibor"&amp;Tenor,BB65,Trigger)</f>
        <v>42331</v>
      </c>
      <c r="BB65" s="98">
        <f>_xll.qlCalendarAdvance(Calendar,BB64,AZ65,"f",,Trigger)</f>
        <v>42333</v>
      </c>
      <c r="BC65" s="98">
        <f>_xll.qlInterestRateIndexMaturity(Currency&amp;"ibor"&amp;Tenor,BB65,Trigger)</f>
        <v>42425</v>
      </c>
      <c r="BD65" s="242" t="e">
        <f>_xll.qlIndexFixing($AD$5,BA65,TRUE,_xll.ohTrigger(Trigger,Trigger3M))</f>
        <v>#NUM!</v>
      </c>
      <c r="BE65" s="242">
        <f>IFERROR(_xll.qlIndexFixing($BF$1,BA65,TRUE,_xll.ohTrigger(Trigger,Trigger3M)),#N/A)</f>
        <v>-3.1834306312778193E-4</v>
      </c>
    </row>
    <row r="66" spans="1:57" s="80" customFormat="1" ht="11.25" customHeight="1" x14ac:dyDescent="0.2">
      <c r="A66" s="281" t="s">
        <v>235</v>
      </c>
      <c r="B66" s="314" t="str">
        <v>34Y</v>
      </c>
      <c r="C66" s="280" t="str">
        <v>34Y</v>
      </c>
      <c r="D66" s="280" t="str">
        <f t="shared" si="36"/>
        <v>34Y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1.6380233300000002E-2</v>
      </c>
      <c r="J66" s="321" t="str">
        <f>IFERROR(_xll.qlSimpleQuote(A66&amp;C66,I66,,Permanent,Trigger,TRUE),"--")</f>
        <v>SW34Y#0000</v>
      </c>
      <c r="K66" s="321" t="str">
        <f t="shared" si="34"/>
        <v>EUR_CURVE_3M_34Y</v>
      </c>
      <c r="L66" s="322" t="str">
        <f>IFERROR(_xll.qlSwapRateHelper2(,IF(DataSelect="Reference",$J66,K66),,$D66,Calendar,$G66,$F66,$H66,$L$33,0,E66,Discounting,Permanent,_xll.ohTrigger(Trigger,DataSelect),ObjectOverwrite),"--")</f>
        <v>obj_00b7e#0000</v>
      </c>
      <c r="M66" s="277" t="b">
        <v>1</v>
      </c>
      <c r="O66" s="336" t="str">
        <f t="shared" si="28"/>
        <v>SW</v>
      </c>
      <c r="P66" s="336" t="str">
        <f t="shared" si="29"/>
        <v>39Y</v>
      </c>
      <c r="Q66" s="340" t="str">
        <f t="shared" ref="Q66:R66" si="67">L71</f>
        <v>obj_00b8b#0000</v>
      </c>
      <c r="R66" s="336" t="b">
        <f t="shared" si="67"/>
        <v>1</v>
      </c>
      <c r="S66" s="344">
        <v>1</v>
      </c>
      <c r="T66" s="344">
        <v>1</v>
      </c>
      <c r="U66" s="97" t="e">
        <v>#N/A</v>
      </c>
      <c r="V66" s="97" t="e">
        <f>_xll.qlRateHelperQuoteName(U66)</f>
        <v>#VALUE!</v>
      </c>
      <c r="W66" s="334" t="e">
        <f>_xll.qlRateHelperRate(U66,_xll.ohTrigger(Trigger,Trigger3M))</f>
        <v>#VALUE!</v>
      </c>
      <c r="X66" s="334" t="str">
        <f>IFERROR(_xll.qlFuturesRateHelperConvexityAdjustment(U66,Trigger),"--")</f>
        <v>--</v>
      </c>
      <c r="Y66" s="98" t="e">
        <f>_xll.qlRateHelperEarliestDate(U66,Trigger)</f>
        <v>#VALUE!</v>
      </c>
      <c r="Z66" s="98" t="e">
        <f>_xll.qlRateHelperLatestDate(U66,Trigger)</f>
        <v>#VALUE!</v>
      </c>
      <c r="AA66" s="97" t="e">
        <v>#NUM!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97" t="s">
        <v>197</v>
      </c>
      <c r="BA66" s="98">
        <f>_xll.qlInterestRateIndexFixingDate(Currency&amp;"ibor"&amp;Tenor,BB66,Trigger)</f>
        <v>42332</v>
      </c>
      <c r="BB66" s="98">
        <f>_xll.qlCalendarAdvance(Calendar,BB65,AZ66,"f",,Trigger)</f>
        <v>42334</v>
      </c>
      <c r="BC66" s="98">
        <f>_xll.qlInterestRateIndexMaturity(Currency&amp;"ibor"&amp;Tenor,BB66,Trigger)</f>
        <v>42426</v>
      </c>
      <c r="BD66" s="242" t="e">
        <f>_xll.qlIndexFixing($AD$5,BA66,TRUE,_xll.ohTrigger(Trigger,Trigger3M))</f>
        <v>#NUM!</v>
      </c>
      <c r="BE66" s="242">
        <f>IFERROR(_xll.qlIndexFixing($BF$1,BA66,TRUE,_xll.ohTrigger(Trigger,Trigger3M)),#N/A)</f>
        <v>-3.1801744584551407E-4</v>
      </c>
    </row>
    <row r="67" spans="1:57" s="80" customFormat="1" ht="11.25" customHeight="1" x14ac:dyDescent="0.2">
      <c r="A67" s="281" t="s">
        <v>235</v>
      </c>
      <c r="B67" s="314" t="str">
        <v>35Y</v>
      </c>
      <c r="C67" s="280" t="str">
        <v>35Y</v>
      </c>
      <c r="D67" s="280" t="str">
        <f t="shared" ref="D67:D100" si="68">IF(DataSelect="Reference",$C67,$B67)</f>
        <v>35Y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1.6407471309999998E-2</v>
      </c>
      <c r="J67" s="321" t="str">
        <f>IFERROR(_xll.qlSimpleQuote(A67&amp;C67,I67,,Permanent,Trigger,TRUE),"--")</f>
        <v>SW35Y#0000</v>
      </c>
      <c r="K67" s="321" t="str">
        <f t="shared" ref="K67:K100" si="69">Currency&amp;"_CURVE_"&amp;Tenor&amp;"_"&amp;$B67</f>
        <v>EUR_CURVE_3M_35Y</v>
      </c>
      <c r="L67" s="322" t="str">
        <f>IFERROR(_xll.qlSwapRateHelper2(,IF(DataSelect="Reference",$J67,K67),,$D67,Calendar,$G67,$F67,$H67,$L$33,0,E67,Discounting,Permanent,_xll.ohTrigger(Trigger,DataSelect),ObjectOverwrite),"--")</f>
        <v>obj_00b73#0000</v>
      </c>
      <c r="M67" s="277" t="b">
        <v>1</v>
      </c>
      <c r="O67" s="336" t="str">
        <f t="shared" si="28"/>
        <v>SW</v>
      </c>
      <c r="P67" s="336" t="str">
        <f t="shared" si="29"/>
        <v>40Y</v>
      </c>
      <c r="Q67" s="340" t="str">
        <f t="shared" ref="Q67:R67" si="70">L72</f>
        <v>obj_00b87#0000</v>
      </c>
      <c r="R67" s="336" t="b">
        <f t="shared" si="70"/>
        <v>1</v>
      </c>
      <c r="S67" s="344">
        <v>1</v>
      </c>
      <c r="T67" s="344">
        <v>1</v>
      </c>
      <c r="U67" s="97" t="e">
        <v>#N/A</v>
      </c>
      <c r="V67" s="97" t="e">
        <f>_xll.qlRateHelperQuoteName(U67)</f>
        <v>#VALUE!</v>
      </c>
      <c r="W67" s="334" t="e">
        <f>_xll.qlRateHelperRate(U67,_xll.ohTrigger(Trigger,Trigger3M))</f>
        <v>#VALUE!</v>
      </c>
      <c r="X67" s="334" t="str">
        <f>IFERROR(_xll.qlFuturesRateHelperConvexityAdjustment(U67,Trigger),"--")</f>
        <v>--</v>
      </c>
      <c r="Y67" s="98" t="e">
        <f>_xll.qlRateHelperEarliestDate(U67,Trigger)</f>
        <v>#VALUE!</v>
      </c>
      <c r="Z67" s="98" t="e">
        <f>_xll.qlRateHelperLatestDate(U67,Trigger)</f>
        <v>#VALUE!</v>
      </c>
      <c r="AA67" s="97" t="e">
        <v>#NUM!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97" t="s">
        <v>197</v>
      </c>
      <c r="BA67" s="98">
        <f>_xll.qlInterestRateIndexFixingDate(Currency&amp;"ibor"&amp;Tenor,BB67,Trigger)</f>
        <v>42333</v>
      </c>
      <c r="BB67" s="98">
        <f>_xll.qlCalendarAdvance(Calendar,BB66,AZ67,"f",,Trigger)</f>
        <v>42335</v>
      </c>
      <c r="BC67" s="98">
        <f>_xll.qlInterestRateIndexMaturity(Currency&amp;"ibor"&amp;Tenor,BB67,Trigger)</f>
        <v>42429</v>
      </c>
      <c r="BD67" s="242" t="e">
        <f>_xll.qlIndexFixing($AD$5,BA67,TRUE,_xll.ohTrigger(Trigger,Trigger3M))</f>
        <v>#NUM!</v>
      </c>
      <c r="BE67" s="242">
        <f>IFERROR(_xll.qlIndexFixing($BF$1,BA67,TRUE,_xll.ohTrigger(Trigger,Trigger3M)),#N/A)</f>
        <v>-3.1912152096687859E-4</v>
      </c>
    </row>
    <row r="68" spans="1:57" s="80" customFormat="1" ht="11.25" customHeight="1" x14ac:dyDescent="0.2">
      <c r="A68" s="281" t="s">
        <v>235</v>
      </c>
      <c r="B68" s="314" t="str">
        <v>36Y</v>
      </c>
      <c r="C68" s="280" t="str">
        <v>36Y</v>
      </c>
      <c r="D68" s="280" t="str">
        <f t="shared" si="68"/>
        <v>36Y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1.642804133E-2</v>
      </c>
      <c r="J68" s="321" t="str">
        <f>IFERROR(_xll.qlSimpleQuote(A68&amp;C68,I68,,Permanent,Trigger,TRUE),"--")</f>
        <v>SW36Y#0000</v>
      </c>
      <c r="K68" s="321" t="str">
        <f t="shared" si="69"/>
        <v>EUR_CURVE_3M_36Y</v>
      </c>
      <c r="L68" s="322" t="str">
        <f>IFERROR(_xll.qlSwapRateHelper2(,IF(DataSelect="Reference",$J68,K68),,$D68,Calendar,$G68,$F68,$H68,$L$33,0,E68,Discounting,Permanent,_xll.ohTrigger(Trigger,DataSelect),ObjectOverwrite),"--")</f>
        <v>obj_00b81#0000</v>
      </c>
      <c r="M68" s="277" t="b">
        <v>1</v>
      </c>
      <c r="O68" s="336" t="str">
        <f t="shared" si="28"/>
        <v>SW</v>
      </c>
      <c r="P68" s="336" t="str">
        <f t="shared" si="29"/>
        <v>50Y</v>
      </c>
      <c r="Q68" s="340" t="str">
        <f t="shared" ref="Q68:R68" si="71">L73</f>
        <v>obj_00b96#0000</v>
      </c>
      <c r="R68" s="336" t="b">
        <f t="shared" si="71"/>
        <v>1</v>
      </c>
      <c r="S68" s="344">
        <v>1</v>
      </c>
      <c r="T68" s="344">
        <v>1</v>
      </c>
      <c r="U68" s="97" t="e">
        <v>#N/A</v>
      </c>
      <c r="V68" s="97" t="e">
        <f>_xll.qlRateHelperQuoteName(U68)</f>
        <v>#VALUE!</v>
      </c>
      <c r="W68" s="334" t="e">
        <f>_xll.qlRateHelperRate(U68,_xll.ohTrigger(Trigger,Trigger3M))</f>
        <v>#VALUE!</v>
      </c>
      <c r="X68" s="334" t="str">
        <f>IFERROR(_xll.qlFuturesRateHelperConvexityAdjustment(U68,Trigger),"--")</f>
        <v>--</v>
      </c>
      <c r="Y68" s="98" t="e">
        <f>_xll.qlRateHelperEarliestDate(U68,Trigger)</f>
        <v>#VALUE!</v>
      </c>
      <c r="Z68" s="98" t="e">
        <f>_xll.qlRateHelperLatestDate(U68,Trigger)</f>
        <v>#VALUE!</v>
      </c>
      <c r="AA68" s="97" t="e">
        <v>#NUM!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97" t="s">
        <v>197</v>
      </c>
      <c r="BA68" s="98">
        <f>_xll.qlInterestRateIndexFixingDate(Currency&amp;"ibor"&amp;Tenor,BB68,Trigger)</f>
        <v>42334</v>
      </c>
      <c r="BB68" s="98">
        <f>_xll.qlCalendarAdvance(Calendar,BB67,AZ68,"f",,Trigger)</f>
        <v>42338</v>
      </c>
      <c r="BC68" s="98">
        <f>_xll.qlInterestRateIndexMaturity(Currency&amp;"ibor"&amp;Tenor,BB68,Trigger)</f>
        <v>42429</v>
      </c>
      <c r="BD68" s="242" t="e">
        <f>_xll.qlIndexFixing($AD$5,BA68,TRUE,_xll.ohTrigger(Trigger,Trigger3M))</f>
        <v>#NUM!</v>
      </c>
      <c r="BE68" s="242">
        <f>IFERROR(_xll.qlIndexFixing($BF$1,BA68,TRUE,_xll.ohTrigger(Trigger,Trigger3M)),#N/A)</f>
        <v>-3.1562294194209528E-4</v>
      </c>
    </row>
    <row r="69" spans="1:57" s="80" customFormat="1" ht="11.25" customHeight="1" x14ac:dyDescent="0.2">
      <c r="A69" s="281" t="s">
        <v>235</v>
      </c>
      <c r="B69" s="314" t="str">
        <v>37Y</v>
      </c>
      <c r="C69" s="280" t="str">
        <v>37Y</v>
      </c>
      <c r="D69" s="280" t="str">
        <f t="shared" si="68"/>
        <v>37Y</v>
      </c>
      <c r="E69" s="280" t="s">
        <v>8</v>
      </c>
      <c r="F69" s="320" t="s">
        <v>9</v>
      </c>
      <c r="G69" s="280" t="s">
        <v>10</v>
      </c>
      <c r="H69" s="320" t="s">
        <v>11</v>
      </c>
      <c r="I69" s="321">
        <v>1.6442161029999999E-2</v>
      </c>
      <c r="J69" s="321" t="str">
        <f>IFERROR(_xll.qlSimpleQuote(A69&amp;C69,I69,,Permanent,Trigger,TRUE),"--")</f>
        <v>SW37Y#0000</v>
      </c>
      <c r="K69" s="321" t="str">
        <f t="shared" si="69"/>
        <v>EUR_CURVE_3M_37Y</v>
      </c>
      <c r="L69" s="322" t="str">
        <f>IFERROR(_xll.qlSwapRateHelper2(,IF(DataSelect="Reference",$J69,K69),,$D69,Calendar,$G69,$F69,$H69,$L$33,0,E69,Discounting,Permanent,_xll.ohTrigger(Trigger,DataSelect),ObjectOverwrite),"--")</f>
        <v>obj_00b6a#0000</v>
      </c>
      <c r="M69" s="277" t="b">
        <v>1</v>
      </c>
      <c r="O69" s="336" t="str">
        <f t="shared" si="28"/>
        <v>SW</v>
      </c>
      <c r="P69" s="336" t="str">
        <f t="shared" si="29"/>
        <v>60Y</v>
      </c>
      <c r="Q69" s="340" t="str">
        <f t="shared" ref="Q69:R69" si="72">L74</f>
        <v>obj_00b65#0000</v>
      </c>
      <c r="R69" s="336" t="b">
        <f t="shared" si="72"/>
        <v>1</v>
      </c>
      <c r="S69" s="344">
        <v>1</v>
      </c>
      <c r="T69" s="344">
        <v>1</v>
      </c>
      <c r="U69" s="97" t="e">
        <v>#N/A</v>
      </c>
      <c r="V69" s="97" t="e">
        <f>_xll.qlRateHelperQuoteName(U69)</f>
        <v>#VALUE!</v>
      </c>
      <c r="W69" s="334" t="e">
        <f>_xll.qlRateHelperRate(U69,_xll.ohTrigger(Trigger,Trigger3M))</f>
        <v>#VALUE!</v>
      </c>
      <c r="X69" s="334" t="str">
        <f>IFERROR(_xll.qlFuturesRateHelperConvexityAdjustment(U69,Trigger),"--")</f>
        <v>--</v>
      </c>
      <c r="Y69" s="98" t="e">
        <f>_xll.qlRateHelperEarliestDate(U69,Trigger)</f>
        <v>#VALUE!</v>
      </c>
      <c r="Z69" s="98" t="e">
        <f>_xll.qlRateHelperLatestDate(U69,Trigger)</f>
        <v>#VALUE!</v>
      </c>
      <c r="AA69" s="97" t="e">
        <v>#NUM!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97" t="s">
        <v>197</v>
      </c>
      <c r="BA69" s="98">
        <f>_xll.qlInterestRateIndexFixingDate(Currency&amp;"ibor"&amp;Tenor,BB69,Trigger)</f>
        <v>42335</v>
      </c>
      <c r="BB69" s="98">
        <f>_xll.qlCalendarAdvance(Calendar,BB68,AZ69,"f",,Trigger)</f>
        <v>42339</v>
      </c>
      <c r="BC69" s="98">
        <f>_xll.qlInterestRateIndexMaturity(Currency&amp;"ibor"&amp;Tenor,BB69,Trigger)</f>
        <v>42430</v>
      </c>
      <c r="BD69" s="242" t="e">
        <f>_xll.qlIndexFixing($AD$5,BA69,TRUE,_xll.ohTrigger(Trigger,Trigger3M))</f>
        <v>#NUM!</v>
      </c>
      <c r="BE69" s="242">
        <f>IFERROR(_xll.qlIndexFixing($BF$1,BA69,TRUE,_xll.ohTrigger(Trigger,Trigger3M)),#N/A)</f>
        <v>-3.3567735779356771E-4</v>
      </c>
    </row>
    <row r="70" spans="1:57" s="80" customFormat="1" ht="11.25" customHeight="1" x14ac:dyDescent="0.2">
      <c r="A70" s="281" t="s">
        <v>235</v>
      </c>
      <c r="B70" s="314" t="str">
        <v>38Y</v>
      </c>
      <c r="C70" s="280" t="str">
        <v>38Y</v>
      </c>
      <c r="D70" s="280" t="str">
        <f t="shared" si="68"/>
        <v>38Y</v>
      </c>
      <c r="E70" s="280" t="s">
        <v>8</v>
      </c>
      <c r="F70" s="320" t="s">
        <v>9</v>
      </c>
      <c r="G70" s="280" t="s">
        <v>10</v>
      </c>
      <c r="H70" s="320" t="s">
        <v>11</v>
      </c>
      <c r="I70" s="321">
        <v>1.6447199249999999E-2</v>
      </c>
      <c r="J70" s="321" t="str">
        <f>IFERROR(_xll.qlSimpleQuote(A70&amp;C70,I70,,Permanent,Trigger,TRUE),"--")</f>
        <v>SW38Y#0000</v>
      </c>
      <c r="K70" s="321" t="str">
        <f t="shared" si="69"/>
        <v>EUR_CURVE_3M_38Y</v>
      </c>
      <c r="L70" s="322" t="str">
        <f>IFERROR(_xll.qlSwapRateHelper2(,IF(DataSelect="Reference",$J70,K70),,$D70,Calendar,$G70,$F70,$H70,$L$33,0,E70,Discounting,Permanent,_xll.ohTrigger(Trigger,DataSelect),ObjectOverwrite),"--")</f>
        <v>obj_00b7b#0000</v>
      </c>
      <c r="M70" s="277" t="b">
        <v>1</v>
      </c>
      <c r="O70" s="336" t="str">
        <f t="shared" si="28"/>
        <v>SW</v>
      </c>
      <c r="P70" s="336" t="e">
        <f t="shared" si="29"/>
        <v>#N/A</v>
      </c>
      <c r="Q70" s="340" t="str">
        <f t="shared" ref="Q70:R70" si="73">L75</f>
        <v>--</v>
      </c>
      <c r="R70" s="336" t="b">
        <f t="shared" si="73"/>
        <v>0</v>
      </c>
      <c r="S70" s="344">
        <v>1</v>
      </c>
      <c r="T70" s="344">
        <v>1</v>
      </c>
      <c r="U70" s="97" t="e">
        <v>#N/A</v>
      </c>
      <c r="V70" s="97" t="e">
        <f>_xll.qlRateHelperQuoteName(U70)</f>
        <v>#VALUE!</v>
      </c>
      <c r="W70" s="334" t="e">
        <f>_xll.qlRateHelperRate(U70,_xll.ohTrigger(Trigger,Trigger3M))</f>
        <v>#VALUE!</v>
      </c>
      <c r="X70" s="334" t="str">
        <f>IFERROR(_xll.qlFuturesRateHelperConvexityAdjustment(U70,Trigger),"--")</f>
        <v>--</v>
      </c>
      <c r="Y70" s="98" t="e">
        <f>_xll.qlRateHelperEarliestDate(U70,Trigger)</f>
        <v>#VALUE!</v>
      </c>
      <c r="Z70" s="98" t="e">
        <f>_xll.qlRateHelperLatestDate(U70,Trigger)</f>
        <v>#VALUE!</v>
      </c>
      <c r="AA70" s="97" t="e">
        <v>#NUM!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97" t="s">
        <v>197</v>
      </c>
      <c r="BA70" s="98">
        <f>_xll.qlInterestRateIndexFixingDate(Currency&amp;"ibor"&amp;Tenor,BB70,Trigger)</f>
        <v>42338</v>
      </c>
      <c r="BB70" s="98">
        <f>_xll.qlCalendarAdvance(Calendar,BB69,AZ70,"f",,Trigger)</f>
        <v>42340</v>
      </c>
      <c r="BC70" s="98">
        <f>_xll.qlInterestRateIndexMaturity(Currency&amp;"ibor"&amp;Tenor,BB70,Trigger)</f>
        <v>42431</v>
      </c>
      <c r="BD70" s="242" t="e">
        <f>_xll.qlIndexFixing($AD$5,BA70,TRUE,_xll.ohTrigger(Trigger,Trigger3M))</f>
        <v>#NUM!</v>
      </c>
      <c r="BE70" s="242">
        <f>IFERROR(_xll.qlIndexFixing($BF$1,BA70,TRUE,_xll.ohTrigger(Trigger,Trigger3M)),#N/A)</f>
        <v>-3.3509503085349271E-4</v>
      </c>
    </row>
    <row r="71" spans="1:57" s="80" customFormat="1" ht="11.25" customHeight="1" x14ac:dyDescent="0.2">
      <c r="A71" s="281" t="s">
        <v>235</v>
      </c>
      <c r="B71" s="314" t="str">
        <v>39Y</v>
      </c>
      <c r="C71" s="280" t="str">
        <v>39Y</v>
      </c>
      <c r="D71" s="280" t="str">
        <f t="shared" si="68"/>
        <v>39Y</v>
      </c>
      <c r="E71" s="280" t="s">
        <v>8</v>
      </c>
      <c r="F71" s="320" t="s">
        <v>9</v>
      </c>
      <c r="G71" s="280" t="s">
        <v>10</v>
      </c>
      <c r="H71" s="320" t="s">
        <v>11</v>
      </c>
      <c r="I71" s="321">
        <v>1.6443350839999999E-2</v>
      </c>
      <c r="J71" s="321" t="str">
        <f>IFERROR(_xll.qlSimpleQuote(A71&amp;C71,I71,,Permanent,Trigger,TRUE),"--")</f>
        <v>SW39Y#0000</v>
      </c>
      <c r="K71" s="321" t="str">
        <f t="shared" si="69"/>
        <v>EUR_CURVE_3M_39Y</v>
      </c>
      <c r="L71" s="322" t="str">
        <f>IFERROR(_xll.qlSwapRateHelper2(,IF(DataSelect="Reference",$J71,K71),,$D71,Calendar,$G71,$F71,$H71,$L$33,0,E71,Discounting,Permanent,_xll.ohTrigger(Trigger,DataSelect),ObjectOverwrite),"--")</f>
        <v>obj_00b8b#0000</v>
      </c>
      <c r="M71" s="277" t="b">
        <v>1</v>
      </c>
      <c r="O71" s="336" t="str">
        <f t="shared" si="28"/>
        <v>SW</v>
      </c>
      <c r="P71" s="336" t="e">
        <f t="shared" si="29"/>
        <v>#N/A</v>
      </c>
      <c r="Q71" s="340" t="str">
        <f t="shared" ref="Q71:R71" si="74">L76</f>
        <v>--</v>
      </c>
      <c r="R71" s="336" t="b">
        <f t="shared" si="74"/>
        <v>0</v>
      </c>
      <c r="S71" s="344">
        <v>1</v>
      </c>
      <c r="T71" s="344">
        <v>1</v>
      </c>
      <c r="U71" s="97" t="e">
        <v>#N/A</v>
      </c>
      <c r="V71" s="97" t="e">
        <f>_xll.qlRateHelperQuoteName(U71)</f>
        <v>#VALUE!</v>
      </c>
      <c r="W71" s="334" t="e">
        <f>_xll.qlRateHelperRate(U71,_xll.ohTrigger(Trigger,Trigger3M))</f>
        <v>#VALUE!</v>
      </c>
      <c r="X71" s="334" t="str">
        <f>IFERROR(_xll.qlFuturesRateHelperConvexityAdjustment(U71,Trigger),"--")</f>
        <v>--</v>
      </c>
      <c r="Y71" s="98" t="e">
        <f>_xll.qlRateHelperEarliestDate(U71,Trigger)</f>
        <v>#VALUE!</v>
      </c>
      <c r="Z71" s="98" t="e">
        <f>_xll.qlRateHelperLatestDate(U71,Trigger)</f>
        <v>#VALUE!</v>
      </c>
      <c r="AA71" s="97" t="e">
        <v>#NUM!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97" t="s">
        <v>197</v>
      </c>
      <c r="BA71" s="98">
        <f>_xll.qlInterestRateIndexFixingDate(Currency&amp;"ibor"&amp;Tenor,BB71,Trigger)</f>
        <v>42339</v>
      </c>
      <c r="BB71" s="98">
        <f>_xll.qlCalendarAdvance(Calendar,BB70,AZ71,"f",,Trigger)</f>
        <v>42341</v>
      </c>
      <c r="BC71" s="98">
        <f>_xll.qlInterestRateIndexMaturity(Currency&amp;"ibor"&amp;Tenor,BB71,Trigger)</f>
        <v>42432</v>
      </c>
      <c r="BD71" s="242" t="e">
        <f>_xll.qlIndexFixing($AD$5,BA71,TRUE,_xll.ohTrigger(Trigger,Trigger3M))</f>
        <v>#NUM!</v>
      </c>
      <c r="BE71" s="242">
        <f>IFERROR(_xll.qlIndexFixing($BF$1,BA71,TRUE,_xll.ohTrigger(Trigger,Trigger3M)),#N/A)</f>
        <v>-3.3445362425269361E-4</v>
      </c>
    </row>
    <row r="72" spans="1:57" ht="11.25" customHeight="1" x14ac:dyDescent="0.25">
      <c r="A72" s="281" t="s">
        <v>235</v>
      </c>
      <c r="B72" s="314" t="str">
        <v>40Y</v>
      </c>
      <c r="C72" s="280" t="str">
        <v>40Y</v>
      </c>
      <c r="D72" s="280" t="str">
        <f t="shared" si="68"/>
        <v>40Y</v>
      </c>
      <c r="E72" s="280" t="s">
        <v>8</v>
      </c>
      <c r="F72" s="320" t="s">
        <v>9</v>
      </c>
      <c r="G72" s="280" t="s">
        <v>10</v>
      </c>
      <c r="H72" s="320" t="s">
        <v>11</v>
      </c>
      <c r="I72" s="321">
        <v>1.643E-2</v>
      </c>
      <c r="J72" s="321" t="str">
        <f>IFERROR(_xll.qlSimpleQuote(A72&amp;C72,I72,,Permanent,Trigger,TRUE),"--")</f>
        <v>SW40Y#0000</v>
      </c>
      <c r="K72" s="321" t="str">
        <f t="shared" si="69"/>
        <v>EUR_CURVE_3M_40Y</v>
      </c>
      <c r="L72" s="322" t="str">
        <f>IFERROR(_xll.qlSwapRateHelper2(,IF(DataSelect="Reference",$J72,K72),,$D72,Calendar,$G72,$F72,$H72,$L$33,0,E72,Discounting,Permanent,_xll.ohTrigger(Trigger,DataSelect),ObjectOverwrite),"--")</f>
        <v>obj_00b87#0000</v>
      </c>
      <c r="M72" s="277" t="b">
        <v>1</v>
      </c>
      <c r="N72" s="80"/>
      <c r="O72" s="336" t="str">
        <f t="shared" si="28"/>
        <v>SW</v>
      </c>
      <c r="P72" s="336" t="e">
        <f t="shared" si="29"/>
        <v>#N/A</v>
      </c>
      <c r="Q72" s="340" t="str">
        <f t="shared" ref="Q72:R72" si="75">L77</f>
        <v>--</v>
      </c>
      <c r="R72" s="336" t="b">
        <f t="shared" si="75"/>
        <v>0</v>
      </c>
      <c r="S72" s="344">
        <v>1</v>
      </c>
      <c r="T72" s="344">
        <v>1</v>
      </c>
      <c r="U72" s="99" t="e">
        <v>#N/A</v>
      </c>
      <c r="V72" s="97" t="e">
        <f>_xll.qlRateHelperQuoteName(U72)</f>
        <v>#VALUE!</v>
      </c>
      <c r="W72" s="346" t="e">
        <f>_xll.qlRateHelperRate(U72,_xll.ohTrigger(Trigger,Trigger3M))</f>
        <v>#VALUE!</v>
      </c>
      <c r="X72" s="99" t="str">
        <f>IFERROR(_xll.qlFuturesRateHelperConvexityAdjustment(U72,Trigger),"--")</f>
        <v>--</v>
      </c>
      <c r="Y72" s="99" t="e">
        <f>_xll.qlRateHelperEarliestDate(U72,Trigger)</f>
        <v>#VALUE!</v>
      </c>
      <c r="Z72" s="99" t="e">
        <f>_xll.qlRateHelperLatestDate(U72,Trigger)</f>
        <v>#VALUE!</v>
      </c>
      <c r="AA72" s="99" t="e">
        <v>#NUM!</v>
      </c>
      <c r="AZ72" s="97" t="s">
        <v>197</v>
      </c>
      <c r="BA72" s="98">
        <f>_xll.qlInterestRateIndexFixingDate(Currency&amp;"ibor"&amp;Tenor,BB72,Trigger)</f>
        <v>42340</v>
      </c>
      <c r="BB72" s="98">
        <f>_xll.qlCalendarAdvance(Calendar,BB71,AZ72,"f",,Trigger)</f>
        <v>42342</v>
      </c>
      <c r="BC72" s="98">
        <f>_xll.qlInterestRateIndexMaturity(Currency&amp;"ibor"&amp;Tenor,BB72,Trigger)</f>
        <v>42433</v>
      </c>
      <c r="BD72" s="242" t="e">
        <f>_xll.qlIndexFixing($AD$5,BA72,TRUE,_xll.ohTrigger(Trigger,Trigger3M))</f>
        <v>#NUM!</v>
      </c>
      <c r="BE72" s="242">
        <f>IFERROR(_xll.qlIndexFixing($BF$1,BA72,TRUE,_xll.ohTrigger(Trigger,Trigger3M)),#N/A)</f>
        <v>-3.3376135360353677E-4</v>
      </c>
    </row>
    <row r="73" spans="1:57" ht="11.25" customHeight="1" x14ac:dyDescent="0.25">
      <c r="A73" s="281" t="s">
        <v>235</v>
      </c>
      <c r="B73" s="314" t="str">
        <v>50Y</v>
      </c>
      <c r="C73" s="280" t="str">
        <v>50Y</v>
      </c>
      <c r="D73" s="280" t="str">
        <f t="shared" si="68"/>
        <v>50Y</v>
      </c>
      <c r="E73" s="280" t="s">
        <v>8</v>
      </c>
      <c r="F73" s="320" t="s">
        <v>9</v>
      </c>
      <c r="G73" s="280" t="s">
        <v>10</v>
      </c>
      <c r="H73" s="320" t="s">
        <v>11</v>
      </c>
      <c r="I73" s="321">
        <v>1.6070000000000001E-2</v>
      </c>
      <c r="J73" s="321" t="str">
        <f>IFERROR(_xll.qlSimpleQuote(A73&amp;C73,I73,,Permanent,Trigger,TRUE),"--")</f>
        <v>SW50Y#0000</v>
      </c>
      <c r="K73" s="321" t="str">
        <f t="shared" si="69"/>
        <v>EUR_CURVE_3M_50Y</v>
      </c>
      <c r="L73" s="322" t="str">
        <f>IFERROR(_xll.qlSwapRateHelper2(,IF(DataSelect="Reference",$J73,K73),,$D73,Calendar,$G73,$F73,$H73,$L$33,0,E73,Discounting,Permanent,_xll.ohTrigger(Trigger,DataSelect),ObjectOverwrite),"--")</f>
        <v>obj_00b96#0000</v>
      </c>
      <c r="M73" s="277" t="b">
        <v>1</v>
      </c>
      <c r="N73" s="80"/>
      <c r="O73" s="336" t="str">
        <f t="shared" si="28"/>
        <v>SW</v>
      </c>
      <c r="P73" s="336" t="e">
        <f t="shared" si="29"/>
        <v>#N/A</v>
      </c>
      <c r="Q73" s="340" t="str">
        <f t="shared" ref="Q73:R73" si="76">L78</f>
        <v>--</v>
      </c>
      <c r="R73" s="336" t="b">
        <f t="shared" si="76"/>
        <v>0</v>
      </c>
      <c r="S73" s="344">
        <v>1</v>
      </c>
      <c r="T73" s="344">
        <v>1</v>
      </c>
      <c r="U73" s="99" t="e">
        <v>#N/A</v>
      </c>
      <c r="V73" s="97" t="e">
        <f>_xll.qlRateHelperQuoteName(U73)</f>
        <v>#VALUE!</v>
      </c>
      <c r="W73" s="346" t="e">
        <f>_xll.qlRateHelperRate(U73,_xll.ohTrigger(Trigger,Trigger3M))</f>
        <v>#VALUE!</v>
      </c>
      <c r="X73" s="99" t="str">
        <f>IFERROR(_xll.qlFuturesRateHelperConvexityAdjustment(U73,Trigger),"--")</f>
        <v>--</v>
      </c>
      <c r="Y73" s="99" t="e">
        <f>_xll.qlRateHelperEarliestDate(U73,Trigger)</f>
        <v>#VALUE!</v>
      </c>
      <c r="Z73" s="99" t="e">
        <f>_xll.qlRateHelperLatestDate(U73,Trigger)</f>
        <v>#VALUE!</v>
      </c>
      <c r="AA73" s="99" t="e">
        <v>#NUM!</v>
      </c>
      <c r="AZ73" s="97" t="s">
        <v>197</v>
      </c>
      <c r="BA73" s="98">
        <f>_xll.qlInterestRateIndexFixingDate(Currency&amp;"ibor"&amp;Tenor,BB73,Trigger)</f>
        <v>42341</v>
      </c>
      <c r="BB73" s="98">
        <f>_xll.qlCalendarAdvance(Calendar,BB72,AZ73,"f",,Trigger)</f>
        <v>42345</v>
      </c>
      <c r="BC73" s="98">
        <f>_xll.qlInterestRateIndexMaturity(Currency&amp;"ibor"&amp;Tenor,BB73,Trigger)</f>
        <v>42436</v>
      </c>
      <c r="BD73" s="242" t="e">
        <f>_xll.qlIndexFixing($AD$5,BA73,TRUE,_xll.ohTrigger(Trigger,Trigger3M))</f>
        <v>#NUM!</v>
      </c>
      <c r="BE73" s="242">
        <f>IFERROR(_xll.qlIndexFixing($BF$1,BA73,TRUE,_xll.ohTrigger(Trigger,Trigger3M)),#N/A)</f>
        <v>-3.3146725857794275E-4</v>
      </c>
    </row>
    <row r="74" spans="1:57" ht="11.25" customHeight="1" x14ac:dyDescent="0.25">
      <c r="A74" s="281" t="s">
        <v>235</v>
      </c>
      <c r="B74" s="314" t="str">
        <v>60Y</v>
      </c>
      <c r="C74" s="280" t="str">
        <v>60Y</v>
      </c>
      <c r="D74" s="280" t="str">
        <f t="shared" si="68"/>
        <v>60Y</v>
      </c>
      <c r="E74" s="280" t="s">
        <v>8</v>
      </c>
      <c r="F74" s="320" t="s">
        <v>9</v>
      </c>
      <c r="G74" s="280" t="s">
        <v>10</v>
      </c>
      <c r="H74" s="320" t="s">
        <v>11</v>
      </c>
      <c r="I74" s="321">
        <v>1.5949999999999999E-2</v>
      </c>
      <c r="J74" s="321" t="str">
        <f>IFERROR(_xll.qlSimpleQuote(A74&amp;C74,I74,,Permanent,Trigger,TRUE),"--")</f>
        <v>SW60Y#0000</v>
      </c>
      <c r="K74" s="321" t="str">
        <f t="shared" si="69"/>
        <v>EUR_CURVE_3M_60Y</v>
      </c>
      <c r="L74" s="322" t="str">
        <f>IFERROR(_xll.qlSwapRateHelper2(,IF(DataSelect="Reference",$J74,K74),,$D74,Calendar,$G74,$F74,$H74,$L$33,0,E74,Discounting,Permanent,_xll.ohTrigger(Trigger,DataSelect),ObjectOverwrite),"--")</f>
        <v>obj_00b65#0000</v>
      </c>
      <c r="M74" s="277" t="b">
        <v>1</v>
      </c>
      <c r="N74" s="80"/>
      <c r="O74" s="336" t="str">
        <f t="shared" si="28"/>
        <v>SW</v>
      </c>
      <c r="P74" s="336" t="e">
        <f t="shared" si="29"/>
        <v>#N/A</v>
      </c>
      <c r="Q74" s="340" t="str">
        <f t="shared" ref="Q74:R74" si="77">L79</f>
        <v>--</v>
      </c>
      <c r="R74" s="336" t="b">
        <f t="shared" si="77"/>
        <v>0</v>
      </c>
      <c r="S74" s="344">
        <v>1</v>
      </c>
      <c r="T74" s="344">
        <v>1</v>
      </c>
      <c r="U74" s="99" t="e">
        <v>#N/A</v>
      </c>
      <c r="V74" s="97" t="e">
        <f>_xll.qlRateHelperQuoteName(U74)</f>
        <v>#VALUE!</v>
      </c>
      <c r="W74" s="346" t="e">
        <f>_xll.qlRateHelperRate(U74,_xll.ohTrigger(Trigger,Trigger3M))</f>
        <v>#VALUE!</v>
      </c>
      <c r="X74" s="99" t="str">
        <f>IFERROR(_xll.qlFuturesRateHelperConvexityAdjustment(U74,Trigger),"--")</f>
        <v>--</v>
      </c>
      <c r="Y74" s="99" t="e">
        <f>_xll.qlRateHelperEarliestDate(U74,Trigger)</f>
        <v>#VALUE!</v>
      </c>
      <c r="Z74" s="99" t="e">
        <f>_xll.qlRateHelperLatestDate(U74,Trigger)</f>
        <v>#VALUE!</v>
      </c>
      <c r="AA74" s="99" t="e">
        <v>#NUM!</v>
      </c>
      <c r="AZ74" s="97" t="s">
        <v>197</v>
      </c>
      <c r="BA74" s="98">
        <f>_xll.qlInterestRateIndexFixingDate(Currency&amp;"ibor"&amp;Tenor,BB74,Trigger)</f>
        <v>42342</v>
      </c>
      <c r="BB74" s="98">
        <f>_xll.qlCalendarAdvance(Calendar,BB73,AZ74,"f",,Trigger)</f>
        <v>42346</v>
      </c>
      <c r="BC74" s="98">
        <f>_xll.qlInterestRateIndexMaturity(Currency&amp;"ibor"&amp;Tenor,BB74,Trigger)</f>
        <v>42437</v>
      </c>
      <c r="BD74" s="242" t="e">
        <f>_xll.qlIndexFixing($AD$5,BA74,TRUE,_xll.ohTrigger(Trigger,Trigger3M))</f>
        <v>#NUM!</v>
      </c>
      <c r="BE74" s="242">
        <f>IFERROR(_xll.qlIndexFixing($BF$1,BA74,TRUE,_xll.ohTrigger(Trigger,Trigger3M)),#N/A)</f>
        <v>-3.3066134799703548E-4</v>
      </c>
    </row>
    <row r="75" spans="1:57" ht="11.25" customHeight="1" x14ac:dyDescent="0.25">
      <c r="A75" s="281" t="s">
        <v>235</v>
      </c>
      <c r="B75" s="314" t="e">
        <v>#N/A</v>
      </c>
      <c r="C75" s="280" t="e">
        <v>#N/A</v>
      </c>
      <c r="D75" s="280" t="e">
        <f t="shared" si="68"/>
        <v>#N/A</v>
      </c>
      <c r="E75" s="280" t="s">
        <v>8</v>
      </c>
      <c r="F75" s="320" t="s">
        <v>9</v>
      </c>
      <c r="G75" s="280" t="s">
        <v>10</v>
      </c>
      <c r="H75" s="320" t="s">
        <v>11</v>
      </c>
      <c r="I75" s="321" t="e">
        <v>#N/A</v>
      </c>
      <c r="J75" s="321" t="str">
        <f>IFERROR(_xll.qlSimpleQuote(A75&amp;C75,I75,,Permanent,Trigger,TRUE),"--")</f>
        <v>--</v>
      </c>
      <c r="K75" s="321" t="e">
        <f t="shared" si="69"/>
        <v>#N/A</v>
      </c>
      <c r="L75" s="322" t="str">
        <f>IFERROR(_xll.qlSwapRateHelper2(,IF(DataSelect="Reference",$J75,K75),,$D75,Calendar,$G75,$F75,$H75,$L$33,0,E75,Discounting,Permanent,_xll.ohTrigger(Trigger,DataSelect),ObjectOverwrite),"--")</f>
        <v>--</v>
      </c>
      <c r="M75" s="277" t="b">
        <f t="shared" ref="M75:M99" si="78">IF(L75="--",FALSE,TRUE)</f>
        <v>0</v>
      </c>
      <c r="N75" s="80"/>
      <c r="O75" s="336" t="str">
        <f t="shared" si="28"/>
        <v>SW</v>
      </c>
      <c r="P75" s="336" t="e">
        <f t="shared" si="29"/>
        <v>#N/A</v>
      </c>
      <c r="Q75" s="340" t="str">
        <f t="shared" ref="Q75:R75" si="79">L80</f>
        <v>--</v>
      </c>
      <c r="R75" s="336" t="b">
        <f t="shared" si="79"/>
        <v>0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46" t="e">
        <f>_xll.qlRateHelperRate(U75,_xll.ohTrigger(Trigger,Trigger3M))</f>
        <v>#VALUE!</v>
      </c>
      <c r="X75" s="99" t="str">
        <f>IFERROR(_xll.qlFuturesRateHelperConvexityAdjustment(U75,Trigger),"--")</f>
        <v>--</v>
      </c>
      <c r="Y75" s="99" t="e">
        <f>_xll.qlRateHelperEarliestDate(U75,Trigger)</f>
        <v>#VALUE!</v>
      </c>
      <c r="Z75" s="99" t="e">
        <f>_xll.qlRateHelperLatestDate(U75,Trigger)</f>
        <v>#VALUE!</v>
      </c>
      <c r="AA75" s="99" t="e">
        <v>#NUM!</v>
      </c>
      <c r="AZ75" s="97" t="s">
        <v>197</v>
      </c>
      <c r="BA75" s="98">
        <f>_xll.qlInterestRateIndexFixingDate(Currency&amp;"ibor"&amp;Tenor,BB75,Trigger)</f>
        <v>42345</v>
      </c>
      <c r="BB75" s="98">
        <f>_xll.qlCalendarAdvance(Calendar,BB74,AZ75,"f",,Trigger)</f>
        <v>42347</v>
      </c>
      <c r="BC75" s="98">
        <f>_xll.qlInterestRateIndexMaturity(Currency&amp;"ibor"&amp;Tenor,BB75,Trigger)</f>
        <v>42438</v>
      </c>
      <c r="BD75" s="242" t="e">
        <f>_xll.qlIndexFixing($AD$5,BA75,TRUE,_xll.ohTrigger(Trigger,Trigger3M))</f>
        <v>#NUM!</v>
      </c>
      <c r="BE75" s="242">
        <f>IFERROR(_xll.qlIndexFixing($BF$1,BA75,TRUE,_xll.ohTrigger(Trigger,Trigger3M)),#N/A)</f>
        <v>-3.2985139654914648E-4</v>
      </c>
    </row>
    <row r="76" spans="1:57" ht="11.25" customHeight="1" x14ac:dyDescent="0.25">
      <c r="A76" s="281" t="s">
        <v>235</v>
      </c>
      <c r="B76" s="314" t="e">
        <v>#N/A</v>
      </c>
      <c r="C76" s="280" t="e">
        <v>#N/A</v>
      </c>
      <c r="D76" s="280" t="e">
        <f t="shared" si="68"/>
        <v>#N/A</v>
      </c>
      <c r="E76" s="280" t="s">
        <v>8</v>
      </c>
      <c r="F76" s="320" t="s">
        <v>9</v>
      </c>
      <c r="G76" s="280" t="s">
        <v>10</v>
      </c>
      <c r="H76" s="320" t="s">
        <v>11</v>
      </c>
      <c r="I76" s="321" t="e">
        <v>#N/A</v>
      </c>
      <c r="J76" s="321" t="str">
        <f>IFERROR(_xll.qlSimpleQuote(A76&amp;C76,I76,,Permanent,Trigger,TRUE),"--")</f>
        <v>--</v>
      </c>
      <c r="K76" s="321" t="e">
        <f t="shared" si="69"/>
        <v>#N/A</v>
      </c>
      <c r="L76" s="322" t="str">
        <f>IFERROR(_xll.qlSwapRateHelper2(,IF(DataSelect="Reference",$J76,K76),,$D76,Calendar,$G76,$F76,$H76,$L$33,0,E76,Discounting,Permanent,_xll.ohTrigger(Trigger,DataSelect),ObjectOverwrite),"--")</f>
        <v>--</v>
      </c>
      <c r="M76" s="277" t="b">
        <f t="shared" si="78"/>
        <v>0</v>
      </c>
      <c r="N76" s="80"/>
      <c r="O76" s="336" t="str">
        <f t="shared" si="28"/>
        <v>SW</v>
      </c>
      <c r="P76" s="336" t="e">
        <f t="shared" si="29"/>
        <v>#N/A</v>
      </c>
      <c r="Q76" s="340" t="str">
        <f t="shared" ref="Q76:R76" si="80">L81</f>
        <v>--</v>
      </c>
      <c r="R76" s="336" t="b">
        <f t="shared" si="80"/>
        <v>0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46" t="e">
        <f>_xll.qlRateHelperRate(U76,_xll.ohTrigger(Trigger,Trigger3M))</f>
        <v>#VALUE!</v>
      </c>
      <c r="X76" s="99" t="str">
        <f>IFERROR(_xll.qlFuturesRateHelperConvexityAdjustment(U76,Trigger),"--")</f>
        <v>--</v>
      </c>
      <c r="Y76" s="99" t="e">
        <f>_xll.qlRateHelperEarliestDate(U76,Trigger)</f>
        <v>#VALUE!</v>
      </c>
      <c r="Z76" s="99" t="e">
        <f>_xll.qlRateHelperLatestDate(U76,Trigger)</f>
        <v>#VALUE!</v>
      </c>
      <c r="AA76" s="99" t="e">
        <v>#NUM!</v>
      </c>
      <c r="AZ76" s="97" t="s">
        <v>197</v>
      </c>
      <c r="BA76" s="98">
        <f>_xll.qlInterestRateIndexFixingDate(Currency&amp;"ibor"&amp;Tenor,BB76,Trigger)</f>
        <v>42346</v>
      </c>
      <c r="BB76" s="98">
        <f>_xll.qlCalendarAdvance(Calendar,BB75,AZ76,"f",,Trigger)</f>
        <v>42348</v>
      </c>
      <c r="BC76" s="98">
        <f>_xll.qlInterestRateIndexMaturity(Currency&amp;"ibor"&amp;Tenor,BB76,Trigger)</f>
        <v>42439</v>
      </c>
      <c r="BD76" s="242" t="e">
        <f>_xll.qlIndexFixing($AD$5,BA76,TRUE,_xll.ohTrigger(Trigger,Trigger3M))</f>
        <v>#NUM!</v>
      </c>
      <c r="BE76" s="242">
        <f>IFERROR(_xll.qlIndexFixing($BF$1,BA76,TRUE,_xll.ohTrigger(Trigger,Trigger3M)),#N/A)</f>
        <v>-3.2904791790552807E-4</v>
      </c>
    </row>
    <row r="77" spans="1:57" ht="11.25" customHeight="1" x14ac:dyDescent="0.25">
      <c r="A77" s="281" t="s">
        <v>235</v>
      </c>
      <c r="B77" s="314" t="e">
        <v>#N/A</v>
      </c>
      <c r="C77" s="280" t="e">
        <v>#N/A</v>
      </c>
      <c r="D77" s="280" t="e">
        <f t="shared" si="68"/>
        <v>#N/A</v>
      </c>
      <c r="E77" s="280" t="s">
        <v>8</v>
      </c>
      <c r="F77" s="320" t="s">
        <v>9</v>
      </c>
      <c r="G77" s="280" t="s">
        <v>10</v>
      </c>
      <c r="H77" s="320" t="s">
        <v>11</v>
      </c>
      <c r="I77" s="321" t="e">
        <v>#N/A</v>
      </c>
      <c r="J77" s="321" t="str">
        <f>IFERROR(_xll.qlSimpleQuote(A77&amp;C77,I77,,Permanent,Trigger,TRUE),"--")</f>
        <v>--</v>
      </c>
      <c r="K77" s="321" t="e">
        <f t="shared" si="69"/>
        <v>#N/A</v>
      </c>
      <c r="L77" s="322" t="str">
        <f>IFERROR(_xll.qlSwapRateHelper2(,IF(DataSelect="Reference",$J77,K77),,$D77,Calendar,$G77,$F77,$H77,$L$33,0,E77,Discounting,Permanent,_xll.ohTrigger(Trigger,DataSelect),ObjectOverwrite),"--")</f>
        <v>--</v>
      </c>
      <c r="M77" s="277" t="b">
        <f t="shared" si="78"/>
        <v>0</v>
      </c>
      <c r="N77" s="80"/>
      <c r="O77" s="336" t="str">
        <f t="shared" si="28"/>
        <v>SW</v>
      </c>
      <c r="P77" s="336" t="e">
        <f t="shared" si="29"/>
        <v>#N/A</v>
      </c>
      <c r="Q77" s="340" t="str">
        <f t="shared" ref="Q77:R77" si="81">L82</f>
        <v>--</v>
      </c>
      <c r="R77" s="336" t="b">
        <f t="shared" si="81"/>
        <v>0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46" t="e">
        <f>_xll.qlRateHelperRate(U77,_xll.ohTrigger(Trigger,Trigger3M))</f>
        <v>#VALUE!</v>
      </c>
      <c r="X77" s="99" t="str">
        <f>IFERROR(_xll.qlFuturesRateHelperConvexityAdjustment(U77,Trigger),"--")</f>
        <v>--</v>
      </c>
      <c r="Y77" s="99" t="e">
        <f>_xll.qlRateHelperEarliestDate(U77,Trigger)</f>
        <v>#VALUE!</v>
      </c>
      <c r="Z77" s="99" t="e">
        <f>_xll.qlRateHelperLatestDate(U77,Trigger)</f>
        <v>#VALUE!</v>
      </c>
      <c r="AA77" s="99" t="e">
        <v>#NUM!</v>
      </c>
      <c r="AZ77" s="97" t="s">
        <v>197</v>
      </c>
      <c r="BA77" s="98">
        <f>_xll.qlInterestRateIndexFixingDate(Currency&amp;"ibor"&amp;Tenor,BB77,Trigger)</f>
        <v>42347</v>
      </c>
      <c r="BB77" s="98">
        <f>_xll.qlCalendarAdvance(Calendar,BB76,AZ77,"f",,Trigger)</f>
        <v>42349</v>
      </c>
      <c r="BC77" s="98">
        <f>_xll.qlInterestRateIndexMaturity(Currency&amp;"ibor"&amp;Tenor,BB77,Trigger)</f>
        <v>42440</v>
      </c>
      <c r="BD77" s="242" t="e">
        <f>_xll.qlIndexFixing($AD$5,BA77,TRUE,_xll.ohTrigger(Trigger,Trigger3M))</f>
        <v>#NUM!</v>
      </c>
      <c r="BE77" s="242">
        <f>IFERROR(_xll.qlIndexFixing($BF$1,BA77,TRUE,_xll.ohTrigger(Trigger,Trigger3M)),#N/A)</f>
        <v>-3.2826180874710048E-4</v>
      </c>
    </row>
    <row r="78" spans="1:57" ht="11.25" customHeight="1" x14ac:dyDescent="0.25">
      <c r="A78" s="281" t="s">
        <v>235</v>
      </c>
      <c r="B78" s="314" t="e">
        <v>#N/A</v>
      </c>
      <c r="C78" s="280" t="e">
        <v>#N/A</v>
      </c>
      <c r="D78" s="280" t="e">
        <f t="shared" si="68"/>
        <v>#N/A</v>
      </c>
      <c r="E78" s="280" t="s">
        <v>8</v>
      </c>
      <c r="F78" s="320" t="s">
        <v>9</v>
      </c>
      <c r="G78" s="280" t="s">
        <v>10</v>
      </c>
      <c r="H78" s="320" t="s">
        <v>11</v>
      </c>
      <c r="I78" s="321" t="e">
        <v>#N/A</v>
      </c>
      <c r="J78" s="321" t="str">
        <f>IFERROR(_xll.qlSimpleQuote(A78&amp;C78,I78,,Permanent,Trigger,TRUE),"--")</f>
        <v>--</v>
      </c>
      <c r="K78" s="321" t="e">
        <f t="shared" si="69"/>
        <v>#N/A</v>
      </c>
      <c r="L78" s="322" t="str">
        <f>IFERROR(_xll.qlSwapRateHelper2(,IF(DataSelect="Reference",$J78,K78),,$D78,Calendar,$G78,$F78,$H78,$L$33,0,E78,Discounting,Permanent,_xll.ohTrigger(Trigger,DataSelect),ObjectOverwrite),"--")</f>
        <v>--</v>
      </c>
      <c r="M78" s="277" t="b">
        <f t="shared" si="78"/>
        <v>0</v>
      </c>
      <c r="N78" s="80"/>
      <c r="O78" s="336" t="str">
        <f t="shared" si="28"/>
        <v>SW</v>
      </c>
      <c r="P78" s="336" t="e">
        <f t="shared" si="29"/>
        <v>#N/A</v>
      </c>
      <c r="Q78" s="340" t="str">
        <f t="shared" ref="Q78:R78" si="82">L83</f>
        <v>--</v>
      </c>
      <c r="R78" s="336" t="b">
        <f t="shared" si="82"/>
        <v>0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46" t="e">
        <f>_xll.qlRateHelperRate(U78,_xll.ohTrigger(Trigger,Trigger3M))</f>
        <v>#VALUE!</v>
      </c>
      <c r="X78" s="99" t="str">
        <f>IFERROR(_xll.qlFuturesRateHelperConvexityAdjustment(U78,Trigger),"--")</f>
        <v>--</v>
      </c>
      <c r="Y78" s="99" t="e">
        <f>_xll.qlRateHelperEarliestDate(U78,Trigger)</f>
        <v>#VALUE!</v>
      </c>
      <c r="Z78" s="99" t="e">
        <f>_xll.qlRateHelperLatestDate(U78,Trigger)</f>
        <v>#VALUE!</v>
      </c>
      <c r="AA78" s="99" t="e">
        <v>#NUM!</v>
      </c>
      <c r="AZ78" s="97" t="s">
        <v>197</v>
      </c>
      <c r="BA78" s="98">
        <f>_xll.qlInterestRateIndexFixingDate(Currency&amp;"ibor"&amp;Tenor,BB78,Trigger)</f>
        <v>42348</v>
      </c>
      <c r="BB78" s="98">
        <f>_xll.qlCalendarAdvance(Calendar,BB77,AZ78,"f",,Trigger)</f>
        <v>42352</v>
      </c>
      <c r="BC78" s="98">
        <f>_xll.qlInterestRateIndexMaturity(Currency&amp;"ibor"&amp;Tenor,BB78,Trigger)</f>
        <v>42443</v>
      </c>
      <c r="BD78" s="242" t="e">
        <f>_xll.qlIndexFixing($AD$5,BA78,TRUE,_xll.ohTrigger(Trigger,Trigger3M))</f>
        <v>#NUM!</v>
      </c>
      <c r="BE78" s="242">
        <f>IFERROR(_xll.qlIndexFixing($BF$1,BA78,TRUE,_xll.ohTrigger(Trigger,Trigger3M)),#N/A)</f>
        <v>-3.2612241020526123E-4</v>
      </c>
    </row>
    <row r="79" spans="1:57" ht="11.25" customHeight="1" x14ac:dyDescent="0.25">
      <c r="A79" s="281" t="s">
        <v>235</v>
      </c>
      <c r="B79" s="314" t="e">
        <v>#N/A</v>
      </c>
      <c r="C79" s="280" t="e">
        <v>#N/A</v>
      </c>
      <c r="D79" s="280" t="e">
        <f t="shared" si="68"/>
        <v>#N/A</v>
      </c>
      <c r="E79" s="280" t="s">
        <v>8</v>
      </c>
      <c r="F79" s="320" t="s">
        <v>9</v>
      </c>
      <c r="G79" s="280" t="s">
        <v>10</v>
      </c>
      <c r="H79" s="320" t="s">
        <v>11</v>
      </c>
      <c r="I79" s="321" t="e">
        <v>#N/A</v>
      </c>
      <c r="J79" s="321" t="str">
        <f>IFERROR(_xll.qlSimpleQuote(A79&amp;C79,I79,,Permanent,Trigger,TRUE),"--")</f>
        <v>--</v>
      </c>
      <c r="K79" s="321" t="e">
        <f t="shared" si="69"/>
        <v>#N/A</v>
      </c>
      <c r="L79" s="322" t="str">
        <f>IFERROR(_xll.qlSwapRateHelper2(,IF(DataSelect="Reference",$J79,K79),,$D79,Calendar,$G79,$F79,$H79,$L$33,0,E79,Discounting,Permanent,_xll.ohTrigger(Trigger,DataSelect),ObjectOverwrite),"--")</f>
        <v>--</v>
      </c>
      <c r="M79" s="277" t="b">
        <f t="shared" si="78"/>
        <v>0</v>
      </c>
      <c r="O79" s="336" t="str">
        <f t="shared" si="28"/>
        <v>SW</v>
      </c>
      <c r="P79" s="336" t="e">
        <f t="shared" si="29"/>
        <v>#N/A</v>
      </c>
      <c r="Q79" s="340" t="str">
        <f t="shared" ref="Q79:R79" si="83">L84</f>
        <v>--</v>
      </c>
      <c r="R79" s="336" t="b">
        <f t="shared" si="83"/>
        <v>0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46" t="e">
        <f>_xll.qlRateHelperRate(U79,_xll.ohTrigger(Trigger,Trigger3M))</f>
        <v>#VALUE!</v>
      </c>
      <c r="X79" s="99" t="str">
        <f>IFERROR(_xll.qlFuturesRateHelperConvexityAdjustment(U79,Trigger),"--")</f>
        <v>--</v>
      </c>
      <c r="Y79" s="99" t="e">
        <f>_xll.qlRateHelperEarliestDate(U79,Trigger)</f>
        <v>#VALUE!</v>
      </c>
      <c r="Z79" s="99" t="e">
        <f>_xll.qlRateHelperLatestDate(U79,Trigger)</f>
        <v>#VALUE!</v>
      </c>
      <c r="AA79" s="99" t="e">
        <v>#NUM!</v>
      </c>
      <c r="AZ79" s="97" t="s">
        <v>197</v>
      </c>
      <c r="BA79" s="98">
        <f>_xll.qlInterestRateIndexFixingDate(Currency&amp;"ibor"&amp;Tenor,BB79,Trigger)</f>
        <v>42349</v>
      </c>
      <c r="BB79" s="98">
        <f>_xll.qlCalendarAdvance(Calendar,BB78,AZ79,"f",,Trigger)</f>
        <v>42353</v>
      </c>
      <c r="BC79" s="98">
        <f>_xll.qlInterestRateIndexMaturity(Currency&amp;"ibor"&amp;Tenor,BB79,Trigger)</f>
        <v>42444</v>
      </c>
      <c r="BD79" s="242" t="e">
        <f>_xll.qlIndexFixing($AD$5,BA79,TRUE,_xll.ohTrigger(Trigger,Trigger3M))</f>
        <v>#NUM!</v>
      </c>
      <c r="BE79" s="242">
        <f>IFERROR(_xll.qlIndexFixing($BF$1,BA79,TRUE,_xll.ohTrigger(Trigger,Trigger3M)),#N/A)</f>
        <v>-3.2552240606482339E-4</v>
      </c>
    </row>
    <row r="80" spans="1:57" ht="11.25" customHeight="1" x14ac:dyDescent="0.25">
      <c r="A80" s="99" t="s">
        <v>235</v>
      </c>
      <c r="B80" s="329" t="e">
        <v>#N/A</v>
      </c>
      <c r="C80" s="99" t="e">
        <v>#N/A</v>
      </c>
      <c r="D80" s="324" t="e">
        <f t="shared" si="68"/>
        <v>#N/A</v>
      </c>
      <c r="E80" s="324" t="s">
        <v>8</v>
      </c>
      <c r="F80" s="320" t="s">
        <v>9</v>
      </c>
      <c r="G80" s="280" t="s">
        <v>10</v>
      </c>
      <c r="H80" s="320" t="s">
        <v>11</v>
      </c>
      <c r="I80" s="325" t="e">
        <v>#N/A</v>
      </c>
      <c r="J80" s="325" t="str">
        <f>IFERROR(_xll.qlSimpleQuote(A80&amp;C80,I80,,Permanent,Trigger,TRUE),"--")</f>
        <v>--</v>
      </c>
      <c r="K80" s="325" t="e">
        <f t="shared" si="69"/>
        <v>#N/A</v>
      </c>
      <c r="L80" s="99" t="str">
        <f>IFERROR(_xll.qlSwapRateHelper2(,IF(DataSelect="Reference",$J80,K80),,$D80,Calendar,$G80,$F80,$H80,$L$33,0,E80,Discounting,Permanent,_xll.ohTrigger(Trigger,DataSelect),ObjectOverwrite),"--")</f>
        <v>--</v>
      </c>
      <c r="M80" s="324" t="b">
        <f t="shared" si="78"/>
        <v>0</v>
      </c>
      <c r="O80" s="336" t="str">
        <f t="shared" si="28"/>
        <v>SW</v>
      </c>
      <c r="P80" s="336" t="e">
        <f t="shared" si="29"/>
        <v>#N/A</v>
      </c>
      <c r="Q80" s="340" t="str">
        <f t="shared" ref="Q80:R80" si="84">L85</f>
        <v>--</v>
      </c>
      <c r="R80" s="336" t="b">
        <f t="shared" si="84"/>
        <v>0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46" t="e">
        <f>_xll.qlRateHelperRate(U80,_xll.ohTrigger(Trigger,Trigger3M))</f>
        <v>#VALUE!</v>
      </c>
      <c r="X80" s="99" t="str">
        <f>IFERROR(_xll.qlFuturesRateHelperConvexityAdjustment(U80,Trigger),"--")</f>
        <v>--</v>
      </c>
      <c r="Y80" s="99" t="e">
        <f>_xll.qlRateHelperEarliestDate(U80,Trigger)</f>
        <v>#VALUE!</v>
      </c>
      <c r="Z80" s="99" t="e">
        <f>_xll.qlRateHelperLatestDate(U80,Trigger)</f>
        <v>#VALUE!</v>
      </c>
      <c r="AA80" s="99" t="e">
        <v>#NUM!</v>
      </c>
      <c r="AZ80" s="97" t="s">
        <v>197</v>
      </c>
      <c r="BA80" s="98">
        <f>_xll.qlInterestRateIndexFixingDate(Currency&amp;"ibor"&amp;Tenor,BB80,Trigger)</f>
        <v>42352</v>
      </c>
      <c r="BB80" s="98">
        <f>_xll.qlCalendarAdvance(Calendar,BB79,AZ80,"f",,Trigger)</f>
        <v>42354</v>
      </c>
      <c r="BC80" s="98">
        <f>_xll.qlInterestRateIndexMaturity(Currency&amp;"ibor"&amp;Tenor,BB80,Trigger)</f>
        <v>42445</v>
      </c>
      <c r="BD80" s="242" t="e">
        <f>_xll.qlIndexFixing($AD$5,BA80,TRUE,_xll.ohTrigger(Trigger,Trigger3M))</f>
        <v>#NUM!</v>
      </c>
      <c r="BE80" s="242">
        <f>IFERROR(_xll.qlIndexFixing($BF$1,BA80,TRUE,_xll.ohTrigger(Trigger,Trigger3M)),#N/A)</f>
        <v>-3.249999999991645E-4</v>
      </c>
    </row>
    <row r="81" spans="1:57" ht="11.25" customHeight="1" x14ac:dyDescent="0.25">
      <c r="A81" s="99" t="s">
        <v>235</v>
      </c>
      <c r="B81" s="329" t="e">
        <v>#N/A</v>
      </c>
      <c r="C81" s="99" t="e">
        <v>#N/A</v>
      </c>
      <c r="D81" s="324" t="e">
        <f t="shared" si="68"/>
        <v>#N/A</v>
      </c>
      <c r="E81" s="324" t="s">
        <v>8</v>
      </c>
      <c r="F81" s="320" t="s">
        <v>9</v>
      </c>
      <c r="G81" s="280" t="s">
        <v>10</v>
      </c>
      <c r="H81" s="320" t="s">
        <v>11</v>
      </c>
      <c r="I81" s="325" t="e">
        <v>#N/A</v>
      </c>
      <c r="J81" s="325" t="str">
        <f>IFERROR(_xll.qlSimpleQuote(A81&amp;C81,I81,,Permanent,Trigger,TRUE),"--")</f>
        <v>--</v>
      </c>
      <c r="K81" s="325" t="e">
        <f t="shared" si="69"/>
        <v>#N/A</v>
      </c>
      <c r="L81" s="99" t="str">
        <f>IFERROR(_xll.qlSwapRateHelper2(,IF(DataSelect="Reference",$J81,K81),,$D81,Calendar,$G81,$F81,$H81,$L$33,0,E81,Discounting,Permanent,_xll.ohTrigger(Trigger,DataSelect),ObjectOverwrite),"--")</f>
        <v>--</v>
      </c>
      <c r="M81" s="324" t="b">
        <f t="shared" si="78"/>
        <v>0</v>
      </c>
      <c r="O81" s="336" t="str">
        <f t="shared" si="28"/>
        <v>SW</v>
      </c>
      <c r="P81" s="336" t="e">
        <f t="shared" si="29"/>
        <v>#N/A</v>
      </c>
      <c r="Q81" s="340" t="str">
        <f t="shared" ref="Q81:R81" si="85">L86</f>
        <v>--</v>
      </c>
      <c r="R81" s="336" t="b">
        <f t="shared" si="85"/>
        <v>0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46" t="e">
        <f>_xll.qlRateHelperRate(U81,_xll.ohTrigger(Trigger,Trigger3M))</f>
        <v>#VALUE!</v>
      </c>
      <c r="X81" s="99" t="str">
        <f>IFERROR(_xll.qlFuturesRateHelperConvexityAdjustment(U81,Trigger),"--")</f>
        <v>--</v>
      </c>
      <c r="Y81" s="99" t="e">
        <f>_xll.qlRateHelperEarliestDate(U81,Trigger)</f>
        <v>#VALUE!</v>
      </c>
      <c r="Z81" s="99" t="e">
        <f>_xll.qlRateHelperLatestDate(U81,Trigger)</f>
        <v>#VALUE!</v>
      </c>
      <c r="AA81" s="99" t="e">
        <v>#NUM!</v>
      </c>
      <c r="AZ81" s="97" t="s">
        <v>197</v>
      </c>
      <c r="BA81" s="98">
        <f>_xll.qlInterestRateIndexFixingDate(Currency&amp;"ibor"&amp;Tenor,BB81,Trigger)</f>
        <v>42353</v>
      </c>
      <c r="BB81" s="98">
        <f>_xll.qlCalendarAdvance(Calendar,BB80,AZ81,"f",,Trigger)</f>
        <v>42355</v>
      </c>
      <c r="BC81" s="98">
        <f>_xll.qlInterestRateIndexMaturity(Currency&amp;"ibor"&amp;Tenor,BB81,Trigger)</f>
        <v>42446</v>
      </c>
      <c r="BD81" s="242" t="e">
        <f>_xll.qlIndexFixing($AD$5,BA81,TRUE,_xll.ohTrigger(Trigger,Trigger3M))</f>
        <v>#NUM!</v>
      </c>
      <c r="BE81" s="242">
        <f>IFERROR(_xll.qlIndexFixing($BF$1,BA81,TRUE,_xll.ohTrigger(Trigger,Trigger3M)),#N/A)</f>
        <v>-3.245161840751373E-4</v>
      </c>
    </row>
    <row r="82" spans="1:57" ht="11.25" customHeight="1" x14ac:dyDescent="0.25">
      <c r="A82" s="99" t="s">
        <v>235</v>
      </c>
      <c r="B82" s="329" t="e">
        <v>#N/A</v>
      </c>
      <c r="C82" s="99" t="e">
        <v>#N/A</v>
      </c>
      <c r="D82" s="324" t="e">
        <f t="shared" si="68"/>
        <v>#N/A</v>
      </c>
      <c r="E82" s="324" t="s">
        <v>8</v>
      </c>
      <c r="F82" s="320" t="s">
        <v>9</v>
      </c>
      <c r="G82" s="280" t="s">
        <v>10</v>
      </c>
      <c r="H82" s="320" t="s">
        <v>11</v>
      </c>
      <c r="I82" s="325" t="e">
        <v>#N/A</v>
      </c>
      <c r="J82" s="325" t="str">
        <f>IFERROR(_xll.qlSimpleQuote(A82&amp;C82,I82,,Permanent,Trigger,TRUE),"--")</f>
        <v>--</v>
      </c>
      <c r="K82" s="325" t="e">
        <f t="shared" si="69"/>
        <v>#N/A</v>
      </c>
      <c r="L82" s="99" t="str">
        <f>IFERROR(_xll.qlSwapRateHelper2(,IF(DataSelect="Reference",$J82,K82),,$D82,Calendar,$G82,$F82,$H82,$L$33,0,E82,Discounting,Permanent,_xll.ohTrigger(Trigger,DataSelect),ObjectOverwrite),"--")</f>
        <v>--</v>
      </c>
      <c r="M82" s="324" t="b">
        <f t="shared" si="78"/>
        <v>0</v>
      </c>
      <c r="O82" s="336" t="str">
        <f t="shared" si="28"/>
        <v>SW</v>
      </c>
      <c r="P82" s="336" t="e">
        <f t="shared" si="29"/>
        <v>#N/A</v>
      </c>
      <c r="Q82" s="340" t="str">
        <f t="shared" ref="Q82:R82" si="86">L87</f>
        <v>--</v>
      </c>
      <c r="R82" s="336" t="b">
        <f t="shared" si="86"/>
        <v>0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46" t="e">
        <f>_xll.qlRateHelperRate(U82,_xll.ohTrigger(Trigger,Trigger3M))</f>
        <v>#VALUE!</v>
      </c>
      <c r="X82" s="99" t="str">
        <f>IFERROR(_xll.qlFuturesRateHelperConvexityAdjustment(U82,Trigger),"--")</f>
        <v>--</v>
      </c>
      <c r="Y82" s="99" t="e">
        <f>_xll.qlRateHelperEarliestDate(U82,Trigger)</f>
        <v>#VALUE!</v>
      </c>
      <c r="Z82" s="99" t="e">
        <f>_xll.qlRateHelperLatestDate(U82,Trigger)</f>
        <v>#VALUE!</v>
      </c>
      <c r="AA82" s="99" t="e">
        <v>#NUM!</v>
      </c>
      <c r="AZ82" s="97" t="s">
        <v>197</v>
      </c>
      <c r="BA82" s="98">
        <f>_xll.qlInterestRateIndexFixingDate(Currency&amp;"ibor"&amp;Tenor,BB82,Trigger)</f>
        <v>42354</v>
      </c>
      <c r="BB82" s="98">
        <f>_xll.qlCalendarAdvance(Calendar,BB81,AZ82,"f",,Trigger)</f>
        <v>42356</v>
      </c>
      <c r="BC82" s="98">
        <f>_xll.qlInterestRateIndexMaturity(Currency&amp;"ibor"&amp;Tenor,BB82,Trigger)</f>
        <v>42447</v>
      </c>
      <c r="BD82" s="242" t="e">
        <f>_xll.qlIndexFixing($AD$5,BA82,TRUE,_xll.ohTrigger(Trigger,Trigger3M))</f>
        <v>#NUM!</v>
      </c>
      <c r="BE82" s="242">
        <f>IFERROR(_xll.qlIndexFixing($BF$1,BA82,TRUE,_xll.ohTrigger(Trigger,Trigger3M)),#N/A)</f>
        <v>-3.2402333922537115E-4</v>
      </c>
    </row>
    <row r="83" spans="1:57" ht="11.25" customHeight="1" x14ac:dyDescent="0.25">
      <c r="A83" s="99" t="s">
        <v>235</v>
      </c>
      <c r="B83" s="329" t="e">
        <v>#N/A</v>
      </c>
      <c r="C83" s="99" t="e">
        <v>#N/A</v>
      </c>
      <c r="D83" s="324" t="e">
        <f t="shared" si="68"/>
        <v>#N/A</v>
      </c>
      <c r="E83" s="324" t="s">
        <v>8</v>
      </c>
      <c r="F83" s="320" t="s">
        <v>9</v>
      </c>
      <c r="G83" s="280" t="s">
        <v>10</v>
      </c>
      <c r="H83" s="320" t="s">
        <v>11</v>
      </c>
      <c r="I83" s="325" t="e">
        <v>#N/A</v>
      </c>
      <c r="J83" s="325" t="str">
        <f>IFERROR(_xll.qlSimpleQuote(A83&amp;C83,I83,,Permanent,Trigger,TRUE),"--")</f>
        <v>--</v>
      </c>
      <c r="K83" s="325" t="e">
        <f t="shared" si="69"/>
        <v>#N/A</v>
      </c>
      <c r="L83" s="99" t="str">
        <f>IFERROR(_xll.qlSwapRateHelper2(,IF(DataSelect="Reference",$J83,K83),,$D83,Calendar,$G83,$F83,$H83,$L$33,0,E83,Discounting,Permanent,_xll.ohTrigger(Trigger,DataSelect),ObjectOverwrite),"--")</f>
        <v>--</v>
      </c>
      <c r="M83" s="324" t="b">
        <f t="shared" si="78"/>
        <v>0</v>
      </c>
      <c r="O83" s="336" t="str">
        <f t="shared" si="28"/>
        <v>SW</v>
      </c>
      <c r="P83" s="336" t="e">
        <f t="shared" si="29"/>
        <v>#N/A</v>
      </c>
      <c r="Q83" s="340" t="str">
        <f t="shared" ref="Q83:R83" si="87">L88</f>
        <v>--</v>
      </c>
      <c r="R83" s="336" t="b">
        <f t="shared" si="87"/>
        <v>0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46" t="e">
        <f>_xll.qlRateHelperRate(U83,_xll.ohTrigger(Trigger,Trigger3M))</f>
        <v>#VALUE!</v>
      </c>
      <c r="X83" s="99" t="str">
        <f>IFERROR(_xll.qlFuturesRateHelperConvexityAdjustment(U83,Trigger),"--")</f>
        <v>--</v>
      </c>
      <c r="Y83" s="99" t="e">
        <f>_xll.qlRateHelperEarliestDate(U83,Trigger)</f>
        <v>#VALUE!</v>
      </c>
      <c r="Z83" s="99" t="e">
        <f>_xll.qlRateHelperLatestDate(U83,Trigger)</f>
        <v>#VALUE!</v>
      </c>
      <c r="AA83" s="99" t="e">
        <v>#NUM!</v>
      </c>
      <c r="AZ83" s="97" t="s">
        <v>197</v>
      </c>
      <c r="BA83" s="98">
        <f>_xll.qlInterestRateIndexFixingDate(Currency&amp;"ibor"&amp;Tenor,BB83,Trigger)</f>
        <v>42355</v>
      </c>
      <c r="BB83" s="98">
        <f>_xll.qlCalendarAdvance(Calendar,BB82,AZ83,"f",,Trigger)</f>
        <v>42359</v>
      </c>
      <c r="BC83" s="98">
        <f>_xll.qlInterestRateIndexMaturity(Currency&amp;"ibor"&amp;Tenor,BB83,Trigger)</f>
        <v>42450</v>
      </c>
      <c r="BD83" s="242" t="e">
        <f>_xll.qlIndexFixing($AD$5,BA83,TRUE,_xll.ohTrigger(Trigger,Trigger3M))</f>
        <v>#NUM!</v>
      </c>
      <c r="BE83" s="242">
        <f>IFERROR(_xll.qlIndexFixing($BF$1,BA83,TRUE,_xll.ohTrigger(Trigger,Trigger3M)),#N/A)</f>
        <v>-3.2249245591075019E-4</v>
      </c>
    </row>
    <row r="84" spans="1:57" ht="11.25" customHeight="1" x14ac:dyDescent="0.25">
      <c r="A84" s="99" t="s">
        <v>235</v>
      </c>
      <c r="B84" s="329" t="e">
        <v>#N/A</v>
      </c>
      <c r="C84" s="99" t="e">
        <v>#N/A</v>
      </c>
      <c r="D84" s="324" t="e">
        <f t="shared" si="68"/>
        <v>#N/A</v>
      </c>
      <c r="E84" s="324" t="s">
        <v>8</v>
      </c>
      <c r="F84" s="320" t="s">
        <v>9</v>
      </c>
      <c r="G84" s="280" t="s">
        <v>10</v>
      </c>
      <c r="H84" s="320" t="s">
        <v>11</v>
      </c>
      <c r="I84" s="325" t="e">
        <v>#N/A</v>
      </c>
      <c r="J84" s="325" t="str">
        <f>IFERROR(_xll.qlSimpleQuote(A84&amp;C84,I84,,Permanent,Trigger,TRUE),"--")</f>
        <v>--</v>
      </c>
      <c r="K84" s="325" t="e">
        <f t="shared" si="69"/>
        <v>#N/A</v>
      </c>
      <c r="L84" s="99" t="str">
        <f>IFERROR(_xll.qlSwapRateHelper2(,IF(DataSelect="Reference",$J84,K84),,$D84,Calendar,$G84,$F84,$H84,$L$33,0,E84,Discounting,Permanent,_xll.ohTrigger(Trigger,DataSelect),ObjectOverwrite),"--")</f>
        <v>--</v>
      </c>
      <c r="M84" s="324" t="b">
        <f t="shared" si="78"/>
        <v>0</v>
      </c>
      <c r="O84" s="336" t="str">
        <f t="shared" si="28"/>
        <v>SW</v>
      </c>
      <c r="P84" s="336" t="e">
        <f t="shared" si="29"/>
        <v>#N/A</v>
      </c>
      <c r="Q84" s="340" t="str">
        <f t="shared" ref="Q84:R84" si="88">L89</f>
        <v>--</v>
      </c>
      <c r="R84" s="336" t="b">
        <f t="shared" si="88"/>
        <v>0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46" t="e">
        <f>_xll.qlRateHelperRate(U84,_xll.ohTrigger(Trigger,Trigger3M))</f>
        <v>#VALUE!</v>
      </c>
      <c r="X84" s="99" t="str">
        <f>IFERROR(_xll.qlFuturesRateHelperConvexityAdjustment(U84,Trigger),"--")</f>
        <v>--</v>
      </c>
      <c r="Y84" s="99" t="e">
        <f>_xll.qlRateHelperEarliestDate(U84,Trigger)</f>
        <v>#VALUE!</v>
      </c>
      <c r="Z84" s="99" t="e">
        <f>_xll.qlRateHelperLatestDate(U84,Trigger)</f>
        <v>#VALUE!</v>
      </c>
      <c r="AA84" s="99" t="e">
        <v>#NUM!</v>
      </c>
      <c r="AZ84" s="97" t="s">
        <v>197</v>
      </c>
      <c r="BA84" s="98">
        <f>_xll.qlInterestRateIndexFixingDate(Currency&amp;"ibor"&amp;Tenor,BB84,Trigger)</f>
        <v>42356</v>
      </c>
      <c r="BB84" s="98">
        <f>_xll.qlCalendarAdvance(Calendar,BB83,AZ84,"f",,Trigger)</f>
        <v>42360</v>
      </c>
      <c r="BC84" s="98">
        <f>_xll.qlInterestRateIndexMaturity(Currency&amp;"ibor"&amp;Tenor,BB84,Trigger)</f>
        <v>42451</v>
      </c>
      <c r="BD84" s="242" t="e">
        <f>_xll.qlIndexFixing($AD$5,BA84,TRUE,_xll.ohTrigger(Trigger,Trigger3M))</f>
        <v>#NUM!</v>
      </c>
      <c r="BE84" s="242">
        <f>IFERROR(_xll.qlIndexFixing($BF$1,BA84,TRUE,_xll.ohTrigger(Trigger,Trigger3M)),#N/A)</f>
        <v>-3.2196532081517641E-4</v>
      </c>
    </row>
    <row r="85" spans="1:57" ht="11.25" customHeight="1" x14ac:dyDescent="0.25">
      <c r="A85" s="99" t="s">
        <v>235</v>
      </c>
      <c r="B85" s="329" t="e">
        <v>#N/A</v>
      </c>
      <c r="C85" s="99" t="e">
        <v>#N/A</v>
      </c>
      <c r="D85" s="324" t="e">
        <f t="shared" si="68"/>
        <v>#N/A</v>
      </c>
      <c r="E85" s="324" t="s">
        <v>8</v>
      </c>
      <c r="F85" s="320" t="s">
        <v>9</v>
      </c>
      <c r="G85" s="280" t="s">
        <v>10</v>
      </c>
      <c r="H85" s="320" t="s">
        <v>11</v>
      </c>
      <c r="I85" s="325" t="e">
        <v>#N/A</v>
      </c>
      <c r="J85" s="325" t="str">
        <f>IFERROR(_xll.qlSimpleQuote(A85&amp;C85,I85,,Permanent,Trigger,TRUE),"--")</f>
        <v>--</v>
      </c>
      <c r="K85" s="325" t="e">
        <f t="shared" si="69"/>
        <v>#N/A</v>
      </c>
      <c r="L85" s="99" t="str">
        <f>IFERROR(_xll.qlSwapRateHelper2(,IF(DataSelect="Reference",$J85,K85),,$D85,Calendar,$G85,$F85,$H85,$L$33,0,E85,Discounting,Permanent,_xll.ohTrigger(Trigger,DataSelect),ObjectOverwrite),"--")</f>
        <v>--</v>
      </c>
      <c r="M85" s="324" t="b">
        <f t="shared" si="78"/>
        <v>0</v>
      </c>
      <c r="O85" s="336" t="str">
        <f t="shared" si="28"/>
        <v>SW</v>
      </c>
      <c r="P85" s="336" t="e">
        <f t="shared" si="29"/>
        <v>#N/A</v>
      </c>
      <c r="Q85" s="340" t="str">
        <f t="shared" ref="Q85:R85" si="89">L90</f>
        <v>--</v>
      </c>
      <c r="R85" s="336" t="b">
        <f t="shared" si="89"/>
        <v>0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46" t="e">
        <f>_xll.qlRateHelperRate(U85,_xll.ohTrigger(Trigger,Trigger3M))</f>
        <v>#VALUE!</v>
      </c>
      <c r="X85" s="99" t="str">
        <f>IFERROR(_xll.qlFuturesRateHelperConvexityAdjustment(U85,Trigger),"--")</f>
        <v>--</v>
      </c>
      <c r="Y85" s="99" t="e">
        <f>_xll.qlRateHelperEarliestDate(U85,Trigger)</f>
        <v>#VALUE!</v>
      </c>
      <c r="Z85" s="99" t="e">
        <f>_xll.qlRateHelperLatestDate(U85,Trigger)</f>
        <v>#VALUE!</v>
      </c>
      <c r="AA85" s="99" t="e">
        <v>#NUM!</v>
      </c>
      <c r="AZ85" s="97" t="s">
        <v>197</v>
      </c>
      <c r="BA85" s="98">
        <f>_xll.qlInterestRateIndexFixingDate(Currency&amp;"ibor"&amp;Tenor,BB85,Trigger)</f>
        <v>42359</v>
      </c>
      <c r="BB85" s="98">
        <f>_xll.qlCalendarAdvance(Calendar,BB84,AZ85,"f",,Trigger)</f>
        <v>42361</v>
      </c>
      <c r="BC85" s="98">
        <f>_xll.qlInterestRateIndexMaturity(Currency&amp;"ibor"&amp;Tenor,BB85,Trigger)</f>
        <v>42452</v>
      </c>
      <c r="BD85" s="242" t="e">
        <f>_xll.qlIndexFixing($AD$5,BA85,TRUE,_xll.ohTrigger(Trigger,Trigger3M))</f>
        <v>#NUM!</v>
      </c>
      <c r="BE85" s="242">
        <f>IFERROR(_xll.qlIndexFixing($BF$1,BA85,TRUE,_xll.ohTrigger(Trigger,Trigger3M)),#N/A)</f>
        <v>-3.2143007019025518E-4</v>
      </c>
    </row>
    <row r="86" spans="1:57" ht="11.25" customHeight="1" x14ac:dyDescent="0.25">
      <c r="A86" s="99" t="s">
        <v>235</v>
      </c>
      <c r="B86" s="329" t="e">
        <v>#N/A</v>
      </c>
      <c r="C86" s="99" t="e">
        <v>#N/A</v>
      </c>
      <c r="D86" s="324" t="e">
        <f t="shared" si="68"/>
        <v>#N/A</v>
      </c>
      <c r="E86" s="324" t="s">
        <v>8</v>
      </c>
      <c r="F86" s="320" t="s">
        <v>9</v>
      </c>
      <c r="G86" s="280" t="s">
        <v>10</v>
      </c>
      <c r="H86" s="320" t="s">
        <v>11</v>
      </c>
      <c r="I86" s="325" t="e">
        <v>#N/A</v>
      </c>
      <c r="J86" s="325" t="str">
        <f>IFERROR(_xll.qlSimpleQuote(A86&amp;C86,I86,,Permanent,Trigger,TRUE),"--")</f>
        <v>--</v>
      </c>
      <c r="K86" s="325" t="e">
        <f t="shared" si="69"/>
        <v>#N/A</v>
      </c>
      <c r="L86" s="99" t="str">
        <f>IFERROR(_xll.qlSwapRateHelper2(,IF(DataSelect="Reference",$J86,K86),,$D86,Calendar,$G86,$F86,$H86,$L$33,0,E86,Discounting,Permanent,_xll.ohTrigger(Trigger,DataSelect),ObjectOverwrite),"--")</f>
        <v>--</v>
      </c>
      <c r="M86" s="324" t="b">
        <f t="shared" si="78"/>
        <v>0</v>
      </c>
      <c r="O86" s="336" t="str">
        <f t="shared" si="28"/>
        <v>SW</v>
      </c>
      <c r="P86" s="336" t="e">
        <f t="shared" si="29"/>
        <v>#N/A</v>
      </c>
      <c r="Q86" s="340" t="str">
        <f t="shared" ref="Q86:R86" si="90">L91</f>
        <v>--</v>
      </c>
      <c r="R86" s="336" t="b">
        <f t="shared" si="90"/>
        <v>0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46" t="e">
        <f>_xll.qlRateHelperRate(U86,_xll.ohTrigger(Trigger,Trigger3M))</f>
        <v>#VALUE!</v>
      </c>
      <c r="X86" s="99" t="str">
        <f>IFERROR(_xll.qlFuturesRateHelperConvexityAdjustment(U86,Trigger),"--")</f>
        <v>--</v>
      </c>
      <c r="Y86" s="99" t="e">
        <f>_xll.qlRateHelperEarliestDate(U86,Trigger)</f>
        <v>#VALUE!</v>
      </c>
      <c r="Z86" s="99" t="e">
        <f>_xll.qlRateHelperLatestDate(U86,Trigger)</f>
        <v>#VALUE!</v>
      </c>
      <c r="AA86" s="99" t="e">
        <v>#NUM!</v>
      </c>
      <c r="AZ86" s="97" t="s">
        <v>197</v>
      </c>
      <c r="BA86" s="98">
        <f>_xll.qlInterestRateIndexFixingDate(Currency&amp;"ibor"&amp;Tenor,BB86,Trigger)</f>
        <v>42360</v>
      </c>
      <c r="BB86" s="98">
        <f>_xll.qlCalendarAdvance(Calendar,BB85,AZ86,"f",,Trigger)</f>
        <v>42362</v>
      </c>
      <c r="BC86" s="98">
        <f>_xll.qlInterestRateIndexMaturity(Currency&amp;"ibor"&amp;Tenor,BB86,Trigger)</f>
        <v>42453</v>
      </c>
      <c r="BD86" s="242" t="e">
        <f>_xll.qlIndexFixing($AD$5,BA86,TRUE,_xll.ohTrigger(Trigger,Trigger3M))</f>
        <v>#NUM!</v>
      </c>
      <c r="BE86" s="242">
        <f>IFERROR(_xll.qlIndexFixing($BF$1,BA86,TRUE,_xll.ohTrigger(Trigger,Trigger3M)),#N/A)</f>
        <v>-3.2088688712293868E-4</v>
      </c>
    </row>
    <row r="87" spans="1:57" ht="11.25" customHeight="1" x14ac:dyDescent="0.25">
      <c r="A87" s="99" t="s">
        <v>235</v>
      </c>
      <c r="B87" s="329" t="e">
        <v>#N/A</v>
      </c>
      <c r="C87" s="99" t="e">
        <v>#N/A</v>
      </c>
      <c r="D87" s="324" t="e">
        <f t="shared" si="68"/>
        <v>#N/A</v>
      </c>
      <c r="E87" s="324" t="s">
        <v>8</v>
      </c>
      <c r="F87" s="320" t="s">
        <v>9</v>
      </c>
      <c r="G87" s="280" t="s">
        <v>10</v>
      </c>
      <c r="H87" s="320" t="s">
        <v>11</v>
      </c>
      <c r="I87" s="325" t="e">
        <v>#N/A</v>
      </c>
      <c r="J87" s="325" t="str">
        <f>IFERROR(_xll.qlSimpleQuote(A87&amp;C87,I87,,Permanent,Trigger,TRUE),"--")</f>
        <v>--</v>
      </c>
      <c r="K87" s="325" t="e">
        <f t="shared" si="69"/>
        <v>#N/A</v>
      </c>
      <c r="L87" s="99" t="str">
        <f>IFERROR(_xll.qlSwapRateHelper2(,IF(DataSelect="Reference",$J87,K87),,$D87,Calendar,$G87,$F87,$H87,$L$33,0,E87,Discounting,Permanent,_xll.ohTrigger(Trigger,DataSelect),ObjectOverwrite),"--")</f>
        <v>--</v>
      </c>
      <c r="M87" s="324" t="b">
        <f t="shared" si="78"/>
        <v>0</v>
      </c>
      <c r="O87" s="336" t="str">
        <f t="shared" si="28"/>
        <v>SW</v>
      </c>
      <c r="P87" s="336" t="e">
        <f t="shared" si="29"/>
        <v>#N/A</v>
      </c>
      <c r="Q87" s="340" t="str">
        <f t="shared" ref="Q87:R87" si="91">L92</f>
        <v>--</v>
      </c>
      <c r="R87" s="336" t="b">
        <f t="shared" si="91"/>
        <v>0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46" t="e">
        <f>_xll.qlRateHelperRate(U87,_xll.ohTrigger(Trigger,Trigger3M))</f>
        <v>#VALUE!</v>
      </c>
      <c r="X87" s="99" t="str">
        <f>IFERROR(_xll.qlFuturesRateHelperConvexityAdjustment(U87,Trigger),"--")</f>
        <v>--</v>
      </c>
      <c r="Y87" s="99" t="e">
        <f>_xll.qlRateHelperEarliestDate(U87,Trigger)</f>
        <v>#VALUE!</v>
      </c>
      <c r="Z87" s="99" t="e">
        <f>_xll.qlRateHelperLatestDate(U87,Trigger)</f>
        <v>#VALUE!</v>
      </c>
      <c r="AA87" s="99" t="e">
        <v>#NUM!</v>
      </c>
      <c r="AZ87" s="97" t="s">
        <v>197</v>
      </c>
      <c r="BA87" s="98">
        <f>_xll.qlInterestRateIndexFixingDate(Currency&amp;"ibor"&amp;Tenor,BB87,Trigger)</f>
        <v>42361</v>
      </c>
      <c r="BB87" s="98">
        <f>_xll.qlCalendarAdvance(Calendar,BB86,AZ87,"f",,Trigger)</f>
        <v>42366</v>
      </c>
      <c r="BC87" s="98">
        <f>_xll.qlInterestRateIndexMaturity(Currency&amp;"ibor"&amp;Tenor,BB87,Trigger)</f>
        <v>42458</v>
      </c>
      <c r="BD87" s="242" t="e">
        <f>_xll.qlIndexFixing($AD$5,BA87,TRUE,_xll.ohTrigger(Trigger,Trigger3M))</f>
        <v>#NUM!</v>
      </c>
      <c r="BE87" s="242">
        <f>IFERROR(_xll.qlIndexFixing($BF$1,BA87,TRUE,_xll.ohTrigger(Trigger,Trigger3M)),#N/A)</f>
        <v>-3.1914199028655913E-4</v>
      </c>
    </row>
    <row r="88" spans="1:57" ht="11.25" customHeight="1" x14ac:dyDescent="0.25">
      <c r="A88" s="99" t="s">
        <v>235</v>
      </c>
      <c r="B88" s="329" t="e">
        <v>#N/A</v>
      </c>
      <c r="C88" s="99" t="e">
        <v>#N/A</v>
      </c>
      <c r="D88" s="324" t="e">
        <f t="shared" si="68"/>
        <v>#N/A</v>
      </c>
      <c r="E88" s="324" t="s">
        <v>8</v>
      </c>
      <c r="F88" s="320" t="s">
        <v>9</v>
      </c>
      <c r="G88" s="280" t="s">
        <v>10</v>
      </c>
      <c r="H88" s="320" t="s">
        <v>11</v>
      </c>
      <c r="I88" s="325" t="e">
        <v>#N/A</v>
      </c>
      <c r="J88" s="325" t="str">
        <f>IFERROR(_xll.qlSimpleQuote(A88&amp;C88,I88,,Permanent,Trigger,TRUE),"--")</f>
        <v>--</v>
      </c>
      <c r="K88" s="325" t="e">
        <f t="shared" si="69"/>
        <v>#N/A</v>
      </c>
      <c r="L88" s="99" t="str">
        <f>IFERROR(_xll.qlSwapRateHelper2(,IF(DataSelect="Reference",$J88,K88),,$D88,Calendar,$G88,$F88,$H88,$L$33,0,E88,Discounting,Permanent,_xll.ohTrigger(Trigger,DataSelect),ObjectOverwrite),"--")</f>
        <v>--</v>
      </c>
      <c r="M88" s="324" t="b">
        <f t="shared" si="78"/>
        <v>0</v>
      </c>
      <c r="O88" s="336" t="str">
        <f t="shared" si="28"/>
        <v>SW</v>
      </c>
      <c r="P88" s="336" t="e">
        <f t="shared" si="29"/>
        <v>#N/A</v>
      </c>
      <c r="Q88" s="340" t="str">
        <f t="shared" ref="Q88:R88" si="92">L93</f>
        <v>--</v>
      </c>
      <c r="R88" s="336" t="b">
        <f t="shared" si="92"/>
        <v>0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46" t="e">
        <f>_xll.qlRateHelperRate(U88,_xll.ohTrigger(Trigger,Trigger3M))</f>
        <v>#VALUE!</v>
      </c>
      <c r="X88" s="99" t="str">
        <f>IFERROR(_xll.qlFuturesRateHelperConvexityAdjustment(U88,Trigger),"--")</f>
        <v>--</v>
      </c>
      <c r="Y88" s="99" t="e">
        <f>_xll.qlRateHelperEarliestDate(U88,Trigger)</f>
        <v>#VALUE!</v>
      </c>
      <c r="Z88" s="99" t="e">
        <f>_xll.qlRateHelperLatestDate(U88,Trigger)</f>
        <v>#VALUE!</v>
      </c>
      <c r="AA88" s="99" t="e">
        <v>#NUM!</v>
      </c>
      <c r="AZ88" s="97" t="s">
        <v>197</v>
      </c>
      <c r="BA88" s="98">
        <f>_xll.qlInterestRateIndexFixingDate(Currency&amp;"ibor"&amp;Tenor,BB88,Trigger)</f>
        <v>42362</v>
      </c>
      <c r="BB88" s="98">
        <f>_xll.qlCalendarAdvance(Calendar,BB87,AZ88,"f",,Trigger)</f>
        <v>42367</v>
      </c>
      <c r="BC88" s="98">
        <f>_xll.qlInterestRateIndexMaturity(Currency&amp;"ibor"&amp;Tenor,BB88,Trigger)</f>
        <v>42458</v>
      </c>
      <c r="BD88" s="242" t="e">
        <f>_xll.qlIndexFixing($AD$5,BA88,TRUE,_xll.ohTrigger(Trigger,Trigger3M))</f>
        <v>#NUM!</v>
      </c>
      <c r="BE88" s="242">
        <f>IFERROR(_xll.qlIndexFixing($BF$1,BA88,TRUE,_xll.ohTrigger(Trigger,Trigger3M)),#N/A)</f>
        <v>-3.180584025897548E-4</v>
      </c>
    </row>
    <row r="89" spans="1:57" ht="11.25" customHeight="1" x14ac:dyDescent="0.25">
      <c r="A89" s="99" t="s">
        <v>235</v>
      </c>
      <c r="B89" s="329" t="e">
        <v>#N/A</v>
      </c>
      <c r="C89" s="99" t="e">
        <v>#N/A</v>
      </c>
      <c r="D89" s="324" t="e">
        <f t="shared" si="68"/>
        <v>#N/A</v>
      </c>
      <c r="E89" s="324" t="s">
        <v>8</v>
      </c>
      <c r="F89" s="320" t="s">
        <v>9</v>
      </c>
      <c r="G89" s="280" t="s">
        <v>10</v>
      </c>
      <c r="H89" s="320" t="s">
        <v>11</v>
      </c>
      <c r="I89" s="325" t="e">
        <v>#N/A</v>
      </c>
      <c r="J89" s="325" t="str">
        <f>IFERROR(_xll.qlSimpleQuote(A89&amp;C89,I89,,Permanent,Trigger,TRUE),"--")</f>
        <v>--</v>
      </c>
      <c r="K89" s="325" t="e">
        <f t="shared" si="69"/>
        <v>#N/A</v>
      </c>
      <c r="L89" s="99" t="str">
        <f>IFERROR(_xll.qlSwapRateHelper2(,IF(DataSelect="Reference",$J89,K89),,$D89,Calendar,$G89,$F89,$H89,$L$33,0,E89,Discounting,Permanent,_xll.ohTrigger(Trigger,DataSelect),ObjectOverwrite),"--")</f>
        <v>--</v>
      </c>
      <c r="M89" s="324" t="b">
        <f t="shared" si="78"/>
        <v>0</v>
      </c>
      <c r="O89" s="336" t="str">
        <f t="shared" si="28"/>
        <v>SW</v>
      </c>
      <c r="P89" s="336" t="e">
        <f t="shared" si="29"/>
        <v>#N/A</v>
      </c>
      <c r="Q89" s="340" t="str">
        <f t="shared" ref="Q89:R89" si="93">L94</f>
        <v>--</v>
      </c>
      <c r="R89" s="336" t="b">
        <f t="shared" si="93"/>
        <v>0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46" t="e">
        <f>_xll.qlRateHelperRate(U89,_xll.ohTrigger(Trigger,Trigger3M))</f>
        <v>#VALUE!</v>
      </c>
      <c r="X89" s="99" t="str">
        <f>IFERROR(_xll.qlFuturesRateHelperConvexityAdjustment(U89,Trigger),"--")</f>
        <v>--</v>
      </c>
      <c r="Y89" s="99" t="e">
        <f>_xll.qlRateHelperEarliestDate(U89,Trigger)</f>
        <v>#VALUE!</v>
      </c>
      <c r="Z89" s="99" t="e">
        <f>_xll.qlRateHelperLatestDate(U89,Trigger)</f>
        <v>#VALUE!</v>
      </c>
      <c r="AA89" s="99" t="e">
        <v>#NUM!</v>
      </c>
      <c r="AZ89" s="97" t="s">
        <v>197</v>
      </c>
      <c r="BA89" s="98">
        <f>_xll.qlInterestRateIndexFixingDate(Currency&amp;"ibor"&amp;Tenor,BB89,Trigger)</f>
        <v>42366</v>
      </c>
      <c r="BB89" s="98">
        <f>_xll.qlCalendarAdvance(Calendar,BB88,AZ89,"f",,Trigger)</f>
        <v>42368</v>
      </c>
      <c r="BC89" s="98">
        <f>_xll.qlInterestRateIndexMaturity(Currency&amp;"ibor"&amp;Tenor,BB89,Trigger)</f>
        <v>42459</v>
      </c>
      <c r="BD89" s="242" t="e">
        <f>_xll.qlIndexFixing($AD$5,BA89,TRUE,_xll.ohTrigger(Trigger,Trigger3M))</f>
        <v>#NUM!</v>
      </c>
      <c r="BE89" s="242">
        <f>IFERROR(_xll.qlIndexFixing($BF$1,BA89,TRUE,_xll.ohTrigger(Trigger,Trigger3M)),#N/A)</f>
        <v>-3.1747147721947173E-4</v>
      </c>
    </row>
    <row r="90" spans="1:57" ht="11.25" customHeight="1" x14ac:dyDescent="0.25">
      <c r="A90" s="99" t="s">
        <v>235</v>
      </c>
      <c r="B90" s="329" t="e">
        <v>#N/A</v>
      </c>
      <c r="C90" s="99" t="e">
        <v>#N/A</v>
      </c>
      <c r="D90" s="324" t="e">
        <f t="shared" si="68"/>
        <v>#N/A</v>
      </c>
      <c r="E90" s="324" t="s">
        <v>8</v>
      </c>
      <c r="F90" s="320" t="s">
        <v>9</v>
      </c>
      <c r="G90" s="280" t="s">
        <v>10</v>
      </c>
      <c r="H90" s="320" t="s">
        <v>11</v>
      </c>
      <c r="I90" s="325" t="e">
        <v>#N/A</v>
      </c>
      <c r="J90" s="325" t="str">
        <f>IFERROR(_xll.qlSimpleQuote(A90&amp;C90,I90,,Permanent,Trigger,TRUE),"--")</f>
        <v>--</v>
      </c>
      <c r="K90" s="325" t="e">
        <f t="shared" si="69"/>
        <v>#N/A</v>
      </c>
      <c r="L90" s="99" t="str">
        <f>IFERROR(_xll.qlSwapRateHelper2(,IF(DataSelect="Reference",$J90,K90),,$D90,Calendar,$G90,$F90,$H90,$L$33,0,E90,Discounting,Permanent,_xll.ohTrigger(Trigger,DataSelect),ObjectOverwrite),"--")</f>
        <v>--</v>
      </c>
      <c r="M90" s="324" t="b">
        <f t="shared" si="78"/>
        <v>0</v>
      </c>
      <c r="O90" s="336" t="str">
        <f t="shared" si="28"/>
        <v>SW</v>
      </c>
      <c r="P90" s="336" t="e">
        <f t="shared" si="29"/>
        <v>#N/A</v>
      </c>
      <c r="Q90" s="340" t="str">
        <f t="shared" ref="Q90:R90" si="94">L95</f>
        <v>--</v>
      </c>
      <c r="R90" s="336" t="b">
        <f t="shared" si="94"/>
        <v>0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46" t="e">
        <f>_xll.qlRateHelperRate(U90,_xll.ohTrigger(Trigger,Trigger3M))</f>
        <v>#VALUE!</v>
      </c>
      <c r="X90" s="99" t="str">
        <f>IFERROR(_xll.qlFuturesRateHelperConvexityAdjustment(U90,Trigger),"--")</f>
        <v>--</v>
      </c>
      <c r="Y90" s="99" t="e">
        <f>_xll.qlRateHelperEarliestDate(U90,Trigger)</f>
        <v>#VALUE!</v>
      </c>
      <c r="Z90" s="99" t="e">
        <f>_xll.qlRateHelperLatestDate(U90,Trigger)</f>
        <v>#VALUE!</v>
      </c>
      <c r="AA90" s="99" t="e">
        <v>#NUM!</v>
      </c>
      <c r="AZ90" s="97" t="s">
        <v>197</v>
      </c>
      <c r="BA90" s="98">
        <f>_xll.qlInterestRateIndexFixingDate(Currency&amp;"ibor"&amp;Tenor,BB90,Trigger)</f>
        <v>42367</v>
      </c>
      <c r="BB90" s="98">
        <f>_xll.qlCalendarAdvance(Calendar,BB89,AZ90,"f",,Trigger)</f>
        <v>42369</v>
      </c>
      <c r="BC90" s="98">
        <f>_xll.qlInterestRateIndexMaturity(Currency&amp;"ibor"&amp;Tenor,BB90,Trigger)</f>
        <v>42460</v>
      </c>
      <c r="BD90" s="242" t="e">
        <f>_xll.qlIndexFixing($AD$5,BA90,TRUE,_xll.ohTrigger(Trigger,Trigger3M))</f>
        <v>#NUM!</v>
      </c>
      <c r="BE90" s="242">
        <f>IFERROR(_xll.qlIndexFixing($BF$1,BA90,TRUE,_xll.ohTrigger(Trigger,Trigger3M)),#N/A)</f>
        <v>-3.1687790478562974E-4</v>
      </c>
    </row>
    <row r="91" spans="1:57" ht="11.25" customHeight="1" x14ac:dyDescent="0.25">
      <c r="A91" s="99" t="s">
        <v>235</v>
      </c>
      <c r="B91" s="329" t="e">
        <v>#N/A</v>
      </c>
      <c r="C91" s="99" t="e">
        <v>#N/A</v>
      </c>
      <c r="D91" s="324" t="e">
        <f t="shared" si="68"/>
        <v>#N/A</v>
      </c>
      <c r="E91" s="324" t="s">
        <v>8</v>
      </c>
      <c r="F91" s="320" t="s">
        <v>9</v>
      </c>
      <c r="G91" s="280" t="s">
        <v>10</v>
      </c>
      <c r="H91" s="320" t="s">
        <v>11</v>
      </c>
      <c r="I91" s="325" t="e">
        <v>#N/A</v>
      </c>
      <c r="J91" s="325" t="str">
        <f>IFERROR(_xll.qlSimpleQuote(A91&amp;C91,I91,,Permanent,Trigger,TRUE),"--")</f>
        <v>--</v>
      </c>
      <c r="K91" s="325" t="e">
        <f t="shared" si="69"/>
        <v>#N/A</v>
      </c>
      <c r="L91" s="99" t="str">
        <f>IFERROR(_xll.qlSwapRateHelper2(,IF(DataSelect="Reference",$J91,K91),,$D91,Calendar,$G91,$F91,$H91,$L$33,0,E91,Discounting,Permanent,_xll.ohTrigger(Trigger,DataSelect),ObjectOverwrite),"--")</f>
        <v>--</v>
      </c>
      <c r="M91" s="324" t="b">
        <f t="shared" si="78"/>
        <v>0</v>
      </c>
      <c r="O91" s="336" t="str">
        <f t="shared" si="28"/>
        <v>SW</v>
      </c>
      <c r="P91" s="336" t="e">
        <f t="shared" si="29"/>
        <v>#N/A</v>
      </c>
      <c r="Q91" s="340" t="str">
        <f t="shared" ref="Q91:R91" si="95">L96</f>
        <v>--</v>
      </c>
      <c r="R91" s="336" t="b">
        <f t="shared" si="95"/>
        <v>0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46" t="e">
        <f>_xll.qlRateHelperRate(U91,_xll.ohTrigger(Trigger,Trigger3M))</f>
        <v>#VALUE!</v>
      </c>
      <c r="X91" s="99" t="str">
        <f>IFERROR(_xll.qlFuturesRateHelperConvexityAdjustment(U91,Trigger),"--")</f>
        <v>--</v>
      </c>
      <c r="Y91" s="99" t="e">
        <f>_xll.qlRateHelperEarliestDate(U91,Trigger)</f>
        <v>#VALUE!</v>
      </c>
      <c r="Z91" s="99" t="e">
        <f>_xll.qlRateHelperLatestDate(U91,Trigger)</f>
        <v>#VALUE!</v>
      </c>
      <c r="AA91" s="99" t="e">
        <v>#NUM!</v>
      </c>
      <c r="AZ91" s="97" t="s">
        <v>197</v>
      </c>
      <c r="BA91" s="98">
        <f>_xll.qlInterestRateIndexFixingDate(Currency&amp;"ibor"&amp;Tenor,BB91,Trigger)</f>
        <v>42368</v>
      </c>
      <c r="BB91" s="98">
        <f>_xll.qlCalendarAdvance(Calendar,BB90,AZ91,"f",,Trigger)</f>
        <v>42373</v>
      </c>
      <c r="BC91" s="98">
        <f>_xll.qlInterestRateIndexMaturity(Currency&amp;"ibor"&amp;Tenor,BB91,Trigger)</f>
        <v>42464</v>
      </c>
      <c r="BD91" s="242" t="e">
        <f>_xll.qlIndexFixing($AD$5,BA91,TRUE,_xll.ohTrigger(Trigger,Trigger3M))</f>
        <v>#NUM!</v>
      </c>
      <c r="BE91" s="242">
        <f>IFERROR(_xll.qlIndexFixing($BF$1,BA91,TRUE,_xll.ohTrigger(Trigger,Trigger3M)),#N/A)</f>
        <v>-3.3777979960761902E-4</v>
      </c>
    </row>
    <row r="92" spans="1:57" ht="11.25" customHeight="1" x14ac:dyDescent="0.25">
      <c r="A92" s="99" t="s">
        <v>235</v>
      </c>
      <c r="B92" s="329" t="e">
        <v>#N/A</v>
      </c>
      <c r="C92" s="99" t="e">
        <v>#N/A</v>
      </c>
      <c r="D92" s="324" t="e">
        <f t="shared" si="68"/>
        <v>#N/A</v>
      </c>
      <c r="E92" s="324" t="s">
        <v>8</v>
      </c>
      <c r="F92" s="320" t="s">
        <v>9</v>
      </c>
      <c r="G92" s="280" t="s">
        <v>10</v>
      </c>
      <c r="H92" s="320" t="s">
        <v>11</v>
      </c>
      <c r="I92" s="325" t="e">
        <v>#N/A</v>
      </c>
      <c r="J92" s="325" t="str">
        <f>IFERROR(_xll.qlSimpleQuote(A92&amp;C92,I92,,Permanent,Trigger,TRUE),"--")</f>
        <v>--</v>
      </c>
      <c r="K92" s="325" t="e">
        <f t="shared" si="69"/>
        <v>#N/A</v>
      </c>
      <c r="L92" s="99" t="str">
        <f>IFERROR(_xll.qlSwapRateHelper2(,IF(DataSelect="Reference",$J92,K92),,$D92,Calendar,$G92,$F92,$H92,$L$33,0,E92,Discounting,Permanent,_xll.ohTrigger(Trigger,DataSelect),ObjectOverwrite),"--")</f>
        <v>--</v>
      </c>
      <c r="M92" s="324" t="b">
        <f t="shared" si="78"/>
        <v>0</v>
      </c>
      <c r="O92" s="336" t="str">
        <f t="shared" si="28"/>
        <v>SW</v>
      </c>
      <c r="P92" s="336" t="e">
        <f t="shared" si="29"/>
        <v>#N/A</v>
      </c>
      <c r="Q92" s="340" t="str">
        <f t="shared" ref="Q92:R92" si="96">L97</f>
        <v>--</v>
      </c>
      <c r="R92" s="336" t="b">
        <f t="shared" si="96"/>
        <v>0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46" t="e">
        <f>_xll.qlRateHelperRate(U92,_xll.ohTrigger(Trigger,Trigger3M))</f>
        <v>#VALUE!</v>
      </c>
      <c r="X92" s="99" t="str">
        <f>IFERROR(_xll.qlFuturesRateHelperConvexityAdjustment(U92,Trigger),"--")</f>
        <v>--</v>
      </c>
      <c r="Y92" s="99" t="e">
        <f>_xll.qlRateHelperEarliestDate(U92,Trigger)</f>
        <v>#VALUE!</v>
      </c>
      <c r="Z92" s="99" t="e">
        <f>_xll.qlRateHelperLatestDate(U92,Trigger)</f>
        <v>#VALUE!</v>
      </c>
      <c r="AA92" s="99" t="e">
        <v>#NUM!</v>
      </c>
      <c r="AZ92" s="97" t="s">
        <v>197</v>
      </c>
      <c r="BA92" s="98">
        <f>_xll.qlInterestRateIndexFixingDate(Currency&amp;"ibor"&amp;Tenor,BB92,Trigger)</f>
        <v>42369</v>
      </c>
      <c r="BB92" s="98">
        <f>_xll.qlCalendarAdvance(Calendar,BB91,AZ92,"f",,Trigger)</f>
        <v>42374</v>
      </c>
      <c r="BC92" s="98">
        <f>_xll.qlInterestRateIndexMaturity(Currency&amp;"ibor"&amp;Tenor,BB92,Trigger)</f>
        <v>42465</v>
      </c>
      <c r="BD92" s="242" t="e">
        <f>_xll.qlIndexFixing($AD$5,BA92,TRUE,_xll.ohTrigger(Trigger,Trigger3M))</f>
        <v>#NUM!</v>
      </c>
      <c r="BE92" s="242">
        <f>IFERROR(_xll.qlIndexFixing($BF$1,BA92,TRUE,_xll.ohTrigger(Trigger,Trigger3M)),#N/A)</f>
        <v>-3.3715576073166067E-4</v>
      </c>
    </row>
    <row r="93" spans="1:57" ht="11.25" customHeight="1" x14ac:dyDescent="0.25">
      <c r="A93" s="99" t="s">
        <v>235</v>
      </c>
      <c r="B93" s="329" t="e">
        <v>#N/A</v>
      </c>
      <c r="C93" s="99" t="e">
        <v>#N/A</v>
      </c>
      <c r="D93" s="324" t="e">
        <f t="shared" si="68"/>
        <v>#N/A</v>
      </c>
      <c r="E93" s="324" t="s">
        <v>8</v>
      </c>
      <c r="F93" s="320" t="s">
        <v>9</v>
      </c>
      <c r="G93" s="280" t="s">
        <v>10</v>
      </c>
      <c r="H93" s="320" t="s">
        <v>11</v>
      </c>
      <c r="I93" s="325" t="e">
        <v>#N/A</v>
      </c>
      <c r="J93" s="325" t="str">
        <f>IFERROR(_xll.qlSimpleQuote(A93&amp;C93,I93,,Permanent,Trigger,TRUE),"--")</f>
        <v>--</v>
      </c>
      <c r="K93" s="325" t="e">
        <f t="shared" si="69"/>
        <v>#N/A</v>
      </c>
      <c r="L93" s="99" t="str">
        <f>IFERROR(_xll.qlSwapRateHelper2(,IF(DataSelect="Reference",$J93,K93),,$D93,Calendar,$G93,$F93,$H93,$L$33,0,E93,Discounting,Permanent,_xll.ohTrigger(Trigger,DataSelect),ObjectOverwrite),"--")</f>
        <v>--</v>
      </c>
      <c r="M93" s="324" t="b">
        <f t="shared" si="78"/>
        <v>0</v>
      </c>
      <c r="O93" s="336" t="str">
        <f t="shared" si="28"/>
        <v>SW</v>
      </c>
      <c r="P93" s="336" t="e">
        <f t="shared" si="29"/>
        <v>#N/A</v>
      </c>
      <c r="Q93" s="340" t="str">
        <f t="shared" ref="Q93:R93" si="97">L98</f>
        <v>--</v>
      </c>
      <c r="R93" s="336" t="b">
        <f t="shared" si="97"/>
        <v>0</v>
      </c>
      <c r="S93" s="344">
        <v>1</v>
      </c>
      <c r="T93" s="344">
        <v>1</v>
      </c>
      <c r="U93" s="100" t="e">
        <v>#N/A</v>
      </c>
      <c r="V93" s="107" t="e">
        <f>_xll.qlRateHelperQuoteName(U93)</f>
        <v>#VALUE!</v>
      </c>
      <c r="W93" s="347" t="e">
        <f>_xll.qlRateHelperRate(U93,_xll.ohTrigger(Trigger,Trigger3M))</f>
        <v>#VALUE!</v>
      </c>
      <c r="X93" s="100" t="str">
        <f>IFERROR(_xll.qlFuturesRateHelperConvexityAdjustment(U93,Trigger),"--")</f>
        <v>--</v>
      </c>
      <c r="Y93" s="100" t="e">
        <f>_xll.qlRateHelperEarliestDate(U93,Trigger)</f>
        <v>#VALUE!</v>
      </c>
      <c r="Z93" s="100" t="e">
        <f>_xll.qlRateHelperLatestDate(U93,Trigger)</f>
        <v>#VALUE!</v>
      </c>
      <c r="AA93" s="100" t="e">
        <v>#NUM!</v>
      </c>
      <c r="AZ93" s="97" t="s">
        <v>197</v>
      </c>
      <c r="BA93" s="98">
        <f>_xll.qlInterestRateIndexFixingDate(Currency&amp;"ibor"&amp;Tenor,BB93,Trigger)</f>
        <v>42373</v>
      </c>
      <c r="BB93" s="98">
        <f>_xll.qlCalendarAdvance(Calendar,BB92,AZ93,"f",,Trigger)</f>
        <v>42375</v>
      </c>
      <c r="BC93" s="98">
        <f>_xll.qlInterestRateIndexMaturity(Currency&amp;"ibor"&amp;Tenor,BB93,Trigger)</f>
        <v>42466</v>
      </c>
      <c r="BD93" s="242" t="e">
        <f>_xll.qlIndexFixing($AD$5,BA93,TRUE,_xll.ohTrigger(Trigger,Trigger3M))</f>
        <v>#NUM!</v>
      </c>
      <c r="BE93" s="242">
        <f>IFERROR(_xll.qlIndexFixing($BF$1,BA93,TRUE,_xll.ohTrigger(Trigger,Trigger3M)),#N/A)</f>
        <v>-3.3652618184944639E-4</v>
      </c>
    </row>
    <row r="94" spans="1:57" ht="11.25" customHeight="1" x14ac:dyDescent="0.25">
      <c r="A94" s="99" t="s">
        <v>235</v>
      </c>
      <c r="B94" s="329" t="e">
        <v>#N/A</v>
      </c>
      <c r="C94" s="99" t="e">
        <v>#N/A</v>
      </c>
      <c r="D94" s="324" t="e">
        <f t="shared" si="68"/>
        <v>#N/A</v>
      </c>
      <c r="E94" s="324" t="s">
        <v>8</v>
      </c>
      <c r="F94" s="320" t="s">
        <v>9</v>
      </c>
      <c r="G94" s="280" t="s">
        <v>10</v>
      </c>
      <c r="H94" s="320" t="s">
        <v>11</v>
      </c>
      <c r="I94" s="325" t="e">
        <v>#N/A</v>
      </c>
      <c r="J94" s="325" t="str">
        <f>IFERROR(_xll.qlSimpleQuote(A94&amp;C94,I94,,Permanent,Trigger,TRUE),"--")</f>
        <v>--</v>
      </c>
      <c r="K94" s="325" t="e">
        <f t="shared" si="69"/>
        <v>#N/A</v>
      </c>
      <c r="L94" s="99" t="str">
        <f>IFERROR(_xll.qlSwapRateHelper2(,IF(DataSelect="Reference",$J94,K94),,$D94,Calendar,$G94,$F94,$H94,$L$33,0,E94,Discounting,Permanent,_xll.ohTrigger(Trigger,DataSelect),ObjectOverwrite),"--")</f>
        <v>--</v>
      </c>
      <c r="M94" s="324" t="b">
        <f t="shared" si="78"/>
        <v>0</v>
      </c>
      <c r="O94" s="336" t="str">
        <f t="shared" si="28"/>
        <v>SW</v>
      </c>
      <c r="P94" s="336" t="e">
        <f t="shared" si="29"/>
        <v>#N/A</v>
      </c>
      <c r="Q94" s="340" t="str">
        <f t="shared" ref="Q94:R94" si="98">L99</f>
        <v>--</v>
      </c>
      <c r="R94" s="336" t="b">
        <f t="shared" si="98"/>
        <v>0</v>
      </c>
      <c r="S94" s="344">
        <v>1</v>
      </c>
      <c r="T94" s="344">
        <v>1</v>
      </c>
      <c r="AZ94" s="97" t="s">
        <v>197</v>
      </c>
      <c r="BA94" s="98">
        <f>_xll.qlInterestRateIndexFixingDate(Currency&amp;"ibor"&amp;Tenor,BB94,Trigger)</f>
        <v>42374</v>
      </c>
      <c r="BB94" s="98">
        <f>_xll.qlCalendarAdvance(Calendar,BB93,AZ94,"f",,Trigger)</f>
        <v>42376</v>
      </c>
      <c r="BC94" s="98">
        <f>_xll.qlInterestRateIndexMaturity(Currency&amp;"ibor"&amp;Tenor,BB94,Trigger)</f>
        <v>42467</v>
      </c>
      <c r="BD94" s="242" t="e">
        <f>_xll.qlIndexFixing($AD$5,BA94,TRUE,_xll.ohTrigger(Trigger,Trigger3M))</f>
        <v>#NUM!</v>
      </c>
      <c r="BE94" s="242">
        <f>IFERROR(_xll.qlIndexFixing($BF$1,BA94,TRUE,_xll.ohTrigger(Trigger,Trigger3M)),#N/A)</f>
        <v>-3.3589124793828432E-4</v>
      </c>
    </row>
    <row r="95" spans="1:57" ht="11.25" customHeight="1" x14ac:dyDescent="0.25">
      <c r="A95" s="99" t="s">
        <v>235</v>
      </c>
      <c r="B95" s="329" t="e">
        <v>#N/A</v>
      </c>
      <c r="C95" s="99" t="e">
        <v>#N/A</v>
      </c>
      <c r="D95" s="324" t="e">
        <f t="shared" si="68"/>
        <v>#N/A</v>
      </c>
      <c r="E95" s="324" t="s">
        <v>8</v>
      </c>
      <c r="F95" s="320" t="s">
        <v>9</v>
      </c>
      <c r="G95" s="280" t="s">
        <v>10</v>
      </c>
      <c r="H95" s="320" t="s">
        <v>11</v>
      </c>
      <c r="I95" s="325" t="e">
        <v>#N/A</v>
      </c>
      <c r="J95" s="325" t="str">
        <f>IFERROR(_xll.qlSimpleQuote(A95&amp;C95,I95,,Permanent,Trigger,TRUE),"--")</f>
        <v>--</v>
      </c>
      <c r="K95" s="325" t="e">
        <f t="shared" si="69"/>
        <v>#N/A</v>
      </c>
      <c r="L95" s="99" t="str">
        <f>IFERROR(_xll.qlSwapRateHelper2(,IF(DataSelect="Reference",$J95,K95),,$D95,Calendar,$G95,$F95,$H95,$L$33,0,E95,Discounting,Permanent,_xll.ohTrigger(Trigger,DataSelect),ObjectOverwrite),"--")</f>
        <v>--</v>
      </c>
      <c r="M95" s="324" t="b">
        <f t="shared" si="78"/>
        <v>0</v>
      </c>
      <c r="O95" s="341" t="str">
        <f t="shared" ref="O95" si="99">A100</f>
        <v>SW</v>
      </c>
      <c r="P95" s="341" t="e">
        <f t="shared" ref="P95" si="100">B100</f>
        <v>#N/A</v>
      </c>
      <c r="Q95" s="342" t="str">
        <f t="shared" ref="Q95:R95" si="101">L100</f>
        <v>--</v>
      </c>
      <c r="R95" s="341" t="b">
        <f t="shared" si="101"/>
        <v>0</v>
      </c>
      <c r="S95" s="345">
        <v>1</v>
      </c>
      <c r="T95" s="345">
        <v>1</v>
      </c>
      <c r="AZ95" s="97" t="s">
        <v>197</v>
      </c>
      <c r="BA95" s="98">
        <f>_xll.qlInterestRateIndexFixingDate(Currency&amp;"ibor"&amp;Tenor,BB95,Trigger)</f>
        <v>42375</v>
      </c>
      <c r="BB95" s="98">
        <f>_xll.qlCalendarAdvance(Calendar,BB94,AZ95,"f",,Trigger)</f>
        <v>42377</v>
      </c>
      <c r="BC95" s="98">
        <f>_xll.qlInterestRateIndexMaturity(Currency&amp;"ibor"&amp;Tenor,BB95,Trigger)</f>
        <v>42468</v>
      </c>
      <c r="BD95" s="242" t="e">
        <f>_xll.qlIndexFixing($AD$5,BA95,TRUE,_xll.ohTrigger(Trigger,Trigger3M))</f>
        <v>#NUM!</v>
      </c>
      <c r="BE95" s="242">
        <f>IFERROR(_xll.qlIndexFixing($BF$1,BA95,TRUE,_xll.ohTrigger(Trigger,Trigger3M)),#N/A)</f>
        <v>-3.3525114410768467E-4</v>
      </c>
    </row>
    <row r="96" spans="1:57" ht="11.25" customHeight="1" x14ac:dyDescent="0.25">
      <c r="A96" s="99" t="s">
        <v>235</v>
      </c>
      <c r="B96" s="329" t="e">
        <v>#N/A</v>
      </c>
      <c r="C96" s="99" t="e">
        <v>#N/A</v>
      </c>
      <c r="D96" s="324" t="e">
        <f t="shared" si="68"/>
        <v>#N/A</v>
      </c>
      <c r="E96" s="324" t="s">
        <v>8</v>
      </c>
      <c r="F96" s="320" t="s">
        <v>9</v>
      </c>
      <c r="G96" s="280" t="s">
        <v>10</v>
      </c>
      <c r="H96" s="320" t="s">
        <v>11</v>
      </c>
      <c r="I96" s="325" t="e">
        <v>#N/A</v>
      </c>
      <c r="J96" s="325" t="str">
        <f>IFERROR(_xll.qlSimpleQuote(A96&amp;C96,I96,,Permanent,Trigger,TRUE),"--")</f>
        <v>--</v>
      </c>
      <c r="K96" s="325" t="e">
        <f t="shared" si="69"/>
        <v>#N/A</v>
      </c>
      <c r="L96" s="99" t="str">
        <f>IFERROR(_xll.qlSwapRateHelper2(,IF(DataSelect="Reference",$J96,K96),,$D96,Calendar,$G96,$F96,$H96,$L$33,0,E96,Discounting,Permanent,_xll.ohTrigger(Trigger,DataSelect),ObjectOverwrite),"--")</f>
        <v>--</v>
      </c>
      <c r="M96" s="324" t="b">
        <f t="shared" si="78"/>
        <v>0</v>
      </c>
      <c r="AZ96" s="97" t="s">
        <v>197</v>
      </c>
      <c r="BA96" s="98">
        <f>_xll.qlInterestRateIndexFixingDate(Currency&amp;"ibor"&amp;Tenor,BB96,Trigger)</f>
        <v>42376</v>
      </c>
      <c r="BB96" s="98">
        <f>_xll.qlCalendarAdvance(Calendar,BB95,AZ96,"f",,Trigger)</f>
        <v>42380</v>
      </c>
      <c r="BC96" s="98">
        <f>_xll.qlInterestRateIndexMaturity(Currency&amp;"ibor"&amp;Tenor,BB96,Trigger)</f>
        <v>42471</v>
      </c>
      <c r="BD96" s="242" t="e">
        <f>_xll.qlIndexFixing($AD$5,BA96,TRUE,_xll.ohTrigger(Trigger,Trigger3M))</f>
        <v>#NUM!</v>
      </c>
      <c r="BE96" s="242">
        <f>IFERROR(_xll.qlIndexFixing($BF$1,BA96,TRUE,_xll.ohTrigger(Trigger,Trigger3M)),#N/A)</f>
        <v>-3.333016662516169E-4</v>
      </c>
    </row>
    <row r="97" spans="1:57" ht="11.25" customHeight="1" x14ac:dyDescent="0.25">
      <c r="A97" s="99" t="s">
        <v>235</v>
      </c>
      <c r="B97" s="329" t="e">
        <v>#N/A</v>
      </c>
      <c r="C97" s="99" t="e">
        <v>#N/A</v>
      </c>
      <c r="D97" s="324" t="e">
        <f t="shared" si="68"/>
        <v>#N/A</v>
      </c>
      <c r="E97" s="324" t="s">
        <v>8</v>
      </c>
      <c r="F97" s="320" t="s">
        <v>9</v>
      </c>
      <c r="G97" s="280" t="s">
        <v>10</v>
      </c>
      <c r="H97" s="320" t="s">
        <v>11</v>
      </c>
      <c r="I97" s="325" t="e">
        <v>#N/A</v>
      </c>
      <c r="J97" s="325" t="str">
        <f>IFERROR(_xll.qlSimpleQuote(A97&amp;C97,I97,,Permanent,Trigger,TRUE),"--")</f>
        <v>--</v>
      </c>
      <c r="K97" s="325" t="e">
        <f t="shared" si="69"/>
        <v>#N/A</v>
      </c>
      <c r="L97" s="99" t="str">
        <f>IFERROR(_xll.qlSwapRateHelper2(,IF(DataSelect="Reference",$J97,K97),,$D97,Calendar,$G97,$F97,$H97,$L$33,0,E97,Discounting,Permanent,_xll.ohTrigger(Trigger,DataSelect),ObjectOverwrite),"--")</f>
        <v>--</v>
      </c>
      <c r="M97" s="324" t="b">
        <f t="shared" si="78"/>
        <v>0</v>
      </c>
      <c r="AZ97" s="97" t="s">
        <v>197</v>
      </c>
      <c r="BA97" s="98">
        <f>_xll.qlInterestRateIndexFixingDate(Currency&amp;"ibor"&amp;Tenor,BB97,Trigger)</f>
        <v>42377</v>
      </c>
      <c r="BB97" s="98">
        <f>_xll.qlCalendarAdvance(Calendar,BB96,AZ97,"f",,Trigger)</f>
        <v>42381</v>
      </c>
      <c r="BC97" s="98">
        <f>_xll.qlInterestRateIndexMaturity(Currency&amp;"ibor"&amp;Tenor,BB97,Trigger)</f>
        <v>42472</v>
      </c>
      <c r="BD97" s="242" t="e">
        <f>_xll.qlIndexFixing($AD$5,BA97,TRUE,_xll.ohTrigger(Trigger,Trigger3M))</f>
        <v>#NUM!</v>
      </c>
      <c r="BE97" s="242">
        <f>IFERROR(_xll.qlIndexFixing($BF$1,BA97,TRUE,_xll.ohTrigger(Trigger,Trigger3M)),#N/A)</f>
        <v>-3.3264273656893125E-4</v>
      </c>
    </row>
    <row r="98" spans="1:57" ht="11.25" customHeight="1" x14ac:dyDescent="0.25">
      <c r="A98" s="99" t="s">
        <v>235</v>
      </c>
      <c r="B98" s="329" t="e">
        <v>#N/A</v>
      </c>
      <c r="C98" s="99" t="e">
        <v>#N/A</v>
      </c>
      <c r="D98" s="324" t="e">
        <f t="shared" si="68"/>
        <v>#N/A</v>
      </c>
      <c r="E98" s="324" t="s">
        <v>8</v>
      </c>
      <c r="F98" s="320" t="s">
        <v>9</v>
      </c>
      <c r="G98" s="280" t="s">
        <v>10</v>
      </c>
      <c r="H98" s="320" t="s">
        <v>11</v>
      </c>
      <c r="I98" s="325" t="e">
        <v>#N/A</v>
      </c>
      <c r="J98" s="325" t="str">
        <f>IFERROR(_xll.qlSimpleQuote(A98&amp;C98,I98,,Permanent,Trigger,TRUE),"--")</f>
        <v>--</v>
      </c>
      <c r="K98" s="325" t="e">
        <f t="shared" si="69"/>
        <v>#N/A</v>
      </c>
      <c r="L98" s="99" t="str">
        <f>IFERROR(_xll.qlSwapRateHelper2(,IF(DataSelect="Reference",$J98,K98),,$D98,Calendar,$G98,$F98,$H98,$L$33,0,E98,Discounting,Permanent,_xll.ohTrigger(Trigger,DataSelect),ObjectOverwrite),"--")</f>
        <v>--</v>
      </c>
      <c r="M98" s="324" t="b">
        <f t="shared" si="78"/>
        <v>0</v>
      </c>
      <c r="AZ98" s="97" t="s">
        <v>197</v>
      </c>
      <c r="BA98" s="98">
        <f>_xll.qlInterestRateIndexFixingDate(Currency&amp;"ibor"&amp;Tenor,BB98,Trigger)</f>
        <v>42380</v>
      </c>
      <c r="BB98" s="98">
        <f>_xll.qlCalendarAdvance(Calendar,BB97,AZ98,"f",,Trigger)</f>
        <v>42382</v>
      </c>
      <c r="BC98" s="98">
        <f>_xll.qlInterestRateIndexMaturity(Currency&amp;"ibor"&amp;Tenor,BB98,Trigger)</f>
        <v>42473</v>
      </c>
      <c r="BD98" s="242" t="e">
        <f>_xll.qlIndexFixing($AD$5,BA98,TRUE,_xll.ohTrigger(Trigger,Trigger3M))</f>
        <v>#NUM!</v>
      </c>
      <c r="BE98" s="242">
        <f>IFERROR(_xll.qlIndexFixing($BF$1,BA98,TRUE,_xll.ohTrigger(Trigger,Trigger3M)),#N/A)</f>
        <v>-3.319795645540457E-4</v>
      </c>
    </row>
    <row r="99" spans="1:57" ht="11.25" customHeight="1" x14ac:dyDescent="0.25">
      <c r="A99" s="99" t="s">
        <v>235</v>
      </c>
      <c r="B99" s="329" t="e">
        <v>#N/A</v>
      </c>
      <c r="C99" s="99" t="e">
        <v>#N/A</v>
      </c>
      <c r="D99" s="324" t="e">
        <f t="shared" si="68"/>
        <v>#N/A</v>
      </c>
      <c r="E99" s="324" t="s">
        <v>8</v>
      </c>
      <c r="F99" s="320" t="s">
        <v>9</v>
      </c>
      <c r="G99" s="280" t="s">
        <v>10</v>
      </c>
      <c r="H99" s="320" t="s">
        <v>11</v>
      </c>
      <c r="I99" s="325" t="e">
        <v>#N/A</v>
      </c>
      <c r="J99" s="325" t="str">
        <f>IFERROR(_xll.qlSimpleQuote(A99&amp;C99,I99,,Permanent,Trigger,TRUE),"--")</f>
        <v>--</v>
      </c>
      <c r="K99" s="325" t="e">
        <f t="shared" si="69"/>
        <v>#N/A</v>
      </c>
      <c r="L99" s="99" t="str">
        <f>IFERROR(_xll.qlSwapRateHelper2(,IF(DataSelect="Reference",$J99,K99),,$D99,Calendar,$G99,$F99,$H99,$L$33,0,E99,Discounting,Permanent,_xll.ohTrigger(Trigger,DataSelect),ObjectOverwrite),"--")</f>
        <v>--</v>
      </c>
      <c r="M99" s="324" t="b">
        <f t="shared" si="78"/>
        <v>0</v>
      </c>
      <c r="AZ99" s="97" t="s">
        <v>197</v>
      </c>
      <c r="BA99" s="98">
        <f>_xll.qlInterestRateIndexFixingDate(Currency&amp;"ibor"&amp;Tenor,BB99,Trigger)</f>
        <v>42381</v>
      </c>
      <c r="BB99" s="98">
        <f>_xll.qlCalendarAdvance(Calendar,BB98,AZ99,"f",,Trigger)</f>
        <v>42383</v>
      </c>
      <c r="BC99" s="98">
        <f>_xll.qlInterestRateIndexMaturity(Currency&amp;"ibor"&amp;Tenor,BB99,Trigger)</f>
        <v>42474</v>
      </c>
      <c r="BD99" s="242" t="e">
        <f>_xll.qlIndexFixing($AD$5,BA99,TRUE,_xll.ohTrigger(Trigger,Trigger3M))</f>
        <v>#NUM!</v>
      </c>
      <c r="BE99" s="242">
        <f>IFERROR(_xll.qlIndexFixing($BF$1,BA99,TRUE,_xll.ohTrigger(Trigger,Trigger3M)),#N/A)</f>
        <v>-3.313123361294466E-4</v>
      </c>
    </row>
    <row r="100" spans="1:57" ht="11.25" customHeight="1" x14ac:dyDescent="0.25">
      <c r="A100" s="100" t="s">
        <v>235</v>
      </c>
      <c r="B100" s="315" t="e">
        <v>#N/A</v>
      </c>
      <c r="C100" s="100" t="e">
        <v>#N/A</v>
      </c>
      <c r="D100" s="326" t="e">
        <f t="shared" si="68"/>
        <v>#N/A</v>
      </c>
      <c r="E100" s="326" t="s">
        <v>8</v>
      </c>
      <c r="F100" s="327" t="s">
        <v>9</v>
      </c>
      <c r="G100" s="286" t="s">
        <v>10</v>
      </c>
      <c r="H100" s="327" t="s">
        <v>11</v>
      </c>
      <c r="I100" s="328" t="e">
        <v>#N/A</v>
      </c>
      <c r="J100" s="328" t="str">
        <f>IFERROR(_xll.qlSimpleQuote(A100&amp;C100,I100,,Permanent,Trigger,TRUE),"--")</f>
        <v>--</v>
      </c>
      <c r="K100" s="328" t="e">
        <f t="shared" si="69"/>
        <v>#N/A</v>
      </c>
      <c r="L100" s="100" t="str">
        <f>IFERROR(_xll.qlSwapRateHelper2(,IF(DataSelect="Reference",$J100,K100),,$D100,Calendar,$G100,$F100,$H100,$L$33,0,E100,Discounting,Permanent,_xll.ohTrigger(Trigger,DataSelect),ObjectOverwrite),"--")</f>
        <v>--</v>
      </c>
      <c r="M100" s="326" t="b">
        <f t="shared" ref="M100" si="102">IF(L100="--",FALSE,TRUE)</f>
        <v>0</v>
      </c>
      <c r="AZ100" s="97" t="s">
        <v>197</v>
      </c>
      <c r="BA100" s="98">
        <f>_xll.qlInterestRateIndexFixingDate(Currency&amp;"ibor"&amp;Tenor,BB100,Trigger)</f>
        <v>42382</v>
      </c>
      <c r="BB100" s="98">
        <f>_xll.qlCalendarAdvance(Calendar,BB99,AZ100,"f",,Trigger)</f>
        <v>42384</v>
      </c>
      <c r="BC100" s="98">
        <f>_xll.qlInterestRateIndexMaturity(Currency&amp;"ibor"&amp;Tenor,BB100,Trigger)</f>
        <v>42475</v>
      </c>
      <c r="BD100" s="242" t="e">
        <f>_xll.qlIndexFixing($AD$5,BA100,TRUE,_xll.ohTrigger(Trigger,Trigger3M))</f>
        <v>#NUM!</v>
      </c>
      <c r="BE100" s="242">
        <f>IFERROR(_xll.qlIndexFixing($BF$1,BA100,TRUE,_xll.ohTrigger(Trigger,Trigger3M)),#N/A)</f>
        <v>-3.3064123735509251E-4</v>
      </c>
    </row>
    <row r="101" spans="1:57" ht="11.25" customHeight="1" x14ac:dyDescent="0.25">
      <c r="AZ101" s="97" t="s">
        <v>197</v>
      </c>
      <c r="BA101" s="98">
        <f>_xll.qlInterestRateIndexFixingDate(Currency&amp;"ibor"&amp;Tenor,BB101,Trigger)</f>
        <v>42383</v>
      </c>
      <c r="BB101" s="98">
        <f>_xll.qlCalendarAdvance(Calendar,BB100,AZ101,"f",,Trigger)</f>
        <v>42387</v>
      </c>
      <c r="BC101" s="98">
        <f>_xll.qlInterestRateIndexMaturity(Currency&amp;"ibor"&amp;Tenor,BB101,Trigger)</f>
        <v>42478</v>
      </c>
      <c r="BD101" s="242" t="e">
        <f>_xll.qlIndexFixing($AD$5,BA101,TRUE,_xll.ohTrigger(Trigger,Trigger3M))</f>
        <v>#NUM!</v>
      </c>
      <c r="BE101" s="242">
        <f>IFERROR(_xll.qlIndexFixing($BF$1,BA101,TRUE,_xll.ohTrigger(Trigger,Trigger3M)),#N/A)</f>
        <v>-3.2860658153763728E-4</v>
      </c>
    </row>
    <row r="102" spans="1:57" ht="11.25" customHeight="1" x14ac:dyDescent="0.25">
      <c r="AZ102" s="97" t="s">
        <v>197</v>
      </c>
      <c r="BA102" s="98">
        <f>_xll.qlInterestRateIndexFixingDate(Currency&amp;"ibor"&amp;Tenor,BB102,Trigger)</f>
        <v>42384</v>
      </c>
      <c r="BB102" s="98">
        <f>_xll.qlCalendarAdvance(Calendar,BB101,AZ102,"f",,Trigger)</f>
        <v>42388</v>
      </c>
      <c r="BC102" s="98">
        <f>_xll.qlInterestRateIndexMaturity(Currency&amp;"ibor"&amp;Tenor,BB102,Trigger)</f>
        <v>42479</v>
      </c>
      <c r="BD102" s="242" t="e">
        <f>_xll.qlIndexFixing($AD$5,BA102,TRUE,_xll.ohTrigger(Trigger,Trigger3M))</f>
        <v>#NUM!</v>
      </c>
      <c r="BE102" s="242">
        <f>IFERROR(_xll.qlIndexFixing($BF$1,BA102,TRUE,_xll.ohTrigger(Trigger,Trigger3M)),#N/A)</f>
        <v>-3.2792186464566058E-4</v>
      </c>
    </row>
    <row r="103" spans="1:57" ht="11.25" customHeight="1" x14ac:dyDescent="0.25">
      <c r="AZ103" s="97" t="s">
        <v>197</v>
      </c>
      <c r="BA103" s="98">
        <f>_xll.qlInterestRateIndexFixingDate(Currency&amp;"ibor"&amp;Tenor,BB103,Trigger)</f>
        <v>42387</v>
      </c>
      <c r="BB103" s="98">
        <f>_xll.qlCalendarAdvance(Calendar,BB102,AZ103,"f",,Trigger)</f>
        <v>42389</v>
      </c>
      <c r="BC103" s="98">
        <f>_xll.qlInterestRateIndexMaturity(Currency&amp;"ibor"&amp;Tenor,BB103,Trigger)</f>
        <v>42480</v>
      </c>
      <c r="BD103" s="242" t="e">
        <f>_xll.qlIndexFixing($AD$5,BA103,TRUE,_xll.ohTrigger(Trigger,Trigger3M))</f>
        <v>#NUM!</v>
      </c>
      <c r="BE103" s="242">
        <f>IFERROR(_xll.qlIndexFixing($BF$1,BA103,TRUE,_xll.ohTrigger(Trigger,Trigger3M)),#N/A)</f>
        <v>-3.2723420972320568E-4</v>
      </c>
    </row>
    <row r="104" spans="1:57" ht="11.25" customHeight="1" x14ac:dyDescent="0.25">
      <c r="AZ104" s="97" t="s">
        <v>197</v>
      </c>
      <c r="BA104" s="98">
        <f>_xll.qlInterestRateIndexFixingDate(Currency&amp;"ibor"&amp;Tenor,BB104,Trigger)</f>
        <v>42388</v>
      </c>
      <c r="BB104" s="98">
        <f>_xll.qlCalendarAdvance(Calendar,BB103,AZ104,"f",,Trigger)</f>
        <v>42390</v>
      </c>
      <c r="BC104" s="98">
        <f>_xll.qlInterestRateIndexMaturity(Currency&amp;"ibor"&amp;Tenor,BB104,Trigger)</f>
        <v>42481</v>
      </c>
      <c r="BD104" s="242" t="e">
        <f>_xll.qlIndexFixing($AD$5,BA104,TRUE,_xll.ohTrigger(Trigger,Trigger3M))</f>
        <v>#NUM!</v>
      </c>
      <c r="BE104" s="242">
        <f>IFERROR(_xll.qlIndexFixing($BF$1,BA104,TRUE,_xll.ohTrigger(Trigger,Trigger3M)),#N/A)</f>
        <v>-3.2654380363969352E-4</v>
      </c>
    </row>
    <row r="105" spans="1:57" ht="11.25" customHeight="1" x14ac:dyDescent="0.25">
      <c r="AZ105" s="97" t="s">
        <v>197</v>
      </c>
      <c r="BA105" s="98">
        <f>_xll.qlInterestRateIndexFixingDate(Currency&amp;"ibor"&amp;Tenor,BB105,Trigger)</f>
        <v>42389</v>
      </c>
      <c r="BB105" s="98">
        <f>_xll.qlCalendarAdvance(Calendar,BB104,AZ105,"f",,Trigger)</f>
        <v>42391</v>
      </c>
      <c r="BC105" s="98">
        <f>_xll.qlInterestRateIndexMaturity(Currency&amp;"ibor"&amp;Tenor,BB105,Trigger)</f>
        <v>42482</v>
      </c>
      <c r="BD105" s="242" t="e">
        <f>_xll.qlIndexFixing($AD$5,BA105,TRUE,_xll.ohTrigger(Trigger,Trigger3M))</f>
        <v>#NUM!</v>
      </c>
      <c r="BE105" s="242">
        <f>IFERROR(_xll.qlIndexFixing($BF$1,BA105,TRUE,_xll.ohTrigger(Trigger,Trigger3M)),#N/A)</f>
        <v>-3.2585083339894321E-4</v>
      </c>
    </row>
    <row r="106" spans="1:57" ht="11.25" customHeight="1" x14ac:dyDescent="0.25">
      <c r="AZ106" s="97" t="s">
        <v>197</v>
      </c>
      <c r="BA106" s="98">
        <f>_xll.qlInterestRateIndexFixingDate(Currency&amp;"ibor"&amp;Tenor,BB106,Trigger)</f>
        <v>42390</v>
      </c>
      <c r="BB106" s="98">
        <f>_xll.qlCalendarAdvance(Calendar,BB105,AZ106,"f",,Trigger)</f>
        <v>42394</v>
      </c>
      <c r="BC106" s="98">
        <f>_xll.qlInterestRateIndexMaturity(Currency&amp;"ibor"&amp;Tenor,BB106,Trigger)</f>
        <v>42485</v>
      </c>
      <c r="BD106" s="242" t="e">
        <f>_xll.qlIndexFixing($AD$5,BA106,TRUE,_xll.ohTrigger(Trigger,Trigger3M))</f>
        <v>#NUM!</v>
      </c>
      <c r="BE106" s="242">
        <f>IFERROR(_xll.qlIndexFixing($BF$1,BA106,TRUE,_xll.ohTrigger(Trigger,Trigger3M)),#N/A)</f>
        <v>-3.2375840981553258E-4</v>
      </c>
    </row>
    <row r="107" spans="1:57" ht="11.25" customHeight="1" x14ac:dyDescent="0.25">
      <c r="AZ107" s="97" t="s">
        <v>197</v>
      </c>
      <c r="BA107" s="98">
        <f>_xll.qlInterestRateIndexFixingDate(Currency&amp;"ibor"&amp;Tenor,BB107,Trigger)</f>
        <v>42391</v>
      </c>
      <c r="BB107" s="98">
        <f>_xll.qlCalendarAdvance(Calendar,BB106,AZ107,"f",,Trigger)</f>
        <v>42395</v>
      </c>
      <c r="BC107" s="98">
        <f>_xll.qlInterestRateIndexMaturity(Currency&amp;"ibor"&amp;Tenor,BB107,Trigger)</f>
        <v>42486</v>
      </c>
      <c r="BD107" s="242" t="e">
        <f>_xll.qlIndexFixing($AD$5,BA107,TRUE,_xll.ohTrigger(Trigger,Trigger3M))</f>
        <v>#NUM!</v>
      </c>
      <c r="BE107" s="242">
        <f>IFERROR(_xll.qlIndexFixing($BF$1,BA107,TRUE,_xll.ohTrigger(Trigger,Trigger3M)),#N/A)</f>
        <v>-3.2305705570228487E-4</v>
      </c>
    </row>
    <row r="108" spans="1:57" ht="11.25" customHeight="1" x14ac:dyDescent="0.25">
      <c r="AZ108" s="97" t="s">
        <v>197</v>
      </c>
      <c r="BA108" s="98">
        <f>_xll.qlInterestRateIndexFixingDate(Currency&amp;"ibor"&amp;Tenor,BB108,Trigger)</f>
        <v>42394</v>
      </c>
      <c r="BB108" s="98">
        <f>_xll.qlCalendarAdvance(Calendar,BB107,AZ108,"f",,Trigger)</f>
        <v>42396</v>
      </c>
      <c r="BC108" s="98">
        <f>_xll.qlInterestRateIndexMaturity(Currency&amp;"ibor"&amp;Tenor,BB108,Trigger)</f>
        <v>42487</v>
      </c>
      <c r="BD108" s="242" t="e">
        <f>_xll.qlIndexFixing($AD$5,BA108,TRUE,_xll.ohTrigger(Trigger,Trigger3M))</f>
        <v>#NUM!</v>
      </c>
      <c r="BE108" s="242">
        <f>IFERROR(_xll.qlIndexFixing($BF$1,BA108,TRUE,_xll.ohTrigger(Trigger,Trigger3M)),#N/A)</f>
        <v>-3.2235407448750683E-4</v>
      </c>
    </row>
    <row r="109" spans="1:57" ht="11.25" customHeight="1" x14ac:dyDescent="0.25">
      <c r="AZ109" s="97" t="s">
        <v>197</v>
      </c>
      <c r="BA109" s="98">
        <f>_xll.qlInterestRateIndexFixingDate(Currency&amp;"ibor"&amp;Tenor,BB109,Trigger)</f>
        <v>42395</v>
      </c>
      <c r="BB109" s="98">
        <f>_xll.qlCalendarAdvance(Calendar,BB108,AZ109,"f",,Trigger)</f>
        <v>42397</v>
      </c>
      <c r="BC109" s="98">
        <f>_xll.qlInterestRateIndexMaturity(Currency&amp;"ibor"&amp;Tenor,BB109,Trigger)</f>
        <v>42488</v>
      </c>
      <c r="BD109" s="242" t="e">
        <f>_xll.qlIndexFixing($AD$5,BA109,TRUE,_xll.ohTrigger(Trigger,Trigger3M))</f>
        <v>#NUM!</v>
      </c>
      <c r="BE109" s="242">
        <f>IFERROR(_xll.qlIndexFixing($BF$1,BA109,TRUE,_xll.ohTrigger(Trigger,Trigger3M)),#N/A)</f>
        <v>-3.2164965398447971E-4</v>
      </c>
    </row>
    <row r="110" spans="1:57" ht="11.25" customHeight="1" x14ac:dyDescent="0.25">
      <c r="AZ110" s="97" t="s">
        <v>197</v>
      </c>
      <c r="BA110" s="98">
        <f>_xll.qlInterestRateIndexFixingDate(Currency&amp;"ibor"&amp;Tenor,BB110,Trigger)</f>
        <v>42396</v>
      </c>
      <c r="BB110" s="98">
        <f>_xll.qlCalendarAdvance(Calendar,BB109,AZ110,"f",,Trigger)</f>
        <v>42398</v>
      </c>
      <c r="BC110" s="98">
        <f>_xll.qlInterestRateIndexMaturity(Currency&amp;"ibor"&amp;Tenor,BB110,Trigger)</f>
        <v>42489</v>
      </c>
      <c r="BD110" s="242" t="e">
        <f>_xll.qlIndexFixing($AD$5,BA110,TRUE,_xll.ohTrigger(Trigger,Trigger3M))</f>
        <v>#NUM!</v>
      </c>
      <c r="BE110" s="242">
        <f>IFERROR(_xll.qlIndexFixing($BF$1,BA110,TRUE,_xll.ohTrigger(Trigger,Trigger3M)),#N/A)</f>
        <v>-3.2094398214615343E-4</v>
      </c>
    </row>
    <row r="111" spans="1:57" ht="11.25" customHeight="1" x14ac:dyDescent="0.25">
      <c r="AZ111" s="97" t="s">
        <v>197</v>
      </c>
      <c r="BA111" s="98">
        <f>_xll.qlInterestRateIndexFixingDate(Currency&amp;"ibor"&amp;Tenor,BB111,Trigger)</f>
        <v>42397</v>
      </c>
      <c r="BB111" s="98">
        <f>_xll.qlCalendarAdvance(Calendar,BB110,AZ111,"f",,Trigger)</f>
        <v>42401</v>
      </c>
      <c r="BC111" s="98">
        <f>_xll.qlInterestRateIndexMaturity(Currency&amp;"ibor"&amp;Tenor,BB111,Trigger)</f>
        <v>42492</v>
      </c>
      <c r="BD111" s="242" t="e">
        <f>_xll.qlIndexFixing($AD$5,BA111,TRUE,_xll.ohTrigger(Trigger,Trigger3M))</f>
        <v>#NUM!</v>
      </c>
      <c r="BE111" s="242">
        <f>IFERROR(_xll.qlIndexFixing($BF$1,BA111,TRUE,_xll.ohTrigger(Trigger,Trigger3M)),#N/A)</f>
        <v>-2.9508674489195092E-4</v>
      </c>
    </row>
    <row r="112" spans="1:57" ht="11.25" customHeight="1" x14ac:dyDescent="0.25">
      <c r="AZ112" s="97" t="s">
        <v>197</v>
      </c>
      <c r="BA112" s="98">
        <f>_xll.qlInterestRateIndexFixingDate(Currency&amp;"ibor"&amp;Tenor,BB112,Trigger)</f>
        <v>42398</v>
      </c>
      <c r="BB112" s="98">
        <f>_xll.qlCalendarAdvance(Calendar,BB111,AZ112,"f",,Trigger)</f>
        <v>42402</v>
      </c>
      <c r="BC112" s="98">
        <f>_xll.qlInterestRateIndexMaturity(Currency&amp;"ibor"&amp;Tenor,BB112,Trigger)</f>
        <v>42492</v>
      </c>
      <c r="BD112" s="242" t="e">
        <f>_xll.qlIndexFixing($AD$5,BA112,TRUE,_xll.ohTrigger(Trigger,Trigger3M))</f>
        <v>#NUM!</v>
      </c>
      <c r="BE112" s="242">
        <f>IFERROR(_xll.qlIndexFixing($BF$1,BA112,TRUE,_xll.ohTrigger(Trigger,Trigger3M)),#N/A)</f>
        <v>-2.9389405946655955E-4</v>
      </c>
    </row>
    <row r="113" spans="52:57" ht="11.25" customHeight="1" x14ac:dyDescent="0.25">
      <c r="AZ113" s="97" t="s">
        <v>197</v>
      </c>
      <c r="BA113" s="98">
        <f>_xll.qlInterestRateIndexFixingDate(Currency&amp;"ibor"&amp;Tenor,BB113,Trigger)</f>
        <v>42401</v>
      </c>
      <c r="BB113" s="98">
        <f>_xll.qlCalendarAdvance(Calendar,BB112,AZ113,"f",,Trigger)</f>
        <v>42403</v>
      </c>
      <c r="BC113" s="98">
        <f>_xll.qlInterestRateIndexMaturity(Currency&amp;"ibor"&amp;Tenor,BB113,Trigger)</f>
        <v>42493</v>
      </c>
      <c r="BD113" s="242" t="e">
        <f>_xll.qlIndexFixing($AD$5,BA113,TRUE,_xll.ohTrigger(Trigger,Trigger3M))</f>
        <v>#NUM!</v>
      </c>
      <c r="BE113" s="242">
        <f>IFERROR(_xll.qlIndexFixing($BF$1,BA113,TRUE,_xll.ohTrigger(Trigger,Trigger3M)),#N/A)</f>
        <v>-2.9318374417197646E-4</v>
      </c>
    </row>
    <row r="114" spans="52:57" ht="11.25" customHeight="1" x14ac:dyDescent="0.25">
      <c r="AZ114" s="97" t="s">
        <v>197</v>
      </c>
      <c r="BA114" s="98">
        <f>_xll.qlInterestRateIndexFixingDate(Currency&amp;"ibor"&amp;Tenor,BB114,Trigger)</f>
        <v>42402</v>
      </c>
      <c r="BB114" s="98">
        <f>_xll.qlCalendarAdvance(Calendar,BB113,AZ114,"f",,Trigger)</f>
        <v>42404</v>
      </c>
      <c r="BC114" s="98">
        <f>_xll.qlInterestRateIndexMaturity(Currency&amp;"ibor"&amp;Tenor,BB114,Trigger)</f>
        <v>42494</v>
      </c>
      <c r="BD114" s="242" t="e">
        <f>_xll.qlIndexFixing($AD$5,BA114,TRUE,_xll.ohTrigger(Trigger,Trigger3M))</f>
        <v>#NUM!</v>
      </c>
      <c r="BE114" s="242">
        <f>IFERROR(_xll.qlIndexFixing($BF$1,BA114,TRUE,_xll.ohTrigger(Trigger,Trigger3M)),#N/A)</f>
        <v>-2.9247316694602787E-4</v>
      </c>
    </row>
    <row r="115" spans="52:57" ht="11.25" customHeight="1" x14ac:dyDescent="0.25">
      <c r="AZ115" s="97" t="s">
        <v>197</v>
      </c>
      <c r="BA115" s="98">
        <f>_xll.qlInterestRateIndexFixingDate(Currency&amp;"ibor"&amp;Tenor,BB115,Trigger)</f>
        <v>42403</v>
      </c>
      <c r="BB115" s="98">
        <f>_xll.qlCalendarAdvance(Calendar,BB114,AZ115,"f",,Trigger)</f>
        <v>42405</v>
      </c>
      <c r="BC115" s="98">
        <f>_xll.qlInterestRateIndexMaturity(Currency&amp;"ibor"&amp;Tenor,BB115,Trigger)</f>
        <v>42495</v>
      </c>
      <c r="BD115" s="242" t="e">
        <f>_xll.qlIndexFixing($AD$5,BA115,TRUE,_xll.ohTrigger(Trigger,Trigger3M))</f>
        <v>#NUM!</v>
      </c>
      <c r="BE115" s="242">
        <f>IFERROR(_xll.qlIndexFixing($BF$1,BA115,TRUE,_xll.ohTrigger(Trigger,Trigger3M)),#N/A)</f>
        <v>-2.9176251605411707E-4</v>
      </c>
    </row>
    <row r="116" spans="52:57" ht="11.25" customHeight="1" x14ac:dyDescent="0.25">
      <c r="AZ116" s="97" t="s">
        <v>197</v>
      </c>
      <c r="BA116" s="98">
        <f>_xll.qlInterestRateIndexFixingDate(Currency&amp;"ibor"&amp;Tenor,BB116,Trigger)</f>
        <v>42404</v>
      </c>
      <c r="BB116" s="98">
        <f>_xll.qlCalendarAdvance(Calendar,BB115,AZ116,"f",,Trigger)</f>
        <v>42408</v>
      </c>
      <c r="BC116" s="98">
        <f>_xll.qlInterestRateIndexMaturity(Currency&amp;"ibor"&amp;Tenor,BB116,Trigger)</f>
        <v>42499</v>
      </c>
      <c r="BD116" s="242" t="e">
        <f>_xll.qlIndexFixing($AD$5,BA116,TRUE,_xll.ohTrigger(Trigger,Trigger3M))</f>
        <v>#NUM!</v>
      </c>
      <c r="BE116" s="242">
        <f>IFERROR(_xll.qlIndexFixing($BF$1,BA116,TRUE,_xll.ohTrigger(Trigger,Trigger3M)),#N/A)</f>
        <v>-2.9012526137166001E-4</v>
      </c>
    </row>
    <row r="117" spans="52:57" ht="11.25" customHeight="1" x14ac:dyDescent="0.25">
      <c r="AZ117" s="97" t="s">
        <v>197</v>
      </c>
      <c r="BA117" s="98">
        <f>_xll.qlInterestRateIndexFixingDate(Currency&amp;"ibor"&amp;Tenor,BB117,Trigger)</f>
        <v>42405</v>
      </c>
      <c r="BB117" s="98">
        <f>_xll.qlCalendarAdvance(Calendar,BB116,AZ117,"f",,Trigger)</f>
        <v>42409</v>
      </c>
      <c r="BC117" s="98">
        <f>_xll.qlInterestRateIndexMaturity(Currency&amp;"ibor"&amp;Tenor,BB117,Trigger)</f>
        <v>42499</v>
      </c>
      <c r="BD117" s="242" t="e">
        <f>_xll.qlIndexFixing($AD$5,BA117,TRUE,_xll.ohTrigger(Trigger,Trigger3M))</f>
        <v>#NUM!</v>
      </c>
      <c r="BE117" s="242">
        <f>IFERROR(_xll.qlIndexFixing($BF$1,BA117,TRUE,_xll.ohTrigger(Trigger,Trigger3M)),#N/A)</f>
        <v>-2.8892294586402301E-4</v>
      </c>
    </row>
    <row r="118" spans="52:57" ht="11.25" customHeight="1" x14ac:dyDescent="0.25">
      <c r="AZ118" s="97" t="s">
        <v>197</v>
      </c>
      <c r="BA118" s="98">
        <f>_xll.qlInterestRateIndexFixingDate(Currency&amp;"ibor"&amp;Tenor,BB118,Trigger)</f>
        <v>42408</v>
      </c>
      <c r="BB118" s="98">
        <f>_xll.qlCalendarAdvance(Calendar,BB117,AZ118,"f",,Trigger)</f>
        <v>42410</v>
      </c>
      <c r="BC118" s="98">
        <f>_xll.qlInterestRateIndexMaturity(Currency&amp;"ibor"&amp;Tenor,BB118,Trigger)</f>
        <v>42500</v>
      </c>
      <c r="BD118" s="242" t="e">
        <f>_xll.qlIndexFixing($AD$5,BA118,TRUE,_xll.ohTrigger(Trigger,Trigger3M))</f>
        <v>#NUM!</v>
      </c>
      <c r="BE118" s="242">
        <f>IFERROR(_xll.qlIndexFixing($BF$1,BA118,TRUE,_xll.ohTrigger(Trigger,Trigger3M)),#N/A)</f>
        <v>-2.8821475537554875E-4</v>
      </c>
    </row>
    <row r="119" spans="52:57" ht="11.25" customHeight="1" x14ac:dyDescent="0.25">
      <c r="AZ119" s="97" t="s">
        <v>197</v>
      </c>
      <c r="BA119" s="98">
        <f>_xll.qlInterestRateIndexFixingDate(Currency&amp;"ibor"&amp;Tenor,BB119,Trigger)</f>
        <v>42409</v>
      </c>
      <c r="BB119" s="98">
        <f>_xll.qlCalendarAdvance(Calendar,BB118,AZ119,"f",,Trigger)</f>
        <v>42411</v>
      </c>
      <c r="BC119" s="98">
        <f>_xll.qlInterestRateIndexMaturity(Currency&amp;"ibor"&amp;Tenor,BB119,Trigger)</f>
        <v>42501</v>
      </c>
      <c r="BD119" s="242" t="e">
        <f>_xll.qlIndexFixing($AD$5,BA119,TRUE,_xll.ohTrigger(Trigger,Trigger3M))</f>
        <v>#NUM!</v>
      </c>
      <c r="BE119" s="242">
        <f>IFERROR(_xll.qlIndexFixing($BF$1,BA119,TRUE,_xll.ohTrigger(Trigger,Trigger3M)),#N/A)</f>
        <v>-2.8750762367257821E-4</v>
      </c>
    </row>
    <row r="120" spans="52:57" ht="11.25" customHeight="1" x14ac:dyDescent="0.25">
      <c r="AZ120" s="97" t="s">
        <v>197</v>
      </c>
      <c r="BA120" s="98">
        <f>_xll.qlInterestRateIndexFixingDate(Currency&amp;"ibor"&amp;Tenor,BB120,Trigger)</f>
        <v>42410</v>
      </c>
      <c r="BB120" s="98">
        <f>_xll.qlCalendarAdvance(Calendar,BB119,AZ120,"f",,Trigger)</f>
        <v>42412</v>
      </c>
      <c r="BC120" s="98">
        <f>_xll.qlInterestRateIndexMaturity(Currency&amp;"ibor"&amp;Tenor,BB120,Trigger)</f>
        <v>42502</v>
      </c>
      <c r="BD120" s="242" t="e">
        <f>_xll.qlIndexFixing($AD$5,BA120,TRUE,_xll.ohTrigger(Trigger,Trigger3M))</f>
        <v>#NUM!</v>
      </c>
      <c r="BE120" s="242">
        <f>IFERROR(_xll.qlIndexFixing($BF$1,BA120,TRUE,_xll.ohTrigger(Trigger,Trigger3M)),#N/A)</f>
        <v>-2.868017399770828E-4</v>
      </c>
    </row>
    <row r="121" spans="52:57" ht="11.25" customHeight="1" x14ac:dyDescent="0.25">
      <c r="AZ121" s="97" t="s">
        <v>197</v>
      </c>
      <c r="BA121" s="98">
        <f>_xll.qlInterestRateIndexFixingDate(Currency&amp;"ibor"&amp;Tenor,BB121,Trigger)</f>
        <v>42411</v>
      </c>
      <c r="BB121" s="98">
        <f>_xll.qlCalendarAdvance(Calendar,BB120,AZ121,"f",,Trigger)</f>
        <v>42415</v>
      </c>
      <c r="BC121" s="98">
        <f>_xll.qlInterestRateIndexMaturity(Currency&amp;"ibor"&amp;Tenor,BB121,Trigger)</f>
        <v>42506</v>
      </c>
      <c r="BD121" s="242" t="e">
        <f>_xll.qlIndexFixing($AD$5,BA121,TRUE,_xll.ohTrigger(Trigger,Trigger3M))</f>
        <v>#NUM!</v>
      </c>
      <c r="BE121" s="242">
        <f>IFERROR(_xll.qlIndexFixing($BF$1,BA121,TRUE,_xll.ohTrigger(Trigger,Trigger3M)),#N/A)</f>
        <v>-2.8520423257401788E-4</v>
      </c>
    </row>
    <row r="122" spans="52:57" ht="11.25" customHeight="1" x14ac:dyDescent="0.25">
      <c r="AZ122" s="97" t="s">
        <v>197</v>
      </c>
      <c r="BA122" s="98">
        <f>_xll.qlInterestRateIndexFixingDate(Currency&amp;"ibor"&amp;Tenor,BB122,Trigger)</f>
        <v>42412</v>
      </c>
      <c r="BB122" s="98">
        <f>_xll.qlCalendarAdvance(Calendar,BB121,AZ122,"f",,Trigger)</f>
        <v>42416</v>
      </c>
      <c r="BC122" s="98">
        <f>_xll.qlInterestRateIndexMaturity(Currency&amp;"ibor"&amp;Tenor,BB122,Trigger)</f>
        <v>42506</v>
      </c>
      <c r="BD122" s="242" t="e">
        <f>_xll.qlIndexFixing($AD$5,BA122,TRUE,_xll.ohTrigger(Trigger,Trigger3M))</f>
        <v>#NUM!</v>
      </c>
      <c r="BE122" s="242">
        <f>IFERROR(_xll.qlIndexFixing($BF$1,BA122,TRUE,_xll.ohTrigger(Trigger,Trigger3M)),#N/A)</f>
        <v>-2.8399447448057558E-4</v>
      </c>
    </row>
    <row r="123" spans="52:57" ht="11.25" customHeight="1" x14ac:dyDescent="0.25">
      <c r="AZ123" s="97" t="s">
        <v>197</v>
      </c>
      <c r="BA123" s="98">
        <f>_xll.qlInterestRateIndexFixingDate(Currency&amp;"ibor"&amp;Tenor,BB123,Trigger)</f>
        <v>42415</v>
      </c>
      <c r="BB123" s="98">
        <f>_xll.qlCalendarAdvance(Calendar,BB122,AZ123,"f",,Trigger)</f>
        <v>42417</v>
      </c>
      <c r="BC123" s="98">
        <f>_xll.qlInterestRateIndexMaturity(Currency&amp;"ibor"&amp;Tenor,BB123,Trigger)</f>
        <v>42507</v>
      </c>
      <c r="BD123" s="242" t="e">
        <f>_xll.qlIndexFixing($AD$5,BA123,TRUE,_xll.ohTrigger(Trigger,Trigger3M))</f>
        <v>#NUM!</v>
      </c>
      <c r="BE123" s="242">
        <f>IFERROR(_xll.qlIndexFixing($BF$1,BA123,TRUE,_xll.ohTrigger(Trigger,Trigger3M)),#N/A)</f>
        <v>-2.8329767392554217E-4</v>
      </c>
    </row>
    <row r="124" spans="52:57" ht="11.25" customHeight="1" x14ac:dyDescent="0.25">
      <c r="AZ124" s="97" t="s">
        <v>197</v>
      </c>
      <c r="BA124" s="98">
        <f>_xll.qlInterestRateIndexFixingDate(Currency&amp;"ibor"&amp;Tenor,BB124,Trigger)</f>
        <v>42416</v>
      </c>
      <c r="BB124" s="98">
        <f>_xll.qlCalendarAdvance(Calendar,BB123,AZ124,"f",,Trigger)</f>
        <v>42418</v>
      </c>
      <c r="BC124" s="98">
        <f>_xll.qlInterestRateIndexMaturity(Currency&amp;"ibor"&amp;Tenor,BB124,Trigger)</f>
        <v>42508</v>
      </c>
      <c r="BD124" s="242" t="e">
        <f>_xll.qlIndexFixing($AD$5,BA124,TRUE,_xll.ohTrigger(Trigger,Trigger3M))</f>
        <v>#NUM!</v>
      </c>
      <c r="BE124" s="242">
        <f>IFERROR(_xll.qlIndexFixing($BF$1,BA124,TRUE,_xll.ohTrigger(Trigger,Trigger3M)),#N/A)</f>
        <v>-2.8260325957463195E-4</v>
      </c>
    </row>
    <row r="125" spans="52:57" ht="11.25" customHeight="1" x14ac:dyDescent="0.25">
      <c r="AZ125" s="97" t="s">
        <v>197</v>
      </c>
      <c r="BA125" s="98">
        <f>_xll.qlInterestRateIndexFixingDate(Currency&amp;"ibor"&amp;Tenor,BB125,Trigger)</f>
        <v>42417</v>
      </c>
      <c r="BB125" s="98">
        <f>_xll.qlCalendarAdvance(Calendar,BB124,AZ125,"f",,Trigger)</f>
        <v>42419</v>
      </c>
      <c r="BC125" s="98">
        <f>_xll.qlInterestRateIndexMaturity(Currency&amp;"ibor"&amp;Tenor,BB125,Trigger)</f>
        <v>42509</v>
      </c>
      <c r="BD125" s="242" t="e">
        <f>_xll.qlIndexFixing($AD$5,BA125,TRUE,_xll.ohTrigger(Trigger,Trigger3M))</f>
        <v>#NUM!</v>
      </c>
      <c r="BE125" s="242">
        <f>IFERROR(_xll.qlIndexFixing($BF$1,BA125,TRUE,_xll.ohTrigger(Trigger,Trigger3M)),#N/A)</f>
        <v>-2.8191142160904903E-4</v>
      </c>
    </row>
    <row r="126" spans="52:57" ht="11.25" customHeight="1" x14ac:dyDescent="0.25">
      <c r="AZ126" s="97" t="s">
        <v>197</v>
      </c>
      <c r="BA126" s="98">
        <f>_xll.qlInterestRateIndexFixingDate(Currency&amp;"ibor"&amp;Tenor,BB126,Trigger)</f>
        <v>42418</v>
      </c>
      <c r="BB126" s="98">
        <f>_xll.qlCalendarAdvance(Calendar,BB125,AZ126,"f",,Trigger)</f>
        <v>42422</v>
      </c>
      <c r="BC126" s="98">
        <f>_xll.qlInterestRateIndexMaturity(Currency&amp;"ibor"&amp;Tenor,BB126,Trigger)</f>
        <v>42513</v>
      </c>
      <c r="BD126" s="242" t="e">
        <f>_xll.qlIndexFixing($AD$5,BA126,TRUE,_xll.ohTrigger(Trigger,Trigger3M))</f>
        <v>#NUM!</v>
      </c>
      <c r="BE126" s="242">
        <f>IFERROR(_xll.qlIndexFixing($BF$1,BA126,TRUE,_xll.ohTrigger(Trigger,Trigger3M)),#N/A)</f>
        <v>-2.8038882223101728E-4</v>
      </c>
    </row>
    <row r="127" spans="52:57" ht="11.25" customHeight="1" x14ac:dyDescent="0.25">
      <c r="AZ127" s="97" t="s">
        <v>197</v>
      </c>
      <c r="BA127" s="98">
        <f>_xll.qlInterestRateIndexFixingDate(Currency&amp;"ibor"&amp;Tenor,BB127,Trigger)</f>
        <v>42419</v>
      </c>
      <c r="BB127" s="98">
        <f>_xll.qlCalendarAdvance(Calendar,BB126,AZ127,"f",,Trigger)</f>
        <v>42423</v>
      </c>
      <c r="BC127" s="98">
        <f>_xll.qlInterestRateIndexMaturity(Currency&amp;"ibor"&amp;Tenor,BB127,Trigger)</f>
        <v>42513</v>
      </c>
      <c r="BD127" s="242" t="e">
        <f>_xll.qlIndexFixing($AD$5,BA127,TRUE,_xll.ohTrigger(Trigger,Trigger3M))</f>
        <v>#NUM!</v>
      </c>
      <c r="BE127" s="242">
        <f>IFERROR(_xll.qlIndexFixing($BF$1,BA127,TRUE,_xll.ohTrigger(Trigger,Trigger3M)),#N/A)</f>
        <v>-2.7917364193941197E-4</v>
      </c>
    </row>
    <row r="128" spans="52:57" ht="11.25" customHeight="1" x14ac:dyDescent="0.25">
      <c r="AZ128" s="97" t="s">
        <v>197</v>
      </c>
      <c r="BA128" s="98">
        <f>_xll.qlInterestRateIndexFixingDate(Currency&amp;"ibor"&amp;Tenor,BB128,Trigger)</f>
        <v>42422</v>
      </c>
      <c r="BB128" s="98">
        <f>_xll.qlCalendarAdvance(Calendar,BB127,AZ128,"f",,Trigger)</f>
        <v>42424</v>
      </c>
      <c r="BC128" s="98">
        <f>_xll.qlInterestRateIndexMaturity(Currency&amp;"ibor"&amp;Tenor,BB128,Trigger)</f>
        <v>42514</v>
      </c>
      <c r="BD128" s="242" t="e">
        <f>_xll.qlIndexFixing($AD$5,BA128,TRUE,_xll.ohTrigger(Trigger,Trigger3M))</f>
        <v>#NUM!</v>
      </c>
      <c r="BE128" s="242">
        <f>IFERROR(_xll.qlIndexFixing($BF$1,BA128,TRUE,_xll.ohTrigger(Trigger,Trigger3M)),#N/A)</f>
        <v>-2.7849754335518284E-4</v>
      </c>
    </row>
    <row r="129" spans="52:57" ht="11.25" customHeight="1" x14ac:dyDescent="0.25">
      <c r="AZ129" s="97" t="s">
        <v>197</v>
      </c>
      <c r="BA129" s="98">
        <f>_xll.qlInterestRateIndexFixingDate(Currency&amp;"ibor"&amp;Tenor,BB129,Trigger)</f>
        <v>42423</v>
      </c>
      <c r="BB129" s="98">
        <f>_xll.qlCalendarAdvance(Calendar,BB128,AZ129,"f",,Trigger)</f>
        <v>42425</v>
      </c>
      <c r="BC129" s="98">
        <f>_xll.qlInterestRateIndexMaturity(Currency&amp;"ibor"&amp;Tenor,BB129,Trigger)</f>
        <v>42515</v>
      </c>
      <c r="BD129" s="242" t="e">
        <f>_xll.qlIndexFixing($AD$5,BA129,TRUE,_xll.ohTrigger(Trigger,Trigger3M))</f>
        <v>#NUM!</v>
      </c>
      <c r="BE129" s="242">
        <f>IFERROR(_xll.qlIndexFixing($BF$1,BA129,TRUE,_xll.ohTrigger(Trigger,Trigger3M)),#N/A)</f>
        <v>-2.7782516509544664E-4</v>
      </c>
    </row>
    <row r="130" spans="52:57" ht="11.25" customHeight="1" x14ac:dyDescent="0.25">
      <c r="AZ130" s="97" t="s">
        <v>197</v>
      </c>
      <c r="BA130" s="98">
        <f>_xll.qlInterestRateIndexFixingDate(Currency&amp;"ibor"&amp;Tenor,BB130,Trigger)</f>
        <v>42424</v>
      </c>
      <c r="BB130" s="98">
        <f>_xll.qlCalendarAdvance(Calendar,BB129,AZ130,"f",,Trigger)</f>
        <v>42426</v>
      </c>
      <c r="BC130" s="98">
        <f>_xll.qlInterestRateIndexMaturity(Currency&amp;"ibor"&amp;Tenor,BB130,Trigger)</f>
        <v>42516</v>
      </c>
      <c r="BD130" s="242" t="e">
        <f>_xll.qlIndexFixing($AD$5,BA130,TRUE,_xll.ohTrigger(Trigger,Trigger3M))</f>
        <v>#NUM!</v>
      </c>
      <c r="BE130" s="242">
        <f>IFERROR(_xll.qlIndexFixing($BF$1,BA130,TRUE,_xll.ohTrigger(Trigger,Trigger3M)),#N/A)</f>
        <v>-2.7715669829619927E-4</v>
      </c>
    </row>
    <row r="131" spans="52:57" ht="11.25" customHeight="1" x14ac:dyDescent="0.25">
      <c r="AZ131" s="97" t="s">
        <v>197</v>
      </c>
      <c r="BA131" s="98">
        <f>_xll.qlInterestRateIndexFixingDate(Currency&amp;"ibor"&amp;Tenor,BB131,Trigger)</f>
        <v>42425</v>
      </c>
      <c r="BB131" s="98">
        <f>_xll.qlCalendarAdvance(Calendar,BB130,AZ131,"f",,Trigger)</f>
        <v>42429</v>
      </c>
      <c r="BC131" s="98">
        <f>_xll.qlInterestRateIndexMaturity(Currency&amp;"ibor"&amp;Tenor,BB131,Trigger)</f>
        <v>42521</v>
      </c>
      <c r="BD131" s="242" t="e">
        <f>_xll.qlIndexFixing($AD$5,BA131,TRUE,_xll.ohTrigger(Trigger,Trigger3M))</f>
        <v>#NUM!</v>
      </c>
      <c r="BE131" s="242">
        <f>IFERROR(_xll.qlIndexFixing($BF$1,BA131,TRUE,_xll.ohTrigger(Trigger,Trigger3M)),#N/A)</f>
        <v>-2.7629811376697746E-4</v>
      </c>
    </row>
    <row r="132" spans="52:57" ht="11.25" customHeight="1" x14ac:dyDescent="0.25">
      <c r="AZ132" s="97" t="s">
        <v>197</v>
      </c>
      <c r="BA132" s="98">
        <f>_xll.qlInterestRateIndexFixingDate(Currency&amp;"ibor"&amp;Tenor,BB132,Trigger)</f>
        <v>42426</v>
      </c>
      <c r="BB132" s="98">
        <f>_xll.qlCalendarAdvance(Calendar,BB131,AZ132,"f",,Trigger)</f>
        <v>42430</v>
      </c>
      <c r="BC132" s="98">
        <f>_xll.qlInterestRateIndexMaturity(Currency&amp;"ibor"&amp;Tenor,BB132,Trigger)</f>
        <v>42522</v>
      </c>
      <c r="BD132" s="242" t="e">
        <f>_xll.qlIndexFixing($AD$5,BA132,TRUE,_xll.ohTrigger(Trigger,Trigger3M))</f>
        <v>#NUM!</v>
      </c>
      <c r="BE132" s="242">
        <f>IFERROR(_xll.qlIndexFixing($BF$1,BA132,TRUE,_xll.ohTrigger(Trigger,Trigger3M)),#N/A)</f>
        <v>-2.8387458712045895E-4</v>
      </c>
    </row>
    <row r="133" spans="52:57" ht="11.25" customHeight="1" x14ac:dyDescent="0.25">
      <c r="AZ133" s="97" t="s">
        <v>197</v>
      </c>
      <c r="BA133" s="98">
        <f>_xll.qlInterestRateIndexFixingDate(Currency&amp;"ibor"&amp;Tenor,BB133,Trigger)</f>
        <v>42429</v>
      </c>
      <c r="BB133" s="98">
        <f>_xll.qlCalendarAdvance(Calendar,BB132,AZ133,"f",,Trigger)</f>
        <v>42431</v>
      </c>
      <c r="BC133" s="98">
        <f>_xll.qlInterestRateIndexMaturity(Currency&amp;"ibor"&amp;Tenor,BB133,Trigger)</f>
        <v>42523</v>
      </c>
      <c r="BD133" s="242" t="e">
        <f>_xll.qlIndexFixing($AD$5,BA133,TRUE,_xll.ohTrigger(Trigger,Trigger3M))</f>
        <v>#NUM!</v>
      </c>
      <c r="BE133" s="242">
        <f>IFERROR(_xll.qlIndexFixing($BF$1,BA133,TRUE,_xll.ohTrigger(Trigger,Trigger3M)),#N/A)</f>
        <v>-2.8323943339953644E-4</v>
      </c>
    </row>
    <row r="134" spans="52:57" ht="11.25" customHeight="1" x14ac:dyDescent="0.25">
      <c r="AZ134" s="97" t="s">
        <v>197</v>
      </c>
      <c r="BA134" s="98">
        <f>_xll.qlInterestRateIndexFixingDate(Currency&amp;"ibor"&amp;Tenor,BB134,Trigger)</f>
        <v>42430</v>
      </c>
      <c r="BB134" s="98">
        <f>_xll.qlCalendarAdvance(Calendar,BB133,AZ134,"f",,Trigger)</f>
        <v>42432</v>
      </c>
      <c r="BC134" s="98">
        <f>_xll.qlInterestRateIndexMaturity(Currency&amp;"ibor"&amp;Tenor,BB134,Trigger)</f>
        <v>42524</v>
      </c>
      <c r="BD134" s="242" t="e">
        <f>_xll.qlIndexFixing($AD$5,BA134,TRUE,_xll.ohTrigger(Trigger,Trigger3M))</f>
        <v>#NUM!</v>
      </c>
      <c r="BE134" s="242">
        <f>IFERROR(_xll.qlIndexFixing($BF$1,BA134,TRUE,_xll.ohTrigger(Trigger,Trigger3M)),#N/A)</f>
        <v>-2.826096568173482E-4</v>
      </c>
    </row>
    <row r="135" spans="52:57" ht="11.25" customHeight="1" x14ac:dyDescent="0.25">
      <c r="AZ135" s="97" t="s">
        <v>197</v>
      </c>
      <c r="BA135" s="98">
        <f>_xll.qlInterestRateIndexFixingDate(Currency&amp;"ibor"&amp;Tenor,BB135,Trigger)</f>
        <v>42431</v>
      </c>
      <c r="BB135" s="98">
        <f>_xll.qlCalendarAdvance(Calendar,BB134,AZ135,"f",,Trigger)</f>
        <v>42433</v>
      </c>
      <c r="BC135" s="98">
        <f>_xll.qlInterestRateIndexMaturity(Currency&amp;"ibor"&amp;Tenor,BB135,Trigger)</f>
        <v>42527</v>
      </c>
      <c r="BD135" s="242" t="e">
        <f>_xll.qlIndexFixing($AD$5,BA135,TRUE,_xll.ohTrigger(Trigger,Trigger3M))</f>
        <v>#NUM!</v>
      </c>
      <c r="BE135" s="242">
        <f>IFERROR(_xll.qlIndexFixing($BF$1,BA135,TRUE,_xll.ohTrigger(Trigger,Trigger3M)),#N/A)</f>
        <v>-2.8292337107828152E-4</v>
      </c>
    </row>
    <row r="136" spans="52:57" ht="11.25" customHeight="1" x14ac:dyDescent="0.25">
      <c r="AZ136" s="97" t="s">
        <v>197</v>
      </c>
      <c r="BA136" s="98">
        <f>_xll.qlInterestRateIndexFixingDate(Currency&amp;"ibor"&amp;Tenor,BB136,Trigger)</f>
        <v>42432</v>
      </c>
      <c r="BB136" s="98">
        <f>_xll.qlCalendarAdvance(Calendar,BB135,AZ136,"f",,Trigger)</f>
        <v>42436</v>
      </c>
      <c r="BC136" s="98">
        <f>_xll.qlInterestRateIndexMaturity(Currency&amp;"ibor"&amp;Tenor,BB136,Trigger)</f>
        <v>42528</v>
      </c>
      <c r="BD136" s="242" t="e">
        <f>_xll.qlIndexFixing($AD$5,BA136,TRUE,_xll.ohTrigger(Trigger,Trigger3M))</f>
        <v>#NUM!</v>
      </c>
      <c r="BE136" s="242">
        <f>IFERROR(_xll.qlIndexFixing($BF$1,BA136,TRUE,_xll.ohTrigger(Trigger,Trigger3M)),#N/A)</f>
        <v>-2.8014818922020897E-4</v>
      </c>
    </row>
    <row r="137" spans="52:57" ht="11.25" customHeight="1" x14ac:dyDescent="0.25">
      <c r="AZ137" s="97" t="s">
        <v>197</v>
      </c>
      <c r="BA137" s="98">
        <f>_xll.qlInterestRateIndexFixingDate(Currency&amp;"ibor"&amp;Tenor,BB137,Trigger)</f>
        <v>42433</v>
      </c>
      <c r="BB137" s="98">
        <f>_xll.qlCalendarAdvance(Calendar,BB136,AZ137,"f",,Trigger)</f>
        <v>42437</v>
      </c>
      <c r="BC137" s="98">
        <f>_xll.qlInterestRateIndexMaturity(Currency&amp;"ibor"&amp;Tenor,BB137,Trigger)</f>
        <v>42529</v>
      </c>
      <c r="BD137" s="242" t="e">
        <f>_xll.qlIndexFixing($AD$5,BA137,TRUE,_xll.ohTrigger(Trigger,Trigger3M))</f>
        <v>#NUM!</v>
      </c>
      <c r="BE137" s="242">
        <f>IFERROR(_xll.qlIndexFixing($BF$1,BA137,TRUE,_xll.ohTrigger(Trigger,Trigger3M)),#N/A)</f>
        <v>-2.7954820001319585E-4</v>
      </c>
    </row>
    <row r="138" spans="52:57" ht="11.25" customHeight="1" x14ac:dyDescent="0.25">
      <c r="AZ138" s="97" t="s">
        <v>197</v>
      </c>
      <c r="BA138" s="98">
        <f>_xll.qlInterestRateIndexFixingDate(Currency&amp;"ibor"&amp;Tenor,BB138,Trigger)</f>
        <v>42436</v>
      </c>
      <c r="BB138" s="98">
        <f>_xll.qlCalendarAdvance(Calendar,BB137,AZ138,"f",,Trigger)</f>
        <v>42438</v>
      </c>
      <c r="BC138" s="98">
        <f>_xll.qlInterestRateIndexMaturity(Currency&amp;"ibor"&amp;Tenor,BB138,Trigger)</f>
        <v>42530</v>
      </c>
      <c r="BD138" s="242" t="e">
        <f>_xll.qlIndexFixing($AD$5,BA138,TRUE,_xll.ohTrigger(Trigger,Trigger3M))</f>
        <v>#NUM!</v>
      </c>
      <c r="BE138" s="242">
        <f>IFERROR(_xll.qlIndexFixing($BF$1,BA138,TRUE,_xll.ohTrigger(Trigger,Trigger3M)),#N/A)</f>
        <v>-2.789547495539869E-4</v>
      </c>
    </row>
    <row r="139" spans="52:57" ht="11.25" customHeight="1" x14ac:dyDescent="0.25">
      <c r="AZ139" s="97" t="s">
        <v>197</v>
      </c>
      <c r="BA139" s="98">
        <f>_xll.qlInterestRateIndexFixingDate(Currency&amp;"ibor"&amp;Tenor,BB139,Trigger)</f>
        <v>42437</v>
      </c>
      <c r="BB139" s="98">
        <f>_xll.qlCalendarAdvance(Calendar,BB138,AZ139,"f",,Trigger)</f>
        <v>42439</v>
      </c>
      <c r="BC139" s="98">
        <f>_xll.qlInterestRateIndexMaturity(Currency&amp;"ibor"&amp;Tenor,BB139,Trigger)</f>
        <v>42531</v>
      </c>
      <c r="BD139" s="242" t="e">
        <f>_xll.qlIndexFixing($AD$5,BA139,TRUE,_xll.ohTrigger(Trigger,Trigger3M))</f>
        <v>#NUM!</v>
      </c>
      <c r="BE139" s="242">
        <f>IFERROR(_xll.qlIndexFixing($BF$1,BA139,TRUE,_xll.ohTrigger(Trigger,Trigger3M)),#N/A)</f>
        <v>-2.7836803191255943E-4</v>
      </c>
    </row>
    <row r="140" spans="52:57" ht="11.25" customHeight="1" x14ac:dyDescent="0.25">
      <c r="AZ140" s="97" t="s">
        <v>197</v>
      </c>
      <c r="BA140" s="98">
        <f>_xll.qlInterestRateIndexFixingDate(Currency&amp;"ibor"&amp;Tenor,BB140,Trigger)</f>
        <v>42438</v>
      </c>
      <c r="BB140" s="98">
        <f>_xll.qlCalendarAdvance(Calendar,BB139,AZ140,"f",,Trigger)</f>
        <v>42440</v>
      </c>
      <c r="BC140" s="98">
        <f>_xll.qlInterestRateIndexMaturity(Currency&amp;"ibor"&amp;Tenor,BB140,Trigger)</f>
        <v>42534</v>
      </c>
      <c r="BD140" s="242" t="e">
        <f>_xll.qlIndexFixing($AD$5,BA140,TRUE,_xll.ohTrigger(Trigger,Trigger3M))</f>
        <v>#NUM!</v>
      </c>
      <c r="BE140" s="242">
        <f>IFERROR(_xll.qlIndexFixing($BF$1,BA140,TRUE,_xll.ohTrigger(Trigger,Trigger3M)),#N/A)</f>
        <v>-2.788182530697789E-4</v>
      </c>
    </row>
    <row r="141" spans="52:57" ht="11.25" customHeight="1" x14ac:dyDescent="0.25">
      <c r="AZ141" s="97" t="s">
        <v>197</v>
      </c>
      <c r="BA141" s="98">
        <f>_xll.qlInterestRateIndexFixingDate(Currency&amp;"ibor"&amp;Tenor,BB141,Trigger)</f>
        <v>42439</v>
      </c>
      <c r="BB141" s="98">
        <f>_xll.qlCalendarAdvance(Calendar,BB140,AZ141,"f",,Trigger)</f>
        <v>42443</v>
      </c>
      <c r="BC141" s="98">
        <f>_xll.qlInterestRateIndexMaturity(Currency&amp;"ibor"&amp;Tenor,BB141,Trigger)</f>
        <v>42535</v>
      </c>
      <c r="BD141" s="242" t="e">
        <f>_xll.qlIndexFixing($AD$5,BA141,TRUE,_xll.ohTrigger(Trigger,Trigger3M))</f>
        <v>#NUM!</v>
      </c>
      <c r="BE141" s="242">
        <f>IFERROR(_xll.qlIndexFixing($BF$1,BA141,TRUE,_xll.ohTrigger(Trigger,Trigger3M)),#N/A)</f>
        <v>-2.7609237560264634E-4</v>
      </c>
    </row>
    <row r="142" spans="52:57" ht="11.25" customHeight="1" x14ac:dyDescent="0.25">
      <c r="AZ142" s="97" t="s">
        <v>197</v>
      </c>
      <c r="BA142" s="98">
        <f>_xll.qlInterestRateIndexFixingDate(Currency&amp;"ibor"&amp;Tenor,BB142,Trigger)</f>
        <v>42440</v>
      </c>
      <c r="BB142" s="98">
        <f>_xll.qlCalendarAdvance(Calendar,BB141,AZ142,"f",,Trigger)</f>
        <v>42444</v>
      </c>
      <c r="BC142" s="98">
        <f>_xll.qlInterestRateIndexMaturity(Currency&amp;"ibor"&amp;Tenor,BB142,Trigger)</f>
        <v>42536</v>
      </c>
      <c r="BD142" s="242" t="e">
        <f>_xll.qlIndexFixing($AD$5,BA142,TRUE,_xll.ohTrigger(Trigger,Trigger3M))</f>
        <v>#NUM!</v>
      </c>
      <c r="BE142" s="242">
        <f>IFERROR(_xll.qlIndexFixing($BF$1,BA142,TRUE,_xll.ohTrigger(Trigger,Trigger3M)),#N/A)</f>
        <v>-2.7554223777865488E-4</v>
      </c>
    </row>
    <row r="143" spans="52:57" ht="11.25" customHeight="1" x14ac:dyDescent="0.25">
      <c r="AZ143" s="97" t="s">
        <v>197</v>
      </c>
      <c r="BA143" s="98">
        <f>_xll.qlInterestRateIndexFixingDate(Currency&amp;"ibor"&amp;Tenor,BB143,Trigger)</f>
        <v>42443</v>
      </c>
      <c r="BB143" s="98">
        <f>_xll.qlCalendarAdvance(Calendar,BB142,AZ143,"f",,Trigger)</f>
        <v>42445</v>
      </c>
      <c r="BC143" s="98">
        <f>_xll.qlInterestRateIndexMaturity(Currency&amp;"ibor"&amp;Tenor,BB143,Trigger)</f>
        <v>42537</v>
      </c>
      <c r="BD143" s="242" t="e">
        <f>_xll.qlIndexFixing($AD$5,BA143,TRUE,_xll.ohTrigger(Trigger,Trigger3M))</f>
        <v>#NUM!</v>
      </c>
      <c r="BE143" s="242">
        <f>IFERROR(_xll.qlIndexFixing($BF$1,BA143,TRUE,_xll.ohTrigger(Trigger,Trigger3M)),#N/A)</f>
        <v>-2.7499999999962944E-4</v>
      </c>
    </row>
    <row r="144" spans="52:57" ht="11.25" customHeight="1" x14ac:dyDescent="0.25">
      <c r="AZ144" s="97" t="s">
        <v>197</v>
      </c>
      <c r="BA144" s="98">
        <f>_xll.qlInterestRateIndexFixingDate(Currency&amp;"ibor"&amp;Tenor,BB144,Trigger)</f>
        <v>42444</v>
      </c>
      <c r="BB144" s="98">
        <f>_xll.qlCalendarAdvance(Calendar,BB143,AZ144,"f",,Trigger)</f>
        <v>42446</v>
      </c>
      <c r="BC144" s="98">
        <f>_xll.qlInterestRateIndexMaturity(Currency&amp;"ibor"&amp;Tenor,BB144,Trigger)</f>
        <v>42538</v>
      </c>
      <c r="BD144" s="242" t="e">
        <f>_xll.qlIndexFixing($AD$5,BA144,TRUE,_xll.ohTrigger(Trigger,Trigger3M))</f>
        <v>#NUM!</v>
      </c>
      <c r="BE144" s="242">
        <f>IFERROR(_xll.qlIndexFixing($BF$1,BA144,TRUE,_xll.ohTrigger(Trigger,Trigger3M)),#N/A)</f>
        <v>-2.7446460913059946E-4</v>
      </c>
    </row>
    <row r="145" spans="52:57" ht="11.25" customHeight="1" x14ac:dyDescent="0.25">
      <c r="AZ145" s="97" t="s">
        <v>197</v>
      </c>
      <c r="BA145" s="98">
        <f>_xll.qlInterestRateIndexFixingDate(Currency&amp;"ibor"&amp;Tenor,BB145,Trigger)</f>
        <v>42445</v>
      </c>
      <c r="BB145" s="98">
        <f>_xll.qlCalendarAdvance(Calendar,BB144,AZ145,"f",,Trigger)</f>
        <v>42447</v>
      </c>
      <c r="BC145" s="98">
        <f>_xll.qlInterestRateIndexMaturity(Currency&amp;"ibor"&amp;Tenor,BB145,Trigger)</f>
        <v>42541</v>
      </c>
      <c r="BD145" s="242" t="e">
        <f>_xll.qlIndexFixing($AD$5,BA145,TRUE,_xll.ohTrigger(Trigger,Trigger3M))</f>
        <v>#NUM!</v>
      </c>
      <c r="BE145" s="242">
        <f>IFERROR(_xll.qlIndexFixing($BF$1,BA145,TRUE,_xll.ohTrigger(Trigger,Trigger3M)),#N/A)</f>
        <v>-2.7503177613097629E-4</v>
      </c>
    </row>
    <row r="146" spans="52:57" ht="11.25" customHeight="1" x14ac:dyDescent="0.25">
      <c r="AZ146" s="97" t="s">
        <v>197</v>
      </c>
      <c r="BA146" s="98">
        <f>_xll.qlInterestRateIndexFixingDate(Currency&amp;"ibor"&amp;Tenor,BB146,Trigger)</f>
        <v>42446</v>
      </c>
      <c r="BB146" s="98">
        <f>_xll.qlCalendarAdvance(Calendar,BB145,AZ146,"f",,Trigger)</f>
        <v>42450</v>
      </c>
      <c r="BC146" s="98">
        <f>_xll.qlInterestRateIndexMaturity(Currency&amp;"ibor"&amp;Tenor,BB146,Trigger)</f>
        <v>42542</v>
      </c>
      <c r="BD146" s="242" t="e">
        <f>_xll.qlIndexFixing($AD$5,BA146,TRUE,_xll.ohTrigger(Trigger,Trigger3M))</f>
        <v>#NUM!</v>
      </c>
      <c r="BE146" s="242">
        <f>IFERROR(_xll.qlIndexFixing($BF$1,BA146,TRUE,_xll.ohTrigger(Trigger,Trigger3M)),#N/A)</f>
        <v>-2.7237565160798599E-4</v>
      </c>
    </row>
    <row r="147" spans="52:57" ht="11.25" customHeight="1" x14ac:dyDescent="0.25">
      <c r="AZ147" s="97" t="s">
        <v>197</v>
      </c>
      <c r="BA147" s="98">
        <f>_xll.qlInterestRateIndexFixingDate(Currency&amp;"ibor"&amp;Tenor,BB147,Trigger)</f>
        <v>42447</v>
      </c>
      <c r="BB147" s="98">
        <f>_xll.qlCalendarAdvance(Calendar,BB146,AZ147,"f",,Trigger)</f>
        <v>42451</v>
      </c>
      <c r="BC147" s="98">
        <f>_xll.qlInterestRateIndexMaturity(Currency&amp;"ibor"&amp;Tenor,BB147,Trigger)</f>
        <v>42543</v>
      </c>
      <c r="BD147" s="242" t="e">
        <f>_xll.qlIndexFixing($AD$5,BA147,TRUE,_xll.ohTrigger(Trigger,Trigger3M))</f>
        <v>#NUM!</v>
      </c>
      <c r="BE147" s="242">
        <f>IFERROR(_xll.qlIndexFixing($BF$1,BA147,TRUE,_xll.ohTrigger(Trigger,Trigger3M)),#N/A)</f>
        <v>-2.718653115416926E-4</v>
      </c>
    </row>
    <row r="148" spans="52:57" ht="11.25" customHeight="1" x14ac:dyDescent="0.25">
      <c r="AZ148" s="97" t="s">
        <v>197</v>
      </c>
      <c r="BA148" s="98">
        <f>_xll.qlInterestRateIndexFixingDate(Currency&amp;"ibor"&amp;Tenor,BB148,Trigger)</f>
        <v>42450</v>
      </c>
      <c r="BB148" s="98">
        <f>_xll.qlCalendarAdvance(Calendar,BB147,AZ148,"f",,Trigger)</f>
        <v>42452</v>
      </c>
      <c r="BC148" s="98">
        <f>_xll.qlInterestRateIndexMaturity(Currency&amp;"ibor"&amp;Tenor,BB148,Trigger)</f>
        <v>42544</v>
      </c>
      <c r="BD148" s="242" t="e">
        <f>_xll.qlIndexFixing($AD$5,BA148,TRUE,_xll.ohTrigger(Trigger,Trigger3M))</f>
        <v>#NUM!</v>
      </c>
      <c r="BE148" s="242">
        <f>IFERROR(_xll.qlIndexFixing($BF$1,BA148,TRUE,_xll.ohTrigger(Trigger,Trigger3M)),#N/A)</f>
        <v>-2.7135921046455885E-4</v>
      </c>
    </row>
    <row r="149" spans="52:57" ht="11.25" customHeight="1" x14ac:dyDescent="0.25">
      <c r="AZ149" s="97" t="s">
        <v>197</v>
      </c>
      <c r="BA149" s="98">
        <f>_xll.qlInterestRateIndexFixingDate(Currency&amp;"ibor"&amp;Tenor,BB149,Trigger)</f>
        <v>42451</v>
      </c>
      <c r="BB149" s="98">
        <f>_xll.qlCalendarAdvance(Calendar,BB148,AZ149,"f",,Trigger)</f>
        <v>42453</v>
      </c>
      <c r="BC149" s="98">
        <f>_xll.qlInterestRateIndexMaturity(Currency&amp;"ibor"&amp;Tenor,BB149,Trigger)</f>
        <v>42545</v>
      </c>
      <c r="BD149" s="242" t="e">
        <f>_xll.qlIndexFixing($AD$5,BA149,TRUE,_xll.ohTrigger(Trigger,Trigger3M))</f>
        <v>#NUM!</v>
      </c>
      <c r="BE149" s="242">
        <f>IFERROR(_xll.qlIndexFixing($BF$1,BA149,TRUE,_xll.ohTrigger(Trigger,Trigger3M)),#N/A)</f>
        <v>-2.70857078072371E-4</v>
      </c>
    </row>
    <row r="150" spans="52:57" ht="11.25" customHeight="1" x14ac:dyDescent="0.25">
      <c r="AZ150" s="97" t="s">
        <v>197</v>
      </c>
      <c r="BA150" s="98">
        <f>_xll.qlInterestRateIndexFixingDate(Currency&amp;"ibor"&amp;Tenor,BB150,Trigger)</f>
        <v>42452</v>
      </c>
      <c r="BB150" s="98">
        <f>_xll.qlCalendarAdvance(Calendar,BB149,AZ150,"f",,Trigger)</f>
        <v>42458</v>
      </c>
      <c r="BC150" s="98">
        <f>_xll.qlInterestRateIndexMaturity(Currency&amp;"ibor"&amp;Tenor,BB150,Trigger)</f>
        <v>42550</v>
      </c>
      <c r="BD150" s="242" t="e">
        <f>_xll.qlIndexFixing($AD$5,BA150,TRUE,_xll.ohTrigger(Trigger,Trigger3M))</f>
        <v>#NUM!</v>
      </c>
      <c r="BE150" s="242">
        <f>IFERROR(_xll.qlIndexFixing($BF$1,BA150,TRUE,_xll.ohTrigger(Trigger,Trigger3M)),#N/A)</f>
        <v>-2.6839608837773195E-4</v>
      </c>
    </row>
    <row r="151" spans="52:57" ht="11.25" customHeight="1" x14ac:dyDescent="0.25">
      <c r="AZ151" s="97" t="s">
        <v>197</v>
      </c>
      <c r="BA151" s="98">
        <f>_xll.qlInterestRateIndexFixingDate(Currency&amp;"ibor"&amp;Tenor,BB151,Trigger)</f>
        <v>42453</v>
      </c>
      <c r="BB151" s="98">
        <f>_xll.qlCalendarAdvance(Calendar,BB150,AZ151,"f",,Trigger)</f>
        <v>42459</v>
      </c>
      <c r="BC151" s="98">
        <f>_xll.qlInterestRateIndexMaturity(Currency&amp;"ibor"&amp;Tenor,BB151,Trigger)</f>
        <v>42551</v>
      </c>
      <c r="BD151" s="242" t="e">
        <f>_xll.qlIndexFixing($AD$5,BA151,TRUE,_xll.ohTrigger(Trigger,Trigger3M))</f>
        <v>#NUM!</v>
      </c>
      <c r="BE151" s="242">
        <f>IFERROR(_xll.qlIndexFixing($BF$1,BA151,TRUE,_xll.ohTrigger(Trigger,Trigger3M)),#N/A)</f>
        <v>-2.6791177381970874E-4</v>
      </c>
    </row>
    <row r="152" spans="52:57" ht="11.25" customHeight="1" x14ac:dyDescent="0.25">
      <c r="AZ152" s="97" t="s">
        <v>197</v>
      </c>
      <c r="BA152" s="98">
        <f>_xll.qlInterestRateIndexFixingDate(Currency&amp;"ibor"&amp;Tenor,BB152,Trigger)</f>
        <v>42458</v>
      </c>
      <c r="BB152" s="98">
        <f>_xll.qlCalendarAdvance(Calendar,BB151,AZ152,"f",,Trigger)</f>
        <v>42460</v>
      </c>
      <c r="BC152" s="98">
        <f>_xll.qlInterestRateIndexMaturity(Currency&amp;"ibor"&amp;Tenor,BB152,Trigger)</f>
        <v>42551</v>
      </c>
      <c r="BD152" s="242" t="e">
        <f>_xll.qlIndexFixing($AD$5,BA152,TRUE,_xll.ohTrigger(Trigger,Trigger3M))</f>
        <v>#NUM!</v>
      </c>
      <c r="BE152" s="242">
        <f>IFERROR(_xll.qlIndexFixing($BF$1,BA152,TRUE,_xll.ohTrigger(Trigger,Trigger3M)),#N/A)</f>
        <v>-2.6686468529716066E-4</v>
      </c>
    </row>
    <row r="153" spans="52:57" ht="11.25" customHeight="1" x14ac:dyDescent="0.25">
      <c r="AZ153" s="97" t="s">
        <v>197</v>
      </c>
      <c r="BA153" s="98">
        <f>_xll.qlInterestRateIndexFixingDate(Currency&amp;"ibor"&amp;Tenor,BB153,Trigger)</f>
        <v>42459</v>
      </c>
      <c r="BB153" s="98">
        <f>_xll.qlCalendarAdvance(Calendar,BB152,AZ153,"f",,Trigger)</f>
        <v>42461</v>
      </c>
      <c r="BC153" s="98">
        <f>_xll.qlInterestRateIndexMaturity(Currency&amp;"ibor"&amp;Tenor,BB153,Trigger)</f>
        <v>42552</v>
      </c>
      <c r="BD153" s="242" t="e">
        <f>_xll.qlIndexFixing($AD$5,BA153,TRUE,_xll.ohTrigger(Trigger,Trigger3M))</f>
        <v>#NUM!</v>
      </c>
      <c r="BE153" s="242">
        <f>IFERROR(_xll.qlIndexFixing($BF$1,BA153,TRUE,_xll.ohTrigger(Trigger,Trigger3M)),#N/A)</f>
        <v>-2.80231903435697E-4</v>
      </c>
    </row>
    <row r="154" spans="52:57" ht="11.25" customHeight="1" x14ac:dyDescent="0.25">
      <c r="AZ154" s="97" t="s">
        <v>197</v>
      </c>
      <c r="BA154" s="98">
        <f>_xll.qlInterestRateIndexFixingDate(Currency&amp;"ibor"&amp;Tenor,BB154,Trigger)</f>
        <v>42460</v>
      </c>
      <c r="BB154" s="98">
        <f>_xll.qlCalendarAdvance(Calendar,BB153,AZ154,"f",,Trigger)</f>
        <v>42464</v>
      </c>
      <c r="BC154" s="98">
        <f>_xll.qlInterestRateIndexMaturity(Currency&amp;"ibor"&amp;Tenor,BB154,Trigger)</f>
        <v>42555</v>
      </c>
      <c r="BD154" s="242" t="e">
        <f>_xll.qlIndexFixing($AD$5,BA154,TRUE,_xll.ohTrigger(Trigger,Trigger3M))</f>
        <v>#NUM!</v>
      </c>
      <c r="BE154" s="242">
        <f>IFERROR(_xll.qlIndexFixing($BF$1,BA154,TRUE,_xll.ohTrigger(Trigger,Trigger3M)),#N/A)</f>
        <v>-2.78805855512433E-4</v>
      </c>
    </row>
    <row r="155" spans="52:57" ht="11.25" customHeight="1" x14ac:dyDescent="0.25">
      <c r="AZ155" s="97" t="s">
        <v>197</v>
      </c>
      <c r="BA155" s="98">
        <f>_xll.qlInterestRateIndexFixingDate(Currency&amp;"ibor"&amp;Tenor,BB155,Trigger)</f>
        <v>42461</v>
      </c>
      <c r="BB155" s="98">
        <f>_xll.qlCalendarAdvance(Calendar,BB154,AZ155,"f",,Trigger)</f>
        <v>42465</v>
      </c>
      <c r="BC155" s="98">
        <f>_xll.qlInterestRateIndexMaturity(Currency&amp;"ibor"&amp;Tenor,BB155,Trigger)</f>
        <v>42556</v>
      </c>
      <c r="BD155" s="242" t="e">
        <f>_xll.qlIndexFixing($AD$5,BA155,TRUE,_xll.ohTrigger(Trigger,Trigger3M))</f>
        <v>#NUM!</v>
      </c>
      <c r="BE155" s="242">
        <f>IFERROR(_xll.qlIndexFixing($BF$1,BA155,TRUE,_xll.ohTrigger(Trigger,Trigger3M)),#N/A)</f>
        <v>-2.7833209718755488E-4</v>
      </c>
    </row>
    <row r="156" spans="52:57" ht="11.25" customHeight="1" x14ac:dyDescent="0.25">
      <c r="AZ156" s="97" t="s">
        <v>197</v>
      </c>
      <c r="BA156" s="98">
        <f>_xll.qlInterestRateIndexFixingDate(Currency&amp;"ibor"&amp;Tenor,BB156,Trigger)</f>
        <v>42464</v>
      </c>
      <c r="BB156" s="98">
        <f>_xll.qlCalendarAdvance(Calendar,BB155,AZ156,"f",,Trigger)</f>
        <v>42466</v>
      </c>
      <c r="BC156" s="98">
        <f>_xll.qlInterestRateIndexMaturity(Currency&amp;"ibor"&amp;Tenor,BB156,Trigger)</f>
        <v>42557</v>
      </c>
      <c r="BD156" s="242" t="e">
        <f>_xll.qlIndexFixing($AD$5,BA156,TRUE,_xll.ohTrigger(Trigger,Trigger3M))</f>
        <v>#NUM!</v>
      </c>
      <c r="BE156" s="242">
        <f>IFERROR(_xll.qlIndexFixing($BF$1,BA156,TRUE,_xll.ohTrigger(Trigger,Trigger3M)),#N/A)</f>
        <v>-2.7785856439172278E-4</v>
      </c>
    </row>
    <row r="157" spans="52:57" ht="11.25" customHeight="1" x14ac:dyDescent="0.25">
      <c r="AZ157" s="97" t="s">
        <v>197</v>
      </c>
      <c r="BA157" s="98">
        <f>_xll.qlInterestRateIndexFixingDate(Currency&amp;"ibor"&amp;Tenor,BB157,Trigger)</f>
        <v>42465</v>
      </c>
      <c r="BB157" s="98">
        <f>_xll.qlCalendarAdvance(Calendar,BB156,AZ157,"f",,Trigger)</f>
        <v>42467</v>
      </c>
      <c r="BC157" s="98">
        <f>_xll.qlInterestRateIndexMaturity(Currency&amp;"ibor"&amp;Tenor,BB157,Trigger)</f>
        <v>42558</v>
      </c>
      <c r="BD157" s="242" t="e">
        <f>_xll.qlIndexFixing($AD$5,BA157,TRUE,_xll.ohTrigger(Trigger,Trigger3M))</f>
        <v>#NUM!</v>
      </c>
      <c r="BE157" s="242">
        <f>IFERROR(_xll.qlIndexFixing($BF$1,BA157,TRUE,_xll.ohTrigger(Trigger,Trigger3M)),#N/A)</f>
        <v>-2.7738490653329308E-4</v>
      </c>
    </row>
    <row r="158" spans="52:57" ht="11.25" customHeight="1" x14ac:dyDescent="0.25">
      <c r="AZ158" s="97" t="s">
        <v>197</v>
      </c>
      <c r="BA158" s="98">
        <f>_xll.qlInterestRateIndexFixingDate(Currency&amp;"ibor"&amp;Tenor,BB158,Trigger)</f>
        <v>42466</v>
      </c>
      <c r="BB158" s="98">
        <f>_xll.qlCalendarAdvance(Calendar,BB157,AZ158,"f",,Trigger)</f>
        <v>42468</v>
      </c>
      <c r="BC158" s="98">
        <f>_xll.qlInterestRateIndexMaturity(Currency&amp;"ibor"&amp;Tenor,BB158,Trigger)</f>
        <v>42559</v>
      </c>
      <c r="BD158" s="242" t="e">
        <f>_xll.qlIndexFixing($AD$5,BA158,TRUE,_xll.ohTrigger(Trigger,Trigger3M))</f>
        <v>#NUM!</v>
      </c>
      <c r="BE158" s="242">
        <f>IFERROR(_xll.qlIndexFixing($BF$1,BA158,TRUE,_xll.ohTrigger(Trigger,Trigger3M)),#N/A)</f>
        <v>-2.7691076729113921E-4</v>
      </c>
    </row>
    <row r="159" spans="52:57" ht="11.25" customHeight="1" x14ac:dyDescent="0.25">
      <c r="AZ159" s="97" t="s">
        <v>197</v>
      </c>
      <c r="BA159" s="98">
        <f>_xll.qlInterestRateIndexFixingDate(Currency&amp;"ibor"&amp;Tenor,BB159,Trigger)</f>
        <v>42467</v>
      </c>
      <c r="BB159" s="98">
        <f>_xll.qlCalendarAdvance(Calendar,BB158,AZ159,"f",,Trigger)</f>
        <v>42471</v>
      </c>
      <c r="BC159" s="98">
        <f>_xll.qlInterestRateIndexMaturity(Currency&amp;"ibor"&amp;Tenor,BB159,Trigger)</f>
        <v>42562</v>
      </c>
      <c r="BD159" s="242" t="e">
        <f>_xll.qlIndexFixing($AD$5,BA159,TRUE,_xll.ohTrigger(Trigger,Trigger3M))</f>
        <v>#NUM!</v>
      </c>
      <c r="BE159" s="242">
        <f>IFERROR(_xll.qlIndexFixing($BF$1,BA159,TRUE,_xll.ohTrigger(Trigger,Trigger3M)),#N/A)</f>
        <v>-2.7548181188746497E-4</v>
      </c>
    </row>
    <row r="160" spans="52:57" ht="11.25" customHeight="1" x14ac:dyDescent="0.25">
      <c r="AZ160" s="97" t="s">
        <v>197</v>
      </c>
      <c r="BA160" s="98">
        <f>_xll.qlInterestRateIndexFixingDate(Currency&amp;"ibor"&amp;Tenor,BB160,Trigger)</f>
        <v>42468</v>
      </c>
      <c r="BB160" s="98">
        <f>_xll.qlCalendarAdvance(Calendar,BB159,AZ160,"f",,Trigger)</f>
        <v>42472</v>
      </c>
      <c r="BC160" s="98">
        <f>_xll.qlInterestRateIndexMaturity(Currency&amp;"ibor"&amp;Tenor,BB160,Trigger)</f>
        <v>42563</v>
      </c>
      <c r="BD160" s="242" t="e">
        <f>_xll.qlIndexFixing($AD$5,BA160,TRUE,_xll.ohTrigger(Trigger,Trigger3M))</f>
        <v>#NUM!</v>
      </c>
      <c r="BE160" s="242">
        <f>IFERROR(_xll.qlIndexFixing($BF$1,BA160,TRUE,_xll.ohTrigger(Trigger,Trigger3M)),#N/A)</f>
        <v>-2.7500206904948205E-4</v>
      </c>
    </row>
    <row r="161" spans="52:57" ht="11.25" customHeight="1" x14ac:dyDescent="0.25">
      <c r="AZ161" s="97" t="s">
        <v>197</v>
      </c>
      <c r="BA161" s="98">
        <f>_xll.qlInterestRateIndexFixingDate(Currency&amp;"ibor"&amp;Tenor,BB161,Trigger)</f>
        <v>42471</v>
      </c>
      <c r="BB161" s="98">
        <f>_xll.qlCalendarAdvance(Calendar,BB160,AZ161,"f",,Trigger)</f>
        <v>42473</v>
      </c>
      <c r="BC161" s="98">
        <f>_xll.qlInterestRateIndexMaturity(Currency&amp;"ibor"&amp;Tenor,BB161,Trigger)</f>
        <v>42564</v>
      </c>
      <c r="BD161" s="242" t="e">
        <f>_xll.qlIndexFixing($AD$5,BA161,TRUE,_xll.ohTrigger(Trigger,Trigger3M))</f>
        <v>#NUM!</v>
      </c>
      <c r="BE161" s="242">
        <f>IFERROR(_xll.qlIndexFixing($BF$1,BA161,TRUE,_xll.ohTrigger(Trigger,Trigger3M)),#N/A)</f>
        <v>-2.7451997710158154E-4</v>
      </c>
    </row>
    <row r="162" spans="52:57" ht="11.25" customHeight="1" x14ac:dyDescent="0.25">
      <c r="AZ162" s="97" t="s">
        <v>197</v>
      </c>
      <c r="BA162" s="98">
        <f>_xll.qlInterestRateIndexFixingDate(Currency&amp;"ibor"&amp;Tenor,BB162,Trigger)</f>
        <v>42472</v>
      </c>
      <c r="BB162" s="98">
        <f>_xll.qlCalendarAdvance(Calendar,BB161,AZ162,"f",,Trigger)</f>
        <v>42474</v>
      </c>
      <c r="BC162" s="98">
        <f>_xll.qlInterestRateIndexMaturity(Currency&amp;"ibor"&amp;Tenor,BB162,Trigger)</f>
        <v>42565</v>
      </c>
      <c r="BD162" s="242" t="e">
        <f>_xll.qlIndexFixing($AD$5,BA162,TRUE,_xll.ohTrigger(Trigger,Trigger3M))</f>
        <v>#NUM!</v>
      </c>
      <c r="BE162" s="242">
        <f>IFERROR(_xll.qlIndexFixing($BF$1,BA162,TRUE,_xll.ohTrigger(Trigger,Trigger3M)),#N/A)</f>
        <v>-2.7403514528600762E-4</v>
      </c>
    </row>
    <row r="163" spans="52:57" ht="11.25" customHeight="1" x14ac:dyDescent="0.25">
      <c r="AZ163" s="97" t="s">
        <v>197</v>
      </c>
      <c r="BA163" s="98">
        <f>_xll.qlInterestRateIndexFixingDate(Currency&amp;"ibor"&amp;Tenor,BB163,Trigger)</f>
        <v>42473</v>
      </c>
      <c r="BB163" s="98">
        <f>_xll.qlCalendarAdvance(Calendar,BB162,AZ163,"f",,Trigger)</f>
        <v>42475</v>
      </c>
      <c r="BC163" s="98">
        <f>_xll.qlInterestRateIndexMaturity(Currency&amp;"ibor"&amp;Tenor,BB163,Trigger)</f>
        <v>42566</v>
      </c>
      <c r="BD163" s="242" t="e">
        <f>_xll.qlIndexFixing($AD$5,BA163,TRUE,_xll.ohTrigger(Trigger,Trigger3M))</f>
        <v>#NUM!</v>
      </c>
      <c r="BE163" s="242">
        <f>IFERROR(_xll.qlIndexFixing($BF$1,BA163,TRUE,_xll.ohTrigger(Trigger,Trigger3M)),#N/A)</f>
        <v>-2.7354717709927092E-4</v>
      </c>
    </row>
    <row r="164" spans="52:57" ht="11.25" customHeight="1" x14ac:dyDescent="0.25">
      <c r="AZ164" s="97" t="s">
        <v>197</v>
      </c>
      <c r="BA164" s="98">
        <f>_xll.qlInterestRateIndexFixingDate(Currency&amp;"ibor"&amp;Tenor,BB164,Trigger)</f>
        <v>42474</v>
      </c>
      <c r="BB164" s="98">
        <f>_xll.qlCalendarAdvance(Calendar,BB163,AZ164,"f",,Trigger)</f>
        <v>42478</v>
      </c>
      <c r="BC164" s="98">
        <f>_xll.qlInterestRateIndexMaturity(Currency&amp;"ibor"&amp;Tenor,BB164,Trigger)</f>
        <v>42569</v>
      </c>
      <c r="BD164" s="242" t="e">
        <f>_xll.qlIndexFixing($AD$5,BA164,TRUE,_xll.ohTrigger(Trigger,Trigger3M))</f>
        <v>#NUM!</v>
      </c>
      <c r="BE164" s="242">
        <f>IFERROR(_xll.qlIndexFixing($BF$1,BA164,TRUE,_xll.ohTrigger(Trigger,Trigger3M)),#N/A)</f>
        <v>-2.7206040321723995E-4</v>
      </c>
    </row>
    <row r="165" spans="52:57" ht="11.25" customHeight="1" x14ac:dyDescent="0.25">
      <c r="AZ165" s="97" t="s">
        <v>197</v>
      </c>
      <c r="BA165" s="98">
        <f>_xll.qlInterestRateIndexFixingDate(Currency&amp;"ibor"&amp;Tenor,BB165,Trigger)</f>
        <v>42475</v>
      </c>
      <c r="BB165" s="98">
        <f>_xll.qlCalendarAdvance(Calendar,BB164,AZ165,"f",,Trigger)</f>
        <v>42479</v>
      </c>
      <c r="BC165" s="98">
        <f>_xll.qlInterestRateIndexMaturity(Currency&amp;"ibor"&amp;Tenor,BB165,Trigger)</f>
        <v>42570</v>
      </c>
      <c r="BD165" s="242" t="e">
        <f>_xll.qlIndexFixing($AD$5,BA165,TRUE,_xll.ohTrigger(Trigger,Trigger3M))</f>
        <v>#NUM!</v>
      </c>
      <c r="BE165" s="242">
        <f>IFERROR(_xll.qlIndexFixing($BF$1,BA165,TRUE,_xll.ohTrigger(Trigger,Trigger3M)),#N/A)</f>
        <v>-2.7155580975264556E-4</v>
      </c>
    </row>
    <row r="166" spans="52:57" ht="11.25" customHeight="1" x14ac:dyDescent="0.25">
      <c r="AZ166" s="97" t="s">
        <v>197</v>
      </c>
      <c r="BA166" s="98">
        <f>_xll.qlInterestRateIndexFixingDate(Currency&amp;"ibor"&amp;Tenor,BB166,Trigger)</f>
        <v>42478</v>
      </c>
      <c r="BB166" s="98">
        <f>_xll.qlCalendarAdvance(Calendar,BB165,AZ166,"f",,Trigger)</f>
        <v>42480</v>
      </c>
      <c r="BC166" s="98">
        <f>_xll.qlInterestRateIndexMaturity(Currency&amp;"ibor"&amp;Tenor,BB166,Trigger)</f>
        <v>42571</v>
      </c>
      <c r="BD166" s="242" t="e">
        <f>_xll.qlIndexFixing($AD$5,BA166,TRUE,_xll.ohTrigger(Trigger,Trigger3M))</f>
        <v>#NUM!</v>
      </c>
      <c r="BE166" s="242">
        <f>IFERROR(_xll.qlIndexFixing($BF$1,BA166,TRUE,_xll.ohTrigger(Trigger,Trigger3M)),#N/A)</f>
        <v>-2.7104601132280114E-4</v>
      </c>
    </row>
    <row r="167" spans="52:57" ht="11.25" customHeight="1" x14ac:dyDescent="0.25">
      <c r="AZ167" s="97" t="s">
        <v>197</v>
      </c>
      <c r="BA167" s="98">
        <f>_xll.qlInterestRateIndexFixingDate(Currency&amp;"ibor"&amp;Tenor,BB167,Trigger)</f>
        <v>42479</v>
      </c>
      <c r="BB167" s="98">
        <f>_xll.qlCalendarAdvance(Calendar,BB166,AZ167,"f",,Trigger)</f>
        <v>42481</v>
      </c>
      <c r="BC167" s="98">
        <f>_xll.qlInterestRateIndexMaturity(Currency&amp;"ibor"&amp;Tenor,BB167,Trigger)</f>
        <v>42572</v>
      </c>
      <c r="BD167" s="242" t="e">
        <f>_xll.qlIndexFixing($AD$5,BA167,TRUE,_xll.ohTrigger(Trigger,Trigger3M))</f>
        <v>#NUM!</v>
      </c>
      <c r="BE167" s="242">
        <f>IFERROR(_xll.qlIndexFixing($BF$1,BA167,TRUE,_xll.ohTrigger(Trigger,Trigger3M)),#N/A)</f>
        <v>-2.7053057699373691E-4</v>
      </c>
    </row>
    <row r="168" spans="52:57" ht="11.25" customHeight="1" x14ac:dyDescent="0.25">
      <c r="AZ168" s="97" t="s">
        <v>197</v>
      </c>
      <c r="BA168" s="98">
        <f>_xll.qlInterestRateIndexFixingDate(Currency&amp;"ibor"&amp;Tenor,BB168,Trigger)</f>
        <v>42480</v>
      </c>
      <c r="BB168" s="98">
        <f>_xll.qlCalendarAdvance(Calendar,BB167,AZ168,"f",,Trigger)</f>
        <v>42482</v>
      </c>
      <c r="BC168" s="98">
        <f>_xll.qlInterestRateIndexMaturity(Currency&amp;"ibor"&amp;Tenor,BB168,Trigger)</f>
        <v>42573</v>
      </c>
      <c r="BD168" s="242" t="e">
        <f>_xll.qlIndexFixing($AD$5,BA168,TRUE,_xll.ohTrigger(Trigger,Trigger3M))</f>
        <v>#NUM!</v>
      </c>
      <c r="BE168" s="242">
        <f>IFERROR(_xll.qlIndexFixing($BF$1,BA168,TRUE,_xll.ohTrigger(Trigger,Trigger3M)),#N/A)</f>
        <v>-2.7000907008750626E-4</v>
      </c>
    </row>
    <row r="169" spans="52:57" ht="11.25" customHeight="1" x14ac:dyDescent="0.25">
      <c r="AZ169" s="97" t="s">
        <v>197</v>
      </c>
      <c r="BA169" s="98">
        <f>_xll.qlInterestRateIndexFixingDate(Currency&amp;"ibor"&amp;Tenor,BB169,Trigger)</f>
        <v>42481</v>
      </c>
      <c r="BB169" s="98">
        <f>_xll.qlCalendarAdvance(Calendar,BB168,AZ169,"f",,Trigger)</f>
        <v>42485</v>
      </c>
      <c r="BC169" s="98">
        <f>_xll.qlInterestRateIndexMaturity(Currency&amp;"ibor"&amp;Tenor,BB169,Trigger)</f>
        <v>42576</v>
      </c>
      <c r="BD169" s="242" t="e">
        <f>_xll.qlIndexFixing($AD$5,BA169,TRUE,_xll.ohTrigger(Trigger,Trigger3M))</f>
        <v>#NUM!</v>
      </c>
      <c r="BE169" s="242">
        <f>IFERROR(_xll.qlIndexFixing($BF$1,BA169,TRUE,_xll.ohTrigger(Trigger,Trigger3M)),#N/A)</f>
        <v>-2.6840366105322384E-4</v>
      </c>
    </row>
    <row r="170" spans="52:57" ht="11.25" customHeight="1" x14ac:dyDescent="0.25">
      <c r="AZ170" s="97" t="s">
        <v>197</v>
      </c>
      <c r="BA170" s="98">
        <f>_xll.qlInterestRateIndexFixingDate(Currency&amp;"ibor"&amp;Tenor,BB170,Trigger)</f>
        <v>42482</v>
      </c>
      <c r="BB170" s="98">
        <f>_xll.qlCalendarAdvance(Calendar,BB169,AZ170,"f",,Trigger)</f>
        <v>42486</v>
      </c>
      <c r="BC170" s="98">
        <f>_xll.qlInterestRateIndexMaturity(Currency&amp;"ibor"&amp;Tenor,BB170,Trigger)</f>
        <v>42577</v>
      </c>
      <c r="BD170" s="242" t="e">
        <f>_xll.qlIndexFixing($AD$5,BA170,TRUE,_xll.ohTrigger(Trigger,Trigger3M))</f>
        <v>#NUM!</v>
      </c>
      <c r="BE170" s="242">
        <f>IFERROR(_xll.qlIndexFixing($BF$1,BA170,TRUE,_xll.ohTrigger(Trigger,Trigger3M)),#N/A)</f>
        <v>-2.6785338229176522E-4</v>
      </c>
    </row>
    <row r="171" spans="52:57" ht="11.25" customHeight="1" x14ac:dyDescent="0.25">
      <c r="AZ171" s="97" t="s">
        <v>197</v>
      </c>
      <c r="BA171" s="98">
        <f>_xll.qlInterestRateIndexFixingDate(Currency&amp;"ibor"&amp;Tenor,BB171,Trigger)</f>
        <v>42485</v>
      </c>
      <c r="BB171" s="98">
        <f>_xll.qlCalendarAdvance(Calendar,BB170,AZ171,"f",,Trigger)</f>
        <v>42487</v>
      </c>
      <c r="BC171" s="98">
        <f>_xll.qlInterestRateIndexMaturity(Currency&amp;"ibor"&amp;Tenor,BB171,Trigger)</f>
        <v>42578</v>
      </c>
      <c r="BD171" s="242" t="e">
        <f>_xll.qlIndexFixing($AD$5,BA171,TRUE,_xll.ohTrigger(Trigger,Trigger3M))</f>
        <v>#NUM!</v>
      </c>
      <c r="BE171" s="242">
        <f>IFERROR(_xll.qlIndexFixing($BF$1,BA171,TRUE,_xll.ohTrigger(Trigger,Trigger3M)),#N/A)</f>
        <v>-2.6729476148413189E-4</v>
      </c>
    </row>
    <row r="172" spans="52:57" ht="11.25" customHeight="1" x14ac:dyDescent="0.25">
      <c r="AZ172" s="97" t="s">
        <v>197</v>
      </c>
      <c r="BA172" s="98">
        <f>_xll.qlInterestRateIndexFixingDate(Currency&amp;"ibor"&amp;Tenor,BB172,Trigger)</f>
        <v>42486</v>
      </c>
      <c r="BB172" s="98">
        <f>_xll.qlCalendarAdvance(Calendar,BB171,AZ172,"f",,Trigger)</f>
        <v>42488</v>
      </c>
      <c r="BC172" s="98">
        <f>_xll.qlInterestRateIndexMaturity(Currency&amp;"ibor"&amp;Tenor,BB172,Trigger)</f>
        <v>42579</v>
      </c>
      <c r="BD172" s="242" t="e">
        <f>_xll.qlIndexFixing($AD$5,BA172,TRUE,_xll.ohTrigger(Trigger,Trigger3M))</f>
        <v>#NUM!</v>
      </c>
      <c r="BE172" s="242">
        <f>IFERROR(_xll.qlIndexFixing($BF$1,BA172,TRUE,_xll.ohTrigger(Trigger,Trigger3M)),#N/A)</f>
        <v>-2.6672732751882236E-4</v>
      </c>
    </row>
    <row r="173" spans="52:57" ht="11.25" customHeight="1" x14ac:dyDescent="0.25">
      <c r="AZ173" s="97" t="s">
        <v>197</v>
      </c>
      <c r="BA173" s="98">
        <f>_xll.qlInterestRateIndexFixingDate(Currency&amp;"ibor"&amp;Tenor,BB173,Trigger)</f>
        <v>42487</v>
      </c>
      <c r="BB173" s="98">
        <f>_xll.qlCalendarAdvance(Calendar,BB172,AZ173,"f",,Trigger)</f>
        <v>42489</v>
      </c>
      <c r="BC173" s="98">
        <f>_xll.qlInterestRateIndexMaturity(Currency&amp;"ibor"&amp;Tenor,BB173,Trigger)</f>
        <v>42580</v>
      </c>
      <c r="BD173" s="242" t="e">
        <f>_xll.qlIndexFixing($AD$5,BA173,TRUE,_xll.ohTrigger(Trigger,Trigger3M))</f>
        <v>#NUM!</v>
      </c>
      <c r="BE173" s="242">
        <f>IFERROR(_xll.qlIndexFixing($BF$1,BA173,TRUE,_xll.ohTrigger(Trigger,Trigger3M)),#N/A)</f>
        <v>-2.6615060354387221E-4</v>
      </c>
    </row>
    <row r="174" spans="52:57" ht="11.25" customHeight="1" x14ac:dyDescent="0.25">
      <c r="AZ174" s="97" t="s">
        <v>197</v>
      </c>
      <c r="BA174" s="98">
        <f>_xll.qlInterestRateIndexFixingDate(Currency&amp;"ibor"&amp;Tenor,BB174,Trigger)</f>
        <v>42488</v>
      </c>
      <c r="BB174" s="98">
        <f>_xll.qlCalendarAdvance(Calendar,BB173,AZ174,"f",,Trigger)</f>
        <v>42492</v>
      </c>
      <c r="BC174" s="98">
        <f>_xll.qlInterestRateIndexMaturity(Currency&amp;"ibor"&amp;Tenor,BB174,Trigger)</f>
        <v>42584</v>
      </c>
      <c r="BD174" s="242" t="e">
        <f>_xll.qlIndexFixing($AD$5,BA174,TRUE,_xll.ohTrigger(Trigger,Trigger3M))</f>
        <v>#NUM!</v>
      </c>
      <c r="BE174" s="242">
        <f>IFERROR(_xll.qlIndexFixing($BF$1,BA174,TRUE,_xll.ohTrigger(Trigger,Trigger3M)),#N/A)</f>
        <v>-2.715905330604198E-4</v>
      </c>
    </row>
    <row r="175" spans="52:57" ht="11.25" customHeight="1" x14ac:dyDescent="0.25">
      <c r="AZ175" s="97" t="s">
        <v>197</v>
      </c>
      <c r="BA175" s="98">
        <f>_xll.qlInterestRateIndexFixingDate(Currency&amp;"ibor"&amp;Tenor,BB175,Trigger)</f>
        <v>42489</v>
      </c>
      <c r="BB175" s="98">
        <f>_xll.qlCalendarAdvance(Calendar,BB174,AZ175,"f",,Trigger)</f>
        <v>42493</v>
      </c>
      <c r="BC175" s="98">
        <f>_xll.qlInterestRateIndexMaturity(Currency&amp;"ibor"&amp;Tenor,BB175,Trigger)</f>
        <v>42585</v>
      </c>
      <c r="BD175" s="242" t="e">
        <f>_xll.qlIndexFixing($AD$5,BA175,TRUE,_xll.ohTrigger(Trigger,Trigger3M))</f>
        <v>#NUM!</v>
      </c>
      <c r="BE175" s="242">
        <f>IFERROR(_xll.qlIndexFixing($BF$1,BA175,TRUE,_xll.ohTrigger(Trigger,Trigger3M)),#N/A)</f>
        <v>-2.7096033257731719E-4</v>
      </c>
    </row>
    <row r="176" spans="52:57" ht="11.25" customHeight="1" x14ac:dyDescent="0.25">
      <c r="AZ176" s="97" t="s">
        <v>197</v>
      </c>
      <c r="BA176" s="98">
        <f>_xll.qlInterestRateIndexFixingDate(Currency&amp;"ibor"&amp;Tenor,BB176,Trigger)</f>
        <v>42492</v>
      </c>
      <c r="BB176" s="98">
        <f>_xll.qlCalendarAdvance(Calendar,BB175,AZ176,"f",,Trigger)</f>
        <v>42494</v>
      </c>
      <c r="BC176" s="98">
        <f>_xll.qlInterestRateIndexMaturity(Currency&amp;"ibor"&amp;Tenor,BB176,Trigger)</f>
        <v>42586</v>
      </c>
      <c r="BD176" s="242" t="e">
        <f>_xll.qlIndexFixing($AD$5,BA176,TRUE,_xll.ohTrigger(Trigger,Trigger3M))</f>
        <v>#NUM!</v>
      </c>
      <c r="BE176" s="242">
        <f>IFERROR(_xll.qlIndexFixing($BF$1,BA176,TRUE,_xll.ohTrigger(Trigger,Trigger3M)),#N/A)</f>
        <v>-2.7031813063742972E-4</v>
      </c>
    </row>
    <row r="177" spans="52:57" ht="11.25" customHeight="1" x14ac:dyDescent="0.25">
      <c r="AZ177" s="97" t="s">
        <v>197</v>
      </c>
      <c r="BA177" s="98">
        <f>_xll.qlInterestRateIndexFixingDate(Currency&amp;"ibor"&amp;Tenor,BB177,Trigger)</f>
        <v>42493</v>
      </c>
      <c r="BB177" s="98">
        <f>_xll.qlCalendarAdvance(Calendar,BB176,AZ177,"f",,Trigger)</f>
        <v>42495</v>
      </c>
      <c r="BC177" s="98">
        <f>_xll.qlInterestRateIndexMaturity(Currency&amp;"ibor"&amp;Tenor,BB177,Trigger)</f>
        <v>42587</v>
      </c>
      <c r="BD177" s="242" t="e">
        <f>_xll.qlIndexFixing($AD$5,BA177,TRUE,_xll.ohTrigger(Trigger,Trigger3M))</f>
        <v>#NUM!</v>
      </c>
      <c r="BE177" s="242">
        <f>IFERROR(_xll.qlIndexFixing($BF$1,BA177,TRUE,_xll.ohTrigger(Trigger,Trigger3M)),#N/A)</f>
        <v>-2.6966341850509501E-4</v>
      </c>
    </row>
    <row r="178" spans="52:57" ht="11.25" customHeight="1" x14ac:dyDescent="0.25">
      <c r="AZ178" s="97" t="s">
        <v>197</v>
      </c>
      <c r="BA178" s="98">
        <f>_xll.qlInterestRateIndexFixingDate(Currency&amp;"ibor"&amp;Tenor,BB178,Trigger)</f>
        <v>42494</v>
      </c>
      <c r="BB178" s="98">
        <f>_xll.qlCalendarAdvance(Calendar,BB177,AZ178,"f",,Trigger)</f>
        <v>42496</v>
      </c>
      <c r="BC178" s="98">
        <f>_xll.qlInterestRateIndexMaturity(Currency&amp;"ibor"&amp;Tenor,BB178,Trigger)</f>
        <v>42590</v>
      </c>
      <c r="BD178" s="242" t="e">
        <f>_xll.qlIndexFixing($AD$5,BA178,TRUE,_xll.ohTrigger(Trigger,Trigger3M))</f>
        <v>#NUM!</v>
      </c>
      <c r="BE178" s="242">
        <f>IFERROR(_xll.qlIndexFixing($BF$1,BA178,TRUE,_xll.ohTrigger(Trigger,Trigger3M)),#N/A)</f>
        <v>-2.6905968630575511E-4</v>
      </c>
    </row>
    <row r="179" spans="52:57" ht="11.25" customHeight="1" x14ac:dyDescent="0.25">
      <c r="AZ179" s="97" t="s">
        <v>197</v>
      </c>
      <c r="BA179" s="98">
        <f>_xll.qlInterestRateIndexFixingDate(Currency&amp;"ibor"&amp;Tenor,BB179,Trigger)</f>
        <v>42495</v>
      </c>
      <c r="BB179" s="98">
        <f>_xll.qlCalendarAdvance(Calendar,BB178,AZ179,"f",,Trigger)</f>
        <v>42499</v>
      </c>
      <c r="BC179" s="98">
        <f>_xll.qlInterestRateIndexMaturity(Currency&amp;"ibor"&amp;Tenor,BB179,Trigger)</f>
        <v>42591</v>
      </c>
      <c r="BD179" s="242" t="e">
        <f>_xll.qlIndexFixing($AD$5,BA179,TRUE,_xll.ohTrigger(Trigger,Trigger3M))</f>
        <v>#NUM!</v>
      </c>
      <c r="BE179" s="242">
        <f>IFERROR(_xll.qlIndexFixing($BF$1,BA179,TRUE,_xll.ohTrigger(Trigger,Trigger3M)),#N/A)</f>
        <v>-2.6690909478642867E-4</v>
      </c>
    </row>
    <row r="180" spans="52:57" ht="11.25" customHeight="1" x14ac:dyDescent="0.25">
      <c r="AZ180" s="97" t="s">
        <v>197</v>
      </c>
      <c r="BA180" s="98">
        <f>_xll.qlInterestRateIndexFixingDate(Currency&amp;"ibor"&amp;Tenor,BB180,Trigger)</f>
        <v>42496</v>
      </c>
      <c r="BB180" s="98">
        <f>_xll.qlCalendarAdvance(Calendar,BB179,AZ180,"f",,Trigger)</f>
        <v>42500</v>
      </c>
      <c r="BC180" s="98">
        <f>_xll.qlInterestRateIndexMaturity(Currency&amp;"ibor"&amp;Tenor,BB180,Trigger)</f>
        <v>42592</v>
      </c>
      <c r="BD180" s="242" t="e">
        <f>_xll.qlIndexFixing($AD$5,BA180,TRUE,_xll.ohTrigger(Trigger,Trigger3M))</f>
        <v>#NUM!</v>
      </c>
      <c r="BE180" s="242">
        <f>IFERROR(_xll.qlIndexFixing($BF$1,BA180,TRUE,_xll.ohTrigger(Trigger,Trigger3M)),#N/A)</f>
        <v>-2.6618400205318156E-4</v>
      </c>
    </row>
    <row r="181" spans="52:57" ht="11.25" customHeight="1" x14ac:dyDescent="0.25">
      <c r="AZ181" s="97" t="s">
        <v>197</v>
      </c>
      <c r="BA181" s="98">
        <f>_xll.qlInterestRateIndexFixingDate(Currency&amp;"ibor"&amp;Tenor,BB181,Trigger)</f>
        <v>42499</v>
      </c>
      <c r="BB181" s="98">
        <f>_xll.qlCalendarAdvance(Calendar,BB180,AZ181,"f",,Trigger)</f>
        <v>42501</v>
      </c>
      <c r="BC181" s="98">
        <f>_xll.qlInterestRateIndexMaturity(Currency&amp;"ibor"&amp;Tenor,BB181,Trigger)</f>
        <v>42593</v>
      </c>
      <c r="BD181" s="242" t="e">
        <f>_xll.qlIndexFixing($AD$5,BA181,TRUE,_xll.ohTrigger(Trigger,Trigger3M))</f>
        <v>#NUM!</v>
      </c>
      <c r="BE181" s="242">
        <f>IFERROR(_xll.qlIndexFixing($BF$1,BA181,TRUE,_xll.ohTrigger(Trigger,Trigger3M)),#N/A)</f>
        <v>-2.6544322752754804E-4</v>
      </c>
    </row>
    <row r="182" spans="52:57" ht="11.25" customHeight="1" x14ac:dyDescent="0.25">
      <c r="AZ182" s="97" t="s">
        <v>197</v>
      </c>
      <c r="BA182" s="98">
        <f>_xll.qlInterestRateIndexFixingDate(Currency&amp;"ibor"&amp;Tenor,BB182,Trigger)</f>
        <v>42500</v>
      </c>
      <c r="BB182" s="98">
        <f>_xll.qlCalendarAdvance(Calendar,BB181,AZ182,"f",,Trigger)</f>
        <v>42502</v>
      </c>
      <c r="BC182" s="98">
        <f>_xll.qlInterestRateIndexMaturity(Currency&amp;"ibor"&amp;Tenor,BB182,Trigger)</f>
        <v>42594</v>
      </c>
      <c r="BD182" s="242" t="e">
        <f>_xll.qlIndexFixing($AD$5,BA182,TRUE,_xll.ohTrigger(Trigger,Trigger3M))</f>
        <v>#NUM!</v>
      </c>
      <c r="BE182" s="242">
        <f>IFERROR(_xll.qlIndexFixing($BF$1,BA182,TRUE,_xll.ohTrigger(Trigger,Trigger3M)),#N/A)</f>
        <v>-2.6468622273912855E-4</v>
      </c>
    </row>
    <row r="183" spans="52:57" ht="11.25" customHeight="1" x14ac:dyDescent="0.25">
      <c r="AZ183" s="97" t="s">
        <v>197</v>
      </c>
      <c r="BA183" s="98">
        <f>_xll.qlInterestRateIndexFixingDate(Currency&amp;"ibor"&amp;Tenor,BB183,Trigger)</f>
        <v>42501</v>
      </c>
      <c r="BB183" s="98">
        <f>_xll.qlCalendarAdvance(Calendar,BB182,AZ183,"f",,Trigger)</f>
        <v>42503</v>
      </c>
      <c r="BC183" s="98">
        <f>_xll.qlInterestRateIndexMaturity(Currency&amp;"ibor"&amp;Tenor,BB183,Trigger)</f>
        <v>42597</v>
      </c>
      <c r="BD183" s="242" t="e">
        <f>_xll.qlIndexFixing($AD$5,BA183,TRUE,_xll.ohTrigger(Trigger,Trigger3M))</f>
        <v>#NUM!</v>
      </c>
      <c r="BE183" s="242">
        <f>IFERROR(_xll.qlIndexFixing($BF$1,BA183,TRUE,_xll.ohTrigger(Trigger,Trigger3M)),#N/A)</f>
        <v>-2.637913927320244E-4</v>
      </c>
    </row>
    <row r="184" spans="52:57" ht="11.25" customHeight="1" x14ac:dyDescent="0.25">
      <c r="AZ184" s="97" t="s">
        <v>197</v>
      </c>
      <c r="BA184" s="98">
        <f>_xll.qlInterestRateIndexFixingDate(Currency&amp;"ibor"&amp;Tenor,BB184,Trigger)</f>
        <v>42502</v>
      </c>
      <c r="BB184" s="98">
        <f>_xll.qlCalendarAdvance(Calendar,BB183,AZ184,"f",,Trigger)</f>
        <v>42506</v>
      </c>
      <c r="BC184" s="98">
        <f>_xll.qlInterestRateIndexMaturity(Currency&amp;"ibor"&amp;Tenor,BB184,Trigger)</f>
        <v>42598</v>
      </c>
      <c r="BD184" s="242" t="e">
        <f>_xll.qlIndexFixing($AD$5,BA184,TRUE,_xll.ohTrigger(Trigger,Trigger3M))</f>
        <v>#NUM!</v>
      </c>
      <c r="BE184" s="242">
        <f>IFERROR(_xll.qlIndexFixing($BF$1,BA184,TRUE,_xll.ohTrigger(Trigger,Trigger3M)),#N/A)</f>
        <v>-2.6148473283029914E-4</v>
      </c>
    </row>
    <row r="185" spans="52:57" ht="11.25" customHeight="1" x14ac:dyDescent="0.25">
      <c r="AZ185" s="97" t="s">
        <v>197</v>
      </c>
      <c r="BA185" s="98">
        <f>_xll.qlInterestRateIndexFixingDate(Currency&amp;"ibor"&amp;Tenor,BB185,Trigger)</f>
        <v>42503</v>
      </c>
      <c r="BB185" s="98">
        <f>_xll.qlCalendarAdvance(Calendar,BB184,AZ185,"f",,Trigger)</f>
        <v>42507</v>
      </c>
      <c r="BC185" s="98">
        <f>_xll.qlInterestRateIndexMaturity(Currency&amp;"ibor"&amp;Tenor,BB185,Trigger)</f>
        <v>42599</v>
      </c>
      <c r="BD185" s="242" t="e">
        <f>_xll.qlIndexFixing($AD$5,BA185,TRUE,_xll.ohTrigger(Trigger,Trigger3M))</f>
        <v>#NUM!</v>
      </c>
      <c r="BE185" s="242">
        <f>IFERROR(_xll.qlIndexFixing($BF$1,BA185,TRUE,_xll.ohTrigger(Trigger,Trigger3M)),#N/A)</f>
        <v>-2.6063815095786843E-4</v>
      </c>
    </row>
    <row r="186" spans="52:57" ht="11.25" customHeight="1" x14ac:dyDescent="0.25">
      <c r="AZ186" s="97" t="s">
        <v>197</v>
      </c>
      <c r="BA186" s="98">
        <f>_xll.qlInterestRateIndexFixingDate(Currency&amp;"ibor"&amp;Tenor,BB186,Trigger)</f>
        <v>42506</v>
      </c>
      <c r="BB186" s="98">
        <f>_xll.qlCalendarAdvance(Calendar,BB185,AZ186,"f",,Trigger)</f>
        <v>42508</v>
      </c>
      <c r="BC186" s="98">
        <f>_xll.qlInterestRateIndexMaturity(Currency&amp;"ibor"&amp;Tenor,BB186,Trigger)</f>
        <v>42600</v>
      </c>
      <c r="BD186" s="242" t="e">
        <f>_xll.qlIndexFixing($AD$5,BA186,TRUE,_xll.ohTrigger(Trigger,Trigger3M))</f>
        <v>#NUM!</v>
      </c>
      <c r="BE186" s="242">
        <f>IFERROR(_xll.qlIndexFixing($BF$1,BA186,TRUE,_xll.ohTrigger(Trigger,Trigger3M)),#N/A)</f>
        <v>-2.5977192877258342E-4</v>
      </c>
    </row>
    <row r="187" spans="52:57" ht="11.25" customHeight="1" x14ac:dyDescent="0.25">
      <c r="AZ187" s="97" t="s">
        <v>197</v>
      </c>
      <c r="BA187" s="98">
        <f>_xll.qlInterestRateIndexFixingDate(Currency&amp;"ibor"&amp;Tenor,BB187,Trigger)</f>
        <v>42507</v>
      </c>
      <c r="BB187" s="98">
        <f>_xll.qlCalendarAdvance(Calendar,BB186,AZ187,"f",,Trigger)</f>
        <v>42509</v>
      </c>
      <c r="BC187" s="98">
        <f>_xll.qlInterestRateIndexMaturity(Currency&amp;"ibor"&amp;Tenor,BB187,Trigger)</f>
        <v>42601</v>
      </c>
      <c r="BD187" s="242" t="e">
        <f>_xll.qlIndexFixing($AD$5,BA187,TRUE,_xll.ohTrigger(Trigger,Trigger3M))</f>
        <v>#NUM!</v>
      </c>
      <c r="BE187" s="242">
        <f>IFERROR(_xll.qlIndexFixing($BF$1,BA187,TRUE,_xll.ohTrigger(Trigger,Trigger3M)),#N/A)</f>
        <v>-2.5888547806365972E-4</v>
      </c>
    </row>
    <row r="188" spans="52:57" ht="11.25" customHeight="1" x14ac:dyDescent="0.25">
      <c r="AZ188" s="97" t="s">
        <v>197</v>
      </c>
      <c r="BA188" s="98">
        <f>_xll.qlInterestRateIndexFixingDate(Currency&amp;"ibor"&amp;Tenor,BB188,Trigger)</f>
        <v>42508</v>
      </c>
      <c r="BB188" s="98">
        <f>_xll.qlCalendarAdvance(Calendar,BB187,AZ188,"f",,Trigger)</f>
        <v>42510</v>
      </c>
      <c r="BC188" s="98">
        <f>_xll.qlInterestRateIndexMaturity(Currency&amp;"ibor"&amp;Tenor,BB188,Trigger)</f>
        <v>42604</v>
      </c>
      <c r="BD188" s="242" t="e">
        <f>_xll.qlIndexFixing($AD$5,BA188,TRUE,_xll.ohTrigger(Trigger,Trigger3M))</f>
        <v>#NUM!</v>
      </c>
      <c r="BE188" s="242">
        <f>IFERROR(_xll.qlIndexFixing($BF$1,BA188,TRUE,_xll.ohTrigger(Trigger,Trigger3M)),#N/A)</f>
        <v>-2.5765152633501872E-4</v>
      </c>
    </row>
    <row r="189" spans="52:57" ht="11.25" customHeight="1" x14ac:dyDescent="0.25">
      <c r="AZ189" s="97" t="s">
        <v>197</v>
      </c>
      <c r="BA189" s="98">
        <f>_xll.qlInterestRateIndexFixingDate(Currency&amp;"ibor"&amp;Tenor,BB189,Trigger)</f>
        <v>42509</v>
      </c>
      <c r="BB189" s="98">
        <f>_xll.qlCalendarAdvance(Calendar,BB188,AZ189,"f",,Trigger)</f>
        <v>42513</v>
      </c>
      <c r="BC189" s="98">
        <f>_xll.qlInterestRateIndexMaturity(Currency&amp;"ibor"&amp;Tenor,BB189,Trigger)</f>
        <v>42605</v>
      </c>
      <c r="BD189" s="242" t="e">
        <f>_xll.qlIndexFixing($AD$5,BA189,TRUE,_xll.ohTrigger(Trigger,Trigger3M))</f>
        <v>#NUM!</v>
      </c>
      <c r="BE189" s="242">
        <f>IFERROR(_xll.qlIndexFixing($BF$1,BA189,TRUE,_xll.ohTrigger(Trigger,Trigger3M)),#N/A)</f>
        <v>-2.5512542701792203E-4</v>
      </c>
    </row>
    <row r="190" spans="52:57" ht="11.25" customHeight="1" x14ac:dyDescent="0.25">
      <c r="AZ190" s="97" t="s">
        <v>197</v>
      </c>
      <c r="BA190" s="98">
        <f>_xll.qlInterestRateIndexFixingDate(Currency&amp;"ibor"&amp;Tenor,BB190,Trigger)</f>
        <v>42510</v>
      </c>
      <c r="BB190" s="98">
        <f>_xll.qlCalendarAdvance(Calendar,BB189,AZ190,"f",,Trigger)</f>
        <v>42514</v>
      </c>
      <c r="BC190" s="98">
        <f>_xll.qlInterestRateIndexMaturity(Currency&amp;"ibor"&amp;Tenor,BB190,Trigger)</f>
        <v>42606</v>
      </c>
      <c r="BD190" s="242" t="e">
        <f>_xll.qlIndexFixing($AD$5,BA190,TRUE,_xll.ohTrigger(Trigger,Trigger3M))</f>
        <v>#NUM!</v>
      </c>
      <c r="BE190" s="242">
        <f>IFERROR(_xll.qlIndexFixing($BF$1,BA190,TRUE,_xll.ohTrigger(Trigger,Trigger3M)),#N/A)</f>
        <v>-2.5412881178497339E-4</v>
      </c>
    </row>
    <row r="191" spans="52:57" ht="11.25" customHeight="1" x14ac:dyDescent="0.25">
      <c r="AZ191" s="97" t="s">
        <v>197</v>
      </c>
      <c r="BA191" s="98">
        <f>_xll.qlInterestRateIndexFixingDate(Currency&amp;"ibor"&amp;Tenor,BB191,Trigger)</f>
        <v>42513</v>
      </c>
      <c r="BB191" s="98">
        <f>_xll.qlCalendarAdvance(Calendar,BB190,AZ191,"f",,Trigger)</f>
        <v>42515</v>
      </c>
      <c r="BC191" s="98">
        <f>_xll.qlInterestRateIndexMaturity(Currency&amp;"ibor"&amp;Tenor,BB191,Trigger)</f>
        <v>42607</v>
      </c>
      <c r="BD191" s="242" t="e">
        <f>_xll.qlIndexFixing($AD$5,BA191,TRUE,_xll.ohTrigger(Trigger,Trigger3M))</f>
        <v>#NUM!</v>
      </c>
      <c r="BE191" s="242">
        <f>IFERROR(_xll.qlIndexFixing($BF$1,BA191,TRUE,_xll.ohTrigger(Trigger,Trigger3M)),#N/A)</f>
        <v>-2.531083195242785E-4</v>
      </c>
    </row>
    <row r="192" spans="52:57" ht="11.25" customHeight="1" x14ac:dyDescent="0.25">
      <c r="AZ192" s="97" t="s">
        <v>197</v>
      </c>
      <c r="BA192" s="98">
        <f>_xll.qlInterestRateIndexFixingDate(Currency&amp;"ibor"&amp;Tenor,BB192,Trigger)</f>
        <v>42514</v>
      </c>
      <c r="BB192" s="98">
        <f>_xll.qlCalendarAdvance(Calendar,BB191,AZ192,"f",,Trigger)</f>
        <v>42516</v>
      </c>
      <c r="BC192" s="98">
        <f>_xll.qlInterestRateIndexMaturity(Currency&amp;"ibor"&amp;Tenor,BB192,Trigger)</f>
        <v>42608</v>
      </c>
      <c r="BD192" s="242" t="e">
        <f>_xll.qlIndexFixing($AD$5,BA192,TRUE,_xll.ohTrigger(Trigger,Trigger3M))</f>
        <v>#NUM!</v>
      </c>
      <c r="BE192" s="242">
        <f>IFERROR(_xll.qlIndexFixing($BF$1,BA192,TRUE,_xll.ohTrigger(Trigger,Trigger3M)),#N/A)</f>
        <v>-2.5206332227902033E-4</v>
      </c>
    </row>
    <row r="193" spans="52:57" ht="11.25" customHeight="1" x14ac:dyDescent="0.25">
      <c r="AZ193" s="97" t="s">
        <v>197</v>
      </c>
      <c r="BA193" s="98">
        <f>_xll.qlInterestRateIndexFixingDate(Currency&amp;"ibor"&amp;Tenor,BB193,Trigger)</f>
        <v>42515</v>
      </c>
      <c r="BB193" s="98">
        <f>_xll.qlCalendarAdvance(Calendar,BB192,AZ193,"f",,Trigger)</f>
        <v>42517</v>
      </c>
      <c r="BC193" s="98">
        <f>_xll.qlInterestRateIndexMaturity(Currency&amp;"ibor"&amp;Tenor,BB193,Trigger)</f>
        <v>42611</v>
      </c>
      <c r="BD193" s="242" t="e">
        <f>_xll.qlIndexFixing($AD$5,BA193,TRUE,_xll.ohTrigger(Trigger,Trigger3M))</f>
        <v>#NUM!</v>
      </c>
      <c r="BE193" s="242">
        <f>IFERROR(_xll.qlIndexFixing($BF$1,BA193,TRUE,_xll.ohTrigger(Trigger,Trigger3M)),#N/A)</f>
        <v>-2.5044251366437191E-4</v>
      </c>
    </row>
    <row r="194" spans="52:57" ht="11.25" customHeight="1" x14ac:dyDescent="0.25">
      <c r="AZ194" s="97" t="s">
        <v>197</v>
      </c>
      <c r="BA194" s="98">
        <f>_xll.qlInterestRateIndexFixingDate(Currency&amp;"ibor"&amp;Tenor,BB194,Trigger)</f>
        <v>42516</v>
      </c>
      <c r="BB194" s="98">
        <f>_xll.qlCalendarAdvance(Calendar,BB193,AZ194,"f",,Trigger)</f>
        <v>42520</v>
      </c>
      <c r="BC194" s="98">
        <f>_xll.qlInterestRateIndexMaturity(Currency&amp;"ibor"&amp;Tenor,BB194,Trigger)</f>
        <v>42612</v>
      </c>
      <c r="BD194" s="242" t="e">
        <f>_xll.qlIndexFixing($AD$5,BA194,TRUE,_xll.ohTrigger(Trigger,Trigger3M))</f>
        <v>#NUM!</v>
      </c>
      <c r="BE194" s="242">
        <f>IFERROR(_xll.qlIndexFixing($BF$1,BA194,TRUE,_xll.ohTrigger(Trigger,Trigger3M)),#N/A)</f>
        <v>-2.4762552561495988E-4</v>
      </c>
    </row>
    <row r="195" spans="52:57" ht="11.25" customHeight="1" x14ac:dyDescent="0.25">
      <c r="AZ195" s="97" t="s">
        <v>197</v>
      </c>
      <c r="BA195" s="98">
        <f>_xll.qlInterestRateIndexFixingDate(Currency&amp;"ibor"&amp;Tenor,BB195,Trigger)</f>
        <v>42517</v>
      </c>
      <c r="BB195" s="98">
        <f>_xll.qlCalendarAdvance(Calendar,BB194,AZ195,"f",,Trigger)</f>
        <v>42521</v>
      </c>
      <c r="BC195" s="98">
        <f>_xll.qlInterestRateIndexMaturity(Currency&amp;"ibor"&amp;Tenor,BB195,Trigger)</f>
        <v>42613</v>
      </c>
      <c r="BD195" s="242" t="e">
        <f>_xll.qlIndexFixing($AD$5,BA195,TRUE,_xll.ohTrigger(Trigger,Trigger3M))</f>
        <v>#NUM!</v>
      </c>
      <c r="BE195" s="242">
        <f>IFERROR(_xll.qlIndexFixing($BF$1,BA195,TRUE,_xll.ohTrigger(Trigger,Trigger3M)),#N/A)</f>
        <v>-2.4644838538618973E-4</v>
      </c>
    </row>
    <row r="196" spans="52:57" ht="11.25" customHeight="1" x14ac:dyDescent="0.25">
      <c r="AZ196" s="97" t="s">
        <v>197</v>
      </c>
      <c r="BA196" s="98">
        <f>_xll.qlInterestRateIndexFixingDate(Currency&amp;"ibor"&amp;Tenor,BB196,Trigger)</f>
        <v>42520</v>
      </c>
      <c r="BB196" s="98">
        <f>_xll.qlCalendarAdvance(Calendar,BB195,AZ196,"f",,Trigger)</f>
        <v>42522</v>
      </c>
      <c r="BC196" s="98">
        <f>_xll.qlInterestRateIndexMaturity(Currency&amp;"ibor"&amp;Tenor,BB196,Trigger)</f>
        <v>42614</v>
      </c>
      <c r="BD196" s="242" t="e">
        <f>_xll.qlIndexFixing($AD$5,BA196,TRUE,_xll.ohTrigger(Trigger,Trigger3M))</f>
        <v>#NUM!</v>
      </c>
      <c r="BE196" s="242">
        <f>IFERROR(_xll.qlIndexFixing($BF$1,BA196,TRUE,_xll.ohTrigger(Trigger,Trigger3M)),#N/A)</f>
        <v>-2.4524285320254546E-4</v>
      </c>
    </row>
    <row r="197" spans="52:57" ht="11.25" customHeight="1" x14ac:dyDescent="0.25">
      <c r="AZ197" s="97" t="s">
        <v>197</v>
      </c>
      <c r="BA197" s="98">
        <f>_xll.qlInterestRateIndexFixingDate(Currency&amp;"ibor"&amp;Tenor,BB197,Trigger)</f>
        <v>42521</v>
      </c>
      <c r="BB197" s="98">
        <f>_xll.qlCalendarAdvance(Calendar,BB196,AZ197,"f",,Trigger)</f>
        <v>42523</v>
      </c>
      <c r="BC197" s="98">
        <f>_xll.qlInterestRateIndexMaturity(Currency&amp;"ibor"&amp;Tenor,BB197,Trigger)</f>
        <v>42615</v>
      </c>
      <c r="BD197" s="242" t="e">
        <f>_xll.qlIndexFixing($AD$5,BA197,TRUE,_xll.ohTrigger(Trigger,Trigger3M))</f>
        <v>#NUM!</v>
      </c>
      <c r="BE197" s="242">
        <f>IFERROR(_xll.qlIndexFixing($BF$1,BA197,TRUE,_xll.ohTrigger(Trigger,Trigger3M)),#N/A)</f>
        <v>-2.44008261361612E-4</v>
      </c>
    </row>
    <row r="198" spans="52:57" ht="11.25" customHeight="1" x14ac:dyDescent="0.25">
      <c r="AZ198" s="97" t="s">
        <v>197</v>
      </c>
      <c r="BA198" s="98">
        <f>_xll.qlInterestRateIndexFixingDate(Currency&amp;"ibor"&amp;Tenor,BB198,Trigger)</f>
        <v>42522</v>
      </c>
      <c r="BB198" s="98">
        <f>_xll.qlCalendarAdvance(Calendar,BB197,AZ198,"f",,Trigger)</f>
        <v>42524</v>
      </c>
      <c r="BC198" s="98">
        <f>_xll.qlInterestRateIndexMaturity(Currency&amp;"ibor"&amp;Tenor,BB198,Trigger)</f>
        <v>42618</v>
      </c>
      <c r="BD198" s="242" t="e">
        <f>_xll.qlIndexFixing($AD$5,BA198,TRUE,_xll.ohTrigger(Trigger,Trigger3M))</f>
        <v>#NUM!</v>
      </c>
      <c r="BE198" s="242">
        <f>IFERROR(_xll.qlIndexFixing($BF$1,BA198,TRUE,_xll.ohTrigger(Trigger,Trigger3M)),#N/A)</f>
        <v>-2.4195343926009324E-4</v>
      </c>
    </row>
    <row r="199" spans="52:57" ht="11.25" customHeight="1" x14ac:dyDescent="0.25">
      <c r="AZ199" s="97" t="s">
        <v>197</v>
      </c>
      <c r="BA199" s="98">
        <f>_xll.qlInterestRateIndexFixingDate(Currency&amp;"ibor"&amp;Tenor,BB199,Trigger)</f>
        <v>42523</v>
      </c>
      <c r="BB199" s="98">
        <f>_xll.qlCalendarAdvance(Calendar,BB198,AZ199,"f",,Trigger)</f>
        <v>42527</v>
      </c>
      <c r="BC199" s="98">
        <f>_xll.qlInterestRateIndexMaturity(Currency&amp;"ibor"&amp;Tenor,BB199,Trigger)</f>
        <v>42619</v>
      </c>
      <c r="BD199" s="242" t="e">
        <f>_xll.qlIndexFixing($AD$5,BA199,TRUE,_xll.ohTrigger(Trigger,Trigger3M))</f>
        <v>#NUM!</v>
      </c>
      <c r="BE199" s="242">
        <f>IFERROR(_xll.qlIndexFixing($BF$1,BA199,TRUE,_xll.ohTrigger(Trigger,Trigger3M)),#N/A)</f>
        <v>-2.3876574466737436E-4</v>
      </c>
    </row>
    <row r="200" spans="52:57" ht="11.25" customHeight="1" x14ac:dyDescent="0.25">
      <c r="AZ200" s="97" t="s">
        <v>197</v>
      </c>
      <c r="BA200" s="98">
        <f>_xll.qlInterestRateIndexFixingDate(Currency&amp;"ibor"&amp;Tenor,BB200,Trigger)</f>
        <v>42524</v>
      </c>
      <c r="BB200" s="98">
        <f>_xll.qlCalendarAdvance(Calendar,BB199,AZ200,"f",,Trigger)</f>
        <v>42528</v>
      </c>
      <c r="BC200" s="98">
        <f>_xll.qlInterestRateIndexMaturity(Currency&amp;"ibor"&amp;Tenor,BB200,Trigger)</f>
        <v>42620</v>
      </c>
      <c r="BD200" s="242" t="e">
        <f>_xll.qlIndexFixing($AD$5,BA200,TRUE,_xll.ohTrigger(Trigger,Trigger3M))</f>
        <v>#NUM!</v>
      </c>
      <c r="BE200" s="242">
        <f>IFERROR(_xll.qlIndexFixing($BF$1,BA200,TRUE,_xll.ohTrigger(Trigger,Trigger3M)),#N/A)</f>
        <v>-2.3737564028359772E-4</v>
      </c>
    </row>
    <row r="201" spans="52:57" ht="11.25" customHeight="1" x14ac:dyDescent="0.25">
      <c r="AZ201" s="97" t="s">
        <v>197</v>
      </c>
      <c r="BA201" s="98">
        <f>_xll.qlInterestRateIndexFixingDate(Currency&amp;"ibor"&amp;Tenor,BB201,Trigger)</f>
        <v>42527</v>
      </c>
      <c r="BB201" s="98">
        <f>_xll.qlCalendarAdvance(Calendar,BB200,AZ201,"f",,Trigger)</f>
        <v>42529</v>
      </c>
      <c r="BC201" s="98">
        <f>_xll.qlInterestRateIndexMaturity(Currency&amp;"ibor"&amp;Tenor,BB201,Trigger)</f>
        <v>42621</v>
      </c>
      <c r="BD201" s="242" t="e">
        <f>_xll.qlIndexFixing($AD$5,BA201,TRUE,_xll.ohTrigger(Trigger,Trigger3M))</f>
        <v>#NUM!</v>
      </c>
      <c r="BE201" s="242">
        <f>IFERROR(_xll.qlIndexFixing($BF$1,BA201,TRUE,_xll.ohTrigger(Trigger,Trigger3M)),#N/A)</f>
        <v>-2.3595235078907476E-4</v>
      </c>
    </row>
    <row r="202" spans="52:57" ht="11.25" customHeight="1" x14ac:dyDescent="0.25">
      <c r="AZ202" s="97" t="s">
        <v>197</v>
      </c>
      <c r="BA202" s="98">
        <f>_xll.qlInterestRateIndexFixingDate(Currency&amp;"ibor"&amp;Tenor,BB202,Trigger)</f>
        <v>42528</v>
      </c>
      <c r="BB202" s="98">
        <f>_xll.qlCalendarAdvance(Calendar,BB201,AZ202,"f",,Trigger)</f>
        <v>42530</v>
      </c>
      <c r="BC202" s="98">
        <f>_xll.qlInterestRateIndexMaturity(Currency&amp;"ibor"&amp;Tenor,BB202,Trigger)</f>
        <v>42622</v>
      </c>
      <c r="BD202" s="242" t="e">
        <f>_xll.qlIndexFixing($AD$5,BA202,TRUE,_xll.ohTrigger(Trigger,Trigger3M))</f>
        <v>#NUM!</v>
      </c>
      <c r="BE202" s="242">
        <f>IFERROR(_xll.qlIndexFixing($BF$1,BA202,TRUE,_xll.ohTrigger(Trigger,Trigger3M)),#N/A)</f>
        <v>-2.3449516873535786E-4</v>
      </c>
    </row>
    <row r="203" spans="52:57" ht="11.25" customHeight="1" x14ac:dyDescent="0.25">
      <c r="AZ203" s="97" t="s">
        <v>197</v>
      </c>
      <c r="BA203" s="98">
        <f>_xll.qlInterestRateIndexFixingDate(Currency&amp;"ibor"&amp;Tenor,BB203,Trigger)</f>
        <v>42529</v>
      </c>
      <c r="BB203" s="98">
        <f>_xll.qlCalendarAdvance(Calendar,BB202,AZ203,"f",,Trigger)</f>
        <v>42531</v>
      </c>
      <c r="BC203" s="98">
        <f>_xll.qlInterestRateIndexMaturity(Currency&amp;"ibor"&amp;Tenor,BB203,Trigger)</f>
        <v>42625</v>
      </c>
      <c r="BD203" s="242" t="e">
        <f>_xll.qlIndexFixing($AD$5,BA203,TRUE,_xll.ohTrigger(Trigger,Trigger3M))</f>
        <v>#NUM!</v>
      </c>
      <c r="BE203" s="242">
        <f>IFERROR(_xll.qlIndexFixing($BF$1,BA203,TRUE,_xll.ohTrigger(Trigger,Trigger3M)),#N/A)</f>
        <v>-2.3196004486511195E-4</v>
      </c>
    </row>
    <row r="204" spans="52:57" ht="11.25" customHeight="1" x14ac:dyDescent="0.25">
      <c r="AZ204" s="97" t="s">
        <v>197</v>
      </c>
      <c r="BA204" s="98">
        <f>_xll.qlInterestRateIndexFixingDate(Currency&amp;"ibor"&amp;Tenor,BB204,Trigger)</f>
        <v>42530</v>
      </c>
      <c r="BB204" s="98">
        <f>_xll.qlCalendarAdvance(Calendar,BB203,AZ204,"f",,Trigger)</f>
        <v>42534</v>
      </c>
      <c r="BC204" s="98">
        <f>_xll.qlInterestRateIndexMaturity(Currency&amp;"ibor"&amp;Tenor,BB204,Trigger)</f>
        <v>42626</v>
      </c>
      <c r="BD204" s="242" t="e">
        <f>_xll.qlIndexFixing($AD$5,BA204,TRUE,_xll.ohTrigger(Trigger,Trigger3M))</f>
        <v>#NUM!</v>
      </c>
      <c r="BE204" s="242">
        <f>IFERROR(_xll.qlIndexFixing($BF$1,BA204,TRUE,_xll.ohTrigger(Trigger,Trigger3M)),#N/A)</f>
        <v>-2.2831316716904847E-4</v>
      </c>
    </row>
    <row r="205" spans="52:57" ht="11.25" customHeight="1" x14ac:dyDescent="0.25">
      <c r="AZ205" s="97" t="s">
        <v>197</v>
      </c>
      <c r="BA205" s="98">
        <f>_xll.qlInterestRateIndexFixingDate(Currency&amp;"ibor"&amp;Tenor,BB205,Trigger)</f>
        <v>42531</v>
      </c>
      <c r="BB205" s="98">
        <f>_xll.qlCalendarAdvance(Calendar,BB204,AZ205,"f",,Trigger)</f>
        <v>42535</v>
      </c>
      <c r="BC205" s="98">
        <f>_xll.qlInterestRateIndexMaturity(Currency&amp;"ibor"&amp;Tenor,BB205,Trigger)</f>
        <v>42627</v>
      </c>
      <c r="BD205" s="242" t="e">
        <f>_xll.qlIndexFixing($AD$5,BA205,TRUE,_xll.ohTrigger(Trigger,Trigger3M))</f>
        <v>#NUM!</v>
      </c>
      <c r="BE205" s="242">
        <f>IFERROR(_xll.qlIndexFixing($BF$1,BA205,TRUE,_xll.ohTrigger(Trigger,Trigger3M)),#N/A)</f>
        <v>-2.2667571181035208E-4</v>
      </c>
    </row>
    <row r="206" spans="52:57" ht="11.25" customHeight="1" x14ac:dyDescent="0.25">
      <c r="AZ206" s="97" t="s">
        <v>197</v>
      </c>
      <c r="BA206" s="98">
        <f>_xll.qlInterestRateIndexFixingDate(Currency&amp;"ibor"&amp;Tenor,BB206,Trigger)</f>
        <v>42534</v>
      </c>
      <c r="BB206" s="98">
        <f>_xll.qlCalendarAdvance(Calendar,BB205,AZ206,"f",,Trigger)</f>
        <v>42536</v>
      </c>
      <c r="BC206" s="98">
        <f>_xll.qlInterestRateIndexMaturity(Currency&amp;"ibor"&amp;Tenor,BB206,Trigger)</f>
        <v>42628</v>
      </c>
      <c r="BD206" s="242" t="e">
        <f>_xll.qlIndexFixing($AD$5,BA206,TRUE,_xll.ohTrigger(Trigger,Trigger3M))</f>
        <v>#NUM!</v>
      </c>
      <c r="BE206" s="242">
        <f>IFERROR(_xll.qlIndexFixing($BF$1,BA206,TRUE,_xll.ohTrigger(Trigger,Trigger3M)),#N/A)</f>
        <v>-2.2499999993891539E-4</v>
      </c>
    </row>
    <row r="207" spans="52:57" ht="11.25" customHeight="1" x14ac:dyDescent="0.25">
      <c r="AZ207" s="97" t="s">
        <v>197</v>
      </c>
      <c r="BA207" s="98">
        <f>_xll.qlInterestRateIndexFixingDate(Currency&amp;"ibor"&amp;Tenor,BB207,Trigger)</f>
        <v>42535</v>
      </c>
      <c r="BB207" s="98">
        <f>_xll.qlCalendarAdvance(Calendar,BB206,AZ207,"f",,Trigger)</f>
        <v>42537</v>
      </c>
      <c r="BC207" s="98">
        <f>_xll.qlInterestRateIndexMaturity(Currency&amp;"ibor"&amp;Tenor,BB207,Trigger)</f>
        <v>42629</v>
      </c>
      <c r="BD207" s="242" t="e">
        <f>_xll.qlIndexFixing($AD$5,BA207,TRUE,_xll.ohTrigger(Trigger,Trigger3M))</f>
        <v>#NUM!</v>
      </c>
      <c r="BE207" s="242">
        <f>IFERROR(_xll.qlIndexFixing($BF$1,BA207,TRUE,_xll.ohTrigger(Trigger,Trigger3M)),#N/A)</f>
        <v>-2.232853657056234E-4</v>
      </c>
    </row>
    <row r="208" spans="52:57" ht="11.25" customHeight="1" x14ac:dyDescent="0.25">
      <c r="AZ208" s="97" t="s">
        <v>197</v>
      </c>
      <c r="BA208" s="98">
        <f>_xll.qlInterestRateIndexFixingDate(Currency&amp;"ibor"&amp;Tenor,BB208,Trigger)</f>
        <v>42536</v>
      </c>
      <c r="BB208" s="98">
        <f>_xll.qlCalendarAdvance(Calendar,BB207,AZ208,"f",,Trigger)</f>
        <v>42538</v>
      </c>
      <c r="BC208" s="98">
        <f>_xll.qlInterestRateIndexMaturity(Currency&amp;"ibor"&amp;Tenor,BB208,Trigger)</f>
        <v>42632</v>
      </c>
      <c r="BD208" s="242" t="e">
        <f>_xll.qlIndexFixing($AD$5,BA208,TRUE,_xll.ohTrigger(Trigger,Trigger3M))</f>
        <v>#NUM!</v>
      </c>
      <c r="BE208" s="242">
        <f>IFERROR(_xll.qlIndexFixing($BF$1,BA208,TRUE,_xll.ohTrigger(Trigger,Trigger3M)),#N/A)</f>
        <v>-2.202329889846966E-4</v>
      </c>
    </row>
    <row r="209" spans="52:57" ht="11.25" customHeight="1" x14ac:dyDescent="0.25">
      <c r="AZ209" s="97" t="s">
        <v>197</v>
      </c>
      <c r="BA209" s="98">
        <f>_xll.qlInterestRateIndexFixingDate(Currency&amp;"ibor"&amp;Tenor,BB209,Trigger)</f>
        <v>42537</v>
      </c>
      <c r="BB209" s="98">
        <f>_xll.qlCalendarAdvance(Calendar,BB208,AZ209,"f",,Trigger)</f>
        <v>42541</v>
      </c>
      <c r="BC209" s="98">
        <f>_xll.qlInterestRateIndexMaturity(Currency&amp;"ibor"&amp;Tenor,BB209,Trigger)</f>
        <v>42633</v>
      </c>
      <c r="BD209" s="242" t="e">
        <f>_xll.qlIndexFixing($AD$5,BA209,TRUE,_xll.ohTrigger(Trigger,Trigger3M))</f>
        <v>#NUM!</v>
      </c>
      <c r="BE209" s="242">
        <f>IFERROR(_xll.qlIndexFixing($BF$1,BA209,TRUE,_xll.ohTrigger(Trigger,Trigger3M)),#N/A)</f>
        <v>-2.1608649443174616E-4</v>
      </c>
    </row>
    <row r="210" spans="52:57" ht="11.25" customHeight="1" x14ac:dyDescent="0.25">
      <c r="AZ210" s="97" t="s">
        <v>197</v>
      </c>
      <c r="BA210" s="98">
        <f>_xll.qlInterestRateIndexFixingDate(Currency&amp;"ibor"&amp;Tenor,BB210,Trigger)</f>
        <v>42538</v>
      </c>
      <c r="BB210" s="98">
        <f>_xll.qlCalendarAdvance(Calendar,BB209,AZ210,"f",,Trigger)</f>
        <v>42542</v>
      </c>
      <c r="BC210" s="98">
        <f>_xll.qlInterestRateIndexMaturity(Currency&amp;"ibor"&amp;Tenor,BB210,Trigger)</f>
        <v>42634</v>
      </c>
      <c r="BD210" s="242" t="e">
        <f>_xll.qlIndexFixing($AD$5,BA210,TRUE,_xll.ohTrigger(Trigger,Trigger3M))</f>
        <v>#NUM!</v>
      </c>
      <c r="BE210" s="242">
        <f>IFERROR(_xll.qlIndexFixing($BF$1,BA210,TRUE,_xll.ohTrigger(Trigger,Trigger3M)),#N/A)</f>
        <v>-2.1420585555755107E-4</v>
      </c>
    </row>
    <row r="211" spans="52:57" ht="11.25" customHeight="1" x14ac:dyDescent="0.25">
      <c r="AZ211" s="97" t="s">
        <v>197</v>
      </c>
      <c r="BA211" s="98">
        <f>_xll.qlInterestRateIndexFixingDate(Currency&amp;"ibor"&amp;Tenor,BB211,Trigger)</f>
        <v>42541</v>
      </c>
      <c r="BB211" s="98">
        <f>_xll.qlCalendarAdvance(Calendar,BB210,AZ211,"f",,Trigger)</f>
        <v>42543</v>
      </c>
      <c r="BC211" s="98">
        <f>_xll.qlInterestRateIndexMaturity(Currency&amp;"ibor"&amp;Tenor,BB211,Trigger)</f>
        <v>42635</v>
      </c>
      <c r="BD211" s="242" t="e">
        <f>_xll.qlIndexFixing($AD$5,BA211,TRUE,_xll.ohTrigger(Trigger,Trigger3M))</f>
        <v>#NUM!</v>
      </c>
      <c r="BE211" s="242">
        <f>IFERROR(_xll.qlIndexFixing($BF$1,BA211,TRUE,_xll.ohTrigger(Trigger,Trigger3M)),#N/A)</f>
        <v>-2.1229331786542106E-4</v>
      </c>
    </row>
    <row r="212" spans="52:57" ht="11.25" customHeight="1" x14ac:dyDescent="0.25">
      <c r="AZ212" s="97" t="s">
        <v>197</v>
      </c>
      <c r="BA212" s="98">
        <f>_xll.qlInterestRateIndexFixingDate(Currency&amp;"ibor"&amp;Tenor,BB212,Trigger)</f>
        <v>42542</v>
      </c>
      <c r="BB212" s="98">
        <f>_xll.qlCalendarAdvance(Calendar,BB211,AZ212,"f",,Trigger)</f>
        <v>42544</v>
      </c>
      <c r="BC212" s="98">
        <f>_xll.qlInterestRateIndexMaturity(Currency&amp;"ibor"&amp;Tenor,BB212,Trigger)</f>
        <v>42636</v>
      </c>
      <c r="BD212" s="242" t="e">
        <f>_xll.qlIndexFixing($AD$5,BA212,TRUE,_xll.ohTrigger(Trigger,Trigger3M))</f>
        <v>#NUM!</v>
      </c>
      <c r="BE212" s="242">
        <f>IFERROR(_xll.qlIndexFixing($BF$1,BA212,TRUE,_xll.ohTrigger(Trigger,Trigger3M)),#N/A)</f>
        <v>-2.1034912503260845E-4</v>
      </c>
    </row>
    <row r="213" spans="52:57" ht="11.25" customHeight="1" x14ac:dyDescent="0.25">
      <c r="AZ213" s="97" t="s">
        <v>197</v>
      </c>
      <c r="BA213" s="98">
        <f>_xll.qlInterestRateIndexFixingDate(Currency&amp;"ibor"&amp;Tenor,BB213,Trigger)</f>
        <v>42543</v>
      </c>
      <c r="BB213" s="98">
        <f>_xll.qlCalendarAdvance(Calendar,BB212,AZ213,"f",,Trigger)</f>
        <v>42545</v>
      </c>
      <c r="BC213" s="98">
        <f>_xll.qlInterestRateIndexMaturity(Currency&amp;"ibor"&amp;Tenor,BB213,Trigger)</f>
        <v>42639</v>
      </c>
      <c r="BD213" s="242" t="e">
        <f>_xll.qlIndexFixing($AD$5,BA213,TRUE,_xll.ohTrigger(Trigger,Trigger3M))</f>
        <v>#NUM!</v>
      </c>
      <c r="BE213" s="242">
        <f>IFERROR(_xll.qlIndexFixing($BF$1,BA213,TRUE,_xll.ohTrigger(Trigger,Trigger3M)),#N/A)</f>
        <v>-2.0684124436593543E-4</v>
      </c>
    </row>
    <row r="214" spans="52:57" ht="11.25" customHeight="1" x14ac:dyDescent="0.25">
      <c r="AZ214" s="97" t="s">
        <v>197</v>
      </c>
      <c r="BA214" s="98">
        <f>_xll.qlInterestRateIndexFixingDate(Currency&amp;"ibor"&amp;Tenor,BB214,Trigger)</f>
        <v>42544</v>
      </c>
      <c r="BB214" s="98">
        <f>_xll.qlCalendarAdvance(Calendar,BB213,AZ214,"f",,Trigger)</f>
        <v>42548</v>
      </c>
      <c r="BC214" s="98">
        <f>_xll.qlInterestRateIndexMaturity(Currency&amp;"ibor"&amp;Tenor,BB214,Trigger)</f>
        <v>42640</v>
      </c>
      <c r="BD214" s="242" t="e">
        <f>_xll.qlIndexFixing($AD$5,BA214,TRUE,_xll.ohTrigger(Trigger,Trigger3M))</f>
        <v>#NUM!</v>
      </c>
      <c r="BE214" s="242">
        <f>IFERROR(_xll.qlIndexFixing($BF$1,BA214,TRUE,_xll.ohTrigger(Trigger,Trigger3M)),#N/A)</f>
        <v>-2.022608533332495E-4</v>
      </c>
    </row>
    <row r="215" spans="52:57" ht="11.25" customHeight="1" x14ac:dyDescent="0.25">
      <c r="AZ215" s="97" t="s">
        <v>197</v>
      </c>
      <c r="BA215" s="98">
        <f>_xll.qlInterestRateIndexFixingDate(Currency&amp;"ibor"&amp;Tenor,BB215,Trigger)</f>
        <v>42545</v>
      </c>
      <c r="BB215" s="98">
        <f>_xll.qlCalendarAdvance(Calendar,BB214,AZ215,"f",,Trigger)</f>
        <v>42549</v>
      </c>
      <c r="BC215" s="98">
        <f>_xll.qlInterestRateIndexMaturity(Currency&amp;"ibor"&amp;Tenor,BB215,Trigger)</f>
        <v>42641</v>
      </c>
      <c r="BD215" s="242" t="e">
        <f>_xll.qlIndexFixing($AD$5,BA215,TRUE,_xll.ohTrigger(Trigger,Trigger3M))</f>
        <v>#NUM!</v>
      </c>
      <c r="BE215" s="242">
        <f>IFERROR(_xll.qlIndexFixing($BF$1,BA215,TRUE,_xll.ohTrigger(Trigger,Trigger3M)),#N/A)</f>
        <v>-2.0016221745034892E-4</v>
      </c>
    </row>
    <row r="216" spans="52:57" ht="11.25" customHeight="1" x14ac:dyDescent="0.25">
      <c r="AZ216" s="97" t="s">
        <v>197</v>
      </c>
      <c r="BA216" s="98">
        <f>_xll.qlInterestRateIndexFixingDate(Currency&amp;"ibor"&amp;Tenor,BB216,Trigger)</f>
        <v>42548</v>
      </c>
      <c r="BB216" s="98">
        <f>_xll.qlCalendarAdvance(Calendar,BB215,AZ216,"f",,Trigger)</f>
        <v>42550</v>
      </c>
      <c r="BC216" s="98">
        <f>_xll.qlInterestRateIndexMaturity(Currency&amp;"ibor"&amp;Tenor,BB216,Trigger)</f>
        <v>42642</v>
      </c>
      <c r="BD216" s="242" t="e">
        <f>_xll.qlIndexFixing($AD$5,BA216,TRUE,_xll.ohTrigger(Trigger,Trigger3M))</f>
        <v>#NUM!</v>
      </c>
      <c r="BE216" s="242">
        <f>IFERROR(_xll.qlIndexFixing($BF$1,BA216,TRUE,_xll.ohTrigger(Trigger,Trigger3M)),#N/A)</f>
        <v>-1.9803349498596128E-4</v>
      </c>
    </row>
    <row r="217" spans="52:57" ht="11.25" customHeight="1" x14ac:dyDescent="0.25">
      <c r="AZ217" s="97" t="s">
        <v>197</v>
      </c>
      <c r="BA217" s="98">
        <f>_xll.qlInterestRateIndexFixingDate(Currency&amp;"ibor"&amp;Tenor,BB217,Trigger)</f>
        <v>42549</v>
      </c>
      <c r="BB217" s="98">
        <f>_xll.qlCalendarAdvance(Calendar,BB216,AZ217,"f",,Trigger)</f>
        <v>42551</v>
      </c>
      <c r="BC217" s="98">
        <f>_xll.qlInterestRateIndexMaturity(Currency&amp;"ibor"&amp;Tenor,BB217,Trigger)</f>
        <v>42643</v>
      </c>
      <c r="BD217" s="242" t="e">
        <f>_xll.qlIndexFixing($AD$5,BA217,TRUE,_xll.ohTrigger(Trigger,Trigger3M))</f>
        <v>#NUM!</v>
      </c>
      <c r="BE217" s="242">
        <f>IFERROR(_xll.qlIndexFixing($BF$1,BA217,TRUE,_xll.ohTrigger(Trigger,Trigger3M)),#N/A)</f>
        <v>-1.9587496511850612E-4</v>
      </c>
    </row>
    <row r="218" spans="52:57" ht="11.25" customHeight="1" x14ac:dyDescent="0.25">
      <c r="AZ218" s="97" t="s">
        <v>197</v>
      </c>
      <c r="BA218" s="98">
        <f>_xll.qlInterestRateIndexFixingDate(Currency&amp;"ibor"&amp;Tenor,BB218,Trigger)</f>
        <v>42550</v>
      </c>
      <c r="BB218" s="98">
        <f>_xll.qlCalendarAdvance(Calendar,BB217,AZ218,"f",,Trigger)</f>
        <v>42552</v>
      </c>
      <c r="BC218" s="98">
        <f>_xll.qlInterestRateIndexMaturity(Currency&amp;"ibor"&amp;Tenor,BB218,Trigger)</f>
        <v>42646</v>
      </c>
      <c r="BD218" s="242" t="e">
        <f>_xll.qlIndexFixing($AD$5,BA218,TRUE,_xll.ohTrigger(Trigger,Trigger3M))</f>
        <v>#NUM!</v>
      </c>
      <c r="BE218" s="242">
        <f>IFERROR(_xll.qlIndexFixing($BF$1,BA218,TRUE,_xll.ohTrigger(Trigger,Trigger3M)),#N/A)</f>
        <v>-2.0574378812728382E-4</v>
      </c>
    </row>
    <row r="219" spans="52:57" ht="11.25" customHeight="1" x14ac:dyDescent="0.25">
      <c r="AZ219" s="97" t="s">
        <v>197</v>
      </c>
      <c r="BA219" s="98">
        <f>_xll.qlInterestRateIndexFixingDate(Currency&amp;"ibor"&amp;Tenor,BB219,Trigger)</f>
        <v>42551</v>
      </c>
      <c r="BB219" s="98">
        <f>_xll.qlCalendarAdvance(Calendar,BB218,AZ219,"f",,Trigger)</f>
        <v>42555</v>
      </c>
      <c r="BC219" s="98">
        <f>_xll.qlInterestRateIndexMaturity(Currency&amp;"ibor"&amp;Tenor,BB219,Trigger)</f>
        <v>42647</v>
      </c>
      <c r="BD219" s="242" t="e">
        <f>_xll.qlIndexFixing($AD$5,BA219,TRUE,_xll.ohTrigger(Trigger,Trigger3M))</f>
        <v>#NUM!</v>
      </c>
      <c r="BE219" s="242">
        <f>IFERROR(_xll.qlIndexFixing($BF$1,BA219,TRUE,_xll.ohTrigger(Trigger,Trigger3M)),#N/A)</f>
        <v>-2.0103481615320874E-4</v>
      </c>
    </row>
    <row r="220" spans="52:57" ht="11.25" customHeight="1" x14ac:dyDescent="0.25">
      <c r="AZ220" s="97" t="s">
        <v>197</v>
      </c>
      <c r="BA220" s="98">
        <f>_xll.qlInterestRateIndexFixingDate(Currency&amp;"ibor"&amp;Tenor,BB220,Trigger)</f>
        <v>42552</v>
      </c>
      <c r="BB220" s="98">
        <f>_xll.qlCalendarAdvance(Calendar,BB219,AZ220,"f",,Trigger)</f>
        <v>42556</v>
      </c>
      <c r="BC220" s="98">
        <f>_xll.qlInterestRateIndexMaturity(Currency&amp;"ibor"&amp;Tenor,BB220,Trigger)</f>
        <v>42648</v>
      </c>
      <c r="BD220" s="242" t="e">
        <f>_xll.qlIndexFixing($AD$5,BA220,TRUE,_xll.ohTrigger(Trigger,Trigger3M))</f>
        <v>#NUM!</v>
      </c>
      <c r="BE220" s="242">
        <f>IFERROR(_xll.qlIndexFixing($BF$1,BA220,TRUE,_xll.ohTrigger(Trigger,Trigger3M)),#N/A)</f>
        <v>-1.9873162271245921E-4</v>
      </c>
    </row>
    <row r="221" spans="52:57" ht="11.25" customHeight="1" x14ac:dyDescent="0.25">
      <c r="AZ221" s="97" t="s">
        <v>197</v>
      </c>
      <c r="BA221" s="98">
        <f>_xll.qlInterestRateIndexFixingDate(Currency&amp;"ibor"&amp;Tenor,BB221,Trigger)</f>
        <v>42555</v>
      </c>
      <c r="BB221" s="98">
        <f>_xll.qlCalendarAdvance(Calendar,BB220,AZ221,"f",,Trigger)</f>
        <v>42557</v>
      </c>
      <c r="BC221" s="98">
        <f>_xll.qlInterestRateIndexMaturity(Currency&amp;"ibor"&amp;Tenor,BB221,Trigger)</f>
        <v>42649</v>
      </c>
      <c r="BD221" s="242" t="e">
        <f>_xll.qlIndexFixing($AD$5,BA221,TRUE,_xll.ohTrigger(Trigger,Trigger3M))</f>
        <v>#NUM!</v>
      </c>
      <c r="BE221" s="242">
        <f>IFERROR(_xll.qlIndexFixing($BF$1,BA221,TRUE,_xll.ohTrigger(Trigger,Trigger3M)),#N/A)</f>
        <v>-1.9640040353041679E-4</v>
      </c>
    </row>
    <row r="222" spans="52:57" ht="11.25" customHeight="1" x14ac:dyDescent="0.25">
      <c r="AZ222" s="97" t="s">
        <v>197</v>
      </c>
      <c r="BA222" s="98">
        <f>_xll.qlInterestRateIndexFixingDate(Currency&amp;"ibor"&amp;Tenor,BB222,Trigger)</f>
        <v>42556</v>
      </c>
      <c r="BB222" s="98">
        <f>_xll.qlCalendarAdvance(Calendar,BB221,AZ222,"f",,Trigger)</f>
        <v>42558</v>
      </c>
      <c r="BC222" s="98">
        <f>_xll.qlInterestRateIndexMaturity(Currency&amp;"ibor"&amp;Tenor,BB222,Trigger)</f>
        <v>42650</v>
      </c>
      <c r="BD222" s="242" t="e">
        <f>_xll.qlIndexFixing($AD$5,BA222,TRUE,_xll.ohTrigger(Trigger,Trigger3M))</f>
        <v>#NUM!</v>
      </c>
      <c r="BE222" s="242">
        <f>IFERROR(_xll.qlIndexFixing($BF$1,BA222,TRUE,_xll.ohTrigger(Trigger,Trigger3M)),#N/A)</f>
        <v>-1.9404147328666821E-4</v>
      </c>
    </row>
    <row r="223" spans="52:57" ht="11.25" customHeight="1" x14ac:dyDescent="0.25">
      <c r="AZ223" s="97" t="s">
        <v>197</v>
      </c>
      <c r="BA223" s="98">
        <f>_xll.qlInterestRateIndexFixingDate(Currency&amp;"ibor"&amp;Tenor,BB223,Trigger)</f>
        <v>42557</v>
      </c>
      <c r="BB223" s="98">
        <f>_xll.qlCalendarAdvance(Calendar,BB222,AZ223,"f",,Trigger)</f>
        <v>42559</v>
      </c>
      <c r="BC223" s="98">
        <f>_xll.qlInterestRateIndexMaturity(Currency&amp;"ibor"&amp;Tenor,BB223,Trigger)</f>
        <v>42653</v>
      </c>
      <c r="BD223" s="242" t="e">
        <f>_xll.qlIndexFixing($AD$5,BA223,TRUE,_xll.ohTrigger(Trigger,Trigger3M))</f>
        <v>#NUM!</v>
      </c>
      <c r="BE223" s="242">
        <f>IFERROR(_xll.qlIndexFixing($BF$1,BA223,TRUE,_xll.ohTrigger(Trigger,Trigger3M)),#N/A)</f>
        <v>-1.8946100007238487E-4</v>
      </c>
    </row>
    <row r="224" spans="52:57" ht="11.25" customHeight="1" x14ac:dyDescent="0.25">
      <c r="AZ224" s="97" t="s">
        <v>197</v>
      </c>
      <c r="BA224" s="98">
        <f>_xll.qlInterestRateIndexFixingDate(Currency&amp;"ibor"&amp;Tenor,BB224,Trigger)</f>
        <v>42558</v>
      </c>
      <c r="BB224" s="98">
        <f>_xll.qlCalendarAdvance(Calendar,BB223,AZ224,"f",,Trigger)</f>
        <v>42562</v>
      </c>
      <c r="BC224" s="98">
        <f>_xll.qlInterestRateIndexMaturity(Currency&amp;"ibor"&amp;Tenor,BB224,Trigger)</f>
        <v>42654</v>
      </c>
      <c r="BD224" s="242" t="e">
        <f>_xll.qlIndexFixing($AD$5,BA224,TRUE,_xll.ohTrigger(Trigger,Trigger3M))</f>
        <v>#NUM!</v>
      </c>
      <c r="BE224" s="242">
        <f>IFERROR(_xll.qlIndexFixing($BF$1,BA224,TRUE,_xll.ohTrigger(Trigger,Trigger3M)),#N/A)</f>
        <v>-1.8433511272267344E-4</v>
      </c>
    </row>
    <row r="225" spans="52:57" ht="11.25" customHeight="1" x14ac:dyDescent="0.25">
      <c r="AZ225" s="97" t="s">
        <v>197</v>
      </c>
      <c r="BA225" s="98">
        <f>_xll.qlInterestRateIndexFixingDate(Currency&amp;"ibor"&amp;Tenor,BB225,Trigger)</f>
        <v>42559</v>
      </c>
      <c r="BB225" s="98">
        <f>_xll.qlCalendarAdvance(Calendar,BB224,AZ225,"f",,Trigger)</f>
        <v>42563</v>
      </c>
      <c r="BC225" s="98">
        <f>_xll.qlInterestRateIndexMaturity(Currency&amp;"ibor"&amp;Tenor,BB225,Trigger)</f>
        <v>42655</v>
      </c>
      <c r="BD225" s="242" t="e">
        <f>_xll.qlIndexFixing($AD$5,BA225,TRUE,_xll.ohTrigger(Trigger,Trigger3M))</f>
        <v>#NUM!</v>
      </c>
      <c r="BE225" s="242">
        <f>IFERROR(_xll.qlIndexFixing($BF$1,BA225,TRUE,_xll.ohTrigger(Trigger,Trigger3M)),#N/A)</f>
        <v>-1.8184252482571881E-4</v>
      </c>
    </row>
    <row r="226" spans="52:57" ht="11.25" customHeight="1" x14ac:dyDescent="0.25">
      <c r="AZ226" s="97" t="s">
        <v>197</v>
      </c>
      <c r="BA226" s="98">
        <f>_xll.qlInterestRateIndexFixingDate(Currency&amp;"ibor"&amp;Tenor,BB226,Trigger)</f>
        <v>42562</v>
      </c>
      <c r="BB226" s="98">
        <f>_xll.qlCalendarAdvance(Calendar,BB225,AZ226,"f",,Trigger)</f>
        <v>42564</v>
      </c>
      <c r="BC226" s="98">
        <f>_xll.qlInterestRateIndexMaturity(Currency&amp;"ibor"&amp;Tenor,BB226,Trigger)</f>
        <v>42656</v>
      </c>
      <c r="BD226" s="242" t="e">
        <f>_xll.qlIndexFixing($AD$5,BA226,TRUE,_xll.ohTrigger(Trigger,Trigger3M))</f>
        <v>#NUM!</v>
      </c>
      <c r="BE226" s="242">
        <f>IFERROR(_xll.qlIndexFixing($BF$1,BA226,TRUE,_xll.ohTrigger(Trigger,Trigger3M)),#N/A)</f>
        <v>-1.793242204341782E-4</v>
      </c>
    </row>
    <row r="227" spans="52:57" ht="11.25" customHeight="1" x14ac:dyDescent="0.25">
      <c r="AZ227" s="97" t="s">
        <v>197</v>
      </c>
      <c r="BA227" s="98">
        <f>_xll.qlInterestRateIndexFixingDate(Currency&amp;"ibor"&amp;Tenor,BB227,Trigger)</f>
        <v>42563</v>
      </c>
      <c r="BB227" s="98">
        <f>_xll.qlCalendarAdvance(Calendar,BB226,AZ227,"f",,Trigger)</f>
        <v>42565</v>
      </c>
      <c r="BC227" s="98">
        <f>_xll.qlInterestRateIndexMaturity(Currency&amp;"ibor"&amp;Tenor,BB227,Trigger)</f>
        <v>42657</v>
      </c>
      <c r="BD227" s="242" t="e">
        <f>_xll.qlIndexFixing($AD$5,BA227,TRUE,_xll.ohTrigger(Trigger,Trigger3M))</f>
        <v>#NUM!</v>
      </c>
      <c r="BE227" s="242">
        <f>IFERROR(_xll.qlIndexFixing($BF$1,BA227,TRUE,_xll.ohTrigger(Trigger,Trigger3M)),#N/A)</f>
        <v>-1.7678054972750223E-4</v>
      </c>
    </row>
    <row r="228" spans="52:57" ht="11.25" customHeight="1" x14ac:dyDescent="0.25">
      <c r="AZ228" s="97" t="s">
        <v>197</v>
      </c>
      <c r="BA228" s="98">
        <f>_xll.qlInterestRateIndexFixingDate(Currency&amp;"ibor"&amp;Tenor,BB228,Trigger)</f>
        <v>42564</v>
      </c>
      <c r="BB228" s="98">
        <f>_xll.qlCalendarAdvance(Calendar,BB227,AZ228,"f",,Trigger)</f>
        <v>42566</v>
      </c>
      <c r="BC228" s="98">
        <f>_xll.qlInterestRateIndexMaturity(Currency&amp;"ibor"&amp;Tenor,BB228,Trigger)</f>
        <v>42660</v>
      </c>
      <c r="BD228" s="242" t="e">
        <f>_xll.qlIndexFixing($AD$5,BA228,TRUE,_xll.ohTrigger(Trigger,Trigger3M))</f>
        <v>#NUM!</v>
      </c>
      <c r="BE228" s="242">
        <f>IFERROR(_xll.qlIndexFixing($BF$1,BA228,TRUE,_xll.ohTrigger(Trigger,Trigger3M)),#N/A)</f>
        <v>-1.7188469426840321E-4</v>
      </c>
    </row>
    <row r="229" spans="52:57" ht="11.25" customHeight="1" x14ac:dyDescent="0.25">
      <c r="AZ229" s="97" t="s">
        <v>197</v>
      </c>
      <c r="BA229" s="98">
        <f>_xll.qlInterestRateIndexFixingDate(Currency&amp;"ibor"&amp;Tenor,BB229,Trigger)</f>
        <v>42565</v>
      </c>
      <c r="BB229" s="98">
        <f>_xll.qlCalendarAdvance(Calendar,BB228,AZ229,"f",,Trigger)</f>
        <v>42569</v>
      </c>
      <c r="BC229" s="98">
        <f>_xll.qlInterestRateIndexMaturity(Currency&amp;"ibor"&amp;Tenor,BB229,Trigger)</f>
        <v>42661</v>
      </c>
      <c r="BD229" s="242" t="e">
        <f>_xll.qlIndexFixing($AD$5,BA229,TRUE,_xll.ohTrigger(Trigger,Trigger3M))</f>
        <v>#NUM!</v>
      </c>
      <c r="BE229" s="242">
        <f>IFERROR(_xll.qlIndexFixing($BF$1,BA229,TRUE,_xll.ohTrigger(Trigger,Trigger3M)),#N/A)</f>
        <v>-1.6635938486862247E-4</v>
      </c>
    </row>
    <row r="230" spans="52:57" ht="11.25" customHeight="1" x14ac:dyDescent="0.25">
      <c r="AZ230" s="97" t="s">
        <v>197</v>
      </c>
      <c r="BA230" s="98">
        <f>_xll.qlInterestRateIndexFixingDate(Currency&amp;"ibor"&amp;Tenor,BB230,Trigger)</f>
        <v>42566</v>
      </c>
      <c r="BB230" s="98">
        <f>_xll.qlCalendarAdvance(Calendar,BB229,AZ230,"f",,Trigger)</f>
        <v>42570</v>
      </c>
      <c r="BC230" s="98">
        <f>_xll.qlInterestRateIndexMaturity(Currency&amp;"ibor"&amp;Tenor,BB230,Trigger)</f>
        <v>42662</v>
      </c>
      <c r="BD230" s="242" t="e">
        <f>_xll.qlIndexFixing($AD$5,BA230,TRUE,_xll.ohTrigger(Trigger,Trigger3M))</f>
        <v>#NUM!</v>
      </c>
      <c r="BE230" s="242">
        <f>IFERROR(_xll.qlIndexFixing($BF$1,BA230,TRUE,_xll.ohTrigger(Trigger,Trigger3M)),#N/A)</f>
        <v>-1.636943128060219E-4</v>
      </c>
    </row>
    <row r="231" spans="52:57" ht="11.25" customHeight="1" x14ac:dyDescent="0.25">
      <c r="AZ231" s="97" t="s">
        <v>197</v>
      </c>
      <c r="BA231" s="98">
        <f>_xll.qlInterestRateIndexFixingDate(Currency&amp;"ibor"&amp;Tenor,BB231,Trigger)</f>
        <v>42569</v>
      </c>
      <c r="BB231" s="98">
        <f>_xll.qlCalendarAdvance(Calendar,BB230,AZ231,"f",,Trigger)</f>
        <v>42571</v>
      </c>
      <c r="BC231" s="98">
        <f>_xll.qlInterestRateIndexMaturity(Currency&amp;"ibor"&amp;Tenor,BB231,Trigger)</f>
        <v>42663</v>
      </c>
      <c r="BD231" s="242" t="e">
        <f>_xll.qlIndexFixing($AD$5,BA231,TRUE,_xll.ohTrigger(Trigger,Trigger3M))</f>
        <v>#NUM!</v>
      </c>
      <c r="BE231" s="242">
        <f>IFERROR(_xll.qlIndexFixing($BF$1,BA231,TRUE,_xll.ohTrigger(Trigger,Trigger3M)),#N/A)</f>
        <v>-1.6100608202195905E-4</v>
      </c>
    </row>
    <row r="232" spans="52:57" ht="11.25" customHeight="1" x14ac:dyDescent="0.25">
      <c r="AZ232" s="97" t="s">
        <v>197</v>
      </c>
      <c r="BA232" s="98">
        <f>_xll.qlInterestRateIndexFixingDate(Currency&amp;"ibor"&amp;Tenor,BB232,Trigger)</f>
        <v>42570</v>
      </c>
      <c r="BB232" s="98">
        <f>_xll.qlCalendarAdvance(Calendar,BB231,AZ232,"f",,Trigger)</f>
        <v>42572</v>
      </c>
      <c r="BC232" s="98">
        <f>_xll.qlInterestRateIndexMaturity(Currency&amp;"ibor"&amp;Tenor,BB232,Trigger)</f>
        <v>42664</v>
      </c>
      <c r="BD232" s="242" t="e">
        <f>_xll.qlIndexFixing($AD$5,BA232,TRUE,_xll.ohTrigger(Trigger,Trigger3M))</f>
        <v>#NUM!</v>
      </c>
      <c r="BE232" s="242">
        <f>IFERROR(_xll.qlIndexFixing($BF$1,BA232,TRUE,_xll.ohTrigger(Trigger,Trigger3M)),#N/A)</f>
        <v>-1.5829507819835513E-4</v>
      </c>
    </row>
    <row r="233" spans="52:57" ht="11.25" customHeight="1" x14ac:dyDescent="0.25">
      <c r="AZ233" s="97" t="s">
        <v>197</v>
      </c>
      <c r="BA233" s="98">
        <f>_xll.qlInterestRateIndexFixingDate(Currency&amp;"ibor"&amp;Tenor,BB233,Trigger)</f>
        <v>42571</v>
      </c>
      <c r="BB233" s="98">
        <f>_xll.qlCalendarAdvance(Calendar,BB232,AZ233,"f",,Trigger)</f>
        <v>42573</v>
      </c>
      <c r="BC233" s="98">
        <f>_xll.qlInterestRateIndexMaturity(Currency&amp;"ibor"&amp;Tenor,BB233,Trigger)</f>
        <v>42667</v>
      </c>
      <c r="BD233" s="242" t="e">
        <f>_xll.qlIndexFixing($AD$5,BA233,TRUE,_xll.ohTrigger(Trigger,Trigger3M))</f>
        <v>#NUM!</v>
      </c>
      <c r="BE233" s="242">
        <f>IFERROR(_xll.qlIndexFixing($BF$1,BA233,TRUE,_xll.ohTrigger(Trigger,Trigger3M)),#N/A)</f>
        <v>-1.5313211379611465E-4</v>
      </c>
    </row>
    <row r="234" spans="52:57" ht="11.25" customHeight="1" x14ac:dyDescent="0.25">
      <c r="AZ234" s="97" t="s">
        <v>197</v>
      </c>
      <c r="BA234" s="98">
        <f>_xll.qlInterestRateIndexFixingDate(Currency&amp;"ibor"&amp;Tenor,BB234,Trigger)</f>
        <v>42572</v>
      </c>
      <c r="BB234" s="98">
        <f>_xll.qlCalendarAdvance(Calendar,BB233,AZ234,"f",,Trigger)</f>
        <v>42576</v>
      </c>
      <c r="BC234" s="98">
        <f>_xll.qlInterestRateIndexMaturity(Currency&amp;"ibor"&amp;Tenor,BB234,Trigger)</f>
        <v>42668</v>
      </c>
      <c r="BD234" s="242" t="e">
        <f>_xll.qlIndexFixing($AD$5,BA234,TRUE,_xll.ohTrigger(Trigger,Trigger3M))</f>
        <v>#NUM!</v>
      </c>
      <c r="BE234" s="242">
        <f>IFERROR(_xll.qlIndexFixing($BF$1,BA234,TRUE,_xll.ohTrigger(Trigger,Trigger3M)),#N/A)</f>
        <v>-1.4723122375444623E-4</v>
      </c>
    </row>
    <row r="235" spans="52:57" ht="11.25" customHeight="1" x14ac:dyDescent="0.25">
      <c r="AZ235" s="97" t="s">
        <v>197</v>
      </c>
      <c r="BA235" s="98">
        <f>_xll.qlInterestRateIndexFixingDate(Currency&amp;"ibor"&amp;Tenor,BB235,Trigger)</f>
        <v>42573</v>
      </c>
      <c r="BB235" s="98">
        <f>_xll.qlCalendarAdvance(Calendar,BB234,AZ235,"f",,Trigger)</f>
        <v>42577</v>
      </c>
      <c r="BC235" s="98">
        <f>_xll.qlInterestRateIndexMaturity(Currency&amp;"ibor"&amp;Tenor,BB235,Trigger)</f>
        <v>42669</v>
      </c>
      <c r="BD235" s="242" t="e">
        <f>_xll.qlIndexFixing($AD$5,BA235,TRUE,_xll.ohTrigger(Trigger,Trigger3M))</f>
        <v>#NUM!</v>
      </c>
      <c r="BE235" s="242">
        <f>IFERROR(_xll.qlIndexFixing($BF$1,BA235,TRUE,_xll.ohTrigger(Trigger,Trigger3M)),#N/A)</f>
        <v>-1.4441231754642352E-4</v>
      </c>
    </row>
    <row r="236" spans="52:57" ht="11.25" customHeight="1" x14ac:dyDescent="0.25">
      <c r="AZ236" s="97" t="s">
        <v>197</v>
      </c>
      <c r="BA236" s="98">
        <f>_xll.qlInterestRateIndexFixingDate(Currency&amp;"ibor"&amp;Tenor,BB236,Trigger)</f>
        <v>42576</v>
      </c>
      <c r="BB236" s="98">
        <f>_xll.qlCalendarAdvance(Calendar,BB235,AZ236,"f",,Trigger)</f>
        <v>42578</v>
      </c>
      <c r="BC236" s="98">
        <f>_xll.qlInterestRateIndexMaturity(Currency&amp;"ibor"&amp;Tenor,BB236,Trigger)</f>
        <v>42670</v>
      </c>
      <c r="BD236" s="242" t="e">
        <f>_xll.qlIndexFixing($AD$5,BA236,TRUE,_xll.ohTrigger(Trigger,Trigger3M))</f>
        <v>#NUM!</v>
      </c>
      <c r="BE236" s="242">
        <f>IFERROR(_xll.qlIndexFixing($BF$1,BA236,TRUE,_xll.ohTrigger(Trigger,Trigger3M)),#N/A)</f>
        <v>-1.4157305892560225E-4</v>
      </c>
    </row>
    <row r="237" spans="52:57" ht="11.25" customHeight="1" x14ac:dyDescent="0.25">
      <c r="AZ237" s="97" t="s">
        <v>197</v>
      </c>
      <c r="BA237" s="98">
        <f>_xll.qlInterestRateIndexFixingDate(Currency&amp;"ibor"&amp;Tenor,BB237,Trigger)</f>
        <v>42577</v>
      </c>
      <c r="BB237" s="98">
        <f>_xll.qlCalendarAdvance(Calendar,BB236,AZ237,"f",,Trigger)</f>
        <v>42579</v>
      </c>
      <c r="BC237" s="98">
        <f>_xll.qlInterestRateIndexMaturity(Currency&amp;"ibor"&amp;Tenor,BB237,Trigger)</f>
        <v>42671</v>
      </c>
      <c r="BD237" s="242" t="e">
        <f>_xll.qlIndexFixing($AD$5,BA237,TRUE,_xll.ohTrigger(Trigger,Trigger3M))</f>
        <v>#NUM!</v>
      </c>
      <c r="BE237" s="242">
        <f>IFERROR(_xll.qlIndexFixing($BF$1,BA237,TRUE,_xll.ohTrigger(Trigger,Trigger3M)),#N/A)</f>
        <v>-1.3871386908766945E-4</v>
      </c>
    </row>
    <row r="238" spans="52:57" ht="11.25" customHeight="1" x14ac:dyDescent="0.25">
      <c r="AZ238" s="97" t="s">
        <v>197</v>
      </c>
      <c r="BA238" s="98">
        <f>_xll.qlInterestRateIndexFixingDate(Currency&amp;"ibor"&amp;Tenor,BB238,Trigger)</f>
        <v>42578</v>
      </c>
      <c r="BB238" s="98">
        <f>_xll.qlCalendarAdvance(Calendar,BB237,AZ238,"f",,Trigger)</f>
        <v>42580</v>
      </c>
      <c r="BC238" s="98">
        <f>_xll.qlInterestRateIndexMaturity(Currency&amp;"ibor"&amp;Tenor,BB238,Trigger)</f>
        <v>42674</v>
      </c>
      <c r="BD238" s="242" t="e">
        <f>_xll.qlIndexFixing($AD$5,BA238,TRUE,_xll.ohTrigger(Trigger,Trigger3M))</f>
        <v>#NUM!</v>
      </c>
      <c r="BE238" s="242">
        <f>IFERROR(_xll.qlIndexFixing($BF$1,BA238,TRUE,_xll.ohTrigger(Trigger,Trigger3M)),#N/A)</f>
        <v>-1.3333242081478509E-4</v>
      </c>
    </row>
    <row r="239" spans="52:57" ht="11.25" customHeight="1" x14ac:dyDescent="0.25">
      <c r="AZ239" s="97" t="s">
        <v>197</v>
      </c>
      <c r="BA239" s="98">
        <f>_xll.qlInterestRateIndexFixingDate(Currency&amp;"ibor"&amp;Tenor,BB239,Trigger)</f>
        <v>42579</v>
      </c>
      <c r="BB239" s="98">
        <f>_xll.qlCalendarAdvance(Calendar,BB238,AZ239,"f",,Trigger)</f>
        <v>42583</v>
      </c>
      <c r="BC239" s="98">
        <f>_xll.qlInterestRateIndexMaturity(Currency&amp;"ibor"&amp;Tenor,BB239,Trigger)</f>
        <v>42675</v>
      </c>
      <c r="BD239" s="242" t="e">
        <f>_xll.qlIndexFixing($AD$5,BA239,TRUE,_xll.ohTrigger(Trigger,Trigger3M))</f>
        <v>#NUM!</v>
      </c>
      <c r="BE239" s="242">
        <f>IFERROR(_xll.qlIndexFixing($BF$1,BA239,TRUE,_xll.ohTrigger(Trigger,Trigger3M)),#N/A)</f>
        <v>-1.6034618825233122E-4</v>
      </c>
    </row>
    <row r="240" spans="52:57" ht="11.25" customHeight="1" x14ac:dyDescent="0.25">
      <c r="AZ240" s="97" t="s">
        <v>197</v>
      </c>
      <c r="BA240" s="98">
        <f>_xll.qlInterestRateIndexFixingDate(Currency&amp;"ibor"&amp;Tenor,BB240,Trigger)</f>
        <v>42580</v>
      </c>
      <c r="BB240" s="98">
        <f>_xll.qlCalendarAdvance(Calendar,BB239,AZ240,"f",,Trigger)</f>
        <v>42584</v>
      </c>
      <c r="BC240" s="98">
        <f>_xll.qlInterestRateIndexMaturity(Currency&amp;"ibor"&amp;Tenor,BB240,Trigger)</f>
        <v>42676</v>
      </c>
      <c r="BD240" s="242" t="e">
        <f>_xll.qlIndexFixing($AD$5,BA240,TRUE,_xll.ohTrigger(Trigger,Trigger3M))</f>
        <v>#NUM!</v>
      </c>
      <c r="BE240" s="242">
        <f>IFERROR(_xll.qlIndexFixing($BF$1,BA240,TRUE,_xll.ohTrigger(Trigger,Trigger3M)),#N/A)</f>
        <v>-1.5739386283080523E-4</v>
      </c>
    </row>
    <row r="241" spans="52:57" ht="11.25" customHeight="1" x14ac:dyDescent="0.25">
      <c r="AZ241" s="97" t="s">
        <v>197</v>
      </c>
      <c r="BA241" s="98">
        <f>_xll.qlInterestRateIndexFixingDate(Currency&amp;"ibor"&amp;Tenor,BB241,Trigger)</f>
        <v>42583</v>
      </c>
      <c r="BB241" s="98">
        <f>_xll.qlCalendarAdvance(Calendar,BB240,AZ241,"f",,Trigger)</f>
        <v>42585</v>
      </c>
      <c r="BC241" s="98">
        <f>_xll.qlInterestRateIndexMaturity(Currency&amp;"ibor"&amp;Tenor,BB241,Trigger)</f>
        <v>42677</v>
      </c>
      <c r="BD241" s="242" t="e">
        <f>_xll.qlIndexFixing($AD$5,BA241,TRUE,_xll.ohTrigger(Trigger,Trigger3M))</f>
        <v>#NUM!</v>
      </c>
      <c r="BE241" s="242">
        <f>IFERROR(_xll.qlIndexFixing($BF$1,BA241,TRUE,_xll.ohTrigger(Trigger,Trigger3M)),#N/A)</f>
        <v>-1.5442424001358955E-4</v>
      </c>
    </row>
    <row r="242" spans="52:57" ht="11.25" customHeight="1" x14ac:dyDescent="0.25">
      <c r="AZ242" s="97" t="s">
        <v>197</v>
      </c>
      <c r="BA242" s="98">
        <f>_xll.qlInterestRateIndexFixingDate(Currency&amp;"ibor"&amp;Tenor,BB242,Trigger)</f>
        <v>42584</v>
      </c>
      <c r="BB242" s="98">
        <f>_xll.qlCalendarAdvance(Calendar,BB241,AZ242,"f",,Trigger)</f>
        <v>42586</v>
      </c>
      <c r="BC242" s="98">
        <f>_xll.qlInterestRateIndexMaturity(Currency&amp;"ibor"&amp;Tenor,BB242,Trigger)</f>
        <v>42678</v>
      </c>
      <c r="BD242" s="242" t="e">
        <f>_xll.qlIndexFixing($AD$5,BA242,TRUE,_xll.ohTrigger(Trigger,Trigger3M))</f>
        <v>#NUM!</v>
      </c>
      <c r="BE242" s="242">
        <f>IFERROR(_xll.qlIndexFixing($BF$1,BA242,TRUE,_xll.ohTrigger(Trigger,Trigger3M)),#N/A)</f>
        <v>-1.5143777649536625E-4</v>
      </c>
    </row>
    <row r="243" spans="52:57" ht="11.25" customHeight="1" x14ac:dyDescent="0.25">
      <c r="AZ243" s="97" t="s">
        <v>197</v>
      </c>
      <c r="BA243" s="98">
        <f>_xll.qlInterestRateIndexFixingDate(Currency&amp;"ibor"&amp;Tenor,BB243,Trigger)</f>
        <v>42585</v>
      </c>
      <c r="BB243" s="98">
        <f>_xll.qlCalendarAdvance(Calendar,BB242,AZ243,"f",,Trigger)</f>
        <v>42587</v>
      </c>
      <c r="BC243" s="98">
        <f>_xll.qlInterestRateIndexMaturity(Currency&amp;"ibor"&amp;Tenor,BB243,Trigger)</f>
        <v>42681</v>
      </c>
      <c r="BD243" s="242" t="e">
        <f>_xll.qlIndexFixing($AD$5,BA243,TRUE,_xll.ohTrigger(Trigger,Trigger3M))</f>
        <v>#NUM!</v>
      </c>
      <c r="BE243" s="242">
        <f>IFERROR(_xll.qlIndexFixing($BF$1,BA243,TRUE,_xll.ohTrigger(Trigger,Trigger3M)),#N/A)</f>
        <v>-1.4517893138644544E-4</v>
      </c>
    </row>
    <row r="244" spans="52:57" ht="11.25" customHeight="1" x14ac:dyDescent="0.25">
      <c r="AZ244" s="97" t="s">
        <v>197</v>
      </c>
      <c r="BA244" s="98">
        <f>_xll.qlInterestRateIndexFixingDate(Currency&amp;"ibor"&amp;Tenor,BB244,Trigger)</f>
        <v>42586</v>
      </c>
      <c r="BB244" s="98">
        <f>_xll.qlCalendarAdvance(Calendar,BB243,AZ244,"f",,Trigger)</f>
        <v>42590</v>
      </c>
      <c r="BC244" s="98">
        <f>_xll.qlInterestRateIndexMaturity(Currency&amp;"ibor"&amp;Tenor,BB244,Trigger)</f>
        <v>42682</v>
      </c>
      <c r="BD244" s="242" t="e">
        <f>_xll.qlIndexFixing($AD$5,BA244,TRUE,_xll.ohTrigger(Trigger,Trigger3M))</f>
        <v>#NUM!</v>
      </c>
      <c r="BE244" s="242">
        <f>IFERROR(_xll.qlIndexFixing($BF$1,BA244,TRUE,_xll.ohTrigger(Trigger,Trigger3M)),#N/A)</f>
        <v>-1.3933282690223677E-4</v>
      </c>
    </row>
    <row r="245" spans="52:57" ht="11.25" customHeight="1" x14ac:dyDescent="0.25">
      <c r="AZ245" s="97" t="s">
        <v>197</v>
      </c>
      <c r="BA245" s="98">
        <f>_xll.qlInterestRateIndexFixingDate(Currency&amp;"ibor"&amp;Tenor,BB245,Trigger)</f>
        <v>42587</v>
      </c>
      <c r="BB245" s="98">
        <f>_xll.qlCalendarAdvance(Calendar,BB244,AZ245,"f",,Trigger)</f>
        <v>42591</v>
      </c>
      <c r="BC245" s="98">
        <f>_xll.qlInterestRateIndexMaturity(Currency&amp;"ibor"&amp;Tenor,BB245,Trigger)</f>
        <v>42683</v>
      </c>
      <c r="BD245" s="242" t="e">
        <f>_xll.qlIndexFixing($AD$5,BA245,TRUE,_xll.ohTrigger(Trigger,Trigger3M))</f>
        <v>#NUM!</v>
      </c>
      <c r="BE245" s="242">
        <f>IFERROR(_xll.qlIndexFixing($BF$1,BA245,TRUE,_xll.ohTrigger(Trigger,Trigger3M)),#N/A)</f>
        <v>-1.3626918788019979E-4</v>
      </c>
    </row>
    <row r="246" spans="52:57" ht="11.25" customHeight="1" x14ac:dyDescent="0.25">
      <c r="AZ246" s="97" t="s">
        <v>197</v>
      </c>
      <c r="BA246" s="98">
        <f>_xll.qlInterestRateIndexFixingDate(Currency&amp;"ibor"&amp;Tenor,BB246,Trigger)</f>
        <v>42590</v>
      </c>
      <c r="BB246" s="98">
        <f>_xll.qlCalendarAdvance(Calendar,BB245,AZ246,"f",,Trigger)</f>
        <v>42592</v>
      </c>
      <c r="BC246" s="98">
        <f>_xll.qlInterestRateIndexMaturity(Currency&amp;"ibor"&amp;Tenor,BB246,Trigger)</f>
        <v>42684</v>
      </c>
      <c r="BD246" s="242" t="e">
        <f>_xll.qlIndexFixing($AD$5,BA246,TRUE,_xll.ohTrigger(Trigger,Trigger3M))</f>
        <v>#NUM!</v>
      </c>
      <c r="BE246" s="242">
        <f>IFERROR(_xll.qlIndexFixing($BF$1,BA246,TRUE,_xll.ohTrigger(Trigger,Trigger3M)),#N/A)</f>
        <v>-1.331915548687173E-4</v>
      </c>
    </row>
    <row r="247" spans="52:57" ht="11.25" customHeight="1" x14ac:dyDescent="0.25">
      <c r="AZ247" s="97" t="s">
        <v>197</v>
      </c>
      <c r="BA247" s="98">
        <f>_xll.qlInterestRateIndexFixingDate(Currency&amp;"ibor"&amp;Tenor,BB247,Trigger)</f>
        <v>42591</v>
      </c>
      <c r="BB247" s="98">
        <f>_xll.qlCalendarAdvance(Calendar,BB246,AZ247,"f",,Trigger)</f>
        <v>42593</v>
      </c>
      <c r="BC247" s="98">
        <f>_xll.qlInterestRateIndexMaturity(Currency&amp;"ibor"&amp;Tenor,BB247,Trigger)</f>
        <v>42685</v>
      </c>
      <c r="BD247" s="242" t="e">
        <f>_xll.qlIndexFixing($AD$5,BA247,TRUE,_xll.ohTrigger(Trigger,Trigger3M))</f>
        <v>#NUM!</v>
      </c>
      <c r="BE247" s="242">
        <f>IFERROR(_xll.qlIndexFixing($BF$1,BA247,TRUE,_xll.ohTrigger(Trigger,Trigger3M)),#N/A)</f>
        <v>-1.3010042007406507E-4</v>
      </c>
    </row>
    <row r="248" spans="52:57" ht="11.25" customHeight="1" x14ac:dyDescent="0.25">
      <c r="AZ248" s="97" t="s">
        <v>197</v>
      </c>
      <c r="BA248" s="98">
        <f>_xll.qlInterestRateIndexFixingDate(Currency&amp;"ibor"&amp;Tenor,BB248,Trigger)</f>
        <v>42592</v>
      </c>
      <c r="BB248" s="98">
        <f>_xll.qlCalendarAdvance(Calendar,BB247,AZ248,"f",,Trigger)</f>
        <v>42594</v>
      </c>
      <c r="BC248" s="98">
        <f>_xll.qlInterestRateIndexMaturity(Currency&amp;"ibor"&amp;Tenor,BB248,Trigger)</f>
        <v>42688</v>
      </c>
      <c r="BD248" s="242" t="e">
        <f>_xll.qlIndexFixing($AD$5,BA248,TRUE,_xll.ohTrigger(Trigger,Trigger3M))</f>
        <v>#NUM!</v>
      </c>
      <c r="BE248" s="242">
        <f>IFERROR(_xll.qlIndexFixing($BF$1,BA248,TRUE,_xll.ohTrigger(Trigger,Trigger3M)),#N/A)</f>
        <v>-1.2372036189831718E-4</v>
      </c>
    </row>
    <row r="249" spans="52:57" ht="11.25" customHeight="1" x14ac:dyDescent="0.25">
      <c r="AZ249" s="97" t="s">
        <v>197</v>
      </c>
      <c r="BA249" s="98">
        <f>_xll.qlInterestRateIndexFixingDate(Currency&amp;"ibor"&amp;Tenor,BB249,Trigger)</f>
        <v>42593</v>
      </c>
      <c r="BB249" s="98">
        <f>_xll.qlCalendarAdvance(Calendar,BB248,AZ249,"f",,Trigger)</f>
        <v>42597</v>
      </c>
      <c r="BC249" s="98">
        <f>_xll.qlInterestRateIndexMaturity(Currency&amp;"ibor"&amp;Tenor,BB249,Trigger)</f>
        <v>42689</v>
      </c>
      <c r="BD249" s="242" t="e">
        <f>_xll.qlIndexFixing($AD$5,BA249,TRUE,_xll.ohTrigger(Trigger,Trigger3M))</f>
        <v>#NUM!</v>
      </c>
      <c r="BE249" s="242">
        <f>IFERROR(_xll.qlIndexFixing($BF$1,BA249,TRUE,_xll.ohTrigger(Trigger,Trigger3M)),#N/A)</f>
        <v>-1.1761088475071702E-4</v>
      </c>
    </row>
    <row r="250" spans="52:57" ht="11.25" customHeight="1" x14ac:dyDescent="0.25">
      <c r="AZ250" s="97" t="s">
        <v>197</v>
      </c>
      <c r="BA250" s="98">
        <f>_xll.qlInterestRateIndexFixingDate(Currency&amp;"ibor"&amp;Tenor,BB250,Trigger)</f>
        <v>42594</v>
      </c>
      <c r="BB250" s="98">
        <f>_xll.qlCalendarAdvance(Calendar,BB249,AZ250,"f",,Trigger)</f>
        <v>42598</v>
      </c>
      <c r="BC250" s="98">
        <f>_xll.qlInterestRateIndexMaturity(Currency&amp;"ibor"&amp;Tenor,BB250,Trigger)</f>
        <v>42690</v>
      </c>
      <c r="BD250" s="242" t="e">
        <f>_xll.qlIndexFixing($AD$5,BA250,TRUE,_xll.ohTrigger(Trigger,Trigger3M))</f>
        <v>#NUM!</v>
      </c>
      <c r="BE250" s="242">
        <f>IFERROR(_xll.qlIndexFixing($BF$1,BA250,TRUE,_xll.ohTrigger(Trigger,Trigger3M)),#N/A)</f>
        <v>-1.1445980169883688E-4</v>
      </c>
    </row>
    <row r="251" spans="52:57" ht="11.25" customHeight="1" x14ac:dyDescent="0.25">
      <c r="AZ251" s="97" t="s">
        <v>197</v>
      </c>
      <c r="BA251" s="98">
        <f>_xll.qlInterestRateIndexFixingDate(Currency&amp;"ibor"&amp;Tenor,BB251,Trigger)</f>
        <v>42597</v>
      </c>
      <c r="BB251" s="98">
        <f>_xll.qlCalendarAdvance(Calendar,BB250,AZ251,"f",,Trigger)</f>
        <v>42599</v>
      </c>
      <c r="BC251" s="98">
        <f>_xll.qlInterestRateIndexMaturity(Currency&amp;"ibor"&amp;Tenor,BB251,Trigger)</f>
        <v>42691</v>
      </c>
      <c r="BD251" s="242" t="e">
        <f>_xll.qlIndexFixing($AD$5,BA251,TRUE,_xll.ohTrigger(Trigger,Trigger3M))</f>
        <v>#NUM!</v>
      </c>
      <c r="BE251" s="242">
        <f>IFERROR(_xll.qlIndexFixing($BF$1,BA251,TRUE,_xll.ohTrigger(Trigger,Trigger3M)),#N/A)</f>
        <v>-1.1129827664187006E-4</v>
      </c>
    </row>
    <row r="252" spans="52:57" ht="11.25" customHeight="1" x14ac:dyDescent="0.25">
      <c r="AZ252" s="97" t="s">
        <v>197</v>
      </c>
      <c r="BA252" s="98">
        <f>_xll.qlInterestRateIndexFixingDate(Currency&amp;"ibor"&amp;Tenor,BB252,Trigger)</f>
        <v>42598</v>
      </c>
      <c r="BB252" s="98">
        <f>_xll.qlCalendarAdvance(Calendar,BB251,AZ252,"f",,Trigger)</f>
        <v>42600</v>
      </c>
      <c r="BC252" s="98">
        <f>_xll.qlInterestRateIndexMaturity(Currency&amp;"ibor"&amp;Tenor,BB252,Trigger)</f>
        <v>42692</v>
      </c>
      <c r="BD252" s="242" t="e">
        <f>_xll.qlIndexFixing($AD$5,BA252,TRUE,_xll.ohTrigger(Trigger,Trigger3M))</f>
        <v>#NUM!</v>
      </c>
      <c r="BE252" s="242">
        <f>IFERROR(_xll.qlIndexFixing($BF$1,BA252,TRUE,_xll.ohTrigger(Trigger,Trigger3M)),#N/A)</f>
        <v>-1.0812683729812039E-4</v>
      </c>
    </row>
    <row r="253" spans="52:57" ht="11.25" customHeight="1" x14ac:dyDescent="0.25">
      <c r="AZ253" s="97" t="s">
        <v>197</v>
      </c>
      <c r="BA253" s="98">
        <f>_xll.qlInterestRateIndexFixingDate(Currency&amp;"ibor"&amp;Tenor,BB253,Trigger)</f>
        <v>42599</v>
      </c>
      <c r="BB253" s="98">
        <f>_xll.qlCalendarAdvance(Calendar,BB252,AZ253,"f",,Trigger)</f>
        <v>42601</v>
      </c>
      <c r="BC253" s="98">
        <f>_xll.qlInterestRateIndexMaturity(Currency&amp;"ibor"&amp;Tenor,BB253,Trigger)</f>
        <v>42695</v>
      </c>
      <c r="BD253" s="242" t="e">
        <f>_xll.qlIndexFixing($AD$5,BA253,TRUE,_xll.ohTrigger(Trigger,Trigger3M))</f>
        <v>#NUM!</v>
      </c>
      <c r="BE253" s="242">
        <f>IFERROR(_xll.qlIndexFixing($BF$1,BA253,TRUE,_xll.ohTrigger(Trigger,Trigger3M)),#N/A)</f>
        <v>-1.0167369248355937E-4</v>
      </c>
    </row>
    <row r="254" spans="52:57" ht="11.25" customHeight="1" x14ac:dyDescent="0.25">
      <c r="AZ254" s="97" t="s">
        <v>197</v>
      </c>
      <c r="BA254" s="98">
        <f>_xll.qlInterestRateIndexFixingDate(Currency&amp;"ibor"&amp;Tenor,BB254,Trigger)</f>
        <v>42600</v>
      </c>
      <c r="BB254" s="98">
        <f>_xll.qlCalendarAdvance(Calendar,BB253,AZ254,"f",,Trigger)</f>
        <v>42604</v>
      </c>
      <c r="BC254" s="98">
        <f>_xll.qlInterestRateIndexMaturity(Currency&amp;"ibor"&amp;Tenor,BB254,Trigger)</f>
        <v>42696</v>
      </c>
      <c r="BD254" s="242" t="e">
        <f>_xll.qlIndexFixing($AD$5,BA254,TRUE,_xll.ohTrigger(Trigger,Trigger3M))</f>
        <v>#NUM!</v>
      </c>
      <c r="BE254" s="242">
        <f>IFERROR(_xll.qlIndexFixing($BF$1,BA254,TRUE,_xll.ohTrigger(Trigger,Trigger3M)),#N/A)</f>
        <v>-9.5352669001928973E-5</v>
      </c>
    </row>
    <row r="255" spans="52:57" ht="11.25" customHeight="1" x14ac:dyDescent="0.25">
      <c r="AZ255" s="97" t="s">
        <v>197</v>
      </c>
      <c r="BA255" s="98">
        <f>_xll.qlInterestRateIndexFixingDate(Currency&amp;"ibor"&amp;Tenor,BB255,Trigger)</f>
        <v>42601</v>
      </c>
      <c r="BB255" s="98">
        <f>_xll.qlCalendarAdvance(Calendar,BB254,AZ255,"f",,Trigger)</f>
        <v>42605</v>
      </c>
      <c r="BC255" s="98">
        <f>_xll.qlInterestRateIndexMaturity(Currency&amp;"ibor"&amp;Tenor,BB255,Trigger)</f>
        <v>42697</v>
      </c>
      <c r="BD255" s="242" t="e">
        <f>_xll.qlIndexFixing($AD$5,BA255,TRUE,_xll.ohTrigger(Trigger,Trigger3M))</f>
        <v>#NUM!</v>
      </c>
      <c r="BE255" s="242">
        <f>IFERROR(_xll.qlIndexFixing($BF$1,BA255,TRUE,_xll.ohTrigger(Trigger,Trigger3M)),#N/A)</f>
        <v>-9.2139751578512743E-5</v>
      </c>
    </row>
    <row r="256" spans="52:57" ht="11.25" customHeight="1" x14ac:dyDescent="0.25">
      <c r="AZ256" s="97" t="s">
        <v>197</v>
      </c>
      <c r="BA256" s="98">
        <f>_xll.qlInterestRateIndexFixingDate(Currency&amp;"ibor"&amp;Tenor,BB256,Trigger)</f>
        <v>42604</v>
      </c>
      <c r="BB256" s="98">
        <f>_xll.qlCalendarAdvance(Calendar,BB255,AZ256,"f",,Trigger)</f>
        <v>42606</v>
      </c>
      <c r="BC256" s="98">
        <f>_xll.qlInterestRateIndexMaturity(Currency&amp;"ibor"&amp;Tenor,BB256,Trigger)</f>
        <v>42698</v>
      </c>
      <c r="BD256" s="242" t="e">
        <f>_xll.qlIndexFixing($AD$5,BA256,TRUE,_xll.ohTrigger(Trigger,Trigger3M))</f>
        <v>#NUM!</v>
      </c>
      <c r="BE256" s="242">
        <f>IFERROR(_xll.qlIndexFixing($BF$1,BA256,TRUE,_xll.ohTrigger(Trigger,Trigger3M)),#N/A)</f>
        <v>-8.8920192725081861E-5</v>
      </c>
    </row>
    <row r="257" spans="52:57" ht="11.25" customHeight="1" x14ac:dyDescent="0.25">
      <c r="AZ257" s="97" t="s">
        <v>197</v>
      </c>
      <c r="BA257" s="98">
        <f>_xll.qlInterestRateIndexFixingDate(Currency&amp;"ibor"&amp;Tenor,BB257,Trigger)</f>
        <v>42605</v>
      </c>
      <c r="BB257" s="98">
        <f>_xll.qlCalendarAdvance(Calendar,BB256,AZ257,"f",,Trigger)</f>
        <v>42607</v>
      </c>
      <c r="BC257" s="98">
        <f>_xll.qlInterestRateIndexMaturity(Currency&amp;"ibor"&amp;Tenor,BB257,Trigger)</f>
        <v>42699</v>
      </c>
      <c r="BD257" s="242" t="e">
        <f>_xll.qlIndexFixing($AD$5,BA257,TRUE,_xll.ohTrigger(Trigger,Trigger3M))</f>
        <v>#NUM!</v>
      </c>
      <c r="BE257" s="242">
        <f>IFERROR(_xll.qlIndexFixing($BF$1,BA257,TRUE,_xll.ohTrigger(Trigger,Trigger3M)),#N/A)</f>
        <v>-8.569455567327158E-5</v>
      </c>
    </row>
    <row r="258" spans="52:57" ht="11.25" customHeight="1" x14ac:dyDescent="0.25">
      <c r="AZ258" s="97" t="s">
        <v>197</v>
      </c>
      <c r="BA258" s="98">
        <f>_xll.qlInterestRateIndexFixingDate(Currency&amp;"ibor"&amp;Tenor,BB258,Trigger)</f>
        <v>42606</v>
      </c>
      <c r="BB258" s="98">
        <f>_xll.qlCalendarAdvance(Calendar,BB257,AZ258,"f",,Trigger)</f>
        <v>42608</v>
      </c>
      <c r="BC258" s="98">
        <f>_xll.qlInterestRateIndexMaturity(Currency&amp;"ibor"&amp;Tenor,BB258,Trigger)</f>
        <v>42702</v>
      </c>
      <c r="BD258" s="242" t="e">
        <f>_xll.qlIndexFixing($AD$5,BA258,TRUE,_xll.ohTrigger(Trigger,Trigger3M))</f>
        <v>#NUM!</v>
      </c>
      <c r="BE258" s="242">
        <f>IFERROR(_xll.qlIndexFixing($BF$1,BA258,TRUE,_xll.ohTrigger(Trigger,Trigger3M)),#N/A)</f>
        <v>-7.9215766689637402E-5</v>
      </c>
    </row>
    <row r="259" spans="52:57" ht="11.25" customHeight="1" x14ac:dyDescent="0.25">
      <c r="AZ259" s="97" t="s">
        <v>197</v>
      </c>
      <c r="BA259" s="98">
        <f>_xll.qlInterestRateIndexFixingDate(Currency&amp;"ibor"&amp;Tenor,BB259,Trigger)</f>
        <v>42607</v>
      </c>
      <c r="BB259" s="98">
        <f>_xll.qlCalendarAdvance(Calendar,BB258,AZ259,"f",,Trigger)</f>
        <v>42611</v>
      </c>
      <c r="BC259" s="98">
        <f>_xll.qlInterestRateIndexMaturity(Currency&amp;"ibor"&amp;Tenor,BB259,Trigger)</f>
        <v>42703</v>
      </c>
      <c r="BD259" s="242" t="e">
        <f>_xll.qlIndexFixing($AD$5,BA259,TRUE,_xll.ohTrigger(Trigger,Trigger3M))</f>
        <v>#NUM!</v>
      </c>
      <c r="BE259" s="242">
        <f>IFERROR(_xll.qlIndexFixing($BF$1,BA259,TRUE,_xll.ohTrigger(Trigger,Trigger3M)),#N/A)</f>
        <v>-7.2742667732861804E-5</v>
      </c>
    </row>
    <row r="260" spans="52:57" ht="11.25" customHeight="1" x14ac:dyDescent="0.25">
      <c r="AZ260" s="97" t="s">
        <v>197</v>
      </c>
      <c r="BA260" s="98">
        <f>_xll.qlInterestRateIndexFixingDate(Currency&amp;"ibor"&amp;Tenor,BB260,Trigger)</f>
        <v>42608</v>
      </c>
      <c r="BB260" s="98">
        <f>_xll.qlCalendarAdvance(Calendar,BB259,AZ260,"f",,Trigger)</f>
        <v>42612</v>
      </c>
      <c r="BC260" s="98">
        <f>_xll.qlInterestRateIndexMaturity(Currency&amp;"ibor"&amp;Tenor,BB260,Trigger)</f>
        <v>42704</v>
      </c>
      <c r="BD260" s="242" t="e">
        <f>_xll.qlIndexFixing($AD$5,BA260,TRUE,_xll.ohTrigger(Trigger,Trigger3M))</f>
        <v>#NUM!</v>
      </c>
      <c r="BE260" s="242">
        <f>IFERROR(_xll.qlIndexFixing($BF$1,BA260,TRUE,_xll.ohTrigger(Trigger,Trigger3M)),#N/A)</f>
        <v>-6.9495265766398361E-5</v>
      </c>
    </row>
    <row r="261" spans="52:57" ht="11.25" customHeight="1" x14ac:dyDescent="0.25">
      <c r="AZ261" s="97" t="s">
        <v>197</v>
      </c>
      <c r="BA261" s="98">
        <f>_xll.qlInterestRateIndexFixingDate(Currency&amp;"ibor"&amp;Tenor,BB261,Trigger)</f>
        <v>42611</v>
      </c>
      <c r="BB261" s="98">
        <f>_xll.qlCalendarAdvance(Calendar,BB260,AZ261,"f",,Trigger)</f>
        <v>42613</v>
      </c>
      <c r="BC261" s="98">
        <f>_xll.qlInterestRateIndexMaturity(Currency&amp;"ibor"&amp;Tenor,BB261,Trigger)</f>
        <v>42704</v>
      </c>
      <c r="BD261" s="242" t="e">
        <f>_xll.qlIndexFixing($AD$5,BA261,TRUE,_xll.ohTrigger(Trigger,Trigger3M))</f>
        <v>#NUM!</v>
      </c>
      <c r="BE261" s="242">
        <f>IFERROR(_xll.qlIndexFixing($BF$1,BA261,TRUE,_xll.ohTrigger(Trigger,Trigger3M)),#N/A)</f>
        <v>-6.7859053056729124E-5</v>
      </c>
    </row>
    <row r="262" spans="52:57" ht="11.25" customHeight="1" x14ac:dyDescent="0.25">
      <c r="AZ262" s="97" t="s">
        <v>197</v>
      </c>
      <c r="BA262" s="98">
        <f>_xll.qlInterestRateIndexFixingDate(Currency&amp;"ibor"&amp;Tenor,BB262,Trigger)</f>
        <v>42612</v>
      </c>
      <c r="BB262" s="98">
        <f>_xll.qlCalendarAdvance(Calendar,BB261,AZ262,"f",,Trigger)</f>
        <v>42614</v>
      </c>
      <c r="BC262" s="98">
        <f>_xll.qlInterestRateIndexMaturity(Currency&amp;"ibor"&amp;Tenor,BB262,Trigger)</f>
        <v>42705</v>
      </c>
      <c r="BD262" s="242" t="e">
        <f>_xll.qlIndexFixing($AD$5,BA262,TRUE,_xll.ohTrigger(Trigger,Trigger3M))</f>
        <v>#NUM!</v>
      </c>
      <c r="BE262" s="242">
        <f>IFERROR(_xll.qlIndexFixing($BF$1,BA262,TRUE,_xll.ohTrigger(Trigger,Trigger3M)),#N/A)</f>
        <v>-6.4603753436535456E-5</v>
      </c>
    </row>
    <row r="263" spans="52:57" ht="11.25" customHeight="1" x14ac:dyDescent="0.25">
      <c r="AZ263" s="97" t="s">
        <v>197</v>
      </c>
      <c r="BA263" s="98">
        <f>_xll.qlInterestRateIndexFixingDate(Currency&amp;"ibor"&amp;Tenor,BB263,Trigger)</f>
        <v>42613</v>
      </c>
      <c r="BB263" s="98">
        <f>_xll.qlCalendarAdvance(Calendar,BB262,AZ263,"f",,Trigger)</f>
        <v>42615</v>
      </c>
      <c r="BC263" s="98">
        <f>_xll.qlInterestRateIndexMaturity(Currency&amp;"ibor"&amp;Tenor,BB263,Trigger)</f>
        <v>42706</v>
      </c>
      <c r="BD263" s="242" t="e">
        <f>_xll.qlIndexFixing($AD$5,BA263,TRUE,_xll.ohTrigger(Trigger,Trigger3M))</f>
        <v>#NUM!</v>
      </c>
      <c r="BE263" s="242">
        <f>IFERROR(_xll.qlIndexFixing($BF$1,BA263,TRUE,_xll.ohTrigger(Trigger,Trigger3M)),#N/A)</f>
        <v>-6.1346899479902011E-5</v>
      </c>
    </row>
    <row r="264" spans="52:57" ht="11.25" customHeight="1" x14ac:dyDescent="0.25">
      <c r="AZ264" s="97" t="s">
        <v>197</v>
      </c>
      <c r="BA264" s="98">
        <f>_xll.qlInterestRateIndexFixingDate(Currency&amp;"ibor"&amp;Tenor,BB264,Trigger)</f>
        <v>42614</v>
      </c>
      <c r="BB264" s="98">
        <f>_xll.qlCalendarAdvance(Calendar,BB263,AZ264,"f",,Trigger)</f>
        <v>42618</v>
      </c>
      <c r="BC264" s="98">
        <f>_xll.qlInterestRateIndexMaturity(Currency&amp;"ibor"&amp;Tenor,BB264,Trigger)</f>
        <v>42709</v>
      </c>
      <c r="BD264" s="242" t="e">
        <f>_xll.qlIndexFixing($AD$5,BA264,TRUE,_xll.ohTrigger(Trigger,Trigger3M))</f>
        <v>#NUM!</v>
      </c>
      <c r="BE264" s="242">
        <f>IFERROR(_xll.qlIndexFixing($BF$1,BA264,TRUE,_xll.ohTrigger(Trigger,Trigger3M)),#N/A)</f>
        <v>-5.1573172169784047E-5</v>
      </c>
    </row>
    <row r="265" spans="52:57" ht="11.25" customHeight="1" x14ac:dyDescent="0.25">
      <c r="AZ265" s="97" t="s">
        <v>197</v>
      </c>
      <c r="BA265" s="98">
        <f>_xll.qlInterestRateIndexFixingDate(Currency&amp;"ibor"&amp;Tenor,BB265,Trigger)</f>
        <v>42615</v>
      </c>
      <c r="BB265" s="98">
        <f>_xll.qlCalendarAdvance(Calendar,BB264,AZ265,"f",,Trigger)</f>
        <v>42619</v>
      </c>
      <c r="BC265" s="98">
        <f>_xll.qlInterestRateIndexMaturity(Currency&amp;"ibor"&amp;Tenor,BB265,Trigger)</f>
        <v>42710</v>
      </c>
      <c r="BD265" s="242" t="e">
        <f>_xll.qlIndexFixing($AD$5,BA265,TRUE,_xll.ohTrigger(Trigger,Trigger3M))</f>
        <v>#NUM!</v>
      </c>
      <c r="BE265" s="242">
        <f>IFERROR(_xll.qlIndexFixing($BF$1,BA265,TRUE,_xll.ohTrigger(Trigger,Trigger3M)),#N/A)</f>
        <v>-4.8316287094306834E-5</v>
      </c>
    </row>
    <row r="266" spans="52:57" ht="11.25" customHeight="1" x14ac:dyDescent="0.25">
      <c r="AZ266" s="97" t="s">
        <v>197</v>
      </c>
      <c r="BA266" s="98">
        <f>_xll.qlInterestRateIndexFixingDate(Currency&amp;"ibor"&amp;Tenor,BB266,Trigger)</f>
        <v>42618</v>
      </c>
      <c r="BB266" s="98">
        <f>_xll.qlCalendarAdvance(Calendar,BB265,AZ266,"f",,Trigger)</f>
        <v>42620</v>
      </c>
      <c r="BC266" s="98">
        <f>_xll.qlInterestRateIndexMaturity(Currency&amp;"ibor"&amp;Tenor,BB266,Trigger)</f>
        <v>42711</v>
      </c>
      <c r="BD266" s="242" t="e">
        <f>_xll.qlIndexFixing($AD$5,BA266,TRUE,_xll.ohTrigger(Trigger,Trigger3M))</f>
        <v>#NUM!</v>
      </c>
      <c r="BE266" s="242">
        <f>IFERROR(_xll.qlIndexFixing($BF$1,BA266,TRUE,_xll.ohTrigger(Trigger,Trigger3M)),#N/A)</f>
        <v>-4.5060966447416302E-5</v>
      </c>
    </row>
    <row r="267" spans="52:57" ht="11.25" customHeight="1" x14ac:dyDescent="0.25">
      <c r="AZ267" s="97" t="s">
        <v>197</v>
      </c>
      <c r="BA267" s="98">
        <f>_xll.qlInterestRateIndexFixingDate(Currency&amp;"ibor"&amp;Tenor,BB267,Trigger)</f>
        <v>42619</v>
      </c>
      <c r="BB267" s="98">
        <f>_xll.qlCalendarAdvance(Calendar,BB266,AZ267,"f",,Trigger)</f>
        <v>42621</v>
      </c>
      <c r="BC267" s="98">
        <f>_xll.qlInterestRateIndexMaturity(Currency&amp;"ibor"&amp;Tenor,BB267,Trigger)</f>
        <v>42712</v>
      </c>
      <c r="BD267" s="242" t="e">
        <f>_xll.qlIndexFixing($AD$5,BA267,TRUE,_xll.ohTrigger(Trigger,Trigger3M))</f>
        <v>#NUM!</v>
      </c>
      <c r="BE267" s="242">
        <f>IFERROR(_xll.qlIndexFixing($BF$1,BA267,TRUE,_xll.ohTrigger(Trigger,Trigger3M)),#N/A)</f>
        <v>-4.1807849365328919E-5</v>
      </c>
    </row>
    <row r="268" spans="52:57" ht="11.25" customHeight="1" x14ac:dyDescent="0.25">
      <c r="AZ268" s="97" t="s">
        <v>197</v>
      </c>
      <c r="BA268" s="98">
        <f>_xll.qlInterestRateIndexFixingDate(Currency&amp;"ibor"&amp;Tenor,BB268,Trigger)</f>
        <v>42620</v>
      </c>
      <c r="BB268" s="98">
        <f>_xll.qlCalendarAdvance(Calendar,BB267,AZ268,"f",,Trigger)</f>
        <v>42622</v>
      </c>
      <c r="BC268" s="98">
        <f>_xll.qlInterestRateIndexMaturity(Currency&amp;"ibor"&amp;Tenor,BB268,Trigger)</f>
        <v>42713</v>
      </c>
      <c r="BD268" s="242" t="e">
        <f>_xll.qlIndexFixing($AD$5,BA268,TRUE,_xll.ohTrigger(Trigger,Trigger3M))</f>
        <v>#NUM!</v>
      </c>
      <c r="BE268" s="242">
        <f>IFERROR(_xll.qlIndexFixing($BF$1,BA268,TRUE,_xll.ohTrigger(Trigger,Trigger3M)),#N/A)</f>
        <v>-3.8557580123007748E-5</v>
      </c>
    </row>
    <row r="269" spans="52:57" ht="11.25" customHeight="1" x14ac:dyDescent="0.25">
      <c r="AZ269" s="97" t="s">
        <v>197</v>
      </c>
      <c r="BA269" s="98">
        <f>_xll.qlInterestRateIndexFixingDate(Currency&amp;"ibor"&amp;Tenor,BB269,Trigger)</f>
        <v>42621</v>
      </c>
      <c r="BB269" s="98">
        <f>_xll.qlCalendarAdvance(Calendar,BB268,AZ269,"f",,Trigger)</f>
        <v>42625</v>
      </c>
      <c r="BC269" s="98">
        <f>_xll.qlInterestRateIndexMaturity(Currency&amp;"ibor"&amp;Tenor,BB269,Trigger)</f>
        <v>42716</v>
      </c>
      <c r="BD269" s="242" t="e">
        <f>_xll.qlIndexFixing($AD$5,BA269,TRUE,_xll.ohTrigger(Trigger,Trigger3M))</f>
        <v>#NUM!</v>
      </c>
      <c r="BE269" s="242">
        <f>IFERROR(_xll.qlIndexFixing($BF$1,BA269,TRUE,_xll.ohTrigger(Trigger,Trigger3M)),#N/A)</f>
        <v>-2.8830379078367434E-5</v>
      </c>
    </row>
    <row r="270" spans="52:57" ht="11.25" customHeight="1" x14ac:dyDescent="0.25">
      <c r="AZ270" s="97" t="s">
        <v>197</v>
      </c>
      <c r="BA270" s="98">
        <f>_xll.qlInterestRateIndexFixingDate(Currency&amp;"ibor"&amp;Tenor,BB270,Trigger)</f>
        <v>42622</v>
      </c>
      <c r="BB270" s="98">
        <f>_xll.qlCalendarAdvance(Calendar,BB269,AZ270,"f",,Trigger)</f>
        <v>42626</v>
      </c>
      <c r="BC270" s="98">
        <f>_xll.qlInterestRateIndexMaturity(Currency&amp;"ibor"&amp;Tenor,BB270,Trigger)</f>
        <v>42717</v>
      </c>
      <c r="BD270" s="242" t="e">
        <f>_xll.qlIndexFixing($AD$5,BA270,TRUE,_xll.ohTrigger(Trigger,Trigger3M))</f>
        <v>#NUM!</v>
      </c>
      <c r="BE270" s="242">
        <f>IFERROR(_xll.qlIndexFixing($BF$1,BA270,TRUE,_xll.ohTrigger(Trigger,Trigger3M)),#N/A)</f>
        <v>-2.5598046489966636E-5</v>
      </c>
    </row>
    <row r="271" spans="52:57" ht="11.25" customHeight="1" x14ac:dyDescent="0.25">
      <c r="AZ271" s="97" t="s">
        <v>197</v>
      </c>
      <c r="BA271" s="98">
        <f>_xll.qlInterestRateIndexFixingDate(Currency&amp;"ibor"&amp;Tenor,BB271,Trigger)</f>
        <v>42625</v>
      </c>
      <c r="BB271" s="98">
        <f>_xll.qlCalendarAdvance(Calendar,BB270,AZ271,"f",,Trigger)</f>
        <v>42627</v>
      </c>
      <c r="BC271" s="98">
        <f>_xll.qlInterestRateIndexMaturity(Currency&amp;"ibor"&amp;Tenor,BB271,Trigger)</f>
        <v>42718</v>
      </c>
      <c r="BD271" s="242" t="e">
        <f>_xll.qlIndexFixing($AD$5,BA271,TRUE,_xll.ohTrigger(Trigger,Trigger3M))</f>
        <v>#NUM!</v>
      </c>
      <c r="BE271" s="242">
        <f>IFERROR(_xll.qlIndexFixing($BF$1,BA271,TRUE,_xll.ohTrigger(Trigger,Trigger3M)),#N/A)</f>
        <v>-2.2371860041426629E-5</v>
      </c>
    </row>
    <row r="272" spans="52:57" ht="11.25" customHeight="1" x14ac:dyDescent="0.25">
      <c r="AZ272" s="97" t="s">
        <v>197</v>
      </c>
      <c r="BA272" s="98">
        <f>_xll.qlInterestRateIndexFixingDate(Currency&amp;"ibor"&amp;Tenor,BB272,Trigger)</f>
        <v>42626</v>
      </c>
      <c r="BB272" s="98">
        <f>_xll.qlCalendarAdvance(Calendar,BB271,AZ272,"f",,Trigger)</f>
        <v>42628</v>
      </c>
      <c r="BC272" s="98">
        <f>_xll.qlInterestRateIndexMaturity(Currency&amp;"ibor"&amp;Tenor,BB272,Trigger)</f>
        <v>42719</v>
      </c>
      <c r="BD272" s="242" t="e">
        <f>_xll.qlIndexFixing($AD$5,BA272,TRUE,_xll.ohTrigger(Trigger,Trigger3M))</f>
        <v>#NUM!</v>
      </c>
      <c r="BE272" s="242">
        <f>IFERROR(_xll.qlIndexFixing($BF$1,BA272,TRUE,_xll.ohTrigger(Trigger,Trigger3M)),#N/A)</f>
        <v>-1.9152494776065353E-5</v>
      </c>
    </row>
    <row r="273" spans="52:57" ht="11.25" customHeight="1" x14ac:dyDescent="0.25">
      <c r="AZ273" s="97" t="s">
        <v>197</v>
      </c>
      <c r="BA273" s="98">
        <f>_xll.qlInterestRateIndexFixingDate(Currency&amp;"ibor"&amp;Tenor,BB273,Trigger)</f>
        <v>42627</v>
      </c>
      <c r="BB273" s="98">
        <f>_xll.qlCalendarAdvance(Calendar,BB272,AZ273,"f",,Trigger)</f>
        <v>42629</v>
      </c>
      <c r="BC273" s="98">
        <f>_xll.qlInterestRateIndexMaturity(Currency&amp;"ibor"&amp;Tenor,BB273,Trigger)</f>
        <v>42720</v>
      </c>
      <c r="BD273" s="242" t="e">
        <f>_xll.qlIndexFixing($AD$5,BA273,TRUE,_xll.ohTrigger(Trigger,Trigger3M))</f>
        <v>#NUM!</v>
      </c>
      <c r="BE273" s="242">
        <f>IFERROR(_xll.qlIndexFixing($BF$1,BA273,TRUE,_xll.ohTrigger(Trigger,Trigger3M)),#N/A)</f>
        <v>-1.5940548623939931E-5</v>
      </c>
    </row>
    <row r="274" spans="52:57" ht="11.25" customHeight="1" x14ac:dyDescent="0.25">
      <c r="AZ274" s="97" t="s">
        <v>197</v>
      </c>
      <c r="BA274" s="98">
        <f>_xll.qlInterestRateIndexFixingDate(Currency&amp;"ibor"&amp;Tenor,BB274,Trigger)</f>
        <v>42628</v>
      </c>
      <c r="BB274" s="98">
        <f>_xll.qlCalendarAdvance(Calendar,BB273,AZ274,"f",,Trigger)</f>
        <v>42632</v>
      </c>
      <c r="BC274" s="98">
        <f>_xll.qlInterestRateIndexMaturity(Currency&amp;"ibor"&amp;Tenor,BB274,Trigger)</f>
        <v>42723</v>
      </c>
      <c r="BD274" s="242" t="e">
        <f>_xll.qlIndexFixing($AD$5,BA274,TRUE,_xll.ohTrigger(Trigger,Trigger3M))</f>
        <v>#NUM!</v>
      </c>
      <c r="BE274" s="242">
        <f>IFERROR(_xll.qlIndexFixing($BF$1,BA274,TRUE,_xll.ohTrigger(Trigger,Trigger3M)),#N/A)</f>
        <v>-6.3516207963517321E-6</v>
      </c>
    </row>
    <row r="275" spans="52:57" ht="11.25" customHeight="1" x14ac:dyDescent="0.25">
      <c r="AZ275" s="97" t="s">
        <v>197</v>
      </c>
      <c r="BA275" s="98">
        <f>_xll.qlInterestRateIndexFixingDate(Currency&amp;"ibor"&amp;Tenor,BB275,Trigger)</f>
        <v>42629</v>
      </c>
      <c r="BB275" s="98">
        <f>_xll.qlCalendarAdvance(Calendar,BB274,AZ275,"f",,Trigger)</f>
        <v>42633</v>
      </c>
      <c r="BC275" s="98">
        <f>_xll.qlInterestRateIndexMaturity(Currency&amp;"ibor"&amp;Tenor,BB275,Trigger)</f>
        <v>42724</v>
      </c>
      <c r="BD275" s="242" t="e">
        <f>_xll.qlIndexFixing($AD$5,BA275,TRUE,_xll.ohTrigger(Trigger,Trigger3M))</f>
        <v>#NUM!</v>
      </c>
      <c r="BE275" s="242">
        <f>IFERROR(_xll.qlIndexFixing($BF$1,BA275,TRUE,_xll.ohTrigger(Trigger,Trigger3M)),#N/A)</f>
        <v>-3.1715834042561438E-6</v>
      </c>
    </row>
    <row r="276" spans="52:57" ht="11.25" customHeight="1" x14ac:dyDescent="0.25">
      <c r="AZ276" s="97" t="s">
        <v>197</v>
      </c>
      <c r="BA276" s="98">
        <f>_xll.qlInterestRateIndexFixingDate(Currency&amp;"ibor"&amp;Tenor,BB276,Trigger)</f>
        <v>42632</v>
      </c>
      <c r="BB276" s="98">
        <f>_xll.qlCalendarAdvance(Calendar,BB275,AZ276,"f",,Trigger)</f>
        <v>42634</v>
      </c>
      <c r="BC276" s="98">
        <f>_xll.qlInterestRateIndexMaturity(Currency&amp;"ibor"&amp;Tenor,BB276,Trigger)</f>
        <v>42725</v>
      </c>
      <c r="BD276" s="242" t="e">
        <f>_xll.qlIndexFixing($AD$5,BA276,TRUE,_xll.ohTrigger(Trigger,Trigger3M))</f>
        <v>#NUM!</v>
      </c>
      <c r="BE276" s="242">
        <f>IFERROR(_xll.qlIndexFixing($BF$1,BA276,TRUE,_xll.ohTrigger(Trigger,Trigger3M)),#N/A)</f>
        <v>5.4198404006536212E-13</v>
      </c>
    </row>
    <row r="277" spans="52:57" ht="11.25" customHeight="1" x14ac:dyDescent="0.25">
      <c r="AZ277" s="97" t="s">
        <v>197</v>
      </c>
      <c r="BA277" s="98">
        <f>_xll.qlInterestRateIndexFixingDate(Currency&amp;"ibor"&amp;Tenor,BB277,Trigger)</f>
        <v>42633</v>
      </c>
      <c r="BB277" s="98">
        <f>_xll.qlCalendarAdvance(Calendar,BB276,AZ277,"f",,Trigger)</f>
        <v>42635</v>
      </c>
      <c r="BC277" s="98">
        <f>_xll.qlInterestRateIndexMaturity(Currency&amp;"ibor"&amp;Tenor,BB277,Trigger)</f>
        <v>42726</v>
      </c>
      <c r="BD277" s="242" t="e">
        <f>_xll.qlIndexFixing($AD$5,BA277,TRUE,_xll.ohTrigger(Trigger,Trigger3M))</f>
        <v>#NUM!</v>
      </c>
      <c r="BE277" s="242">
        <f>IFERROR(_xll.qlIndexFixing($BF$1,BA277,TRUE,_xll.ohTrigger(Trigger,Trigger3M)),#N/A)</f>
        <v>3.1630118770318809E-6</v>
      </c>
    </row>
    <row r="278" spans="52:57" ht="11.25" customHeight="1" x14ac:dyDescent="0.25">
      <c r="AZ278" s="97" t="s">
        <v>197</v>
      </c>
      <c r="BA278" s="98">
        <f>_xll.qlInterestRateIndexFixingDate(Currency&amp;"ibor"&amp;Tenor,BB278,Trigger)</f>
        <v>42634</v>
      </c>
      <c r="BB278" s="98">
        <f>_xll.qlCalendarAdvance(Calendar,BB277,AZ278,"f",,Trigger)</f>
        <v>42636</v>
      </c>
      <c r="BC278" s="98">
        <f>_xll.qlInterestRateIndexMaturity(Currency&amp;"ibor"&amp;Tenor,BB278,Trigger)</f>
        <v>42727</v>
      </c>
      <c r="BD278" s="242" t="e">
        <f>_xll.qlIndexFixing($AD$5,BA278,TRUE,_xll.ohTrigger(Trigger,Trigger3M))</f>
        <v>#NUM!</v>
      </c>
      <c r="BE278" s="242">
        <f>IFERROR(_xll.qlIndexFixing($BF$1,BA278,TRUE,_xll.ohTrigger(Trigger,Trigger3M)),#N/A)</f>
        <v>6.3176179628358538E-6</v>
      </c>
    </row>
    <row r="279" spans="52:57" ht="11.25" customHeight="1" x14ac:dyDescent="0.25">
      <c r="AZ279" s="97" t="s">
        <v>197</v>
      </c>
      <c r="BA279" s="98">
        <f>_xll.qlInterestRateIndexFixingDate(Currency&amp;"ibor"&amp;Tenor,BB279,Trigger)</f>
        <v>42635</v>
      </c>
      <c r="BB279" s="98">
        <f>_xll.qlCalendarAdvance(Calendar,BB278,AZ279,"f",,Trigger)</f>
        <v>42639</v>
      </c>
      <c r="BC279" s="98">
        <f>_xll.qlInterestRateIndexMaturity(Currency&amp;"ibor"&amp;Tenor,BB279,Trigger)</f>
        <v>42731</v>
      </c>
      <c r="BD279" s="242" t="e">
        <f>_xll.qlIndexFixing($AD$5,BA279,TRUE,_xll.ohTrigger(Trigger,Trigger3M))</f>
        <v>#NUM!</v>
      </c>
      <c r="BE279" s="242">
        <f>IFERROR(_xll.qlIndexFixing($BF$1,BA279,TRUE,_xll.ohTrigger(Trigger,Trigger3M)),#N/A)</f>
        <v>1.7225575419098785E-5</v>
      </c>
    </row>
    <row r="280" spans="52:57" ht="11.25" customHeight="1" x14ac:dyDescent="0.25">
      <c r="AZ280" s="97" t="s">
        <v>197</v>
      </c>
      <c r="BA280" s="98">
        <f>_xll.qlInterestRateIndexFixingDate(Currency&amp;"ibor"&amp;Tenor,BB280,Trigger)</f>
        <v>42636</v>
      </c>
      <c r="BB280" s="98">
        <f>_xll.qlCalendarAdvance(Calendar,BB279,AZ280,"f",,Trigger)</f>
        <v>42640</v>
      </c>
      <c r="BC280" s="98">
        <f>_xll.qlInterestRateIndexMaturity(Currency&amp;"ibor"&amp;Tenor,BB280,Trigger)</f>
        <v>42731</v>
      </c>
      <c r="BD280" s="242" t="e">
        <f>_xll.qlIndexFixing($AD$5,BA280,TRUE,_xll.ohTrigger(Trigger,Trigger3M))</f>
        <v>#NUM!</v>
      </c>
      <c r="BE280" s="242">
        <f>IFERROR(_xll.qlIndexFixing($BF$1,BA280,TRUE,_xll.ohTrigger(Trigger,Trigger3M)),#N/A)</f>
        <v>1.8856882253472905E-5</v>
      </c>
    </row>
    <row r="281" spans="52:57" ht="11.25" customHeight="1" x14ac:dyDescent="0.25">
      <c r="AZ281" s="97" t="s">
        <v>197</v>
      </c>
      <c r="BA281" s="98">
        <f>_xll.qlInterestRateIndexFixingDate(Currency&amp;"ibor"&amp;Tenor,BB281,Trigger)</f>
        <v>42639</v>
      </c>
      <c r="BB281" s="98">
        <f>_xll.qlCalendarAdvance(Calendar,BB280,AZ281,"f",,Trigger)</f>
        <v>42641</v>
      </c>
      <c r="BC281" s="98">
        <f>_xll.qlInterestRateIndexMaturity(Currency&amp;"ibor"&amp;Tenor,BB281,Trigger)</f>
        <v>42732</v>
      </c>
      <c r="BD281" s="242" t="e">
        <f>_xll.qlIndexFixing($AD$5,BA281,TRUE,_xll.ohTrigger(Trigger,Trigger3M))</f>
        <v>#NUM!</v>
      </c>
      <c r="BE281" s="242">
        <f>IFERROR(_xll.qlIndexFixing($BF$1,BA281,TRUE,_xll.ohTrigger(Trigger,Trigger3M)),#N/A)</f>
        <v>2.1973162507977077E-5</v>
      </c>
    </row>
    <row r="282" spans="52:57" ht="11.25" customHeight="1" x14ac:dyDescent="0.25">
      <c r="AZ282" s="97" t="s">
        <v>197</v>
      </c>
      <c r="BA282" s="98">
        <f>_xll.qlInterestRateIndexFixingDate(Currency&amp;"ibor"&amp;Tenor,BB282,Trigger)</f>
        <v>42640</v>
      </c>
      <c r="BB282" s="98">
        <f>_xll.qlCalendarAdvance(Calendar,BB281,AZ282,"f",,Trigger)</f>
        <v>42642</v>
      </c>
      <c r="BC282" s="98">
        <f>_xll.qlInterestRateIndexMaturity(Currency&amp;"ibor"&amp;Tenor,BB282,Trigger)</f>
        <v>42733</v>
      </c>
      <c r="BD282" s="242" t="e">
        <f>_xll.qlIndexFixing($AD$5,BA282,TRUE,_xll.ohTrigger(Trigger,Trigger3M))</f>
        <v>#NUM!</v>
      </c>
      <c r="BE282" s="242">
        <f>IFERROR(_xll.qlIndexFixing($BF$1,BA282,TRUE,_xll.ohTrigger(Trigger,Trigger3M)),#N/A)</f>
        <v>2.5082542547576301E-5</v>
      </c>
    </row>
    <row r="283" spans="52:57" ht="11.25" customHeight="1" x14ac:dyDescent="0.25">
      <c r="AZ283" s="97" t="s">
        <v>197</v>
      </c>
      <c r="BA283" s="98">
        <f>_xll.qlInterestRateIndexFixingDate(Currency&amp;"ibor"&amp;Tenor,BB283,Trigger)</f>
        <v>42641</v>
      </c>
      <c r="BB283" s="98">
        <f>_xll.qlCalendarAdvance(Calendar,BB282,AZ283,"f",,Trigger)</f>
        <v>42643</v>
      </c>
      <c r="BC283" s="98">
        <f>_xll.qlInterestRateIndexMaturity(Currency&amp;"ibor"&amp;Tenor,BB283,Trigger)</f>
        <v>42734</v>
      </c>
      <c r="BD283" s="242" t="e">
        <f>_xll.qlIndexFixing($AD$5,BA283,TRUE,_xll.ohTrigger(Trigger,Trigger3M))</f>
        <v>#NUM!</v>
      </c>
      <c r="BE283" s="242">
        <f>IFERROR(_xll.qlIndexFixing($BF$1,BA283,TRUE,_xll.ohTrigger(Trigger,Trigger3M)),#N/A)</f>
        <v>2.8185285648264979E-5</v>
      </c>
    </row>
    <row r="284" spans="52:57" ht="11.25" customHeight="1" x14ac:dyDescent="0.25">
      <c r="AZ284" s="97" t="s">
        <v>197</v>
      </c>
      <c r="BA284" s="98">
        <f>_xll.qlInterestRateIndexFixingDate(Currency&amp;"ibor"&amp;Tenor,BB284,Trigger)</f>
        <v>42642</v>
      </c>
      <c r="BB284" s="98">
        <f>_xll.qlCalendarAdvance(Calendar,BB283,AZ284,"f",,Trigger)</f>
        <v>42646</v>
      </c>
      <c r="BC284" s="98">
        <f>_xll.qlInterestRateIndexMaturity(Currency&amp;"ibor"&amp;Tenor,BB284,Trigger)</f>
        <v>42738</v>
      </c>
      <c r="BD284" s="242" t="e">
        <f>_xll.qlIndexFixing($AD$5,BA284,TRUE,_xll.ohTrigger(Trigger,Trigger3M))</f>
        <v>#NUM!</v>
      </c>
      <c r="BE284" s="242">
        <f>IFERROR(_xll.qlIndexFixing($BF$1,BA284,TRUE,_xll.ohTrigger(Trigger,Trigger3M)),#N/A)</f>
        <v>7.2972763596963091E-5</v>
      </c>
    </row>
    <row r="285" spans="52:57" ht="11.25" customHeight="1" x14ac:dyDescent="0.25">
      <c r="AZ285" s="97" t="s">
        <v>197</v>
      </c>
      <c r="BA285" s="98">
        <f>_xll.qlInterestRateIndexFixingDate(Currency&amp;"ibor"&amp;Tenor,BB285,Trigger)</f>
        <v>42643</v>
      </c>
      <c r="BB285" s="98">
        <f>_xll.qlCalendarAdvance(Calendar,BB284,AZ285,"f",,Trigger)</f>
        <v>42647</v>
      </c>
      <c r="BC285" s="98">
        <f>_xll.qlInterestRateIndexMaturity(Currency&amp;"ibor"&amp;Tenor,BB285,Trigger)</f>
        <v>42739</v>
      </c>
      <c r="BD285" s="242" t="e">
        <f>_xll.qlIndexFixing($AD$5,BA285,TRUE,_xll.ohTrigger(Trigger,Trigger3M))</f>
        <v>#NUM!</v>
      </c>
      <c r="BE285" s="242">
        <f>IFERROR(_xll.qlIndexFixing($BF$1,BA285,TRUE,_xll.ohTrigger(Trigger,Trigger3M)),#N/A)</f>
        <v>7.6050115018476845E-5</v>
      </c>
    </row>
    <row r="286" spans="52:57" ht="11.25" customHeight="1" x14ac:dyDescent="0.25">
      <c r="AZ286" s="97" t="s">
        <v>197</v>
      </c>
      <c r="BA286" s="98">
        <f>_xll.qlInterestRateIndexFixingDate(Currency&amp;"ibor"&amp;Tenor,BB286,Trigger)</f>
        <v>42646</v>
      </c>
      <c r="BB286" s="98">
        <f>_xll.qlCalendarAdvance(Calendar,BB285,AZ286,"f",,Trigger)</f>
        <v>42648</v>
      </c>
      <c r="BC286" s="98">
        <f>_xll.qlInterestRateIndexMaturity(Currency&amp;"ibor"&amp;Tenor,BB286,Trigger)</f>
        <v>42740</v>
      </c>
      <c r="BD286" s="242" t="e">
        <f>_xll.qlIndexFixing($AD$5,BA286,TRUE,_xll.ohTrigger(Trigger,Trigger3M))</f>
        <v>#NUM!</v>
      </c>
      <c r="BE286" s="242">
        <f>IFERROR(_xll.qlIndexFixing($BF$1,BA286,TRUE,_xll.ohTrigger(Trigger,Trigger3M)),#N/A)</f>
        <v>7.9122510202830781E-5</v>
      </c>
    </row>
    <row r="287" spans="52:57" ht="11.25" customHeight="1" x14ac:dyDescent="0.25">
      <c r="AZ287" s="97" t="s">
        <v>197</v>
      </c>
      <c r="BA287" s="98">
        <f>_xll.qlInterestRateIndexFixingDate(Currency&amp;"ibor"&amp;Tenor,BB287,Trigger)</f>
        <v>42647</v>
      </c>
      <c r="BB287" s="98">
        <f>_xll.qlCalendarAdvance(Calendar,BB286,AZ287,"f",,Trigger)</f>
        <v>42649</v>
      </c>
      <c r="BC287" s="98">
        <f>_xll.qlInterestRateIndexMaturity(Currency&amp;"ibor"&amp;Tenor,BB287,Trigger)</f>
        <v>42741</v>
      </c>
      <c r="BD287" s="242" t="e">
        <f>_xll.qlIndexFixing($AD$5,BA287,TRUE,_xll.ohTrigger(Trigger,Trigger3M))</f>
        <v>#NUM!</v>
      </c>
      <c r="BE287" s="242">
        <f>IFERROR(_xll.qlIndexFixing($BF$1,BA287,TRUE,_xll.ohTrigger(Trigger,Trigger3M)),#N/A)</f>
        <v>8.2190232095865582E-5</v>
      </c>
    </row>
    <row r="288" spans="52:57" ht="11.25" customHeight="1" x14ac:dyDescent="0.25">
      <c r="AZ288" s="97" t="s">
        <v>197</v>
      </c>
      <c r="BA288" s="98">
        <f>_xll.qlInterestRateIndexFixingDate(Currency&amp;"ibor"&amp;Tenor,BB288,Trigger)</f>
        <v>42648</v>
      </c>
      <c r="BB288" s="98">
        <f>_xll.qlCalendarAdvance(Calendar,BB287,AZ288,"f",,Trigger)</f>
        <v>42650</v>
      </c>
      <c r="BC288" s="98">
        <f>_xll.qlInterestRateIndexMaturity(Currency&amp;"ibor"&amp;Tenor,BB288,Trigger)</f>
        <v>42744</v>
      </c>
      <c r="BD288" s="242" t="e">
        <f>_xll.qlIndexFixing($AD$5,BA288,TRUE,_xll.ohTrigger(Trigger,Trigger3M))</f>
        <v>#NUM!</v>
      </c>
      <c r="BE288" s="242">
        <f>IFERROR(_xll.qlIndexFixing($BF$1,BA288,TRUE,_xll.ohTrigger(Trigger,Trigger3M)),#N/A)</f>
        <v>8.7468130482378561E-5</v>
      </c>
    </row>
    <row r="289" spans="52:57" ht="11.25" customHeight="1" x14ac:dyDescent="0.25">
      <c r="AZ289" s="97" t="s">
        <v>197</v>
      </c>
      <c r="BA289" s="98">
        <f>_xll.qlInterestRateIndexFixingDate(Currency&amp;"ibor"&amp;Tenor,BB289,Trigger)</f>
        <v>42649</v>
      </c>
      <c r="BB289" s="98">
        <f>_xll.qlCalendarAdvance(Calendar,BB288,AZ289,"f",,Trigger)</f>
        <v>42653</v>
      </c>
      <c r="BC289" s="98">
        <f>_xll.qlInterestRateIndexMaturity(Currency&amp;"ibor"&amp;Tenor,BB289,Trigger)</f>
        <v>42745</v>
      </c>
      <c r="BD289" s="242" t="e">
        <f>_xll.qlIndexFixing($AD$5,BA289,TRUE,_xll.ohTrigger(Trigger,Trigger3M))</f>
        <v>#NUM!</v>
      </c>
      <c r="BE289" s="242">
        <f>IFERROR(_xll.qlIndexFixing($BF$1,BA289,TRUE,_xll.ohTrigger(Trigger,Trigger3M)),#N/A)</f>
        <v>9.4420168648907293E-5</v>
      </c>
    </row>
    <row r="290" spans="52:57" ht="11.25" customHeight="1" x14ac:dyDescent="0.25">
      <c r="AZ290" s="97" t="s">
        <v>197</v>
      </c>
      <c r="BA290" s="98">
        <f>_xll.qlInterestRateIndexFixingDate(Currency&amp;"ibor"&amp;Tenor,BB290,Trigger)</f>
        <v>42650</v>
      </c>
      <c r="BB290" s="98">
        <f>_xll.qlCalendarAdvance(Calendar,BB289,AZ290,"f",,Trigger)</f>
        <v>42654</v>
      </c>
      <c r="BC290" s="98">
        <f>_xll.qlInterestRateIndexMaturity(Currency&amp;"ibor"&amp;Tenor,BB290,Trigger)</f>
        <v>42746</v>
      </c>
      <c r="BD290" s="242" t="e">
        <f>_xll.qlIndexFixing($AD$5,BA290,TRUE,_xll.ohTrigger(Trigger,Trigger3M))</f>
        <v>#NUM!</v>
      </c>
      <c r="BE290" s="242">
        <f>IFERROR(_xll.qlIndexFixing($BF$1,BA290,TRUE,_xll.ohTrigger(Trigger,Trigger3M)),#N/A)</f>
        <v>9.7468891258056814E-5</v>
      </c>
    </row>
    <row r="291" spans="52:57" ht="11.25" customHeight="1" x14ac:dyDescent="0.25">
      <c r="AZ291" s="97" t="s">
        <v>197</v>
      </c>
      <c r="BA291" s="98">
        <f>_xll.qlInterestRateIndexFixingDate(Currency&amp;"ibor"&amp;Tenor,BB291,Trigger)</f>
        <v>42653</v>
      </c>
      <c r="BB291" s="98">
        <f>_xll.qlCalendarAdvance(Calendar,BB290,AZ291,"f",,Trigger)</f>
        <v>42655</v>
      </c>
      <c r="BC291" s="98">
        <f>_xll.qlInterestRateIndexMaturity(Currency&amp;"ibor"&amp;Tenor,BB291,Trigger)</f>
        <v>42747</v>
      </c>
      <c r="BD291" s="242" t="e">
        <f>_xll.qlIndexFixing($AD$5,BA291,TRUE,_xll.ohTrigger(Trigger,Trigger3M))</f>
        <v>#NUM!</v>
      </c>
      <c r="BE291" s="242">
        <f>IFERROR(_xll.qlIndexFixing($BF$1,BA291,TRUE,_xll.ohTrigger(Trigger,Trigger3M)),#N/A)</f>
        <v>1.0051471204494558E-4</v>
      </c>
    </row>
    <row r="292" spans="52:57" ht="11.25" customHeight="1" x14ac:dyDescent="0.25">
      <c r="AZ292" s="97" t="s">
        <v>197</v>
      </c>
      <c r="BA292" s="98">
        <f>_xll.qlInterestRateIndexFixingDate(Currency&amp;"ibor"&amp;Tenor,BB292,Trigger)</f>
        <v>42654</v>
      </c>
      <c r="BB292" s="98">
        <f>_xll.qlCalendarAdvance(Calendar,BB291,AZ292,"f",,Trigger)</f>
        <v>42656</v>
      </c>
      <c r="BC292" s="98">
        <f>_xll.qlInterestRateIndexMaturity(Currency&amp;"ibor"&amp;Tenor,BB292,Trigger)</f>
        <v>42748</v>
      </c>
      <c r="BD292" s="242" t="e">
        <f>_xll.qlIndexFixing($AD$5,BA292,TRUE,_xll.ohTrigger(Trigger,Trigger3M))</f>
        <v>#NUM!</v>
      </c>
      <c r="BE292" s="242">
        <f>IFERROR(_xll.qlIndexFixing($BF$1,BA292,TRUE,_xll.ohTrigger(Trigger,Trigger3M)),#N/A)</f>
        <v>1.0355793855573606E-4</v>
      </c>
    </row>
    <row r="293" spans="52:57" ht="11.25" customHeight="1" x14ac:dyDescent="0.25">
      <c r="AZ293" s="97" t="s">
        <v>197</v>
      </c>
      <c r="BA293" s="98">
        <f>_xll.qlInterestRateIndexFixingDate(Currency&amp;"ibor"&amp;Tenor,BB293,Trigger)</f>
        <v>42655</v>
      </c>
      <c r="BB293" s="98">
        <f>_xll.qlCalendarAdvance(Calendar,BB292,AZ293,"f",,Trigger)</f>
        <v>42657</v>
      </c>
      <c r="BC293" s="98">
        <f>_xll.qlInterestRateIndexMaturity(Currency&amp;"ibor"&amp;Tenor,BB293,Trigger)</f>
        <v>42751</v>
      </c>
      <c r="BD293" s="242" t="e">
        <f>_xll.qlIndexFixing($AD$5,BA293,TRUE,_xll.ohTrigger(Trigger,Trigger3M))</f>
        <v>#NUM!</v>
      </c>
      <c r="BE293" s="242">
        <f>IFERROR(_xll.qlIndexFixing($BF$1,BA293,TRUE,_xll.ohTrigger(Trigger,Trigger3M)),#N/A)</f>
        <v>1.0882651490260558E-4</v>
      </c>
    </row>
    <row r="294" spans="52:57" ht="11.25" customHeight="1" x14ac:dyDescent="0.25">
      <c r="AZ294" s="97" t="s">
        <v>197</v>
      </c>
      <c r="BA294" s="98">
        <f>_xll.qlInterestRateIndexFixingDate(Currency&amp;"ibor"&amp;Tenor,BB294,Trigger)</f>
        <v>42656</v>
      </c>
      <c r="BB294" s="98">
        <f>_xll.qlCalendarAdvance(Calendar,BB293,AZ294,"f",,Trigger)</f>
        <v>42660</v>
      </c>
      <c r="BC294" s="98">
        <f>_xll.qlInterestRateIndexMaturity(Currency&amp;"ibor"&amp;Tenor,BB294,Trigger)</f>
        <v>42752</v>
      </c>
      <c r="BD294" s="242" t="e">
        <f>_xll.qlIndexFixing($AD$5,BA294,TRUE,_xll.ohTrigger(Trigger,Trigger3M))</f>
        <v>#NUM!</v>
      </c>
      <c r="BE294" s="242">
        <f>IFERROR(_xll.qlIndexFixing($BF$1,BA294,TRUE,_xll.ohTrigger(Trigger,Trigger3M)),#N/A)</f>
        <v>1.1571117575234649E-4</v>
      </c>
    </row>
    <row r="295" spans="52:57" ht="11.25" customHeight="1" x14ac:dyDescent="0.25">
      <c r="AZ295" s="97" t="s">
        <v>197</v>
      </c>
      <c r="BA295" s="98">
        <f>_xll.qlInterestRateIndexFixingDate(Currency&amp;"ibor"&amp;Tenor,BB295,Trigger)</f>
        <v>42657</v>
      </c>
      <c r="BB295" s="98">
        <f>_xll.qlCalendarAdvance(Calendar,BB294,AZ295,"f",,Trigger)</f>
        <v>42661</v>
      </c>
      <c r="BC295" s="98">
        <f>_xll.qlInterestRateIndexMaturity(Currency&amp;"ibor"&amp;Tenor,BB295,Trigger)</f>
        <v>42753</v>
      </c>
      <c r="BD295" s="242" t="e">
        <f>_xll.qlIndexFixing($AD$5,BA295,TRUE,_xll.ohTrigger(Trigger,Trigger3M))</f>
        <v>#NUM!</v>
      </c>
      <c r="BE295" s="242">
        <f>IFERROR(_xll.qlIndexFixing($BF$1,BA295,TRUE,_xll.ohTrigger(Trigger,Trigger3M)),#N/A)</f>
        <v>1.1874616707408454E-4</v>
      </c>
    </row>
    <row r="296" spans="52:57" ht="11.25" customHeight="1" x14ac:dyDescent="0.25">
      <c r="AZ296" s="97" t="s">
        <v>197</v>
      </c>
      <c r="BA296" s="98">
        <f>_xll.qlInterestRateIndexFixingDate(Currency&amp;"ibor"&amp;Tenor,BB296,Trigger)</f>
        <v>42660</v>
      </c>
      <c r="BB296" s="98">
        <f>_xll.qlCalendarAdvance(Calendar,BB295,AZ296,"f",,Trigger)</f>
        <v>42662</v>
      </c>
      <c r="BC296" s="98">
        <f>_xll.qlInterestRateIndexMaturity(Currency&amp;"ibor"&amp;Tenor,BB296,Trigger)</f>
        <v>42754</v>
      </c>
      <c r="BD296" s="242" t="e">
        <f>_xll.qlIndexFixing($AD$5,BA296,TRUE,_xll.ohTrigger(Trigger,Trigger3M))</f>
        <v>#NUM!</v>
      </c>
      <c r="BE296" s="242">
        <f>IFERROR(_xll.qlIndexFixing($BF$1,BA296,TRUE,_xll.ohTrigger(Trigger,Trigger3M)),#N/A)</f>
        <v>1.2178048319418885E-4</v>
      </c>
    </row>
    <row r="297" spans="52:57" ht="11.25" customHeight="1" x14ac:dyDescent="0.25">
      <c r="AZ297" s="97" t="s">
        <v>197</v>
      </c>
      <c r="BA297" s="98">
        <f>_xll.qlInterestRateIndexFixingDate(Currency&amp;"ibor"&amp;Tenor,BB297,Trigger)</f>
        <v>42661</v>
      </c>
      <c r="BB297" s="98">
        <f>_xll.qlCalendarAdvance(Calendar,BB296,AZ297,"f",,Trigger)</f>
        <v>42663</v>
      </c>
      <c r="BC297" s="98">
        <f>_xll.qlInterestRateIndexMaturity(Currency&amp;"ibor"&amp;Tenor,BB297,Trigger)</f>
        <v>42755</v>
      </c>
      <c r="BD297" s="242" t="e">
        <f>_xll.qlIndexFixing($AD$5,BA297,TRUE,_xll.ohTrigger(Trigger,Trigger3M))</f>
        <v>#NUM!</v>
      </c>
      <c r="BE297" s="242">
        <f>IFERROR(_xll.qlIndexFixing($BF$1,BA297,TRUE,_xll.ohTrigger(Trigger,Trigger3M)),#N/A)</f>
        <v>1.2481445626522574E-4</v>
      </c>
    </row>
    <row r="298" spans="52:57" ht="11.25" customHeight="1" x14ac:dyDescent="0.25">
      <c r="AZ298" s="97" t="s">
        <v>197</v>
      </c>
      <c r="BA298" s="98">
        <f>_xll.qlInterestRateIndexFixingDate(Currency&amp;"ibor"&amp;Tenor,BB298,Trigger)</f>
        <v>42662</v>
      </c>
      <c r="BB298" s="98">
        <f>_xll.qlCalendarAdvance(Calendar,BB297,AZ298,"f",,Trigger)</f>
        <v>42664</v>
      </c>
      <c r="BC298" s="98">
        <f>_xll.qlInterestRateIndexMaturity(Currency&amp;"ibor"&amp;Tenor,BB298,Trigger)</f>
        <v>42758</v>
      </c>
      <c r="BD298" s="242" t="e">
        <f>_xll.qlIndexFixing($AD$5,BA298,TRUE,_xll.ohTrigger(Trigger,Trigger3M))</f>
        <v>#NUM!</v>
      </c>
      <c r="BE298" s="242">
        <f>IFERROR(_xll.qlIndexFixing($BF$1,BA298,TRUE,_xll.ohTrigger(Trigger,Trigger3M)),#N/A)</f>
        <v>1.3011710115490174E-4</v>
      </c>
    </row>
    <row r="299" spans="52:57" ht="11.25" customHeight="1" x14ac:dyDescent="0.25">
      <c r="AZ299" s="97" t="s">
        <v>197</v>
      </c>
      <c r="BA299" s="98">
        <f>_xll.qlInterestRateIndexFixingDate(Currency&amp;"ibor"&amp;Tenor,BB299,Trigger)</f>
        <v>42663</v>
      </c>
      <c r="BB299" s="98">
        <f>_xll.qlCalendarAdvance(Calendar,BB298,AZ299,"f",,Trigger)</f>
        <v>42667</v>
      </c>
      <c r="BC299" s="98">
        <f>_xll.qlInterestRateIndexMaturity(Currency&amp;"ibor"&amp;Tenor,BB299,Trigger)</f>
        <v>42759</v>
      </c>
      <c r="BD299" s="242" t="e">
        <f>_xll.qlIndexFixing($AD$5,BA299,TRUE,_xll.ohTrigger(Trigger,Trigger3M))</f>
        <v>#NUM!</v>
      </c>
      <c r="BE299" s="242">
        <f>IFERROR(_xll.qlIndexFixing($BF$1,BA299,TRUE,_xll.ohTrigger(Trigger,Trigger3M)),#N/A)</f>
        <v>1.3695368398391062E-4</v>
      </c>
    </row>
    <row r="300" spans="52:57" ht="11.25" customHeight="1" x14ac:dyDescent="0.25">
      <c r="AZ300" s="97" t="s">
        <v>197</v>
      </c>
      <c r="BA300" s="98">
        <f>_xll.qlInterestRateIndexFixingDate(Currency&amp;"ibor"&amp;Tenor,BB300,Trigger)</f>
        <v>42664</v>
      </c>
      <c r="BB300" s="98">
        <f>_xll.qlCalendarAdvance(Calendar,BB299,AZ300,"f",,Trigger)</f>
        <v>42668</v>
      </c>
      <c r="BC300" s="98">
        <f>_xll.qlInterestRateIndexMaturity(Currency&amp;"ibor"&amp;Tenor,BB300,Trigger)</f>
        <v>42760</v>
      </c>
      <c r="BD300" s="242" t="e">
        <f>_xll.qlIndexFixing($AD$5,BA300,TRUE,_xll.ohTrigger(Trigger,Trigger3M))</f>
        <v>#NUM!</v>
      </c>
      <c r="BE300" s="242">
        <f>IFERROR(_xll.qlIndexFixing($BF$1,BA300,TRUE,_xll.ohTrigger(Trigger,Trigger3M)),#N/A)</f>
        <v>1.3999104701282715E-4</v>
      </c>
    </row>
    <row r="301" spans="52:57" ht="11.25" customHeight="1" x14ac:dyDescent="0.25">
      <c r="AZ301" s="97" t="s">
        <v>197</v>
      </c>
      <c r="BA301" s="98">
        <f>_xll.qlInterestRateIndexFixingDate(Currency&amp;"ibor"&amp;Tenor,BB301,Trigger)</f>
        <v>42667</v>
      </c>
      <c r="BB301" s="98">
        <f>_xll.qlCalendarAdvance(Calendar,BB300,AZ301,"f",,Trigger)</f>
        <v>42669</v>
      </c>
      <c r="BC301" s="98">
        <f>_xll.qlInterestRateIndexMaturity(Currency&amp;"ibor"&amp;Tenor,BB301,Trigger)</f>
        <v>42761</v>
      </c>
      <c r="BD301" s="242" t="e">
        <f>_xll.qlIndexFixing($AD$5,BA301,TRUE,_xll.ohTrigger(Trigger,Trigger3M))</f>
        <v>#NUM!</v>
      </c>
      <c r="BE301" s="242">
        <f>IFERROR(_xll.qlIndexFixing($BF$1,BA301,TRUE,_xll.ohTrigger(Trigger,Trigger3M)),#N/A)</f>
        <v>1.430301336812357E-4</v>
      </c>
    </row>
    <row r="302" spans="52:57" ht="11.25" customHeight="1" x14ac:dyDescent="0.25">
      <c r="AZ302" s="97" t="s">
        <v>197</v>
      </c>
      <c r="BA302" s="98">
        <f>_xll.qlInterestRateIndexFixingDate(Currency&amp;"ibor"&amp;Tenor,BB302,Trigger)</f>
        <v>42668</v>
      </c>
      <c r="BB302" s="98">
        <f>_xll.qlCalendarAdvance(Calendar,BB301,AZ302,"f",,Trigger)</f>
        <v>42670</v>
      </c>
      <c r="BC302" s="98">
        <f>_xll.qlInterestRateIndexMaturity(Currency&amp;"ibor"&amp;Tenor,BB302,Trigger)</f>
        <v>42762</v>
      </c>
      <c r="BD302" s="242" t="e">
        <f>_xll.qlIndexFixing($AD$5,BA302,TRUE,_xll.ohTrigger(Trigger,Trigger3M))</f>
        <v>#NUM!</v>
      </c>
      <c r="BE302" s="242">
        <f>IFERROR(_xll.qlIndexFixing($BF$1,BA302,TRUE,_xll.ohTrigger(Trigger,Trigger3M)),#N/A)</f>
        <v>1.4607130073507335E-4</v>
      </c>
    </row>
    <row r="303" spans="52:57" ht="11.25" customHeight="1" x14ac:dyDescent="0.25">
      <c r="AZ303" s="97" t="s">
        <v>197</v>
      </c>
      <c r="BA303" s="98">
        <f>_xll.qlInterestRateIndexFixingDate(Currency&amp;"ibor"&amp;Tenor,BB303,Trigger)</f>
        <v>42669</v>
      </c>
      <c r="BB303" s="98">
        <f>_xll.qlCalendarAdvance(Calendar,BB302,AZ303,"f",,Trigger)</f>
        <v>42671</v>
      </c>
      <c r="BC303" s="98">
        <f>_xll.qlInterestRateIndexMaturity(Currency&amp;"ibor"&amp;Tenor,BB303,Trigger)</f>
        <v>42765</v>
      </c>
      <c r="BD303" s="242" t="e">
        <f>_xll.qlIndexFixing($AD$5,BA303,TRUE,_xll.ohTrigger(Trigger,Trigger3M))</f>
        <v>#NUM!</v>
      </c>
      <c r="BE303" s="242">
        <f>IFERROR(_xll.qlIndexFixing($BF$1,BA303,TRUE,_xll.ohTrigger(Trigger,Trigger3M)),#N/A)</f>
        <v>1.5145118131694828E-4</v>
      </c>
    </row>
    <row r="304" spans="52:57" ht="11.25" customHeight="1" x14ac:dyDescent="0.25">
      <c r="AZ304" s="97" t="s">
        <v>197</v>
      </c>
      <c r="BA304" s="98">
        <f>_xll.qlInterestRateIndexFixingDate(Currency&amp;"ibor"&amp;Tenor,BB304,Trigger)</f>
        <v>42670</v>
      </c>
      <c r="BB304" s="98">
        <f>_xll.qlCalendarAdvance(Calendar,BB303,AZ304,"f",,Trigger)</f>
        <v>42674</v>
      </c>
      <c r="BC304" s="98">
        <f>_xll.qlInterestRateIndexMaturity(Currency&amp;"ibor"&amp;Tenor,BB304,Trigger)</f>
        <v>42766</v>
      </c>
      <c r="BD304" s="242" t="e">
        <f>_xll.qlIndexFixing($AD$5,BA304,TRUE,_xll.ohTrigger(Trigger,Trigger3M))</f>
        <v>#NUM!</v>
      </c>
      <c r="BE304" s="242">
        <f>IFERROR(_xll.qlIndexFixing($BF$1,BA304,TRUE,_xll.ohTrigger(Trigger,Trigger3M)),#N/A)</f>
        <v>1.582640308232495E-4</v>
      </c>
    </row>
    <row r="305" spans="52:57" ht="11.25" customHeight="1" x14ac:dyDescent="0.25">
      <c r="AZ305" s="97" t="s">
        <v>197</v>
      </c>
      <c r="BA305" s="98">
        <f>_xll.qlInterestRateIndexFixingDate(Currency&amp;"ibor"&amp;Tenor,BB305,Trigger)</f>
        <v>42671</v>
      </c>
      <c r="BB305" s="98">
        <f>_xll.qlCalendarAdvance(Calendar,BB304,AZ305,"f",,Trigger)</f>
        <v>42675</v>
      </c>
      <c r="BC305" s="98">
        <f>_xll.qlInterestRateIndexMaturity(Currency&amp;"ibor"&amp;Tenor,BB305,Trigger)</f>
        <v>42767</v>
      </c>
      <c r="BD305" s="242" t="e">
        <f>_xll.qlIndexFixing($AD$5,BA305,TRUE,_xll.ohTrigger(Trigger,Trigger3M))</f>
        <v>#NUM!</v>
      </c>
      <c r="BE305" s="242">
        <f>IFERROR(_xll.qlIndexFixing($BF$1,BA305,TRUE,_xll.ohTrigger(Trigger,Trigger3M)),#N/A)</f>
        <v>1.6132107406614625E-4</v>
      </c>
    </row>
    <row r="306" spans="52:57" ht="11.25" customHeight="1" x14ac:dyDescent="0.25">
      <c r="AZ306" s="97" t="s">
        <v>197</v>
      </c>
      <c r="BA306" s="98">
        <f>_xll.qlInterestRateIndexFixingDate(Currency&amp;"ibor"&amp;Tenor,BB306,Trigger)</f>
        <v>42674</v>
      </c>
      <c r="BB306" s="98">
        <f>_xll.qlCalendarAdvance(Calendar,BB305,AZ306,"f",,Trigger)</f>
        <v>42676</v>
      </c>
      <c r="BC306" s="98">
        <f>_xll.qlInterestRateIndexMaturity(Currency&amp;"ibor"&amp;Tenor,BB306,Trigger)</f>
        <v>42768</v>
      </c>
      <c r="BD306" s="242" t="e">
        <f>_xll.qlIndexFixing($AD$5,BA306,TRUE,_xll.ohTrigger(Trigger,Trigger3M))</f>
        <v>#NUM!</v>
      </c>
      <c r="BE306" s="242">
        <f>IFERROR(_xll.qlIndexFixing($BF$1,BA306,TRUE,_xll.ohTrigger(Trigger,Trigger3M)),#N/A)</f>
        <v>1.6438241200060187E-4</v>
      </c>
    </row>
    <row r="307" spans="52:57" ht="11.25" customHeight="1" x14ac:dyDescent="0.25">
      <c r="AZ307" s="97" t="s">
        <v>197</v>
      </c>
      <c r="BA307" s="98">
        <f>_xll.qlInterestRateIndexFixingDate(Currency&amp;"ibor"&amp;Tenor,BB307,Trigger)</f>
        <v>42675</v>
      </c>
      <c r="BB307" s="98">
        <f>_xll.qlCalendarAdvance(Calendar,BB306,AZ307,"f",,Trigger)</f>
        <v>42677</v>
      </c>
      <c r="BC307" s="98">
        <f>_xll.qlInterestRateIndexMaturity(Currency&amp;"ibor"&amp;Tenor,BB307,Trigger)</f>
        <v>42769</v>
      </c>
      <c r="BD307" s="242" t="e">
        <f>_xll.qlIndexFixing($AD$5,BA307,TRUE,_xll.ohTrigger(Trigger,Trigger3M))</f>
        <v>#NUM!</v>
      </c>
      <c r="BE307" s="242">
        <f>IFERROR(_xll.qlIndexFixing($BF$1,BA307,TRUE,_xll.ohTrigger(Trigger,Trigger3M)),#N/A)</f>
        <v>1.6744842597895743E-4</v>
      </c>
    </row>
    <row r="308" spans="52:57" ht="11.25" customHeight="1" x14ac:dyDescent="0.25">
      <c r="AZ308" s="97" t="s">
        <v>197</v>
      </c>
      <c r="BA308" s="98">
        <f>_xll.qlInterestRateIndexFixingDate(Currency&amp;"ibor"&amp;Tenor,BB308,Trigger)</f>
        <v>42676</v>
      </c>
      <c r="BB308" s="98">
        <f>_xll.qlCalendarAdvance(Calendar,BB307,AZ308,"f",,Trigger)</f>
        <v>42678</v>
      </c>
      <c r="BC308" s="98">
        <f>_xll.qlInterestRateIndexMaturity(Currency&amp;"ibor"&amp;Tenor,BB308,Trigger)</f>
        <v>42772</v>
      </c>
      <c r="BD308" s="242" t="e">
        <f>_xll.qlIndexFixing($AD$5,BA308,TRUE,_xll.ohTrigger(Trigger,Trigger3M))</f>
        <v>#NUM!</v>
      </c>
      <c r="BE308" s="242">
        <f>IFERROR(_xll.qlIndexFixing($BF$1,BA308,TRUE,_xll.ohTrigger(Trigger,Trigger3M)),#N/A)</f>
        <v>1.729483065500562E-4</v>
      </c>
    </row>
    <row r="309" spans="52:57" ht="11.25" customHeight="1" x14ac:dyDescent="0.25">
      <c r="AZ309" s="97" t="s">
        <v>197</v>
      </c>
      <c r="BA309" s="98">
        <f>_xll.qlInterestRateIndexFixingDate(Currency&amp;"ibor"&amp;Tenor,BB309,Trigger)</f>
        <v>42677</v>
      </c>
      <c r="BB309" s="98">
        <f>_xll.qlCalendarAdvance(Calendar,BB308,AZ309,"f",,Trigger)</f>
        <v>42681</v>
      </c>
      <c r="BC309" s="98">
        <f>_xll.qlInterestRateIndexMaturity(Currency&amp;"ibor"&amp;Tenor,BB309,Trigger)</f>
        <v>42773</v>
      </c>
      <c r="BD309" s="242" t="e">
        <f>_xll.qlIndexFixing($AD$5,BA309,TRUE,_xll.ohTrigger(Trigger,Trigger3M))</f>
        <v>#NUM!</v>
      </c>
      <c r="BE309" s="242">
        <f>IFERROR(_xll.qlIndexFixing($BF$1,BA309,TRUE,_xll.ohTrigger(Trigger,Trigger3M)),#N/A)</f>
        <v>1.7976699239544752E-4</v>
      </c>
    </row>
    <row r="310" spans="52:57" ht="11.25" customHeight="1" x14ac:dyDescent="0.25">
      <c r="AZ310" s="97" t="s">
        <v>197</v>
      </c>
      <c r="BA310" s="98">
        <f>_xll.qlInterestRateIndexFixingDate(Currency&amp;"ibor"&amp;Tenor,BB310,Trigger)</f>
        <v>42678</v>
      </c>
      <c r="BB310" s="98">
        <f>_xll.qlCalendarAdvance(Calendar,BB309,AZ310,"f",,Trigger)</f>
        <v>42682</v>
      </c>
      <c r="BC310" s="98">
        <f>_xll.qlInterestRateIndexMaturity(Currency&amp;"ibor"&amp;Tenor,BB310,Trigger)</f>
        <v>42774</v>
      </c>
      <c r="BD310" s="242" t="e">
        <f>_xll.qlIndexFixing($AD$5,BA310,TRUE,_xll.ohTrigger(Trigger,Trigger3M))</f>
        <v>#NUM!</v>
      </c>
      <c r="BE310" s="242">
        <f>IFERROR(_xll.qlIndexFixing($BF$1,BA310,TRUE,_xll.ohTrigger(Trigger,Trigger3M)),#N/A)</f>
        <v>1.8286222989566636E-4</v>
      </c>
    </row>
    <row r="311" spans="52:57" ht="11.25" customHeight="1" x14ac:dyDescent="0.25">
      <c r="AZ311" s="97" t="s">
        <v>197</v>
      </c>
      <c r="BA311" s="98">
        <f>_xll.qlInterestRateIndexFixingDate(Currency&amp;"ibor"&amp;Tenor,BB311,Trigger)</f>
        <v>42681</v>
      </c>
      <c r="BB311" s="98">
        <f>_xll.qlCalendarAdvance(Calendar,BB310,AZ311,"f",,Trigger)</f>
        <v>42683</v>
      </c>
      <c r="BC311" s="98">
        <f>_xll.qlInterestRateIndexMaturity(Currency&amp;"ibor"&amp;Tenor,BB311,Trigger)</f>
        <v>42775</v>
      </c>
      <c r="BD311" s="242" t="e">
        <f>_xll.qlIndexFixing($AD$5,BA311,TRUE,_xll.ohTrigger(Trigger,Trigger3M))</f>
        <v>#NUM!</v>
      </c>
      <c r="BE311" s="242">
        <f>IFERROR(_xll.qlIndexFixing($BF$1,BA311,TRUE,_xll.ohTrigger(Trigger,Trigger3M)),#N/A)</f>
        <v>1.8596450536435407E-4</v>
      </c>
    </row>
    <row r="312" spans="52:57" ht="11.25" customHeight="1" x14ac:dyDescent="0.25">
      <c r="AZ312" s="97" t="s">
        <v>197</v>
      </c>
      <c r="BA312" s="98">
        <f>_xll.qlInterestRateIndexFixingDate(Currency&amp;"ibor"&amp;Tenor,BB312,Trigger)</f>
        <v>42682</v>
      </c>
      <c r="BB312" s="98">
        <f>_xll.qlCalendarAdvance(Calendar,BB311,AZ312,"f",,Trigger)</f>
        <v>42684</v>
      </c>
      <c r="BC312" s="98">
        <f>_xll.qlInterestRateIndexMaturity(Currency&amp;"ibor"&amp;Tenor,BB312,Trigger)</f>
        <v>42776</v>
      </c>
      <c r="BD312" s="242" t="e">
        <f>_xll.qlIndexFixing($AD$5,BA312,TRUE,_xll.ohTrigger(Trigger,Trigger3M))</f>
        <v>#NUM!</v>
      </c>
      <c r="BE312" s="242">
        <f>IFERROR(_xll.qlIndexFixing($BF$1,BA312,TRUE,_xll.ohTrigger(Trigger,Trigger3M)),#N/A)</f>
        <v>1.8907422476025553E-4</v>
      </c>
    </row>
    <row r="313" spans="52:57" ht="11.25" customHeight="1" x14ac:dyDescent="0.25">
      <c r="AZ313" s="97" t="s">
        <v>197</v>
      </c>
      <c r="BA313" s="98">
        <f>_xll.qlInterestRateIndexFixingDate(Currency&amp;"ibor"&amp;Tenor,BB313,Trigger)</f>
        <v>42683</v>
      </c>
      <c r="BB313" s="98">
        <f>_xll.qlCalendarAdvance(Calendar,BB312,AZ313,"f",,Trigger)</f>
        <v>42685</v>
      </c>
      <c r="BC313" s="98">
        <f>_xll.qlInterestRateIndexMaturity(Currency&amp;"ibor"&amp;Tenor,BB313,Trigger)</f>
        <v>42779</v>
      </c>
      <c r="BD313" s="242" t="e">
        <f>_xll.qlIndexFixing($AD$5,BA313,TRUE,_xll.ohTrigger(Trigger,Trigger3M))</f>
        <v>#NUM!</v>
      </c>
      <c r="BE313" s="242">
        <f>IFERROR(_xll.qlIndexFixing($BF$1,BA313,TRUE,_xll.ohTrigger(Trigger,Trigger3M)),#N/A)</f>
        <v>1.9473628736703708E-4</v>
      </c>
    </row>
    <row r="314" spans="52:57" ht="11.25" customHeight="1" x14ac:dyDescent="0.25">
      <c r="AZ314" s="97" t="s">
        <v>197</v>
      </c>
      <c r="BA314" s="98">
        <f>_xll.qlInterestRateIndexFixingDate(Currency&amp;"ibor"&amp;Tenor,BB314,Trigger)</f>
        <v>42684</v>
      </c>
      <c r="BB314" s="98">
        <f>_xll.qlCalendarAdvance(Calendar,BB313,AZ314,"f",,Trigger)</f>
        <v>42688</v>
      </c>
      <c r="BC314" s="98">
        <f>_xll.qlInterestRateIndexMaturity(Currency&amp;"ibor"&amp;Tenor,BB314,Trigger)</f>
        <v>42780</v>
      </c>
      <c r="BD314" s="242" t="e">
        <f>_xll.qlIndexFixing($AD$5,BA314,TRUE,_xll.ohTrigger(Trigger,Trigger3M))</f>
        <v>#NUM!</v>
      </c>
      <c r="BE314" s="242">
        <f>IFERROR(_xll.qlIndexFixing($BF$1,BA314,TRUE,_xll.ohTrigger(Trigger,Trigger3M)),#N/A)</f>
        <v>2.0159578373776679E-4</v>
      </c>
    </row>
    <row r="315" spans="52:57" ht="11.25" customHeight="1" x14ac:dyDescent="0.25">
      <c r="AZ315" s="97" t="s">
        <v>197</v>
      </c>
      <c r="BA315" s="98">
        <f>_xll.qlInterestRateIndexFixingDate(Currency&amp;"ibor"&amp;Tenor,BB315,Trigger)</f>
        <v>42685</v>
      </c>
      <c r="BB315" s="98">
        <f>_xll.qlCalendarAdvance(Calendar,BB314,AZ315,"f",,Trigger)</f>
        <v>42689</v>
      </c>
      <c r="BC315" s="98">
        <f>_xll.qlInterestRateIndexMaturity(Currency&amp;"ibor"&amp;Tenor,BB315,Trigger)</f>
        <v>42781</v>
      </c>
      <c r="BD315" s="242" t="e">
        <f>_xll.qlIndexFixing($AD$5,BA315,TRUE,_xll.ohTrigger(Trigger,Trigger3M))</f>
        <v>#NUM!</v>
      </c>
      <c r="BE315" s="242">
        <f>IFERROR(_xll.qlIndexFixing($BF$1,BA315,TRUE,_xll.ohTrigger(Trigger,Trigger3M)),#N/A)</f>
        <v>2.0474893512384651E-4</v>
      </c>
    </row>
    <row r="316" spans="52:57" ht="11.25" customHeight="1" x14ac:dyDescent="0.25">
      <c r="AZ316" s="97" t="s">
        <v>197</v>
      </c>
      <c r="BA316" s="98">
        <f>_xll.qlInterestRateIndexFixingDate(Currency&amp;"ibor"&amp;Tenor,BB316,Trigger)</f>
        <v>42688</v>
      </c>
      <c r="BB316" s="98">
        <f>_xll.qlCalendarAdvance(Calendar,BB315,AZ316,"f",,Trigger)</f>
        <v>42690</v>
      </c>
      <c r="BC316" s="98">
        <f>_xll.qlInterestRateIndexMaturity(Currency&amp;"ibor"&amp;Tenor,BB316,Trigger)</f>
        <v>42782</v>
      </c>
      <c r="BD316" s="242" t="e">
        <f>_xll.qlIndexFixing($AD$5,BA316,TRUE,_xll.ohTrigger(Trigger,Trigger3M))</f>
        <v>#NUM!</v>
      </c>
      <c r="BE316" s="242">
        <f>IFERROR(_xll.qlIndexFixing($BF$1,BA316,TRUE,_xll.ohTrigger(Trigger,Trigger3M)),#N/A)</f>
        <v>2.0791203998623024E-4</v>
      </c>
    </row>
    <row r="317" spans="52:57" ht="11.25" customHeight="1" x14ac:dyDescent="0.25">
      <c r="AZ317" s="97" t="s">
        <v>197</v>
      </c>
      <c r="BA317" s="98">
        <f>_xll.qlInterestRateIndexFixingDate(Currency&amp;"ibor"&amp;Tenor,BB317,Trigger)</f>
        <v>42689</v>
      </c>
      <c r="BB317" s="98">
        <f>_xll.qlCalendarAdvance(Calendar,BB316,AZ317,"f",,Trigger)</f>
        <v>42691</v>
      </c>
      <c r="BC317" s="98">
        <f>_xll.qlInterestRateIndexMaturity(Currency&amp;"ibor"&amp;Tenor,BB317,Trigger)</f>
        <v>42783</v>
      </c>
      <c r="BD317" s="242" t="e">
        <f>_xll.qlIndexFixing($AD$5,BA317,TRUE,_xll.ohTrigger(Trigger,Trigger3M))</f>
        <v>#NUM!</v>
      </c>
      <c r="BE317" s="242">
        <f>IFERROR(_xll.qlIndexFixing($BF$1,BA317,TRUE,_xll.ohTrigger(Trigger,Trigger3M)),#N/A)</f>
        <v>2.1108552888919789E-4</v>
      </c>
    </row>
    <row r="318" spans="52:57" ht="11.25" customHeight="1" x14ac:dyDescent="0.25">
      <c r="AZ318" s="97" t="s">
        <v>197</v>
      </c>
      <c r="BA318" s="98">
        <f>_xll.qlInterestRateIndexFixingDate(Currency&amp;"ibor"&amp;Tenor,BB318,Trigger)</f>
        <v>42690</v>
      </c>
      <c r="BB318" s="98">
        <f>_xll.qlCalendarAdvance(Calendar,BB317,AZ318,"f",,Trigger)</f>
        <v>42692</v>
      </c>
      <c r="BC318" s="98">
        <f>_xll.qlInterestRateIndexMaturity(Currency&amp;"ibor"&amp;Tenor,BB318,Trigger)</f>
        <v>42786</v>
      </c>
      <c r="BD318" s="242" t="e">
        <f>_xll.qlIndexFixing($AD$5,BA318,TRUE,_xll.ohTrigger(Trigger,Trigger3M))</f>
        <v>#NUM!</v>
      </c>
      <c r="BE318" s="242">
        <f>IFERROR(_xll.qlIndexFixing($BF$1,BA318,TRUE,_xll.ohTrigger(Trigger,Trigger3M)),#N/A)</f>
        <v>2.1695119394004201E-4</v>
      </c>
    </row>
    <row r="319" spans="52:57" ht="11.25" customHeight="1" x14ac:dyDescent="0.25">
      <c r="AZ319" s="97" t="s">
        <v>197</v>
      </c>
      <c r="BA319" s="98">
        <f>_xll.qlInterestRateIndexFixingDate(Currency&amp;"ibor"&amp;Tenor,BB319,Trigger)</f>
        <v>42691</v>
      </c>
      <c r="BB319" s="98">
        <f>_xll.qlCalendarAdvance(Calendar,BB318,AZ319,"f",,Trigger)</f>
        <v>42695</v>
      </c>
      <c r="BC319" s="98">
        <f>_xll.qlInterestRateIndexMaturity(Currency&amp;"ibor"&amp;Tenor,BB319,Trigger)</f>
        <v>42787</v>
      </c>
      <c r="BD319" s="242" t="e">
        <f>_xll.qlIndexFixing($AD$5,BA319,TRUE,_xll.ohTrigger(Trigger,Trigger3M))</f>
        <v>#NUM!</v>
      </c>
      <c r="BE319" s="242">
        <f>IFERROR(_xll.qlIndexFixing($BF$1,BA319,TRUE,_xll.ohTrigger(Trigger,Trigger3M)),#N/A)</f>
        <v>2.2389205912026034E-4</v>
      </c>
    </row>
    <row r="320" spans="52:57" ht="11.25" customHeight="1" x14ac:dyDescent="0.25">
      <c r="AZ320" s="97" t="s">
        <v>197</v>
      </c>
      <c r="BA320" s="98">
        <f>_xll.qlInterestRateIndexFixingDate(Currency&amp;"ibor"&amp;Tenor,BB320,Trigger)</f>
        <v>42692</v>
      </c>
      <c r="BB320" s="98">
        <f>_xll.qlCalendarAdvance(Calendar,BB319,AZ320,"f",,Trigger)</f>
        <v>42696</v>
      </c>
      <c r="BC320" s="98">
        <f>_xll.qlInterestRateIndexMaturity(Currency&amp;"ibor"&amp;Tenor,BB320,Trigger)</f>
        <v>42788</v>
      </c>
      <c r="BD320" s="242" t="e">
        <f>_xll.qlIndexFixing($AD$5,BA320,TRUE,_xll.ohTrigger(Trigger,Trigger3M))</f>
        <v>#NUM!</v>
      </c>
      <c r="BE320" s="242">
        <f>IFERROR(_xll.qlIndexFixing($BF$1,BA320,TRUE,_xll.ohTrigger(Trigger,Trigger3M)),#N/A)</f>
        <v>2.2712404965633104E-4</v>
      </c>
    </row>
    <row r="321" spans="52:57" ht="11.25" customHeight="1" x14ac:dyDescent="0.25">
      <c r="AZ321" s="97" t="s">
        <v>197</v>
      </c>
      <c r="BA321" s="98">
        <f>_xll.qlInterestRateIndexFixingDate(Currency&amp;"ibor"&amp;Tenor,BB321,Trigger)</f>
        <v>42695</v>
      </c>
      <c r="BB321" s="98">
        <f>_xll.qlCalendarAdvance(Calendar,BB320,AZ321,"f",,Trigger)</f>
        <v>42697</v>
      </c>
      <c r="BC321" s="98">
        <f>_xll.qlInterestRateIndexMaturity(Currency&amp;"ibor"&amp;Tenor,BB321,Trigger)</f>
        <v>42789</v>
      </c>
      <c r="BD321" s="242" t="e">
        <f>_xll.qlIndexFixing($AD$5,BA321,TRUE,_xll.ohTrigger(Trigger,Trigger3M))</f>
        <v>#NUM!</v>
      </c>
      <c r="BE321" s="242">
        <f>IFERROR(_xll.qlIndexFixing($BF$1,BA321,TRUE,_xll.ohTrigger(Trigger,Trigger3M)),#N/A)</f>
        <v>2.3036908141528596E-4</v>
      </c>
    </row>
    <row r="322" spans="52:57" ht="11.25" customHeight="1" x14ac:dyDescent="0.25">
      <c r="AZ322" s="97" t="s">
        <v>197</v>
      </c>
      <c r="BA322" s="98">
        <f>_xll.qlInterestRateIndexFixingDate(Currency&amp;"ibor"&amp;Tenor,BB322,Trigger)</f>
        <v>42696</v>
      </c>
      <c r="BB322" s="98">
        <f>_xll.qlCalendarAdvance(Calendar,BB321,AZ322,"f",,Trigger)</f>
        <v>42698</v>
      </c>
      <c r="BC322" s="98">
        <f>_xll.qlInterestRateIndexMaturity(Currency&amp;"ibor"&amp;Tenor,BB322,Trigger)</f>
        <v>42790</v>
      </c>
      <c r="BD322" s="242" t="e">
        <f>_xll.qlIndexFixing($AD$5,BA322,TRUE,_xll.ohTrigger(Trigger,Trigger3M))</f>
        <v>#NUM!</v>
      </c>
      <c r="BE322" s="242">
        <f>IFERROR(_xll.qlIndexFixing($BF$1,BA322,TRUE,_xll.ohTrigger(Trigger,Trigger3M)),#N/A)</f>
        <v>2.3362760956259561E-4</v>
      </c>
    </row>
    <row r="323" spans="52:57" ht="11.25" customHeight="1" x14ac:dyDescent="0.25">
      <c r="AZ323" s="97" t="s">
        <v>197</v>
      </c>
      <c r="BA323" s="98">
        <f>_xll.qlInterestRateIndexFixingDate(Currency&amp;"ibor"&amp;Tenor,BB323,Trigger)</f>
        <v>42697</v>
      </c>
      <c r="BB323" s="98">
        <f>_xll.qlCalendarAdvance(Calendar,BB322,AZ323,"f",,Trigger)</f>
        <v>42699</v>
      </c>
      <c r="BC323" s="98">
        <f>_xll.qlInterestRateIndexMaturity(Currency&amp;"ibor"&amp;Tenor,BB323,Trigger)</f>
        <v>42793</v>
      </c>
      <c r="BD323" s="242" t="e">
        <f>_xll.qlIndexFixing($AD$5,BA323,TRUE,_xll.ohTrigger(Trigger,Trigger3M))</f>
        <v>#NUM!</v>
      </c>
      <c r="BE323" s="242">
        <f>IFERROR(_xll.qlIndexFixing($BF$1,BA323,TRUE,_xll.ohTrigger(Trigger,Trigger3M)),#N/A)</f>
        <v>2.3973735646622642E-4</v>
      </c>
    </row>
    <row r="324" spans="52:57" ht="11.25" customHeight="1" x14ac:dyDescent="0.25">
      <c r="AZ324" s="97" t="s">
        <v>197</v>
      </c>
      <c r="BA324" s="98">
        <f>_xll.qlInterestRateIndexFixingDate(Currency&amp;"ibor"&amp;Tenor,BB324,Trigger)</f>
        <v>42698</v>
      </c>
      <c r="BB324" s="98">
        <f>_xll.qlCalendarAdvance(Calendar,BB323,AZ324,"f",,Trigger)</f>
        <v>42702</v>
      </c>
      <c r="BC324" s="98">
        <f>_xll.qlInterestRateIndexMaturity(Currency&amp;"ibor"&amp;Tenor,BB324,Trigger)</f>
        <v>42794</v>
      </c>
      <c r="BD324" s="242" t="e">
        <f>_xll.qlIndexFixing($AD$5,BA324,TRUE,_xll.ohTrigger(Trigger,Trigger3M))</f>
        <v>#NUM!</v>
      </c>
      <c r="BE324" s="242">
        <f>IFERROR(_xll.qlIndexFixing($BF$1,BA324,TRUE,_xll.ohTrigger(Trigger,Trigger3M)),#N/A)</f>
        <v>2.468059124315503E-4</v>
      </c>
    </row>
    <row r="325" spans="52:57" ht="11.25" customHeight="1" x14ac:dyDescent="0.25">
      <c r="AZ325" s="97" t="s">
        <v>197</v>
      </c>
      <c r="BA325" s="98">
        <f>_xll.qlInterestRateIndexFixingDate(Currency&amp;"ibor"&amp;Tenor,BB325,Trigger)</f>
        <v>42699</v>
      </c>
      <c r="BB325" s="98">
        <f>_xll.qlCalendarAdvance(Calendar,BB324,AZ325,"f",,Trigger)</f>
        <v>42703</v>
      </c>
      <c r="BC325" s="98">
        <f>_xll.qlInterestRateIndexMaturity(Currency&amp;"ibor"&amp;Tenor,BB325,Trigger)</f>
        <v>42794</v>
      </c>
      <c r="BD325" s="242" t="e">
        <f>_xll.qlIndexFixing($AD$5,BA325,TRUE,_xll.ohTrigger(Trigger,Trigger3M))</f>
        <v>#NUM!</v>
      </c>
      <c r="BE325" s="242">
        <f>IFERROR(_xll.qlIndexFixing($BF$1,BA325,TRUE,_xll.ohTrigger(Trigger,Trigger3M)),#N/A)</f>
        <v>2.4869747505681299E-4</v>
      </c>
    </row>
    <row r="326" spans="52:57" ht="11.25" customHeight="1" x14ac:dyDescent="0.25">
      <c r="AZ326" s="97" t="s">
        <v>197</v>
      </c>
      <c r="BA326" s="98">
        <f>_xll.qlInterestRateIndexFixingDate(Currency&amp;"ibor"&amp;Tenor,BB326,Trigger)</f>
        <v>42702</v>
      </c>
      <c r="BB326" s="98">
        <f>_xll.qlCalendarAdvance(Calendar,BB325,AZ326,"f",,Trigger)</f>
        <v>42704</v>
      </c>
      <c r="BC326" s="98">
        <f>_xll.qlInterestRateIndexMaturity(Currency&amp;"ibor"&amp;Tenor,BB326,Trigger)</f>
        <v>42794</v>
      </c>
      <c r="BD326" s="242" t="e">
        <f>_xll.qlIndexFixing($AD$5,BA326,TRUE,_xll.ohTrigger(Trigger,Trigger3M))</f>
        <v>#NUM!</v>
      </c>
      <c r="BE326" s="242">
        <f>IFERROR(_xll.qlIndexFixing($BF$1,BA326,TRUE,_xll.ohTrigger(Trigger,Trigger3M)),#N/A)</f>
        <v>2.5059799036242225E-4</v>
      </c>
    </row>
    <row r="327" spans="52:57" ht="11.25" customHeight="1" x14ac:dyDescent="0.25">
      <c r="AZ327" s="97" t="s">
        <v>197</v>
      </c>
      <c r="BA327" s="98">
        <f>_xll.qlInterestRateIndexFixingDate(Currency&amp;"ibor"&amp;Tenor,BB327,Trigger)</f>
        <v>42703</v>
      </c>
      <c r="BB327" s="98">
        <f>_xll.qlCalendarAdvance(Calendar,BB326,AZ327,"f",,Trigger)</f>
        <v>42705</v>
      </c>
      <c r="BC327" s="98">
        <f>_xll.qlInterestRateIndexMaturity(Currency&amp;"ibor"&amp;Tenor,BB327,Trigger)</f>
        <v>42795</v>
      </c>
      <c r="BD327" s="242" t="e">
        <f>_xll.qlIndexFixing($AD$5,BA327,TRUE,_xll.ohTrigger(Trigger,Trigger3M))</f>
        <v>#NUM!</v>
      </c>
      <c r="BE327" s="242">
        <f>IFERROR(_xll.qlIndexFixing($BF$1,BA327,TRUE,_xll.ohTrigger(Trigger,Trigger3M)),#N/A)</f>
        <v>2.5393899774339701E-4</v>
      </c>
    </row>
    <row r="328" spans="52:57" ht="11.25" customHeight="1" x14ac:dyDescent="0.25">
      <c r="AZ328" s="97" t="s">
        <v>197</v>
      </c>
      <c r="BA328" s="98">
        <f>_xll.qlInterestRateIndexFixingDate(Currency&amp;"ibor"&amp;Tenor,BB328,Trigger)</f>
        <v>42704</v>
      </c>
      <c r="BB328" s="98">
        <f>_xll.qlCalendarAdvance(Calendar,BB327,AZ328,"f",,Trigger)</f>
        <v>42706</v>
      </c>
      <c r="BC328" s="98">
        <f>_xll.qlInterestRateIndexMaturity(Currency&amp;"ibor"&amp;Tenor,BB328,Trigger)</f>
        <v>42796</v>
      </c>
      <c r="BD328" s="242" t="e">
        <f>_xll.qlIndexFixing($AD$5,BA328,TRUE,_xll.ohTrigger(Trigger,Trigger3M))</f>
        <v>#NUM!</v>
      </c>
      <c r="BE328" s="242">
        <f>IFERROR(_xll.qlIndexFixing($BF$1,BA328,TRUE,_xll.ohTrigger(Trigger,Trigger3M)),#N/A)</f>
        <v>2.5729696434240168E-4</v>
      </c>
    </row>
    <row r="329" spans="52:57" ht="11.25" customHeight="1" x14ac:dyDescent="0.25">
      <c r="AZ329" s="97" t="s">
        <v>197</v>
      </c>
      <c r="BA329" s="98">
        <f>_xll.qlInterestRateIndexFixingDate(Currency&amp;"ibor"&amp;Tenor,BB329,Trigger)</f>
        <v>42705</v>
      </c>
      <c r="BB329" s="98">
        <f>_xll.qlCalendarAdvance(Calendar,BB328,AZ329,"f",,Trigger)</f>
        <v>42709</v>
      </c>
      <c r="BC329" s="98">
        <f>_xll.qlInterestRateIndexMaturity(Currency&amp;"ibor"&amp;Tenor,BB329,Trigger)</f>
        <v>42800</v>
      </c>
      <c r="BD329" s="242" t="e">
        <f>_xll.qlIndexFixing($AD$5,BA329,TRUE,_xll.ohTrigger(Trigger,Trigger3M))</f>
        <v>#NUM!</v>
      </c>
      <c r="BE329" s="242">
        <f>IFERROR(_xll.qlIndexFixing($BF$1,BA329,TRUE,_xll.ohTrigger(Trigger,Trigger3M)),#N/A)</f>
        <v>2.689778575290849E-4</v>
      </c>
    </row>
    <row r="330" spans="52:57" ht="11.25" customHeight="1" x14ac:dyDescent="0.25">
      <c r="AZ330" s="97" t="s">
        <v>197</v>
      </c>
      <c r="BA330" s="98">
        <f>_xll.qlInterestRateIndexFixingDate(Currency&amp;"ibor"&amp;Tenor,BB330,Trigger)</f>
        <v>42706</v>
      </c>
      <c r="BB330" s="98">
        <f>_xll.qlCalendarAdvance(Calendar,BB329,AZ330,"f",,Trigger)</f>
        <v>42710</v>
      </c>
      <c r="BC330" s="98">
        <f>_xll.qlInterestRateIndexMaturity(Currency&amp;"ibor"&amp;Tenor,BB330,Trigger)</f>
        <v>42800</v>
      </c>
      <c r="BD330" s="242" t="e">
        <f>_xll.qlIndexFixing($AD$5,BA330,TRUE,_xll.ohTrigger(Trigger,Trigger3M))</f>
        <v>#NUM!</v>
      </c>
      <c r="BE330" s="242">
        <f>IFERROR(_xll.qlIndexFixing($BF$1,BA330,TRUE,_xll.ohTrigger(Trigger,Trigger3M)),#N/A)</f>
        <v>2.7090837019461134E-4</v>
      </c>
    </row>
    <row r="331" spans="52:57" ht="11.25" customHeight="1" x14ac:dyDescent="0.25">
      <c r="AZ331" s="97" t="s">
        <v>197</v>
      </c>
      <c r="BA331" s="98">
        <f>_xll.qlInterestRateIndexFixingDate(Currency&amp;"ibor"&amp;Tenor,BB331,Trigger)</f>
        <v>42709</v>
      </c>
      <c r="BB331" s="98">
        <f>_xll.qlCalendarAdvance(Calendar,BB330,AZ331,"f",,Trigger)</f>
        <v>42711</v>
      </c>
      <c r="BC331" s="98">
        <f>_xll.qlInterestRateIndexMaturity(Currency&amp;"ibor"&amp;Tenor,BB331,Trigger)</f>
        <v>42801</v>
      </c>
      <c r="BD331" s="242" t="e">
        <f>_xll.qlIndexFixing($AD$5,BA331,TRUE,_xll.ohTrigger(Trigger,Trigger3M))</f>
        <v>#NUM!</v>
      </c>
      <c r="BE331" s="242">
        <f>IFERROR(_xll.qlIndexFixing($BF$1,BA331,TRUE,_xll.ohTrigger(Trigger,Trigger3M)),#N/A)</f>
        <v>2.7435862479219253E-4</v>
      </c>
    </row>
    <row r="332" spans="52:57" ht="11.25" customHeight="1" x14ac:dyDescent="0.25">
      <c r="AZ332" s="97" t="s">
        <v>197</v>
      </c>
      <c r="BA332" s="98">
        <f>_xll.qlInterestRateIndexFixingDate(Currency&amp;"ibor"&amp;Tenor,BB332,Trigger)</f>
        <v>42710</v>
      </c>
      <c r="BB332" s="98">
        <f>_xll.qlCalendarAdvance(Calendar,BB331,AZ332,"f",,Trigger)</f>
        <v>42712</v>
      </c>
      <c r="BC332" s="98">
        <f>_xll.qlInterestRateIndexMaturity(Currency&amp;"ibor"&amp;Tenor,BB332,Trigger)</f>
        <v>42802</v>
      </c>
      <c r="BD332" s="242" t="e">
        <f>_xll.qlIndexFixing($AD$5,BA332,TRUE,_xll.ohTrigger(Trigger,Trigger3M))</f>
        <v>#NUM!</v>
      </c>
      <c r="BE332" s="242">
        <f>IFERROR(_xll.qlIndexFixing($BF$1,BA332,TRUE,_xll.ohTrigger(Trigger,Trigger3M)),#N/A)</f>
        <v>2.7782886052651889E-4</v>
      </c>
    </row>
    <row r="333" spans="52:57" ht="11.25" customHeight="1" x14ac:dyDescent="0.25">
      <c r="AZ333" s="97" t="s">
        <v>197</v>
      </c>
      <c r="BA333" s="98">
        <f>_xll.qlInterestRateIndexFixingDate(Currency&amp;"ibor"&amp;Tenor,BB333,Trigger)</f>
        <v>42711</v>
      </c>
      <c r="BB333" s="98">
        <f>_xll.qlCalendarAdvance(Calendar,BB332,AZ333,"f",,Trigger)</f>
        <v>42713</v>
      </c>
      <c r="BC333" s="98">
        <f>_xll.qlInterestRateIndexMaturity(Currency&amp;"ibor"&amp;Tenor,BB333,Trigger)</f>
        <v>42803</v>
      </c>
      <c r="BD333" s="242" t="e">
        <f>_xll.qlIndexFixing($AD$5,BA333,TRUE,_xll.ohTrigger(Trigger,Trigger3M))</f>
        <v>#NUM!</v>
      </c>
      <c r="BE333" s="242">
        <f>IFERROR(_xll.qlIndexFixing($BF$1,BA333,TRUE,_xll.ohTrigger(Trigger,Trigger3M)),#N/A)</f>
        <v>2.8131959363353332E-4</v>
      </c>
    </row>
    <row r="334" spans="52:57" ht="11.25" customHeight="1" x14ac:dyDescent="0.25">
      <c r="AZ334" s="97" t="s">
        <v>197</v>
      </c>
      <c r="BA334" s="98">
        <f>_xll.qlInterestRateIndexFixingDate(Currency&amp;"ibor"&amp;Tenor,BB334,Trigger)</f>
        <v>42712</v>
      </c>
      <c r="BB334" s="98">
        <f>_xll.qlCalendarAdvance(Calendar,BB333,AZ334,"f",,Trigger)</f>
        <v>42716</v>
      </c>
      <c r="BC334" s="98">
        <f>_xll.qlInterestRateIndexMaturity(Currency&amp;"ibor"&amp;Tenor,BB334,Trigger)</f>
        <v>42807</v>
      </c>
      <c r="BD334" s="242" t="e">
        <f>_xll.qlIndexFixing($AD$5,BA334,TRUE,_xll.ohTrigger(Trigger,Trigger3M))</f>
        <v>#NUM!</v>
      </c>
      <c r="BE334" s="242">
        <f>IFERROR(_xll.qlIndexFixing($BF$1,BA334,TRUE,_xll.ohTrigger(Trigger,Trigger3M)),#N/A)</f>
        <v>2.9351540493226296E-4</v>
      </c>
    </row>
    <row r="335" spans="52:57" ht="11.25" customHeight="1" x14ac:dyDescent="0.25">
      <c r="AZ335" s="97" t="s">
        <v>197</v>
      </c>
      <c r="BA335" s="98">
        <f>_xll.qlInterestRateIndexFixingDate(Currency&amp;"ibor"&amp;Tenor,BB335,Trigger)</f>
        <v>42713</v>
      </c>
      <c r="BB335" s="98">
        <f>_xll.qlCalendarAdvance(Calendar,BB334,AZ335,"f",,Trigger)</f>
        <v>42717</v>
      </c>
      <c r="BC335" s="98">
        <f>_xll.qlInterestRateIndexMaturity(Currency&amp;"ibor"&amp;Tenor,BB335,Trigger)</f>
        <v>42807</v>
      </c>
      <c r="BD335" s="242" t="e">
        <f>_xll.qlIndexFixing($AD$5,BA335,TRUE,_xll.ohTrigger(Trigger,Trigger3M))</f>
        <v>#NUM!</v>
      </c>
      <c r="BE335" s="242">
        <f>IFERROR(_xll.qlIndexFixing($BF$1,BA335,TRUE,_xll.ohTrigger(Trigger,Trigger3M)),#N/A)</f>
        <v>2.9549795018901648E-4</v>
      </c>
    </row>
    <row r="336" spans="52:57" ht="11.25" customHeight="1" x14ac:dyDescent="0.25">
      <c r="AZ336" s="97" t="s">
        <v>197</v>
      </c>
      <c r="BA336" s="98">
        <f>_xll.qlInterestRateIndexFixingDate(Currency&amp;"ibor"&amp;Tenor,BB336,Trigger)</f>
        <v>42716</v>
      </c>
      <c r="BB336" s="98">
        <f>_xll.qlCalendarAdvance(Calendar,BB335,AZ336,"f",,Trigger)</f>
        <v>42718</v>
      </c>
      <c r="BC336" s="98">
        <f>_xll.qlInterestRateIndexMaturity(Currency&amp;"ibor"&amp;Tenor,BB336,Trigger)</f>
        <v>42808</v>
      </c>
      <c r="BD336" s="242" t="e">
        <f>_xll.qlIndexFixing($AD$5,BA336,TRUE,_xll.ohTrigger(Trigger,Trigger3M))</f>
        <v>#NUM!</v>
      </c>
      <c r="BE336" s="242">
        <f>IFERROR(_xll.qlIndexFixing($BF$1,BA336,TRUE,_xll.ohTrigger(Trigger,Trigger3M)),#N/A)</f>
        <v>2.9909903941494065E-4</v>
      </c>
    </row>
    <row r="337" spans="52:57" ht="11.25" customHeight="1" x14ac:dyDescent="0.25">
      <c r="AZ337" s="97" t="s">
        <v>197</v>
      </c>
      <c r="BA337" s="98">
        <f>_xll.qlInterestRateIndexFixingDate(Currency&amp;"ibor"&amp;Tenor,BB337,Trigger)</f>
        <v>42717</v>
      </c>
      <c r="BB337" s="98">
        <f>_xll.qlCalendarAdvance(Calendar,BB336,AZ337,"f",,Trigger)</f>
        <v>42719</v>
      </c>
      <c r="BC337" s="98">
        <f>_xll.qlInterestRateIndexMaturity(Currency&amp;"ibor"&amp;Tenor,BB337,Trigger)</f>
        <v>42809</v>
      </c>
      <c r="BD337" s="242" t="e">
        <f>_xll.qlIndexFixing($AD$5,BA337,TRUE,_xll.ohTrigger(Trigger,Trigger3M))</f>
        <v>#NUM!</v>
      </c>
      <c r="BE337" s="242">
        <f>IFERROR(_xll.qlIndexFixing($BF$1,BA337,TRUE,_xll.ohTrigger(Trigger,Trigger3M)),#N/A)</f>
        <v>3.0272379887197332E-4</v>
      </c>
    </row>
    <row r="338" spans="52:57" ht="11.25" customHeight="1" x14ac:dyDescent="0.25">
      <c r="AZ338" s="97" t="s">
        <v>197</v>
      </c>
      <c r="BA338" s="98">
        <f>_xll.qlInterestRateIndexFixingDate(Currency&amp;"ibor"&amp;Tenor,BB338,Trigger)</f>
        <v>42718</v>
      </c>
      <c r="BB338" s="98">
        <f>_xll.qlCalendarAdvance(Calendar,BB337,AZ338,"f",,Trigger)</f>
        <v>42720</v>
      </c>
      <c r="BC338" s="98">
        <f>_xll.qlInterestRateIndexMaturity(Currency&amp;"ibor"&amp;Tenor,BB338,Trigger)</f>
        <v>42810</v>
      </c>
      <c r="BD338" s="242" t="e">
        <f>_xll.qlIndexFixing($AD$5,BA338,TRUE,_xll.ohTrigger(Trigger,Trigger3M))</f>
        <v>#NUM!</v>
      </c>
      <c r="BE338" s="242">
        <f>IFERROR(_xll.qlIndexFixing($BF$1,BA338,TRUE,_xll.ohTrigger(Trigger,Trigger3M)),#N/A)</f>
        <v>3.0637276995637563E-4</v>
      </c>
    </row>
    <row r="339" spans="52:57" ht="11.25" customHeight="1" x14ac:dyDescent="0.25">
      <c r="AZ339" s="97" t="s">
        <v>197</v>
      </c>
      <c r="BA339" s="98">
        <f>_xll.qlInterestRateIndexFixingDate(Currency&amp;"ibor"&amp;Tenor,BB339,Trigger)</f>
        <v>42719</v>
      </c>
      <c r="BB339" s="98">
        <f>_xll.qlCalendarAdvance(Calendar,BB338,AZ339,"f",,Trigger)</f>
        <v>42723</v>
      </c>
      <c r="BC339" s="98">
        <f>_xll.qlInterestRateIndexMaturity(Currency&amp;"ibor"&amp;Tenor,BB339,Trigger)</f>
        <v>42814</v>
      </c>
      <c r="BD339" s="242" t="e">
        <f>_xll.qlIndexFixing($AD$5,BA339,TRUE,_xll.ohTrigger(Trigger,Trigger3M))</f>
        <v>#NUM!</v>
      </c>
      <c r="BE339" s="242">
        <f>IFERROR(_xll.qlIndexFixing($BF$1,BA339,TRUE,_xll.ohTrigger(Trigger,Trigger3M)),#N/A)</f>
        <v>3.191662342434203E-4</v>
      </c>
    </row>
    <row r="340" spans="52:57" ht="11.25" customHeight="1" x14ac:dyDescent="0.25">
      <c r="AZ340" s="97" t="s">
        <v>197</v>
      </c>
      <c r="BA340" s="98">
        <f>_xll.qlInterestRateIndexFixingDate(Currency&amp;"ibor"&amp;Tenor,BB340,Trigger)</f>
        <v>42720</v>
      </c>
      <c r="BB340" s="98">
        <f>_xll.qlCalendarAdvance(Calendar,BB339,AZ340,"f",,Trigger)</f>
        <v>42724</v>
      </c>
      <c r="BC340" s="98">
        <f>_xll.qlInterestRateIndexMaturity(Currency&amp;"ibor"&amp;Tenor,BB340,Trigger)</f>
        <v>42814</v>
      </c>
      <c r="BD340" s="242" t="e">
        <f>_xll.qlIndexFixing($AD$5,BA340,TRUE,_xll.ohTrigger(Trigger,Trigger3M))</f>
        <v>#NUM!</v>
      </c>
      <c r="BE340" s="242">
        <f>IFERROR(_xll.qlIndexFixing($BF$1,BA340,TRUE,_xll.ohTrigger(Trigger,Trigger3M)),#N/A)</f>
        <v>3.2122172413018291E-4</v>
      </c>
    </row>
    <row r="341" spans="52:57" ht="11.25" customHeight="1" x14ac:dyDescent="0.25">
      <c r="AZ341" s="97" t="s">
        <v>197</v>
      </c>
      <c r="BA341" s="98">
        <f>_xll.qlInterestRateIndexFixingDate(Currency&amp;"ibor"&amp;Tenor,BB341,Trigger)</f>
        <v>42723</v>
      </c>
      <c r="BB341" s="98">
        <f>_xll.qlCalendarAdvance(Calendar,BB340,AZ341,"f",,Trigger)</f>
        <v>42725</v>
      </c>
      <c r="BC341" s="98">
        <f>_xll.qlInterestRateIndexMaturity(Currency&amp;"ibor"&amp;Tenor,BB341,Trigger)</f>
        <v>42815</v>
      </c>
      <c r="BD341" s="242" t="e">
        <f>_xll.qlIndexFixing($AD$5,BA341,TRUE,_xll.ohTrigger(Trigger,Trigger3M))</f>
        <v>#NUM!</v>
      </c>
      <c r="BE341" s="242">
        <f>IFERROR(_xll.qlIndexFixing($BF$1,BA341,TRUE,_xll.ohTrigger(Trigger,Trigger3M)),#N/A)</f>
        <v>3.2499999998236717E-4</v>
      </c>
    </row>
    <row r="342" spans="52:57" ht="11.25" customHeight="1" x14ac:dyDescent="0.25">
      <c r="AZ342" s="97" t="s">
        <v>197</v>
      </c>
      <c r="BA342" s="98">
        <f>_xll.qlInterestRateIndexFixingDate(Currency&amp;"ibor"&amp;Tenor,BB342,Trigger)</f>
        <v>42724</v>
      </c>
      <c r="BB342" s="98">
        <f>_xll.qlCalendarAdvance(Calendar,BB341,AZ342,"f",,Trigger)</f>
        <v>42726</v>
      </c>
      <c r="BC342" s="98">
        <f>_xll.qlInterestRateIndexMaturity(Currency&amp;"ibor"&amp;Tenor,BB342,Trigger)</f>
        <v>42816</v>
      </c>
      <c r="BD342" s="242" t="e">
        <f>_xll.qlIndexFixing($AD$5,BA342,TRUE,_xll.ohTrigger(Trigger,Trigger3M))</f>
        <v>#NUM!</v>
      </c>
      <c r="BE342" s="242">
        <f>IFERROR(_xll.qlIndexFixing($BF$1,BA342,TRUE,_xll.ohTrigger(Trigger,Trigger3M)),#N/A)</f>
        <v>3.2880566755189022E-4</v>
      </c>
    </row>
    <row r="343" spans="52:57" ht="11.25" customHeight="1" x14ac:dyDescent="0.25">
      <c r="AZ343" s="97" t="s">
        <v>197</v>
      </c>
      <c r="BA343" s="98">
        <f>_xll.qlInterestRateIndexFixingDate(Currency&amp;"ibor"&amp;Tenor,BB343,Trigger)</f>
        <v>42725</v>
      </c>
      <c r="BB343" s="98">
        <f>_xll.qlCalendarAdvance(Calendar,BB342,AZ343,"f",,Trigger)</f>
        <v>42727</v>
      </c>
      <c r="BC343" s="98">
        <f>_xll.qlInterestRateIndexMaturity(Currency&amp;"ibor"&amp;Tenor,BB343,Trigger)</f>
        <v>42817</v>
      </c>
      <c r="BD343" s="242" t="e">
        <f>_xll.qlIndexFixing($AD$5,BA343,TRUE,_xll.ohTrigger(Trigger,Trigger3M))</f>
        <v>#NUM!</v>
      </c>
      <c r="BE343" s="242">
        <f>IFERROR(_xll.qlIndexFixing($BF$1,BA343,TRUE,_xll.ohTrigger(Trigger,Trigger3M)),#N/A)</f>
        <v>3.3263857256660145E-4</v>
      </c>
    </row>
    <row r="344" spans="52:57" ht="11.25" customHeight="1" x14ac:dyDescent="0.25">
      <c r="AZ344" s="97" t="s">
        <v>197</v>
      </c>
      <c r="BA344" s="98">
        <f>_xll.qlInterestRateIndexFixingDate(Currency&amp;"ibor"&amp;Tenor,BB344,Trigger)</f>
        <v>42726</v>
      </c>
      <c r="BB344" s="98">
        <f>_xll.qlCalendarAdvance(Calendar,BB343,AZ344,"f",,Trigger)</f>
        <v>42731</v>
      </c>
      <c r="BC344" s="98">
        <f>_xll.qlInterestRateIndexMaturity(Currency&amp;"ibor"&amp;Tenor,BB344,Trigger)</f>
        <v>42821</v>
      </c>
      <c r="BD344" s="242" t="e">
        <f>_xll.qlIndexFixing($AD$5,BA344,TRUE,_xll.ohTrigger(Trigger,Trigger3M))</f>
        <v>#NUM!</v>
      </c>
      <c r="BE344" s="242">
        <f>IFERROR(_xll.qlIndexFixing($BF$1,BA344,TRUE,_xll.ohTrigger(Trigger,Trigger3M)),#N/A)</f>
        <v>3.4823651297699598E-4</v>
      </c>
    </row>
    <row r="345" spans="52:57" ht="11.25" customHeight="1" x14ac:dyDescent="0.25">
      <c r="AZ345" s="97" t="s">
        <v>197</v>
      </c>
      <c r="BA345" s="98">
        <f>_xll.qlInterestRateIndexFixingDate(Currency&amp;"ibor"&amp;Tenor,BB345,Trigger)</f>
        <v>42727</v>
      </c>
      <c r="BB345" s="98">
        <f>_xll.qlCalendarAdvance(Calendar,BB344,AZ345,"f",,Trigger)</f>
        <v>42732</v>
      </c>
      <c r="BC345" s="98">
        <f>_xll.qlInterestRateIndexMaturity(Currency&amp;"ibor"&amp;Tenor,BB345,Trigger)</f>
        <v>42822</v>
      </c>
      <c r="BD345" s="242" t="e">
        <f>_xll.qlIndexFixing($AD$5,BA345,TRUE,_xll.ohTrigger(Trigger,Trigger3M))</f>
        <v>#NUM!</v>
      </c>
      <c r="BE345" s="242">
        <f>IFERROR(_xll.qlIndexFixing($BF$1,BA345,TRUE,_xll.ohTrigger(Trigger,Trigger3M)),#N/A)</f>
        <v>3.5220103835076344E-4</v>
      </c>
    </row>
    <row r="346" spans="52:57" ht="11.25" customHeight="1" x14ac:dyDescent="0.25">
      <c r="AZ346" s="97" t="s">
        <v>197</v>
      </c>
      <c r="BA346" s="98">
        <f>_xll.qlInterestRateIndexFixingDate(Currency&amp;"ibor"&amp;Tenor,BB346,Trigger)</f>
        <v>42731</v>
      </c>
      <c r="BB346" s="98">
        <f>_xll.qlCalendarAdvance(Calendar,BB345,AZ346,"f",,Trigger)</f>
        <v>42733</v>
      </c>
      <c r="BC346" s="98">
        <f>_xll.qlInterestRateIndexMaturity(Currency&amp;"ibor"&amp;Tenor,BB346,Trigger)</f>
        <v>42823</v>
      </c>
      <c r="BD346" s="242" t="e">
        <f>_xll.qlIndexFixing($AD$5,BA346,TRUE,_xll.ohTrigger(Trigger,Trigger3M))</f>
        <v>#NUM!</v>
      </c>
      <c r="BE346" s="242">
        <f>IFERROR(_xll.qlIndexFixing($BF$1,BA346,TRUE,_xll.ohTrigger(Trigger,Trigger3M)),#N/A)</f>
        <v>3.5619095339090023E-4</v>
      </c>
    </row>
    <row r="347" spans="52:57" ht="11.25" customHeight="1" x14ac:dyDescent="0.25">
      <c r="AZ347" s="97" t="s">
        <v>197</v>
      </c>
      <c r="BA347" s="98">
        <f>_xll.qlInterestRateIndexFixingDate(Currency&amp;"ibor"&amp;Tenor,BB347,Trigger)</f>
        <v>42732</v>
      </c>
      <c r="BB347" s="98">
        <f>_xll.qlCalendarAdvance(Calendar,BB346,AZ347,"f",,Trigger)</f>
        <v>42734</v>
      </c>
      <c r="BC347" s="98">
        <f>_xll.qlInterestRateIndexMaturity(Currency&amp;"ibor"&amp;Tenor,BB347,Trigger)</f>
        <v>42825</v>
      </c>
      <c r="BD347" s="242" t="e">
        <f>_xll.qlIndexFixing($AD$5,BA347,TRUE,_xll.ohTrigger(Trigger,Trigger3M))</f>
        <v>#NUM!</v>
      </c>
      <c r="BE347" s="242">
        <f>IFERROR(_xll.qlIndexFixing($BF$1,BA347,TRUE,_xll.ohTrigger(Trigger,Trigger3M)),#N/A)</f>
        <v>3.6204798414120532E-4</v>
      </c>
    </row>
    <row r="348" spans="52:57" ht="11.25" customHeight="1" x14ac:dyDescent="0.25">
      <c r="AZ348" s="97" t="s">
        <v>197</v>
      </c>
      <c r="BA348" s="98">
        <f>_xll.qlInterestRateIndexFixingDate(Currency&amp;"ibor"&amp;Tenor,BB348,Trigger)</f>
        <v>42733</v>
      </c>
      <c r="BB348" s="98">
        <f>_xll.qlCalendarAdvance(Calendar,BB347,AZ348,"f",,Trigger)</f>
        <v>42737</v>
      </c>
      <c r="BC348" s="98">
        <f>_xll.qlInterestRateIndexMaturity(Currency&amp;"ibor"&amp;Tenor,BB348,Trigger)</f>
        <v>42828</v>
      </c>
      <c r="BD348" s="242" t="e">
        <f>_xll.qlIndexFixing($AD$5,BA348,TRUE,_xll.ohTrigger(Trigger,Trigger3M))</f>
        <v>#NUM!</v>
      </c>
      <c r="BE348" s="242">
        <f>IFERROR(_xll.qlIndexFixing($BF$1,BA348,TRUE,_xll.ohTrigger(Trigger,Trigger3M)),#N/A)</f>
        <v>3.3985202856220335E-4</v>
      </c>
    </row>
    <row r="349" spans="52:57" ht="11.25" customHeight="1" x14ac:dyDescent="0.25">
      <c r="AZ349" s="97" t="s">
        <v>197</v>
      </c>
      <c r="BA349" s="98">
        <f>_xll.qlInterestRateIndexFixingDate(Currency&amp;"ibor"&amp;Tenor,BB349,Trigger)</f>
        <v>42734</v>
      </c>
      <c r="BB349" s="98">
        <f>_xll.qlCalendarAdvance(Calendar,BB348,AZ349,"f",,Trigger)</f>
        <v>42738</v>
      </c>
      <c r="BC349" s="98">
        <f>_xll.qlInterestRateIndexMaturity(Currency&amp;"ibor"&amp;Tenor,BB349,Trigger)</f>
        <v>42828</v>
      </c>
      <c r="BD349" s="242" t="e">
        <f>_xll.qlIndexFixing($AD$5,BA349,TRUE,_xll.ohTrigger(Trigger,Trigger3M))</f>
        <v>#NUM!</v>
      </c>
      <c r="BE349" s="242">
        <f>IFERROR(_xll.qlIndexFixing($BF$1,BA349,TRUE,_xll.ohTrigger(Trigger,Trigger3M)),#N/A)</f>
        <v>3.4170684603118673E-4</v>
      </c>
    </row>
    <row r="350" spans="52:57" ht="11.25" customHeight="1" x14ac:dyDescent="0.25">
      <c r="AZ350" s="97" t="s">
        <v>197</v>
      </c>
      <c r="BA350" s="98">
        <f>_xll.qlInterestRateIndexFixingDate(Currency&amp;"ibor"&amp;Tenor,BB350,Trigger)</f>
        <v>42737</v>
      </c>
      <c r="BB350" s="98">
        <f>_xll.qlCalendarAdvance(Calendar,BB349,AZ350,"f",,Trigger)</f>
        <v>42739</v>
      </c>
      <c r="BC350" s="98">
        <f>_xll.qlInterestRateIndexMaturity(Currency&amp;"ibor"&amp;Tenor,BB350,Trigger)</f>
        <v>42829</v>
      </c>
      <c r="BD350" s="242" t="e">
        <f>_xll.qlIndexFixing($AD$5,BA350,TRUE,_xll.ohTrigger(Trigger,Trigger3M))</f>
        <v>#NUM!</v>
      </c>
      <c r="BE350" s="242">
        <f>IFERROR(_xll.qlIndexFixing($BF$1,BA350,TRUE,_xll.ohTrigger(Trigger,Trigger3M)),#N/A)</f>
        <v>3.4584226987366407E-4</v>
      </c>
    </row>
    <row r="351" spans="52:57" ht="11.25" customHeight="1" x14ac:dyDescent="0.25">
      <c r="AZ351" s="97" t="s">
        <v>197</v>
      </c>
      <c r="BA351" s="98">
        <f>_xll.qlInterestRateIndexFixingDate(Currency&amp;"ibor"&amp;Tenor,BB351,Trigger)</f>
        <v>42738</v>
      </c>
      <c r="BB351" s="98">
        <f>_xll.qlCalendarAdvance(Calendar,BB350,AZ351,"f",,Trigger)</f>
        <v>42740</v>
      </c>
      <c r="BC351" s="98">
        <f>_xll.qlInterestRateIndexMaturity(Currency&amp;"ibor"&amp;Tenor,BB351,Trigger)</f>
        <v>42830</v>
      </c>
      <c r="BD351" s="242" t="e">
        <f>_xll.qlIndexFixing($AD$5,BA351,TRUE,_xll.ohTrigger(Trigger,Trigger3M))</f>
        <v>#NUM!</v>
      </c>
      <c r="BE351" s="242">
        <f>IFERROR(_xll.qlIndexFixing($BF$1,BA351,TRUE,_xll.ohTrigger(Trigger,Trigger3M)),#N/A)</f>
        <v>3.5000079073288504E-4</v>
      </c>
    </row>
    <row r="352" spans="52:57" ht="11.25" customHeight="1" x14ac:dyDescent="0.25">
      <c r="AZ352" s="97" t="s">
        <v>197</v>
      </c>
      <c r="BA352" s="98">
        <f>_xll.qlInterestRateIndexFixingDate(Currency&amp;"ibor"&amp;Tenor,BB352,Trigger)</f>
        <v>42739</v>
      </c>
      <c r="BB352" s="98">
        <f>_xll.qlCalendarAdvance(Calendar,BB351,AZ352,"f",,Trigger)</f>
        <v>42741</v>
      </c>
      <c r="BC352" s="98">
        <f>_xll.qlInterestRateIndexMaturity(Currency&amp;"ibor"&amp;Tenor,BB352,Trigger)</f>
        <v>42831</v>
      </c>
      <c r="BD352" s="242" t="e">
        <f>_xll.qlIndexFixing($AD$5,BA352,TRUE,_xll.ohTrigger(Trigger,Trigger3M))</f>
        <v>#NUM!</v>
      </c>
      <c r="BE352" s="242">
        <f>IFERROR(_xll.qlIndexFixing($BF$1,BA352,TRUE,_xll.ohTrigger(Trigger,Trigger3M)),#N/A)</f>
        <v>3.5418206909820782E-4</v>
      </c>
    </row>
    <row r="353" spans="52:57" ht="11.25" customHeight="1" x14ac:dyDescent="0.25">
      <c r="AZ353" s="97" t="s">
        <v>197</v>
      </c>
      <c r="BA353" s="98">
        <f>_xll.qlInterestRateIndexFixingDate(Currency&amp;"ibor"&amp;Tenor,BB353,Trigger)</f>
        <v>42740</v>
      </c>
      <c r="BB353" s="98">
        <f>_xll.qlCalendarAdvance(Calendar,BB352,AZ353,"f",,Trigger)</f>
        <v>42744</v>
      </c>
      <c r="BC353" s="98">
        <f>_xll.qlInterestRateIndexMaturity(Currency&amp;"ibor"&amp;Tenor,BB353,Trigger)</f>
        <v>42835</v>
      </c>
      <c r="BD353" s="242" t="e">
        <f>_xll.qlIndexFixing($AD$5,BA353,TRUE,_xll.ohTrigger(Trigger,Trigger3M))</f>
        <v>#NUM!</v>
      </c>
      <c r="BE353" s="242">
        <f>IFERROR(_xll.qlIndexFixing($BF$1,BA353,TRUE,_xll.ohTrigger(Trigger,Trigger3M)),#N/A)</f>
        <v>3.6918089450554362E-4</v>
      </c>
    </row>
    <row r="354" spans="52:57" ht="11.25" customHeight="1" x14ac:dyDescent="0.25">
      <c r="AZ354" s="97" t="s">
        <v>197</v>
      </c>
      <c r="BA354" s="98">
        <f>_xll.qlInterestRateIndexFixingDate(Currency&amp;"ibor"&amp;Tenor,BB354,Trigger)</f>
        <v>42741</v>
      </c>
      <c r="BB354" s="98">
        <f>_xll.qlCalendarAdvance(Calendar,BB353,AZ354,"f",,Trigger)</f>
        <v>42745</v>
      </c>
      <c r="BC354" s="98">
        <f>_xll.qlInterestRateIndexMaturity(Currency&amp;"ibor"&amp;Tenor,BB354,Trigger)</f>
        <v>42835</v>
      </c>
      <c r="BD354" s="242" t="e">
        <f>_xll.qlIndexFixing($AD$5,BA354,TRUE,_xll.ohTrigger(Trigger,Trigger3M))</f>
        <v>#NUM!</v>
      </c>
      <c r="BE354" s="242">
        <f>IFERROR(_xll.qlIndexFixing($BF$1,BA354,TRUE,_xll.ohTrigger(Trigger,Trigger3M)),#N/A)</f>
        <v>3.7112786228821193E-4</v>
      </c>
    </row>
    <row r="355" spans="52:57" ht="11.25" customHeight="1" x14ac:dyDescent="0.25">
      <c r="AZ355" s="97" t="s">
        <v>197</v>
      </c>
      <c r="BA355" s="98">
        <f>_xll.qlInterestRateIndexFixingDate(Currency&amp;"ibor"&amp;Tenor,BB355,Trigger)</f>
        <v>42744</v>
      </c>
      <c r="BB355" s="98">
        <f>_xll.qlCalendarAdvance(Calendar,BB354,AZ355,"f",,Trigger)</f>
        <v>42746</v>
      </c>
      <c r="BC355" s="98">
        <f>_xll.qlInterestRateIndexMaturity(Currency&amp;"ibor"&amp;Tenor,BB355,Trigger)</f>
        <v>42836</v>
      </c>
      <c r="BD355" s="242" t="e">
        <f>_xll.qlIndexFixing($AD$5,BA355,TRUE,_xll.ohTrigger(Trigger,Trigger3M))</f>
        <v>#NUM!</v>
      </c>
      <c r="BE355" s="242">
        <f>IFERROR(_xll.qlIndexFixing($BF$1,BA355,TRUE,_xll.ohTrigger(Trigger,Trigger3M)),#N/A)</f>
        <v>3.7541773038718418E-4</v>
      </c>
    </row>
    <row r="356" spans="52:57" ht="11.25" customHeight="1" x14ac:dyDescent="0.25">
      <c r="AZ356" s="97" t="s">
        <v>197</v>
      </c>
      <c r="BA356" s="98">
        <f>_xll.qlInterestRateIndexFixingDate(Currency&amp;"ibor"&amp;Tenor,BB356,Trigger)</f>
        <v>42745</v>
      </c>
      <c r="BB356" s="98">
        <f>_xll.qlCalendarAdvance(Calendar,BB355,AZ356,"f",,Trigger)</f>
        <v>42747</v>
      </c>
      <c r="BC356" s="98">
        <f>_xll.qlInterestRateIndexMaturity(Currency&amp;"ibor"&amp;Tenor,BB356,Trigger)</f>
        <v>42837</v>
      </c>
      <c r="BD356" s="242" t="e">
        <f>_xll.qlIndexFixing($AD$5,BA356,TRUE,_xll.ohTrigger(Trigger,Trigger3M))</f>
        <v>#NUM!</v>
      </c>
      <c r="BE356" s="242">
        <f>IFERROR(_xll.qlIndexFixing($BF$1,BA356,TRUE,_xll.ohTrigger(Trigger,Trigger3M)),#N/A)</f>
        <v>3.797282558393178E-4</v>
      </c>
    </row>
    <row r="357" spans="52:57" ht="11.25" customHeight="1" x14ac:dyDescent="0.25">
      <c r="AZ357" s="97" t="s">
        <v>197</v>
      </c>
      <c r="BA357" s="98">
        <f>_xll.qlInterestRateIndexFixingDate(Currency&amp;"ibor"&amp;Tenor,BB357,Trigger)</f>
        <v>42746</v>
      </c>
      <c r="BB357" s="98">
        <f>_xll.qlCalendarAdvance(Calendar,BB356,AZ357,"f",,Trigger)</f>
        <v>42748</v>
      </c>
      <c r="BC357" s="98">
        <f>_xll.qlInterestRateIndexMaturity(Currency&amp;"ibor"&amp;Tenor,BB357,Trigger)</f>
        <v>42838</v>
      </c>
      <c r="BD357" s="242" t="e">
        <f>_xll.qlIndexFixing($AD$5,BA357,TRUE,_xll.ohTrigger(Trigger,Trigger3M))</f>
        <v>#NUM!</v>
      </c>
      <c r="BE357" s="242">
        <f>IFERROR(_xll.qlIndexFixing($BF$1,BA357,TRUE,_xll.ohTrigger(Trigger,Trigger3M)),#N/A)</f>
        <v>3.8405907810012962E-4</v>
      </c>
    </row>
    <row r="358" spans="52:57" ht="11.25" customHeight="1" x14ac:dyDescent="0.25">
      <c r="AZ358" s="97" t="s">
        <v>197</v>
      </c>
      <c r="BA358" s="98">
        <f>_xll.qlInterestRateIndexFixingDate(Currency&amp;"ibor"&amp;Tenor,BB358,Trigger)</f>
        <v>42747</v>
      </c>
      <c r="BB358" s="98">
        <f>_xll.qlCalendarAdvance(Calendar,BB357,AZ358,"f",,Trigger)</f>
        <v>42751</v>
      </c>
      <c r="BC358" s="98">
        <f>_xll.qlInterestRateIndexMaturity(Currency&amp;"ibor"&amp;Tenor,BB358,Trigger)</f>
        <v>42843</v>
      </c>
      <c r="BD358" s="242" t="e">
        <f>_xll.qlIndexFixing($AD$5,BA358,TRUE,_xll.ohTrigger(Trigger,Trigger3M))</f>
        <v>#NUM!</v>
      </c>
      <c r="BE358" s="242">
        <f>IFERROR(_xll.qlIndexFixing($BF$1,BA358,TRUE,_xll.ohTrigger(Trigger,Trigger3M)),#N/A)</f>
        <v>4.0191361117040671E-4</v>
      </c>
    </row>
    <row r="359" spans="52:57" ht="11.25" customHeight="1" x14ac:dyDescent="0.25">
      <c r="AZ359" s="97" t="s">
        <v>197</v>
      </c>
      <c r="BA359" s="98">
        <f>_xll.qlInterestRateIndexFixingDate(Currency&amp;"ibor"&amp;Tenor,BB359,Trigger)</f>
        <v>42748</v>
      </c>
      <c r="BB359" s="98">
        <f>_xll.qlCalendarAdvance(Calendar,BB358,AZ359,"f",,Trigger)</f>
        <v>42752</v>
      </c>
      <c r="BC359" s="98">
        <f>_xll.qlInterestRateIndexMaturity(Currency&amp;"ibor"&amp;Tenor,BB359,Trigger)</f>
        <v>42843</v>
      </c>
      <c r="BD359" s="242" t="e">
        <f>_xll.qlIndexFixing($AD$5,BA359,TRUE,_xll.ohTrigger(Trigger,Trigger3M))</f>
        <v>#NUM!</v>
      </c>
      <c r="BE359" s="242">
        <f>IFERROR(_xll.qlIndexFixing($BF$1,BA359,TRUE,_xll.ohTrigger(Trigger,Trigger3M)),#N/A)</f>
        <v>4.0395471622305465E-4</v>
      </c>
    </row>
    <row r="360" spans="52:57" ht="11.25" customHeight="1" x14ac:dyDescent="0.25">
      <c r="AZ360" s="97" t="s">
        <v>197</v>
      </c>
      <c r="BA360" s="98">
        <f>_xll.qlInterestRateIndexFixingDate(Currency&amp;"ibor"&amp;Tenor,BB360,Trigger)</f>
        <v>42751</v>
      </c>
      <c r="BB360" s="98">
        <f>_xll.qlCalendarAdvance(Calendar,BB359,AZ360,"f",,Trigger)</f>
        <v>42753</v>
      </c>
      <c r="BC360" s="98">
        <f>_xll.qlInterestRateIndexMaturity(Currency&amp;"ibor"&amp;Tenor,BB360,Trigger)</f>
        <v>42843</v>
      </c>
      <c r="BD360" s="242" t="e">
        <f>_xll.qlIndexFixing($AD$5,BA360,TRUE,_xll.ohTrigger(Trigger,Trigger3M))</f>
        <v>#NUM!</v>
      </c>
      <c r="BE360" s="242">
        <f>IFERROR(_xll.qlIndexFixing($BF$1,BA360,TRUE,_xll.ohTrigger(Trigger,Trigger3M)),#N/A)</f>
        <v>4.0600481217190065E-4</v>
      </c>
    </row>
    <row r="361" spans="52:57" ht="11.25" customHeight="1" x14ac:dyDescent="0.25">
      <c r="AZ361" s="97" t="s">
        <v>197</v>
      </c>
      <c r="BA361" s="98">
        <f>_xll.qlInterestRateIndexFixingDate(Currency&amp;"ibor"&amp;Tenor,BB361,Trigger)</f>
        <v>42752</v>
      </c>
      <c r="BB361" s="98">
        <f>_xll.qlCalendarAdvance(Calendar,BB360,AZ361,"f",,Trigger)</f>
        <v>42754</v>
      </c>
      <c r="BC361" s="98">
        <f>_xll.qlInterestRateIndexMaturity(Currency&amp;"ibor"&amp;Tenor,BB361,Trigger)</f>
        <v>42844</v>
      </c>
      <c r="BD361" s="242" t="e">
        <f>_xll.qlIndexFixing($AD$5,BA361,TRUE,_xll.ohTrigger(Trigger,Trigger3M))</f>
        <v>#NUM!</v>
      </c>
      <c r="BE361" s="242">
        <f>IFERROR(_xll.qlIndexFixing($BF$1,BA361,TRUE,_xll.ohTrigger(Trigger,Trigger3M)),#N/A)</f>
        <v>4.104496755941156E-4</v>
      </c>
    </row>
    <row r="362" spans="52:57" ht="11.25" customHeight="1" x14ac:dyDescent="0.25">
      <c r="AZ362" s="97" t="s">
        <v>197</v>
      </c>
      <c r="BA362" s="98">
        <f>_xll.qlInterestRateIndexFixingDate(Currency&amp;"ibor"&amp;Tenor,BB362,Trigger)</f>
        <v>42753</v>
      </c>
      <c r="BB362" s="98">
        <f>_xll.qlCalendarAdvance(Calendar,BB361,AZ362,"f",,Trigger)</f>
        <v>42755</v>
      </c>
      <c r="BC362" s="98">
        <f>_xll.qlInterestRateIndexMaturity(Currency&amp;"ibor"&amp;Tenor,BB362,Trigger)</f>
        <v>42845</v>
      </c>
      <c r="BD362" s="242" t="e">
        <f>_xll.qlIndexFixing($AD$5,BA362,TRUE,_xll.ohTrigger(Trigger,Trigger3M))</f>
        <v>#NUM!</v>
      </c>
      <c r="BE362" s="242">
        <f>IFERROR(_xll.qlIndexFixing($BF$1,BA362,TRUE,_xll.ohTrigger(Trigger,Trigger3M)),#N/A)</f>
        <v>4.149122278791495E-4</v>
      </c>
    </row>
    <row r="363" spans="52:57" ht="11.25" customHeight="1" x14ac:dyDescent="0.25">
      <c r="AZ363" s="97" t="s">
        <v>197</v>
      </c>
      <c r="BA363" s="98">
        <f>_xll.qlInterestRateIndexFixingDate(Currency&amp;"ibor"&amp;Tenor,BB363,Trigger)</f>
        <v>42754</v>
      </c>
      <c r="BB363" s="98">
        <f>_xll.qlCalendarAdvance(Calendar,BB362,AZ363,"f",,Trigger)</f>
        <v>42758</v>
      </c>
      <c r="BC363" s="98">
        <f>_xll.qlInterestRateIndexMaturity(Currency&amp;"ibor"&amp;Tenor,BB363,Trigger)</f>
        <v>42849</v>
      </c>
      <c r="BD363" s="242" t="e">
        <f>_xll.qlIndexFixing($AD$5,BA363,TRUE,_xll.ohTrigger(Trigger,Trigger3M))</f>
        <v>#NUM!</v>
      </c>
      <c r="BE363" s="242">
        <f>IFERROR(_xll.qlIndexFixing($BF$1,BA363,TRUE,_xll.ohTrigger(Trigger,Trigger3M)),#N/A)</f>
        <v>4.3080729329924883E-4</v>
      </c>
    </row>
    <row r="364" spans="52:57" ht="11.25" customHeight="1" x14ac:dyDescent="0.25">
      <c r="AZ364" s="97" t="s">
        <v>197</v>
      </c>
      <c r="BA364" s="98">
        <f>_xll.qlInterestRateIndexFixingDate(Currency&amp;"ibor"&amp;Tenor,BB364,Trigger)</f>
        <v>42755</v>
      </c>
      <c r="BB364" s="98">
        <f>_xll.qlCalendarAdvance(Calendar,BB363,AZ364,"f",,Trigger)</f>
        <v>42759</v>
      </c>
      <c r="BC364" s="98">
        <f>_xll.qlInterestRateIndexMaturity(Currency&amp;"ibor"&amp;Tenor,BB364,Trigger)</f>
        <v>42849</v>
      </c>
      <c r="BD364" s="242" t="e">
        <f>_xll.qlIndexFixing($AD$5,BA364,TRUE,_xll.ohTrigger(Trigger,Trigger3M))</f>
        <v>#NUM!</v>
      </c>
      <c r="BE364" s="242">
        <f>IFERROR(_xll.qlIndexFixing($BF$1,BA364,TRUE,_xll.ohTrigger(Trigger,Trigger3M)),#N/A)</f>
        <v>4.329315888815799E-4</v>
      </c>
    </row>
    <row r="365" spans="52:57" ht="11.25" customHeight="1" x14ac:dyDescent="0.25">
      <c r="AZ365" s="97" t="s">
        <v>197</v>
      </c>
      <c r="BA365" s="98">
        <f>_xll.qlInterestRateIndexFixingDate(Currency&amp;"ibor"&amp;Tenor,BB365,Trigger)</f>
        <v>42758</v>
      </c>
      <c r="BB365" s="98">
        <f>_xll.qlCalendarAdvance(Calendar,BB364,AZ365,"f",,Trigger)</f>
        <v>42760</v>
      </c>
      <c r="BC365" s="98">
        <f>_xll.qlInterestRateIndexMaturity(Currency&amp;"ibor"&amp;Tenor,BB365,Trigger)</f>
        <v>42850</v>
      </c>
      <c r="BD365" s="242" t="e">
        <f>_xll.qlIndexFixing($AD$5,BA365,TRUE,_xll.ohTrigger(Trigger,Trigger3M))</f>
        <v>#NUM!</v>
      </c>
      <c r="BE365" s="242">
        <f>IFERROR(_xll.qlIndexFixing($BF$1,BA365,TRUE,_xll.ohTrigger(Trigger,Trigger3M)),#N/A)</f>
        <v>4.3747675660643637E-4</v>
      </c>
    </row>
    <row r="366" spans="52:57" ht="11.25" customHeight="1" x14ac:dyDescent="0.25">
      <c r="AZ366" s="97" t="s">
        <v>197</v>
      </c>
      <c r="BA366" s="98">
        <f>_xll.qlInterestRateIndexFixingDate(Currency&amp;"ibor"&amp;Tenor,BB366,Trigger)</f>
        <v>42759</v>
      </c>
      <c r="BB366" s="98">
        <f>_xll.qlCalendarAdvance(Calendar,BB365,AZ366,"f",,Trigger)</f>
        <v>42761</v>
      </c>
      <c r="BC366" s="98">
        <f>_xll.qlInterestRateIndexMaturity(Currency&amp;"ibor"&amp;Tenor,BB366,Trigger)</f>
        <v>42851</v>
      </c>
      <c r="BD366" s="242" t="e">
        <f>_xll.qlIndexFixing($AD$5,BA366,TRUE,_xll.ohTrigger(Trigger,Trigger3M))</f>
        <v>#NUM!</v>
      </c>
      <c r="BE366" s="242">
        <f>IFERROR(_xll.qlIndexFixing($BF$1,BA366,TRUE,_xll.ohTrigger(Trigger,Trigger3M)),#N/A)</f>
        <v>4.420372606066536E-4</v>
      </c>
    </row>
    <row r="367" spans="52:57" ht="11.25" customHeight="1" x14ac:dyDescent="0.25">
      <c r="AZ367" s="97" t="s">
        <v>197</v>
      </c>
      <c r="BA367" s="98">
        <f>_xll.qlInterestRateIndexFixingDate(Currency&amp;"ibor"&amp;Tenor,BB367,Trigger)</f>
        <v>42760</v>
      </c>
      <c r="BB367" s="98">
        <f>_xll.qlCalendarAdvance(Calendar,BB366,AZ367,"f",,Trigger)</f>
        <v>42762</v>
      </c>
      <c r="BC367" s="98">
        <f>_xll.qlInterestRateIndexMaturity(Currency&amp;"ibor"&amp;Tenor,BB367,Trigger)</f>
        <v>42852</v>
      </c>
      <c r="BD367" s="242" t="e">
        <f>_xll.qlIndexFixing($AD$5,BA367,TRUE,_xll.ohTrigger(Trigger,Trigger3M))</f>
        <v>#NUM!</v>
      </c>
      <c r="BE367" s="242">
        <f>IFERROR(_xll.qlIndexFixing($BF$1,BA367,TRUE,_xll.ohTrigger(Trigger,Trigger3M)),#N/A)</f>
        <v>4.4661269826562489E-4</v>
      </c>
    </row>
    <row r="368" spans="52:57" ht="11.25" customHeight="1" x14ac:dyDescent="0.25">
      <c r="AZ368" s="97" t="s">
        <v>197</v>
      </c>
      <c r="BA368" s="98">
        <f>_xll.qlInterestRateIndexFixingDate(Currency&amp;"ibor"&amp;Tenor,BB368,Trigger)</f>
        <v>42761</v>
      </c>
      <c r="BB368" s="98">
        <f>_xll.qlCalendarAdvance(Calendar,BB367,AZ368,"f",,Trigger)</f>
        <v>42765</v>
      </c>
      <c r="BC368" s="98">
        <f>_xll.qlInterestRateIndexMaturity(Currency&amp;"ibor"&amp;Tenor,BB368,Trigger)</f>
        <v>42853</v>
      </c>
      <c r="BD368" s="242" t="e">
        <f>_xll.qlIndexFixing($AD$5,BA368,TRUE,_xll.ohTrigger(Trigger,Trigger3M))</f>
        <v>#NUM!</v>
      </c>
      <c r="BE368" s="242">
        <f>IFERROR(_xll.qlIndexFixing($BF$1,BA368,TRUE,_xll.ohTrigger(Trigger,Trigger3M)),#N/A)</f>
        <v>4.5557229950386117E-4</v>
      </c>
    </row>
    <row r="369" spans="52:57" ht="11.25" customHeight="1" x14ac:dyDescent="0.25">
      <c r="AZ369" s="97" t="s">
        <v>197</v>
      </c>
      <c r="BA369" s="98">
        <f>_xll.qlInterestRateIndexFixingDate(Currency&amp;"ibor"&amp;Tenor,BB369,Trigger)</f>
        <v>42762</v>
      </c>
      <c r="BB369" s="98">
        <f>_xll.qlCalendarAdvance(Calendar,BB368,AZ369,"f",,Trigger)</f>
        <v>42766</v>
      </c>
      <c r="BC369" s="98">
        <f>_xll.qlInterestRateIndexMaturity(Currency&amp;"ibor"&amp;Tenor,BB369,Trigger)</f>
        <v>42853</v>
      </c>
      <c r="BD369" s="242" t="e">
        <f>_xll.qlIndexFixing($AD$5,BA369,TRUE,_xll.ohTrigger(Trigger,Trigger3M))</f>
        <v>#NUM!</v>
      </c>
      <c r="BE369" s="242">
        <f>IFERROR(_xll.qlIndexFixing($BF$1,BA369,TRUE,_xll.ohTrigger(Trigger,Trigger3M)),#N/A)</f>
        <v>4.5777034994183514E-4</v>
      </c>
    </row>
    <row r="370" spans="52:57" ht="11.25" customHeight="1" x14ac:dyDescent="0.25">
      <c r="AZ370" s="97" t="s">
        <v>197</v>
      </c>
      <c r="BA370" s="98">
        <f>_xll.qlInterestRateIndexFixingDate(Currency&amp;"ibor"&amp;Tenor,BB370,Trigger)</f>
        <v>42765</v>
      </c>
      <c r="BB370" s="98">
        <f>_xll.qlCalendarAdvance(Calendar,BB369,AZ370,"f",,Trigger)</f>
        <v>42767</v>
      </c>
      <c r="BC370" s="98">
        <f>_xll.qlInterestRateIndexMaturity(Currency&amp;"ibor"&amp;Tenor,BB370,Trigger)</f>
        <v>42857</v>
      </c>
      <c r="BD370" s="242" t="e">
        <f>_xll.qlIndexFixing($AD$5,BA370,TRUE,_xll.ohTrigger(Trigger,Trigger3M))</f>
        <v>#NUM!</v>
      </c>
      <c r="BE370" s="242">
        <f>IFERROR(_xll.qlIndexFixing($BF$1,BA370,TRUE,_xll.ohTrigger(Trigger,Trigger3M)),#N/A)</f>
        <v>4.6969958944664825E-4</v>
      </c>
    </row>
    <row r="371" spans="52:57" ht="11.25" customHeight="1" x14ac:dyDescent="0.25">
      <c r="AZ371" s="97" t="s">
        <v>197</v>
      </c>
      <c r="BA371" s="98">
        <f>_xll.qlInterestRateIndexFixingDate(Currency&amp;"ibor"&amp;Tenor,BB371,Trigger)</f>
        <v>42766</v>
      </c>
      <c r="BB371" s="98">
        <f>_xll.qlCalendarAdvance(Calendar,BB370,AZ371,"f",,Trigger)</f>
        <v>42768</v>
      </c>
      <c r="BC371" s="98">
        <f>_xll.qlInterestRateIndexMaturity(Currency&amp;"ibor"&amp;Tenor,BB371,Trigger)</f>
        <v>42857</v>
      </c>
      <c r="BD371" s="242" t="e">
        <f>_xll.qlIndexFixing($AD$5,BA371,TRUE,_xll.ohTrigger(Trigger,Trigger3M))</f>
        <v>#NUM!</v>
      </c>
      <c r="BE371" s="242">
        <f>IFERROR(_xll.qlIndexFixing($BF$1,BA371,TRUE,_xll.ohTrigger(Trigger,Trigger3M)),#N/A)</f>
        <v>4.7192489924267715E-4</v>
      </c>
    </row>
    <row r="372" spans="52:57" ht="11.25" customHeight="1" x14ac:dyDescent="0.25">
      <c r="AZ372" s="97" t="s">
        <v>197</v>
      </c>
      <c r="BA372" s="98">
        <f>_xll.qlInterestRateIndexFixingDate(Currency&amp;"ibor"&amp;Tenor,BB372,Trigger)</f>
        <v>42767</v>
      </c>
      <c r="BB372" s="98">
        <f>_xll.qlCalendarAdvance(Calendar,BB371,AZ372,"f",,Trigger)</f>
        <v>42769</v>
      </c>
      <c r="BC372" s="98">
        <f>_xll.qlInterestRateIndexMaturity(Currency&amp;"ibor"&amp;Tenor,BB372,Trigger)</f>
        <v>42858</v>
      </c>
      <c r="BD372" s="242" t="e">
        <f>_xll.qlIndexFixing($AD$5,BA372,TRUE,_xll.ohTrigger(Trigger,Trigger3M))</f>
        <v>#NUM!</v>
      </c>
      <c r="BE372" s="242">
        <f>IFERROR(_xll.qlIndexFixing($BF$1,BA372,TRUE,_xll.ohTrigger(Trigger,Trigger3M)),#N/A)</f>
        <v>4.7659214265420157E-4</v>
      </c>
    </row>
    <row r="373" spans="52:57" ht="11.25" customHeight="1" x14ac:dyDescent="0.25">
      <c r="AZ373" s="97" t="s">
        <v>197</v>
      </c>
      <c r="BA373" s="98">
        <f>_xll.qlInterestRateIndexFixingDate(Currency&amp;"ibor"&amp;Tenor,BB373,Trigger)</f>
        <v>42768</v>
      </c>
      <c r="BB373" s="98">
        <f>_xll.qlCalendarAdvance(Calendar,BB372,AZ373,"f",,Trigger)</f>
        <v>42772</v>
      </c>
      <c r="BC373" s="98">
        <f>_xll.qlInterestRateIndexMaturity(Currency&amp;"ibor"&amp;Tenor,BB373,Trigger)</f>
        <v>42863</v>
      </c>
      <c r="BD373" s="242" t="e">
        <f>_xll.qlIndexFixing($AD$5,BA373,TRUE,_xll.ohTrigger(Trigger,Trigger3M))</f>
        <v>#NUM!</v>
      </c>
      <c r="BE373" s="242">
        <f>IFERROR(_xll.qlIndexFixing($BF$1,BA373,TRUE,_xll.ohTrigger(Trigger,Trigger3M)),#N/A)</f>
        <v>4.9553059675621692E-4</v>
      </c>
    </row>
    <row r="374" spans="52:57" ht="11.25" customHeight="1" x14ac:dyDescent="0.25">
      <c r="AZ374" s="97" t="s">
        <v>197</v>
      </c>
      <c r="BA374" s="98">
        <f>_xll.qlInterestRateIndexFixingDate(Currency&amp;"ibor"&amp;Tenor,BB374,Trigger)</f>
        <v>42769</v>
      </c>
      <c r="BB374" s="98">
        <f>_xll.qlCalendarAdvance(Calendar,BB373,AZ374,"f",,Trigger)</f>
        <v>42773</v>
      </c>
      <c r="BC374" s="98">
        <f>_xll.qlInterestRateIndexMaturity(Currency&amp;"ibor"&amp;Tenor,BB374,Trigger)</f>
        <v>42863</v>
      </c>
      <c r="BD374" s="242" t="e">
        <f>_xll.qlIndexFixing($AD$5,BA374,TRUE,_xll.ohTrigger(Trigger,Trigger3M))</f>
        <v>#NUM!</v>
      </c>
      <c r="BE374" s="242">
        <f>IFERROR(_xll.qlIndexFixing($BF$1,BA374,TRUE,_xll.ohTrigger(Trigger,Trigger3M)),#N/A)</f>
        <v>4.978099768848665E-4</v>
      </c>
    </row>
    <row r="375" spans="52:57" ht="11.25" customHeight="1" x14ac:dyDescent="0.25">
      <c r="AZ375" s="97" t="s">
        <v>197</v>
      </c>
      <c r="BA375" s="98">
        <f>_xll.qlInterestRateIndexFixingDate(Currency&amp;"ibor"&amp;Tenor,BB375,Trigger)</f>
        <v>42772</v>
      </c>
      <c r="BB375" s="98">
        <f>_xll.qlCalendarAdvance(Calendar,BB374,AZ375,"f",,Trigger)</f>
        <v>42774</v>
      </c>
      <c r="BC375" s="98">
        <f>_xll.qlInterestRateIndexMaturity(Currency&amp;"ibor"&amp;Tenor,BB375,Trigger)</f>
        <v>42863</v>
      </c>
      <c r="BD375" s="242" t="e">
        <f>_xll.qlIndexFixing($AD$5,BA375,TRUE,_xll.ohTrigger(Trigger,Trigger3M))</f>
        <v>#NUM!</v>
      </c>
      <c r="BE375" s="242">
        <f>IFERROR(_xll.qlIndexFixing($BF$1,BA375,TRUE,_xll.ohTrigger(Trigger,Trigger3M)),#N/A)</f>
        <v>5.0009754225934563E-4</v>
      </c>
    </row>
    <row r="376" spans="52:57" ht="11.25" customHeight="1" x14ac:dyDescent="0.25">
      <c r="AZ376" s="97" t="s">
        <v>197</v>
      </c>
      <c r="BA376" s="98">
        <f>_xll.qlInterestRateIndexFixingDate(Currency&amp;"ibor"&amp;Tenor,BB376,Trigger)</f>
        <v>42773</v>
      </c>
      <c r="BB376" s="98">
        <f>_xll.qlCalendarAdvance(Calendar,BB375,AZ376,"f",,Trigger)</f>
        <v>42775</v>
      </c>
      <c r="BC376" s="98">
        <f>_xll.qlInterestRateIndexMaturity(Currency&amp;"ibor"&amp;Tenor,BB376,Trigger)</f>
        <v>42864</v>
      </c>
      <c r="BD376" s="242" t="e">
        <f>_xll.qlIndexFixing($AD$5,BA376,TRUE,_xll.ohTrigger(Trigger,Trigger3M))</f>
        <v>#NUM!</v>
      </c>
      <c r="BE376" s="242">
        <f>IFERROR(_xll.qlIndexFixing($BF$1,BA376,TRUE,_xll.ohTrigger(Trigger,Trigger3M)),#N/A)</f>
        <v>5.0482938549568533E-4</v>
      </c>
    </row>
    <row r="377" spans="52:57" ht="11.25" customHeight="1" x14ac:dyDescent="0.25">
      <c r="AZ377" s="97" t="s">
        <v>197</v>
      </c>
      <c r="BA377" s="98">
        <f>_xll.qlInterestRateIndexFixingDate(Currency&amp;"ibor"&amp;Tenor,BB377,Trigger)</f>
        <v>42774</v>
      </c>
      <c r="BB377" s="98">
        <f>_xll.qlCalendarAdvance(Calendar,BB376,AZ377,"f",,Trigger)</f>
        <v>42776</v>
      </c>
      <c r="BC377" s="98">
        <f>_xll.qlInterestRateIndexMaturity(Currency&amp;"ibor"&amp;Tenor,BB377,Trigger)</f>
        <v>42865</v>
      </c>
      <c r="BD377" s="242" t="e">
        <f>_xll.qlIndexFixing($AD$5,BA377,TRUE,_xll.ohTrigger(Trigger,Trigger3M))</f>
        <v>#NUM!</v>
      </c>
      <c r="BE377" s="242">
        <f>IFERROR(_xll.qlIndexFixing($BF$1,BA377,TRUE,_xll.ohTrigger(Trigger,Trigger3M)),#N/A)</f>
        <v>5.0957044458347777E-4</v>
      </c>
    </row>
    <row r="378" spans="52:57" ht="11.25" customHeight="1" x14ac:dyDescent="0.25">
      <c r="AZ378" s="97" t="s">
        <v>197</v>
      </c>
      <c r="BA378" s="98">
        <f>_xll.qlInterestRateIndexFixingDate(Currency&amp;"ibor"&amp;Tenor,BB378,Trigger)</f>
        <v>42775</v>
      </c>
      <c r="BB378" s="98">
        <f>_xll.qlCalendarAdvance(Calendar,BB377,AZ378,"f",,Trigger)</f>
        <v>42779</v>
      </c>
      <c r="BC378" s="98">
        <f>_xll.qlInterestRateIndexMaturity(Currency&amp;"ibor"&amp;Tenor,BB378,Trigger)</f>
        <v>42870</v>
      </c>
      <c r="BD378" s="242" t="e">
        <f>_xll.qlIndexFixing($AD$5,BA378,TRUE,_xll.ohTrigger(Trigger,Trigger3M))</f>
        <v>#NUM!</v>
      </c>
      <c r="BE378" s="242">
        <f>IFERROR(_xll.qlIndexFixing($BF$1,BA378,TRUE,_xll.ohTrigger(Trigger,Trigger3M)),#N/A)</f>
        <v>5.28703830507386E-4</v>
      </c>
    </row>
    <row r="379" spans="52:57" ht="11.25" customHeight="1" x14ac:dyDescent="0.25">
      <c r="AZ379" s="97" t="s">
        <v>197</v>
      </c>
      <c r="BA379" s="98">
        <f>_xll.qlInterestRateIndexFixingDate(Currency&amp;"ibor"&amp;Tenor,BB379,Trigger)</f>
        <v>42776</v>
      </c>
      <c r="BB379" s="98">
        <f>_xll.qlCalendarAdvance(Calendar,BB378,AZ379,"f",,Trigger)</f>
        <v>42780</v>
      </c>
      <c r="BC379" s="98">
        <f>_xll.qlInterestRateIndexMaturity(Currency&amp;"ibor"&amp;Tenor,BB379,Trigger)</f>
        <v>42870</v>
      </c>
      <c r="BD379" s="242" t="e">
        <f>_xll.qlIndexFixing($AD$5,BA379,TRUE,_xll.ohTrigger(Trigger,Trigger3M))</f>
        <v>#NUM!</v>
      </c>
      <c r="BE379" s="242">
        <f>IFERROR(_xll.qlIndexFixing($BF$1,BA379,TRUE,_xll.ohTrigger(Trigger,Trigger3M)),#N/A)</f>
        <v>5.3104725955144261E-4</v>
      </c>
    </row>
    <row r="380" spans="52:57" ht="11.25" customHeight="1" x14ac:dyDescent="0.25">
      <c r="AZ380" s="97" t="s">
        <v>197</v>
      </c>
      <c r="BA380" s="98">
        <f>_xll.qlInterestRateIndexFixingDate(Currency&amp;"ibor"&amp;Tenor,BB380,Trigger)</f>
        <v>42779</v>
      </c>
      <c r="BB380" s="98">
        <f>_xll.qlCalendarAdvance(Calendar,BB379,AZ380,"f",,Trigger)</f>
        <v>42781</v>
      </c>
      <c r="BC380" s="98">
        <f>_xll.qlInterestRateIndexMaturity(Currency&amp;"ibor"&amp;Tenor,BB380,Trigger)</f>
        <v>42870</v>
      </c>
      <c r="BD380" s="242" t="e">
        <f>_xll.qlIndexFixing($AD$5,BA380,TRUE,_xll.ohTrigger(Trigger,Trigger3M))</f>
        <v>#NUM!</v>
      </c>
      <c r="BE380" s="242">
        <f>IFERROR(_xll.qlIndexFixing($BF$1,BA380,TRUE,_xll.ohTrigger(Trigger,Trigger3M)),#N/A)</f>
        <v>5.3339807991885574E-4</v>
      </c>
    </row>
    <row r="381" spans="52:57" ht="11.25" customHeight="1" x14ac:dyDescent="0.25">
      <c r="AZ381" s="97" t="s">
        <v>197</v>
      </c>
      <c r="BA381" s="98">
        <f>_xll.qlInterestRateIndexFixingDate(Currency&amp;"ibor"&amp;Tenor,BB381,Trigger)</f>
        <v>42780</v>
      </c>
      <c r="BB381" s="98">
        <f>_xll.qlCalendarAdvance(Calendar,BB380,AZ381,"f",,Trigger)</f>
        <v>42782</v>
      </c>
      <c r="BC381" s="98">
        <f>_xll.qlInterestRateIndexMaturity(Currency&amp;"ibor"&amp;Tenor,BB381,Trigger)</f>
        <v>42871</v>
      </c>
      <c r="BD381" s="242" t="e">
        <f>_xll.qlIndexFixing($AD$5,BA381,TRUE,_xll.ohTrigger(Trigger,Trigger3M))</f>
        <v>#NUM!</v>
      </c>
      <c r="BE381" s="242">
        <f>IFERROR(_xll.qlIndexFixing($BF$1,BA381,TRUE,_xll.ohTrigger(Trigger,Trigger3M)),#N/A)</f>
        <v>5.381848528240987E-4</v>
      </c>
    </row>
    <row r="382" spans="52:57" ht="11.25" customHeight="1" x14ac:dyDescent="0.25">
      <c r="AZ382" s="97" t="s">
        <v>197</v>
      </c>
      <c r="BA382" s="98">
        <f>_xll.qlInterestRateIndexFixingDate(Currency&amp;"ibor"&amp;Tenor,BB382,Trigger)</f>
        <v>42781</v>
      </c>
      <c r="BB382" s="98">
        <f>_xll.qlCalendarAdvance(Calendar,BB381,AZ382,"f",,Trigger)</f>
        <v>42783</v>
      </c>
      <c r="BC382" s="98">
        <f>_xll.qlInterestRateIndexMaturity(Currency&amp;"ibor"&amp;Tenor,BB382,Trigger)</f>
        <v>42872</v>
      </c>
      <c r="BD382" s="242" t="e">
        <f>_xll.qlIndexFixing($AD$5,BA382,TRUE,_xll.ohTrigger(Trigger,Trigger3M))</f>
        <v>#NUM!</v>
      </c>
      <c r="BE382" s="242">
        <f>IFERROR(_xll.qlIndexFixing($BF$1,BA382,TRUE,_xll.ohTrigger(Trigger,Trigger3M)),#N/A)</f>
        <v>5.429776194409362E-4</v>
      </c>
    </row>
    <row r="383" spans="52:57" ht="11.25" customHeight="1" x14ac:dyDescent="0.25">
      <c r="AZ383" s="97" t="s">
        <v>197</v>
      </c>
      <c r="BA383" s="98">
        <f>_xll.qlInterestRateIndexFixingDate(Currency&amp;"ibor"&amp;Tenor,BB383,Trigger)</f>
        <v>42782</v>
      </c>
      <c r="BB383" s="98">
        <f>_xll.qlCalendarAdvance(Calendar,BB382,AZ383,"f",,Trigger)</f>
        <v>42786</v>
      </c>
      <c r="BC383" s="98">
        <f>_xll.qlInterestRateIndexMaturity(Currency&amp;"ibor"&amp;Tenor,BB383,Trigger)</f>
        <v>42877</v>
      </c>
      <c r="BD383" s="242" t="e">
        <f>_xll.qlIndexFixing($AD$5,BA383,TRUE,_xll.ohTrigger(Trigger,Trigger3M))</f>
        <v>#NUM!</v>
      </c>
      <c r="BE383" s="242">
        <f>IFERROR(_xll.qlIndexFixing($BF$1,BA383,TRUE,_xll.ohTrigger(Trigger,Trigger3M)),#N/A)</f>
        <v>5.6221730666599029E-4</v>
      </c>
    </row>
    <row r="384" spans="52:57" ht="11.25" customHeight="1" x14ac:dyDescent="0.25">
      <c r="AZ384" s="97" t="s">
        <v>197</v>
      </c>
      <c r="BA384" s="98">
        <f>_xll.qlInterestRateIndexFixingDate(Currency&amp;"ibor"&amp;Tenor,BB384,Trigger)</f>
        <v>42783</v>
      </c>
      <c r="BB384" s="98">
        <f>_xll.qlCalendarAdvance(Calendar,BB383,AZ384,"f",,Trigger)</f>
        <v>42787</v>
      </c>
      <c r="BC384" s="98">
        <f>_xll.qlInterestRateIndexMaturity(Currency&amp;"ibor"&amp;Tenor,BB384,Trigger)</f>
        <v>42877</v>
      </c>
      <c r="BD384" s="242" t="e">
        <f>_xll.qlIndexFixing($AD$5,BA384,TRUE,_xll.ohTrigger(Trigger,Trigger3M))</f>
        <v>#NUM!</v>
      </c>
      <c r="BE384" s="242">
        <f>IFERROR(_xll.qlIndexFixing($BF$1,BA384,TRUE,_xll.ohTrigger(Trigger,Trigger3M)),#N/A)</f>
        <v>5.6461288266795862E-4</v>
      </c>
    </row>
    <row r="385" spans="52:57" ht="11.25" customHeight="1" x14ac:dyDescent="0.25">
      <c r="AZ385" s="97" t="s">
        <v>197</v>
      </c>
      <c r="BA385" s="98">
        <f>_xll.qlInterestRateIndexFixingDate(Currency&amp;"ibor"&amp;Tenor,BB385,Trigger)</f>
        <v>42786</v>
      </c>
      <c r="BB385" s="98">
        <f>_xll.qlCalendarAdvance(Calendar,BB384,AZ385,"f",,Trigger)</f>
        <v>42788</v>
      </c>
      <c r="BC385" s="98">
        <f>_xll.qlInterestRateIndexMaturity(Currency&amp;"ibor"&amp;Tenor,BB385,Trigger)</f>
        <v>42877</v>
      </c>
      <c r="BD385" s="242" t="e">
        <f>_xll.qlIndexFixing($AD$5,BA385,TRUE,_xll.ohTrigger(Trigger,Trigger3M))</f>
        <v>#NUM!</v>
      </c>
      <c r="BE385" s="242">
        <f>IFERROR(_xll.qlIndexFixing($BF$1,BA385,TRUE,_xll.ohTrigger(Trigger,Trigger3M)),#N/A)</f>
        <v>5.6701471554953457E-4</v>
      </c>
    </row>
    <row r="386" spans="52:57" ht="11.25" customHeight="1" x14ac:dyDescent="0.25">
      <c r="AZ386" s="97" t="s">
        <v>197</v>
      </c>
      <c r="BA386" s="98">
        <f>_xll.qlInterestRateIndexFixingDate(Currency&amp;"ibor"&amp;Tenor,BB386,Trigger)</f>
        <v>42787</v>
      </c>
      <c r="BB386" s="98">
        <f>_xll.qlCalendarAdvance(Calendar,BB385,AZ386,"f",,Trigger)</f>
        <v>42789</v>
      </c>
      <c r="BC386" s="98">
        <f>_xll.qlInterestRateIndexMaturity(Currency&amp;"ibor"&amp;Tenor,BB386,Trigger)</f>
        <v>42878</v>
      </c>
      <c r="BD386" s="242" t="e">
        <f>_xll.qlIndexFixing($AD$5,BA386,TRUE,_xll.ohTrigger(Trigger,Trigger3M))</f>
        <v>#NUM!</v>
      </c>
      <c r="BE386" s="242">
        <f>IFERROR(_xll.qlIndexFixing($BF$1,BA386,TRUE,_xll.ohTrigger(Trigger,Trigger3M)),#N/A)</f>
        <v>5.7183341628055408E-4</v>
      </c>
    </row>
    <row r="387" spans="52:57" ht="11.25" customHeight="1" x14ac:dyDescent="0.25">
      <c r="AZ387" s="97" t="s">
        <v>197</v>
      </c>
      <c r="BA387" s="98">
        <f>_xll.qlInterestRateIndexFixingDate(Currency&amp;"ibor"&amp;Tenor,BB387,Trigger)</f>
        <v>42788</v>
      </c>
      <c r="BB387" s="98">
        <f>_xll.qlCalendarAdvance(Calendar,BB386,AZ387,"f",,Trigger)</f>
        <v>42790</v>
      </c>
      <c r="BC387" s="98">
        <f>_xll.qlInterestRateIndexMaturity(Currency&amp;"ibor"&amp;Tenor,BB387,Trigger)</f>
        <v>42879</v>
      </c>
      <c r="BD387" s="242" t="e">
        <f>_xll.qlIndexFixing($AD$5,BA387,TRUE,_xll.ohTrigger(Trigger,Trigger3M))</f>
        <v>#NUM!</v>
      </c>
      <c r="BE387" s="242">
        <f>IFERROR(_xll.qlIndexFixing($BF$1,BA387,TRUE,_xll.ohTrigger(Trigger,Trigger3M)),#N/A)</f>
        <v>5.7665473963189665E-4</v>
      </c>
    </row>
    <row r="388" spans="52:57" ht="11.25" customHeight="1" x14ac:dyDescent="0.25">
      <c r="AZ388" s="97" t="s">
        <v>197</v>
      </c>
      <c r="BA388" s="98">
        <f>_xll.qlInterestRateIndexFixingDate(Currency&amp;"ibor"&amp;Tenor,BB388,Trigger)</f>
        <v>42789</v>
      </c>
      <c r="BB388" s="98">
        <f>_xll.qlCalendarAdvance(Calendar,BB387,AZ388,"f",,Trigger)</f>
        <v>42793</v>
      </c>
      <c r="BC388" s="98">
        <f>_xll.qlInterestRateIndexMaturity(Currency&amp;"ibor"&amp;Tenor,BB388,Trigger)</f>
        <v>42884</v>
      </c>
      <c r="BD388" s="242" t="e">
        <f>_xll.qlIndexFixing($AD$5,BA388,TRUE,_xll.ohTrigger(Trigger,Trigger3M))</f>
        <v>#NUM!</v>
      </c>
      <c r="BE388" s="242">
        <f>IFERROR(_xll.qlIndexFixing($BF$1,BA388,TRUE,_xll.ohTrigger(Trigger,Trigger3M)),#N/A)</f>
        <v>5.9591149325758589E-4</v>
      </c>
    </row>
    <row r="389" spans="52:57" ht="11.25" customHeight="1" x14ac:dyDescent="0.25">
      <c r="AZ389" s="97" t="s">
        <v>197</v>
      </c>
      <c r="BA389" s="98">
        <f>_xll.qlInterestRateIndexFixingDate(Currency&amp;"ibor"&amp;Tenor,BB389,Trigger)</f>
        <v>42790</v>
      </c>
      <c r="BB389" s="98">
        <f>_xll.qlCalendarAdvance(Calendar,BB388,AZ389,"f",,Trigger)</f>
        <v>42794</v>
      </c>
      <c r="BC389" s="98">
        <f>_xll.qlInterestRateIndexMaturity(Currency&amp;"ibor"&amp;Tenor,BB389,Trigger)</f>
        <v>42886</v>
      </c>
      <c r="BD389" s="242" t="e">
        <f>_xll.qlIndexFixing($AD$5,BA389,TRUE,_xll.ohTrigger(Trigger,Trigger3M))</f>
        <v>#NUM!</v>
      </c>
      <c r="BE389" s="242">
        <f>IFERROR(_xll.qlIndexFixing($BF$1,BA389,TRUE,_xll.ohTrigger(Trigger,Trigger3M)),#N/A)</f>
        <v>6.0311140656067806E-4</v>
      </c>
    </row>
    <row r="390" spans="52:57" ht="11.25" customHeight="1" x14ac:dyDescent="0.25">
      <c r="AZ390" s="97" t="s">
        <v>197</v>
      </c>
      <c r="BA390" s="98">
        <f>_xll.qlInterestRateIndexFixingDate(Currency&amp;"ibor"&amp;Tenor,BB390,Trigger)</f>
        <v>42793</v>
      </c>
      <c r="BB390" s="98">
        <f>_xll.qlCalendarAdvance(Calendar,BB389,AZ390,"f",,Trigger)</f>
        <v>42795</v>
      </c>
      <c r="BC390" s="98">
        <f>_xll.qlInterestRateIndexMaturity(Currency&amp;"ibor"&amp;Tenor,BB390,Trigger)</f>
        <v>42887</v>
      </c>
      <c r="BD390" s="242" t="e">
        <f>_xll.qlIndexFixing($AD$5,BA390,TRUE,_xll.ohTrigger(Trigger,Trigger3M))</f>
        <v>#NUM!</v>
      </c>
      <c r="BE390" s="242">
        <f>IFERROR(_xll.qlIndexFixing($BF$1,BA390,TRUE,_xll.ohTrigger(Trigger,Trigger3M)),#N/A)</f>
        <v>6.0792538974580284E-4</v>
      </c>
    </row>
    <row r="391" spans="52:57" ht="11.25" customHeight="1" x14ac:dyDescent="0.25">
      <c r="AZ391" s="97" t="s">
        <v>197</v>
      </c>
      <c r="BA391" s="98">
        <f>_xll.qlInterestRateIndexFixingDate(Currency&amp;"ibor"&amp;Tenor,BB391,Trigger)</f>
        <v>42794</v>
      </c>
      <c r="BB391" s="98">
        <f>_xll.qlCalendarAdvance(Calendar,BB390,AZ391,"f",,Trigger)</f>
        <v>42796</v>
      </c>
      <c r="BC391" s="98">
        <f>_xll.qlInterestRateIndexMaturity(Currency&amp;"ibor"&amp;Tenor,BB391,Trigger)</f>
        <v>42888</v>
      </c>
      <c r="BD391" s="242" t="e">
        <f>_xll.qlIndexFixing($AD$5,BA391,TRUE,_xll.ohTrigger(Trigger,Trigger3M))</f>
        <v>#NUM!</v>
      </c>
      <c r="BE391" s="242">
        <f>IFERROR(_xll.qlIndexFixing($BF$1,BA391,TRUE,_xll.ohTrigger(Trigger,Trigger3M)),#N/A)</f>
        <v>6.1273851827023753E-4</v>
      </c>
    </row>
    <row r="392" spans="52:57" ht="11.25" customHeight="1" x14ac:dyDescent="0.25">
      <c r="AZ392" s="97" t="s">
        <v>197</v>
      </c>
      <c r="BA392" s="98">
        <f>_xll.qlInterestRateIndexFixingDate(Currency&amp;"ibor"&amp;Tenor,BB392,Trigger)</f>
        <v>42795</v>
      </c>
      <c r="BB392" s="98">
        <f>_xll.qlCalendarAdvance(Calendar,BB391,AZ392,"f",,Trigger)</f>
        <v>42797</v>
      </c>
      <c r="BC392" s="98">
        <f>_xll.qlInterestRateIndexMaturity(Currency&amp;"ibor"&amp;Tenor,BB392,Trigger)</f>
        <v>42891</v>
      </c>
      <c r="BD392" s="242" t="e">
        <f>_xll.qlIndexFixing($AD$5,BA392,TRUE,_xll.ohTrigger(Trigger,Trigger3M))</f>
        <v>#NUM!</v>
      </c>
      <c r="BE392" s="242">
        <f>IFERROR(_xll.qlIndexFixing($BF$1,BA392,TRUE,_xll.ohTrigger(Trigger,Trigger3M)),#N/A)</f>
        <v>6.2227384144753633E-4</v>
      </c>
    </row>
    <row r="393" spans="52:57" ht="11.25" customHeight="1" x14ac:dyDescent="0.25">
      <c r="AZ393" s="97" t="s">
        <v>197</v>
      </c>
      <c r="BA393" s="98">
        <f>_xll.qlInterestRateIndexFixingDate(Currency&amp;"ibor"&amp;Tenor,BB393,Trigger)</f>
        <v>42796</v>
      </c>
      <c r="BB393" s="98">
        <f>_xll.qlCalendarAdvance(Calendar,BB392,AZ393,"f",,Trigger)</f>
        <v>42800</v>
      </c>
      <c r="BC393" s="98">
        <f>_xll.qlInterestRateIndexMaturity(Currency&amp;"ibor"&amp;Tenor,BB393,Trigger)</f>
        <v>42892</v>
      </c>
      <c r="BD393" s="242" t="e">
        <f>_xll.qlIndexFixing($AD$5,BA393,TRUE,_xll.ohTrigger(Trigger,Trigger3M))</f>
        <v>#NUM!</v>
      </c>
      <c r="BE393" s="242">
        <f>IFERROR(_xll.qlIndexFixing($BF$1,BA393,TRUE,_xll.ohTrigger(Trigger,Trigger3M)),#N/A)</f>
        <v>6.3197244603115891E-4</v>
      </c>
    </row>
    <row r="394" spans="52:57" ht="11.25" customHeight="1" x14ac:dyDescent="0.25">
      <c r="AZ394" s="97" t="s">
        <v>197</v>
      </c>
      <c r="BA394" s="98">
        <f>_xll.qlInterestRateIndexFixingDate(Currency&amp;"ibor"&amp;Tenor,BB394,Trigger)</f>
        <v>42797</v>
      </c>
      <c r="BB394" s="98">
        <f>_xll.qlCalendarAdvance(Calendar,BB393,AZ394,"f",,Trigger)</f>
        <v>42801</v>
      </c>
      <c r="BC394" s="98">
        <f>_xll.qlInterestRateIndexMaturity(Currency&amp;"ibor"&amp;Tenor,BB394,Trigger)</f>
        <v>42893</v>
      </c>
      <c r="BD394" s="242" t="e">
        <f>_xll.qlIndexFixing($AD$5,BA394,TRUE,_xll.ohTrigger(Trigger,Trigger3M))</f>
        <v>#NUM!</v>
      </c>
      <c r="BE394" s="242">
        <f>IFERROR(_xll.qlIndexFixing($BF$1,BA394,TRUE,_xll.ohTrigger(Trigger,Trigger3M)),#N/A)</f>
        <v>6.3677374570986461E-4</v>
      </c>
    </row>
    <row r="395" spans="52:57" ht="11.25" customHeight="1" x14ac:dyDescent="0.25">
      <c r="AZ395" s="97" t="s">
        <v>197</v>
      </c>
      <c r="BA395" s="98">
        <f>_xll.qlInterestRateIndexFixingDate(Currency&amp;"ibor"&amp;Tenor,BB395,Trigger)</f>
        <v>42800</v>
      </c>
      <c r="BB395" s="98">
        <f>_xll.qlCalendarAdvance(Calendar,BB394,AZ395,"f",,Trigger)</f>
        <v>42802</v>
      </c>
      <c r="BC395" s="98">
        <f>_xll.qlInterestRateIndexMaturity(Currency&amp;"ibor"&amp;Tenor,BB395,Trigger)</f>
        <v>42894</v>
      </c>
      <c r="BD395" s="242" t="e">
        <f>_xll.qlIndexFixing($AD$5,BA395,TRUE,_xll.ohTrigger(Trigger,Trigger3M))</f>
        <v>#NUM!</v>
      </c>
      <c r="BE395" s="242">
        <f>IFERROR(_xll.qlIndexFixing($BF$1,BA395,TRUE,_xll.ohTrigger(Trigger,Trigger3M)),#N/A)</f>
        <v>6.4157114792274194E-4</v>
      </c>
    </row>
    <row r="396" spans="52:57" ht="11.25" customHeight="1" x14ac:dyDescent="0.25">
      <c r="AZ396" s="97" t="s">
        <v>197</v>
      </c>
      <c r="BA396" s="98">
        <f>_xll.qlInterestRateIndexFixingDate(Currency&amp;"ibor"&amp;Tenor,BB396,Trigger)</f>
        <v>42801</v>
      </c>
      <c r="BB396" s="98">
        <f>_xll.qlCalendarAdvance(Calendar,BB395,AZ396,"f",,Trigger)</f>
        <v>42803</v>
      </c>
      <c r="BC396" s="98">
        <f>_xll.qlInterestRateIndexMaturity(Currency&amp;"ibor"&amp;Tenor,BB396,Trigger)</f>
        <v>42895</v>
      </c>
      <c r="BD396" s="242" t="e">
        <f>_xll.qlIndexFixing($AD$5,BA396,TRUE,_xll.ohTrigger(Trigger,Trigger3M))</f>
        <v>#NUM!</v>
      </c>
      <c r="BE396" s="242">
        <f>IFERROR(_xll.qlIndexFixing($BF$1,BA396,TRUE,_xll.ohTrigger(Trigger,Trigger3M)),#N/A)</f>
        <v>6.4636413523673801E-4</v>
      </c>
    </row>
    <row r="397" spans="52:57" ht="11.25" customHeight="1" x14ac:dyDescent="0.25">
      <c r="AZ397" s="97" t="s">
        <v>197</v>
      </c>
      <c r="BA397" s="98">
        <f>_xll.qlInterestRateIndexFixingDate(Currency&amp;"ibor"&amp;Tenor,BB397,Trigger)</f>
        <v>42802</v>
      </c>
      <c r="BB397" s="98">
        <f>_xll.qlCalendarAdvance(Calendar,BB396,AZ397,"f",,Trigger)</f>
        <v>42804</v>
      </c>
      <c r="BC397" s="98">
        <f>_xll.qlInterestRateIndexMaturity(Currency&amp;"ibor"&amp;Tenor,BB397,Trigger)</f>
        <v>42898</v>
      </c>
      <c r="BD397" s="242" t="e">
        <f>_xll.qlIndexFixing($AD$5,BA397,TRUE,_xll.ohTrigger(Trigger,Trigger3M))</f>
        <v>#NUM!</v>
      </c>
      <c r="BE397" s="242">
        <f>IFERROR(_xll.qlIndexFixing($BF$1,BA397,TRUE,_xll.ohTrigger(Trigger,Trigger3M)),#N/A)</f>
        <v>6.5580101095798465E-4</v>
      </c>
    </row>
    <row r="398" spans="52:57" ht="11.25" customHeight="1" x14ac:dyDescent="0.25">
      <c r="AZ398" s="97" t="s">
        <v>197</v>
      </c>
      <c r="BA398" s="98">
        <f>_xll.qlInterestRateIndexFixingDate(Currency&amp;"ibor"&amp;Tenor,BB398,Trigger)</f>
        <v>42803</v>
      </c>
      <c r="BB398" s="98">
        <f>_xll.qlCalendarAdvance(Calendar,BB397,AZ398,"f",,Trigger)</f>
        <v>42807</v>
      </c>
      <c r="BC398" s="98">
        <f>_xll.qlInterestRateIndexMaturity(Currency&amp;"ibor"&amp;Tenor,BB398,Trigger)</f>
        <v>42899</v>
      </c>
      <c r="BD398" s="242" t="e">
        <f>_xll.qlIndexFixing($AD$5,BA398,TRUE,_xll.ohTrigger(Trigger,Trigger3M))</f>
        <v>#NUM!</v>
      </c>
      <c r="BE398" s="242">
        <f>IFERROR(_xll.qlIndexFixing($BF$1,BA398,TRUE,_xll.ohTrigger(Trigger,Trigger3M)),#N/A)</f>
        <v>6.6548148399729319E-4</v>
      </c>
    </row>
    <row r="399" spans="52:57" ht="11.25" customHeight="1" x14ac:dyDescent="0.25">
      <c r="AZ399" s="97" t="s">
        <v>197</v>
      </c>
      <c r="BA399" s="98">
        <f>_xll.qlInterestRateIndexFixingDate(Currency&amp;"ibor"&amp;Tenor,BB399,Trigger)</f>
        <v>42804</v>
      </c>
      <c r="BB399" s="98">
        <f>_xll.qlCalendarAdvance(Calendar,BB398,AZ399,"f",,Trigger)</f>
        <v>42808</v>
      </c>
      <c r="BC399" s="98">
        <f>_xll.qlInterestRateIndexMaturity(Currency&amp;"ibor"&amp;Tenor,BB399,Trigger)</f>
        <v>42900</v>
      </c>
      <c r="BD399" s="242" t="e">
        <f>_xll.qlIndexFixing($AD$5,BA399,TRUE,_xll.ohTrigger(Trigger,Trigger3M))</f>
        <v>#NUM!</v>
      </c>
      <c r="BE399" s="242">
        <f>IFERROR(_xll.qlIndexFixing($BF$1,BA399,TRUE,_xll.ohTrigger(Trigger,Trigger3M)),#N/A)</f>
        <v>6.7024453244598928E-4</v>
      </c>
    </row>
    <row r="400" spans="52:57" ht="11.25" customHeight="1" x14ac:dyDescent="0.25">
      <c r="AZ400" s="97" t="s">
        <v>197</v>
      </c>
      <c r="BA400" s="98">
        <f>_xll.qlInterestRateIndexFixingDate(Currency&amp;"ibor"&amp;Tenor,BB400,Trigger)</f>
        <v>42807</v>
      </c>
      <c r="BB400" s="98">
        <f>_xll.qlCalendarAdvance(Calendar,BB399,AZ400,"f",,Trigger)</f>
        <v>42809</v>
      </c>
      <c r="BC400" s="98">
        <f>_xll.qlInterestRateIndexMaturity(Currency&amp;"ibor"&amp;Tenor,BB400,Trigger)</f>
        <v>42901</v>
      </c>
      <c r="BD400" s="242" t="e">
        <f>_xll.qlIndexFixing($AD$5,BA400,TRUE,_xll.ohTrigger(Trigger,Trigger3M))</f>
        <v>#NUM!</v>
      </c>
      <c r="BE400" s="242">
        <f>IFERROR(_xll.qlIndexFixing($BF$1,BA400,TRUE,_xll.ohTrigger(Trigger,Trigger3M)),#N/A)</f>
        <v>6.7499999965730845E-4</v>
      </c>
    </row>
    <row r="401" spans="52:57" ht="11.25" customHeight="1" x14ac:dyDescent="0.25">
      <c r="AZ401" s="97" t="s">
        <v>197</v>
      </c>
      <c r="BA401" s="98">
        <f>_xll.qlInterestRateIndexFixingDate(Currency&amp;"ibor"&amp;Tenor,BB401,Trigger)</f>
        <v>42808</v>
      </c>
      <c r="BB401" s="98">
        <f>_xll.qlCalendarAdvance(Calendar,BB400,AZ401,"f",,Trigger)</f>
        <v>42810</v>
      </c>
      <c r="BC401" s="98">
        <f>_xll.qlInterestRateIndexMaturity(Currency&amp;"ibor"&amp;Tenor,BB401,Trigger)</f>
        <v>42902</v>
      </c>
      <c r="BD401" s="242" t="e">
        <f>_xll.qlIndexFixing($AD$5,BA401,TRUE,_xll.ohTrigger(Trigger,Trigger3M))</f>
        <v>#NUM!</v>
      </c>
      <c r="BE401" s="242">
        <f>IFERROR(_xll.qlIndexFixing($BF$1,BA401,TRUE,_xll.ohTrigger(Trigger,Trigger3M)),#N/A)</f>
        <v>6.7974739951662385E-4</v>
      </c>
    </row>
    <row r="402" spans="52:57" ht="11.25" customHeight="1" x14ac:dyDescent="0.25">
      <c r="AZ402" s="97" t="s">
        <v>197</v>
      </c>
      <c r="BA402" s="98">
        <f>_xll.qlInterestRateIndexFixingDate(Currency&amp;"ibor"&amp;Tenor,BB402,Trigger)</f>
        <v>42809</v>
      </c>
      <c r="BB402" s="98">
        <f>_xll.qlCalendarAdvance(Calendar,BB401,AZ402,"f",,Trigger)</f>
        <v>42811</v>
      </c>
      <c r="BC402" s="98">
        <f>_xll.qlInterestRateIndexMaturity(Currency&amp;"ibor"&amp;Tenor,BB402,Trigger)</f>
        <v>42905</v>
      </c>
      <c r="BD402" s="242" t="e">
        <f>_xll.qlIndexFixing($AD$5,BA402,TRUE,_xll.ohTrigger(Trigger,Trigger3M))</f>
        <v>#NUM!</v>
      </c>
      <c r="BE402" s="242">
        <f>IFERROR(_xll.qlIndexFixing($BF$1,BA402,TRUE,_xll.ohTrigger(Trigger,Trigger3M)),#N/A)</f>
        <v>6.8905204840398492E-4</v>
      </c>
    </row>
    <row r="403" spans="52:57" ht="11.25" customHeight="1" x14ac:dyDescent="0.25">
      <c r="AZ403" s="97" t="s">
        <v>197</v>
      </c>
      <c r="BA403" s="98">
        <f>_xll.qlInterestRateIndexFixingDate(Currency&amp;"ibor"&amp;Tenor,BB403,Trigger)</f>
        <v>42810</v>
      </c>
      <c r="BB403" s="98">
        <f>_xll.qlCalendarAdvance(Calendar,BB402,AZ403,"f",,Trigger)</f>
        <v>42814</v>
      </c>
      <c r="BC403" s="98">
        <f>_xll.qlInterestRateIndexMaturity(Currency&amp;"ibor"&amp;Tenor,BB403,Trigger)</f>
        <v>42906</v>
      </c>
      <c r="BD403" s="242" t="e">
        <f>_xll.qlIndexFixing($AD$5,BA403,TRUE,_xll.ohTrigger(Trigger,Trigger3M))</f>
        <v>#NUM!</v>
      </c>
      <c r="BE403" s="242">
        <f>IFERROR(_xll.qlIndexFixing($BF$1,BA403,TRUE,_xll.ohTrigger(Trigger,Trigger3M)),#N/A)</f>
        <v>6.986512112247907E-4</v>
      </c>
    </row>
    <row r="404" spans="52:57" ht="11.25" customHeight="1" x14ac:dyDescent="0.25">
      <c r="AZ404" s="97" t="s">
        <v>197</v>
      </c>
      <c r="BA404" s="98">
        <f>_xll.qlInterestRateIndexFixingDate(Currency&amp;"ibor"&amp;Tenor,BB404,Trigger)</f>
        <v>42811</v>
      </c>
      <c r="BB404" s="98">
        <f>_xll.qlCalendarAdvance(Calendar,BB403,AZ404,"f",,Trigger)</f>
        <v>42815</v>
      </c>
      <c r="BC404" s="98">
        <f>_xll.qlInterestRateIndexMaturity(Currency&amp;"ibor"&amp;Tenor,BB404,Trigger)</f>
        <v>42907</v>
      </c>
      <c r="BD404" s="242" t="e">
        <f>_xll.qlIndexFixing($AD$5,BA404,TRUE,_xll.ohTrigger(Trigger,Trigger3M))</f>
        <v>#NUM!</v>
      </c>
      <c r="BE404" s="242">
        <f>IFERROR(_xll.qlIndexFixing($BF$1,BA404,TRUE,_xll.ohTrigger(Trigger,Trigger3M)),#N/A)</f>
        <v>7.0335455887266223E-4</v>
      </c>
    </row>
    <row r="405" spans="52:57" ht="11.25" customHeight="1" x14ac:dyDescent="0.25">
      <c r="AZ405" s="97" t="s">
        <v>197</v>
      </c>
      <c r="BA405" s="98">
        <f>_xll.qlInterestRateIndexFixingDate(Currency&amp;"ibor"&amp;Tenor,BB405,Trigger)</f>
        <v>42814</v>
      </c>
      <c r="BB405" s="98">
        <f>_xll.qlCalendarAdvance(Calendar,BB404,AZ405,"f",,Trigger)</f>
        <v>42816</v>
      </c>
      <c r="BC405" s="98">
        <f>_xll.qlInterestRateIndexMaturity(Currency&amp;"ibor"&amp;Tenor,BB405,Trigger)</f>
        <v>42908</v>
      </c>
      <c r="BD405" s="242" t="e">
        <f>_xll.qlIndexFixing($AD$5,BA405,TRUE,_xll.ohTrigger(Trigger,Trigger3M))</f>
        <v>#NUM!</v>
      </c>
      <c r="BE405" s="242">
        <f>IFERROR(_xll.qlIndexFixing($BF$1,BA405,TRUE,_xll.ohTrigger(Trigger,Trigger3M)),#N/A)</f>
        <v>7.0804846744926991E-4</v>
      </c>
    </row>
    <row r="406" spans="52:57" ht="11.25" customHeight="1" x14ac:dyDescent="0.25">
      <c r="AZ406" s="97" t="s">
        <v>197</v>
      </c>
      <c r="BA406" s="98">
        <f>_xll.qlInterestRateIndexFixingDate(Currency&amp;"ibor"&amp;Tenor,BB406,Trigger)</f>
        <v>42815</v>
      </c>
      <c r="BB406" s="98">
        <f>_xll.qlCalendarAdvance(Calendar,BB405,AZ406,"f",,Trigger)</f>
        <v>42817</v>
      </c>
      <c r="BC406" s="98">
        <f>_xll.qlInterestRateIndexMaturity(Currency&amp;"ibor"&amp;Tenor,BB406,Trigger)</f>
        <v>42909</v>
      </c>
      <c r="BD406" s="242" t="e">
        <f>_xll.qlIndexFixing($AD$5,BA406,TRUE,_xll.ohTrigger(Trigger,Trigger3M))</f>
        <v>#NUM!</v>
      </c>
      <c r="BE406" s="242">
        <f>IFERROR(_xll.qlIndexFixing($BF$1,BA406,TRUE,_xll.ohTrigger(Trigger,Trigger3M)),#N/A)</f>
        <v>7.127330528045523E-4</v>
      </c>
    </row>
    <row r="407" spans="52:57" ht="11.25" customHeight="1" x14ac:dyDescent="0.25">
      <c r="AZ407" s="97" t="s">
        <v>197</v>
      </c>
      <c r="BA407" s="98">
        <f>_xll.qlInterestRateIndexFixingDate(Currency&amp;"ibor"&amp;Tenor,BB407,Trigger)</f>
        <v>42816</v>
      </c>
      <c r="BB407" s="98">
        <f>_xll.qlCalendarAdvance(Calendar,BB406,AZ407,"f",,Trigger)</f>
        <v>42818</v>
      </c>
      <c r="BC407" s="98">
        <f>_xll.qlInterestRateIndexMaturity(Currency&amp;"ibor"&amp;Tenor,BB407,Trigger)</f>
        <v>42912</v>
      </c>
      <c r="BD407" s="242" t="e">
        <f>_xll.qlIndexFixing($AD$5,BA407,TRUE,_xll.ohTrigger(Trigger,Trigger3M))</f>
        <v>#NUM!</v>
      </c>
      <c r="BE407" s="242">
        <f>IFERROR(_xll.qlIndexFixing($BF$1,BA407,TRUE,_xll.ohTrigger(Trigger,Trigger3M)),#N/A)</f>
        <v>7.2190702568659623E-4</v>
      </c>
    </row>
    <row r="408" spans="52:57" ht="11.25" customHeight="1" x14ac:dyDescent="0.25">
      <c r="AZ408" s="97" t="s">
        <v>197</v>
      </c>
      <c r="BA408" s="98">
        <f>_xll.qlInterestRateIndexFixingDate(Currency&amp;"ibor"&amp;Tenor,BB408,Trigger)</f>
        <v>42817</v>
      </c>
      <c r="BB408" s="98">
        <f>_xll.qlCalendarAdvance(Calendar,BB407,AZ408,"f",,Trigger)</f>
        <v>42821</v>
      </c>
      <c r="BC408" s="98">
        <f>_xll.qlInterestRateIndexMaturity(Currency&amp;"ibor"&amp;Tenor,BB408,Trigger)</f>
        <v>42913</v>
      </c>
      <c r="BD408" s="242" t="e">
        <f>_xll.qlIndexFixing($AD$5,BA408,TRUE,_xll.ohTrigger(Trigger,Trigger3M))</f>
        <v>#NUM!</v>
      </c>
      <c r="BE408" s="242">
        <f>IFERROR(_xll.qlIndexFixing($BF$1,BA408,TRUE,_xll.ohTrigger(Trigger,Trigger3M)),#N/A)</f>
        <v>7.313819411772348E-4</v>
      </c>
    </row>
    <row r="409" spans="52:57" ht="11.25" customHeight="1" x14ac:dyDescent="0.25">
      <c r="AZ409" s="97" t="s">
        <v>197</v>
      </c>
      <c r="BA409" s="98">
        <f>_xll.qlInterestRateIndexFixingDate(Currency&amp;"ibor"&amp;Tenor,BB409,Trigger)</f>
        <v>42818</v>
      </c>
      <c r="BB409" s="98">
        <f>_xll.qlCalendarAdvance(Calendar,BB408,AZ409,"f",,Trigger)</f>
        <v>42822</v>
      </c>
      <c r="BC409" s="98">
        <f>_xll.qlInterestRateIndexMaturity(Currency&amp;"ibor"&amp;Tenor,BB409,Trigger)</f>
        <v>42914</v>
      </c>
      <c r="BD409" s="242" t="e">
        <f>_xll.qlIndexFixing($AD$5,BA409,TRUE,_xll.ohTrigger(Trigger,Trigger3M))</f>
        <v>#NUM!</v>
      </c>
      <c r="BE409" s="242">
        <f>IFERROR(_xll.qlIndexFixing($BF$1,BA409,TRUE,_xll.ohTrigger(Trigger,Trigger3M)),#N/A)</f>
        <v>7.3602276138101425E-4</v>
      </c>
    </row>
    <row r="410" spans="52:57" ht="11.25" customHeight="1" x14ac:dyDescent="0.25">
      <c r="AZ410" s="97" t="s">
        <v>197</v>
      </c>
      <c r="BA410" s="98">
        <f>_xll.qlInterestRateIndexFixingDate(Currency&amp;"ibor"&amp;Tenor,BB410,Trigger)</f>
        <v>42821</v>
      </c>
      <c r="BB410" s="98">
        <f>_xll.qlCalendarAdvance(Calendar,BB409,AZ410,"f",,Trigger)</f>
        <v>42823</v>
      </c>
      <c r="BC410" s="98">
        <f>_xll.qlInterestRateIndexMaturity(Currency&amp;"ibor"&amp;Tenor,BB410,Trigger)</f>
        <v>42915</v>
      </c>
      <c r="BD410" s="242" t="e">
        <f>_xll.qlIndexFixing($AD$5,BA410,TRUE,_xll.ohTrigger(Trigger,Trigger3M))</f>
        <v>#NUM!</v>
      </c>
      <c r="BE410" s="242">
        <f>IFERROR(_xll.qlIndexFixing($BF$1,BA410,TRUE,_xll.ohTrigger(Trigger,Trigger3M)),#N/A)</f>
        <v>7.4065541200673624E-4</v>
      </c>
    </row>
    <row r="411" spans="52:57" ht="11.25" customHeight="1" x14ac:dyDescent="0.25">
      <c r="AZ411" s="97" t="s">
        <v>197</v>
      </c>
      <c r="BA411" s="98">
        <f>_xll.qlInterestRateIndexFixingDate(Currency&amp;"ibor"&amp;Tenor,BB411,Trigger)</f>
        <v>42822</v>
      </c>
      <c r="BB411" s="98">
        <f>_xll.qlCalendarAdvance(Calendar,BB410,AZ411,"f",,Trigger)</f>
        <v>42824</v>
      </c>
      <c r="BC411" s="98">
        <f>_xll.qlInterestRateIndexMaturity(Currency&amp;"ibor"&amp;Tenor,BB411,Trigger)</f>
        <v>42916</v>
      </c>
      <c r="BD411" s="242" t="e">
        <f>_xll.qlIndexFixing($AD$5,BA411,TRUE,_xll.ohTrigger(Trigger,Trigger3M))</f>
        <v>#NUM!</v>
      </c>
      <c r="BE411" s="242">
        <f>IFERROR(_xll.qlIndexFixing($BF$1,BA411,TRUE,_xll.ohTrigger(Trigger,Trigger3M)),#N/A)</f>
        <v>7.4528009195790306E-4</v>
      </c>
    </row>
    <row r="412" spans="52:57" ht="11.25" customHeight="1" x14ac:dyDescent="0.25">
      <c r="AZ412" s="97" t="s">
        <v>197</v>
      </c>
      <c r="BA412" s="98">
        <f>_xll.qlInterestRateIndexFixingDate(Currency&amp;"ibor"&amp;Tenor,BB412,Trigger)</f>
        <v>42823</v>
      </c>
      <c r="BB412" s="98">
        <f>_xll.qlCalendarAdvance(Calendar,BB411,AZ412,"f",,Trigger)</f>
        <v>42825</v>
      </c>
      <c r="BC412" s="98">
        <f>_xll.qlInterestRateIndexMaturity(Currency&amp;"ibor"&amp;Tenor,BB412,Trigger)</f>
        <v>42916</v>
      </c>
      <c r="BD412" s="242" t="e">
        <f>_xll.qlIndexFixing($AD$5,BA412,TRUE,_xll.ohTrigger(Trigger,Trigger3M))</f>
        <v>#NUM!</v>
      </c>
      <c r="BE412" s="242">
        <f>IFERROR(_xll.qlIndexFixing($BF$1,BA412,TRUE,_xll.ohTrigger(Trigger,Trigger3M)),#N/A)</f>
        <v>7.4766905767674767E-4</v>
      </c>
    </row>
    <row r="413" spans="52:57" ht="11.25" customHeight="1" x14ac:dyDescent="0.25">
      <c r="AZ413" s="97" t="s">
        <v>197</v>
      </c>
      <c r="BA413" s="98">
        <f>_xll.qlInterestRateIndexFixingDate(Currency&amp;"ibor"&amp;Tenor,BB413,Trigger)</f>
        <v>42824</v>
      </c>
      <c r="BB413" s="98">
        <f>_xll.qlCalendarAdvance(Calendar,BB412,AZ413,"f",,Trigger)</f>
        <v>42828</v>
      </c>
      <c r="BC413" s="98">
        <f>_xll.qlInterestRateIndexMaturity(Currency&amp;"ibor"&amp;Tenor,BB413,Trigger)</f>
        <v>42919</v>
      </c>
      <c r="BD413" s="242" t="e">
        <f>_xll.qlIndexFixing($AD$5,BA413,TRUE,_xll.ohTrigger(Trigger,Trigger3M))</f>
        <v>#NUM!</v>
      </c>
      <c r="BE413" s="242">
        <f>IFERROR(_xll.qlIndexFixing($BF$1,BA413,TRUE,_xll.ohTrigger(Trigger,Trigger3M)),#N/A)</f>
        <v>7.6148252361443649E-4</v>
      </c>
    </row>
    <row r="414" spans="52:57" ht="11.25" customHeight="1" x14ac:dyDescent="0.25">
      <c r="AZ414" s="97" t="s">
        <v>197</v>
      </c>
      <c r="BA414" s="98">
        <f>_xll.qlInterestRateIndexFixingDate(Currency&amp;"ibor"&amp;Tenor,BB414,Trigger)</f>
        <v>42825</v>
      </c>
      <c r="BB414" s="98">
        <f>_xll.qlCalendarAdvance(Calendar,BB413,AZ414,"f",,Trigger)</f>
        <v>42829</v>
      </c>
      <c r="BC414" s="98">
        <f>_xll.qlInterestRateIndexMaturity(Currency&amp;"ibor"&amp;Tenor,BB414,Trigger)</f>
        <v>42920</v>
      </c>
      <c r="BD414" s="242" t="e">
        <f>_xll.qlIndexFixing($AD$5,BA414,TRUE,_xll.ohTrigger(Trigger,Trigger3M))</f>
        <v>#NUM!</v>
      </c>
      <c r="BE414" s="242">
        <f>IFERROR(_xll.qlIndexFixing($BF$1,BA414,TRUE,_xll.ohTrigger(Trigger,Trigger3M)),#N/A)</f>
        <v>7.6607241237097669E-4</v>
      </c>
    </row>
    <row r="415" spans="52:57" ht="11.25" customHeight="1" x14ac:dyDescent="0.25">
      <c r="AZ415" s="97" t="s">
        <v>197</v>
      </c>
      <c r="BA415" s="98">
        <f>_xll.qlInterestRateIndexFixingDate(Currency&amp;"ibor"&amp;Tenor,BB415,Trigger)</f>
        <v>42828</v>
      </c>
      <c r="BB415" s="98">
        <f>_xll.qlCalendarAdvance(Calendar,BB414,AZ415,"f",,Trigger)</f>
        <v>42830</v>
      </c>
      <c r="BC415" s="98">
        <f>_xll.qlInterestRateIndexMaturity(Currency&amp;"ibor"&amp;Tenor,BB415,Trigger)</f>
        <v>42921</v>
      </c>
      <c r="BD415" s="242" t="e">
        <f>_xll.qlIndexFixing($AD$5,BA415,TRUE,_xll.ohTrigger(Trigger,Trigger3M))</f>
        <v>#NUM!</v>
      </c>
      <c r="BE415" s="242">
        <f>IFERROR(_xll.qlIndexFixing($BF$1,BA415,TRUE,_xll.ohTrigger(Trigger,Trigger3M)),#N/A)</f>
        <v>7.7065535321625949E-4</v>
      </c>
    </row>
    <row r="416" spans="52:57" ht="11.25" customHeight="1" x14ac:dyDescent="0.25">
      <c r="AZ416" s="97" t="s">
        <v>197</v>
      </c>
      <c r="BA416" s="98">
        <f>_xll.qlInterestRateIndexFixingDate(Currency&amp;"ibor"&amp;Tenor,BB416,Trigger)</f>
        <v>42829</v>
      </c>
      <c r="BB416" s="98">
        <f>_xll.qlCalendarAdvance(Calendar,BB415,AZ416,"f",,Trigger)</f>
        <v>42831</v>
      </c>
      <c r="BC416" s="98">
        <f>_xll.qlInterestRateIndexMaturity(Currency&amp;"ibor"&amp;Tenor,BB416,Trigger)</f>
        <v>42922</v>
      </c>
      <c r="BD416" s="242" t="e">
        <f>_xll.qlIndexFixing($AD$5,BA416,TRUE,_xll.ohTrigger(Trigger,Trigger3M))</f>
        <v>#NUM!</v>
      </c>
      <c r="BE416" s="242">
        <f>IFERROR(_xll.qlIndexFixing($BF$1,BA416,TRUE,_xll.ohTrigger(Trigger,Trigger3M)),#N/A)</f>
        <v>7.7523156024100824E-4</v>
      </c>
    </row>
    <row r="417" spans="52:57" ht="11.25" customHeight="1" x14ac:dyDescent="0.25">
      <c r="AZ417" s="97" t="s">
        <v>197</v>
      </c>
      <c r="BA417" s="98">
        <f>_xll.qlInterestRateIndexFixingDate(Currency&amp;"ibor"&amp;Tenor,BB417,Trigger)</f>
        <v>42830</v>
      </c>
      <c r="BB417" s="98">
        <f>_xll.qlCalendarAdvance(Calendar,BB416,AZ417,"f",,Trigger)</f>
        <v>42832</v>
      </c>
      <c r="BC417" s="98">
        <f>_xll.qlInterestRateIndexMaturity(Currency&amp;"ibor"&amp;Tenor,BB417,Trigger)</f>
        <v>42923</v>
      </c>
      <c r="BD417" s="242" t="e">
        <f>_xll.qlIndexFixing($AD$5,BA417,TRUE,_xll.ohTrigger(Trigger,Trigger3M))</f>
        <v>#NUM!</v>
      </c>
      <c r="BE417" s="242">
        <f>IFERROR(_xll.qlIndexFixing($BF$1,BA417,TRUE,_xll.ohTrigger(Trigger,Trigger3M)),#N/A)</f>
        <v>7.7980124945528975E-4</v>
      </c>
    </row>
    <row r="418" spans="52:57" ht="11.25" customHeight="1" x14ac:dyDescent="0.25">
      <c r="AZ418" s="97" t="s">
        <v>197</v>
      </c>
      <c r="BA418" s="98">
        <f>_xll.qlInterestRateIndexFixingDate(Currency&amp;"ibor"&amp;Tenor,BB418,Trigger)</f>
        <v>42831</v>
      </c>
      <c r="BB418" s="98">
        <f>_xll.qlCalendarAdvance(Calendar,BB417,AZ418,"f",,Trigger)</f>
        <v>42835</v>
      </c>
      <c r="BC418" s="98">
        <f>_xll.qlInterestRateIndexMaturity(Currency&amp;"ibor"&amp;Tenor,BB418,Trigger)</f>
        <v>42926</v>
      </c>
      <c r="BD418" s="242" t="e">
        <f>_xll.qlIndexFixing($AD$5,BA418,TRUE,_xll.ohTrigger(Trigger,Trigger3M))</f>
        <v>#NUM!</v>
      </c>
      <c r="BE418" s="242">
        <f>IFERROR(_xll.qlIndexFixing($BF$1,BA418,TRUE,_xll.ohTrigger(Trigger,Trigger3M)),#N/A)</f>
        <v>7.9347339902250487E-4</v>
      </c>
    </row>
    <row r="419" spans="52:57" ht="11.25" customHeight="1" x14ac:dyDescent="0.25">
      <c r="AZ419" s="97" t="s">
        <v>197</v>
      </c>
      <c r="BA419" s="98">
        <f>_xll.qlInterestRateIndexFixingDate(Currency&amp;"ibor"&amp;Tenor,BB419,Trigger)</f>
        <v>42832</v>
      </c>
      <c r="BB419" s="98">
        <f>_xll.qlCalendarAdvance(Calendar,BB418,AZ419,"f",,Trigger)</f>
        <v>42836</v>
      </c>
      <c r="BC419" s="98">
        <f>_xll.qlInterestRateIndexMaturity(Currency&amp;"ibor"&amp;Tenor,BB419,Trigger)</f>
        <v>42927</v>
      </c>
      <c r="BD419" s="242" t="e">
        <f>_xll.qlIndexFixing($AD$5,BA419,TRUE,_xll.ohTrigger(Trigger,Trigger3M))</f>
        <v>#NUM!</v>
      </c>
      <c r="BE419" s="242">
        <f>IFERROR(_xll.qlIndexFixing($BF$1,BA419,TRUE,_xll.ohTrigger(Trigger,Trigger3M)),#N/A)</f>
        <v>7.9801921536387719E-4</v>
      </c>
    </row>
    <row r="420" spans="52:57" ht="11.25" customHeight="1" x14ac:dyDescent="0.25">
      <c r="AZ420" s="97" t="s">
        <v>197</v>
      </c>
      <c r="BA420" s="98">
        <f>_xll.qlInterestRateIndexFixingDate(Currency&amp;"ibor"&amp;Tenor,BB420,Trigger)</f>
        <v>42835</v>
      </c>
      <c r="BB420" s="98">
        <f>_xll.qlCalendarAdvance(Calendar,BB419,AZ420,"f",,Trigger)</f>
        <v>42837</v>
      </c>
      <c r="BC420" s="98">
        <f>_xll.qlInterestRateIndexMaturity(Currency&amp;"ibor"&amp;Tenor,BB420,Trigger)</f>
        <v>42928</v>
      </c>
      <c r="BD420" s="242" t="e">
        <f>_xll.qlIndexFixing($AD$5,BA420,TRUE,_xll.ohTrigger(Trigger,Trigger3M))</f>
        <v>#NUM!</v>
      </c>
      <c r="BE420" s="242">
        <f>IFERROR(_xll.qlIndexFixing($BF$1,BA420,TRUE,_xll.ohTrigger(Trigger,Trigger3M)),#N/A)</f>
        <v>8.025596226553382E-4</v>
      </c>
    </row>
    <row r="421" spans="52:57" ht="11.25" customHeight="1" x14ac:dyDescent="0.25">
      <c r="AZ421" s="97" t="s">
        <v>197</v>
      </c>
      <c r="BA421" s="98">
        <f>_xll.qlInterestRateIndexFixingDate(Currency&amp;"ibor"&amp;Tenor,BB421,Trigger)</f>
        <v>42836</v>
      </c>
      <c r="BB421" s="98">
        <f>_xll.qlCalendarAdvance(Calendar,BB420,AZ421,"f",,Trigger)</f>
        <v>42838</v>
      </c>
      <c r="BC421" s="98">
        <f>_xll.qlInterestRateIndexMaturity(Currency&amp;"ibor"&amp;Tenor,BB421,Trigger)</f>
        <v>42929</v>
      </c>
      <c r="BD421" s="242" t="e">
        <f>_xll.qlIndexFixing($AD$5,BA421,TRUE,_xll.ohTrigger(Trigger,Trigger3M))</f>
        <v>#NUM!</v>
      </c>
      <c r="BE421" s="242">
        <f>IFERROR(_xll.qlIndexFixing($BF$1,BA421,TRUE,_xll.ohTrigger(Trigger,Trigger3M)),#N/A)</f>
        <v>8.0709484839754358E-4</v>
      </c>
    </row>
    <row r="422" spans="52:57" ht="11.25" customHeight="1" x14ac:dyDescent="0.25">
      <c r="AZ422" s="97" t="s">
        <v>197</v>
      </c>
      <c r="BA422" s="98">
        <f>_xll.qlInterestRateIndexFixingDate(Currency&amp;"ibor"&amp;Tenor,BB422,Trigger)</f>
        <v>42837</v>
      </c>
      <c r="BB422" s="98">
        <f>_xll.qlCalendarAdvance(Calendar,BB421,AZ422,"f",,Trigger)</f>
        <v>42843</v>
      </c>
      <c r="BC422" s="98">
        <f>_xll.qlInterestRateIndexMaturity(Currency&amp;"ibor"&amp;Tenor,BB422,Trigger)</f>
        <v>42934</v>
      </c>
      <c r="BD422" s="242" t="e">
        <f>_xll.qlIndexFixing($AD$5,BA422,TRUE,_xll.ohTrigger(Trigger,Trigger3M))</f>
        <v>#NUM!</v>
      </c>
      <c r="BE422" s="242">
        <f>IFERROR(_xll.qlIndexFixing($BF$1,BA422,TRUE,_xll.ohTrigger(Trigger,Trigger3M)),#N/A)</f>
        <v>8.2970135033740879E-4</v>
      </c>
    </row>
    <row r="423" spans="52:57" ht="11.25" customHeight="1" x14ac:dyDescent="0.25">
      <c r="AZ423" s="97" t="s">
        <v>197</v>
      </c>
      <c r="BA423" s="98">
        <f>_xll.qlInterestRateIndexFixingDate(Currency&amp;"ibor"&amp;Tenor,BB423,Trigger)</f>
        <v>42838</v>
      </c>
      <c r="BB423" s="98">
        <f>_xll.qlCalendarAdvance(Calendar,BB422,AZ423,"f",,Trigger)</f>
        <v>42844</v>
      </c>
      <c r="BC423" s="98">
        <f>_xll.qlInterestRateIndexMaturity(Currency&amp;"ibor"&amp;Tenor,BB423,Trigger)</f>
        <v>42935</v>
      </c>
      <c r="BD423" s="242" t="e">
        <f>_xll.qlIndexFixing($AD$5,BA423,TRUE,_xll.ohTrigger(Trigger,Trigger3M))</f>
        <v>#NUM!</v>
      </c>
      <c r="BE423" s="242">
        <f>IFERROR(_xll.qlIndexFixing($BF$1,BA423,TRUE,_xll.ohTrigger(Trigger,Trigger3M)),#N/A)</f>
        <v>8.3421037148419762E-4</v>
      </c>
    </row>
    <row r="424" spans="52:57" ht="11.25" customHeight="1" x14ac:dyDescent="0.25">
      <c r="AZ424" s="97" t="s">
        <v>197</v>
      </c>
      <c r="BA424" s="98">
        <f>_xll.qlInterestRateIndexFixingDate(Currency&amp;"ibor"&amp;Tenor,BB424,Trigger)</f>
        <v>42843</v>
      </c>
      <c r="BB424" s="98">
        <f>_xll.qlCalendarAdvance(Calendar,BB423,AZ424,"f",,Trigger)</f>
        <v>42845</v>
      </c>
      <c r="BC424" s="98">
        <f>_xll.qlInterestRateIndexMaturity(Currency&amp;"ibor"&amp;Tenor,BB424,Trigger)</f>
        <v>42936</v>
      </c>
      <c r="BD424" s="242" t="e">
        <f>_xll.qlIndexFixing($AD$5,BA424,TRUE,_xll.ohTrigger(Trigger,Trigger3M))</f>
        <v>#NUM!</v>
      </c>
      <c r="BE424" s="242">
        <f>IFERROR(_xll.qlIndexFixing($BF$1,BA424,TRUE,_xll.ohTrigger(Trigger,Trigger3M)),#N/A)</f>
        <v>8.3871585718915697E-4</v>
      </c>
    </row>
    <row r="425" spans="52:57" ht="11.25" customHeight="1" x14ac:dyDescent="0.25">
      <c r="AZ425" s="97" t="s">
        <v>197</v>
      </c>
      <c r="BA425" s="98">
        <f>_xll.qlInterestRateIndexFixingDate(Currency&amp;"ibor"&amp;Tenor,BB425,Trigger)</f>
        <v>42844</v>
      </c>
      <c r="BB425" s="98">
        <f>_xll.qlCalendarAdvance(Calendar,BB424,AZ425,"f",,Trigger)</f>
        <v>42846</v>
      </c>
      <c r="BC425" s="98">
        <f>_xll.qlInterestRateIndexMaturity(Currency&amp;"ibor"&amp;Tenor,BB425,Trigger)</f>
        <v>42937</v>
      </c>
      <c r="BD425" s="242" t="e">
        <f>_xll.qlIndexFixing($AD$5,BA425,TRUE,_xll.ohTrigger(Trigger,Trigger3M))</f>
        <v>#NUM!</v>
      </c>
      <c r="BE425" s="242">
        <f>IFERROR(_xll.qlIndexFixing($BF$1,BA425,TRUE,_xll.ohTrigger(Trigger,Trigger3M)),#N/A)</f>
        <v>8.4321805027343468E-4</v>
      </c>
    </row>
    <row r="426" spans="52:57" ht="11.25" customHeight="1" x14ac:dyDescent="0.25">
      <c r="AZ426" s="97" t="s">
        <v>197</v>
      </c>
      <c r="BA426" s="98">
        <f>_xll.qlInterestRateIndexFixingDate(Currency&amp;"ibor"&amp;Tenor,BB426,Trigger)</f>
        <v>42845</v>
      </c>
      <c r="BB426" s="98">
        <f>_xll.qlCalendarAdvance(Calendar,BB425,AZ426,"f",,Trigger)</f>
        <v>42849</v>
      </c>
      <c r="BC426" s="98">
        <f>_xll.qlInterestRateIndexMaturity(Currency&amp;"ibor"&amp;Tenor,BB426,Trigger)</f>
        <v>42940</v>
      </c>
      <c r="BD426" s="242" t="e">
        <f>_xll.qlIndexFixing($AD$5,BA426,TRUE,_xll.ohTrigger(Trigger,Trigger3M))</f>
        <v>#NUM!</v>
      </c>
      <c r="BE426" s="242">
        <f>IFERROR(_xll.qlIndexFixing($BF$1,BA426,TRUE,_xll.ohTrigger(Trigger,Trigger3M)),#N/A)</f>
        <v>8.5670733072739107E-4</v>
      </c>
    </row>
    <row r="427" spans="52:57" ht="11.25" customHeight="1" x14ac:dyDescent="0.25">
      <c r="AZ427" s="97" t="s">
        <v>197</v>
      </c>
      <c r="BA427" s="98">
        <f>_xll.qlInterestRateIndexFixingDate(Currency&amp;"ibor"&amp;Tenor,BB427,Trigger)</f>
        <v>42846</v>
      </c>
      <c r="BB427" s="98">
        <f>_xll.qlCalendarAdvance(Calendar,BB426,AZ427,"f",,Trigger)</f>
        <v>42850</v>
      </c>
      <c r="BC427" s="98">
        <f>_xll.qlInterestRateIndexMaturity(Currency&amp;"ibor"&amp;Tenor,BB427,Trigger)</f>
        <v>42941</v>
      </c>
      <c r="BD427" s="242" t="e">
        <f>_xll.qlIndexFixing($AD$5,BA427,TRUE,_xll.ohTrigger(Trigger,Trigger3M))</f>
        <v>#NUM!</v>
      </c>
      <c r="BE427" s="242">
        <f>IFERROR(_xll.qlIndexFixing($BF$1,BA427,TRUE,_xll.ohTrigger(Trigger,Trigger3M)),#N/A)</f>
        <v>8.611988198280353E-4</v>
      </c>
    </row>
    <row r="428" spans="52:57" ht="11.25" customHeight="1" x14ac:dyDescent="0.25">
      <c r="AZ428" s="97" t="s">
        <v>197</v>
      </c>
      <c r="BA428" s="98">
        <f>_xll.qlInterestRateIndexFixingDate(Currency&amp;"ibor"&amp;Tenor,BB428,Trigger)</f>
        <v>42849</v>
      </c>
      <c r="BB428" s="98">
        <f>_xll.qlCalendarAdvance(Calendar,BB427,AZ428,"f",,Trigger)</f>
        <v>42851</v>
      </c>
      <c r="BC428" s="98">
        <f>_xll.qlInterestRateIndexMaturity(Currency&amp;"ibor"&amp;Tenor,BB428,Trigger)</f>
        <v>42942</v>
      </c>
      <c r="BD428" s="242" t="e">
        <f>_xll.qlIndexFixing($AD$5,BA428,TRUE,_xll.ohTrigger(Trigger,Trigger3M))</f>
        <v>#NUM!</v>
      </c>
      <c r="BE428" s="242">
        <f>IFERROR(_xll.qlIndexFixing($BF$1,BA428,TRUE,_xll.ohTrigger(Trigger,Trigger3M)),#N/A)</f>
        <v>8.6568825913362058E-4</v>
      </c>
    </row>
    <row r="429" spans="52:57" ht="11.25" customHeight="1" x14ac:dyDescent="0.25">
      <c r="AZ429" s="97" t="s">
        <v>197</v>
      </c>
      <c r="BA429" s="98">
        <f>_xll.qlInterestRateIndexFixingDate(Currency&amp;"ibor"&amp;Tenor,BB429,Trigger)</f>
        <v>42850</v>
      </c>
      <c r="BB429" s="98">
        <f>_xll.qlCalendarAdvance(Calendar,BB428,AZ429,"f",,Trigger)</f>
        <v>42852</v>
      </c>
      <c r="BC429" s="98">
        <f>_xll.qlInterestRateIndexMaturity(Currency&amp;"ibor"&amp;Tenor,BB429,Trigger)</f>
        <v>42943</v>
      </c>
      <c r="BD429" s="242" t="e">
        <f>_xll.qlIndexFixing($AD$5,BA429,TRUE,_xll.ohTrigger(Trigger,Trigger3M))</f>
        <v>#NUM!</v>
      </c>
      <c r="BE429" s="242">
        <f>IFERROR(_xll.qlIndexFixing($BF$1,BA429,TRUE,_xll.ohTrigger(Trigger,Trigger3M)),#N/A)</f>
        <v>8.7017590295500498E-4</v>
      </c>
    </row>
    <row r="430" spans="52:57" ht="11.25" customHeight="1" x14ac:dyDescent="0.25">
      <c r="AZ430" s="97" t="s">
        <v>197</v>
      </c>
      <c r="BA430" s="98">
        <f>_xll.qlInterestRateIndexFixingDate(Currency&amp;"ibor"&amp;Tenor,BB430,Trigger)</f>
        <v>42851</v>
      </c>
      <c r="BB430" s="98">
        <f>_xll.qlCalendarAdvance(Calendar,BB429,AZ430,"f",,Trigger)</f>
        <v>42853</v>
      </c>
      <c r="BC430" s="98">
        <f>_xll.qlInterestRateIndexMaturity(Currency&amp;"ibor"&amp;Tenor,BB430,Trigger)</f>
        <v>42947</v>
      </c>
      <c r="BD430" s="242" t="e">
        <f>_xll.qlIndexFixing($AD$5,BA430,TRUE,_xll.ohTrigger(Trigger,Trigger3M))</f>
        <v>#NUM!</v>
      </c>
      <c r="BE430" s="242">
        <f>IFERROR(_xll.qlIndexFixing($BF$1,BA430,TRUE,_xll.ohTrigger(Trigger,Trigger3M)),#N/A)</f>
        <v>8.8135703888124906E-4</v>
      </c>
    </row>
    <row r="431" spans="52:57" ht="11.25" customHeight="1" x14ac:dyDescent="0.25">
      <c r="AZ431" s="97" t="s">
        <v>197</v>
      </c>
      <c r="BA431" s="98">
        <f>_xll.qlInterestRateIndexFixingDate(Currency&amp;"ibor"&amp;Tenor,BB431,Trigger)</f>
        <v>42852</v>
      </c>
      <c r="BB431" s="98">
        <f>_xll.qlCalendarAdvance(Calendar,BB430,AZ431,"f",,Trigger)</f>
        <v>42857</v>
      </c>
      <c r="BC431" s="98">
        <f>_xll.qlInterestRateIndexMaturity(Currency&amp;"ibor"&amp;Tenor,BB431,Trigger)</f>
        <v>42949</v>
      </c>
      <c r="BD431" s="242" t="e">
        <f>_xll.qlIndexFixing($AD$5,BA431,TRUE,_xll.ohTrigger(Trigger,Trigger3M))</f>
        <v>#NUM!</v>
      </c>
      <c r="BE431" s="242">
        <f>IFERROR(_xll.qlIndexFixing($BF$1,BA431,TRUE,_xll.ohTrigger(Trigger,Trigger3M)),#N/A)</f>
        <v>8.9483639102202431E-4</v>
      </c>
    </row>
    <row r="432" spans="52:57" ht="11.25" customHeight="1" x14ac:dyDescent="0.25">
      <c r="AZ432" s="97" t="s">
        <v>197</v>
      </c>
      <c r="BA432" s="98">
        <f>_xll.qlInterestRateIndexFixingDate(Currency&amp;"ibor"&amp;Tenor,BB432,Trigger)</f>
        <v>42853</v>
      </c>
      <c r="BB432" s="98">
        <f>_xll.qlCalendarAdvance(Calendar,BB431,AZ432,"f",,Trigger)</f>
        <v>42858</v>
      </c>
      <c r="BC432" s="98">
        <f>_xll.qlInterestRateIndexMaturity(Currency&amp;"ibor"&amp;Tenor,BB432,Trigger)</f>
        <v>42950</v>
      </c>
      <c r="BD432" s="242" t="e">
        <f>_xll.qlIndexFixing($AD$5,BA432,TRUE,_xll.ohTrigger(Trigger,Trigger3M))</f>
        <v>#NUM!</v>
      </c>
      <c r="BE432" s="242">
        <f>IFERROR(_xll.qlIndexFixing($BF$1,BA432,TRUE,_xll.ohTrigger(Trigger,Trigger3M)),#N/A)</f>
        <v>8.9932194115856538E-4</v>
      </c>
    </row>
    <row r="433" spans="52:57" ht="11.25" customHeight="1" x14ac:dyDescent="0.25">
      <c r="AZ433" s="97" t="s">
        <v>197</v>
      </c>
      <c r="BA433" s="98">
        <f>_xll.qlInterestRateIndexFixingDate(Currency&amp;"ibor"&amp;Tenor,BB433,Trigger)</f>
        <v>42857</v>
      </c>
      <c r="BB433" s="98">
        <f>_xll.qlCalendarAdvance(Calendar,BB432,AZ433,"f",,Trigger)</f>
        <v>42859</v>
      </c>
      <c r="BC433" s="98">
        <f>_xll.qlInterestRateIndexMaturity(Currency&amp;"ibor"&amp;Tenor,BB433,Trigger)</f>
        <v>42951</v>
      </c>
      <c r="BD433" s="242" t="e">
        <f>_xll.qlIndexFixing($AD$5,BA433,TRUE,_xll.ohTrigger(Trigger,Trigger3M))</f>
        <v>#NUM!</v>
      </c>
      <c r="BE433" s="242">
        <f>IFERROR(_xll.qlIndexFixing($BF$1,BA433,TRUE,_xll.ohTrigger(Trigger,Trigger3M)),#N/A)</f>
        <v>9.0380767568065689E-4</v>
      </c>
    </row>
    <row r="434" spans="52:57" ht="11.25" customHeight="1" x14ac:dyDescent="0.25">
      <c r="AZ434" s="97" t="s">
        <v>197</v>
      </c>
      <c r="BA434" s="98">
        <f>_xll.qlInterestRateIndexFixingDate(Currency&amp;"ibor"&amp;Tenor,BB434,Trigger)</f>
        <v>42858</v>
      </c>
      <c r="BB434" s="98">
        <f>_xll.qlCalendarAdvance(Calendar,BB433,AZ434,"f",,Trigger)</f>
        <v>42860</v>
      </c>
      <c r="BC434" s="98">
        <f>_xll.qlInterestRateIndexMaturity(Currency&amp;"ibor"&amp;Tenor,BB434,Trigger)</f>
        <v>42954</v>
      </c>
      <c r="BD434" s="242" t="e">
        <f>_xll.qlIndexFixing($AD$5,BA434,TRUE,_xll.ohTrigger(Trigger,Trigger3M))</f>
        <v>#NUM!</v>
      </c>
      <c r="BE434" s="242">
        <f>IFERROR(_xll.qlIndexFixing($BF$1,BA434,TRUE,_xll.ohTrigger(Trigger,Trigger3M)),#N/A)</f>
        <v>9.1280486767846794E-4</v>
      </c>
    </row>
    <row r="435" spans="52:57" ht="11.25" customHeight="1" x14ac:dyDescent="0.25">
      <c r="AZ435" s="97" t="s">
        <v>197</v>
      </c>
      <c r="BA435" s="98">
        <f>_xll.qlInterestRateIndexFixingDate(Currency&amp;"ibor"&amp;Tenor,BB435,Trigger)</f>
        <v>42859</v>
      </c>
      <c r="BB435" s="98">
        <f>_xll.qlCalendarAdvance(Calendar,BB434,AZ435,"f",,Trigger)</f>
        <v>42863</v>
      </c>
      <c r="BC435" s="98">
        <f>_xll.qlInterestRateIndexMaturity(Currency&amp;"ibor"&amp;Tenor,BB435,Trigger)</f>
        <v>42955</v>
      </c>
      <c r="BD435" s="242" t="e">
        <f>_xll.qlIndexFixing($AD$5,BA435,TRUE,_xll.ohTrigger(Trigger,Trigger3M))</f>
        <v>#NUM!</v>
      </c>
      <c r="BE435" s="242">
        <f>IFERROR(_xll.qlIndexFixing($BF$1,BA435,TRUE,_xll.ohTrigger(Trigger,Trigger3M)),#N/A)</f>
        <v>9.2175782806513961E-4</v>
      </c>
    </row>
    <row r="436" spans="52:57" ht="11.25" customHeight="1" x14ac:dyDescent="0.25">
      <c r="AZ436" s="97" t="s">
        <v>197</v>
      </c>
      <c r="BA436" s="98">
        <f>_xll.qlInterestRateIndexFixingDate(Currency&amp;"ibor"&amp;Tenor,BB436,Trigger)</f>
        <v>42860</v>
      </c>
      <c r="BB436" s="98">
        <f>_xll.qlCalendarAdvance(Calendar,BB435,AZ436,"f",,Trigger)</f>
        <v>42864</v>
      </c>
      <c r="BC436" s="98">
        <f>_xll.qlInterestRateIndexMaturity(Currency&amp;"ibor"&amp;Tenor,BB436,Trigger)</f>
        <v>42956</v>
      </c>
      <c r="BD436" s="242" t="e">
        <f>_xll.qlIndexFixing($AD$5,BA436,TRUE,_xll.ohTrigger(Trigger,Trigger3M))</f>
        <v>#NUM!</v>
      </c>
      <c r="BE436" s="242">
        <f>IFERROR(_xll.qlIndexFixing($BF$1,BA436,TRUE,_xll.ohTrigger(Trigger,Trigger3M)),#N/A)</f>
        <v>9.2624852892413795E-4</v>
      </c>
    </row>
    <row r="437" spans="52:57" ht="11.25" customHeight="1" x14ac:dyDescent="0.25">
      <c r="AZ437" s="97" t="s">
        <v>197</v>
      </c>
      <c r="BA437" s="98">
        <f>_xll.qlInterestRateIndexFixingDate(Currency&amp;"ibor"&amp;Tenor,BB437,Trigger)</f>
        <v>42863</v>
      </c>
      <c r="BB437" s="98">
        <f>_xll.qlCalendarAdvance(Calendar,BB436,AZ437,"f",,Trigger)</f>
        <v>42865</v>
      </c>
      <c r="BC437" s="98">
        <f>_xll.qlInterestRateIndexMaturity(Currency&amp;"ibor"&amp;Tenor,BB437,Trigger)</f>
        <v>42957</v>
      </c>
      <c r="BD437" s="242" t="e">
        <f>_xll.qlIndexFixing($AD$5,BA437,TRUE,_xll.ohTrigger(Trigger,Trigger3M))</f>
        <v>#NUM!</v>
      </c>
      <c r="BE437" s="242">
        <f>IFERROR(_xll.qlIndexFixing($BF$1,BA437,TRUE,_xll.ohTrigger(Trigger,Trigger3M)),#N/A)</f>
        <v>9.3074104519617364E-4</v>
      </c>
    </row>
    <row r="438" spans="52:57" ht="11.25" customHeight="1" x14ac:dyDescent="0.25">
      <c r="AZ438" s="97" t="s">
        <v>197</v>
      </c>
      <c r="BA438" s="98">
        <f>_xll.qlInterestRateIndexFixingDate(Currency&amp;"ibor"&amp;Tenor,BB438,Trigger)</f>
        <v>42864</v>
      </c>
      <c r="BB438" s="98">
        <f>_xll.qlCalendarAdvance(Calendar,BB437,AZ438,"f",,Trigger)</f>
        <v>42866</v>
      </c>
      <c r="BC438" s="98">
        <f>_xll.qlInterestRateIndexMaturity(Currency&amp;"ibor"&amp;Tenor,BB438,Trigger)</f>
        <v>42958</v>
      </c>
      <c r="BD438" s="242" t="e">
        <f>_xll.qlIndexFixing($AD$5,BA438,TRUE,_xll.ohTrigger(Trigger,Trigger3M))</f>
        <v>#NUM!</v>
      </c>
      <c r="BE438" s="242">
        <f>IFERROR(_xll.qlIndexFixing($BF$1,BA438,TRUE,_xll.ohTrigger(Trigger,Trigger3M)),#N/A)</f>
        <v>9.3523565534806138E-4</v>
      </c>
    </row>
    <row r="439" spans="52:57" ht="11.25" customHeight="1" x14ac:dyDescent="0.25">
      <c r="AZ439" s="97" t="s">
        <v>197</v>
      </c>
      <c r="BA439" s="98">
        <f>_xll.qlInterestRateIndexFixingDate(Currency&amp;"ibor"&amp;Tenor,BB439,Trigger)</f>
        <v>42865</v>
      </c>
      <c r="BB439" s="98">
        <f>_xll.qlCalendarAdvance(Calendar,BB438,AZ439,"f",,Trigger)</f>
        <v>42867</v>
      </c>
      <c r="BC439" s="98">
        <f>_xll.qlInterestRateIndexMaturity(Currency&amp;"ibor"&amp;Tenor,BB439,Trigger)</f>
        <v>42961</v>
      </c>
      <c r="BD439" s="242" t="e">
        <f>_xll.qlIndexFixing($AD$5,BA439,TRUE,_xll.ohTrigger(Trigger,Trigger3M))</f>
        <v>#NUM!</v>
      </c>
      <c r="BE439" s="242">
        <f>IFERROR(_xll.qlIndexFixing($BF$1,BA439,TRUE,_xll.ohTrigger(Trigger,Trigger3M)),#N/A)</f>
        <v>9.443017964763478E-4</v>
      </c>
    </row>
    <row r="440" spans="52:57" ht="11.25" customHeight="1" x14ac:dyDescent="0.25">
      <c r="AZ440" s="97" t="s">
        <v>197</v>
      </c>
      <c r="BA440" s="98">
        <f>_xll.qlInterestRateIndexFixingDate(Currency&amp;"ibor"&amp;Tenor,BB440,Trigger)</f>
        <v>42866</v>
      </c>
      <c r="BB440" s="98">
        <f>_xll.qlCalendarAdvance(Calendar,BB439,AZ440,"f",,Trigger)</f>
        <v>42870</v>
      </c>
      <c r="BC440" s="98">
        <f>_xll.qlInterestRateIndexMaturity(Currency&amp;"ibor"&amp;Tenor,BB440,Trigger)</f>
        <v>42962</v>
      </c>
      <c r="BD440" s="242" t="e">
        <f>_xll.qlIndexFixing($AD$5,BA440,TRUE,_xll.ohTrigger(Trigger,Trigger3M))</f>
        <v>#NUM!</v>
      </c>
      <c r="BE440" s="242">
        <f>IFERROR(_xll.qlIndexFixing($BF$1,BA440,TRUE,_xll.ohTrigger(Trigger,Trigger3M)),#N/A)</f>
        <v>9.5324067044865336E-4</v>
      </c>
    </row>
    <row r="441" spans="52:57" ht="11.25" customHeight="1" x14ac:dyDescent="0.25">
      <c r="AZ441" s="97" t="s">
        <v>197</v>
      </c>
      <c r="BA441" s="98">
        <f>_xll.qlInterestRateIndexFixingDate(Currency&amp;"ibor"&amp;Tenor,BB441,Trigger)</f>
        <v>42867</v>
      </c>
      <c r="BB441" s="98">
        <f>_xll.qlCalendarAdvance(Calendar,BB440,AZ441,"f",,Trigger)</f>
        <v>42871</v>
      </c>
      <c r="BC441" s="98">
        <f>_xll.qlInterestRateIndexMaturity(Currency&amp;"ibor"&amp;Tenor,BB441,Trigger)</f>
        <v>42963</v>
      </c>
      <c r="BD441" s="242" t="e">
        <f>_xll.qlIndexFixing($AD$5,BA441,TRUE,_xll.ohTrigger(Trigger,Trigger3M))</f>
        <v>#NUM!</v>
      </c>
      <c r="BE441" s="242">
        <f>IFERROR(_xll.qlIndexFixing($BF$1,BA441,TRUE,_xll.ohTrigger(Trigger,Trigger3M)),#N/A)</f>
        <v>9.5774999334808308E-4</v>
      </c>
    </row>
    <row r="442" spans="52:57" ht="11.25" customHeight="1" x14ac:dyDescent="0.25">
      <c r="AZ442" s="97" t="s">
        <v>197</v>
      </c>
      <c r="BA442" s="98">
        <f>_xll.qlInterestRateIndexFixingDate(Currency&amp;"ibor"&amp;Tenor,BB442,Trigger)</f>
        <v>42870</v>
      </c>
      <c r="BB442" s="98">
        <f>_xll.qlCalendarAdvance(Calendar,BB441,AZ442,"f",,Trigger)</f>
        <v>42872</v>
      </c>
      <c r="BC442" s="98">
        <f>_xll.qlInterestRateIndexMaturity(Currency&amp;"ibor"&amp;Tenor,BB442,Trigger)</f>
        <v>42964</v>
      </c>
      <c r="BD442" s="242" t="e">
        <f>_xll.qlIndexFixing($AD$5,BA442,TRUE,_xll.ohTrigger(Trigger,Trigger3M))</f>
        <v>#NUM!</v>
      </c>
      <c r="BE442" s="242">
        <f>IFERROR(_xll.qlIndexFixing($BF$1,BA442,TRUE,_xll.ohTrigger(Trigger,Trigger3M)),#N/A)</f>
        <v>9.6226312072859085E-4</v>
      </c>
    </row>
    <row r="443" spans="52:57" ht="11.25" customHeight="1" x14ac:dyDescent="0.25">
      <c r="AZ443" s="97" t="s">
        <v>197</v>
      </c>
      <c r="BA443" s="98">
        <f>_xll.qlInterestRateIndexFixingDate(Currency&amp;"ibor"&amp;Tenor,BB443,Trigger)</f>
        <v>42871</v>
      </c>
      <c r="BB443" s="98">
        <f>_xll.qlCalendarAdvance(Calendar,BB442,AZ443,"f",,Trigger)</f>
        <v>42873</v>
      </c>
      <c r="BC443" s="98">
        <f>_xll.qlInterestRateIndexMaturity(Currency&amp;"ibor"&amp;Tenor,BB443,Trigger)</f>
        <v>42965</v>
      </c>
      <c r="BD443" s="242" t="e">
        <f>_xll.qlIndexFixing($AD$5,BA443,TRUE,_xll.ohTrigger(Trigger,Trigger3M))</f>
        <v>#NUM!</v>
      </c>
      <c r="BE443" s="242">
        <f>IFERROR(_xll.qlIndexFixing($BF$1,BA443,TRUE,_xll.ohTrigger(Trigger,Trigger3M)),#N/A)</f>
        <v>9.6678034432029502E-4</v>
      </c>
    </row>
    <row r="444" spans="52:57" ht="11.25" customHeight="1" x14ac:dyDescent="0.25">
      <c r="AZ444" s="97" t="s">
        <v>197</v>
      </c>
      <c r="BA444" s="98">
        <f>_xll.qlInterestRateIndexFixingDate(Currency&amp;"ibor"&amp;Tenor,BB444,Trigger)</f>
        <v>42872</v>
      </c>
      <c r="BB444" s="98">
        <f>_xll.qlCalendarAdvance(Calendar,BB443,AZ444,"f",,Trigger)</f>
        <v>42874</v>
      </c>
      <c r="BC444" s="98">
        <f>_xll.qlInterestRateIndexMaturity(Currency&amp;"ibor"&amp;Tenor,BB444,Trigger)</f>
        <v>42968</v>
      </c>
      <c r="BD444" s="242" t="e">
        <f>_xll.qlIndexFixing($AD$5,BA444,TRUE,_xll.ohTrigger(Trigger,Trigger3M))</f>
        <v>#NUM!</v>
      </c>
      <c r="BE444" s="242">
        <f>IFERROR(_xll.qlIndexFixing($BF$1,BA444,TRUE,_xll.ohTrigger(Trigger,Trigger3M)),#N/A)</f>
        <v>9.7594093986496972E-4</v>
      </c>
    </row>
    <row r="445" spans="52:57" ht="11.25" customHeight="1" x14ac:dyDescent="0.25">
      <c r="AZ445" s="97" t="s">
        <v>197</v>
      </c>
      <c r="BA445" s="98">
        <f>_xll.qlInterestRateIndexFixingDate(Currency&amp;"ibor"&amp;Tenor,BB445,Trigger)</f>
        <v>42873</v>
      </c>
      <c r="BB445" s="98">
        <f>_xll.qlCalendarAdvance(Calendar,BB444,AZ445,"f",,Trigger)</f>
        <v>42877</v>
      </c>
      <c r="BC445" s="98">
        <f>_xll.qlInterestRateIndexMaturity(Currency&amp;"ibor"&amp;Tenor,BB445,Trigger)</f>
        <v>42969</v>
      </c>
      <c r="BD445" s="242" t="e">
        <f>_xll.qlIndexFixing($AD$5,BA445,TRUE,_xll.ohTrigger(Trigger,Trigger3M))</f>
        <v>#NUM!</v>
      </c>
      <c r="BE445" s="242">
        <f>IFERROR(_xll.qlIndexFixing($BF$1,BA445,TRUE,_xll.ohTrigger(Trigger,Trigger3M)),#N/A)</f>
        <v>9.848961017579266E-4</v>
      </c>
    </row>
    <row r="446" spans="52:57" ht="11.25" customHeight="1" x14ac:dyDescent="0.25">
      <c r="AZ446" s="97" t="s">
        <v>197</v>
      </c>
      <c r="BA446" s="98">
        <f>_xll.qlInterestRateIndexFixingDate(Currency&amp;"ibor"&amp;Tenor,BB446,Trigger)</f>
        <v>42874</v>
      </c>
      <c r="BB446" s="98">
        <f>_xll.qlCalendarAdvance(Calendar,BB445,AZ446,"f",,Trigger)</f>
        <v>42878</v>
      </c>
      <c r="BC446" s="98">
        <f>_xll.qlInterestRateIndexMaturity(Currency&amp;"ibor"&amp;Tenor,BB446,Trigger)</f>
        <v>42970</v>
      </c>
      <c r="BD446" s="242" t="e">
        <f>_xll.qlIndexFixing($AD$5,BA446,TRUE,_xll.ohTrigger(Trigger,Trigger3M))</f>
        <v>#NUM!</v>
      </c>
      <c r="BE446" s="242">
        <f>IFERROR(_xll.qlIndexFixing($BF$1,BA446,TRUE,_xll.ohTrigger(Trigger,Trigger3M)),#N/A)</f>
        <v>9.8943824869910193E-4</v>
      </c>
    </row>
    <row r="447" spans="52:57" ht="11.25" customHeight="1" x14ac:dyDescent="0.25">
      <c r="AZ447" s="97" t="s">
        <v>197</v>
      </c>
      <c r="BA447" s="98">
        <f>_xll.qlInterestRateIndexFixingDate(Currency&amp;"ibor"&amp;Tenor,BB447,Trigger)</f>
        <v>42877</v>
      </c>
      <c r="BB447" s="98">
        <f>_xll.qlCalendarAdvance(Calendar,BB446,AZ447,"f",,Trigger)</f>
        <v>42879</v>
      </c>
      <c r="BC447" s="98">
        <f>_xll.qlInterestRateIndexMaturity(Currency&amp;"ibor"&amp;Tenor,BB447,Trigger)</f>
        <v>42971</v>
      </c>
      <c r="BD447" s="242" t="e">
        <f>_xll.qlIndexFixing($AD$5,BA447,TRUE,_xll.ohTrigger(Trigger,Trigger3M))</f>
        <v>#NUM!</v>
      </c>
      <c r="BE447" s="242">
        <f>IFERROR(_xll.qlIndexFixing($BF$1,BA447,TRUE,_xll.ohTrigger(Trigger,Trigger3M)),#N/A)</f>
        <v>9.9398628202991383E-4</v>
      </c>
    </row>
    <row r="448" spans="52:57" ht="11.25" customHeight="1" x14ac:dyDescent="0.25">
      <c r="AZ448" s="97" t="s">
        <v>197</v>
      </c>
      <c r="BA448" s="98">
        <f>_xll.qlInterestRateIndexFixingDate(Currency&amp;"ibor"&amp;Tenor,BB448,Trigger)</f>
        <v>42878</v>
      </c>
      <c r="BB448" s="98">
        <f>_xll.qlCalendarAdvance(Calendar,BB447,AZ448,"f",,Trigger)</f>
        <v>42880</v>
      </c>
      <c r="BC448" s="98">
        <f>_xll.qlInterestRateIndexMaturity(Currency&amp;"ibor"&amp;Tenor,BB448,Trigger)</f>
        <v>42972</v>
      </c>
      <c r="BD448" s="242" t="e">
        <f>_xll.qlIndexFixing($AD$5,BA448,TRUE,_xll.ohTrigger(Trigger,Trigger3M))</f>
        <v>#NUM!</v>
      </c>
      <c r="BE448" s="242">
        <f>IFERROR(_xll.qlIndexFixing($BF$1,BA448,TRUE,_xll.ohTrigger(Trigger,Trigger3M)),#N/A)</f>
        <v>9.9854050674552186E-4</v>
      </c>
    </row>
    <row r="449" spans="52:57" ht="11.25" customHeight="1" x14ac:dyDescent="0.25">
      <c r="AZ449" s="97" t="s">
        <v>197</v>
      </c>
      <c r="BA449" s="98">
        <f>_xll.qlInterestRateIndexFixingDate(Currency&amp;"ibor"&amp;Tenor,BB449,Trigger)</f>
        <v>42879</v>
      </c>
      <c r="BB449" s="98">
        <f>_xll.qlCalendarAdvance(Calendar,BB448,AZ449,"f",,Trigger)</f>
        <v>42881</v>
      </c>
      <c r="BC449" s="98">
        <f>_xll.qlInterestRateIndexMaturity(Currency&amp;"ibor"&amp;Tenor,BB449,Trigger)</f>
        <v>42975</v>
      </c>
      <c r="BD449" s="242" t="e">
        <f>_xll.qlIndexFixing($AD$5,BA449,TRUE,_xll.ohTrigger(Trigger,Trigger3M))</f>
        <v>#NUM!</v>
      </c>
      <c r="BE449" s="242">
        <f>IFERROR(_xll.qlIndexFixing($BF$1,BA449,TRUE,_xll.ohTrigger(Trigger,Trigger3M)),#N/A)</f>
        <v>1.0078198647979987E-3</v>
      </c>
    </row>
    <row r="450" spans="52:57" ht="11.25" customHeight="1" x14ac:dyDescent="0.25">
      <c r="AZ450" s="97" t="s">
        <v>197</v>
      </c>
      <c r="BA450" s="98">
        <f>_xll.qlInterestRateIndexFixingDate(Currency&amp;"ibor"&amp;Tenor,BB450,Trigger)</f>
        <v>42880</v>
      </c>
      <c r="BB450" s="98">
        <f>_xll.qlCalendarAdvance(Calendar,BB449,AZ450,"f",,Trigger)</f>
        <v>42884</v>
      </c>
      <c r="BC450" s="98">
        <f>_xll.qlInterestRateIndexMaturity(Currency&amp;"ibor"&amp;Tenor,BB450,Trigger)</f>
        <v>42976</v>
      </c>
      <c r="BD450" s="242" t="e">
        <f>_xll.qlIndexFixing($AD$5,BA450,TRUE,_xll.ohTrigger(Trigger,Trigger3M))</f>
        <v>#NUM!</v>
      </c>
      <c r="BE450" s="242">
        <f>IFERROR(_xll.qlIndexFixing($BF$1,BA450,TRUE,_xll.ohTrigger(Trigger,Trigger3M)),#N/A)</f>
        <v>1.0168254856738866E-3</v>
      </c>
    </row>
    <row r="451" spans="52:57" ht="11.25" customHeight="1" x14ac:dyDescent="0.25">
      <c r="AZ451" s="97" t="s">
        <v>197</v>
      </c>
      <c r="BA451" s="98">
        <f>_xll.qlInterestRateIndexFixingDate(Currency&amp;"ibor"&amp;Tenor,BB451,Trigger)</f>
        <v>42881</v>
      </c>
      <c r="BB451" s="98">
        <f>_xll.qlCalendarAdvance(Calendar,BB450,AZ451,"f",,Trigger)</f>
        <v>42885</v>
      </c>
      <c r="BC451" s="98">
        <f>_xll.qlInterestRateIndexMaturity(Currency&amp;"ibor"&amp;Tenor,BB451,Trigger)</f>
        <v>42977</v>
      </c>
      <c r="BD451" s="242" t="e">
        <f>_xll.qlIndexFixing($AD$5,BA451,TRUE,_xll.ohTrigger(Trigger,Trigger3M))</f>
        <v>#NUM!</v>
      </c>
      <c r="BE451" s="242">
        <f>IFERROR(_xll.qlIndexFixing($BF$1,BA451,TRUE,_xll.ohTrigger(Trigger,Trigger3M)),#N/A)</f>
        <v>1.021415308553042E-3</v>
      </c>
    </row>
    <row r="452" spans="52:57" ht="11.25" customHeight="1" x14ac:dyDescent="0.25">
      <c r="AZ452" s="97" t="s">
        <v>197</v>
      </c>
      <c r="BA452" s="98">
        <f>_xll.qlInterestRateIndexFixingDate(Currency&amp;"ibor"&amp;Tenor,BB452,Trigger)</f>
        <v>42884</v>
      </c>
      <c r="BB452" s="98">
        <f>_xll.qlCalendarAdvance(Calendar,BB451,AZ452,"f",,Trigger)</f>
        <v>42886</v>
      </c>
      <c r="BC452" s="98">
        <f>_xll.qlInterestRateIndexMaturity(Currency&amp;"ibor"&amp;Tenor,BB452,Trigger)</f>
        <v>42978</v>
      </c>
      <c r="BD452" s="242" t="e">
        <f>_xll.qlIndexFixing($AD$5,BA452,TRUE,_xll.ohTrigger(Trigger,Trigger3M))</f>
        <v>#NUM!</v>
      </c>
      <c r="BE452" s="242">
        <f>IFERROR(_xll.qlIndexFixing($BF$1,BA452,TRUE,_xll.ohTrigger(Trigger,Trigger3M)),#N/A)</f>
        <v>1.0260131925787304E-3</v>
      </c>
    </row>
    <row r="453" spans="52:57" ht="11.25" customHeight="1" x14ac:dyDescent="0.25">
      <c r="AZ453" s="97" t="s">
        <v>197</v>
      </c>
      <c r="BA453" s="98">
        <f>_xll.qlInterestRateIndexFixingDate(Currency&amp;"ibor"&amp;Tenor,BB453,Trigger)</f>
        <v>42885</v>
      </c>
      <c r="BB453" s="98">
        <f>_xll.qlCalendarAdvance(Calendar,BB452,AZ453,"f",,Trigger)</f>
        <v>42887</v>
      </c>
      <c r="BC453" s="98">
        <f>_xll.qlInterestRateIndexMaturity(Currency&amp;"ibor"&amp;Tenor,BB453,Trigger)</f>
        <v>42979</v>
      </c>
      <c r="BD453" s="242" t="e">
        <f>_xll.qlIndexFixing($AD$5,BA453,TRUE,_xll.ohTrigger(Trigger,Trigger3M))</f>
        <v>#NUM!</v>
      </c>
      <c r="BE453" s="242">
        <f>IFERROR(_xll.qlIndexFixing($BF$1,BA453,TRUE,_xll.ohTrigger(Trigger,Trigger3M)),#N/A)</f>
        <v>1.030619456006808E-3</v>
      </c>
    </row>
    <row r="454" spans="52:57" ht="11.25" customHeight="1" x14ac:dyDescent="0.25">
      <c r="AZ454" s="97" t="s">
        <v>197</v>
      </c>
      <c r="BA454" s="98">
        <f>_xll.qlInterestRateIndexFixingDate(Currency&amp;"ibor"&amp;Tenor,BB454,Trigger)</f>
        <v>42886</v>
      </c>
      <c r="BB454" s="98">
        <f>_xll.qlCalendarAdvance(Calendar,BB453,AZ454,"f",,Trigger)</f>
        <v>42888</v>
      </c>
      <c r="BC454" s="98">
        <f>_xll.qlInterestRateIndexMaturity(Currency&amp;"ibor"&amp;Tenor,BB454,Trigger)</f>
        <v>42982</v>
      </c>
      <c r="BD454" s="242" t="e">
        <f>_xll.qlIndexFixing($AD$5,BA454,TRUE,_xll.ohTrigger(Trigger,Trigger3M))</f>
        <v>#NUM!</v>
      </c>
      <c r="BE454" s="242">
        <f>IFERROR(_xll.qlIndexFixing($BF$1,BA454,TRUE,_xll.ohTrigger(Trigger,Trigger3M)),#N/A)</f>
        <v>1.0400405908282406E-3</v>
      </c>
    </row>
    <row r="455" spans="52:57" ht="11.25" customHeight="1" x14ac:dyDescent="0.25">
      <c r="AZ455" s="97" t="s">
        <v>197</v>
      </c>
      <c r="BA455" s="98">
        <f>_xll.qlInterestRateIndexFixingDate(Currency&amp;"ibor"&amp;Tenor,BB455,Trigger)</f>
        <v>42887</v>
      </c>
      <c r="BB455" s="98">
        <f>_xll.qlCalendarAdvance(Calendar,BB454,AZ455,"f",,Trigger)</f>
        <v>42891</v>
      </c>
      <c r="BC455" s="98">
        <f>_xll.qlInterestRateIndexMaturity(Currency&amp;"ibor"&amp;Tenor,BB455,Trigger)</f>
        <v>42983</v>
      </c>
      <c r="BD455" s="242" t="e">
        <f>_xll.qlIndexFixing($AD$5,BA455,TRUE,_xll.ohTrigger(Trigger,Trigger3M))</f>
        <v>#NUM!</v>
      </c>
      <c r="BE455" s="242">
        <f>IFERROR(_xll.qlIndexFixing($BF$1,BA455,TRUE,_xll.ohTrigger(Trigger,Trigger3M)),#N/A)</f>
        <v>1.0491347352557258E-3</v>
      </c>
    </row>
    <row r="456" spans="52:57" ht="11.25" customHeight="1" x14ac:dyDescent="0.25">
      <c r="AZ456" s="97" t="s">
        <v>197</v>
      </c>
      <c r="BA456" s="98">
        <f>_xll.qlInterestRateIndexFixingDate(Currency&amp;"ibor"&amp;Tenor,BB456,Trigger)</f>
        <v>42888</v>
      </c>
      <c r="BB456" s="98">
        <f>_xll.qlCalendarAdvance(Calendar,BB455,AZ456,"f",,Trigger)</f>
        <v>42892</v>
      </c>
      <c r="BC456" s="98">
        <f>_xll.qlInterestRateIndexMaturity(Currency&amp;"ibor"&amp;Tenor,BB456,Trigger)</f>
        <v>42984</v>
      </c>
      <c r="BD456" s="242" t="e">
        <f>_xll.qlIndexFixing($AD$5,BA456,TRUE,_xll.ohTrigger(Trigger,Trigger3M))</f>
        <v>#NUM!</v>
      </c>
      <c r="BE456" s="242">
        <f>IFERROR(_xll.qlIndexFixing($BF$1,BA456,TRUE,_xll.ohTrigger(Trigger,Trigger3M)),#N/A)</f>
        <v>1.0537877359048534E-3</v>
      </c>
    </row>
    <row r="457" spans="52:57" ht="11.25" customHeight="1" x14ac:dyDescent="0.25">
      <c r="AZ457" s="97" t="s">
        <v>197</v>
      </c>
      <c r="BA457" s="98">
        <f>_xll.qlInterestRateIndexFixingDate(Currency&amp;"ibor"&amp;Tenor,BB457,Trigger)</f>
        <v>42891</v>
      </c>
      <c r="BB457" s="98">
        <f>_xll.qlCalendarAdvance(Calendar,BB456,AZ457,"f",,Trigger)</f>
        <v>42893</v>
      </c>
      <c r="BC457" s="98">
        <f>_xll.qlInterestRateIndexMaturity(Currency&amp;"ibor"&amp;Tenor,BB457,Trigger)</f>
        <v>42985</v>
      </c>
      <c r="BD457" s="242" t="e">
        <f>_xll.qlIndexFixing($AD$5,BA457,TRUE,_xll.ohTrigger(Trigger,Trigger3M))</f>
        <v>#NUM!</v>
      </c>
      <c r="BE457" s="242">
        <f>IFERROR(_xll.qlIndexFixing($BF$1,BA457,TRUE,_xll.ohTrigger(Trigger,Trigger3M)),#N/A)</f>
        <v>1.0584510653057478E-3</v>
      </c>
    </row>
    <row r="458" spans="52:57" ht="11.25" customHeight="1" x14ac:dyDescent="0.25">
      <c r="AZ458" s="97" t="s">
        <v>197</v>
      </c>
      <c r="BA458" s="98">
        <f>_xll.qlInterestRateIndexFixingDate(Currency&amp;"ibor"&amp;Tenor,BB458,Trigger)</f>
        <v>42892</v>
      </c>
      <c r="BB458" s="98">
        <f>_xll.qlCalendarAdvance(Calendar,BB457,AZ458,"f",,Trigger)</f>
        <v>42894</v>
      </c>
      <c r="BC458" s="98">
        <f>_xll.qlInterestRateIndexMaturity(Currency&amp;"ibor"&amp;Tenor,BB458,Trigger)</f>
        <v>42986</v>
      </c>
      <c r="BD458" s="242" t="e">
        <f>_xll.qlIndexFixing($AD$5,BA458,TRUE,_xll.ohTrigger(Trigger,Trigger3M))</f>
        <v>#NUM!</v>
      </c>
      <c r="BE458" s="242">
        <f>IFERROR(_xll.qlIndexFixing($BF$1,BA458,TRUE,_xll.ohTrigger(Trigger,Trigger3M)),#N/A)</f>
        <v>1.0631250549793067E-3</v>
      </c>
    </row>
    <row r="459" spans="52:57" ht="11.25" customHeight="1" x14ac:dyDescent="0.25">
      <c r="AZ459" s="97" t="s">
        <v>197</v>
      </c>
      <c r="BA459" s="98">
        <f>_xll.qlInterestRateIndexFixingDate(Currency&amp;"ibor"&amp;Tenor,BB459,Trigger)</f>
        <v>42893</v>
      </c>
      <c r="BB459" s="98">
        <f>_xll.qlCalendarAdvance(Calendar,BB458,AZ459,"f",,Trigger)</f>
        <v>42895</v>
      </c>
      <c r="BC459" s="98">
        <f>_xll.qlInterestRateIndexMaturity(Currency&amp;"ibor"&amp;Tenor,BB459,Trigger)</f>
        <v>42989</v>
      </c>
      <c r="BD459" s="242" t="e">
        <f>_xll.qlIndexFixing($AD$5,BA459,TRUE,_xll.ohTrigger(Trigger,Trigger3M))</f>
        <v>#NUM!</v>
      </c>
      <c r="BE459" s="242">
        <f>IFERROR(_xll.qlIndexFixing($BF$1,BA459,TRUE,_xll.ohTrigger(Trigger,Trigger3M)),#N/A)</f>
        <v>1.0727095903772131E-3</v>
      </c>
    </row>
    <row r="460" spans="52:57" ht="11.25" customHeight="1" x14ac:dyDescent="0.25">
      <c r="AZ460" s="97" t="s">
        <v>197</v>
      </c>
      <c r="BA460" s="98">
        <f>_xll.qlInterestRateIndexFixingDate(Currency&amp;"ibor"&amp;Tenor,BB460,Trigger)</f>
        <v>42894</v>
      </c>
      <c r="BB460" s="98">
        <f>_xll.qlCalendarAdvance(Calendar,BB459,AZ460,"f",,Trigger)</f>
        <v>42898</v>
      </c>
      <c r="BC460" s="98">
        <f>_xll.qlInterestRateIndexMaturity(Currency&amp;"ibor"&amp;Tenor,BB460,Trigger)</f>
        <v>42990</v>
      </c>
      <c r="BD460" s="242" t="e">
        <f>_xll.qlIndexFixing($AD$5,BA460,TRUE,_xll.ohTrigger(Trigger,Trigger3M))</f>
        <v>#NUM!</v>
      </c>
      <c r="BE460" s="242">
        <f>IFERROR(_xll.qlIndexFixing($BF$1,BA460,TRUE,_xll.ohTrigger(Trigger,Trigger3M)),#N/A)</f>
        <v>1.0819343132145963E-3</v>
      </c>
    </row>
    <row r="461" spans="52:57" ht="11.25" customHeight="1" x14ac:dyDescent="0.25">
      <c r="AZ461" s="97" t="s">
        <v>197</v>
      </c>
      <c r="BA461" s="98">
        <f>_xll.qlInterestRateIndexFixingDate(Currency&amp;"ibor"&amp;Tenor,BB461,Trigger)</f>
        <v>42895</v>
      </c>
      <c r="BB461" s="98">
        <f>_xll.qlCalendarAdvance(Calendar,BB460,AZ461,"f",,Trigger)</f>
        <v>42899</v>
      </c>
      <c r="BC461" s="98">
        <f>_xll.qlInterestRateIndexMaturity(Currency&amp;"ibor"&amp;Tenor,BB461,Trigger)</f>
        <v>42991</v>
      </c>
      <c r="BD461" s="242" t="e">
        <f>_xll.qlIndexFixing($AD$5,BA461,TRUE,_xll.ohTrigger(Trigger,Trigger3M))</f>
        <v>#NUM!</v>
      </c>
      <c r="BE461" s="242">
        <f>IFERROR(_xll.qlIndexFixing($BF$1,BA461,TRUE,_xll.ohTrigger(Trigger,Trigger3M)),#N/A)</f>
        <v>1.0866666434405444E-3</v>
      </c>
    </row>
    <row r="462" spans="52:57" ht="11.25" customHeight="1" x14ac:dyDescent="0.25">
      <c r="AZ462" s="97" t="s">
        <v>197</v>
      </c>
      <c r="BA462" s="98">
        <f>_xll.qlInterestRateIndexFixingDate(Currency&amp;"ibor"&amp;Tenor,BB462,Trigger)</f>
        <v>42898</v>
      </c>
      <c r="BB462" s="98">
        <f>_xll.qlCalendarAdvance(Calendar,BB461,AZ462,"f",,Trigger)</f>
        <v>42900</v>
      </c>
      <c r="BC462" s="98">
        <f>_xll.qlInterestRateIndexMaturity(Currency&amp;"ibor"&amp;Tenor,BB462,Trigger)</f>
        <v>42992</v>
      </c>
      <c r="BD462" s="242" t="e">
        <f>_xll.qlIndexFixing($AD$5,BA462,TRUE,_xll.ohTrigger(Trigger,Trigger3M))</f>
        <v>#NUM!</v>
      </c>
      <c r="BE462" s="242">
        <f>IFERROR(_xll.qlIndexFixing($BF$1,BA462,TRUE,_xll.ohTrigger(Trigger,Trigger3M)),#N/A)</f>
        <v>1.0914116628805198E-3</v>
      </c>
    </row>
    <row r="463" spans="52:57" ht="11.25" customHeight="1" x14ac:dyDescent="0.25">
      <c r="AZ463" s="97" t="s">
        <v>197</v>
      </c>
      <c r="BA463" s="98">
        <f>_xll.qlInterestRateIndexFixingDate(Currency&amp;"ibor"&amp;Tenor,BB463,Trigger)</f>
        <v>42899</v>
      </c>
      <c r="BB463" s="98">
        <f>_xll.qlCalendarAdvance(Calendar,BB462,AZ463,"f",,Trigger)</f>
        <v>42901</v>
      </c>
      <c r="BC463" s="98">
        <f>_xll.qlInterestRateIndexMaturity(Currency&amp;"ibor"&amp;Tenor,BB463,Trigger)</f>
        <v>42993</v>
      </c>
      <c r="BD463" s="242" t="e">
        <f>_xll.qlIndexFixing($AD$5,BA463,TRUE,_xll.ohTrigger(Trigger,Trigger3M))</f>
        <v>#NUM!</v>
      </c>
      <c r="BE463" s="242">
        <f>IFERROR(_xll.qlIndexFixing($BF$1,BA463,TRUE,_xll.ohTrigger(Trigger,Trigger3M)),#N/A)</f>
        <v>1.0961697163204614E-3</v>
      </c>
    </row>
    <row r="464" spans="52:57" ht="11.25" customHeight="1" x14ac:dyDescent="0.25">
      <c r="AZ464" s="97" t="s">
        <v>197</v>
      </c>
      <c r="BA464" s="98">
        <f>_xll.qlInterestRateIndexFixingDate(Currency&amp;"ibor"&amp;Tenor,BB464,Trigger)</f>
        <v>42900</v>
      </c>
      <c r="BB464" s="98">
        <f>_xll.qlCalendarAdvance(Calendar,BB463,AZ464,"f",,Trigger)</f>
        <v>42902</v>
      </c>
      <c r="BC464" s="98">
        <f>_xll.qlInterestRateIndexMaturity(Currency&amp;"ibor"&amp;Tenor,BB464,Trigger)</f>
        <v>42996</v>
      </c>
      <c r="BD464" s="242" t="e">
        <f>_xll.qlIndexFixing($AD$5,BA464,TRUE,_xll.ohTrigger(Trigger,Trigger3M))</f>
        <v>#NUM!</v>
      </c>
      <c r="BE464" s="242">
        <f>IFERROR(_xll.qlIndexFixing($BF$1,BA464,TRUE,_xll.ohTrigger(Trigger,Trigger3M)),#N/A)</f>
        <v>1.1059377382138566E-3</v>
      </c>
    </row>
    <row r="465" spans="52:57" ht="11.25" customHeight="1" x14ac:dyDescent="0.25">
      <c r="AZ465" s="97" t="s">
        <v>197</v>
      </c>
      <c r="BA465" s="98">
        <f>_xll.qlInterestRateIndexFixingDate(Currency&amp;"ibor"&amp;Tenor,BB465,Trigger)</f>
        <v>42901</v>
      </c>
      <c r="BB465" s="98">
        <f>_xll.qlCalendarAdvance(Calendar,BB464,AZ465,"f",,Trigger)</f>
        <v>42905</v>
      </c>
      <c r="BC465" s="98">
        <f>_xll.qlInterestRateIndexMaturity(Currency&amp;"ibor"&amp;Tenor,BB465,Trigger)</f>
        <v>42997</v>
      </c>
      <c r="BD465" s="242" t="e">
        <f>_xll.qlIndexFixing($AD$5,BA465,TRUE,_xll.ohTrigger(Trigger,Trigger3M))</f>
        <v>#NUM!</v>
      </c>
      <c r="BE465" s="242">
        <f>IFERROR(_xll.qlIndexFixing($BF$1,BA465,TRUE,_xll.ohTrigger(Trigger,Trigger3M)),#N/A)</f>
        <v>1.1153358947621846E-3</v>
      </c>
    </row>
    <row r="466" spans="52:57" ht="11.25" customHeight="1" x14ac:dyDescent="0.25">
      <c r="AZ466" s="97" t="s">
        <v>197</v>
      </c>
      <c r="BA466" s="98">
        <f>_xll.qlInterestRateIndexFixingDate(Currency&amp;"ibor"&amp;Tenor,BB466,Trigger)</f>
        <v>42902</v>
      </c>
      <c r="BB466" s="98">
        <f>_xll.qlCalendarAdvance(Calendar,BB465,AZ466,"f",,Trigger)</f>
        <v>42906</v>
      </c>
      <c r="BC466" s="98">
        <f>_xll.qlInterestRateIndexMaturity(Currency&amp;"ibor"&amp;Tenor,BB466,Trigger)</f>
        <v>42998</v>
      </c>
      <c r="BD466" s="242" t="e">
        <f>_xll.qlIndexFixing($AD$5,BA466,TRUE,_xll.ohTrigger(Trigger,Trigger3M))</f>
        <v>#NUM!</v>
      </c>
      <c r="BE466" s="242">
        <f>IFERROR(_xll.qlIndexFixing($BF$1,BA466,TRUE,_xll.ohTrigger(Trigger,Trigger3M)),#N/A)</f>
        <v>1.1201611654964657E-3</v>
      </c>
    </row>
    <row r="467" spans="52:57" ht="11.25" customHeight="1" x14ac:dyDescent="0.25">
      <c r="AZ467" s="97" t="s">
        <v>197</v>
      </c>
      <c r="BA467" s="98">
        <f>_xll.qlInterestRateIndexFixingDate(Currency&amp;"ibor"&amp;Tenor,BB467,Trigger)</f>
        <v>42905</v>
      </c>
      <c r="BB467" s="98">
        <f>_xll.qlCalendarAdvance(Calendar,BB466,AZ467,"f",,Trigger)</f>
        <v>42907</v>
      </c>
      <c r="BC467" s="98">
        <f>_xll.qlInterestRateIndexMaturity(Currency&amp;"ibor"&amp;Tenor,BB467,Trigger)</f>
        <v>42999</v>
      </c>
      <c r="BD467" s="242" t="e">
        <f>_xll.qlIndexFixing($AD$5,BA467,TRUE,_xll.ohTrigger(Trigger,Trigger3M))</f>
        <v>#NUM!</v>
      </c>
      <c r="BE467" s="242">
        <f>IFERROR(_xll.qlIndexFixing($BF$1,BA467,TRUE,_xll.ohTrigger(Trigger,Trigger3M)),#N/A)</f>
        <v>1.1249999999626233E-3</v>
      </c>
    </row>
    <row r="468" spans="52:57" ht="11.25" customHeight="1" x14ac:dyDescent="0.25">
      <c r="AZ468" s="97" t="s">
        <v>197</v>
      </c>
      <c r="BA468" s="98">
        <f>_xll.qlInterestRateIndexFixingDate(Currency&amp;"ibor"&amp;Tenor,BB468,Trigger)</f>
        <v>42906</v>
      </c>
      <c r="BB468" s="98">
        <f>_xll.qlCalendarAdvance(Calendar,BB467,AZ468,"f",,Trigger)</f>
        <v>42908</v>
      </c>
      <c r="BC468" s="98">
        <f>_xll.qlInterestRateIndexMaturity(Currency&amp;"ibor"&amp;Tenor,BB468,Trigger)</f>
        <v>43000</v>
      </c>
      <c r="BD468" s="242" t="e">
        <f>_xll.qlIndexFixing($AD$5,BA468,TRUE,_xll.ohTrigger(Trigger,Trigger3M))</f>
        <v>#NUM!</v>
      </c>
      <c r="BE468" s="242">
        <f>IFERROR(_xll.qlIndexFixing($BF$1,BA468,TRUE,_xll.ohTrigger(Trigger,Trigger3M)),#N/A)</f>
        <v>1.1298524211248971E-3</v>
      </c>
    </row>
    <row r="469" spans="52:57" ht="11.25" customHeight="1" x14ac:dyDescent="0.25">
      <c r="AZ469" s="97" t="s">
        <v>197</v>
      </c>
      <c r="BA469" s="98">
        <f>_xll.qlInterestRateIndexFixingDate(Currency&amp;"ibor"&amp;Tenor,BB469,Trigger)</f>
        <v>42907</v>
      </c>
      <c r="BB469" s="98">
        <f>_xll.qlCalendarAdvance(Calendar,BB468,AZ469,"f",,Trigger)</f>
        <v>42909</v>
      </c>
      <c r="BC469" s="98">
        <f>_xll.qlInterestRateIndexMaturity(Currency&amp;"ibor"&amp;Tenor,BB469,Trigger)</f>
        <v>43003</v>
      </c>
      <c r="BD469" s="242" t="e">
        <f>_xll.qlIndexFixing($AD$5,BA469,TRUE,_xll.ohTrigger(Trigger,Trigger3M))</f>
        <v>#NUM!</v>
      </c>
      <c r="BE469" s="242">
        <f>IFERROR(_xll.qlIndexFixing($BF$1,BA469,TRUE,_xll.ohTrigger(Trigger,Trigger3M)),#N/A)</f>
        <v>1.1398134156030309E-3</v>
      </c>
    </row>
    <row r="470" spans="52:57" ht="11.25" customHeight="1" x14ac:dyDescent="0.25">
      <c r="AZ470" s="97" t="s">
        <v>197</v>
      </c>
      <c r="BA470" s="98">
        <f>_xll.qlInterestRateIndexFixingDate(Currency&amp;"ibor"&amp;Tenor,BB470,Trigger)</f>
        <v>42908</v>
      </c>
      <c r="BB470" s="98">
        <f>_xll.qlCalendarAdvance(Calendar,BB469,AZ470,"f",,Trigger)</f>
        <v>42912</v>
      </c>
      <c r="BC470" s="98">
        <f>_xll.qlInterestRateIndexMaturity(Currency&amp;"ibor"&amp;Tenor,BB470,Trigger)</f>
        <v>43004</v>
      </c>
      <c r="BD470" s="242" t="e">
        <f>_xll.qlIndexFixing($AD$5,BA470,TRUE,_xll.ohTrigger(Trigger,Trigger3M))</f>
        <v>#NUM!</v>
      </c>
      <c r="BE470" s="242">
        <f>IFERROR(_xll.qlIndexFixing($BF$1,BA470,TRUE,_xll.ohTrigger(Trigger,Trigger3M)),#N/A)</f>
        <v>1.1493971920752677E-3</v>
      </c>
    </row>
    <row r="471" spans="52:57" ht="11.25" customHeight="1" x14ac:dyDescent="0.25">
      <c r="AZ471" s="97" t="s">
        <v>197</v>
      </c>
      <c r="BA471" s="98">
        <f>_xll.qlInterestRateIndexFixingDate(Currency&amp;"ibor"&amp;Tenor,BB471,Trigger)</f>
        <v>42909</v>
      </c>
      <c r="BB471" s="98">
        <f>_xll.qlCalendarAdvance(Calendar,BB470,AZ471,"f",,Trigger)</f>
        <v>42913</v>
      </c>
      <c r="BC471" s="98">
        <f>_xll.qlInterestRateIndexMaturity(Currency&amp;"ibor"&amp;Tenor,BB471,Trigger)</f>
        <v>43005</v>
      </c>
      <c r="BD471" s="242" t="e">
        <f>_xll.qlIndexFixing($AD$5,BA471,TRUE,_xll.ohTrigger(Trigger,Trigger3M))</f>
        <v>#NUM!</v>
      </c>
      <c r="BE471" s="242">
        <f>IFERROR(_xll.qlIndexFixing($BF$1,BA471,TRUE,_xll.ohTrigger(Trigger,Trigger3M)),#N/A)</f>
        <v>1.1543169233228731E-3</v>
      </c>
    </row>
    <row r="472" spans="52:57" ht="11.25" customHeight="1" x14ac:dyDescent="0.25">
      <c r="AZ472" s="97" t="s">
        <v>197</v>
      </c>
      <c r="BA472" s="98">
        <f>_xll.qlInterestRateIndexFixingDate(Currency&amp;"ibor"&amp;Tenor,BB472,Trigger)</f>
        <v>42912</v>
      </c>
      <c r="BB472" s="98">
        <f>_xll.qlCalendarAdvance(Calendar,BB471,AZ472,"f",,Trigger)</f>
        <v>42914</v>
      </c>
      <c r="BC472" s="98">
        <f>_xll.qlInterestRateIndexMaturity(Currency&amp;"ibor"&amp;Tenor,BB472,Trigger)</f>
        <v>43006</v>
      </c>
      <c r="BD472" s="242" t="e">
        <f>_xll.qlIndexFixing($AD$5,BA472,TRUE,_xll.ohTrigger(Trigger,Trigger3M))</f>
        <v>#NUM!</v>
      </c>
      <c r="BE472" s="242">
        <f>IFERROR(_xll.qlIndexFixing($BF$1,BA472,TRUE,_xll.ohTrigger(Trigger,Trigger3M)),#N/A)</f>
        <v>1.1592499752298366E-3</v>
      </c>
    </row>
    <row r="473" spans="52:57" ht="11.25" customHeight="1" x14ac:dyDescent="0.25">
      <c r="AZ473" s="97" t="s">
        <v>197</v>
      </c>
      <c r="BA473" s="98">
        <f>_xll.qlInterestRateIndexFixingDate(Currency&amp;"ibor"&amp;Tenor,BB473,Trigger)</f>
        <v>42913</v>
      </c>
      <c r="BB473" s="98">
        <f>_xll.qlCalendarAdvance(Calendar,BB472,AZ473,"f",,Trigger)</f>
        <v>42915</v>
      </c>
      <c r="BC473" s="98">
        <f>_xll.qlInterestRateIndexMaturity(Currency&amp;"ibor"&amp;Tenor,BB473,Trigger)</f>
        <v>43007</v>
      </c>
      <c r="BD473" s="242" t="e">
        <f>_xll.qlIndexFixing($AD$5,BA473,TRUE,_xll.ohTrigger(Trigger,Trigger3M))</f>
        <v>#NUM!</v>
      </c>
      <c r="BE473" s="242">
        <f>IFERROR(_xll.qlIndexFixing($BF$1,BA473,TRUE,_xll.ohTrigger(Trigger,Trigger3M)),#N/A)</f>
        <v>1.1641962996616184E-3</v>
      </c>
    </row>
    <row r="474" spans="52:57" ht="11.25" customHeight="1" x14ac:dyDescent="0.25">
      <c r="AZ474" s="97" t="s">
        <v>197</v>
      </c>
      <c r="BA474" s="98">
        <f>_xll.qlInterestRateIndexFixingDate(Currency&amp;"ibor"&amp;Tenor,BB474,Trigger)</f>
        <v>42914</v>
      </c>
      <c r="BB474" s="98">
        <f>_xll.qlCalendarAdvance(Calendar,BB473,AZ474,"f",,Trigger)</f>
        <v>42916</v>
      </c>
      <c r="BC474" s="98">
        <f>_xll.qlInterestRateIndexMaturity(Currency&amp;"ibor"&amp;Tenor,BB474,Trigger)</f>
        <v>43007</v>
      </c>
      <c r="BD474" s="242" t="e">
        <f>_xll.qlIndexFixing($AD$5,BA474,TRUE,_xll.ohTrigger(Trigger,Trigger3M))</f>
        <v>#NUM!</v>
      </c>
      <c r="BE474" s="242">
        <f>IFERROR(_xll.qlIndexFixing($BF$1,BA474,TRUE,_xll.ohTrigger(Trigger,Trigger3M)),#N/A)</f>
        <v>1.1665678417757156E-3</v>
      </c>
    </row>
    <row r="475" spans="52:57" ht="11.25" customHeight="1" x14ac:dyDescent="0.25">
      <c r="AZ475" s="97" t="s">
        <v>197</v>
      </c>
      <c r="BA475" s="98">
        <f>_xll.qlInterestRateIndexFixingDate(Currency&amp;"ibor"&amp;Tenor,BB475,Trigger)</f>
        <v>42915</v>
      </c>
      <c r="BB475" s="98">
        <f>_xll.qlCalendarAdvance(Calendar,BB474,AZ475,"f",,Trigger)</f>
        <v>42919</v>
      </c>
      <c r="BC475" s="98">
        <f>_xll.qlInterestRateIndexMaturity(Currency&amp;"ibor"&amp;Tenor,BB475,Trigger)</f>
        <v>43011</v>
      </c>
      <c r="BD475" s="242" t="e">
        <f>_xll.qlIndexFixing($AD$5,BA475,TRUE,_xll.ohTrigger(Trigger,Trigger3M))</f>
        <v>#NUM!</v>
      </c>
      <c r="BE475" s="242">
        <f>IFERROR(_xll.qlIndexFixing($BF$1,BA475,TRUE,_xll.ohTrigger(Trigger,Trigger3M)),#N/A)</f>
        <v>1.1841133447843472E-3</v>
      </c>
    </row>
    <row r="476" spans="52:57" ht="11.25" customHeight="1" x14ac:dyDescent="0.25">
      <c r="AZ476" s="97" t="s">
        <v>197</v>
      </c>
      <c r="BA476" s="98">
        <f>_xll.qlInterestRateIndexFixingDate(Currency&amp;"ibor"&amp;Tenor,BB476,Trigger)</f>
        <v>42916</v>
      </c>
      <c r="BB476" s="98">
        <f>_xll.qlCalendarAdvance(Calendar,BB475,AZ476,"f",,Trigger)</f>
        <v>42920</v>
      </c>
      <c r="BC476" s="98">
        <f>_xll.qlInterestRateIndexMaturity(Currency&amp;"ibor"&amp;Tenor,BB476,Trigger)</f>
        <v>43012</v>
      </c>
      <c r="BD476" s="242" t="e">
        <f>_xll.qlIndexFixing($AD$5,BA476,TRUE,_xll.ohTrigger(Trigger,Trigger3M))</f>
        <v>#NUM!</v>
      </c>
      <c r="BE476" s="242">
        <f>IFERROR(_xll.qlIndexFixing($BF$1,BA476,TRUE,_xll.ohTrigger(Trigger,Trigger3M)),#N/A)</f>
        <v>1.1891252946473053E-3</v>
      </c>
    </row>
    <row r="477" spans="52:57" ht="11.25" customHeight="1" x14ac:dyDescent="0.25">
      <c r="AZ477" s="97" t="s">
        <v>197</v>
      </c>
      <c r="BA477" s="98">
        <f>_xll.qlInterestRateIndexFixingDate(Currency&amp;"ibor"&amp;Tenor,BB477,Trigger)</f>
        <v>42919</v>
      </c>
      <c r="BB477" s="98">
        <f>_xll.qlCalendarAdvance(Calendar,BB476,AZ477,"f",,Trigger)</f>
        <v>42921</v>
      </c>
      <c r="BC477" s="98">
        <f>_xll.qlInterestRateIndexMaturity(Currency&amp;"ibor"&amp;Tenor,BB477,Trigger)</f>
        <v>43013</v>
      </c>
      <c r="BD477" s="242" t="e">
        <f>_xll.qlIndexFixing($AD$5,BA477,TRUE,_xll.ohTrigger(Trigger,Trigger3M))</f>
        <v>#NUM!</v>
      </c>
      <c r="BE477" s="242">
        <f>IFERROR(_xll.qlIndexFixing($BF$1,BA477,TRUE,_xll.ohTrigger(Trigger,Trigger3M)),#N/A)</f>
        <v>1.1941502191177387E-3</v>
      </c>
    </row>
    <row r="478" spans="52:57" ht="11.25" customHeight="1" x14ac:dyDescent="0.25">
      <c r="AZ478" s="97" t="s">
        <v>197</v>
      </c>
      <c r="BA478" s="98">
        <f>_xll.qlInterestRateIndexFixingDate(Currency&amp;"ibor"&amp;Tenor,BB478,Trigger)</f>
        <v>42920</v>
      </c>
      <c r="BB478" s="98">
        <f>_xll.qlCalendarAdvance(Calendar,BB477,AZ478,"f",,Trigger)</f>
        <v>42922</v>
      </c>
      <c r="BC478" s="98">
        <f>_xll.qlInterestRateIndexMaturity(Currency&amp;"ibor"&amp;Tenor,BB478,Trigger)</f>
        <v>43014</v>
      </c>
      <c r="BD478" s="242" t="e">
        <f>_xll.qlIndexFixing($AD$5,BA478,TRUE,_xll.ohTrigger(Trigger,Trigger3M))</f>
        <v>#NUM!</v>
      </c>
      <c r="BE478" s="242">
        <f>IFERROR(_xll.qlIndexFixing($BF$1,BA478,TRUE,_xll.ohTrigger(Trigger,Trigger3M)),#N/A)</f>
        <v>1.1991880670217997E-3</v>
      </c>
    </row>
    <row r="479" spans="52:57" ht="11.25" customHeight="1" x14ac:dyDescent="0.25">
      <c r="AZ479" s="97" t="s">
        <v>197</v>
      </c>
      <c r="BA479" s="98">
        <f>_xll.qlInterestRateIndexFixingDate(Currency&amp;"ibor"&amp;Tenor,BB479,Trigger)</f>
        <v>42921</v>
      </c>
      <c r="BB479" s="98">
        <f>_xll.qlCalendarAdvance(Calendar,BB478,AZ479,"f",,Trigger)</f>
        <v>42923</v>
      </c>
      <c r="BC479" s="98">
        <f>_xll.qlInterestRateIndexMaturity(Currency&amp;"ibor"&amp;Tenor,BB479,Trigger)</f>
        <v>43017</v>
      </c>
      <c r="BD479" s="242" t="e">
        <f>_xll.qlIndexFixing($AD$5,BA479,TRUE,_xll.ohTrigger(Trigger,Trigger3M))</f>
        <v>#NUM!</v>
      </c>
      <c r="BE479" s="242">
        <f>IFERROR(_xll.qlIndexFixing($BF$1,BA479,TRUE,_xll.ohTrigger(Trigger,Trigger3M)),#N/A)</f>
        <v>1.2095155433874899E-3</v>
      </c>
    </row>
    <row r="480" spans="52:57" ht="11.25" customHeight="1" x14ac:dyDescent="0.25">
      <c r="AZ480" s="97" t="s">
        <v>197</v>
      </c>
      <c r="BA480" s="98">
        <f>_xll.qlInterestRateIndexFixingDate(Currency&amp;"ibor"&amp;Tenor,BB480,Trigger)</f>
        <v>42922</v>
      </c>
      <c r="BB480" s="98">
        <f>_xll.qlCalendarAdvance(Calendar,BB479,AZ480,"f",,Trigger)</f>
        <v>42926</v>
      </c>
      <c r="BC480" s="98">
        <f>_xll.qlInterestRateIndexMaturity(Currency&amp;"ibor"&amp;Tenor,BB480,Trigger)</f>
        <v>43018</v>
      </c>
      <c r="BD480" s="242" t="e">
        <f>_xll.qlIndexFixing($AD$5,BA480,TRUE,_xll.ohTrigger(Trigger,Trigger3M))</f>
        <v>#NUM!</v>
      </c>
      <c r="BE480" s="242">
        <f>IFERROR(_xll.qlIndexFixing($BF$1,BA480,TRUE,_xll.ohTrigger(Trigger,Trigger3M)),#N/A)</f>
        <v>1.2194676543121198E-3</v>
      </c>
    </row>
    <row r="481" spans="52:57" ht="11.25" customHeight="1" x14ac:dyDescent="0.25">
      <c r="AZ481" s="97" t="s">
        <v>197</v>
      </c>
      <c r="BA481" s="98">
        <f>_xll.qlInterestRateIndexFixingDate(Currency&amp;"ibor"&amp;Tenor,BB481,Trigger)</f>
        <v>42923</v>
      </c>
      <c r="BB481" s="98">
        <f>_xll.qlCalendarAdvance(Calendar,BB480,AZ481,"f",,Trigger)</f>
        <v>42927</v>
      </c>
      <c r="BC481" s="98">
        <f>_xll.qlInterestRateIndexMaturity(Currency&amp;"ibor"&amp;Tenor,BB481,Trigger)</f>
        <v>43019</v>
      </c>
      <c r="BD481" s="242" t="e">
        <f>_xll.qlIndexFixing($AD$5,BA481,TRUE,_xll.ohTrigger(Trigger,Trigger3M))</f>
        <v>#NUM!</v>
      </c>
      <c r="BE481" s="242">
        <f>IFERROR(_xll.qlIndexFixing($BF$1,BA481,TRUE,_xll.ohTrigger(Trigger,Trigger3M)),#N/A)</f>
        <v>1.2245693365870135E-3</v>
      </c>
    </row>
    <row r="482" spans="52:57" ht="11.25" customHeight="1" x14ac:dyDescent="0.25">
      <c r="AZ482" s="97" t="s">
        <v>197</v>
      </c>
      <c r="BA482" s="98">
        <f>_xll.qlInterestRateIndexFixingDate(Currency&amp;"ibor"&amp;Tenor,BB482,Trigger)</f>
        <v>42926</v>
      </c>
      <c r="BB482" s="98">
        <f>_xll.qlCalendarAdvance(Calendar,BB481,AZ482,"f",,Trigger)</f>
        <v>42928</v>
      </c>
      <c r="BC482" s="98">
        <f>_xll.qlInterestRateIndexMaturity(Currency&amp;"ibor"&amp;Tenor,BB482,Trigger)</f>
        <v>43020</v>
      </c>
      <c r="BD482" s="242" t="e">
        <f>_xll.qlIndexFixing($AD$5,BA482,TRUE,_xll.ohTrigger(Trigger,Trigger3M))</f>
        <v>#NUM!</v>
      </c>
      <c r="BE482" s="242">
        <f>IFERROR(_xll.qlIndexFixing($BF$1,BA482,TRUE,_xll.ohTrigger(Trigger,Trigger3M)),#N/A)</f>
        <v>1.2296836261362621E-3</v>
      </c>
    </row>
    <row r="483" spans="52:57" ht="11.25" customHeight="1" x14ac:dyDescent="0.25">
      <c r="AZ483" s="97" t="s">
        <v>197</v>
      </c>
      <c r="BA483" s="98">
        <f>_xll.qlInterestRateIndexFixingDate(Currency&amp;"ibor"&amp;Tenor,BB483,Trigger)</f>
        <v>42927</v>
      </c>
      <c r="BB483" s="98">
        <f>_xll.qlCalendarAdvance(Calendar,BB482,AZ483,"f",,Trigger)</f>
        <v>42929</v>
      </c>
      <c r="BC483" s="98">
        <f>_xll.qlInterestRateIndexMaturity(Currency&amp;"ibor"&amp;Tenor,BB483,Trigger)</f>
        <v>43021</v>
      </c>
      <c r="BD483" s="242" t="e">
        <f>_xll.qlIndexFixing($AD$5,BA483,TRUE,_xll.ohTrigger(Trigger,Trigger3M))</f>
        <v>#NUM!</v>
      </c>
      <c r="BE483" s="242">
        <f>IFERROR(_xll.qlIndexFixing($BF$1,BA483,TRUE,_xll.ohTrigger(Trigger,Trigger3M)),#N/A)</f>
        <v>1.2348104687441032E-3</v>
      </c>
    </row>
    <row r="484" spans="52:57" ht="11.25" customHeight="1" x14ac:dyDescent="0.25">
      <c r="AZ484" s="97" t="s">
        <v>197</v>
      </c>
      <c r="BA484" s="98">
        <f>_xll.qlInterestRateIndexFixingDate(Currency&amp;"ibor"&amp;Tenor,BB484,Trigger)</f>
        <v>42928</v>
      </c>
      <c r="BB484" s="98">
        <f>_xll.qlCalendarAdvance(Calendar,BB483,AZ484,"f",,Trigger)</f>
        <v>42930</v>
      </c>
      <c r="BC484" s="98">
        <f>_xll.qlInterestRateIndexMaturity(Currency&amp;"ibor"&amp;Tenor,BB484,Trigger)</f>
        <v>43024</v>
      </c>
      <c r="BD484" s="242" t="e">
        <f>_xll.qlIndexFixing($AD$5,BA484,TRUE,_xll.ohTrigger(Trigger,Trigger3M))</f>
        <v>#NUM!</v>
      </c>
      <c r="BE484" s="242">
        <f>IFERROR(_xll.qlIndexFixing($BF$1,BA484,TRUE,_xll.ohTrigger(Trigger,Trigger3M)),#N/A)</f>
        <v>1.245309259623562E-3</v>
      </c>
    </row>
    <row r="485" spans="52:57" ht="11.25" customHeight="1" x14ac:dyDescent="0.25">
      <c r="AZ485" s="97" t="s">
        <v>197</v>
      </c>
      <c r="BA485" s="98">
        <f>_xll.qlInterestRateIndexFixingDate(Currency&amp;"ibor"&amp;Tenor,BB485,Trigger)</f>
        <v>42929</v>
      </c>
      <c r="BB485" s="98">
        <f>_xll.qlCalendarAdvance(Calendar,BB484,AZ485,"f",,Trigger)</f>
        <v>42933</v>
      </c>
      <c r="BC485" s="98">
        <f>_xll.qlInterestRateIndexMaturity(Currency&amp;"ibor"&amp;Tenor,BB485,Trigger)</f>
        <v>43025</v>
      </c>
      <c r="BD485" s="242" t="e">
        <f>_xll.qlIndexFixing($AD$5,BA485,TRUE,_xll.ohTrigger(Trigger,Trigger3M))</f>
        <v>#NUM!</v>
      </c>
      <c r="BE485" s="242">
        <f>IFERROR(_xll.qlIndexFixing($BF$1,BA485,TRUE,_xll.ohTrigger(Trigger,Trigger3M)),#N/A)</f>
        <v>1.2554422703086913E-3</v>
      </c>
    </row>
    <row r="486" spans="52:57" ht="11.25" customHeight="1" x14ac:dyDescent="0.25">
      <c r="AZ486" s="97" t="s">
        <v>197</v>
      </c>
      <c r="BA486" s="98">
        <f>_xll.qlInterestRateIndexFixingDate(Currency&amp;"ibor"&amp;Tenor,BB486,Trigger)</f>
        <v>42930</v>
      </c>
      <c r="BB486" s="98">
        <f>_xll.qlCalendarAdvance(Calendar,BB485,AZ486,"f",,Trigger)</f>
        <v>42934</v>
      </c>
      <c r="BC486" s="98">
        <f>_xll.qlInterestRateIndexMaturity(Currency&amp;"ibor"&amp;Tenor,BB486,Trigger)</f>
        <v>43026</v>
      </c>
      <c r="BD486" s="242" t="e">
        <f>_xll.qlIndexFixing($AD$5,BA486,TRUE,_xll.ohTrigger(Trigger,Trigger3M))</f>
        <v>#NUM!</v>
      </c>
      <c r="BE486" s="242">
        <f>IFERROR(_xll.qlIndexFixing($BF$1,BA486,TRUE,_xll.ohTrigger(Trigger,Trigger3M)),#N/A)</f>
        <v>1.2606310498138825E-3</v>
      </c>
    </row>
    <row r="487" spans="52:57" ht="11.25" customHeight="1" x14ac:dyDescent="0.25">
      <c r="AZ487" s="97" t="s">
        <v>197</v>
      </c>
      <c r="BA487" s="98">
        <f>_xll.qlInterestRateIndexFixingDate(Currency&amp;"ibor"&amp;Tenor,BB487,Trigger)</f>
        <v>42933</v>
      </c>
      <c r="BB487" s="98">
        <f>_xll.qlCalendarAdvance(Calendar,BB486,AZ487,"f",,Trigger)</f>
        <v>42935</v>
      </c>
      <c r="BC487" s="98">
        <f>_xll.qlInterestRateIndexMaturity(Currency&amp;"ibor"&amp;Tenor,BB487,Trigger)</f>
        <v>43027</v>
      </c>
      <c r="BD487" s="242" t="e">
        <f>_xll.qlIndexFixing($AD$5,BA487,TRUE,_xll.ohTrigger(Trigger,Trigger3M))</f>
        <v>#NUM!</v>
      </c>
      <c r="BE487" s="242">
        <f>IFERROR(_xll.qlIndexFixing($BF$1,BA487,TRUE,_xll.ohTrigger(Trigger,Trigger3M)),#N/A)</f>
        <v>1.2658320479764641E-3</v>
      </c>
    </row>
    <row r="488" spans="52:57" ht="11.25" customHeight="1" x14ac:dyDescent="0.25">
      <c r="AZ488" s="97" t="s">
        <v>197</v>
      </c>
      <c r="BA488" s="98">
        <f>_xll.qlInterestRateIndexFixingDate(Currency&amp;"ibor"&amp;Tenor,BB488,Trigger)</f>
        <v>42934</v>
      </c>
      <c r="BB488" s="98">
        <f>_xll.qlCalendarAdvance(Calendar,BB487,AZ488,"f",,Trigger)</f>
        <v>42936</v>
      </c>
      <c r="BC488" s="98">
        <f>_xll.qlInterestRateIndexMaturity(Currency&amp;"ibor"&amp;Tenor,BB488,Trigger)</f>
        <v>43028</v>
      </c>
      <c r="BD488" s="242" t="e">
        <f>_xll.qlIndexFixing($AD$5,BA488,TRUE,_xll.ohTrigger(Trigger,Trigger3M))</f>
        <v>#NUM!</v>
      </c>
      <c r="BE488" s="242">
        <f>IFERROR(_xll.qlIndexFixing($BF$1,BA488,TRUE,_xll.ohTrigger(Trigger,Trigger3M)),#N/A)</f>
        <v>1.2710452075413655E-3</v>
      </c>
    </row>
    <row r="489" spans="52:57" ht="11.25" customHeight="1" x14ac:dyDescent="0.25">
      <c r="AZ489" s="97" t="s">
        <v>197</v>
      </c>
      <c r="BA489" s="98">
        <f>_xll.qlInterestRateIndexFixingDate(Currency&amp;"ibor"&amp;Tenor,BB489,Trigger)</f>
        <v>42935</v>
      </c>
      <c r="BB489" s="98">
        <f>_xll.qlCalendarAdvance(Calendar,BB488,AZ489,"f",,Trigger)</f>
        <v>42937</v>
      </c>
      <c r="BC489" s="98">
        <f>_xll.qlInterestRateIndexMaturity(Currency&amp;"ibor"&amp;Tenor,BB489,Trigger)</f>
        <v>43031</v>
      </c>
      <c r="BD489" s="242" t="e">
        <f>_xll.qlIndexFixing($AD$5,BA489,TRUE,_xll.ohTrigger(Trigger,Trigger3M))</f>
        <v>#NUM!</v>
      </c>
      <c r="BE489" s="242">
        <f>IFERROR(_xll.qlIndexFixing($BF$1,BA489,TRUE,_xll.ohTrigger(Trigger,Trigger3M)),#N/A)</f>
        <v>1.2817076472534407E-3</v>
      </c>
    </row>
    <row r="490" spans="52:57" ht="11.25" customHeight="1" x14ac:dyDescent="0.25">
      <c r="AZ490" s="97" t="s">
        <v>197</v>
      </c>
      <c r="BA490" s="98">
        <f>_xll.qlInterestRateIndexFixingDate(Currency&amp;"ibor"&amp;Tenor,BB490,Trigger)</f>
        <v>42936</v>
      </c>
      <c r="BB490" s="98">
        <f>_xll.qlCalendarAdvance(Calendar,BB489,AZ490,"f",,Trigger)</f>
        <v>42940</v>
      </c>
      <c r="BC490" s="98">
        <f>_xll.qlInterestRateIndexMaturity(Currency&amp;"ibor"&amp;Tenor,BB490,Trigger)</f>
        <v>43032</v>
      </c>
      <c r="BD490" s="242" t="e">
        <f>_xll.qlIndexFixing($AD$5,BA490,TRUE,_xll.ohTrigger(Trigger,Trigger3M))</f>
        <v>#NUM!</v>
      </c>
      <c r="BE490" s="242">
        <f>IFERROR(_xll.qlIndexFixing($BF$1,BA490,TRUE,_xll.ohTrigger(Trigger,Trigger3M)),#N/A)</f>
        <v>1.2920182995522923E-3</v>
      </c>
    </row>
    <row r="491" spans="52:57" ht="11.25" customHeight="1" x14ac:dyDescent="0.25">
      <c r="AZ491" s="97" t="s">
        <v>197</v>
      </c>
      <c r="BA491" s="98">
        <f>_xll.qlInterestRateIndexFixingDate(Currency&amp;"ibor"&amp;Tenor,BB491,Trigger)</f>
        <v>42937</v>
      </c>
      <c r="BB491" s="98">
        <f>_xll.qlCalendarAdvance(Calendar,BB490,AZ491,"f",,Trigger)</f>
        <v>42941</v>
      </c>
      <c r="BC491" s="98">
        <f>_xll.qlInterestRateIndexMaturity(Currency&amp;"ibor"&amp;Tenor,BB491,Trigger)</f>
        <v>43033</v>
      </c>
      <c r="BD491" s="242" t="e">
        <f>_xll.qlIndexFixing($AD$5,BA491,TRUE,_xll.ohTrigger(Trigger,Trigger3M))</f>
        <v>#NUM!</v>
      </c>
      <c r="BE491" s="242">
        <f>IFERROR(_xll.qlIndexFixing($BF$1,BA491,TRUE,_xll.ohTrigger(Trigger,Trigger3M)),#N/A)</f>
        <v>1.2972913921192332E-3</v>
      </c>
    </row>
    <row r="492" spans="52:57" ht="11.25" customHeight="1" x14ac:dyDescent="0.25">
      <c r="AZ492" s="97" t="s">
        <v>197</v>
      </c>
      <c r="BA492" s="98">
        <f>_xll.qlInterestRateIndexFixingDate(Currency&amp;"ibor"&amp;Tenor,BB492,Trigger)</f>
        <v>42940</v>
      </c>
      <c r="BB492" s="98">
        <f>_xll.qlCalendarAdvance(Calendar,BB491,AZ492,"f",,Trigger)</f>
        <v>42942</v>
      </c>
      <c r="BC492" s="98">
        <f>_xll.qlInterestRateIndexMaturity(Currency&amp;"ibor"&amp;Tenor,BB492,Trigger)</f>
        <v>43034</v>
      </c>
      <c r="BD492" s="242" t="e">
        <f>_xll.qlIndexFixing($AD$5,BA492,TRUE,_xll.ohTrigger(Trigger,Trigger3M))</f>
        <v>#NUM!</v>
      </c>
      <c r="BE492" s="242">
        <f>IFERROR(_xll.qlIndexFixing($BF$1,BA492,TRUE,_xll.ohTrigger(Trigger,Trigger3M)),#N/A)</f>
        <v>1.3025762934427555E-3</v>
      </c>
    </row>
    <row r="493" spans="52:57" ht="11.25" customHeight="1" x14ac:dyDescent="0.25">
      <c r="AZ493" s="97" t="s">
        <v>197</v>
      </c>
      <c r="BA493" s="98">
        <f>_xll.qlInterestRateIndexFixingDate(Currency&amp;"ibor"&amp;Tenor,BB493,Trigger)</f>
        <v>42941</v>
      </c>
      <c r="BB493" s="98">
        <f>_xll.qlCalendarAdvance(Calendar,BB492,AZ493,"f",,Trigger)</f>
        <v>42943</v>
      </c>
      <c r="BC493" s="98">
        <f>_xll.qlInterestRateIndexMaturity(Currency&amp;"ibor"&amp;Tenor,BB493,Trigger)</f>
        <v>43035</v>
      </c>
      <c r="BD493" s="242" t="e">
        <f>_xll.qlIndexFixing($AD$5,BA493,TRUE,_xll.ohTrigger(Trigger,Trigger3M))</f>
        <v>#NUM!</v>
      </c>
      <c r="BE493" s="242">
        <f>IFERROR(_xll.qlIndexFixing($BF$1,BA493,TRUE,_xll.ohTrigger(Trigger,Trigger3M)),#N/A)</f>
        <v>1.3078729432276118E-3</v>
      </c>
    </row>
    <row r="494" spans="52:57" ht="11.25" customHeight="1" x14ac:dyDescent="0.25">
      <c r="AZ494" s="97" t="s">
        <v>197</v>
      </c>
      <c r="BA494" s="98">
        <f>_xll.qlInterestRateIndexFixingDate(Currency&amp;"ibor"&amp;Tenor,BB494,Trigger)</f>
        <v>42942</v>
      </c>
      <c r="BB494" s="98">
        <f>_xll.qlCalendarAdvance(Calendar,BB493,AZ494,"f",,Trigger)</f>
        <v>42944</v>
      </c>
      <c r="BC494" s="98">
        <f>_xll.qlInterestRateIndexMaturity(Currency&amp;"ibor"&amp;Tenor,BB494,Trigger)</f>
        <v>43038</v>
      </c>
      <c r="BD494" s="242" t="e">
        <f>_xll.qlIndexFixing($AD$5,BA494,TRUE,_xll.ohTrigger(Trigger,Trigger3M))</f>
        <v>#NUM!</v>
      </c>
      <c r="BE494" s="242">
        <f>IFERROR(_xll.qlIndexFixing($BF$1,BA494,TRUE,_xll.ohTrigger(Trigger,Trigger3M)),#N/A)</f>
        <v>1.3186916077407567E-3</v>
      </c>
    </row>
    <row r="495" spans="52:57" ht="11.25" customHeight="1" x14ac:dyDescent="0.25">
      <c r="AZ495" s="97" t="s">
        <v>197</v>
      </c>
      <c r="BA495" s="98">
        <f>_xll.qlInterestRateIndexFixingDate(Currency&amp;"ibor"&amp;Tenor,BB495,Trigger)</f>
        <v>42943</v>
      </c>
      <c r="BB495" s="98">
        <f>_xll.qlCalendarAdvance(Calendar,BB494,AZ495,"f",,Trigger)</f>
        <v>42947</v>
      </c>
      <c r="BC495" s="98">
        <f>_xll.qlInterestRateIndexMaturity(Currency&amp;"ibor"&amp;Tenor,BB495,Trigger)</f>
        <v>43039</v>
      </c>
      <c r="BD495" s="242" t="e">
        <f>_xll.qlIndexFixing($AD$5,BA495,TRUE,_xll.ohTrigger(Trigger,Trigger3M))</f>
        <v>#NUM!</v>
      </c>
      <c r="BE495" s="242">
        <f>IFERROR(_xll.qlIndexFixing($BF$1,BA495,TRUE,_xll.ohTrigger(Trigger,Trigger3M)),#N/A)</f>
        <v>1.3291758058754234E-3</v>
      </c>
    </row>
    <row r="496" spans="52:57" ht="11.25" customHeight="1" x14ac:dyDescent="0.25">
      <c r="AZ496" s="97" t="s">
        <v>197</v>
      </c>
      <c r="BA496" s="98">
        <f>_xll.qlInterestRateIndexFixingDate(Currency&amp;"ibor"&amp;Tenor,BB496,Trigger)</f>
        <v>42944</v>
      </c>
      <c r="BB496" s="98">
        <f>_xll.qlCalendarAdvance(Calendar,BB495,AZ496,"f",,Trigger)</f>
        <v>42948</v>
      </c>
      <c r="BC496" s="98">
        <f>_xll.qlInterestRateIndexMaturity(Currency&amp;"ibor"&amp;Tenor,BB496,Trigger)</f>
        <v>43040</v>
      </c>
      <c r="BD496" s="242" t="e">
        <f>_xll.qlIndexFixing($AD$5,BA496,TRUE,_xll.ohTrigger(Trigger,Trigger3M))</f>
        <v>#NUM!</v>
      </c>
      <c r="BE496" s="242">
        <f>IFERROR(_xll.qlIndexFixing($BF$1,BA496,TRUE,_xll.ohTrigger(Trigger,Trigger3M)),#N/A)</f>
        <v>1.334530278337361E-3</v>
      </c>
    </row>
    <row r="497" spans="52:57" ht="11.25" customHeight="1" x14ac:dyDescent="0.25">
      <c r="AZ497" s="97" t="s">
        <v>197</v>
      </c>
      <c r="BA497" s="98">
        <f>_xll.qlInterestRateIndexFixingDate(Currency&amp;"ibor"&amp;Tenor,BB497,Trigger)</f>
        <v>42947</v>
      </c>
      <c r="BB497" s="98">
        <f>_xll.qlCalendarAdvance(Calendar,BB496,AZ497,"f",,Trigger)</f>
        <v>42949</v>
      </c>
      <c r="BC497" s="98">
        <f>_xll.qlInterestRateIndexMaturity(Currency&amp;"ibor"&amp;Tenor,BB497,Trigger)</f>
        <v>43041</v>
      </c>
      <c r="BD497" s="242" t="e">
        <f>_xll.qlIndexFixing($AD$5,BA497,TRUE,_xll.ohTrigger(Trigger,Trigger3M))</f>
        <v>#NUM!</v>
      </c>
      <c r="BE497" s="242">
        <f>IFERROR(_xll.qlIndexFixing($BF$1,BA497,TRUE,_xll.ohTrigger(Trigger,Trigger3M)),#N/A)</f>
        <v>1.3398961283668824E-3</v>
      </c>
    </row>
    <row r="498" spans="52:57" ht="11.25" customHeight="1" x14ac:dyDescent="0.25">
      <c r="AZ498" s="97" t="s">
        <v>197</v>
      </c>
      <c r="BA498" s="98">
        <f>_xll.qlInterestRateIndexFixingDate(Currency&amp;"ibor"&amp;Tenor,BB498,Trigger)</f>
        <v>42948</v>
      </c>
      <c r="BB498" s="98">
        <f>_xll.qlCalendarAdvance(Calendar,BB497,AZ498,"f",,Trigger)</f>
        <v>42950</v>
      </c>
      <c r="BC498" s="98">
        <f>_xll.qlInterestRateIndexMaturity(Currency&amp;"ibor"&amp;Tenor,BB498,Trigger)</f>
        <v>43042</v>
      </c>
      <c r="BD498" s="242" t="e">
        <f>_xll.qlIndexFixing($AD$5,BA498,TRUE,_xll.ohTrigger(Trigger,Trigger3M))</f>
        <v>#NUM!</v>
      </c>
      <c r="BE498" s="242">
        <f>IFERROR(_xll.qlIndexFixing($BF$1,BA498,TRUE,_xll.ohTrigger(Trigger,Trigger3M)),#N/A)</f>
        <v>1.3452732926303012E-3</v>
      </c>
    </row>
    <row r="499" spans="52:57" ht="11.25" customHeight="1" x14ac:dyDescent="0.25">
      <c r="AZ499" s="97" t="s">
        <v>197</v>
      </c>
      <c r="BA499" s="98">
        <f>_xll.qlInterestRateIndexFixingDate(Currency&amp;"ibor"&amp;Tenor,BB499,Trigger)</f>
        <v>42949</v>
      </c>
      <c r="BB499" s="98">
        <f>_xll.qlCalendarAdvance(Calendar,BB498,AZ499,"f",,Trigger)</f>
        <v>42951</v>
      </c>
      <c r="BC499" s="98">
        <f>_xll.qlInterestRateIndexMaturity(Currency&amp;"ibor"&amp;Tenor,BB499,Trigger)</f>
        <v>43045</v>
      </c>
      <c r="BD499" s="242" t="e">
        <f>_xll.qlIndexFixing($AD$5,BA499,TRUE,_xll.ohTrigger(Trigger,Trigger3M))</f>
        <v>#NUM!</v>
      </c>
      <c r="BE499" s="242">
        <f>IFERROR(_xll.qlIndexFixing($BF$1,BA499,TRUE,_xll.ohTrigger(Trigger,Trigger3M)),#N/A)</f>
        <v>1.3562410217308172E-3</v>
      </c>
    </row>
    <row r="500" spans="52:57" ht="11.25" customHeight="1" x14ac:dyDescent="0.25">
      <c r="AZ500" s="97" t="s">
        <v>197</v>
      </c>
      <c r="BA500" s="98">
        <f>_xll.qlInterestRateIndexFixingDate(Currency&amp;"ibor"&amp;Tenor,BB500,Trigger)</f>
        <v>42950</v>
      </c>
      <c r="BB500" s="98">
        <f>_xll.qlCalendarAdvance(Calendar,BB499,AZ500,"f",,Trigger)</f>
        <v>42954</v>
      </c>
      <c r="BC500" s="98">
        <f>_xll.qlInterestRateIndexMaturity(Currency&amp;"ibor"&amp;Tenor,BB500,Trigger)</f>
        <v>43046</v>
      </c>
      <c r="BD500" s="242" t="e">
        <f>_xll.qlIndexFixing($AD$5,BA500,TRUE,_xll.ohTrigger(Trigger,Trigger3M))</f>
        <v>#NUM!</v>
      </c>
      <c r="BE500" s="242">
        <f>IFERROR(_xll.qlIndexFixing($BF$1,BA500,TRUE,_xll.ohTrigger(Trigger,Trigger3M)),#N/A)</f>
        <v>1.3668938100823123E-3</v>
      </c>
    </row>
    <row r="501" spans="52:57" ht="11.25" customHeight="1" x14ac:dyDescent="0.25">
      <c r="AZ501" s="97" t="s">
        <v>197</v>
      </c>
      <c r="BA501" s="98">
        <f>_xll.qlInterestRateIndexFixingDate(Currency&amp;"ibor"&amp;Tenor,BB501,Trigger)</f>
        <v>42951</v>
      </c>
      <c r="BB501" s="98">
        <f>_xll.qlCalendarAdvance(Calendar,BB500,AZ501,"f",,Trigger)</f>
        <v>42955</v>
      </c>
      <c r="BC501" s="98">
        <f>_xll.qlInterestRateIndexMaturity(Currency&amp;"ibor"&amp;Tenor,BB501,Trigger)</f>
        <v>43047</v>
      </c>
      <c r="BD501" s="242" t="e">
        <f>_xll.qlIndexFixing($AD$5,BA501,TRUE,_xll.ohTrigger(Trigger,Trigger3M))</f>
        <v>#NUM!</v>
      </c>
      <c r="BE501" s="242">
        <f>IFERROR(_xll.qlIndexFixing($BF$1,BA501,TRUE,_xll.ohTrigger(Trigger,Trigger3M)),#N/A)</f>
        <v>1.3723265802621245E-3</v>
      </c>
    </row>
    <row r="502" spans="52:57" ht="11.25" customHeight="1" x14ac:dyDescent="0.25">
      <c r="AZ502" s="97" t="s">
        <v>197</v>
      </c>
      <c r="BA502" s="98">
        <f>_xll.qlInterestRateIndexFixingDate(Currency&amp;"ibor"&amp;Tenor,BB502,Trigger)</f>
        <v>42954</v>
      </c>
      <c r="BB502" s="98">
        <f>_xll.qlCalendarAdvance(Calendar,BB501,AZ502,"f",,Trigger)</f>
        <v>42956</v>
      </c>
      <c r="BC502" s="98">
        <f>_xll.qlInterestRateIndexMaturity(Currency&amp;"ibor"&amp;Tenor,BB502,Trigger)</f>
        <v>43048</v>
      </c>
      <c r="BD502" s="242" t="e">
        <f>_xll.qlIndexFixing($AD$5,BA502,TRUE,_xll.ohTrigger(Trigger,Trigger3M))</f>
        <v>#NUM!</v>
      </c>
      <c r="BE502" s="242">
        <f>IFERROR(_xll.qlIndexFixing($BF$1,BA502,TRUE,_xll.ohTrigger(Trigger,Trigger3M)),#N/A)</f>
        <v>1.3777702755340719E-3</v>
      </c>
    </row>
    <row r="503" spans="52:57" ht="11.25" customHeight="1" x14ac:dyDescent="0.25">
      <c r="AZ503" s="97" t="s">
        <v>197</v>
      </c>
      <c r="BA503" s="98">
        <f>_xll.qlInterestRateIndexFixingDate(Currency&amp;"ibor"&amp;Tenor,BB503,Trigger)</f>
        <v>42955</v>
      </c>
      <c r="BB503" s="98">
        <f>_xll.qlCalendarAdvance(Calendar,BB502,AZ503,"f",,Trigger)</f>
        <v>42957</v>
      </c>
      <c r="BC503" s="98">
        <f>_xll.qlInterestRateIndexMaturity(Currency&amp;"ibor"&amp;Tenor,BB503,Trigger)</f>
        <v>43049</v>
      </c>
      <c r="BD503" s="242" t="e">
        <f>_xll.qlIndexFixing($AD$5,BA503,TRUE,_xll.ohTrigger(Trigger,Trigger3M))</f>
        <v>#NUM!</v>
      </c>
      <c r="BE503" s="242">
        <f>IFERROR(_xll.qlIndexFixing($BF$1,BA503,TRUE,_xll.ohTrigger(Trigger,Trigger3M)),#N/A)</f>
        <v>1.3832248295208161E-3</v>
      </c>
    </row>
    <row r="504" spans="52:57" ht="11.25" customHeight="1" x14ac:dyDescent="0.25">
      <c r="AZ504" s="97" t="s">
        <v>197</v>
      </c>
      <c r="BA504" s="98">
        <f>_xll.qlInterestRateIndexFixingDate(Currency&amp;"ibor"&amp;Tenor,BB504,Trigger)</f>
        <v>42956</v>
      </c>
      <c r="BB504" s="98">
        <f>_xll.qlCalendarAdvance(Calendar,BB503,AZ504,"f",,Trigger)</f>
        <v>42958</v>
      </c>
      <c r="BC504" s="98">
        <f>_xll.qlInterestRateIndexMaturity(Currency&amp;"ibor"&amp;Tenor,BB504,Trigger)</f>
        <v>43052</v>
      </c>
      <c r="BD504" s="242" t="e">
        <f>_xll.qlIndexFixing($AD$5,BA504,TRUE,_xll.ohTrigger(Trigger,Trigger3M))</f>
        <v>#NUM!</v>
      </c>
      <c r="BE504" s="242">
        <f>IFERROR(_xll.qlIndexFixing($BF$1,BA504,TRUE,_xll.ohTrigger(Trigger,Trigger3M)),#N/A)</f>
        <v>1.3943347489655674E-3</v>
      </c>
    </row>
    <row r="505" spans="52:57" ht="11.25" customHeight="1" x14ac:dyDescent="0.25">
      <c r="AZ505" s="97" t="s">
        <v>197</v>
      </c>
      <c r="BA505" s="98">
        <f>_xll.qlInterestRateIndexFixingDate(Currency&amp;"ibor"&amp;Tenor,BB505,Trigger)</f>
        <v>42957</v>
      </c>
      <c r="BB505" s="98">
        <f>_xll.qlCalendarAdvance(Calendar,BB504,AZ505,"f",,Trigger)</f>
        <v>42961</v>
      </c>
      <c r="BC505" s="98">
        <f>_xll.qlInterestRateIndexMaturity(Currency&amp;"ibor"&amp;Tenor,BB505,Trigger)</f>
        <v>43053</v>
      </c>
      <c r="BD505" s="242" t="e">
        <f>_xll.qlIndexFixing($AD$5,BA505,TRUE,_xll.ohTrigger(Trigger,Trigger3M))</f>
        <v>#NUM!</v>
      </c>
      <c r="BE505" s="242">
        <f>IFERROR(_xll.qlIndexFixing($BF$1,BA505,TRUE,_xll.ohTrigger(Trigger,Trigger3M)),#N/A)</f>
        <v>1.4051502898724546E-3</v>
      </c>
    </row>
    <row r="506" spans="52:57" ht="11.25" customHeight="1" x14ac:dyDescent="0.25">
      <c r="AZ506" s="97" t="s">
        <v>197</v>
      </c>
      <c r="BA506" s="98">
        <f>_xll.qlInterestRateIndexFixingDate(Currency&amp;"ibor"&amp;Tenor,BB506,Trigger)</f>
        <v>42958</v>
      </c>
      <c r="BB506" s="98">
        <f>_xll.qlCalendarAdvance(Calendar,BB505,AZ506,"f",,Trigger)</f>
        <v>42962</v>
      </c>
      <c r="BC506" s="98">
        <f>_xll.qlInterestRateIndexMaturity(Currency&amp;"ibor"&amp;Tenor,BB506,Trigger)</f>
        <v>43054</v>
      </c>
      <c r="BD506" s="242" t="e">
        <f>_xll.qlIndexFixing($AD$5,BA506,TRUE,_xll.ohTrigger(Trigger,Trigger3M))</f>
        <v>#NUM!</v>
      </c>
      <c r="BE506" s="242">
        <f>IFERROR(_xll.qlIndexFixing($BF$1,BA506,TRUE,_xll.ohTrigger(Trigger,Trigger3M)),#N/A)</f>
        <v>1.4106581265696167E-3</v>
      </c>
    </row>
    <row r="507" spans="52:57" ht="11.25" customHeight="1" x14ac:dyDescent="0.25">
      <c r="AZ507" s="97" t="s">
        <v>197</v>
      </c>
      <c r="BA507" s="98">
        <f>_xll.qlInterestRateIndexFixingDate(Currency&amp;"ibor"&amp;Tenor,BB507,Trigger)</f>
        <v>42961</v>
      </c>
      <c r="BB507" s="98">
        <f>_xll.qlCalendarAdvance(Calendar,BB506,AZ507,"f",,Trigger)</f>
        <v>42963</v>
      </c>
      <c r="BC507" s="98">
        <f>_xll.qlInterestRateIndexMaturity(Currency&amp;"ibor"&amp;Tenor,BB507,Trigger)</f>
        <v>43055</v>
      </c>
      <c r="BD507" s="242" t="e">
        <f>_xll.qlIndexFixing($AD$5,BA507,TRUE,_xll.ohTrigger(Trigger,Trigger3M))</f>
        <v>#NUM!</v>
      </c>
      <c r="BE507" s="242">
        <f>IFERROR(_xll.qlIndexFixing($BF$1,BA507,TRUE,_xll.ohTrigger(Trigger,Trigger3M)),#N/A)</f>
        <v>1.4161764145935393E-3</v>
      </c>
    </row>
    <row r="508" spans="52:57" ht="11.25" customHeight="1" x14ac:dyDescent="0.25">
      <c r="AZ508" s="97" t="s">
        <v>197</v>
      </c>
      <c r="BA508" s="98">
        <f>_xll.qlInterestRateIndexFixingDate(Currency&amp;"ibor"&amp;Tenor,BB508,Trigger)</f>
        <v>42962</v>
      </c>
      <c r="BB508" s="98">
        <f>_xll.qlCalendarAdvance(Calendar,BB507,AZ508,"f",,Trigger)</f>
        <v>42964</v>
      </c>
      <c r="BC508" s="98">
        <f>_xll.qlInterestRateIndexMaturity(Currency&amp;"ibor"&amp;Tenor,BB508,Trigger)</f>
        <v>43056</v>
      </c>
      <c r="BD508" s="242" t="e">
        <f>_xll.qlIndexFixing($AD$5,BA508,TRUE,_xll.ohTrigger(Trigger,Trigger3M))</f>
        <v>#NUM!</v>
      </c>
      <c r="BE508" s="242">
        <f>IFERROR(_xll.qlIndexFixing($BF$1,BA508,TRUE,_xll.ohTrigger(Trigger,Trigger3M)),#N/A)</f>
        <v>1.4217050845267071E-3</v>
      </c>
    </row>
    <row r="509" spans="52:57" ht="11.25" customHeight="1" x14ac:dyDescent="0.25">
      <c r="AZ509" s="97" t="s">
        <v>197</v>
      </c>
      <c r="BA509" s="98">
        <f>_xll.qlInterestRateIndexFixingDate(Currency&amp;"ibor"&amp;Tenor,BB509,Trigger)</f>
        <v>42963</v>
      </c>
      <c r="BB509" s="98">
        <f>_xll.qlCalendarAdvance(Calendar,BB508,AZ509,"f",,Trigger)</f>
        <v>42965</v>
      </c>
      <c r="BC509" s="98">
        <f>_xll.qlInterestRateIndexMaturity(Currency&amp;"ibor"&amp;Tenor,BB509,Trigger)</f>
        <v>43059</v>
      </c>
      <c r="BD509" s="242" t="e">
        <f>_xll.qlIndexFixing($AD$5,BA509,TRUE,_xll.ohTrigger(Trigger,Trigger3M))</f>
        <v>#NUM!</v>
      </c>
      <c r="BE509" s="242">
        <f>IFERROR(_xll.qlIndexFixing($BF$1,BA509,TRUE,_xll.ohTrigger(Trigger,Trigger3M)),#N/A)</f>
        <v>1.4329506282079066E-3</v>
      </c>
    </row>
    <row r="510" spans="52:57" ht="11.25" customHeight="1" x14ac:dyDescent="0.25">
      <c r="AZ510" s="97" t="s">
        <v>197</v>
      </c>
      <c r="BA510" s="98">
        <f>_xll.qlInterestRateIndexFixingDate(Currency&amp;"ibor"&amp;Tenor,BB510,Trigger)</f>
        <v>42964</v>
      </c>
      <c r="BB510" s="98">
        <f>_xll.qlCalendarAdvance(Calendar,BB509,AZ510,"f",,Trigger)</f>
        <v>42968</v>
      </c>
      <c r="BC510" s="98">
        <f>_xll.qlInterestRateIndexMaturity(Currency&amp;"ibor"&amp;Tenor,BB510,Trigger)</f>
        <v>43060</v>
      </c>
      <c r="BD510" s="242" t="e">
        <f>_xll.qlIndexFixing($AD$5,BA510,TRUE,_xll.ohTrigger(Trigger,Trigger3M))</f>
        <v>#NUM!</v>
      </c>
      <c r="BE510" s="242">
        <f>IFERROR(_xll.qlIndexFixing($BF$1,BA510,TRUE,_xll.ohTrigger(Trigger,Trigger3M)),#N/A)</f>
        <v>1.4439221797563316E-3</v>
      </c>
    </row>
    <row r="511" spans="52:57" ht="11.25" customHeight="1" x14ac:dyDescent="0.25">
      <c r="AZ511" s="97" t="s">
        <v>197</v>
      </c>
      <c r="BA511" s="98">
        <f>_xll.qlInterestRateIndexFixingDate(Currency&amp;"ibor"&amp;Tenor,BB511,Trigger)</f>
        <v>42965</v>
      </c>
      <c r="BB511" s="98">
        <f>_xll.qlCalendarAdvance(Calendar,BB510,AZ511,"f",,Trigger)</f>
        <v>42969</v>
      </c>
      <c r="BC511" s="98">
        <f>_xll.qlInterestRateIndexMaturity(Currency&amp;"ibor"&amp;Tenor,BB511,Trigger)</f>
        <v>43061</v>
      </c>
      <c r="BD511" s="242" t="e">
        <f>_xll.qlIndexFixing($AD$5,BA511,TRUE,_xll.ohTrigger(Trigger,Trigger3M))</f>
        <v>#NUM!</v>
      </c>
      <c r="BE511" s="242">
        <f>IFERROR(_xll.qlIndexFixing($BF$1,BA511,TRUE,_xll.ohTrigger(Trigger,Trigger3M)),#N/A)</f>
        <v>1.4495017027390969E-3</v>
      </c>
    </row>
    <row r="512" spans="52:57" ht="11.25" customHeight="1" x14ac:dyDescent="0.25">
      <c r="AZ512" s="97" t="s">
        <v>197</v>
      </c>
      <c r="BA512" s="98">
        <f>_xll.qlInterestRateIndexFixingDate(Currency&amp;"ibor"&amp;Tenor,BB512,Trigger)</f>
        <v>42968</v>
      </c>
      <c r="BB512" s="98">
        <f>_xll.qlCalendarAdvance(Calendar,BB511,AZ512,"f",,Trigger)</f>
        <v>42970</v>
      </c>
      <c r="BC512" s="98">
        <f>_xll.qlInterestRateIndexMaturity(Currency&amp;"ibor"&amp;Tenor,BB512,Trigger)</f>
        <v>43062</v>
      </c>
      <c r="BD512" s="242" t="e">
        <f>_xll.qlIndexFixing($AD$5,BA512,TRUE,_xll.ohTrigger(Trigger,Trigger3M))</f>
        <v>#NUM!</v>
      </c>
      <c r="BE512" s="242">
        <f>IFERROR(_xll.qlIndexFixing($BF$1,BA512,TRUE,_xll.ohTrigger(Trigger,Trigger3M)),#N/A)</f>
        <v>1.4550911819924527E-3</v>
      </c>
    </row>
    <row r="513" spans="52:57" ht="11.25" customHeight="1" x14ac:dyDescent="0.25">
      <c r="AZ513" s="99" t="s">
        <v>83</v>
      </c>
      <c r="BA513" s="98">
        <f>_xll.qlInterestRateIndexFixingDate(Currency&amp;"ibor"&amp;Tenor,BB513,Trigger)</f>
        <v>42975</v>
      </c>
      <c r="BB513" s="98">
        <f>_xll.qlCalendarAdvance(Calendar,BB512,AZ513,"f",,Trigger)</f>
        <v>42977</v>
      </c>
      <c r="BC513" s="98">
        <f>_xll.qlInterestRateIndexMaturity(Currency&amp;"ibor"&amp;Tenor,BB513,Trigger)</f>
        <v>43069</v>
      </c>
      <c r="BD513" s="242" t="e">
        <f>_xll.qlIndexFixing($AD$5,BA513,TRUE,_xll.ohTrigger(Trigger,Trigger3M))</f>
        <v>#NUM!</v>
      </c>
      <c r="BE513" s="242">
        <f>IFERROR(_xll.qlIndexFixing($BF$1,BA513,TRUE,_xll.ohTrigger(Trigger,Trigger3M)),#N/A)</f>
        <v>1.4944901708777521E-3</v>
      </c>
    </row>
    <row r="514" spans="52:57" ht="11.25" customHeight="1" x14ac:dyDescent="0.25">
      <c r="AZ514" s="99" t="s">
        <v>83</v>
      </c>
      <c r="BA514" s="98">
        <f>_xll.qlInterestRateIndexFixingDate(Currency&amp;"ibor"&amp;Tenor,BB514,Trigger)</f>
        <v>42982</v>
      </c>
      <c r="BB514" s="98">
        <f>_xll.qlCalendarAdvance(Calendar,BB513,AZ514,"f",,Trigger)</f>
        <v>42984</v>
      </c>
      <c r="BC514" s="98">
        <f>_xll.qlInterestRateIndexMaturity(Currency&amp;"ibor"&amp;Tenor,BB514,Trigger)</f>
        <v>43075</v>
      </c>
      <c r="BD514" s="242" t="e">
        <f>_xll.qlIndexFixing($AD$5,BA514,TRUE,_xll.ohTrigger(Trigger,Trigger3M))</f>
        <v>#NUM!</v>
      </c>
      <c r="BE514" s="242">
        <f>IFERROR(_xll.qlIndexFixing($BF$1,BA514,TRUE,_xll.ohTrigger(Trigger,Trigger3M)),#N/A)</f>
        <v>1.5314206666915055E-3</v>
      </c>
    </row>
    <row r="515" spans="52:57" ht="11.25" customHeight="1" x14ac:dyDescent="0.25">
      <c r="AZ515" s="99" t="s">
        <v>83</v>
      </c>
      <c r="BA515" s="98">
        <f>_xll.qlInterestRateIndexFixingDate(Currency&amp;"ibor"&amp;Tenor,BB515,Trigger)</f>
        <v>42989</v>
      </c>
      <c r="BB515" s="98">
        <f>_xll.qlCalendarAdvance(Calendar,BB514,AZ515,"f",,Trigger)</f>
        <v>42991</v>
      </c>
      <c r="BC515" s="98">
        <f>_xll.qlInterestRateIndexMaturity(Currency&amp;"ibor"&amp;Tenor,BB515,Trigger)</f>
        <v>43082</v>
      </c>
      <c r="BD515" s="242" t="e">
        <f>_xll.qlIndexFixing($AD$5,BA515,TRUE,_xll.ohTrigger(Trigger,Trigger3M))</f>
        <v>#NUM!</v>
      </c>
      <c r="BE515" s="242">
        <f>IFERROR(_xll.qlIndexFixing($BF$1,BA515,TRUE,_xll.ohTrigger(Trigger,Trigger3M)),#N/A)</f>
        <v>1.5716835752925037E-3</v>
      </c>
    </row>
    <row r="516" spans="52:57" ht="11.25" customHeight="1" x14ac:dyDescent="0.25">
      <c r="AZ516" s="99" t="s">
        <v>83</v>
      </c>
      <c r="BA516" s="98">
        <f>_xll.qlInterestRateIndexFixingDate(Currency&amp;"ibor"&amp;Tenor,BB516,Trigger)</f>
        <v>42996</v>
      </c>
      <c r="BB516" s="98">
        <f>_xll.qlCalendarAdvance(Calendar,BB515,AZ516,"f",,Trigger)</f>
        <v>42998</v>
      </c>
      <c r="BC516" s="98">
        <f>_xll.qlInterestRateIndexMaturity(Currency&amp;"ibor"&amp;Tenor,BB516,Trigger)</f>
        <v>43089</v>
      </c>
      <c r="BD516" s="242" t="e">
        <f>_xll.qlIndexFixing($AD$5,BA516,TRUE,_xll.ohTrigger(Trigger,Trigger3M))</f>
        <v>#NUM!</v>
      </c>
      <c r="BE516" s="242">
        <f>IFERROR(_xll.qlIndexFixing($BF$1,BA516,TRUE,_xll.ohTrigger(Trigger,Trigger3M)),#N/A)</f>
        <v>1.6123516438685222E-3</v>
      </c>
    </row>
    <row r="517" spans="52:57" ht="11.25" customHeight="1" x14ac:dyDescent="0.25">
      <c r="AZ517" s="99" t="s">
        <v>83</v>
      </c>
      <c r="BA517" s="98">
        <f>_xll.qlInterestRateIndexFixingDate(Currency&amp;"ibor"&amp;Tenor,BB517,Trigger)</f>
        <v>43003</v>
      </c>
      <c r="BB517" s="98">
        <f>_xll.qlCalendarAdvance(Calendar,BB516,AZ517,"f",,Trigger)</f>
        <v>43005</v>
      </c>
      <c r="BC517" s="98">
        <f>_xll.qlInterestRateIndexMaturity(Currency&amp;"ibor"&amp;Tenor,BB517,Trigger)</f>
        <v>43096</v>
      </c>
      <c r="BD517" s="242" t="e">
        <f>_xll.qlIndexFixing($AD$5,BA517,TRUE,_xll.ohTrigger(Trigger,Trigger3M))</f>
        <v>#NUM!</v>
      </c>
      <c r="BE517" s="242">
        <f>IFERROR(_xll.qlIndexFixing($BF$1,BA517,TRUE,_xll.ohTrigger(Trigger,Trigger3M)),#N/A)</f>
        <v>1.6533989968005513E-3</v>
      </c>
    </row>
    <row r="518" spans="52:57" ht="11.25" customHeight="1" x14ac:dyDescent="0.25">
      <c r="AZ518" s="99" t="s">
        <v>83</v>
      </c>
      <c r="BA518" s="98">
        <f>_xll.qlInterestRateIndexFixingDate(Currency&amp;"ibor"&amp;Tenor,BB518,Trigger)</f>
        <v>43010</v>
      </c>
      <c r="BB518" s="98">
        <f>_xll.qlCalendarAdvance(Calendar,BB517,AZ518,"f",,Trigger)</f>
        <v>43012</v>
      </c>
      <c r="BC518" s="98">
        <f>_xll.qlInterestRateIndexMaturity(Currency&amp;"ibor"&amp;Tenor,BB518,Trigger)</f>
        <v>43104</v>
      </c>
      <c r="BD518" s="242" t="e">
        <f>_xll.qlIndexFixing($AD$5,BA518,TRUE,_xll.ohTrigger(Trigger,Trigger3M))</f>
        <v>#NUM!</v>
      </c>
      <c r="BE518" s="242">
        <f>IFERROR(_xll.qlIndexFixing($BF$1,BA518,TRUE,_xll.ohTrigger(Trigger,Trigger3M)),#N/A)</f>
        <v>1.6978516860522359E-3</v>
      </c>
    </row>
    <row r="519" spans="52:57" ht="11.25" customHeight="1" x14ac:dyDescent="0.25">
      <c r="AZ519" s="99" t="s">
        <v>83</v>
      </c>
      <c r="BA519" s="98">
        <f>_xll.qlInterestRateIndexFixingDate(Currency&amp;"ibor"&amp;Tenor,BB519,Trigger)</f>
        <v>43017</v>
      </c>
      <c r="BB519" s="98">
        <f>_xll.qlCalendarAdvance(Calendar,BB518,AZ519,"f",,Trigger)</f>
        <v>43019</v>
      </c>
      <c r="BC519" s="98">
        <f>_xll.qlInterestRateIndexMaturity(Currency&amp;"ibor"&amp;Tenor,BB519,Trigger)</f>
        <v>43111</v>
      </c>
      <c r="BD519" s="242" t="e">
        <f>_xll.qlIndexFixing($AD$5,BA519,TRUE,_xll.ohTrigger(Trigger,Trigger3M))</f>
        <v>#NUM!</v>
      </c>
      <c r="BE519" s="242">
        <f>IFERROR(_xll.qlIndexFixing($BF$1,BA519,TRUE,_xll.ohTrigger(Trigger,Trigger3M)),#N/A)</f>
        <v>1.7396666771236733E-3</v>
      </c>
    </row>
    <row r="520" spans="52:57" ht="11.25" customHeight="1" x14ac:dyDescent="0.25">
      <c r="AZ520" s="99" t="s">
        <v>83</v>
      </c>
      <c r="BA520" s="98">
        <f>_xll.qlInterestRateIndexFixingDate(Currency&amp;"ibor"&amp;Tenor,BB520,Trigger)</f>
        <v>43024</v>
      </c>
      <c r="BB520" s="98">
        <f>_xll.qlCalendarAdvance(Calendar,BB519,AZ520,"f",,Trigger)</f>
        <v>43026</v>
      </c>
      <c r="BC520" s="98">
        <f>_xll.qlInterestRateIndexMaturity(Currency&amp;"ibor"&amp;Tenor,BB520,Trigger)</f>
        <v>43118</v>
      </c>
      <c r="BD520" s="242" t="e">
        <f>_xll.qlIndexFixing($AD$5,BA520,TRUE,_xll.ohTrigger(Trigger,Trigger3M))</f>
        <v>#NUM!</v>
      </c>
      <c r="BE520" s="242">
        <f>IFERROR(_xll.qlIndexFixing($BF$1,BA520,TRUE,_xll.ohTrigger(Trigger,Trigger3M)),#N/A)</f>
        <v>1.7818504930692308E-3</v>
      </c>
    </row>
    <row r="521" spans="52:57" ht="11.25" customHeight="1" x14ac:dyDescent="0.25">
      <c r="AZ521" s="99" t="s">
        <v>83</v>
      </c>
      <c r="BA521" s="98">
        <f>_xll.qlInterestRateIndexFixingDate(Currency&amp;"ibor"&amp;Tenor,BB521,Trigger)</f>
        <v>43031</v>
      </c>
      <c r="BB521" s="98">
        <f>_xll.qlCalendarAdvance(Calendar,BB520,AZ521,"f",,Trigger)</f>
        <v>43033</v>
      </c>
      <c r="BC521" s="98">
        <f>_xll.qlInterestRateIndexMaturity(Currency&amp;"ibor"&amp;Tenor,BB521,Trigger)</f>
        <v>43125</v>
      </c>
      <c r="BD521" s="242" t="e">
        <f>_xll.qlIndexFixing($AD$5,BA521,TRUE,_xll.ohTrigger(Trigger,Trigger3M))</f>
        <v>#NUM!</v>
      </c>
      <c r="BE521" s="242">
        <f>IFERROR(_xll.qlIndexFixing($BF$1,BA521,TRUE,_xll.ohTrigger(Trigger,Trigger3M)),#N/A)</f>
        <v>1.8244019952970789E-3</v>
      </c>
    </row>
    <row r="522" spans="52:57" ht="11.25" customHeight="1" x14ac:dyDescent="0.25">
      <c r="AZ522" s="99" t="s">
        <v>83</v>
      </c>
      <c r="BA522" s="98">
        <f>_xll.qlInterestRateIndexFixingDate(Currency&amp;"ibor"&amp;Tenor,BB522,Trigger)</f>
        <v>43038</v>
      </c>
      <c r="BB522" s="98">
        <f>_xll.qlCalendarAdvance(Calendar,BB521,AZ522,"f",,Trigger)</f>
        <v>43040</v>
      </c>
      <c r="BC522" s="98">
        <f>_xll.qlInterestRateIndexMaturity(Currency&amp;"ibor"&amp;Tenor,BB522,Trigger)</f>
        <v>43132</v>
      </c>
      <c r="BD522" s="242" t="e">
        <f>_xll.qlIndexFixing($AD$5,BA522,TRUE,_xll.ohTrigger(Trigger,Trigger3M))</f>
        <v>#NUM!</v>
      </c>
      <c r="BE522" s="242">
        <f>IFERROR(_xll.qlIndexFixing($BF$1,BA522,TRUE,_xll.ohTrigger(Trigger,Trigger3M)),#N/A)</f>
        <v>1.8673200452675202E-3</v>
      </c>
    </row>
    <row r="523" spans="52:57" ht="11.25" customHeight="1" x14ac:dyDescent="0.25">
      <c r="AZ523" s="99" t="s">
        <v>83</v>
      </c>
      <c r="BA523" s="98">
        <f>_xll.qlInterestRateIndexFixingDate(Currency&amp;"ibor"&amp;Tenor,BB523,Trigger)</f>
        <v>43045</v>
      </c>
      <c r="BB523" s="98">
        <f>_xll.qlCalendarAdvance(Calendar,BB522,AZ523,"f",,Trigger)</f>
        <v>43047</v>
      </c>
      <c r="BC523" s="98">
        <f>_xll.qlInterestRateIndexMaturity(Currency&amp;"ibor"&amp;Tenor,BB523,Trigger)</f>
        <v>43139</v>
      </c>
      <c r="BD523" s="242" t="e">
        <f>_xll.qlIndexFixing($AD$5,BA523,TRUE,_xll.ohTrigger(Trigger,Trigger3M))</f>
        <v>#NUM!</v>
      </c>
      <c r="BE523" s="242">
        <f>IFERROR(_xll.qlIndexFixing($BF$1,BA523,TRUE,_xll.ohTrigger(Trigger,Trigger3M)),#N/A)</f>
        <v>1.9106035044964651E-3</v>
      </c>
    </row>
    <row r="524" spans="52:57" ht="11.25" customHeight="1" x14ac:dyDescent="0.25">
      <c r="AZ524" s="99" t="s">
        <v>83</v>
      </c>
      <c r="BA524" s="98">
        <f>_xll.qlInterestRateIndexFixingDate(Currency&amp;"ibor"&amp;Tenor,BB524,Trigger)</f>
        <v>43052</v>
      </c>
      <c r="BB524" s="98">
        <f>_xll.qlCalendarAdvance(Calendar,BB523,AZ524,"f",,Trigger)</f>
        <v>43054</v>
      </c>
      <c r="BC524" s="98">
        <f>_xll.qlInterestRateIndexMaturity(Currency&amp;"ibor"&amp;Tenor,BB524,Trigger)</f>
        <v>43146</v>
      </c>
      <c r="BD524" s="242" t="e">
        <f>_xll.qlIndexFixing($AD$5,BA524,TRUE,_xll.ohTrigger(Trigger,Trigger3M))</f>
        <v>#NUM!</v>
      </c>
      <c r="BE524" s="242">
        <f>IFERROR(_xll.qlIndexFixing($BF$1,BA524,TRUE,_xll.ohTrigger(Trigger,Trigger3M)),#N/A)</f>
        <v>1.954251234547612E-3</v>
      </c>
    </row>
    <row r="525" spans="52:57" ht="11.25" customHeight="1" x14ac:dyDescent="0.25">
      <c r="AZ525" s="99" t="s">
        <v>83</v>
      </c>
      <c r="BA525" s="98">
        <f>_xll.qlInterestRateIndexFixingDate(Currency&amp;"ibor"&amp;Tenor,BB525,Trigger)</f>
        <v>43059</v>
      </c>
      <c r="BB525" s="98">
        <f>_xll.qlCalendarAdvance(Calendar,BB524,AZ525,"f",,Trigger)</f>
        <v>43061</v>
      </c>
      <c r="BC525" s="98">
        <f>_xll.qlInterestRateIndexMaturity(Currency&amp;"ibor"&amp;Tenor,BB525,Trigger)</f>
        <v>43153</v>
      </c>
      <c r="BD525" s="242" t="e">
        <f>_xll.qlIndexFixing($AD$5,BA525,TRUE,_xll.ohTrigger(Trigger,Trigger3M))</f>
        <v>#NUM!</v>
      </c>
      <c r="BE525" s="242">
        <f>IFERROR(_xll.qlIndexFixing($BF$1,BA525,TRUE,_xll.ohTrigger(Trigger,Trigger3M)),#N/A)</f>
        <v>1.9982620970385289E-3</v>
      </c>
    </row>
    <row r="526" spans="52:57" ht="11.25" customHeight="1" x14ac:dyDescent="0.25">
      <c r="AZ526" s="99" t="s">
        <v>83</v>
      </c>
      <c r="BA526" s="98">
        <f>_xll.qlInterestRateIndexFixingDate(Currency&amp;"ibor"&amp;Tenor,BB526,Trigger)</f>
        <v>43066</v>
      </c>
      <c r="BB526" s="98">
        <f>_xll.qlCalendarAdvance(Calendar,BB525,AZ526,"f",,Trigger)</f>
        <v>43068</v>
      </c>
      <c r="BC526" s="98">
        <f>_xll.qlInterestRateIndexMaturity(Currency&amp;"ibor"&amp;Tenor,BB526,Trigger)</f>
        <v>43159</v>
      </c>
      <c r="BD526" s="242" t="e">
        <f>_xll.qlIndexFixing($AD$5,BA526,TRUE,_xll.ohTrigger(Trigger,Trigger3M))</f>
        <v>#NUM!</v>
      </c>
      <c r="BE526" s="242">
        <f>IFERROR(_xll.qlIndexFixing($BF$1,BA526,TRUE,_xll.ohTrigger(Trigger,Trigger3M)),#N/A)</f>
        <v>2.0393916202399043E-3</v>
      </c>
    </row>
    <row r="527" spans="52:57" ht="11.25" customHeight="1" x14ac:dyDescent="0.25">
      <c r="AZ527" s="99" t="s">
        <v>83</v>
      </c>
      <c r="BA527" s="98">
        <f>_xll.qlInterestRateIndexFixingDate(Currency&amp;"ibor"&amp;Tenor,BB527,Trigger)</f>
        <v>43073</v>
      </c>
      <c r="BB527" s="98">
        <f>_xll.qlCalendarAdvance(Calendar,BB526,AZ527,"f",,Trigger)</f>
        <v>43075</v>
      </c>
      <c r="BC527" s="98">
        <f>_xll.qlInterestRateIndexMaturity(Currency&amp;"ibor"&amp;Tenor,BB527,Trigger)</f>
        <v>43165</v>
      </c>
      <c r="BD527" s="242" t="e">
        <f>_xll.qlIndexFixing($AD$5,BA527,TRUE,_xll.ohTrigger(Trigger,Trigger3M))</f>
        <v>#NUM!</v>
      </c>
      <c r="BE527" s="242">
        <f>IFERROR(_xll.qlIndexFixing($BF$1,BA527,TRUE,_xll.ohTrigger(Trigger,Trigger3M)),#N/A)</f>
        <v>2.0808328279020571E-3</v>
      </c>
    </row>
    <row r="528" spans="52:57" ht="11.25" customHeight="1" x14ac:dyDescent="0.25">
      <c r="AZ528" s="99" t="s">
        <v>83</v>
      </c>
      <c r="BA528" s="98">
        <f>_xll.qlInterestRateIndexFixingDate(Currency&amp;"ibor"&amp;Tenor,BB528,Trigger)</f>
        <v>43080</v>
      </c>
      <c r="BB528" s="98">
        <f>_xll.qlCalendarAdvance(Calendar,BB527,AZ528,"f",,Trigger)</f>
        <v>43082</v>
      </c>
      <c r="BC528" s="98">
        <f>_xll.qlInterestRateIndexMaturity(Currency&amp;"ibor"&amp;Tenor,BB528,Trigger)</f>
        <v>43172</v>
      </c>
      <c r="BD528" s="242" t="e">
        <f>_xll.qlIndexFixing($AD$5,BA528,TRUE,_xll.ohTrigger(Trigger,Trigger3M))</f>
        <v>#NUM!</v>
      </c>
      <c r="BE528" s="242">
        <f>IFERROR(_xll.qlIndexFixing($BF$1,BA528,TRUE,_xll.ohTrigger(Trigger,Trigger3M)),#N/A)</f>
        <v>2.1258747680228396E-3</v>
      </c>
    </row>
    <row r="529" spans="52:57" ht="11.25" customHeight="1" x14ac:dyDescent="0.25">
      <c r="AZ529" s="99" t="s">
        <v>83</v>
      </c>
      <c r="BA529" s="98">
        <f>_xll.qlInterestRateIndexFixingDate(Currency&amp;"ibor"&amp;Tenor,BB529,Trigger)</f>
        <v>43087</v>
      </c>
      <c r="BB529" s="98">
        <f>_xll.qlCalendarAdvance(Calendar,BB528,AZ529,"f",,Trigger)</f>
        <v>43089</v>
      </c>
      <c r="BC529" s="98">
        <f>_xll.qlInterestRateIndexMaturity(Currency&amp;"ibor"&amp;Tenor,BB529,Trigger)</f>
        <v>43179</v>
      </c>
      <c r="BD529" s="242" t="e">
        <f>_xll.qlIndexFixing($AD$5,BA529,TRUE,_xll.ohTrigger(Trigger,Trigger3M))</f>
        <v>#NUM!</v>
      </c>
      <c r="BE529" s="242">
        <f>IFERROR(_xll.qlIndexFixing($BF$1,BA529,TRUE,_xll.ohTrigger(Trigger,Trigger3M)),#N/A)</f>
        <v>2.1712754345379892E-3</v>
      </c>
    </row>
    <row r="530" spans="52:57" ht="11.25" customHeight="1" x14ac:dyDescent="0.25">
      <c r="AZ530" s="99" t="s">
        <v>83</v>
      </c>
      <c r="BA530" s="98">
        <f>_xll.qlInterestRateIndexFixingDate(Currency&amp;"ibor"&amp;Tenor,BB530,Trigger)</f>
        <v>43090</v>
      </c>
      <c r="BB530" s="98">
        <f>_xll.qlCalendarAdvance(Calendar,BB529,AZ530,"f",,Trigger)</f>
        <v>43096</v>
      </c>
      <c r="BC530" s="98">
        <f>_xll.qlInterestRateIndexMaturity(Currency&amp;"ibor"&amp;Tenor,BB530,Trigger)</f>
        <v>43186</v>
      </c>
      <c r="BD530" s="242" t="e">
        <f>_xll.qlIndexFixing($AD$5,BA530,TRUE,_xll.ohTrigger(Trigger,Trigger3M))</f>
        <v>#NUM!</v>
      </c>
      <c r="BE530" s="242">
        <f>IFERROR(_xll.qlIndexFixing($BF$1,BA530,TRUE,_xll.ohTrigger(Trigger,Trigger3M)),#N/A)</f>
        <v>2.2170336890354747E-3</v>
      </c>
    </row>
    <row r="531" spans="52:57" ht="11.25" customHeight="1" x14ac:dyDescent="0.25">
      <c r="AZ531" s="99" t="s">
        <v>83</v>
      </c>
      <c r="BA531" s="98">
        <f>_xll.qlInterestRateIndexFixingDate(Currency&amp;"ibor"&amp;Tenor,BB531,Trigger)</f>
        <v>43098</v>
      </c>
      <c r="BB531" s="98">
        <f>_xll.qlCalendarAdvance(Calendar,BB530,AZ531,"f",,Trigger)</f>
        <v>43103</v>
      </c>
      <c r="BC531" s="98">
        <f>_xll.qlInterestRateIndexMaturity(Currency&amp;"ibor"&amp;Tenor,BB531,Trigger)</f>
        <v>43193</v>
      </c>
      <c r="BD531" s="242" t="e">
        <f>_xll.qlIndexFixing($AD$5,BA531,TRUE,_xll.ohTrigger(Trigger,Trigger3M))</f>
        <v>#NUM!</v>
      </c>
      <c r="BE531" s="242">
        <f>IFERROR(_xll.qlIndexFixing($BF$1,BA531,TRUE,_xll.ohTrigger(Trigger,Trigger3M)),#N/A)</f>
        <v>2.26314839314945E-3</v>
      </c>
    </row>
    <row r="532" spans="52:57" ht="11.25" customHeight="1" x14ac:dyDescent="0.25">
      <c r="AZ532" s="99" t="s">
        <v>83</v>
      </c>
      <c r="BA532" s="98">
        <f>_xll.qlInterestRateIndexFixingDate(Currency&amp;"ibor"&amp;Tenor,BB532,Trigger)</f>
        <v>43108</v>
      </c>
      <c r="BB532" s="98">
        <f>_xll.qlCalendarAdvance(Calendar,BB531,AZ532,"f",,Trigger)</f>
        <v>43110</v>
      </c>
      <c r="BC532" s="98">
        <f>_xll.qlInterestRateIndexMaturity(Currency&amp;"ibor"&amp;Tenor,BB532,Trigger)</f>
        <v>43200</v>
      </c>
      <c r="BD532" s="242" t="e">
        <f>_xll.qlIndexFixing($AD$5,BA532,TRUE,_xll.ohTrigger(Trigger,Trigger3M))</f>
        <v>#NUM!</v>
      </c>
      <c r="BE532" s="242">
        <f>IFERROR(_xll.qlIndexFixing($BF$1,BA532,TRUE,_xll.ohTrigger(Trigger,Trigger3M)),#N/A)</f>
        <v>2.3096184085549254E-3</v>
      </c>
    </row>
    <row r="533" spans="52:57" ht="11.25" customHeight="1" x14ac:dyDescent="0.25">
      <c r="AZ533" s="99" t="s">
        <v>83</v>
      </c>
      <c r="BA533" s="98">
        <f>_xll.qlInterestRateIndexFixingDate(Currency&amp;"ibor"&amp;Tenor,BB533,Trigger)</f>
        <v>43115</v>
      </c>
      <c r="BB533" s="98">
        <f>_xll.qlCalendarAdvance(Calendar,BB532,AZ533,"f",,Trigger)</f>
        <v>43117</v>
      </c>
      <c r="BC533" s="98">
        <f>_xll.qlInterestRateIndexMaturity(Currency&amp;"ibor"&amp;Tenor,BB533,Trigger)</f>
        <v>43207</v>
      </c>
      <c r="BD533" s="242" t="e">
        <f>_xll.qlIndexFixing($AD$5,BA533,TRUE,_xll.ohTrigger(Trigger,Trigger3M))</f>
        <v>#NUM!</v>
      </c>
      <c r="BE533" s="242">
        <f>IFERROR(_xll.qlIndexFixing($BF$1,BA533,TRUE,_xll.ohTrigger(Trigger,Trigger3M)),#N/A)</f>
        <v>2.3564425969695435E-3</v>
      </c>
    </row>
    <row r="534" spans="52:57" ht="11.25" customHeight="1" x14ac:dyDescent="0.25">
      <c r="AZ534" s="99" t="s">
        <v>83</v>
      </c>
      <c r="BA534" s="98">
        <f>_xll.qlInterestRateIndexFixingDate(Currency&amp;"ibor"&amp;Tenor,BB534,Trigger)</f>
        <v>43122</v>
      </c>
      <c r="BB534" s="98">
        <f>_xll.qlCalendarAdvance(Calendar,BB533,AZ534,"f",,Trigger)</f>
        <v>43124</v>
      </c>
      <c r="BC534" s="98">
        <f>_xll.qlInterestRateIndexMaturity(Currency&amp;"ibor"&amp;Tenor,BB534,Trigger)</f>
        <v>43214</v>
      </c>
      <c r="BD534" s="242" t="e">
        <f>_xll.qlIndexFixing($AD$5,BA534,TRUE,_xll.ohTrigger(Trigger,Trigger3M))</f>
        <v>#NUM!</v>
      </c>
      <c r="BE534" s="242">
        <f>IFERROR(_xll.qlIndexFixing($BF$1,BA534,TRUE,_xll.ohTrigger(Trigger,Trigger3M)),#N/A)</f>
        <v>2.4036198201526915E-3</v>
      </c>
    </row>
    <row r="535" spans="52:57" ht="11.25" customHeight="1" x14ac:dyDescent="0.25">
      <c r="AZ535" s="99" t="s">
        <v>83</v>
      </c>
      <c r="BA535" s="98">
        <f>_xll.qlInterestRateIndexFixingDate(Currency&amp;"ibor"&amp;Tenor,BB535,Trigger)</f>
        <v>43129</v>
      </c>
      <c r="BB535" s="98">
        <f>_xll.qlCalendarAdvance(Calendar,BB534,AZ535,"f",,Trigger)</f>
        <v>43131</v>
      </c>
      <c r="BC535" s="98">
        <f>_xll.qlInterestRateIndexMaturity(Currency&amp;"ibor"&amp;Tenor,BB535,Trigger)</f>
        <v>43220</v>
      </c>
      <c r="BD535" s="242" t="e">
        <f>_xll.qlIndexFixing($AD$5,BA535,TRUE,_xll.ohTrigger(Trigger,Trigger3M))</f>
        <v>#NUM!</v>
      </c>
      <c r="BE535" s="242">
        <f>IFERROR(_xll.qlIndexFixing($BF$1,BA535,TRUE,_xll.ohTrigger(Trigger,Trigger3M)),#N/A)</f>
        <v>2.4476807224637935E-3</v>
      </c>
    </row>
    <row r="536" spans="52:57" ht="11.25" customHeight="1" x14ac:dyDescent="0.25">
      <c r="AZ536" s="99" t="s">
        <v>83</v>
      </c>
      <c r="BA536" s="98">
        <f>_xll.qlInterestRateIndexFixingDate(Currency&amp;"ibor"&amp;Tenor,BB536,Trigger)</f>
        <v>43136</v>
      </c>
      <c r="BB536" s="98">
        <f>_xll.qlCalendarAdvance(Calendar,BB535,AZ536,"f",,Trigger)</f>
        <v>43138</v>
      </c>
      <c r="BC536" s="98">
        <f>_xll.qlInterestRateIndexMaturity(Currency&amp;"ibor"&amp;Tenor,BB536,Trigger)</f>
        <v>43227</v>
      </c>
      <c r="BD536" s="242" t="e">
        <f>_xll.qlIndexFixing($AD$5,BA536,TRUE,_xll.ohTrigger(Trigger,Trigger3M))</f>
        <v>#NUM!</v>
      </c>
      <c r="BE536" s="242">
        <f>IFERROR(_xll.qlIndexFixing($BF$1,BA536,TRUE,_xll.ohTrigger(Trigger,Trigger3M)),#N/A)</f>
        <v>2.4955354302413787E-3</v>
      </c>
    </row>
    <row r="537" spans="52:57" ht="11.25" customHeight="1" x14ac:dyDescent="0.25">
      <c r="AZ537" s="99" t="s">
        <v>83</v>
      </c>
      <c r="BA537" s="98">
        <f>_xll.qlInterestRateIndexFixingDate(Currency&amp;"ibor"&amp;Tenor,BB537,Trigger)</f>
        <v>43143</v>
      </c>
      <c r="BB537" s="98">
        <f>_xll.qlCalendarAdvance(Calendar,BB536,AZ537,"f",,Trigger)</f>
        <v>43145</v>
      </c>
      <c r="BC537" s="98">
        <f>_xll.qlInterestRateIndexMaturity(Currency&amp;"ibor"&amp;Tenor,BB537,Trigger)</f>
        <v>43234</v>
      </c>
      <c r="BD537" s="242" t="e">
        <f>_xll.qlIndexFixing($AD$5,BA537,TRUE,_xll.ohTrigger(Trigger,Trigger3M))</f>
        <v>#NUM!</v>
      </c>
      <c r="BE537" s="242">
        <f>IFERROR(_xll.qlIndexFixing($BF$1,BA537,TRUE,_xll.ohTrigger(Trigger,Trigger3M)),#N/A)</f>
        <v>2.543739830756652E-3</v>
      </c>
    </row>
    <row r="538" spans="52:57" ht="11.25" customHeight="1" x14ac:dyDescent="0.25">
      <c r="AZ538" s="99" t="s">
        <v>83</v>
      </c>
      <c r="BA538" s="98">
        <f>_xll.qlInterestRateIndexFixingDate(Currency&amp;"ibor"&amp;Tenor,BB538,Trigger)</f>
        <v>43150</v>
      </c>
      <c r="BB538" s="98">
        <f>_xll.qlCalendarAdvance(Calendar,BB537,AZ538,"f",,Trigger)</f>
        <v>43152</v>
      </c>
      <c r="BC538" s="98">
        <f>_xll.qlInterestRateIndexMaturity(Currency&amp;"ibor"&amp;Tenor,BB538,Trigger)</f>
        <v>43241</v>
      </c>
      <c r="BD538" s="242" t="e">
        <f>_xll.qlIndexFixing($AD$5,BA538,TRUE,_xll.ohTrigger(Trigger,Trigger3M))</f>
        <v>#NUM!</v>
      </c>
      <c r="BE538" s="242">
        <f>IFERROR(_xll.qlIndexFixing($BF$1,BA538,TRUE,_xll.ohTrigger(Trigger,Trigger3M)),#N/A)</f>
        <v>2.5922927857821233E-3</v>
      </c>
    </row>
    <row r="539" spans="52:57" ht="11.25" customHeight="1" x14ac:dyDescent="0.25">
      <c r="AZ539" s="99" t="s">
        <v>83</v>
      </c>
      <c r="BA539" s="98">
        <f>_xll.qlInterestRateIndexFixingDate(Currency&amp;"ibor"&amp;Tenor,BB539,Trigger)</f>
        <v>43157</v>
      </c>
      <c r="BB539" s="98">
        <f>_xll.qlCalendarAdvance(Calendar,BB538,AZ539,"f",,Trigger)</f>
        <v>43159</v>
      </c>
      <c r="BC539" s="98">
        <f>_xll.qlInterestRateIndexMaturity(Currency&amp;"ibor"&amp;Tenor,BB539,Trigger)</f>
        <v>43251</v>
      </c>
      <c r="BD539" s="242" t="e">
        <f>_xll.qlIndexFixing($AD$5,BA539,TRUE,_xll.ohTrigger(Trigger,Trigger3M))</f>
        <v>#NUM!</v>
      </c>
      <c r="BE539" s="242">
        <f>IFERROR(_xll.qlIndexFixing($BF$1,BA539,TRUE,_xll.ohTrigger(Trigger,Trigger3M)),#N/A)</f>
        <v>2.6519056945751708E-3</v>
      </c>
    </row>
    <row r="540" spans="52:57" ht="11.25" customHeight="1" x14ac:dyDescent="0.25">
      <c r="AZ540" s="99" t="s">
        <v>83</v>
      </c>
      <c r="BA540" s="98">
        <f>_xll.qlInterestRateIndexFixingDate(Currency&amp;"ibor"&amp;Tenor,BB540,Trigger)</f>
        <v>43164</v>
      </c>
      <c r="BB540" s="98">
        <f>_xll.qlCalendarAdvance(Calendar,BB539,AZ540,"f",,Trigger)</f>
        <v>43166</v>
      </c>
      <c r="BC540" s="98">
        <f>_xll.qlInterestRateIndexMaturity(Currency&amp;"ibor"&amp;Tenor,BB540,Trigger)</f>
        <v>43258</v>
      </c>
      <c r="BD540" s="242" t="e">
        <f>_xll.qlIndexFixing($AD$5,BA540,TRUE,_xll.ohTrigger(Trigger,Trigger3M))</f>
        <v>#NUM!</v>
      </c>
      <c r="BE540" s="242">
        <f>IFERROR(_xll.qlIndexFixing($BF$1,BA540,TRUE,_xll.ohTrigger(Trigger,Trigger3M)),#N/A)</f>
        <v>2.7012269687973095E-3</v>
      </c>
    </row>
    <row r="541" spans="52:57" ht="11.25" customHeight="1" x14ac:dyDescent="0.25">
      <c r="AZ541" s="99" t="s">
        <v>83</v>
      </c>
      <c r="BA541" s="98">
        <f>_xll.qlInterestRateIndexFixingDate(Currency&amp;"ibor"&amp;Tenor,BB541,Trigger)</f>
        <v>43171</v>
      </c>
      <c r="BB541" s="98">
        <f>_xll.qlCalendarAdvance(Calendar,BB540,AZ541,"f",,Trigger)</f>
        <v>43173</v>
      </c>
      <c r="BC541" s="98">
        <f>_xll.qlInterestRateIndexMaturity(Currency&amp;"ibor"&amp;Tenor,BB541,Trigger)</f>
        <v>43265</v>
      </c>
      <c r="BD541" s="242" t="e">
        <f>_xll.qlIndexFixing($AD$5,BA541,TRUE,_xll.ohTrigger(Trigger,Trigger3M))</f>
        <v>#NUM!</v>
      </c>
      <c r="BE541" s="242">
        <f>IFERROR(_xll.qlIndexFixing($BF$1,BA541,TRUE,_xll.ohTrigger(Trigger,Trigger3M)),#N/A)</f>
        <v>2.7508931673415954E-3</v>
      </c>
    </row>
    <row r="542" spans="52:57" ht="11.25" customHeight="1" x14ac:dyDescent="0.25">
      <c r="AZ542" s="99" t="s">
        <v>83</v>
      </c>
      <c r="BA542" s="98">
        <f>_xll.qlInterestRateIndexFixingDate(Currency&amp;"ibor"&amp;Tenor,BB542,Trigger)</f>
        <v>43178</v>
      </c>
      <c r="BB542" s="98">
        <f>_xll.qlCalendarAdvance(Calendar,BB541,AZ542,"f",,Trigger)</f>
        <v>43180</v>
      </c>
      <c r="BC542" s="98">
        <f>_xll.qlInterestRateIndexMaturity(Currency&amp;"ibor"&amp;Tenor,BB542,Trigger)</f>
        <v>43272</v>
      </c>
      <c r="BD542" s="242" t="e">
        <f>_xll.qlIndexFixing($AD$5,BA542,TRUE,_xll.ohTrigger(Trigger,Trigger3M))</f>
        <v>#NUM!</v>
      </c>
      <c r="BE542" s="242">
        <f>IFERROR(_xll.qlIndexFixing($BF$1,BA542,TRUE,_xll.ohTrigger(Trigger,Trigger3M)),#N/A)</f>
        <v>2.8009031525267759E-3</v>
      </c>
    </row>
    <row r="543" spans="52:57" ht="11.25" customHeight="1" x14ac:dyDescent="0.25">
      <c r="AZ543" s="99" t="s">
        <v>83</v>
      </c>
      <c r="BA543" s="98">
        <f>_xll.qlInterestRateIndexFixingDate(Currency&amp;"ibor"&amp;Tenor,BB543,Trigger)</f>
        <v>43185</v>
      </c>
      <c r="BB543" s="98">
        <f>_xll.qlCalendarAdvance(Calendar,BB542,AZ543,"f",,Trigger)</f>
        <v>43187</v>
      </c>
      <c r="BC543" s="98">
        <f>_xll.qlInterestRateIndexMaturity(Currency&amp;"ibor"&amp;Tenor,BB543,Trigger)</f>
        <v>43279</v>
      </c>
      <c r="BD543" s="242" t="e">
        <f>_xll.qlIndexFixing($AD$5,BA543,TRUE,_xll.ohTrigger(Trigger,Trigger3M))</f>
        <v>#NUM!</v>
      </c>
      <c r="BE543" s="242">
        <f>IFERROR(_xll.qlIndexFixing($BF$1,BA543,TRUE,_xll.ohTrigger(Trigger,Trigger3M)),#N/A)</f>
        <v>2.851255786699401E-3</v>
      </c>
    </row>
    <row r="544" spans="52:57" ht="11.25" customHeight="1" x14ac:dyDescent="0.25">
      <c r="AZ544" s="99" t="s">
        <v>83</v>
      </c>
      <c r="BA544" s="98">
        <f>_xll.qlInterestRateIndexFixingDate(Currency&amp;"ibor"&amp;Tenor,BB544,Trigger)</f>
        <v>43188</v>
      </c>
      <c r="BB544" s="98">
        <f>_xll.qlCalendarAdvance(Calendar,BB543,AZ544,"f",,Trigger)</f>
        <v>43194</v>
      </c>
      <c r="BC544" s="98">
        <f>_xll.qlInterestRateIndexMaturity(Currency&amp;"ibor"&amp;Tenor,BB544,Trigger)</f>
        <v>43285</v>
      </c>
      <c r="BD544" s="242" t="e">
        <f>_xll.qlIndexFixing($AD$5,BA544,TRUE,_xll.ohTrigger(Trigger,Trigger3M))</f>
        <v>#NUM!</v>
      </c>
      <c r="BE544" s="242">
        <f>IFERROR(_xll.qlIndexFixing($BF$1,BA544,TRUE,_xll.ohTrigger(Trigger,Trigger3M)),#N/A)</f>
        <v>2.8982530805374E-3</v>
      </c>
    </row>
    <row r="545" spans="52:57" ht="11.25" customHeight="1" x14ac:dyDescent="0.25">
      <c r="AZ545" s="99" t="s">
        <v>83</v>
      </c>
      <c r="BA545" s="98">
        <f>_xll.qlInterestRateIndexFixingDate(Currency&amp;"ibor"&amp;Tenor,BB545,Trigger)</f>
        <v>43199</v>
      </c>
      <c r="BB545" s="98">
        <f>_xll.qlCalendarAdvance(Calendar,BB544,AZ545,"f",,Trigger)</f>
        <v>43201</v>
      </c>
      <c r="BC545" s="98">
        <f>_xll.qlInterestRateIndexMaturity(Currency&amp;"ibor"&amp;Tenor,BB545,Trigger)</f>
        <v>43292</v>
      </c>
      <c r="BD545" s="242" t="e">
        <f>_xll.qlIndexFixing($AD$5,BA545,TRUE,_xll.ohTrigger(Trigger,Trigger3M))</f>
        <v>#NUM!</v>
      </c>
      <c r="BE545" s="242">
        <f>IFERROR(_xll.qlIndexFixing($BF$1,BA545,TRUE,_xll.ohTrigger(Trigger,Trigger3M)),#N/A)</f>
        <v>2.9492630894338064E-3</v>
      </c>
    </row>
    <row r="546" spans="52:57" ht="11.25" customHeight="1" x14ac:dyDescent="0.25">
      <c r="AZ546" s="99" t="s">
        <v>83</v>
      </c>
      <c r="BA546" s="98">
        <f>_xll.qlInterestRateIndexFixingDate(Currency&amp;"ibor"&amp;Tenor,BB546,Trigger)</f>
        <v>43206</v>
      </c>
      <c r="BB546" s="98">
        <f>_xll.qlCalendarAdvance(Calendar,BB545,AZ546,"f",,Trigger)</f>
        <v>43208</v>
      </c>
      <c r="BC546" s="98">
        <f>_xll.qlInterestRateIndexMaturity(Currency&amp;"ibor"&amp;Tenor,BB546,Trigger)</f>
        <v>43299</v>
      </c>
      <c r="BD546" s="242" t="e">
        <f>_xll.qlIndexFixing($AD$5,BA546,TRUE,_xll.ohTrigger(Trigger,Trigger3M))</f>
        <v>#NUM!</v>
      </c>
      <c r="BE546" s="242">
        <f>IFERROR(_xll.qlIndexFixing($BF$1,BA546,TRUE,_xll.ohTrigger(Trigger,Trigger3M)),#N/A)</f>
        <v>3.0006124057510544E-3</v>
      </c>
    </row>
    <row r="547" spans="52:57" ht="11.25" customHeight="1" x14ac:dyDescent="0.25">
      <c r="AZ547" s="99" t="s">
        <v>83</v>
      </c>
      <c r="BA547" s="98">
        <f>_xll.qlInterestRateIndexFixingDate(Currency&amp;"ibor"&amp;Tenor,BB547,Trigger)</f>
        <v>43213</v>
      </c>
      <c r="BB547" s="98">
        <f>_xll.qlCalendarAdvance(Calendar,BB546,AZ547,"f",,Trigger)</f>
        <v>43215</v>
      </c>
      <c r="BC547" s="98">
        <f>_xll.qlInterestRateIndexMaturity(Currency&amp;"ibor"&amp;Tenor,BB547,Trigger)</f>
        <v>43306</v>
      </c>
      <c r="BD547" s="242" t="e">
        <f>_xll.qlIndexFixing($AD$5,BA547,TRUE,_xll.ohTrigger(Trigger,Trigger3M))</f>
        <v>#NUM!</v>
      </c>
      <c r="BE547" s="242">
        <f>IFERROR(_xll.qlIndexFixing($BF$1,BA547,TRUE,_xll.ohTrigger(Trigger,Trigger3M)),#N/A)</f>
        <v>3.0522998918172096E-3</v>
      </c>
    </row>
    <row r="548" spans="52:57" ht="11.25" customHeight="1" x14ac:dyDescent="0.25">
      <c r="AZ548" s="99" t="s">
        <v>83</v>
      </c>
      <c r="BA548" s="98">
        <f>_xll.qlInterestRateIndexFixingDate(Currency&amp;"ibor"&amp;Tenor,BB548,Trigger)</f>
        <v>43217</v>
      </c>
      <c r="BB548" s="98">
        <f>_xll.qlCalendarAdvance(Calendar,BB547,AZ548,"f",,Trigger)</f>
        <v>43222</v>
      </c>
      <c r="BC548" s="98">
        <f>_xll.qlInterestRateIndexMaturity(Currency&amp;"ibor"&amp;Tenor,BB548,Trigger)</f>
        <v>43314</v>
      </c>
      <c r="BD548" s="242" t="e">
        <f>_xll.qlIndexFixing($AD$5,BA548,TRUE,_xll.ohTrigger(Trigger,Trigger3M))</f>
        <v>#NUM!</v>
      </c>
      <c r="BE548" s="242">
        <f>IFERROR(_xll.qlIndexFixing($BF$1,BA548,TRUE,_xll.ohTrigger(Trigger,Trigger3M)),#N/A)</f>
        <v>3.1081188766982192E-3</v>
      </c>
    </row>
    <row r="549" spans="52:57" ht="11.25" customHeight="1" x14ac:dyDescent="0.25">
      <c r="AZ549" s="99" t="s">
        <v>83</v>
      </c>
      <c r="BA549" s="98">
        <f>_xll.qlInterestRateIndexFixingDate(Currency&amp;"ibor"&amp;Tenor,BB549,Trigger)</f>
        <v>43227</v>
      </c>
      <c r="BB549" s="98">
        <f>_xll.qlCalendarAdvance(Calendar,BB548,AZ549,"f",,Trigger)</f>
        <v>43229</v>
      </c>
      <c r="BC549" s="98">
        <f>_xll.qlInterestRateIndexMaturity(Currency&amp;"ibor"&amp;Tenor,BB549,Trigger)</f>
        <v>43321</v>
      </c>
      <c r="BD549" s="242" t="e">
        <f>_xll.qlIndexFixing($AD$5,BA549,TRUE,_xll.ohTrigger(Trigger,Trigger3M))</f>
        <v>#NUM!</v>
      </c>
      <c r="BE549" s="242">
        <f>IFERROR(_xll.qlIndexFixing($BF$1,BA549,TRUE,_xll.ohTrigger(Trigger,Trigger3M)),#N/A)</f>
        <v>3.1605035157821352E-3</v>
      </c>
    </row>
    <row r="550" spans="52:57" ht="11.25" customHeight="1" x14ac:dyDescent="0.25">
      <c r="AZ550" s="99" t="s">
        <v>83</v>
      </c>
      <c r="BA550" s="98">
        <f>_xll.qlInterestRateIndexFixingDate(Currency&amp;"ibor"&amp;Tenor,BB550,Trigger)</f>
        <v>43234</v>
      </c>
      <c r="BB550" s="98">
        <f>_xll.qlCalendarAdvance(Calendar,BB549,AZ550,"f",,Trigger)</f>
        <v>43236</v>
      </c>
      <c r="BC550" s="98">
        <f>_xll.qlInterestRateIndexMaturity(Currency&amp;"ibor"&amp;Tenor,BB550,Trigger)</f>
        <v>43328</v>
      </c>
      <c r="BD550" s="242" t="e">
        <f>_xll.qlIndexFixing($AD$5,BA550,TRUE,_xll.ohTrigger(Trigger,Trigger3M))</f>
        <v>#NUM!</v>
      </c>
      <c r="BE550" s="242">
        <f>IFERROR(_xll.qlIndexFixing($BF$1,BA550,TRUE,_xll.ohTrigger(Trigger,Trigger3M)),#N/A)</f>
        <v>3.2132228411039052E-3</v>
      </c>
    </row>
    <row r="551" spans="52:57" ht="11.25" customHeight="1" x14ac:dyDescent="0.25">
      <c r="AZ551" s="99" t="s">
        <v>83</v>
      </c>
      <c r="BA551" s="98">
        <f>_xll.qlInterestRateIndexFixingDate(Currency&amp;"ibor"&amp;Tenor,BB551,Trigger)</f>
        <v>43241</v>
      </c>
      <c r="BB551" s="98">
        <f>_xll.qlCalendarAdvance(Calendar,BB550,AZ551,"f",,Trigger)</f>
        <v>43243</v>
      </c>
      <c r="BC551" s="98">
        <f>_xll.qlInterestRateIndexMaturity(Currency&amp;"ibor"&amp;Tenor,BB551,Trigger)</f>
        <v>43335</v>
      </c>
      <c r="BD551" s="242" t="e">
        <f>_xll.qlIndexFixing($AD$5,BA551,TRUE,_xll.ohTrigger(Trigger,Trigger3M))</f>
        <v>#NUM!</v>
      </c>
      <c r="BE551" s="242">
        <f>IFERROR(_xll.qlIndexFixing($BF$1,BA551,TRUE,_xll.ohTrigger(Trigger,Trigger3M)),#N/A)</f>
        <v>3.2662757152325107E-3</v>
      </c>
    </row>
    <row r="552" spans="52:57" ht="11.25" customHeight="1" x14ac:dyDescent="0.25">
      <c r="AZ552" s="99" t="s">
        <v>83</v>
      </c>
      <c r="BA552" s="98">
        <f>_xll.qlInterestRateIndexFixingDate(Currency&amp;"ibor"&amp;Tenor,BB552,Trigger)</f>
        <v>43248</v>
      </c>
      <c r="BB552" s="98">
        <f>_xll.qlCalendarAdvance(Calendar,BB551,AZ552,"f",,Trigger)</f>
        <v>43250</v>
      </c>
      <c r="BC552" s="98">
        <f>_xll.qlInterestRateIndexMaturity(Currency&amp;"ibor"&amp;Tenor,BB552,Trigger)</f>
        <v>43342</v>
      </c>
      <c r="BD552" s="242" t="e">
        <f>_xll.qlIndexFixing($AD$5,BA552,TRUE,_xll.ohTrigger(Trigger,Trigger3M))</f>
        <v>#NUM!</v>
      </c>
      <c r="BE552" s="242">
        <f>IFERROR(_xll.qlIndexFixing($BF$1,BA552,TRUE,_xll.ohTrigger(Trigger,Trigger3M)),#N/A)</f>
        <v>3.3196609481442201E-3</v>
      </c>
    </row>
    <row r="553" spans="52:57" ht="11.25" customHeight="1" x14ac:dyDescent="0.25">
      <c r="AZ553" s="99" t="s">
        <v>83</v>
      </c>
      <c r="BA553" s="98">
        <f>_xll.qlInterestRateIndexFixingDate(Currency&amp;"ibor"&amp;Tenor,BB553,Trigger)</f>
        <v>43255</v>
      </c>
      <c r="BB553" s="98">
        <f>_xll.qlCalendarAdvance(Calendar,BB552,AZ553,"f",,Trigger)</f>
        <v>43257</v>
      </c>
      <c r="BC553" s="98">
        <f>_xll.qlInterestRateIndexMaturity(Currency&amp;"ibor"&amp;Tenor,BB553,Trigger)</f>
        <v>43349</v>
      </c>
      <c r="BD553" s="242" t="e">
        <f>_xll.qlIndexFixing($AD$5,BA553,TRUE,_xll.ohTrigger(Trigger,Trigger3M))</f>
        <v>#NUM!</v>
      </c>
      <c r="BE553" s="242">
        <f>IFERROR(_xll.qlIndexFixing($BF$1,BA553,TRUE,_xll.ohTrigger(Trigger,Trigger3M)),#N/A)</f>
        <v>3.3733727351457853E-3</v>
      </c>
    </row>
    <row r="554" spans="52:57" ht="11.25" customHeight="1" x14ac:dyDescent="0.25">
      <c r="AZ554" s="99" t="s">
        <v>83</v>
      </c>
      <c r="BA554" s="98">
        <f>_xll.qlInterestRateIndexFixingDate(Currency&amp;"ibor"&amp;Tenor,BB554,Trigger)</f>
        <v>43262</v>
      </c>
      <c r="BB554" s="98">
        <f>_xll.qlCalendarAdvance(Calendar,BB553,AZ554,"f",,Trigger)</f>
        <v>43264</v>
      </c>
      <c r="BC554" s="98">
        <f>_xll.qlInterestRateIndexMaturity(Currency&amp;"ibor"&amp;Tenor,BB554,Trigger)</f>
        <v>43356</v>
      </c>
      <c r="BD554" s="242" t="e">
        <f>_xll.qlIndexFixing($AD$5,BA554,TRUE,_xll.ohTrigger(Trigger,Trigger3M))</f>
        <v>#NUM!</v>
      </c>
      <c r="BE554" s="242">
        <f>IFERROR(_xll.qlIndexFixing($BF$1,BA554,TRUE,_xll.ohTrigger(Trigger,Trigger3M)),#N/A)</f>
        <v>3.4273969735034429E-3</v>
      </c>
    </row>
    <row r="555" spans="52:57" ht="11.25" customHeight="1" x14ac:dyDescent="0.25">
      <c r="AZ555" s="99" t="s">
        <v>83</v>
      </c>
      <c r="BA555" s="98">
        <f>_xll.qlInterestRateIndexFixingDate(Currency&amp;"ibor"&amp;Tenor,BB555,Trigger)</f>
        <v>43269</v>
      </c>
      <c r="BB555" s="98">
        <f>_xll.qlCalendarAdvance(Calendar,BB554,AZ555,"f",,Trigger)</f>
        <v>43271</v>
      </c>
      <c r="BC555" s="98">
        <f>_xll.qlInterestRateIndexMaturity(Currency&amp;"ibor"&amp;Tenor,BB555,Trigger)</f>
        <v>43363</v>
      </c>
      <c r="BD555" s="242" t="e">
        <f>_xll.qlIndexFixing($AD$5,BA555,TRUE,_xll.ohTrigger(Trigger,Trigger3M))</f>
        <v>#NUM!</v>
      </c>
      <c r="BE555" s="242">
        <f>IFERROR(_xll.qlIndexFixing($BF$1,BA555,TRUE,_xll.ohTrigger(Trigger,Trigger3M)),#N/A)</f>
        <v>3.4817183977100736E-3</v>
      </c>
    </row>
    <row r="556" spans="52:57" ht="11.25" customHeight="1" x14ac:dyDescent="0.25">
      <c r="AZ556" s="99" t="s">
        <v>83</v>
      </c>
      <c r="BA556" s="98">
        <f>_xll.qlInterestRateIndexFixingDate(Currency&amp;"ibor"&amp;Tenor,BB556,Trigger)</f>
        <v>43276</v>
      </c>
      <c r="BB556" s="98">
        <f>_xll.qlCalendarAdvance(Calendar,BB555,AZ556,"f",,Trigger)</f>
        <v>43278</v>
      </c>
      <c r="BC556" s="98">
        <f>_xll.qlInterestRateIndexMaturity(Currency&amp;"ibor"&amp;Tenor,BB556,Trigger)</f>
        <v>43370</v>
      </c>
      <c r="BD556" s="242" t="e">
        <f>_xll.qlIndexFixing($AD$5,BA556,TRUE,_xll.ohTrigger(Trigger,Trigger3M))</f>
        <v>#NUM!</v>
      </c>
      <c r="BE556" s="242">
        <f>IFERROR(_xll.qlIndexFixing($BF$1,BA556,TRUE,_xll.ohTrigger(Trigger,Trigger3M)),#N/A)</f>
        <v>3.5363213963031204E-3</v>
      </c>
    </row>
    <row r="557" spans="52:57" ht="11.25" customHeight="1" x14ac:dyDescent="0.25">
      <c r="AZ557" s="99" t="s">
        <v>83</v>
      </c>
      <c r="BA557" s="98">
        <f>_xll.qlInterestRateIndexFixingDate(Currency&amp;"ibor"&amp;Tenor,BB557,Trigger)</f>
        <v>43283</v>
      </c>
      <c r="BB557" s="98">
        <f>_xll.qlCalendarAdvance(Calendar,BB556,AZ557,"f",,Trigger)</f>
        <v>43285</v>
      </c>
      <c r="BC557" s="98">
        <f>_xll.qlInterestRateIndexMaturity(Currency&amp;"ibor"&amp;Tenor,BB557,Trigger)</f>
        <v>43377</v>
      </c>
      <c r="BD557" s="242" t="e">
        <f>_xll.qlIndexFixing($AD$5,BA557,TRUE,_xll.ohTrigger(Trigger,Trigger3M))</f>
        <v>#NUM!</v>
      </c>
      <c r="BE557" s="242">
        <f>IFERROR(_xll.qlIndexFixing($BF$1,BA557,TRUE,_xll.ohTrigger(Trigger,Trigger3M)),#N/A)</f>
        <v>3.5911900118289633E-3</v>
      </c>
    </row>
    <row r="558" spans="52:57" ht="11.25" customHeight="1" x14ac:dyDescent="0.25">
      <c r="AZ558" s="99" t="s">
        <v>83</v>
      </c>
      <c r="BA558" s="98">
        <f>_xll.qlInterestRateIndexFixingDate(Currency&amp;"ibor"&amp;Tenor,BB558,Trigger)</f>
        <v>43290</v>
      </c>
      <c r="BB558" s="98">
        <f>_xll.qlCalendarAdvance(Calendar,BB557,AZ558,"f",,Trigger)</f>
        <v>43292</v>
      </c>
      <c r="BC558" s="98">
        <f>_xll.qlInterestRateIndexMaturity(Currency&amp;"ibor"&amp;Tenor,BB558,Trigger)</f>
        <v>43384</v>
      </c>
      <c r="BD558" s="242" t="e">
        <f>_xll.qlIndexFixing($AD$5,BA558,TRUE,_xll.ohTrigger(Trigger,Trigger3M))</f>
        <v>#NUM!</v>
      </c>
      <c r="BE558" s="242">
        <f>IFERROR(_xll.qlIndexFixing($BF$1,BA558,TRUE,_xll.ohTrigger(Trigger,Trigger3M)),#N/A)</f>
        <v>3.6463079408116422E-3</v>
      </c>
    </row>
    <row r="559" spans="52:57" ht="11.25" customHeight="1" x14ac:dyDescent="0.25">
      <c r="AZ559" s="99" t="s">
        <v>83</v>
      </c>
      <c r="BA559" s="98">
        <f>_xll.qlInterestRateIndexFixingDate(Currency&amp;"ibor"&amp;Tenor,BB559,Trigger)</f>
        <v>43297</v>
      </c>
      <c r="BB559" s="98">
        <f>_xll.qlCalendarAdvance(Calendar,BB558,AZ559,"f",,Trigger)</f>
        <v>43299</v>
      </c>
      <c r="BC559" s="98">
        <f>_xll.qlInterestRateIndexMaturity(Currency&amp;"ibor"&amp;Tenor,BB559,Trigger)</f>
        <v>43391</v>
      </c>
      <c r="BD559" s="242" t="e">
        <f>_xll.qlIndexFixing($AD$5,BA559,TRUE,_xll.ohTrigger(Trigger,Trigger3M))</f>
        <v>#NUM!</v>
      </c>
      <c r="BE559" s="242">
        <f>IFERROR(_xll.qlIndexFixing($BF$1,BA559,TRUE,_xll.ohTrigger(Trigger,Trigger3M)),#N/A)</f>
        <v>3.7016585337094118E-3</v>
      </c>
    </row>
    <row r="560" spans="52:57" ht="11.25" customHeight="1" x14ac:dyDescent="0.25">
      <c r="AZ560" s="99" t="s">
        <v>83</v>
      </c>
      <c r="BA560" s="98">
        <f>_xll.qlInterestRateIndexFixingDate(Currency&amp;"ibor"&amp;Tenor,BB560,Trigger)</f>
        <v>43304</v>
      </c>
      <c r="BB560" s="98">
        <f>_xll.qlCalendarAdvance(Calendar,BB559,AZ560,"f",,Trigger)</f>
        <v>43306</v>
      </c>
      <c r="BC560" s="98">
        <f>_xll.qlInterestRateIndexMaturity(Currency&amp;"ibor"&amp;Tenor,BB560,Trigger)</f>
        <v>43398</v>
      </c>
      <c r="BD560" s="242" t="e">
        <f>_xll.qlIndexFixing($AD$5,BA560,TRUE,_xll.ohTrigger(Trigger,Trigger3M))</f>
        <v>#NUM!</v>
      </c>
      <c r="BE560" s="242">
        <f>IFERROR(_xll.qlIndexFixing($BF$1,BA560,TRUE,_xll.ohTrigger(Trigger,Trigger3M)),#N/A)</f>
        <v>3.7572247948878066E-3</v>
      </c>
    </row>
    <row r="561" spans="52:57" ht="11.25" customHeight="1" x14ac:dyDescent="0.25">
      <c r="AZ561" s="99" t="s">
        <v>83</v>
      </c>
      <c r="BA561" s="98">
        <f>_xll.qlInterestRateIndexFixingDate(Currency&amp;"ibor"&amp;Tenor,BB561,Trigger)</f>
        <v>43311</v>
      </c>
      <c r="BB561" s="98">
        <f>_xll.qlCalendarAdvance(Calendar,BB560,AZ561,"f",,Trigger)</f>
        <v>43313</v>
      </c>
      <c r="BC561" s="98">
        <f>_xll.qlInterestRateIndexMaturity(Currency&amp;"ibor"&amp;Tenor,BB561,Trigger)</f>
        <v>43405</v>
      </c>
      <c r="BD561" s="242" t="e">
        <f>_xll.qlIndexFixing($AD$5,BA561,TRUE,_xll.ohTrigger(Trigger,Trigger3M))</f>
        <v>#NUM!</v>
      </c>
      <c r="BE561" s="242">
        <f>IFERROR(_xll.qlIndexFixing($BF$1,BA561,TRUE,_xll.ohTrigger(Trigger,Trigger3M)),#N/A)</f>
        <v>3.8129893825848875E-3</v>
      </c>
    </row>
    <row r="562" spans="52:57" ht="11.25" customHeight="1" x14ac:dyDescent="0.25">
      <c r="AZ562" s="99" t="s">
        <v>83</v>
      </c>
      <c r="BA562" s="98">
        <f>_xll.qlInterestRateIndexFixingDate(Currency&amp;"ibor"&amp;Tenor,BB562,Trigger)</f>
        <v>43318</v>
      </c>
      <c r="BB562" s="98">
        <f>_xll.qlCalendarAdvance(Calendar,BB561,AZ562,"f",,Trigger)</f>
        <v>43320</v>
      </c>
      <c r="BC562" s="98">
        <f>_xll.qlInterestRateIndexMaturity(Currency&amp;"ibor"&amp;Tenor,BB562,Trigger)</f>
        <v>43412</v>
      </c>
      <c r="BD562" s="242" t="e">
        <f>_xll.qlIndexFixing($AD$5,BA562,TRUE,_xll.ohTrigger(Trigger,Trigger3M))</f>
        <v>#NUM!</v>
      </c>
      <c r="BE562" s="242">
        <f>IFERROR(_xll.qlIndexFixing($BF$1,BA562,TRUE,_xll.ohTrigger(Trigger,Trigger3M)),#N/A)</f>
        <v>3.8689346088721416E-3</v>
      </c>
    </row>
    <row r="563" spans="52:57" ht="11.25" customHeight="1" x14ac:dyDescent="0.25">
      <c r="AZ563" s="99" t="s">
        <v>83</v>
      </c>
      <c r="BA563" s="98">
        <f>_xll.qlInterestRateIndexFixingDate(Currency&amp;"ibor"&amp;Tenor,BB563,Trigger)</f>
        <v>43325</v>
      </c>
      <c r="BB563" s="98">
        <f>_xll.qlCalendarAdvance(Calendar,BB562,AZ563,"f",,Trigger)</f>
        <v>43327</v>
      </c>
      <c r="BC563" s="98">
        <f>_xll.qlInterestRateIndexMaturity(Currency&amp;"ibor"&amp;Tenor,BB563,Trigger)</f>
        <v>43419</v>
      </c>
      <c r="BD563" s="242" t="e">
        <f>_xll.qlIndexFixing($AD$5,BA563,TRUE,_xll.ohTrigger(Trigger,Trigger3M))</f>
        <v>#NUM!</v>
      </c>
      <c r="BE563" s="242">
        <f>IFERROR(_xll.qlIndexFixing($BF$1,BA563,TRUE,_xll.ohTrigger(Trigger,Trigger3M)),#N/A)</f>
        <v>3.9250424396275463E-3</v>
      </c>
    </row>
    <row r="564" spans="52:57" ht="11.25" customHeight="1" x14ac:dyDescent="0.25">
      <c r="AZ564" s="99" t="s">
        <v>83</v>
      </c>
      <c r="BA564" s="98">
        <f>_xll.qlInterestRateIndexFixingDate(Currency&amp;"ibor"&amp;Tenor,BB564,Trigger)</f>
        <v>43332</v>
      </c>
      <c r="BB564" s="98">
        <f>_xll.qlCalendarAdvance(Calendar,BB563,AZ564,"f",,Trigger)</f>
        <v>43334</v>
      </c>
      <c r="BC564" s="98">
        <f>_xll.qlInterestRateIndexMaturity(Currency&amp;"ibor"&amp;Tenor,BB564,Trigger)</f>
        <v>43426</v>
      </c>
      <c r="BD564" s="242" t="e">
        <f>_xll.qlIndexFixing($AD$5,BA564,TRUE,_xll.ohTrigger(Trigger,Trigger3M))</f>
        <v>#NUM!</v>
      </c>
      <c r="BE564" s="242">
        <f>IFERROR(_xll.qlIndexFixing($BF$1,BA564,TRUE,_xll.ohTrigger(Trigger,Trigger3M)),#N/A)</f>
        <v>3.9812944945016859E-3</v>
      </c>
    </row>
    <row r="565" spans="52:57" ht="11.25" customHeight="1" x14ac:dyDescent="0.25">
      <c r="AZ565" s="99" t="s">
        <v>83</v>
      </c>
      <c r="BA565" s="98">
        <f>_xll.qlInterestRateIndexFixingDate(Currency&amp;"ibor"&amp;Tenor,BB565,Trigger)</f>
        <v>43339</v>
      </c>
      <c r="BB565" s="98">
        <f>_xll.qlCalendarAdvance(Calendar,BB564,AZ565,"f",,Trigger)</f>
        <v>43341</v>
      </c>
      <c r="BC565" s="98">
        <f>_xll.qlInterestRateIndexMaturity(Currency&amp;"ibor"&amp;Tenor,BB565,Trigger)</f>
        <v>43433</v>
      </c>
      <c r="BD565" s="242" t="e">
        <f>_xll.qlIndexFixing($AD$5,BA565,TRUE,_xll.ohTrigger(Trigger,Trigger3M))</f>
        <v>#NUM!</v>
      </c>
      <c r="BE565" s="242">
        <f>IFERROR(_xll.qlIndexFixing($BF$1,BA565,TRUE,_xll.ohTrigger(Trigger,Trigger3M)),#N/A)</f>
        <v>4.0376720534516537E-3</v>
      </c>
    </row>
    <row r="566" spans="52:57" ht="11.25" customHeight="1" x14ac:dyDescent="0.25">
      <c r="AZ566" s="99" t="s">
        <v>83</v>
      </c>
      <c r="BA566" s="98">
        <f>_xll.qlInterestRateIndexFixingDate(Currency&amp;"ibor"&amp;Tenor,BB566,Trigger)</f>
        <v>43346</v>
      </c>
      <c r="BB566" s="98">
        <f>_xll.qlCalendarAdvance(Calendar,BB565,AZ566,"f",,Trigger)</f>
        <v>43348</v>
      </c>
      <c r="BC566" s="98">
        <f>_xll.qlInterestRateIndexMaturity(Currency&amp;"ibor"&amp;Tenor,BB566,Trigger)</f>
        <v>43439</v>
      </c>
      <c r="BD566" s="242" t="e">
        <f>_xll.qlIndexFixing($AD$5,BA566,TRUE,_xll.ohTrigger(Trigger,Trigger3M))</f>
        <v>#NUM!</v>
      </c>
      <c r="BE566" s="242">
        <f>IFERROR(_xll.qlIndexFixing($BF$1,BA566,TRUE,_xll.ohTrigger(Trigger,Trigger3M)),#N/A)</f>
        <v>4.0900819811261983E-3</v>
      </c>
    </row>
    <row r="567" spans="52:57" ht="11.25" customHeight="1" x14ac:dyDescent="0.25">
      <c r="AZ567" s="99" t="s">
        <v>83</v>
      </c>
      <c r="BA567" s="98">
        <f>_xll.qlInterestRateIndexFixingDate(Currency&amp;"ibor"&amp;Tenor,BB567,Trigger)</f>
        <v>43353</v>
      </c>
      <c r="BB567" s="98">
        <f>_xll.qlCalendarAdvance(Calendar,BB566,AZ567,"f",,Trigger)</f>
        <v>43355</v>
      </c>
      <c r="BC567" s="98">
        <f>_xll.qlInterestRateIndexMaturity(Currency&amp;"ibor"&amp;Tenor,BB567,Trigger)</f>
        <v>43446</v>
      </c>
      <c r="BD567" s="242" t="e">
        <f>_xll.qlIndexFixing($AD$5,BA567,TRUE,_xll.ohTrigger(Trigger,Trigger3M))</f>
        <v>#NUM!</v>
      </c>
      <c r="BE567" s="242">
        <f>IFERROR(_xll.qlIndexFixing($BF$1,BA567,TRUE,_xll.ohTrigger(Trigger,Trigger3M)),#N/A)</f>
        <v>4.1466651320109463E-3</v>
      </c>
    </row>
    <row r="568" spans="52:57" ht="11.25" customHeight="1" x14ac:dyDescent="0.25">
      <c r="AZ568" s="99" t="s">
        <v>83</v>
      </c>
      <c r="BA568" s="98">
        <f>_xll.qlInterestRateIndexFixingDate(Currency&amp;"ibor"&amp;Tenor,BB568,Trigger)</f>
        <v>43360</v>
      </c>
      <c r="BB568" s="98">
        <f>_xll.qlCalendarAdvance(Calendar,BB567,AZ568,"f",,Trigger)</f>
        <v>43362</v>
      </c>
      <c r="BC568" s="98">
        <f>_xll.qlInterestRateIndexMaturity(Currency&amp;"ibor"&amp;Tenor,BB568,Trigger)</f>
        <v>43453</v>
      </c>
      <c r="BD568" s="242" t="e">
        <f>_xll.qlIndexFixing($AD$5,BA568,TRUE,_xll.ohTrigger(Trigger,Trigger3M))</f>
        <v>#NUM!</v>
      </c>
      <c r="BE568" s="242">
        <f>IFERROR(_xll.qlIndexFixing($BF$1,BA568,TRUE,_xll.ohTrigger(Trigger,Trigger3M)),#N/A)</f>
        <v>4.2033456982822209E-3</v>
      </c>
    </row>
    <row r="569" spans="52:57" ht="11.25" customHeight="1" x14ac:dyDescent="0.25">
      <c r="AZ569" s="99" t="s">
        <v>83</v>
      </c>
      <c r="BA569" s="98">
        <f>_xll.qlInterestRateIndexFixingDate(Currency&amp;"ibor"&amp;Tenor,BB569,Trigger)</f>
        <v>43367</v>
      </c>
      <c r="BB569" s="98">
        <f>_xll.qlCalendarAdvance(Calendar,BB568,AZ569,"f",,Trigger)</f>
        <v>43369</v>
      </c>
      <c r="BC569" s="98">
        <f>_xll.qlInterestRateIndexMaturity(Currency&amp;"ibor"&amp;Tenor,BB569,Trigger)</f>
        <v>43461</v>
      </c>
      <c r="BD569" s="242" t="e">
        <f>_xll.qlIndexFixing($AD$5,BA569,TRUE,_xll.ohTrigger(Trigger,Trigger3M))</f>
        <v>#NUM!</v>
      </c>
      <c r="BE569" s="242">
        <f>IFERROR(_xll.qlIndexFixing($BF$1,BA569,TRUE,_xll.ohTrigger(Trigger,Trigger3M)),#N/A)</f>
        <v>4.2642149649026011E-3</v>
      </c>
    </row>
    <row r="570" spans="52:57" ht="11.25" customHeight="1" x14ac:dyDescent="0.25">
      <c r="AZ570" s="99" t="s">
        <v>83</v>
      </c>
      <c r="BA570" s="98">
        <f>_xll.qlInterestRateIndexFixingDate(Currency&amp;"ibor"&amp;Tenor,BB570,Trigger)</f>
        <v>43374</v>
      </c>
      <c r="BB570" s="98">
        <f>_xll.qlCalendarAdvance(Calendar,BB569,AZ570,"f",,Trigger)</f>
        <v>43376</v>
      </c>
      <c r="BC570" s="98">
        <f>_xll.qlInterestRateIndexMaturity(Currency&amp;"ibor"&amp;Tenor,BB570,Trigger)</f>
        <v>43468</v>
      </c>
      <c r="BD570" s="242" t="e">
        <f>_xll.qlIndexFixing($AD$5,BA570,TRUE,_xll.ohTrigger(Trigger,Trigger3M))</f>
        <v>#NUM!</v>
      </c>
      <c r="BE570" s="242">
        <f>IFERROR(_xll.qlIndexFixing($BF$1,BA570,TRUE,_xll.ohTrigger(Trigger,Trigger3M)),#N/A)</f>
        <v>4.3210790295161493E-3</v>
      </c>
    </row>
    <row r="571" spans="52:57" ht="11.25" customHeight="1" x14ac:dyDescent="0.25">
      <c r="AZ571" s="99" t="s">
        <v>83</v>
      </c>
      <c r="BA571" s="98">
        <f>_xll.qlInterestRateIndexFixingDate(Currency&amp;"ibor"&amp;Tenor,BB571,Trigger)</f>
        <v>43381</v>
      </c>
      <c r="BB571" s="98">
        <f>_xll.qlCalendarAdvance(Calendar,BB570,AZ571,"f",,Trigger)</f>
        <v>43383</v>
      </c>
      <c r="BC571" s="98">
        <f>_xll.qlInterestRateIndexMaturity(Currency&amp;"ibor"&amp;Tenor,BB571,Trigger)</f>
        <v>43475</v>
      </c>
      <c r="BD571" s="242" t="e">
        <f>_xll.qlIndexFixing($AD$5,BA571,TRUE,_xll.ohTrigger(Trigger,Trigger3M))</f>
        <v>#NUM!</v>
      </c>
      <c r="BE571" s="242">
        <f>IFERROR(_xll.qlIndexFixing($BF$1,BA571,TRUE,_xll.ohTrigger(Trigger,Trigger3M)),#N/A)</f>
        <v>4.3780230590296162E-3</v>
      </c>
    </row>
    <row r="572" spans="52:57" ht="11.25" customHeight="1" x14ac:dyDescent="0.25">
      <c r="AZ572" s="99" t="s">
        <v>83</v>
      </c>
      <c r="BA572" s="98">
        <f>_xll.qlInterestRateIndexFixingDate(Currency&amp;"ibor"&amp;Tenor,BB572,Trigger)</f>
        <v>43388</v>
      </c>
      <c r="BB572" s="98">
        <f>_xll.qlCalendarAdvance(Calendar,BB571,AZ572,"f",,Trigger)</f>
        <v>43390</v>
      </c>
      <c r="BC572" s="98">
        <f>_xll.qlInterestRateIndexMaturity(Currency&amp;"ibor"&amp;Tenor,BB572,Trigger)</f>
        <v>43482</v>
      </c>
      <c r="BD572" s="242" t="e">
        <f>_xll.qlIndexFixing($AD$5,BA572,TRUE,_xll.ohTrigger(Trigger,Trigger3M))</f>
        <v>#NUM!</v>
      </c>
      <c r="BE572" s="242">
        <f>IFERROR(_xll.qlIndexFixing($BF$1,BA572,TRUE,_xll.ohTrigger(Trigger,Trigger3M)),#N/A)</f>
        <v>4.435041367972647E-3</v>
      </c>
    </row>
    <row r="573" spans="52:57" ht="11.25" customHeight="1" x14ac:dyDescent="0.25">
      <c r="AZ573" s="99" t="s">
        <v>83</v>
      </c>
      <c r="BA573" s="98">
        <f>_xll.qlInterestRateIndexFixingDate(Currency&amp;"ibor"&amp;Tenor,BB573,Trigger)</f>
        <v>43395</v>
      </c>
      <c r="BB573" s="98">
        <f>_xll.qlCalendarAdvance(Calendar,BB572,AZ573,"f",,Trigger)</f>
        <v>43397</v>
      </c>
      <c r="BC573" s="98">
        <f>_xll.qlInterestRateIndexMaturity(Currency&amp;"ibor"&amp;Tenor,BB573,Trigger)</f>
        <v>43489</v>
      </c>
      <c r="BD573" s="242" t="e">
        <f>_xll.qlIndexFixing($AD$5,BA573,TRUE,_xll.ohTrigger(Trigger,Trigger3M))</f>
        <v>#NUM!</v>
      </c>
      <c r="BE573" s="242">
        <f>IFERROR(_xll.qlIndexFixing($BF$1,BA573,TRUE,_xll.ohTrigger(Trigger,Trigger3M)),#N/A)</f>
        <v>4.4921282705499294E-3</v>
      </c>
    </row>
    <row r="574" spans="52:57" ht="11.25" customHeight="1" x14ac:dyDescent="0.25">
      <c r="AZ574" s="99" t="s">
        <v>83</v>
      </c>
      <c r="BA574" s="98">
        <f>_xll.qlInterestRateIndexFixingDate(Currency&amp;"ibor"&amp;Tenor,BB574,Trigger)</f>
        <v>43402</v>
      </c>
      <c r="BB574" s="98">
        <f>_xll.qlCalendarAdvance(Calendar,BB573,AZ574,"f",,Trigger)</f>
        <v>43404</v>
      </c>
      <c r="BC574" s="98">
        <f>_xll.qlInterestRateIndexMaturity(Currency&amp;"ibor"&amp;Tenor,BB574,Trigger)</f>
        <v>43496</v>
      </c>
      <c r="BD574" s="242" t="e">
        <f>_xll.qlIndexFixing($AD$5,BA574,TRUE,_xll.ohTrigger(Trigger,Trigger3M))</f>
        <v>#NUM!</v>
      </c>
      <c r="BE574" s="242">
        <f>IFERROR(_xll.qlIndexFixing($BF$1,BA574,TRUE,_xll.ohTrigger(Trigger,Trigger3M)),#N/A)</f>
        <v>4.5492780806385847E-3</v>
      </c>
    </row>
    <row r="575" spans="52:57" ht="11.25" customHeight="1" x14ac:dyDescent="0.25">
      <c r="AZ575" s="99" t="s">
        <v>83</v>
      </c>
      <c r="BA575" s="98">
        <f>_xll.qlInterestRateIndexFixingDate(Currency&amp;"ibor"&amp;Tenor,BB575,Trigger)</f>
        <v>43409</v>
      </c>
      <c r="BB575" s="98">
        <f>_xll.qlCalendarAdvance(Calendar,BB574,AZ575,"f",,Trigger)</f>
        <v>43411</v>
      </c>
      <c r="BC575" s="98">
        <f>_xll.qlInterestRateIndexMaturity(Currency&amp;"ibor"&amp;Tenor,BB575,Trigger)</f>
        <v>43503</v>
      </c>
      <c r="BD575" s="242" t="e">
        <f>_xll.qlIndexFixing($AD$5,BA575,TRUE,_xll.ohTrigger(Trigger,Trigger3M))</f>
        <v>#NUM!</v>
      </c>
      <c r="BE575" s="242">
        <f>IFERROR(_xll.qlIndexFixing($BF$1,BA575,TRUE,_xll.ohTrigger(Trigger,Trigger3M)),#N/A)</f>
        <v>4.6064851117864365E-3</v>
      </c>
    </row>
    <row r="576" spans="52:57" ht="11.25" customHeight="1" x14ac:dyDescent="0.25">
      <c r="AZ576" s="99" t="s">
        <v>83</v>
      </c>
      <c r="BA576" s="98">
        <f>_xll.qlInterestRateIndexFixingDate(Currency&amp;"ibor"&amp;Tenor,BB576,Trigger)</f>
        <v>43416</v>
      </c>
      <c r="BB576" s="98">
        <f>_xll.qlCalendarAdvance(Calendar,BB575,AZ576,"f",,Trigger)</f>
        <v>43418</v>
      </c>
      <c r="BC576" s="98">
        <f>_xll.qlInterestRateIndexMaturity(Currency&amp;"ibor"&amp;Tenor,BB576,Trigger)</f>
        <v>43510</v>
      </c>
      <c r="BD576" s="242" t="e">
        <f>_xll.qlIndexFixing($AD$5,BA576,TRUE,_xll.ohTrigger(Trigger,Trigger3M))</f>
        <v>#NUM!</v>
      </c>
      <c r="BE576" s="242">
        <f>IFERROR(_xll.qlIndexFixing($BF$1,BA576,TRUE,_xll.ohTrigger(Trigger,Trigger3M)),#N/A)</f>
        <v>4.6637436772102641E-3</v>
      </c>
    </row>
    <row r="577" spans="52:57" ht="11.25" customHeight="1" x14ac:dyDescent="0.25">
      <c r="AZ577" s="99" t="s">
        <v>83</v>
      </c>
      <c r="BA577" s="98">
        <f>_xll.qlInterestRateIndexFixingDate(Currency&amp;"ibor"&amp;Tenor,BB577,Trigger)</f>
        <v>43423</v>
      </c>
      <c r="BB577" s="98">
        <f>_xll.qlCalendarAdvance(Calendar,BB576,AZ577,"f",,Trigger)</f>
        <v>43425</v>
      </c>
      <c r="BC577" s="98">
        <f>_xll.qlInterestRateIndexMaturity(Currency&amp;"ibor"&amp;Tenor,BB577,Trigger)</f>
        <v>43517</v>
      </c>
      <c r="BD577" s="242" t="e">
        <f>_xll.qlIndexFixing($AD$5,BA577,TRUE,_xll.ohTrigger(Trigger,Trigger3M))</f>
        <v>#NUM!</v>
      </c>
      <c r="BE577" s="242">
        <f>IFERROR(_xll.qlIndexFixing($BF$1,BA577,TRUE,_xll.ohTrigger(Trigger,Trigger3M)),#N/A)</f>
        <v>4.7210480898001563E-3</v>
      </c>
    </row>
    <row r="578" spans="52:57" ht="11.25" customHeight="1" x14ac:dyDescent="0.25">
      <c r="AZ578" s="99" t="s">
        <v>83</v>
      </c>
      <c r="BA578" s="98">
        <f>_xll.qlInterestRateIndexFixingDate(Currency&amp;"ibor"&amp;Tenor,BB578,Trigger)</f>
        <v>43430</v>
      </c>
      <c r="BB578" s="98">
        <f>_xll.qlCalendarAdvance(Calendar,BB577,AZ578,"f",,Trigger)</f>
        <v>43432</v>
      </c>
      <c r="BC578" s="98">
        <f>_xll.qlInterestRateIndexMaturity(Currency&amp;"ibor"&amp;Tenor,BB578,Trigger)</f>
        <v>43524</v>
      </c>
      <c r="BD578" s="242" t="e">
        <f>_xll.qlIndexFixing($AD$5,BA578,TRUE,_xll.ohTrigger(Trigger,Trigger3M))</f>
        <v>#NUM!</v>
      </c>
      <c r="BE578" s="242">
        <f>IFERROR(_xll.qlIndexFixing($BF$1,BA578,TRUE,_xll.ohTrigger(Trigger,Trigger3M)),#N/A)</f>
        <v>4.7783926621108143E-3</v>
      </c>
    </row>
    <row r="579" spans="52:57" ht="11.25" customHeight="1" x14ac:dyDescent="0.25">
      <c r="AZ579" s="99" t="s">
        <v>83</v>
      </c>
      <c r="BA579" s="98">
        <f>_xll.qlInterestRateIndexFixingDate(Currency&amp;"ibor"&amp;Tenor,BB579,Trigger)</f>
        <v>43437</v>
      </c>
      <c r="BB579" s="98">
        <f>_xll.qlCalendarAdvance(Calendar,BB578,AZ579,"f",,Trigger)</f>
        <v>43439</v>
      </c>
      <c r="BC579" s="98">
        <f>_xll.qlInterestRateIndexMaturity(Currency&amp;"ibor"&amp;Tenor,BB579,Trigger)</f>
        <v>43529</v>
      </c>
      <c r="BD579" s="242" t="e">
        <f>_xll.qlIndexFixing($AD$5,BA579,TRUE,_xll.ohTrigger(Trigger,Trigger3M))</f>
        <v>#NUM!</v>
      </c>
      <c r="BE579" s="242">
        <f>IFERROR(_xll.qlIndexFixing($BF$1,BA579,TRUE,_xll.ohTrigger(Trigger,Trigger3M)),#N/A)</f>
        <v>4.8274991945298495E-3</v>
      </c>
    </row>
    <row r="580" spans="52:57" ht="11.25" customHeight="1" x14ac:dyDescent="0.25">
      <c r="AZ580" s="99" t="s">
        <v>83</v>
      </c>
      <c r="BA580" s="98">
        <f>_xll.qlInterestRateIndexFixingDate(Currency&amp;"ibor"&amp;Tenor,BB580,Trigger)</f>
        <v>43444</v>
      </c>
      <c r="BB580" s="98">
        <f>_xll.qlCalendarAdvance(Calendar,BB579,AZ580,"f",,Trigger)</f>
        <v>43446</v>
      </c>
      <c r="BC580" s="98">
        <f>_xll.qlInterestRateIndexMaturity(Currency&amp;"ibor"&amp;Tenor,BB580,Trigger)</f>
        <v>43536</v>
      </c>
      <c r="BD580" s="242" t="e">
        <f>_xll.qlIndexFixing($AD$5,BA580,TRUE,_xll.ohTrigger(Trigger,Trigger3M))</f>
        <v>#NUM!</v>
      </c>
      <c r="BE580" s="242">
        <f>IFERROR(_xll.qlIndexFixing($BF$1,BA580,TRUE,_xll.ohTrigger(Trigger,Trigger3M)),#N/A)</f>
        <v>4.8849034720577222E-3</v>
      </c>
    </row>
    <row r="581" spans="52:57" ht="11.25" customHeight="1" x14ac:dyDescent="0.25">
      <c r="AZ581" s="99" t="s">
        <v>83</v>
      </c>
      <c r="BA581" s="98">
        <f>_xll.qlInterestRateIndexFixingDate(Currency&amp;"ibor"&amp;Tenor,BB581,Trigger)</f>
        <v>43451</v>
      </c>
      <c r="BB581" s="98">
        <f>_xll.qlCalendarAdvance(Calendar,BB580,AZ581,"f",,Trigger)</f>
        <v>43453</v>
      </c>
      <c r="BC581" s="98">
        <f>_xll.qlInterestRateIndexMaturity(Currency&amp;"ibor"&amp;Tenor,BB581,Trigger)</f>
        <v>43543</v>
      </c>
      <c r="BD581" s="242" t="e">
        <f>_xll.qlIndexFixing($AD$5,BA581,TRUE,_xll.ohTrigger(Trigger,Trigger3M))</f>
        <v>#NUM!</v>
      </c>
      <c r="BE581" s="242">
        <f>IFERROR(_xll.qlIndexFixing($BF$1,BA581,TRUE,_xll.ohTrigger(Trigger,Trigger3M)),#N/A)</f>
        <v>4.9423316387500194E-3</v>
      </c>
    </row>
    <row r="582" spans="52:57" ht="11.25" customHeight="1" x14ac:dyDescent="0.25">
      <c r="AZ582" s="99" t="s">
        <v>83</v>
      </c>
      <c r="BA582" s="98">
        <f>_xll.qlInterestRateIndexFixingDate(Currency&amp;"ibor"&amp;Tenor,BB582,Trigger)</f>
        <v>43455</v>
      </c>
      <c r="BB582" s="98">
        <f>_xll.qlCalendarAdvance(Calendar,BB581,AZ582,"f",,Trigger)</f>
        <v>43461</v>
      </c>
      <c r="BC582" s="98">
        <f>_xll.qlInterestRateIndexMaturity(Currency&amp;"ibor"&amp;Tenor,BB582,Trigger)</f>
        <v>43551</v>
      </c>
      <c r="BD582" s="242" t="e">
        <f>_xll.qlIndexFixing($AD$5,BA582,TRUE,_xll.ohTrigger(Trigger,Trigger3M))</f>
        <v>#NUM!</v>
      </c>
      <c r="BE582" s="242">
        <f>IFERROR(_xll.qlIndexFixing($BF$1,BA582,TRUE,_xll.ohTrigger(Trigger,Trigger3M)),#N/A)</f>
        <v>5.007985783961999E-3</v>
      </c>
    </row>
    <row r="583" spans="52:57" ht="11.25" customHeight="1" x14ac:dyDescent="0.25">
      <c r="AZ583" s="99" t="s">
        <v>83</v>
      </c>
      <c r="BA583" s="98">
        <f>_xll.qlInterestRateIndexFixingDate(Currency&amp;"ibor"&amp;Tenor,BB583,Trigger)</f>
        <v>43465</v>
      </c>
      <c r="BB583" s="98">
        <f>_xll.qlCalendarAdvance(Calendar,BB582,AZ583,"f",,Trigger)</f>
        <v>43468</v>
      </c>
      <c r="BC583" s="98">
        <f>_xll.qlInterestRateIndexMaturity(Currency&amp;"ibor"&amp;Tenor,BB583,Trigger)</f>
        <v>43558</v>
      </c>
      <c r="BD583" s="242" t="e">
        <f>_xll.qlIndexFixing($AD$5,BA583,TRUE,_xll.ohTrigger(Trigger,Trigger3M))</f>
        <v>#NUM!</v>
      </c>
      <c r="BE583" s="242">
        <f>IFERROR(_xll.qlIndexFixing($BF$1,BA583,TRUE,_xll.ohTrigger(Trigger,Trigger3M)),#N/A)</f>
        <v>5.0654459858456846E-3</v>
      </c>
    </row>
    <row r="584" spans="52:57" ht="11.25" customHeight="1" x14ac:dyDescent="0.25">
      <c r="AZ584" s="99" t="s">
        <v>83</v>
      </c>
      <c r="BA584" s="98">
        <f>_xll.qlInterestRateIndexFixingDate(Currency&amp;"ibor"&amp;Tenor,BB584,Trigger)</f>
        <v>43473</v>
      </c>
      <c r="BB584" s="98">
        <f>_xll.qlCalendarAdvance(Calendar,BB583,AZ584,"f",,Trigger)</f>
        <v>43475</v>
      </c>
      <c r="BC584" s="98">
        <f>_xll.qlInterestRateIndexMaturity(Currency&amp;"ibor"&amp;Tenor,BB584,Trigger)</f>
        <v>43565</v>
      </c>
      <c r="BD584" s="242" t="e">
        <f>_xll.qlIndexFixing($AD$5,BA584,TRUE,_xll.ohTrigger(Trigger,Trigger3M))</f>
        <v>#NUM!</v>
      </c>
      <c r="BE584" s="242">
        <f>IFERROR(_xll.qlIndexFixing($BF$1,BA584,TRUE,_xll.ohTrigger(Trigger,Trigger3M)),#N/A)</f>
        <v>5.1229121973666025E-3</v>
      </c>
    </row>
    <row r="585" spans="52:57" ht="11.25" customHeight="1" x14ac:dyDescent="0.25">
      <c r="AZ585" s="99" t="s">
        <v>83</v>
      </c>
      <c r="BA585" s="98">
        <f>_xll.qlInterestRateIndexFixingDate(Currency&amp;"ibor"&amp;Tenor,BB585,Trigger)</f>
        <v>43480</v>
      </c>
      <c r="BB585" s="98">
        <f>_xll.qlCalendarAdvance(Calendar,BB584,AZ585,"f",,Trigger)</f>
        <v>43482</v>
      </c>
      <c r="BC585" s="98">
        <f>_xll.qlInterestRateIndexMaturity(Currency&amp;"ibor"&amp;Tenor,BB585,Trigger)</f>
        <v>43572</v>
      </c>
      <c r="BD585" s="242" t="e">
        <f>_xll.qlIndexFixing($AD$5,BA585,TRUE,_xll.ohTrigger(Trigger,Trigger3M))</f>
        <v>#NUM!</v>
      </c>
      <c r="BE585" s="242">
        <f>IFERROR(_xll.qlIndexFixing($BF$1,BA585,TRUE,_xll.ohTrigger(Trigger,Trigger3M)),#N/A)</f>
        <v>5.1803787289124159E-3</v>
      </c>
    </row>
    <row r="586" spans="52:57" ht="11.25" customHeight="1" x14ac:dyDescent="0.25">
      <c r="AZ586" s="99" t="s">
        <v>83</v>
      </c>
      <c r="BA586" s="98">
        <f>_xll.qlInterestRateIndexFixingDate(Currency&amp;"ibor"&amp;Tenor,BB586,Trigger)</f>
        <v>43487</v>
      </c>
      <c r="BB586" s="98">
        <f>_xll.qlCalendarAdvance(Calendar,BB585,AZ586,"f",,Trigger)</f>
        <v>43489</v>
      </c>
      <c r="BC586" s="98">
        <f>_xll.qlInterestRateIndexMaturity(Currency&amp;"ibor"&amp;Tenor,BB586,Trigger)</f>
        <v>43579</v>
      </c>
      <c r="BD586" s="242" t="e">
        <f>_xll.qlIndexFixing($AD$5,BA586,TRUE,_xll.ohTrigger(Trigger,Trigger3M))</f>
        <v>#NUM!</v>
      </c>
      <c r="BE586" s="242">
        <f>IFERROR(_xll.qlIndexFixing($BF$1,BA586,TRUE,_xll.ohTrigger(Trigger,Trigger3M)),#N/A)</f>
        <v>5.237839890537721E-3</v>
      </c>
    </row>
    <row r="587" spans="52:57" ht="11.25" customHeight="1" x14ac:dyDescent="0.25">
      <c r="AZ587" s="99" t="s">
        <v>83</v>
      </c>
      <c r="BA587" s="98">
        <f>_xll.qlInterestRateIndexFixingDate(Currency&amp;"ibor"&amp;Tenor,BB587,Trigger)</f>
        <v>43494</v>
      </c>
      <c r="BB587" s="98">
        <f>_xll.qlCalendarAdvance(Calendar,BB586,AZ587,"f",,Trigger)</f>
        <v>43496</v>
      </c>
      <c r="BC587" s="98">
        <f>_xll.qlInterestRateIndexMaturity(Currency&amp;"ibor"&amp;Tenor,BB587,Trigger)</f>
        <v>43585</v>
      </c>
      <c r="BD587" s="242" t="e">
        <f>_xll.qlIndexFixing($AD$5,BA587,TRUE,_xll.ohTrigger(Trigger,Trigger3M))</f>
        <v>#NUM!</v>
      </c>
      <c r="BE587" s="242">
        <f>IFERROR(_xll.qlIndexFixing($BF$1,BA587,TRUE,_xll.ohTrigger(Trigger,Trigger3M)),#N/A)</f>
        <v>5.2911506476238657E-3</v>
      </c>
    </row>
    <row r="588" spans="52:57" ht="11.25" customHeight="1" x14ac:dyDescent="0.25">
      <c r="AZ588" s="99" t="s">
        <v>83</v>
      </c>
      <c r="BA588" s="98">
        <f>_xll.qlInterestRateIndexFixingDate(Currency&amp;"ibor"&amp;Tenor,BB588,Trigger)</f>
        <v>43501</v>
      </c>
      <c r="BB588" s="98">
        <f>_xll.qlCalendarAdvance(Calendar,BB587,AZ588,"f",,Trigger)</f>
        <v>43503</v>
      </c>
      <c r="BC588" s="98">
        <f>_xll.qlInterestRateIndexMaturity(Currency&amp;"ibor"&amp;Tenor,BB588,Trigger)</f>
        <v>43592</v>
      </c>
      <c r="BD588" s="242" t="e">
        <f>_xll.qlIndexFixing($AD$5,BA588,TRUE,_xll.ohTrigger(Trigger,Trigger3M))</f>
        <v>#NUM!</v>
      </c>
      <c r="BE588" s="242">
        <f>IFERROR(_xll.qlIndexFixing($BF$1,BA588,TRUE,_xll.ohTrigger(Trigger,Trigger3M)),#N/A)</f>
        <v>5.348585401432523E-3</v>
      </c>
    </row>
    <row r="589" spans="52:57" ht="11.25" customHeight="1" x14ac:dyDescent="0.25">
      <c r="AZ589" s="99" t="s">
        <v>83</v>
      </c>
      <c r="BA589" s="98">
        <f>_xll.qlInterestRateIndexFixingDate(Currency&amp;"ibor"&amp;Tenor,BB589,Trigger)</f>
        <v>43508</v>
      </c>
      <c r="BB589" s="98">
        <f>_xll.qlCalendarAdvance(Calendar,BB588,AZ589,"f",,Trigger)</f>
        <v>43510</v>
      </c>
      <c r="BC589" s="98">
        <f>_xll.qlInterestRateIndexMaturity(Currency&amp;"ibor"&amp;Tenor,BB589,Trigger)</f>
        <v>43599</v>
      </c>
      <c r="BD589" s="242" t="e">
        <f>_xll.qlIndexFixing($AD$5,BA589,TRUE,_xll.ohTrigger(Trigger,Trigger3M))</f>
        <v>#NUM!</v>
      </c>
      <c r="BE589" s="242">
        <f>IFERROR(_xll.qlIndexFixing($BF$1,BA589,TRUE,_xll.ohTrigger(Trigger,Trigger3M)),#N/A)</f>
        <v>5.4059981112448896E-3</v>
      </c>
    </row>
    <row r="590" spans="52:57" ht="11.25" customHeight="1" x14ac:dyDescent="0.25">
      <c r="AZ590" s="99" t="s">
        <v>83</v>
      </c>
      <c r="BA590" s="98">
        <f>_xll.qlInterestRateIndexFixingDate(Currency&amp;"ibor"&amp;Tenor,BB590,Trigger)</f>
        <v>43515</v>
      </c>
      <c r="BB590" s="98">
        <f>_xll.qlCalendarAdvance(Calendar,BB589,AZ590,"f",,Trigger)</f>
        <v>43517</v>
      </c>
      <c r="BC590" s="98">
        <f>_xll.qlInterestRateIndexMaturity(Currency&amp;"ibor"&amp;Tenor,BB590,Trigger)</f>
        <v>43606</v>
      </c>
      <c r="BD590" s="242" t="e">
        <f>_xll.qlIndexFixing($AD$5,BA590,TRUE,_xll.ohTrigger(Trigger,Trigger3M))</f>
        <v>#NUM!</v>
      </c>
      <c r="BE590" s="242">
        <f>IFERROR(_xll.qlIndexFixing($BF$1,BA590,TRUE,_xll.ohTrigger(Trigger,Trigger3M)),#N/A)</f>
        <v>5.4633830859342931E-3</v>
      </c>
    </row>
    <row r="591" spans="52:57" ht="11.25" customHeight="1" x14ac:dyDescent="0.25">
      <c r="AZ591" s="99" t="s">
        <v>83</v>
      </c>
      <c r="BA591" s="98">
        <f>_xll.qlInterestRateIndexFixingDate(Currency&amp;"ibor"&amp;Tenor,BB591,Trigger)</f>
        <v>43522</v>
      </c>
      <c r="BB591" s="98">
        <f>_xll.qlCalendarAdvance(Calendar,BB590,AZ591,"f",,Trigger)</f>
        <v>43524</v>
      </c>
      <c r="BC591" s="98">
        <f>_xll.qlInterestRateIndexMaturity(Currency&amp;"ibor"&amp;Tenor,BB591,Trigger)</f>
        <v>43616</v>
      </c>
      <c r="BD591" s="242" t="e">
        <f>_xll.qlIndexFixing($AD$5,BA591,TRUE,_xll.ohTrigger(Trigger,Trigger3M))</f>
        <v>#NUM!</v>
      </c>
      <c r="BE591" s="242">
        <f>IFERROR(_xll.qlIndexFixing($BF$1,BA591,TRUE,_xll.ohTrigger(Trigger,Trigger3M)),#N/A)</f>
        <v>5.5331278585724064E-3</v>
      </c>
    </row>
    <row r="592" spans="52:57" ht="11.25" customHeight="1" x14ac:dyDescent="0.25">
      <c r="AZ592" s="99" t="s">
        <v>83</v>
      </c>
      <c r="BA592" s="98">
        <f>_xll.qlInterestRateIndexFixingDate(Currency&amp;"ibor"&amp;Tenor,BB592,Trigger)</f>
        <v>43529</v>
      </c>
      <c r="BB592" s="98">
        <f>_xll.qlCalendarAdvance(Calendar,BB591,AZ592,"f",,Trigger)</f>
        <v>43531</v>
      </c>
      <c r="BC592" s="98">
        <f>_xll.qlInterestRateIndexMaturity(Currency&amp;"ibor"&amp;Tenor,BB592,Trigger)</f>
        <v>43623</v>
      </c>
      <c r="BD592" s="242" t="e">
        <f>_xll.qlIndexFixing($AD$5,BA592,TRUE,_xll.ohTrigger(Trigger,Trigger3M))</f>
        <v>#NUM!</v>
      </c>
      <c r="BE592" s="242">
        <f>IFERROR(_xll.qlIndexFixing($BF$1,BA592,TRUE,_xll.ohTrigger(Trigger,Trigger3M)),#N/A)</f>
        <v>5.5904311915598043E-3</v>
      </c>
    </row>
    <row r="593" spans="52:57" ht="11.25" customHeight="1" x14ac:dyDescent="0.25">
      <c r="AZ593" s="99" t="s">
        <v>83</v>
      </c>
      <c r="BA593" s="98">
        <f>_xll.qlInterestRateIndexFixingDate(Currency&amp;"ibor"&amp;Tenor,BB593,Trigger)</f>
        <v>43536</v>
      </c>
      <c r="BB593" s="98">
        <f>_xll.qlCalendarAdvance(Calendar,BB592,AZ593,"f",,Trigger)</f>
        <v>43538</v>
      </c>
      <c r="BC593" s="98">
        <f>_xll.qlInterestRateIndexMaturity(Currency&amp;"ibor"&amp;Tenor,BB593,Trigger)</f>
        <v>43630</v>
      </c>
      <c r="BD593" s="242" t="e">
        <f>_xll.qlIndexFixing($AD$5,BA593,TRUE,_xll.ohTrigger(Trigger,Trigger3M))</f>
        <v>#NUM!</v>
      </c>
      <c r="BE593" s="242">
        <f>IFERROR(_xll.qlIndexFixing($BF$1,BA593,TRUE,_xll.ohTrigger(Trigger,Trigger3M)),#N/A)</f>
        <v>5.6476885194231439E-3</v>
      </c>
    </row>
    <row r="594" spans="52:57" ht="11.25" customHeight="1" x14ac:dyDescent="0.25">
      <c r="AZ594" s="99" t="s">
        <v>83</v>
      </c>
      <c r="BA594" s="98">
        <f>_xll.qlInterestRateIndexFixingDate(Currency&amp;"ibor"&amp;Tenor,BB594,Trigger)</f>
        <v>43543</v>
      </c>
      <c r="BB594" s="98">
        <f>_xll.qlCalendarAdvance(Calendar,BB593,AZ594,"f",,Trigger)</f>
        <v>43545</v>
      </c>
      <c r="BC594" s="98">
        <f>_xll.qlInterestRateIndexMaturity(Currency&amp;"ibor"&amp;Tenor,BB594,Trigger)</f>
        <v>43637</v>
      </c>
      <c r="BD594" s="242" t="e">
        <f>_xll.qlIndexFixing($AD$5,BA594,TRUE,_xll.ohTrigger(Trigger,Trigger3M))</f>
        <v>#NUM!</v>
      </c>
      <c r="BE594" s="242">
        <f>IFERROR(_xll.qlIndexFixing($BF$1,BA594,TRUE,_xll.ohTrigger(Trigger,Trigger3M)),#N/A)</f>
        <v>5.704894149344903E-3</v>
      </c>
    </row>
    <row r="595" spans="52:57" ht="11.25" customHeight="1" x14ac:dyDescent="0.25">
      <c r="AZ595" s="99" t="s">
        <v>83</v>
      </c>
      <c r="BA595" s="98">
        <f>_xll.qlInterestRateIndexFixingDate(Currency&amp;"ibor"&amp;Tenor,BB595,Trigger)</f>
        <v>43550</v>
      </c>
      <c r="BB595" s="98">
        <f>_xll.qlCalendarAdvance(Calendar,BB594,AZ595,"f",,Trigger)</f>
        <v>43552</v>
      </c>
      <c r="BC595" s="98">
        <f>_xll.qlInterestRateIndexMaturity(Currency&amp;"ibor"&amp;Tenor,BB595,Trigger)</f>
        <v>43644</v>
      </c>
      <c r="BD595" s="242" t="e">
        <f>_xll.qlIndexFixing($AD$5,BA595,TRUE,_xll.ohTrigger(Trigger,Trigger3M))</f>
        <v>#NUM!</v>
      </c>
      <c r="BE595" s="242">
        <f>IFERROR(_xll.qlIndexFixing($BF$1,BA595,TRUE,_xll.ohTrigger(Trigger,Trigger3M)),#N/A)</f>
        <v>5.7620423881765215E-3</v>
      </c>
    </row>
    <row r="596" spans="52:57" ht="11.25" customHeight="1" x14ac:dyDescent="0.25">
      <c r="AZ596" s="99" t="s">
        <v>83</v>
      </c>
      <c r="BA596" s="98">
        <f>_xll.qlInterestRateIndexFixingDate(Currency&amp;"ibor"&amp;Tenor,BB596,Trigger)</f>
        <v>43557</v>
      </c>
      <c r="BB596" s="98">
        <f>_xll.qlCalendarAdvance(Calendar,BB595,AZ596,"f",,Trigger)</f>
        <v>43559</v>
      </c>
      <c r="BC596" s="98">
        <f>_xll.qlInterestRateIndexMaturity(Currency&amp;"ibor"&amp;Tenor,BB596,Trigger)</f>
        <v>43650</v>
      </c>
      <c r="BD596" s="242" t="e">
        <f>_xll.qlIndexFixing($AD$5,BA596,TRUE,_xll.ohTrigger(Trigger,Trigger3M))</f>
        <v>#NUM!</v>
      </c>
      <c r="BE596" s="242">
        <f>IFERROR(_xll.qlIndexFixing($BF$1,BA596,TRUE,_xll.ohTrigger(Trigger,Trigger3M)),#N/A)</f>
        <v>5.8150160719114006E-3</v>
      </c>
    </row>
    <row r="597" spans="52:57" ht="11.25" customHeight="1" x14ac:dyDescent="0.25">
      <c r="AZ597" s="99" t="s">
        <v>83</v>
      </c>
      <c r="BA597" s="98">
        <f>_xll.qlInterestRateIndexFixingDate(Currency&amp;"ibor"&amp;Tenor,BB597,Trigger)</f>
        <v>43564</v>
      </c>
      <c r="BB597" s="98">
        <f>_xll.qlCalendarAdvance(Calendar,BB596,AZ597,"f",,Trigger)</f>
        <v>43566</v>
      </c>
      <c r="BC597" s="98">
        <f>_xll.qlInterestRateIndexMaturity(Currency&amp;"ibor"&amp;Tenor,BB597,Trigger)</f>
        <v>43657</v>
      </c>
      <c r="BD597" s="242" t="e">
        <f>_xll.qlIndexFixing($AD$5,BA597,TRUE,_xll.ohTrigger(Trigger,Trigger3M))</f>
        <v>#NUM!</v>
      </c>
      <c r="BE597" s="242">
        <f>IFERROR(_xll.qlIndexFixing($BF$1,BA597,TRUE,_xll.ohTrigger(Trigger,Trigger3M)),#N/A)</f>
        <v>5.8720375102271124E-3</v>
      </c>
    </row>
    <row r="598" spans="52:57" ht="11.25" customHeight="1" x14ac:dyDescent="0.25">
      <c r="AZ598" s="99" t="s">
        <v>83</v>
      </c>
      <c r="BA598" s="98">
        <f>_xll.qlInterestRateIndexFixingDate(Currency&amp;"ibor"&amp;Tenor,BB598,Trigger)</f>
        <v>43571</v>
      </c>
      <c r="BB598" s="98">
        <f>_xll.qlCalendarAdvance(Calendar,BB597,AZ598,"f",,Trigger)</f>
        <v>43573</v>
      </c>
      <c r="BC598" s="98">
        <f>_xll.qlInterestRateIndexMaturity(Currency&amp;"ibor"&amp;Tenor,BB598,Trigger)</f>
        <v>43664</v>
      </c>
      <c r="BD598" s="242" t="e">
        <f>_xll.qlIndexFixing($AD$5,BA598,TRUE,_xll.ohTrigger(Trigger,Trigger3M))</f>
        <v>#NUM!</v>
      </c>
      <c r="BE598" s="242">
        <f>IFERROR(_xll.qlIndexFixing($BF$1,BA598,TRUE,_xll.ohTrigger(Trigger,Trigger3M)),#N/A)</f>
        <v>5.9289848749972847E-3</v>
      </c>
    </row>
    <row r="599" spans="52:57" ht="11.25" customHeight="1" x14ac:dyDescent="0.25">
      <c r="AZ599" s="99" t="s">
        <v>83</v>
      </c>
      <c r="BA599" s="98">
        <f>_xll.qlInterestRateIndexFixingDate(Currency&amp;"ibor"&amp;Tenor,BB599,Trigger)</f>
        <v>43578</v>
      </c>
      <c r="BB599" s="98">
        <f>_xll.qlCalendarAdvance(Calendar,BB598,AZ599,"f",,Trigger)</f>
        <v>43580</v>
      </c>
      <c r="BC599" s="98">
        <f>_xll.qlInterestRateIndexMaturity(Currency&amp;"ibor"&amp;Tenor,BB599,Trigger)</f>
        <v>43671</v>
      </c>
      <c r="BD599" s="242" t="e">
        <f>_xll.qlIndexFixing($AD$5,BA599,TRUE,_xll.ohTrigger(Trigger,Trigger3M))</f>
        <v>#NUM!</v>
      </c>
      <c r="BE599" s="242">
        <f>IFERROR(_xll.qlIndexFixing($BF$1,BA599,TRUE,_xll.ohTrigger(Trigger,Trigger3M)),#N/A)</f>
        <v>5.9858524719135966E-3</v>
      </c>
    </row>
    <row r="600" spans="52:57" ht="11.25" customHeight="1" x14ac:dyDescent="0.25">
      <c r="AZ600" s="99" t="s">
        <v>83</v>
      </c>
      <c r="BA600" s="98">
        <f>_xll.qlInterestRateIndexFixingDate(Currency&amp;"ibor"&amp;Tenor,BB600,Trigger)</f>
        <v>43584</v>
      </c>
      <c r="BB600" s="98">
        <f>_xll.qlCalendarAdvance(Calendar,BB599,AZ600,"f",,Trigger)</f>
        <v>43587</v>
      </c>
      <c r="BC600" s="98">
        <f>_xll.qlInterestRateIndexMaturity(Currency&amp;"ibor"&amp;Tenor,BB600,Trigger)</f>
        <v>43679</v>
      </c>
      <c r="BD600" s="242" t="e">
        <f>_xll.qlIndexFixing($AD$5,BA600,TRUE,_xll.ohTrigger(Trigger,Trigger3M))</f>
        <v>#NUM!</v>
      </c>
      <c r="BE600" s="242">
        <f>IFERROR(_xll.qlIndexFixing($BF$1,BA600,TRUE,_xll.ohTrigger(Trigger,Trigger3M)),#N/A)</f>
        <v>6.0467234327977598E-3</v>
      </c>
    </row>
    <row r="601" spans="52:57" ht="11.25" customHeight="1" x14ac:dyDescent="0.25">
      <c r="AZ601" s="99" t="s">
        <v>83</v>
      </c>
      <c r="BA601" s="98">
        <f>_xll.qlInterestRateIndexFixingDate(Currency&amp;"ibor"&amp;Tenor,BB601,Trigger)</f>
        <v>43592</v>
      </c>
      <c r="BB601" s="98">
        <f>_xll.qlCalendarAdvance(Calendar,BB600,AZ601,"f",,Trigger)</f>
        <v>43594</v>
      </c>
      <c r="BC601" s="98">
        <f>_xll.qlInterestRateIndexMaturity(Currency&amp;"ibor"&amp;Tenor,BB601,Trigger)</f>
        <v>43686</v>
      </c>
      <c r="BD601" s="242" t="e">
        <f>_xll.qlIndexFixing($AD$5,BA601,TRUE,_xll.ohTrigger(Trigger,Trigger3M))</f>
        <v>#NUM!</v>
      </c>
      <c r="BE601" s="242">
        <f>IFERROR(_xll.qlIndexFixing($BF$1,BA601,TRUE,_xll.ohTrigger(Trigger,Trigger3M)),#N/A)</f>
        <v>6.1034077505982224E-3</v>
      </c>
    </row>
    <row r="602" spans="52:57" ht="11.25" customHeight="1" x14ac:dyDescent="0.25">
      <c r="AZ602" s="99" t="s">
        <v>83</v>
      </c>
      <c r="BA602" s="98">
        <f>_xll.qlInterestRateIndexFixingDate(Currency&amp;"ibor"&amp;Tenor,BB602,Trigger)</f>
        <v>43599</v>
      </c>
      <c r="BB602" s="98">
        <f>_xll.qlCalendarAdvance(Calendar,BB601,AZ602,"f",,Trigger)</f>
        <v>43601</v>
      </c>
      <c r="BC602" s="98">
        <f>_xll.qlInterestRateIndexMaturity(Currency&amp;"ibor"&amp;Tenor,BB602,Trigger)</f>
        <v>43693</v>
      </c>
      <c r="BD602" s="242" t="e">
        <f>_xll.qlIndexFixing($AD$5,BA602,TRUE,_xll.ohTrigger(Trigger,Trigger3M))</f>
        <v>#NUM!</v>
      </c>
      <c r="BE602" s="242">
        <f>IFERROR(_xll.qlIndexFixing($BF$1,BA602,TRUE,_xll.ohTrigger(Trigger,Trigger3M)),#N/A)</f>
        <v>6.1599948161002961E-3</v>
      </c>
    </row>
    <row r="603" spans="52:57" ht="11.25" customHeight="1" x14ac:dyDescent="0.25">
      <c r="AZ603" s="99" t="s">
        <v>83</v>
      </c>
      <c r="BA603" s="98">
        <f>_xll.qlInterestRateIndexFixingDate(Currency&amp;"ibor"&amp;Tenor,BB603,Trigger)</f>
        <v>43606</v>
      </c>
      <c r="BB603" s="98">
        <f>_xll.qlCalendarAdvance(Calendar,BB602,AZ603,"f",,Trigger)</f>
        <v>43608</v>
      </c>
      <c r="BC603" s="98">
        <f>_xll.qlInterestRateIndexMaturity(Currency&amp;"ibor"&amp;Tenor,BB603,Trigger)</f>
        <v>43700</v>
      </c>
      <c r="BD603" s="242" t="e">
        <f>_xll.qlIndexFixing($AD$5,BA603,TRUE,_xll.ohTrigger(Trigger,Trigger3M))</f>
        <v>#NUM!</v>
      </c>
      <c r="BE603" s="242">
        <f>IFERROR(_xll.qlIndexFixing($BF$1,BA603,TRUE,_xll.ohTrigger(Trigger,Trigger3M)),#N/A)</f>
        <v>6.2164789335488095E-3</v>
      </c>
    </row>
    <row r="604" spans="52:57" ht="11.25" customHeight="1" x14ac:dyDescent="0.25">
      <c r="AZ604" s="99" t="s">
        <v>83</v>
      </c>
      <c r="BA604" s="98">
        <f>_xll.qlInterestRateIndexFixingDate(Currency&amp;"ibor"&amp;Tenor,BB604,Trigger)</f>
        <v>43613</v>
      </c>
      <c r="BB604" s="98">
        <f>_xll.qlCalendarAdvance(Calendar,BB603,AZ604,"f",,Trigger)</f>
        <v>43615</v>
      </c>
      <c r="BC604" s="98">
        <f>_xll.qlInterestRateIndexMaturity(Currency&amp;"ibor"&amp;Tenor,BB604,Trigger)</f>
        <v>43707</v>
      </c>
      <c r="BD604" s="242" t="e">
        <f>_xll.qlIndexFixing($AD$5,BA604,TRUE,_xll.ohTrigger(Trigger,Trigger3M))</f>
        <v>#NUM!</v>
      </c>
      <c r="BE604" s="242">
        <f>IFERROR(_xll.qlIndexFixing($BF$1,BA604,TRUE,_xll.ohTrigger(Trigger,Trigger3M)),#N/A)</f>
        <v>6.2728544620716462E-3</v>
      </c>
    </row>
    <row r="605" spans="52:57" ht="11.25" customHeight="1" x14ac:dyDescent="0.25">
      <c r="AZ605" s="99" t="s">
        <v>83</v>
      </c>
      <c r="BA605" s="98">
        <f>_xll.qlInterestRateIndexFixingDate(Currency&amp;"ibor"&amp;Tenor,BB605,Trigger)</f>
        <v>43620</v>
      </c>
      <c r="BB605" s="98">
        <f>_xll.qlCalendarAdvance(Calendar,BB604,AZ605,"f",,Trigger)</f>
        <v>43622</v>
      </c>
      <c r="BC605" s="98">
        <f>_xll.qlInterestRateIndexMaturity(Currency&amp;"ibor"&amp;Tenor,BB605,Trigger)</f>
        <v>43714</v>
      </c>
      <c r="BD605" s="242" t="e">
        <f>_xll.qlIndexFixing($AD$5,BA605,TRUE,_xll.ohTrigger(Trigger,Trigger3M))</f>
        <v>#NUM!</v>
      </c>
      <c r="BE605" s="242">
        <f>IFERROR(_xll.qlIndexFixing($BF$1,BA605,TRUE,_xll.ohTrigger(Trigger,Trigger3M)),#N/A)</f>
        <v>6.329120594020075E-3</v>
      </c>
    </row>
    <row r="606" spans="52:57" ht="11.25" customHeight="1" x14ac:dyDescent="0.25">
      <c r="AZ606" s="99" t="s">
        <v>83</v>
      </c>
      <c r="BA606" s="98">
        <f>_xll.qlInterestRateIndexFixingDate(Currency&amp;"ibor"&amp;Tenor,BB606,Trigger)</f>
        <v>43627</v>
      </c>
      <c r="BB606" s="98">
        <f>_xll.qlCalendarAdvance(Calendar,BB605,AZ606,"f",,Trigger)</f>
        <v>43629</v>
      </c>
      <c r="BC606" s="98">
        <f>_xll.qlInterestRateIndexMaturity(Currency&amp;"ibor"&amp;Tenor,BB606,Trigger)</f>
        <v>43721</v>
      </c>
      <c r="BD606" s="242" t="e">
        <f>_xll.qlIndexFixing($AD$5,BA606,TRUE,_xll.ohTrigger(Trigger,Trigger3M))</f>
        <v>#NUM!</v>
      </c>
      <c r="BE606" s="242">
        <f>IFERROR(_xll.qlIndexFixing($BF$1,BA606,TRUE,_xll.ohTrigger(Trigger,Trigger3M)),#N/A)</f>
        <v>6.3852851695339373E-3</v>
      </c>
    </row>
    <row r="607" spans="52:57" ht="11.25" customHeight="1" x14ac:dyDescent="0.25">
      <c r="AZ607" s="99" t="s">
        <v>83</v>
      </c>
      <c r="BA607" s="98">
        <f>_xll.qlInterestRateIndexFixingDate(Currency&amp;"ibor"&amp;Tenor,BB607,Trigger)</f>
        <v>43634</v>
      </c>
      <c r="BB607" s="98">
        <f>_xll.qlCalendarAdvance(Calendar,BB606,AZ607,"f",,Trigger)</f>
        <v>43636</v>
      </c>
      <c r="BC607" s="98">
        <f>_xll.qlInterestRateIndexMaturity(Currency&amp;"ibor"&amp;Tenor,BB607,Trigger)</f>
        <v>43728</v>
      </c>
      <c r="BD607" s="242" t="e">
        <f>_xll.qlIndexFixing($AD$5,BA607,TRUE,_xll.ohTrigger(Trigger,Trigger3M))</f>
        <v>#NUM!</v>
      </c>
      <c r="BE607" s="242">
        <f>IFERROR(_xll.qlIndexFixing($BF$1,BA607,TRUE,_xll.ohTrigger(Trigger,Trigger3M)),#N/A)</f>
        <v>6.4413571594338411E-3</v>
      </c>
    </row>
    <row r="608" spans="52:57" ht="11.25" customHeight="1" x14ac:dyDescent="0.25">
      <c r="AZ608" s="99" t="s">
        <v>83</v>
      </c>
      <c r="BA608" s="98">
        <f>_xll.qlInterestRateIndexFixingDate(Currency&amp;"ibor"&amp;Tenor,BB608,Trigger)</f>
        <v>43641</v>
      </c>
      <c r="BB608" s="98">
        <f>_xll.qlCalendarAdvance(Calendar,BB607,AZ608,"f",,Trigger)</f>
        <v>43643</v>
      </c>
      <c r="BC608" s="98">
        <f>_xll.qlInterestRateIndexMaturity(Currency&amp;"ibor"&amp;Tenor,BB608,Trigger)</f>
        <v>43735</v>
      </c>
      <c r="BD608" s="242" t="e">
        <f>_xll.qlIndexFixing($AD$5,BA608,TRUE,_xll.ohTrigger(Trigger,Trigger3M))</f>
        <v>#NUM!</v>
      </c>
      <c r="BE608" s="242">
        <f>IFERROR(_xll.qlIndexFixing($BF$1,BA608,TRUE,_xll.ohTrigger(Trigger,Trigger3M)),#N/A)</f>
        <v>6.4973458068538718E-3</v>
      </c>
    </row>
    <row r="609" spans="52:57" ht="11.25" customHeight="1" x14ac:dyDescent="0.25">
      <c r="AZ609" s="99" t="s">
        <v>83</v>
      </c>
      <c r="BA609" s="98">
        <f>_xll.qlInterestRateIndexFixingDate(Currency&amp;"ibor"&amp;Tenor,BB609,Trigger)</f>
        <v>43648</v>
      </c>
      <c r="BB609" s="98">
        <f>_xll.qlCalendarAdvance(Calendar,BB608,AZ609,"f",,Trigger)</f>
        <v>43650</v>
      </c>
      <c r="BC609" s="98">
        <f>_xll.qlInterestRateIndexMaturity(Currency&amp;"ibor"&amp;Tenor,BB609,Trigger)</f>
        <v>43742</v>
      </c>
      <c r="BD609" s="242" t="e">
        <f>_xll.qlIndexFixing($AD$5,BA609,TRUE,_xll.ohTrigger(Trigger,Trigger3M))</f>
        <v>#NUM!</v>
      </c>
      <c r="BE609" s="242">
        <f>IFERROR(_xll.qlIndexFixing($BF$1,BA609,TRUE,_xll.ohTrigger(Trigger,Trigger3M)),#N/A)</f>
        <v>6.5532606272624408E-3</v>
      </c>
    </row>
    <row r="610" spans="52:57" ht="11.25" customHeight="1" x14ac:dyDescent="0.25">
      <c r="AZ610" s="99" t="s">
        <v>83</v>
      </c>
      <c r="BA610" s="98">
        <f>_xll.qlInterestRateIndexFixingDate(Currency&amp;"ibor"&amp;Tenor,BB610,Trigger)</f>
        <v>43655</v>
      </c>
      <c r="BB610" s="98">
        <f>_xll.qlCalendarAdvance(Calendar,BB609,AZ610,"f",,Trigger)</f>
        <v>43657</v>
      </c>
      <c r="BC610" s="98">
        <f>_xll.qlInterestRateIndexMaturity(Currency&amp;"ibor"&amp;Tenor,BB610,Trigger)</f>
        <v>43749</v>
      </c>
      <c r="BD610" s="242" t="e">
        <f>_xll.qlIndexFixing($AD$5,BA610,TRUE,_xll.ohTrigger(Trigger,Trigger3M))</f>
        <v>#NUM!</v>
      </c>
      <c r="BE610" s="242">
        <f>IFERROR(_xll.qlIndexFixing($BF$1,BA610,TRUE,_xll.ohTrigger(Trigger,Trigger3M)),#N/A)</f>
        <v>6.6091114084796693E-3</v>
      </c>
    </row>
    <row r="611" spans="52:57" ht="11.25" customHeight="1" x14ac:dyDescent="0.25">
      <c r="AZ611" s="99" t="s">
        <v>83</v>
      </c>
      <c r="BA611" s="98">
        <f>_xll.qlInterestRateIndexFixingDate(Currency&amp;"ibor"&amp;Tenor,BB611,Trigger)</f>
        <v>43662</v>
      </c>
      <c r="BB611" s="98">
        <f>_xll.qlCalendarAdvance(Calendar,BB610,AZ611,"f",,Trigger)</f>
        <v>43664</v>
      </c>
      <c r="BC611" s="98">
        <f>_xll.qlInterestRateIndexMaturity(Currency&amp;"ibor"&amp;Tenor,BB611,Trigger)</f>
        <v>43756</v>
      </c>
      <c r="BD611" s="242" t="e">
        <f>_xll.qlIndexFixing($AD$5,BA611,TRUE,_xll.ohTrigger(Trigger,Trigger3M))</f>
        <v>#NUM!</v>
      </c>
      <c r="BE611" s="242">
        <f>IFERROR(_xll.qlIndexFixing($BF$1,BA611,TRUE,_xll.ohTrigger(Trigger,Trigger3M)),#N/A)</f>
        <v>6.6649082106956291E-3</v>
      </c>
    </row>
    <row r="612" spans="52:57" ht="11.25" customHeight="1" x14ac:dyDescent="0.25">
      <c r="AZ612" s="99" t="s">
        <v>83</v>
      </c>
      <c r="BA612" s="98">
        <f>_xll.qlInterestRateIndexFixingDate(Currency&amp;"ibor"&amp;Tenor,BB612,Trigger)</f>
        <v>43669</v>
      </c>
      <c r="BB612" s="98">
        <f>_xll.qlCalendarAdvance(Calendar,BB611,AZ612,"f",,Trigger)</f>
        <v>43671</v>
      </c>
      <c r="BC612" s="98">
        <f>_xll.qlInterestRateIndexMaturity(Currency&amp;"ibor"&amp;Tenor,BB612,Trigger)</f>
        <v>43763</v>
      </c>
      <c r="BD612" s="242" t="e">
        <f>_xll.qlIndexFixing($AD$5,BA612,TRUE,_xll.ohTrigger(Trigger,Trigger3M))</f>
        <v>#NUM!</v>
      </c>
      <c r="BE612" s="242">
        <f>IFERROR(_xll.qlIndexFixing($BF$1,BA612,TRUE,_xll.ohTrigger(Trigger,Trigger3M)),#N/A)</f>
        <v>6.7206613664851159E-3</v>
      </c>
    </row>
    <row r="613" spans="52:57" ht="11.25" customHeight="1" x14ac:dyDescent="0.25">
      <c r="AZ613" s="99" t="s">
        <v>83</v>
      </c>
      <c r="BA613" s="98">
        <f>_xll.qlInterestRateIndexFixingDate(Currency&amp;"ibor"&amp;Tenor,BB613,Trigger)</f>
        <v>43676</v>
      </c>
      <c r="BB613" s="98">
        <f>_xll.qlCalendarAdvance(Calendar,BB612,AZ613,"f",,Trigger)</f>
        <v>43678</v>
      </c>
      <c r="BC613" s="98">
        <f>_xll.qlInterestRateIndexMaturity(Currency&amp;"ibor"&amp;Tenor,BB613,Trigger)</f>
        <v>43770</v>
      </c>
      <c r="BD613" s="242" t="e">
        <f>_xll.qlIndexFixing($AD$5,BA613,TRUE,_xll.ohTrigger(Trigger,Trigger3M))</f>
        <v>#NUM!</v>
      </c>
      <c r="BE613" s="242">
        <f>IFERROR(_xll.qlIndexFixing($BF$1,BA613,TRUE,_xll.ohTrigger(Trigger,Trigger3M)),#N/A)</f>
        <v>6.7763814808276326E-3</v>
      </c>
    </row>
    <row r="614" spans="52:57" ht="11.25" customHeight="1" x14ac:dyDescent="0.25">
      <c r="AZ614" s="99" t="s">
        <v>83</v>
      </c>
      <c r="BA614" s="98">
        <f>_xll.qlInterestRateIndexFixingDate(Currency&amp;"ibor"&amp;Tenor,BB614,Trigger)</f>
        <v>43683</v>
      </c>
      <c r="BB614" s="98">
        <f>_xll.qlCalendarAdvance(Calendar,BB613,AZ614,"f",,Trigger)</f>
        <v>43685</v>
      </c>
      <c r="BC614" s="98">
        <f>_xll.qlInterestRateIndexMaturity(Currency&amp;"ibor"&amp;Tenor,BB614,Trigger)</f>
        <v>43777</v>
      </c>
      <c r="BD614" s="242" t="e">
        <f>_xll.qlIndexFixing($AD$5,BA614,TRUE,_xll.ohTrigger(Trigger,Trigger3M))</f>
        <v>#NUM!</v>
      </c>
      <c r="BE614" s="242">
        <f>IFERROR(_xll.qlIndexFixing($BF$1,BA614,TRUE,_xll.ohTrigger(Trigger,Trigger3M)),#N/A)</f>
        <v>6.8320794311282429E-3</v>
      </c>
    </row>
    <row r="615" spans="52:57" ht="11.25" customHeight="1" x14ac:dyDescent="0.25">
      <c r="AZ615" s="99" t="s">
        <v>83</v>
      </c>
      <c r="BA615" s="98">
        <f>_xll.qlInterestRateIndexFixingDate(Currency&amp;"ibor"&amp;Tenor,BB615,Trigger)</f>
        <v>43690</v>
      </c>
      <c r="BB615" s="98">
        <f>_xll.qlCalendarAdvance(Calendar,BB614,AZ615,"f",,Trigger)</f>
        <v>43692</v>
      </c>
      <c r="BC615" s="98">
        <f>_xll.qlInterestRateIndexMaturity(Currency&amp;"ibor"&amp;Tenor,BB615,Trigger)</f>
        <v>43784</v>
      </c>
      <c r="BD615" s="242" t="e">
        <f>_xll.qlIndexFixing($AD$5,BA615,TRUE,_xll.ohTrigger(Trigger,Trigger3M))</f>
        <v>#NUM!</v>
      </c>
      <c r="BE615" s="242">
        <f>IFERROR(_xll.qlIndexFixing($BF$1,BA615,TRUE,_xll.ohTrigger(Trigger,Trigger3M)),#N/A)</f>
        <v>6.8877663672314736E-3</v>
      </c>
    </row>
    <row r="616" spans="52:57" ht="11.25" customHeight="1" x14ac:dyDescent="0.25">
      <c r="AZ616" s="99" t="s">
        <v>83</v>
      </c>
      <c r="BA616" s="98">
        <f>_xll.qlInterestRateIndexFixingDate(Currency&amp;"ibor"&amp;Tenor,BB616,Trigger)</f>
        <v>43697</v>
      </c>
      <c r="BB616" s="98">
        <f>_xll.qlCalendarAdvance(Calendar,BB615,AZ616,"f",,Trigger)</f>
        <v>43699</v>
      </c>
      <c r="BC616" s="98">
        <f>_xll.qlInterestRateIndexMaturity(Currency&amp;"ibor"&amp;Tenor,BB616,Trigger)</f>
        <v>43791</v>
      </c>
      <c r="BD616" s="242" t="e">
        <f>_xll.qlIndexFixing($AD$5,BA616,TRUE,_xll.ohTrigger(Trigger,Trigger3M))</f>
        <v>#NUM!</v>
      </c>
      <c r="BE616" s="242">
        <f>IFERROR(_xll.qlIndexFixing($BF$1,BA616,TRUE,_xll.ohTrigger(Trigger,Trigger3M)),#N/A)</f>
        <v>6.9434537114439025E-3</v>
      </c>
    </row>
    <row r="617" spans="52:57" ht="11.25" customHeight="1" x14ac:dyDescent="0.25">
      <c r="AZ617" s="99" t="s">
        <v>83</v>
      </c>
      <c r="BA617" s="98">
        <f>_xll.qlInterestRateIndexFixingDate(Currency&amp;"ibor"&amp;Tenor,BB617,Trigger)</f>
        <v>43704</v>
      </c>
      <c r="BB617" s="98">
        <f>_xll.qlCalendarAdvance(Calendar,BB616,AZ617,"f",,Trigger)</f>
        <v>43706</v>
      </c>
      <c r="BC617" s="98">
        <f>_xll.qlInterestRateIndexMaturity(Currency&amp;"ibor"&amp;Tenor,BB617,Trigger)</f>
        <v>43798</v>
      </c>
      <c r="BD617" s="242" t="e">
        <f>_xll.qlIndexFixing($AD$5,BA617,TRUE,_xll.ohTrigger(Trigger,Trigger3M))</f>
        <v>#NUM!</v>
      </c>
      <c r="BE617" s="242">
        <f>IFERROR(_xll.qlIndexFixing($BF$1,BA617,TRUE,_xll.ohTrigger(Trigger,Trigger3M)),#N/A)</f>
        <v>6.9991531516527096E-3</v>
      </c>
    </row>
    <row r="618" spans="52:57" ht="11.25" customHeight="1" x14ac:dyDescent="0.25">
      <c r="AZ618" s="99" t="s">
        <v>83</v>
      </c>
      <c r="BA618" s="98">
        <f>_xll.qlInterestRateIndexFixingDate(Currency&amp;"ibor"&amp;Tenor,BB618,Trigger)</f>
        <v>43711</v>
      </c>
      <c r="BB618" s="98">
        <f>_xll.qlCalendarAdvance(Calendar,BB617,AZ618,"f",,Trigger)</f>
        <v>43713</v>
      </c>
      <c r="BC618" s="98">
        <f>_xll.qlInterestRateIndexMaturity(Currency&amp;"ibor"&amp;Tenor,BB618,Trigger)</f>
        <v>43804</v>
      </c>
      <c r="BD618" s="242" t="e">
        <f>_xll.qlIndexFixing($AD$5,BA618,TRUE,_xll.ohTrigger(Trigger,Trigger3M))</f>
        <v>#NUM!</v>
      </c>
      <c r="BE618" s="242">
        <f>IFERROR(_xll.qlIndexFixing($BF$1,BA618,TRUE,_xll.ohTrigger(Trigger,Trigger3M)),#N/A)</f>
        <v>7.050820440814916E-3</v>
      </c>
    </row>
    <row r="619" spans="52:57" ht="11.25" customHeight="1" x14ac:dyDescent="0.25">
      <c r="AZ619" s="99" t="s">
        <v>83</v>
      </c>
      <c r="BA619" s="98">
        <f>_xll.qlInterestRateIndexFixingDate(Currency&amp;"ibor"&amp;Tenor,BB619,Trigger)</f>
        <v>43718</v>
      </c>
      <c r="BB619" s="98">
        <f>_xll.qlCalendarAdvance(Calendar,BB618,AZ619,"f",,Trigger)</f>
        <v>43720</v>
      </c>
      <c r="BC619" s="98">
        <f>_xll.qlInterestRateIndexMaturity(Currency&amp;"ibor"&amp;Tenor,BB619,Trigger)</f>
        <v>43811</v>
      </c>
      <c r="BD619" s="242" t="e">
        <f>_xll.qlIndexFixing($AD$5,BA619,TRUE,_xll.ohTrigger(Trigger,Trigger3M))</f>
        <v>#NUM!</v>
      </c>
      <c r="BE619" s="242">
        <f>IFERROR(_xll.qlIndexFixing($BF$1,BA619,TRUE,_xll.ohTrigger(Trigger,Trigger3M)),#N/A)</f>
        <v>7.1065581999544842E-3</v>
      </c>
    </row>
    <row r="620" spans="52:57" ht="11.25" customHeight="1" x14ac:dyDescent="0.25">
      <c r="AZ620" s="99" t="s">
        <v>83</v>
      </c>
      <c r="BA620" s="98">
        <f>_xll.qlInterestRateIndexFixingDate(Currency&amp;"ibor"&amp;Tenor,BB620,Trigger)</f>
        <v>43725</v>
      </c>
      <c r="BB620" s="98">
        <f>_xll.qlCalendarAdvance(Calendar,BB619,AZ620,"f",,Trigger)</f>
        <v>43727</v>
      </c>
      <c r="BC620" s="98">
        <f>_xll.qlInterestRateIndexMaturity(Currency&amp;"ibor"&amp;Tenor,BB620,Trigger)</f>
        <v>43818</v>
      </c>
      <c r="BD620" s="242" t="e">
        <f>_xll.qlIndexFixing($AD$5,BA620,TRUE,_xll.ohTrigger(Trigger,Trigger3M))</f>
        <v>#NUM!</v>
      </c>
      <c r="BE620" s="242">
        <f>IFERROR(_xll.qlIndexFixing($BF$1,BA620,TRUE,_xll.ohTrigger(Trigger,Trigger3M)),#N/A)</f>
        <v>7.1623138814881715E-3</v>
      </c>
    </row>
    <row r="621" spans="52:57" ht="11.25" customHeight="1" x14ac:dyDescent="0.25">
      <c r="AZ621" s="99" t="s">
        <v>83</v>
      </c>
      <c r="BA621" s="98">
        <f>_xll.qlInterestRateIndexFixingDate(Currency&amp;"ibor"&amp;Tenor,BB621,Trigger)</f>
        <v>43732</v>
      </c>
      <c r="BB621" s="98">
        <f>_xll.qlCalendarAdvance(Calendar,BB620,AZ621,"f",,Trigger)</f>
        <v>43734</v>
      </c>
      <c r="BC621" s="98">
        <f>_xll.qlInterestRateIndexMaturity(Currency&amp;"ibor"&amp;Tenor,BB621,Trigger)</f>
        <v>43826</v>
      </c>
      <c r="BD621" s="242" t="e">
        <f>_xll.qlIndexFixing($AD$5,BA621,TRUE,_xll.ohTrigger(Trigger,Trigger3M))</f>
        <v>#NUM!</v>
      </c>
      <c r="BE621" s="242">
        <f>IFERROR(_xll.qlIndexFixing($BF$1,BA621,TRUE,_xll.ohTrigger(Trigger,Trigger3M)),#N/A)</f>
        <v>7.2221439743804993E-3</v>
      </c>
    </row>
    <row r="622" spans="52:57" ht="11.25" customHeight="1" x14ac:dyDescent="0.25">
      <c r="AZ622" s="99" t="s">
        <v>83</v>
      </c>
      <c r="BA622" s="98">
        <f>_xll.qlInterestRateIndexFixingDate(Currency&amp;"ibor"&amp;Tenor,BB622,Trigger)</f>
        <v>43739</v>
      </c>
      <c r="BB622" s="98">
        <f>_xll.qlCalendarAdvance(Calendar,BB621,AZ622,"f",,Trigger)</f>
        <v>43741</v>
      </c>
      <c r="BC622" s="98">
        <f>_xll.qlInterestRateIndexMaturity(Currency&amp;"ibor"&amp;Tenor,BB622,Trigger)</f>
        <v>43833</v>
      </c>
      <c r="BD622" s="242" t="e">
        <f>_xll.qlIndexFixing($AD$5,BA622,TRUE,_xll.ohTrigger(Trigger,Trigger3M))</f>
        <v>#NUM!</v>
      </c>
      <c r="BE622" s="242">
        <f>IFERROR(_xll.qlIndexFixing($BF$1,BA622,TRUE,_xll.ohTrigger(Trigger,Trigger3M)),#N/A)</f>
        <v>7.2779308313214207E-3</v>
      </c>
    </row>
    <row r="623" spans="52:57" ht="11.25" customHeight="1" x14ac:dyDescent="0.25">
      <c r="AZ623" s="99" t="s">
        <v>83</v>
      </c>
      <c r="BA623" s="98">
        <f>_xll.qlInterestRateIndexFixingDate(Currency&amp;"ibor"&amp;Tenor,BB623,Trigger)</f>
        <v>43746</v>
      </c>
      <c r="BB623" s="98">
        <f>_xll.qlCalendarAdvance(Calendar,BB622,AZ623,"f",,Trigger)</f>
        <v>43748</v>
      </c>
      <c r="BC623" s="98">
        <f>_xll.qlInterestRateIndexMaturity(Currency&amp;"ibor"&amp;Tenor,BB623,Trigger)</f>
        <v>43840</v>
      </c>
      <c r="BD623" s="242" t="e">
        <f>_xll.qlIndexFixing($AD$5,BA623,TRUE,_xll.ohTrigger(Trigger,Trigger3M))</f>
        <v>#NUM!</v>
      </c>
      <c r="BE623" s="242">
        <f>IFERROR(_xll.qlIndexFixing($BF$1,BA623,TRUE,_xll.ohTrigger(Trigger,Trigger3M)),#N/A)</f>
        <v>7.3337291096453117E-3</v>
      </c>
    </row>
    <row r="624" spans="52:57" ht="11.25" customHeight="1" x14ac:dyDescent="0.25">
      <c r="AZ624" s="99" t="s">
        <v>83</v>
      </c>
      <c r="BA624" s="98">
        <f>_xll.qlInterestRateIndexFixingDate(Currency&amp;"ibor"&amp;Tenor,BB624,Trigger)</f>
        <v>43753</v>
      </c>
      <c r="BB624" s="98">
        <f>_xll.qlCalendarAdvance(Calendar,BB623,AZ624,"f",,Trigger)</f>
        <v>43755</v>
      </c>
      <c r="BC624" s="98">
        <f>_xll.qlInterestRateIndexMaturity(Currency&amp;"ibor"&amp;Tenor,BB624,Trigger)</f>
        <v>43847</v>
      </c>
      <c r="BD624" s="242" t="e">
        <f>_xll.qlIndexFixing($AD$5,BA624,TRUE,_xll.ohTrigger(Trigger,Trigger3M))</f>
        <v>#NUM!</v>
      </c>
      <c r="BE624" s="242">
        <f>IFERROR(_xll.qlIndexFixing($BF$1,BA624,TRUE,_xll.ohTrigger(Trigger,Trigger3M)),#N/A)</f>
        <v>7.3895366895773825E-3</v>
      </c>
    </row>
    <row r="625" spans="52:57" ht="11.25" customHeight="1" x14ac:dyDescent="0.25">
      <c r="AZ625" s="99" t="s">
        <v>83</v>
      </c>
      <c r="BA625" s="98">
        <f>_xll.qlInterestRateIndexFixingDate(Currency&amp;"ibor"&amp;Tenor,BB625,Trigger)</f>
        <v>43760</v>
      </c>
      <c r="BB625" s="98">
        <f>_xll.qlCalendarAdvance(Calendar,BB624,AZ625,"f",,Trigger)</f>
        <v>43762</v>
      </c>
      <c r="BC625" s="98">
        <f>_xll.qlInterestRateIndexMaturity(Currency&amp;"ibor"&amp;Tenor,BB625,Trigger)</f>
        <v>43854</v>
      </c>
      <c r="BD625" s="242" t="e">
        <f>_xll.qlIndexFixing($AD$5,BA625,TRUE,_xll.ohTrigger(Trigger,Trigger3M))</f>
        <v>#NUM!</v>
      </c>
      <c r="BE625" s="242">
        <f>IFERROR(_xll.qlIndexFixing($BF$1,BA625,TRUE,_xll.ohTrigger(Trigger,Trigger3M)),#N/A)</f>
        <v>7.4453514512281506E-3</v>
      </c>
    </row>
    <row r="626" spans="52:57" ht="11.25" customHeight="1" x14ac:dyDescent="0.25">
      <c r="AZ626" s="99" t="s">
        <v>83</v>
      </c>
      <c r="BA626" s="98">
        <f>_xll.qlInterestRateIndexFixingDate(Currency&amp;"ibor"&amp;Tenor,BB626,Trigger)</f>
        <v>43767</v>
      </c>
      <c r="BB626" s="98">
        <f>_xll.qlCalendarAdvance(Calendar,BB625,AZ626,"f",,Trigger)</f>
        <v>43769</v>
      </c>
      <c r="BC626" s="98">
        <f>_xll.qlInterestRateIndexMaturity(Currency&amp;"ibor"&amp;Tenor,BB626,Trigger)</f>
        <v>43861</v>
      </c>
      <c r="BD626" s="242" t="e">
        <f>_xll.qlIndexFixing($AD$5,BA626,TRUE,_xll.ohTrigger(Trigger,Trigger3M))</f>
        <v>#NUM!</v>
      </c>
      <c r="BE626" s="242">
        <f>IFERROR(_xll.qlIndexFixing($BF$1,BA626,TRUE,_xll.ohTrigger(Trigger,Trigger3M)),#N/A)</f>
        <v>7.5011712745821496E-3</v>
      </c>
    </row>
    <row r="627" spans="52:57" ht="11.25" customHeight="1" x14ac:dyDescent="0.25">
      <c r="AZ627" s="99" t="s">
        <v>83</v>
      </c>
      <c r="BA627" s="98">
        <f>_xll.qlInterestRateIndexFixingDate(Currency&amp;"ibor"&amp;Tenor,BB627,Trigger)</f>
        <v>43774</v>
      </c>
      <c r="BB627" s="98">
        <f>_xll.qlCalendarAdvance(Calendar,BB626,AZ627,"f",,Trigger)</f>
        <v>43776</v>
      </c>
      <c r="BC627" s="98">
        <f>_xll.qlInterestRateIndexMaturity(Currency&amp;"ibor"&amp;Tenor,BB627,Trigger)</f>
        <v>43868</v>
      </c>
      <c r="BD627" s="242" t="e">
        <f>_xll.qlIndexFixing($AD$5,BA627,TRUE,_xll.ohTrigger(Trigger,Trigger3M))</f>
        <v>#NUM!</v>
      </c>
      <c r="BE627" s="242">
        <f>IFERROR(_xll.qlIndexFixing($BF$1,BA627,TRUE,_xll.ohTrigger(Trigger,Trigger3M)),#N/A)</f>
        <v>7.5569940395074833E-3</v>
      </c>
    </row>
    <row r="628" spans="52:57" ht="11.25" customHeight="1" x14ac:dyDescent="0.25">
      <c r="AZ628" s="99" t="s">
        <v>83</v>
      </c>
      <c r="BA628" s="98">
        <f>_xll.qlInterestRateIndexFixingDate(Currency&amp;"ibor"&amp;Tenor,BB628,Trigger)</f>
        <v>43781</v>
      </c>
      <c r="BB628" s="98">
        <f>_xll.qlCalendarAdvance(Calendar,BB627,AZ628,"f",,Trigger)</f>
        <v>43783</v>
      </c>
      <c r="BC628" s="98">
        <f>_xll.qlInterestRateIndexMaturity(Currency&amp;"ibor"&amp;Tenor,BB628,Trigger)</f>
        <v>43875</v>
      </c>
      <c r="BD628" s="242" t="e">
        <f>_xll.qlIndexFixing($AD$5,BA628,TRUE,_xll.ohTrigger(Trigger,Trigger3M))</f>
        <v>#NUM!</v>
      </c>
      <c r="BE628" s="242">
        <f>IFERROR(_xll.qlIndexFixing($BF$1,BA628,TRUE,_xll.ohTrigger(Trigger,Trigger3M)),#N/A)</f>
        <v>7.6128176257488746E-3</v>
      </c>
    </row>
    <row r="629" spans="52:57" ht="11.25" customHeight="1" x14ac:dyDescent="0.25">
      <c r="AZ629" s="99" t="s">
        <v>83</v>
      </c>
      <c r="BA629" s="98">
        <f>_xll.qlInterestRateIndexFixingDate(Currency&amp;"ibor"&amp;Tenor,BB629,Trigger)</f>
        <v>43788</v>
      </c>
      <c r="BB629" s="98">
        <f>_xll.qlCalendarAdvance(Calendar,BB628,AZ629,"f",,Trigger)</f>
        <v>43790</v>
      </c>
      <c r="BC629" s="98">
        <f>_xll.qlInterestRateIndexMaturity(Currency&amp;"ibor"&amp;Tenor,BB629,Trigger)</f>
        <v>43882</v>
      </c>
      <c r="BD629" s="242" t="e">
        <f>_xll.qlIndexFixing($AD$5,BA629,TRUE,_xll.ohTrigger(Trigger,Trigger3M))</f>
        <v>#NUM!</v>
      </c>
      <c r="BE629" s="242">
        <f>IFERROR(_xll.qlIndexFixing($BF$1,BA629,TRUE,_xll.ohTrigger(Trigger,Trigger3M)),#N/A)</f>
        <v>7.668639912930277E-3</v>
      </c>
    </row>
    <row r="630" spans="52:57" ht="11.25" customHeight="1" x14ac:dyDescent="0.25">
      <c r="AZ630" s="99" t="s">
        <v>83</v>
      </c>
      <c r="BA630" s="98">
        <f>_xll.qlInterestRateIndexFixingDate(Currency&amp;"ibor"&amp;Tenor,BB630,Trigger)</f>
        <v>43795</v>
      </c>
      <c r="BB630" s="98">
        <f>_xll.qlCalendarAdvance(Calendar,BB629,AZ630,"f",,Trigger)</f>
        <v>43797</v>
      </c>
      <c r="BC630" s="98">
        <f>_xll.qlInterestRateIndexMaturity(Currency&amp;"ibor"&amp;Tenor,BB630,Trigger)</f>
        <v>43889</v>
      </c>
      <c r="BD630" s="242" t="e">
        <f>_xll.qlIndexFixing($AD$5,BA630,TRUE,_xll.ohTrigger(Trigger,Trigger3M))</f>
        <v>#NUM!</v>
      </c>
      <c r="BE630" s="242">
        <f>IFERROR(_xll.qlIndexFixing($BF$1,BA630,TRUE,_xll.ohTrigger(Trigger,Trigger3M)),#N/A)</f>
        <v>7.7244587805557355E-3</v>
      </c>
    </row>
    <row r="631" spans="52:57" ht="11.25" customHeight="1" x14ac:dyDescent="0.25">
      <c r="AZ631" s="99" t="s">
        <v>83</v>
      </c>
      <c r="BA631" s="98">
        <f>_xll.qlInterestRateIndexFixingDate(Currency&amp;"ibor"&amp;Tenor,BB631,Trigger)</f>
        <v>43802</v>
      </c>
      <c r="BB631" s="98">
        <f>_xll.qlCalendarAdvance(Calendar,BB630,AZ631,"f",,Trigger)</f>
        <v>43804</v>
      </c>
      <c r="BC631" s="98">
        <f>_xll.qlInterestRateIndexMaturity(Currency&amp;"ibor"&amp;Tenor,BB631,Trigger)</f>
        <v>43895</v>
      </c>
      <c r="BD631" s="242" t="e">
        <f>_xll.qlIndexFixing($AD$5,BA631,TRUE,_xll.ohTrigger(Trigger,Trigger3M))</f>
        <v>#NUM!</v>
      </c>
      <c r="BE631" s="242">
        <f>IFERROR(_xll.qlIndexFixing($BF$1,BA631,TRUE,_xll.ohTrigger(Trigger,Trigger3M)),#N/A)</f>
        <v>7.7762030320681283E-3</v>
      </c>
    </row>
    <row r="632" spans="52:57" ht="11.25" customHeight="1" x14ac:dyDescent="0.25">
      <c r="AZ632" s="99" t="s">
        <v>83</v>
      </c>
      <c r="BA632" s="98">
        <f>_xll.qlInterestRateIndexFixingDate(Currency&amp;"ibor"&amp;Tenor,BB632,Trigger)</f>
        <v>43809</v>
      </c>
      <c r="BB632" s="98">
        <f>_xll.qlCalendarAdvance(Calendar,BB631,AZ632,"f",,Trigger)</f>
        <v>43811</v>
      </c>
      <c r="BC632" s="98">
        <f>_xll.qlInterestRateIndexMaturity(Currency&amp;"ibor"&amp;Tenor,BB632,Trigger)</f>
        <v>43902</v>
      </c>
      <c r="BD632" s="242" t="e">
        <f>_xll.qlIndexFixing($AD$5,BA632,TRUE,_xll.ohTrigger(Trigger,Trigger3M))</f>
        <v>#NUM!</v>
      </c>
      <c r="BE632" s="242">
        <f>IFERROR(_xll.qlIndexFixing($BF$1,BA632,TRUE,_xll.ohTrigger(Trigger,Trigger3M)),#N/A)</f>
        <v>7.8320084375674195E-3</v>
      </c>
    </row>
    <row r="633" spans="52:57" ht="11.25" customHeight="1" x14ac:dyDescent="0.25">
      <c r="AZ633" s="99" t="s">
        <v>83</v>
      </c>
      <c r="BA633" s="98">
        <f>_xll.qlInterestRateIndexFixingDate(Currency&amp;"ibor"&amp;Tenor,BB633,Trigger)</f>
        <v>43816</v>
      </c>
      <c r="BB633" s="98">
        <f>_xll.qlCalendarAdvance(Calendar,BB632,AZ633,"f",,Trigger)</f>
        <v>43818</v>
      </c>
      <c r="BC633" s="98">
        <f>_xll.qlInterestRateIndexMaturity(Currency&amp;"ibor"&amp;Tenor,BB633,Trigger)</f>
        <v>43909</v>
      </c>
      <c r="BD633" s="242" t="e">
        <f>_xll.qlIndexFixing($AD$5,BA633,TRUE,_xll.ohTrigger(Trigger,Trigger3M))</f>
        <v>#NUM!</v>
      </c>
      <c r="BE633" s="242">
        <f>IFERROR(_xll.qlIndexFixing($BF$1,BA633,TRUE,_xll.ohTrigger(Trigger,Trigger3M)),#N/A)</f>
        <v>7.8878042043777422E-3</v>
      </c>
    </row>
    <row r="634" spans="52:57" ht="11.25" customHeight="1" x14ac:dyDescent="0.25">
      <c r="AZ634" s="99" t="s">
        <v>83</v>
      </c>
      <c r="BA634" s="98">
        <f>_xll.qlInterestRateIndexFixingDate(Currency&amp;"ibor"&amp;Tenor,BB634,Trigger)</f>
        <v>43822</v>
      </c>
      <c r="BB634" s="98">
        <f>_xll.qlCalendarAdvance(Calendar,BB633,AZ634,"f",,Trigger)</f>
        <v>43826</v>
      </c>
      <c r="BC634" s="98">
        <f>_xll.qlInterestRateIndexMaturity(Currency&amp;"ibor"&amp;Tenor,BB634,Trigger)</f>
        <v>43917</v>
      </c>
      <c r="BD634" s="242" t="e">
        <f>_xll.qlIndexFixing($AD$5,BA634,TRUE,_xll.ohTrigger(Trigger,Trigger3M))</f>
        <v>#NUM!</v>
      </c>
      <c r="BE634" s="242">
        <f>IFERROR(_xll.qlIndexFixing($BF$1,BA634,TRUE,_xll.ohTrigger(Trigger,Trigger3M)),#N/A)</f>
        <v>7.9515562718261695E-3</v>
      </c>
    </row>
    <row r="635" spans="52:57" ht="11.25" customHeight="1" x14ac:dyDescent="0.25">
      <c r="AZ635" s="99" t="s">
        <v>83</v>
      </c>
      <c r="BA635" s="98">
        <f>_xll.qlInterestRateIndexFixingDate(Currency&amp;"ibor"&amp;Tenor,BB635,Trigger)</f>
        <v>43830</v>
      </c>
      <c r="BB635" s="98">
        <f>_xll.qlCalendarAdvance(Calendar,BB634,AZ635,"f",,Trigger)</f>
        <v>43833</v>
      </c>
      <c r="BC635" s="98">
        <f>_xll.qlInterestRateIndexMaturity(Currency&amp;"ibor"&amp;Tenor,BB635,Trigger)</f>
        <v>43924</v>
      </c>
      <c r="BD635" s="242" t="e">
        <f>_xll.qlIndexFixing($AD$5,BA635,TRUE,_xll.ohTrigger(Trigger,Trigger3M))</f>
        <v>#NUM!</v>
      </c>
      <c r="BE635" s="242">
        <f>IFERROR(_xll.qlIndexFixing($BF$1,BA635,TRUE,_xll.ohTrigger(Trigger,Trigger3M)),#N/A)</f>
        <v>8.0073242422813856E-3</v>
      </c>
    </row>
    <row r="636" spans="52:57" ht="11.25" customHeight="1" x14ac:dyDescent="0.25">
      <c r="AZ636" s="99" t="s">
        <v>83</v>
      </c>
      <c r="BA636" s="98">
        <f>_xll.qlInterestRateIndexFixingDate(Currency&amp;"ibor"&amp;Tenor,BB636,Trigger)</f>
        <v>43838</v>
      </c>
      <c r="BB636" s="98">
        <f>_xll.qlCalendarAdvance(Calendar,BB635,AZ636,"f",,Trigger)</f>
        <v>43840</v>
      </c>
      <c r="BC636" s="98">
        <f>_xll.qlInterestRateIndexMaturity(Currency&amp;"ibor"&amp;Tenor,BB636,Trigger)</f>
        <v>43935</v>
      </c>
      <c r="BD636" s="242" t="e">
        <f>_xll.qlIndexFixing($AD$5,BA636,TRUE,_xll.ohTrigger(Trigger,Trigger3M))</f>
        <v>#NUM!</v>
      </c>
      <c r="BE636" s="242">
        <f>IFERROR(_xll.qlIndexFixing($BF$1,BA636,TRUE,_xll.ohTrigger(Trigger,Trigger3M)),#N/A)</f>
        <v>8.0793515027187852E-3</v>
      </c>
    </row>
    <row r="637" spans="52:57" ht="11.25" customHeight="1" x14ac:dyDescent="0.25">
      <c r="AZ637" s="99" t="s">
        <v>83</v>
      </c>
      <c r="BA637" s="98">
        <f>_xll.qlInterestRateIndexFixingDate(Currency&amp;"ibor"&amp;Tenor,BB637,Trigger)</f>
        <v>43845</v>
      </c>
      <c r="BB637" s="98">
        <f>_xll.qlCalendarAdvance(Calendar,BB636,AZ637,"f",,Trigger)</f>
        <v>43847</v>
      </c>
      <c r="BC637" s="98">
        <f>_xll.qlInterestRateIndexMaturity(Currency&amp;"ibor"&amp;Tenor,BB637,Trigger)</f>
        <v>43938</v>
      </c>
      <c r="BD637" s="242" t="e">
        <f>_xll.qlIndexFixing($AD$5,BA637,TRUE,_xll.ohTrigger(Trigger,Trigger3M))</f>
        <v>#NUM!</v>
      </c>
      <c r="BE637" s="242">
        <f>IFERROR(_xll.qlIndexFixing($BF$1,BA637,TRUE,_xll.ohTrigger(Trigger,Trigger3M)),#N/A)</f>
        <v>8.1188091473938118E-3</v>
      </c>
    </row>
    <row r="638" spans="52:57" ht="11.25" customHeight="1" x14ac:dyDescent="0.25">
      <c r="AZ638" s="99" t="s">
        <v>83</v>
      </c>
      <c r="BA638" s="98">
        <f>_xll.qlInterestRateIndexFixingDate(Currency&amp;"ibor"&amp;Tenor,BB638,Trigger)</f>
        <v>43852</v>
      </c>
      <c r="BB638" s="98">
        <f>_xll.qlCalendarAdvance(Calendar,BB637,AZ638,"f",,Trigger)</f>
        <v>43854</v>
      </c>
      <c r="BC638" s="98">
        <f>_xll.qlInterestRateIndexMaturity(Currency&amp;"ibor"&amp;Tenor,BB638,Trigger)</f>
        <v>43945</v>
      </c>
      <c r="BD638" s="242" t="e">
        <f>_xll.qlIndexFixing($AD$5,BA638,TRUE,_xll.ohTrigger(Trigger,Trigger3M))</f>
        <v>#NUM!</v>
      </c>
      <c r="BE638" s="242">
        <f>IFERROR(_xll.qlIndexFixing($BF$1,BA638,TRUE,_xll.ohTrigger(Trigger,Trigger3M)),#N/A)</f>
        <v>8.1745218393437374E-3</v>
      </c>
    </row>
    <row r="639" spans="52:57" ht="11.25" customHeight="1" x14ac:dyDescent="0.25">
      <c r="AZ639" s="99" t="s">
        <v>83</v>
      </c>
      <c r="BA639" s="98">
        <f>_xll.qlInterestRateIndexFixingDate(Currency&amp;"ibor"&amp;Tenor,BB639,Trigger)</f>
        <v>43859</v>
      </c>
      <c r="BB639" s="98">
        <f>_xll.qlCalendarAdvance(Calendar,BB638,AZ639,"f",,Trigger)</f>
        <v>43861</v>
      </c>
      <c r="BC639" s="98">
        <f>_xll.qlInterestRateIndexMaturity(Currency&amp;"ibor"&amp;Tenor,BB639,Trigger)</f>
        <v>43951</v>
      </c>
      <c r="BD639" s="242" t="e">
        <f>_xll.qlIndexFixing($AD$5,BA639,TRUE,_xll.ohTrigger(Trigger,Trigger3M))</f>
        <v>#NUM!</v>
      </c>
      <c r="BE639" s="242">
        <f>IFERROR(_xll.qlIndexFixing($BF$1,BA639,TRUE,_xll.ohTrigger(Trigger,Trigger3M)),#N/A)</f>
        <v>8.22614479136341E-3</v>
      </c>
    </row>
    <row r="640" spans="52:57" ht="11.25" customHeight="1" x14ac:dyDescent="0.25">
      <c r="AZ640" s="99" t="s">
        <v>83</v>
      </c>
      <c r="BA640" s="98">
        <f>_xll.qlInterestRateIndexFixingDate(Currency&amp;"ibor"&amp;Tenor,BB640,Trigger)</f>
        <v>43866</v>
      </c>
      <c r="BB640" s="98">
        <f>_xll.qlCalendarAdvance(Calendar,BB639,AZ640,"f",,Trigger)</f>
        <v>43868</v>
      </c>
      <c r="BC640" s="98">
        <f>_xll.qlInterestRateIndexMaturity(Currency&amp;"ibor"&amp;Tenor,BB640,Trigger)</f>
        <v>43958</v>
      </c>
      <c r="BD640" s="242" t="e">
        <f>_xll.qlIndexFixing($AD$5,BA640,TRUE,_xll.ohTrigger(Trigger,Trigger3M))</f>
        <v>#NUM!</v>
      </c>
      <c r="BE640" s="242">
        <f>IFERROR(_xll.qlIndexFixing($BF$1,BA640,TRUE,_xll.ohTrigger(Trigger,Trigger3M)),#N/A)</f>
        <v>8.281810916101584E-3</v>
      </c>
    </row>
    <row r="641" spans="52:57" ht="11.25" customHeight="1" x14ac:dyDescent="0.25">
      <c r="AZ641" s="99" t="s">
        <v>83</v>
      </c>
      <c r="BA641" s="98">
        <f>_xll.qlInterestRateIndexFixingDate(Currency&amp;"ibor"&amp;Tenor,BB641,Trigger)</f>
        <v>43873</v>
      </c>
      <c r="BB641" s="98">
        <f>_xll.qlCalendarAdvance(Calendar,BB640,AZ641,"f",,Trigger)</f>
        <v>43875</v>
      </c>
      <c r="BC641" s="98">
        <f>_xll.qlInterestRateIndexMaturity(Currency&amp;"ibor"&amp;Tenor,BB641,Trigger)</f>
        <v>43965</v>
      </c>
      <c r="BD641" s="242" t="e">
        <f>_xll.qlIndexFixing($AD$5,BA641,TRUE,_xll.ohTrigger(Trigger,Trigger3M))</f>
        <v>#NUM!</v>
      </c>
      <c r="BE641" s="242">
        <f>IFERROR(_xll.qlIndexFixing($BF$1,BA641,TRUE,_xll.ohTrigger(Trigger,Trigger3M)),#N/A)</f>
        <v>8.3374502719442134E-3</v>
      </c>
    </row>
    <row r="642" spans="52:57" ht="11.25" customHeight="1" x14ac:dyDescent="0.25">
      <c r="AZ642" s="99" t="s">
        <v>83</v>
      </c>
      <c r="BA642" s="98">
        <f>_xll.qlInterestRateIndexFixingDate(Currency&amp;"ibor"&amp;Tenor,BB642,Trigger)</f>
        <v>43880</v>
      </c>
      <c r="BB642" s="98">
        <f>_xll.qlCalendarAdvance(Calendar,BB641,AZ642,"f",,Trigger)</f>
        <v>43882</v>
      </c>
      <c r="BC642" s="98">
        <f>_xll.qlInterestRateIndexMaturity(Currency&amp;"ibor"&amp;Tenor,BB642,Trigger)</f>
        <v>43972</v>
      </c>
      <c r="BD642" s="242" t="e">
        <f>_xll.qlIndexFixing($AD$5,BA642,TRUE,_xll.ohTrigger(Trigger,Trigger3M))</f>
        <v>#NUM!</v>
      </c>
      <c r="BE642" s="242">
        <f>IFERROR(_xll.qlIndexFixing($BF$1,BA642,TRUE,_xll.ohTrigger(Trigger,Trigger3M)),#N/A)</f>
        <v>8.3930607370747978E-3</v>
      </c>
    </row>
    <row r="643" spans="52:57" ht="11.25" customHeight="1" x14ac:dyDescent="0.25">
      <c r="AZ643" s="99" t="s">
        <v>83</v>
      </c>
      <c r="BA643" s="98">
        <f>_xll.qlInterestRateIndexFixingDate(Currency&amp;"ibor"&amp;Tenor,BB643,Trigger)</f>
        <v>43887</v>
      </c>
      <c r="BB643" s="98">
        <f>_xll.qlCalendarAdvance(Calendar,BB642,AZ643,"f",,Trigger)</f>
        <v>43889</v>
      </c>
      <c r="BC643" s="98">
        <f>_xll.qlInterestRateIndexMaturity(Currency&amp;"ibor"&amp;Tenor,BB643,Trigger)</f>
        <v>43980</v>
      </c>
      <c r="BD643" s="242" t="e">
        <f>_xll.qlIndexFixing($AD$5,BA643,TRUE,_xll.ohTrigger(Trigger,Trigger3M))</f>
        <v>#NUM!</v>
      </c>
      <c r="BE643" s="242">
        <f>IFERROR(_xll.qlIndexFixing($BF$1,BA643,TRUE,_xll.ohTrigger(Trigger,Trigger3M)),#N/A)</f>
        <v>8.4527028282172997E-3</v>
      </c>
    </row>
    <row r="644" spans="52:57" ht="11.25" customHeight="1" x14ac:dyDescent="0.25">
      <c r="AZ644" s="99" t="s">
        <v>83</v>
      </c>
      <c r="BA644" s="98">
        <f>_xll.qlInterestRateIndexFixingDate(Currency&amp;"ibor"&amp;Tenor,BB644,Trigger)</f>
        <v>43894</v>
      </c>
      <c r="BB644" s="98">
        <f>_xll.qlCalendarAdvance(Calendar,BB643,AZ644,"f",,Trigger)</f>
        <v>43896</v>
      </c>
      <c r="BC644" s="98">
        <f>_xll.qlInterestRateIndexMaturity(Currency&amp;"ibor"&amp;Tenor,BB644,Trigger)</f>
        <v>43990</v>
      </c>
      <c r="BD644" s="242" t="e">
        <f>_xll.qlIndexFixing($AD$5,BA644,TRUE,_xll.ohTrigger(Trigger,Trigger3M))</f>
        <v>#NUM!</v>
      </c>
      <c r="BE644" s="242">
        <f>IFERROR(_xll.qlIndexFixing($BF$1,BA644,TRUE,_xll.ohTrigger(Trigger,Trigger3M)),#N/A)</f>
        <v>8.5204305839535442E-3</v>
      </c>
    </row>
    <row r="645" spans="52:57" ht="11.25" customHeight="1" x14ac:dyDescent="0.25">
      <c r="AZ645" s="99" t="s">
        <v>83</v>
      </c>
      <c r="BA645" s="98">
        <f>_xll.qlInterestRateIndexFixingDate(Currency&amp;"ibor"&amp;Tenor,BB645,Trigger)</f>
        <v>43901</v>
      </c>
      <c r="BB645" s="98">
        <f>_xll.qlCalendarAdvance(Calendar,BB644,AZ645,"f",,Trigger)</f>
        <v>43903</v>
      </c>
      <c r="BC645" s="98">
        <f>_xll.qlInterestRateIndexMaturity(Currency&amp;"ibor"&amp;Tenor,BB645,Trigger)</f>
        <v>43997</v>
      </c>
      <c r="BD645" s="242" t="e">
        <f>_xll.qlIndexFixing($AD$5,BA645,TRUE,_xll.ohTrigger(Trigger,Trigger3M))</f>
        <v>#NUM!</v>
      </c>
      <c r="BE645" s="242">
        <f>IFERROR(_xll.qlIndexFixing($BF$1,BA645,TRUE,_xll.ohTrigger(Trigger,Trigger3M)),#N/A)</f>
        <v>8.5759351197618877E-3</v>
      </c>
    </row>
    <row r="646" spans="52:57" ht="11.25" customHeight="1" x14ac:dyDescent="0.25">
      <c r="AZ646" s="99" t="s">
        <v>83</v>
      </c>
      <c r="BA646" s="98">
        <f>_xll.qlInterestRateIndexFixingDate(Currency&amp;"ibor"&amp;Tenor,BB646,Trigger)</f>
        <v>43908</v>
      </c>
      <c r="BB646" s="98">
        <f>_xll.qlCalendarAdvance(Calendar,BB645,AZ646,"f",,Trigger)</f>
        <v>43910</v>
      </c>
      <c r="BC646" s="98">
        <f>_xll.qlInterestRateIndexMaturity(Currency&amp;"ibor"&amp;Tenor,BB646,Trigger)</f>
        <v>44004</v>
      </c>
      <c r="BD646" s="242" t="e">
        <f>_xll.qlIndexFixing($AD$5,BA646,TRUE,_xll.ohTrigger(Trigger,Trigger3M))</f>
        <v>#NUM!</v>
      </c>
      <c r="BE646" s="242">
        <f>IFERROR(_xll.qlIndexFixing($BF$1,BA646,TRUE,_xll.ohTrigger(Trigger,Trigger3M)),#N/A)</f>
        <v>8.6314017005107106E-3</v>
      </c>
    </row>
    <row r="647" spans="52:57" ht="11.25" customHeight="1" x14ac:dyDescent="0.25">
      <c r="AZ647" s="99" t="s">
        <v>83</v>
      </c>
      <c r="BA647" s="98">
        <f>_xll.qlInterestRateIndexFixingDate(Currency&amp;"ibor"&amp;Tenor,BB647,Trigger)</f>
        <v>43915</v>
      </c>
      <c r="BB647" s="98">
        <f>_xll.qlCalendarAdvance(Calendar,BB646,AZ647,"f",,Trigger)</f>
        <v>43917</v>
      </c>
      <c r="BC647" s="98">
        <f>_xll.qlInterestRateIndexMaturity(Currency&amp;"ibor"&amp;Tenor,BB647,Trigger)</f>
        <v>44011</v>
      </c>
      <c r="BD647" s="242" t="e">
        <f>_xll.qlIndexFixing($AD$5,BA647,TRUE,_xll.ohTrigger(Trigger,Trigger3M))</f>
        <v>#NUM!</v>
      </c>
      <c r="BE647" s="242">
        <f>IFERROR(_xll.qlIndexFixing($BF$1,BA647,TRUE,_xll.ohTrigger(Trigger,Trigger3M)),#N/A)</f>
        <v>8.6868282034886449E-3</v>
      </c>
    </row>
    <row r="648" spans="52:57" ht="11.25" customHeight="1" x14ac:dyDescent="0.25">
      <c r="AZ648" s="99" t="s">
        <v>83</v>
      </c>
      <c r="BA648" s="98">
        <f>_xll.qlInterestRateIndexFixingDate(Currency&amp;"ibor"&amp;Tenor,BB648,Trigger)</f>
        <v>43922</v>
      </c>
      <c r="BB648" s="98">
        <f>_xll.qlCalendarAdvance(Calendar,BB647,AZ648,"f",,Trigger)</f>
        <v>43924</v>
      </c>
      <c r="BC648" s="98">
        <f>_xll.qlInterestRateIndexMaturity(Currency&amp;"ibor"&amp;Tenor,BB648,Trigger)</f>
        <v>44015</v>
      </c>
      <c r="BD648" s="242" t="e">
        <f>_xll.qlIndexFixing($AD$5,BA648,TRUE,_xll.ohTrigger(Trigger,Trigger3M))</f>
        <v>#NUM!</v>
      </c>
      <c r="BE648" s="242">
        <f>IFERROR(_xll.qlIndexFixing($BF$1,BA648,TRUE,_xll.ohTrigger(Trigger,Trigger3M)),#N/A)</f>
        <v>8.7300518484412833E-3</v>
      </c>
    </row>
    <row r="649" spans="52:57" ht="11.25" customHeight="1" x14ac:dyDescent="0.25">
      <c r="AZ649" s="99" t="s">
        <v>83</v>
      </c>
      <c r="BA649" s="98">
        <f>_xll.qlInterestRateIndexFixingDate(Currency&amp;"ibor"&amp;Tenor,BB649,Trigger)</f>
        <v>43929</v>
      </c>
      <c r="BB649" s="98">
        <f>_xll.qlCalendarAdvance(Calendar,BB648,AZ649,"f",,Trigger)</f>
        <v>43935</v>
      </c>
      <c r="BC649" s="98">
        <f>_xll.qlInterestRateIndexMaturity(Currency&amp;"ibor"&amp;Tenor,BB649,Trigger)</f>
        <v>44026</v>
      </c>
      <c r="BD649" s="242" t="e">
        <f>_xll.qlIndexFixing($AD$5,BA649,TRUE,_xll.ohTrigger(Trigger,Trigger3M))</f>
        <v>#NUM!</v>
      </c>
      <c r="BE649" s="242">
        <f>IFERROR(_xll.qlIndexFixing($BF$1,BA649,TRUE,_xll.ohTrigger(Trigger,Trigger3M)),#N/A)</f>
        <v>8.8170045882865877E-3</v>
      </c>
    </row>
    <row r="650" spans="52:57" ht="11.25" customHeight="1" x14ac:dyDescent="0.25">
      <c r="AZ650" s="99" t="s">
        <v>83</v>
      </c>
      <c r="BA650" s="98">
        <f>_xll.qlInterestRateIndexFixingDate(Currency&amp;"ibor"&amp;Tenor,BB650,Trigger)</f>
        <v>43938</v>
      </c>
      <c r="BB650" s="98">
        <f>_xll.qlCalendarAdvance(Calendar,BB649,AZ650,"f",,Trigger)</f>
        <v>43942</v>
      </c>
      <c r="BC650" s="98">
        <f>_xll.qlInterestRateIndexMaturity(Currency&amp;"ibor"&amp;Tenor,BB650,Trigger)</f>
        <v>44033</v>
      </c>
      <c r="BD650" s="242" t="e">
        <f>_xll.qlIndexFixing($AD$5,BA650,TRUE,_xll.ohTrigger(Trigger,Trigger3M))</f>
        <v>#NUM!</v>
      </c>
      <c r="BE650" s="242">
        <f>IFERROR(_xll.qlIndexFixing($BF$1,BA650,TRUE,_xll.ohTrigger(Trigger,Trigger3M)),#N/A)</f>
        <v>8.8722779497006077E-3</v>
      </c>
    </row>
    <row r="651" spans="52:57" ht="11.25" customHeight="1" x14ac:dyDescent="0.25">
      <c r="AZ651" s="99" t="s">
        <v>83</v>
      </c>
      <c r="BA651" s="98">
        <f>_xll.qlInterestRateIndexFixingDate(Currency&amp;"ibor"&amp;Tenor,BB651,Trigger)</f>
        <v>43945</v>
      </c>
      <c r="BB651" s="98">
        <f>_xll.qlCalendarAdvance(Calendar,BB650,AZ651,"f",,Trigger)</f>
        <v>43949</v>
      </c>
      <c r="BC651" s="98">
        <f>_xll.qlInterestRateIndexMaturity(Currency&amp;"ibor"&amp;Tenor,BB651,Trigger)</f>
        <v>44040</v>
      </c>
      <c r="BD651" s="242" t="e">
        <f>_xll.qlIndexFixing($AD$5,BA651,TRUE,_xll.ohTrigger(Trigger,Trigger3M))</f>
        <v>#NUM!</v>
      </c>
      <c r="BE651" s="242">
        <f>IFERROR(_xll.qlIndexFixing($BF$1,BA651,TRUE,_xll.ohTrigger(Trigger,Trigger3M)),#N/A)</f>
        <v>8.927501961275246E-3</v>
      </c>
    </row>
    <row r="652" spans="52:57" ht="11.25" customHeight="1" x14ac:dyDescent="0.25">
      <c r="AZ652" s="99" t="s">
        <v>83</v>
      </c>
      <c r="BA652" s="98">
        <f>_xll.qlInterestRateIndexFixingDate(Currency&amp;"ibor"&amp;Tenor,BB652,Trigger)</f>
        <v>43951</v>
      </c>
      <c r="BB652" s="98">
        <f>_xll.qlCalendarAdvance(Calendar,BB651,AZ652,"f",,Trigger)</f>
        <v>43956</v>
      </c>
      <c r="BC652" s="98">
        <f>_xll.qlInterestRateIndexMaturity(Currency&amp;"ibor"&amp;Tenor,BB652,Trigger)</f>
        <v>44048</v>
      </c>
      <c r="BD652" s="242" t="e">
        <f>_xll.qlIndexFixing($AD$5,BA652,TRUE,_xll.ohTrigger(Trigger,Trigger3M))</f>
        <v>#NUM!</v>
      </c>
      <c r="BE652" s="242">
        <f>IFERROR(_xll.qlIndexFixing($BF$1,BA652,TRUE,_xll.ohTrigger(Trigger,Trigger3M)),#N/A)</f>
        <v>8.9867169680785362E-3</v>
      </c>
    </row>
    <row r="653" spans="52:57" ht="11.25" customHeight="1" x14ac:dyDescent="0.25">
      <c r="AZ653" s="99" t="s">
        <v>83</v>
      </c>
      <c r="BA653" s="98">
        <f>_xll.qlInterestRateIndexFixingDate(Currency&amp;"ibor"&amp;Tenor,BB653,Trigger)</f>
        <v>43959</v>
      </c>
      <c r="BB653" s="98">
        <f>_xll.qlCalendarAdvance(Calendar,BB652,AZ653,"f",,Trigger)</f>
        <v>43963</v>
      </c>
      <c r="BC653" s="98">
        <f>_xll.qlInterestRateIndexMaturity(Currency&amp;"ibor"&amp;Tenor,BB653,Trigger)</f>
        <v>44055</v>
      </c>
      <c r="BD653" s="242" t="e">
        <f>_xll.qlIndexFixing($AD$5,BA653,TRUE,_xll.ohTrigger(Trigger,Trigger3M))</f>
        <v>#NUM!</v>
      </c>
      <c r="BE653" s="242">
        <f>IFERROR(_xll.qlIndexFixing($BF$1,BA653,TRUE,_xll.ohTrigger(Trigger,Trigger3M)),#N/A)</f>
        <v>9.0418330492228124E-3</v>
      </c>
    </row>
    <row r="654" spans="52:57" ht="11.25" customHeight="1" x14ac:dyDescent="0.25">
      <c r="AZ654" s="99" t="s">
        <v>83</v>
      </c>
      <c r="BA654" s="98">
        <f>_xll.qlInterestRateIndexFixingDate(Currency&amp;"ibor"&amp;Tenor,BB654,Trigger)</f>
        <v>43966</v>
      </c>
      <c r="BB654" s="98">
        <f>_xll.qlCalendarAdvance(Calendar,BB653,AZ654,"f",,Trigger)</f>
        <v>43970</v>
      </c>
      <c r="BC654" s="98">
        <f>_xll.qlInterestRateIndexMaturity(Currency&amp;"ibor"&amp;Tenor,BB654,Trigger)</f>
        <v>44062</v>
      </c>
      <c r="BD654" s="242" t="e">
        <f>_xll.qlIndexFixing($AD$5,BA654,TRUE,_xll.ohTrigger(Trigger,Trigger3M))</f>
        <v>#NUM!</v>
      </c>
      <c r="BE654" s="242">
        <f>IFERROR(_xll.qlIndexFixing($BF$1,BA654,TRUE,_xll.ohTrigger(Trigger,Trigger3M)),#N/A)</f>
        <v>9.0968932661216837E-3</v>
      </c>
    </row>
    <row r="655" spans="52:57" ht="11.25" customHeight="1" x14ac:dyDescent="0.25">
      <c r="AZ655" s="99" t="s">
        <v>83</v>
      </c>
      <c r="BA655" s="98">
        <f>_xll.qlInterestRateIndexFixingDate(Currency&amp;"ibor"&amp;Tenor,BB655,Trigger)</f>
        <v>43973</v>
      </c>
      <c r="BB655" s="98">
        <f>_xll.qlCalendarAdvance(Calendar,BB654,AZ655,"f",,Trigger)</f>
        <v>43977</v>
      </c>
      <c r="BC655" s="98">
        <f>_xll.qlInterestRateIndexMaturity(Currency&amp;"ibor"&amp;Tenor,BB655,Trigger)</f>
        <v>44069</v>
      </c>
      <c r="BD655" s="242" t="e">
        <f>_xll.qlIndexFixing($AD$5,BA655,TRUE,_xll.ohTrigger(Trigger,Trigger3M))</f>
        <v>#NUM!</v>
      </c>
      <c r="BE655" s="242">
        <f>IFERROR(_xll.qlIndexFixing($BF$1,BA655,TRUE,_xll.ohTrigger(Trigger,Trigger3M)),#N/A)</f>
        <v>9.1518954952086104E-3</v>
      </c>
    </row>
    <row r="656" spans="52:57" ht="11.25" customHeight="1" x14ac:dyDescent="0.25">
      <c r="AZ656" s="99" t="s">
        <v>83</v>
      </c>
      <c r="BA656" s="98">
        <f>_xll.qlInterestRateIndexFixingDate(Currency&amp;"ibor"&amp;Tenor,BB656,Trigger)</f>
        <v>43980</v>
      </c>
      <c r="BB656" s="98">
        <f>_xll.qlCalendarAdvance(Calendar,BB655,AZ656,"f",,Trigger)</f>
        <v>43984</v>
      </c>
      <c r="BC656" s="98">
        <f>_xll.qlInterestRateIndexMaturity(Currency&amp;"ibor"&amp;Tenor,BB656,Trigger)</f>
        <v>44076</v>
      </c>
      <c r="BD656" s="242" t="e">
        <f>_xll.qlIndexFixing($AD$5,BA656,TRUE,_xll.ohTrigger(Trigger,Trigger3M))</f>
        <v>#NUM!</v>
      </c>
      <c r="BE656" s="242">
        <f>IFERROR(_xll.qlIndexFixing($BF$1,BA656,TRUE,_xll.ohTrigger(Trigger,Trigger3M)),#N/A)</f>
        <v>9.2068378027087162E-3</v>
      </c>
    </row>
    <row r="657" spans="52:57" ht="11.25" customHeight="1" x14ac:dyDescent="0.25">
      <c r="AZ657" s="99" t="s">
        <v>83</v>
      </c>
      <c r="BA657" s="98">
        <f>_xll.qlInterestRateIndexFixingDate(Currency&amp;"ibor"&amp;Tenor,BB657,Trigger)</f>
        <v>43987</v>
      </c>
      <c r="BB657" s="98">
        <f>_xll.qlCalendarAdvance(Calendar,BB656,AZ657,"f",,Trigger)</f>
        <v>43991</v>
      </c>
      <c r="BC657" s="98">
        <f>_xll.qlInterestRateIndexMaturity(Currency&amp;"ibor"&amp;Tenor,BB657,Trigger)</f>
        <v>44083</v>
      </c>
      <c r="BD657" s="242" t="e">
        <f>_xll.qlIndexFixing($AD$5,BA657,TRUE,_xll.ohTrigger(Trigger,Trigger3M))</f>
        <v>#NUM!</v>
      </c>
      <c r="BE657" s="242">
        <f>IFERROR(_xll.qlIndexFixing($BF$1,BA657,TRUE,_xll.ohTrigger(Trigger,Trigger3M)),#N/A)</f>
        <v>9.2617201304224656E-3</v>
      </c>
    </row>
    <row r="658" spans="52:57" ht="11.25" customHeight="1" x14ac:dyDescent="0.25">
      <c r="AZ658" s="99" t="s">
        <v>83</v>
      </c>
      <c r="BA658" s="98">
        <f>_xll.qlInterestRateIndexFixingDate(Currency&amp;"ibor"&amp;Tenor,BB658,Trigger)</f>
        <v>43994</v>
      </c>
      <c r="BB658" s="98">
        <f>_xll.qlCalendarAdvance(Calendar,BB657,AZ658,"f",,Trigger)</f>
        <v>43998</v>
      </c>
      <c r="BC658" s="98">
        <f>_xll.qlInterestRateIndexMaturity(Currency&amp;"ibor"&amp;Tenor,BB658,Trigger)</f>
        <v>44090</v>
      </c>
      <c r="BD658" s="242" t="e">
        <f>_xll.qlIndexFixing($AD$5,BA658,TRUE,_xll.ohTrigger(Trigger,Trigger3M))</f>
        <v>#NUM!</v>
      </c>
      <c r="BE658" s="242">
        <f>IFERROR(_xll.qlIndexFixing($BF$1,BA658,TRUE,_xll.ohTrigger(Trigger,Trigger3M)),#N/A)</f>
        <v>9.3165435186038301E-3</v>
      </c>
    </row>
    <row r="659" spans="52:57" ht="11.25" customHeight="1" x14ac:dyDescent="0.25">
      <c r="AZ659" s="99" t="s">
        <v>83</v>
      </c>
      <c r="BA659" s="98">
        <f>_xll.qlInterestRateIndexFixingDate(Currency&amp;"ibor"&amp;Tenor,BB659,Trigger)</f>
        <v>44001</v>
      </c>
      <c r="BB659" s="98">
        <f>_xll.qlCalendarAdvance(Calendar,BB658,AZ659,"f",,Trigger)</f>
        <v>44005</v>
      </c>
      <c r="BC659" s="98">
        <f>_xll.qlInterestRateIndexMaturity(Currency&amp;"ibor"&amp;Tenor,BB659,Trigger)</f>
        <v>44097</v>
      </c>
      <c r="BD659" s="242" t="e">
        <f>_xll.qlIndexFixing($AD$5,BA659,TRUE,_xll.ohTrigger(Trigger,Trigger3M))</f>
        <v>#NUM!</v>
      </c>
      <c r="BE659" s="242">
        <f>IFERROR(_xll.qlIndexFixing($BF$1,BA659,TRUE,_xll.ohTrigger(Trigger,Trigger3M)),#N/A)</f>
        <v>9.3713090674588228E-3</v>
      </c>
    </row>
    <row r="660" spans="52:57" ht="11.25" customHeight="1" x14ac:dyDescent="0.25">
      <c r="AZ660" s="99" t="s">
        <v>83</v>
      </c>
      <c r="BA660" s="98">
        <f>_xll.qlInterestRateIndexFixingDate(Currency&amp;"ibor"&amp;Tenor,BB660,Trigger)</f>
        <v>44008</v>
      </c>
      <c r="BB660" s="98">
        <f>_xll.qlCalendarAdvance(Calendar,BB659,AZ660,"f",,Trigger)</f>
        <v>44012</v>
      </c>
      <c r="BC660" s="98">
        <f>_xll.qlInterestRateIndexMaturity(Currency&amp;"ibor"&amp;Tenor,BB660,Trigger)</f>
        <v>44104</v>
      </c>
      <c r="BD660" s="242" t="e">
        <f>_xll.qlIndexFixing($AD$5,BA660,TRUE,_xll.ohTrigger(Trigger,Trigger3M))</f>
        <v>#NUM!</v>
      </c>
      <c r="BE660" s="242">
        <f>IFERROR(_xll.qlIndexFixing($BF$1,BA660,TRUE,_xll.ohTrigger(Trigger,Trigger3M)),#N/A)</f>
        <v>9.4260179250499586E-3</v>
      </c>
    </row>
    <row r="661" spans="52:57" ht="11.25" customHeight="1" x14ac:dyDescent="0.25">
      <c r="AZ661" s="99" t="s">
        <v>83</v>
      </c>
      <c r="BA661" s="98">
        <f>_xll.qlInterestRateIndexFixingDate(Currency&amp;"ibor"&amp;Tenor,BB661,Trigger)</f>
        <v>44015</v>
      </c>
      <c r="BB661" s="98">
        <f>_xll.qlCalendarAdvance(Calendar,BB660,AZ661,"f",,Trigger)</f>
        <v>44019</v>
      </c>
      <c r="BC661" s="98">
        <f>_xll.qlInterestRateIndexMaturity(Currency&amp;"ibor"&amp;Tenor,BB661,Trigger)</f>
        <v>44111</v>
      </c>
      <c r="BD661" s="242" t="e">
        <f>_xll.qlIndexFixing($AD$5,BA661,TRUE,_xll.ohTrigger(Trigger,Trigger3M))</f>
        <v>#NUM!</v>
      </c>
      <c r="BE661" s="242">
        <f>IFERROR(_xll.qlIndexFixing($BF$1,BA661,TRUE,_xll.ohTrigger(Trigger,Trigger3M)),#N/A)</f>
        <v>9.480671287296254E-3</v>
      </c>
    </row>
    <row r="662" spans="52:57" ht="11.25" customHeight="1" x14ac:dyDescent="0.25">
      <c r="AZ662" s="99" t="s">
        <v>83</v>
      </c>
      <c r="BA662" s="98">
        <f>_xll.qlInterestRateIndexFixingDate(Currency&amp;"ibor"&amp;Tenor,BB662,Trigger)</f>
        <v>44022</v>
      </c>
      <c r="BB662" s="98">
        <f>_xll.qlCalendarAdvance(Calendar,BB661,AZ662,"f",,Trigger)</f>
        <v>44026</v>
      </c>
      <c r="BC662" s="98">
        <f>_xll.qlInterestRateIndexMaturity(Currency&amp;"ibor"&amp;Tenor,BB662,Trigger)</f>
        <v>44118</v>
      </c>
      <c r="BD662" s="242" t="e">
        <f>_xll.qlIndexFixing($AD$5,BA662,TRUE,_xll.ohTrigger(Trigger,Trigger3M))</f>
        <v>#NUM!</v>
      </c>
      <c r="BE662" s="242">
        <f>IFERROR(_xll.qlIndexFixing($BF$1,BA662,TRUE,_xll.ohTrigger(Trigger,Trigger3M)),#N/A)</f>
        <v>9.5352703979749622E-3</v>
      </c>
    </row>
    <row r="663" spans="52:57" ht="11.25" customHeight="1" x14ac:dyDescent="0.25">
      <c r="AZ663" s="99" t="s">
        <v>83</v>
      </c>
      <c r="BA663" s="98">
        <f>_xll.qlInterestRateIndexFixingDate(Currency&amp;"ibor"&amp;Tenor,BB663,Trigger)</f>
        <v>44029</v>
      </c>
      <c r="BB663" s="98">
        <f>_xll.qlCalendarAdvance(Calendar,BB662,AZ663,"f",,Trigger)</f>
        <v>44033</v>
      </c>
      <c r="BC663" s="98">
        <f>_xll.qlInterestRateIndexMaturity(Currency&amp;"ibor"&amp;Tenor,BB663,Trigger)</f>
        <v>44125</v>
      </c>
      <c r="BD663" s="242" t="e">
        <f>_xll.qlIndexFixing($AD$5,BA663,TRUE,_xll.ohTrigger(Trigger,Trigger3M))</f>
        <v>#NUM!</v>
      </c>
      <c r="BE663" s="242">
        <f>IFERROR(_xll.qlIndexFixing($BF$1,BA663,TRUE,_xll.ohTrigger(Trigger,Trigger3M)),#N/A)</f>
        <v>9.5898165487259233E-3</v>
      </c>
    </row>
    <row r="664" spans="52:57" ht="11.25" customHeight="1" x14ac:dyDescent="0.25">
      <c r="AZ664" s="99" t="s">
        <v>83</v>
      </c>
      <c r="BA664" s="98">
        <f>_xll.qlInterestRateIndexFixingDate(Currency&amp;"ibor"&amp;Tenor,BB664,Trigger)</f>
        <v>44036</v>
      </c>
      <c r="BB664" s="98">
        <f>_xll.qlCalendarAdvance(Calendar,BB663,AZ664,"f",,Trigger)</f>
        <v>44040</v>
      </c>
      <c r="BC664" s="98">
        <f>_xll.qlInterestRateIndexMaturity(Currency&amp;"ibor"&amp;Tenor,BB664,Trigger)</f>
        <v>44132</v>
      </c>
      <c r="BD664" s="242" t="e">
        <f>_xll.qlIndexFixing($AD$5,BA664,TRUE,_xll.ohTrigger(Trigger,Trigger3M))</f>
        <v>#NUM!</v>
      </c>
      <c r="BE664" s="242">
        <f>IFERROR(_xll.qlIndexFixing($BF$1,BA664,TRUE,_xll.ohTrigger(Trigger,Trigger3M)),#N/A)</f>
        <v>9.6443110790567707E-3</v>
      </c>
    </row>
    <row r="665" spans="52:57" ht="11.25" customHeight="1" x14ac:dyDescent="0.25">
      <c r="AZ665" s="99" t="s">
        <v>83</v>
      </c>
      <c r="BA665" s="98">
        <f>_xll.qlInterestRateIndexFixingDate(Currency&amp;"ibor"&amp;Tenor,BB665,Trigger)</f>
        <v>44043</v>
      </c>
      <c r="BB665" s="98">
        <f>_xll.qlCalendarAdvance(Calendar,BB664,AZ665,"f",,Trigger)</f>
        <v>44047</v>
      </c>
      <c r="BC665" s="98">
        <f>_xll.qlInterestRateIndexMaturity(Currency&amp;"ibor"&amp;Tenor,BB665,Trigger)</f>
        <v>44139</v>
      </c>
      <c r="BD665" s="242" t="e">
        <f>_xll.qlIndexFixing($AD$5,BA665,TRUE,_xll.ohTrigger(Trigger,Trigger3M))</f>
        <v>#NUM!</v>
      </c>
      <c r="BE665" s="242">
        <f>IFERROR(_xll.qlIndexFixing($BF$1,BA665,TRUE,_xll.ohTrigger(Trigger,Trigger3M)),#N/A)</f>
        <v>9.6987553763420702E-3</v>
      </c>
    </row>
    <row r="666" spans="52:57" ht="11.25" customHeight="1" x14ac:dyDescent="0.25">
      <c r="AZ666" s="99" t="s">
        <v>83</v>
      </c>
      <c r="BA666" s="98">
        <f>_xll.qlInterestRateIndexFixingDate(Currency&amp;"ibor"&amp;Tenor,BB666,Trigger)</f>
        <v>44050</v>
      </c>
      <c r="BB666" s="98">
        <f>_xll.qlCalendarAdvance(Calendar,BB665,AZ666,"f",,Trigger)</f>
        <v>44054</v>
      </c>
      <c r="BC666" s="98">
        <f>_xll.qlInterestRateIndexMaturity(Currency&amp;"ibor"&amp;Tenor,BB666,Trigger)</f>
        <v>44146</v>
      </c>
      <c r="BD666" s="242" t="e">
        <f>_xll.qlIndexFixing($AD$5,BA666,TRUE,_xll.ohTrigger(Trigger,Trigger3M))</f>
        <v>#NUM!</v>
      </c>
      <c r="BE666" s="242">
        <f>IFERROR(_xll.qlIndexFixing($BF$1,BA666,TRUE,_xll.ohTrigger(Trigger,Trigger3M)),#N/A)</f>
        <v>9.7531508758293937E-3</v>
      </c>
    </row>
    <row r="667" spans="52:57" ht="11.25" customHeight="1" x14ac:dyDescent="0.25">
      <c r="AZ667" s="99" t="s">
        <v>83</v>
      </c>
      <c r="BA667" s="98">
        <f>_xll.qlInterestRateIndexFixingDate(Currency&amp;"ibor"&amp;Tenor,BB667,Trigger)</f>
        <v>44057</v>
      </c>
      <c r="BB667" s="98">
        <f>_xll.qlCalendarAdvance(Calendar,BB666,AZ667,"f",,Trigger)</f>
        <v>44061</v>
      </c>
      <c r="BC667" s="98">
        <f>_xll.qlInterestRateIndexMaturity(Currency&amp;"ibor"&amp;Tenor,BB667,Trigger)</f>
        <v>44153</v>
      </c>
      <c r="BD667" s="242" t="e">
        <f>_xll.qlIndexFixing($AD$5,BA667,TRUE,_xll.ohTrigger(Trigger,Trigger3M))</f>
        <v>#NUM!</v>
      </c>
      <c r="BE667" s="242">
        <f>IFERROR(_xll.qlIndexFixing($BF$1,BA667,TRUE,_xll.ohTrigger(Trigger,Trigger3M)),#N/A)</f>
        <v>9.8074990606419298E-3</v>
      </c>
    </row>
    <row r="668" spans="52:57" ht="11.25" customHeight="1" x14ac:dyDescent="0.25">
      <c r="AZ668" s="99" t="s">
        <v>83</v>
      </c>
      <c r="BA668" s="98">
        <f>_xll.qlInterestRateIndexFixingDate(Currency&amp;"ibor"&amp;Tenor,BB668,Trigger)</f>
        <v>44064</v>
      </c>
      <c r="BB668" s="98">
        <f>_xll.qlCalendarAdvance(Calendar,BB667,AZ668,"f",,Trigger)</f>
        <v>44068</v>
      </c>
      <c r="BC668" s="98">
        <f>_xll.qlInterestRateIndexMaturity(Currency&amp;"ibor"&amp;Tenor,BB668,Trigger)</f>
        <v>44160</v>
      </c>
      <c r="BD668" s="242" t="e">
        <f>_xll.qlIndexFixing($AD$5,BA668,TRUE,_xll.ohTrigger(Trigger,Trigger3M))</f>
        <v>#NUM!</v>
      </c>
      <c r="BE668" s="242">
        <f>IFERROR(_xll.qlIndexFixing($BF$1,BA668,TRUE,_xll.ohTrigger(Trigger,Trigger3M)),#N/A)</f>
        <v>9.8618014617810907E-3</v>
      </c>
    </row>
    <row r="669" spans="52:57" ht="11.25" customHeight="1" x14ac:dyDescent="0.25">
      <c r="AZ669" s="99" t="s">
        <v>83</v>
      </c>
      <c r="BA669" s="98">
        <f>_xll.qlInterestRateIndexFixingDate(Currency&amp;"ibor"&amp;Tenor,BB669,Trigger)</f>
        <v>44071</v>
      </c>
      <c r="BB669" s="98">
        <f>_xll.qlCalendarAdvance(Calendar,BB668,AZ669,"f",,Trigger)</f>
        <v>44075</v>
      </c>
      <c r="BC669" s="98">
        <f>_xll.qlInterestRateIndexMaturity(Currency&amp;"ibor"&amp;Tenor,BB669,Trigger)</f>
        <v>44166</v>
      </c>
      <c r="BD669" s="242" t="e">
        <f>_xll.qlIndexFixing($AD$5,BA669,TRUE,_xll.ohTrigger(Trigger,Trigger3M))</f>
        <v>#NUM!</v>
      </c>
      <c r="BE669" s="242">
        <f>IFERROR(_xll.qlIndexFixing($BF$1,BA669,TRUE,_xll.ohTrigger(Trigger,Trigger3M)),#N/A)</f>
        <v>9.9120560998637811E-3</v>
      </c>
    </row>
    <row r="670" spans="52:57" ht="11.25" customHeight="1" x14ac:dyDescent="0.25">
      <c r="AZ670" s="99" t="s">
        <v>83</v>
      </c>
      <c r="BA670" s="98">
        <f>_xll.qlInterestRateIndexFixingDate(Currency&amp;"ibor"&amp;Tenor,BB670,Trigger)</f>
        <v>44078</v>
      </c>
      <c r="BB670" s="98">
        <f>_xll.qlCalendarAdvance(Calendar,BB669,AZ670,"f",,Trigger)</f>
        <v>44082</v>
      </c>
      <c r="BC670" s="98">
        <f>_xll.qlInterestRateIndexMaturity(Currency&amp;"ibor"&amp;Tenor,BB670,Trigger)</f>
        <v>44173</v>
      </c>
      <c r="BD670" s="242" t="e">
        <f>_xll.qlIndexFixing($AD$5,BA670,TRUE,_xll.ohTrigger(Trigger,Trigger3M))</f>
        <v>#NUM!</v>
      </c>
      <c r="BE670" s="242">
        <f>IFERROR(_xll.qlIndexFixing($BF$1,BA670,TRUE,_xll.ohTrigger(Trigger,Trigger3M)),#N/A)</f>
        <v>9.9662717427962087E-3</v>
      </c>
    </row>
    <row r="671" spans="52:57" ht="11.25" customHeight="1" x14ac:dyDescent="0.25">
      <c r="AZ671" s="99" t="s">
        <v>83</v>
      </c>
      <c r="BA671" s="98">
        <f>_xll.qlInterestRateIndexFixingDate(Currency&amp;"ibor"&amp;Tenor,BB671,Trigger)</f>
        <v>44085</v>
      </c>
      <c r="BB671" s="98">
        <f>_xll.qlCalendarAdvance(Calendar,BB670,AZ671,"f",,Trigger)</f>
        <v>44089</v>
      </c>
      <c r="BC671" s="98">
        <f>_xll.qlInterestRateIndexMaturity(Currency&amp;"ibor"&amp;Tenor,BB671,Trigger)</f>
        <v>44180</v>
      </c>
      <c r="BD671" s="242" t="e">
        <f>_xll.qlIndexFixing($AD$5,BA671,TRUE,_xll.ohTrigger(Trigger,Trigger3M))</f>
        <v>#NUM!</v>
      </c>
      <c r="BE671" s="242">
        <f>IFERROR(_xll.qlIndexFixing($BF$1,BA671,TRUE,_xll.ohTrigger(Trigger,Trigger3M)),#N/A)</f>
        <v>1.0020441618423965E-2</v>
      </c>
    </row>
    <row r="672" spans="52:57" ht="11.25" customHeight="1" x14ac:dyDescent="0.25">
      <c r="AZ672" s="99" t="s">
        <v>83</v>
      </c>
      <c r="BA672" s="98">
        <f>_xll.qlInterestRateIndexFixingDate(Currency&amp;"ibor"&amp;Tenor,BB672,Trigger)</f>
        <v>44092</v>
      </c>
      <c r="BB672" s="98">
        <f>_xll.qlCalendarAdvance(Calendar,BB671,AZ672,"f",,Trigger)</f>
        <v>44096</v>
      </c>
      <c r="BC672" s="98">
        <f>_xll.qlInterestRateIndexMaturity(Currency&amp;"ibor"&amp;Tenor,BB672,Trigger)</f>
        <v>44187</v>
      </c>
      <c r="BD672" s="242" t="e">
        <f>_xll.qlIndexFixing($AD$5,BA672,TRUE,_xll.ohTrigger(Trigger,Trigger3M))</f>
        <v>#NUM!</v>
      </c>
      <c r="BE672" s="242">
        <f>IFERROR(_xll.qlIndexFixing($BF$1,BA672,TRUE,_xll.ohTrigger(Trigger,Trigger3M)),#N/A)</f>
        <v>1.007456423139288E-2</v>
      </c>
    </row>
    <row r="673" spans="52:57" ht="11.25" customHeight="1" x14ac:dyDescent="0.25">
      <c r="AZ673" s="99" t="s">
        <v>83</v>
      </c>
      <c r="BA673" s="98">
        <f>_xll.qlInterestRateIndexFixingDate(Currency&amp;"ibor"&amp;Tenor,BB673,Trigger)</f>
        <v>44099</v>
      </c>
      <c r="BB673" s="98">
        <f>_xll.qlCalendarAdvance(Calendar,BB672,AZ673,"f",,Trigger)</f>
        <v>44103</v>
      </c>
      <c r="BC673" s="98">
        <f>_xll.qlInterestRateIndexMaturity(Currency&amp;"ibor"&amp;Tenor,BB673,Trigger)</f>
        <v>44194</v>
      </c>
      <c r="BD673" s="242" t="e">
        <f>_xll.qlIndexFixing($AD$5,BA673,TRUE,_xll.ohTrigger(Trigger,Trigger3M))</f>
        <v>#NUM!</v>
      </c>
      <c r="BE673" s="242">
        <f>IFERROR(_xll.qlIndexFixing($BF$1,BA673,TRUE,_xll.ohTrigger(Trigger,Trigger3M)),#N/A)</f>
        <v>1.0128638086268847E-2</v>
      </c>
    </row>
    <row r="674" spans="52:57" ht="11.25" customHeight="1" x14ac:dyDescent="0.25">
      <c r="AZ674" s="99" t="s">
        <v>83</v>
      </c>
      <c r="BA674" s="98">
        <f>_xll.qlInterestRateIndexFixingDate(Currency&amp;"ibor"&amp;Tenor,BB674,Trigger)</f>
        <v>44106</v>
      </c>
      <c r="BB674" s="98">
        <f>_xll.qlCalendarAdvance(Calendar,BB673,AZ674,"f",,Trigger)</f>
        <v>44110</v>
      </c>
      <c r="BC674" s="98">
        <f>_xll.qlInterestRateIndexMaturity(Currency&amp;"ibor"&amp;Tenor,BB674,Trigger)</f>
        <v>44202</v>
      </c>
      <c r="BD674" s="242" t="e">
        <f>_xll.qlIndexFixing($AD$5,BA674,TRUE,_xll.ohTrigger(Trigger,Trigger3M))</f>
        <v>#NUM!</v>
      </c>
      <c r="BE674" s="242">
        <f>IFERROR(_xll.qlIndexFixing($BF$1,BA674,TRUE,_xll.ohTrigger(Trigger,Trigger3M)),#N/A)</f>
        <v>1.0186654365763942E-2</v>
      </c>
    </row>
    <row r="675" spans="52:57" ht="11.25" customHeight="1" x14ac:dyDescent="0.25">
      <c r="AZ675" s="99" t="s">
        <v>83</v>
      </c>
      <c r="BA675" s="98">
        <f>_xll.qlInterestRateIndexFixingDate(Currency&amp;"ibor"&amp;Tenor,BB675,Trigger)</f>
        <v>44113</v>
      </c>
      <c r="BB675" s="98">
        <f>_xll.qlCalendarAdvance(Calendar,BB674,AZ675,"f",,Trigger)</f>
        <v>44117</v>
      </c>
      <c r="BC675" s="98">
        <f>_xll.qlInterestRateIndexMaturity(Currency&amp;"ibor"&amp;Tenor,BB675,Trigger)</f>
        <v>44209</v>
      </c>
      <c r="BD675" s="242" t="e">
        <f>_xll.qlIndexFixing($AD$5,BA675,TRUE,_xll.ohTrigger(Trigger,Trigger3M))</f>
        <v>#NUM!</v>
      </c>
      <c r="BE675" s="242">
        <f>IFERROR(_xll.qlIndexFixing($BF$1,BA675,TRUE,_xll.ohTrigger(Trigger,Trigger3M)),#N/A)</f>
        <v>1.024062376086992E-2</v>
      </c>
    </row>
    <row r="676" spans="52:57" ht="11.25" customHeight="1" x14ac:dyDescent="0.25">
      <c r="AZ676" s="99" t="s">
        <v>83</v>
      </c>
      <c r="BA676" s="98">
        <f>_xll.qlInterestRateIndexFixingDate(Currency&amp;"ibor"&amp;Tenor,BB676,Trigger)</f>
        <v>44120</v>
      </c>
      <c r="BB676" s="98">
        <f>_xll.qlCalendarAdvance(Calendar,BB675,AZ676,"f",,Trigger)</f>
        <v>44124</v>
      </c>
      <c r="BC676" s="98">
        <f>_xll.qlInterestRateIndexMaturity(Currency&amp;"ibor"&amp;Tenor,BB676,Trigger)</f>
        <v>44216</v>
      </c>
      <c r="BD676" s="242" t="e">
        <f>_xll.qlIndexFixing($AD$5,BA676,TRUE,_xll.ohTrigger(Trigger,Trigger3M))</f>
        <v>#NUM!</v>
      </c>
      <c r="BE676" s="242">
        <f>IFERROR(_xll.qlIndexFixing($BF$1,BA676,TRUE,_xll.ohTrigger(Trigger,Trigger3M)),#N/A)</f>
        <v>1.029453981080501E-2</v>
      </c>
    </row>
    <row r="677" spans="52:57" ht="11.25" customHeight="1" x14ac:dyDescent="0.25">
      <c r="AZ677" s="99" t="s">
        <v>83</v>
      </c>
      <c r="BA677" s="98">
        <f>_xll.qlInterestRateIndexFixingDate(Currency&amp;"ibor"&amp;Tenor,BB677,Trigger)</f>
        <v>44127</v>
      </c>
      <c r="BB677" s="98">
        <f>_xll.qlCalendarAdvance(Calendar,BB676,AZ677,"f",,Trigger)</f>
        <v>44131</v>
      </c>
      <c r="BC677" s="98">
        <f>_xll.qlInterestRateIndexMaturity(Currency&amp;"ibor"&amp;Tenor,BB677,Trigger)</f>
        <v>44223</v>
      </c>
      <c r="BD677" s="242" t="e">
        <f>_xll.qlIndexFixing($AD$5,BA677,TRUE,_xll.ohTrigger(Trigger,Trigger3M))</f>
        <v>#NUM!</v>
      </c>
      <c r="BE677" s="242">
        <f>IFERROR(_xll.qlIndexFixing($BF$1,BA677,TRUE,_xll.ohTrigger(Trigger,Trigger3M)),#N/A)</f>
        <v>1.0348401019747482E-2</v>
      </c>
    </row>
    <row r="678" spans="52:57" ht="11.25" customHeight="1" x14ac:dyDescent="0.25">
      <c r="AZ678" s="99" t="s">
        <v>83</v>
      </c>
      <c r="BA678" s="98">
        <f>_xll.qlInterestRateIndexFixingDate(Currency&amp;"ibor"&amp;Tenor,BB678,Trigger)</f>
        <v>44134</v>
      </c>
      <c r="BB678" s="98">
        <f>_xll.qlCalendarAdvance(Calendar,BB677,AZ678,"f",,Trigger)</f>
        <v>44138</v>
      </c>
      <c r="BC678" s="98">
        <f>_xll.qlInterestRateIndexMaturity(Currency&amp;"ibor"&amp;Tenor,BB678,Trigger)</f>
        <v>44230</v>
      </c>
      <c r="BD678" s="242" t="e">
        <f>_xll.qlIndexFixing($AD$5,BA678,TRUE,_xll.ohTrigger(Trigger,Trigger3M))</f>
        <v>#NUM!</v>
      </c>
      <c r="BE678" s="242">
        <f>IFERROR(_xll.qlIndexFixing($BF$1,BA678,TRUE,_xll.ohTrigger(Trigger,Trigger3M)),#N/A)</f>
        <v>1.0402205891792199E-2</v>
      </c>
    </row>
    <row r="679" spans="52:57" ht="11.25" customHeight="1" x14ac:dyDescent="0.25">
      <c r="AZ679" s="99" t="s">
        <v>83</v>
      </c>
      <c r="BA679" s="98">
        <f>_xll.qlInterestRateIndexFixingDate(Currency&amp;"ibor"&amp;Tenor,BB679,Trigger)</f>
        <v>44141</v>
      </c>
      <c r="BB679" s="98">
        <f>_xll.qlCalendarAdvance(Calendar,BB678,AZ679,"f",,Trigger)</f>
        <v>44145</v>
      </c>
      <c r="BC679" s="98">
        <f>_xll.qlInterestRateIndexMaturity(Currency&amp;"ibor"&amp;Tenor,BB679,Trigger)</f>
        <v>44237</v>
      </c>
      <c r="BD679" s="242" t="e">
        <f>_xll.qlIndexFixing($AD$5,BA679,TRUE,_xll.ohTrigger(Trigger,Trigger3M))</f>
        <v>#NUM!</v>
      </c>
      <c r="BE679" s="242">
        <f>IFERROR(_xll.qlIndexFixing($BF$1,BA679,TRUE,_xll.ohTrigger(Trigger,Trigger3M)),#N/A)</f>
        <v>1.0455952930954086E-2</v>
      </c>
    </row>
    <row r="680" spans="52:57" ht="11.25" customHeight="1" x14ac:dyDescent="0.25">
      <c r="AZ680" s="99" t="s">
        <v>83</v>
      </c>
      <c r="BA680" s="98">
        <f>_xll.qlInterestRateIndexFixingDate(Currency&amp;"ibor"&amp;Tenor,BB680,Trigger)</f>
        <v>44148</v>
      </c>
      <c r="BB680" s="98">
        <f>_xll.qlCalendarAdvance(Calendar,BB679,AZ680,"f",,Trigger)</f>
        <v>44152</v>
      </c>
      <c r="BC680" s="98">
        <f>_xll.qlInterestRateIndexMaturity(Currency&amp;"ibor"&amp;Tenor,BB680,Trigger)</f>
        <v>44244</v>
      </c>
      <c r="BD680" s="242" t="e">
        <f>_xll.qlIndexFixing($AD$5,BA680,TRUE,_xll.ohTrigger(Trigger,Trigger3M))</f>
        <v>#NUM!</v>
      </c>
      <c r="BE680" s="242">
        <f>IFERROR(_xll.qlIndexFixing($BF$1,BA680,TRUE,_xll.ohTrigger(Trigger,Trigger3M)),#N/A)</f>
        <v>1.0509640641173344E-2</v>
      </c>
    </row>
    <row r="681" spans="52:57" ht="11.25" customHeight="1" x14ac:dyDescent="0.25">
      <c r="AZ681" s="99" t="s">
        <v>83</v>
      </c>
      <c r="BA681" s="98">
        <f>_xll.qlInterestRateIndexFixingDate(Currency&amp;"ibor"&amp;Tenor,BB681,Trigger)</f>
        <v>44155</v>
      </c>
      <c r="BB681" s="98">
        <f>_xll.qlCalendarAdvance(Calendar,BB680,AZ681,"f",,Trigger)</f>
        <v>44159</v>
      </c>
      <c r="BC681" s="98">
        <f>_xll.qlInterestRateIndexMaturity(Currency&amp;"ibor"&amp;Tenor,BB681,Trigger)</f>
        <v>44251</v>
      </c>
      <c r="BD681" s="242" t="e">
        <f>_xll.qlIndexFixing($AD$5,BA681,TRUE,_xll.ohTrigger(Trigger,Trigger3M))</f>
        <v>#NUM!</v>
      </c>
      <c r="BE681" s="242">
        <f>IFERROR(_xll.qlIndexFixing($BF$1,BA681,TRUE,_xll.ohTrigger(Trigger,Trigger3M)),#N/A)</f>
        <v>1.0563267526305027E-2</v>
      </c>
    </row>
    <row r="682" spans="52:57" ht="11.25" customHeight="1" x14ac:dyDescent="0.25">
      <c r="AZ682" s="99" t="s">
        <v>83</v>
      </c>
      <c r="BA682" s="98">
        <f>_xll.qlInterestRateIndexFixingDate(Currency&amp;"ibor"&amp;Tenor,BB682,Trigger)</f>
        <v>44162</v>
      </c>
      <c r="BB682" s="98">
        <f>_xll.qlCalendarAdvance(Calendar,BB681,AZ682,"f",,Trigger)</f>
        <v>44166</v>
      </c>
      <c r="BC682" s="98">
        <f>_xll.qlInterestRateIndexMaturity(Currency&amp;"ibor"&amp;Tenor,BB682,Trigger)</f>
        <v>44256</v>
      </c>
      <c r="BD682" s="242" t="e">
        <f>_xll.qlIndexFixing($AD$5,BA682,TRUE,_xll.ohTrigger(Trigger,Trigger3M))</f>
        <v>#NUM!</v>
      </c>
      <c r="BE682" s="242">
        <f>IFERROR(_xll.qlIndexFixing($BF$1,BA682,TRUE,_xll.ohTrigger(Trigger,Trigger3M)),#N/A)</f>
        <v>1.0608891429893852E-2</v>
      </c>
    </row>
    <row r="683" spans="52:57" ht="11.25" customHeight="1" x14ac:dyDescent="0.25">
      <c r="AZ683" s="99" t="s">
        <v>83</v>
      </c>
      <c r="BA683" s="98">
        <f>_xll.qlInterestRateIndexFixingDate(Currency&amp;"ibor"&amp;Tenor,BB683,Trigger)</f>
        <v>44169</v>
      </c>
      <c r="BB683" s="98">
        <f>_xll.qlCalendarAdvance(Calendar,BB682,AZ683,"f",,Trigger)</f>
        <v>44173</v>
      </c>
      <c r="BC683" s="98">
        <f>_xll.qlInterestRateIndexMaturity(Currency&amp;"ibor"&amp;Tenor,BB683,Trigger)</f>
        <v>44263</v>
      </c>
      <c r="BD683" s="242" t="e">
        <f>_xll.qlIndexFixing($AD$5,BA683,TRUE,_xll.ohTrigger(Trigger,Trigger3M))</f>
        <v>#NUM!</v>
      </c>
      <c r="BE683" s="242">
        <f>IFERROR(_xll.qlIndexFixing($BF$1,BA683,TRUE,_xll.ohTrigger(Trigger,Trigger3M)),#N/A)</f>
        <v>1.0662398689665231E-2</v>
      </c>
    </row>
    <row r="684" spans="52:57" ht="11.25" customHeight="1" x14ac:dyDescent="0.25">
      <c r="AZ684" s="99" t="s">
        <v>83</v>
      </c>
      <c r="BA684" s="98">
        <f>_xll.qlInterestRateIndexFixingDate(Currency&amp;"ibor"&amp;Tenor,BB684,Trigger)</f>
        <v>44176</v>
      </c>
      <c r="BB684" s="98">
        <f>_xll.qlCalendarAdvance(Calendar,BB683,AZ684,"f",,Trigger)</f>
        <v>44180</v>
      </c>
      <c r="BC684" s="98">
        <f>_xll.qlInterestRateIndexMaturity(Currency&amp;"ibor"&amp;Tenor,BB684,Trigger)</f>
        <v>44270</v>
      </c>
      <c r="BD684" s="242" t="e">
        <f>_xll.qlIndexFixing($AD$5,BA684,TRUE,_xll.ohTrigger(Trigger,Trigger3M))</f>
        <v>#NUM!</v>
      </c>
      <c r="BE684" s="242">
        <f>IFERROR(_xll.qlIndexFixing($BF$1,BA684,TRUE,_xll.ohTrigger(Trigger,Trigger3M)),#N/A)</f>
        <v>1.071584083724364E-2</v>
      </c>
    </row>
    <row r="685" spans="52:57" ht="11.25" customHeight="1" x14ac:dyDescent="0.25">
      <c r="AZ685" s="99" t="s">
        <v>83</v>
      </c>
      <c r="BA685" s="98">
        <f>_xll.qlInterestRateIndexFixingDate(Currency&amp;"ibor"&amp;Tenor,BB685,Trigger)</f>
        <v>44183</v>
      </c>
      <c r="BB685" s="98">
        <f>_xll.qlCalendarAdvance(Calendar,BB684,AZ685,"f",,Trigger)</f>
        <v>44187</v>
      </c>
      <c r="BC685" s="98">
        <f>_xll.qlInterestRateIndexMaturity(Currency&amp;"ibor"&amp;Tenor,BB685,Trigger)</f>
        <v>44277</v>
      </c>
      <c r="BD685" s="242" t="e">
        <f>_xll.qlIndexFixing($AD$5,BA685,TRUE,_xll.ohTrigger(Trigger,Trigger3M))</f>
        <v>#NUM!</v>
      </c>
      <c r="BE685" s="242">
        <f>IFERROR(_xll.qlIndexFixing($BF$1,BA685,TRUE,_xll.ohTrigger(Trigger,Trigger3M)),#N/A)</f>
        <v>1.0769216376329993E-2</v>
      </c>
    </row>
    <row r="686" spans="52:57" ht="11.25" customHeight="1" x14ac:dyDescent="0.25">
      <c r="AZ686" s="99" t="s">
        <v>83</v>
      </c>
      <c r="BA686" s="98">
        <f>_xll.qlInterestRateIndexFixingDate(Currency&amp;"ibor"&amp;Tenor,BB686,Trigger)</f>
        <v>44189</v>
      </c>
      <c r="BB686" s="98">
        <f>_xll.qlCalendarAdvance(Calendar,BB685,AZ686,"f",,Trigger)</f>
        <v>44194</v>
      </c>
      <c r="BC686" s="98">
        <f>_xll.qlInterestRateIndexMaturity(Currency&amp;"ibor"&amp;Tenor,BB686,Trigger)</f>
        <v>44284</v>
      </c>
      <c r="BD686" s="242" t="e">
        <f>_xll.qlIndexFixing($AD$5,BA686,TRUE,_xll.ohTrigger(Trigger,Trigger3M))</f>
        <v>#NUM!</v>
      </c>
      <c r="BE686" s="242">
        <f>IFERROR(_xll.qlIndexFixing($BF$1,BA686,TRUE,_xll.ohTrigger(Trigger,Trigger3M)),#N/A)</f>
        <v>1.082252381055504E-2</v>
      </c>
    </row>
    <row r="687" spans="52:57" ht="11.25" customHeight="1" x14ac:dyDescent="0.25">
      <c r="AZ687" s="99" t="s">
        <v>83</v>
      </c>
      <c r="BA687" s="98">
        <f>_xll.qlInterestRateIndexFixingDate(Currency&amp;"ibor"&amp;Tenor,BB687,Trigger)</f>
        <v>44196</v>
      </c>
      <c r="BB687" s="98">
        <f>_xll.qlCalendarAdvance(Calendar,BB686,AZ687,"f",,Trigger)</f>
        <v>44201</v>
      </c>
      <c r="BC687" s="98">
        <f>_xll.qlInterestRateIndexMaturity(Currency&amp;"ibor"&amp;Tenor,BB687,Trigger)</f>
        <v>44292</v>
      </c>
      <c r="BD687" s="242" t="e">
        <f>_xll.qlIndexFixing($AD$5,BA687,TRUE,_xll.ohTrigger(Trigger,Trigger3M))</f>
        <v>#NUM!</v>
      </c>
      <c r="BE687" s="242">
        <f>IFERROR(_xll.qlIndexFixing($BF$1,BA687,TRUE,_xll.ohTrigger(Trigger,Trigger3M)),#N/A)</f>
        <v>1.0879714823250043E-2</v>
      </c>
    </row>
    <row r="688" spans="52:57" ht="11.25" customHeight="1" x14ac:dyDescent="0.25">
      <c r="AZ688" s="99" t="s">
        <v>83</v>
      </c>
      <c r="BA688" s="98">
        <f>_xll.qlInterestRateIndexFixingDate(Currency&amp;"ibor"&amp;Tenor,BB688,Trigger)</f>
        <v>44204</v>
      </c>
      <c r="BB688" s="98">
        <f>_xll.qlCalendarAdvance(Calendar,BB687,AZ688,"f",,Trigger)</f>
        <v>44208</v>
      </c>
      <c r="BC688" s="98">
        <f>_xll.qlInterestRateIndexMaturity(Currency&amp;"ibor"&amp;Tenor,BB688,Trigger)</f>
        <v>44298</v>
      </c>
      <c r="BD688" s="242" t="e">
        <f>_xll.qlIndexFixing($AD$5,BA688,TRUE,_xll.ohTrigger(Trigger,Trigger3M))</f>
        <v>#NUM!</v>
      </c>
      <c r="BE688" s="242">
        <f>IFERROR(_xll.qlIndexFixing($BF$1,BA688,TRUE,_xll.ohTrigger(Trigger,Trigger3M)),#N/A)</f>
        <v>1.0928928378537428E-2</v>
      </c>
    </row>
    <row r="689" spans="52:57" ht="11.25" customHeight="1" x14ac:dyDescent="0.25">
      <c r="AZ689" s="99" t="s">
        <v>83</v>
      </c>
      <c r="BA689" s="98">
        <f>_xll.qlInterestRateIndexFixingDate(Currency&amp;"ibor"&amp;Tenor,BB689,Trigger)</f>
        <v>44211</v>
      </c>
      <c r="BB689" s="98">
        <f>_xll.qlCalendarAdvance(Calendar,BB688,AZ689,"f",,Trigger)</f>
        <v>44215</v>
      </c>
      <c r="BC689" s="98">
        <f>_xll.qlInterestRateIndexMaturity(Currency&amp;"ibor"&amp;Tenor,BB689,Trigger)</f>
        <v>44305</v>
      </c>
      <c r="BD689" s="242" t="e">
        <f>_xll.qlIndexFixing($AD$5,BA689,TRUE,_xll.ohTrigger(Trigger,Trigger3M))</f>
        <v>#NUM!</v>
      </c>
      <c r="BE689" s="242">
        <f>IFERROR(_xll.qlIndexFixing($BF$1,BA689,TRUE,_xll.ohTrigger(Trigger,Trigger3M)),#N/A)</f>
        <v>1.0982022519168133E-2</v>
      </c>
    </row>
    <row r="690" spans="52:57" ht="11.25" customHeight="1" x14ac:dyDescent="0.25">
      <c r="AZ690" s="99" t="s">
        <v>83</v>
      </c>
      <c r="BA690" s="98">
        <f>_xll.qlInterestRateIndexFixingDate(Currency&amp;"ibor"&amp;Tenor,BB690,Trigger)</f>
        <v>44218</v>
      </c>
      <c r="BB690" s="98">
        <f>_xll.qlCalendarAdvance(Calendar,BB689,AZ690,"f",,Trigger)</f>
        <v>44222</v>
      </c>
      <c r="BC690" s="98">
        <f>_xll.qlInterestRateIndexMaturity(Currency&amp;"ibor"&amp;Tenor,BB690,Trigger)</f>
        <v>44312</v>
      </c>
      <c r="BD690" s="242" t="e">
        <f>_xll.qlIndexFixing($AD$5,BA690,TRUE,_xll.ohTrigger(Trigger,Trigger3M))</f>
        <v>#NUM!</v>
      </c>
      <c r="BE690" s="242">
        <f>IFERROR(_xll.qlIndexFixing($BF$1,BA690,TRUE,_xll.ohTrigger(Trigger,Trigger3M)),#N/A)</f>
        <v>1.1035042568683373E-2</v>
      </c>
    </row>
    <row r="691" spans="52:57" ht="11.25" customHeight="1" x14ac:dyDescent="0.25">
      <c r="AZ691" s="99" t="s">
        <v>83</v>
      </c>
      <c r="BA691" s="98">
        <f>_xll.qlInterestRateIndexFixingDate(Currency&amp;"ibor"&amp;Tenor,BB691,Trigger)</f>
        <v>44225</v>
      </c>
      <c r="BB691" s="98">
        <f>_xll.qlCalendarAdvance(Calendar,BB690,AZ691,"f",,Trigger)</f>
        <v>44229</v>
      </c>
      <c r="BC691" s="98">
        <f>_xll.qlInterestRateIndexMaturity(Currency&amp;"ibor"&amp;Tenor,BB691,Trigger)</f>
        <v>44319</v>
      </c>
      <c r="BD691" s="242" t="e">
        <f>_xll.qlIndexFixing($AD$5,BA691,TRUE,_xll.ohTrigger(Trigger,Trigger3M))</f>
        <v>#NUM!</v>
      </c>
      <c r="BE691" s="242">
        <f>IFERROR(_xll.qlIndexFixing($BF$1,BA691,TRUE,_xll.ohTrigger(Trigger,Trigger3M)),#N/A)</f>
        <v>1.1087987030331981E-2</v>
      </c>
    </row>
    <row r="692" spans="52:57" ht="11.25" customHeight="1" x14ac:dyDescent="0.25">
      <c r="AZ692" s="99" t="s">
        <v>83</v>
      </c>
      <c r="BA692" s="98">
        <f>_xll.qlInterestRateIndexFixingDate(Currency&amp;"ibor"&amp;Tenor,BB692,Trigger)</f>
        <v>44232</v>
      </c>
      <c r="BB692" s="98">
        <f>_xll.qlCalendarAdvance(Calendar,BB691,AZ692,"f",,Trigger)</f>
        <v>44236</v>
      </c>
      <c r="BC692" s="98">
        <f>_xll.qlInterestRateIndexMaturity(Currency&amp;"ibor"&amp;Tenor,BB692,Trigger)</f>
        <v>44326</v>
      </c>
      <c r="BD692" s="242" t="e">
        <f>_xll.qlIndexFixing($AD$5,BA692,TRUE,_xll.ohTrigger(Trigger,Trigger3M))</f>
        <v>#NUM!</v>
      </c>
      <c r="BE692" s="242">
        <f>IFERROR(_xll.qlIndexFixing($BF$1,BA692,TRUE,_xll.ohTrigger(Trigger,Trigger3M)),#N/A)</f>
        <v>1.1140854407287293E-2</v>
      </c>
    </row>
    <row r="693" spans="52:57" ht="11.25" customHeight="1" x14ac:dyDescent="0.25">
      <c r="AZ693" s="99" t="s">
        <v>83</v>
      </c>
      <c r="BA693" s="98">
        <f>_xll.qlInterestRateIndexFixingDate(Currency&amp;"ibor"&amp;Tenor,BB693,Trigger)</f>
        <v>44239</v>
      </c>
      <c r="BB693" s="98">
        <f>_xll.qlCalendarAdvance(Calendar,BB692,AZ693,"f",,Trigger)</f>
        <v>44243</v>
      </c>
      <c r="BC693" s="98">
        <f>_xll.qlInterestRateIndexMaturity(Currency&amp;"ibor"&amp;Tenor,BB693,Trigger)</f>
        <v>44333</v>
      </c>
      <c r="BD693" s="242" t="e">
        <f>_xll.qlIndexFixing($AD$5,BA693,TRUE,_xll.ohTrigger(Trigger,Trigger3M))</f>
        <v>#NUM!</v>
      </c>
      <c r="BE693" s="242">
        <f>IFERROR(_xll.qlIndexFixing($BF$1,BA693,TRUE,_xll.ohTrigger(Trigger,Trigger3M)),#N/A)</f>
        <v>1.1193643202648929E-2</v>
      </c>
    </row>
    <row r="694" spans="52:57" ht="11.25" customHeight="1" x14ac:dyDescent="0.25">
      <c r="AZ694" s="99" t="s">
        <v>83</v>
      </c>
      <c r="BA694" s="98">
        <f>_xll.qlInterestRateIndexFixingDate(Currency&amp;"ibor"&amp;Tenor,BB694,Trigger)</f>
        <v>44246</v>
      </c>
      <c r="BB694" s="98">
        <f>_xll.qlCalendarAdvance(Calendar,BB693,AZ694,"f",,Trigger)</f>
        <v>44250</v>
      </c>
      <c r="BC694" s="98">
        <f>_xll.qlInterestRateIndexMaturity(Currency&amp;"ibor"&amp;Tenor,BB694,Trigger)</f>
        <v>44340</v>
      </c>
      <c r="BD694" s="242" t="e">
        <f>_xll.qlIndexFixing($AD$5,BA694,TRUE,_xll.ohTrigger(Trigger,Trigger3M))</f>
        <v>#NUM!</v>
      </c>
      <c r="BE694" s="242">
        <f>IFERROR(_xll.qlIndexFixing($BF$1,BA694,TRUE,_xll.ohTrigger(Trigger,Trigger3M)),#N/A)</f>
        <v>1.1246351919443676E-2</v>
      </c>
    </row>
    <row r="695" spans="52:57" ht="11.25" customHeight="1" x14ac:dyDescent="0.25">
      <c r="AZ695" s="99" t="s">
        <v>83</v>
      </c>
      <c r="BA695" s="98">
        <f>_xll.qlInterestRateIndexFixingDate(Currency&amp;"ibor"&amp;Tenor,BB695,Trigger)</f>
        <v>44253</v>
      </c>
      <c r="BB695" s="98">
        <f>_xll.qlCalendarAdvance(Calendar,BB694,AZ695,"f",,Trigger)</f>
        <v>44257</v>
      </c>
      <c r="BC695" s="98">
        <f>_xll.qlInterestRateIndexMaturity(Currency&amp;"ibor"&amp;Tenor,BB695,Trigger)</f>
        <v>44349</v>
      </c>
      <c r="BD695" s="242" t="e">
        <f>_xll.qlIndexFixing($AD$5,BA695,TRUE,_xll.ohTrigger(Trigger,Trigger3M))</f>
        <v>#NUM!</v>
      </c>
      <c r="BE695" s="242">
        <f>IFERROR(_xll.qlIndexFixing($BF$1,BA695,TRUE,_xll.ohTrigger(Trigger,Trigger3M)),#N/A)</f>
        <v>1.1306819258351218E-2</v>
      </c>
    </row>
    <row r="696" spans="52:57" ht="11.25" customHeight="1" x14ac:dyDescent="0.25">
      <c r="AZ696" s="99" t="s">
        <v>83</v>
      </c>
      <c r="BA696" s="98">
        <f>_xll.qlInterestRateIndexFixingDate(Currency&amp;"ibor"&amp;Tenor,BB696,Trigger)</f>
        <v>44260</v>
      </c>
      <c r="BB696" s="98">
        <f>_xll.qlCalendarAdvance(Calendar,BB695,AZ696,"f",,Trigger)</f>
        <v>44264</v>
      </c>
      <c r="BC696" s="98">
        <f>_xll.qlInterestRateIndexMaturity(Currency&amp;"ibor"&amp;Tenor,BB696,Trigger)</f>
        <v>44356</v>
      </c>
      <c r="BD696" s="242" t="e">
        <f>_xll.qlIndexFixing($AD$5,BA696,TRUE,_xll.ohTrigger(Trigger,Trigger3M))</f>
        <v>#NUM!</v>
      </c>
      <c r="BE696" s="242">
        <f>IFERROR(_xll.qlIndexFixing($BF$1,BA696,TRUE,_xll.ohTrigger(Trigger,Trigger3M)),#N/A)</f>
        <v>1.1359354177102973E-2</v>
      </c>
    </row>
    <row r="697" spans="52:57" ht="11.25" customHeight="1" x14ac:dyDescent="0.25">
      <c r="AZ697" s="99" t="s">
        <v>83</v>
      </c>
      <c r="BA697" s="98">
        <f>_xll.qlInterestRateIndexFixingDate(Currency&amp;"ibor"&amp;Tenor,BB697,Trigger)</f>
        <v>44267</v>
      </c>
      <c r="BB697" s="98">
        <f>_xll.qlCalendarAdvance(Calendar,BB696,AZ697,"f",,Trigger)</f>
        <v>44271</v>
      </c>
      <c r="BC697" s="98">
        <f>_xll.qlInterestRateIndexMaturity(Currency&amp;"ibor"&amp;Tenor,BB697,Trigger)</f>
        <v>44363</v>
      </c>
      <c r="BD697" s="242" t="e">
        <f>_xll.qlIndexFixing($AD$5,BA697,TRUE,_xll.ohTrigger(Trigger,Trigger3M))</f>
        <v>#NUM!</v>
      </c>
      <c r="BE697" s="242">
        <f>IFERROR(_xll.qlIndexFixing($BF$1,BA697,TRUE,_xll.ohTrigger(Trigger,Trigger3M)),#N/A)</f>
        <v>1.1411804321941622E-2</v>
      </c>
    </row>
    <row r="698" spans="52:57" ht="11.25" customHeight="1" x14ac:dyDescent="0.25">
      <c r="AZ698" s="99" t="s">
        <v>83</v>
      </c>
      <c r="BA698" s="98">
        <f>_xll.qlInterestRateIndexFixingDate(Currency&amp;"ibor"&amp;Tenor,BB698,Trigger)</f>
        <v>44274</v>
      </c>
      <c r="BB698" s="98">
        <f>_xll.qlCalendarAdvance(Calendar,BB697,AZ698,"f",,Trigger)</f>
        <v>44278</v>
      </c>
      <c r="BC698" s="98">
        <f>_xll.qlInterestRateIndexMaturity(Currency&amp;"ibor"&amp;Tenor,BB698,Trigger)</f>
        <v>44370</v>
      </c>
      <c r="BD698" s="242" t="e">
        <f>_xll.qlIndexFixing($AD$5,BA698,TRUE,_xll.ohTrigger(Trigger,Trigger3M))</f>
        <v>#NUM!</v>
      </c>
      <c r="BE698" s="242">
        <f>IFERROR(_xll.qlIndexFixing($BF$1,BA698,TRUE,_xll.ohTrigger(Trigger,Trigger3M)),#N/A)</f>
        <v>1.146416819542065E-2</v>
      </c>
    </row>
    <row r="699" spans="52:57" ht="11.25" customHeight="1" x14ac:dyDescent="0.25">
      <c r="AZ699" s="99" t="s">
        <v>83</v>
      </c>
      <c r="BA699" s="98">
        <f>_xll.qlInterestRateIndexFixingDate(Currency&amp;"ibor"&amp;Tenor,BB699,Trigger)</f>
        <v>44281</v>
      </c>
      <c r="BB699" s="98">
        <f>_xll.qlCalendarAdvance(Calendar,BB698,AZ699,"f",,Trigger)</f>
        <v>44285</v>
      </c>
      <c r="BC699" s="98">
        <f>_xll.qlInterestRateIndexMaturity(Currency&amp;"ibor"&amp;Tenor,BB699,Trigger)</f>
        <v>44377</v>
      </c>
      <c r="BD699" s="242" t="e">
        <f>_xll.qlIndexFixing($AD$5,BA699,TRUE,_xll.ohTrigger(Trigger,Trigger3M))</f>
        <v>#NUM!</v>
      </c>
      <c r="BE699" s="242">
        <f>IFERROR(_xll.qlIndexFixing($BF$1,BA699,TRUE,_xll.ohTrigger(Trigger,Trigger3M)),#N/A)</f>
        <v>1.1516444300017083E-2</v>
      </c>
    </row>
    <row r="700" spans="52:57" ht="11.25" customHeight="1" x14ac:dyDescent="0.25">
      <c r="AZ700" s="99" t="s">
        <v>83</v>
      </c>
      <c r="BA700" s="98">
        <f>_xll.qlInterestRateIndexFixingDate(Currency&amp;"ibor"&amp;Tenor,BB700,Trigger)</f>
        <v>44286</v>
      </c>
      <c r="BB700" s="98">
        <f>_xll.qlCalendarAdvance(Calendar,BB699,AZ700,"f",,Trigger)</f>
        <v>44292</v>
      </c>
      <c r="BC700" s="98">
        <f>_xll.qlInterestRateIndexMaturity(Currency&amp;"ibor"&amp;Tenor,BB700,Trigger)</f>
        <v>44383</v>
      </c>
      <c r="BD700" s="242" t="e">
        <f>_xll.qlIndexFixing($AD$5,BA700,TRUE,_xll.ohTrigger(Trigger,Trigger3M))</f>
        <v>#NUM!</v>
      </c>
      <c r="BE700" s="242">
        <f>IFERROR(_xll.qlIndexFixing($BF$1,BA700,TRUE,_xll.ohTrigger(Trigger,Trigger3M)),#N/A)</f>
        <v>1.1564735138783767E-2</v>
      </c>
    </row>
    <row r="701" spans="52:57" ht="11.25" customHeight="1" x14ac:dyDescent="0.25">
      <c r="AZ701" s="99" t="s">
        <v>83</v>
      </c>
      <c r="BA701" s="98">
        <f>_xll.qlInterestRateIndexFixingDate(Currency&amp;"ibor"&amp;Tenor,BB701,Trigger)</f>
        <v>44295</v>
      </c>
      <c r="BB701" s="98">
        <f>_xll.qlCalendarAdvance(Calendar,BB700,AZ701,"f",,Trigger)</f>
        <v>44299</v>
      </c>
      <c r="BC701" s="98">
        <f>_xll.qlInterestRateIndexMaturity(Currency&amp;"ibor"&amp;Tenor,BB701,Trigger)</f>
        <v>44390</v>
      </c>
      <c r="BD701" s="242" t="e">
        <f>_xll.qlIndexFixing($AD$5,BA701,TRUE,_xll.ohTrigger(Trigger,Trigger3M))</f>
        <v>#NUM!</v>
      </c>
      <c r="BE701" s="242">
        <f>IFERROR(_xll.qlIndexFixing($BF$1,BA701,TRUE,_xll.ohTrigger(Trigger,Trigger3M)),#N/A)</f>
        <v>1.1616836303213574E-2</v>
      </c>
    </row>
    <row r="702" spans="52:57" ht="11.25" customHeight="1" x14ac:dyDescent="0.25">
      <c r="AZ702" s="99" t="s">
        <v>83</v>
      </c>
      <c r="BA702" s="98">
        <f>_xll.qlInterestRateIndexFixingDate(Currency&amp;"ibor"&amp;Tenor,BB702,Trigger)</f>
        <v>44302</v>
      </c>
      <c r="BB702" s="98">
        <f>_xll.qlCalendarAdvance(Calendar,BB701,AZ702,"f",,Trigger)</f>
        <v>44306</v>
      </c>
      <c r="BC702" s="98">
        <f>_xll.qlInterestRateIndexMaturity(Currency&amp;"ibor"&amp;Tenor,BB702,Trigger)</f>
        <v>44397</v>
      </c>
      <c r="BD702" s="242" t="e">
        <f>_xll.qlIndexFixing($AD$5,BA702,TRUE,_xll.ohTrigger(Trigger,Trigger3M))</f>
        <v>#NUM!</v>
      </c>
      <c r="BE702" s="242">
        <f>IFERROR(_xll.qlIndexFixing($BF$1,BA702,TRUE,_xll.ohTrigger(Trigger,Trigger3M)),#N/A)</f>
        <v>1.1668845308209891E-2</v>
      </c>
    </row>
    <row r="703" spans="52:57" ht="11.25" customHeight="1" x14ac:dyDescent="0.25">
      <c r="AZ703" s="99" t="s">
        <v>83</v>
      </c>
      <c r="BA703" s="98">
        <f>_xll.qlInterestRateIndexFixingDate(Currency&amp;"ibor"&amp;Tenor,BB703,Trigger)</f>
        <v>44309</v>
      </c>
      <c r="BB703" s="98">
        <f>_xll.qlCalendarAdvance(Calendar,BB702,AZ703,"f",,Trigger)</f>
        <v>44313</v>
      </c>
      <c r="BC703" s="98">
        <f>_xll.qlInterestRateIndexMaturity(Currency&amp;"ibor"&amp;Tenor,BB703,Trigger)</f>
        <v>44404</v>
      </c>
      <c r="BD703" s="242" t="e">
        <f>_xll.qlIndexFixing($AD$5,BA703,TRUE,_xll.ohTrigger(Trigger,Trigger3M))</f>
        <v>#NUM!</v>
      </c>
      <c r="BE703" s="242">
        <f>IFERROR(_xll.qlIndexFixing($BF$1,BA703,TRUE,_xll.ohTrigger(Trigger,Trigger3M)),#N/A)</f>
        <v>1.1720760656053843E-2</v>
      </c>
    </row>
    <row r="704" spans="52:57" ht="11.25" customHeight="1" x14ac:dyDescent="0.25">
      <c r="AZ704" s="99" t="s">
        <v>83</v>
      </c>
      <c r="BA704" s="98">
        <f>_xll.qlInterestRateIndexFixingDate(Currency&amp;"ibor"&amp;Tenor,BB704,Trigger)</f>
        <v>44316</v>
      </c>
      <c r="BB704" s="98">
        <f>_xll.qlCalendarAdvance(Calendar,BB703,AZ704,"f",,Trigger)</f>
        <v>44320</v>
      </c>
      <c r="BC704" s="98">
        <f>_xll.qlInterestRateIndexMaturity(Currency&amp;"ibor"&amp;Tenor,BB704,Trigger)</f>
        <v>44412</v>
      </c>
      <c r="BD704" s="242" t="e">
        <f>_xll.qlIndexFixing($AD$5,BA704,TRUE,_xll.ohTrigger(Trigger,Trigger3M))</f>
        <v>#NUM!</v>
      </c>
      <c r="BE704" s="242">
        <f>IFERROR(_xll.qlIndexFixing($BF$1,BA704,TRUE,_xll.ohTrigger(Trigger,Trigger3M)),#N/A)</f>
        <v>1.1776455871393253E-2</v>
      </c>
    </row>
    <row r="705" spans="52:57" ht="11.25" customHeight="1" x14ac:dyDescent="0.25">
      <c r="AZ705" s="99" t="s">
        <v>83</v>
      </c>
      <c r="BA705" s="98">
        <f>_xll.qlInterestRateIndexFixingDate(Currency&amp;"ibor"&amp;Tenor,BB705,Trigger)</f>
        <v>44323</v>
      </c>
      <c r="BB705" s="98">
        <f>_xll.qlCalendarAdvance(Calendar,BB704,AZ705,"f",,Trigger)</f>
        <v>44327</v>
      </c>
      <c r="BC705" s="98">
        <f>_xll.qlInterestRateIndexMaturity(Currency&amp;"ibor"&amp;Tenor,BB705,Trigger)</f>
        <v>44419</v>
      </c>
      <c r="BD705" s="242" t="e">
        <f>_xll.qlIndexFixing($AD$5,BA705,TRUE,_xll.ohTrigger(Trigger,Trigger3M))</f>
        <v>#NUM!</v>
      </c>
      <c r="BE705" s="242">
        <f>IFERROR(_xll.qlIndexFixing($BF$1,BA705,TRUE,_xll.ohTrigger(Trigger,Trigger3M)),#N/A)</f>
        <v>1.1828173910647921E-2</v>
      </c>
    </row>
    <row r="706" spans="52:57" ht="11.25" customHeight="1" x14ac:dyDescent="0.25">
      <c r="AZ706" s="99" t="s">
        <v>83</v>
      </c>
      <c r="BA706" s="98">
        <f>_xll.qlInterestRateIndexFixingDate(Currency&amp;"ibor"&amp;Tenor,BB706,Trigger)</f>
        <v>44330</v>
      </c>
      <c r="BB706" s="98">
        <f>_xll.qlCalendarAdvance(Calendar,BB705,AZ706,"f",,Trigger)</f>
        <v>44334</v>
      </c>
      <c r="BC706" s="98">
        <f>_xll.qlInterestRateIndexMaturity(Currency&amp;"ibor"&amp;Tenor,BB706,Trigger)</f>
        <v>44426</v>
      </c>
      <c r="BD706" s="242" t="e">
        <f>_xll.qlIndexFixing($AD$5,BA706,TRUE,_xll.ohTrigger(Trigger,Trigger3M))</f>
        <v>#NUM!</v>
      </c>
      <c r="BE706" s="242">
        <f>IFERROR(_xll.qlIndexFixing($BF$1,BA706,TRUE,_xll.ohTrigger(Trigger,Trigger3M)),#N/A)</f>
        <v>1.187979369632514E-2</v>
      </c>
    </row>
    <row r="707" spans="52:57" ht="11.25" customHeight="1" x14ac:dyDescent="0.25">
      <c r="AZ707" s="99" t="s">
        <v>83</v>
      </c>
      <c r="BA707" s="98">
        <f>_xll.qlInterestRateIndexFixingDate(Currency&amp;"ibor"&amp;Tenor,BB707,Trigger)</f>
        <v>44337</v>
      </c>
      <c r="BB707" s="98">
        <f>_xll.qlCalendarAdvance(Calendar,BB706,AZ707,"f",,Trigger)</f>
        <v>44341</v>
      </c>
      <c r="BC707" s="98">
        <f>_xll.qlInterestRateIndexMaturity(Currency&amp;"ibor"&amp;Tenor,BB707,Trigger)</f>
        <v>44433</v>
      </c>
      <c r="BD707" s="242" t="e">
        <f>_xll.qlIndexFixing($AD$5,BA707,TRUE,_xll.ohTrigger(Trigger,Trigger3M))</f>
        <v>#NUM!</v>
      </c>
      <c r="BE707" s="242">
        <f>IFERROR(_xll.qlIndexFixing($BF$1,BA707,TRUE,_xll.ohTrigger(Trigger,Trigger3M)),#N/A)</f>
        <v>1.1931313730324137E-2</v>
      </c>
    </row>
    <row r="708" spans="52:57" ht="11.25" customHeight="1" x14ac:dyDescent="0.25">
      <c r="AZ708" s="99" t="s">
        <v>83</v>
      </c>
      <c r="BA708" s="98">
        <f>_xll.qlInterestRateIndexFixingDate(Currency&amp;"ibor"&amp;Tenor,BB708,Trigger)</f>
        <v>44344</v>
      </c>
      <c r="BB708" s="98">
        <f>_xll.qlCalendarAdvance(Calendar,BB707,AZ708,"f",,Trigger)</f>
        <v>44348</v>
      </c>
      <c r="BC708" s="98">
        <f>_xll.qlInterestRateIndexMaturity(Currency&amp;"ibor"&amp;Tenor,BB708,Trigger)</f>
        <v>44440</v>
      </c>
      <c r="BD708" s="242" t="e">
        <f>_xll.qlIndexFixing($AD$5,BA708,TRUE,_xll.ohTrigger(Trigger,Trigger3M))</f>
        <v>#NUM!</v>
      </c>
      <c r="BE708" s="242">
        <f>IFERROR(_xll.qlIndexFixing($BF$1,BA708,TRUE,_xll.ohTrigger(Trigger,Trigger3M)),#N/A)</f>
        <v>1.1982732525906354E-2</v>
      </c>
    </row>
    <row r="709" spans="52:57" ht="11.25" customHeight="1" x14ac:dyDescent="0.25">
      <c r="AZ709" s="99" t="s">
        <v>83</v>
      </c>
      <c r="BA709" s="98">
        <f>_xll.qlInterestRateIndexFixingDate(Currency&amp;"ibor"&amp;Tenor,BB709,Trigger)</f>
        <v>44351</v>
      </c>
      <c r="BB709" s="98">
        <f>_xll.qlCalendarAdvance(Calendar,BB708,AZ709,"f",,Trigger)</f>
        <v>44355</v>
      </c>
      <c r="BC709" s="98">
        <f>_xll.qlInterestRateIndexMaturity(Currency&amp;"ibor"&amp;Tenor,BB709,Trigger)</f>
        <v>44447</v>
      </c>
      <c r="BD709" s="242" t="e">
        <f>_xll.qlIndexFixing($AD$5,BA709,TRUE,_xll.ohTrigger(Trigger,Trigger3M))</f>
        <v>#NUM!</v>
      </c>
      <c r="BE709" s="242">
        <f>IFERROR(_xll.qlIndexFixing($BF$1,BA709,TRUE,_xll.ohTrigger(Trigger,Trigger3M)),#N/A)</f>
        <v>1.203404959583719E-2</v>
      </c>
    </row>
    <row r="710" spans="52:57" ht="11.25" customHeight="1" x14ac:dyDescent="0.25">
      <c r="AZ710" s="99" t="s">
        <v>83</v>
      </c>
      <c r="BA710" s="98">
        <f>_xll.qlInterestRateIndexFixingDate(Currency&amp;"ibor"&amp;Tenor,BB710,Trigger)</f>
        <v>44358</v>
      </c>
      <c r="BB710" s="98">
        <f>_xll.qlCalendarAdvance(Calendar,BB709,AZ710,"f",,Trigger)</f>
        <v>44362</v>
      </c>
      <c r="BC710" s="98">
        <f>_xll.qlInterestRateIndexMaturity(Currency&amp;"ibor"&amp;Tenor,BB710,Trigger)</f>
        <v>44454</v>
      </c>
      <c r="BD710" s="242" t="e">
        <f>_xll.qlIndexFixing($AD$5,BA710,TRUE,_xll.ohTrigger(Trigger,Trigger3M))</f>
        <v>#NUM!</v>
      </c>
      <c r="BE710" s="242">
        <f>IFERROR(_xll.qlIndexFixing($BF$1,BA710,TRUE,_xll.ohTrigger(Trigger,Trigger3M)),#N/A)</f>
        <v>1.2085266232156165E-2</v>
      </c>
    </row>
    <row r="711" spans="52:57" ht="11.25" customHeight="1" x14ac:dyDescent="0.25">
      <c r="AZ711" s="99" t="s">
        <v>83</v>
      </c>
      <c r="BA711" s="98">
        <f>_xll.qlInterestRateIndexFixingDate(Currency&amp;"ibor"&amp;Tenor,BB711,Trigger)</f>
        <v>44365</v>
      </c>
      <c r="BB711" s="98">
        <f>_xll.qlCalendarAdvance(Calendar,BB710,AZ711,"f",,Trigger)</f>
        <v>44369</v>
      </c>
      <c r="BC711" s="98">
        <f>_xll.qlInterestRateIndexMaturity(Currency&amp;"ibor"&amp;Tenor,BB711,Trigger)</f>
        <v>44461</v>
      </c>
      <c r="BD711" s="242" t="e">
        <f>_xll.qlIndexFixing($AD$5,BA711,TRUE,_xll.ohTrigger(Trigger,Trigger3M))</f>
        <v>#NUM!</v>
      </c>
      <c r="BE711" s="242">
        <f>IFERROR(_xll.qlIndexFixing($BF$1,BA711,TRUE,_xll.ohTrigger(Trigger,Trigger3M)),#N/A)</f>
        <v>1.2136383942590265E-2</v>
      </c>
    </row>
    <row r="712" spans="52:57" ht="11.25" customHeight="1" x14ac:dyDescent="0.25">
      <c r="AZ712" s="99" t="s">
        <v>83</v>
      </c>
      <c r="BA712" s="98">
        <f>_xll.qlInterestRateIndexFixingDate(Currency&amp;"ibor"&amp;Tenor,BB712,Trigger)</f>
        <v>44372</v>
      </c>
      <c r="BB712" s="98">
        <f>_xll.qlCalendarAdvance(Calendar,BB711,AZ712,"f",,Trigger)</f>
        <v>44376</v>
      </c>
      <c r="BC712" s="98">
        <f>_xll.qlInterestRateIndexMaturity(Currency&amp;"ibor"&amp;Tenor,BB712,Trigger)</f>
        <v>44468</v>
      </c>
      <c r="BD712" s="242" t="e">
        <f>_xll.qlIndexFixing($AD$5,BA712,TRUE,_xll.ohTrigger(Trigger,Trigger3M))</f>
        <v>#NUM!</v>
      </c>
      <c r="BE712" s="242">
        <f>IFERROR(_xll.qlIndexFixing($BF$1,BA712,TRUE,_xll.ohTrigger(Trigger,Trigger3M)),#N/A)</f>
        <v>1.218740427246162E-2</v>
      </c>
    </row>
    <row r="713" spans="52:57" ht="11.25" customHeight="1" x14ac:dyDescent="0.25">
      <c r="AZ713" s="99" t="s">
        <v>83</v>
      </c>
      <c r="BA713" s="98">
        <f>_xll.qlInterestRateIndexFixingDate(Currency&amp;"ibor"&amp;Tenor,BB713,Trigger)</f>
        <v>44379</v>
      </c>
      <c r="BB713" s="98">
        <f>_xll.qlCalendarAdvance(Calendar,BB712,AZ713,"f",,Trigger)</f>
        <v>44383</v>
      </c>
      <c r="BC713" s="98">
        <f>_xll.qlInterestRateIndexMaturity(Currency&amp;"ibor"&amp;Tenor,BB713,Trigger)</f>
        <v>44475</v>
      </c>
      <c r="BD713" s="242" t="e">
        <f>_xll.qlIndexFixing($AD$5,BA713,TRUE,_xll.ohTrigger(Trigger,Trigger3M))</f>
        <v>#NUM!</v>
      </c>
      <c r="BE713" s="242">
        <f>IFERROR(_xll.qlIndexFixing($BF$1,BA713,TRUE,_xll.ohTrigger(Trigger,Trigger3M)),#N/A)</f>
        <v>1.2238328804685769E-2</v>
      </c>
    </row>
    <row r="714" spans="52:57" ht="11.25" customHeight="1" x14ac:dyDescent="0.25">
      <c r="AZ714" s="99" t="s">
        <v>83</v>
      </c>
      <c r="BA714" s="98">
        <f>_xll.qlInterestRateIndexFixingDate(Currency&amp;"ibor"&amp;Tenor,BB714,Trigger)</f>
        <v>44386</v>
      </c>
      <c r="BB714" s="98">
        <f>_xll.qlCalendarAdvance(Calendar,BB713,AZ714,"f",,Trigger)</f>
        <v>44390</v>
      </c>
      <c r="BC714" s="98">
        <f>_xll.qlInterestRateIndexMaturity(Currency&amp;"ibor"&amp;Tenor,BB714,Trigger)</f>
        <v>44482</v>
      </c>
      <c r="BD714" s="242" t="e">
        <f>_xll.qlIndexFixing($AD$5,BA714,TRUE,_xll.ohTrigger(Trigger,Trigger3M))</f>
        <v>#NUM!</v>
      </c>
      <c r="BE714" s="242">
        <f>IFERROR(_xll.qlIndexFixing($BF$1,BA714,TRUE,_xll.ohTrigger(Trigger,Trigger3M)),#N/A)</f>
        <v>1.2289159159780346E-2</v>
      </c>
    </row>
    <row r="715" spans="52:57" ht="11.25" customHeight="1" x14ac:dyDescent="0.25">
      <c r="AZ715" s="99" t="s">
        <v>83</v>
      </c>
      <c r="BA715" s="98">
        <f>_xll.qlInterestRateIndexFixingDate(Currency&amp;"ibor"&amp;Tenor,BB715,Trigger)</f>
        <v>44393</v>
      </c>
      <c r="BB715" s="98">
        <f>_xll.qlCalendarAdvance(Calendar,BB714,AZ715,"f",,Trigger)</f>
        <v>44397</v>
      </c>
      <c r="BC715" s="98">
        <f>_xll.qlInterestRateIndexMaturity(Currency&amp;"ibor"&amp;Tenor,BB715,Trigger)</f>
        <v>44489</v>
      </c>
      <c r="BD715" s="242" t="e">
        <f>_xll.qlIndexFixing($AD$5,BA715,TRUE,_xll.ohTrigger(Trigger,Trigger3M))</f>
        <v>#NUM!</v>
      </c>
      <c r="BE715" s="242">
        <f>IFERROR(_xll.qlIndexFixing($BF$1,BA715,TRUE,_xll.ohTrigger(Trigger,Trigger3M)),#N/A)</f>
        <v>1.2339896995860734E-2</v>
      </c>
    </row>
    <row r="716" spans="52:57" ht="11.25" customHeight="1" x14ac:dyDescent="0.25">
      <c r="AZ716" s="99" t="s">
        <v>83</v>
      </c>
      <c r="BA716" s="98">
        <f>_xll.qlInterestRateIndexFixingDate(Currency&amp;"ibor"&amp;Tenor,BB716,Trigger)</f>
        <v>44400</v>
      </c>
      <c r="BB716" s="98">
        <f>_xll.qlCalendarAdvance(Calendar,BB715,AZ716,"f",,Trigger)</f>
        <v>44404</v>
      </c>
      <c r="BC716" s="98">
        <f>_xll.qlInterestRateIndexMaturity(Currency&amp;"ibor"&amp;Tenor,BB716,Trigger)</f>
        <v>44496</v>
      </c>
      <c r="BD716" s="242" t="e">
        <f>_xll.qlIndexFixing($AD$5,BA716,TRUE,_xll.ohTrigger(Trigger,Trigger3M))</f>
        <v>#NUM!</v>
      </c>
      <c r="BE716" s="242">
        <f>IFERROR(_xll.qlIndexFixing($BF$1,BA716,TRUE,_xll.ohTrigger(Trigger,Trigger3M)),#N/A)</f>
        <v>1.2390544008646148E-2</v>
      </c>
    </row>
    <row r="717" spans="52:57" ht="11.25" customHeight="1" x14ac:dyDescent="0.25">
      <c r="AZ717" s="99" t="s">
        <v>83</v>
      </c>
      <c r="BA717" s="98">
        <f>_xll.qlInterestRateIndexFixingDate(Currency&amp;"ibor"&amp;Tenor,BB717,Trigger)</f>
        <v>44407</v>
      </c>
      <c r="BB717" s="98">
        <f>_xll.qlCalendarAdvance(Calendar,BB716,AZ717,"f",,Trigger)</f>
        <v>44411</v>
      </c>
      <c r="BC717" s="98">
        <f>_xll.qlInterestRateIndexMaturity(Currency&amp;"ibor"&amp;Tenor,BB717,Trigger)</f>
        <v>44503</v>
      </c>
      <c r="BD717" s="242" t="e">
        <f>_xll.qlIndexFixing($AD$5,BA717,TRUE,_xll.ohTrigger(Trigger,Trigger3M))</f>
        <v>#NUM!</v>
      </c>
      <c r="BE717" s="242">
        <f>IFERROR(_xll.qlIndexFixing($BF$1,BA717,TRUE,_xll.ohTrigger(Trigger,Trigger3M)),#N/A)</f>
        <v>1.2441101931457905E-2</v>
      </c>
    </row>
    <row r="718" spans="52:57" ht="11.25" customHeight="1" x14ac:dyDescent="0.25">
      <c r="AZ718" s="99" t="s">
        <v>83</v>
      </c>
      <c r="BA718" s="98">
        <f>_xll.qlInterestRateIndexFixingDate(Currency&amp;"ibor"&amp;Tenor,BB718,Trigger)</f>
        <v>44414</v>
      </c>
      <c r="BB718" s="98">
        <f>_xll.qlCalendarAdvance(Calendar,BB717,AZ718,"f",,Trigger)</f>
        <v>44418</v>
      </c>
      <c r="BC718" s="98">
        <f>_xll.qlInterestRateIndexMaturity(Currency&amp;"ibor"&amp;Tenor,BB718,Trigger)</f>
        <v>44510</v>
      </c>
      <c r="BD718" s="242" t="e">
        <f>_xll.qlIndexFixing($AD$5,BA718,TRUE,_xll.ohTrigger(Trigger,Trigger3M))</f>
        <v>#NUM!</v>
      </c>
      <c r="BE718" s="242">
        <f>IFERROR(_xll.qlIndexFixing($BF$1,BA718,TRUE,_xll.ohTrigger(Trigger,Trigger3M)),#N/A)</f>
        <v>1.2491572535228968E-2</v>
      </c>
    </row>
    <row r="719" spans="52:57" ht="11.25" customHeight="1" x14ac:dyDescent="0.25">
      <c r="AZ719" s="99" t="s">
        <v>83</v>
      </c>
      <c r="BA719" s="98">
        <f>_xll.qlInterestRateIndexFixingDate(Currency&amp;"ibor"&amp;Tenor,BB719,Trigger)</f>
        <v>44421</v>
      </c>
      <c r="BB719" s="98">
        <f>_xll.qlCalendarAdvance(Calendar,BB718,AZ719,"f",,Trigger)</f>
        <v>44425</v>
      </c>
      <c r="BC719" s="98">
        <f>_xll.qlInterestRateIndexMaturity(Currency&amp;"ibor"&amp;Tenor,BB719,Trigger)</f>
        <v>44517</v>
      </c>
      <c r="BD719" s="242" t="e">
        <f>_xll.qlIndexFixing($AD$5,BA719,TRUE,_xll.ohTrigger(Trigger,Trigger3M))</f>
        <v>#NUM!</v>
      </c>
      <c r="BE719" s="242">
        <f>IFERROR(_xll.qlIndexFixing($BF$1,BA719,TRUE,_xll.ohTrigger(Trigger,Trigger3M)),#N/A)</f>
        <v>1.2541957628494397E-2</v>
      </c>
    </row>
    <row r="720" spans="52:57" ht="11.25" customHeight="1" x14ac:dyDescent="0.25">
      <c r="AZ720" s="99" t="s">
        <v>83</v>
      </c>
      <c r="BA720" s="98">
        <f>_xll.qlInterestRateIndexFixingDate(Currency&amp;"ibor"&amp;Tenor,BB720,Trigger)</f>
        <v>44428</v>
      </c>
      <c r="BB720" s="98">
        <f>_xll.qlCalendarAdvance(Calendar,BB719,AZ720,"f",,Trigger)</f>
        <v>44432</v>
      </c>
      <c r="BC720" s="98">
        <f>_xll.qlInterestRateIndexMaturity(Currency&amp;"ibor"&amp;Tenor,BB720,Trigger)</f>
        <v>44524</v>
      </c>
      <c r="BD720" s="242" t="e">
        <f>_xll.qlIndexFixing($AD$5,BA720,TRUE,_xll.ohTrigger(Trigger,Trigger3M))</f>
        <v>#NUM!</v>
      </c>
      <c r="BE720" s="242">
        <f>IFERROR(_xll.qlIndexFixing($BF$1,BA720,TRUE,_xll.ohTrigger(Trigger,Trigger3M)),#N/A)</f>
        <v>1.259225905740699E-2</v>
      </c>
    </row>
    <row r="721" spans="52:57" ht="11.25" customHeight="1" x14ac:dyDescent="0.25">
      <c r="AZ721" s="99" t="s">
        <v>83</v>
      </c>
      <c r="BA721" s="98">
        <f>_xll.qlInterestRateIndexFixingDate(Currency&amp;"ibor"&amp;Tenor,BB721,Trigger)</f>
        <v>44435</v>
      </c>
      <c r="BB721" s="98">
        <f>_xll.qlCalendarAdvance(Calendar,BB720,AZ721,"f",,Trigger)</f>
        <v>44439</v>
      </c>
      <c r="BC721" s="98">
        <f>_xll.qlInterestRateIndexMaturity(Currency&amp;"ibor"&amp;Tenor,BB721,Trigger)</f>
        <v>44530</v>
      </c>
      <c r="BD721" s="242" t="e">
        <f>_xll.qlIndexFixing($AD$5,BA721,TRUE,_xll.ohTrigger(Trigger,Trigger3M))</f>
        <v>#NUM!</v>
      </c>
      <c r="BE721" s="242">
        <f>IFERROR(_xll.qlIndexFixing($BF$1,BA721,TRUE,_xll.ohTrigger(Trigger,Trigger3M)),#N/A)</f>
        <v>1.2638685218036407E-2</v>
      </c>
    </row>
    <row r="722" spans="52:57" ht="11.25" customHeight="1" x14ac:dyDescent="0.25">
      <c r="AZ722" s="99" t="s">
        <v>83</v>
      </c>
      <c r="BA722" s="98">
        <f>_xll.qlInterestRateIndexFixingDate(Currency&amp;"ibor"&amp;Tenor,BB722,Trigger)</f>
        <v>44442</v>
      </c>
      <c r="BB722" s="98">
        <f>_xll.qlCalendarAdvance(Calendar,BB721,AZ722,"f",,Trigger)</f>
        <v>44446</v>
      </c>
      <c r="BC722" s="98">
        <f>_xll.qlInterestRateIndexMaturity(Currency&amp;"ibor"&amp;Tenor,BB722,Trigger)</f>
        <v>44537</v>
      </c>
      <c r="BD722" s="242" t="e">
        <f>_xll.qlIndexFixing($AD$5,BA722,TRUE,_xll.ohTrigger(Trigger,Trigger3M))</f>
        <v>#NUM!</v>
      </c>
      <c r="BE722" s="242">
        <f>IFERROR(_xll.qlIndexFixing($BF$1,BA722,TRUE,_xll.ohTrigger(Trigger,Trigger3M)),#N/A)</f>
        <v>1.2688828437304608E-2</v>
      </c>
    </row>
    <row r="723" spans="52:57" ht="11.25" customHeight="1" x14ac:dyDescent="0.25">
      <c r="AZ723" s="99" t="s">
        <v>83</v>
      </c>
      <c r="BA723" s="98">
        <f>_xll.qlInterestRateIndexFixingDate(Currency&amp;"ibor"&amp;Tenor,BB723,Trigger)</f>
        <v>44449</v>
      </c>
      <c r="BB723" s="98">
        <f>_xll.qlCalendarAdvance(Calendar,BB722,AZ723,"f",,Trigger)</f>
        <v>44453</v>
      </c>
      <c r="BC723" s="98">
        <f>_xll.qlInterestRateIndexMaturity(Currency&amp;"ibor"&amp;Tenor,BB723,Trigger)</f>
        <v>44544</v>
      </c>
      <c r="BD723" s="242" t="e">
        <f>_xll.qlIndexFixing($AD$5,BA723,TRUE,_xll.ohTrigger(Trigger,Trigger3M))</f>
        <v>#NUM!</v>
      </c>
      <c r="BE723" s="242">
        <f>IFERROR(_xll.qlIndexFixing($BF$1,BA723,TRUE,_xll.ohTrigger(Trigger,Trigger3M)),#N/A)</f>
        <v>1.2738890437016016E-2</v>
      </c>
    </row>
    <row r="724" spans="52:57" ht="11.25" customHeight="1" x14ac:dyDescent="0.25">
      <c r="AZ724" s="99" t="s">
        <v>83</v>
      </c>
      <c r="BA724" s="98">
        <f>_xll.qlInterestRateIndexFixingDate(Currency&amp;"ibor"&amp;Tenor,BB724,Trigger)</f>
        <v>44456</v>
      </c>
      <c r="BB724" s="98">
        <f>_xll.qlCalendarAdvance(Calendar,BB723,AZ724,"f",,Trigger)</f>
        <v>44460</v>
      </c>
      <c r="BC724" s="98">
        <f>_xll.qlInterestRateIndexMaturity(Currency&amp;"ibor"&amp;Tenor,BB724,Trigger)</f>
        <v>44551</v>
      </c>
      <c r="BD724" s="242" t="e">
        <f>_xll.qlIndexFixing($AD$5,BA724,TRUE,_xll.ohTrigger(Trigger,Trigger3M))</f>
        <v>#NUM!</v>
      </c>
      <c r="BE724" s="242">
        <f>IFERROR(_xll.qlIndexFixing($BF$1,BA724,TRUE,_xll.ohTrigger(Trigger,Trigger3M)),#N/A)</f>
        <v>1.2788870212622096E-2</v>
      </c>
    </row>
    <row r="725" spans="52:57" ht="11.25" customHeight="1" x14ac:dyDescent="0.25">
      <c r="AZ725" s="99" t="s">
        <v>83</v>
      </c>
      <c r="BA725" s="98">
        <f>_xll.qlInterestRateIndexFixingDate(Currency&amp;"ibor"&amp;Tenor,BB725,Trigger)</f>
        <v>44463</v>
      </c>
      <c r="BB725" s="98">
        <f>_xll.qlCalendarAdvance(Calendar,BB724,AZ725,"f",,Trigger)</f>
        <v>44467</v>
      </c>
      <c r="BC725" s="98">
        <f>_xll.qlInterestRateIndexMaturity(Currency&amp;"ibor"&amp;Tenor,BB725,Trigger)</f>
        <v>44558</v>
      </c>
      <c r="BD725" s="242" t="e">
        <f>_xll.qlIndexFixing($AD$5,BA725,TRUE,_xll.ohTrigger(Trigger,Trigger3M))</f>
        <v>#NUM!</v>
      </c>
      <c r="BE725" s="242">
        <f>IFERROR(_xll.qlIndexFixing($BF$1,BA725,TRUE,_xll.ohTrigger(Trigger,Trigger3M)),#N/A)</f>
        <v>1.2838766759527762E-2</v>
      </c>
    </row>
    <row r="726" spans="52:57" ht="11.25" customHeight="1" x14ac:dyDescent="0.25">
      <c r="AZ726" s="99" t="s">
        <v>83</v>
      </c>
      <c r="BA726" s="98">
        <f>_xll.qlInterestRateIndexFixingDate(Currency&amp;"ibor"&amp;Tenor,BB726,Trigger)</f>
        <v>44470</v>
      </c>
      <c r="BB726" s="98">
        <f>_xll.qlCalendarAdvance(Calendar,BB725,AZ726,"f",,Trigger)</f>
        <v>44474</v>
      </c>
      <c r="BC726" s="98">
        <f>_xll.qlInterestRateIndexMaturity(Currency&amp;"ibor"&amp;Tenor,BB726,Trigger)</f>
        <v>44566</v>
      </c>
      <c r="BD726" s="242" t="e">
        <f>_xll.qlIndexFixing($AD$5,BA726,TRUE,_xll.ohTrigger(Trigger,Trigger3M))</f>
        <v>#NUM!</v>
      </c>
      <c r="BE726" s="242">
        <f>IFERROR(_xll.qlIndexFixing($BF$1,BA726,TRUE,_xll.ohTrigger(Trigger,Trigger3M)),#N/A)</f>
        <v>1.289235106851986E-2</v>
      </c>
    </row>
    <row r="727" spans="52:57" ht="11.25" customHeight="1" x14ac:dyDescent="0.25">
      <c r="AZ727" s="99" t="s">
        <v>83</v>
      </c>
      <c r="BA727" s="98">
        <f>_xll.qlInterestRateIndexFixingDate(Currency&amp;"ibor"&amp;Tenor,BB727,Trigger)</f>
        <v>44477</v>
      </c>
      <c r="BB727" s="98">
        <f>_xll.qlCalendarAdvance(Calendar,BB726,AZ727,"f",,Trigger)</f>
        <v>44481</v>
      </c>
      <c r="BC727" s="98">
        <f>_xll.qlInterestRateIndexMaturity(Currency&amp;"ibor"&amp;Tenor,BB727,Trigger)</f>
        <v>44573</v>
      </c>
      <c r="BD727" s="242" t="e">
        <f>_xll.qlIndexFixing($AD$5,BA727,TRUE,_xll.ohTrigger(Trigger,Trigger3M))</f>
        <v>#NUM!</v>
      </c>
      <c r="BE727" s="242">
        <f>IFERROR(_xll.qlIndexFixing($BF$1,BA727,TRUE,_xll.ohTrigger(Trigger,Trigger3M)),#N/A)</f>
        <v>1.2942073642301669E-2</v>
      </c>
    </row>
    <row r="728" spans="52:57" ht="11.25" customHeight="1" x14ac:dyDescent="0.25">
      <c r="AZ728" s="99" t="s">
        <v>83</v>
      </c>
      <c r="BA728" s="98">
        <f>_xll.qlInterestRateIndexFixingDate(Currency&amp;"ibor"&amp;Tenor,BB728,Trigger)</f>
        <v>44484</v>
      </c>
      <c r="BB728" s="98">
        <f>_xll.qlCalendarAdvance(Calendar,BB727,AZ728,"f",,Trigger)</f>
        <v>44488</v>
      </c>
      <c r="BC728" s="98">
        <f>_xll.qlInterestRateIndexMaturity(Currency&amp;"ibor"&amp;Tenor,BB728,Trigger)</f>
        <v>44580</v>
      </c>
      <c r="BD728" s="242" t="e">
        <f>_xll.qlIndexFixing($AD$5,BA728,TRUE,_xll.ohTrigger(Trigger,Trigger3M))</f>
        <v>#NUM!</v>
      </c>
      <c r="BE728" s="242">
        <f>IFERROR(_xll.qlIndexFixing($BF$1,BA728,TRUE,_xll.ohTrigger(Trigger,Trigger3M)),#N/A)</f>
        <v>1.2991709905289311E-2</v>
      </c>
    </row>
    <row r="729" spans="52:57" ht="11.25" customHeight="1" x14ac:dyDescent="0.25">
      <c r="AZ729" s="99" t="s">
        <v>83</v>
      </c>
      <c r="BA729" s="98">
        <f>_xll.qlInterestRateIndexFixingDate(Currency&amp;"ibor"&amp;Tenor,BB729,Trigger)</f>
        <v>44491</v>
      </c>
      <c r="BB729" s="98">
        <f>_xll.qlCalendarAdvance(Calendar,BB728,AZ729,"f",,Trigger)</f>
        <v>44495</v>
      </c>
      <c r="BC729" s="98">
        <f>_xll.qlInterestRateIndexMaturity(Currency&amp;"ibor"&amp;Tenor,BB729,Trigger)</f>
        <v>44587</v>
      </c>
      <c r="BD729" s="242" t="e">
        <f>_xll.qlIndexFixing($AD$5,BA729,TRUE,_xll.ohTrigger(Trigger,Trigger3M))</f>
        <v>#NUM!</v>
      </c>
      <c r="BE729" s="242">
        <f>IFERROR(_xll.qlIndexFixing($BF$1,BA729,TRUE,_xll.ohTrigger(Trigger,Trigger3M)),#N/A)</f>
        <v>1.3041258852636151E-2</v>
      </c>
    </row>
    <row r="730" spans="52:57" ht="11.25" customHeight="1" x14ac:dyDescent="0.25">
      <c r="AZ730" s="99" t="s">
        <v>83</v>
      </c>
      <c r="BA730" s="98">
        <f>_xll.qlInterestRateIndexFixingDate(Currency&amp;"ibor"&amp;Tenor,BB730,Trigger)</f>
        <v>44498</v>
      </c>
      <c r="BB730" s="98">
        <f>_xll.qlCalendarAdvance(Calendar,BB729,AZ730,"f",,Trigger)</f>
        <v>44502</v>
      </c>
      <c r="BC730" s="98">
        <f>_xll.qlInterestRateIndexMaturity(Currency&amp;"ibor"&amp;Tenor,BB730,Trigger)</f>
        <v>44594</v>
      </c>
      <c r="BD730" s="242" t="e">
        <f>_xll.qlIndexFixing($AD$5,BA730,TRUE,_xll.ohTrigger(Trigger,Trigger3M))</f>
        <v>#NUM!</v>
      </c>
      <c r="BE730" s="242">
        <f>IFERROR(_xll.qlIndexFixing($BF$1,BA730,TRUE,_xll.ohTrigger(Trigger,Trigger3M)),#N/A)</f>
        <v>1.309071947944602E-2</v>
      </c>
    </row>
    <row r="731" spans="52:57" ht="11.25" customHeight="1" x14ac:dyDescent="0.25">
      <c r="AZ731" s="99" t="s">
        <v>83</v>
      </c>
      <c r="BA731" s="98">
        <f>_xll.qlInterestRateIndexFixingDate(Currency&amp;"ibor"&amp;Tenor,BB731,Trigger)</f>
        <v>44505</v>
      </c>
      <c r="BB731" s="98">
        <f>_xll.qlCalendarAdvance(Calendar,BB730,AZ731,"f",,Trigger)</f>
        <v>44509</v>
      </c>
      <c r="BC731" s="98">
        <f>_xll.qlInterestRateIndexMaturity(Currency&amp;"ibor"&amp;Tenor,BB731,Trigger)</f>
        <v>44601</v>
      </c>
      <c r="BD731" s="242" t="e">
        <f>_xll.qlIndexFixing($AD$5,BA731,TRUE,_xll.ohTrigger(Trigger,Trigger3M))</f>
        <v>#NUM!</v>
      </c>
      <c r="BE731" s="242">
        <f>IFERROR(_xll.qlIndexFixing($BF$1,BA731,TRUE,_xll.ohTrigger(Trigger,Trigger3M)),#N/A)</f>
        <v>1.3140090780781046E-2</v>
      </c>
    </row>
    <row r="732" spans="52:57" ht="11.25" customHeight="1" x14ac:dyDescent="0.25">
      <c r="AZ732" s="99" t="s">
        <v>83</v>
      </c>
      <c r="BA732" s="98">
        <f>_xll.qlInterestRateIndexFixingDate(Currency&amp;"ibor"&amp;Tenor,BB732,Trigger)</f>
        <v>44512</v>
      </c>
      <c r="BB732" s="98">
        <f>_xll.qlCalendarAdvance(Calendar,BB731,AZ732,"f",,Trigger)</f>
        <v>44516</v>
      </c>
      <c r="BC732" s="98">
        <f>_xll.qlInterestRateIndexMaturity(Currency&amp;"ibor"&amp;Tenor,BB732,Trigger)</f>
        <v>44608</v>
      </c>
      <c r="BD732" s="242" t="e">
        <f>_xll.qlIndexFixing($AD$5,BA732,TRUE,_xll.ohTrigger(Trigger,Trigger3M))</f>
        <v>#NUM!</v>
      </c>
      <c r="BE732" s="242">
        <f>IFERROR(_xll.qlIndexFixing($BF$1,BA732,TRUE,_xll.ohTrigger(Trigger,Trigger3M)),#N/A)</f>
        <v>1.3189371751656437E-2</v>
      </c>
    </row>
    <row r="733" spans="52:57" ht="11.25" customHeight="1" x14ac:dyDescent="0.25">
      <c r="AZ733" s="99" t="s">
        <v>83</v>
      </c>
      <c r="BA733" s="98">
        <f>_xll.qlInterestRateIndexFixingDate(Currency&amp;"ibor"&amp;Tenor,BB733,Trigger)</f>
        <v>44519</v>
      </c>
      <c r="BB733" s="98">
        <f>_xll.qlCalendarAdvance(Calendar,BB732,AZ733,"f",,Trigger)</f>
        <v>44523</v>
      </c>
      <c r="BC733" s="98">
        <f>_xll.qlInterestRateIndexMaturity(Currency&amp;"ibor"&amp;Tenor,BB733,Trigger)</f>
        <v>44615</v>
      </c>
      <c r="BD733" s="242" t="e">
        <f>_xll.qlIndexFixing($AD$5,BA733,TRUE,_xll.ohTrigger(Trigger,Trigger3M))</f>
        <v>#NUM!</v>
      </c>
      <c r="BE733" s="242">
        <f>IFERROR(_xll.qlIndexFixing($BF$1,BA733,TRUE,_xll.ohTrigger(Trigger,Trigger3M)),#N/A)</f>
        <v>1.3238561387047435E-2</v>
      </c>
    </row>
    <row r="734" spans="52:57" ht="11.25" customHeight="1" x14ac:dyDescent="0.25">
      <c r="AZ734" s="99" t="s">
        <v>83</v>
      </c>
      <c r="BA734" s="98">
        <f>_xll.qlInterestRateIndexFixingDate(Currency&amp;"ibor"&amp;Tenor,BB734,Trigger)</f>
        <v>44526</v>
      </c>
      <c r="BB734" s="98">
        <f>_xll.qlCalendarAdvance(Calendar,BB733,AZ734,"f",,Trigger)</f>
        <v>44530</v>
      </c>
      <c r="BC734" s="98">
        <f>_xll.qlInterestRateIndexMaturity(Currency&amp;"ibor"&amp;Tenor,BB734,Trigger)</f>
        <v>44620</v>
      </c>
      <c r="BD734" s="242" t="e">
        <f>_xll.qlIndexFixing($AD$5,BA734,TRUE,_xll.ohTrigger(Trigger,Trigger3M))</f>
        <v>#NUM!</v>
      </c>
      <c r="BE734" s="242">
        <f>IFERROR(_xll.qlIndexFixing($BF$1,BA734,TRUE,_xll.ohTrigger(Trigger,Trigger3M)),#N/A)</f>
        <v>1.3280190143024839E-2</v>
      </c>
    </row>
    <row r="735" spans="52:57" ht="11.25" customHeight="1" x14ac:dyDescent="0.25">
      <c r="AZ735" s="99" t="s">
        <v>83</v>
      </c>
      <c r="BA735" s="98">
        <f>_xll.qlInterestRateIndexFixingDate(Currency&amp;"ibor"&amp;Tenor,BB735,Trigger)</f>
        <v>44533</v>
      </c>
      <c r="BB735" s="98">
        <f>_xll.qlCalendarAdvance(Calendar,BB734,AZ735,"f",,Trigger)</f>
        <v>44537</v>
      </c>
      <c r="BC735" s="98">
        <f>_xll.qlInterestRateIndexMaturity(Currency&amp;"ibor"&amp;Tenor,BB735,Trigger)</f>
        <v>44627</v>
      </c>
      <c r="BD735" s="242" t="e">
        <f>_xll.qlIndexFixing($AD$5,BA735,TRUE,_xll.ohTrigger(Trigger,Trigger3M))</f>
        <v>#NUM!</v>
      </c>
      <c r="BE735" s="242">
        <f>IFERROR(_xll.qlIndexFixing($BF$1,BA735,TRUE,_xll.ohTrigger(Trigger,Trigger3M)),#N/A)</f>
        <v>1.3329204182220167E-2</v>
      </c>
    </row>
    <row r="736" spans="52:57" ht="11.25" customHeight="1" x14ac:dyDescent="0.25">
      <c r="AZ736" s="99" t="s">
        <v>83</v>
      </c>
      <c r="BA736" s="98">
        <f>_xll.qlInterestRateIndexFixingDate(Currency&amp;"ibor"&amp;Tenor,BB736,Trigger)</f>
        <v>44540</v>
      </c>
      <c r="BB736" s="98">
        <f>_xll.qlCalendarAdvance(Calendar,BB735,AZ736,"f",,Trigger)</f>
        <v>44544</v>
      </c>
      <c r="BC736" s="98">
        <f>_xll.qlInterestRateIndexMaturity(Currency&amp;"ibor"&amp;Tenor,BB736,Trigger)</f>
        <v>44634</v>
      </c>
      <c r="BD736" s="242" t="e">
        <f>_xll.qlIndexFixing($AD$5,BA736,TRUE,_xll.ohTrigger(Trigger,Trigger3M))</f>
        <v>#NUM!</v>
      </c>
      <c r="BE736" s="242">
        <f>IFERROR(_xll.qlIndexFixing($BF$1,BA736,TRUE,_xll.ohTrigger(Trigger,Trigger3M)),#N/A)</f>
        <v>1.337812400787719E-2</v>
      </c>
    </row>
    <row r="737" spans="52:57" ht="11.25" customHeight="1" x14ac:dyDescent="0.25">
      <c r="AZ737" s="99" t="s">
        <v>83</v>
      </c>
      <c r="BA737" s="98">
        <f>_xll.qlInterestRateIndexFixingDate(Currency&amp;"ibor"&amp;Tenor,BB737,Trigger)</f>
        <v>44547</v>
      </c>
      <c r="BB737" s="98">
        <f>_xll.qlCalendarAdvance(Calendar,BB736,AZ737,"f",,Trigger)</f>
        <v>44551</v>
      </c>
      <c r="BC737" s="98">
        <f>_xll.qlInterestRateIndexMaturity(Currency&amp;"ibor"&amp;Tenor,BB737,Trigger)</f>
        <v>44641</v>
      </c>
      <c r="BD737" s="242" t="e">
        <f>_xll.qlIndexFixing($AD$5,BA737,TRUE,_xll.ohTrigger(Trigger,Trigger3M))</f>
        <v>#NUM!</v>
      </c>
      <c r="BE737" s="242">
        <f>IFERROR(_xll.qlIndexFixing($BF$1,BA737,TRUE,_xll.ohTrigger(Trigger,Trigger3M)),#N/A)</f>
        <v>1.3426948614952749E-2</v>
      </c>
    </row>
    <row r="738" spans="52:57" ht="11.25" customHeight="1" x14ac:dyDescent="0.25">
      <c r="AZ738" s="99" t="s">
        <v>83</v>
      </c>
      <c r="BA738" s="98">
        <f>_xll.qlInterestRateIndexFixingDate(Currency&amp;"ibor"&amp;Tenor,BB738,Trigger)</f>
        <v>44554</v>
      </c>
      <c r="BB738" s="98">
        <f>_xll.qlCalendarAdvance(Calendar,BB737,AZ738,"f",,Trigger)</f>
        <v>44558</v>
      </c>
      <c r="BC738" s="98">
        <f>_xll.qlInterestRateIndexMaturity(Currency&amp;"ibor"&amp;Tenor,BB738,Trigger)</f>
        <v>44648</v>
      </c>
      <c r="BD738" s="242" t="e">
        <f>_xll.qlIndexFixing($AD$5,BA738,TRUE,_xll.ohTrigger(Trigger,Trigger3M))</f>
        <v>#NUM!</v>
      </c>
      <c r="BE738" s="242">
        <f>IFERROR(_xll.qlIndexFixing($BF$1,BA738,TRUE,_xll.ohTrigger(Trigger,Trigger3M)),#N/A)</f>
        <v>1.3475676998360164E-2</v>
      </c>
    </row>
    <row r="739" spans="52:57" ht="11.25" customHeight="1" x14ac:dyDescent="0.25">
      <c r="AZ739" s="99" t="s">
        <v>83</v>
      </c>
      <c r="BA739" s="98">
        <f>_xll.qlInterestRateIndexFixingDate(Currency&amp;"ibor"&amp;Tenor,BB739,Trigger)</f>
        <v>44561</v>
      </c>
      <c r="BB739" s="98">
        <f>_xll.qlCalendarAdvance(Calendar,BB738,AZ739,"f",,Trigger)</f>
        <v>44565</v>
      </c>
      <c r="BC739" s="98">
        <f>_xll.qlInterestRateIndexMaturity(Currency&amp;"ibor"&amp;Tenor,BB739,Trigger)</f>
        <v>44655</v>
      </c>
      <c r="BD739" s="242" t="e">
        <f>_xll.qlIndexFixing($AD$5,BA739,TRUE,_xll.ohTrigger(Trigger,Trigger3M))</f>
        <v>#NUM!</v>
      </c>
      <c r="BE739" s="242">
        <f>IFERROR(_xll.qlIndexFixing($BF$1,BA739,TRUE,_xll.ohTrigger(Trigger,Trigger3M)),#N/A)</f>
        <v>1.3524308152971898E-2</v>
      </c>
    </row>
    <row r="740" spans="52:57" ht="11.25" customHeight="1" x14ac:dyDescent="0.25">
      <c r="AZ740" s="99" t="s">
        <v>83</v>
      </c>
      <c r="BA740" s="98">
        <f>_xll.qlInterestRateIndexFixingDate(Currency&amp;"ibor"&amp;Tenor,BB740,Trigger)</f>
        <v>44568</v>
      </c>
      <c r="BB740" s="98">
        <f>_xll.qlCalendarAdvance(Calendar,BB739,AZ740,"f",,Trigger)</f>
        <v>44572</v>
      </c>
      <c r="BC740" s="98">
        <f>_xll.qlInterestRateIndexMaturity(Currency&amp;"ibor"&amp;Tenor,BB740,Trigger)</f>
        <v>44662</v>
      </c>
      <c r="BD740" s="242" t="e">
        <f>_xll.qlIndexFixing($AD$5,BA740,TRUE,_xll.ohTrigger(Trigger,Trigger3M))</f>
        <v>#NUM!</v>
      </c>
      <c r="BE740" s="242">
        <f>IFERROR(_xll.qlIndexFixing($BF$1,BA740,TRUE,_xll.ohTrigger(Trigger,Trigger3M)),#N/A)</f>
        <v>1.3572841073620445E-2</v>
      </c>
    </row>
    <row r="741" spans="52:57" ht="11.25" customHeight="1" x14ac:dyDescent="0.25">
      <c r="AZ741" s="99" t="s">
        <v>83</v>
      </c>
      <c r="BA741" s="98">
        <f>_xll.qlInterestRateIndexFixingDate(Currency&amp;"ibor"&amp;Tenor,BB741,Trigger)</f>
        <v>44575</v>
      </c>
      <c r="BB741" s="98">
        <f>_xll.qlCalendarAdvance(Calendar,BB740,AZ741,"f",,Trigger)</f>
        <v>44579</v>
      </c>
      <c r="BC741" s="98">
        <f>_xll.qlInterestRateIndexMaturity(Currency&amp;"ibor"&amp;Tenor,BB741,Trigger)</f>
        <v>44670</v>
      </c>
      <c r="BD741" s="242" t="e">
        <f>_xll.qlIndexFixing($AD$5,BA741,TRUE,_xll.ohTrigger(Trigger,Trigger3M))</f>
        <v>#NUM!</v>
      </c>
      <c r="BE741" s="242">
        <f>IFERROR(_xll.qlIndexFixing($BF$1,BA741,TRUE,_xll.ohTrigger(Trigger,Trigger3M)),#N/A)</f>
        <v>1.3624972484646699E-2</v>
      </c>
    </row>
    <row r="742" spans="52:57" ht="11.25" customHeight="1" x14ac:dyDescent="0.25">
      <c r="AZ742" s="99" t="s">
        <v>83</v>
      </c>
      <c r="BA742" s="98">
        <f>_xll.qlInterestRateIndexFixingDate(Currency&amp;"ibor"&amp;Tenor,BB742,Trigger)</f>
        <v>44582</v>
      </c>
      <c r="BB742" s="98">
        <f>_xll.qlCalendarAdvance(Calendar,BB741,AZ742,"f",,Trigger)</f>
        <v>44586</v>
      </c>
      <c r="BC742" s="98">
        <f>_xll.qlInterestRateIndexMaturity(Currency&amp;"ibor"&amp;Tenor,BB742,Trigger)</f>
        <v>44676</v>
      </c>
      <c r="BD742" s="242" t="e">
        <f>_xll.qlIndexFixing($AD$5,BA742,TRUE,_xll.ohTrigger(Trigger,Trigger3M))</f>
        <v>#NUM!</v>
      </c>
      <c r="BE742" s="242">
        <f>IFERROR(_xll.qlIndexFixing($BF$1,BA742,TRUE,_xll.ohTrigger(Trigger,Trigger3M)),#N/A)</f>
        <v>1.3669608192142135E-2</v>
      </c>
    </row>
    <row r="743" spans="52:57" ht="11.25" customHeight="1" x14ac:dyDescent="0.25">
      <c r="AZ743" s="99" t="s">
        <v>83</v>
      </c>
      <c r="BA743" s="98">
        <f>_xll.qlInterestRateIndexFixingDate(Currency&amp;"ibor"&amp;Tenor,BB743,Trigger)</f>
        <v>44589</v>
      </c>
      <c r="BB743" s="98">
        <f>_xll.qlCalendarAdvance(Calendar,BB742,AZ743,"f",,Trigger)</f>
        <v>44593</v>
      </c>
      <c r="BC743" s="98">
        <f>_xll.qlInterestRateIndexMaturity(Currency&amp;"ibor"&amp;Tenor,BB743,Trigger)</f>
        <v>44683</v>
      </c>
      <c r="BD743" s="242" t="e">
        <f>_xll.qlIndexFixing($AD$5,BA743,TRUE,_xll.ohTrigger(Trigger,Trigger3M))</f>
        <v>#NUM!</v>
      </c>
      <c r="BE743" s="242">
        <f>IFERROR(_xll.qlIndexFixing($BF$1,BA743,TRUE,_xll.ohTrigger(Trigger,Trigger3M)),#N/A)</f>
        <v>1.3717840379473323E-2</v>
      </c>
    </row>
    <row r="744" spans="52:57" ht="11.25" customHeight="1" x14ac:dyDescent="0.25">
      <c r="AZ744" s="99" t="s">
        <v>83</v>
      </c>
      <c r="BA744" s="98">
        <f>_xll.qlInterestRateIndexFixingDate(Currency&amp;"ibor"&amp;Tenor,BB744,Trigger)</f>
        <v>44596</v>
      </c>
      <c r="BB744" s="98">
        <f>_xll.qlCalendarAdvance(Calendar,BB743,AZ744,"f",,Trigger)</f>
        <v>44600</v>
      </c>
      <c r="BC744" s="98">
        <f>_xll.qlInterestRateIndexMaturity(Currency&amp;"ibor"&amp;Tenor,BB744,Trigger)</f>
        <v>44690</v>
      </c>
      <c r="BD744" s="242" t="e">
        <f>_xll.qlIndexFixing($AD$5,BA744,TRUE,_xll.ohTrigger(Trigger,Trigger3M))</f>
        <v>#NUM!</v>
      </c>
      <c r="BE744" s="242">
        <f>IFERROR(_xll.qlIndexFixing($BF$1,BA744,TRUE,_xll.ohTrigger(Trigger,Trigger3M)),#N/A)</f>
        <v>1.3765970311752973E-2</v>
      </c>
    </row>
    <row r="745" spans="52:57" ht="11.25" customHeight="1" x14ac:dyDescent="0.25">
      <c r="AZ745" s="99" t="s">
        <v>83</v>
      </c>
      <c r="BA745" s="98">
        <f>_xll.qlInterestRateIndexFixingDate(Currency&amp;"ibor"&amp;Tenor,BB745,Trigger)</f>
        <v>44603</v>
      </c>
      <c r="BB745" s="98">
        <f>_xll.qlCalendarAdvance(Calendar,BB744,AZ745,"f",,Trigger)</f>
        <v>44607</v>
      </c>
      <c r="BC745" s="98">
        <f>_xll.qlInterestRateIndexMaturity(Currency&amp;"ibor"&amp;Tenor,BB745,Trigger)</f>
        <v>44697</v>
      </c>
      <c r="BD745" s="242" t="e">
        <f>_xll.qlIndexFixing($AD$5,BA745,TRUE,_xll.ohTrigger(Trigger,Trigger3M))</f>
        <v>#NUM!</v>
      </c>
      <c r="BE745" s="242">
        <f>IFERROR(_xll.qlIndexFixing($BF$1,BA745,TRUE,_xll.ohTrigger(Trigger,Trigger3M)),#N/A)</f>
        <v>1.3813996983611077E-2</v>
      </c>
    </row>
    <row r="746" spans="52:57" ht="11.25" customHeight="1" x14ac:dyDescent="0.25">
      <c r="AZ746" s="99" t="s">
        <v>83</v>
      </c>
      <c r="BA746" s="98">
        <f>_xll.qlInterestRateIndexFixingDate(Currency&amp;"ibor"&amp;Tenor,BB746,Trigger)</f>
        <v>44610</v>
      </c>
      <c r="BB746" s="98">
        <f>_xll.qlCalendarAdvance(Calendar,BB745,AZ746,"f",,Trigger)</f>
        <v>44614</v>
      </c>
      <c r="BC746" s="98">
        <f>_xll.qlInterestRateIndexMaturity(Currency&amp;"ibor"&amp;Tenor,BB746,Trigger)</f>
        <v>44704</v>
      </c>
      <c r="BD746" s="242" t="e">
        <f>_xll.qlIndexFixing($AD$5,BA746,TRUE,_xll.ohTrigger(Trigger,Trigger3M))</f>
        <v>#NUM!</v>
      </c>
      <c r="BE746" s="242">
        <f>IFERROR(_xll.qlIndexFixing($BF$1,BA746,TRUE,_xll.ohTrigger(Trigger,Trigger3M)),#N/A)</f>
        <v>1.3861919389633215E-2</v>
      </c>
    </row>
    <row r="747" spans="52:57" ht="11.25" customHeight="1" x14ac:dyDescent="0.25">
      <c r="AZ747" s="99" t="s">
        <v>83</v>
      </c>
      <c r="BA747" s="98">
        <f>_xll.qlInterestRateIndexFixingDate(Currency&amp;"ibor"&amp;Tenor,BB747,Trigger)</f>
        <v>44617</v>
      </c>
      <c r="BB747" s="98">
        <f>_xll.qlCalendarAdvance(Calendar,BB746,AZ747,"f",,Trigger)</f>
        <v>44621</v>
      </c>
      <c r="BC747" s="98">
        <f>_xll.qlInterestRateIndexMaturity(Currency&amp;"ibor"&amp;Tenor,BB747,Trigger)</f>
        <v>44713</v>
      </c>
      <c r="BD747" s="242" t="e">
        <f>_xll.qlIndexFixing($AD$5,BA747,TRUE,_xll.ohTrigger(Trigger,Trigger3M))</f>
        <v>#NUM!</v>
      </c>
      <c r="BE747" s="242">
        <f>IFERROR(_xll.qlIndexFixing($BF$1,BA747,TRUE,_xll.ohTrigger(Trigger,Trigger3M)),#N/A)</f>
        <v>1.3917063138322113E-2</v>
      </c>
    </row>
    <row r="748" spans="52:57" ht="11.25" customHeight="1" x14ac:dyDescent="0.25">
      <c r="AZ748" s="99" t="s">
        <v>83</v>
      </c>
      <c r="BA748" s="98">
        <f>_xll.qlInterestRateIndexFixingDate(Currency&amp;"ibor"&amp;Tenor,BB748,Trigger)</f>
        <v>44624</v>
      </c>
      <c r="BB748" s="98">
        <f>_xll.qlCalendarAdvance(Calendar,BB747,AZ748,"f",,Trigger)</f>
        <v>44628</v>
      </c>
      <c r="BC748" s="98">
        <f>_xll.qlInterestRateIndexMaturity(Currency&amp;"ibor"&amp;Tenor,BB748,Trigger)</f>
        <v>44720</v>
      </c>
      <c r="BD748" s="242" t="e">
        <f>_xll.qlIndexFixing($AD$5,BA748,TRUE,_xll.ohTrigger(Trigger,Trigger3M))</f>
        <v>#NUM!</v>
      </c>
      <c r="BE748" s="242">
        <f>IFERROR(_xll.qlIndexFixing($BF$1,BA748,TRUE,_xll.ohTrigger(Trigger,Trigger3M)),#N/A)</f>
        <v>1.3964762108899787E-2</v>
      </c>
    </row>
    <row r="749" spans="52:57" ht="11.25" customHeight="1" x14ac:dyDescent="0.25">
      <c r="AZ749" s="99" t="s">
        <v>83</v>
      </c>
      <c r="BA749" s="98">
        <f>_xll.qlInterestRateIndexFixingDate(Currency&amp;"ibor"&amp;Tenor,BB749,Trigger)</f>
        <v>44631</v>
      </c>
      <c r="BB749" s="98">
        <f>_xll.qlCalendarAdvance(Calendar,BB748,AZ749,"f",,Trigger)</f>
        <v>44635</v>
      </c>
      <c r="BC749" s="98">
        <f>_xll.qlInterestRateIndexMaturity(Currency&amp;"ibor"&amp;Tenor,BB749,Trigger)</f>
        <v>44727</v>
      </c>
      <c r="BD749" s="242" t="e">
        <f>_xll.qlIndexFixing($AD$5,BA749,TRUE,_xll.ohTrigger(Trigger,Trigger3M))</f>
        <v>#NUM!</v>
      </c>
      <c r="BE749" s="242">
        <f>IFERROR(_xll.qlIndexFixing($BF$1,BA749,TRUE,_xll.ohTrigger(Trigger,Trigger3M)),#N/A)</f>
        <v>1.401235365775377E-2</v>
      </c>
    </row>
    <row r="750" spans="52:57" ht="11.25" customHeight="1" x14ac:dyDescent="0.25">
      <c r="AZ750" s="99" t="s">
        <v>83</v>
      </c>
      <c r="BA750" s="98">
        <f>_xll.qlInterestRateIndexFixingDate(Currency&amp;"ibor"&amp;Tenor,BB750,Trigger)</f>
        <v>44638</v>
      </c>
      <c r="BB750" s="98">
        <f>_xll.qlCalendarAdvance(Calendar,BB749,AZ750,"f",,Trigger)</f>
        <v>44642</v>
      </c>
      <c r="BC750" s="98">
        <f>_xll.qlInterestRateIndexMaturity(Currency&amp;"ibor"&amp;Tenor,BB750,Trigger)</f>
        <v>44734</v>
      </c>
      <c r="BD750" s="242" t="e">
        <f>_xll.qlIndexFixing($AD$5,BA750,TRUE,_xll.ohTrigger(Trigger,Trigger3M))</f>
        <v>#NUM!</v>
      </c>
      <c r="BE750" s="242">
        <f>IFERROR(_xll.qlIndexFixing($BF$1,BA750,TRUE,_xll.ohTrigger(Trigger,Trigger3M)),#N/A)</f>
        <v>1.4059836779148568E-2</v>
      </c>
    </row>
    <row r="751" spans="52:57" ht="11.25" customHeight="1" x14ac:dyDescent="0.25">
      <c r="AZ751" s="99" t="s">
        <v>83</v>
      </c>
      <c r="BA751" s="98">
        <f>_xll.qlInterestRateIndexFixingDate(Currency&amp;"ibor"&amp;Tenor,BB751,Trigger)</f>
        <v>44645</v>
      </c>
      <c r="BB751" s="98">
        <f>_xll.qlCalendarAdvance(Calendar,BB750,AZ751,"f",,Trigger)</f>
        <v>44649</v>
      </c>
      <c r="BC751" s="98">
        <f>_xll.qlInterestRateIndexMaturity(Currency&amp;"ibor"&amp;Tenor,BB751,Trigger)</f>
        <v>44741</v>
      </c>
      <c r="BD751" s="242" t="e">
        <f>_xll.qlIndexFixing($AD$5,BA751,TRUE,_xll.ohTrigger(Trigger,Trigger3M))</f>
        <v>#NUM!</v>
      </c>
      <c r="BE751" s="242">
        <f>IFERROR(_xll.qlIndexFixing($BF$1,BA751,TRUE,_xll.ohTrigger(Trigger,Trigger3M)),#N/A)</f>
        <v>1.4107210467301767E-2</v>
      </c>
    </row>
    <row r="752" spans="52:57" ht="11.25" customHeight="1" x14ac:dyDescent="0.25">
      <c r="AZ752" s="99" t="s">
        <v>83</v>
      </c>
      <c r="BA752" s="98">
        <f>_xll.qlInterestRateIndexFixingDate(Currency&amp;"ibor"&amp;Tenor,BB752,Trigger)</f>
        <v>44652</v>
      </c>
      <c r="BB752" s="98">
        <f>_xll.qlCalendarAdvance(Calendar,BB751,AZ752,"f",,Trigger)</f>
        <v>44656</v>
      </c>
      <c r="BC752" s="98">
        <f>_xll.qlInterestRateIndexMaturity(Currency&amp;"ibor"&amp;Tenor,BB752,Trigger)</f>
        <v>44747</v>
      </c>
      <c r="BD752" s="242" t="e">
        <f>_xll.qlIndexFixing($AD$5,BA752,TRUE,_xll.ohTrigger(Trigger,Trigger3M))</f>
        <v>#NUM!</v>
      </c>
      <c r="BE752" s="242">
        <f>IFERROR(_xll.qlIndexFixing($BF$1,BA752,TRUE,_xll.ohTrigger(Trigger,Trigger3M)),#N/A)</f>
        <v>1.4150841080864982E-2</v>
      </c>
    </row>
    <row r="753" spans="52:57" ht="11.25" customHeight="1" x14ac:dyDescent="0.25">
      <c r="AZ753" s="99" t="s">
        <v>83</v>
      </c>
      <c r="BA753" s="98">
        <f>_xll.qlInterestRateIndexFixingDate(Currency&amp;"ibor"&amp;Tenor,BB753,Trigger)</f>
        <v>44659</v>
      </c>
      <c r="BB753" s="98">
        <f>_xll.qlCalendarAdvance(Calendar,BB752,AZ753,"f",,Trigger)</f>
        <v>44663</v>
      </c>
      <c r="BC753" s="98">
        <f>_xll.qlInterestRateIndexMaturity(Currency&amp;"ibor"&amp;Tenor,BB753,Trigger)</f>
        <v>44754</v>
      </c>
      <c r="BD753" s="242" t="e">
        <f>_xll.qlIndexFixing($AD$5,BA753,TRUE,_xll.ohTrigger(Trigger,Trigger3M))</f>
        <v>#NUM!</v>
      </c>
      <c r="BE753" s="242">
        <f>IFERROR(_xll.qlIndexFixing($BF$1,BA753,TRUE,_xll.ohTrigger(Trigger,Trigger3M)),#N/A)</f>
        <v>1.4197999181371775E-2</v>
      </c>
    </row>
    <row r="754" spans="52:57" ht="11.25" customHeight="1" x14ac:dyDescent="0.25">
      <c r="AZ754" s="99" t="s">
        <v>83</v>
      </c>
      <c r="BA754" s="98">
        <f>_xll.qlInterestRateIndexFixingDate(Currency&amp;"ibor"&amp;Tenor,BB754,Trigger)</f>
        <v>44664</v>
      </c>
      <c r="BB754" s="98">
        <f>_xll.qlCalendarAdvance(Calendar,BB753,AZ754,"f",,Trigger)</f>
        <v>44670</v>
      </c>
      <c r="BC754" s="98">
        <f>_xll.qlInterestRateIndexMaturity(Currency&amp;"ibor"&amp;Tenor,BB754,Trigger)</f>
        <v>44761</v>
      </c>
      <c r="BD754" s="242" t="e">
        <f>_xll.qlIndexFixing($AD$5,BA754,TRUE,_xll.ohTrigger(Trigger,Trigger3M))</f>
        <v>#NUM!</v>
      </c>
      <c r="BE754" s="242">
        <f>IFERROR(_xll.qlIndexFixing($BF$1,BA754,TRUE,_xll.ohTrigger(Trigger,Trigger3M)),#N/A)</f>
        <v>1.4245044901204131E-2</v>
      </c>
    </row>
    <row r="755" spans="52:57" ht="11.25" customHeight="1" x14ac:dyDescent="0.25">
      <c r="AZ755" s="99" t="s">
        <v>83</v>
      </c>
      <c r="BA755" s="98">
        <f>_xll.qlInterestRateIndexFixingDate(Currency&amp;"ibor"&amp;Tenor,BB755,Trigger)</f>
        <v>44673</v>
      </c>
      <c r="BB755" s="98">
        <f>_xll.qlCalendarAdvance(Calendar,BB754,AZ755,"f",,Trigger)</f>
        <v>44677</v>
      </c>
      <c r="BC755" s="98">
        <f>_xll.qlInterestRateIndexMaturity(Currency&amp;"ibor"&amp;Tenor,BB755,Trigger)</f>
        <v>44768</v>
      </c>
      <c r="BD755" s="242" t="e">
        <f>_xll.qlIndexFixing($AD$5,BA755,TRUE,_xll.ohTrigger(Trigger,Trigger3M))</f>
        <v>#NUM!</v>
      </c>
      <c r="BE755" s="242">
        <f>IFERROR(_xll.qlIndexFixing($BF$1,BA755,TRUE,_xll.ohTrigger(Trigger,Trigger3M)),#N/A)</f>
        <v>1.4291977234515215E-2</v>
      </c>
    </row>
    <row r="756" spans="52:57" ht="11.25" customHeight="1" x14ac:dyDescent="0.25">
      <c r="AZ756" s="99" t="s">
        <v>83</v>
      </c>
      <c r="BA756" s="98">
        <f>_xll.qlInterestRateIndexFixingDate(Currency&amp;"ibor"&amp;Tenor,BB756,Trigger)</f>
        <v>44680</v>
      </c>
      <c r="BB756" s="98">
        <f>_xll.qlCalendarAdvance(Calendar,BB755,AZ756,"f",,Trigger)</f>
        <v>44684</v>
      </c>
      <c r="BC756" s="98">
        <f>_xll.qlInterestRateIndexMaturity(Currency&amp;"ibor"&amp;Tenor,BB756,Trigger)</f>
        <v>44776</v>
      </c>
      <c r="BD756" s="242" t="e">
        <f>_xll.qlIndexFixing($AD$5,BA756,TRUE,_xll.ohTrigger(Trigger,Trigger3M))</f>
        <v>#NUM!</v>
      </c>
      <c r="BE756" s="242">
        <f>IFERROR(_xll.qlIndexFixing($BF$1,BA756,TRUE,_xll.ohTrigger(Trigger,Trigger3M)),#N/A)</f>
        <v>1.4342402204470927E-2</v>
      </c>
    </row>
    <row r="757" spans="52:57" ht="11.25" customHeight="1" x14ac:dyDescent="0.25">
      <c r="AZ757" s="99" t="s">
        <v>83</v>
      </c>
      <c r="BA757" s="98">
        <f>_xll.qlInterestRateIndexFixingDate(Currency&amp;"ibor"&amp;Tenor,BB757,Trigger)</f>
        <v>44687</v>
      </c>
      <c r="BB757" s="98">
        <f>_xll.qlCalendarAdvance(Calendar,BB756,AZ757,"f",,Trigger)</f>
        <v>44691</v>
      </c>
      <c r="BC757" s="98">
        <f>_xll.qlInterestRateIndexMaturity(Currency&amp;"ibor"&amp;Tenor,BB757,Trigger)</f>
        <v>44783</v>
      </c>
      <c r="BD757" s="242" t="e">
        <f>_xll.qlIndexFixing($AD$5,BA757,TRUE,_xll.ohTrigger(Trigger,Trigger3M))</f>
        <v>#NUM!</v>
      </c>
      <c r="BE757" s="242">
        <f>IFERROR(_xll.qlIndexFixing($BF$1,BA757,TRUE,_xll.ohTrigger(Trigger,Trigger3M)),#N/A)</f>
        <v>1.4389098169647258E-2</v>
      </c>
    </row>
    <row r="758" spans="52:57" ht="11.25" customHeight="1" x14ac:dyDescent="0.25">
      <c r="AZ758" s="99" t="s">
        <v>83</v>
      </c>
      <c r="BA758" s="98">
        <f>_xll.qlInterestRateIndexFixingDate(Currency&amp;"ibor"&amp;Tenor,BB758,Trigger)</f>
        <v>44694</v>
      </c>
      <c r="BB758" s="98">
        <f>_xll.qlCalendarAdvance(Calendar,BB757,AZ758,"f",,Trigger)</f>
        <v>44698</v>
      </c>
      <c r="BC758" s="98">
        <f>_xll.qlInterestRateIndexMaturity(Currency&amp;"ibor"&amp;Tenor,BB758,Trigger)</f>
        <v>44790</v>
      </c>
      <c r="BD758" s="242" t="e">
        <f>_xll.qlIndexFixing($AD$5,BA758,TRUE,_xll.ohTrigger(Trigger,Trigger3M))</f>
        <v>#NUM!</v>
      </c>
      <c r="BE758" s="242">
        <f>IFERROR(_xll.qlIndexFixing($BF$1,BA758,TRUE,_xll.ohTrigger(Trigger,Trigger3M)),#N/A)</f>
        <v>1.4435677660048545E-2</v>
      </c>
    </row>
    <row r="759" spans="52:57" ht="11.25" customHeight="1" x14ac:dyDescent="0.25">
      <c r="AZ759" s="99" t="s">
        <v>83</v>
      </c>
      <c r="BA759" s="98">
        <f>_xll.qlInterestRateIndexFixingDate(Currency&amp;"ibor"&amp;Tenor,BB759,Trigger)</f>
        <v>44701</v>
      </c>
      <c r="BB759" s="98">
        <f>_xll.qlCalendarAdvance(Calendar,BB758,AZ759,"f",,Trigger)</f>
        <v>44705</v>
      </c>
      <c r="BC759" s="98">
        <f>_xll.qlInterestRateIndexMaturity(Currency&amp;"ibor"&amp;Tenor,BB759,Trigger)</f>
        <v>44797</v>
      </c>
      <c r="BD759" s="242" t="e">
        <f>_xll.qlIndexFixing($AD$5,BA759,TRUE,_xll.ohTrigger(Trigger,Trigger3M))</f>
        <v>#NUM!</v>
      </c>
      <c r="BE759" s="242">
        <f>IFERROR(_xll.qlIndexFixing($BF$1,BA759,TRUE,_xll.ohTrigger(Trigger,Trigger3M)),#N/A)</f>
        <v>1.448213966959001E-2</v>
      </c>
    </row>
    <row r="760" spans="52:57" ht="11.25" customHeight="1" x14ac:dyDescent="0.25">
      <c r="AZ760" s="99" t="s">
        <v>83</v>
      </c>
      <c r="BA760" s="98">
        <f>_xll.qlInterestRateIndexFixingDate(Currency&amp;"ibor"&amp;Tenor,BB760,Trigger)</f>
        <v>44708</v>
      </c>
      <c r="BB760" s="98">
        <f>_xll.qlCalendarAdvance(Calendar,BB759,AZ760,"f",,Trigger)</f>
        <v>44712</v>
      </c>
      <c r="BC760" s="98">
        <f>_xll.qlInterestRateIndexMaturity(Currency&amp;"ibor"&amp;Tenor,BB760,Trigger)</f>
        <v>44804</v>
      </c>
      <c r="BD760" s="242" t="e">
        <f>_xll.qlIndexFixing($AD$5,BA760,TRUE,_xll.ohTrigger(Trigger,Trigger3M))</f>
        <v>#NUM!</v>
      </c>
      <c r="BE760" s="242">
        <f>IFERROR(_xll.qlIndexFixing($BF$1,BA760,TRUE,_xll.ohTrigger(Trigger,Trigger3M)),#N/A)</f>
        <v>1.452848318775824E-2</v>
      </c>
    </row>
    <row r="761" spans="52:57" ht="11.25" customHeight="1" x14ac:dyDescent="0.25">
      <c r="AZ761" s="99" t="s">
        <v>83</v>
      </c>
      <c r="BA761" s="98">
        <f>_xll.qlInterestRateIndexFixingDate(Currency&amp;"ibor"&amp;Tenor,BB761,Trigger)</f>
        <v>44715</v>
      </c>
      <c r="BB761" s="98">
        <f>_xll.qlCalendarAdvance(Calendar,BB760,AZ761,"f",,Trigger)</f>
        <v>44719</v>
      </c>
      <c r="BC761" s="98">
        <f>_xll.qlInterestRateIndexMaturity(Currency&amp;"ibor"&amp;Tenor,BB761,Trigger)</f>
        <v>44811</v>
      </c>
      <c r="BD761" s="242" t="e">
        <f>_xll.qlIndexFixing($AD$5,BA761,TRUE,_xll.ohTrigger(Trigger,Trigger3M))</f>
        <v>#NUM!</v>
      </c>
      <c r="BE761" s="242">
        <f>IFERROR(_xll.qlIndexFixing($BF$1,BA761,TRUE,_xll.ohTrigger(Trigger,Trigger3M)),#N/A)</f>
        <v>1.4574706820331976E-2</v>
      </c>
    </row>
    <row r="762" spans="52:57" ht="11.25" customHeight="1" x14ac:dyDescent="0.25">
      <c r="AZ762" s="99" t="s">
        <v>83</v>
      </c>
      <c r="BA762" s="98">
        <f>_xll.qlInterestRateIndexFixingDate(Currency&amp;"ibor"&amp;Tenor,BB762,Trigger)</f>
        <v>44722</v>
      </c>
      <c r="BB762" s="98">
        <f>_xll.qlCalendarAdvance(Calendar,BB761,AZ762,"f",,Trigger)</f>
        <v>44726</v>
      </c>
      <c r="BC762" s="98">
        <f>_xll.qlInterestRateIndexMaturity(Currency&amp;"ibor"&amp;Tenor,BB762,Trigger)</f>
        <v>44818</v>
      </c>
      <c r="BD762" s="242" t="e">
        <f>_xll.qlIndexFixing($AD$5,BA762,TRUE,_xll.ohTrigger(Trigger,Trigger3M))</f>
        <v>#NUM!</v>
      </c>
      <c r="BE762" s="242">
        <f>IFERROR(_xll.qlIndexFixing($BF$1,BA762,TRUE,_xll.ohTrigger(Trigger,Trigger3M)),#N/A)</f>
        <v>1.4620808491067689E-2</v>
      </c>
    </row>
    <row r="763" spans="52:57" ht="11.25" customHeight="1" x14ac:dyDescent="0.25">
      <c r="AZ763" s="99" t="s">
        <v>83</v>
      </c>
      <c r="BA763" s="98">
        <f>_xll.qlInterestRateIndexFixingDate(Currency&amp;"ibor"&amp;Tenor,BB763,Trigger)</f>
        <v>44729</v>
      </c>
      <c r="BB763" s="98">
        <f>_xll.qlCalendarAdvance(Calendar,BB762,AZ763,"f",,Trigger)</f>
        <v>44733</v>
      </c>
      <c r="BC763" s="98">
        <f>_xll.qlInterestRateIndexMaturity(Currency&amp;"ibor"&amp;Tenor,BB763,Trigger)</f>
        <v>44825</v>
      </c>
      <c r="BD763" s="242" t="e">
        <f>_xll.qlIndexFixing($AD$5,BA763,TRUE,_xll.ohTrigger(Trigger,Trigger3M))</f>
        <v>#NUM!</v>
      </c>
      <c r="BE763" s="242">
        <f>IFERROR(_xll.qlIndexFixing($BF$1,BA763,TRUE,_xll.ohTrigger(Trigger,Trigger3M)),#N/A)</f>
        <v>1.4666786042856979E-2</v>
      </c>
    </row>
    <row r="764" spans="52:57" ht="11.25" customHeight="1" x14ac:dyDescent="0.25">
      <c r="AZ764" s="99" t="s">
        <v>83</v>
      </c>
      <c r="BA764" s="98">
        <f>_xll.qlInterestRateIndexFixingDate(Currency&amp;"ibor"&amp;Tenor,BB764,Trigger)</f>
        <v>44736</v>
      </c>
      <c r="BB764" s="98">
        <f>_xll.qlCalendarAdvance(Calendar,BB763,AZ764,"f",,Trigger)</f>
        <v>44740</v>
      </c>
      <c r="BC764" s="98">
        <f>_xll.qlInterestRateIndexMaturity(Currency&amp;"ibor"&amp;Tenor,BB764,Trigger)</f>
        <v>44832</v>
      </c>
      <c r="BD764" s="242" t="e">
        <f>_xll.qlIndexFixing($AD$5,BA764,TRUE,_xll.ohTrigger(Trigger,Trigger3M))</f>
        <v>#NUM!</v>
      </c>
      <c r="BE764" s="242">
        <f>IFERROR(_xll.qlIndexFixing($BF$1,BA764,TRUE,_xll.ohTrigger(Trigger,Trigger3M)),#N/A)</f>
        <v>1.4712637306144005E-2</v>
      </c>
    </row>
    <row r="765" spans="52:57" ht="11.25" customHeight="1" x14ac:dyDescent="0.25">
      <c r="AZ765" s="99" t="s">
        <v>83</v>
      </c>
      <c r="BA765" s="98">
        <f>_xll.qlInterestRateIndexFixingDate(Currency&amp;"ibor"&amp;Tenor,BB765,Trigger)</f>
        <v>44743</v>
      </c>
      <c r="BB765" s="98">
        <f>_xll.qlCalendarAdvance(Calendar,BB764,AZ765,"f",,Trigger)</f>
        <v>44747</v>
      </c>
      <c r="BC765" s="98">
        <f>_xll.qlInterestRateIndexMaturity(Currency&amp;"ibor"&amp;Tenor,BB765,Trigger)</f>
        <v>44839</v>
      </c>
      <c r="BD765" s="242" t="e">
        <f>_xll.qlIndexFixing($AD$5,BA765,TRUE,_xll.ohTrigger(Trigger,Trigger3M))</f>
        <v>#NUM!</v>
      </c>
      <c r="BE765" s="242">
        <f>IFERROR(_xll.qlIndexFixing($BF$1,BA765,TRUE,_xll.ohTrigger(Trigger,Trigger3M)),#N/A)</f>
        <v>1.4758360098929836E-2</v>
      </c>
    </row>
    <row r="766" spans="52:57" ht="11.25" customHeight="1" x14ac:dyDescent="0.25">
      <c r="AZ766" s="99" t="s">
        <v>83</v>
      </c>
      <c r="BA766" s="98">
        <f>_xll.qlInterestRateIndexFixingDate(Currency&amp;"ibor"&amp;Tenor,BB766,Trigger)</f>
        <v>44750</v>
      </c>
      <c r="BB766" s="98">
        <f>_xll.qlCalendarAdvance(Calendar,BB765,AZ766,"f",,Trigger)</f>
        <v>44754</v>
      </c>
      <c r="BC766" s="98">
        <f>_xll.qlInterestRateIndexMaturity(Currency&amp;"ibor"&amp;Tenor,BB766,Trigger)</f>
        <v>44846</v>
      </c>
      <c r="BD766" s="242" t="e">
        <f>_xll.qlIndexFixing($AD$5,BA766,TRUE,_xll.ohTrigger(Trigger,Trigger3M))</f>
        <v>#NUM!</v>
      </c>
      <c r="BE766" s="242">
        <f>IFERROR(_xll.qlIndexFixing($BF$1,BA766,TRUE,_xll.ohTrigger(Trigger,Trigger3M)),#N/A)</f>
        <v>1.4803952226771585E-2</v>
      </c>
    </row>
    <row r="767" spans="52:57" ht="11.25" customHeight="1" x14ac:dyDescent="0.25">
      <c r="AZ767" s="99" t="s">
        <v>83</v>
      </c>
      <c r="BA767" s="98">
        <f>_xll.qlInterestRateIndexFixingDate(Currency&amp;"ibor"&amp;Tenor,BB767,Trigger)</f>
        <v>44757</v>
      </c>
      <c r="BB767" s="98">
        <f>_xll.qlCalendarAdvance(Calendar,BB766,AZ767,"f",,Trigger)</f>
        <v>44761</v>
      </c>
      <c r="BC767" s="98">
        <f>_xll.qlInterestRateIndexMaturity(Currency&amp;"ibor"&amp;Tenor,BB767,Trigger)</f>
        <v>44853</v>
      </c>
      <c r="BD767" s="242" t="e">
        <f>_xll.qlIndexFixing($AD$5,BA767,TRUE,_xll.ohTrigger(Trigger,Trigger3M))</f>
        <v>#NUM!</v>
      </c>
      <c r="BE767" s="242">
        <f>IFERROR(_xll.qlIndexFixing($BF$1,BA767,TRUE,_xll.ohTrigger(Trigger,Trigger3M)),#N/A)</f>
        <v>1.484941148277893E-2</v>
      </c>
    </row>
    <row r="768" spans="52:57" ht="11.25" customHeight="1" x14ac:dyDescent="0.25">
      <c r="AZ768" s="99" t="s">
        <v>83</v>
      </c>
      <c r="BA768" s="98">
        <f>_xll.qlInterestRateIndexFixingDate(Currency&amp;"ibor"&amp;Tenor,BB768,Trigger)</f>
        <v>44764</v>
      </c>
      <c r="BB768" s="98">
        <f>_xll.qlCalendarAdvance(Calendar,BB767,AZ768,"f",,Trigger)</f>
        <v>44768</v>
      </c>
      <c r="BC768" s="98">
        <f>_xll.qlInterestRateIndexMaturity(Currency&amp;"ibor"&amp;Tenor,BB768,Trigger)</f>
        <v>44860</v>
      </c>
      <c r="BD768" s="242" t="e">
        <f>_xll.qlIndexFixing($AD$5,BA768,TRUE,_xll.ohTrigger(Trigger,Trigger3M))</f>
        <v>#NUM!</v>
      </c>
      <c r="BE768" s="242">
        <f>IFERROR(_xll.qlIndexFixing($BF$1,BA768,TRUE,_xll.ohTrigger(Trigger,Trigger3M)),#N/A)</f>
        <v>1.489473564761672E-2</v>
      </c>
    </row>
    <row r="769" spans="52:57" ht="11.25" customHeight="1" x14ac:dyDescent="0.25">
      <c r="AZ769" s="99" t="s">
        <v>83</v>
      </c>
      <c r="BA769" s="98">
        <f>_xll.qlInterestRateIndexFixingDate(Currency&amp;"ibor"&amp;Tenor,BB769,Trigger)</f>
        <v>44771</v>
      </c>
      <c r="BB769" s="98">
        <f>_xll.qlCalendarAdvance(Calendar,BB768,AZ769,"f",,Trigger)</f>
        <v>44775</v>
      </c>
      <c r="BC769" s="98">
        <f>_xll.qlInterestRateIndexMaturity(Currency&amp;"ibor"&amp;Tenor,BB769,Trigger)</f>
        <v>44867</v>
      </c>
      <c r="BD769" s="242" t="e">
        <f>_xll.qlIndexFixing($AD$5,BA769,TRUE,_xll.ohTrigger(Trigger,Trigger3M))</f>
        <v>#NUM!</v>
      </c>
      <c r="BE769" s="242">
        <f>IFERROR(_xll.qlIndexFixing($BF$1,BA769,TRUE,_xll.ohTrigger(Trigger,Trigger3M)),#N/A)</f>
        <v>1.4939922489508451E-2</v>
      </c>
    </row>
    <row r="770" spans="52:57" ht="11.25" customHeight="1" x14ac:dyDescent="0.25">
      <c r="AZ770" s="99" t="s">
        <v>83</v>
      </c>
      <c r="BA770" s="98">
        <f>_xll.qlInterestRateIndexFixingDate(Currency&amp;"ibor"&amp;Tenor,BB770,Trigger)</f>
        <v>44778</v>
      </c>
      <c r="BB770" s="98">
        <f>_xll.qlCalendarAdvance(Calendar,BB769,AZ770,"f",,Trigger)</f>
        <v>44782</v>
      </c>
      <c r="BC770" s="98">
        <f>_xll.qlInterestRateIndexMaturity(Currency&amp;"ibor"&amp;Tenor,BB770,Trigger)</f>
        <v>44874</v>
      </c>
      <c r="BD770" s="242" t="e">
        <f>_xll.qlIndexFixing($AD$5,BA770,TRUE,_xll.ohTrigger(Trigger,Trigger3M))</f>
        <v>#NUM!</v>
      </c>
      <c r="BE770" s="242">
        <f>IFERROR(_xll.qlIndexFixing($BF$1,BA770,TRUE,_xll.ohTrigger(Trigger,Trigger3M)),#N/A)</f>
        <v>1.4984969764229319E-2</v>
      </c>
    </row>
    <row r="771" spans="52:57" ht="11.25" customHeight="1" x14ac:dyDescent="0.25">
      <c r="AZ771" s="99" t="s">
        <v>83</v>
      </c>
      <c r="BA771" s="98">
        <f>_xll.qlInterestRateIndexFixingDate(Currency&amp;"ibor"&amp;Tenor,BB771,Trigger)</f>
        <v>44785</v>
      </c>
      <c r="BB771" s="98">
        <f>_xll.qlCalendarAdvance(Calendar,BB770,AZ771,"f",,Trigger)</f>
        <v>44789</v>
      </c>
      <c r="BC771" s="98">
        <f>_xll.qlInterestRateIndexMaturity(Currency&amp;"ibor"&amp;Tenor,BB771,Trigger)</f>
        <v>44881</v>
      </c>
      <c r="BD771" s="242" t="e">
        <f>_xll.qlIndexFixing($AD$5,BA771,TRUE,_xll.ohTrigger(Trigger,Trigger3M))</f>
        <v>#NUM!</v>
      </c>
      <c r="BE771" s="242">
        <f>IFERROR(_xll.qlIndexFixing($BF$1,BA771,TRUE,_xll.ohTrigger(Trigger,Trigger3M)),#N/A)</f>
        <v>1.5029875215112296E-2</v>
      </c>
    </row>
    <row r="772" spans="52:57" ht="11.25" customHeight="1" x14ac:dyDescent="0.25">
      <c r="AZ772" s="99" t="s">
        <v>83</v>
      </c>
      <c r="BA772" s="98">
        <f>_xll.qlInterestRateIndexFixingDate(Currency&amp;"ibor"&amp;Tenor,BB772,Trigger)</f>
        <v>44792</v>
      </c>
      <c r="BB772" s="98">
        <f>_xll.qlCalendarAdvance(Calendar,BB771,AZ772,"f",,Trigger)</f>
        <v>44796</v>
      </c>
      <c r="BC772" s="98">
        <f>_xll.qlInterestRateIndexMaturity(Currency&amp;"ibor"&amp;Tenor,BB772,Trigger)</f>
        <v>44888</v>
      </c>
      <c r="BD772" s="242" t="e">
        <f>_xll.qlIndexFixing($AD$5,BA772,TRUE,_xll.ohTrigger(Trigger,Trigger3M))</f>
        <v>#NUM!</v>
      </c>
      <c r="BE772" s="242">
        <f>IFERROR(_xll.qlIndexFixing($BF$1,BA772,TRUE,_xll.ohTrigger(Trigger,Trigger3M)),#N/A)</f>
        <v>1.5074636573042919E-2</v>
      </c>
    </row>
    <row r="773" spans="52:57" ht="11.25" customHeight="1" x14ac:dyDescent="0.25">
      <c r="AZ773" s="99" t="s">
        <v>83</v>
      </c>
      <c r="BA773" s="98">
        <f>_xll.qlInterestRateIndexFixingDate(Currency&amp;"ibor"&amp;Tenor,BB773,Trigger)</f>
        <v>44799</v>
      </c>
      <c r="BB773" s="98">
        <f>_xll.qlCalendarAdvance(Calendar,BB772,AZ773,"f",,Trigger)</f>
        <v>44803</v>
      </c>
      <c r="BC773" s="98">
        <f>_xll.qlInterestRateIndexMaturity(Currency&amp;"ibor"&amp;Tenor,BB773,Trigger)</f>
        <v>44895</v>
      </c>
      <c r="BD773" s="242" t="e">
        <f>_xll.qlIndexFixing($AD$5,BA773,TRUE,_xll.ohTrigger(Trigger,Trigger3M))</f>
        <v>#NUM!</v>
      </c>
      <c r="BE773" s="242">
        <f>IFERROR(_xll.qlIndexFixing($BF$1,BA773,TRUE,_xll.ohTrigger(Trigger,Trigger3M)),#N/A)</f>
        <v>1.5119251557013635E-2</v>
      </c>
    </row>
    <row r="774" spans="52:57" ht="11.25" customHeight="1" x14ac:dyDescent="0.25">
      <c r="AZ774" s="99" t="s">
        <v>83</v>
      </c>
      <c r="BA774" s="98">
        <f>_xll.qlInterestRateIndexFixingDate(Currency&amp;"ibor"&amp;Tenor,BB774,Trigger)</f>
        <v>44806</v>
      </c>
      <c r="BB774" s="98">
        <f>_xll.qlCalendarAdvance(Calendar,BB773,AZ774,"f",,Trigger)</f>
        <v>44810</v>
      </c>
      <c r="BC774" s="98">
        <f>_xll.qlInterestRateIndexMaturity(Currency&amp;"ibor"&amp;Tenor,BB774,Trigger)</f>
        <v>44901</v>
      </c>
      <c r="BD774" s="242" t="e">
        <f>_xll.qlIndexFixing($AD$5,BA774,TRUE,_xll.ohTrigger(Trigger,Trigger3M))</f>
        <v>#NUM!</v>
      </c>
      <c r="BE774" s="242">
        <f>IFERROR(_xll.qlIndexFixing($BF$1,BA774,TRUE,_xll.ohTrigger(Trigger,Trigger3M)),#N/A)</f>
        <v>1.5160251463725152E-2</v>
      </c>
    </row>
    <row r="775" spans="52:57" ht="11.25" customHeight="1" x14ac:dyDescent="0.25">
      <c r="AZ775" s="99" t="s">
        <v>83</v>
      </c>
      <c r="BA775" s="98">
        <f>_xll.qlInterestRateIndexFixingDate(Currency&amp;"ibor"&amp;Tenor,BB775,Trigger)</f>
        <v>44813</v>
      </c>
      <c r="BB775" s="98">
        <f>_xll.qlCalendarAdvance(Calendar,BB774,AZ775,"f",,Trigger)</f>
        <v>44817</v>
      </c>
      <c r="BC775" s="98">
        <f>_xll.qlInterestRateIndexMaturity(Currency&amp;"ibor"&amp;Tenor,BB775,Trigger)</f>
        <v>44908</v>
      </c>
      <c r="BD775" s="242" t="e">
        <f>_xll.qlIndexFixing($AD$5,BA775,TRUE,_xll.ohTrigger(Trigger,Trigger3M))</f>
        <v>#NUM!</v>
      </c>
      <c r="BE775" s="242">
        <f>IFERROR(_xll.qlIndexFixing($BF$1,BA775,TRUE,_xll.ohTrigger(Trigger,Trigger3M)),#N/A)</f>
        <v>1.5204577429712951E-2</v>
      </c>
    </row>
    <row r="776" spans="52:57" ht="11.25" customHeight="1" x14ac:dyDescent="0.25">
      <c r="AZ776" s="99" t="s">
        <v>83</v>
      </c>
      <c r="BA776" s="98">
        <f>_xll.qlInterestRateIndexFixingDate(Currency&amp;"ibor"&amp;Tenor,BB776,Trigger)</f>
        <v>44820</v>
      </c>
      <c r="BB776" s="98">
        <f>_xll.qlCalendarAdvance(Calendar,BB775,AZ776,"f",,Trigger)</f>
        <v>44824</v>
      </c>
      <c r="BC776" s="98">
        <f>_xll.qlInterestRateIndexMaturity(Currency&amp;"ibor"&amp;Tenor,BB776,Trigger)</f>
        <v>44915</v>
      </c>
      <c r="BD776" s="242" t="e">
        <f>_xll.qlIndexFixing($AD$5,BA776,TRUE,_xll.ohTrigger(Trigger,Trigger3M))</f>
        <v>#NUM!</v>
      </c>
      <c r="BE776" s="242">
        <f>IFERROR(_xll.qlIndexFixing($BF$1,BA776,TRUE,_xll.ohTrigger(Trigger,Trigger3M)),#N/A)</f>
        <v>1.5248752634918431E-2</v>
      </c>
    </row>
    <row r="777" spans="52:57" ht="11.25" customHeight="1" x14ac:dyDescent="0.25">
      <c r="AZ777" s="99" t="s">
        <v>83</v>
      </c>
      <c r="BA777" s="98">
        <f>_xll.qlInterestRateIndexFixingDate(Currency&amp;"ibor"&amp;Tenor,BB777,Trigger)</f>
        <v>44827</v>
      </c>
      <c r="BB777" s="98">
        <f>_xll.qlCalendarAdvance(Calendar,BB776,AZ777,"f",,Trigger)</f>
        <v>44831</v>
      </c>
      <c r="BC777" s="98">
        <f>_xll.qlInterestRateIndexMaturity(Currency&amp;"ibor"&amp;Tenor,BB777,Trigger)</f>
        <v>44922</v>
      </c>
      <c r="BD777" s="242" t="e">
        <f>_xll.qlIndexFixing($AD$5,BA777,TRUE,_xll.ohTrigger(Trigger,Trigger3M))</f>
        <v>#NUM!</v>
      </c>
      <c r="BE777" s="242">
        <f>IFERROR(_xll.qlIndexFixing($BF$1,BA777,TRUE,_xll.ohTrigger(Trigger,Trigger3M)),#N/A)</f>
        <v>1.5292775909801524E-2</v>
      </c>
    </row>
    <row r="778" spans="52:57" ht="11.25" customHeight="1" x14ac:dyDescent="0.25">
      <c r="AZ778" s="99" t="s">
        <v>83</v>
      </c>
      <c r="BA778" s="98">
        <f>_xll.qlInterestRateIndexFixingDate(Currency&amp;"ibor"&amp;Tenor,BB778,Trigger)</f>
        <v>44834</v>
      </c>
      <c r="BB778" s="98">
        <f>_xll.qlCalendarAdvance(Calendar,BB777,AZ778,"f",,Trigger)</f>
        <v>44838</v>
      </c>
      <c r="BC778" s="98">
        <f>_xll.qlInterestRateIndexMaturity(Currency&amp;"ibor"&amp;Tenor,BB778,Trigger)</f>
        <v>44930</v>
      </c>
      <c r="BD778" s="242" t="e">
        <f>_xll.qlIndexFixing($AD$5,BA778,TRUE,_xll.ohTrigger(Trigger,Trigger3M))</f>
        <v>#NUM!</v>
      </c>
      <c r="BE778" s="242">
        <f>IFERROR(_xll.qlIndexFixing($BF$1,BA778,TRUE,_xll.ohTrigger(Trigger,Trigger3M)),#N/A)</f>
        <v>1.5340076084652026E-2</v>
      </c>
    </row>
    <row r="779" spans="52:57" ht="11.25" customHeight="1" x14ac:dyDescent="0.25">
      <c r="AZ779" s="99" t="s">
        <v>83</v>
      </c>
      <c r="BA779" s="98">
        <f>_xll.qlInterestRateIndexFixingDate(Currency&amp;"ibor"&amp;Tenor,BB779,Trigger)</f>
        <v>44841</v>
      </c>
      <c r="BB779" s="98">
        <f>_xll.qlCalendarAdvance(Calendar,BB778,AZ779,"f",,Trigger)</f>
        <v>44845</v>
      </c>
      <c r="BC779" s="98">
        <f>_xll.qlInterestRateIndexMaturity(Currency&amp;"ibor"&amp;Tenor,BB779,Trigger)</f>
        <v>44937</v>
      </c>
      <c r="BD779" s="242" t="e">
        <f>_xll.qlIndexFixing($AD$5,BA779,TRUE,_xll.ohTrigger(Trigger,Trigger3M))</f>
        <v>#NUM!</v>
      </c>
      <c r="BE779" s="242">
        <f>IFERROR(_xll.qlIndexFixing($BF$1,BA779,TRUE,_xll.ohTrigger(Trigger,Trigger3M)),#N/A)</f>
        <v>1.5383782606002826E-2</v>
      </c>
    </row>
    <row r="780" spans="52:57" ht="11.25" customHeight="1" x14ac:dyDescent="0.25">
      <c r="AZ780" s="99" t="s">
        <v>83</v>
      </c>
      <c r="BA780" s="98">
        <f>_xll.qlInterestRateIndexFixingDate(Currency&amp;"ibor"&amp;Tenor,BB780,Trigger)</f>
        <v>44848</v>
      </c>
      <c r="BB780" s="98">
        <f>_xll.qlCalendarAdvance(Calendar,BB779,AZ780,"f",,Trigger)</f>
        <v>44852</v>
      </c>
      <c r="BC780" s="98">
        <f>_xll.qlInterestRateIndexMaturity(Currency&amp;"ibor"&amp;Tenor,BB780,Trigger)</f>
        <v>44944</v>
      </c>
      <c r="BD780" s="242" t="e">
        <f>_xll.qlIndexFixing($AD$5,BA780,TRUE,_xll.ohTrigger(Trigger,Trigger3M))</f>
        <v>#NUM!</v>
      </c>
      <c r="BE780" s="242">
        <f>IFERROR(_xll.qlIndexFixing($BF$1,BA780,TRUE,_xll.ohTrigger(Trigger,Trigger3M)),#N/A)</f>
        <v>1.5427333603292173E-2</v>
      </c>
    </row>
    <row r="781" spans="52:57" ht="11.25" customHeight="1" x14ac:dyDescent="0.25">
      <c r="AZ781" s="99" t="s">
        <v>83</v>
      </c>
      <c r="BA781" s="98">
        <f>_xll.qlInterestRateIndexFixingDate(Currency&amp;"ibor"&amp;Tenor,BB781,Trigger)</f>
        <v>44855</v>
      </c>
      <c r="BB781" s="98">
        <f>_xll.qlCalendarAdvance(Calendar,BB780,AZ781,"f",,Trigger)</f>
        <v>44859</v>
      </c>
      <c r="BC781" s="98">
        <f>_xll.qlInterestRateIndexMaturity(Currency&amp;"ibor"&amp;Tenor,BB781,Trigger)</f>
        <v>44951</v>
      </c>
      <c r="BD781" s="242" t="e">
        <f>_xll.qlIndexFixing($AD$5,BA781,TRUE,_xll.ohTrigger(Trigger,Trigger3M))</f>
        <v>#NUM!</v>
      </c>
      <c r="BE781" s="242">
        <f>IFERROR(_xll.qlIndexFixing($BF$1,BA781,TRUE,_xll.ohTrigger(Trigger,Trigger3M)),#N/A)</f>
        <v>1.5470727906735794E-2</v>
      </c>
    </row>
    <row r="782" spans="52:57" ht="11.25" customHeight="1" x14ac:dyDescent="0.25">
      <c r="AZ782" s="99" t="s">
        <v>83</v>
      </c>
      <c r="BA782" s="98">
        <f>_xll.qlInterestRateIndexFixingDate(Currency&amp;"ibor"&amp;Tenor,BB782,Trigger)</f>
        <v>44862</v>
      </c>
      <c r="BB782" s="98">
        <f>_xll.qlCalendarAdvance(Calendar,BB781,AZ782,"f",,Trigger)</f>
        <v>44866</v>
      </c>
      <c r="BC782" s="98">
        <f>_xll.qlInterestRateIndexMaturity(Currency&amp;"ibor"&amp;Tenor,BB782,Trigger)</f>
        <v>44958</v>
      </c>
      <c r="BD782" s="242" t="e">
        <f>_xll.qlIndexFixing($AD$5,BA782,TRUE,_xll.ohTrigger(Trigger,Trigger3M))</f>
        <v>#NUM!</v>
      </c>
      <c r="BE782" s="242">
        <f>IFERROR(_xll.qlIndexFixing($BF$1,BA782,TRUE,_xll.ohTrigger(Trigger,Trigger3M)),#N/A)</f>
        <v>1.551396434651988E-2</v>
      </c>
    </row>
    <row r="783" spans="52:57" ht="11.25" customHeight="1" x14ac:dyDescent="0.25">
      <c r="AZ783" s="99" t="s">
        <v>83</v>
      </c>
      <c r="BA783" s="98">
        <f>_xll.qlInterestRateIndexFixingDate(Currency&amp;"ibor"&amp;Tenor,BB783,Trigger)</f>
        <v>44869</v>
      </c>
      <c r="BB783" s="98">
        <f>_xll.qlCalendarAdvance(Calendar,BB782,AZ783,"f",,Trigger)</f>
        <v>44873</v>
      </c>
      <c r="BC783" s="98">
        <f>_xll.qlInterestRateIndexMaturity(Currency&amp;"ibor"&amp;Tenor,BB783,Trigger)</f>
        <v>44965</v>
      </c>
      <c r="BD783" s="242" t="e">
        <f>_xll.qlIndexFixing($AD$5,BA783,TRUE,_xll.ohTrigger(Trigger,Trigger3M))</f>
        <v>#NUM!</v>
      </c>
      <c r="BE783" s="242">
        <f>IFERROR(_xll.qlIndexFixing($BF$1,BA783,TRUE,_xll.ohTrigger(Trigger,Trigger3M)),#N/A)</f>
        <v>1.5557041752796734E-2</v>
      </c>
    </row>
    <row r="784" spans="52:57" ht="11.25" customHeight="1" x14ac:dyDescent="0.25">
      <c r="AZ784" s="99" t="s">
        <v>83</v>
      </c>
      <c r="BA784" s="98">
        <f>_xll.qlInterestRateIndexFixingDate(Currency&amp;"ibor"&amp;Tenor,BB784,Trigger)</f>
        <v>44876</v>
      </c>
      <c r="BB784" s="98">
        <f>_xll.qlCalendarAdvance(Calendar,BB783,AZ784,"f",,Trigger)</f>
        <v>44880</v>
      </c>
      <c r="BC784" s="98">
        <f>_xll.qlInterestRateIndexMaturity(Currency&amp;"ibor"&amp;Tenor,BB784,Trigger)</f>
        <v>44972</v>
      </c>
      <c r="BD784" s="242" t="e">
        <f>_xll.qlIndexFixing($AD$5,BA784,TRUE,_xll.ohTrigger(Trigger,Trigger3M))</f>
        <v>#NUM!</v>
      </c>
      <c r="BE784" s="242">
        <f>IFERROR(_xll.qlIndexFixing($BF$1,BA784,TRUE,_xll.ohTrigger(Trigger,Trigger3M)),#N/A)</f>
        <v>1.559995895568477E-2</v>
      </c>
    </row>
    <row r="785" spans="52:57" ht="11.25" customHeight="1" x14ac:dyDescent="0.25">
      <c r="AZ785" s="99" t="s">
        <v>83</v>
      </c>
      <c r="BA785" s="98">
        <f>_xll.qlInterestRateIndexFixingDate(Currency&amp;"ibor"&amp;Tenor,BB785,Trigger)</f>
        <v>44883</v>
      </c>
      <c r="BB785" s="98">
        <f>_xll.qlCalendarAdvance(Calendar,BB784,AZ785,"f",,Trigger)</f>
        <v>44887</v>
      </c>
      <c r="BC785" s="98">
        <f>_xll.qlInterestRateIndexMaturity(Currency&amp;"ibor"&amp;Tenor,BB785,Trigger)</f>
        <v>44979</v>
      </c>
      <c r="BD785" s="242" t="e">
        <f>_xll.qlIndexFixing($AD$5,BA785,TRUE,_xll.ohTrigger(Trigger,Trigger3M))</f>
        <v>#NUM!</v>
      </c>
      <c r="BE785" s="242">
        <f>IFERROR(_xll.qlIndexFixing($BF$1,BA785,TRUE,_xll.ohTrigger(Trigger,Trigger3M)),#N/A)</f>
        <v>1.5642714785271999E-2</v>
      </c>
    </row>
    <row r="786" spans="52:57" ht="11.25" customHeight="1" x14ac:dyDescent="0.25">
      <c r="AZ786" s="99" t="s">
        <v>83</v>
      </c>
      <c r="BA786" s="98">
        <f>_xll.qlInterestRateIndexFixingDate(Currency&amp;"ibor"&amp;Tenor,BB786,Trigger)</f>
        <v>44890</v>
      </c>
      <c r="BB786" s="98">
        <f>_xll.qlCalendarAdvance(Calendar,BB785,AZ786,"f",,Trigger)</f>
        <v>44894</v>
      </c>
      <c r="BC786" s="98">
        <f>_xll.qlInterestRateIndexMaturity(Currency&amp;"ibor"&amp;Tenor,BB786,Trigger)</f>
        <v>44985</v>
      </c>
      <c r="BD786" s="242" t="e">
        <f>_xll.qlIndexFixing($AD$5,BA786,TRUE,_xll.ohTrigger(Trigger,Trigger3M))</f>
        <v>#NUM!</v>
      </c>
      <c r="BE786" s="242">
        <f>IFERROR(_xll.qlIndexFixing($BF$1,BA786,TRUE,_xll.ohTrigger(Trigger,Trigger3M)),#N/A)</f>
        <v>1.5681955528576645E-2</v>
      </c>
    </row>
    <row r="787" spans="52:57" ht="11.25" customHeight="1" x14ac:dyDescent="0.25">
      <c r="AZ787" s="99" t="s">
        <v>83</v>
      </c>
      <c r="BA787" s="98">
        <f>_xll.qlInterestRateIndexFixingDate(Currency&amp;"ibor"&amp;Tenor,BB787,Trigger)</f>
        <v>44897</v>
      </c>
      <c r="BB787" s="98">
        <f>_xll.qlCalendarAdvance(Calendar,BB786,AZ787,"f",,Trigger)</f>
        <v>44901</v>
      </c>
      <c r="BC787" s="98">
        <f>_xll.qlInterestRateIndexMaturity(Currency&amp;"ibor"&amp;Tenor,BB787,Trigger)</f>
        <v>44991</v>
      </c>
      <c r="BD787" s="242" t="e">
        <f>_xll.qlIndexFixing($AD$5,BA787,TRUE,_xll.ohTrigger(Trigger,Trigger3M))</f>
        <v>#NUM!</v>
      </c>
      <c r="BE787" s="242">
        <f>IFERROR(_xll.qlIndexFixing($BF$1,BA787,TRUE,_xll.ohTrigger(Trigger,Trigger3M)),#N/A)</f>
        <v>1.5721051815611453E-2</v>
      </c>
    </row>
    <row r="788" spans="52:57" ht="11.25" customHeight="1" x14ac:dyDescent="0.25">
      <c r="AZ788" s="99" t="s">
        <v>83</v>
      </c>
      <c r="BA788" s="98">
        <f>_xll.qlInterestRateIndexFixingDate(Currency&amp;"ibor"&amp;Tenor,BB788,Trigger)</f>
        <v>44904</v>
      </c>
      <c r="BB788" s="98">
        <f>_xll.qlCalendarAdvance(Calendar,BB787,AZ788,"f",,Trigger)</f>
        <v>44908</v>
      </c>
      <c r="BC788" s="98">
        <f>_xll.qlInterestRateIndexMaturity(Currency&amp;"ibor"&amp;Tenor,BB788,Trigger)</f>
        <v>44998</v>
      </c>
      <c r="BD788" s="242" t="e">
        <f>_xll.qlIndexFixing($AD$5,BA788,TRUE,_xll.ohTrigger(Trigger,Trigger3M))</f>
        <v>#NUM!</v>
      </c>
      <c r="BE788" s="242">
        <f>IFERROR(_xll.qlIndexFixing($BF$1,BA788,TRUE,_xll.ohTrigger(Trigger,Trigger3M)),#N/A)</f>
        <v>1.5763336801947858E-2</v>
      </c>
    </row>
    <row r="789" spans="52:57" ht="11.25" customHeight="1" x14ac:dyDescent="0.25">
      <c r="AZ789" s="99" t="s">
        <v>83</v>
      </c>
      <c r="BA789" s="98">
        <f>_xll.qlInterestRateIndexFixingDate(Currency&amp;"ibor"&amp;Tenor,BB789,Trigger)</f>
        <v>44911</v>
      </c>
      <c r="BB789" s="98">
        <f>_xll.qlCalendarAdvance(Calendar,BB788,AZ789,"f",,Trigger)</f>
        <v>44915</v>
      </c>
      <c r="BC789" s="98">
        <f>_xll.qlInterestRateIndexMaturity(Currency&amp;"ibor"&amp;Tenor,BB789,Trigger)</f>
        <v>45005</v>
      </c>
      <c r="BD789" s="242" t="e">
        <f>_xll.qlIndexFixing($AD$5,BA789,TRUE,_xll.ohTrigger(Trigger,Trigger3M))</f>
        <v>#NUM!</v>
      </c>
      <c r="BE789" s="242">
        <f>IFERROR(_xll.qlIndexFixing($BF$1,BA789,TRUE,_xll.ohTrigger(Trigger,Trigger3M)),#N/A)</f>
        <v>1.5805455906833465E-2</v>
      </c>
    </row>
    <row r="790" spans="52:57" ht="11.25" customHeight="1" x14ac:dyDescent="0.25">
      <c r="AZ790" s="99" t="s">
        <v>83</v>
      </c>
      <c r="BA790" s="98">
        <f>_xll.qlInterestRateIndexFixingDate(Currency&amp;"ibor"&amp;Tenor,BB790,Trigger)</f>
        <v>44917</v>
      </c>
      <c r="BB790" s="98">
        <f>_xll.qlCalendarAdvance(Calendar,BB789,AZ790,"f",,Trigger)</f>
        <v>44922</v>
      </c>
      <c r="BC790" s="98">
        <f>_xll.qlInterestRateIndexMaturity(Currency&amp;"ibor"&amp;Tenor,BB790,Trigger)</f>
        <v>45012</v>
      </c>
      <c r="BD790" s="242" t="e">
        <f>_xll.qlIndexFixing($AD$5,BA790,TRUE,_xll.ohTrigger(Trigger,Trigger3M))</f>
        <v>#NUM!</v>
      </c>
      <c r="BE790" s="242">
        <f>IFERROR(_xll.qlIndexFixing($BF$1,BA790,TRUE,_xll.ohTrigger(Trigger,Trigger3M)),#N/A)</f>
        <v>1.5847407960429827E-2</v>
      </c>
    </row>
    <row r="791" spans="52:57" ht="11.25" customHeight="1" x14ac:dyDescent="0.25">
      <c r="AZ791" s="99" t="s">
        <v>83</v>
      </c>
      <c r="BA791" s="98">
        <f>_xll.qlInterestRateIndexFixingDate(Currency&amp;"ibor"&amp;Tenor,BB791,Trigger)</f>
        <v>44925</v>
      </c>
      <c r="BB791" s="98">
        <f>_xll.qlCalendarAdvance(Calendar,BB790,AZ791,"f",,Trigger)</f>
        <v>44929</v>
      </c>
      <c r="BC791" s="98">
        <f>_xll.qlInterestRateIndexMaturity(Currency&amp;"ibor"&amp;Tenor,BB791,Trigger)</f>
        <v>45019</v>
      </c>
      <c r="BD791" s="242" t="e">
        <f>_xll.qlIndexFixing($AD$5,BA791,TRUE,_xll.ohTrigger(Trigger,Trigger3M))</f>
        <v>#NUM!</v>
      </c>
      <c r="BE791" s="242">
        <f>IFERROR(_xll.qlIndexFixing($BF$1,BA791,TRUE,_xll.ohTrigger(Trigger,Trigger3M)),#N/A)</f>
        <v>1.5889191792870072E-2</v>
      </c>
    </row>
    <row r="792" spans="52:57" ht="11.25" customHeight="1" x14ac:dyDescent="0.25">
      <c r="AZ792" s="99" t="s">
        <v>83</v>
      </c>
      <c r="BA792" s="98">
        <f>_xll.qlInterestRateIndexFixingDate(Currency&amp;"ibor"&amp;Tenor,BB792,Trigger)</f>
        <v>44932</v>
      </c>
      <c r="BB792" s="98">
        <f>_xll.qlCalendarAdvance(Calendar,BB791,AZ792,"f",,Trigger)</f>
        <v>44936</v>
      </c>
      <c r="BC792" s="98">
        <f>_xll.qlInterestRateIndexMaturity(Currency&amp;"ibor"&amp;Tenor,BB792,Trigger)</f>
        <v>45027</v>
      </c>
      <c r="BD792" s="242" t="e">
        <f>_xll.qlIndexFixing($AD$5,BA792,TRUE,_xll.ohTrigger(Trigger,Trigger3M))</f>
        <v>#NUM!</v>
      </c>
      <c r="BE792" s="242">
        <f>IFERROR(_xll.qlIndexFixing($BF$1,BA792,TRUE,_xll.ohTrigger(Trigger,Trigger3M)),#N/A)</f>
        <v>1.5934098006354352E-2</v>
      </c>
    </row>
    <row r="793" spans="52:57" ht="11.25" customHeight="1" x14ac:dyDescent="0.25">
      <c r="AZ793" s="99" t="s">
        <v>83</v>
      </c>
      <c r="BA793" s="98">
        <f>_xll.qlInterestRateIndexFixingDate(Currency&amp;"ibor"&amp;Tenor,BB793,Trigger)</f>
        <v>44939</v>
      </c>
      <c r="BB793" s="98">
        <f>_xll.qlCalendarAdvance(Calendar,BB792,AZ793,"f",,Trigger)</f>
        <v>44943</v>
      </c>
      <c r="BC793" s="98">
        <f>_xll.qlInterestRateIndexMaturity(Currency&amp;"ibor"&amp;Tenor,BB793,Trigger)</f>
        <v>45033</v>
      </c>
      <c r="BD793" s="242" t="e">
        <f>_xll.qlIndexFixing($AD$5,BA793,TRUE,_xll.ohTrigger(Trigger,Trigger3M))</f>
        <v>#NUM!</v>
      </c>
      <c r="BE793" s="242">
        <f>IFERROR(_xll.qlIndexFixing($BF$1,BA793,TRUE,_xll.ohTrigger(Trigger,Trigger3M)),#N/A)</f>
        <v>1.5972250114683284E-2</v>
      </c>
    </row>
    <row r="794" spans="52:57" ht="11.25" customHeight="1" x14ac:dyDescent="0.25">
      <c r="AZ794" s="99" t="s">
        <v>83</v>
      </c>
      <c r="BA794" s="98">
        <f>_xll.qlInterestRateIndexFixingDate(Currency&amp;"ibor"&amp;Tenor,BB794,Trigger)</f>
        <v>44946</v>
      </c>
      <c r="BB794" s="98">
        <f>_xll.qlCalendarAdvance(Calendar,BB793,AZ794,"f",,Trigger)</f>
        <v>44950</v>
      </c>
      <c r="BC794" s="98">
        <f>_xll.qlInterestRateIndexMaturity(Currency&amp;"ibor"&amp;Tenor,BB794,Trigger)</f>
        <v>45040</v>
      </c>
      <c r="BD794" s="242" t="e">
        <f>_xll.qlIndexFixing($AD$5,BA794,TRUE,_xll.ohTrigger(Trigger,Trigger3M))</f>
        <v>#NUM!</v>
      </c>
      <c r="BE794" s="242">
        <f>IFERROR(_xll.qlIndexFixing($BF$1,BA794,TRUE,_xll.ohTrigger(Trigger,Trigger3M)),#N/A)</f>
        <v>1.6013522264189284E-2</v>
      </c>
    </row>
    <row r="795" spans="52:57" ht="11.25" customHeight="1" x14ac:dyDescent="0.25">
      <c r="AZ795" s="99" t="s">
        <v>83</v>
      </c>
      <c r="BA795" s="98">
        <f>_xll.qlInterestRateIndexFixingDate(Currency&amp;"ibor"&amp;Tenor,BB795,Trigger)</f>
        <v>44953</v>
      </c>
      <c r="BB795" s="98">
        <f>_xll.qlCalendarAdvance(Calendar,BB794,AZ795,"f",,Trigger)</f>
        <v>44957</v>
      </c>
      <c r="BC795" s="98">
        <f>_xll.qlInterestRateIndexMaturity(Currency&amp;"ibor"&amp;Tenor,BB795,Trigger)</f>
        <v>45044</v>
      </c>
      <c r="BD795" s="242" t="e">
        <f>_xll.qlIndexFixing($AD$5,BA795,TRUE,_xll.ohTrigger(Trigger,Trigger3M))</f>
        <v>#NUM!</v>
      </c>
      <c r="BE795" s="242">
        <f>IFERROR(_xll.qlIndexFixing($BF$1,BA795,TRUE,_xll.ohTrigger(Trigger,Trigger3M)),#N/A)</f>
        <v>1.604483650241343E-2</v>
      </c>
    </row>
    <row r="796" spans="52:57" ht="11.25" customHeight="1" x14ac:dyDescent="0.25">
      <c r="AZ796" s="99" t="s">
        <v>83</v>
      </c>
      <c r="BA796" s="98">
        <f>_xll.qlInterestRateIndexFixingDate(Currency&amp;"ibor"&amp;Tenor,BB796,Trigger)</f>
        <v>44960</v>
      </c>
      <c r="BB796" s="98">
        <f>_xll.qlCalendarAdvance(Calendar,BB795,AZ796,"f",,Trigger)</f>
        <v>44964</v>
      </c>
      <c r="BC796" s="98">
        <f>_xll.qlInterestRateIndexMaturity(Currency&amp;"ibor"&amp;Tenor,BB796,Trigger)</f>
        <v>45054</v>
      </c>
      <c r="BD796" s="242" t="e">
        <f>_xll.qlIndexFixing($AD$5,BA796,TRUE,_xll.ohTrigger(Trigger,Trigger3M))</f>
        <v>#NUM!</v>
      </c>
      <c r="BE796" s="242">
        <f>IFERROR(_xll.qlIndexFixing($BF$1,BA796,TRUE,_xll.ohTrigger(Trigger,Trigger3M)),#N/A)</f>
        <v>1.6095546690537255E-2</v>
      </c>
    </row>
    <row r="797" spans="52:57" ht="11.25" customHeight="1" x14ac:dyDescent="0.25">
      <c r="AZ797" s="99" t="s">
        <v>83</v>
      </c>
      <c r="BA797" s="98">
        <f>_xll.qlInterestRateIndexFixingDate(Currency&amp;"ibor"&amp;Tenor,BB797,Trigger)</f>
        <v>44967</v>
      </c>
      <c r="BB797" s="98">
        <f>_xll.qlCalendarAdvance(Calendar,BB796,AZ797,"f",,Trigger)</f>
        <v>44971</v>
      </c>
      <c r="BC797" s="98">
        <f>_xll.qlInterestRateIndexMaturity(Currency&amp;"ibor"&amp;Tenor,BB797,Trigger)</f>
        <v>45061</v>
      </c>
      <c r="BD797" s="242" t="e">
        <f>_xll.qlIndexFixing($AD$5,BA797,TRUE,_xll.ohTrigger(Trigger,Trigger3M))</f>
        <v>#NUM!</v>
      </c>
      <c r="BE797" s="242">
        <f>IFERROR(_xll.qlIndexFixing($BF$1,BA797,TRUE,_xll.ohTrigger(Trigger,Trigger3M)),#N/A)</f>
        <v>1.6136296627358604E-2</v>
      </c>
    </row>
    <row r="798" spans="52:57" ht="11.25" customHeight="1" x14ac:dyDescent="0.25">
      <c r="AZ798" s="99" t="s">
        <v>83</v>
      </c>
      <c r="BA798" s="98">
        <f>_xll.qlInterestRateIndexFixingDate(Currency&amp;"ibor"&amp;Tenor,BB798,Trigger)</f>
        <v>44974</v>
      </c>
      <c r="BB798" s="98">
        <f>_xll.qlCalendarAdvance(Calendar,BB797,AZ798,"f",,Trigger)</f>
        <v>44978</v>
      </c>
      <c r="BC798" s="98">
        <f>_xll.qlInterestRateIndexMaturity(Currency&amp;"ibor"&amp;Tenor,BB798,Trigger)</f>
        <v>45068</v>
      </c>
      <c r="BD798" s="242" t="e">
        <f>_xll.qlIndexFixing($AD$5,BA798,TRUE,_xll.ohTrigger(Trigger,Trigger3M))</f>
        <v>#NUM!</v>
      </c>
      <c r="BE798" s="242">
        <f>IFERROR(_xll.qlIndexFixing($BF$1,BA798,TRUE,_xll.ohTrigger(Trigger,Trigger3M)),#N/A)</f>
        <v>1.6176870153222112E-2</v>
      </c>
    </row>
    <row r="799" spans="52:57" ht="11.25" customHeight="1" x14ac:dyDescent="0.25">
      <c r="AZ799" s="99" t="s">
        <v>83</v>
      </c>
      <c r="BA799" s="98">
        <f>_xll.qlInterestRateIndexFixingDate(Currency&amp;"ibor"&amp;Tenor,BB799,Trigger)</f>
        <v>44981</v>
      </c>
      <c r="BB799" s="98">
        <f>_xll.qlCalendarAdvance(Calendar,BB798,AZ799,"f",,Trigger)</f>
        <v>44985</v>
      </c>
      <c r="BC799" s="98">
        <f>_xll.qlInterestRateIndexMaturity(Currency&amp;"ibor"&amp;Tenor,BB799,Trigger)</f>
        <v>45077</v>
      </c>
      <c r="BD799" s="242" t="e">
        <f>_xll.qlIndexFixing($AD$5,BA799,TRUE,_xll.ohTrigger(Trigger,Trigger3M))</f>
        <v>#NUM!</v>
      </c>
      <c r="BE799" s="242">
        <f>IFERROR(_xll.qlIndexFixing($BF$1,BA799,TRUE,_xll.ohTrigger(Trigger,Trigger3M)),#N/A)</f>
        <v>1.6223696982204456E-2</v>
      </c>
    </row>
    <row r="800" spans="52:57" ht="11.25" customHeight="1" x14ac:dyDescent="0.25">
      <c r="AZ800" s="99" t="s">
        <v>83</v>
      </c>
      <c r="BA800" s="98">
        <f>_xll.qlInterestRateIndexFixingDate(Currency&amp;"ibor"&amp;Tenor,BB800,Trigger)</f>
        <v>44988</v>
      </c>
      <c r="BB800" s="98">
        <f>_xll.qlCalendarAdvance(Calendar,BB799,AZ800,"f",,Trigger)</f>
        <v>44992</v>
      </c>
      <c r="BC800" s="98">
        <f>_xll.qlInterestRateIndexMaturity(Currency&amp;"ibor"&amp;Tenor,BB800,Trigger)</f>
        <v>45084</v>
      </c>
      <c r="BD800" s="242" t="e">
        <f>_xll.qlIndexFixing($AD$5,BA800,TRUE,_xll.ohTrigger(Trigger,Trigger3M))</f>
        <v>#NUM!</v>
      </c>
      <c r="BE800" s="242">
        <f>IFERROR(_xll.qlIndexFixing($BF$1,BA800,TRUE,_xll.ohTrigger(Trigger,Trigger3M)),#N/A)</f>
        <v>1.6263891803097008E-2</v>
      </c>
    </row>
    <row r="801" spans="52:57" ht="11.25" customHeight="1" x14ac:dyDescent="0.25">
      <c r="AZ801" s="99" t="s">
        <v>83</v>
      </c>
      <c r="BA801" s="98">
        <f>_xll.qlInterestRateIndexFixingDate(Currency&amp;"ibor"&amp;Tenor,BB801,Trigger)</f>
        <v>44995</v>
      </c>
      <c r="BB801" s="98">
        <f>_xll.qlCalendarAdvance(Calendar,BB800,AZ801,"f",,Trigger)</f>
        <v>44999</v>
      </c>
      <c r="BC801" s="98">
        <f>_xll.qlInterestRateIndexMaturity(Currency&amp;"ibor"&amp;Tenor,BB801,Trigger)</f>
        <v>45091</v>
      </c>
      <c r="BD801" s="242" t="e">
        <f>_xll.qlIndexFixing($AD$5,BA801,TRUE,_xll.ohTrigger(Trigger,Trigger3M))</f>
        <v>#NUM!</v>
      </c>
      <c r="BE801" s="242">
        <f>IFERROR(_xll.qlIndexFixing($BF$1,BA801,TRUE,_xll.ohTrigger(Trigger,Trigger3M)),#N/A)</f>
        <v>1.6303906528240809E-2</v>
      </c>
    </row>
    <row r="802" spans="52:57" ht="11.25" customHeight="1" x14ac:dyDescent="0.25">
      <c r="AZ802" s="99" t="s">
        <v>83</v>
      </c>
      <c r="BA802" s="98">
        <f>_xll.qlInterestRateIndexFixingDate(Currency&amp;"ibor"&amp;Tenor,BB802,Trigger)</f>
        <v>45002</v>
      </c>
      <c r="BB802" s="98">
        <f>_xll.qlCalendarAdvance(Calendar,BB801,AZ802,"f",,Trigger)</f>
        <v>45006</v>
      </c>
      <c r="BC802" s="98">
        <f>_xll.qlInterestRateIndexMaturity(Currency&amp;"ibor"&amp;Tenor,BB802,Trigger)</f>
        <v>45098</v>
      </c>
      <c r="BD802" s="242" t="e">
        <f>_xll.qlIndexFixing($AD$5,BA802,TRUE,_xll.ohTrigger(Trigger,Trigger3M))</f>
        <v>#NUM!</v>
      </c>
      <c r="BE802" s="242">
        <f>IFERROR(_xll.qlIndexFixing($BF$1,BA802,TRUE,_xll.ohTrigger(Trigger,Trigger3M)),#N/A)</f>
        <v>1.6343739987268579E-2</v>
      </c>
    </row>
    <row r="803" spans="52:57" ht="11.25" customHeight="1" x14ac:dyDescent="0.25">
      <c r="AZ803" s="99" t="s">
        <v>83</v>
      </c>
      <c r="BA803" s="98">
        <f>_xll.qlInterestRateIndexFixingDate(Currency&amp;"ibor"&amp;Tenor,BB803,Trigger)</f>
        <v>45009</v>
      </c>
      <c r="BB803" s="98">
        <f>_xll.qlCalendarAdvance(Calendar,BB802,AZ803,"f",,Trigger)</f>
        <v>45013</v>
      </c>
      <c r="BC803" s="98">
        <f>_xll.qlInterestRateIndexMaturity(Currency&amp;"ibor"&amp;Tenor,BB803,Trigger)</f>
        <v>45105</v>
      </c>
      <c r="BD803" s="242" t="e">
        <f>_xll.qlIndexFixing($AD$5,BA803,TRUE,_xll.ohTrigger(Trigger,Trigger3M))</f>
        <v>#NUM!</v>
      </c>
      <c r="BE803" s="242">
        <f>IFERROR(_xll.qlIndexFixing($BF$1,BA803,TRUE,_xll.ohTrigger(Trigger,Trigger3M)),#N/A)</f>
        <v>1.6383391009788712E-2</v>
      </c>
    </row>
    <row r="804" spans="52:57" ht="11.25" customHeight="1" x14ac:dyDescent="0.25">
      <c r="AZ804" s="99" t="s">
        <v>83</v>
      </c>
      <c r="BA804" s="98">
        <f>_xll.qlInterestRateIndexFixingDate(Currency&amp;"ibor"&amp;Tenor,BB804,Trigger)</f>
        <v>45016</v>
      </c>
      <c r="BB804" s="98">
        <f>_xll.qlCalendarAdvance(Calendar,BB803,AZ804,"f",,Trigger)</f>
        <v>45020</v>
      </c>
      <c r="BC804" s="98">
        <f>_xll.qlInterestRateIndexMaturity(Currency&amp;"ibor"&amp;Tenor,BB804,Trigger)</f>
        <v>45111</v>
      </c>
      <c r="BD804" s="242" t="e">
        <f>_xll.qlIndexFixing($AD$5,BA804,TRUE,_xll.ohTrigger(Trigger,Trigger3M))</f>
        <v>#NUM!</v>
      </c>
      <c r="BE804" s="242">
        <f>IFERROR(_xll.qlIndexFixing($BF$1,BA804,TRUE,_xll.ohTrigger(Trigger,Trigger3M)),#N/A)</f>
        <v>1.6419700298040189E-2</v>
      </c>
    </row>
    <row r="805" spans="52:57" ht="11.25" customHeight="1" x14ac:dyDescent="0.25">
      <c r="AZ805" s="99" t="s">
        <v>83</v>
      </c>
      <c r="BA805" s="98">
        <f>_xll.qlInterestRateIndexFixingDate(Currency&amp;"ibor"&amp;Tenor,BB805,Trigger)</f>
        <v>45021</v>
      </c>
      <c r="BB805" s="98">
        <f>_xll.qlCalendarAdvance(Calendar,BB804,AZ805,"f",,Trigger)</f>
        <v>45027</v>
      </c>
      <c r="BC805" s="98">
        <f>_xll.qlInterestRateIndexMaturity(Currency&amp;"ibor"&amp;Tenor,BB805,Trigger)</f>
        <v>45118</v>
      </c>
      <c r="BD805" s="242" t="e">
        <f>_xll.qlIndexFixing($AD$5,BA805,TRUE,_xll.ohTrigger(Trigger,Trigger3M))</f>
        <v>#NUM!</v>
      </c>
      <c r="BE805" s="242">
        <f>IFERROR(_xll.qlIndexFixing($BF$1,BA805,TRUE,_xll.ohTrigger(Trigger,Trigger3M)),#N/A)</f>
        <v>1.6458994564353048E-2</v>
      </c>
    </row>
    <row r="806" spans="52:57" ht="11.25" customHeight="1" x14ac:dyDescent="0.25">
      <c r="AZ806" s="99" t="s">
        <v>83</v>
      </c>
      <c r="BA806" s="98">
        <f>_xll.qlInterestRateIndexFixingDate(Currency&amp;"ibor"&amp;Tenor,BB806,Trigger)</f>
        <v>45030</v>
      </c>
      <c r="BB806" s="98">
        <f>_xll.qlCalendarAdvance(Calendar,BB805,AZ806,"f",,Trigger)</f>
        <v>45034</v>
      </c>
      <c r="BC806" s="98">
        <f>_xll.qlInterestRateIndexMaturity(Currency&amp;"ibor"&amp;Tenor,BB806,Trigger)</f>
        <v>45125</v>
      </c>
      <c r="BD806" s="242" t="e">
        <f>_xll.qlIndexFixing($AD$5,BA806,TRUE,_xll.ohTrigger(Trigger,Trigger3M))</f>
        <v>#NUM!</v>
      </c>
      <c r="BE806" s="242">
        <f>IFERROR(_xll.qlIndexFixing($BF$1,BA806,TRUE,_xll.ohTrigger(Trigger,Trigger3M)),#N/A)</f>
        <v>1.6498102970690588E-2</v>
      </c>
    </row>
    <row r="807" spans="52:57" ht="11.25" customHeight="1" x14ac:dyDescent="0.25">
      <c r="AZ807" s="99" t="s">
        <v>83</v>
      </c>
      <c r="BA807" s="98">
        <f>_xll.qlInterestRateIndexFixingDate(Currency&amp;"ibor"&amp;Tenor,BB807,Trigger)</f>
        <v>45037</v>
      </c>
      <c r="BB807" s="98">
        <f>_xll.qlCalendarAdvance(Calendar,BB806,AZ807,"f",,Trigger)</f>
        <v>45041</v>
      </c>
      <c r="BC807" s="98">
        <f>_xll.qlInterestRateIndexMaturity(Currency&amp;"ibor"&amp;Tenor,BB807,Trigger)</f>
        <v>45132</v>
      </c>
      <c r="BD807" s="242" t="e">
        <f>_xll.qlIndexFixing($AD$5,BA807,TRUE,_xll.ohTrigger(Trigger,Trigger3M))</f>
        <v>#NUM!</v>
      </c>
      <c r="BE807" s="242">
        <f>IFERROR(_xll.qlIndexFixing($BF$1,BA807,TRUE,_xll.ohTrigger(Trigger,Trigger3M)),#N/A)</f>
        <v>1.6537024346696683E-2</v>
      </c>
    </row>
    <row r="808" spans="52:57" ht="11.25" customHeight="1" x14ac:dyDescent="0.25">
      <c r="AZ808" s="99" t="s">
        <v>83</v>
      </c>
      <c r="BA808" s="98">
        <f>_xll.qlInterestRateIndexFixingDate(Currency&amp;"ibor"&amp;Tenor,BB808,Trigger)</f>
        <v>45043</v>
      </c>
      <c r="BB808" s="98">
        <f>_xll.qlCalendarAdvance(Calendar,BB807,AZ808,"f",,Trigger)</f>
        <v>45048</v>
      </c>
      <c r="BC808" s="98">
        <f>_xll.qlInterestRateIndexMaturity(Currency&amp;"ibor"&amp;Tenor,BB808,Trigger)</f>
        <v>45140</v>
      </c>
      <c r="BD808" s="242" t="e">
        <f>_xll.qlIndexFixing($AD$5,BA808,TRUE,_xll.ohTrigger(Trigger,Trigger3M))</f>
        <v>#NUM!</v>
      </c>
      <c r="BE808" s="242">
        <f>IFERROR(_xll.qlIndexFixing($BF$1,BA808,TRUE,_xll.ohTrigger(Trigger,Trigger3M)),#N/A)</f>
        <v>1.6578868609590479E-2</v>
      </c>
    </row>
    <row r="809" spans="52:57" ht="11.25" customHeight="1" x14ac:dyDescent="0.25">
      <c r="AZ809" s="99" t="s">
        <v>83</v>
      </c>
      <c r="BA809" s="98">
        <f>_xll.qlInterestRateIndexFixingDate(Currency&amp;"ibor"&amp;Tenor,BB809,Trigger)</f>
        <v>45051</v>
      </c>
      <c r="BB809" s="98">
        <f>_xll.qlCalendarAdvance(Calendar,BB808,AZ809,"f",,Trigger)</f>
        <v>45055</v>
      </c>
      <c r="BC809" s="98">
        <f>_xll.qlInterestRateIndexMaturity(Currency&amp;"ibor"&amp;Tenor,BB809,Trigger)</f>
        <v>45147</v>
      </c>
      <c r="BD809" s="242" t="e">
        <f>_xll.qlIndexFixing($AD$5,BA809,TRUE,_xll.ohTrigger(Trigger,Trigger3M))</f>
        <v>#NUM!</v>
      </c>
      <c r="BE809" s="242">
        <f>IFERROR(_xll.qlIndexFixing($BF$1,BA809,TRUE,_xll.ohTrigger(Trigger,Trigger3M)),#N/A)</f>
        <v>1.6617400433670597E-2</v>
      </c>
    </row>
    <row r="810" spans="52:57" ht="11.25" customHeight="1" x14ac:dyDescent="0.25">
      <c r="AZ810" s="99" t="s">
        <v>83</v>
      </c>
      <c r="BA810" s="98">
        <f>_xll.qlInterestRateIndexFixingDate(Currency&amp;"ibor"&amp;Tenor,BB810,Trigger)</f>
        <v>45058</v>
      </c>
      <c r="BB810" s="98">
        <f>_xll.qlCalendarAdvance(Calendar,BB809,AZ810,"f",,Trigger)</f>
        <v>45062</v>
      </c>
      <c r="BC810" s="98">
        <f>_xll.qlInterestRateIndexMaturity(Currency&amp;"ibor"&amp;Tenor,BB810,Trigger)</f>
        <v>45154</v>
      </c>
      <c r="BD810" s="242" t="e">
        <f>_xll.qlIndexFixing($AD$5,BA810,TRUE,_xll.ohTrigger(Trigger,Trigger3M))</f>
        <v>#NUM!</v>
      </c>
      <c r="BE810" s="242">
        <f>IFERROR(_xll.qlIndexFixing($BF$1,BA810,TRUE,_xll.ohTrigger(Trigger,Trigger3M)),#N/A)</f>
        <v>1.6655741627927486E-2</v>
      </c>
    </row>
    <row r="811" spans="52:57" ht="11.25" customHeight="1" x14ac:dyDescent="0.25">
      <c r="AZ811" s="99" t="s">
        <v>83</v>
      </c>
      <c r="BA811" s="98">
        <f>_xll.qlInterestRateIndexFixingDate(Currency&amp;"ibor"&amp;Tenor,BB811,Trigger)</f>
        <v>45065</v>
      </c>
      <c r="BB811" s="98">
        <f>_xll.qlCalendarAdvance(Calendar,BB810,AZ811,"f",,Trigger)</f>
        <v>45069</v>
      </c>
      <c r="BC811" s="98">
        <f>_xll.qlInterestRateIndexMaturity(Currency&amp;"ibor"&amp;Tenor,BB811,Trigger)</f>
        <v>45161</v>
      </c>
      <c r="BD811" s="242" t="e">
        <f>_xll.qlIndexFixing($AD$5,BA811,TRUE,_xll.ohTrigger(Trigger,Trigger3M))</f>
        <v>#NUM!</v>
      </c>
      <c r="BE811" s="242">
        <f>IFERROR(_xll.qlIndexFixing($BF$1,BA811,TRUE,_xll.ohTrigger(Trigger,Trigger3M)),#N/A)</f>
        <v>1.6693891021811399E-2</v>
      </c>
    </row>
    <row r="812" spans="52:57" ht="11.25" customHeight="1" x14ac:dyDescent="0.25">
      <c r="AZ812" s="99" t="s">
        <v>83</v>
      </c>
      <c r="BA812" s="98">
        <f>_xll.qlInterestRateIndexFixingDate(Currency&amp;"ibor"&amp;Tenor,BB812,Trigger)</f>
        <v>45072</v>
      </c>
      <c r="BB812" s="98">
        <f>_xll.qlCalendarAdvance(Calendar,BB811,AZ812,"f",,Trigger)</f>
        <v>45076</v>
      </c>
      <c r="BC812" s="98">
        <f>_xll.qlInterestRateIndexMaturity(Currency&amp;"ibor"&amp;Tenor,BB812,Trigger)</f>
        <v>45168</v>
      </c>
      <c r="BD812" s="242" t="e">
        <f>_xll.qlIndexFixing($AD$5,BA812,TRUE,_xll.ohTrigger(Trigger,Trigger3M))</f>
        <v>#NUM!</v>
      </c>
      <c r="BE812" s="242">
        <f>IFERROR(_xll.qlIndexFixing($BF$1,BA812,TRUE,_xll.ohTrigger(Trigger,Trigger3M)),#N/A)</f>
        <v>1.6731847398221134E-2</v>
      </c>
    </row>
    <row r="813" spans="52:57" ht="11.25" customHeight="1" x14ac:dyDescent="0.25">
      <c r="AZ813" s="99" t="s">
        <v>83</v>
      </c>
      <c r="BA813" s="98">
        <f>_xll.qlInterestRateIndexFixingDate(Currency&amp;"ibor"&amp;Tenor,BB813,Trigger)</f>
        <v>45079</v>
      </c>
      <c r="BB813" s="98">
        <f>_xll.qlCalendarAdvance(Calendar,BB812,AZ813,"f",,Trigger)</f>
        <v>45083</v>
      </c>
      <c r="BC813" s="98">
        <f>_xll.qlInterestRateIndexMaturity(Currency&amp;"ibor"&amp;Tenor,BB813,Trigger)</f>
        <v>45175</v>
      </c>
      <c r="BD813" s="242" t="e">
        <f>_xll.qlIndexFixing($AD$5,BA813,TRUE,_xll.ohTrigger(Trigger,Trigger3M))</f>
        <v>#NUM!</v>
      </c>
      <c r="BE813" s="242">
        <f>IFERROR(_xll.qlIndexFixing($BF$1,BA813,TRUE,_xll.ohTrigger(Trigger,Trigger3M)),#N/A)</f>
        <v>1.6769605475489415E-2</v>
      </c>
    </row>
    <row r="814" spans="52:57" ht="11.25" customHeight="1" x14ac:dyDescent="0.25">
      <c r="AZ814" s="99" t="s">
        <v>83</v>
      </c>
      <c r="BA814" s="98">
        <f>_xll.qlInterestRateIndexFixingDate(Currency&amp;"ibor"&amp;Tenor,BB814,Trigger)</f>
        <v>45086</v>
      </c>
      <c r="BB814" s="98">
        <f>_xll.qlCalendarAdvance(Calendar,BB813,AZ814,"f",,Trigger)</f>
        <v>45090</v>
      </c>
      <c r="BC814" s="98">
        <f>_xll.qlInterestRateIndexMaturity(Currency&amp;"ibor"&amp;Tenor,BB814,Trigger)</f>
        <v>45182</v>
      </c>
      <c r="BD814" s="242" t="e">
        <f>_xll.qlIndexFixing($AD$5,BA814,TRUE,_xll.ohTrigger(Trigger,Trigger3M))</f>
        <v>#NUM!</v>
      </c>
      <c r="BE814" s="242">
        <f>IFERROR(_xll.qlIndexFixing($BF$1,BA814,TRUE,_xll.ohTrigger(Trigger,Trigger3M)),#N/A)</f>
        <v>1.6807152755051447E-2</v>
      </c>
    </row>
    <row r="815" spans="52:57" ht="11.25" customHeight="1" x14ac:dyDescent="0.25">
      <c r="AZ815" s="99" t="s">
        <v>83</v>
      </c>
      <c r="BA815" s="98">
        <f>_xll.qlInterestRateIndexFixingDate(Currency&amp;"ibor"&amp;Tenor,BB815,Trigger)</f>
        <v>45093</v>
      </c>
      <c r="BB815" s="98">
        <f>_xll.qlCalendarAdvance(Calendar,BB814,AZ815,"f",,Trigger)</f>
        <v>45097</v>
      </c>
      <c r="BC815" s="98">
        <f>_xll.qlInterestRateIndexMaturity(Currency&amp;"ibor"&amp;Tenor,BB815,Trigger)</f>
        <v>45189</v>
      </c>
      <c r="BD815" s="242" t="e">
        <f>_xll.qlIndexFixing($AD$5,BA815,TRUE,_xll.ohTrigger(Trigger,Trigger3M))</f>
        <v>#NUM!</v>
      </c>
      <c r="BE815" s="242">
        <f>IFERROR(_xll.qlIndexFixing($BF$1,BA815,TRUE,_xll.ohTrigger(Trigger,Trigger3M)),#N/A)</f>
        <v>1.6844475897874744E-2</v>
      </c>
    </row>
    <row r="816" spans="52:57" ht="11.25" customHeight="1" x14ac:dyDescent="0.25">
      <c r="AZ816" s="99" t="s">
        <v>83</v>
      </c>
      <c r="BA816" s="98">
        <f>_xll.qlInterestRateIndexFixingDate(Currency&amp;"ibor"&amp;Tenor,BB816,Trigger)</f>
        <v>45100</v>
      </c>
      <c r="BB816" s="98">
        <f>_xll.qlCalendarAdvance(Calendar,BB815,AZ816,"f",,Trigger)</f>
        <v>45104</v>
      </c>
      <c r="BC816" s="98">
        <f>_xll.qlInterestRateIndexMaturity(Currency&amp;"ibor"&amp;Tenor,BB816,Trigger)</f>
        <v>45196</v>
      </c>
      <c r="BD816" s="242" t="e">
        <f>_xll.qlIndexFixing($AD$5,BA816,TRUE,_xll.ohTrigger(Trigger,Trigger3M))</f>
        <v>#NUM!</v>
      </c>
      <c r="BE816" s="242">
        <f>IFERROR(_xll.qlIndexFixing($BF$1,BA816,TRUE,_xll.ohTrigger(Trigger,Trigger3M)),#N/A)</f>
        <v>1.6881561449815424E-2</v>
      </c>
    </row>
    <row r="817" spans="52:57" ht="11.25" customHeight="1" x14ac:dyDescent="0.25">
      <c r="AZ817" s="99" t="s">
        <v>83</v>
      </c>
      <c r="BA817" s="98">
        <f>_xll.qlInterestRateIndexFixingDate(Currency&amp;"ibor"&amp;Tenor,BB817,Trigger)</f>
        <v>45107</v>
      </c>
      <c r="BB817" s="98">
        <f>_xll.qlCalendarAdvance(Calendar,BB816,AZ817,"f",,Trigger)</f>
        <v>45111</v>
      </c>
      <c r="BC817" s="98">
        <f>_xll.qlInterestRateIndexMaturity(Currency&amp;"ibor"&amp;Tenor,BB817,Trigger)</f>
        <v>45203</v>
      </c>
      <c r="BD817" s="242" t="e">
        <f>_xll.qlIndexFixing($AD$5,BA817,TRUE,_xll.ohTrigger(Trigger,Trigger3M))</f>
        <v>#NUM!</v>
      </c>
      <c r="BE817" s="242">
        <f>IFERROR(_xll.qlIndexFixing($BF$1,BA817,TRUE,_xll.ohTrigger(Trigger,Trigger3M)),#N/A)</f>
        <v>1.691839584162428E-2</v>
      </c>
    </row>
    <row r="818" spans="52:57" ht="11.25" customHeight="1" x14ac:dyDescent="0.25">
      <c r="AZ818" s="99" t="s">
        <v>83</v>
      </c>
      <c r="BA818" s="98">
        <f>_xll.qlInterestRateIndexFixingDate(Currency&amp;"ibor"&amp;Tenor,BB818,Trigger)</f>
        <v>45114</v>
      </c>
      <c r="BB818" s="98">
        <f>_xll.qlCalendarAdvance(Calendar,BB817,AZ818,"f",,Trigger)</f>
        <v>45118</v>
      </c>
      <c r="BC818" s="98">
        <f>_xll.qlInterestRateIndexMaturity(Currency&amp;"ibor"&amp;Tenor,BB818,Trigger)</f>
        <v>45210</v>
      </c>
      <c r="BD818" s="242" t="e">
        <f>_xll.qlIndexFixing($AD$5,BA818,TRUE,_xll.ohTrigger(Trigger,Trigger3M))</f>
        <v>#NUM!</v>
      </c>
      <c r="BE818" s="242">
        <f>IFERROR(_xll.qlIndexFixing($BF$1,BA818,TRUE,_xll.ohTrigger(Trigger,Trigger3M)),#N/A)</f>
        <v>1.6954965388951138E-2</v>
      </c>
    </row>
    <row r="819" spans="52:57" ht="11.25" customHeight="1" x14ac:dyDescent="0.25">
      <c r="AZ819" s="99" t="s">
        <v>83</v>
      </c>
      <c r="BA819" s="98">
        <f>_xll.qlInterestRateIndexFixingDate(Currency&amp;"ibor"&amp;Tenor,BB819,Trigger)</f>
        <v>45121</v>
      </c>
      <c r="BB819" s="98">
        <f>_xll.qlCalendarAdvance(Calendar,BB818,AZ819,"f",,Trigger)</f>
        <v>45125</v>
      </c>
      <c r="BC819" s="98">
        <f>_xll.qlInterestRateIndexMaturity(Currency&amp;"ibor"&amp;Tenor,BB819,Trigger)</f>
        <v>45217</v>
      </c>
      <c r="BD819" s="242" t="e">
        <f>_xll.qlIndexFixing($AD$5,BA819,TRUE,_xll.ohTrigger(Trigger,Trigger3M))</f>
        <v>#NUM!</v>
      </c>
      <c r="BE819" s="242">
        <f>IFERROR(_xll.qlIndexFixing($BF$1,BA819,TRUE,_xll.ohTrigger(Trigger,Trigger3M)),#N/A)</f>
        <v>1.6991256292342247E-2</v>
      </c>
    </row>
    <row r="820" spans="52:57" ht="11.25" customHeight="1" x14ac:dyDescent="0.25">
      <c r="AZ820" s="99" t="s">
        <v>83</v>
      </c>
      <c r="BA820" s="98">
        <f>_xll.qlInterestRateIndexFixingDate(Currency&amp;"ibor"&amp;Tenor,BB820,Trigger)</f>
        <v>45128</v>
      </c>
      <c r="BB820" s="98">
        <f>_xll.qlCalendarAdvance(Calendar,BB819,AZ820,"f",,Trigger)</f>
        <v>45132</v>
      </c>
      <c r="BC820" s="98">
        <f>_xll.qlInterestRateIndexMaturity(Currency&amp;"ibor"&amp;Tenor,BB820,Trigger)</f>
        <v>45224</v>
      </c>
      <c r="BD820" s="242" t="e">
        <f>_xll.qlIndexFixing($AD$5,BA820,TRUE,_xll.ohTrigger(Trigger,Trigger3M))</f>
        <v>#NUM!</v>
      </c>
      <c r="BE820" s="242">
        <f>IFERROR(_xll.qlIndexFixing($BF$1,BA820,TRUE,_xll.ohTrigger(Trigger,Trigger3M)),#N/A)</f>
        <v>1.7027254637252433E-2</v>
      </c>
    </row>
    <row r="821" spans="52:57" ht="11.25" customHeight="1" x14ac:dyDescent="0.25">
      <c r="AZ821" s="99" t="s">
        <v>83</v>
      </c>
      <c r="BA821" s="98">
        <f>_xll.qlInterestRateIndexFixingDate(Currency&amp;"ibor"&amp;Tenor,BB821,Trigger)</f>
        <v>45135</v>
      </c>
      <c r="BB821" s="98">
        <f>_xll.qlCalendarAdvance(Calendar,BB820,AZ821,"f",,Trigger)</f>
        <v>45139</v>
      </c>
      <c r="BC821" s="98">
        <f>_xll.qlInterestRateIndexMaturity(Currency&amp;"ibor"&amp;Tenor,BB821,Trigger)</f>
        <v>45231</v>
      </c>
      <c r="BD821" s="242" t="e">
        <f>_xll.qlIndexFixing($AD$5,BA821,TRUE,_xll.ohTrigger(Trigger,Trigger3M))</f>
        <v>#NUM!</v>
      </c>
      <c r="BE821" s="242">
        <f>IFERROR(_xll.qlIndexFixing($BF$1,BA821,TRUE,_xll.ohTrigger(Trigger,Trigger3M)),#N/A)</f>
        <v>1.706294639404686E-2</v>
      </c>
    </row>
    <row r="822" spans="52:57" ht="11.25" customHeight="1" x14ac:dyDescent="0.25">
      <c r="AZ822" s="99" t="s">
        <v>83</v>
      </c>
      <c r="BA822" s="98">
        <f>_xll.qlInterestRateIndexFixingDate(Currency&amp;"ibor"&amp;Tenor,BB822,Trigger)</f>
        <v>45142</v>
      </c>
      <c r="BB822" s="98">
        <f>_xll.qlCalendarAdvance(Calendar,BB821,AZ822,"f",,Trigger)</f>
        <v>45146</v>
      </c>
      <c r="BC822" s="98">
        <f>_xll.qlInterestRateIndexMaturity(Currency&amp;"ibor"&amp;Tenor,BB822,Trigger)</f>
        <v>45238</v>
      </c>
      <c r="BD822" s="242" t="e">
        <f>_xll.qlIndexFixing($AD$5,BA822,TRUE,_xll.ohTrigger(Trigger,Trigger3M))</f>
        <v>#NUM!</v>
      </c>
      <c r="BE822" s="242">
        <f>IFERROR(_xll.qlIndexFixing($BF$1,BA822,TRUE,_xll.ohTrigger(Trigger,Trigger3M)),#N/A)</f>
        <v>1.7098317418000997E-2</v>
      </c>
    </row>
    <row r="823" spans="52:57" ht="11.25" customHeight="1" x14ac:dyDescent="0.25">
      <c r="AZ823" s="99" t="s">
        <v>83</v>
      </c>
      <c r="BA823" s="98">
        <f>_xll.qlInterestRateIndexFixingDate(Currency&amp;"ibor"&amp;Tenor,BB823,Trigger)</f>
        <v>45149</v>
      </c>
      <c r="BB823" s="98">
        <f>_xll.qlCalendarAdvance(Calendar,BB822,AZ823,"f",,Trigger)</f>
        <v>45153</v>
      </c>
      <c r="BC823" s="98">
        <f>_xll.qlInterestRateIndexMaturity(Currency&amp;"ibor"&amp;Tenor,BB823,Trigger)</f>
        <v>45245</v>
      </c>
      <c r="BD823" s="242" t="e">
        <f>_xll.qlIndexFixing($AD$5,BA823,TRUE,_xll.ohTrigger(Trigger,Trigger3M))</f>
        <v>#NUM!</v>
      </c>
      <c r="BE823" s="242">
        <f>IFERROR(_xll.qlIndexFixing($BF$1,BA823,TRUE,_xll.ohTrigger(Trigger,Trigger3M)),#N/A)</f>
        <v>1.7133353449316286E-2</v>
      </c>
    </row>
    <row r="824" spans="52:57" ht="11.25" customHeight="1" x14ac:dyDescent="0.25">
      <c r="AZ824" s="99" t="s">
        <v>83</v>
      </c>
      <c r="BA824" s="98">
        <f>_xll.qlInterestRateIndexFixingDate(Currency&amp;"ibor"&amp;Tenor,BB824,Trigger)</f>
        <v>45156</v>
      </c>
      <c r="BB824" s="98">
        <f>_xll.qlCalendarAdvance(Calendar,BB823,AZ824,"f",,Trigger)</f>
        <v>45160</v>
      </c>
      <c r="BC824" s="98">
        <f>_xll.qlInterestRateIndexMaturity(Currency&amp;"ibor"&amp;Tenor,BB824,Trigger)</f>
        <v>45252</v>
      </c>
      <c r="BD824" s="242" t="e">
        <f>_xll.qlIndexFixing($AD$5,BA824,TRUE,_xll.ohTrigger(Trigger,Trigger3M))</f>
        <v>#NUM!</v>
      </c>
      <c r="BE824" s="242">
        <f>IFERROR(_xll.qlIndexFixing($BF$1,BA824,TRUE,_xll.ohTrigger(Trigger,Trigger3M)),#N/A)</f>
        <v>1.7168040113119266E-2</v>
      </c>
    </row>
    <row r="825" spans="52:57" ht="11.25" customHeight="1" x14ac:dyDescent="0.25">
      <c r="AZ825" s="99" t="s">
        <v>83</v>
      </c>
      <c r="BA825" s="98">
        <f>_xll.qlInterestRateIndexFixingDate(Currency&amp;"ibor"&amp;Tenor,BB825,Trigger)</f>
        <v>45163</v>
      </c>
      <c r="BB825" s="98">
        <f>_xll.qlCalendarAdvance(Calendar,BB824,AZ825,"f",,Trigger)</f>
        <v>45167</v>
      </c>
      <c r="BC825" s="98">
        <f>_xll.qlInterestRateIndexMaturity(Currency&amp;"ibor"&amp;Tenor,BB825,Trigger)</f>
        <v>45259</v>
      </c>
      <c r="BD825" s="242" t="e">
        <f>_xll.qlIndexFixing($AD$5,BA825,TRUE,_xll.ohTrigger(Trigger,Trigger3M))</f>
        <v>#NUM!</v>
      </c>
      <c r="BE825" s="242">
        <f>IFERROR(_xll.qlIndexFixing($BF$1,BA825,TRUE,_xll.ohTrigger(Trigger,Trigger3M)),#N/A)</f>
        <v>1.7202362925289944E-2</v>
      </c>
    </row>
    <row r="826" spans="52:57" ht="11.25" customHeight="1" x14ac:dyDescent="0.25">
      <c r="AZ826" s="99" t="s">
        <v>83</v>
      </c>
      <c r="BA826" s="98">
        <f>_xll.qlInterestRateIndexFixingDate(Currency&amp;"ibor"&amp;Tenor,BB826,Trigger)</f>
        <v>45170</v>
      </c>
      <c r="BB826" s="98">
        <f>_xll.qlCalendarAdvance(Calendar,BB825,AZ826,"f",,Trigger)</f>
        <v>45174</v>
      </c>
      <c r="BC826" s="98">
        <f>_xll.qlInterestRateIndexMaturity(Currency&amp;"ibor"&amp;Tenor,BB826,Trigger)</f>
        <v>45265</v>
      </c>
      <c r="BD826" s="242" t="e">
        <f>_xll.qlIndexFixing($AD$5,BA826,TRUE,_xll.ohTrigger(Trigger,Trigger3M))</f>
        <v>#NUM!</v>
      </c>
      <c r="BE826" s="242">
        <f>IFERROR(_xll.qlIndexFixing($BF$1,BA826,TRUE,_xll.ohTrigger(Trigger,Trigger3M)),#N/A)</f>
        <v>1.7233545146916295E-2</v>
      </c>
    </row>
    <row r="827" spans="52:57" ht="11.25" customHeight="1" x14ac:dyDescent="0.25">
      <c r="AZ827" s="99" t="s">
        <v>83</v>
      </c>
      <c r="BA827" s="98">
        <f>_xll.qlInterestRateIndexFixingDate(Currency&amp;"ibor"&amp;Tenor,BB827,Trigger)</f>
        <v>45177</v>
      </c>
      <c r="BB827" s="98">
        <f>_xll.qlCalendarAdvance(Calendar,BB826,AZ827,"f",,Trigger)</f>
        <v>45181</v>
      </c>
      <c r="BC827" s="98">
        <f>_xll.qlInterestRateIndexMaturity(Currency&amp;"ibor"&amp;Tenor,BB827,Trigger)</f>
        <v>45272</v>
      </c>
      <c r="BD827" s="242" t="e">
        <f>_xll.qlIndexFixing($AD$5,BA827,TRUE,_xll.ohTrigger(Trigger,Trigger3M))</f>
        <v>#NUM!</v>
      </c>
      <c r="BE827" s="242">
        <f>IFERROR(_xll.qlIndexFixing($BF$1,BA827,TRUE,_xll.ohTrigger(Trigger,Trigger3M)),#N/A)</f>
        <v>1.7267139046204152E-2</v>
      </c>
    </row>
    <row r="828" spans="52:57" ht="11.25" customHeight="1" x14ac:dyDescent="0.25">
      <c r="AZ828" s="99" t="s">
        <v>83</v>
      </c>
      <c r="BA828" s="98">
        <f>_xll.qlInterestRateIndexFixingDate(Currency&amp;"ibor"&amp;Tenor,BB828,Trigger)</f>
        <v>45184</v>
      </c>
      <c r="BB828" s="98">
        <f>_xll.qlCalendarAdvance(Calendar,BB827,AZ828,"f",,Trigger)</f>
        <v>45188</v>
      </c>
      <c r="BC828" s="98">
        <f>_xll.qlInterestRateIndexMaturity(Currency&amp;"ibor"&amp;Tenor,BB828,Trigger)</f>
        <v>45279</v>
      </c>
      <c r="BD828" s="242" t="e">
        <f>_xll.qlIndexFixing($AD$5,BA828,TRUE,_xll.ohTrigger(Trigger,Trigger3M))</f>
        <v>#NUM!</v>
      </c>
      <c r="BE828" s="242">
        <f>IFERROR(_xll.qlIndexFixing($BF$1,BA828,TRUE,_xll.ohTrigger(Trigger,Trigger3M)),#N/A)</f>
        <v>1.7300351046303696E-2</v>
      </c>
    </row>
    <row r="829" spans="52:57" ht="11.25" customHeight="1" x14ac:dyDescent="0.25">
      <c r="AZ829" s="99" t="s">
        <v>83</v>
      </c>
      <c r="BA829" s="98">
        <f>_xll.qlInterestRateIndexFixingDate(Currency&amp;"ibor"&amp;Tenor,BB829,Trigger)</f>
        <v>45191</v>
      </c>
      <c r="BB829" s="98">
        <f>_xll.qlCalendarAdvance(Calendar,BB828,AZ829,"f",,Trigger)</f>
        <v>45195</v>
      </c>
      <c r="BC829" s="98">
        <f>_xll.qlInterestRateIndexMaturity(Currency&amp;"ibor"&amp;Tenor,BB829,Trigger)</f>
        <v>45287</v>
      </c>
      <c r="BD829" s="242" t="e">
        <f>_xll.qlIndexFixing($AD$5,BA829,TRUE,_xll.ohTrigger(Trigger,Trigger3M))</f>
        <v>#NUM!</v>
      </c>
      <c r="BE829" s="242">
        <f>IFERROR(_xll.qlIndexFixing($BF$1,BA829,TRUE,_xll.ohTrigger(Trigger,Trigger3M)),#N/A)</f>
        <v>1.7335864944448592E-2</v>
      </c>
    </row>
    <row r="830" spans="52:57" ht="11.25" customHeight="1" x14ac:dyDescent="0.25">
      <c r="AZ830" s="99" t="s">
        <v>83</v>
      </c>
      <c r="BA830" s="98">
        <f>_xll.qlInterestRateIndexFixingDate(Currency&amp;"ibor"&amp;Tenor,BB830,Trigger)</f>
        <v>45198</v>
      </c>
      <c r="BB830" s="98">
        <f>_xll.qlCalendarAdvance(Calendar,BB829,AZ830,"f",,Trigger)</f>
        <v>45202</v>
      </c>
      <c r="BC830" s="98">
        <f>_xll.qlInterestRateIndexMaturity(Currency&amp;"ibor"&amp;Tenor,BB830,Trigger)</f>
        <v>45294</v>
      </c>
      <c r="BD830" s="242" t="e">
        <f>_xll.qlIndexFixing($AD$5,BA830,TRUE,_xll.ohTrigger(Trigger,Trigger3M))</f>
        <v>#NUM!</v>
      </c>
      <c r="BE830" s="242">
        <f>IFERROR(_xll.qlIndexFixing($BF$1,BA830,TRUE,_xll.ohTrigger(Trigger,Trigger3M)),#N/A)</f>
        <v>1.7368278480204908E-2</v>
      </c>
    </row>
    <row r="831" spans="52:57" ht="11.25" customHeight="1" x14ac:dyDescent="0.25">
      <c r="AZ831" s="99" t="s">
        <v>83</v>
      </c>
      <c r="BA831" s="98">
        <f>_xll.qlInterestRateIndexFixingDate(Currency&amp;"ibor"&amp;Tenor,BB831,Trigger)</f>
        <v>45205</v>
      </c>
      <c r="BB831" s="98">
        <f>_xll.qlCalendarAdvance(Calendar,BB830,AZ831,"f",,Trigger)</f>
        <v>45209</v>
      </c>
      <c r="BC831" s="98">
        <f>_xll.qlInterestRateIndexMaturity(Currency&amp;"ibor"&amp;Tenor,BB831,Trigger)</f>
        <v>45301</v>
      </c>
      <c r="BD831" s="242" t="e">
        <f>_xll.qlIndexFixing($AD$5,BA831,TRUE,_xll.ohTrigger(Trigger,Trigger3M))</f>
        <v>#NUM!</v>
      </c>
      <c r="BE831" s="242">
        <f>IFERROR(_xll.qlIndexFixing($BF$1,BA831,TRUE,_xll.ohTrigger(Trigger,Trigger3M)),#N/A)</f>
        <v>1.7400301865024451E-2</v>
      </c>
    </row>
    <row r="832" spans="52:57" ht="11.25" customHeight="1" x14ac:dyDescent="0.25">
      <c r="AZ832" s="99" t="s">
        <v>83</v>
      </c>
      <c r="BA832" s="98">
        <f>_xll.qlInterestRateIndexFixingDate(Currency&amp;"ibor"&amp;Tenor,BB832,Trigger)</f>
        <v>45212</v>
      </c>
      <c r="BB832" s="98">
        <f>_xll.qlCalendarAdvance(Calendar,BB831,AZ832,"f",,Trigger)</f>
        <v>45216</v>
      </c>
      <c r="BC832" s="98">
        <f>_xll.qlInterestRateIndexMaturity(Currency&amp;"ibor"&amp;Tenor,BB832,Trigger)</f>
        <v>45308</v>
      </c>
      <c r="BD832" s="242" t="e">
        <f>_xll.qlIndexFixing($AD$5,BA832,TRUE,_xll.ohTrigger(Trigger,Trigger3M))</f>
        <v>#NUM!</v>
      </c>
      <c r="BE832" s="242">
        <f>IFERROR(_xll.qlIndexFixing($BF$1,BA832,TRUE,_xll.ohTrigger(Trigger,Trigger3M)),#N/A)</f>
        <v>1.7431932417293159E-2</v>
      </c>
    </row>
    <row r="833" spans="52:57" ht="11.25" customHeight="1" x14ac:dyDescent="0.25">
      <c r="AZ833" s="99" t="s">
        <v>83</v>
      </c>
      <c r="BA833" s="98">
        <f>_xll.qlInterestRateIndexFixingDate(Currency&amp;"ibor"&amp;Tenor,BB833,Trigger)</f>
        <v>45219</v>
      </c>
      <c r="BB833" s="98">
        <f>_xll.qlCalendarAdvance(Calendar,BB832,AZ833,"f",,Trigger)</f>
        <v>45223</v>
      </c>
      <c r="BC833" s="98">
        <f>_xll.qlInterestRateIndexMaturity(Currency&amp;"ibor"&amp;Tenor,BB833,Trigger)</f>
        <v>45315</v>
      </c>
      <c r="BD833" s="242" t="e">
        <f>_xll.qlIndexFixing($AD$5,BA833,TRUE,_xll.ohTrigger(Trigger,Trigger3M))</f>
        <v>#NUM!</v>
      </c>
      <c r="BE833" s="242">
        <f>IFERROR(_xll.qlIndexFixing($BF$1,BA833,TRUE,_xll.ohTrigger(Trigger,Trigger3M)),#N/A)</f>
        <v>1.7463167455427378E-2</v>
      </c>
    </row>
    <row r="834" spans="52:57" ht="11.25" customHeight="1" x14ac:dyDescent="0.25">
      <c r="AZ834" s="99" t="s">
        <v>83</v>
      </c>
      <c r="BA834" s="98">
        <f>_xll.qlInterestRateIndexFixingDate(Currency&amp;"ibor"&amp;Tenor,BB834,Trigger)</f>
        <v>45226</v>
      </c>
      <c r="BB834" s="98">
        <f>_xll.qlCalendarAdvance(Calendar,BB833,AZ834,"f",,Trigger)</f>
        <v>45230</v>
      </c>
      <c r="BC834" s="98">
        <f>_xll.qlInterestRateIndexMaturity(Currency&amp;"ibor"&amp;Tenor,BB834,Trigger)</f>
        <v>45322</v>
      </c>
      <c r="BD834" s="242" t="e">
        <f>_xll.qlIndexFixing($AD$5,BA834,TRUE,_xll.ohTrigger(Trigger,Trigger3M))</f>
        <v>#NUM!</v>
      </c>
      <c r="BE834" s="242">
        <f>IFERROR(_xll.qlIndexFixing($BF$1,BA834,TRUE,_xll.ohTrigger(Trigger,Trigger3M)),#N/A)</f>
        <v>1.7494004297876477E-2</v>
      </c>
    </row>
    <row r="835" spans="52:57" ht="11.25" customHeight="1" x14ac:dyDescent="0.25">
      <c r="AZ835" s="99" t="s">
        <v>83</v>
      </c>
      <c r="BA835" s="98">
        <f>_xll.qlInterestRateIndexFixingDate(Currency&amp;"ibor"&amp;Tenor,BB835,Trigger)</f>
        <v>45233</v>
      </c>
      <c r="BB835" s="98">
        <f>_xll.qlCalendarAdvance(Calendar,BB834,AZ835,"f",,Trigger)</f>
        <v>45237</v>
      </c>
      <c r="BC835" s="98">
        <f>_xll.qlInterestRateIndexMaturity(Currency&amp;"ibor"&amp;Tenor,BB835,Trigger)</f>
        <v>45329</v>
      </c>
      <c r="BD835" s="242" t="e">
        <f>_xll.qlIndexFixing($AD$5,BA835,TRUE,_xll.ohTrigger(Trigger,Trigger3M))</f>
        <v>#NUM!</v>
      </c>
      <c r="BE835" s="242">
        <f>IFERROR(_xll.qlIndexFixing($BF$1,BA835,TRUE,_xll.ohTrigger(Trigger,Trigger3M)),#N/A)</f>
        <v>1.752444026312892E-2</v>
      </c>
    </row>
    <row r="836" spans="52:57" ht="11.25" customHeight="1" x14ac:dyDescent="0.25">
      <c r="AZ836" s="99" t="s">
        <v>83</v>
      </c>
      <c r="BA836" s="98">
        <f>_xll.qlInterestRateIndexFixingDate(Currency&amp;"ibor"&amp;Tenor,BB836,Trigger)</f>
        <v>45240</v>
      </c>
      <c r="BB836" s="98">
        <f>_xll.qlCalendarAdvance(Calendar,BB835,AZ836,"f",,Trigger)</f>
        <v>45244</v>
      </c>
      <c r="BC836" s="98">
        <f>_xll.qlInterestRateIndexMaturity(Currency&amp;"ibor"&amp;Tenor,BB836,Trigger)</f>
        <v>45336</v>
      </c>
      <c r="BD836" s="242" t="e">
        <f>_xll.qlIndexFixing($AD$5,BA836,TRUE,_xll.ohTrigger(Trigger,Trigger3M))</f>
        <v>#NUM!</v>
      </c>
      <c r="BE836" s="242">
        <f>IFERROR(_xll.qlIndexFixing($BF$1,BA836,TRUE,_xll.ohTrigger(Trigger,Trigger3M)),#N/A)</f>
        <v>1.7554472669712273E-2</v>
      </c>
    </row>
    <row r="837" spans="52:57" ht="11.25" customHeight="1" x14ac:dyDescent="0.25">
      <c r="AZ837" s="99" t="s">
        <v>83</v>
      </c>
      <c r="BA837" s="98">
        <f>_xll.qlInterestRateIndexFixingDate(Currency&amp;"ibor"&amp;Tenor,BB837,Trigger)</f>
        <v>45247</v>
      </c>
      <c r="BB837" s="98">
        <f>_xll.qlCalendarAdvance(Calendar,BB836,AZ837,"f",,Trigger)</f>
        <v>45251</v>
      </c>
      <c r="BC837" s="98">
        <f>_xll.qlInterestRateIndexMaturity(Currency&amp;"ibor"&amp;Tenor,BB837,Trigger)</f>
        <v>45343</v>
      </c>
      <c r="BD837" s="242" t="e">
        <f>_xll.qlIndexFixing($AD$5,BA837,TRUE,_xll.ohTrigger(Trigger,Trigger3M))</f>
        <v>#NUM!</v>
      </c>
      <c r="BE837" s="242">
        <f>IFERROR(_xll.qlIndexFixing($BF$1,BA837,TRUE,_xll.ohTrigger(Trigger,Trigger3M)),#N/A)</f>
        <v>1.7584098836194068E-2</v>
      </c>
    </row>
    <row r="838" spans="52:57" ht="11.25" customHeight="1" x14ac:dyDescent="0.25">
      <c r="AZ838" s="99" t="s">
        <v>83</v>
      </c>
      <c r="BA838" s="98">
        <f>_xll.qlInterestRateIndexFixingDate(Currency&amp;"ibor"&amp;Tenor,BB838,Trigger)</f>
        <v>45254</v>
      </c>
      <c r="BB838" s="98">
        <f>_xll.qlCalendarAdvance(Calendar,BB837,AZ838,"f",,Trigger)</f>
        <v>45258</v>
      </c>
      <c r="BC838" s="98">
        <f>_xll.qlInterestRateIndexMaturity(Currency&amp;"ibor"&amp;Tenor,BB838,Trigger)</f>
        <v>45350</v>
      </c>
      <c r="BD838" s="242" t="e">
        <f>_xll.qlIndexFixing($AD$5,BA838,TRUE,_xll.ohTrigger(Trigger,Trigger3M))</f>
        <v>#NUM!</v>
      </c>
      <c r="BE838" s="242">
        <f>IFERROR(_xll.qlIndexFixing($BF$1,BA838,TRUE,_xll.ohTrigger(Trigger,Trigger3M)),#N/A)</f>
        <v>1.7613316081186148E-2</v>
      </c>
    </row>
    <row r="839" spans="52:57" ht="11.25" customHeight="1" x14ac:dyDescent="0.25">
      <c r="AZ839" s="99" t="s">
        <v>83</v>
      </c>
      <c r="BA839" s="98">
        <f>_xll.qlInterestRateIndexFixingDate(Currency&amp;"ibor"&amp;Tenor,BB839,Trigger)</f>
        <v>45261</v>
      </c>
      <c r="BB839" s="98">
        <f>_xll.qlCalendarAdvance(Calendar,BB838,AZ839,"f",,Trigger)</f>
        <v>45265</v>
      </c>
      <c r="BC839" s="98">
        <f>_xll.qlInterestRateIndexMaturity(Currency&amp;"ibor"&amp;Tenor,BB839,Trigger)</f>
        <v>45356</v>
      </c>
      <c r="BD839" s="242" t="e">
        <f>_xll.qlIndexFixing($AD$5,BA839,TRUE,_xll.ohTrigger(Trigger,Trigger3M))</f>
        <v>#NUM!</v>
      </c>
      <c r="BE839" s="242">
        <f>IFERROR(_xll.qlIndexFixing($BF$1,BA839,TRUE,_xll.ohTrigger(Trigger,Trigger3M)),#N/A)</f>
        <v>1.7639710823105666E-2</v>
      </c>
    </row>
    <row r="840" spans="52:57" ht="11.25" customHeight="1" x14ac:dyDescent="0.25">
      <c r="AZ840" s="99" t="s">
        <v>83</v>
      </c>
      <c r="BA840" s="98">
        <f>_xll.qlInterestRateIndexFixingDate(Currency&amp;"ibor"&amp;Tenor,BB840,Trigger)</f>
        <v>45268</v>
      </c>
      <c r="BB840" s="98">
        <f>_xll.qlCalendarAdvance(Calendar,BB839,AZ840,"f",,Trigger)</f>
        <v>45272</v>
      </c>
      <c r="BC840" s="98">
        <f>_xll.qlInterestRateIndexMaturity(Currency&amp;"ibor"&amp;Tenor,BB840,Trigger)</f>
        <v>45363</v>
      </c>
      <c r="BD840" s="242" t="e">
        <f>_xll.qlIndexFixing($AD$5,BA840,TRUE,_xll.ohTrigger(Trigger,Trigger3M))</f>
        <v>#NUM!</v>
      </c>
      <c r="BE840" s="242">
        <f>IFERROR(_xll.qlIndexFixing($BF$1,BA840,TRUE,_xll.ohTrigger(Trigger,Trigger3M)),#N/A)</f>
        <v>1.7668130887481377E-2</v>
      </c>
    </row>
    <row r="841" spans="52:57" ht="11.25" customHeight="1" x14ac:dyDescent="0.25">
      <c r="AZ841" s="99" t="s">
        <v>83</v>
      </c>
      <c r="BA841" s="98">
        <f>_xll.qlInterestRateIndexFixingDate(Currency&amp;"ibor"&amp;Tenor,BB841,Trigger)</f>
        <v>45275</v>
      </c>
      <c r="BB841" s="98">
        <f>_xll.qlCalendarAdvance(Calendar,BB840,AZ841,"f",,Trigger)</f>
        <v>45279</v>
      </c>
      <c r="BC841" s="98">
        <f>_xll.qlInterestRateIndexMaturity(Currency&amp;"ibor"&amp;Tenor,BB841,Trigger)</f>
        <v>45370</v>
      </c>
      <c r="BD841" s="242" t="e">
        <f>_xll.qlIndexFixing($AD$5,BA841,TRUE,_xll.ohTrigger(Trigger,Trigger3M))</f>
        <v>#NUM!</v>
      </c>
      <c r="BE841" s="242">
        <f>IFERROR(_xll.qlIndexFixing($BF$1,BA841,TRUE,_xll.ohTrigger(Trigger,Trigger3M)),#N/A)</f>
        <v>1.7696134196228404E-2</v>
      </c>
    </row>
    <row r="842" spans="52:57" ht="11.25" customHeight="1" x14ac:dyDescent="0.25">
      <c r="AZ842" s="99" t="s">
        <v>83</v>
      </c>
      <c r="BA842" s="98">
        <f>_xll.qlInterestRateIndexFixingDate(Currency&amp;"ibor"&amp;Tenor,BB842,Trigger)</f>
        <v>45281</v>
      </c>
      <c r="BB842" s="98">
        <f>_xll.qlCalendarAdvance(Calendar,BB841,AZ842,"f",,Trigger)</f>
        <v>45287</v>
      </c>
      <c r="BC842" s="98">
        <f>_xll.qlInterestRateIndexMaturity(Currency&amp;"ibor"&amp;Tenor,BB842,Trigger)</f>
        <v>45378</v>
      </c>
      <c r="BD842" s="242" t="e">
        <f>_xll.qlIndexFixing($AD$5,BA842,TRUE,_xll.ohTrigger(Trigger,Trigger3M))</f>
        <v>#NUM!</v>
      </c>
      <c r="BE842" s="242">
        <f>IFERROR(_xll.qlIndexFixing($BF$1,BA842,TRUE,_xll.ohTrigger(Trigger,Trigger3M)),#N/A)</f>
        <v>1.7727624225514972E-2</v>
      </c>
    </row>
    <row r="843" spans="52:57" ht="11.25" customHeight="1" x14ac:dyDescent="0.25">
      <c r="AZ843" s="99" t="s">
        <v>83</v>
      </c>
      <c r="BA843" s="98">
        <f>_xll.qlInterestRateIndexFixingDate(Currency&amp;"ibor"&amp;Tenor,BB843,Trigger)</f>
        <v>45289</v>
      </c>
      <c r="BB843" s="98">
        <f>_xll.qlCalendarAdvance(Calendar,BB842,AZ843,"f",,Trigger)</f>
        <v>45294</v>
      </c>
      <c r="BC843" s="98">
        <f>_xll.qlInterestRateIndexMaturity(Currency&amp;"ibor"&amp;Tenor,BB843,Trigger)</f>
        <v>45385</v>
      </c>
      <c r="BD843" s="242" t="e">
        <f>_xll.qlIndexFixing($AD$5,BA843,TRUE,_xll.ohTrigger(Trigger,Trigger3M))</f>
        <v>#NUM!</v>
      </c>
      <c r="BE843" s="242">
        <f>IFERROR(_xll.qlIndexFixing($BF$1,BA843,TRUE,_xll.ohTrigger(Trigger,Trigger3M)),#N/A)</f>
        <v>1.7754725458854221E-2</v>
      </c>
    </row>
    <row r="844" spans="52:57" ht="11.25" customHeight="1" x14ac:dyDescent="0.25">
      <c r="AZ844" s="99" t="s">
        <v>83</v>
      </c>
      <c r="BA844" s="98">
        <f>_xll.qlInterestRateIndexFixingDate(Currency&amp;"ibor"&amp;Tenor,BB844,Trigger)</f>
        <v>45299</v>
      </c>
      <c r="BB844" s="98">
        <f>_xll.qlCalendarAdvance(Calendar,BB843,AZ844,"f",,Trigger)</f>
        <v>45301</v>
      </c>
      <c r="BC844" s="98">
        <f>_xll.qlInterestRateIndexMaturity(Currency&amp;"ibor"&amp;Tenor,BB844,Trigger)</f>
        <v>45392</v>
      </c>
      <c r="BD844" s="242" t="e">
        <f>_xll.qlIndexFixing($AD$5,BA844,TRUE,_xll.ohTrigger(Trigger,Trigger3M))</f>
        <v>#NUM!</v>
      </c>
      <c r="BE844" s="242">
        <f>IFERROR(_xll.qlIndexFixing($BF$1,BA844,TRUE,_xll.ohTrigger(Trigger,Trigger3M)),#N/A)</f>
        <v>1.7781401510905487E-2</v>
      </c>
    </row>
    <row r="845" spans="52:57" ht="11.25" customHeight="1" x14ac:dyDescent="0.25">
      <c r="AZ845" s="99" t="s">
        <v>83</v>
      </c>
      <c r="BA845" s="98">
        <f>_xll.qlInterestRateIndexFixingDate(Currency&amp;"ibor"&amp;Tenor,BB845,Trigger)</f>
        <v>45306</v>
      </c>
      <c r="BB845" s="98">
        <f>_xll.qlCalendarAdvance(Calendar,BB844,AZ845,"f",,Trigger)</f>
        <v>45308</v>
      </c>
      <c r="BC845" s="98">
        <f>_xll.qlInterestRateIndexMaturity(Currency&amp;"ibor"&amp;Tenor,BB845,Trigger)</f>
        <v>45399</v>
      </c>
      <c r="BD845" s="242" t="e">
        <f>_xll.qlIndexFixing($AD$5,BA845,TRUE,_xll.ohTrigger(Trigger,Trigger3M))</f>
        <v>#NUM!</v>
      </c>
      <c r="BE845" s="242">
        <f>IFERROR(_xll.qlIndexFixing($BF$1,BA845,TRUE,_xll.ohTrigger(Trigger,Trigger3M)),#N/A)</f>
        <v>1.780764970090503E-2</v>
      </c>
    </row>
    <row r="846" spans="52:57" ht="11.25" customHeight="1" x14ac:dyDescent="0.25">
      <c r="AZ846" s="99" t="s">
        <v>83</v>
      </c>
      <c r="BA846" s="98">
        <f>_xll.qlInterestRateIndexFixingDate(Currency&amp;"ibor"&amp;Tenor,BB846,Trigger)</f>
        <v>45313</v>
      </c>
      <c r="BB846" s="98">
        <f>_xll.qlCalendarAdvance(Calendar,BB845,AZ846,"f",,Trigger)</f>
        <v>45315</v>
      </c>
      <c r="BC846" s="98">
        <f>_xll.qlInterestRateIndexMaturity(Currency&amp;"ibor"&amp;Tenor,BB846,Trigger)</f>
        <v>45406</v>
      </c>
      <c r="BD846" s="242" t="e">
        <f>_xll.qlIndexFixing($AD$5,BA846,TRUE,_xll.ohTrigger(Trigger,Trigger3M))</f>
        <v>#NUM!</v>
      </c>
      <c r="BE846" s="242">
        <f>IFERROR(_xll.qlIndexFixing($BF$1,BA846,TRUE,_xll.ohTrigger(Trigger,Trigger3M)),#N/A)</f>
        <v>1.7833467348157626E-2</v>
      </c>
    </row>
    <row r="847" spans="52:57" ht="11.25" customHeight="1" x14ac:dyDescent="0.25">
      <c r="AZ847" s="99" t="s">
        <v>83</v>
      </c>
      <c r="BA847" s="98">
        <f>_xll.qlInterestRateIndexFixingDate(Currency&amp;"ibor"&amp;Tenor,BB847,Trigger)</f>
        <v>45320</v>
      </c>
      <c r="BB847" s="98">
        <f>_xll.qlCalendarAdvance(Calendar,BB846,AZ847,"f",,Trigger)</f>
        <v>45322</v>
      </c>
      <c r="BC847" s="98">
        <f>_xll.qlInterestRateIndexMaturity(Currency&amp;"ibor"&amp;Tenor,BB847,Trigger)</f>
        <v>45412</v>
      </c>
      <c r="BD847" s="242" t="e">
        <f>_xll.qlIndexFixing($AD$5,BA847,TRUE,_xll.ohTrigger(Trigger,Trigger3M))</f>
        <v>#NUM!</v>
      </c>
      <c r="BE847" s="242">
        <f>IFERROR(_xll.qlIndexFixing($BF$1,BA847,TRUE,_xll.ohTrigger(Trigger,Trigger3M)),#N/A)</f>
        <v>1.7856677896749495E-2</v>
      </c>
    </row>
    <row r="848" spans="52:57" ht="11.25" customHeight="1" x14ac:dyDescent="0.25">
      <c r="AZ848" s="99" t="s">
        <v>83</v>
      </c>
      <c r="BA848" s="98">
        <f>_xll.qlInterestRateIndexFixingDate(Currency&amp;"ibor"&amp;Tenor,BB848,Trigger)</f>
        <v>45327</v>
      </c>
      <c r="BB848" s="98">
        <f>_xll.qlCalendarAdvance(Calendar,BB847,AZ848,"f",,Trigger)</f>
        <v>45329</v>
      </c>
      <c r="BC848" s="98">
        <f>_xll.qlInterestRateIndexMaturity(Currency&amp;"ibor"&amp;Tenor,BB848,Trigger)</f>
        <v>45419</v>
      </c>
      <c r="BD848" s="242" t="e">
        <f>_xll.qlIndexFixing($AD$5,BA848,TRUE,_xll.ohTrigger(Trigger,Trigger3M))</f>
        <v>#NUM!</v>
      </c>
      <c r="BE848" s="242">
        <f>IFERROR(_xll.qlIndexFixing($BF$1,BA848,TRUE,_xll.ohTrigger(Trigger,Trigger3M)),#N/A)</f>
        <v>1.7881656816166824E-2</v>
      </c>
    </row>
    <row r="849" spans="52:57" ht="11.25" customHeight="1" x14ac:dyDescent="0.25">
      <c r="AZ849" s="99" t="s">
        <v>83</v>
      </c>
      <c r="BA849" s="98">
        <f>_xll.qlInterestRateIndexFixingDate(Currency&amp;"ibor"&amp;Tenor,BB849,Trigger)</f>
        <v>45334</v>
      </c>
      <c r="BB849" s="98">
        <f>_xll.qlCalendarAdvance(Calendar,BB848,AZ849,"f",,Trigger)</f>
        <v>45336</v>
      </c>
      <c r="BC849" s="98">
        <f>_xll.qlInterestRateIndexMaturity(Currency&amp;"ibor"&amp;Tenor,BB849,Trigger)</f>
        <v>45426</v>
      </c>
      <c r="BD849" s="242" t="e">
        <f>_xll.qlIndexFixing($AD$5,BA849,TRUE,_xll.ohTrigger(Trigger,Trigger3M))</f>
        <v>#NUM!</v>
      </c>
      <c r="BE849" s="242">
        <f>IFERROR(_xll.qlIndexFixing($BF$1,BA849,TRUE,_xll.ohTrigger(Trigger,Trigger3M)),#N/A)</f>
        <v>1.7906197362671072E-2</v>
      </c>
    </row>
    <row r="850" spans="52:57" ht="11.25" customHeight="1" x14ac:dyDescent="0.25">
      <c r="AZ850" s="99" t="s">
        <v>83</v>
      </c>
      <c r="BA850" s="98">
        <f>_xll.qlInterestRateIndexFixingDate(Currency&amp;"ibor"&amp;Tenor,BB850,Trigger)</f>
        <v>45341</v>
      </c>
      <c r="BB850" s="98">
        <f>_xll.qlCalendarAdvance(Calendar,BB849,AZ850,"f",,Trigger)</f>
        <v>45343</v>
      </c>
      <c r="BC850" s="98">
        <f>_xll.qlInterestRateIndexMaturity(Currency&amp;"ibor"&amp;Tenor,BB850,Trigger)</f>
        <v>45433</v>
      </c>
      <c r="BD850" s="242" t="e">
        <f>_xll.qlIndexFixing($AD$5,BA850,TRUE,_xll.ohTrigger(Trigger,Trigger3M))</f>
        <v>#NUM!</v>
      </c>
      <c r="BE850" s="242">
        <f>IFERROR(_xll.qlIndexFixing($BF$1,BA850,TRUE,_xll.ohTrigger(Trigger,Trigger3M)),#N/A)</f>
        <v>1.7930296856078165E-2</v>
      </c>
    </row>
    <row r="851" spans="52:57" ht="11.25" customHeight="1" x14ac:dyDescent="0.25">
      <c r="AZ851" s="99" t="s">
        <v>83</v>
      </c>
      <c r="BA851" s="98">
        <f>_xll.qlInterestRateIndexFixingDate(Currency&amp;"ibor"&amp;Tenor,BB851,Trigger)</f>
        <v>45348</v>
      </c>
      <c r="BB851" s="98">
        <f>_xll.qlCalendarAdvance(Calendar,BB850,AZ851,"f",,Trigger)</f>
        <v>45350</v>
      </c>
      <c r="BC851" s="98">
        <f>_xll.qlInterestRateIndexMaturity(Currency&amp;"ibor"&amp;Tenor,BB851,Trigger)</f>
        <v>45440</v>
      </c>
      <c r="BD851" s="242" t="e">
        <f>_xll.qlIndexFixing($AD$5,BA851,TRUE,_xll.ohTrigger(Trigger,Trigger3M))</f>
        <v>#NUM!</v>
      </c>
      <c r="BE851" s="242">
        <f>IFERROR(_xll.qlIndexFixing($BF$1,BA851,TRUE,_xll.ohTrigger(Trigger,Trigger3M)),#N/A)</f>
        <v>1.7953952616287516E-2</v>
      </c>
    </row>
    <row r="852" spans="52:57" ht="11.25" customHeight="1" x14ac:dyDescent="0.25">
      <c r="AZ852" s="99" t="s">
        <v>83</v>
      </c>
      <c r="BA852" s="98">
        <f>_xll.qlInterestRateIndexFixingDate(Currency&amp;"ibor"&amp;Tenor,BB852,Trigger)</f>
        <v>45355</v>
      </c>
      <c r="BB852" s="98">
        <f>_xll.qlCalendarAdvance(Calendar,BB851,AZ852,"f",,Trigger)</f>
        <v>45357</v>
      </c>
      <c r="BC852" s="98">
        <f>_xll.qlInterestRateIndexMaturity(Currency&amp;"ibor"&amp;Tenor,BB852,Trigger)</f>
        <v>45449</v>
      </c>
      <c r="BD852" s="242" t="e">
        <f>_xll.qlIndexFixing($AD$5,BA852,TRUE,_xll.ohTrigger(Trigger,Trigger3M))</f>
        <v>#NUM!</v>
      </c>
      <c r="BE852" s="242">
        <f>IFERROR(_xll.qlIndexFixing($BF$1,BA852,TRUE,_xll.ohTrigger(Trigger,Trigger3M)),#N/A)</f>
        <v>1.7981198540632105E-2</v>
      </c>
    </row>
    <row r="853" spans="52:57" ht="11.25" customHeight="1" x14ac:dyDescent="0.25">
      <c r="AZ853" s="99" t="s">
        <v>83</v>
      </c>
      <c r="BA853" s="98">
        <f>_xll.qlInterestRateIndexFixingDate(Currency&amp;"ibor"&amp;Tenor,BB853,Trigger)</f>
        <v>45362</v>
      </c>
      <c r="BB853" s="98">
        <f>_xll.qlCalendarAdvance(Calendar,BB852,AZ853,"f",,Trigger)</f>
        <v>45364</v>
      </c>
      <c r="BC853" s="98">
        <f>_xll.qlInterestRateIndexMaturity(Currency&amp;"ibor"&amp;Tenor,BB853,Trigger)</f>
        <v>45456</v>
      </c>
      <c r="BD853" s="242" t="e">
        <f>_xll.qlIndexFixing($AD$5,BA853,TRUE,_xll.ohTrigger(Trigger,Trigger3M))</f>
        <v>#NUM!</v>
      </c>
      <c r="BE853" s="242">
        <f>IFERROR(_xll.qlIndexFixing($BF$1,BA853,TRUE,_xll.ohTrigger(Trigger,Trigger3M)),#N/A)</f>
        <v>1.8003895855133904E-2</v>
      </c>
    </row>
    <row r="854" spans="52:57" ht="11.25" customHeight="1" x14ac:dyDescent="0.25">
      <c r="AZ854" s="99" t="s">
        <v>83</v>
      </c>
      <c r="BA854" s="98">
        <f>_xll.qlInterestRateIndexFixingDate(Currency&amp;"ibor"&amp;Tenor,BB854,Trigger)</f>
        <v>45369</v>
      </c>
      <c r="BB854" s="98">
        <f>_xll.qlCalendarAdvance(Calendar,BB853,AZ854,"f",,Trigger)</f>
        <v>45371</v>
      </c>
      <c r="BC854" s="98">
        <f>_xll.qlInterestRateIndexMaturity(Currency&amp;"ibor"&amp;Tenor,BB854,Trigger)</f>
        <v>45463</v>
      </c>
      <c r="BD854" s="242" t="e">
        <f>_xll.qlIndexFixing($AD$5,BA854,TRUE,_xll.ohTrigger(Trigger,Trigger3M))</f>
        <v>#NUM!</v>
      </c>
      <c r="BE854" s="242">
        <f>IFERROR(_xll.qlIndexFixing($BF$1,BA854,TRUE,_xll.ohTrigger(Trigger,Trigger3M)),#N/A)</f>
        <v>1.8026140971494162E-2</v>
      </c>
    </row>
    <row r="855" spans="52:57" ht="11.25" customHeight="1" x14ac:dyDescent="0.25">
      <c r="AZ855" s="99" t="s">
        <v>83</v>
      </c>
      <c r="BA855" s="98">
        <f>_xll.qlInterestRateIndexFixingDate(Currency&amp;"ibor"&amp;Tenor,BB855,Trigger)</f>
        <v>45376</v>
      </c>
      <c r="BB855" s="98">
        <f>_xll.qlCalendarAdvance(Calendar,BB854,AZ855,"f",,Trigger)</f>
        <v>45378</v>
      </c>
      <c r="BC855" s="98">
        <f>_xll.qlInterestRateIndexMaturity(Currency&amp;"ibor"&amp;Tenor,BB855,Trigger)</f>
        <v>45470</v>
      </c>
      <c r="BD855" s="242" t="e">
        <f>_xll.qlIndexFixing($AD$5,BA855,TRUE,_xll.ohTrigger(Trigger,Trigger3M))</f>
        <v>#NUM!</v>
      </c>
      <c r="BE855" s="242">
        <f>IFERROR(_xll.qlIndexFixing($BF$1,BA855,TRUE,_xll.ohTrigger(Trigger,Trigger3M)),#N/A)</f>
        <v>1.8047931209542012E-2</v>
      </c>
    </row>
    <row r="856" spans="52:57" ht="11.25" customHeight="1" x14ac:dyDescent="0.25">
      <c r="AZ856" s="99" t="s">
        <v>83</v>
      </c>
      <c r="BA856" s="98">
        <f>_xll.qlInterestRateIndexFixingDate(Currency&amp;"ibor"&amp;Tenor,BB856,Trigger)</f>
        <v>45379</v>
      </c>
      <c r="BB856" s="98">
        <f>_xll.qlCalendarAdvance(Calendar,BB855,AZ856,"f",,Trigger)</f>
        <v>45385</v>
      </c>
      <c r="BC856" s="98">
        <f>_xll.qlInterestRateIndexMaturity(Currency&amp;"ibor"&amp;Tenor,BB856,Trigger)</f>
        <v>45476</v>
      </c>
      <c r="BD856" s="242" t="e">
        <f>_xll.qlIndexFixing($AD$5,BA856,TRUE,_xll.ohTrigger(Trigger,Trigger3M))</f>
        <v>#NUM!</v>
      </c>
      <c r="BE856" s="242">
        <f>IFERROR(_xll.qlIndexFixing($BF$1,BA856,TRUE,_xll.ohTrigger(Trigger,Trigger3M)),#N/A)</f>
        <v>1.8067374270303662E-2</v>
      </c>
    </row>
    <row r="857" spans="52:57" ht="11.25" customHeight="1" x14ac:dyDescent="0.25">
      <c r="AZ857" s="99" t="s">
        <v>83</v>
      </c>
      <c r="BA857" s="98">
        <f>_xll.qlInterestRateIndexFixingDate(Currency&amp;"ibor"&amp;Tenor,BB857,Trigger)</f>
        <v>45390</v>
      </c>
      <c r="BB857" s="98">
        <f>_xll.qlCalendarAdvance(Calendar,BB856,AZ857,"f",,Trigger)</f>
        <v>45392</v>
      </c>
      <c r="BC857" s="98">
        <f>_xll.qlInterestRateIndexMaturity(Currency&amp;"ibor"&amp;Tenor,BB857,Trigger)</f>
        <v>45483</v>
      </c>
      <c r="BD857" s="242" t="e">
        <f>_xll.qlIndexFixing($AD$5,BA857,TRUE,_xll.ohTrigger(Trigger,Trigger3M))</f>
        <v>#NUM!</v>
      </c>
      <c r="BE857" s="242">
        <f>IFERROR(_xll.qlIndexFixing($BF$1,BA857,TRUE,_xll.ohTrigger(Trigger,Trigger3M)),#N/A)</f>
        <v>1.8088279043518122E-2</v>
      </c>
    </row>
    <row r="858" spans="52:57" ht="11.25" customHeight="1" x14ac:dyDescent="0.25">
      <c r="AZ858" s="99" t="s">
        <v>83</v>
      </c>
      <c r="BA858" s="98">
        <f>_xll.qlInterestRateIndexFixingDate(Currency&amp;"ibor"&amp;Tenor,BB858,Trigger)</f>
        <v>45397</v>
      </c>
      <c r="BB858" s="98">
        <f>_xll.qlCalendarAdvance(Calendar,BB857,AZ858,"f",,Trigger)</f>
        <v>45399</v>
      </c>
      <c r="BC858" s="98">
        <f>_xll.qlInterestRateIndexMaturity(Currency&amp;"ibor"&amp;Tenor,BB858,Trigger)</f>
        <v>45490</v>
      </c>
      <c r="BD858" s="242" t="e">
        <f>_xll.qlIndexFixing($AD$5,BA858,TRUE,_xll.ohTrigger(Trigger,Trigger3M))</f>
        <v>#NUM!</v>
      </c>
      <c r="BE858" s="242">
        <f>IFERROR(_xll.qlIndexFixing($BF$1,BA858,TRUE,_xll.ohTrigger(Trigger,Trigger3M)),#N/A)</f>
        <v>1.8108721111934147E-2</v>
      </c>
    </row>
    <row r="859" spans="52:57" ht="11.25" customHeight="1" x14ac:dyDescent="0.25">
      <c r="AZ859" s="99" t="s">
        <v>83</v>
      </c>
      <c r="BA859" s="98">
        <f>_xll.qlInterestRateIndexFixingDate(Currency&amp;"ibor"&amp;Tenor,BB859,Trigger)</f>
        <v>45404</v>
      </c>
      <c r="BB859" s="98">
        <f>_xll.qlCalendarAdvance(Calendar,BB858,AZ859,"f",,Trigger)</f>
        <v>45406</v>
      </c>
      <c r="BC859" s="98">
        <f>_xll.qlInterestRateIndexMaturity(Currency&amp;"ibor"&amp;Tenor,BB859,Trigger)</f>
        <v>45497</v>
      </c>
      <c r="BD859" s="242" t="e">
        <f>_xll.qlIndexFixing($AD$5,BA859,TRUE,_xll.ohTrigger(Trigger,Trigger3M))</f>
        <v>#NUM!</v>
      </c>
      <c r="BE859" s="242">
        <f>IFERROR(_xll.qlIndexFixing($BF$1,BA859,TRUE,_xll.ohTrigger(Trigger,Trigger3M)),#N/A)</f>
        <v>1.812869779599758E-2</v>
      </c>
    </row>
    <row r="860" spans="52:57" ht="11.25" customHeight="1" x14ac:dyDescent="0.25">
      <c r="AZ860" s="99" t="s">
        <v>83</v>
      </c>
      <c r="BA860" s="98">
        <f>_xll.qlInterestRateIndexFixingDate(Currency&amp;"ibor"&amp;Tenor,BB860,Trigger)</f>
        <v>45411</v>
      </c>
      <c r="BB860" s="98">
        <f>_xll.qlCalendarAdvance(Calendar,BB859,AZ860,"f",,Trigger)</f>
        <v>45414</v>
      </c>
      <c r="BC860" s="98">
        <f>_xll.qlInterestRateIndexMaturity(Currency&amp;"ibor"&amp;Tenor,BB860,Trigger)</f>
        <v>45506</v>
      </c>
      <c r="BD860" s="242" t="e">
        <f>_xll.qlIndexFixing($AD$5,BA860,TRUE,_xll.ohTrigger(Trigger,Trigger3M))</f>
        <v>#NUM!</v>
      </c>
      <c r="BE860" s="242">
        <f>IFERROR(_xll.qlIndexFixing($BF$1,BA860,TRUE,_xll.ohTrigger(Trigger,Trigger3M)),#N/A)</f>
        <v>1.8152709278523138E-2</v>
      </c>
    </row>
    <row r="861" spans="52:57" ht="11.25" customHeight="1" x14ac:dyDescent="0.25">
      <c r="AZ861" s="99" t="s">
        <v>83</v>
      </c>
      <c r="BA861" s="98">
        <f>_xll.qlInterestRateIndexFixingDate(Currency&amp;"ibor"&amp;Tenor,BB861,Trigger)</f>
        <v>45419</v>
      </c>
      <c r="BB861" s="98">
        <f>_xll.qlCalendarAdvance(Calendar,BB860,AZ861,"f",,Trigger)</f>
        <v>45421</v>
      </c>
      <c r="BC861" s="98">
        <f>_xll.qlInterestRateIndexMaturity(Currency&amp;"ibor"&amp;Tenor,BB861,Trigger)</f>
        <v>45513</v>
      </c>
      <c r="BD861" s="242" t="e">
        <f>_xll.qlIndexFixing($AD$5,BA861,TRUE,_xll.ohTrigger(Trigger,Trigger3M))</f>
        <v>#NUM!</v>
      </c>
      <c r="BE861" s="242">
        <f>IFERROR(_xll.qlIndexFixing($BF$1,BA861,TRUE,_xll.ohTrigger(Trigger,Trigger3M)),#N/A)</f>
        <v>1.8171646470492468E-2</v>
      </c>
    </row>
    <row r="862" spans="52:57" ht="11.25" customHeight="1" x14ac:dyDescent="0.25">
      <c r="AZ862" s="99" t="s">
        <v>83</v>
      </c>
      <c r="BA862" s="98">
        <f>_xll.qlInterestRateIndexFixingDate(Currency&amp;"ibor"&amp;Tenor,BB862,Trigger)</f>
        <v>45426</v>
      </c>
      <c r="BB862" s="98">
        <f>_xll.qlCalendarAdvance(Calendar,BB861,AZ862,"f",,Trigger)</f>
        <v>45428</v>
      </c>
      <c r="BC862" s="98">
        <f>_xll.qlInterestRateIndexMaturity(Currency&amp;"ibor"&amp;Tenor,BB862,Trigger)</f>
        <v>45520</v>
      </c>
      <c r="BD862" s="242" t="e">
        <f>_xll.qlIndexFixing($AD$5,BA862,TRUE,_xll.ohTrigger(Trigger,Trigger3M))</f>
        <v>#NUM!</v>
      </c>
      <c r="BE862" s="242">
        <f>IFERROR(_xll.qlIndexFixing($BF$1,BA862,TRUE,_xll.ohTrigger(Trigger,Trigger3M)),#N/A)</f>
        <v>1.8190109643111071E-2</v>
      </c>
    </row>
    <row r="863" spans="52:57" ht="11.25" customHeight="1" x14ac:dyDescent="0.25">
      <c r="AZ863" s="99" t="s">
        <v>83</v>
      </c>
      <c r="BA863" s="98">
        <f>_xll.qlInterestRateIndexFixingDate(Currency&amp;"ibor"&amp;Tenor,BB863,Trigger)</f>
        <v>45433</v>
      </c>
      <c r="BB863" s="98">
        <f>_xll.qlCalendarAdvance(Calendar,BB862,AZ863,"f",,Trigger)</f>
        <v>45435</v>
      </c>
      <c r="BC863" s="98">
        <f>_xll.qlInterestRateIndexMaturity(Currency&amp;"ibor"&amp;Tenor,BB863,Trigger)</f>
        <v>45527</v>
      </c>
      <c r="BD863" s="242" t="e">
        <f>_xll.qlIndexFixing($AD$5,BA863,TRUE,_xll.ohTrigger(Trigger,Trigger3M))</f>
        <v>#NUM!</v>
      </c>
      <c r="BE863" s="242">
        <f>IFERROR(_xll.qlIndexFixing($BF$1,BA863,TRUE,_xll.ohTrigger(Trigger,Trigger3M)),#N/A)</f>
        <v>1.8208096117095195E-2</v>
      </c>
    </row>
    <row r="864" spans="52:57" ht="11.25" customHeight="1" x14ac:dyDescent="0.25">
      <c r="AZ864" s="99" t="s">
        <v>83</v>
      </c>
      <c r="BA864" s="98">
        <f>_xll.qlInterestRateIndexFixingDate(Currency&amp;"ibor"&amp;Tenor,BB864,Trigger)</f>
        <v>45440</v>
      </c>
      <c r="BB864" s="98">
        <f>_xll.qlCalendarAdvance(Calendar,BB863,AZ864,"f",,Trigger)</f>
        <v>45442</v>
      </c>
      <c r="BC864" s="98">
        <f>_xll.qlInterestRateIndexMaturity(Currency&amp;"ibor"&amp;Tenor,BB864,Trigger)</f>
        <v>45534</v>
      </c>
      <c r="BD864" s="242" t="e">
        <f>_xll.qlIndexFixing($AD$5,BA864,TRUE,_xll.ohTrigger(Trigger,Trigger3M))</f>
        <v>#NUM!</v>
      </c>
      <c r="BE864" s="242">
        <f>IFERROR(_xll.qlIndexFixing($BF$1,BA864,TRUE,_xll.ohTrigger(Trigger,Trigger3M)),#N/A)</f>
        <v>1.8225603379686144E-2</v>
      </c>
    </row>
    <row r="865" spans="52:57" ht="11.25" customHeight="1" x14ac:dyDescent="0.25">
      <c r="AZ865" s="99" t="s">
        <v>83</v>
      </c>
      <c r="BA865" s="98">
        <f>_xll.qlInterestRateIndexFixingDate(Currency&amp;"ibor"&amp;Tenor,BB865,Trigger)</f>
        <v>45447</v>
      </c>
      <c r="BB865" s="98">
        <f>_xll.qlCalendarAdvance(Calendar,BB864,AZ865,"f",,Trigger)</f>
        <v>45449</v>
      </c>
      <c r="BC865" s="98">
        <f>_xll.qlInterestRateIndexMaturity(Currency&amp;"ibor"&amp;Tenor,BB865,Trigger)</f>
        <v>45541</v>
      </c>
      <c r="BD865" s="242" t="e">
        <f>_xll.qlIndexFixing($AD$5,BA865,TRUE,_xll.ohTrigger(Trigger,Trigger3M))</f>
        <v>#NUM!</v>
      </c>
      <c r="BE865" s="242">
        <f>IFERROR(_xll.qlIndexFixing($BF$1,BA865,TRUE,_xll.ohTrigger(Trigger,Trigger3M)),#N/A)</f>
        <v>1.8242643447801809E-2</v>
      </c>
    </row>
    <row r="866" spans="52:57" ht="11.25" customHeight="1" x14ac:dyDescent="0.25">
      <c r="AZ866" s="99" t="s">
        <v>83</v>
      </c>
      <c r="BA866" s="98">
        <f>_xll.qlInterestRateIndexFixingDate(Currency&amp;"ibor"&amp;Tenor,BB866,Trigger)</f>
        <v>45454</v>
      </c>
      <c r="BB866" s="98">
        <f>_xll.qlCalendarAdvance(Calendar,BB865,AZ866,"f",,Trigger)</f>
        <v>45456</v>
      </c>
      <c r="BC866" s="98">
        <f>_xll.qlInterestRateIndexMaturity(Currency&amp;"ibor"&amp;Tenor,BB866,Trigger)</f>
        <v>45548</v>
      </c>
      <c r="BD866" s="242" t="e">
        <f>_xll.qlIndexFixing($AD$5,BA866,TRUE,_xll.ohTrigger(Trigger,Trigger3M))</f>
        <v>#NUM!</v>
      </c>
      <c r="BE866" s="242">
        <f>IFERROR(_xll.qlIndexFixing($BF$1,BA866,TRUE,_xll.ohTrigger(Trigger,Trigger3M)),#N/A)</f>
        <v>1.8259254114194601E-2</v>
      </c>
    </row>
    <row r="867" spans="52:57" ht="11.25" customHeight="1" x14ac:dyDescent="0.25">
      <c r="AZ867" s="99" t="s">
        <v>83</v>
      </c>
      <c r="BA867" s="98">
        <f>_xll.qlInterestRateIndexFixingDate(Currency&amp;"ibor"&amp;Tenor,BB867,Trigger)</f>
        <v>45461</v>
      </c>
      <c r="BB867" s="98">
        <f>_xll.qlCalendarAdvance(Calendar,BB866,AZ867,"f",,Trigger)</f>
        <v>45463</v>
      </c>
      <c r="BC867" s="98">
        <f>_xll.qlInterestRateIndexMaturity(Currency&amp;"ibor"&amp;Tenor,BB867,Trigger)</f>
        <v>45555</v>
      </c>
      <c r="BD867" s="242" t="e">
        <f>_xll.qlIndexFixing($AD$5,BA867,TRUE,_xll.ohTrigger(Trigger,Trigger3M))</f>
        <v>#NUM!</v>
      </c>
      <c r="BE867" s="242">
        <f>IFERROR(_xll.qlIndexFixing($BF$1,BA867,TRUE,_xll.ohTrigger(Trigger,Trigger3M)),#N/A)</f>
        <v>1.8275476131139119E-2</v>
      </c>
    </row>
    <row r="868" spans="52:57" ht="11.25" customHeight="1" x14ac:dyDescent="0.25">
      <c r="AZ868" s="99" t="s">
        <v>83</v>
      </c>
      <c r="BA868" s="98">
        <f>_xll.qlInterestRateIndexFixingDate(Currency&amp;"ibor"&amp;Tenor,BB868,Trigger)</f>
        <v>45468</v>
      </c>
      <c r="BB868" s="98">
        <f>_xll.qlCalendarAdvance(Calendar,BB867,AZ868,"f",,Trigger)</f>
        <v>45470</v>
      </c>
      <c r="BC868" s="98">
        <f>_xll.qlInterestRateIndexMaturity(Currency&amp;"ibor"&amp;Tenor,BB868,Trigger)</f>
        <v>45562</v>
      </c>
      <c r="BD868" s="242" t="e">
        <f>_xll.qlIndexFixing($AD$5,BA868,TRUE,_xll.ohTrigger(Trigger,Trigger3M))</f>
        <v>#NUM!</v>
      </c>
      <c r="BE868" s="242">
        <f>IFERROR(_xll.qlIndexFixing($BF$1,BA868,TRUE,_xll.ohTrigger(Trigger,Trigger3M)),#N/A)</f>
        <v>1.8291350616018769E-2</v>
      </c>
    </row>
    <row r="869" spans="52:57" ht="11.25" customHeight="1" x14ac:dyDescent="0.25">
      <c r="AZ869" s="99" t="s">
        <v>83</v>
      </c>
      <c r="BA869" s="98">
        <f>_xll.qlInterestRateIndexFixingDate(Currency&amp;"ibor"&amp;Tenor,BB869,Trigger)</f>
        <v>45475</v>
      </c>
      <c r="BB869" s="98">
        <f>_xll.qlCalendarAdvance(Calendar,BB868,AZ869,"f",,Trigger)</f>
        <v>45477</v>
      </c>
      <c r="BC869" s="98">
        <f>_xll.qlInterestRateIndexMaturity(Currency&amp;"ibor"&amp;Tenor,BB869,Trigger)</f>
        <v>45569</v>
      </c>
      <c r="BD869" s="242" t="e">
        <f>_xll.qlIndexFixing($AD$5,BA869,TRUE,_xll.ohTrigger(Trigger,Trigger3M))</f>
        <v>#NUM!</v>
      </c>
      <c r="BE869" s="242">
        <f>IFERROR(_xll.qlIndexFixing($BF$1,BA869,TRUE,_xll.ohTrigger(Trigger,Trigger3M)),#N/A)</f>
        <v>1.8306919051282337E-2</v>
      </c>
    </row>
    <row r="870" spans="52:57" ht="11.25" customHeight="1" x14ac:dyDescent="0.25">
      <c r="AZ870" s="99" t="s">
        <v>83</v>
      </c>
      <c r="BA870" s="98">
        <f>_xll.qlInterestRateIndexFixingDate(Currency&amp;"ibor"&amp;Tenor,BB870,Trigger)</f>
        <v>45482</v>
      </c>
      <c r="BB870" s="98">
        <f>_xll.qlCalendarAdvance(Calendar,BB869,AZ870,"f",,Trigger)</f>
        <v>45484</v>
      </c>
      <c r="BC870" s="98">
        <f>_xll.qlInterestRateIndexMaturity(Currency&amp;"ibor"&amp;Tenor,BB870,Trigger)</f>
        <v>45576</v>
      </c>
      <c r="BD870" s="242" t="e">
        <f>_xll.qlIndexFixing($AD$5,BA870,TRUE,_xll.ohTrigger(Trigger,Trigger3M))</f>
        <v>#NUM!</v>
      </c>
      <c r="BE870" s="242">
        <f>IFERROR(_xll.qlIndexFixing($BF$1,BA870,TRUE,_xll.ohTrigger(Trigger,Trigger3M)),#N/A)</f>
        <v>1.8322223284430065E-2</v>
      </c>
    </row>
    <row r="871" spans="52:57" ht="11.25" customHeight="1" x14ac:dyDescent="0.25">
      <c r="AZ871" s="99" t="s">
        <v>83</v>
      </c>
      <c r="BA871" s="98">
        <f>_xll.qlInterestRateIndexFixingDate(Currency&amp;"ibor"&amp;Tenor,BB871,Trigger)</f>
        <v>45489</v>
      </c>
      <c r="BB871" s="98">
        <f>_xll.qlCalendarAdvance(Calendar,BB870,AZ871,"f",,Trigger)</f>
        <v>45491</v>
      </c>
      <c r="BC871" s="98">
        <f>_xll.qlInterestRateIndexMaturity(Currency&amp;"ibor"&amp;Tenor,BB871,Trigger)</f>
        <v>45583</v>
      </c>
      <c r="BD871" s="242" t="e">
        <f>_xll.qlIndexFixing($AD$5,BA871,TRUE,_xll.ohTrigger(Trigger,Trigger3M))</f>
        <v>#NUM!</v>
      </c>
      <c r="BE871" s="242">
        <f>IFERROR(_xll.qlIndexFixing($BF$1,BA871,TRUE,_xll.ohTrigger(Trigger,Trigger3M)),#N/A)</f>
        <v>1.8337305527979787E-2</v>
      </c>
    </row>
    <row r="872" spans="52:57" ht="11.25" customHeight="1" x14ac:dyDescent="0.25">
      <c r="AZ872" s="99" t="s">
        <v>83</v>
      </c>
      <c r="BA872" s="98">
        <f>_xll.qlInterestRateIndexFixingDate(Currency&amp;"ibor"&amp;Tenor,BB872,Trigger)</f>
        <v>45496</v>
      </c>
      <c r="BB872" s="98">
        <f>_xll.qlCalendarAdvance(Calendar,BB871,AZ872,"f",,Trigger)</f>
        <v>45498</v>
      </c>
      <c r="BC872" s="98">
        <f>_xll.qlInterestRateIndexMaturity(Currency&amp;"ibor"&amp;Tenor,BB872,Trigger)</f>
        <v>45590</v>
      </c>
      <c r="BD872" s="242" t="e">
        <f>_xll.qlIndexFixing($AD$5,BA872,TRUE,_xll.ohTrigger(Trigger,Trigger3M))</f>
        <v>#NUM!</v>
      </c>
      <c r="BE872" s="242">
        <f>IFERROR(_xll.qlIndexFixing($BF$1,BA872,TRUE,_xll.ohTrigger(Trigger,Trigger3M)),#N/A)</f>
        <v>1.8352208359453878E-2</v>
      </c>
    </row>
    <row r="873" spans="52:57" ht="11.25" customHeight="1" x14ac:dyDescent="0.25">
      <c r="AZ873" s="99" t="s">
        <v>83</v>
      </c>
      <c r="BA873" s="98">
        <f>_xll.qlInterestRateIndexFixingDate(Currency&amp;"ibor"&amp;Tenor,BB873,Trigger)</f>
        <v>45503</v>
      </c>
      <c r="BB873" s="98">
        <f>_xll.qlCalendarAdvance(Calendar,BB872,AZ873,"f",,Trigger)</f>
        <v>45505</v>
      </c>
      <c r="BC873" s="98">
        <f>_xll.qlInterestRateIndexMaturity(Currency&amp;"ibor"&amp;Tenor,BB873,Trigger)</f>
        <v>45597</v>
      </c>
      <c r="BD873" s="242" t="e">
        <f>_xll.qlIndexFixing($AD$5,BA873,TRUE,_xll.ohTrigger(Trigger,Trigger3M))</f>
        <v>#NUM!</v>
      </c>
      <c r="BE873" s="242">
        <f>IFERROR(_xll.qlIndexFixing($BF$1,BA873,TRUE,_xll.ohTrigger(Trigger,Trigger3M)),#N/A)</f>
        <v>1.8366974721361885E-2</v>
      </c>
    </row>
    <row r="874" spans="52:57" ht="11.25" customHeight="1" x14ac:dyDescent="0.25">
      <c r="AZ874" s="99" t="s">
        <v>83</v>
      </c>
      <c r="BA874" s="98">
        <f>_xll.qlInterestRateIndexFixingDate(Currency&amp;"ibor"&amp;Tenor,BB874,Trigger)</f>
        <v>45510</v>
      </c>
      <c r="BB874" s="98">
        <f>_xll.qlCalendarAdvance(Calendar,BB873,AZ874,"f",,Trigger)</f>
        <v>45512</v>
      </c>
      <c r="BC874" s="98">
        <f>_xll.qlInterestRateIndexMaturity(Currency&amp;"ibor"&amp;Tenor,BB874,Trigger)</f>
        <v>45604</v>
      </c>
      <c r="BD874" s="242" t="e">
        <f>_xll.qlIndexFixing($AD$5,BA874,TRUE,_xll.ohTrigger(Trigger,Trigger3M))</f>
        <v>#NUM!</v>
      </c>
      <c r="BE874" s="242">
        <f>IFERROR(_xll.qlIndexFixing($BF$1,BA874,TRUE,_xll.ohTrigger(Trigger,Trigger3M)),#N/A)</f>
        <v>1.838164792119271E-2</v>
      </c>
    </row>
    <row r="875" spans="52:57" ht="11.25" customHeight="1" x14ac:dyDescent="0.25">
      <c r="AZ875" s="99" t="s">
        <v>83</v>
      </c>
      <c r="BA875" s="98">
        <f>_xll.qlInterestRateIndexFixingDate(Currency&amp;"ibor"&amp;Tenor,BB875,Trigger)</f>
        <v>45517</v>
      </c>
      <c r="BB875" s="98">
        <f>_xll.qlCalendarAdvance(Calendar,BB874,AZ875,"f",,Trigger)</f>
        <v>45519</v>
      </c>
      <c r="BC875" s="98">
        <f>_xll.qlInterestRateIndexMaturity(Currency&amp;"ibor"&amp;Tenor,BB875,Trigger)</f>
        <v>45611</v>
      </c>
      <c r="BD875" s="242" t="e">
        <f>_xll.qlIndexFixing($AD$5,BA875,TRUE,_xll.ohTrigger(Trigger,Trigger3M))</f>
        <v>#NUM!</v>
      </c>
      <c r="BE875" s="242">
        <f>IFERROR(_xll.qlIndexFixing($BF$1,BA875,TRUE,_xll.ohTrigger(Trigger,Trigger3M)),#N/A)</f>
        <v>1.8396271631404174E-2</v>
      </c>
    </row>
    <row r="876" spans="52:57" ht="11.25" customHeight="1" x14ac:dyDescent="0.25">
      <c r="AZ876" s="99" t="s">
        <v>83</v>
      </c>
      <c r="BA876" s="98">
        <f>_xll.qlInterestRateIndexFixingDate(Currency&amp;"ibor"&amp;Tenor,BB876,Trigger)</f>
        <v>45524</v>
      </c>
      <c r="BB876" s="98">
        <f>_xll.qlCalendarAdvance(Calendar,BB875,AZ876,"f",,Trigger)</f>
        <v>45526</v>
      </c>
      <c r="BC876" s="98">
        <f>_xll.qlInterestRateIndexMaturity(Currency&amp;"ibor"&amp;Tenor,BB876,Trigger)</f>
        <v>45618</v>
      </c>
      <c r="BD876" s="242" t="e">
        <f>_xll.qlIndexFixing($AD$5,BA876,TRUE,_xll.ohTrigger(Trigger,Trigger3M))</f>
        <v>#NUM!</v>
      </c>
      <c r="BE876" s="242">
        <f>IFERROR(_xll.qlIndexFixing($BF$1,BA876,TRUE,_xll.ohTrigger(Trigger,Trigger3M)),#N/A)</f>
        <v>1.8410889889429113E-2</v>
      </c>
    </row>
    <row r="877" spans="52:57" ht="11.25" customHeight="1" x14ac:dyDescent="0.25">
      <c r="AZ877" s="99" t="s">
        <v>83</v>
      </c>
      <c r="BA877" s="98">
        <f>_xll.qlInterestRateIndexFixingDate(Currency&amp;"ibor"&amp;Tenor,BB877,Trigger)</f>
        <v>45531</v>
      </c>
      <c r="BB877" s="98">
        <f>_xll.qlCalendarAdvance(Calendar,BB876,AZ877,"f",,Trigger)</f>
        <v>45533</v>
      </c>
      <c r="BC877" s="98">
        <f>_xll.qlInterestRateIndexMaturity(Currency&amp;"ibor"&amp;Tenor,BB877,Trigger)</f>
        <v>45625</v>
      </c>
      <c r="BD877" s="242" t="e">
        <f>_xll.qlIndexFixing($AD$5,BA877,TRUE,_xll.ohTrigger(Trigger,Trigger3M))</f>
        <v>#NUM!</v>
      </c>
      <c r="BE877" s="242">
        <f>IFERROR(_xll.qlIndexFixing($BF$1,BA877,TRUE,_xll.ohTrigger(Trigger,Trigger3M)),#N/A)</f>
        <v>1.8425547076875475E-2</v>
      </c>
    </row>
    <row r="878" spans="52:57" ht="11.25" customHeight="1" x14ac:dyDescent="0.25">
      <c r="AZ878" s="99" t="s">
        <v>83</v>
      </c>
      <c r="BA878" s="98">
        <f>_xll.qlInterestRateIndexFixingDate(Currency&amp;"ibor"&amp;Tenor,BB878,Trigger)</f>
        <v>45538</v>
      </c>
      <c r="BB878" s="98">
        <f>_xll.qlCalendarAdvance(Calendar,BB877,AZ878,"f",,Trigger)</f>
        <v>45540</v>
      </c>
      <c r="BC878" s="98">
        <f>_xll.qlInterestRateIndexMaturity(Currency&amp;"ibor"&amp;Tenor,BB878,Trigger)</f>
        <v>45631</v>
      </c>
      <c r="BD878" s="242" t="e">
        <f>_xll.qlIndexFixing($AD$5,BA878,TRUE,_xll.ohTrigger(Trigger,Trigger3M))</f>
        <v>#NUM!</v>
      </c>
      <c r="BE878" s="242">
        <f>IFERROR(_xll.qlIndexFixing($BF$1,BA878,TRUE,_xll.ohTrigger(Trigger,Trigger3M)),#N/A)</f>
        <v>1.8438738725173816E-2</v>
      </c>
    </row>
    <row r="879" spans="52:57" ht="11.25" customHeight="1" x14ac:dyDescent="0.25">
      <c r="AZ879" s="99" t="s">
        <v>83</v>
      </c>
      <c r="BA879" s="98">
        <f>_xll.qlInterestRateIndexFixingDate(Currency&amp;"ibor"&amp;Tenor,BB879,Trigger)</f>
        <v>45545</v>
      </c>
      <c r="BB879" s="98">
        <f>_xll.qlCalendarAdvance(Calendar,BB878,AZ879,"f",,Trigger)</f>
        <v>45547</v>
      </c>
      <c r="BC879" s="98">
        <f>_xll.qlInterestRateIndexMaturity(Currency&amp;"ibor"&amp;Tenor,BB879,Trigger)</f>
        <v>45638</v>
      </c>
      <c r="BD879" s="242" t="e">
        <f>_xll.qlIndexFixing($AD$5,BA879,TRUE,_xll.ohTrigger(Trigger,Trigger3M))</f>
        <v>#NUM!</v>
      </c>
      <c r="BE879" s="242">
        <f>IFERROR(_xll.qlIndexFixing($BF$1,BA879,TRUE,_xll.ohTrigger(Trigger,Trigger3M)),#N/A)</f>
        <v>1.8453541842458749E-2</v>
      </c>
    </row>
    <row r="880" spans="52:57" ht="11.25" customHeight="1" x14ac:dyDescent="0.25">
      <c r="AZ880" s="99" t="s">
        <v>83</v>
      </c>
      <c r="BA880" s="98">
        <f>_xll.qlInterestRateIndexFixingDate(Currency&amp;"ibor"&amp;Tenor,BB880,Trigger)</f>
        <v>45552</v>
      </c>
      <c r="BB880" s="98">
        <f>_xll.qlCalendarAdvance(Calendar,BB879,AZ880,"f",,Trigger)</f>
        <v>45554</v>
      </c>
      <c r="BC880" s="98">
        <f>_xll.qlInterestRateIndexMaturity(Currency&amp;"ibor"&amp;Tenor,BB880,Trigger)</f>
        <v>45645</v>
      </c>
      <c r="BD880" s="242" t="e">
        <f>_xll.qlIndexFixing($AD$5,BA880,TRUE,_xll.ohTrigger(Trigger,Trigger3M))</f>
        <v>#NUM!</v>
      </c>
      <c r="BE880" s="242">
        <f>IFERROR(_xll.qlIndexFixing($BF$1,BA880,TRUE,_xll.ohTrigger(Trigger,Trigger3M)),#N/A)</f>
        <v>1.846842660831818E-2</v>
      </c>
    </row>
    <row r="881" spans="52:57" ht="11.25" customHeight="1" x14ac:dyDescent="0.25">
      <c r="AZ881" s="99" t="s">
        <v>83</v>
      </c>
      <c r="BA881" s="98">
        <f>_xll.qlInterestRateIndexFixingDate(Currency&amp;"ibor"&amp;Tenor,BB881,Trigger)</f>
        <v>45559</v>
      </c>
      <c r="BB881" s="98">
        <f>_xll.qlCalendarAdvance(Calendar,BB880,AZ881,"f",,Trigger)</f>
        <v>45561</v>
      </c>
      <c r="BC881" s="98">
        <f>_xll.qlInterestRateIndexMaturity(Currency&amp;"ibor"&amp;Tenor,BB881,Trigger)</f>
        <v>45653</v>
      </c>
      <c r="BD881" s="242" t="e">
        <f>_xll.qlIndexFixing($AD$5,BA881,TRUE,_xll.ohTrigger(Trigger,Trigger3M))</f>
        <v>#NUM!</v>
      </c>
      <c r="BE881" s="242">
        <f>IFERROR(_xll.qlIndexFixing($BF$1,BA881,TRUE,_xll.ohTrigger(Trigger,Trigger3M)),#N/A)</f>
        <v>1.8484954780619654E-2</v>
      </c>
    </row>
    <row r="882" spans="52:57" ht="11.25" customHeight="1" x14ac:dyDescent="0.25">
      <c r="AZ882" s="99" t="s">
        <v>83</v>
      </c>
      <c r="BA882" s="98">
        <f>_xll.qlInterestRateIndexFixingDate(Currency&amp;"ibor"&amp;Tenor,BB882,Trigger)</f>
        <v>45566</v>
      </c>
      <c r="BB882" s="98">
        <f>_xll.qlCalendarAdvance(Calendar,BB881,AZ882,"f",,Trigger)</f>
        <v>45568</v>
      </c>
      <c r="BC882" s="98">
        <f>_xll.qlInterestRateIndexMaturity(Currency&amp;"ibor"&amp;Tenor,BB882,Trigger)</f>
        <v>45660</v>
      </c>
      <c r="BD882" s="242" t="e">
        <f>_xll.qlIndexFixing($AD$5,BA882,TRUE,_xll.ohTrigger(Trigger,Trigger3M))</f>
        <v>#NUM!</v>
      </c>
      <c r="BE882" s="242">
        <f>IFERROR(_xll.qlIndexFixing($BF$1,BA882,TRUE,_xll.ohTrigger(Trigger,Trigger3M)),#N/A)</f>
        <v>1.8500016508944204E-2</v>
      </c>
    </row>
    <row r="883" spans="52:57" ht="11.25" customHeight="1" x14ac:dyDescent="0.25">
      <c r="AZ883" s="99" t="s">
        <v>83</v>
      </c>
      <c r="BA883" s="98">
        <f>_xll.qlInterestRateIndexFixingDate(Currency&amp;"ibor"&amp;Tenor,BB883,Trigger)</f>
        <v>45573</v>
      </c>
      <c r="BB883" s="98">
        <f>_xll.qlCalendarAdvance(Calendar,BB882,AZ883,"f",,Trigger)</f>
        <v>45575</v>
      </c>
      <c r="BC883" s="98">
        <f>_xll.qlInterestRateIndexMaturity(Currency&amp;"ibor"&amp;Tenor,BB883,Trigger)</f>
        <v>45667</v>
      </c>
      <c r="BD883" s="242" t="e">
        <f>_xll.qlIndexFixing($AD$5,BA883,TRUE,_xll.ohTrigger(Trigger,Trigger3M))</f>
        <v>#NUM!</v>
      </c>
      <c r="BE883" s="242">
        <f>IFERROR(_xll.qlIndexFixing($BF$1,BA883,TRUE,_xll.ohTrigger(Trigger,Trigger3M)),#N/A)</f>
        <v>1.851516639112601E-2</v>
      </c>
    </row>
    <row r="884" spans="52:57" ht="11.25" customHeight="1" x14ac:dyDescent="0.25">
      <c r="AZ884" s="99" t="s">
        <v>83</v>
      </c>
      <c r="BA884" s="98">
        <f>_xll.qlInterestRateIndexFixingDate(Currency&amp;"ibor"&amp;Tenor,BB884,Trigger)</f>
        <v>45580</v>
      </c>
      <c r="BB884" s="98">
        <f>_xll.qlCalendarAdvance(Calendar,BB883,AZ884,"f",,Trigger)</f>
        <v>45582</v>
      </c>
      <c r="BC884" s="98">
        <f>_xll.qlInterestRateIndexMaturity(Currency&amp;"ibor"&amp;Tenor,BB884,Trigger)</f>
        <v>45674</v>
      </c>
      <c r="BD884" s="242" t="e">
        <f>_xll.qlIndexFixing($AD$5,BA884,TRUE,_xll.ohTrigger(Trigger,Trigger3M))</f>
        <v>#NUM!</v>
      </c>
      <c r="BE884" s="242">
        <f>IFERROR(_xll.qlIndexFixing($BF$1,BA884,TRUE,_xll.ohTrigger(Trigger,Trigger3M)),#N/A)</f>
        <v>1.8530406543683341E-2</v>
      </c>
    </row>
    <row r="885" spans="52:57" ht="11.25" customHeight="1" x14ac:dyDescent="0.25">
      <c r="AZ885" s="99" t="s">
        <v>83</v>
      </c>
      <c r="BA885" s="98">
        <f>_xll.qlInterestRateIndexFixingDate(Currency&amp;"ibor"&amp;Tenor,BB885,Trigger)</f>
        <v>45587</v>
      </c>
      <c r="BB885" s="98">
        <f>_xll.qlCalendarAdvance(Calendar,BB884,AZ885,"f",,Trigger)</f>
        <v>45589</v>
      </c>
      <c r="BC885" s="98">
        <f>_xll.qlInterestRateIndexMaturity(Currency&amp;"ibor"&amp;Tenor,BB885,Trigger)</f>
        <v>45681</v>
      </c>
      <c r="BD885" s="242" t="e">
        <f>_xll.qlIndexFixing($AD$5,BA885,TRUE,_xll.ohTrigger(Trigger,Trigger3M))</f>
        <v>#NUM!</v>
      </c>
      <c r="BE885" s="242">
        <f>IFERROR(_xll.qlIndexFixing($BF$1,BA885,TRUE,_xll.ohTrigger(Trigger,Trigger3M)),#N/A)</f>
        <v>1.8545739083173557E-2</v>
      </c>
    </row>
    <row r="886" spans="52:57" ht="11.25" customHeight="1" x14ac:dyDescent="0.25">
      <c r="AZ886" s="99" t="s">
        <v>83</v>
      </c>
      <c r="BA886" s="98">
        <f>_xll.qlInterestRateIndexFixingDate(Currency&amp;"ibor"&amp;Tenor,BB886,Trigger)</f>
        <v>45594</v>
      </c>
      <c r="BB886" s="98">
        <f>_xll.qlCalendarAdvance(Calendar,BB885,AZ886,"f",,Trigger)</f>
        <v>45596</v>
      </c>
      <c r="BC886" s="98">
        <f>_xll.qlInterestRateIndexMaturity(Currency&amp;"ibor"&amp;Tenor,BB886,Trigger)</f>
        <v>45688</v>
      </c>
      <c r="BD886" s="242" t="e">
        <f>_xll.qlIndexFixing($AD$5,BA886,TRUE,_xll.ohTrigger(Trigger,Trigger3M))</f>
        <v>#NUM!</v>
      </c>
      <c r="BE886" s="242">
        <f>IFERROR(_xll.qlIndexFixing($BF$1,BA886,TRUE,_xll.ohTrigger(Trigger,Trigger3M)),#N/A)</f>
        <v>1.8561166126192255E-2</v>
      </c>
    </row>
    <row r="887" spans="52:57" ht="11.25" customHeight="1" x14ac:dyDescent="0.25">
      <c r="AZ887" s="99" t="s">
        <v>83</v>
      </c>
      <c r="BA887" s="98">
        <f>_xll.qlInterestRateIndexFixingDate(Currency&amp;"ibor"&amp;Tenor,BB887,Trigger)</f>
        <v>45601</v>
      </c>
      <c r="BB887" s="98">
        <f>_xll.qlCalendarAdvance(Calendar,BB886,AZ887,"f",,Trigger)</f>
        <v>45603</v>
      </c>
      <c r="BC887" s="98">
        <f>_xll.qlInterestRateIndexMaturity(Currency&amp;"ibor"&amp;Tenor,BB887,Trigger)</f>
        <v>45695</v>
      </c>
      <c r="BD887" s="242" t="e">
        <f>_xll.qlIndexFixing($AD$5,BA887,TRUE,_xll.ohTrigger(Trigger,Trigger3M))</f>
        <v>#NUM!</v>
      </c>
      <c r="BE887" s="242">
        <f>IFERROR(_xll.qlIndexFixing($BF$1,BA887,TRUE,_xll.ohTrigger(Trigger,Trigger3M)),#N/A)</f>
        <v>1.8576689789374996E-2</v>
      </c>
    </row>
    <row r="888" spans="52:57" ht="11.25" customHeight="1" x14ac:dyDescent="0.25">
      <c r="AZ888" s="99" t="s">
        <v>83</v>
      </c>
      <c r="BA888" s="98">
        <f>_xll.qlInterestRateIndexFixingDate(Currency&amp;"ibor"&amp;Tenor,BB888,Trigger)</f>
        <v>45608</v>
      </c>
      <c r="BB888" s="98">
        <f>_xll.qlCalendarAdvance(Calendar,BB887,AZ888,"f",,Trigger)</f>
        <v>45610</v>
      </c>
      <c r="BC888" s="98">
        <f>_xll.qlInterestRateIndexMaturity(Currency&amp;"ibor"&amp;Tenor,BB888,Trigger)</f>
        <v>45702</v>
      </c>
      <c r="BD888" s="242" t="e">
        <f>_xll.qlIndexFixing($AD$5,BA888,TRUE,_xll.ohTrigger(Trigger,Trigger3M))</f>
        <v>#NUM!</v>
      </c>
      <c r="BE888" s="242">
        <f>IFERROR(_xll.qlIndexFixing($BF$1,BA888,TRUE,_xll.ohTrigger(Trigger,Trigger3M)),#N/A)</f>
        <v>1.8592312189400786E-2</v>
      </c>
    </row>
    <row r="889" spans="52:57" ht="11.25" customHeight="1" x14ac:dyDescent="0.25">
      <c r="AZ889" s="99" t="s">
        <v>83</v>
      </c>
      <c r="BA889" s="98">
        <f>_xll.qlInterestRateIndexFixingDate(Currency&amp;"ibor"&amp;Tenor,BB889,Trigger)</f>
        <v>45615</v>
      </c>
      <c r="BB889" s="98">
        <f>_xll.qlCalendarAdvance(Calendar,BB888,AZ889,"f",,Trigger)</f>
        <v>45617</v>
      </c>
      <c r="BC889" s="98">
        <f>_xll.qlInterestRateIndexMaturity(Currency&amp;"ibor"&amp;Tenor,BB889,Trigger)</f>
        <v>45709</v>
      </c>
      <c r="BD889" s="242" t="e">
        <f>_xll.qlIndexFixing($AD$5,BA889,TRUE,_xll.ohTrigger(Trigger,Trigger3M))</f>
        <v>#NUM!</v>
      </c>
      <c r="BE889" s="242">
        <f>IFERROR(_xll.qlIndexFixing($BF$1,BA889,TRUE,_xll.ohTrigger(Trigger,Trigger3M)),#N/A)</f>
        <v>1.8608035442985994E-2</v>
      </c>
    </row>
    <row r="890" spans="52:57" ht="11.25" customHeight="1" x14ac:dyDescent="0.25">
      <c r="AZ890" s="99" t="s">
        <v>83</v>
      </c>
      <c r="BA890" s="98">
        <f>_xll.qlInterestRateIndexFixingDate(Currency&amp;"ibor"&amp;Tenor,BB890,Trigger)</f>
        <v>45622</v>
      </c>
      <c r="BB890" s="98">
        <f>_xll.qlCalendarAdvance(Calendar,BB889,AZ890,"f",,Trigger)</f>
        <v>45624</v>
      </c>
      <c r="BC890" s="98">
        <f>_xll.qlInterestRateIndexMaturity(Currency&amp;"ibor"&amp;Tenor,BB890,Trigger)</f>
        <v>45716</v>
      </c>
      <c r="BD890" s="242" t="e">
        <f>_xll.qlIndexFixing($AD$5,BA890,TRUE,_xll.ohTrigger(Trigger,Trigger3M))</f>
        <v>#NUM!</v>
      </c>
      <c r="BE890" s="242">
        <f>IFERROR(_xll.qlIndexFixing($BF$1,BA890,TRUE,_xll.ohTrigger(Trigger,Trigger3M)),#N/A)</f>
        <v>1.8623861666888692E-2</v>
      </c>
    </row>
    <row r="891" spans="52:57" ht="11.25" customHeight="1" x14ac:dyDescent="0.25">
      <c r="AZ891" s="99" t="s">
        <v>83</v>
      </c>
      <c r="BA891" s="98">
        <f>_xll.qlInterestRateIndexFixingDate(Currency&amp;"ibor"&amp;Tenor,BB891,Trigger)</f>
        <v>45629</v>
      </c>
      <c r="BB891" s="98">
        <f>_xll.qlCalendarAdvance(Calendar,BB890,AZ891,"f",,Trigger)</f>
        <v>45631</v>
      </c>
      <c r="BC891" s="98">
        <f>_xll.qlInterestRateIndexMaturity(Currency&amp;"ibor"&amp;Tenor,BB891,Trigger)</f>
        <v>45721</v>
      </c>
      <c r="BD891" s="242" t="e">
        <f>_xll.qlIndexFixing($AD$5,BA891,TRUE,_xll.ohTrigger(Trigger,Trigger3M))</f>
        <v>#NUM!</v>
      </c>
      <c r="BE891" s="242">
        <f>IFERROR(_xll.qlIndexFixing($BF$1,BA891,TRUE,_xll.ohTrigger(Trigger,Trigger3M)),#N/A)</f>
        <v>1.863651417854495E-2</v>
      </c>
    </row>
    <row r="892" spans="52:57" ht="11.25" customHeight="1" x14ac:dyDescent="0.25">
      <c r="AZ892" s="99" t="s">
        <v>83</v>
      </c>
      <c r="BA892" s="98">
        <f>_xll.qlInterestRateIndexFixingDate(Currency&amp;"ibor"&amp;Tenor,BB892,Trigger)</f>
        <v>45636</v>
      </c>
      <c r="BB892" s="98">
        <f>_xll.qlCalendarAdvance(Calendar,BB891,AZ892,"f",,Trigger)</f>
        <v>45638</v>
      </c>
      <c r="BC892" s="98">
        <f>_xll.qlInterestRateIndexMaturity(Currency&amp;"ibor"&amp;Tenor,BB892,Trigger)</f>
        <v>45728</v>
      </c>
      <c r="BD892" s="242" t="e">
        <f>_xll.qlIndexFixing($AD$5,BA892,TRUE,_xll.ohTrigger(Trigger,Trigger3M))</f>
        <v>#NUM!</v>
      </c>
      <c r="BE892" s="242">
        <f>IFERROR(_xll.qlIndexFixing($BF$1,BA892,TRUE,_xll.ohTrigger(Trigger,Trigger3M)),#N/A)</f>
        <v>1.8652534938451204E-2</v>
      </c>
    </row>
    <row r="893" spans="52:57" ht="11.25" customHeight="1" x14ac:dyDescent="0.25">
      <c r="AZ893" s="99" t="s">
        <v>83</v>
      </c>
      <c r="BA893" s="98">
        <f>_xll.qlInterestRateIndexFixingDate(Currency&amp;"ibor"&amp;Tenor,BB893,Trigger)</f>
        <v>45643</v>
      </c>
      <c r="BB893" s="98">
        <f>_xll.qlCalendarAdvance(Calendar,BB892,AZ893,"f",,Trigger)</f>
        <v>45645</v>
      </c>
      <c r="BC893" s="98">
        <f>_xll.qlInterestRateIndexMaturity(Currency&amp;"ibor"&amp;Tenor,BB893,Trigger)</f>
        <v>45735</v>
      </c>
      <c r="BD893" s="242" t="e">
        <f>_xll.qlIndexFixing($AD$5,BA893,TRUE,_xll.ohTrigger(Trigger,Trigger3M))</f>
        <v>#NUM!</v>
      </c>
      <c r="BE893" s="242">
        <f>IFERROR(_xll.qlIndexFixing($BF$1,BA893,TRUE,_xll.ohTrigger(Trigger,Trigger3M)),#N/A)</f>
        <v>1.8668664704085458E-2</v>
      </c>
    </row>
    <row r="894" spans="52:57" ht="11.25" customHeight="1" x14ac:dyDescent="0.25">
      <c r="AZ894" s="99" t="s">
        <v>83</v>
      </c>
      <c r="BA894" s="98">
        <f>_xll.qlInterestRateIndexFixingDate(Currency&amp;"ibor"&amp;Tenor,BB894,Trigger)</f>
        <v>45649</v>
      </c>
      <c r="BB894" s="98">
        <f>_xll.qlCalendarAdvance(Calendar,BB893,AZ894,"f",,Trigger)</f>
        <v>45653</v>
      </c>
      <c r="BC894" s="98">
        <f>_xll.qlInterestRateIndexMaturity(Currency&amp;"ibor"&amp;Tenor,BB894,Trigger)</f>
        <v>45743</v>
      </c>
      <c r="BD894" s="242" t="e">
        <f>_xll.qlIndexFixing($AD$5,BA894,TRUE,_xll.ohTrigger(Trigger,Trigger3M))</f>
        <v>#NUM!</v>
      </c>
      <c r="BE894" s="242">
        <f>IFERROR(_xll.qlIndexFixing($BF$1,BA894,TRUE,_xll.ohTrigger(Trigger,Trigger3M)),#N/A)</f>
        <v>1.868723491362978E-2</v>
      </c>
    </row>
    <row r="895" spans="52:57" ht="11.25" customHeight="1" x14ac:dyDescent="0.25">
      <c r="AZ895" s="99" t="s">
        <v>83</v>
      </c>
      <c r="BA895" s="98">
        <f>_xll.qlInterestRateIndexFixingDate(Currency&amp;"ibor"&amp;Tenor,BB895,Trigger)</f>
        <v>45657</v>
      </c>
      <c r="BB895" s="98">
        <f>_xll.qlCalendarAdvance(Calendar,BB894,AZ895,"f",,Trigger)</f>
        <v>45660</v>
      </c>
      <c r="BC895" s="98">
        <f>_xll.qlInterestRateIndexMaturity(Currency&amp;"ibor"&amp;Tenor,BB895,Trigger)</f>
        <v>45750</v>
      </c>
      <c r="BD895" s="242" t="e">
        <f>_xll.qlIndexFixing($AD$5,BA895,TRUE,_xll.ohTrigger(Trigger,Trigger3M))</f>
        <v>#NUM!</v>
      </c>
      <c r="BE895" s="242">
        <f>IFERROR(_xll.qlIndexFixing($BF$1,BA895,TRUE,_xll.ohTrigger(Trigger,Trigger3M)),#N/A)</f>
        <v>1.8703605390607336E-2</v>
      </c>
    </row>
    <row r="896" spans="52:57" ht="11.25" customHeight="1" x14ac:dyDescent="0.25">
      <c r="AZ896" s="99" t="s">
        <v>83</v>
      </c>
      <c r="BA896" s="98">
        <f>_xll.qlInterestRateIndexFixingDate(Currency&amp;"ibor"&amp;Tenor,BB896,Trigger)</f>
        <v>45665</v>
      </c>
      <c r="BB896" s="98">
        <f>_xll.qlCalendarAdvance(Calendar,BB895,AZ896,"f",,Trigger)</f>
        <v>45667</v>
      </c>
      <c r="BC896" s="98">
        <f>_xll.qlInterestRateIndexMaturity(Currency&amp;"ibor"&amp;Tenor,BB896,Trigger)</f>
        <v>45757</v>
      </c>
      <c r="BD896" s="242" t="e">
        <f>_xll.qlIndexFixing($AD$5,BA896,TRUE,_xll.ohTrigger(Trigger,Trigger3M))</f>
        <v>#NUM!</v>
      </c>
      <c r="BE896" s="242">
        <f>IFERROR(_xll.qlIndexFixing($BF$1,BA896,TRUE,_xll.ohTrigger(Trigger,Trigger3M)),#N/A)</f>
        <v>1.8720091525873173E-2</v>
      </c>
    </row>
    <row r="897" spans="52:57" ht="11.25" customHeight="1" x14ac:dyDescent="0.25">
      <c r="AZ897" s="99" t="s">
        <v>83</v>
      </c>
      <c r="BA897" s="98">
        <f>_xll.qlInterestRateIndexFixingDate(Currency&amp;"ibor"&amp;Tenor,BB897,Trigger)</f>
        <v>45672</v>
      </c>
      <c r="BB897" s="98">
        <f>_xll.qlCalendarAdvance(Calendar,BB896,AZ897,"f",,Trigger)</f>
        <v>45674</v>
      </c>
      <c r="BC897" s="98">
        <f>_xll.qlInterestRateIndexMaturity(Currency&amp;"ibor"&amp;Tenor,BB897,Trigger)</f>
        <v>45764</v>
      </c>
      <c r="BD897" s="242" t="e">
        <f>_xll.qlIndexFixing($AD$5,BA897,TRUE,_xll.ohTrigger(Trigger,Trigger3M))</f>
        <v>#NUM!</v>
      </c>
      <c r="BE897" s="242">
        <f>IFERROR(_xll.qlIndexFixing($BF$1,BA897,TRUE,_xll.ohTrigger(Trigger,Trigger3M)),#N/A)</f>
        <v>1.8736695436238016E-2</v>
      </c>
    </row>
    <row r="898" spans="52:57" ht="11.25" customHeight="1" x14ac:dyDescent="0.25">
      <c r="AZ898" s="99" t="s">
        <v>83</v>
      </c>
      <c r="BA898" s="98">
        <f>_xll.qlInterestRateIndexFixingDate(Currency&amp;"ibor"&amp;Tenor,BB898,Trigger)</f>
        <v>45679</v>
      </c>
      <c r="BB898" s="98">
        <f>_xll.qlCalendarAdvance(Calendar,BB897,AZ898,"f",,Trigger)</f>
        <v>45681</v>
      </c>
      <c r="BC898" s="98">
        <f>_xll.qlInterestRateIndexMaturity(Currency&amp;"ibor"&amp;Tenor,BB898,Trigger)</f>
        <v>45771</v>
      </c>
      <c r="BD898" s="242" t="e">
        <f>_xll.qlIndexFixing($AD$5,BA898,TRUE,_xll.ohTrigger(Trigger,Trigger3M))</f>
        <v>#NUM!</v>
      </c>
      <c r="BE898" s="242">
        <f>IFERROR(_xll.qlIndexFixing($BF$1,BA898,TRUE,_xll.ohTrigger(Trigger,Trigger3M)),#N/A)</f>
        <v>1.8753419238563218E-2</v>
      </c>
    </row>
    <row r="899" spans="52:57" ht="11.25" customHeight="1" x14ac:dyDescent="0.25">
      <c r="AZ899" s="99" t="s">
        <v>83</v>
      </c>
      <c r="BA899" s="98">
        <f>_xll.qlInterestRateIndexFixingDate(Currency&amp;"ibor"&amp;Tenor,BB899,Trigger)</f>
        <v>45686</v>
      </c>
      <c r="BB899" s="98">
        <f>_xll.qlCalendarAdvance(Calendar,BB898,AZ899,"f",,Trigger)</f>
        <v>45688</v>
      </c>
      <c r="BC899" s="98">
        <f>_xll.qlInterestRateIndexMaturity(Currency&amp;"ibor"&amp;Tenor,BB899,Trigger)</f>
        <v>45777</v>
      </c>
      <c r="BD899" s="242" t="e">
        <f>_xll.qlIndexFixing($AD$5,BA899,TRUE,_xll.ohTrigger(Trigger,Trigger3M))</f>
        <v>#NUM!</v>
      </c>
      <c r="BE899" s="242">
        <f>IFERROR(_xll.qlIndexFixing($BF$1,BA899,TRUE,_xll.ohTrigger(Trigger,Trigger3M)),#N/A)</f>
        <v>1.8768550325302825E-2</v>
      </c>
    </row>
    <row r="900" spans="52:57" ht="11.25" customHeight="1" x14ac:dyDescent="0.25">
      <c r="AZ900" s="99" t="s">
        <v>83</v>
      </c>
      <c r="BA900" s="98">
        <f>_xll.qlInterestRateIndexFixingDate(Currency&amp;"ibor"&amp;Tenor,BB900,Trigger)</f>
        <v>45693</v>
      </c>
      <c r="BB900" s="98">
        <f>_xll.qlCalendarAdvance(Calendar,BB899,AZ900,"f",,Trigger)</f>
        <v>45695</v>
      </c>
      <c r="BC900" s="98">
        <f>_xll.qlInterestRateIndexMaturity(Currency&amp;"ibor"&amp;Tenor,BB900,Trigger)</f>
        <v>45784</v>
      </c>
      <c r="BD900" s="242" t="e">
        <f>_xll.qlIndexFixing($AD$5,BA900,TRUE,_xll.ohTrigger(Trigger,Trigger3M))</f>
        <v>#NUM!</v>
      </c>
      <c r="BE900" s="242">
        <f>IFERROR(_xll.qlIndexFixing($BF$1,BA900,TRUE,_xll.ohTrigger(Trigger,Trigger3M)),#N/A)</f>
        <v>1.8785510121330607E-2</v>
      </c>
    </row>
    <row r="901" spans="52:57" ht="11.25" customHeight="1" x14ac:dyDescent="0.25">
      <c r="AZ901" s="99" t="s">
        <v>83</v>
      </c>
      <c r="BA901" s="98">
        <f>_xll.qlInterestRateIndexFixingDate(Currency&amp;"ibor"&amp;Tenor,BB901,Trigger)</f>
        <v>45700</v>
      </c>
      <c r="BB901" s="98">
        <f>_xll.qlCalendarAdvance(Calendar,BB900,AZ901,"f",,Trigger)</f>
        <v>45702</v>
      </c>
      <c r="BC901" s="98">
        <f>_xll.qlInterestRateIndexMaturity(Currency&amp;"ibor"&amp;Tenor,BB901,Trigger)</f>
        <v>45791</v>
      </c>
      <c r="BD901" s="242" t="e">
        <f>_xll.qlIndexFixing($AD$5,BA901,TRUE,_xll.ohTrigger(Trigger,Trigger3M))</f>
        <v>#NUM!</v>
      </c>
      <c r="BE901" s="242">
        <f>IFERROR(_xll.qlIndexFixing($BF$1,BA901,TRUE,_xll.ohTrigger(Trigger,Trigger3M)),#N/A)</f>
        <v>1.8802596001589091E-2</v>
      </c>
    </row>
    <row r="902" spans="52:57" ht="11.25" customHeight="1" x14ac:dyDescent="0.25">
      <c r="AZ902" s="99" t="s">
        <v>83</v>
      </c>
      <c r="BA902" s="98">
        <f>_xll.qlInterestRateIndexFixingDate(Currency&amp;"ibor"&amp;Tenor,BB902,Trigger)</f>
        <v>45707</v>
      </c>
      <c r="BB902" s="98">
        <f>_xll.qlCalendarAdvance(Calendar,BB901,AZ902,"f",,Trigger)</f>
        <v>45709</v>
      </c>
      <c r="BC902" s="98">
        <f>_xll.qlInterestRateIndexMaturity(Currency&amp;"ibor"&amp;Tenor,BB902,Trigger)</f>
        <v>45798</v>
      </c>
      <c r="BD902" s="242" t="e">
        <f>_xll.qlIndexFixing($AD$5,BA902,TRUE,_xll.ohTrigger(Trigger,Trigger3M))</f>
        <v>#NUM!</v>
      </c>
      <c r="BE902" s="242">
        <f>IFERROR(_xll.qlIndexFixing($BF$1,BA902,TRUE,_xll.ohTrigger(Trigger,Trigger3M)),#N/A)</f>
        <v>1.8819810082991655E-2</v>
      </c>
    </row>
    <row r="903" spans="52:57" ht="11.25" customHeight="1" x14ac:dyDescent="0.25">
      <c r="AZ903" s="99" t="s">
        <v>83</v>
      </c>
      <c r="BA903" s="98">
        <f>_xll.qlInterestRateIndexFixingDate(Currency&amp;"ibor"&amp;Tenor,BB903,Trigger)</f>
        <v>45714</v>
      </c>
      <c r="BB903" s="98">
        <f>_xll.qlCalendarAdvance(Calendar,BB902,AZ903,"f",,Trigger)</f>
        <v>45716</v>
      </c>
      <c r="BC903" s="98">
        <f>_xll.qlInterestRateIndexMaturity(Currency&amp;"ibor"&amp;Tenor,BB903,Trigger)</f>
        <v>45807</v>
      </c>
      <c r="BD903" s="242" t="e">
        <f>_xll.qlIndexFixing($AD$5,BA903,TRUE,_xll.ohTrigger(Trigger,Trigger3M))</f>
        <v>#NUM!</v>
      </c>
      <c r="BE903" s="242">
        <f>IFERROR(_xll.qlIndexFixing($BF$1,BA903,TRUE,_xll.ohTrigger(Trigger,Trigger3M)),#N/A)</f>
        <v>1.8840668060611587E-2</v>
      </c>
    </row>
    <row r="904" spans="52:57" ht="11.25" customHeight="1" x14ac:dyDescent="0.25">
      <c r="AZ904" s="99" t="s">
        <v>83</v>
      </c>
      <c r="BA904" s="98">
        <f>_xll.qlInterestRateIndexFixingDate(Currency&amp;"ibor"&amp;Tenor,BB904,Trigger)</f>
        <v>45721</v>
      </c>
      <c r="BB904" s="98">
        <f>_xll.qlCalendarAdvance(Calendar,BB903,AZ904,"f",,Trigger)</f>
        <v>45723</v>
      </c>
      <c r="BC904" s="98">
        <f>_xll.qlInterestRateIndexMaturity(Currency&amp;"ibor"&amp;Tenor,BB904,Trigger)</f>
        <v>45817</v>
      </c>
      <c r="BD904" s="242" t="e">
        <f>_xll.qlIndexFixing($AD$5,BA904,TRUE,_xll.ohTrigger(Trigger,Trigger3M))</f>
        <v>#NUM!</v>
      </c>
      <c r="BE904" s="242">
        <f>IFERROR(_xll.qlIndexFixing($BF$1,BA904,TRUE,_xll.ohTrigger(Trigger,Trigger3M)),#N/A)</f>
        <v>1.8863477546092529E-2</v>
      </c>
    </row>
    <row r="905" spans="52:57" ht="11.25" customHeight="1" x14ac:dyDescent="0.25">
      <c r="AZ905" s="99" t="s">
        <v>83</v>
      </c>
      <c r="BA905" s="98">
        <f>_xll.qlInterestRateIndexFixingDate(Currency&amp;"ibor"&amp;Tenor,BB905,Trigger)</f>
        <v>45728</v>
      </c>
      <c r="BB905" s="98">
        <f>_xll.qlCalendarAdvance(Calendar,BB904,AZ905,"f",,Trigger)</f>
        <v>45730</v>
      </c>
      <c r="BC905" s="98">
        <f>_xll.qlInterestRateIndexMaturity(Currency&amp;"ibor"&amp;Tenor,BB905,Trigger)</f>
        <v>45824</v>
      </c>
      <c r="BD905" s="242" t="e">
        <f>_xll.qlIndexFixing($AD$5,BA905,TRUE,_xll.ohTrigger(Trigger,Trigger3M))</f>
        <v>#NUM!</v>
      </c>
      <c r="BE905" s="242">
        <f>IFERROR(_xll.qlIndexFixing($BF$1,BA905,TRUE,_xll.ohTrigger(Trigger,Trigger3M)),#N/A)</f>
        <v>1.8881143765266027E-2</v>
      </c>
    </row>
    <row r="906" spans="52:57" ht="11.25" customHeight="1" x14ac:dyDescent="0.25">
      <c r="AZ906" s="99" t="s">
        <v>83</v>
      </c>
      <c r="BA906" s="98">
        <f>_xll.qlInterestRateIndexFixingDate(Currency&amp;"ibor"&amp;Tenor,BB906,Trigger)</f>
        <v>45735</v>
      </c>
      <c r="BB906" s="98">
        <f>_xll.qlCalendarAdvance(Calendar,BB905,AZ906,"f",,Trigger)</f>
        <v>45737</v>
      </c>
      <c r="BC906" s="98">
        <f>_xll.qlInterestRateIndexMaturity(Currency&amp;"ibor"&amp;Tenor,BB906,Trigger)</f>
        <v>45831</v>
      </c>
      <c r="BD906" s="242" t="e">
        <f>_xll.qlIndexFixing($AD$5,BA906,TRUE,_xll.ohTrigger(Trigger,Trigger3M))</f>
        <v>#NUM!</v>
      </c>
      <c r="BE906" s="242">
        <f>IFERROR(_xll.qlIndexFixing($BF$1,BA906,TRUE,_xll.ohTrigger(Trigger,Trigger3M)),#N/A)</f>
        <v>1.8898947450170237E-2</v>
      </c>
    </row>
    <row r="907" spans="52:57" ht="11.25" customHeight="1" x14ac:dyDescent="0.25">
      <c r="AZ907" s="99" t="s">
        <v>83</v>
      </c>
      <c r="BA907" s="98">
        <f>_xll.qlInterestRateIndexFixingDate(Currency&amp;"ibor"&amp;Tenor,BB907,Trigger)</f>
        <v>45742</v>
      </c>
      <c r="BB907" s="98">
        <f>_xll.qlCalendarAdvance(Calendar,BB906,AZ907,"f",,Trigger)</f>
        <v>45744</v>
      </c>
      <c r="BC907" s="98">
        <f>_xll.qlInterestRateIndexMaturity(Currency&amp;"ibor"&amp;Tenor,BB907,Trigger)</f>
        <v>45838</v>
      </c>
      <c r="BD907" s="242" t="e">
        <f>_xll.qlIndexFixing($AD$5,BA907,TRUE,_xll.ohTrigger(Trigger,Trigger3M))</f>
        <v>#NUM!</v>
      </c>
      <c r="BE907" s="242">
        <f>IFERROR(_xll.qlIndexFixing($BF$1,BA907,TRUE,_xll.ohTrigger(Trigger,Trigger3M)),#N/A)</f>
        <v>1.8916890718639581E-2</v>
      </c>
    </row>
    <row r="908" spans="52:57" ht="11.25" customHeight="1" x14ac:dyDescent="0.25">
      <c r="AZ908" s="99" t="s">
        <v>83</v>
      </c>
      <c r="BA908" s="98">
        <f>_xll.qlInterestRateIndexFixingDate(Currency&amp;"ibor"&amp;Tenor,BB908,Trigger)</f>
        <v>45749</v>
      </c>
      <c r="BB908" s="98">
        <f>_xll.qlCalendarAdvance(Calendar,BB907,AZ908,"f",,Trigger)</f>
        <v>45751</v>
      </c>
      <c r="BC908" s="98">
        <f>_xll.qlInterestRateIndexMaturity(Currency&amp;"ibor"&amp;Tenor,BB908,Trigger)</f>
        <v>45842</v>
      </c>
      <c r="BD908" s="242" t="e">
        <f>_xll.qlIndexFixing($AD$5,BA908,TRUE,_xll.ohTrigger(Trigger,Trigger3M))</f>
        <v>#NUM!</v>
      </c>
      <c r="BE908" s="242">
        <f>IFERROR(_xll.qlIndexFixing($BF$1,BA908,TRUE,_xll.ohTrigger(Trigger,Trigger3M)),#N/A)</f>
        <v>1.8929529951170452E-2</v>
      </c>
    </row>
    <row r="909" spans="52:57" ht="11.25" customHeight="1" x14ac:dyDescent="0.25">
      <c r="AZ909" s="99" t="s">
        <v>83</v>
      </c>
      <c r="BA909" s="98">
        <f>_xll.qlInterestRateIndexFixingDate(Currency&amp;"ibor"&amp;Tenor,BB909,Trigger)</f>
        <v>45756</v>
      </c>
      <c r="BB909" s="98">
        <f>_xll.qlCalendarAdvance(Calendar,BB908,AZ909,"f",,Trigger)</f>
        <v>45758</v>
      </c>
      <c r="BC909" s="98">
        <f>_xll.qlInterestRateIndexMaturity(Currency&amp;"ibor"&amp;Tenor,BB909,Trigger)</f>
        <v>45849</v>
      </c>
      <c r="BD909" s="242" t="e">
        <f>_xll.qlIndexFixing($AD$5,BA909,TRUE,_xll.ohTrigger(Trigger,Trigger3M))</f>
        <v>#NUM!</v>
      </c>
      <c r="BE909" s="242">
        <f>IFERROR(_xll.qlIndexFixing($BF$1,BA909,TRUE,_xll.ohTrigger(Trigger,Trigger3M)),#N/A)</f>
        <v>1.8947723880064025E-2</v>
      </c>
    </row>
    <row r="910" spans="52:57" ht="11.25" customHeight="1" x14ac:dyDescent="0.25">
      <c r="AZ910" s="99" t="s">
        <v>83</v>
      </c>
      <c r="BA910" s="98">
        <f>_xll.qlInterestRateIndexFixingDate(Currency&amp;"ibor"&amp;Tenor,BB910,Trigger)</f>
        <v>45763</v>
      </c>
      <c r="BB910" s="98">
        <f>_xll.qlCalendarAdvance(Calendar,BB909,AZ910,"f",,Trigger)</f>
        <v>45769</v>
      </c>
      <c r="BC910" s="98">
        <f>_xll.qlInterestRateIndexMaturity(Currency&amp;"ibor"&amp;Tenor,BB910,Trigger)</f>
        <v>45860</v>
      </c>
      <c r="BD910" s="242" t="e">
        <f>_xll.qlIndexFixing($AD$5,BA910,TRUE,_xll.ohTrigger(Trigger,Trigger3M))</f>
        <v>#NUM!</v>
      </c>
      <c r="BE910" s="242">
        <f>IFERROR(_xll.qlIndexFixing($BF$1,BA910,TRUE,_xll.ohTrigger(Trigger,Trigger3M)),#N/A)</f>
        <v>1.8976609038924858E-2</v>
      </c>
    </row>
    <row r="911" spans="52:57" ht="11.25" customHeight="1" x14ac:dyDescent="0.25">
      <c r="AZ911" s="99" t="s">
        <v>83</v>
      </c>
      <c r="BA911" s="98">
        <f>_xll.qlInterestRateIndexFixingDate(Currency&amp;"ibor"&amp;Tenor,BB911,Trigger)</f>
        <v>45772</v>
      </c>
      <c r="BB911" s="98">
        <f>_xll.qlCalendarAdvance(Calendar,BB910,AZ911,"f",,Trigger)</f>
        <v>45776</v>
      </c>
      <c r="BC911" s="98">
        <f>_xll.qlInterestRateIndexMaturity(Currency&amp;"ibor"&amp;Tenor,BB911,Trigger)</f>
        <v>45867</v>
      </c>
      <c r="BD911" s="242" t="e">
        <f>_xll.qlIndexFixing($AD$5,BA911,TRUE,_xll.ohTrigger(Trigger,Trigger3M))</f>
        <v>#NUM!</v>
      </c>
      <c r="BE911" s="242">
        <f>IFERROR(_xll.qlIndexFixing($BF$1,BA911,TRUE,_xll.ohTrigger(Trigger,Trigger3M)),#N/A)</f>
        <v>1.8995181280808158E-2</v>
      </c>
    </row>
    <row r="912" spans="52:57" ht="11.25" customHeight="1" x14ac:dyDescent="0.25">
      <c r="AZ912" s="99" t="s">
        <v>83</v>
      </c>
      <c r="BA912" s="98">
        <f>_xll.qlInterestRateIndexFixingDate(Currency&amp;"ibor"&amp;Tenor,BB912,Trigger)</f>
        <v>45779</v>
      </c>
      <c r="BB912" s="98">
        <f>_xll.qlCalendarAdvance(Calendar,BB911,AZ912,"f",,Trigger)</f>
        <v>45783</v>
      </c>
      <c r="BC912" s="98">
        <f>_xll.qlInterestRateIndexMaturity(Currency&amp;"ibor"&amp;Tenor,BB912,Trigger)</f>
        <v>45875</v>
      </c>
      <c r="BD912" s="242" t="e">
        <f>_xll.qlIndexFixing($AD$5,BA912,TRUE,_xll.ohTrigger(Trigger,Trigger3M))</f>
        <v>#NUM!</v>
      </c>
      <c r="BE912" s="242">
        <f>IFERROR(_xll.qlIndexFixing($BF$1,BA912,TRUE,_xll.ohTrigger(Trigger,Trigger3M)),#N/A)</f>
        <v>1.9015772846826252E-2</v>
      </c>
    </row>
    <row r="913" spans="52:57" ht="11.25" customHeight="1" x14ac:dyDescent="0.25">
      <c r="AZ913" s="99" t="s">
        <v>83</v>
      </c>
      <c r="BA913" s="98">
        <f>_xll.qlInterestRateIndexFixingDate(Currency&amp;"ibor"&amp;Tenor,BB913,Trigger)</f>
        <v>45786</v>
      </c>
      <c r="BB913" s="98">
        <f>_xll.qlCalendarAdvance(Calendar,BB912,AZ913,"f",,Trigger)</f>
        <v>45790</v>
      </c>
      <c r="BC913" s="98">
        <f>_xll.qlInterestRateIndexMaturity(Currency&amp;"ibor"&amp;Tenor,BB913,Trigger)</f>
        <v>45882</v>
      </c>
      <c r="BD913" s="242" t="e">
        <f>_xll.qlIndexFixing($AD$5,BA913,TRUE,_xll.ohTrigger(Trigger,Trigger3M))</f>
        <v>#NUM!</v>
      </c>
      <c r="BE913" s="242">
        <f>IFERROR(_xll.qlIndexFixing($BF$1,BA913,TRUE,_xll.ohTrigger(Trigger,Trigger3M)),#N/A)</f>
        <v>1.9034661349390032E-2</v>
      </c>
    </row>
    <row r="914" spans="52:57" ht="11.25" customHeight="1" x14ac:dyDescent="0.25">
      <c r="AZ914" s="99" t="s">
        <v>83</v>
      </c>
      <c r="BA914" s="98">
        <f>_xll.qlInterestRateIndexFixingDate(Currency&amp;"ibor"&amp;Tenor,BB914,Trigger)</f>
        <v>45793</v>
      </c>
      <c r="BB914" s="98">
        <f>_xll.qlCalendarAdvance(Calendar,BB913,AZ914,"f",,Trigger)</f>
        <v>45797</v>
      </c>
      <c r="BC914" s="98">
        <f>_xll.qlInterestRateIndexMaturity(Currency&amp;"ibor"&amp;Tenor,BB914,Trigger)</f>
        <v>45889</v>
      </c>
      <c r="BD914" s="242" t="e">
        <f>_xll.qlIndexFixing($AD$5,BA914,TRUE,_xll.ohTrigger(Trigger,Trigger3M))</f>
        <v>#NUM!</v>
      </c>
      <c r="BE914" s="242">
        <f>IFERROR(_xll.qlIndexFixing($BF$1,BA914,TRUE,_xll.ohTrigger(Trigger,Trigger3M)),#N/A)</f>
        <v>1.9053705151390599E-2</v>
      </c>
    </row>
    <row r="915" spans="52:57" ht="11.25" customHeight="1" x14ac:dyDescent="0.25">
      <c r="AZ915" s="99" t="s">
        <v>83</v>
      </c>
      <c r="BA915" s="98">
        <f>_xll.qlInterestRateIndexFixingDate(Currency&amp;"ibor"&amp;Tenor,BB915,Trigger)</f>
        <v>45800</v>
      </c>
      <c r="BB915" s="98">
        <f>_xll.qlCalendarAdvance(Calendar,BB914,AZ915,"f",,Trigger)</f>
        <v>45804</v>
      </c>
      <c r="BC915" s="98">
        <f>_xll.qlInterestRateIndexMaturity(Currency&amp;"ibor"&amp;Tenor,BB915,Trigger)</f>
        <v>45896</v>
      </c>
      <c r="BD915" s="242" t="e">
        <f>_xll.qlIndexFixing($AD$5,BA915,TRUE,_xll.ohTrigger(Trigger,Trigger3M))</f>
        <v>#NUM!</v>
      </c>
      <c r="BE915" s="242">
        <f>IFERROR(_xll.qlIndexFixing($BF$1,BA915,TRUE,_xll.ohTrigger(Trigger,Trigger3M)),#N/A)</f>
        <v>1.9072906370873697E-2</v>
      </c>
    </row>
    <row r="916" spans="52:57" ht="11.25" customHeight="1" x14ac:dyDescent="0.25">
      <c r="AZ916" s="99" t="s">
        <v>83</v>
      </c>
      <c r="BA916" s="98">
        <f>_xll.qlInterestRateIndexFixingDate(Currency&amp;"ibor"&amp;Tenor,BB916,Trigger)</f>
        <v>45807</v>
      </c>
      <c r="BB916" s="98">
        <f>_xll.qlCalendarAdvance(Calendar,BB915,AZ916,"f",,Trigger)</f>
        <v>45811</v>
      </c>
      <c r="BC916" s="98">
        <f>_xll.qlInterestRateIndexMaturity(Currency&amp;"ibor"&amp;Tenor,BB916,Trigger)</f>
        <v>45903</v>
      </c>
      <c r="BD916" s="242" t="e">
        <f>_xll.qlIndexFixing($AD$5,BA916,TRUE,_xll.ohTrigger(Trigger,Trigger3M))</f>
        <v>#NUM!</v>
      </c>
      <c r="BE916" s="242">
        <f>IFERROR(_xll.qlIndexFixing($BF$1,BA916,TRUE,_xll.ohTrigger(Trigger,Trigger3M)),#N/A)</f>
        <v>1.9092264465061324E-2</v>
      </c>
    </row>
    <row r="917" spans="52:57" ht="11.25" customHeight="1" x14ac:dyDescent="0.25">
      <c r="AZ917" s="99" t="s">
        <v>83</v>
      </c>
      <c r="BA917" s="98">
        <f>_xll.qlInterestRateIndexFixingDate(Currency&amp;"ibor"&amp;Tenor,BB917,Trigger)</f>
        <v>45814</v>
      </c>
      <c r="BB917" s="98">
        <f>_xll.qlCalendarAdvance(Calendar,BB916,AZ917,"f",,Trigger)</f>
        <v>45818</v>
      </c>
      <c r="BC917" s="98">
        <f>_xll.qlInterestRateIndexMaturity(Currency&amp;"ibor"&amp;Tenor,BB917,Trigger)</f>
        <v>45910</v>
      </c>
      <c r="BD917" s="242" t="e">
        <f>_xll.qlIndexFixing($AD$5,BA917,TRUE,_xll.ohTrigger(Trigger,Trigger3M))</f>
        <v>#NUM!</v>
      </c>
      <c r="BE917" s="242">
        <f>IFERROR(_xll.qlIndexFixing($BF$1,BA917,TRUE,_xll.ohTrigger(Trigger,Trigger3M)),#N/A)</f>
        <v>1.9111762418206408E-2</v>
      </c>
    </row>
    <row r="918" spans="52:57" ht="11.25" customHeight="1" x14ac:dyDescent="0.25">
      <c r="AZ918" s="99" t="s">
        <v>83</v>
      </c>
      <c r="BA918" s="98">
        <f>_xll.qlInterestRateIndexFixingDate(Currency&amp;"ibor"&amp;Tenor,BB918,Trigger)</f>
        <v>45821</v>
      </c>
      <c r="BB918" s="98">
        <f>_xll.qlCalendarAdvance(Calendar,BB917,AZ918,"f",,Trigger)</f>
        <v>45825</v>
      </c>
      <c r="BC918" s="98">
        <f>_xll.qlInterestRateIndexMaturity(Currency&amp;"ibor"&amp;Tenor,BB918,Trigger)</f>
        <v>45917</v>
      </c>
      <c r="BD918" s="242" t="e">
        <f>_xll.qlIndexFixing($AD$5,BA918,TRUE,_xll.ohTrigger(Trigger,Trigger3M))</f>
        <v>#NUM!</v>
      </c>
      <c r="BE918" s="242">
        <f>IFERROR(_xll.qlIndexFixing($BF$1,BA918,TRUE,_xll.ohTrigger(Trigger,Trigger3M)),#N/A)</f>
        <v>1.9131376786201429E-2</v>
      </c>
    </row>
    <row r="919" spans="52:57" ht="11.25" customHeight="1" x14ac:dyDescent="0.25">
      <c r="AZ919" s="99" t="s">
        <v>83</v>
      </c>
      <c r="BA919" s="98">
        <f>_xll.qlInterestRateIndexFixingDate(Currency&amp;"ibor"&amp;Tenor,BB919,Trigger)</f>
        <v>45828</v>
      </c>
      <c r="BB919" s="98">
        <f>_xll.qlCalendarAdvance(Calendar,BB918,AZ919,"f",,Trigger)</f>
        <v>45832</v>
      </c>
      <c r="BC919" s="98">
        <f>_xll.qlInterestRateIndexMaturity(Currency&amp;"ibor"&amp;Tenor,BB919,Trigger)</f>
        <v>45924</v>
      </c>
      <c r="BD919" s="242" t="e">
        <f>_xll.qlIndexFixing($AD$5,BA919,TRUE,_xll.ohTrigger(Trigger,Trigger3M))</f>
        <v>#NUM!</v>
      </c>
      <c r="BE919" s="242">
        <f>IFERROR(_xll.qlIndexFixing($BF$1,BA919,TRUE,_xll.ohTrigger(Trigger,Trigger3M)),#N/A)</f>
        <v>1.9151083918180767E-2</v>
      </c>
    </row>
    <row r="920" spans="52:57" ht="11.25" customHeight="1" x14ac:dyDescent="0.25">
      <c r="AZ920" s="99" t="s">
        <v>83</v>
      </c>
      <c r="BA920" s="98">
        <f>_xll.qlInterestRateIndexFixingDate(Currency&amp;"ibor"&amp;Tenor,BB920,Trigger)</f>
        <v>45835</v>
      </c>
      <c r="BB920" s="98">
        <f>_xll.qlCalendarAdvance(Calendar,BB919,AZ920,"f",,Trigger)</f>
        <v>45839</v>
      </c>
      <c r="BC920" s="98">
        <f>_xll.qlInterestRateIndexMaturity(Currency&amp;"ibor"&amp;Tenor,BB920,Trigger)</f>
        <v>45931</v>
      </c>
      <c r="BD920" s="242" t="e">
        <f>_xll.qlIndexFixing($AD$5,BA920,TRUE,_xll.ohTrigger(Trigger,Trigger3M))</f>
        <v>#NUM!</v>
      </c>
      <c r="BE920" s="242">
        <f>IFERROR(_xll.qlIndexFixing($BF$1,BA920,TRUE,_xll.ohTrigger(Trigger,Trigger3M)),#N/A)</f>
        <v>1.9170859968798731E-2</v>
      </c>
    </row>
    <row r="921" spans="52:57" ht="11.25" customHeight="1" x14ac:dyDescent="0.25">
      <c r="AZ921" s="99" t="s">
        <v>83</v>
      </c>
      <c r="BA921" s="98">
        <f>_xll.qlInterestRateIndexFixingDate(Currency&amp;"ibor"&amp;Tenor,BB921,Trigger)</f>
        <v>45842</v>
      </c>
      <c r="BB921" s="98">
        <f>_xll.qlCalendarAdvance(Calendar,BB920,AZ921,"f",,Trigger)</f>
        <v>45846</v>
      </c>
      <c r="BC921" s="98">
        <f>_xll.qlInterestRateIndexMaturity(Currency&amp;"ibor"&amp;Tenor,BB921,Trigger)</f>
        <v>45938</v>
      </c>
      <c r="BD921" s="242" t="e">
        <f>_xll.qlIndexFixing($AD$5,BA921,TRUE,_xll.ohTrigger(Trigger,Trigger3M))</f>
        <v>#NUM!</v>
      </c>
      <c r="BE921" s="242">
        <f>IFERROR(_xll.qlIndexFixing($BF$1,BA921,TRUE,_xll.ohTrigger(Trigger,Trigger3M)),#N/A)</f>
        <v>1.9190680898231269E-2</v>
      </c>
    </row>
    <row r="922" spans="52:57" ht="11.25" customHeight="1" x14ac:dyDescent="0.25">
      <c r="AZ922" s="99" t="s">
        <v>83</v>
      </c>
      <c r="BA922" s="98">
        <f>_xll.qlInterestRateIndexFixingDate(Currency&amp;"ibor"&amp;Tenor,BB922,Trigger)</f>
        <v>45849</v>
      </c>
      <c r="BB922" s="98">
        <f>_xll.qlCalendarAdvance(Calendar,BB921,AZ922,"f",,Trigger)</f>
        <v>45853</v>
      </c>
      <c r="BC922" s="98">
        <f>_xll.qlInterestRateIndexMaturity(Currency&amp;"ibor"&amp;Tenor,BB922,Trigger)</f>
        <v>45945</v>
      </c>
      <c r="BD922" s="242" t="e">
        <f>_xll.qlIndexFixing($AD$5,BA922,TRUE,_xll.ohTrigger(Trigger,Trigger3M))</f>
        <v>#NUM!</v>
      </c>
      <c r="BE922" s="242">
        <f>IFERROR(_xll.qlIndexFixing($BF$1,BA922,TRUE,_xll.ohTrigger(Trigger,Trigger3M)),#N/A)</f>
        <v>1.9210522472153404E-2</v>
      </c>
    </row>
    <row r="923" spans="52:57" ht="11.25" customHeight="1" x14ac:dyDescent="0.25">
      <c r="AZ923" s="99" t="s">
        <v>83</v>
      </c>
      <c r="BA923" s="98">
        <f>_xll.qlInterestRateIndexFixingDate(Currency&amp;"ibor"&amp;Tenor,BB923,Trigger)</f>
        <v>45856</v>
      </c>
      <c r="BB923" s="98">
        <f>_xll.qlCalendarAdvance(Calendar,BB922,AZ923,"f",,Trigger)</f>
        <v>45860</v>
      </c>
      <c r="BC923" s="98">
        <f>_xll.qlInterestRateIndexMaturity(Currency&amp;"ibor"&amp;Tenor,BB923,Trigger)</f>
        <v>45952</v>
      </c>
      <c r="BD923" s="242" t="e">
        <f>_xll.qlIndexFixing($AD$5,BA923,TRUE,_xll.ohTrigger(Trigger,Trigger3M))</f>
        <v>#NUM!</v>
      </c>
      <c r="BE923" s="242">
        <f>IFERROR(_xll.qlIndexFixing($BF$1,BA923,TRUE,_xll.ohTrigger(Trigger,Trigger3M)),#N/A)</f>
        <v>1.923036026174443E-2</v>
      </c>
    </row>
    <row r="924" spans="52:57" ht="11.25" customHeight="1" x14ac:dyDescent="0.25">
      <c r="AZ924" s="99" t="s">
        <v>83</v>
      </c>
      <c r="BA924" s="98">
        <f>_xll.qlInterestRateIndexFixingDate(Currency&amp;"ibor"&amp;Tenor,BB924,Trigger)</f>
        <v>45863</v>
      </c>
      <c r="BB924" s="98">
        <f>_xll.qlCalendarAdvance(Calendar,BB923,AZ924,"f",,Trigger)</f>
        <v>45867</v>
      </c>
      <c r="BC924" s="98">
        <f>_xll.qlInterestRateIndexMaturity(Currency&amp;"ibor"&amp;Tenor,BB924,Trigger)</f>
        <v>45959</v>
      </c>
      <c r="BD924" s="242" t="e">
        <f>_xll.qlIndexFixing($AD$5,BA924,TRUE,_xll.ohTrigger(Trigger,Trigger3M))</f>
        <v>#NUM!</v>
      </c>
      <c r="BE924" s="242">
        <f>IFERROR(_xll.qlIndexFixing($BF$1,BA924,TRUE,_xll.ohTrigger(Trigger,Trigger3M)),#N/A)</f>
        <v>1.9250169643678362E-2</v>
      </c>
    </row>
    <row r="925" spans="52:57" ht="11.25" customHeight="1" x14ac:dyDescent="0.25">
      <c r="AZ925" s="99" t="s">
        <v>83</v>
      </c>
      <c r="BA925" s="98">
        <f>_xll.qlInterestRateIndexFixingDate(Currency&amp;"ibor"&amp;Tenor,BB925,Trigger)</f>
        <v>45870</v>
      </c>
      <c r="BB925" s="98">
        <f>_xll.qlCalendarAdvance(Calendar,BB924,AZ925,"f",,Trigger)</f>
        <v>45874</v>
      </c>
      <c r="BC925" s="98">
        <f>_xll.qlInterestRateIndexMaturity(Currency&amp;"ibor"&amp;Tenor,BB925,Trigger)</f>
        <v>45966</v>
      </c>
      <c r="BD925" s="242" t="e">
        <f>_xll.qlIndexFixing($AD$5,BA925,TRUE,_xll.ohTrigger(Trigger,Trigger3M))</f>
        <v>#NUM!</v>
      </c>
      <c r="BE925" s="242">
        <f>IFERROR(_xll.qlIndexFixing($BF$1,BA925,TRUE,_xll.ohTrigger(Trigger,Trigger3M)),#N/A)</f>
        <v>1.9269925800114371E-2</v>
      </c>
    </row>
    <row r="926" spans="52:57" ht="11.25" customHeight="1" x14ac:dyDescent="0.25">
      <c r="AZ926" s="99" t="s">
        <v>83</v>
      </c>
      <c r="BA926" s="98">
        <f>_xll.qlInterestRateIndexFixingDate(Currency&amp;"ibor"&amp;Tenor,BB926,Trigger)</f>
        <v>45877</v>
      </c>
      <c r="BB926" s="98">
        <f>_xll.qlCalendarAdvance(Calendar,BB925,AZ926,"f",,Trigger)</f>
        <v>45881</v>
      </c>
      <c r="BC926" s="98">
        <f>_xll.qlInterestRateIndexMaturity(Currency&amp;"ibor"&amp;Tenor,BB926,Trigger)</f>
        <v>45973</v>
      </c>
      <c r="BD926" s="242" t="e">
        <f>_xll.qlIndexFixing($AD$5,BA926,TRUE,_xll.ohTrigger(Trigger,Trigger3M))</f>
        <v>#NUM!</v>
      </c>
      <c r="BE926" s="242">
        <f>IFERROR(_xll.qlIndexFixing($BF$1,BA926,TRUE,_xll.ohTrigger(Trigger,Trigger3M)),#N/A)</f>
        <v>1.9289603718704609E-2</v>
      </c>
    </row>
    <row r="927" spans="52:57" ht="11.25" customHeight="1" x14ac:dyDescent="0.25">
      <c r="AZ927" s="99" t="s">
        <v>83</v>
      </c>
      <c r="BA927" s="98">
        <f>_xll.qlInterestRateIndexFixingDate(Currency&amp;"ibor"&amp;Tenor,BB927,Trigger)</f>
        <v>45884</v>
      </c>
      <c r="BB927" s="98">
        <f>_xll.qlCalendarAdvance(Calendar,BB926,AZ927,"f",,Trigger)</f>
        <v>45888</v>
      </c>
      <c r="BC927" s="98">
        <f>_xll.qlInterestRateIndexMaturity(Currency&amp;"ibor"&amp;Tenor,BB927,Trigger)</f>
        <v>45980</v>
      </c>
      <c r="BD927" s="242" t="e">
        <f>_xll.qlIndexFixing($AD$5,BA927,TRUE,_xll.ohTrigger(Trigger,Trigger3M))</f>
        <v>#NUM!</v>
      </c>
      <c r="BE927" s="242">
        <f>IFERROR(_xll.qlIndexFixing($BF$1,BA927,TRUE,_xll.ohTrigger(Trigger,Trigger3M)),#N/A)</f>
        <v>1.9309178192586398E-2</v>
      </c>
    </row>
    <row r="928" spans="52:57" ht="11.25" customHeight="1" x14ac:dyDescent="0.25">
      <c r="AZ928" s="99" t="s">
        <v>83</v>
      </c>
      <c r="BA928" s="98">
        <f>_xll.qlInterestRateIndexFixingDate(Currency&amp;"ibor"&amp;Tenor,BB928,Trigger)</f>
        <v>45891</v>
      </c>
      <c r="BB928" s="98">
        <f>_xll.qlCalendarAdvance(Calendar,BB927,AZ928,"f",,Trigger)</f>
        <v>45895</v>
      </c>
      <c r="BC928" s="98">
        <f>_xll.qlInterestRateIndexMaturity(Currency&amp;"ibor"&amp;Tenor,BB928,Trigger)</f>
        <v>45987</v>
      </c>
      <c r="BD928" s="242" t="e">
        <f>_xll.qlIndexFixing($AD$5,BA928,TRUE,_xll.ohTrigger(Trigger,Trigger3M))</f>
        <v>#NUM!</v>
      </c>
      <c r="BE928" s="242">
        <f>IFERROR(_xll.qlIndexFixing($BF$1,BA928,TRUE,_xll.ohTrigger(Trigger,Trigger3M)),#N/A)</f>
        <v>1.9328623820383951E-2</v>
      </c>
    </row>
    <row r="929" spans="52:57" ht="11.25" customHeight="1" x14ac:dyDescent="0.25">
      <c r="AZ929" s="99" t="s">
        <v>83</v>
      </c>
      <c r="BA929" s="98">
        <f>_xll.qlInterestRateIndexFixingDate(Currency&amp;"ibor"&amp;Tenor,BB929,Trigger)</f>
        <v>45898</v>
      </c>
      <c r="BB929" s="98">
        <f>_xll.qlCalendarAdvance(Calendar,BB928,AZ929,"f",,Trigger)</f>
        <v>45902</v>
      </c>
      <c r="BC929" s="98">
        <f>_xll.qlInterestRateIndexMaturity(Currency&amp;"ibor"&amp;Tenor,BB929,Trigger)</f>
        <v>45993</v>
      </c>
      <c r="BD929" s="242" t="e">
        <f>_xll.qlIndexFixing($AD$5,BA929,TRUE,_xll.ohTrigger(Trigger,Trigger3M))</f>
        <v>#NUM!</v>
      </c>
      <c r="BE929" s="242">
        <f>IFERROR(_xll.qlIndexFixing($BF$1,BA929,TRUE,_xll.ohTrigger(Trigger,Trigger3M)),#N/A)</f>
        <v>1.9346050106491521E-2</v>
      </c>
    </row>
    <row r="930" spans="52:57" ht="11.25" customHeight="1" x14ac:dyDescent="0.25">
      <c r="AZ930" s="99" t="s">
        <v>83</v>
      </c>
      <c r="BA930" s="98">
        <f>_xll.qlInterestRateIndexFixingDate(Currency&amp;"ibor"&amp;Tenor,BB930,Trigger)</f>
        <v>45905</v>
      </c>
      <c r="BB930" s="98">
        <f>_xll.qlCalendarAdvance(Calendar,BB929,AZ930,"f",,Trigger)</f>
        <v>45909</v>
      </c>
      <c r="BC930" s="98">
        <f>_xll.qlInterestRateIndexMaturity(Currency&amp;"ibor"&amp;Tenor,BB930,Trigger)</f>
        <v>46000</v>
      </c>
      <c r="BD930" s="242" t="e">
        <f>_xll.qlIndexFixing($AD$5,BA930,TRUE,_xll.ohTrigger(Trigger,Trigger3M))</f>
        <v>#NUM!</v>
      </c>
      <c r="BE930" s="242">
        <f>IFERROR(_xll.qlIndexFixing($BF$1,BA930,TRUE,_xll.ohTrigger(Trigger,Trigger3M)),#N/A)</f>
        <v>1.9365191476967861E-2</v>
      </c>
    </row>
    <row r="931" spans="52:57" ht="11.25" customHeight="1" x14ac:dyDescent="0.25">
      <c r="AZ931" s="99" t="s">
        <v>83</v>
      </c>
      <c r="BA931" s="98">
        <f>_xll.qlInterestRateIndexFixingDate(Currency&amp;"ibor"&amp;Tenor,BB931,Trigger)</f>
        <v>45912</v>
      </c>
      <c r="BB931" s="98">
        <f>_xll.qlCalendarAdvance(Calendar,BB930,AZ931,"f",,Trigger)</f>
        <v>45916</v>
      </c>
      <c r="BC931" s="98">
        <f>_xll.qlInterestRateIndexMaturity(Currency&amp;"ibor"&amp;Tenor,BB931,Trigger)</f>
        <v>46007</v>
      </c>
      <c r="BD931" s="242" t="e">
        <f>_xll.qlIndexFixing($AD$5,BA931,TRUE,_xll.ohTrigger(Trigger,Trigger3M))</f>
        <v>#NUM!</v>
      </c>
      <c r="BE931" s="242">
        <f>IFERROR(_xll.qlIndexFixing($BF$1,BA931,TRUE,_xll.ohTrigger(Trigger,Trigger3M)),#N/A)</f>
        <v>1.9384170363648118E-2</v>
      </c>
    </row>
    <row r="932" spans="52:57" ht="11.25" customHeight="1" x14ac:dyDescent="0.25">
      <c r="AZ932" s="99" t="s">
        <v>83</v>
      </c>
      <c r="BA932" s="98">
        <f>_xll.qlInterestRateIndexFixingDate(Currency&amp;"ibor"&amp;Tenor,BB932,Trigger)</f>
        <v>45919</v>
      </c>
      <c r="BB932" s="98">
        <f>_xll.qlCalendarAdvance(Calendar,BB931,AZ932,"f",,Trigger)</f>
        <v>45923</v>
      </c>
      <c r="BC932" s="98">
        <f>_xll.qlInterestRateIndexMaturity(Currency&amp;"ibor"&amp;Tenor,BB932,Trigger)</f>
        <v>46014</v>
      </c>
      <c r="BD932" s="242" t="e">
        <f>_xll.qlIndexFixing($AD$5,BA932,TRUE,_xll.ohTrigger(Trigger,Trigger3M))</f>
        <v>#NUM!</v>
      </c>
      <c r="BE932" s="242">
        <f>IFERROR(_xll.qlIndexFixing($BF$1,BA932,TRUE,_xll.ohTrigger(Trigger,Trigger3M)),#N/A)</f>
        <v>1.9402986330211414E-2</v>
      </c>
    </row>
    <row r="933" spans="52:57" ht="11.25" customHeight="1" x14ac:dyDescent="0.25">
      <c r="AZ933" s="99" t="s">
        <v>83</v>
      </c>
      <c r="BA933" s="98">
        <f>_xll.qlInterestRateIndexFixingDate(Currency&amp;"ibor"&amp;Tenor,BB933,Trigger)</f>
        <v>45926</v>
      </c>
      <c r="BB933" s="98">
        <f>_xll.qlCalendarAdvance(Calendar,BB932,AZ933,"f",,Trigger)</f>
        <v>45930</v>
      </c>
      <c r="BC933" s="98">
        <f>_xll.qlInterestRateIndexMaturity(Currency&amp;"ibor"&amp;Tenor,BB933,Trigger)</f>
        <v>46022</v>
      </c>
      <c r="BD933" s="242" t="e">
        <f>_xll.qlIndexFixing($AD$5,BA933,TRUE,_xll.ohTrigger(Trigger,Trigger3M))</f>
        <v>#NUM!</v>
      </c>
      <c r="BE933" s="242">
        <f>IFERROR(_xll.qlIndexFixing($BF$1,BA933,TRUE,_xll.ohTrigger(Trigger,Trigger3M)),#N/A)</f>
        <v>1.9423462613879821E-2</v>
      </c>
    </row>
    <row r="934" spans="52:57" ht="11.25" customHeight="1" x14ac:dyDescent="0.25">
      <c r="AZ934" s="99" t="s">
        <v>83</v>
      </c>
      <c r="BA934" s="98">
        <f>_xll.qlInterestRateIndexFixingDate(Currency&amp;"ibor"&amp;Tenor,BB934,Trigger)</f>
        <v>45933</v>
      </c>
      <c r="BB934" s="98">
        <f>_xll.qlCalendarAdvance(Calendar,BB933,AZ934,"f",,Trigger)</f>
        <v>45937</v>
      </c>
      <c r="BC934" s="98">
        <f>_xll.qlInterestRateIndexMaturity(Currency&amp;"ibor"&amp;Tenor,BB934,Trigger)</f>
        <v>46029</v>
      </c>
      <c r="BD934" s="242" t="e">
        <f>_xll.qlIndexFixing($AD$5,BA934,TRUE,_xll.ohTrigger(Trigger,Trigger3M))</f>
        <v>#NUM!</v>
      </c>
      <c r="BE934" s="242">
        <f>IFERROR(_xll.qlIndexFixing($BF$1,BA934,TRUE,_xll.ohTrigger(Trigger,Trigger3M)),#N/A)</f>
        <v>1.9441940642408839E-2</v>
      </c>
    </row>
    <row r="935" spans="52:57" ht="11.25" customHeight="1" x14ac:dyDescent="0.25">
      <c r="AZ935" s="99" t="s">
        <v>83</v>
      </c>
      <c r="BA935" s="98">
        <f>_xll.qlInterestRateIndexFixingDate(Currency&amp;"ibor"&amp;Tenor,BB935,Trigger)</f>
        <v>45940</v>
      </c>
      <c r="BB935" s="98">
        <f>_xll.qlCalendarAdvance(Calendar,BB934,AZ935,"f",,Trigger)</f>
        <v>45944</v>
      </c>
      <c r="BC935" s="98">
        <f>_xll.qlInterestRateIndexMaturity(Currency&amp;"ibor"&amp;Tenor,BB935,Trigger)</f>
        <v>46036</v>
      </c>
      <c r="BD935" s="242" t="e">
        <f>_xll.qlIndexFixing($AD$5,BA935,TRUE,_xll.ohTrigger(Trigger,Trigger3M))</f>
        <v>#NUM!</v>
      </c>
      <c r="BE935" s="242">
        <f>IFERROR(_xll.qlIndexFixing($BF$1,BA935,TRUE,_xll.ohTrigger(Trigger,Trigger3M)),#N/A)</f>
        <v>1.9460254402852636E-2</v>
      </c>
    </row>
    <row r="936" spans="52:57" ht="11.25" customHeight="1" x14ac:dyDescent="0.25">
      <c r="AZ936" s="99" t="s">
        <v>83</v>
      </c>
      <c r="BA936" s="98">
        <f>_xll.qlInterestRateIndexFixingDate(Currency&amp;"ibor"&amp;Tenor,BB936,Trigger)</f>
        <v>45947</v>
      </c>
      <c r="BB936" s="98">
        <f>_xll.qlCalendarAdvance(Calendar,BB935,AZ936,"f",,Trigger)</f>
        <v>45951</v>
      </c>
      <c r="BC936" s="98">
        <f>_xll.qlInterestRateIndexMaturity(Currency&amp;"ibor"&amp;Tenor,BB936,Trigger)</f>
        <v>46043</v>
      </c>
      <c r="BD936" s="242" t="e">
        <f>_xll.qlIndexFixing($AD$5,BA936,TRUE,_xll.ohTrigger(Trigger,Trigger3M))</f>
        <v>#NUM!</v>
      </c>
      <c r="BE936" s="242">
        <f>IFERROR(_xll.qlIndexFixing($BF$1,BA936,TRUE,_xll.ohTrigger(Trigger,Trigger3M)),#N/A)</f>
        <v>1.9478403458892402E-2</v>
      </c>
    </row>
    <row r="937" spans="52:57" ht="11.25" customHeight="1" x14ac:dyDescent="0.25">
      <c r="AZ937" s="99" t="s">
        <v>83</v>
      </c>
      <c r="BA937" s="98">
        <f>_xll.qlInterestRateIndexFixingDate(Currency&amp;"ibor"&amp;Tenor,BB937,Trigger)</f>
        <v>45954</v>
      </c>
      <c r="BB937" s="98">
        <f>_xll.qlCalendarAdvance(Calendar,BB936,AZ937,"f",,Trigger)</f>
        <v>45958</v>
      </c>
      <c r="BC937" s="98">
        <f>_xll.qlInterestRateIndexMaturity(Currency&amp;"ibor"&amp;Tenor,BB937,Trigger)</f>
        <v>46050</v>
      </c>
      <c r="BD937" s="242" t="e">
        <f>_xll.qlIndexFixing($AD$5,BA937,TRUE,_xll.ohTrigger(Trigger,Trigger3M))</f>
        <v>#NUM!</v>
      </c>
      <c r="BE937" s="242">
        <f>IFERROR(_xll.qlIndexFixing($BF$1,BA937,TRUE,_xll.ohTrigger(Trigger,Trigger3M)),#N/A)</f>
        <v>1.9496387374219763E-2</v>
      </c>
    </row>
    <row r="938" spans="52:57" ht="11.25" customHeight="1" x14ac:dyDescent="0.25">
      <c r="AZ938" s="99" t="s">
        <v>83</v>
      </c>
      <c r="BA938" s="98">
        <f>_xll.qlInterestRateIndexFixingDate(Currency&amp;"ibor"&amp;Tenor,BB938,Trigger)</f>
        <v>45961</v>
      </c>
      <c r="BB938" s="98">
        <f>_xll.qlCalendarAdvance(Calendar,BB937,AZ938,"f",,Trigger)</f>
        <v>45965</v>
      </c>
      <c r="BC938" s="98">
        <f>_xll.qlInterestRateIndexMaturity(Currency&amp;"ibor"&amp;Tenor,BB938,Trigger)</f>
        <v>46057</v>
      </c>
      <c r="BD938" s="242" t="e">
        <f>_xll.qlIndexFixing($AD$5,BA938,TRUE,_xll.ohTrigger(Trigger,Trigger3M))</f>
        <v>#NUM!</v>
      </c>
      <c r="BE938" s="242">
        <f>IFERROR(_xll.qlIndexFixing($BF$1,BA938,TRUE,_xll.ohTrigger(Trigger,Trigger3M)),#N/A)</f>
        <v>1.9514205712539364E-2</v>
      </c>
    </row>
    <row r="939" spans="52:57" ht="11.25" customHeight="1" x14ac:dyDescent="0.25">
      <c r="AZ939" s="99" t="s">
        <v>83</v>
      </c>
      <c r="BA939" s="98">
        <f>_xll.qlInterestRateIndexFixingDate(Currency&amp;"ibor"&amp;Tenor,BB939,Trigger)</f>
        <v>45968</v>
      </c>
      <c r="BB939" s="98">
        <f>_xll.qlCalendarAdvance(Calendar,BB938,AZ939,"f",,Trigger)</f>
        <v>45972</v>
      </c>
      <c r="BC939" s="98">
        <f>_xll.qlInterestRateIndexMaturity(Currency&amp;"ibor"&amp;Tenor,BB939,Trigger)</f>
        <v>46064</v>
      </c>
      <c r="BD939" s="242" t="e">
        <f>_xll.qlIndexFixing($AD$5,BA939,TRUE,_xll.ohTrigger(Trigger,Trigger3M))</f>
        <v>#NUM!</v>
      </c>
      <c r="BE939" s="242">
        <f>IFERROR(_xll.qlIndexFixing($BF$1,BA939,TRUE,_xll.ohTrigger(Trigger,Trigger3M)),#N/A)</f>
        <v>1.9531858037571501E-2</v>
      </c>
    </row>
    <row r="940" spans="52:57" ht="11.25" customHeight="1" x14ac:dyDescent="0.25">
      <c r="AZ940" s="99" t="s">
        <v>83</v>
      </c>
      <c r="BA940" s="98">
        <f>_xll.qlInterestRateIndexFixingDate(Currency&amp;"ibor"&amp;Tenor,BB940,Trigger)</f>
        <v>45975</v>
      </c>
      <c r="BB940" s="98">
        <f>_xll.qlCalendarAdvance(Calendar,BB939,AZ940,"f",,Trigger)</f>
        <v>45979</v>
      </c>
      <c r="BC940" s="98">
        <f>_xll.qlInterestRateIndexMaturity(Currency&amp;"ibor"&amp;Tenor,BB940,Trigger)</f>
        <v>46071</v>
      </c>
      <c r="BD940" s="242" t="e">
        <f>_xll.qlIndexFixing($AD$5,BA940,TRUE,_xll.ohTrigger(Trigger,Trigger3M))</f>
        <v>#NUM!</v>
      </c>
      <c r="BE940" s="242">
        <f>IFERROR(_xll.qlIndexFixing($BF$1,BA940,TRUE,_xll.ohTrigger(Trigger,Trigger3M)),#N/A)</f>
        <v>1.9549343913046024E-2</v>
      </c>
    </row>
    <row r="941" spans="52:57" ht="11.25" customHeight="1" x14ac:dyDescent="0.25">
      <c r="AZ941" s="99" t="s">
        <v>83</v>
      </c>
      <c r="BA941" s="98">
        <f>_xll.qlInterestRateIndexFixingDate(Currency&amp;"ibor"&amp;Tenor,BB941,Trigger)</f>
        <v>45982</v>
      </c>
      <c r="BB941" s="98">
        <f>_xll.qlCalendarAdvance(Calendar,BB940,AZ941,"f",,Trigger)</f>
        <v>45986</v>
      </c>
      <c r="BC941" s="98">
        <f>_xll.qlInterestRateIndexMaturity(Currency&amp;"ibor"&amp;Tenor,BB941,Trigger)</f>
        <v>46078</v>
      </c>
      <c r="BD941" s="242" t="e">
        <f>_xll.qlIndexFixing($AD$5,BA941,TRUE,_xll.ohTrigger(Trigger,Trigger3M))</f>
        <v>#NUM!</v>
      </c>
      <c r="BE941" s="242">
        <f>IFERROR(_xll.qlIndexFixing($BF$1,BA941,TRUE,_xll.ohTrigger(Trigger,Trigger3M)),#N/A)</f>
        <v>1.956666290270755E-2</v>
      </c>
    </row>
    <row r="942" spans="52:57" ht="11.25" customHeight="1" x14ac:dyDescent="0.25">
      <c r="AZ942" s="99" t="s">
        <v>83</v>
      </c>
      <c r="BA942" s="98">
        <f>_xll.qlInterestRateIndexFixingDate(Currency&amp;"ibor"&amp;Tenor,BB942,Trigger)</f>
        <v>45989</v>
      </c>
      <c r="BB942" s="98">
        <f>_xll.qlCalendarAdvance(Calendar,BB941,AZ942,"f",,Trigger)</f>
        <v>45993</v>
      </c>
      <c r="BC942" s="98">
        <f>_xll.qlInterestRateIndexMaturity(Currency&amp;"ibor"&amp;Tenor,BB942,Trigger)</f>
        <v>46083</v>
      </c>
      <c r="BD942" s="242" t="e">
        <f>_xll.qlIndexFixing($AD$5,BA942,TRUE,_xll.ohTrigger(Trigger,Trigger3M))</f>
        <v>#NUM!</v>
      </c>
      <c r="BE942" s="242">
        <f>IFERROR(_xll.qlIndexFixing($BF$1,BA942,TRUE,_xll.ohTrigger(Trigger,Trigger3M)),#N/A)</f>
        <v>1.9580363242754473E-2</v>
      </c>
    </row>
    <row r="943" spans="52:57" ht="11.25" customHeight="1" x14ac:dyDescent="0.25">
      <c r="AZ943" s="99" t="s">
        <v>83</v>
      </c>
      <c r="BA943" s="98">
        <f>_xll.qlInterestRateIndexFixingDate(Currency&amp;"ibor"&amp;Tenor,BB943,Trigger)</f>
        <v>45996</v>
      </c>
      <c r="BB943" s="98">
        <f>_xll.qlCalendarAdvance(Calendar,BB942,AZ943,"f",,Trigger)</f>
        <v>46000</v>
      </c>
      <c r="BC943" s="98">
        <f>_xll.qlInterestRateIndexMaturity(Currency&amp;"ibor"&amp;Tenor,BB943,Trigger)</f>
        <v>46090</v>
      </c>
      <c r="BD943" s="242" t="e">
        <f>_xll.qlIndexFixing($AD$5,BA943,TRUE,_xll.ohTrigger(Trigger,Trigger3M))</f>
        <v>#NUM!</v>
      </c>
      <c r="BE943" s="242">
        <f>IFERROR(_xll.qlIndexFixing($BF$1,BA943,TRUE,_xll.ohTrigger(Trigger,Trigger3M)),#N/A)</f>
        <v>1.9597369432509559E-2</v>
      </c>
    </row>
    <row r="944" spans="52:57" ht="11.25" customHeight="1" x14ac:dyDescent="0.25">
      <c r="AZ944" s="99" t="s">
        <v>83</v>
      </c>
      <c r="BA944" s="98">
        <f>_xll.qlInterestRateIndexFixingDate(Currency&amp;"ibor"&amp;Tenor,BB944,Trigger)</f>
        <v>46003</v>
      </c>
      <c r="BB944" s="98">
        <f>_xll.qlCalendarAdvance(Calendar,BB943,AZ944,"f",,Trigger)</f>
        <v>46007</v>
      </c>
      <c r="BC944" s="98">
        <f>_xll.qlInterestRateIndexMaturity(Currency&amp;"ibor"&amp;Tenor,BB944,Trigger)</f>
        <v>46097</v>
      </c>
      <c r="BD944" s="242" t="e">
        <f>_xll.qlIndexFixing($AD$5,BA944,TRUE,_xll.ohTrigger(Trigger,Trigger3M))</f>
        <v>#NUM!</v>
      </c>
      <c r="BE944" s="242">
        <f>IFERROR(_xll.qlIndexFixing($BF$1,BA944,TRUE,_xll.ohTrigger(Trigger,Trigger3M)),#N/A)</f>
        <v>1.9614207506759129E-2</v>
      </c>
    </row>
    <row r="945" spans="52:57" ht="11.25" customHeight="1" x14ac:dyDescent="0.25">
      <c r="AZ945" s="99" t="s">
        <v>83</v>
      </c>
      <c r="BA945" s="98">
        <f>_xll.qlInterestRateIndexFixingDate(Currency&amp;"ibor"&amp;Tenor,BB945,Trigger)</f>
        <v>46010</v>
      </c>
      <c r="BB945" s="98">
        <f>_xll.qlCalendarAdvance(Calendar,BB944,AZ945,"f",,Trigger)</f>
        <v>46014</v>
      </c>
      <c r="BC945" s="98">
        <f>_xll.qlInterestRateIndexMaturity(Currency&amp;"ibor"&amp;Tenor,BB945,Trigger)</f>
        <v>46104</v>
      </c>
      <c r="BD945" s="242" t="e">
        <f>_xll.qlIndexFixing($AD$5,BA945,TRUE,_xll.ohTrigger(Trigger,Trigger3M))</f>
        <v>#NUM!</v>
      </c>
      <c r="BE945" s="242">
        <f>IFERROR(_xll.qlIndexFixing($BF$1,BA945,TRUE,_xll.ohTrigger(Trigger,Trigger3M)),#N/A)</f>
        <v>1.963087702939692E-2</v>
      </c>
    </row>
    <row r="946" spans="52:57" ht="11.25" customHeight="1" x14ac:dyDescent="0.25">
      <c r="AZ946" s="99" t="s">
        <v>83</v>
      </c>
      <c r="BA946" s="98">
        <f>_xll.qlInterestRateIndexFixingDate(Currency&amp;"ibor"&amp;Tenor,BB946,Trigger)</f>
        <v>46015</v>
      </c>
      <c r="BB946" s="98">
        <f>_xll.qlCalendarAdvance(Calendar,BB945,AZ946,"f",,Trigger)</f>
        <v>46021</v>
      </c>
      <c r="BC946" s="98">
        <f>_xll.qlInterestRateIndexMaturity(Currency&amp;"ibor"&amp;Tenor,BB946,Trigger)</f>
        <v>46111</v>
      </c>
      <c r="BD946" s="242" t="e">
        <f>_xll.qlIndexFixing($AD$5,BA946,TRUE,_xll.ohTrigger(Trigger,Trigger3M))</f>
        <v>#NUM!</v>
      </c>
      <c r="BE946" s="242">
        <f>IFERROR(_xll.qlIndexFixing($BF$1,BA946,TRUE,_xll.ohTrigger(Trigger,Trigger3M)),#N/A)</f>
        <v>1.9647377564329105E-2</v>
      </c>
    </row>
    <row r="947" spans="52:57" ht="11.25" customHeight="1" x14ac:dyDescent="0.25">
      <c r="AZ947" s="99" t="s">
        <v>83</v>
      </c>
      <c r="BA947" s="98">
        <f>_xll.qlInterestRateIndexFixingDate(Currency&amp;"ibor"&amp;Tenor,BB947,Trigger)</f>
        <v>46024</v>
      </c>
      <c r="BB947" s="98">
        <f>_xll.qlCalendarAdvance(Calendar,BB946,AZ947,"f",,Trigger)</f>
        <v>46028</v>
      </c>
      <c r="BC947" s="98">
        <f>_xll.qlInterestRateIndexMaturity(Currency&amp;"ibor"&amp;Tenor,BB947,Trigger)</f>
        <v>46119</v>
      </c>
      <c r="BD947" s="242" t="e">
        <f>_xll.qlIndexFixing($AD$5,BA947,TRUE,_xll.ohTrigger(Trigger,Trigger3M))</f>
        <v>#NUM!</v>
      </c>
      <c r="BE947" s="242">
        <f>IFERROR(_xll.qlIndexFixing($BF$1,BA947,TRUE,_xll.ohTrigger(Trigger,Trigger3M)),#N/A)</f>
        <v>1.9665378754019521E-2</v>
      </c>
    </row>
    <row r="948" spans="52:57" ht="11.25" customHeight="1" x14ac:dyDescent="0.25">
      <c r="AZ948" s="99" t="s">
        <v>83</v>
      </c>
      <c r="BA948" s="98">
        <f>_xll.qlInterestRateIndexFixingDate(Currency&amp;"ibor"&amp;Tenor,BB948,Trigger)</f>
        <v>46031</v>
      </c>
      <c r="BB948" s="98">
        <f>_xll.qlCalendarAdvance(Calendar,BB947,AZ948,"f",,Trigger)</f>
        <v>46035</v>
      </c>
      <c r="BC948" s="98">
        <f>_xll.qlInterestRateIndexMaturity(Currency&amp;"ibor"&amp;Tenor,BB948,Trigger)</f>
        <v>46125</v>
      </c>
      <c r="BD948" s="242" t="e">
        <f>_xll.qlIndexFixing($AD$5,BA948,TRUE,_xll.ohTrigger(Trigger,Trigger3M))</f>
        <v>#NUM!</v>
      </c>
      <c r="BE948" s="242">
        <f>IFERROR(_xll.qlIndexFixing($BF$1,BA948,TRUE,_xll.ohTrigger(Trigger,Trigger3M)),#N/A)</f>
        <v>1.9679869926770621E-2</v>
      </c>
    </row>
    <row r="949" spans="52:57" ht="11.25" customHeight="1" x14ac:dyDescent="0.25">
      <c r="AZ949" s="99" t="s">
        <v>83</v>
      </c>
      <c r="BA949" s="98">
        <f>_xll.qlInterestRateIndexFixingDate(Currency&amp;"ibor"&amp;Tenor,BB949,Trigger)</f>
        <v>46038</v>
      </c>
      <c r="BB949" s="98">
        <f>_xll.qlCalendarAdvance(Calendar,BB948,AZ949,"f",,Trigger)</f>
        <v>46042</v>
      </c>
      <c r="BC949" s="98">
        <f>_xll.qlInterestRateIndexMaturity(Currency&amp;"ibor"&amp;Tenor,BB949,Trigger)</f>
        <v>46132</v>
      </c>
      <c r="BD949" s="242" t="e">
        <f>_xll.qlIndexFixing($AD$5,BA949,TRUE,_xll.ohTrigger(Trigger,Trigger3M))</f>
        <v>#NUM!</v>
      </c>
      <c r="BE949" s="242">
        <f>IFERROR(_xll.qlIndexFixing($BF$1,BA949,TRUE,_xll.ohTrigger(Trigger,Trigger3M)),#N/A)</f>
        <v>1.9695860882165128E-2</v>
      </c>
    </row>
    <row r="950" spans="52:57" ht="11.25" customHeight="1" x14ac:dyDescent="0.25">
      <c r="AZ950" s="99" t="s">
        <v>83</v>
      </c>
      <c r="BA950" s="98">
        <f>_xll.qlInterestRateIndexFixingDate(Currency&amp;"ibor"&amp;Tenor,BB950,Trigger)</f>
        <v>46045</v>
      </c>
      <c r="BB950" s="98">
        <f>_xll.qlCalendarAdvance(Calendar,BB949,AZ950,"f",,Trigger)</f>
        <v>46049</v>
      </c>
      <c r="BC950" s="98">
        <f>_xll.qlInterestRateIndexMaturity(Currency&amp;"ibor"&amp;Tenor,BB950,Trigger)</f>
        <v>46139</v>
      </c>
      <c r="BD950" s="242" t="e">
        <f>_xll.qlIndexFixing($AD$5,BA950,TRUE,_xll.ohTrigger(Trigger,Trigger3M))</f>
        <v>#NUM!</v>
      </c>
      <c r="BE950" s="242">
        <f>IFERROR(_xll.qlIndexFixing($BF$1,BA950,TRUE,_xll.ohTrigger(Trigger,Trigger3M)),#N/A)</f>
        <v>1.9711681105624379E-2</v>
      </c>
    </row>
    <row r="951" spans="52:57" ht="11.25" customHeight="1" x14ac:dyDescent="0.25">
      <c r="AZ951" s="99" t="s">
        <v>83</v>
      </c>
      <c r="BA951" s="98">
        <f>_xll.qlInterestRateIndexFixingDate(Currency&amp;"ibor"&amp;Tenor,BB951,Trigger)</f>
        <v>46052</v>
      </c>
      <c r="BB951" s="98">
        <f>_xll.qlCalendarAdvance(Calendar,BB950,AZ951,"f",,Trigger)</f>
        <v>46056</v>
      </c>
      <c r="BC951" s="98">
        <f>_xll.qlInterestRateIndexMaturity(Currency&amp;"ibor"&amp;Tenor,BB951,Trigger)</f>
        <v>46146</v>
      </c>
      <c r="BD951" s="242" t="e">
        <f>_xll.qlIndexFixing($AD$5,BA951,TRUE,_xll.ohTrigger(Trigger,Trigger3M))</f>
        <v>#NUM!</v>
      </c>
      <c r="BE951" s="242">
        <f>IFERROR(_xll.qlIndexFixing($BF$1,BA951,TRUE,_xll.ohTrigger(Trigger,Trigger3M)),#N/A)</f>
        <v>1.9727330161124712E-2</v>
      </c>
    </row>
    <row r="952" spans="52:57" ht="11.25" customHeight="1" x14ac:dyDescent="0.25">
      <c r="AZ952" s="99" t="s">
        <v>83</v>
      </c>
      <c r="BA952" s="98">
        <f>_xll.qlInterestRateIndexFixingDate(Currency&amp;"ibor"&amp;Tenor,BB952,Trigger)</f>
        <v>46059</v>
      </c>
      <c r="BB952" s="98">
        <f>_xll.qlCalendarAdvance(Calendar,BB951,AZ952,"f",,Trigger)</f>
        <v>46063</v>
      </c>
      <c r="BC952" s="98">
        <f>_xll.qlInterestRateIndexMaturity(Currency&amp;"ibor"&amp;Tenor,BB952,Trigger)</f>
        <v>46153</v>
      </c>
      <c r="BD952" s="242" t="e">
        <f>_xll.qlIndexFixing($AD$5,BA952,TRUE,_xll.ohTrigger(Trigger,Trigger3M))</f>
        <v>#NUM!</v>
      </c>
      <c r="BE952" s="242">
        <f>IFERROR(_xll.qlIndexFixing($BF$1,BA952,TRUE,_xll.ohTrigger(Trigger,Trigger3M)),#N/A)</f>
        <v>1.9742807612662006E-2</v>
      </c>
    </row>
    <row r="953" spans="52:57" ht="11.25" customHeight="1" x14ac:dyDescent="0.25">
      <c r="AZ953" s="99" t="s">
        <v>83</v>
      </c>
      <c r="BA953" s="98">
        <f>_xll.qlInterestRateIndexFixingDate(Currency&amp;"ibor"&amp;Tenor,BB953,Trigger)</f>
        <v>46066</v>
      </c>
      <c r="BB953" s="98">
        <f>_xll.qlCalendarAdvance(Calendar,BB952,AZ953,"f",,Trigger)</f>
        <v>46070</v>
      </c>
      <c r="BC953" s="98">
        <f>_xll.qlInterestRateIndexMaturity(Currency&amp;"ibor"&amp;Tenor,BB953,Trigger)</f>
        <v>46160</v>
      </c>
      <c r="BD953" s="242" t="e">
        <f>_xll.qlIndexFixing($AD$5,BA953,TRUE,_xll.ohTrigger(Trigger,Trigger3M))</f>
        <v>#NUM!</v>
      </c>
      <c r="BE953" s="242">
        <f>IFERROR(_xll.qlIndexFixing($BF$1,BA953,TRUE,_xll.ohTrigger(Trigger,Trigger3M)),#N/A)</f>
        <v>1.9758113024245461E-2</v>
      </c>
    </row>
    <row r="954" spans="52:57" ht="11.25" customHeight="1" x14ac:dyDescent="0.25">
      <c r="AZ954" s="99" t="s">
        <v>83</v>
      </c>
      <c r="BA954" s="98">
        <f>_xll.qlInterestRateIndexFixingDate(Currency&amp;"ibor"&amp;Tenor,BB954,Trigger)</f>
        <v>46073</v>
      </c>
      <c r="BB954" s="98">
        <f>_xll.qlCalendarAdvance(Calendar,BB953,AZ954,"f",,Trigger)</f>
        <v>46077</v>
      </c>
      <c r="BC954" s="98">
        <f>_xll.qlInterestRateIndexMaturity(Currency&amp;"ibor"&amp;Tenor,BB954,Trigger)</f>
        <v>46167</v>
      </c>
      <c r="BD954" s="242" t="e">
        <f>_xll.qlIndexFixing($AD$5,BA954,TRUE,_xll.ohTrigger(Trigger,Trigger3M))</f>
        <v>#NUM!</v>
      </c>
      <c r="BE954" s="242">
        <f>IFERROR(_xll.qlIndexFixing($BF$1,BA954,TRUE,_xll.ohTrigger(Trigger,Trigger3M)),#N/A)</f>
        <v>1.9773245959901153E-2</v>
      </c>
    </row>
    <row r="955" spans="52:57" ht="11.25" customHeight="1" x14ac:dyDescent="0.25">
      <c r="AZ955" s="99" t="s">
        <v>83</v>
      </c>
      <c r="BA955" s="98">
        <f>_xll.qlInterestRateIndexFixingDate(Currency&amp;"ibor"&amp;Tenor,BB955,Trigger)</f>
        <v>46080</v>
      </c>
      <c r="BB955" s="98">
        <f>_xll.qlCalendarAdvance(Calendar,BB954,AZ955,"f",,Trigger)</f>
        <v>46084</v>
      </c>
      <c r="BC955" s="98">
        <f>_xll.qlInterestRateIndexMaturity(Currency&amp;"ibor"&amp;Tenor,BB955,Trigger)</f>
        <v>46176</v>
      </c>
      <c r="BD955" s="242" t="e">
        <f>_xll.qlIndexFixing($AD$5,BA955,TRUE,_xll.ohTrigger(Trigger,Trigger3M))</f>
        <v>#NUM!</v>
      </c>
      <c r="BE955" s="242">
        <f>IFERROR(_xll.qlIndexFixing($BF$1,BA955,TRUE,_xll.ohTrigger(Trigger,Trigger3M)),#N/A)</f>
        <v>1.9791361478200629E-2</v>
      </c>
    </row>
    <row r="956" spans="52:57" ht="11.25" customHeight="1" x14ac:dyDescent="0.25">
      <c r="AZ956" s="99" t="s">
        <v>83</v>
      </c>
      <c r="BA956" s="98">
        <f>_xll.qlInterestRateIndexFixingDate(Currency&amp;"ibor"&amp;Tenor,BB956,Trigger)</f>
        <v>46087</v>
      </c>
      <c r="BB956" s="98">
        <f>_xll.qlCalendarAdvance(Calendar,BB955,AZ956,"f",,Trigger)</f>
        <v>46091</v>
      </c>
      <c r="BC956" s="98">
        <f>_xll.qlInterestRateIndexMaturity(Currency&amp;"ibor"&amp;Tenor,BB956,Trigger)</f>
        <v>46183</v>
      </c>
      <c r="BD956" s="242" t="e">
        <f>_xll.qlIndexFixing($AD$5,BA956,TRUE,_xll.ohTrigger(Trigger,Trigger3M))</f>
        <v>#NUM!</v>
      </c>
      <c r="BE956" s="242">
        <f>IFERROR(_xll.qlIndexFixing($BF$1,BA956,TRUE,_xll.ohTrigger(Trigger,Trigger3M)),#N/A)</f>
        <v>1.9806124839720871E-2</v>
      </c>
    </row>
    <row r="957" spans="52:57" ht="11.25" customHeight="1" x14ac:dyDescent="0.25">
      <c r="AZ957" s="99" t="s">
        <v>83</v>
      </c>
      <c r="BA957" s="98">
        <f>_xll.qlInterestRateIndexFixingDate(Currency&amp;"ibor"&amp;Tenor,BB957,Trigger)</f>
        <v>46094</v>
      </c>
      <c r="BB957" s="98">
        <f>_xll.qlCalendarAdvance(Calendar,BB956,AZ957,"f",,Trigger)</f>
        <v>46098</v>
      </c>
      <c r="BC957" s="98">
        <f>_xll.qlInterestRateIndexMaturity(Currency&amp;"ibor"&amp;Tenor,BB957,Trigger)</f>
        <v>46190</v>
      </c>
      <c r="BD957" s="242" t="e">
        <f>_xll.qlIndexFixing($AD$5,BA957,TRUE,_xll.ohTrigger(Trigger,Trigger3M))</f>
        <v>#NUM!</v>
      </c>
      <c r="BE957" s="242">
        <f>IFERROR(_xll.qlIndexFixing($BF$1,BA957,TRUE,_xll.ohTrigger(Trigger,Trigger3M)),#N/A)</f>
        <v>1.9820714337316987E-2</v>
      </c>
    </row>
    <row r="958" spans="52:57" ht="11.25" customHeight="1" x14ac:dyDescent="0.25">
      <c r="AZ958" s="99" t="s">
        <v>83</v>
      </c>
      <c r="BA958" s="98">
        <f>_xll.qlInterestRateIndexFixingDate(Currency&amp;"ibor"&amp;Tenor,BB958,Trigger)</f>
        <v>46101</v>
      </c>
      <c r="BB958" s="98">
        <f>_xll.qlCalendarAdvance(Calendar,BB957,AZ958,"f",,Trigger)</f>
        <v>46105</v>
      </c>
      <c r="BC958" s="98">
        <f>_xll.qlInterestRateIndexMaturity(Currency&amp;"ibor"&amp;Tenor,BB958,Trigger)</f>
        <v>46197</v>
      </c>
      <c r="BD958" s="242" t="e">
        <f>_xll.qlIndexFixing($AD$5,BA958,TRUE,_xll.ohTrigger(Trigger,Trigger3M))</f>
        <v>#NUM!</v>
      </c>
      <c r="BE958" s="242">
        <f>IFERROR(_xll.qlIndexFixing($BF$1,BA958,TRUE,_xll.ohTrigger(Trigger,Trigger3M)),#N/A)</f>
        <v>1.9835129534990781E-2</v>
      </c>
    </row>
    <row r="959" spans="52:57" ht="11.25" customHeight="1" x14ac:dyDescent="0.25">
      <c r="AZ959" s="99" t="s">
        <v>83</v>
      </c>
      <c r="BA959" s="98">
        <f>_xll.qlInterestRateIndexFixingDate(Currency&amp;"ibor"&amp;Tenor,BB959,Trigger)</f>
        <v>46108</v>
      </c>
      <c r="BB959" s="98">
        <f>_xll.qlCalendarAdvance(Calendar,BB958,AZ959,"f",,Trigger)</f>
        <v>46112</v>
      </c>
      <c r="BC959" s="98">
        <f>_xll.qlInterestRateIndexMaturity(Currency&amp;"ibor"&amp;Tenor,BB959,Trigger)</f>
        <v>46203</v>
      </c>
      <c r="BD959" s="242" t="e">
        <f>_xll.qlIndexFixing($AD$5,BA959,TRUE,_xll.ohTrigger(Trigger,Trigger3M))</f>
        <v>#NUM!</v>
      </c>
      <c r="BE959" s="242">
        <f>IFERROR(_xll.qlIndexFixing($BF$1,BA959,TRUE,_xll.ohTrigger(Trigger,Trigger3M)),#N/A)</f>
        <v>1.9847839655351588E-2</v>
      </c>
    </row>
    <row r="960" spans="52:57" ht="11.25" customHeight="1" x14ac:dyDescent="0.25">
      <c r="AZ960" s="99" t="s">
        <v>83</v>
      </c>
      <c r="BA960" s="98">
        <f>_xll.qlInterestRateIndexFixingDate(Currency&amp;"ibor"&amp;Tenor,BB960,Trigger)</f>
        <v>46113</v>
      </c>
      <c r="BB960" s="98">
        <f>_xll.qlCalendarAdvance(Calendar,BB959,AZ960,"f",,Trigger)</f>
        <v>46119</v>
      </c>
      <c r="BC960" s="98">
        <f>_xll.qlInterestRateIndexMaturity(Currency&amp;"ibor"&amp;Tenor,BB960,Trigger)</f>
        <v>46210</v>
      </c>
      <c r="BD960" s="242" t="e">
        <f>_xll.qlIndexFixing($AD$5,BA960,TRUE,_xll.ohTrigger(Trigger,Trigger3M))</f>
        <v>#NUM!</v>
      </c>
      <c r="BE960" s="242">
        <f>IFERROR(_xll.qlIndexFixing($BF$1,BA960,TRUE,_xll.ohTrigger(Trigger,Trigger3M)),#N/A)</f>
        <v>1.9861916765160848E-2</v>
      </c>
    </row>
    <row r="961" spans="52:57" ht="11.25" customHeight="1" x14ac:dyDescent="0.25">
      <c r="AZ961" s="99" t="s">
        <v>83</v>
      </c>
      <c r="BA961" s="98">
        <f>_xll.qlInterestRateIndexFixingDate(Currency&amp;"ibor"&amp;Tenor,BB961,Trigger)</f>
        <v>46122</v>
      </c>
      <c r="BB961" s="98">
        <f>_xll.qlCalendarAdvance(Calendar,BB960,AZ961,"f",,Trigger)</f>
        <v>46126</v>
      </c>
      <c r="BC961" s="98">
        <f>_xll.qlInterestRateIndexMaturity(Currency&amp;"ibor"&amp;Tenor,BB961,Trigger)</f>
        <v>46217</v>
      </c>
      <c r="BD961" s="242" t="e">
        <f>_xll.qlIndexFixing($AD$5,BA961,TRUE,_xll.ohTrigger(Trigger,Trigger3M))</f>
        <v>#NUM!</v>
      </c>
      <c r="BE961" s="242">
        <f>IFERROR(_xll.qlIndexFixing($BF$1,BA961,TRUE,_xll.ohTrigger(Trigger,Trigger3M)),#N/A)</f>
        <v>1.9875818307410493E-2</v>
      </c>
    </row>
    <row r="962" spans="52:57" ht="11.25" customHeight="1" x14ac:dyDescent="0.25">
      <c r="AZ962" s="99" t="s">
        <v>83</v>
      </c>
      <c r="BA962" s="98">
        <f>_xll.qlInterestRateIndexFixingDate(Currency&amp;"ibor"&amp;Tenor,BB962,Trigger)</f>
        <v>46129</v>
      </c>
      <c r="BB962" s="98">
        <f>_xll.qlCalendarAdvance(Calendar,BB961,AZ962,"f",,Trigger)</f>
        <v>46133</v>
      </c>
      <c r="BC962" s="98">
        <f>_xll.qlInterestRateIndexMaturity(Currency&amp;"ibor"&amp;Tenor,BB962,Trigger)</f>
        <v>46224</v>
      </c>
      <c r="BD962" s="242" t="e">
        <f>_xll.qlIndexFixing($AD$5,BA962,TRUE,_xll.ohTrigger(Trigger,Trigger3M))</f>
        <v>#NUM!</v>
      </c>
      <c r="BE962" s="242">
        <f>IFERROR(_xll.qlIndexFixing($BF$1,BA962,TRUE,_xll.ohTrigger(Trigger,Trigger3M)),#N/A)</f>
        <v>1.9889543846213598E-2</v>
      </c>
    </row>
    <row r="963" spans="52:57" ht="11.25" customHeight="1" x14ac:dyDescent="0.25">
      <c r="AZ963" s="99" t="s">
        <v>83</v>
      </c>
      <c r="BA963" s="98">
        <f>_xll.qlInterestRateIndexFixingDate(Currency&amp;"ibor"&amp;Tenor,BB963,Trigger)</f>
        <v>46136</v>
      </c>
      <c r="BB963" s="98">
        <f>_xll.qlCalendarAdvance(Calendar,BB962,AZ963,"f",,Trigger)</f>
        <v>46140</v>
      </c>
      <c r="BC963" s="98">
        <f>_xll.qlInterestRateIndexMaturity(Currency&amp;"ibor"&amp;Tenor,BB963,Trigger)</f>
        <v>46231</v>
      </c>
      <c r="BD963" s="242" t="e">
        <f>_xll.qlIndexFixing($AD$5,BA963,TRUE,_xll.ohTrigger(Trigger,Trigger3M))</f>
        <v>#NUM!</v>
      </c>
      <c r="BE963" s="242">
        <f>IFERROR(_xll.qlIndexFixing($BF$1,BA963,TRUE,_xll.ohTrigger(Trigger,Trigger3M)),#N/A)</f>
        <v>1.9903092945698163E-2</v>
      </c>
    </row>
    <row r="964" spans="52:57" ht="11.25" customHeight="1" x14ac:dyDescent="0.25">
      <c r="AZ964" s="99" t="s">
        <v>83</v>
      </c>
      <c r="BA964" s="98">
        <f>_xll.qlInterestRateIndexFixingDate(Currency&amp;"ibor"&amp;Tenor,BB964,Trigger)</f>
        <v>46142</v>
      </c>
      <c r="BB964" s="98">
        <f>_xll.qlCalendarAdvance(Calendar,BB963,AZ964,"f",,Trigger)</f>
        <v>46147</v>
      </c>
      <c r="BC964" s="98">
        <f>_xll.qlInterestRateIndexMaturity(Currency&amp;"ibor"&amp;Tenor,BB964,Trigger)</f>
        <v>46239</v>
      </c>
      <c r="BD964" s="242" t="e">
        <f>_xll.qlIndexFixing($AD$5,BA964,TRUE,_xll.ohTrigger(Trigger,Trigger3M))</f>
        <v>#NUM!</v>
      </c>
      <c r="BE964" s="242">
        <f>IFERROR(_xll.qlIndexFixing($BF$1,BA964,TRUE,_xll.ohTrigger(Trigger,Trigger3M)),#N/A)</f>
        <v>1.9917936008841664E-2</v>
      </c>
    </row>
    <row r="965" spans="52:57" ht="11.25" customHeight="1" x14ac:dyDescent="0.25">
      <c r="AZ965" s="99" t="s">
        <v>83</v>
      </c>
      <c r="BA965" s="98">
        <f>_xll.qlInterestRateIndexFixingDate(Currency&amp;"ibor"&amp;Tenor,BB965,Trigger)</f>
        <v>46150</v>
      </c>
      <c r="BB965" s="98">
        <f>_xll.qlCalendarAdvance(Calendar,BB964,AZ965,"f",,Trigger)</f>
        <v>46154</v>
      </c>
      <c r="BC965" s="98">
        <f>_xll.qlInterestRateIndexMaturity(Currency&amp;"ibor"&amp;Tenor,BB965,Trigger)</f>
        <v>46246</v>
      </c>
      <c r="BD965" s="242" t="e">
        <f>_xll.qlIndexFixing($AD$5,BA965,TRUE,_xll.ohTrigger(Trigger,Trigger3M))</f>
        <v>#NUM!</v>
      </c>
      <c r="BE965" s="242">
        <f>IFERROR(_xll.qlIndexFixing($BF$1,BA965,TRUE,_xll.ohTrigger(Trigger,Trigger3M)),#N/A)</f>
        <v>1.9931118900512999E-2</v>
      </c>
    </row>
    <row r="966" spans="52:57" ht="11.25" customHeight="1" x14ac:dyDescent="0.25">
      <c r="AZ966" s="99" t="s">
        <v>83</v>
      </c>
      <c r="BA966" s="98">
        <f>_xll.qlInterestRateIndexFixingDate(Currency&amp;"ibor"&amp;Tenor,BB966,Trigger)</f>
        <v>46157</v>
      </c>
      <c r="BB966" s="98">
        <f>_xll.qlCalendarAdvance(Calendar,BB965,AZ966,"f",,Trigger)</f>
        <v>46161</v>
      </c>
      <c r="BC966" s="98">
        <f>_xll.qlInterestRateIndexMaturity(Currency&amp;"ibor"&amp;Tenor,BB966,Trigger)</f>
        <v>46253</v>
      </c>
      <c r="BD966" s="242" t="e">
        <f>_xll.qlIndexFixing($AD$5,BA966,TRUE,_xll.ohTrigger(Trigger,Trigger3M))</f>
        <v>#NUM!</v>
      </c>
      <c r="BE966" s="242">
        <f>IFERROR(_xll.qlIndexFixing($BF$1,BA966,TRUE,_xll.ohTrigger(Trigger,Trigger3M)),#N/A)</f>
        <v>1.9944124004889017E-2</v>
      </c>
    </row>
    <row r="967" spans="52:57" ht="11.25" customHeight="1" x14ac:dyDescent="0.25">
      <c r="AZ967" s="99" t="s">
        <v>83</v>
      </c>
      <c r="BA967" s="98">
        <f>_xll.qlInterestRateIndexFixingDate(Currency&amp;"ibor"&amp;Tenor,BB967,Trigger)</f>
        <v>46164</v>
      </c>
      <c r="BB967" s="98">
        <f>_xll.qlCalendarAdvance(Calendar,BB966,AZ967,"f",,Trigger)</f>
        <v>46168</v>
      </c>
      <c r="BC967" s="98">
        <f>_xll.qlInterestRateIndexMaturity(Currency&amp;"ibor"&amp;Tenor,BB967,Trigger)</f>
        <v>46260</v>
      </c>
      <c r="BD967" s="242" t="e">
        <f>_xll.qlIndexFixing($AD$5,BA967,TRUE,_xll.ohTrigger(Trigger,Trigger3M))</f>
        <v>#NUM!</v>
      </c>
      <c r="BE967" s="242">
        <f>IFERROR(_xll.qlIndexFixing($BF$1,BA967,TRUE,_xll.ohTrigger(Trigger,Trigger3M)),#N/A)</f>
        <v>1.9956950886127915E-2</v>
      </c>
    </row>
    <row r="968" spans="52:57" ht="11.25" customHeight="1" x14ac:dyDescent="0.25">
      <c r="AZ968" s="99" t="s">
        <v>83</v>
      </c>
      <c r="BA968" s="98">
        <f>_xll.qlInterestRateIndexFixingDate(Currency&amp;"ibor"&amp;Tenor,BB968,Trigger)</f>
        <v>46171</v>
      </c>
      <c r="BB968" s="98">
        <f>_xll.qlCalendarAdvance(Calendar,BB967,AZ968,"f",,Trigger)</f>
        <v>46175</v>
      </c>
      <c r="BC968" s="98">
        <f>_xll.qlInterestRateIndexMaturity(Currency&amp;"ibor"&amp;Tenor,BB968,Trigger)</f>
        <v>46267</v>
      </c>
      <c r="BD968" s="242" t="e">
        <f>_xll.qlIndexFixing($AD$5,BA968,TRUE,_xll.ohTrigger(Trigger,Trigger3M))</f>
        <v>#NUM!</v>
      </c>
      <c r="BE968" s="242">
        <f>IFERROR(_xll.qlIndexFixing($BF$1,BA968,TRUE,_xll.ohTrigger(Trigger,Trigger3M)),#N/A)</f>
        <v>1.996959910840701E-2</v>
      </c>
    </row>
    <row r="969" spans="52:57" ht="11.25" customHeight="1" x14ac:dyDescent="0.25">
      <c r="AZ969" s="99" t="s">
        <v>83</v>
      </c>
      <c r="BA969" s="98">
        <f>_xll.qlInterestRateIndexFixingDate(Currency&amp;"ibor"&amp;Tenor,BB969,Trigger)</f>
        <v>46178</v>
      </c>
      <c r="BB969" s="98">
        <f>_xll.qlCalendarAdvance(Calendar,BB968,AZ969,"f",,Trigger)</f>
        <v>46182</v>
      </c>
      <c r="BC969" s="98">
        <f>_xll.qlInterestRateIndexMaturity(Currency&amp;"ibor"&amp;Tenor,BB969,Trigger)</f>
        <v>46274</v>
      </c>
      <c r="BD969" s="242" t="e">
        <f>_xll.qlIndexFixing($AD$5,BA969,TRUE,_xll.ohTrigger(Trigger,Trigger3M))</f>
        <v>#NUM!</v>
      </c>
      <c r="BE969" s="242">
        <f>IFERROR(_xll.qlIndexFixing($BF$1,BA969,TRUE,_xll.ohTrigger(Trigger,Trigger3M)),#N/A)</f>
        <v>1.9982068235923609E-2</v>
      </c>
    </row>
    <row r="970" spans="52:57" ht="11.25" customHeight="1" x14ac:dyDescent="0.25">
      <c r="AZ970" s="99" t="s">
        <v>83</v>
      </c>
      <c r="BA970" s="98">
        <f>_xll.qlInterestRateIndexFixingDate(Currency&amp;"ibor"&amp;Tenor,BB970,Trigger)</f>
        <v>46185</v>
      </c>
      <c r="BB970" s="98">
        <f>_xll.qlCalendarAdvance(Calendar,BB969,AZ970,"f",,Trigger)</f>
        <v>46189</v>
      </c>
      <c r="BC970" s="98">
        <f>_xll.qlInterestRateIndexMaturity(Currency&amp;"ibor"&amp;Tenor,BB970,Trigger)</f>
        <v>46281</v>
      </c>
      <c r="BD970" s="242" t="e">
        <f>_xll.qlIndexFixing($AD$5,BA970,TRUE,_xll.ohTrigger(Trigger,Trigger3M))</f>
        <v>#NUM!</v>
      </c>
      <c r="BE970" s="242">
        <f>IFERROR(_xll.qlIndexFixing($BF$1,BA970,TRUE,_xll.ohTrigger(Trigger,Trigger3M)),#N/A)</f>
        <v>1.999435783289152E-2</v>
      </c>
    </row>
    <row r="971" spans="52:57" ht="11.25" customHeight="1" x14ac:dyDescent="0.25">
      <c r="AZ971" s="99" t="s">
        <v>83</v>
      </c>
      <c r="BA971" s="98">
        <f>_xll.qlInterestRateIndexFixingDate(Currency&amp;"ibor"&amp;Tenor,BB971,Trigger)</f>
        <v>46192</v>
      </c>
      <c r="BB971" s="98">
        <f>_xll.qlCalendarAdvance(Calendar,BB970,AZ971,"f",,Trigger)</f>
        <v>46196</v>
      </c>
      <c r="BC971" s="98">
        <f>_xll.qlInterestRateIndexMaturity(Currency&amp;"ibor"&amp;Tenor,BB971,Trigger)</f>
        <v>46288</v>
      </c>
      <c r="BD971" s="242" t="e">
        <f>_xll.qlIndexFixing($AD$5,BA971,TRUE,_xll.ohTrigger(Trigger,Trigger3M))</f>
        <v>#NUM!</v>
      </c>
      <c r="BE971" s="242">
        <f>IFERROR(_xll.qlIndexFixing($BF$1,BA971,TRUE,_xll.ohTrigger(Trigger,Trigger3M)),#N/A)</f>
        <v>2.0006467463543669E-2</v>
      </c>
    </row>
    <row r="972" spans="52:57" ht="11.25" customHeight="1" x14ac:dyDescent="0.25">
      <c r="AZ972" s="99" t="s">
        <v>83</v>
      </c>
      <c r="BA972" s="98">
        <f>_xll.qlInterestRateIndexFixingDate(Currency&amp;"ibor"&amp;Tenor,BB972,Trigger)</f>
        <v>46199</v>
      </c>
      <c r="BB972" s="98">
        <f>_xll.qlCalendarAdvance(Calendar,BB971,AZ972,"f",,Trigger)</f>
        <v>46203</v>
      </c>
      <c r="BC972" s="98">
        <f>_xll.qlInterestRateIndexMaturity(Currency&amp;"ibor"&amp;Tenor,BB972,Trigger)</f>
        <v>46295</v>
      </c>
      <c r="BD972" s="242" t="e">
        <f>_xll.qlIndexFixing($AD$5,BA972,TRUE,_xll.ohTrigger(Trigger,Trigger3M))</f>
        <v>#NUM!</v>
      </c>
      <c r="BE972" s="242">
        <f>IFERROR(_xll.qlIndexFixing($BF$1,BA972,TRUE,_xll.ohTrigger(Trigger,Trigger3M)),#N/A)</f>
        <v>2.0018396692136439E-2</v>
      </c>
    </row>
    <row r="973" spans="52:57" ht="11.25" customHeight="1" x14ac:dyDescent="0.25">
      <c r="AZ973" s="99" t="s">
        <v>83</v>
      </c>
      <c r="BA973" s="98">
        <f>_xll.qlInterestRateIndexFixingDate(Currency&amp;"ibor"&amp;Tenor,BB973,Trigger)</f>
        <v>46206</v>
      </c>
      <c r="BB973" s="98">
        <f>_xll.qlCalendarAdvance(Calendar,BB972,AZ973,"f",,Trigger)</f>
        <v>46210</v>
      </c>
      <c r="BC973" s="98">
        <f>_xll.qlInterestRateIndexMaturity(Currency&amp;"ibor"&amp;Tenor,BB973,Trigger)</f>
        <v>46302</v>
      </c>
      <c r="BD973" s="242" t="e">
        <f>_xll.qlIndexFixing($AD$5,BA973,TRUE,_xll.ohTrigger(Trigger,Trigger3M))</f>
        <v>#NUM!</v>
      </c>
      <c r="BE973" s="242">
        <f>IFERROR(_xll.qlIndexFixing($BF$1,BA973,TRUE,_xll.ohTrigger(Trigger,Trigger3M)),#N/A)</f>
        <v>2.0030145082940119E-2</v>
      </c>
    </row>
    <row r="974" spans="52:57" ht="11.25" customHeight="1" x14ac:dyDescent="0.25">
      <c r="AZ974" s="99" t="s">
        <v>83</v>
      </c>
      <c r="BA974" s="98">
        <f>_xll.qlInterestRateIndexFixingDate(Currency&amp;"ibor"&amp;Tenor,BB974,Trigger)</f>
        <v>46213</v>
      </c>
      <c r="BB974" s="98">
        <f>_xll.qlCalendarAdvance(Calendar,BB973,AZ974,"f",,Trigger)</f>
        <v>46217</v>
      </c>
      <c r="BC974" s="98">
        <f>_xll.qlInterestRateIndexMaturity(Currency&amp;"ibor"&amp;Tenor,BB974,Trigger)</f>
        <v>46309</v>
      </c>
      <c r="BD974" s="242" t="e">
        <f>_xll.qlIndexFixing($AD$5,BA974,TRUE,_xll.ohTrigger(Trigger,Trigger3M))</f>
        <v>#NUM!</v>
      </c>
      <c r="BE974" s="242">
        <f>IFERROR(_xll.qlIndexFixing($BF$1,BA974,TRUE,_xll.ohTrigger(Trigger,Trigger3M)),#N/A)</f>
        <v>2.0041712200248453E-2</v>
      </c>
    </row>
    <row r="975" spans="52:57" ht="11.25" customHeight="1" x14ac:dyDescent="0.25">
      <c r="AZ975" s="99" t="s">
        <v>83</v>
      </c>
      <c r="BA975" s="98">
        <f>_xll.qlInterestRateIndexFixingDate(Currency&amp;"ibor"&amp;Tenor,BB975,Trigger)</f>
        <v>46220</v>
      </c>
      <c r="BB975" s="98">
        <f>_xll.qlCalendarAdvance(Calendar,BB974,AZ975,"f",,Trigger)</f>
        <v>46224</v>
      </c>
      <c r="BC975" s="98">
        <f>_xll.qlInterestRateIndexMaturity(Currency&amp;"ibor"&amp;Tenor,BB975,Trigger)</f>
        <v>46316</v>
      </c>
      <c r="BD975" s="242" t="e">
        <f>_xll.qlIndexFixing($AD$5,BA975,TRUE,_xll.ohTrigger(Trigger,Trigger3M))</f>
        <v>#NUM!</v>
      </c>
      <c r="BE975" s="242">
        <f>IFERROR(_xll.qlIndexFixing($BF$1,BA975,TRUE,_xll.ohTrigger(Trigger,Trigger3M)),#N/A)</f>
        <v>2.0053097608374305E-2</v>
      </c>
    </row>
    <row r="976" spans="52:57" ht="11.25" customHeight="1" x14ac:dyDescent="0.25">
      <c r="AZ976" s="99" t="s">
        <v>83</v>
      </c>
      <c r="BA976" s="98">
        <f>_xll.qlInterestRateIndexFixingDate(Currency&amp;"ibor"&amp;Tenor,BB976,Trigger)</f>
        <v>46227</v>
      </c>
      <c r="BB976" s="98">
        <f>_xll.qlCalendarAdvance(Calendar,BB975,AZ976,"f",,Trigger)</f>
        <v>46231</v>
      </c>
      <c r="BC976" s="98">
        <f>_xll.qlInterestRateIndexMaturity(Currency&amp;"ibor"&amp;Tenor,BB976,Trigger)</f>
        <v>46323</v>
      </c>
      <c r="BD976" s="242" t="e">
        <f>_xll.qlIndexFixing($AD$5,BA976,TRUE,_xll.ohTrigger(Trigger,Trigger3M))</f>
        <v>#NUM!</v>
      </c>
      <c r="BE976" s="242">
        <f>IFERROR(_xll.qlIndexFixing($BF$1,BA976,TRUE,_xll.ohTrigger(Trigger,Trigger3M)),#N/A)</f>
        <v>2.0064300871650519E-2</v>
      </c>
    </row>
    <row r="977" spans="52:57" ht="11.25" customHeight="1" x14ac:dyDescent="0.25">
      <c r="AZ977" s="99" t="s">
        <v>83</v>
      </c>
      <c r="BA977" s="98">
        <f>_xll.qlInterestRateIndexFixingDate(Currency&amp;"ibor"&amp;Tenor,BB977,Trigger)</f>
        <v>46234</v>
      </c>
      <c r="BB977" s="98">
        <f>_xll.qlCalendarAdvance(Calendar,BB976,AZ977,"f",,Trigger)</f>
        <v>46238</v>
      </c>
      <c r="BC977" s="98">
        <f>_xll.qlInterestRateIndexMaturity(Currency&amp;"ibor"&amp;Tenor,BB977,Trigger)</f>
        <v>46330</v>
      </c>
      <c r="BD977" s="242" t="e">
        <f>_xll.qlIndexFixing($AD$5,BA977,TRUE,_xll.ohTrigger(Trigger,Trigger3M))</f>
        <v>#NUM!</v>
      </c>
      <c r="BE977" s="242">
        <f>IFERROR(_xll.qlIndexFixing($BF$1,BA977,TRUE,_xll.ohTrigger(Trigger,Trigger3M)),#N/A)</f>
        <v>2.0075321554428184E-2</v>
      </c>
    </row>
    <row r="978" spans="52:57" ht="11.25" customHeight="1" x14ac:dyDescent="0.25">
      <c r="AZ978" s="99" t="s">
        <v>83</v>
      </c>
      <c r="BA978" s="98">
        <f>_xll.qlInterestRateIndexFixingDate(Currency&amp;"ibor"&amp;Tenor,BB978,Trigger)</f>
        <v>46241</v>
      </c>
      <c r="BB978" s="98">
        <f>_xll.qlCalendarAdvance(Calendar,BB977,AZ978,"f",,Trigger)</f>
        <v>46245</v>
      </c>
      <c r="BC978" s="98">
        <f>_xll.qlInterestRateIndexMaturity(Currency&amp;"ibor"&amp;Tenor,BB978,Trigger)</f>
        <v>46337</v>
      </c>
      <c r="BD978" s="242" t="e">
        <f>_xll.qlIndexFixing($AD$5,BA978,TRUE,_xll.ohTrigger(Trigger,Trigger3M))</f>
        <v>#NUM!</v>
      </c>
      <c r="BE978" s="242">
        <f>IFERROR(_xll.qlIndexFixing($BF$1,BA978,TRUE,_xll.ohTrigger(Trigger,Trigger3M)),#N/A)</f>
        <v>2.0086159221082724E-2</v>
      </c>
    </row>
    <row r="979" spans="52:57" ht="11.25" customHeight="1" x14ac:dyDescent="0.25">
      <c r="AZ979" s="99" t="s">
        <v>83</v>
      </c>
      <c r="BA979" s="98">
        <f>_xll.qlInterestRateIndexFixingDate(Currency&amp;"ibor"&amp;Tenor,BB979,Trigger)</f>
        <v>46248</v>
      </c>
      <c r="BB979" s="98">
        <f>_xll.qlCalendarAdvance(Calendar,BB978,AZ979,"f",,Trigger)</f>
        <v>46252</v>
      </c>
      <c r="BC979" s="98">
        <f>_xll.qlInterestRateIndexMaturity(Currency&amp;"ibor"&amp;Tenor,BB979,Trigger)</f>
        <v>46344</v>
      </c>
      <c r="BD979" s="242" t="e">
        <f>_xll.qlIndexFixing($AD$5,BA979,TRUE,_xll.ohTrigger(Trigger,Trigger3M))</f>
        <v>#NUM!</v>
      </c>
      <c r="BE979" s="242">
        <f>IFERROR(_xll.qlIndexFixing($BF$1,BA979,TRUE,_xll.ohTrigger(Trigger,Trigger3M)),#N/A)</f>
        <v>2.0096813436008675E-2</v>
      </c>
    </row>
    <row r="980" spans="52:57" ht="11.25" customHeight="1" x14ac:dyDescent="0.25">
      <c r="AZ980" s="99" t="s">
        <v>83</v>
      </c>
      <c r="BA980" s="98">
        <f>_xll.qlInterestRateIndexFixingDate(Currency&amp;"ibor"&amp;Tenor,BB980,Trigger)</f>
        <v>46255</v>
      </c>
      <c r="BB980" s="98">
        <f>_xll.qlCalendarAdvance(Calendar,BB979,AZ980,"f",,Trigger)</f>
        <v>46259</v>
      </c>
      <c r="BC980" s="98">
        <f>_xll.qlInterestRateIndexMaturity(Currency&amp;"ibor"&amp;Tenor,BB980,Trigger)</f>
        <v>46351</v>
      </c>
      <c r="BD980" s="242" t="e">
        <f>_xll.qlIndexFixing($AD$5,BA980,TRUE,_xll.ohTrigger(Trigger,Trigger3M))</f>
        <v>#NUM!</v>
      </c>
      <c r="BE980" s="242">
        <f>IFERROR(_xll.qlIndexFixing($BF$1,BA980,TRUE,_xll.ohTrigger(Trigger,Trigger3M)),#N/A)</f>
        <v>2.0107283763619685E-2</v>
      </c>
    </row>
    <row r="981" spans="52:57" ht="11.25" customHeight="1" x14ac:dyDescent="0.25">
      <c r="AZ981" s="99" t="s">
        <v>83</v>
      </c>
      <c r="BA981" s="98">
        <f>_xll.qlInterestRateIndexFixingDate(Currency&amp;"ibor"&amp;Tenor,BB981,Trigger)</f>
        <v>46262</v>
      </c>
      <c r="BB981" s="98">
        <f>_xll.qlCalendarAdvance(Calendar,BB980,AZ981,"f",,Trigger)</f>
        <v>46266</v>
      </c>
      <c r="BC981" s="98">
        <f>_xll.qlInterestRateIndexMaturity(Currency&amp;"ibor"&amp;Tenor,BB981,Trigger)</f>
        <v>46357</v>
      </c>
      <c r="BD981" s="242" t="e">
        <f>_xll.qlIndexFixing($AD$5,BA981,TRUE,_xll.ohTrigger(Trigger,Trigger3M))</f>
        <v>#NUM!</v>
      </c>
      <c r="BE981" s="242">
        <f>IFERROR(_xll.qlIndexFixing($BF$1,BA981,TRUE,_xll.ohTrigger(Trigger,Trigger3M)),#N/A)</f>
        <v>2.0116308829571574E-2</v>
      </c>
    </row>
    <row r="982" spans="52:57" ht="11.25" customHeight="1" x14ac:dyDescent="0.25">
      <c r="AZ982" s="99" t="s">
        <v>83</v>
      </c>
      <c r="BA982" s="98">
        <f>_xll.qlInterestRateIndexFixingDate(Currency&amp;"ibor"&amp;Tenor,BB982,Trigger)</f>
        <v>46269</v>
      </c>
      <c r="BB982" s="98">
        <f>_xll.qlCalendarAdvance(Calendar,BB981,AZ982,"f",,Trigger)</f>
        <v>46273</v>
      </c>
      <c r="BC982" s="98">
        <f>_xll.qlInterestRateIndexMaturity(Currency&amp;"ibor"&amp;Tenor,BB982,Trigger)</f>
        <v>46364</v>
      </c>
      <c r="BD982" s="242" t="e">
        <f>_xll.qlIndexFixing($AD$5,BA982,TRUE,_xll.ohTrigger(Trigger,Trigger3M))</f>
        <v>#NUM!</v>
      </c>
      <c r="BE982" s="242">
        <f>IFERROR(_xll.qlIndexFixing($BF$1,BA982,TRUE,_xll.ohTrigger(Trigger,Trigger3M)),#N/A)</f>
        <v>2.0126422791102709E-2</v>
      </c>
    </row>
    <row r="983" spans="52:57" ht="11.25" customHeight="1" x14ac:dyDescent="0.25">
      <c r="AZ983" s="99" t="s">
        <v>83</v>
      </c>
      <c r="BA983" s="98">
        <f>_xll.qlInterestRateIndexFixingDate(Currency&amp;"ibor"&amp;Tenor,BB983,Trigger)</f>
        <v>46276</v>
      </c>
      <c r="BB983" s="98">
        <f>_xll.qlCalendarAdvance(Calendar,BB982,AZ983,"f",,Trigger)</f>
        <v>46280</v>
      </c>
      <c r="BC983" s="98">
        <f>_xll.qlInterestRateIndexMaturity(Currency&amp;"ibor"&amp;Tenor,BB983,Trigger)</f>
        <v>46371</v>
      </c>
      <c r="BD983" s="242" t="e">
        <f>_xll.qlIndexFixing($AD$5,BA983,TRUE,_xll.ohTrigger(Trigger,Trigger3M))</f>
        <v>#NUM!</v>
      </c>
      <c r="BE983" s="242">
        <f>IFERROR(_xll.qlIndexFixing($BF$1,BA983,TRUE,_xll.ohTrigger(Trigger,Trigger3M)),#N/A)</f>
        <v>2.0136351599849309E-2</v>
      </c>
    </row>
    <row r="984" spans="52:57" ht="11.25" customHeight="1" x14ac:dyDescent="0.25">
      <c r="AZ984" s="99" t="s">
        <v>83</v>
      </c>
      <c r="BA984" s="98">
        <f>_xll.qlInterestRateIndexFixingDate(Currency&amp;"ibor"&amp;Tenor,BB984,Trigger)</f>
        <v>46283</v>
      </c>
      <c r="BB984" s="98">
        <f>_xll.qlCalendarAdvance(Calendar,BB983,AZ984,"f",,Trigger)</f>
        <v>46287</v>
      </c>
      <c r="BC984" s="98">
        <f>_xll.qlInterestRateIndexMaturity(Currency&amp;"ibor"&amp;Tenor,BB984,Trigger)</f>
        <v>46378</v>
      </c>
      <c r="BD984" s="242" t="e">
        <f>_xll.qlIndexFixing($AD$5,BA984,TRUE,_xll.ohTrigger(Trigger,Trigger3M))</f>
        <v>#NUM!</v>
      </c>
      <c r="BE984" s="242">
        <f>IFERROR(_xll.qlIndexFixing($BF$1,BA984,TRUE,_xll.ohTrigger(Trigger,Trigger3M)),#N/A)</f>
        <v>2.0146094820346967E-2</v>
      </c>
    </row>
    <row r="985" spans="52:57" ht="11.25" customHeight="1" x14ac:dyDescent="0.25">
      <c r="AZ985" s="99" t="s">
        <v>83</v>
      </c>
      <c r="BA985" s="98">
        <f>_xll.qlInterestRateIndexFixingDate(Currency&amp;"ibor"&amp;Tenor,BB985,Trigger)</f>
        <v>46290</v>
      </c>
      <c r="BB985" s="98">
        <f>_xll.qlCalendarAdvance(Calendar,BB984,AZ985,"f",,Trigger)</f>
        <v>46294</v>
      </c>
      <c r="BC985" s="98">
        <f>_xll.qlInterestRateIndexMaturity(Currency&amp;"ibor"&amp;Tenor,BB985,Trigger)</f>
        <v>46385</v>
      </c>
      <c r="BD985" s="242" t="e">
        <f>_xll.qlIndexFixing($AD$5,BA985,TRUE,_xll.ohTrigger(Trigger,Trigger3M))</f>
        <v>#NUM!</v>
      </c>
      <c r="BE985" s="242">
        <f>IFERROR(_xll.qlIndexFixing($BF$1,BA985,TRUE,_xll.ohTrigger(Trigger,Trigger3M)),#N/A)</f>
        <v>2.0155652017159378E-2</v>
      </c>
    </row>
    <row r="986" spans="52:57" ht="11.25" customHeight="1" x14ac:dyDescent="0.25">
      <c r="AZ986" s="99" t="s">
        <v>83</v>
      </c>
      <c r="BA986" s="98">
        <f>_xll.qlInterestRateIndexFixingDate(Currency&amp;"ibor"&amp;Tenor,BB986,Trigger)</f>
        <v>46297</v>
      </c>
      <c r="BB986" s="98">
        <f>_xll.qlCalendarAdvance(Calendar,BB985,AZ986,"f",,Trigger)</f>
        <v>46301</v>
      </c>
      <c r="BC986" s="98">
        <f>_xll.qlInterestRateIndexMaturity(Currency&amp;"ibor"&amp;Tenor,BB986,Trigger)</f>
        <v>46393</v>
      </c>
      <c r="BD986" s="242" t="e">
        <f>_xll.qlIndexFixing($AD$5,BA986,TRUE,_xll.ohTrigger(Trigger,Trigger3M))</f>
        <v>#NUM!</v>
      </c>
      <c r="BE986" s="242">
        <f>IFERROR(_xll.qlIndexFixing($BF$1,BA986,TRUE,_xll.ohTrigger(Trigger,Trigger3M)),#N/A)</f>
        <v>2.0166219705630706E-2</v>
      </c>
    </row>
    <row r="987" spans="52:57" ht="11.25" customHeight="1" x14ac:dyDescent="0.25">
      <c r="AZ987" s="99" t="s">
        <v>83</v>
      </c>
      <c r="BA987" s="98">
        <f>_xll.qlInterestRateIndexFixingDate(Currency&amp;"ibor"&amp;Tenor,BB987,Trigger)</f>
        <v>46304</v>
      </c>
      <c r="BB987" s="98">
        <f>_xll.qlCalendarAdvance(Calendar,BB986,AZ987,"f",,Trigger)</f>
        <v>46308</v>
      </c>
      <c r="BC987" s="98">
        <f>_xll.qlInterestRateIndexMaturity(Currency&amp;"ibor"&amp;Tenor,BB987,Trigger)</f>
        <v>46400</v>
      </c>
      <c r="BD987" s="242" t="e">
        <f>_xll.qlIndexFixing($AD$5,BA987,TRUE,_xll.ohTrigger(Trigger,Trigger3M))</f>
        <v>#NUM!</v>
      </c>
      <c r="BE987" s="242">
        <f>IFERROR(_xll.qlIndexFixing($BF$1,BA987,TRUE,_xll.ohTrigger(Trigger,Trigger3M)),#N/A)</f>
        <v>2.0175390627469172E-2</v>
      </c>
    </row>
    <row r="988" spans="52:57" ht="11.25" customHeight="1" x14ac:dyDescent="0.25">
      <c r="AZ988" s="99" t="s">
        <v>83</v>
      </c>
      <c r="BA988" s="98">
        <f>_xll.qlInterestRateIndexFixingDate(Currency&amp;"ibor"&amp;Tenor,BB988,Trigger)</f>
        <v>46311</v>
      </c>
      <c r="BB988" s="98">
        <f>_xll.qlCalendarAdvance(Calendar,BB987,AZ988,"f",,Trigger)</f>
        <v>46315</v>
      </c>
      <c r="BC988" s="98">
        <f>_xll.qlInterestRateIndexMaturity(Currency&amp;"ibor"&amp;Tenor,BB988,Trigger)</f>
        <v>46407</v>
      </c>
      <c r="BD988" s="242" t="e">
        <f>_xll.qlIndexFixing($AD$5,BA988,TRUE,_xll.ohTrigger(Trigger,Trigger3M))</f>
        <v>#NUM!</v>
      </c>
      <c r="BE988" s="242">
        <f>IFERROR(_xll.qlIndexFixing($BF$1,BA988,TRUE,_xll.ohTrigger(Trigger,Trigger3M)),#N/A)</f>
        <v>2.0184374178093437E-2</v>
      </c>
    </row>
    <row r="989" spans="52:57" ht="11.25" customHeight="1" x14ac:dyDescent="0.25">
      <c r="AZ989" s="99" t="s">
        <v>83</v>
      </c>
      <c r="BA989" s="98">
        <f>_xll.qlInterestRateIndexFixingDate(Currency&amp;"ibor"&amp;Tenor,BB989,Trigger)</f>
        <v>46318</v>
      </c>
      <c r="BB989" s="98">
        <f>_xll.qlCalendarAdvance(Calendar,BB988,AZ989,"f",,Trigger)</f>
        <v>46322</v>
      </c>
      <c r="BC989" s="98">
        <f>_xll.qlInterestRateIndexMaturity(Currency&amp;"ibor"&amp;Tenor,BB989,Trigger)</f>
        <v>46414</v>
      </c>
      <c r="BD989" s="242" t="e">
        <f>_xll.qlIndexFixing($AD$5,BA989,TRUE,_xll.ohTrigger(Trigger,Trigger3M))</f>
        <v>#NUM!</v>
      </c>
      <c r="BE989" s="242">
        <f>IFERROR(_xll.qlIndexFixing($BF$1,BA989,TRUE,_xll.ohTrigger(Trigger,Trigger3M)),#N/A)</f>
        <v>2.0193169922114392E-2</v>
      </c>
    </row>
    <row r="990" spans="52:57" ht="11.25" customHeight="1" x14ac:dyDescent="0.25">
      <c r="AZ990" s="99" t="s">
        <v>83</v>
      </c>
      <c r="BA990" s="98">
        <f>_xll.qlInterestRateIndexFixingDate(Currency&amp;"ibor"&amp;Tenor,BB990,Trigger)</f>
        <v>46325</v>
      </c>
      <c r="BB990" s="98">
        <f>_xll.qlCalendarAdvance(Calendar,BB989,AZ990,"f",,Trigger)</f>
        <v>46329</v>
      </c>
      <c r="BC990" s="98">
        <f>_xll.qlInterestRateIndexMaturity(Currency&amp;"ibor"&amp;Tenor,BB990,Trigger)</f>
        <v>46421</v>
      </c>
      <c r="BD990" s="242" t="e">
        <f>_xll.qlIndexFixing($AD$5,BA990,TRUE,_xll.ohTrigger(Trigger,Trigger3M))</f>
        <v>#NUM!</v>
      </c>
      <c r="BE990" s="242">
        <f>IFERROR(_xll.qlIndexFixing($BF$1,BA990,TRUE,_xll.ohTrigger(Trigger,Trigger3M)),#N/A)</f>
        <v>2.0201777424168985E-2</v>
      </c>
    </row>
    <row r="991" spans="52:57" ht="11.25" customHeight="1" x14ac:dyDescent="0.25">
      <c r="AZ991" s="99" t="s">
        <v>83</v>
      </c>
      <c r="BA991" s="98">
        <f>_xll.qlInterestRateIndexFixingDate(Currency&amp;"ibor"&amp;Tenor,BB991,Trigger)</f>
        <v>46332</v>
      </c>
      <c r="BB991" s="98">
        <f>_xll.qlCalendarAdvance(Calendar,BB990,AZ991,"f",,Trigger)</f>
        <v>46336</v>
      </c>
      <c r="BC991" s="98">
        <f>_xll.qlInterestRateIndexMaturity(Currency&amp;"ibor"&amp;Tenor,BB991,Trigger)</f>
        <v>46428</v>
      </c>
      <c r="BD991" s="242" t="e">
        <f>_xll.qlIndexFixing($AD$5,BA991,TRUE,_xll.ohTrigger(Trigger,Trigger3M))</f>
        <v>#NUM!</v>
      </c>
      <c r="BE991" s="242">
        <f>IFERROR(_xll.qlIndexFixing($BF$1,BA991,TRUE,_xll.ohTrigger(Trigger,Trigger3M)),#N/A)</f>
        <v>2.0210196248917622E-2</v>
      </c>
    </row>
    <row r="992" spans="52:57" ht="11.25" customHeight="1" x14ac:dyDescent="0.25">
      <c r="AZ992" s="99" t="s">
        <v>83</v>
      </c>
      <c r="BA992" s="98">
        <f>_xll.qlInterestRateIndexFixingDate(Currency&amp;"ibor"&amp;Tenor,BB992,Trigger)</f>
        <v>46339</v>
      </c>
      <c r="BB992" s="98">
        <f>_xll.qlCalendarAdvance(Calendar,BB991,AZ992,"f",,Trigger)</f>
        <v>46343</v>
      </c>
      <c r="BC992" s="98">
        <f>_xll.qlInterestRateIndexMaturity(Currency&amp;"ibor"&amp;Tenor,BB992,Trigger)</f>
        <v>46435</v>
      </c>
      <c r="BD992" s="242" t="e">
        <f>_xll.qlIndexFixing($AD$5,BA992,TRUE,_xll.ohTrigger(Trigger,Trigger3M))</f>
        <v>#NUM!</v>
      </c>
      <c r="BE992" s="242">
        <f>IFERROR(_xll.qlIndexFixing($BF$1,BA992,TRUE,_xll.ohTrigger(Trigger,Trigger3M)),#N/A)</f>
        <v>2.0218425961039836E-2</v>
      </c>
    </row>
    <row r="993" spans="52:57" ht="11.25" customHeight="1" x14ac:dyDescent="0.25">
      <c r="AZ993" s="99" t="s">
        <v>83</v>
      </c>
      <c r="BA993" s="98">
        <f>_xll.qlInterestRateIndexFixingDate(Currency&amp;"ibor"&amp;Tenor,BB993,Trigger)</f>
        <v>46346</v>
      </c>
      <c r="BB993" s="98">
        <f>_xll.qlCalendarAdvance(Calendar,BB992,AZ993,"f",,Trigger)</f>
        <v>46350</v>
      </c>
      <c r="BC993" s="98">
        <f>_xll.qlInterestRateIndexMaturity(Currency&amp;"ibor"&amp;Tenor,BB993,Trigger)</f>
        <v>46442</v>
      </c>
      <c r="BD993" s="242" t="e">
        <f>_xll.qlIndexFixing($AD$5,BA993,TRUE,_xll.ohTrigger(Trigger,Trigger3M))</f>
        <v>#NUM!</v>
      </c>
      <c r="BE993" s="242">
        <f>IFERROR(_xll.qlIndexFixing($BF$1,BA993,TRUE,_xll.ohTrigger(Trigger,Trigger3M)),#N/A)</f>
        <v>2.0226466125242946E-2</v>
      </c>
    </row>
    <row r="994" spans="52:57" ht="11.25" customHeight="1" x14ac:dyDescent="0.25">
      <c r="AZ994" s="99" t="s">
        <v>83</v>
      </c>
      <c r="BA994" s="98">
        <f>_xll.qlInterestRateIndexFixingDate(Currency&amp;"ibor"&amp;Tenor,BB994,Trigger)</f>
        <v>46353</v>
      </c>
      <c r="BB994" s="98">
        <f>_xll.qlCalendarAdvance(Calendar,BB993,AZ994,"f",,Trigger)</f>
        <v>46357</v>
      </c>
      <c r="BC994" s="98">
        <f>_xll.qlInterestRateIndexMaturity(Currency&amp;"ibor"&amp;Tenor,BB994,Trigger)</f>
        <v>46447</v>
      </c>
      <c r="BD994" s="242" t="e">
        <f>_xll.qlIndexFixing($AD$5,BA994,TRUE,_xll.ohTrigger(Trigger,Trigger3M))</f>
        <v>#NUM!</v>
      </c>
      <c r="BE994" s="242">
        <f>IFERROR(_xll.qlIndexFixing($BF$1,BA994,TRUE,_xll.ohTrigger(Trigger,Trigger3M)),#N/A)</f>
        <v>2.0232130241277346E-2</v>
      </c>
    </row>
    <row r="995" spans="52:57" ht="11.25" customHeight="1" x14ac:dyDescent="0.25">
      <c r="AZ995" s="99" t="s">
        <v>83</v>
      </c>
      <c r="BA995" s="98">
        <f>_xll.qlInterestRateIndexFixingDate(Currency&amp;"ibor"&amp;Tenor,BB995,Trigger)</f>
        <v>46360</v>
      </c>
      <c r="BB995" s="98">
        <f>_xll.qlCalendarAdvance(Calendar,BB994,AZ995,"f",,Trigger)</f>
        <v>46364</v>
      </c>
      <c r="BC995" s="98">
        <f>_xll.qlInterestRateIndexMaturity(Currency&amp;"ibor"&amp;Tenor,BB995,Trigger)</f>
        <v>46454</v>
      </c>
      <c r="BD995" s="242" t="e">
        <f>_xll.qlIndexFixing($AD$5,BA995,TRUE,_xll.ohTrigger(Trigger,Trigger3M))</f>
        <v>#NUM!</v>
      </c>
      <c r="BE995" s="242">
        <f>IFERROR(_xll.qlIndexFixing($BF$1,BA995,TRUE,_xll.ohTrigger(Trigger,Trigger3M)),#N/A)</f>
        <v>2.0239816505641883E-2</v>
      </c>
    </row>
    <row r="996" spans="52:57" ht="11.25" customHeight="1" x14ac:dyDescent="0.25">
      <c r="AZ996" s="99" t="s">
        <v>83</v>
      </c>
      <c r="BA996" s="98">
        <f>_xll.qlInterestRateIndexFixingDate(Currency&amp;"ibor"&amp;Tenor,BB996,Trigger)</f>
        <v>46367</v>
      </c>
      <c r="BB996" s="98">
        <f>_xll.qlCalendarAdvance(Calendar,BB995,AZ996,"f",,Trigger)</f>
        <v>46371</v>
      </c>
      <c r="BC996" s="98">
        <f>_xll.qlInterestRateIndexMaturity(Currency&amp;"ibor"&amp;Tenor,BB996,Trigger)</f>
        <v>46461</v>
      </c>
      <c r="BD996" s="242" t="e">
        <f>_xll.qlIndexFixing($AD$5,BA996,TRUE,_xll.ohTrigger(Trigger,Trigger3M))</f>
        <v>#NUM!</v>
      </c>
      <c r="BE996" s="242">
        <f>IFERROR(_xll.qlIndexFixing($BF$1,BA996,TRUE,_xll.ohTrigger(Trigger,Trigger3M)),#N/A)</f>
        <v>2.0247311999598061E-2</v>
      </c>
    </row>
    <row r="997" spans="52:57" ht="11.25" customHeight="1" x14ac:dyDescent="0.25">
      <c r="AZ997" s="99" t="s">
        <v>83</v>
      </c>
      <c r="BA997" s="98">
        <f>_xll.qlInterestRateIndexFixingDate(Currency&amp;"ibor"&amp;Tenor,BB997,Trigger)</f>
        <v>46374</v>
      </c>
      <c r="BB997" s="98">
        <f>_xll.qlCalendarAdvance(Calendar,BB996,AZ997,"f",,Trigger)</f>
        <v>46378</v>
      </c>
      <c r="BC997" s="98">
        <f>_xll.qlInterestRateIndexMaturity(Currency&amp;"ibor"&amp;Tenor,BB997,Trigger)</f>
        <v>46468</v>
      </c>
      <c r="BD997" s="242" t="e">
        <f>_xll.qlIndexFixing($AD$5,BA997,TRUE,_xll.ohTrigger(Trigger,Trigger3M))</f>
        <v>#NUM!</v>
      </c>
      <c r="BE997" s="242">
        <f>IFERROR(_xll.qlIndexFixing($BF$1,BA997,TRUE,_xll.ohTrigger(Trigger,Trigger3M)),#N/A)</f>
        <v>2.025461628801839E-2</v>
      </c>
    </row>
    <row r="998" spans="52:57" ht="11.25" customHeight="1" x14ac:dyDescent="0.25">
      <c r="AZ998" s="99" t="s">
        <v>83</v>
      </c>
      <c r="BA998" s="98">
        <f>_xll.qlInterestRateIndexFixingDate(Currency&amp;"ibor"&amp;Tenor,BB998,Trigger)</f>
        <v>46380</v>
      </c>
      <c r="BB998" s="98">
        <f>_xll.qlCalendarAdvance(Calendar,BB997,AZ998,"f",,Trigger)</f>
        <v>46385</v>
      </c>
      <c r="BC998" s="98">
        <f>_xll.qlInterestRateIndexMaturity(Currency&amp;"ibor"&amp;Tenor,BB998,Trigger)</f>
        <v>46476</v>
      </c>
      <c r="BD998" s="242" t="e">
        <f>_xll.qlIndexFixing($AD$5,BA998,TRUE,_xll.ohTrigger(Trigger,Trigger3M))</f>
        <v>#NUM!</v>
      </c>
      <c r="BE998" s="242">
        <f>IFERROR(_xll.qlIndexFixing($BF$1,BA998,TRUE,_xll.ohTrigger(Trigger,Trigger3M)),#N/A)</f>
        <v>2.0262769336025728E-2</v>
      </c>
    </row>
    <row r="999" spans="52:57" ht="11.25" customHeight="1" x14ac:dyDescent="0.25">
      <c r="AZ999" s="99" t="s">
        <v>83</v>
      </c>
      <c r="BA999" s="98">
        <f>_xll.qlInterestRateIndexFixingDate(Currency&amp;"ibor"&amp;Tenor,BB999,Trigger)</f>
        <v>46387</v>
      </c>
      <c r="BB999" s="98">
        <f>_xll.qlCalendarAdvance(Calendar,BB998,AZ999,"f",,Trigger)</f>
        <v>46392</v>
      </c>
      <c r="BC999" s="98">
        <f>_xll.qlInterestRateIndexMaturity(Currency&amp;"ibor"&amp;Tenor,BB999,Trigger)</f>
        <v>46482</v>
      </c>
      <c r="BD999" s="242" t="e">
        <f>_xll.qlIndexFixing($AD$5,BA999,TRUE,_xll.ohTrigger(Trigger,Trigger3M))</f>
        <v>#NUM!</v>
      </c>
      <c r="BE999" s="242">
        <f>IFERROR(_xll.qlIndexFixing($BF$1,BA999,TRUE,_xll.ohTrigger(Trigger,Trigger3M)),#N/A)</f>
        <v>2.0268649507856118E-2</v>
      </c>
    </row>
    <row r="1000" spans="52:57" ht="11.25" customHeight="1" x14ac:dyDescent="0.25">
      <c r="AZ1000" s="99" t="s">
        <v>83</v>
      </c>
      <c r="BA1000" s="98">
        <f>_xll.qlInterestRateIndexFixingDate(Currency&amp;"ibor"&amp;Tenor,BB1000,Trigger)</f>
        <v>46395</v>
      </c>
      <c r="BB1000" s="98">
        <f>_xll.qlCalendarAdvance(Calendar,BB999,AZ1000,"f",,Trigger)</f>
        <v>46399</v>
      </c>
      <c r="BC1000" s="98">
        <f>_xll.qlInterestRateIndexMaturity(Currency&amp;"ibor"&amp;Tenor,BB1000,Trigger)</f>
        <v>46489</v>
      </c>
      <c r="BD1000" s="242" t="e">
        <f>_xll.qlIndexFixing($AD$5,BA1000,TRUE,_xll.ohTrigger(Trigger,Trigger3M))</f>
        <v>#NUM!</v>
      </c>
      <c r="BE1000" s="242">
        <f>IFERROR(_xll.qlIndexFixing($BF$1,BA1000,TRUE,_xll.ohTrigger(Trigger,Trigger3M)),#N/A)</f>
        <v>2.0275377569136666E-2</v>
      </c>
    </row>
    <row r="1001" spans="52:57" ht="11.25" customHeight="1" x14ac:dyDescent="0.25">
      <c r="AZ1001" s="99" t="s">
        <v>83</v>
      </c>
      <c r="BA1001" s="98">
        <f>_xll.qlInterestRateIndexFixingDate(Currency&amp;"ibor"&amp;Tenor,BB1001,Trigger)</f>
        <v>46402</v>
      </c>
      <c r="BB1001" s="98">
        <f>_xll.qlCalendarAdvance(Calendar,BB1000,AZ1001,"f",,Trigger)</f>
        <v>46406</v>
      </c>
      <c r="BC1001" s="98">
        <f>_xll.qlInterestRateIndexMaturity(Currency&amp;"ibor"&amp;Tenor,BB1001,Trigger)</f>
        <v>46496</v>
      </c>
      <c r="BD1001" s="242" t="e">
        <f>_xll.qlIndexFixing($AD$5,BA1001,TRUE,_xll.ohTrigger(Trigger,Trigger3M))</f>
        <v>#NUM!</v>
      </c>
      <c r="BE1001" s="242">
        <f>IFERROR(_xll.qlIndexFixing($BF$1,BA1001,TRUE,_xll.ohTrigger(Trigger,Trigger3M)),#N/A)</f>
        <v>2.0281912684610326E-2</v>
      </c>
    </row>
    <row r="1002" spans="52:57" ht="11.25" customHeight="1" x14ac:dyDescent="0.25">
      <c r="AZ1002" s="99" t="s">
        <v>83</v>
      </c>
      <c r="BA1002" s="98">
        <f>_xll.qlInterestRateIndexFixingDate(Currency&amp;"ibor"&amp;Tenor,BB1002,Trigger)</f>
        <v>46409</v>
      </c>
      <c r="BB1002" s="98">
        <f>_xll.qlCalendarAdvance(Calendar,BB1001,AZ1002,"f",,Trigger)</f>
        <v>46413</v>
      </c>
      <c r="BC1002" s="98">
        <f>_xll.qlInterestRateIndexMaturity(Currency&amp;"ibor"&amp;Tenor,BB1002,Trigger)</f>
        <v>46503</v>
      </c>
      <c r="BD1002" s="242" t="e">
        <f>_xll.qlIndexFixing($AD$5,BA1002,TRUE,_xll.ohTrigger(Trigger,Trigger3M))</f>
        <v>#NUM!</v>
      </c>
      <c r="BE1002" s="242">
        <f>IFERROR(_xll.qlIndexFixing($BF$1,BA1002,TRUE,_xll.ohTrigger(Trigger,Trigger3M)),#N/A)</f>
        <v>2.0288254419270402E-2</v>
      </c>
    </row>
    <row r="1003" spans="52:57" ht="11.25" customHeight="1" x14ac:dyDescent="0.25">
      <c r="AZ1003" s="99" t="s">
        <v>83</v>
      </c>
      <c r="BA1003" s="98">
        <f>_xll.qlInterestRateIndexFixingDate(Currency&amp;"ibor"&amp;Tenor,BB1003,Trigger)</f>
        <v>46416</v>
      </c>
      <c r="BB1003" s="98">
        <f>_xll.qlCalendarAdvance(Calendar,BB1002,AZ1003,"f",,Trigger)</f>
        <v>46420</v>
      </c>
      <c r="BC1003" s="98">
        <f>_xll.qlInterestRateIndexMaturity(Currency&amp;"ibor"&amp;Tenor,BB1003,Trigger)</f>
        <v>46510</v>
      </c>
      <c r="BD1003" s="242" t="e">
        <f>_xll.qlIndexFixing($AD$5,BA1003,TRUE,_xll.ohTrigger(Trigger,Trigger3M))</f>
        <v>#NUM!</v>
      </c>
      <c r="BE1003" s="242">
        <f>IFERROR(_xll.qlIndexFixing($BF$1,BA1003,TRUE,_xll.ohTrigger(Trigger,Trigger3M)),#N/A)</f>
        <v>2.0294402338135065E-2</v>
      </c>
    </row>
    <row r="1004" spans="52:57" ht="11.25" customHeight="1" x14ac:dyDescent="0.25">
      <c r="AZ1004" s="99" t="s">
        <v>83</v>
      </c>
      <c r="BA1004" s="98">
        <f>_xll.qlInterestRateIndexFixingDate(Currency&amp;"ibor"&amp;Tenor,BB1004,Trigger)</f>
        <v>46423</v>
      </c>
      <c r="BB1004" s="98">
        <f>_xll.qlCalendarAdvance(Calendar,BB1003,AZ1004,"f",,Trigger)</f>
        <v>46427</v>
      </c>
      <c r="BC1004" s="98">
        <f>_xll.qlInterestRateIndexMaturity(Currency&amp;"ibor"&amp;Tenor,BB1004,Trigger)</f>
        <v>46517</v>
      </c>
      <c r="BD1004" s="242" t="e">
        <f>_xll.qlIndexFixing($AD$5,BA1004,TRUE,_xll.ohTrigger(Trigger,Trigger3M))</f>
        <v>#NUM!</v>
      </c>
      <c r="BE1004" s="242">
        <f>IFERROR(_xll.qlIndexFixing($BF$1,BA1004,TRUE,_xll.ohTrigger(Trigger,Trigger3M)),#N/A)</f>
        <v>2.0300356006248244E-2</v>
      </c>
    </row>
    <row r="1005" spans="52:57" ht="11.25" customHeight="1" x14ac:dyDescent="0.25">
      <c r="AZ1005" s="99" t="s">
        <v>83</v>
      </c>
      <c r="BA1005" s="98">
        <f>_xll.qlInterestRateIndexFixingDate(Currency&amp;"ibor"&amp;Tenor,BB1005,Trigger)</f>
        <v>46430</v>
      </c>
      <c r="BB1005" s="98">
        <f>_xll.qlCalendarAdvance(Calendar,BB1004,AZ1005,"f",,Trigger)</f>
        <v>46434</v>
      </c>
      <c r="BC1005" s="98">
        <f>_xll.qlInterestRateIndexMaturity(Currency&amp;"ibor"&amp;Tenor,BB1005,Trigger)</f>
        <v>46524</v>
      </c>
      <c r="BD1005" s="242" t="e">
        <f>_xll.qlIndexFixing($AD$5,BA1005,TRUE,_xll.ohTrigger(Trigger,Trigger3M))</f>
        <v>#NUM!</v>
      </c>
      <c r="BE1005" s="242">
        <f>IFERROR(_xll.qlIndexFixing($BF$1,BA1005,TRUE,_xll.ohTrigger(Trigger,Trigger3M)),#N/A)</f>
        <v>2.0306114988682289E-2</v>
      </c>
    </row>
    <row r="1006" spans="52:57" ht="11.25" customHeight="1" x14ac:dyDescent="0.25">
      <c r="AZ1006" s="99" t="s">
        <v>83</v>
      </c>
      <c r="BA1006" s="98">
        <f>_xll.qlInterestRateIndexFixingDate(Currency&amp;"ibor"&amp;Tenor,BB1006,Trigger)</f>
        <v>46437</v>
      </c>
      <c r="BB1006" s="98">
        <f>_xll.qlCalendarAdvance(Calendar,BB1005,AZ1006,"f",,Trigger)</f>
        <v>46441</v>
      </c>
      <c r="BC1006" s="98">
        <f>_xll.qlInterestRateIndexMaturity(Currency&amp;"ibor"&amp;Tenor,BB1006,Trigger)</f>
        <v>46531</v>
      </c>
      <c r="BD1006" s="242" t="e">
        <f>_xll.qlIndexFixing($AD$5,BA1006,TRUE,_xll.ohTrigger(Trigger,Trigger3M))</f>
        <v>#NUM!</v>
      </c>
      <c r="BE1006" s="242">
        <f>IFERROR(_xll.qlIndexFixing($BF$1,BA1006,TRUE,_xll.ohTrigger(Trigger,Trigger3M)),#N/A)</f>
        <v>2.0311678850530868E-2</v>
      </c>
    </row>
    <row r="1007" spans="52:57" ht="11.25" customHeight="1" x14ac:dyDescent="0.25">
      <c r="AZ1007" s="99" t="s">
        <v>83</v>
      </c>
      <c r="BA1007" s="98">
        <f>_xll.qlInterestRateIndexFixingDate(Currency&amp;"ibor"&amp;Tenor,BB1007,Trigger)</f>
        <v>46444</v>
      </c>
      <c r="BB1007" s="98">
        <f>_xll.qlCalendarAdvance(Calendar,BB1006,AZ1007,"f",,Trigger)</f>
        <v>46448</v>
      </c>
      <c r="BC1007" s="98">
        <f>_xll.qlInterestRateIndexMaturity(Currency&amp;"ibor"&amp;Tenor,BB1007,Trigger)</f>
        <v>46540</v>
      </c>
      <c r="BD1007" s="242" t="e">
        <f>_xll.qlIndexFixing($AD$5,BA1007,TRUE,_xll.ohTrigger(Trigger,Trigger3M))</f>
        <v>#NUM!</v>
      </c>
      <c r="BE1007" s="242">
        <f>IFERROR(_xll.qlIndexFixing($BF$1,BA1007,TRUE,_xll.ohTrigger(Trigger,Trigger3M)),#N/A)</f>
        <v>2.0318882185825397E-2</v>
      </c>
    </row>
    <row r="1008" spans="52:57" ht="11.25" customHeight="1" x14ac:dyDescent="0.25">
      <c r="AZ1008" s="99" t="s">
        <v>83</v>
      </c>
      <c r="BA1008" s="98">
        <f>_xll.qlInterestRateIndexFixingDate(Currency&amp;"ibor"&amp;Tenor,BB1008,Trigger)</f>
        <v>46451</v>
      </c>
      <c r="BB1008" s="98">
        <f>_xll.qlCalendarAdvance(Calendar,BB1007,AZ1008,"f",,Trigger)</f>
        <v>46455</v>
      </c>
      <c r="BC1008" s="98">
        <f>_xll.qlInterestRateIndexMaturity(Currency&amp;"ibor"&amp;Tenor,BB1008,Trigger)</f>
        <v>46547</v>
      </c>
      <c r="BD1008" s="242" t="e">
        <f>_xll.qlIndexFixing($AD$5,BA1008,TRUE,_xll.ohTrigger(Trigger,Trigger3M))</f>
        <v>#NUM!</v>
      </c>
      <c r="BE1008" s="242">
        <f>IFERROR(_xll.qlIndexFixing($BF$1,BA1008,TRUE,_xll.ohTrigger(Trigger,Trigger3M)),#N/A)</f>
        <v>2.0324026912638658E-2</v>
      </c>
    </row>
    <row r="1009" spans="52:57" ht="11.25" customHeight="1" x14ac:dyDescent="0.25">
      <c r="AZ1009" s="99" t="s">
        <v>83</v>
      </c>
      <c r="BA1009" s="98">
        <f>_xll.qlInterestRateIndexFixingDate(Currency&amp;"ibor"&amp;Tenor,BB1009,Trigger)</f>
        <v>46458</v>
      </c>
      <c r="BB1009" s="98">
        <f>_xll.qlCalendarAdvance(Calendar,BB1008,AZ1009,"f",,Trigger)</f>
        <v>46462</v>
      </c>
      <c r="BC1009" s="98">
        <f>_xll.qlInterestRateIndexMaturity(Currency&amp;"ibor"&amp;Tenor,BB1009,Trigger)</f>
        <v>46554</v>
      </c>
      <c r="BD1009" s="242" t="e">
        <f>_xll.qlIndexFixing($AD$5,BA1009,TRUE,_xll.ohTrigger(Trigger,Trigger3M))</f>
        <v>#NUM!</v>
      </c>
      <c r="BE1009" s="242">
        <f>IFERROR(_xll.qlIndexFixing($BF$1,BA1009,TRUE,_xll.ohTrigger(Trigger,Trigger3M)),#N/A)</f>
        <v>2.032897513020826E-2</v>
      </c>
    </row>
    <row r="1010" spans="52:57" ht="11.25" customHeight="1" x14ac:dyDescent="0.25">
      <c r="AZ1010" s="99" t="s">
        <v>83</v>
      </c>
      <c r="BA1010" s="98">
        <f>_xll.qlInterestRateIndexFixingDate(Currency&amp;"ibor"&amp;Tenor,BB1010,Trigger)</f>
        <v>46465</v>
      </c>
      <c r="BB1010" s="98">
        <f>_xll.qlCalendarAdvance(Calendar,BB1009,AZ1010,"f",,Trigger)</f>
        <v>46469</v>
      </c>
      <c r="BC1010" s="98">
        <f>_xll.qlInterestRateIndexMaturity(Currency&amp;"ibor"&amp;Tenor,BB1010,Trigger)</f>
        <v>46561</v>
      </c>
      <c r="BD1010" s="242" t="e">
        <f>_xll.qlIndexFixing($AD$5,BA1010,TRUE,_xll.ohTrigger(Trigger,Trigger3M))</f>
        <v>#NUM!</v>
      </c>
      <c r="BE1010" s="242">
        <f>IFERROR(_xll.qlIndexFixing($BF$1,BA1010,TRUE,_xll.ohTrigger(Trigger,Trigger3M)),#N/A)</f>
        <v>2.03337264036751E-2</v>
      </c>
    </row>
    <row r="1011" spans="52:57" ht="11.25" customHeight="1" x14ac:dyDescent="0.25">
      <c r="AZ1011" s="99" t="s">
        <v>83</v>
      </c>
      <c r="BA1011" s="98">
        <f>_xll.qlInterestRateIndexFixingDate(Currency&amp;"ibor"&amp;Tenor,BB1011,Trigger)</f>
        <v>46470</v>
      </c>
      <c r="BB1011" s="98">
        <f>_xll.qlCalendarAdvance(Calendar,BB1010,AZ1011,"f",,Trigger)</f>
        <v>46476</v>
      </c>
      <c r="BC1011" s="98">
        <f>_xll.qlInterestRateIndexMaturity(Currency&amp;"ibor"&amp;Tenor,BB1011,Trigger)</f>
        <v>46568</v>
      </c>
      <c r="BD1011" s="242" t="e">
        <f>_xll.qlIndexFixing($AD$5,BA1011,TRUE,_xll.ohTrigger(Trigger,Trigger3M))</f>
        <v>#NUM!</v>
      </c>
      <c r="BE1011" s="242">
        <f>IFERROR(_xll.qlIndexFixing($BF$1,BA1011,TRUE,_xll.ohTrigger(Trigger,Trigger3M)),#N/A)</f>
        <v>2.0338280298204392E-2</v>
      </c>
    </row>
    <row r="1012" spans="52:57" ht="11.25" customHeight="1" x14ac:dyDescent="0.25">
      <c r="AZ1012" s="99" t="s">
        <v>83</v>
      </c>
      <c r="BA1012" s="98">
        <f>_xll.qlInterestRateIndexFixingDate(Currency&amp;"ibor"&amp;Tenor,BB1012,Trigger)</f>
        <v>46479</v>
      </c>
      <c r="BB1012" s="98">
        <f>_xll.qlCalendarAdvance(Calendar,BB1011,AZ1012,"f",,Trigger)</f>
        <v>46483</v>
      </c>
      <c r="BC1012" s="98">
        <f>_xll.qlInterestRateIndexMaturity(Currency&amp;"ibor"&amp;Tenor,BB1012,Trigger)</f>
        <v>46574</v>
      </c>
      <c r="BD1012" s="242" t="e">
        <f>_xll.qlIndexFixing($AD$5,BA1012,TRUE,_xll.ohTrigger(Trigger,Trigger3M))</f>
        <v>#NUM!</v>
      </c>
      <c r="BE1012" s="242">
        <f>IFERROR(_xll.qlIndexFixing($BF$1,BA1012,TRUE,_xll.ohTrigger(Trigger,Trigger3M)),#N/A)</f>
        <v>2.0341788911221879E-2</v>
      </c>
    </row>
    <row r="1013" spans="52:57" ht="11.25" customHeight="1" x14ac:dyDescent="0.25">
      <c r="AZ1013" s="99" t="s">
        <v>83</v>
      </c>
      <c r="BA1013" s="98">
        <f>_xll.qlInterestRateIndexFixingDate(Currency&amp;"ibor"&amp;Tenor,BB1013,Trigger)</f>
        <v>46486</v>
      </c>
      <c r="BB1013" s="98">
        <f>_xll.qlCalendarAdvance(Calendar,BB1012,AZ1013,"f",,Trigger)</f>
        <v>46490</v>
      </c>
      <c r="BC1013" s="98">
        <f>_xll.qlInterestRateIndexMaturity(Currency&amp;"ibor"&amp;Tenor,BB1013,Trigger)</f>
        <v>46581</v>
      </c>
      <c r="BD1013" s="242" t="e">
        <f>_xll.qlIndexFixing($AD$5,BA1013,TRUE,_xll.ohTrigger(Trigger,Trigger3M))</f>
        <v>#NUM!</v>
      </c>
      <c r="BE1013" s="242">
        <f>IFERROR(_xll.qlIndexFixing($BF$1,BA1013,TRUE,_xll.ohTrigger(Trigger,Trigger3M)),#N/A)</f>
        <v>2.0345960750947422E-2</v>
      </c>
    </row>
    <row r="1014" spans="52:57" ht="11.25" customHeight="1" x14ac:dyDescent="0.25">
      <c r="AZ1014" s="99" t="s">
        <v>83</v>
      </c>
      <c r="BA1014" s="98">
        <f>_xll.qlInterestRateIndexFixingDate(Currency&amp;"ibor"&amp;Tenor,BB1014,Trigger)</f>
        <v>46493</v>
      </c>
      <c r="BB1014" s="98">
        <f>_xll.qlCalendarAdvance(Calendar,BB1013,AZ1014,"f",,Trigger)</f>
        <v>46497</v>
      </c>
      <c r="BC1014" s="98">
        <f>_xll.qlInterestRateIndexMaturity(Currency&amp;"ibor"&amp;Tenor,BB1014,Trigger)</f>
        <v>46588</v>
      </c>
      <c r="BD1014" s="242" t="e">
        <f>_xll.qlIndexFixing($AD$5,BA1014,TRUE,_xll.ohTrigger(Trigger,Trigger3M))</f>
        <v>#NUM!</v>
      </c>
      <c r="BE1014" s="242">
        <f>IFERROR(_xll.qlIndexFixing($BF$1,BA1014,TRUE,_xll.ohTrigger(Trigger,Trigger3M)),#N/A)</f>
        <v>2.0349933949608049E-2</v>
      </c>
    </row>
    <row r="1015" spans="52:57" ht="11.25" customHeight="1" x14ac:dyDescent="0.25">
      <c r="AZ1015" s="99" t="s">
        <v>83</v>
      </c>
      <c r="BA1015" s="98">
        <f>_xll.qlInterestRateIndexFixingDate(Currency&amp;"ibor"&amp;Tenor,BB1015,Trigger)</f>
        <v>46500</v>
      </c>
      <c r="BB1015" s="98">
        <f>_xll.qlCalendarAdvance(Calendar,BB1014,AZ1015,"f",,Trigger)</f>
        <v>46504</v>
      </c>
      <c r="BC1015" s="98">
        <f>_xll.qlInterestRateIndexMaturity(Currency&amp;"ibor"&amp;Tenor,BB1015,Trigger)</f>
        <v>46595</v>
      </c>
      <c r="BD1015" s="242" t="e">
        <f>_xll.qlIndexFixing($AD$5,BA1015,TRUE,_xll.ohTrigger(Trigger,Trigger3M))</f>
        <v>#NUM!</v>
      </c>
      <c r="BE1015" s="242">
        <f>IFERROR(_xll.qlIndexFixing($BF$1,BA1015,TRUE,_xll.ohTrigger(Trigger,Trigger3M)),#N/A)</f>
        <v>2.03537080725106E-2</v>
      </c>
    </row>
    <row r="1016" spans="52:57" ht="11.25" customHeight="1" x14ac:dyDescent="0.25">
      <c r="AZ1016" s="99" t="s">
        <v>83</v>
      </c>
      <c r="BA1016" s="98">
        <f>_xll.qlInterestRateIndexFixingDate(Currency&amp;"ibor"&amp;Tenor,BB1016,Trigger)</f>
        <v>46507</v>
      </c>
      <c r="BB1016" s="98">
        <f>_xll.qlCalendarAdvance(Calendar,BB1015,AZ1016,"f",,Trigger)</f>
        <v>46511</v>
      </c>
      <c r="BC1016" s="98">
        <f>_xll.qlInterestRateIndexMaturity(Currency&amp;"ibor"&amp;Tenor,BB1016,Trigger)</f>
        <v>46603</v>
      </c>
      <c r="BD1016" s="242" t="e">
        <f>_xll.qlIndexFixing($AD$5,BA1016,TRUE,_xll.ohTrigger(Trigger,Trigger3M))</f>
        <v>#NUM!</v>
      </c>
      <c r="BE1016" s="242">
        <f>IFERROR(_xll.qlIndexFixing($BF$1,BA1016,TRUE,_xll.ohTrigger(Trigger,Trigger3M)),#N/A)</f>
        <v>2.035807386959762E-2</v>
      </c>
    </row>
    <row r="1017" spans="52:57" ht="11.25" customHeight="1" x14ac:dyDescent="0.25">
      <c r="AZ1017" s="99" t="s">
        <v>83</v>
      </c>
      <c r="BA1017" s="98">
        <f>_xll.qlInterestRateIndexFixingDate(Currency&amp;"ibor"&amp;Tenor,BB1017,Trigger)</f>
        <v>46514</v>
      </c>
      <c r="BB1017" s="98">
        <f>_xll.qlCalendarAdvance(Calendar,BB1016,AZ1017,"f",,Trigger)</f>
        <v>46518</v>
      </c>
      <c r="BC1017" s="98">
        <f>_xll.qlInterestRateIndexMaturity(Currency&amp;"ibor"&amp;Tenor,BB1017,Trigger)</f>
        <v>46610</v>
      </c>
      <c r="BD1017" s="242" t="e">
        <f>_xll.qlIndexFixing($AD$5,BA1017,TRUE,_xll.ohTrigger(Trigger,Trigger3M))</f>
        <v>#NUM!</v>
      </c>
      <c r="BE1017" s="242">
        <f>IFERROR(_xll.qlIndexFixing($BF$1,BA1017,TRUE,_xll.ohTrigger(Trigger,Trigger3M)),#N/A)</f>
        <v>2.0361434360578759E-2</v>
      </c>
    </row>
    <row r="1018" spans="52:57" ht="11.25" customHeight="1" x14ac:dyDescent="0.25">
      <c r="AZ1018" s="99" t="s">
        <v>83</v>
      </c>
      <c r="BA1018" s="98">
        <f>_xll.qlInterestRateIndexFixingDate(Currency&amp;"ibor"&amp;Tenor,BB1018,Trigger)</f>
        <v>46521</v>
      </c>
      <c r="BB1018" s="98">
        <f>_xll.qlCalendarAdvance(Calendar,BB1017,AZ1018,"f",,Trigger)</f>
        <v>46525</v>
      </c>
      <c r="BC1018" s="98">
        <f>_xll.qlInterestRateIndexMaturity(Currency&amp;"ibor"&amp;Tenor,BB1018,Trigger)</f>
        <v>46617</v>
      </c>
      <c r="BD1018" s="242" t="e">
        <f>_xll.qlIndexFixing($AD$5,BA1018,TRUE,_xll.ohTrigger(Trigger,Trigger3M))</f>
        <v>#NUM!</v>
      </c>
      <c r="BE1018" s="242">
        <f>IFERROR(_xll.qlIndexFixing($BF$1,BA1018,TRUE,_xll.ohTrigger(Trigger,Trigger3M)),#N/A)</f>
        <v>2.0364594429579146E-2</v>
      </c>
    </row>
    <row r="1019" spans="52:57" ht="11.25" customHeight="1" x14ac:dyDescent="0.25">
      <c r="AZ1019" s="99" t="s">
        <v>83</v>
      </c>
      <c r="BA1019" s="98">
        <f>_xll.qlInterestRateIndexFixingDate(Currency&amp;"ibor"&amp;Tenor,BB1019,Trigger)</f>
        <v>46528</v>
      </c>
      <c r="BB1019" s="98">
        <f>_xll.qlCalendarAdvance(Calendar,BB1018,AZ1019,"f",,Trigger)</f>
        <v>46532</v>
      </c>
      <c r="BC1019" s="98">
        <f>_xll.qlInterestRateIndexMaturity(Currency&amp;"ibor"&amp;Tenor,BB1019,Trigger)</f>
        <v>46624</v>
      </c>
      <c r="BD1019" s="242" t="e">
        <f>_xll.qlIndexFixing($AD$5,BA1019,TRUE,_xll.ohTrigger(Trigger,Trigger3M))</f>
        <v>#NUM!</v>
      </c>
      <c r="BE1019" s="242">
        <f>IFERROR(_xll.qlIndexFixing($BF$1,BA1019,TRUE,_xll.ohTrigger(Trigger,Trigger3M)),#N/A)</f>
        <v>2.0367553641992518E-2</v>
      </c>
    </row>
    <row r="1020" spans="52:57" ht="11.25" customHeight="1" x14ac:dyDescent="0.25">
      <c r="AZ1020" s="99" t="s">
        <v>83</v>
      </c>
      <c r="BA1020" s="98">
        <f>_xll.qlInterestRateIndexFixingDate(Currency&amp;"ibor"&amp;Tenor,BB1020,Trigger)</f>
        <v>46535</v>
      </c>
      <c r="BB1020" s="98">
        <f>_xll.qlCalendarAdvance(Calendar,BB1019,AZ1020,"f",,Trigger)</f>
        <v>46539</v>
      </c>
      <c r="BC1020" s="98">
        <f>_xll.qlInterestRateIndexMaturity(Currency&amp;"ibor"&amp;Tenor,BB1020,Trigger)</f>
        <v>46631</v>
      </c>
      <c r="BD1020" s="242" t="e">
        <f>_xll.qlIndexFixing($AD$5,BA1020,TRUE,_xll.ohTrigger(Trigger,Trigger3M))</f>
        <v>#NUM!</v>
      </c>
      <c r="BE1020" s="242">
        <f>IFERROR(_xll.qlIndexFixing($BF$1,BA1020,TRUE,_xll.ohTrigger(Trigger,Trigger3M)),#N/A)</f>
        <v>2.037031160164969E-2</v>
      </c>
    </row>
    <row r="1021" spans="52:57" ht="11.25" customHeight="1" x14ac:dyDescent="0.25">
      <c r="AZ1021" s="99" t="s">
        <v>83</v>
      </c>
      <c r="BA1021" s="98">
        <f>_xll.qlInterestRateIndexFixingDate(Currency&amp;"ibor"&amp;Tenor,BB1021,Trigger)</f>
        <v>46542</v>
      </c>
      <c r="BB1021" s="98">
        <f>_xll.qlCalendarAdvance(Calendar,BB1020,AZ1021,"f",,Trigger)</f>
        <v>46546</v>
      </c>
      <c r="BC1021" s="98">
        <f>_xll.qlInterestRateIndexMaturity(Currency&amp;"ibor"&amp;Tenor,BB1021,Trigger)</f>
        <v>46638</v>
      </c>
      <c r="BD1021" s="242" t="e">
        <f>_xll.qlIndexFixing($AD$5,BA1021,TRUE,_xll.ohTrigger(Trigger,Trigger3M))</f>
        <v>#NUM!</v>
      </c>
      <c r="BE1021" s="242">
        <f>IFERROR(_xll.qlIndexFixing($BF$1,BA1021,TRUE,_xll.ohTrigger(Trigger,Trigger3M)),#N/A)</f>
        <v>2.0372871264123842E-2</v>
      </c>
    </row>
    <row r="1022" spans="52:57" ht="11.25" customHeight="1" x14ac:dyDescent="0.25">
      <c r="AZ1022" s="99" t="s">
        <v>83</v>
      </c>
      <c r="BA1022" s="98">
        <f>_xll.qlInterestRateIndexFixingDate(Currency&amp;"ibor"&amp;Tenor,BB1022,Trigger)</f>
        <v>46549</v>
      </c>
      <c r="BB1022" s="98">
        <f>_xll.qlCalendarAdvance(Calendar,BB1021,AZ1022,"f",,Trigger)</f>
        <v>46553</v>
      </c>
      <c r="BC1022" s="98">
        <f>_xll.qlInterestRateIndexMaturity(Currency&amp;"ibor"&amp;Tenor,BB1022,Trigger)</f>
        <v>46645</v>
      </c>
      <c r="BD1022" s="242" t="e">
        <f>_xll.qlIndexFixing($AD$5,BA1022,TRUE,_xll.ohTrigger(Trigger,Trigger3M))</f>
        <v>#NUM!</v>
      </c>
      <c r="BE1022" s="242">
        <f>IFERROR(_xll.qlIndexFixing($BF$1,BA1022,TRUE,_xll.ohTrigger(Trigger,Trigger3M)),#N/A)</f>
        <v>2.0375241520779141E-2</v>
      </c>
    </row>
    <row r="1023" spans="52:57" ht="11.25" customHeight="1" x14ac:dyDescent="0.25">
      <c r="AZ1023" s="99" t="s">
        <v>83</v>
      </c>
      <c r="BA1023" s="98">
        <f>_xll.qlInterestRateIndexFixingDate(Currency&amp;"ibor"&amp;Tenor,BB1023,Trigger)</f>
        <v>46556</v>
      </c>
      <c r="BB1023" s="98">
        <f>_xll.qlCalendarAdvance(Calendar,BB1022,AZ1023,"f",,Trigger)</f>
        <v>46560</v>
      </c>
      <c r="BC1023" s="98">
        <f>_xll.qlInterestRateIndexMaturity(Currency&amp;"ibor"&amp;Tenor,BB1023,Trigger)</f>
        <v>46652</v>
      </c>
      <c r="BD1023" s="242" t="e">
        <f>_xll.qlIndexFixing($AD$5,BA1023,TRUE,_xll.ohTrigger(Trigger,Trigger3M))</f>
        <v>#NUM!</v>
      </c>
      <c r="BE1023" s="242">
        <f>IFERROR(_xll.qlIndexFixing($BF$1,BA1023,TRUE,_xll.ohTrigger(Trigger,Trigger3M)),#N/A)</f>
        <v>2.0377431925226525E-2</v>
      </c>
    </row>
    <row r="1024" spans="52:57" ht="11.25" customHeight="1" x14ac:dyDescent="0.25">
      <c r="AZ1024" s="99" t="s">
        <v>83</v>
      </c>
      <c r="BA1024" s="98">
        <f>_xll.qlInterestRateIndexFixingDate(Currency&amp;"ibor"&amp;Tenor,BB1024,Trigger)</f>
        <v>46563</v>
      </c>
      <c r="BB1024" s="98">
        <f>_xll.qlCalendarAdvance(Calendar,BB1023,AZ1024,"f",,Trigger)</f>
        <v>46567</v>
      </c>
      <c r="BC1024" s="98">
        <f>_xll.qlInterestRateIndexMaturity(Currency&amp;"ibor"&amp;Tenor,BB1024,Trigger)</f>
        <v>46659</v>
      </c>
      <c r="BD1024" s="242" t="e">
        <f>_xll.qlIndexFixing($AD$5,BA1024,TRUE,_xll.ohTrigger(Trigger,Trigger3M))</f>
        <v>#NUM!</v>
      </c>
      <c r="BE1024" s="242">
        <f>IFERROR(_xll.qlIndexFixing($BF$1,BA1024,TRUE,_xll.ohTrigger(Trigger,Trigger3M)),#N/A)</f>
        <v>2.03794520941856E-2</v>
      </c>
    </row>
    <row r="1025" spans="52:57" ht="11.25" customHeight="1" x14ac:dyDescent="0.25">
      <c r="AZ1025" s="99" t="s">
        <v>83</v>
      </c>
      <c r="BA1025" s="98">
        <f>_xll.qlInterestRateIndexFixingDate(Currency&amp;"ibor"&amp;Tenor,BB1025,Trigger)</f>
        <v>46570</v>
      </c>
      <c r="BB1025" s="98">
        <f>_xll.qlCalendarAdvance(Calendar,BB1024,AZ1025,"f",,Trigger)</f>
        <v>46574</v>
      </c>
      <c r="BC1025" s="98">
        <f>_xll.qlInterestRateIndexMaturity(Currency&amp;"ibor"&amp;Tenor,BB1025,Trigger)</f>
        <v>46666</v>
      </c>
      <c r="BD1025" s="242" t="e">
        <f>_xll.qlIndexFixing($AD$5,BA1025,TRUE,_xll.ohTrigger(Trigger,Trigger3M))</f>
        <v>#NUM!</v>
      </c>
      <c r="BE1025" s="242">
        <f>IFERROR(_xll.qlIndexFixing($BF$1,BA1025,TRUE,_xll.ohTrigger(Trigger,Trigger3M)),#N/A)</f>
        <v>2.0381311707471567E-2</v>
      </c>
    </row>
    <row r="1026" spans="52:57" ht="11.25" customHeight="1" x14ac:dyDescent="0.25">
      <c r="AZ1026" s="99" t="s">
        <v>83</v>
      </c>
      <c r="BA1026" s="98">
        <f>_xll.qlInterestRateIndexFixingDate(Currency&amp;"ibor"&amp;Tenor,BB1026,Trigger)</f>
        <v>46577</v>
      </c>
      <c r="BB1026" s="98">
        <f>_xll.qlCalendarAdvance(Calendar,BB1025,AZ1026,"f",,Trigger)</f>
        <v>46581</v>
      </c>
      <c r="BC1026" s="98">
        <f>_xll.qlInterestRateIndexMaturity(Currency&amp;"ibor"&amp;Tenor,BB1026,Trigger)</f>
        <v>46673</v>
      </c>
      <c r="BD1026" s="242" t="e">
        <f>_xll.qlIndexFixing($AD$5,BA1026,TRUE,_xll.ohTrigger(Trigger,Trigger3M))</f>
        <v>#NUM!</v>
      </c>
      <c r="BE1026" s="242">
        <f>IFERROR(_xll.qlIndexFixing($BF$1,BA1026,TRUE,_xll.ohTrigger(Trigger,Trigger3M)),#N/A)</f>
        <v>2.0383020508003075E-2</v>
      </c>
    </row>
    <row r="1027" spans="52:57" ht="11.25" customHeight="1" x14ac:dyDescent="0.25">
      <c r="AZ1027" s="99" t="s">
        <v>83</v>
      </c>
      <c r="BA1027" s="98">
        <f>_xll.qlInterestRateIndexFixingDate(Currency&amp;"ibor"&amp;Tenor,BB1027,Trigger)</f>
        <v>46584</v>
      </c>
      <c r="BB1027" s="98">
        <f>_xll.qlCalendarAdvance(Calendar,BB1026,AZ1027,"f",,Trigger)</f>
        <v>46588</v>
      </c>
      <c r="BC1027" s="98">
        <f>_xll.qlInterestRateIndexMaturity(Currency&amp;"ibor"&amp;Tenor,BB1027,Trigger)</f>
        <v>46680</v>
      </c>
      <c r="BD1027" s="242" t="e">
        <f>_xll.qlIndexFixing($AD$5,BA1027,TRUE,_xll.ohTrigger(Trigger,Trigger3M))</f>
        <v>#NUM!</v>
      </c>
      <c r="BE1027" s="242">
        <f>IFERROR(_xll.qlIndexFixing($BF$1,BA1027,TRUE,_xll.ohTrigger(Trigger,Trigger3M)),#N/A)</f>
        <v>2.0384588301789176E-2</v>
      </c>
    </row>
    <row r="1028" spans="52:57" ht="11.25" customHeight="1" x14ac:dyDescent="0.25">
      <c r="AZ1028" s="99" t="s">
        <v>83</v>
      </c>
      <c r="BA1028" s="98">
        <f>_xll.qlInterestRateIndexFixingDate(Currency&amp;"ibor"&amp;Tenor,BB1028,Trigger)</f>
        <v>46591</v>
      </c>
      <c r="BB1028" s="98">
        <f>_xll.qlCalendarAdvance(Calendar,BB1027,AZ1028,"f",,Trigger)</f>
        <v>46595</v>
      </c>
      <c r="BC1028" s="98">
        <f>_xll.qlInterestRateIndexMaturity(Currency&amp;"ibor"&amp;Tenor,BB1028,Trigger)</f>
        <v>46687</v>
      </c>
      <c r="BD1028" s="242" t="e">
        <f>_xll.qlIndexFixing($AD$5,BA1028,TRUE,_xll.ohTrigger(Trigger,Trigger3M))</f>
        <v>#NUM!</v>
      </c>
      <c r="BE1028" s="242">
        <f>IFERROR(_xll.qlIndexFixing($BF$1,BA1028,TRUE,_xll.ohTrigger(Trigger,Trigger3M)),#N/A)</f>
        <v>2.0386024957932791E-2</v>
      </c>
    </row>
    <row r="1029" spans="52:57" ht="11.25" customHeight="1" x14ac:dyDescent="0.25">
      <c r="AZ1029" s="99" t="s">
        <v>83</v>
      </c>
      <c r="BA1029" s="98">
        <f>_xll.qlInterestRateIndexFixingDate(Currency&amp;"ibor"&amp;Tenor,BB1029,Trigger)</f>
        <v>46598</v>
      </c>
      <c r="BB1029" s="98">
        <f>_xll.qlCalendarAdvance(Calendar,BB1028,AZ1029,"f",,Trigger)</f>
        <v>46602</v>
      </c>
      <c r="BC1029" s="98">
        <f>_xll.qlInterestRateIndexMaturity(Currency&amp;"ibor"&amp;Tenor,BB1029,Trigger)</f>
        <v>46694</v>
      </c>
      <c r="BD1029" s="242" t="e">
        <f>_xll.qlIndexFixing($AD$5,BA1029,TRUE,_xll.ohTrigger(Trigger,Trigger3M))</f>
        <v>#NUM!</v>
      </c>
      <c r="BE1029" s="242">
        <f>IFERROR(_xll.qlIndexFixing($BF$1,BA1029,TRUE,_xll.ohTrigger(Trigger,Trigger3M)),#N/A)</f>
        <v>2.0387340408620298E-2</v>
      </c>
    </row>
    <row r="1030" spans="52:57" ht="11.25" customHeight="1" x14ac:dyDescent="0.25">
      <c r="AZ1030" s="99" t="s">
        <v>83</v>
      </c>
      <c r="BA1030" s="98">
        <f>_xll.qlInterestRateIndexFixingDate(Currency&amp;"ibor"&amp;Tenor,BB1030,Trigger)</f>
        <v>46605</v>
      </c>
      <c r="BB1030" s="98">
        <f>_xll.qlCalendarAdvance(Calendar,BB1029,AZ1030,"f",,Trigger)</f>
        <v>46609</v>
      </c>
      <c r="BC1030" s="98">
        <f>_xll.qlInterestRateIndexMaturity(Currency&amp;"ibor"&amp;Tenor,BB1030,Trigger)</f>
        <v>46701</v>
      </c>
      <c r="BD1030" s="242" t="e">
        <f>_xll.qlIndexFixing($AD$5,BA1030,TRUE,_xll.ohTrigger(Trigger,Trigger3M))</f>
        <v>#NUM!</v>
      </c>
      <c r="BE1030" s="242">
        <f>IFERROR(_xll.qlIndexFixing($BF$1,BA1030,TRUE,_xll.ohTrigger(Trigger,Trigger3M)),#N/A)</f>
        <v>2.0388544649123267E-2</v>
      </c>
    </row>
    <row r="1031" spans="52:57" ht="11.25" customHeight="1" x14ac:dyDescent="0.25">
      <c r="AZ1031" s="99" t="s">
        <v>83</v>
      </c>
      <c r="BA1031" s="98">
        <f>_xll.qlInterestRateIndexFixingDate(Currency&amp;"ibor"&amp;Tenor,BB1031,Trigger)</f>
        <v>46612</v>
      </c>
      <c r="BB1031" s="98">
        <f>_xll.qlCalendarAdvance(Calendar,BB1030,AZ1031,"f",,Trigger)</f>
        <v>46616</v>
      </c>
      <c r="BC1031" s="98">
        <f>_xll.qlInterestRateIndexMaturity(Currency&amp;"ibor"&amp;Tenor,BB1031,Trigger)</f>
        <v>46708</v>
      </c>
      <c r="BD1031" s="242" t="e">
        <f>_xll.qlIndexFixing($AD$5,BA1031,TRUE,_xll.ohTrigger(Trigger,Trigger3M))</f>
        <v>#NUM!</v>
      </c>
      <c r="BE1031" s="242">
        <f>IFERROR(_xll.qlIndexFixing($BF$1,BA1031,TRUE,_xll.ohTrigger(Trigger,Trigger3M)),#N/A)</f>
        <v>2.0389647737798455E-2</v>
      </c>
    </row>
    <row r="1032" spans="52:57" ht="11.25" customHeight="1" x14ac:dyDescent="0.25">
      <c r="AZ1032" s="99" t="s">
        <v>83</v>
      </c>
      <c r="BA1032" s="98">
        <f>_xll.qlInterestRateIndexFixingDate(Currency&amp;"ibor"&amp;Tenor,BB1032,Trigger)</f>
        <v>46619</v>
      </c>
      <c r="BB1032" s="98">
        <f>_xll.qlCalendarAdvance(Calendar,BB1031,AZ1032,"f",,Trigger)</f>
        <v>46623</v>
      </c>
      <c r="BC1032" s="98">
        <f>_xll.qlInterestRateIndexMaturity(Currency&amp;"ibor"&amp;Tenor,BB1032,Trigger)</f>
        <v>46715</v>
      </c>
      <c r="BD1032" s="242" t="e">
        <f>_xll.qlIndexFixing($AD$5,BA1032,TRUE,_xll.ohTrigger(Trigger,Trigger3M))</f>
        <v>#NUM!</v>
      </c>
      <c r="BE1032" s="242">
        <f>IFERROR(_xll.qlIndexFixing($BF$1,BA1032,TRUE,_xll.ohTrigger(Trigger,Trigger3M)),#N/A)</f>
        <v>2.0390659796077373E-2</v>
      </c>
    </row>
    <row r="1033" spans="52:57" ht="11.25" customHeight="1" x14ac:dyDescent="0.25">
      <c r="AZ1033" s="99" t="s">
        <v>83</v>
      </c>
      <c r="BA1033" s="98">
        <f>_xll.qlInterestRateIndexFixingDate(Currency&amp;"ibor"&amp;Tenor,BB1033,Trigger)</f>
        <v>46626</v>
      </c>
      <c r="BB1033" s="98">
        <f>_xll.qlCalendarAdvance(Calendar,BB1032,AZ1033,"f",,Trigger)</f>
        <v>46630</v>
      </c>
      <c r="BC1033" s="98">
        <f>_xll.qlInterestRateIndexMaturity(Currency&amp;"ibor"&amp;Tenor,BB1033,Trigger)</f>
        <v>46721</v>
      </c>
      <c r="BD1033" s="242" t="e">
        <f>_xll.qlIndexFixing($AD$5,BA1033,TRUE,_xll.ohTrigger(Trigger,Trigger3M))</f>
        <v>#NUM!</v>
      </c>
      <c r="BE1033" s="242">
        <f>IFERROR(_xll.qlIndexFixing($BF$1,BA1033,TRUE,_xll.ohTrigger(Trigger,Trigger3M)),#N/A)</f>
        <v>2.0390961657378977E-2</v>
      </c>
    </row>
    <row r="1034" spans="52:57" ht="11.25" customHeight="1" x14ac:dyDescent="0.25">
      <c r="AZ1034" s="99" t="s">
        <v>83</v>
      </c>
      <c r="BA1034" s="98">
        <f>_xll.qlInterestRateIndexFixingDate(Currency&amp;"ibor"&amp;Tenor,BB1034,Trigger)</f>
        <v>46633</v>
      </c>
      <c r="BB1034" s="98">
        <f>_xll.qlCalendarAdvance(Calendar,BB1033,AZ1034,"f",,Trigger)</f>
        <v>46637</v>
      </c>
      <c r="BC1034" s="98">
        <f>_xll.qlInterestRateIndexMaturity(Currency&amp;"ibor"&amp;Tenor,BB1034,Trigger)</f>
        <v>46728</v>
      </c>
      <c r="BD1034" s="242" t="e">
        <f>_xll.qlIndexFixing($AD$5,BA1034,TRUE,_xll.ohTrigger(Trigger,Trigger3M))</f>
        <v>#NUM!</v>
      </c>
      <c r="BE1034" s="242">
        <f>IFERROR(_xll.qlIndexFixing($BF$1,BA1034,TRUE,_xll.ohTrigger(Trigger,Trigger3M)),#N/A)</f>
        <v>2.0391824835564606E-2</v>
      </c>
    </row>
    <row r="1035" spans="52:57" ht="11.25" customHeight="1" x14ac:dyDescent="0.25">
      <c r="AZ1035" s="99" t="s">
        <v>83</v>
      </c>
      <c r="BA1035" s="98">
        <f>_xll.qlInterestRateIndexFixingDate(Currency&amp;"ibor"&amp;Tenor,BB1035,Trigger)</f>
        <v>46640</v>
      </c>
      <c r="BB1035" s="98">
        <f>_xll.qlCalendarAdvance(Calendar,BB1034,AZ1035,"f",,Trigger)</f>
        <v>46644</v>
      </c>
      <c r="BC1035" s="98">
        <f>_xll.qlInterestRateIndexMaturity(Currency&amp;"ibor"&amp;Tenor,BB1035,Trigger)</f>
        <v>46735</v>
      </c>
      <c r="BD1035" s="242" t="e">
        <f>_xll.qlIndexFixing($AD$5,BA1035,TRUE,_xll.ohTrigger(Trigger,Trigger3M))</f>
        <v>#NUM!</v>
      </c>
      <c r="BE1035" s="242">
        <f>IFERROR(_xll.qlIndexFixing($BF$1,BA1035,TRUE,_xll.ohTrigger(Trigger,Trigger3M)),#N/A)</f>
        <v>2.0392616369223442E-2</v>
      </c>
    </row>
    <row r="1036" spans="52:57" ht="11.25" customHeight="1" x14ac:dyDescent="0.25">
      <c r="AZ1036" s="99" t="s">
        <v>83</v>
      </c>
      <c r="BA1036" s="98">
        <f>_xll.qlInterestRateIndexFixingDate(Currency&amp;"ibor"&amp;Tenor,BB1036,Trigger)</f>
        <v>46647</v>
      </c>
      <c r="BB1036" s="98">
        <f>_xll.qlCalendarAdvance(Calendar,BB1035,AZ1036,"f",,Trigger)</f>
        <v>46651</v>
      </c>
      <c r="BC1036" s="98">
        <f>_xll.qlInterestRateIndexMaturity(Currency&amp;"ibor"&amp;Tenor,BB1036,Trigger)</f>
        <v>46742</v>
      </c>
      <c r="BD1036" s="242" t="e">
        <f>_xll.qlIndexFixing($AD$5,BA1036,TRUE,_xll.ohTrigger(Trigger,Trigger3M))</f>
        <v>#NUM!</v>
      </c>
      <c r="BE1036" s="242">
        <f>IFERROR(_xll.qlIndexFixing($BF$1,BA1036,TRUE,_xll.ohTrigger(Trigger,Trigger3M)),#N/A)</f>
        <v>2.0393336652942705E-2</v>
      </c>
    </row>
    <row r="1037" spans="52:57" ht="11.25" customHeight="1" x14ac:dyDescent="0.25">
      <c r="AZ1037" s="99" t="s">
        <v>83</v>
      </c>
      <c r="BA1037" s="98">
        <f>_xll.qlInterestRateIndexFixingDate(Currency&amp;"ibor"&amp;Tenor,BB1037,Trigger)</f>
        <v>46654</v>
      </c>
      <c r="BB1037" s="98">
        <f>_xll.qlCalendarAdvance(Calendar,BB1036,AZ1037,"f",,Trigger)</f>
        <v>46658</v>
      </c>
      <c r="BC1037" s="98">
        <f>_xll.qlInterestRateIndexMaturity(Currency&amp;"ibor"&amp;Tenor,BB1037,Trigger)</f>
        <v>46749</v>
      </c>
      <c r="BD1037" s="242" t="e">
        <f>_xll.qlIndexFixing($AD$5,BA1037,TRUE,_xll.ohTrigger(Trigger,Trigger3M))</f>
        <v>#NUM!</v>
      </c>
      <c r="BE1037" s="242">
        <f>IFERROR(_xll.qlIndexFixing($BF$1,BA1037,TRUE,_xll.ohTrigger(Trigger,Trigger3M)),#N/A)</f>
        <v>2.0393986081314885E-2</v>
      </c>
    </row>
    <row r="1038" spans="52:57" ht="11.25" customHeight="1" x14ac:dyDescent="0.25">
      <c r="AZ1038" s="99" t="s">
        <v>83</v>
      </c>
      <c r="BA1038" s="98">
        <f>_xll.qlInterestRateIndexFixingDate(Currency&amp;"ibor"&amp;Tenor,BB1038,Trigger)</f>
        <v>46661</v>
      </c>
      <c r="BB1038" s="98">
        <f>_xll.qlCalendarAdvance(Calendar,BB1037,AZ1038,"f",,Trigger)</f>
        <v>46665</v>
      </c>
      <c r="BC1038" s="98">
        <f>_xll.qlInterestRateIndexMaturity(Currency&amp;"ibor"&amp;Tenor,BB1038,Trigger)</f>
        <v>46757</v>
      </c>
      <c r="BD1038" s="242" t="e">
        <f>_xll.qlIndexFixing($AD$5,BA1038,TRUE,_xll.ohTrigger(Trigger,Trigger3M))</f>
        <v>#NUM!</v>
      </c>
      <c r="BE1038" s="242">
        <f>IFERROR(_xll.qlIndexFixing($BF$1,BA1038,TRUE,_xll.ohTrigger(Trigger,Trigger3M)),#N/A)</f>
        <v>2.039516953353215E-2</v>
      </c>
    </row>
    <row r="1039" spans="52:57" ht="11.25" customHeight="1" x14ac:dyDescent="0.25">
      <c r="AZ1039" s="99" t="s">
        <v>83</v>
      </c>
      <c r="BA1039" s="98">
        <f>_xll.qlInterestRateIndexFixingDate(Currency&amp;"ibor"&amp;Tenor,BB1039,Trigger)</f>
        <v>46668</v>
      </c>
      <c r="BB1039" s="98">
        <f>_xll.qlCalendarAdvance(Calendar,BB1038,AZ1039,"f",,Trigger)</f>
        <v>46672</v>
      </c>
      <c r="BC1039" s="98">
        <f>_xll.qlInterestRateIndexMaturity(Currency&amp;"ibor"&amp;Tenor,BB1039,Trigger)</f>
        <v>46764</v>
      </c>
      <c r="BD1039" s="242" t="e">
        <f>_xll.qlIndexFixing($AD$5,BA1039,TRUE,_xll.ohTrigger(Trigger,Trigger3M))</f>
        <v>#NUM!</v>
      </c>
      <c r="BE1039" s="242">
        <f>IFERROR(_xll.qlIndexFixing($BF$1,BA1039,TRUE,_xll.ohTrigger(Trigger,Trigger3M)),#N/A)</f>
        <v>2.0395673535256852E-2</v>
      </c>
    </row>
    <row r="1040" spans="52:57" ht="11.25" customHeight="1" x14ac:dyDescent="0.25">
      <c r="AZ1040" s="99" t="s">
        <v>83</v>
      </c>
      <c r="BA1040" s="98">
        <f>_xll.qlInterestRateIndexFixingDate(Currency&amp;"ibor"&amp;Tenor,BB1040,Trigger)</f>
        <v>46675</v>
      </c>
      <c r="BB1040" s="98">
        <f>_xll.qlCalendarAdvance(Calendar,BB1039,AZ1040,"f",,Trigger)</f>
        <v>46679</v>
      </c>
      <c r="BC1040" s="98">
        <f>_xll.qlInterestRateIndexMaturity(Currency&amp;"ibor"&amp;Tenor,BB1040,Trigger)</f>
        <v>46771</v>
      </c>
      <c r="BD1040" s="242" t="e">
        <f>_xll.qlIndexFixing($AD$5,BA1040,TRUE,_xll.ohTrigger(Trigger,Trigger3M))</f>
        <v>#NUM!</v>
      </c>
      <c r="BE1040" s="242">
        <f>IFERROR(_xll.qlIndexFixing($BF$1,BA1040,TRUE,_xll.ohTrigger(Trigger,Trigger3M)),#N/A)</f>
        <v>2.0396107889680586E-2</v>
      </c>
    </row>
    <row r="1041" spans="52:57" ht="11.25" customHeight="1" x14ac:dyDescent="0.25">
      <c r="AZ1041" s="99" t="s">
        <v>83</v>
      </c>
      <c r="BA1041" s="98">
        <f>_xll.qlInterestRateIndexFixingDate(Currency&amp;"ibor"&amp;Tenor,BB1041,Trigger)</f>
        <v>46682</v>
      </c>
      <c r="BB1041" s="98">
        <f>_xll.qlCalendarAdvance(Calendar,BB1040,AZ1041,"f",,Trigger)</f>
        <v>46686</v>
      </c>
      <c r="BC1041" s="98">
        <f>_xll.qlInterestRateIndexMaturity(Currency&amp;"ibor"&amp;Tenor,BB1041,Trigger)</f>
        <v>46778</v>
      </c>
      <c r="BD1041" s="242" t="e">
        <f>_xll.qlIndexFixing($AD$5,BA1041,TRUE,_xll.ohTrigger(Trigger,Trigger3M))</f>
        <v>#NUM!</v>
      </c>
      <c r="BE1041" s="242">
        <f>IFERROR(_xll.qlIndexFixing($BF$1,BA1041,TRUE,_xll.ohTrigger(Trigger,Trigger3M)),#N/A)</f>
        <v>2.0396472991434631E-2</v>
      </c>
    </row>
    <row r="1042" spans="52:57" ht="11.25" customHeight="1" x14ac:dyDescent="0.25">
      <c r="AZ1042" s="99" t="s">
        <v>83</v>
      </c>
      <c r="BA1042" s="98">
        <f>_xll.qlInterestRateIndexFixingDate(Currency&amp;"ibor"&amp;Tenor,BB1042,Trigger)</f>
        <v>46689</v>
      </c>
      <c r="BB1042" s="98">
        <f>_xll.qlCalendarAdvance(Calendar,BB1041,AZ1042,"f",,Trigger)</f>
        <v>46693</v>
      </c>
      <c r="BC1042" s="98">
        <f>_xll.qlInterestRateIndexMaturity(Currency&amp;"ibor"&amp;Tenor,BB1042,Trigger)</f>
        <v>46785</v>
      </c>
      <c r="BD1042" s="242" t="e">
        <f>_xll.qlIndexFixing($AD$5,BA1042,TRUE,_xll.ohTrigger(Trigger,Trigger3M))</f>
        <v>#NUM!</v>
      </c>
      <c r="BE1042" s="242">
        <f>IFERROR(_xll.qlIndexFixing($BF$1,BA1042,TRUE,_xll.ohTrigger(Trigger,Trigger3M)),#N/A)</f>
        <v>2.0396769235149409E-2</v>
      </c>
    </row>
    <row r="1043" spans="52:57" ht="11.25" customHeight="1" x14ac:dyDescent="0.25">
      <c r="AZ1043" s="99" t="s">
        <v>83</v>
      </c>
      <c r="BA1043" s="98">
        <f>_xll.qlInterestRateIndexFixingDate(Currency&amp;"ibor"&amp;Tenor,BB1043,Trigger)</f>
        <v>46696</v>
      </c>
      <c r="BB1043" s="98">
        <f>_xll.qlCalendarAdvance(Calendar,BB1042,AZ1043,"f",,Trigger)</f>
        <v>46700</v>
      </c>
      <c r="BC1043" s="98">
        <f>_xll.qlInterestRateIndexMaturity(Currency&amp;"ibor"&amp;Tenor,BB1043,Trigger)</f>
        <v>46792</v>
      </c>
      <c r="BD1043" s="242" t="e">
        <f>_xll.qlIndexFixing($AD$5,BA1043,TRUE,_xll.ohTrigger(Trigger,Trigger3M))</f>
        <v>#NUM!</v>
      </c>
      <c r="BE1043" s="242">
        <f>IFERROR(_xll.qlIndexFixing($BF$1,BA1043,TRUE,_xll.ohTrigger(Trigger,Trigger3M)),#N/A)</f>
        <v>2.0396997015464019E-2</v>
      </c>
    </row>
    <row r="1044" spans="52:57" ht="11.25" customHeight="1" x14ac:dyDescent="0.25">
      <c r="AZ1044" s="99" t="s">
        <v>83</v>
      </c>
      <c r="BA1044" s="98">
        <f>_xll.qlInterestRateIndexFixingDate(Currency&amp;"ibor"&amp;Tenor,BB1044,Trigger)</f>
        <v>46703</v>
      </c>
      <c r="BB1044" s="98">
        <f>_xll.qlCalendarAdvance(Calendar,BB1043,AZ1044,"f",,Trigger)</f>
        <v>46707</v>
      </c>
      <c r="BC1044" s="98">
        <f>_xll.qlInterestRateIndexMaturity(Currency&amp;"ibor"&amp;Tenor,BB1044,Trigger)</f>
        <v>46799</v>
      </c>
      <c r="BD1044" s="242" t="e">
        <f>_xll.qlIndexFixing($AD$5,BA1044,TRUE,_xll.ohTrigger(Trigger,Trigger3M))</f>
        <v>#NUM!</v>
      </c>
      <c r="BE1044" s="242">
        <f>IFERROR(_xll.qlIndexFixing($BF$1,BA1044,TRUE,_xll.ohTrigger(Trigger,Trigger3M)),#N/A)</f>
        <v>2.0397156727018435E-2</v>
      </c>
    </row>
    <row r="1045" spans="52:57" ht="11.25" customHeight="1" x14ac:dyDescent="0.25">
      <c r="AZ1045" s="99" t="s">
        <v>83</v>
      </c>
      <c r="BA1045" s="98">
        <f>_xll.qlInterestRateIndexFixingDate(Currency&amp;"ibor"&amp;Tenor,BB1045,Trigger)</f>
        <v>46710</v>
      </c>
      <c r="BB1045" s="98">
        <f>_xll.qlCalendarAdvance(Calendar,BB1044,AZ1045,"f",,Trigger)</f>
        <v>46714</v>
      </c>
      <c r="BC1045" s="98">
        <f>_xll.qlInterestRateIndexMaturity(Currency&amp;"ibor"&amp;Tenor,BB1045,Trigger)</f>
        <v>46806</v>
      </c>
      <c r="BD1045" s="242" t="e">
        <f>_xll.qlIndexFixing($AD$5,BA1045,TRUE,_xll.ohTrigger(Trigger,Trigger3M))</f>
        <v>#NUM!</v>
      </c>
      <c r="BE1045" s="242">
        <f>IFERROR(_xll.qlIndexFixing($BF$1,BA1045,TRUE,_xll.ohTrigger(Trigger,Trigger3M)),#N/A)</f>
        <v>2.0397248764454368E-2</v>
      </c>
    </row>
    <row r="1046" spans="52:57" ht="11.25" customHeight="1" x14ac:dyDescent="0.25">
      <c r="AZ1046" s="99" t="s">
        <v>83</v>
      </c>
      <c r="BA1046" s="98">
        <f>_xll.qlInterestRateIndexFixingDate(Currency&amp;"ibor"&amp;Tenor,BB1046,Trigger)</f>
        <v>46717</v>
      </c>
      <c r="BB1046" s="98">
        <f>_xll.qlCalendarAdvance(Calendar,BB1045,AZ1046,"f",,Trigger)</f>
        <v>46721</v>
      </c>
      <c r="BC1046" s="98">
        <f>_xll.qlInterestRateIndexMaturity(Currency&amp;"ibor"&amp;Tenor,BB1046,Trigger)</f>
        <v>46812</v>
      </c>
      <c r="BD1046" s="242" t="e">
        <f>_xll.qlIndexFixing($AD$5,BA1046,TRUE,_xll.ohTrigger(Trigger,Trigger3M))</f>
        <v>#NUM!</v>
      </c>
      <c r="BE1046" s="242">
        <f>IFERROR(_xll.qlIndexFixing($BF$1,BA1046,TRUE,_xll.ohTrigger(Trigger,Trigger3M)),#N/A)</f>
        <v>2.0396707555444014E-2</v>
      </c>
    </row>
    <row r="1047" spans="52:57" ht="11.25" customHeight="1" x14ac:dyDescent="0.25">
      <c r="AZ1047" s="99" t="s">
        <v>83</v>
      </c>
      <c r="BA1047" s="98">
        <f>_xll.qlInterestRateIndexFixingDate(Currency&amp;"ibor"&amp;Tenor,BB1047,Trigger)</f>
        <v>46724</v>
      </c>
      <c r="BB1047" s="98">
        <f>_xll.qlCalendarAdvance(Calendar,BB1046,AZ1047,"f",,Trigger)</f>
        <v>46728</v>
      </c>
      <c r="BC1047" s="98">
        <f>_xll.qlInterestRateIndexMaturity(Currency&amp;"ibor"&amp;Tenor,BB1047,Trigger)</f>
        <v>46819</v>
      </c>
      <c r="BD1047" s="242" t="e">
        <f>_xll.qlIndexFixing($AD$5,BA1047,TRUE,_xll.ohTrigger(Trigger,Trigger3M))</f>
        <v>#NUM!</v>
      </c>
      <c r="BE1047" s="242">
        <f>IFERROR(_xll.qlIndexFixing($BF$1,BA1047,TRUE,_xll.ohTrigger(Trigger,Trigger3M)),#N/A)</f>
        <v>2.0396670133693919E-2</v>
      </c>
    </row>
    <row r="1048" spans="52:57" ht="11.25" customHeight="1" x14ac:dyDescent="0.25">
      <c r="AZ1048" s="99" t="s">
        <v>83</v>
      </c>
      <c r="BA1048" s="98">
        <f>_xll.qlInterestRateIndexFixingDate(Currency&amp;"ibor"&amp;Tenor,BB1048,Trigger)</f>
        <v>46731</v>
      </c>
      <c r="BB1048" s="98">
        <f>_xll.qlCalendarAdvance(Calendar,BB1047,AZ1048,"f",,Trigger)</f>
        <v>46735</v>
      </c>
      <c r="BC1048" s="98">
        <f>_xll.qlInterestRateIndexMaturity(Currency&amp;"ibor"&amp;Tenor,BB1048,Trigger)</f>
        <v>46826</v>
      </c>
      <c r="BD1048" s="242" t="e">
        <f>_xll.qlIndexFixing($AD$5,BA1048,TRUE,_xll.ohTrigger(Trigger,Trigger3M))</f>
        <v>#NUM!</v>
      </c>
      <c r="BE1048" s="242">
        <f>IFERROR(_xll.qlIndexFixing($BF$1,BA1048,TRUE,_xll.ohTrigger(Trigger,Trigger3M)),#N/A)</f>
        <v>2.0396566197349555E-2</v>
      </c>
    </row>
    <row r="1049" spans="52:57" ht="11.25" customHeight="1" x14ac:dyDescent="0.25">
      <c r="AZ1049" s="99" t="s">
        <v>83</v>
      </c>
      <c r="BA1049" s="98">
        <f>_xll.qlInterestRateIndexFixingDate(Currency&amp;"ibor"&amp;Tenor,BB1049,Trigger)</f>
        <v>46738</v>
      </c>
      <c r="BB1049" s="98">
        <f>_xll.qlCalendarAdvance(Calendar,BB1048,AZ1049,"f",,Trigger)</f>
        <v>46742</v>
      </c>
      <c r="BC1049" s="98">
        <f>_xll.qlInterestRateIndexMaturity(Currency&amp;"ibor"&amp;Tenor,BB1049,Trigger)</f>
        <v>46833</v>
      </c>
      <c r="BD1049" s="242" t="e">
        <f>_xll.qlIndexFixing($AD$5,BA1049,TRUE,_xll.ohTrigger(Trigger,Trigger3M))</f>
        <v>#NUM!</v>
      </c>
      <c r="BE1049" s="242">
        <f>IFERROR(_xll.qlIndexFixing($BF$1,BA1049,TRUE,_xll.ohTrigger(Trigger,Trigger3M)),#N/A)</f>
        <v>2.0396396141046449E-2</v>
      </c>
    </row>
    <row r="1050" spans="52:57" ht="11.25" customHeight="1" x14ac:dyDescent="0.25">
      <c r="AZ1050" s="99" t="s">
        <v>83</v>
      </c>
      <c r="BA1050" s="98">
        <f>_xll.qlInterestRateIndexFixingDate(Currency&amp;"ibor"&amp;Tenor,BB1050,Trigger)</f>
        <v>46745</v>
      </c>
      <c r="BB1050" s="98">
        <f>_xll.qlCalendarAdvance(Calendar,BB1049,AZ1050,"f",,Trigger)</f>
        <v>46749</v>
      </c>
      <c r="BC1050" s="98">
        <f>_xll.qlInterestRateIndexMaturity(Currency&amp;"ibor"&amp;Tenor,BB1050,Trigger)</f>
        <v>46840</v>
      </c>
      <c r="BD1050" s="242" t="e">
        <f>_xll.qlIndexFixing($AD$5,BA1050,TRUE,_xll.ohTrigger(Trigger,Trigger3M))</f>
        <v>#NUM!</v>
      </c>
      <c r="BE1050" s="242">
        <f>IFERROR(_xll.qlIndexFixing($BF$1,BA1050,TRUE,_xll.ohTrigger(Trigger,Trigger3M)),#N/A)</f>
        <v>2.0396160359421014E-2</v>
      </c>
    </row>
    <row r="1051" spans="52:57" ht="11.25" customHeight="1" x14ac:dyDescent="0.25">
      <c r="AZ1051" s="99" t="s">
        <v>83</v>
      </c>
      <c r="BA1051" s="98">
        <f>_xll.qlInterestRateIndexFixingDate(Currency&amp;"ibor"&amp;Tenor,BB1051,Trigger)</f>
        <v>46752</v>
      </c>
      <c r="BB1051" s="98">
        <f>_xll.qlCalendarAdvance(Calendar,BB1050,AZ1051,"f",,Trigger)</f>
        <v>46756</v>
      </c>
      <c r="BC1051" s="98">
        <f>_xll.qlInterestRateIndexMaturity(Currency&amp;"ibor"&amp;Tenor,BB1051,Trigger)</f>
        <v>46847</v>
      </c>
      <c r="BD1051" s="242" t="e">
        <f>_xll.qlIndexFixing($AD$5,BA1051,TRUE,_xll.ohTrigger(Trigger,Trigger3M))</f>
        <v>#NUM!</v>
      </c>
      <c r="BE1051" s="242">
        <f>IFERROR(_xll.qlIndexFixing($BF$1,BA1051,TRUE,_xll.ohTrigger(Trigger,Trigger3M)),#N/A)</f>
        <v>2.0395859247117572E-2</v>
      </c>
    </row>
    <row r="1052" spans="52:57" ht="11.25" customHeight="1" x14ac:dyDescent="0.25">
      <c r="AZ1052" s="99" t="s">
        <v>83</v>
      </c>
      <c r="BA1052" s="98">
        <f>_xll.qlInterestRateIndexFixingDate(Currency&amp;"ibor"&amp;Tenor,BB1052,Trigger)</f>
        <v>46759</v>
      </c>
      <c r="BB1052" s="98">
        <f>_xll.qlCalendarAdvance(Calendar,BB1051,AZ1052,"f",,Trigger)</f>
        <v>46763</v>
      </c>
      <c r="BC1052" s="98">
        <f>_xll.qlInterestRateIndexMaturity(Currency&amp;"ibor"&amp;Tenor,BB1052,Trigger)</f>
        <v>46854</v>
      </c>
      <c r="BD1052" s="242" t="e">
        <f>_xll.qlIndexFixing($AD$5,BA1052,TRUE,_xll.ohTrigger(Trigger,Trigger3M))</f>
        <v>#NUM!</v>
      </c>
      <c r="BE1052" s="242">
        <f>IFERROR(_xll.qlIndexFixing($BF$1,BA1052,TRUE,_xll.ohTrigger(Trigger,Trigger3M)),#N/A)</f>
        <v>2.0395493198778678E-2</v>
      </c>
    </row>
    <row r="1053" spans="52:57" ht="11.25" customHeight="1" x14ac:dyDescent="0.25">
      <c r="AZ1053" s="99" t="s">
        <v>83</v>
      </c>
      <c r="BA1053" s="98">
        <f>_xll.qlInterestRateIndexFixingDate(Currency&amp;"ibor"&amp;Tenor,BB1053,Trigger)</f>
        <v>46766</v>
      </c>
      <c r="BB1053" s="98">
        <f>_xll.qlCalendarAdvance(Calendar,BB1052,AZ1053,"f",,Trigger)</f>
        <v>46770</v>
      </c>
      <c r="BC1053" s="98">
        <f>_xll.qlInterestRateIndexMaturity(Currency&amp;"ibor"&amp;Tenor,BB1053,Trigger)</f>
        <v>46861</v>
      </c>
      <c r="BD1053" s="242" t="e">
        <f>_xll.qlIndexFixing($AD$5,BA1053,TRUE,_xll.ohTrigger(Trigger,Trigger3M))</f>
        <v>#NUM!</v>
      </c>
      <c r="BE1053" s="242">
        <f>IFERROR(_xll.qlIndexFixing($BF$1,BA1053,TRUE,_xll.ohTrigger(Trigger,Trigger3M)),#N/A)</f>
        <v>2.0395062609052168E-2</v>
      </c>
    </row>
    <row r="1054" spans="52:57" ht="11.25" customHeight="1" x14ac:dyDescent="0.25">
      <c r="AZ1054" s="99" t="s">
        <v>83</v>
      </c>
      <c r="BA1054" s="98">
        <f>_xll.qlInterestRateIndexFixingDate(Currency&amp;"ibor"&amp;Tenor,BB1054,Trigger)</f>
        <v>46773</v>
      </c>
      <c r="BB1054" s="98">
        <f>_xll.qlCalendarAdvance(Calendar,BB1053,AZ1054,"f",,Trigger)</f>
        <v>46777</v>
      </c>
      <c r="BC1054" s="98">
        <f>_xll.qlInterestRateIndexMaturity(Currency&amp;"ibor"&amp;Tenor,BB1054,Trigger)</f>
        <v>46868</v>
      </c>
      <c r="BD1054" s="242" t="e">
        <f>_xll.qlIndexFixing($AD$5,BA1054,TRUE,_xll.ohTrigger(Trigger,Trigger3M))</f>
        <v>#NUM!</v>
      </c>
      <c r="BE1054" s="242">
        <f>IFERROR(_xll.qlIndexFixing($BF$1,BA1054,TRUE,_xll.ohTrigger(Trigger,Trigger3M)),#N/A)</f>
        <v>2.0394567872589382E-2</v>
      </c>
    </row>
    <row r="1055" spans="52:57" ht="11.25" customHeight="1" x14ac:dyDescent="0.25">
      <c r="AZ1055" s="99" t="s">
        <v>83</v>
      </c>
      <c r="BA1055" s="98">
        <f>_xll.qlInterestRateIndexFixingDate(Currency&amp;"ibor"&amp;Tenor,BB1055,Trigger)</f>
        <v>46780</v>
      </c>
      <c r="BB1055" s="98">
        <f>_xll.qlCalendarAdvance(Calendar,BB1054,AZ1055,"f",,Trigger)</f>
        <v>46784</v>
      </c>
      <c r="BC1055" s="98">
        <f>_xll.qlInterestRateIndexMaturity(Currency&amp;"ibor"&amp;Tenor,BB1055,Trigger)</f>
        <v>46875</v>
      </c>
      <c r="BD1055" s="242" t="e">
        <f>_xll.qlIndexFixing($AD$5,BA1055,TRUE,_xll.ohTrigger(Trigger,Trigger3M))</f>
        <v>#NUM!</v>
      </c>
      <c r="BE1055" s="242">
        <f>IFERROR(_xll.qlIndexFixing($BF$1,BA1055,TRUE,_xll.ohTrigger(Trigger,Trigger3M)),#N/A)</f>
        <v>2.0394009384043423E-2</v>
      </c>
    </row>
    <row r="1056" spans="52:57" ht="11.25" customHeight="1" x14ac:dyDescent="0.25">
      <c r="AZ1056" s="99" t="s">
        <v>83</v>
      </c>
      <c r="BA1056" s="98">
        <f>_xll.qlInterestRateIndexFixingDate(Currency&amp;"ibor"&amp;Tenor,BB1056,Trigger)</f>
        <v>46787</v>
      </c>
      <c r="BB1056" s="98">
        <f>_xll.qlCalendarAdvance(Calendar,BB1055,AZ1056,"f",,Trigger)</f>
        <v>46791</v>
      </c>
      <c r="BC1056" s="98">
        <f>_xll.qlInterestRateIndexMaturity(Currency&amp;"ibor"&amp;Tenor,BB1056,Trigger)</f>
        <v>46881</v>
      </c>
      <c r="BD1056" s="242" t="e">
        <f>_xll.qlIndexFixing($AD$5,BA1056,TRUE,_xll.ohTrigger(Trigger,Trigger3M))</f>
        <v>#NUM!</v>
      </c>
      <c r="BE1056" s="242">
        <f>IFERROR(_xll.qlIndexFixing($BF$1,BA1056,TRUE,_xll.ohTrigger(Trigger,Trigger3M)),#N/A)</f>
        <v>2.0392867115757163E-2</v>
      </c>
    </row>
    <row r="1057" spans="52:57" ht="11.25" customHeight="1" x14ac:dyDescent="0.25">
      <c r="AZ1057" s="99" t="s">
        <v>83</v>
      </c>
      <c r="BA1057" s="98">
        <f>_xll.qlInterestRateIndexFixingDate(Currency&amp;"ibor"&amp;Tenor,BB1057,Trigger)</f>
        <v>46794</v>
      </c>
      <c r="BB1057" s="98">
        <f>_xll.qlCalendarAdvance(Calendar,BB1056,AZ1057,"f",,Trigger)</f>
        <v>46798</v>
      </c>
      <c r="BC1057" s="98">
        <f>_xll.qlInterestRateIndexMaturity(Currency&amp;"ibor"&amp;Tenor,BB1057,Trigger)</f>
        <v>46888</v>
      </c>
      <c r="BD1057" s="242" t="e">
        <f>_xll.qlIndexFixing($AD$5,BA1057,TRUE,_xll.ohTrigger(Trigger,Trigger3M))</f>
        <v>#NUM!</v>
      </c>
      <c r="BE1057" s="242">
        <f>IFERROR(_xll.qlIndexFixing($BF$1,BA1057,TRUE,_xll.ohTrigger(Trigger,Trigger3M)),#N/A)</f>
        <v>2.039218676897292E-2</v>
      </c>
    </row>
    <row r="1058" spans="52:57" ht="11.25" customHeight="1" x14ac:dyDescent="0.25">
      <c r="AZ1058" s="99" t="s">
        <v>83</v>
      </c>
      <c r="BA1058" s="98">
        <f>_xll.qlInterestRateIndexFixingDate(Currency&amp;"ibor"&amp;Tenor,BB1058,Trigger)</f>
        <v>46801</v>
      </c>
      <c r="BB1058" s="98">
        <f>_xll.qlCalendarAdvance(Calendar,BB1057,AZ1058,"f",,Trigger)</f>
        <v>46805</v>
      </c>
      <c r="BC1058" s="98">
        <f>_xll.qlInterestRateIndexMaturity(Currency&amp;"ibor"&amp;Tenor,BB1058,Trigger)</f>
        <v>46895</v>
      </c>
      <c r="BD1058" s="242" t="e">
        <f>_xll.qlIndexFixing($AD$5,BA1058,TRUE,_xll.ohTrigger(Trigger,Trigger3M))</f>
        <v>#NUM!</v>
      </c>
      <c r="BE1058" s="242">
        <f>IFERROR(_xll.qlIndexFixing($BF$1,BA1058,TRUE,_xll.ohTrigger(Trigger,Trigger3M)),#N/A)</f>
        <v>2.0391443829430145E-2</v>
      </c>
    </row>
    <row r="1059" spans="52:57" ht="11.25" customHeight="1" x14ac:dyDescent="0.25">
      <c r="AZ1059" s="99" t="s">
        <v>83</v>
      </c>
      <c r="BA1059" s="98">
        <f>_xll.qlInterestRateIndexFixingDate(Currency&amp;"ibor"&amp;Tenor,BB1059,Trigger)</f>
        <v>46808</v>
      </c>
      <c r="BB1059" s="98">
        <f>_xll.qlCalendarAdvance(Calendar,BB1058,AZ1059,"f",,Trigger)</f>
        <v>46812</v>
      </c>
      <c r="BC1059" s="98">
        <f>_xll.qlInterestRateIndexMaturity(Currency&amp;"ibor"&amp;Tenor,BB1059,Trigger)</f>
        <v>46904</v>
      </c>
      <c r="BD1059" s="242" t="e">
        <f>_xll.qlIndexFixing($AD$5,BA1059,TRUE,_xll.ohTrigger(Trigger,Trigger3M))</f>
        <v>#NUM!</v>
      </c>
      <c r="BE1059" s="242">
        <f>IFERROR(_xll.qlIndexFixing($BF$1,BA1059,TRUE,_xll.ohTrigger(Trigger,Trigger3M)),#N/A)</f>
        <v>2.0391652514969681E-2</v>
      </c>
    </row>
    <row r="1060" spans="52:57" ht="11.25" customHeight="1" x14ac:dyDescent="0.25">
      <c r="AZ1060" s="99" t="s">
        <v>83</v>
      </c>
      <c r="BA1060" s="98">
        <f>_xll.qlInterestRateIndexFixingDate(Currency&amp;"ibor"&amp;Tenor,BB1060,Trigger)</f>
        <v>46815</v>
      </c>
      <c r="BB1060" s="98">
        <f>_xll.qlCalendarAdvance(Calendar,BB1059,AZ1060,"f",,Trigger)</f>
        <v>46819</v>
      </c>
      <c r="BC1060" s="98">
        <f>_xll.qlInterestRateIndexMaturity(Currency&amp;"ibor"&amp;Tenor,BB1060,Trigger)</f>
        <v>46911</v>
      </c>
      <c r="BD1060" s="242" t="e">
        <f>_xll.qlIndexFixing($AD$5,BA1060,TRUE,_xll.ohTrigger(Trigger,Trigger3M))</f>
        <v>#NUM!</v>
      </c>
      <c r="BE1060" s="242">
        <f>IFERROR(_xll.qlIndexFixing($BF$1,BA1060,TRUE,_xll.ohTrigger(Trigger,Trigger3M)),#N/A)</f>
        <v>2.0390776800185514E-2</v>
      </c>
    </row>
    <row r="1061" spans="52:57" ht="11.25" customHeight="1" x14ac:dyDescent="0.25">
      <c r="AZ1061" s="99" t="s">
        <v>83</v>
      </c>
      <c r="BA1061" s="98">
        <f>_xll.qlInterestRateIndexFixingDate(Currency&amp;"ibor"&amp;Tenor,BB1061,Trigger)</f>
        <v>46822</v>
      </c>
      <c r="BB1061" s="98">
        <f>_xll.qlCalendarAdvance(Calendar,BB1060,AZ1061,"f",,Trigger)</f>
        <v>46826</v>
      </c>
      <c r="BC1061" s="98">
        <f>_xll.qlInterestRateIndexMaturity(Currency&amp;"ibor"&amp;Tenor,BB1061,Trigger)</f>
        <v>46918</v>
      </c>
      <c r="BD1061" s="242" t="e">
        <f>_xll.qlIndexFixing($AD$5,BA1061,TRUE,_xll.ohTrigger(Trigger,Trigger3M))</f>
        <v>#NUM!</v>
      </c>
      <c r="BE1061" s="242">
        <f>IFERROR(_xll.qlIndexFixing($BF$1,BA1061,TRUE,_xll.ohTrigger(Trigger,Trigger3M)),#N/A)</f>
        <v>2.0389839726026378E-2</v>
      </c>
    </row>
    <row r="1062" spans="52:57" ht="11.25" customHeight="1" x14ac:dyDescent="0.25">
      <c r="AZ1062" s="99" t="s">
        <v>83</v>
      </c>
      <c r="BA1062" s="98">
        <f>_xll.qlInterestRateIndexFixingDate(Currency&amp;"ibor"&amp;Tenor,BB1062,Trigger)</f>
        <v>46829</v>
      </c>
      <c r="BB1062" s="98">
        <f>_xll.qlCalendarAdvance(Calendar,BB1061,AZ1062,"f",,Trigger)</f>
        <v>46833</v>
      </c>
      <c r="BC1062" s="98">
        <f>_xll.qlInterestRateIndexMaturity(Currency&amp;"ibor"&amp;Tenor,BB1062,Trigger)</f>
        <v>46925</v>
      </c>
      <c r="BD1062" s="242" t="e">
        <f>_xll.qlIndexFixing($AD$5,BA1062,TRUE,_xll.ohTrigger(Trigger,Trigger3M))</f>
        <v>#NUM!</v>
      </c>
      <c r="BE1062" s="242">
        <f>IFERROR(_xll.qlIndexFixing($BF$1,BA1062,TRUE,_xll.ohTrigger(Trigger,Trigger3M)),#N/A)</f>
        <v>2.0388841687186108E-2</v>
      </c>
    </row>
    <row r="1063" spans="52:57" ht="11.25" customHeight="1" x14ac:dyDescent="0.25">
      <c r="AZ1063" s="99" t="s">
        <v>83</v>
      </c>
      <c r="BA1063" s="98">
        <f>_xll.qlInterestRateIndexFixingDate(Currency&amp;"ibor"&amp;Tenor,BB1063,Trigger)</f>
        <v>46836</v>
      </c>
      <c r="BB1063" s="98">
        <f>_xll.qlCalendarAdvance(Calendar,BB1062,AZ1063,"f",,Trigger)</f>
        <v>46840</v>
      </c>
      <c r="BC1063" s="98">
        <f>_xll.qlInterestRateIndexMaturity(Currency&amp;"ibor"&amp;Tenor,BB1063,Trigger)</f>
        <v>46932</v>
      </c>
      <c r="BD1063" s="242" t="e">
        <f>_xll.qlIndexFixing($AD$5,BA1063,TRUE,_xll.ohTrigger(Trigger,Trigger3M))</f>
        <v>#NUM!</v>
      </c>
      <c r="BE1063" s="242">
        <f>IFERROR(_xll.qlIndexFixing($BF$1,BA1063,TRUE,_xll.ohTrigger(Trigger,Trigger3M)),#N/A)</f>
        <v>2.0387783078362032E-2</v>
      </c>
    </row>
    <row r="1064" spans="52:57" ht="11.25" customHeight="1" x14ac:dyDescent="0.25">
      <c r="AZ1064" s="99" t="s">
        <v>83</v>
      </c>
      <c r="BA1064" s="98">
        <f>_xll.qlInterestRateIndexFixingDate(Currency&amp;"ibor"&amp;Tenor,BB1064,Trigger)</f>
        <v>46843</v>
      </c>
      <c r="BB1064" s="98">
        <f>_xll.qlCalendarAdvance(Calendar,BB1063,AZ1064,"f",,Trigger)</f>
        <v>46847</v>
      </c>
      <c r="BC1064" s="98">
        <f>_xll.qlInterestRateIndexMaturity(Currency&amp;"ibor"&amp;Tenor,BB1064,Trigger)</f>
        <v>46938</v>
      </c>
      <c r="BD1064" s="242" t="e">
        <f>_xll.qlIndexFixing($AD$5,BA1064,TRUE,_xll.ohTrigger(Trigger,Trigger3M))</f>
        <v>#NUM!</v>
      </c>
      <c r="BE1064" s="242">
        <f>IFERROR(_xll.qlIndexFixing($BF$1,BA1064,TRUE,_xll.ohTrigger(Trigger,Trigger3M)),#N/A)</f>
        <v>2.0386179262638533E-2</v>
      </c>
    </row>
    <row r="1065" spans="52:57" ht="11.25" customHeight="1" x14ac:dyDescent="0.25">
      <c r="AZ1065" s="99" t="s">
        <v>83</v>
      </c>
      <c r="BA1065" s="98">
        <f>_xll.qlInterestRateIndexFixingDate(Currency&amp;"ibor"&amp;Tenor,BB1065,Trigger)</f>
        <v>46850</v>
      </c>
      <c r="BB1065" s="98">
        <f>_xll.qlCalendarAdvance(Calendar,BB1064,AZ1065,"f",,Trigger)</f>
        <v>46854</v>
      </c>
      <c r="BC1065" s="98">
        <f>_xll.qlInterestRateIndexMaturity(Currency&amp;"ibor"&amp;Tenor,BB1065,Trigger)</f>
        <v>46945</v>
      </c>
      <c r="BD1065" s="242" t="e">
        <f>_xll.qlIndexFixing($AD$5,BA1065,TRUE,_xll.ohTrigger(Trigger,Trigger3M))</f>
        <v>#NUM!</v>
      </c>
      <c r="BE1065" s="242">
        <f>IFERROR(_xll.qlIndexFixing($BF$1,BA1065,TRUE,_xll.ohTrigger(Trigger,Trigger3M)),#N/A)</f>
        <v>2.038500495981652E-2</v>
      </c>
    </row>
    <row r="1066" spans="52:57" ht="11.25" customHeight="1" x14ac:dyDescent="0.25">
      <c r="AZ1066" s="99" t="s">
        <v>83</v>
      </c>
      <c r="BA1066" s="98">
        <f>_xll.qlInterestRateIndexFixingDate(Currency&amp;"ibor"&amp;Tenor,BB1066,Trigger)</f>
        <v>46855</v>
      </c>
      <c r="BB1066" s="98">
        <f>_xll.qlCalendarAdvance(Calendar,BB1065,AZ1066,"f",,Trigger)</f>
        <v>46861</v>
      </c>
      <c r="BC1066" s="98">
        <f>_xll.qlInterestRateIndexMaturity(Currency&amp;"ibor"&amp;Tenor,BB1066,Trigger)</f>
        <v>46952</v>
      </c>
      <c r="BD1066" s="242" t="e">
        <f>_xll.qlIndexFixing($AD$5,BA1066,TRUE,_xll.ohTrigger(Trigger,Trigger3M))</f>
        <v>#NUM!</v>
      </c>
      <c r="BE1066" s="242">
        <f>IFERROR(_xll.qlIndexFixing($BF$1,BA1066,TRUE,_xll.ohTrigger(Trigger,Trigger3M)),#N/A)</f>
        <v>2.0383771246277278E-2</v>
      </c>
    </row>
    <row r="1067" spans="52:57" ht="11.25" customHeight="1" x14ac:dyDescent="0.25">
      <c r="AZ1067" s="99" t="s">
        <v>83</v>
      </c>
      <c r="BA1067" s="98">
        <f>_xll.qlInterestRateIndexFixingDate(Currency&amp;"ibor"&amp;Tenor,BB1067,Trigger)</f>
        <v>46864</v>
      </c>
      <c r="BB1067" s="98">
        <f>_xll.qlCalendarAdvance(Calendar,BB1066,AZ1067,"f",,Trigger)</f>
        <v>46868</v>
      </c>
      <c r="BC1067" s="98">
        <f>_xll.qlInterestRateIndexMaturity(Currency&amp;"ibor"&amp;Tenor,BB1067,Trigger)</f>
        <v>46959</v>
      </c>
      <c r="BD1067" s="242" t="e">
        <f>_xll.qlIndexFixing($AD$5,BA1067,TRUE,_xll.ohTrigger(Trigger,Trigger3M))</f>
        <v>#NUM!</v>
      </c>
      <c r="BE1067" s="242">
        <f>IFERROR(_xll.qlIndexFixing($BF$1,BA1067,TRUE,_xll.ohTrigger(Trigger,Trigger3M)),#N/A)</f>
        <v>2.0382478516703783E-2</v>
      </c>
    </row>
    <row r="1068" spans="52:57" ht="11.25" customHeight="1" x14ac:dyDescent="0.25">
      <c r="AZ1068" s="99" t="s">
        <v>83</v>
      </c>
      <c r="BA1068" s="98">
        <f>_xll.qlInterestRateIndexFixingDate(Currency&amp;"ibor"&amp;Tenor,BB1068,Trigger)</f>
        <v>46870</v>
      </c>
      <c r="BB1068" s="98">
        <f>_xll.qlCalendarAdvance(Calendar,BB1067,AZ1068,"f",,Trigger)</f>
        <v>46875</v>
      </c>
      <c r="BC1068" s="98">
        <f>_xll.qlInterestRateIndexMaturity(Currency&amp;"ibor"&amp;Tenor,BB1068,Trigger)</f>
        <v>46967</v>
      </c>
      <c r="BD1068" s="242" t="e">
        <f>_xll.qlIndexFixing($AD$5,BA1068,TRUE,_xll.ohTrigger(Trigger,Trigger3M))</f>
        <v>#NUM!</v>
      </c>
      <c r="BE1068" s="242">
        <f>IFERROR(_xll.qlIndexFixing($BF$1,BA1068,TRUE,_xll.ohTrigger(Trigger,Trigger3M)),#N/A)</f>
        <v>2.0381595299085238E-2</v>
      </c>
    </row>
    <row r="1069" spans="52:57" ht="11.25" customHeight="1" x14ac:dyDescent="0.25">
      <c r="AZ1069" s="99" t="s">
        <v>83</v>
      </c>
      <c r="BA1069" s="98">
        <f>_xll.qlInterestRateIndexFixingDate(Currency&amp;"ibor"&amp;Tenor,BB1069,Trigger)</f>
        <v>46878</v>
      </c>
      <c r="BB1069" s="98">
        <f>_xll.qlCalendarAdvance(Calendar,BB1068,AZ1069,"f",,Trigger)</f>
        <v>46882</v>
      </c>
      <c r="BC1069" s="98">
        <f>_xll.qlInterestRateIndexMaturity(Currency&amp;"ibor"&amp;Tenor,BB1069,Trigger)</f>
        <v>46974</v>
      </c>
      <c r="BD1069" s="242" t="e">
        <f>_xll.qlIndexFixing($AD$5,BA1069,TRUE,_xll.ohTrigger(Trigger,Trigger3M))</f>
        <v>#NUM!</v>
      </c>
      <c r="BE1069" s="242">
        <f>IFERROR(_xll.qlIndexFixing($BF$1,BA1069,TRUE,_xll.ohTrigger(Trigger,Trigger3M)),#N/A)</f>
        <v>2.0380181559145338E-2</v>
      </c>
    </row>
    <row r="1070" spans="52:57" ht="11.25" customHeight="1" x14ac:dyDescent="0.25">
      <c r="AZ1070" s="99" t="s">
        <v>83</v>
      </c>
      <c r="BA1070" s="98">
        <f>_xll.qlInterestRateIndexFixingDate(Currency&amp;"ibor"&amp;Tenor,BB1070,Trigger)</f>
        <v>46885</v>
      </c>
      <c r="BB1070" s="98">
        <f>_xll.qlCalendarAdvance(Calendar,BB1069,AZ1070,"f",,Trigger)</f>
        <v>46889</v>
      </c>
      <c r="BC1070" s="98">
        <f>_xll.qlInterestRateIndexMaturity(Currency&amp;"ibor"&amp;Tenor,BB1070,Trigger)</f>
        <v>46981</v>
      </c>
      <c r="BD1070" s="242" t="e">
        <f>_xll.qlIndexFixing($AD$5,BA1070,TRUE,_xll.ohTrigger(Trigger,Trigger3M))</f>
        <v>#NUM!</v>
      </c>
      <c r="BE1070" s="242">
        <f>IFERROR(_xll.qlIndexFixing($BF$1,BA1070,TRUE,_xll.ohTrigger(Trigger,Trigger3M)),#N/A)</f>
        <v>2.0378710012171501E-2</v>
      </c>
    </row>
    <row r="1071" spans="52:57" ht="11.25" customHeight="1" x14ac:dyDescent="0.25">
      <c r="AZ1071" s="99" t="s">
        <v>83</v>
      </c>
      <c r="BA1071" s="98">
        <f>_xll.qlInterestRateIndexFixingDate(Currency&amp;"ibor"&amp;Tenor,BB1071,Trigger)</f>
        <v>46892</v>
      </c>
      <c r="BB1071" s="98">
        <f>_xll.qlCalendarAdvance(Calendar,BB1070,AZ1071,"f",,Trigger)</f>
        <v>46896</v>
      </c>
      <c r="BC1071" s="98">
        <f>_xll.qlInterestRateIndexMaturity(Currency&amp;"ibor"&amp;Tenor,BB1071,Trigger)</f>
        <v>46988</v>
      </c>
      <c r="BD1071" s="242" t="e">
        <f>_xll.qlIndexFixing($AD$5,BA1071,TRUE,_xll.ohTrigger(Trigger,Trigger3M))</f>
        <v>#NUM!</v>
      </c>
      <c r="BE1071" s="242">
        <f>IFERROR(_xll.qlIndexFixing($BF$1,BA1071,TRUE,_xll.ohTrigger(Trigger,Trigger3M)),#N/A)</f>
        <v>2.0377181052875806E-2</v>
      </c>
    </row>
    <row r="1072" spans="52:57" ht="11.25" customHeight="1" x14ac:dyDescent="0.25">
      <c r="AZ1072" s="99" t="s">
        <v>83</v>
      </c>
      <c r="BA1072" s="98">
        <f>_xll.qlInterestRateIndexFixingDate(Currency&amp;"ibor"&amp;Tenor,BB1072,Trigger)</f>
        <v>46899</v>
      </c>
      <c r="BB1072" s="98">
        <f>_xll.qlCalendarAdvance(Calendar,BB1071,AZ1072,"f",,Trigger)</f>
        <v>46903</v>
      </c>
      <c r="BC1072" s="98">
        <f>_xll.qlInterestRateIndexMaturity(Currency&amp;"ibor"&amp;Tenor,BB1072,Trigger)</f>
        <v>46995</v>
      </c>
      <c r="BD1072" s="242" t="e">
        <f>_xll.qlIndexFixing($AD$5,BA1072,TRUE,_xll.ohTrigger(Trigger,Trigger3M))</f>
        <v>#NUM!</v>
      </c>
      <c r="BE1072" s="242">
        <f>IFERROR(_xll.qlIndexFixing($BF$1,BA1072,TRUE,_xll.ohTrigger(Trigger,Trigger3M)),#N/A)</f>
        <v>2.0375595075979039E-2</v>
      </c>
    </row>
    <row r="1073" spans="52:57" ht="11.25" customHeight="1" x14ac:dyDescent="0.25">
      <c r="AZ1073" s="99" t="s">
        <v>83</v>
      </c>
      <c r="BA1073" s="98">
        <f>_xll.qlInterestRateIndexFixingDate(Currency&amp;"ibor"&amp;Tenor,BB1073,Trigger)</f>
        <v>46906</v>
      </c>
      <c r="BB1073" s="98">
        <f>_xll.qlCalendarAdvance(Calendar,BB1072,AZ1073,"f",,Trigger)</f>
        <v>46910</v>
      </c>
      <c r="BC1073" s="98">
        <f>_xll.qlInterestRateIndexMaturity(Currency&amp;"ibor"&amp;Tenor,BB1073,Trigger)</f>
        <v>47002</v>
      </c>
      <c r="BD1073" s="242" t="e">
        <f>_xll.qlIndexFixing($AD$5,BA1073,TRUE,_xll.ohTrigger(Trigger,Trigger3M))</f>
        <v>#NUM!</v>
      </c>
      <c r="BE1073" s="242">
        <f>IFERROR(_xll.qlIndexFixing($BF$1,BA1073,TRUE,_xll.ohTrigger(Trigger,Trigger3M)),#N/A)</f>
        <v>2.0373952476197627E-2</v>
      </c>
    </row>
    <row r="1074" spans="52:57" ht="11.25" customHeight="1" x14ac:dyDescent="0.25">
      <c r="AZ1074" s="99" t="s">
        <v>83</v>
      </c>
      <c r="BA1074" s="98">
        <f>_xll.qlInterestRateIndexFixingDate(Currency&amp;"ibor"&amp;Tenor,BB1074,Trigger)</f>
        <v>46913</v>
      </c>
      <c r="BB1074" s="98">
        <f>_xll.qlCalendarAdvance(Calendar,BB1073,AZ1074,"f",,Trigger)</f>
        <v>46917</v>
      </c>
      <c r="BC1074" s="98">
        <f>_xll.qlInterestRateIndexMaturity(Currency&amp;"ibor"&amp;Tenor,BB1074,Trigger)</f>
        <v>47009</v>
      </c>
      <c r="BD1074" s="242" t="e">
        <f>_xll.qlIndexFixing($AD$5,BA1074,TRUE,_xll.ohTrigger(Trigger,Trigger3M))</f>
        <v>#NUM!</v>
      </c>
      <c r="BE1074" s="242">
        <f>IFERROR(_xll.qlIndexFixing($BF$1,BA1074,TRUE,_xll.ohTrigger(Trigger,Trigger3M)),#N/A)</f>
        <v>2.0372253648251484E-2</v>
      </c>
    </row>
    <row r="1075" spans="52:57" ht="11.25" customHeight="1" x14ac:dyDescent="0.25">
      <c r="AZ1075" s="99" t="s">
        <v>83</v>
      </c>
      <c r="BA1075" s="98">
        <f>_xll.qlInterestRateIndexFixingDate(Currency&amp;"ibor"&amp;Tenor,BB1075,Trigger)</f>
        <v>46920</v>
      </c>
      <c r="BB1075" s="98">
        <f>_xll.qlCalendarAdvance(Calendar,BB1074,AZ1075,"f",,Trigger)</f>
        <v>46924</v>
      </c>
      <c r="BC1075" s="98">
        <f>_xll.qlInterestRateIndexMaturity(Currency&amp;"ibor"&amp;Tenor,BB1075,Trigger)</f>
        <v>47016</v>
      </c>
      <c r="BD1075" s="242" t="e">
        <f>_xll.qlIndexFixing($AD$5,BA1075,TRUE,_xll.ohTrigger(Trigger,Trigger3M))</f>
        <v>#NUM!</v>
      </c>
      <c r="BE1075" s="242">
        <f>IFERROR(_xll.qlIndexFixing($BF$1,BA1075,TRUE,_xll.ohTrigger(Trigger,Trigger3M)),#N/A)</f>
        <v>2.0370498986865732E-2</v>
      </c>
    </row>
    <row r="1076" spans="52:57" ht="11.25" customHeight="1" x14ac:dyDescent="0.25">
      <c r="AZ1076" s="99" t="s">
        <v>83</v>
      </c>
      <c r="BA1076" s="98">
        <f>_xll.qlInterestRateIndexFixingDate(Currency&amp;"ibor"&amp;Tenor,BB1076,Trigger)</f>
        <v>46927</v>
      </c>
      <c r="BB1076" s="98">
        <f>_xll.qlCalendarAdvance(Calendar,BB1075,AZ1076,"f",,Trigger)</f>
        <v>46931</v>
      </c>
      <c r="BC1076" s="98">
        <f>_xll.qlInterestRateIndexMaturity(Currency&amp;"ibor"&amp;Tenor,BB1076,Trigger)</f>
        <v>47023</v>
      </c>
      <c r="BD1076" s="242" t="e">
        <f>_xll.qlIndexFixing($AD$5,BA1076,TRUE,_xll.ohTrigger(Trigger,Trigger3M))</f>
        <v>#NUM!</v>
      </c>
      <c r="BE1076" s="242">
        <f>IFERROR(_xll.qlIndexFixing($BF$1,BA1076,TRUE,_xll.ohTrigger(Trigger,Trigger3M)),#N/A)</f>
        <v>2.0368688886762881E-2</v>
      </c>
    </row>
    <row r="1077" spans="52:57" ht="11.25" customHeight="1" x14ac:dyDescent="0.25">
      <c r="AZ1077" s="99" t="s">
        <v>83</v>
      </c>
      <c r="BA1077" s="98">
        <f>_xll.qlInterestRateIndexFixingDate(Currency&amp;"ibor"&amp;Tenor,BB1077,Trigger)</f>
        <v>46934</v>
      </c>
      <c r="BB1077" s="98">
        <f>_xll.qlCalendarAdvance(Calendar,BB1076,AZ1077,"f",,Trigger)</f>
        <v>46938</v>
      </c>
      <c r="BC1077" s="98">
        <f>_xll.qlInterestRateIndexMaturity(Currency&amp;"ibor"&amp;Tenor,BB1077,Trigger)</f>
        <v>47030</v>
      </c>
      <c r="BD1077" s="242" t="e">
        <f>_xll.qlIndexFixing($AD$5,BA1077,TRUE,_xll.ohTrigger(Trigger,Trigger3M))</f>
        <v>#NUM!</v>
      </c>
      <c r="BE1077" s="242">
        <f>IFERROR(_xll.qlIndexFixing($BF$1,BA1077,TRUE,_xll.ohTrigger(Trigger,Trigger3M)),#N/A)</f>
        <v>2.0366823742668058E-2</v>
      </c>
    </row>
    <row r="1078" spans="52:57" ht="11.25" customHeight="1" x14ac:dyDescent="0.25">
      <c r="AZ1078" s="99" t="s">
        <v>83</v>
      </c>
      <c r="BA1078" s="98">
        <f>_xll.qlInterestRateIndexFixingDate(Currency&amp;"ibor"&amp;Tenor,BB1078,Trigger)</f>
        <v>46941</v>
      </c>
      <c r="BB1078" s="98">
        <f>_xll.qlCalendarAdvance(Calendar,BB1077,AZ1078,"f",,Trigger)</f>
        <v>46945</v>
      </c>
      <c r="BC1078" s="98">
        <f>_xll.qlInterestRateIndexMaturity(Currency&amp;"ibor"&amp;Tenor,BB1078,Trigger)</f>
        <v>47037</v>
      </c>
      <c r="BD1078" s="242" t="e">
        <f>_xll.qlIndexFixing($AD$5,BA1078,TRUE,_xll.ohTrigger(Trigger,Trigger3M))</f>
        <v>#NUM!</v>
      </c>
      <c r="BE1078" s="242">
        <f>IFERROR(_xll.qlIndexFixing($BF$1,BA1078,TRUE,_xll.ohTrigger(Trigger,Trigger3M)),#N/A)</f>
        <v>2.036490394930986E-2</v>
      </c>
    </row>
    <row r="1079" spans="52:57" ht="11.25" customHeight="1" x14ac:dyDescent="0.25">
      <c r="AZ1079" s="99" t="s">
        <v>83</v>
      </c>
      <c r="BA1079" s="98">
        <f>_xll.qlInterestRateIndexFixingDate(Currency&amp;"ibor"&amp;Tenor,BB1079,Trigger)</f>
        <v>46948</v>
      </c>
      <c r="BB1079" s="98">
        <f>_xll.qlCalendarAdvance(Calendar,BB1078,AZ1079,"f",,Trigger)</f>
        <v>46952</v>
      </c>
      <c r="BC1079" s="98">
        <f>_xll.qlInterestRateIndexMaturity(Currency&amp;"ibor"&amp;Tenor,BB1079,Trigger)</f>
        <v>47044</v>
      </c>
      <c r="BD1079" s="242" t="e">
        <f>_xll.qlIndexFixing($AD$5,BA1079,TRUE,_xll.ohTrigger(Trigger,Trigger3M))</f>
        <v>#NUM!</v>
      </c>
      <c r="BE1079" s="242">
        <f>IFERROR(_xll.qlIndexFixing($BF$1,BA1079,TRUE,_xll.ohTrigger(Trigger,Trigger3M)),#N/A)</f>
        <v>2.0362929901416884E-2</v>
      </c>
    </row>
    <row r="1080" spans="52:57" ht="11.25" customHeight="1" x14ac:dyDescent="0.25">
      <c r="AZ1080" s="99" t="s">
        <v>83</v>
      </c>
      <c r="BA1080" s="98">
        <f>_xll.qlInterestRateIndexFixingDate(Currency&amp;"ibor"&amp;Tenor,BB1080,Trigger)</f>
        <v>46955</v>
      </c>
      <c r="BB1080" s="98">
        <f>_xll.qlCalendarAdvance(Calendar,BB1079,AZ1080,"f",,Trigger)</f>
        <v>46959</v>
      </c>
      <c r="BC1080" s="98">
        <f>_xll.qlInterestRateIndexMaturity(Currency&amp;"ibor"&amp;Tenor,BB1080,Trigger)</f>
        <v>47051</v>
      </c>
      <c r="BD1080" s="242" t="e">
        <f>_xll.qlIndexFixing($AD$5,BA1080,TRUE,_xll.ohTrigger(Trigger,Trigger3M))</f>
        <v>#NUM!</v>
      </c>
      <c r="BE1080" s="242">
        <f>IFERROR(_xll.qlIndexFixing($BF$1,BA1080,TRUE,_xll.ohTrigger(Trigger,Trigger3M)),#N/A)</f>
        <v>2.0360901993720336E-2</v>
      </c>
    </row>
    <row r="1081" spans="52:57" ht="11.25" customHeight="1" x14ac:dyDescent="0.25">
      <c r="AZ1081" s="99" t="s">
        <v>83</v>
      </c>
      <c r="BA1081" s="98">
        <f>_xll.qlInterestRateIndexFixingDate(Currency&amp;"ibor"&amp;Tenor,BB1081,Trigger)</f>
        <v>46962</v>
      </c>
      <c r="BB1081" s="98">
        <f>_xll.qlCalendarAdvance(Calendar,BB1080,AZ1081,"f",,Trigger)</f>
        <v>46966</v>
      </c>
      <c r="BC1081" s="98">
        <f>_xll.qlInterestRateIndexMaturity(Currency&amp;"ibor"&amp;Tenor,BB1081,Trigger)</f>
        <v>47058</v>
      </c>
      <c r="BD1081" s="242" t="e">
        <f>_xll.qlIndexFixing($AD$5,BA1081,TRUE,_xll.ohTrigger(Trigger,Trigger3M))</f>
        <v>#NUM!</v>
      </c>
      <c r="BE1081" s="242">
        <f>IFERROR(_xll.qlIndexFixing($BF$1,BA1081,TRUE,_xll.ohTrigger(Trigger,Trigger3M)),#N/A)</f>
        <v>2.035882062094968E-2</v>
      </c>
    </row>
    <row r="1082" spans="52:57" ht="11.25" customHeight="1" x14ac:dyDescent="0.25">
      <c r="AZ1082" s="99" t="s">
        <v>83</v>
      </c>
      <c r="BA1082" s="98">
        <f>_xll.qlInterestRateIndexFixingDate(Currency&amp;"ibor"&amp;Tenor,BB1082,Trigger)</f>
        <v>46969</v>
      </c>
      <c r="BB1082" s="98">
        <f>_xll.qlCalendarAdvance(Calendar,BB1081,AZ1082,"f",,Trigger)</f>
        <v>46973</v>
      </c>
      <c r="BC1082" s="98">
        <f>_xll.qlInterestRateIndexMaturity(Currency&amp;"ibor"&amp;Tenor,BB1082,Trigger)</f>
        <v>47065</v>
      </c>
      <c r="BD1082" s="242" t="e">
        <f>_xll.qlIndexFixing($AD$5,BA1082,TRUE,_xll.ohTrigger(Trigger,Trigger3M))</f>
        <v>#NUM!</v>
      </c>
      <c r="BE1082" s="242">
        <f>IFERROR(_xll.qlIndexFixing($BF$1,BA1082,TRUE,_xll.ohTrigger(Trigger,Trigger3M)),#N/A)</f>
        <v>2.0356686177840463E-2</v>
      </c>
    </row>
    <row r="1083" spans="52:57" ht="11.25" customHeight="1" x14ac:dyDescent="0.25">
      <c r="AZ1083" s="99" t="s">
        <v>83</v>
      </c>
      <c r="BA1083" s="98">
        <f>_xll.qlInterestRateIndexFixingDate(Currency&amp;"ibor"&amp;Tenor,BB1083,Trigger)</f>
        <v>46976</v>
      </c>
      <c r="BB1083" s="98">
        <f>_xll.qlCalendarAdvance(Calendar,BB1082,AZ1083,"f",,Trigger)</f>
        <v>46980</v>
      </c>
      <c r="BC1083" s="98">
        <f>_xll.qlInterestRateIndexMaturity(Currency&amp;"ibor"&amp;Tenor,BB1083,Trigger)</f>
        <v>47072</v>
      </c>
      <c r="BD1083" s="242" t="e">
        <f>_xll.qlIndexFixing($AD$5,BA1083,TRUE,_xll.ohTrigger(Trigger,Trigger3M))</f>
        <v>#NUM!</v>
      </c>
      <c r="BE1083" s="242">
        <f>IFERROR(_xll.qlIndexFixing($BF$1,BA1083,TRUE,_xll.ohTrigger(Trigger,Trigger3M)),#N/A)</f>
        <v>2.0354499059125633E-2</v>
      </c>
    </row>
    <row r="1084" spans="52:57" ht="11.25" customHeight="1" x14ac:dyDescent="0.25">
      <c r="AZ1084" s="99" t="s">
        <v>83</v>
      </c>
      <c r="BA1084" s="98">
        <f>_xll.qlInterestRateIndexFixingDate(Currency&amp;"ibor"&amp;Tenor,BB1084,Trigger)</f>
        <v>46983</v>
      </c>
      <c r="BB1084" s="98">
        <f>_xll.qlCalendarAdvance(Calendar,BB1083,AZ1084,"f",,Trigger)</f>
        <v>46987</v>
      </c>
      <c r="BC1084" s="98">
        <f>_xll.qlInterestRateIndexMaturity(Currency&amp;"ibor"&amp;Tenor,BB1084,Trigger)</f>
        <v>47079</v>
      </c>
      <c r="BD1084" s="242" t="e">
        <f>_xll.qlIndexFixing($AD$5,BA1084,TRUE,_xll.ohTrigger(Trigger,Trigger3M))</f>
        <v>#NUM!</v>
      </c>
      <c r="BE1084" s="242">
        <f>IFERROR(_xll.qlIndexFixing($BF$1,BA1084,TRUE,_xll.ohTrigger(Trigger,Trigger3M)),#N/A)</f>
        <v>2.0352259659540732E-2</v>
      </c>
    </row>
    <row r="1085" spans="52:57" ht="11.25" customHeight="1" x14ac:dyDescent="0.25">
      <c r="AZ1085" s="99" t="s">
        <v>83</v>
      </c>
      <c r="BA1085" s="98">
        <f>_xll.qlInterestRateIndexFixingDate(Currency&amp;"ibor"&amp;Tenor,BB1085,Trigger)</f>
        <v>46990</v>
      </c>
      <c r="BB1085" s="98">
        <f>_xll.qlCalendarAdvance(Calendar,BB1084,AZ1085,"f",,Trigger)</f>
        <v>46994</v>
      </c>
      <c r="BC1085" s="98">
        <f>_xll.qlInterestRateIndexMaturity(Currency&amp;"ibor"&amp;Tenor,BB1085,Trigger)</f>
        <v>47086</v>
      </c>
      <c r="BD1085" s="242" t="e">
        <f>_xll.qlIndexFixing($AD$5,BA1085,TRUE,_xll.ohTrigger(Trigger,Trigger3M))</f>
        <v>#NUM!</v>
      </c>
      <c r="BE1085" s="242">
        <f>IFERROR(_xll.qlIndexFixing($BF$1,BA1085,TRUE,_xll.ohTrigger(Trigger,Trigger3M)),#N/A)</f>
        <v>2.0349968373823052E-2</v>
      </c>
    </row>
    <row r="1086" spans="52:57" ht="11.25" customHeight="1" x14ac:dyDescent="0.25">
      <c r="AZ1086" s="99" t="s">
        <v>83</v>
      </c>
      <c r="BA1086" s="98">
        <f>_xll.qlInterestRateIndexFixingDate(Currency&amp;"ibor"&amp;Tenor,BB1086,Trigger)</f>
        <v>46997</v>
      </c>
      <c r="BB1086" s="98">
        <f>_xll.qlCalendarAdvance(Calendar,BB1085,AZ1086,"f",,Trigger)</f>
        <v>47001</v>
      </c>
      <c r="BC1086" s="98">
        <f>_xll.qlInterestRateIndexMaturity(Currency&amp;"ibor"&amp;Tenor,BB1086,Trigger)</f>
        <v>47092</v>
      </c>
      <c r="BD1086" s="242" t="e">
        <f>_xll.qlIndexFixing($AD$5,BA1086,TRUE,_xll.ohTrigger(Trigger,Trigger3M))</f>
        <v>#NUM!</v>
      </c>
      <c r="BE1086" s="242">
        <f>IFERROR(_xll.qlIndexFixing($BF$1,BA1086,TRUE,_xll.ohTrigger(Trigger,Trigger3M)),#N/A)</f>
        <v>2.0347228552037903E-2</v>
      </c>
    </row>
    <row r="1087" spans="52:57" ht="11.25" customHeight="1" x14ac:dyDescent="0.25">
      <c r="AZ1087" s="99" t="s">
        <v>83</v>
      </c>
      <c r="BA1087" s="98">
        <f>_xll.qlInterestRateIndexFixingDate(Currency&amp;"ibor"&amp;Tenor,BB1087,Trigger)</f>
        <v>47004</v>
      </c>
      <c r="BB1087" s="98">
        <f>_xll.qlCalendarAdvance(Calendar,BB1086,AZ1087,"f",,Trigger)</f>
        <v>47008</v>
      </c>
      <c r="BC1087" s="98">
        <f>_xll.qlInterestRateIndexMaturity(Currency&amp;"ibor"&amp;Tenor,BB1087,Trigger)</f>
        <v>47099</v>
      </c>
      <c r="BD1087" s="242" t="e">
        <f>_xll.qlIndexFixing($AD$5,BA1087,TRUE,_xll.ohTrigger(Trigger,Trigger3M))</f>
        <v>#NUM!</v>
      </c>
      <c r="BE1087" s="242">
        <f>IFERROR(_xll.qlIndexFixing($BF$1,BA1087,TRUE,_xll.ohTrigger(Trigger,Trigger3M)),#N/A)</f>
        <v>2.0344838388264629E-2</v>
      </c>
    </row>
    <row r="1088" spans="52:57" ht="11.25" customHeight="1" x14ac:dyDescent="0.25">
      <c r="AZ1088" s="99" t="s">
        <v>83</v>
      </c>
      <c r="BA1088" s="98">
        <f>_xll.qlInterestRateIndexFixingDate(Currency&amp;"ibor"&amp;Tenor,BB1088,Trigger)</f>
        <v>47011</v>
      </c>
      <c r="BB1088" s="98">
        <f>_xll.qlCalendarAdvance(Calendar,BB1087,AZ1088,"f",,Trigger)</f>
        <v>47015</v>
      </c>
      <c r="BC1088" s="98">
        <f>_xll.qlInterestRateIndexMaturity(Currency&amp;"ibor"&amp;Tenor,BB1088,Trigger)</f>
        <v>47106</v>
      </c>
      <c r="BD1088" s="242" t="e">
        <f>_xll.qlIndexFixing($AD$5,BA1088,TRUE,_xll.ohTrigger(Trigger,Trigger3M))</f>
        <v>#NUM!</v>
      </c>
      <c r="BE1088" s="242">
        <f>IFERROR(_xll.qlIndexFixing($BF$1,BA1088,TRUE,_xll.ohTrigger(Trigger,Trigger3M)),#N/A)</f>
        <v>2.0342397497223691E-2</v>
      </c>
    </row>
    <row r="1089" spans="52:57" ht="11.25" customHeight="1" x14ac:dyDescent="0.25">
      <c r="AZ1089" s="99" t="s">
        <v>83</v>
      </c>
      <c r="BA1089" s="98">
        <f>_xll.qlInterestRateIndexFixingDate(Currency&amp;"ibor"&amp;Tenor,BB1089,Trigger)</f>
        <v>47018</v>
      </c>
      <c r="BB1089" s="98">
        <f>_xll.qlCalendarAdvance(Calendar,BB1088,AZ1089,"f",,Trigger)</f>
        <v>47022</v>
      </c>
      <c r="BC1089" s="98">
        <f>_xll.qlInterestRateIndexMaturity(Currency&amp;"ibor"&amp;Tenor,BB1089,Trigger)</f>
        <v>47114</v>
      </c>
      <c r="BD1089" s="242" t="e">
        <f>_xll.qlIndexFixing($AD$5,BA1089,TRUE,_xll.ohTrigger(Trigger,Trigger3M))</f>
        <v>#NUM!</v>
      </c>
      <c r="BE1089" s="242">
        <f>IFERROR(_xll.qlIndexFixing($BF$1,BA1089,TRUE,_xll.ohTrigger(Trigger,Trigger3M)),#N/A)</f>
        <v>2.034029226440065E-2</v>
      </c>
    </row>
    <row r="1090" spans="52:57" ht="11.25" customHeight="1" x14ac:dyDescent="0.25">
      <c r="AZ1090" s="99" t="s">
        <v>83</v>
      </c>
      <c r="BA1090" s="98">
        <f>_xll.qlInterestRateIndexFixingDate(Currency&amp;"ibor"&amp;Tenor,BB1090,Trigger)</f>
        <v>47025</v>
      </c>
      <c r="BB1090" s="98">
        <f>_xll.qlCalendarAdvance(Calendar,BB1089,AZ1090,"f",,Trigger)</f>
        <v>47029</v>
      </c>
      <c r="BC1090" s="98">
        <f>_xll.qlInterestRateIndexMaturity(Currency&amp;"ibor"&amp;Tenor,BB1090,Trigger)</f>
        <v>47121</v>
      </c>
      <c r="BD1090" s="242" t="e">
        <f>_xll.qlIndexFixing($AD$5,BA1090,TRUE,_xll.ohTrigger(Trigger,Trigger3M))</f>
        <v>#NUM!</v>
      </c>
      <c r="BE1090" s="242">
        <f>IFERROR(_xll.qlIndexFixing($BF$1,BA1090,TRUE,_xll.ohTrigger(Trigger,Trigger3M)),#N/A)</f>
        <v>2.0337747469109633E-2</v>
      </c>
    </row>
    <row r="1091" spans="52:57" ht="11.25" customHeight="1" x14ac:dyDescent="0.25">
      <c r="AZ1091" s="99" t="s">
        <v>83</v>
      </c>
      <c r="BA1091" s="98">
        <f>_xll.qlInterestRateIndexFixingDate(Currency&amp;"ibor"&amp;Tenor,BB1091,Trigger)</f>
        <v>47032</v>
      </c>
      <c r="BB1091" s="98">
        <f>_xll.qlCalendarAdvance(Calendar,BB1090,AZ1091,"f",,Trigger)</f>
        <v>47036</v>
      </c>
      <c r="BC1091" s="98">
        <f>_xll.qlInterestRateIndexMaturity(Currency&amp;"ibor"&amp;Tenor,BB1091,Trigger)</f>
        <v>47128</v>
      </c>
      <c r="BD1091" s="242" t="e">
        <f>_xll.qlIndexFixing($AD$5,BA1091,TRUE,_xll.ohTrigger(Trigger,Trigger3M))</f>
        <v>#NUM!</v>
      </c>
      <c r="BE1091" s="242">
        <f>IFERROR(_xll.qlIndexFixing($BF$1,BA1091,TRUE,_xll.ohTrigger(Trigger,Trigger3M)),#N/A)</f>
        <v>2.0335153156130409E-2</v>
      </c>
    </row>
    <row r="1092" spans="52:57" ht="11.25" customHeight="1" x14ac:dyDescent="0.25">
      <c r="AZ1092" s="99" t="s">
        <v>83</v>
      </c>
      <c r="BA1092" s="98">
        <f>_xll.qlInterestRateIndexFixingDate(Currency&amp;"ibor"&amp;Tenor,BB1092,Trigger)</f>
        <v>47039</v>
      </c>
      <c r="BB1092" s="98">
        <f>_xll.qlCalendarAdvance(Calendar,BB1091,AZ1092,"f",,Trigger)</f>
        <v>47043</v>
      </c>
      <c r="BC1092" s="98">
        <f>_xll.qlInterestRateIndexMaturity(Currency&amp;"ibor"&amp;Tenor,BB1092,Trigger)</f>
        <v>47135</v>
      </c>
      <c r="BD1092" s="242" t="e">
        <f>_xll.qlIndexFixing($AD$5,BA1092,TRUE,_xll.ohTrigger(Trigger,Trigger3M))</f>
        <v>#NUM!</v>
      </c>
      <c r="BE1092" s="242">
        <f>IFERROR(_xll.qlIndexFixing($BF$1,BA1092,TRUE,_xll.ohTrigger(Trigger,Trigger3M)),#N/A)</f>
        <v>2.0332509720204603E-2</v>
      </c>
    </row>
    <row r="1093" spans="52:57" ht="11.25" customHeight="1" x14ac:dyDescent="0.25">
      <c r="AZ1093" s="99" t="s">
        <v>83</v>
      </c>
      <c r="BA1093" s="98">
        <f>_xll.qlInterestRateIndexFixingDate(Currency&amp;"ibor"&amp;Tenor,BB1093,Trigger)</f>
        <v>47046</v>
      </c>
      <c r="BB1093" s="98">
        <f>_xll.qlCalendarAdvance(Calendar,BB1092,AZ1093,"f",,Trigger)</f>
        <v>47050</v>
      </c>
      <c r="BC1093" s="98">
        <f>_xll.qlInterestRateIndexMaturity(Currency&amp;"ibor"&amp;Tenor,BB1093,Trigger)</f>
        <v>47142</v>
      </c>
      <c r="BD1093" s="242" t="e">
        <f>_xll.qlIndexFixing($AD$5,BA1093,TRUE,_xll.ohTrigger(Trigger,Trigger3M))</f>
        <v>#NUM!</v>
      </c>
      <c r="BE1093" s="242">
        <f>IFERROR(_xll.qlIndexFixing($BF$1,BA1093,TRUE,_xll.ohTrigger(Trigger,Trigger3M)),#N/A)</f>
        <v>2.0329817556077323E-2</v>
      </c>
    </row>
    <row r="1094" spans="52:57" ht="11.25" customHeight="1" x14ac:dyDescent="0.25">
      <c r="AZ1094" s="99" t="s">
        <v>83</v>
      </c>
      <c r="BA1094" s="98">
        <f>_xll.qlInterestRateIndexFixingDate(Currency&amp;"ibor"&amp;Tenor,BB1094,Trigger)</f>
        <v>47053</v>
      </c>
      <c r="BB1094" s="98">
        <f>_xll.qlCalendarAdvance(Calendar,BB1093,AZ1094,"f",,Trigger)</f>
        <v>47057</v>
      </c>
      <c r="BC1094" s="98">
        <f>_xll.qlInterestRateIndexMaturity(Currency&amp;"ibor"&amp;Tenor,BB1094,Trigger)</f>
        <v>47149</v>
      </c>
      <c r="BD1094" s="242" t="e">
        <f>_xll.qlIndexFixing($AD$5,BA1094,TRUE,_xll.ohTrigger(Trigger,Trigger3M))</f>
        <v>#NUM!</v>
      </c>
      <c r="BE1094" s="242">
        <f>IFERROR(_xll.qlIndexFixing($BF$1,BA1094,TRUE,_xll.ohTrigger(Trigger,Trigger3M)),#N/A)</f>
        <v>2.0327077058493678E-2</v>
      </c>
    </row>
    <row r="1095" spans="52:57" ht="11.25" customHeight="1" x14ac:dyDescent="0.25">
      <c r="AZ1095" s="99" t="s">
        <v>83</v>
      </c>
      <c r="BA1095" s="98">
        <f>_xll.qlInterestRateIndexFixingDate(Currency&amp;"ibor"&amp;Tenor,BB1095,Trigger)</f>
        <v>47060</v>
      </c>
      <c r="BB1095" s="98">
        <f>_xll.qlCalendarAdvance(Calendar,BB1094,AZ1095,"f",,Trigger)</f>
        <v>47064</v>
      </c>
      <c r="BC1095" s="98">
        <f>_xll.qlInterestRateIndexMaturity(Currency&amp;"ibor"&amp;Tenor,BB1095,Trigger)</f>
        <v>47156</v>
      </c>
      <c r="BD1095" s="242" t="e">
        <f>_xll.qlIndexFixing($AD$5,BA1095,TRUE,_xll.ohTrigger(Trigger,Trigger3M))</f>
        <v>#NUM!</v>
      </c>
      <c r="BE1095" s="242">
        <f>IFERROR(_xll.qlIndexFixing($BF$1,BA1095,TRUE,_xll.ohTrigger(Trigger,Trigger3M)),#N/A)</f>
        <v>2.0324288622202244E-2</v>
      </c>
    </row>
    <row r="1096" spans="52:57" ht="11.25" customHeight="1" x14ac:dyDescent="0.25">
      <c r="AZ1096" s="99" t="s">
        <v>83</v>
      </c>
      <c r="BA1096" s="98">
        <f>_xll.qlInterestRateIndexFixingDate(Currency&amp;"ibor"&amp;Tenor,BB1096,Trigger)</f>
        <v>47067</v>
      </c>
      <c r="BB1096" s="98">
        <f>_xll.qlCalendarAdvance(Calendar,BB1095,AZ1096,"f",,Trigger)</f>
        <v>47071</v>
      </c>
      <c r="BC1096" s="98">
        <f>_xll.qlInterestRateIndexMaturity(Currency&amp;"ibor"&amp;Tenor,BB1096,Trigger)</f>
        <v>47163</v>
      </c>
      <c r="BD1096" s="242" t="e">
        <f>_xll.qlIndexFixing($AD$5,BA1096,TRUE,_xll.ohTrigger(Trigger,Trigger3M))</f>
        <v>#NUM!</v>
      </c>
      <c r="BE1096" s="242">
        <f>IFERROR(_xll.qlIndexFixing($BF$1,BA1096,TRUE,_xll.ohTrigger(Trigger,Trigger3M)),#N/A)</f>
        <v>2.0321452641945525E-2</v>
      </c>
    </row>
    <row r="1097" spans="52:57" ht="11.25" customHeight="1" x14ac:dyDescent="0.25">
      <c r="AZ1097" s="99" t="s">
        <v>83</v>
      </c>
      <c r="BA1097" s="98">
        <f>_xll.qlInterestRateIndexFixingDate(Currency&amp;"ibor"&amp;Tenor,BB1097,Trigger)</f>
        <v>47074</v>
      </c>
      <c r="BB1097" s="98">
        <f>_xll.qlCalendarAdvance(Calendar,BB1096,AZ1097,"f",,Trigger)</f>
        <v>47078</v>
      </c>
      <c r="BC1097" s="98">
        <f>_xll.qlInterestRateIndexMaturity(Currency&amp;"ibor"&amp;Tenor,BB1097,Trigger)</f>
        <v>47170</v>
      </c>
      <c r="BD1097" s="242" t="e">
        <f>_xll.qlIndexFixing($AD$5,BA1097,TRUE,_xll.ohTrigger(Trigger,Trigger3M))</f>
        <v>#NUM!</v>
      </c>
      <c r="BE1097" s="242">
        <f>IFERROR(_xll.qlIndexFixing($BF$1,BA1097,TRUE,_xll.ohTrigger(Trigger,Trigger3M)),#N/A)</f>
        <v>2.0318569512472101E-2</v>
      </c>
    </row>
    <row r="1098" spans="52:57" ht="11.25" customHeight="1" x14ac:dyDescent="0.25">
      <c r="AZ1098" s="99" t="s">
        <v>83</v>
      </c>
      <c r="BA1098" s="98">
        <f>_xll.qlInterestRateIndexFixingDate(Currency&amp;"ibor"&amp;Tenor,BB1098,Trigger)</f>
        <v>47081</v>
      </c>
      <c r="BB1098" s="98">
        <f>_xll.qlCalendarAdvance(Calendar,BB1097,AZ1098,"f",,Trigger)</f>
        <v>47085</v>
      </c>
      <c r="BC1098" s="98">
        <f>_xll.qlInterestRateIndexMaturity(Currency&amp;"ibor"&amp;Tenor,BB1098,Trigger)</f>
        <v>47177</v>
      </c>
      <c r="BD1098" s="242" t="e">
        <f>_xll.qlIndexFixing($AD$5,BA1098,TRUE,_xll.ohTrigger(Trigger,Trigger3M))</f>
        <v>#NUM!</v>
      </c>
      <c r="BE1098" s="242">
        <f>IFERROR(_xll.qlIndexFixing($BF$1,BA1098,TRUE,_xll.ohTrigger(Trigger,Trigger3M)),#N/A)</f>
        <v>2.0315639628532292E-2</v>
      </c>
    </row>
    <row r="1099" spans="52:57" ht="11.25" customHeight="1" x14ac:dyDescent="0.25">
      <c r="AZ1099" s="99" t="s">
        <v>83</v>
      </c>
      <c r="BA1099" s="98">
        <f>_xll.qlInterestRateIndexFixingDate(Currency&amp;"ibor"&amp;Tenor,BB1099,Trigger)</f>
        <v>47088</v>
      </c>
      <c r="BB1099" s="98">
        <f>_xll.qlCalendarAdvance(Calendar,BB1098,AZ1099,"f",,Trigger)</f>
        <v>47092</v>
      </c>
      <c r="BC1099" s="98">
        <f>_xll.qlInterestRateIndexMaturity(Currency&amp;"ibor"&amp;Tenor,BB1099,Trigger)</f>
        <v>47182</v>
      </c>
      <c r="BD1099" s="242" t="e">
        <f>_xll.qlIndexFixing($AD$5,BA1099,TRUE,_xll.ohTrigger(Trigger,Trigger3M))</f>
        <v>#NUM!</v>
      </c>
      <c r="BE1099" s="242">
        <f>IFERROR(_xll.qlIndexFixing($BF$1,BA1099,TRUE,_xll.ohTrigger(Trigger,Trigger3M)),#N/A)</f>
        <v>2.0311961479518637E-2</v>
      </c>
    </row>
    <row r="1100" spans="52:57" ht="11.25" customHeight="1" x14ac:dyDescent="0.25">
      <c r="AZ1100" s="99" t="s">
        <v>83</v>
      </c>
      <c r="BA1100" s="98">
        <f>_xll.qlInterestRateIndexFixingDate(Currency&amp;"ibor"&amp;Tenor,BB1100,Trigger)</f>
        <v>47095</v>
      </c>
      <c r="BB1100" s="98">
        <f>_xll.qlCalendarAdvance(Calendar,BB1099,AZ1100,"f",,Trigger)</f>
        <v>47099</v>
      </c>
      <c r="BC1100" s="98">
        <f>_xll.qlInterestRateIndexMaturity(Currency&amp;"ibor"&amp;Tenor,BB1100,Trigger)</f>
        <v>47189</v>
      </c>
      <c r="BD1100" s="242" t="e">
        <f>_xll.qlIndexFixing($AD$5,BA1100,TRUE,_xll.ohTrigger(Trigger,Trigger3M))</f>
        <v>#NUM!</v>
      </c>
      <c r="BE1100" s="242">
        <f>IFERROR(_xll.qlIndexFixing($BF$1,BA1100,TRUE,_xll.ohTrigger(Trigger,Trigger3M)),#N/A)</f>
        <v>2.030894603038913E-2</v>
      </c>
    </row>
    <row r="1101" spans="52:57" ht="11.25" customHeight="1" x14ac:dyDescent="0.25">
      <c r="AZ1101" s="99" t="s">
        <v>83</v>
      </c>
      <c r="BA1101" s="98">
        <f>_xll.qlInterestRateIndexFixingDate(Currency&amp;"ibor"&amp;Tenor,BB1101,Trigger)</f>
        <v>47102</v>
      </c>
      <c r="BB1101" s="98">
        <f>_xll.qlCalendarAdvance(Calendar,BB1100,AZ1101,"f",,Trigger)</f>
        <v>47106</v>
      </c>
      <c r="BC1101" s="98">
        <f>_xll.qlInterestRateIndexMaturity(Currency&amp;"ibor"&amp;Tenor,BB1101,Trigger)</f>
        <v>47196</v>
      </c>
      <c r="BD1101" s="242" t="e">
        <f>_xll.qlIndexFixing($AD$5,BA1101,TRUE,_xll.ohTrigger(Trigger,Trigger3M))</f>
        <v>#NUM!</v>
      </c>
      <c r="BE1101" s="242">
        <f>IFERROR(_xll.qlIndexFixing($BF$1,BA1101,TRUE,_xll.ohTrigger(Trigger,Trigger3M)),#N/A)</f>
        <v>2.030588495972907E-2</v>
      </c>
    </row>
    <row r="1102" spans="52:57" ht="11.25" customHeight="1" x14ac:dyDescent="0.25">
      <c r="AZ1102" s="99" t="s">
        <v>83</v>
      </c>
      <c r="BA1102" s="98">
        <f>_xll.qlInterestRateIndexFixingDate(Currency&amp;"ibor"&amp;Tenor,BB1102,Trigger)</f>
        <v>47108</v>
      </c>
      <c r="BB1102" s="98">
        <f>_xll.qlCalendarAdvance(Calendar,BB1101,AZ1102,"f",,Trigger)</f>
        <v>47114</v>
      </c>
      <c r="BC1102" s="98">
        <f>_xll.qlInterestRateIndexMaturity(Currency&amp;"ibor"&amp;Tenor,BB1102,Trigger)</f>
        <v>47204</v>
      </c>
      <c r="BD1102" s="242" t="e">
        <f>_xll.qlIndexFixing($AD$5,BA1102,TRUE,_xll.ohTrigger(Trigger,Trigger3M))</f>
        <v>#NUM!</v>
      </c>
      <c r="BE1102" s="242">
        <f>IFERROR(_xll.qlIndexFixing($BF$1,BA1102,TRUE,_xll.ohTrigger(Trigger,Trigger3M)),#N/A)</f>
        <v>2.0302331236485394E-2</v>
      </c>
    </row>
    <row r="1103" spans="52:57" ht="11.25" customHeight="1" x14ac:dyDescent="0.25">
      <c r="AZ1103" s="99" t="s">
        <v>83</v>
      </c>
      <c r="BA1103" s="98">
        <f>_xll.qlInterestRateIndexFixingDate(Currency&amp;"ibor"&amp;Tenor,BB1103,Trigger)</f>
        <v>47116</v>
      </c>
      <c r="BB1103" s="98">
        <f>_xll.qlCalendarAdvance(Calendar,BB1102,AZ1103,"f",,Trigger)</f>
        <v>47121</v>
      </c>
      <c r="BC1103" s="98">
        <f>_xll.qlInterestRateIndexMaturity(Currency&amp;"ibor"&amp;Tenor,BB1103,Trigger)</f>
        <v>47211</v>
      </c>
      <c r="BD1103" s="242" t="e">
        <f>_xll.qlIndexFixing($AD$5,BA1103,TRUE,_xll.ohTrigger(Trigger,Trigger3M))</f>
        <v>#NUM!</v>
      </c>
      <c r="BE1103" s="242">
        <f>IFERROR(_xll.qlIndexFixing($BF$1,BA1103,TRUE,_xll.ohTrigger(Trigger,Trigger3M)),#N/A)</f>
        <v>2.0299173734502851E-2</v>
      </c>
    </row>
    <row r="1104" spans="52:57" ht="11.25" customHeight="1" x14ac:dyDescent="0.25">
      <c r="AZ1104" s="99" t="s">
        <v>83</v>
      </c>
      <c r="BA1104" s="98">
        <f>_xll.qlInterestRateIndexFixingDate(Currency&amp;"ibor"&amp;Tenor,BB1104,Trigger)</f>
        <v>47126</v>
      </c>
      <c r="BB1104" s="98">
        <f>_xll.qlCalendarAdvance(Calendar,BB1103,AZ1104,"f",,Trigger)</f>
        <v>47128</v>
      </c>
      <c r="BC1104" s="98">
        <f>_xll.qlInterestRateIndexMaturity(Currency&amp;"ibor"&amp;Tenor,BB1104,Trigger)</f>
        <v>47218</v>
      </c>
      <c r="BD1104" s="242" t="e">
        <f>_xll.qlIndexFixing($AD$5,BA1104,TRUE,_xll.ohTrigger(Trigger,Trigger3M))</f>
        <v>#NUM!</v>
      </c>
      <c r="BE1104" s="242">
        <f>IFERROR(_xll.qlIndexFixing($BF$1,BA1104,TRUE,_xll.ohTrigger(Trigger,Trigger3M)),#N/A)</f>
        <v>2.0295971851483685E-2</v>
      </c>
    </row>
    <row r="1105" spans="52:57" ht="11.25" customHeight="1" x14ac:dyDescent="0.25">
      <c r="AZ1105" s="99" t="s">
        <v>83</v>
      </c>
      <c r="BA1105" s="98">
        <f>_xll.qlInterestRateIndexFixingDate(Currency&amp;"ibor"&amp;Tenor,BB1105,Trigger)</f>
        <v>47133</v>
      </c>
      <c r="BB1105" s="98">
        <f>_xll.qlCalendarAdvance(Calendar,BB1104,AZ1105,"f",,Trigger)</f>
        <v>47135</v>
      </c>
      <c r="BC1105" s="98">
        <f>_xll.qlInterestRateIndexMaturity(Currency&amp;"ibor"&amp;Tenor,BB1105,Trigger)</f>
        <v>47225</v>
      </c>
      <c r="BD1105" s="242" t="e">
        <f>_xll.qlIndexFixing($AD$5,BA1105,TRUE,_xll.ohTrigger(Trigger,Trigger3M))</f>
        <v>#NUM!</v>
      </c>
      <c r="BE1105" s="242">
        <f>IFERROR(_xll.qlIndexFixing($BF$1,BA1105,TRUE,_xll.ohTrigger(Trigger,Trigger3M)),#N/A)</f>
        <v>2.0292725982132609E-2</v>
      </c>
    </row>
    <row r="1106" spans="52:57" ht="11.25" customHeight="1" x14ac:dyDescent="0.25">
      <c r="AZ1106" s="99" t="s">
        <v>83</v>
      </c>
      <c r="BA1106" s="98">
        <f>_xll.qlInterestRateIndexFixingDate(Currency&amp;"ibor"&amp;Tenor,BB1106,Trigger)</f>
        <v>47140</v>
      </c>
      <c r="BB1106" s="98">
        <f>_xll.qlCalendarAdvance(Calendar,BB1105,AZ1106,"f",,Trigger)</f>
        <v>47142</v>
      </c>
      <c r="BC1106" s="98">
        <f>_xll.qlInterestRateIndexMaturity(Currency&amp;"ibor"&amp;Tenor,BB1106,Trigger)</f>
        <v>47232</v>
      </c>
      <c r="BD1106" s="242" t="e">
        <f>_xll.qlIndexFixing($AD$5,BA1106,TRUE,_xll.ohTrigger(Trigger,Trigger3M))</f>
        <v>#NUM!</v>
      </c>
      <c r="BE1106" s="242">
        <f>IFERROR(_xll.qlIndexFixing($BF$1,BA1106,TRUE,_xll.ohTrigger(Trigger,Trigger3M)),#N/A)</f>
        <v>2.0289436521153448E-2</v>
      </c>
    </row>
    <row r="1107" spans="52:57" ht="11.25" customHeight="1" x14ac:dyDescent="0.25">
      <c r="AZ1107" s="99" t="s">
        <v>83</v>
      </c>
      <c r="BA1107" s="98">
        <f>_xll.qlInterestRateIndexFixingDate(Currency&amp;"ibor"&amp;Tenor,BB1107,Trigger)</f>
        <v>47147</v>
      </c>
      <c r="BB1107" s="98">
        <f>_xll.qlCalendarAdvance(Calendar,BB1106,AZ1107,"f",,Trigger)</f>
        <v>47149</v>
      </c>
      <c r="BC1107" s="98">
        <f>_xll.qlInterestRateIndexMaturity(Currency&amp;"ibor"&amp;Tenor,BB1107,Trigger)</f>
        <v>47238</v>
      </c>
      <c r="BD1107" s="242" t="e">
        <f>_xll.qlIndexFixing($AD$5,BA1107,TRUE,_xll.ohTrigger(Trigger,Trigger3M))</f>
        <v>#NUM!</v>
      </c>
      <c r="BE1107" s="242">
        <f>IFERROR(_xll.qlIndexFixing($BF$1,BA1107,TRUE,_xll.ohTrigger(Trigger,Trigger3M)),#N/A)</f>
        <v>2.0285779250816444E-2</v>
      </c>
    </row>
    <row r="1108" spans="52:57" ht="11.25" customHeight="1" x14ac:dyDescent="0.25">
      <c r="AZ1108" s="99" t="s">
        <v>83</v>
      </c>
      <c r="BA1108" s="98">
        <f>_xll.qlInterestRateIndexFixingDate(Currency&amp;"ibor"&amp;Tenor,BB1108,Trigger)</f>
        <v>47154</v>
      </c>
      <c r="BB1108" s="98">
        <f>_xll.qlCalendarAdvance(Calendar,BB1107,AZ1108,"f",,Trigger)</f>
        <v>47156</v>
      </c>
      <c r="BC1108" s="98">
        <f>_xll.qlInterestRateIndexMaturity(Currency&amp;"ibor"&amp;Tenor,BB1108,Trigger)</f>
        <v>47245</v>
      </c>
      <c r="BD1108" s="242" t="e">
        <f>_xll.qlIndexFixing($AD$5,BA1108,TRUE,_xll.ohTrigger(Trigger,Trigger3M))</f>
        <v>#NUM!</v>
      </c>
      <c r="BE1108" s="242">
        <f>IFERROR(_xll.qlIndexFixing($BF$1,BA1108,TRUE,_xll.ohTrigger(Trigger,Trigger3M)),#N/A)</f>
        <v>2.0282406964377133E-2</v>
      </c>
    </row>
    <row r="1109" spans="52:57" ht="11.25" customHeight="1" x14ac:dyDescent="0.25">
      <c r="AZ1109" s="99" t="s">
        <v>83</v>
      </c>
      <c r="BA1109" s="98">
        <f>_xll.qlInterestRateIndexFixingDate(Currency&amp;"ibor"&amp;Tenor,BB1109,Trigger)</f>
        <v>47161</v>
      </c>
      <c r="BB1109" s="98">
        <f>_xll.qlCalendarAdvance(Calendar,BB1108,AZ1109,"f",,Trigger)</f>
        <v>47163</v>
      </c>
      <c r="BC1109" s="98">
        <f>_xll.qlInterestRateIndexMaturity(Currency&amp;"ibor"&amp;Tenor,BB1109,Trigger)</f>
        <v>47252</v>
      </c>
      <c r="BD1109" s="242" t="e">
        <f>_xll.qlIndexFixing($AD$5,BA1109,TRUE,_xll.ohTrigger(Trigger,Trigger3M))</f>
        <v>#NUM!</v>
      </c>
      <c r="BE1109" s="242">
        <f>IFERROR(_xll.qlIndexFixing($BF$1,BA1109,TRUE,_xll.ohTrigger(Trigger,Trigger3M)),#N/A)</f>
        <v>2.0278992244580324E-2</v>
      </c>
    </row>
    <row r="1110" spans="52:57" ht="11.25" customHeight="1" x14ac:dyDescent="0.25">
      <c r="AZ1110" s="99" t="s">
        <v>83</v>
      </c>
      <c r="BA1110" s="98">
        <f>_xll.qlInterestRateIndexFixingDate(Currency&amp;"ibor"&amp;Tenor,BB1110,Trigger)</f>
        <v>47168</v>
      </c>
      <c r="BB1110" s="98">
        <f>_xll.qlCalendarAdvance(Calendar,BB1109,AZ1110,"f",,Trigger)</f>
        <v>47170</v>
      </c>
      <c r="BC1110" s="98">
        <f>_xll.qlInterestRateIndexMaturity(Currency&amp;"ibor"&amp;Tenor,BB1110,Trigger)</f>
        <v>47259</v>
      </c>
      <c r="BD1110" s="242" t="e">
        <f>_xll.qlIndexFixing($AD$5,BA1110,TRUE,_xll.ohTrigger(Trigger,Trigger3M))</f>
        <v>#NUM!</v>
      </c>
      <c r="BE1110" s="242">
        <f>IFERROR(_xll.qlIndexFixing($BF$1,BA1110,TRUE,_xll.ohTrigger(Trigger,Trigger3M)),#N/A)</f>
        <v>2.0275535486108949E-2</v>
      </c>
    </row>
    <row r="1111" spans="52:57" ht="11.25" customHeight="1" x14ac:dyDescent="0.25">
      <c r="AZ1111" s="99" t="s">
        <v>83</v>
      </c>
      <c r="BA1111" s="98">
        <f>_xll.qlInterestRateIndexFixingDate(Currency&amp;"ibor"&amp;Tenor,BB1111,Trigger)</f>
        <v>47175</v>
      </c>
      <c r="BB1111" s="98">
        <f>_xll.qlCalendarAdvance(Calendar,BB1110,AZ1111,"f",,Trigger)</f>
        <v>47177</v>
      </c>
      <c r="BC1111" s="98">
        <f>_xll.qlInterestRateIndexMaturity(Currency&amp;"ibor"&amp;Tenor,BB1111,Trigger)</f>
        <v>47269</v>
      </c>
      <c r="BD1111" s="242" t="e">
        <f>_xll.qlIndexFixing($AD$5,BA1111,TRUE,_xll.ohTrigger(Trigger,Trigger3M))</f>
        <v>#NUM!</v>
      </c>
      <c r="BE1111" s="242">
        <f>IFERROR(_xll.qlIndexFixing($BF$1,BA1111,TRUE,_xll.ohTrigger(Trigger,Trigger3M)),#N/A)</f>
        <v>2.027297246406292E-2</v>
      </c>
    </row>
    <row r="1112" spans="52:57" ht="11.25" customHeight="1" x14ac:dyDescent="0.25">
      <c r="AZ1112" s="99" t="s">
        <v>83</v>
      </c>
      <c r="BA1112" s="98">
        <f>_xll.qlInterestRateIndexFixingDate(Currency&amp;"ibor"&amp;Tenor,BB1112,Trigger)</f>
        <v>47182</v>
      </c>
      <c r="BB1112" s="98">
        <f>_xll.qlCalendarAdvance(Calendar,BB1111,AZ1112,"f",,Trigger)</f>
        <v>47184</v>
      </c>
      <c r="BC1112" s="98">
        <f>_xll.qlInterestRateIndexMaturity(Currency&amp;"ibor"&amp;Tenor,BB1112,Trigger)</f>
        <v>47276</v>
      </c>
      <c r="BD1112" s="242" t="e">
        <f>_xll.qlIndexFixing($AD$5,BA1112,TRUE,_xll.ohTrigger(Trigger,Trigger3M))</f>
        <v>#NUM!</v>
      </c>
      <c r="BE1112" s="242">
        <f>IFERROR(_xll.qlIndexFixing($BF$1,BA1112,TRUE,_xll.ohTrigger(Trigger,Trigger3M)),#N/A)</f>
        <v>2.0269423608796744E-2</v>
      </c>
    </row>
    <row r="1113" spans="52:57" ht="11.25" customHeight="1" x14ac:dyDescent="0.25">
      <c r="AZ1113" s="99" t="s">
        <v>83</v>
      </c>
      <c r="BA1113" s="98">
        <f>_xll.qlInterestRateIndexFixingDate(Currency&amp;"ibor"&amp;Tenor,BB1113,Trigger)</f>
        <v>47189</v>
      </c>
      <c r="BB1113" s="98">
        <f>_xll.qlCalendarAdvance(Calendar,BB1112,AZ1113,"f",,Trigger)</f>
        <v>47191</v>
      </c>
      <c r="BC1113" s="98">
        <f>_xll.qlInterestRateIndexMaturity(Currency&amp;"ibor"&amp;Tenor,BB1113,Trigger)</f>
        <v>47283</v>
      </c>
      <c r="BD1113" s="242" t="e">
        <f>_xll.qlIndexFixing($AD$5,BA1113,TRUE,_xll.ohTrigger(Trigger,Trigger3M))</f>
        <v>#NUM!</v>
      </c>
      <c r="BE1113" s="242">
        <f>IFERROR(_xll.qlIndexFixing($BF$1,BA1113,TRUE,_xll.ohTrigger(Trigger,Trigger3M)),#N/A)</f>
        <v>2.0265833976706039E-2</v>
      </c>
    </row>
    <row r="1114" spans="52:57" ht="11.25" customHeight="1" x14ac:dyDescent="0.25">
      <c r="AZ1114" s="99" t="s">
        <v>83</v>
      </c>
      <c r="BA1114" s="98">
        <f>_xll.qlInterestRateIndexFixingDate(Currency&amp;"ibor"&amp;Tenor,BB1114,Trigger)</f>
        <v>47196</v>
      </c>
      <c r="BB1114" s="98">
        <f>_xll.qlCalendarAdvance(Calendar,BB1113,AZ1114,"f",,Trigger)</f>
        <v>47198</v>
      </c>
      <c r="BC1114" s="98">
        <f>_xll.qlInterestRateIndexMaturity(Currency&amp;"ibor"&amp;Tenor,BB1114,Trigger)</f>
        <v>47290</v>
      </c>
      <c r="BD1114" s="242" t="e">
        <f>_xll.qlIndexFixing($AD$5,BA1114,TRUE,_xll.ohTrigger(Trigger,Trigger3M))</f>
        <v>#NUM!</v>
      </c>
      <c r="BE1114" s="242">
        <f>IFERROR(_xll.qlIndexFixing($BF$1,BA1114,TRUE,_xll.ohTrigger(Trigger,Trigger3M)),#N/A)</f>
        <v>2.0262203962542868E-2</v>
      </c>
    </row>
    <row r="1115" spans="52:57" ht="11.25" customHeight="1" x14ac:dyDescent="0.25">
      <c r="AZ1115" s="99" t="s">
        <v>83</v>
      </c>
      <c r="BA1115" s="98">
        <f>_xll.qlInterestRateIndexFixingDate(Currency&amp;"ibor"&amp;Tenor,BB1115,Trigger)</f>
        <v>47203</v>
      </c>
      <c r="BB1115" s="98">
        <f>_xll.qlCalendarAdvance(Calendar,BB1114,AZ1115,"f",,Trigger)</f>
        <v>47205</v>
      </c>
      <c r="BC1115" s="98">
        <f>_xll.qlInterestRateIndexMaturity(Currency&amp;"ibor"&amp;Tenor,BB1115,Trigger)</f>
        <v>47297</v>
      </c>
      <c r="BD1115" s="242" t="e">
        <f>_xll.qlIndexFixing($AD$5,BA1115,TRUE,_xll.ohTrigger(Trigger,Trigger3M))</f>
        <v>#NUM!</v>
      </c>
      <c r="BE1115" s="242">
        <f>IFERROR(_xll.qlIndexFixing($BF$1,BA1115,TRUE,_xll.ohTrigger(Trigger,Trigger3M)),#N/A)</f>
        <v>2.025853396105581E-2</v>
      </c>
    </row>
    <row r="1116" spans="52:57" ht="11.25" customHeight="1" x14ac:dyDescent="0.25">
      <c r="AZ1116" s="99" t="s">
        <v>83</v>
      </c>
      <c r="BA1116" s="98">
        <f>_xll.qlInterestRateIndexFixingDate(Currency&amp;"ibor"&amp;Tenor,BB1116,Trigger)</f>
        <v>47206</v>
      </c>
      <c r="BB1116" s="98">
        <f>_xll.qlCalendarAdvance(Calendar,BB1115,AZ1116,"f",,Trigger)</f>
        <v>47212</v>
      </c>
      <c r="BC1116" s="98">
        <f>_xll.qlInterestRateIndexMaturity(Currency&amp;"ibor"&amp;Tenor,BB1116,Trigger)</f>
        <v>47303</v>
      </c>
      <c r="BD1116" s="242" t="e">
        <f>_xll.qlIndexFixing($AD$5,BA1116,TRUE,_xll.ohTrigger(Trigger,Trigger3M))</f>
        <v>#NUM!</v>
      </c>
      <c r="BE1116" s="242">
        <f>IFERROR(_xll.qlIndexFixing($BF$1,BA1116,TRUE,_xll.ohTrigger(Trigger,Trigger3M)),#N/A)</f>
        <v>2.0254527920515256E-2</v>
      </c>
    </row>
    <row r="1117" spans="52:57" ht="11.25" customHeight="1" x14ac:dyDescent="0.25">
      <c r="AZ1117" s="99" t="s">
        <v>83</v>
      </c>
      <c r="BA1117" s="98">
        <f>_xll.qlInterestRateIndexFixingDate(Currency&amp;"ibor"&amp;Tenor,BB1117,Trigger)</f>
        <v>47217</v>
      </c>
      <c r="BB1117" s="98">
        <f>_xll.qlCalendarAdvance(Calendar,BB1116,AZ1117,"f",,Trigger)</f>
        <v>47219</v>
      </c>
      <c r="BC1117" s="98">
        <f>_xll.qlInterestRateIndexMaturity(Currency&amp;"ibor"&amp;Tenor,BB1117,Trigger)</f>
        <v>47310</v>
      </c>
      <c r="BD1117" s="242" t="e">
        <f>_xll.qlIndexFixing($AD$5,BA1117,TRUE,_xll.ohTrigger(Trigger,Trigger3M))</f>
        <v>#NUM!</v>
      </c>
      <c r="BE1117" s="242">
        <f>IFERROR(_xll.qlIndexFixing($BF$1,BA1117,TRUE,_xll.ohTrigger(Trigger,Trigger3M)),#N/A)</f>
        <v>2.0250782064169269E-2</v>
      </c>
    </row>
    <row r="1118" spans="52:57" ht="11.25" customHeight="1" x14ac:dyDescent="0.25">
      <c r="AZ1118" s="99" t="s">
        <v>83</v>
      </c>
      <c r="BA1118" s="98">
        <f>_xll.qlInterestRateIndexFixingDate(Currency&amp;"ibor"&amp;Tenor,BB1118,Trigger)</f>
        <v>47224</v>
      </c>
      <c r="BB1118" s="98">
        <f>_xll.qlCalendarAdvance(Calendar,BB1117,AZ1118,"f",,Trigger)</f>
        <v>47226</v>
      </c>
      <c r="BC1118" s="98">
        <f>_xll.qlInterestRateIndexMaturity(Currency&amp;"ibor"&amp;Tenor,BB1118,Trigger)</f>
        <v>47317</v>
      </c>
      <c r="BD1118" s="242" t="e">
        <f>_xll.qlIndexFixing($AD$5,BA1118,TRUE,_xll.ohTrigger(Trigger,Trigger3M))</f>
        <v>#NUM!</v>
      </c>
      <c r="BE1118" s="242">
        <f>IFERROR(_xll.qlIndexFixing($BF$1,BA1118,TRUE,_xll.ohTrigger(Trigger,Trigger3M)),#N/A)</f>
        <v>2.0246997378690849E-2</v>
      </c>
    </row>
    <row r="1119" spans="52:57" ht="11.25" customHeight="1" x14ac:dyDescent="0.25">
      <c r="AZ1119" s="99" t="s">
        <v>83</v>
      </c>
      <c r="BA1119" s="98">
        <f>_xll.qlInterestRateIndexFixingDate(Currency&amp;"ibor"&amp;Tenor,BB1119,Trigger)</f>
        <v>47231</v>
      </c>
      <c r="BB1119" s="98">
        <f>_xll.qlCalendarAdvance(Calendar,BB1118,AZ1119,"f",,Trigger)</f>
        <v>47233</v>
      </c>
      <c r="BC1119" s="98">
        <f>_xll.qlInterestRateIndexMaturity(Currency&amp;"ibor"&amp;Tenor,BB1119,Trigger)</f>
        <v>47324</v>
      </c>
      <c r="BD1119" s="242" t="e">
        <f>_xll.qlIndexFixing($AD$5,BA1119,TRUE,_xll.ohTrigger(Trigger,Trigger3M))</f>
        <v>#NUM!</v>
      </c>
      <c r="BE1119" s="242">
        <f>IFERROR(_xll.qlIndexFixing($BF$1,BA1119,TRUE,_xll.ohTrigger(Trigger,Trigger3M)),#N/A)</f>
        <v>2.0243174258806881E-2</v>
      </c>
    </row>
    <row r="1120" spans="52:57" ht="11.25" customHeight="1" x14ac:dyDescent="0.25">
      <c r="AZ1120" s="99" t="s">
        <v>83</v>
      </c>
      <c r="BA1120" s="98">
        <f>_xll.qlInterestRateIndexFixingDate(Currency&amp;"ibor"&amp;Tenor,BB1120,Trigger)</f>
        <v>47235</v>
      </c>
      <c r="BB1120" s="98">
        <f>_xll.qlCalendarAdvance(Calendar,BB1119,AZ1120,"f",,Trigger)</f>
        <v>47240</v>
      </c>
      <c r="BC1120" s="98">
        <f>_xll.qlInterestRateIndexMaturity(Currency&amp;"ibor"&amp;Tenor,BB1120,Trigger)</f>
        <v>47332</v>
      </c>
      <c r="BD1120" s="242" t="e">
        <f>_xll.qlIndexFixing($AD$5,BA1120,TRUE,_xll.ohTrigger(Trigger,Trigger3M))</f>
        <v>#NUM!</v>
      </c>
      <c r="BE1120" s="242">
        <f>IFERROR(_xll.qlIndexFixing($BF$1,BA1120,TRUE,_xll.ohTrigger(Trigger,Trigger3M)),#N/A)</f>
        <v>2.0239597960007755E-2</v>
      </c>
    </row>
    <row r="1121" spans="52:57" ht="11.25" customHeight="1" x14ac:dyDescent="0.25">
      <c r="AZ1121" s="99" t="s">
        <v>83</v>
      </c>
      <c r="BA1121" s="98">
        <f>_xll.qlInterestRateIndexFixingDate(Currency&amp;"ibor"&amp;Tenor,BB1121,Trigger)</f>
        <v>47245</v>
      </c>
      <c r="BB1121" s="98">
        <f>_xll.qlCalendarAdvance(Calendar,BB1120,AZ1121,"f",,Trigger)</f>
        <v>47247</v>
      </c>
      <c r="BC1121" s="98">
        <f>_xll.qlInterestRateIndexMaturity(Currency&amp;"ibor"&amp;Tenor,BB1121,Trigger)</f>
        <v>47339</v>
      </c>
      <c r="BD1121" s="242" t="e">
        <f>_xll.qlIndexFixing($AD$5,BA1121,TRUE,_xll.ohTrigger(Trigger,Trigger3M))</f>
        <v>#NUM!</v>
      </c>
      <c r="BE1121" s="242">
        <f>IFERROR(_xll.qlIndexFixing($BF$1,BA1121,TRUE,_xll.ohTrigger(Trigger,Trigger3M)),#N/A)</f>
        <v>2.0235696324317574E-2</v>
      </c>
    </row>
    <row r="1122" spans="52:57" ht="11.25" customHeight="1" x14ac:dyDescent="0.25">
      <c r="AZ1122" s="99" t="s">
        <v>83</v>
      </c>
      <c r="BA1122" s="98">
        <f>_xll.qlInterestRateIndexFixingDate(Currency&amp;"ibor"&amp;Tenor,BB1122,Trigger)</f>
        <v>47252</v>
      </c>
      <c r="BB1122" s="98">
        <f>_xll.qlCalendarAdvance(Calendar,BB1121,AZ1122,"f",,Trigger)</f>
        <v>47254</v>
      </c>
      <c r="BC1122" s="98">
        <f>_xll.qlInterestRateIndexMaturity(Currency&amp;"ibor"&amp;Tenor,BB1122,Trigger)</f>
        <v>47346</v>
      </c>
      <c r="BD1122" s="242" t="e">
        <f>_xll.qlIndexFixing($AD$5,BA1122,TRUE,_xll.ohTrigger(Trigger,Trigger3M))</f>
        <v>#NUM!</v>
      </c>
      <c r="BE1122" s="242">
        <f>IFERROR(_xll.qlIndexFixing($BF$1,BA1122,TRUE,_xll.ohTrigger(Trigger,Trigger3M)),#N/A)</f>
        <v>2.0231757464546182E-2</v>
      </c>
    </row>
    <row r="1123" spans="52:57" ht="11.25" customHeight="1" x14ac:dyDescent="0.25">
      <c r="AZ1123" s="99" t="s">
        <v>83</v>
      </c>
      <c r="BA1123" s="98">
        <f>_xll.qlInterestRateIndexFixingDate(Currency&amp;"ibor"&amp;Tenor,BB1123,Trigger)</f>
        <v>47259</v>
      </c>
      <c r="BB1123" s="98">
        <f>_xll.qlCalendarAdvance(Calendar,BB1122,AZ1123,"f",,Trigger)</f>
        <v>47261</v>
      </c>
      <c r="BC1123" s="98">
        <f>_xll.qlInterestRateIndexMaturity(Currency&amp;"ibor"&amp;Tenor,BB1123,Trigger)</f>
        <v>47353</v>
      </c>
      <c r="BD1123" s="242" t="e">
        <f>_xll.qlIndexFixing($AD$5,BA1123,TRUE,_xll.ohTrigger(Trigger,Trigger3M))</f>
        <v>#NUM!</v>
      </c>
      <c r="BE1123" s="242">
        <f>IFERROR(_xll.qlIndexFixing($BF$1,BA1123,TRUE,_xll.ohTrigger(Trigger,Trigger3M)),#N/A)</f>
        <v>2.0227781775442166E-2</v>
      </c>
    </row>
    <row r="1124" spans="52:57" ht="11.25" customHeight="1" x14ac:dyDescent="0.25">
      <c r="AZ1124" s="99" t="s">
        <v>83</v>
      </c>
      <c r="BA1124" s="98">
        <f>_xll.qlInterestRateIndexFixingDate(Currency&amp;"ibor"&amp;Tenor,BB1124,Trigger)</f>
        <v>47266</v>
      </c>
      <c r="BB1124" s="98">
        <f>_xll.qlCalendarAdvance(Calendar,BB1123,AZ1124,"f",,Trigger)</f>
        <v>47268</v>
      </c>
      <c r="BC1124" s="98">
        <f>_xll.qlInterestRateIndexMaturity(Currency&amp;"ibor"&amp;Tenor,BB1124,Trigger)</f>
        <v>47360</v>
      </c>
      <c r="BD1124" s="242" t="e">
        <f>_xll.qlIndexFixing($AD$5,BA1124,TRUE,_xll.ohTrigger(Trigger,Trigger3M))</f>
        <v>#NUM!</v>
      </c>
      <c r="BE1124" s="242">
        <f>IFERROR(_xll.qlIndexFixing($BF$1,BA1124,TRUE,_xll.ohTrigger(Trigger,Trigger3M)),#N/A)</f>
        <v>2.0223769651749761E-2</v>
      </c>
    </row>
    <row r="1125" spans="52:57" ht="11.25" customHeight="1" x14ac:dyDescent="0.25">
      <c r="AZ1125" s="99" t="s">
        <v>83</v>
      </c>
      <c r="BA1125" s="98">
        <f>_xll.qlInterestRateIndexFixingDate(Currency&amp;"ibor"&amp;Tenor,BB1125,Trigger)</f>
        <v>47273</v>
      </c>
      <c r="BB1125" s="98">
        <f>_xll.qlCalendarAdvance(Calendar,BB1124,AZ1125,"f",,Trigger)</f>
        <v>47275</v>
      </c>
      <c r="BC1125" s="98">
        <f>_xll.qlInterestRateIndexMaturity(Currency&amp;"ibor"&amp;Tenor,BB1125,Trigger)</f>
        <v>47367</v>
      </c>
      <c r="BD1125" s="242" t="e">
        <f>_xll.qlIndexFixing($AD$5,BA1125,TRUE,_xll.ohTrigger(Trigger,Trigger3M))</f>
        <v>#NUM!</v>
      </c>
      <c r="BE1125" s="242">
        <f>IFERROR(_xll.qlIndexFixing($BF$1,BA1125,TRUE,_xll.ohTrigger(Trigger,Trigger3M)),#N/A)</f>
        <v>2.0219721488215808E-2</v>
      </c>
    </row>
    <row r="1126" spans="52:57" ht="11.25" customHeight="1" x14ac:dyDescent="0.25">
      <c r="AZ1126" s="99" t="s">
        <v>83</v>
      </c>
      <c r="BA1126" s="98">
        <f>_xll.qlInterestRateIndexFixingDate(Currency&amp;"ibor"&amp;Tenor,BB1126,Trigger)</f>
        <v>47280</v>
      </c>
      <c r="BB1126" s="98">
        <f>_xll.qlCalendarAdvance(Calendar,BB1125,AZ1126,"f",,Trigger)</f>
        <v>47282</v>
      </c>
      <c r="BC1126" s="98">
        <f>_xll.qlInterestRateIndexMaturity(Currency&amp;"ibor"&amp;Tenor,BB1126,Trigger)</f>
        <v>47374</v>
      </c>
      <c r="BD1126" s="242" t="e">
        <f>_xll.qlIndexFixing($AD$5,BA1126,TRUE,_xll.ohTrigger(Trigger,Trigger3M))</f>
        <v>#NUM!</v>
      </c>
      <c r="BE1126" s="242">
        <f>IFERROR(_xll.qlIndexFixing($BF$1,BA1126,TRUE,_xll.ohTrigger(Trigger,Trigger3M)),#N/A)</f>
        <v>2.0215637679586285E-2</v>
      </c>
    </row>
    <row r="1127" spans="52:57" ht="11.25" customHeight="1" x14ac:dyDescent="0.25">
      <c r="AZ1127" s="99" t="s">
        <v>83</v>
      </c>
      <c r="BA1127" s="98">
        <f>_xll.qlInterestRateIndexFixingDate(Currency&amp;"ibor"&amp;Tenor,BB1127,Trigger)</f>
        <v>47287</v>
      </c>
      <c r="BB1127" s="98">
        <f>_xll.qlCalendarAdvance(Calendar,BB1126,AZ1127,"f",,Trigger)</f>
        <v>47289</v>
      </c>
      <c r="BC1127" s="98">
        <f>_xll.qlInterestRateIndexMaturity(Currency&amp;"ibor"&amp;Tenor,BB1127,Trigger)</f>
        <v>47381</v>
      </c>
      <c r="BD1127" s="242" t="e">
        <f>_xll.qlIndexFixing($AD$5,BA1127,TRUE,_xll.ohTrigger(Trigger,Trigger3M))</f>
        <v>#NUM!</v>
      </c>
      <c r="BE1127" s="242">
        <f>IFERROR(_xll.qlIndexFixing($BF$1,BA1127,TRUE,_xll.ohTrigger(Trigger,Trigger3M)),#N/A)</f>
        <v>2.0211518620605426E-2</v>
      </c>
    </row>
    <row r="1128" spans="52:57" ht="11.25" customHeight="1" x14ac:dyDescent="0.25">
      <c r="AZ1128" s="99" t="s">
        <v>83</v>
      </c>
      <c r="BA1128" s="98">
        <f>_xll.qlInterestRateIndexFixingDate(Currency&amp;"ibor"&amp;Tenor,BB1128,Trigger)</f>
        <v>47294</v>
      </c>
      <c r="BB1128" s="98">
        <f>_xll.qlCalendarAdvance(Calendar,BB1127,AZ1128,"f",,Trigger)</f>
        <v>47296</v>
      </c>
      <c r="BC1128" s="98">
        <f>_xll.qlInterestRateIndexMaturity(Currency&amp;"ibor"&amp;Tenor,BB1128,Trigger)</f>
        <v>47388</v>
      </c>
      <c r="BD1128" s="242" t="e">
        <f>_xll.qlIndexFixing($AD$5,BA1128,TRUE,_xll.ohTrigger(Trigger,Trigger3M))</f>
        <v>#NUM!</v>
      </c>
      <c r="BE1128" s="242">
        <f>IFERROR(_xll.qlIndexFixing($BF$1,BA1128,TRUE,_xll.ohTrigger(Trigger,Trigger3M)),#N/A)</f>
        <v>2.0207364706015737E-2</v>
      </c>
    </row>
    <row r="1129" spans="52:57" ht="11.25" customHeight="1" x14ac:dyDescent="0.25">
      <c r="AZ1129" s="99" t="s">
        <v>83</v>
      </c>
      <c r="BA1129" s="98">
        <f>_xll.qlInterestRateIndexFixingDate(Currency&amp;"ibor"&amp;Tenor,BB1129,Trigger)</f>
        <v>47301</v>
      </c>
      <c r="BB1129" s="98">
        <f>_xll.qlCalendarAdvance(Calendar,BB1128,AZ1129,"f",,Trigger)</f>
        <v>47303</v>
      </c>
      <c r="BC1129" s="98">
        <f>_xll.qlInterestRateIndexMaturity(Currency&amp;"ibor"&amp;Tenor,BB1129,Trigger)</f>
        <v>47395</v>
      </c>
      <c r="BD1129" s="242" t="e">
        <f>_xll.qlIndexFixing($AD$5,BA1129,TRUE,_xll.ohTrigger(Trigger,Trigger3M))</f>
        <v>#NUM!</v>
      </c>
      <c r="BE1129" s="242">
        <f>IFERROR(_xll.qlIndexFixing($BF$1,BA1129,TRUE,_xll.ohTrigger(Trigger,Trigger3M)),#N/A)</f>
        <v>2.0203176330564055E-2</v>
      </c>
    </row>
    <row r="1130" spans="52:57" ht="11.25" customHeight="1" x14ac:dyDescent="0.25">
      <c r="AZ1130" s="99" t="s">
        <v>83</v>
      </c>
      <c r="BA1130" s="98">
        <f>_xll.qlInterestRateIndexFixingDate(Currency&amp;"ibor"&amp;Tenor,BB1130,Trigger)</f>
        <v>47308</v>
      </c>
      <c r="BB1130" s="98">
        <f>_xll.qlCalendarAdvance(Calendar,BB1129,AZ1130,"f",,Trigger)</f>
        <v>47310</v>
      </c>
      <c r="BC1130" s="98">
        <f>_xll.qlInterestRateIndexMaturity(Currency&amp;"ibor"&amp;Tenor,BB1130,Trigger)</f>
        <v>47402</v>
      </c>
      <c r="BD1130" s="242" t="e">
        <f>_xll.qlIndexFixing($AD$5,BA1130,TRUE,_xll.ohTrigger(Trigger,Trigger3M))</f>
        <v>#NUM!</v>
      </c>
      <c r="BE1130" s="242">
        <f>IFERROR(_xll.qlIndexFixing($BF$1,BA1130,TRUE,_xll.ohTrigger(Trigger,Trigger3M)),#N/A)</f>
        <v>2.0198953888988538E-2</v>
      </c>
    </row>
    <row r="1131" spans="52:57" ht="11.25" customHeight="1" x14ac:dyDescent="0.25">
      <c r="AZ1131" s="99" t="s">
        <v>83</v>
      </c>
      <c r="BA1131" s="98">
        <f>_xll.qlInterestRateIndexFixingDate(Currency&amp;"ibor"&amp;Tenor,BB1131,Trigger)</f>
        <v>47315</v>
      </c>
      <c r="BB1131" s="98">
        <f>_xll.qlCalendarAdvance(Calendar,BB1130,AZ1131,"f",,Trigger)</f>
        <v>47317</v>
      </c>
      <c r="BC1131" s="98">
        <f>_xll.qlInterestRateIndexMaturity(Currency&amp;"ibor"&amp;Tenor,BB1131,Trigger)</f>
        <v>47409</v>
      </c>
      <c r="BD1131" s="242" t="e">
        <f>_xll.qlIndexFixing($AD$5,BA1131,TRUE,_xll.ohTrigger(Trigger,Trigger3M))</f>
        <v>#NUM!</v>
      </c>
      <c r="BE1131" s="242">
        <f>IFERROR(_xll.qlIndexFixing($BF$1,BA1131,TRUE,_xll.ohTrigger(Trigger,Trigger3M)),#N/A)</f>
        <v>2.0194697776033426E-2</v>
      </c>
    </row>
    <row r="1132" spans="52:57" ht="11.25" customHeight="1" x14ac:dyDescent="0.25">
      <c r="AZ1132" s="99" t="s">
        <v>83</v>
      </c>
      <c r="BA1132" s="98">
        <f>_xll.qlInterestRateIndexFixingDate(Currency&amp;"ibor"&amp;Tenor,BB1132,Trigger)</f>
        <v>47322</v>
      </c>
      <c r="BB1132" s="98">
        <f>_xll.qlCalendarAdvance(Calendar,BB1131,AZ1132,"f",,Trigger)</f>
        <v>47324</v>
      </c>
      <c r="BC1132" s="98">
        <f>_xll.qlInterestRateIndexMaturity(Currency&amp;"ibor"&amp;Tenor,BB1132,Trigger)</f>
        <v>47416</v>
      </c>
      <c r="BD1132" s="242" t="e">
        <f>_xll.qlIndexFixing($AD$5,BA1132,TRUE,_xll.ohTrigger(Trigger,Trigger3M))</f>
        <v>#NUM!</v>
      </c>
      <c r="BE1132" s="242">
        <f>IFERROR(_xll.qlIndexFixing($BF$1,BA1132,TRUE,_xll.ohTrigger(Trigger,Trigger3M)),#N/A)</f>
        <v>2.0190408386440345E-2</v>
      </c>
    </row>
    <row r="1133" spans="52:57" ht="11.25" customHeight="1" x14ac:dyDescent="0.25">
      <c r="AZ1133" s="99" t="s">
        <v>83</v>
      </c>
      <c r="BA1133" s="98">
        <f>_xll.qlInterestRateIndexFixingDate(Currency&amp;"ibor"&amp;Tenor,BB1133,Trigger)</f>
        <v>47329</v>
      </c>
      <c r="BB1133" s="98">
        <f>_xll.qlCalendarAdvance(Calendar,BB1132,AZ1133,"f",,Trigger)</f>
        <v>47331</v>
      </c>
      <c r="BC1133" s="98">
        <f>_xll.qlInterestRateIndexMaturity(Currency&amp;"ibor"&amp;Tenor,BB1133,Trigger)</f>
        <v>47423</v>
      </c>
      <c r="BD1133" s="242" t="e">
        <f>_xll.qlIndexFixing($AD$5,BA1133,TRUE,_xll.ohTrigger(Trigger,Trigger3M))</f>
        <v>#NUM!</v>
      </c>
      <c r="BE1133" s="242">
        <f>IFERROR(_xll.qlIndexFixing($BF$1,BA1133,TRUE,_xll.ohTrigger(Trigger,Trigger3M)),#N/A)</f>
        <v>2.0186086114947453E-2</v>
      </c>
    </row>
    <row r="1134" spans="52:57" ht="11.25" customHeight="1" x14ac:dyDescent="0.25">
      <c r="AZ1134" s="99" t="s">
        <v>83</v>
      </c>
      <c r="BA1134" s="98">
        <f>_xll.qlInterestRateIndexFixingDate(Currency&amp;"ibor"&amp;Tenor,BB1134,Trigger)</f>
        <v>47336</v>
      </c>
      <c r="BB1134" s="98">
        <f>_xll.qlCalendarAdvance(Calendar,BB1133,AZ1134,"f",,Trigger)</f>
        <v>47338</v>
      </c>
      <c r="BC1134" s="98">
        <f>_xll.qlInterestRateIndexMaturity(Currency&amp;"ibor"&amp;Tenor,BB1134,Trigger)</f>
        <v>47430</v>
      </c>
      <c r="BD1134" s="242" t="e">
        <f>_xll.qlIndexFixing($AD$5,BA1134,TRUE,_xll.ohTrigger(Trigger,Trigger3M))</f>
        <v>#NUM!</v>
      </c>
      <c r="BE1134" s="242">
        <f>IFERROR(_xll.qlIndexFixing($BF$1,BA1134,TRUE,_xll.ohTrigger(Trigger,Trigger3M)),#N/A)</f>
        <v>2.0181731356294641E-2</v>
      </c>
    </row>
    <row r="1135" spans="52:57" ht="11.25" customHeight="1" x14ac:dyDescent="0.25">
      <c r="AZ1135" s="99" t="s">
        <v>83</v>
      </c>
      <c r="BA1135" s="98">
        <f>_xll.qlInterestRateIndexFixingDate(Currency&amp;"ibor"&amp;Tenor,BB1135,Trigger)</f>
        <v>47343</v>
      </c>
      <c r="BB1135" s="98">
        <f>_xll.qlCalendarAdvance(Calendar,BB1134,AZ1135,"f",,Trigger)</f>
        <v>47345</v>
      </c>
      <c r="BC1135" s="98">
        <f>_xll.qlInterestRateIndexMaturity(Currency&amp;"ibor"&amp;Tenor,BB1135,Trigger)</f>
        <v>47437</v>
      </c>
      <c r="BD1135" s="242" t="e">
        <f>_xll.qlIndexFixing($AD$5,BA1135,TRUE,_xll.ohTrigger(Trigger,Trigger3M))</f>
        <v>#NUM!</v>
      </c>
      <c r="BE1135" s="242">
        <f>IFERROR(_xll.qlIndexFixing($BF$1,BA1135,TRUE,_xll.ohTrigger(Trigger,Trigger3M)),#N/A)</f>
        <v>2.0177344505220067E-2</v>
      </c>
    </row>
    <row r="1136" spans="52:57" ht="11.25" customHeight="1" x14ac:dyDescent="0.25">
      <c r="AZ1136" s="99" t="s">
        <v>83</v>
      </c>
      <c r="BA1136" s="98">
        <f>_xll.qlInterestRateIndexFixingDate(Currency&amp;"ibor"&amp;Tenor,BB1136,Trigger)</f>
        <v>47350</v>
      </c>
      <c r="BB1136" s="98">
        <f>_xll.qlCalendarAdvance(Calendar,BB1135,AZ1136,"f",,Trigger)</f>
        <v>47352</v>
      </c>
      <c r="BC1136" s="98">
        <f>_xll.qlInterestRateIndexMaturity(Currency&amp;"ibor"&amp;Tenor,BB1136,Trigger)</f>
        <v>47444</v>
      </c>
      <c r="BD1136" s="242" t="e">
        <f>_xll.qlIndexFixing($AD$5,BA1136,TRUE,_xll.ohTrigger(Trigger,Trigger3M))</f>
        <v>#NUM!</v>
      </c>
      <c r="BE1136" s="242">
        <f>IFERROR(_xll.qlIndexFixing($BF$1,BA1136,TRUE,_xll.ohTrigger(Trigger,Trigger3M)),#N/A)</f>
        <v>2.0172925956461016E-2</v>
      </c>
    </row>
    <row r="1137" spans="52:57" ht="11.25" customHeight="1" x14ac:dyDescent="0.25">
      <c r="AZ1137" s="99" t="s">
        <v>83</v>
      </c>
      <c r="BA1137" s="98">
        <f>_xll.qlInterestRateIndexFixingDate(Currency&amp;"ibor"&amp;Tenor,BB1137,Trigger)</f>
        <v>47357</v>
      </c>
      <c r="BB1137" s="98">
        <f>_xll.qlCalendarAdvance(Calendar,BB1136,AZ1137,"f",,Trigger)</f>
        <v>47359</v>
      </c>
      <c r="BC1137" s="98">
        <f>_xll.qlInterestRateIndexMaturity(Currency&amp;"ibor"&amp;Tenor,BB1137,Trigger)</f>
        <v>47451</v>
      </c>
      <c r="BD1137" s="242" t="e">
        <f>_xll.qlIndexFixing($AD$5,BA1137,TRUE,_xll.ohTrigger(Trigger,Trigger3M))</f>
        <v>#NUM!</v>
      </c>
      <c r="BE1137" s="242">
        <f>IFERROR(_xll.qlIndexFixing($BF$1,BA1137,TRUE,_xll.ohTrigger(Trigger,Trigger3M)),#N/A)</f>
        <v>2.0168476104752166E-2</v>
      </c>
    </row>
    <row r="1138" spans="52:57" ht="11.25" customHeight="1" x14ac:dyDescent="0.25">
      <c r="AZ1138" s="99" t="s">
        <v>83</v>
      </c>
      <c r="BA1138" s="98">
        <f>_xll.qlInterestRateIndexFixingDate(Currency&amp;"ibor"&amp;Tenor,BB1138,Trigger)</f>
        <v>47364</v>
      </c>
      <c r="BB1138" s="98">
        <f>_xll.qlCalendarAdvance(Calendar,BB1137,AZ1138,"f",,Trigger)</f>
        <v>47366</v>
      </c>
      <c r="BC1138" s="98">
        <f>_xll.qlInterestRateIndexMaturity(Currency&amp;"ibor"&amp;Tenor,BB1138,Trigger)</f>
        <v>47457</v>
      </c>
      <c r="BD1138" s="242" t="e">
        <f>_xll.qlIndexFixing($AD$5,BA1138,TRUE,_xll.ohTrigger(Trigger,Trigger3M))</f>
        <v>#NUM!</v>
      </c>
      <c r="BE1138" s="242">
        <f>IFERROR(_xll.qlIndexFixing($BF$1,BA1138,TRUE,_xll.ohTrigger(Trigger,Trigger3M)),#N/A)</f>
        <v>2.0163757425194679E-2</v>
      </c>
    </row>
    <row r="1139" spans="52:57" ht="11.25" customHeight="1" x14ac:dyDescent="0.25">
      <c r="AZ1139" s="99" t="s">
        <v>83</v>
      </c>
      <c r="BA1139" s="98">
        <f>_xll.qlInterestRateIndexFixingDate(Currency&amp;"ibor"&amp;Tenor,BB1139,Trigger)</f>
        <v>47371</v>
      </c>
      <c r="BB1139" s="98">
        <f>_xll.qlCalendarAdvance(Calendar,BB1138,AZ1139,"f",,Trigger)</f>
        <v>47373</v>
      </c>
      <c r="BC1139" s="98">
        <f>_xll.qlInterestRateIndexMaturity(Currency&amp;"ibor"&amp;Tenor,BB1139,Trigger)</f>
        <v>47464</v>
      </c>
      <c r="BD1139" s="242" t="e">
        <f>_xll.qlIndexFixing($AD$5,BA1139,TRUE,_xll.ohTrigger(Trigger,Trigger3M))</f>
        <v>#NUM!</v>
      </c>
      <c r="BE1139" s="242">
        <f>IFERROR(_xll.qlIndexFixing($BF$1,BA1139,TRUE,_xll.ohTrigger(Trigger,Trigger3M)),#N/A)</f>
        <v>2.0159248508706151E-2</v>
      </c>
    </row>
    <row r="1140" spans="52:57" ht="11.25" customHeight="1" x14ac:dyDescent="0.25">
      <c r="AZ1140" s="99" t="s">
        <v>83</v>
      </c>
      <c r="BA1140" s="98">
        <f>_xll.qlInterestRateIndexFixingDate(Currency&amp;"ibor"&amp;Tenor,BB1140,Trigger)</f>
        <v>47378</v>
      </c>
      <c r="BB1140" s="98">
        <f>_xll.qlCalendarAdvance(Calendar,BB1139,AZ1140,"f",,Trigger)</f>
        <v>47380</v>
      </c>
      <c r="BC1140" s="98">
        <f>_xll.qlInterestRateIndexMaturity(Currency&amp;"ibor"&amp;Tenor,BB1140,Trigger)</f>
        <v>47471</v>
      </c>
      <c r="BD1140" s="242" t="e">
        <f>_xll.qlIndexFixing($AD$5,BA1140,TRUE,_xll.ohTrigger(Trigger,Trigger3M))</f>
        <v>#NUM!</v>
      </c>
      <c r="BE1140" s="242">
        <f>IFERROR(_xll.qlIndexFixing($BF$1,BA1140,TRUE,_xll.ohTrigger(Trigger,Trigger3M)),#N/A)</f>
        <v>2.0154709446904562E-2</v>
      </c>
    </row>
    <row r="1141" spans="52:57" ht="11.25" customHeight="1" x14ac:dyDescent="0.25">
      <c r="AZ1141" s="99" t="s">
        <v>83</v>
      </c>
      <c r="BA1141" s="98">
        <f>_xll.qlInterestRateIndexFixingDate(Currency&amp;"ibor"&amp;Tenor,BB1141,Trigger)</f>
        <v>47385</v>
      </c>
      <c r="BB1141" s="98">
        <f>_xll.qlCalendarAdvance(Calendar,BB1140,AZ1141,"f",,Trigger)</f>
        <v>47387</v>
      </c>
      <c r="BC1141" s="98">
        <f>_xll.qlInterestRateIndexMaturity(Currency&amp;"ibor"&amp;Tenor,BB1141,Trigger)</f>
        <v>47479</v>
      </c>
      <c r="BD1141" s="242" t="e">
        <f>_xll.qlIndexFixing($AD$5,BA1141,TRUE,_xll.ohTrigger(Trigger,Trigger3M))</f>
        <v>#NUM!</v>
      </c>
      <c r="BE1141" s="242">
        <f>IFERROR(_xll.qlIndexFixing($BF$1,BA1141,TRUE,_xll.ohTrigger(Trigger,Trigger3M)),#N/A)</f>
        <v>2.0150371563121081E-2</v>
      </c>
    </row>
    <row r="1142" spans="52:57" ht="11.25" customHeight="1" x14ac:dyDescent="0.25">
      <c r="AZ1142" s="99" t="s">
        <v>83</v>
      </c>
      <c r="BA1142" s="98">
        <f>_xll.qlInterestRateIndexFixingDate(Currency&amp;"ibor"&amp;Tenor,BB1142,Trigger)</f>
        <v>47392</v>
      </c>
      <c r="BB1142" s="98">
        <f>_xll.qlCalendarAdvance(Calendar,BB1141,AZ1142,"f",,Trigger)</f>
        <v>47394</v>
      </c>
      <c r="BC1142" s="98">
        <f>_xll.qlInterestRateIndexMaturity(Currency&amp;"ibor"&amp;Tenor,BB1142,Trigger)</f>
        <v>47486</v>
      </c>
      <c r="BD1142" s="242" t="e">
        <f>_xll.qlIndexFixing($AD$5,BA1142,TRUE,_xll.ohTrigger(Trigger,Trigger3M))</f>
        <v>#NUM!</v>
      </c>
      <c r="BE1142" s="242">
        <f>IFERROR(_xll.qlIndexFixing($BF$1,BA1142,TRUE,_xll.ohTrigger(Trigger,Trigger3M)),#N/A)</f>
        <v>2.0145771117675619E-2</v>
      </c>
    </row>
    <row r="1143" spans="52:57" ht="11.25" customHeight="1" x14ac:dyDescent="0.25">
      <c r="AZ1143" s="99" t="s">
        <v>83</v>
      </c>
      <c r="BA1143" s="98">
        <f>_xll.qlInterestRateIndexFixingDate(Currency&amp;"ibor"&amp;Tenor,BB1143,Trigger)</f>
        <v>47399</v>
      </c>
      <c r="BB1143" s="98">
        <f>_xll.qlCalendarAdvance(Calendar,BB1142,AZ1143,"f",,Trigger)</f>
        <v>47401</v>
      </c>
      <c r="BC1143" s="98">
        <f>_xll.qlInterestRateIndexMaturity(Currency&amp;"ibor"&amp;Tenor,BB1143,Trigger)</f>
        <v>47493</v>
      </c>
      <c r="BD1143" s="242" t="e">
        <f>_xll.qlIndexFixing($AD$5,BA1143,TRUE,_xll.ohTrigger(Trigger,Trigger3M))</f>
        <v>#NUM!</v>
      </c>
      <c r="BE1143" s="242">
        <f>IFERROR(_xll.qlIndexFixing($BF$1,BA1143,TRUE,_xll.ohTrigger(Trigger,Trigger3M)),#N/A)</f>
        <v>2.0141141737675408E-2</v>
      </c>
    </row>
    <row r="1144" spans="52:57" ht="11.25" customHeight="1" x14ac:dyDescent="0.25">
      <c r="AZ1144" s="99" t="s">
        <v>83</v>
      </c>
      <c r="BA1144" s="98">
        <f>_xll.qlInterestRateIndexFixingDate(Currency&amp;"ibor"&amp;Tenor,BB1144,Trigger)</f>
        <v>47406</v>
      </c>
      <c r="BB1144" s="98">
        <f>_xll.qlCalendarAdvance(Calendar,BB1143,AZ1144,"f",,Trigger)</f>
        <v>47408</v>
      </c>
      <c r="BC1144" s="98">
        <f>_xll.qlInterestRateIndexMaturity(Currency&amp;"ibor"&amp;Tenor,BB1144,Trigger)</f>
        <v>47500</v>
      </c>
      <c r="BD1144" s="242" t="e">
        <f>_xll.qlIndexFixing($AD$5,BA1144,TRUE,_xll.ohTrigger(Trigger,Trigger3M))</f>
        <v>#NUM!</v>
      </c>
      <c r="BE1144" s="242">
        <f>IFERROR(_xll.qlIndexFixing($BF$1,BA1144,TRUE,_xll.ohTrigger(Trigger,Trigger3M)),#N/A)</f>
        <v>2.0136483817849909E-2</v>
      </c>
    </row>
    <row r="1145" spans="52:57" ht="11.25" customHeight="1" x14ac:dyDescent="0.25">
      <c r="AZ1145" s="99" t="s">
        <v>83</v>
      </c>
      <c r="BA1145" s="98">
        <f>_xll.qlInterestRateIndexFixingDate(Currency&amp;"ibor"&amp;Tenor,BB1145,Trigger)</f>
        <v>47413</v>
      </c>
      <c r="BB1145" s="98">
        <f>_xll.qlCalendarAdvance(Calendar,BB1144,AZ1145,"f",,Trigger)</f>
        <v>47415</v>
      </c>
      <c r="BC1145" s="98">
        <f>_xll.qlInterestRateIndexMaturity(Currency&amp;"ibor"&amp;Tenor,BB1145,Trigger)</f>
        <v>47507</v>
      </c>
      <c r="BD1145" s="242" t="e">
        <f>_xll.qlIndexFixing($AD$5,BA1145,TRUE,_xll.ohTrigger(Trigger,Trigger3M))</f>
        <v>#NUM!</v>
      </c>
      <c r="BE1145" s="242">
        <f>IFERROR(_xll.qlIndexFixing($BF$1,BA1145,TRUE,_xll.ohTrigger(Trigger,Trigger3M)),#N/A)</f>
        <v>2.0131797752924247E-2</v>
      </c>
    </row>
    <row r="1146" spans="52:57" ht="11.25" customHeight="1" x14ac:dyDescent="0.25">
      <c r="AZ1146" s="99" t="s">
        <v>83</v>
      </c>
      <c r="BA1146" s="98">
        <f>_xll.qlInterestRateIndexFixingDate(Currency&amp;"ibor"&amp;Tenor,BB1146,Trigger)</f>
        <v>47420</v>
      </c>
      <c r="BB1146" s="98">
        <f>_xll.qlCalendarAdvance(Calendar,BB1145,AZ1146,"f",,Trigger)</f>
        <v>47422</v>
      </c>
      <c r="BC1146" s="98">
        <f>_xll.qlInterestRateIndexMaturity(Currency&amp;"ibor"&amp;Tenor,BB1146,Trigger)</f>
        <v>47514</v>
      </c>
      <c r="BD1146" s="242" t="e">
        <f>_xll.qlIndexFixing($AD$5,BA1146,TRUE,_xll.ohTrigger(Trigger,Trigger3M))</f>
        <v>#NUM!</v>
      </c>
      <c r="BE1146" s="242">
        <f>IFERROR(_xll.qlIndexFixing($BF$1,BA1146,TRUE,_xll.ohTrigger(Trigger,Trigger3M)),#N/A)</f>
        <v>2.0127083937627022E-2</v>
      </c>
    </row>
    <row r="1147" spans="52:57" ht="11.25" customHeight="1" x14ac:dyDescent="0.25">
      <c r="AZ1147" s="99" t="s">
        <v>83</v>
      </c>
      <c r="BA1147" s="98">
        <f>_xll.qlInterestRateIndexFixingDate(Currency&amp;"ibor"&amp;Tenor,BB1147,Trigger)</f>
        <v>47427</v>
      </c>
      <c r="BB1147" s="98">
        <f>_xll.qlCalendarAdvance(Calendar,BB1146,AZ1147,"f",,Trigger)</f>
        <v>47429</v>
      </c>
      <c r="BC1147" s="98">
        <f>_xll.qlInterestRateIndexMaturity(Currency&amp;"ibor"&amp;Tenor,BB1147,Trigger)</f>
        <v>47521</v>
      </c>
      <c r="BD1147" s="242" t="e">
        <f>_xll.qlIndexFixing($AD$5,BA1147,TRUE,_xll.ohTrigger(Trigger,Trigger3M))</f>
        <v>#NUM!</v>
      </c>
      <c r="BE1147" s="242">
        <f>IFERROR(_xll.qlIndexFixing($BF$1,BA1147,TRUE,_xll.ohTrigger(Trigger,Trigger3M)),#N/A)</f>
        <v>2.0122342766679874E-2</v>
      </c>
    </row>
    <row r="1148" spans="52:57" ht="11.25" customHeight="1" x14ac:dyDescent="0.25">
      <c r="AZ1148" s="99" t="s">
        <v>83</v>
      </c>
      <c r="BA1148" s="98">
        <f>_xll.qlInterestRateIndexFixingDate(Currency&amp;"ibor"&amp;Tenor,BB1148,Trigger)</f>
        <v>47434</v>
      </c>
      <c r="BB1148" s="98">
        <f>_xll.qlCalendarAdvance(Calendar,BB1147,AZ1148,"f",,Trigger)</f>
        <v>47436</v>
      </c>
      <c r="BC1148" s="98">
        <f>_xll.qlInterestRateIndexMaturity(Currency&amp;"ibor"&amp;Tenor,BB1148,Trigger)</f>
        <v>47528</v>
      </c>
      <c r="BD1148" s="242" t="e">
        <f>_xll.qlIndexFixing($AD$5,BA1148,TRUE,_xll.ohTrigger(Trigger,Trigger3M))</f>
        <v>#NUM!</v>
      </c>
      <c r="BE1148" s="242">
        <f>IFERROR(_xll.qlIndexFixing($BF$1,BA1148,TRUE,_xll.ohTrigger(Trigger,Trigger3M)),#N/A)</f>
        <v>2.0117574634807931E-2</v>
      </c>
    </row>
    <row r="1149" spans="52:57" ht="11.25" customHeight="1" x14ac:dyDescent="0.25">
      <c r="AZ1149" s="99" t="s">
        <v>83</v>
      </c>
      <c r="BA1149" s="98">
        <f>_xll.qlInterestRateIndexFixingDate(Currency&amp;"ibor"&amp;Tenor,BB1149,Trigger)</f>
        <v>47441</v>
      </c>
      <c r="BB1149" s="98">
        <f>_xll.qlCalendarAdvance(Calendar,BB1148,AZ1149,"f",,Trigger)</f>
        <v>47443</v>
      </c>
      <c r="BC1149" s="98">
        <f>_xll.qlInterestRateIndexMaturity(Currency&amp;"ibor"&amp;Tenor,BB1149,Trigger)</f>
        <v>47535</v>
      </c>
      <c r="BD1149" s="242" t="e">
        <f>_xll.qlIndexFixing($AD$5,BA1149,TRUE,_xll.ohTrigger(Trigger,Trigger3M))</f>
        <v>#NUM!</v>
      </c>
      <c r="BE1149" s="242">
        <f>IFERROR(_xll.qlIndexFixing($BF$1,BA1149,TRUE,_xll.ohTrigger(Trigger,Trigger3M)),#N/A)</f>
        <v>2.0112779936732838E-2</v>
      </c>
    </row>
    <row r="1150" spans="52:57" ht="11.25" customHeight="1" x14ac:dyDescent="0.25">
      <c r="AZ1150" s="99" t="s">
        <v>83</v>
      </c>
      <c r="BA1150" s="98">
        <f>_xll.qlInterestRateIndexFixingDate(Currency&amp;"ibor"&amp;Tenor,BB1150,Trigger)</f>
        <v>47448</v>
      </c>
      <c r="BB1150" s="98">
        <f>_xll.qlCalendarAdvance(Calendar,BB1149,AZ1150,"f",,Trigger)</f>
        <v>47450</v>
      </c>
      <c r="BC1150" s="98">
        <f>_xll.qlInterestRateIndexMaturity(Currency&amp;"ibor"&amp;Tenor,BB1150,Trigger)</f>
        <v>47542</v>
      </c>
      <c r="BD1150" s="242" t="e">
        <f>_xll.qlIndexFixing($AD$5,BA1150,TRUE,_xll.ohTrigger(Trigger,Trigger3M))</f>
        <v>#NUM!</v>
      </c>
      <c r="BE1150" s="242">
        <f>IFERROR(_xll.qlIndexFixing($BF$1,BA1150,TRUE,_xll.ohTrigger(Trigger,Trigger3M)),#N/A)</f>
        <v>2.0107959067172762E-2</v>
      </c>
    </row>
    <row r="1151" spans="52:57" ht="11.25" customHeight="1" x14ac:dyDescent="0.25">
      <c r="AZ1151" s="99" t="s">
        <v>83</v>
      </c>
      <c r="BA1151" s="98">
        <f>_xll.qlInterestRateIndexFixingDate(Currency&amp;"ibor"&amp;Tenor,BB1151,Trigger)</f>
        <v>47455</v>
      </c>
      <c r="BB1151" s="98">
        <f>_xll.qlCalendarAdvance(Calendar,BB1150,AZ1151,"f",,Trigger)</f>
        <v>47457</v>
      </c>
      <c r="BC1151" s="98">
        <f>_xll.qlInterestRateIndexMaturity(Currency&amp;"ibor"&amp;Tenor,BB1151,Trigger)</f>
        <v>47547</v>
      </c>
      <c r="BD1151" s="242" t="e">
        <f>_xll.qlIndexFixing($AD$5,BA1151,TRUE,_xll.ohTrigger(Trigger,Trigger3M))</f>
        <v>#NUM!</v>
      </c>
      <c r="BE1151" s="242">
        <f>IFERROR(_xll.qlIndexFixing($BF$1,BA1151,TRUE,_xll.ohTrigger(Trigger,Trigger3M)),#N/A)</f>
        <v>2.0102693521145021E-2</v>
      </c>
    </row>
    <row r="1152" spans="52:57" ht="11.25" customHeight="1" x14ac:dyDescent="0.25">
      <c r="AZ1152" s="99" t="s">
        <v>83</v>
      </c>
      <c r="BA1152" s="98">
        <f>_xll.qlInterestRateIndexFixingDate(Currency&amp;"ibor"&amp;Tenor,BB1152,Trigger)</f>
        <v>47462</v>
      </c>
      <c r="BB1152" s="98">
        <f>_xll.qlCalendarAdvance(Calendar,BB1151,AZ1152,"f",,Trigger)</f>
        <v>47464</v>
      </c>
      <c r="BC1152" s="98">
        <f>_xll.qlInterestRateIndexMaturity(Currency&amp;"ibor"&amp;Tenor,BB1152,Trigger)</f>
        <v>47554</v>
      </c>
      <c r="BD1152" s="242" t="e">
        <f>_xll.qlIndexFixing($AD$5,BA1152,TRUE,_xll.ohTrigger(Trigger,Trigger3M))</f>
        <v>#NUM!</v>
      </c>
      <c r="BE1152" s="242">
        <f>IFERROR(_xll.qlIndexFixing($BF$1,BA1152,TRUE,_xll.ohTrigger(Trigger,Trigger3M)),#N/A)</f>
        <v>2.0097825514731049E-2</v>
      </c>
    </row>
    <row r="1153" spans="52:57" ht="11.25" customHeight="1" x14ac:dyDescent="0.25">
      <c r="AZ1153" s="99" t="s">
        <v>83</v>
      </c>
      <c r="BA1153" s="98">
        <f>_xll.qlInterestRateIndexFixingDate(Currency&amp;"ibor"&amp;Tenor,BB1153,Trigger)</f>
        <v>47469</v>
      </c>
      <c r="BB1153" s="98">
        <f>_xll.qlCalendarAdvance(Calendar,BB1152,AZ1153,"f",,Trigger)</f>
        <v>47471</v>
      </c>
      <c r="BC1153" s="98">
        <f>_xll.qlInterestRateIndexMaturity(Currency&amp;"ibor"&amp;Tenor,BB1153,Trigger)</f>
        <v>47561</v>
      </c>
      <c r="BD1153" s="242" t="e">
        <f>_xll.qlIndexFixing($AD$5,BA1153,TRUE,_xll.ohTrigger(Trigger,Trigger3M))</f>
        <v>#NUM!</v>
      </c>
      <c r="BE1153" s="242">
        <f>IFERROR(_xll.qlIndexFixing($BF$1,BA1153,TRUE,_xll.ohTrigger(Trigger,Trigger3M)),#N/A)</f>
        <v>2.0092932467256297E-2</v>
      </c>
    </row>
    <row r="1154" spans="52:57" ht="11.25" customHeight="1" x14ac:dyDescent="0.25">
      <c r="AZ1154" s="99" t="s">
        <v>83</v>
      </c>
      <c r="BA1154" s="98">
        <f>_xll.qlInterestRateIndexFixingDate(Currency&amp;"ibor"&amp;Tenor,BB1154,Trigger)</f>
        <v>47473</v>
      </c>
      <c r="BB1154" s="98">
        <f>_xll.qlCalendarAdvance(Calendar,BB1153,AZ1154,"f",,Trigger)</f>
        <v>47479</v>
      </c>
      <c r="BC1154" s="98">
        <f>_xll.qlInterestRateIndexMaturity(Currency&amp;"ibor"&amp;Tenor,BB1154,Trigger)</f>
        <v>47569</v>
      </c>
      <c r="BD1154" s="242" t="e">
        <f>_xll.qlIndexFixing($AD$5,BA1154,TRUE,_xll.ohTrigger(Trigger,Trigger3M))</f>
        <v>#NUM!</v>
      </c>
      <c r="BE1154" s="242">
        <f>IFERROR(_xll.qlIndexFixing($BF$1,BA1154,TRUE,_xll.ohTrigger(Trigger,Trigger3M)),#N/A)</f>
        <v>2.0087310256756474E-2</v>
      </c>
    </row>
    <row r="1155" spans="52:57" ht="11.25" customHeight="1" x14ac:dyDescent="0.25">
      <c r="AZ1155" s="99" t="s">
        <v>83</v>
      </c>
      <c r="BA1155" s="98">
        <f>_xll.qlInterestRateIndexFixingDate(Currency&amp;"ibor"&amp;Tenor,BB1155,Trigger)</f>
        <v>47483</v>
      </c>
      <c r="BB1155" s="98">
        <f>_xll.qlCalendarAdvance(Calendar,BB1154,AZ1155,"f",,Trigger)</f>
        <v>47486</v>
      </c>
      <c r="BC1155" s="98">
        <f>_xll.qlInterestRateIndexMaturity(Currency&amp;"ibor"&amp;Tenor,BB1155,Trigger)</f>
        <v>47576</v>
      </c>
      <c r="BD1155" s="242" t="e">
        <f>_xll.qlIndexFixing($AD$5,BA1155,TRUE,_xll.ohTrigger(Trigger,Trigger3M))</f>
        <v>#NUM!</v>
      </c>
      <c r="BE1155" s="242">
        <f>IFERROR(_xll.qlIndexFixing($BF$1,BA1155,TRUE,_xll.ohTrigger(Trigger,Trigger3M)),#N/A)</f>
        <v>2.0082364878850179E-2</v>
      </c>
    </row>
    <row r="1156" spans="52:57" ht="11.25" customHeight="1" x14ac:dyDescent="0.25">
      <c r="AZ1156" s="99" t="s">
        <v>83</v>
      </c>
      <c r="BA1156" s="98">
        <f>_xll.qlInterestRateIndexFixingDate(Currency&amp;"ibor"&amp;Tenor,BB1156,Trigger)</f>
        <v>47491</v>
      </c>
      <c r="BB1156" s="98">
        <f>_xll.qlCalendarAdvance(Calendar,BB1155,AZ1156,"f",,Trigger)</f>
        <v>47493</v>
      </c>
      <c r="BC1156" s="98">
        <f>_xll.qlInterestRateIndexMaturity(Currency&amp;"ibor"&amp;Tenor,BB1156,Trigger)</f>
        <v>47583</v>
      </c>
      <c r="BD1156" s="242" t="e">
        <f>_xll.qlIndexFixing($AD$5,BA1156,TRUE,_xll.ohTrigger(Trigger,Trigger3M))</f>
        <v>#NUM!</v>
      </c>
      <c r="BE1156" s="242">
        <f>IFERROR(_xll.qlIndexFixing($BF$1,BA1156,TRUE,_xll.ohTrigger(Trigger,Trigger3M)),#N/A)</f>
        <v>2.0077395700267786E-2</v>
      </c>
    </row>
    <row r="1157" spans="52:57" ht="11.25" customHeight="1" x14ac:dyDescent="0.25">
      <c r="AZ1157" s="99" t="s">
        <v>83</v>
      </c>
      <c r="BA1157" s="98">
        <f>_xll.qlInterestRateIndexFixingDate(Currency&amp;"ibor"&amp;Tenor,BB1157,Trigger)</f>
        <v>47498</v>
      </c>
      <c r="BB1157" s="98">
        <f>_xll.qlCalendarAdvance(Calendar,BB1156,AZ1157,"f",,Trigger)</f>
        <v>47500</v>
      </c>
      <c r="BC1157" s="98">
        <f>_xll.qlInterestRateIndexMaturity(Currency&amp;"ibor"&amp;Tenor,BB1157,Trigger)</f>
        <v>47590</v>
      </c>
      <c r="BD1157" s="242" t="e">
        <f>_xll.qlIndexFixing($AD$5,BA1157,TRUE,_xll.ohTrigger(Trigger,Trigger3M))</f>
        <v>#NUM!</v>
      </c>
      <c r="BE1157" s="242">
        <f>IFERROR(_xll.qlIndexFixing($BF$1,BA1157,TRUE,_xll.ohTrigger(Trigger,Trigger3M)),#N/A)</f>
        <v>2.007240311567049E-2</v>
      </c>
    </row>
    <row r="1158" spans="52:57" ht="11.25" customHeight="1" x14ac:dyDescent="0.25">
      <c r="AZ1158" s="99" t="s">
        <v>83</v>
      </c>
      <c r="BA1158" s="98">
        <f>_xll.qlInterestRateIndexFixingDate(Currency&amp;"ibor"&amp;Tenor,BB1158,Trigger)</f>
        <v>47505</v>
      </c>
      <c r="BB1158" s="98">
        <f>_xll.qlCalendarAdvance(Calendar,BB1157,AZ1158,"f",,Trigger)</f>
        <v>47507</v>
      </c>
      <c r="BC1158" s="98">
        <f>_xll.qlInterestRateIndexMaturity(Currency&amp;"ibor"&amp;Tenor,BB1158,Trigger)</f>
        <v>47597</v>
      </c>
      <c r="BD1158" s="242" t="e">
        <f>_xll.qlIndexFixing($AD$5,BA1158,TRUE,_xll.ohTrigger(Trigger,Trigger3M))</f>
        <v>#NUM!</v>
      </c>
      <c r="BE1158" s="242">
        <f>IFERROR(_xll.qlIndexFixing($BF$1,BA1158,TRUE,_xll.ohTrigger(Trigger,Trigger3M)),#N/A)</f>
        <v>2.0067387519723034E-2</v>
      </c>
    </row>
    <row r="1159" spans="52:57" ht="11.25" customHeight="1" x14ac:dyDescent="0.25">
      <c r="AZ1159" s="99" t="s">
        <v>83</v>
      </c>
      <c r="BA1159" s="98">
        <f>_xll.qlInterestRateIndexFixingDate(Currency&amp;"ibor"&amp;Tenor,BB1159,Trigger)</f>
        <v>47512</v>
      </c>
      <c r="BB1159" s="98">
        <f>_xll.qlCalendarAdvance(Calendar,BB1158,AZ1159,"f",,Trigger)</f>
        <v>47514</v>
      </c>
      <c r="BC1159" s="98">
        <f>_xll.qlInterestRateIndexMaturity(Currency&amp;"ibor"&amp;Tenor,BB1159,Trigger)</f>
        <v>47603</v>
      </c>
      <c r="BD1159" s="242" t="e">
        <f>_xll.qlIndexFixing($AD$5,BA1159,TRUE,_xll.ohTrigger(Trigger,Trigger3M))</f>
        <v>#NUM!</v>
      </c>
      <c r="BE1159" s="242">
        <f>IFERROR(_xll.qlIndexFixing($BF$1,BA1159,TRUE,_xll.ohTrigger(Trigger,Trigger3M)),#N/A)</f>
        <v>2.0062155206319224E-2</v>
      </c>
    </row>
    <row r="1160" spans="52:57" ht="11.25" customHeight="1" x14ac:dyDescent="0.25">
      <c r="AZ1160" s="99" t="s">
        <v>83</v>
      </c>
      <c r="BA1160" s="98">
        <f>_xll.qlInterestRateIndexFixingDate(Currency&amp;"ibor"&amp;Tenor,BB1160,Trigger)</f>
        <v>47519</v>
      </c>
      <c r="BB1160" s="98">
        <f>_xll.qlCalendarAdvance(Calendar,BB1159,AZ1160,"f",,Trigger)</f>
        <v>47521</v>
      </c>
      <c r="BC1160" s="98">
        <f>_xll.qlInterestRateIndexMaturity(Currency&amp;"ibor"&amp;Tenor,BB1160,Trigger)</f>
        <v>47610</v>
      </c>
      <c r="BD1160" s="242" t="e">
        <f>_xll.qlIndexFixing($AD$5,BA1160,TRUE,_xll.ohTrigger(Trigger,Trigger3M))</f>
        <v>#NUM!</v>
      </c>
      <c r="BE1160" s="242">
        <f>IFERROR(_xll.qlIndexFixing($BF$1,BA1160,TRUE,_xll.ohTrigger(Trigger,Trigger3M)),#N/A)</f>
        <v>2.0057096566971813E-2</v>
      </c>
    </row>
    <row r="1161" spans="52:57" ht="11.25" customHeight="1" x14ac:dyDescent="0.25">
      <c r="AZ1161" s="99" t="s">
        <v>83</v>
      </c>
      <c r="BA1161" s="98">
        <f>_xll.qlInterestRateIndexFixingDate(Currency&amp;"ibor"&amp;Tenor,BB1161,Trigger)</f>
        <v>47526</v>
      </c>
      <c r="BB1161" s="98">
        <f>_xll.qlCalendarAdvance(Calendar,BB1160,AZ1161,"f",,Trigger)</f>
        <v>47528</v>
      </c>
      <c r="BC1161" s="98">
        <f>_xll.qlInterestRateIndexMaturity(Currency&amp;"ibor"&amp;Tenor,BB1161,Trigger)</f>
        <v>47617</v>
      </c>
      <c r="BD1161" s="242" t="e">
        <f>_xll.qlIndexFixing($AD$5,BA1161,TRUE,_xll.ohTrigger(Trigger,Trigger3M))</f>
        <v>#NUM!</v>
      </c>
      <c r="BE1161" s="242">
        <f>IFERROR(_xll.qlIndexFixing($BF$1,BA1161,TRUE,_xll.ohTrigger(Trigger,Trigger3M)),#N/A)</f>
        <v>2.0052016073206801E-2</v>
      </c>
    </row>
    <row r="1162" spans="52:57" ht="11.25" customHeight="1" x14ac:dyDescent="0.25">
      <c r="AZ1162" s="99" t="s">
        <v>83</v>
      </c>
      <c r="BA1162" s="98">
        <f>_xll.qlInterestRateIndexFixingDate(Currency&amp;"ibor"&amp;Tenor,BB1162,Trigger)</f>
        <v>47533</v>
      </c>
      <c r="BB1162" s="98">
        <f>_xll.qlCalendarAdvance(Calendar,BB1161,AZ1162,"f",,Trigger)</f>
        <v>47535</v>
      </c>
      <c r="BC1162" s="98">
        <f>_xll.qlInterestRateIndexMaturity(Currency&amp;"ibor"&amp;Tenor,BB1162,Trigger)</f>
        <v>47624</v>
      </c>
      <c r="BD1162" s="242" t="e">
        <f>_xll.qlIndexFixing($AD$5,BA1162,TRUE,_xll.ohTrigger(Trigger,Trigger3M))</f>
        <v>#NUM!</v>
      </c>
      <c r="BE1162" s="242">
        <f>IFERROR(_xll.qlIndexFixing($BF$1,BA1162,TRUE,_xll.ohTrigger(Trigger,Trigger3M)),#N/A)</f>
        <v>2.0046914119656829E-2</v>
      </c>
    </row>
    <row r="1163" spans="52:57" ht="11.25" customHeight="1" x14ac:dyDescent="0.25">
      <c r="AZ1163" s="99" t="s">
        <v>83</v>
      </c>
      <c r="BA1163" s="98">
        <f>_xll.qlInterestRateIndexFixingDate(Currency&amp;"ibor"&amp;Tenor,BB1163,Trigger)</f>
        <v>47540</v>
      </c>
      <c r="BB1163" s="98">
        <f>_xll.qlCalendarAdvance(Calendar,BB1162,AZ1163,"f",,Trigger)</f>
        <v>47542</v>
      </c>
      <c r="BC1163" s="98">
        <f>_xll.qlInterestRateIndexMaturity(Currency&amp;"ibor"&amp;Tenor,BB1163,Trigger)</f>
        <v>47634</v>
      </c>
      <c r="BD1163" s="242" t="e">
        <f>_xll.qlIndexFixing($AD$5,BA1163,TRUE,_xll.ohTrigger(Trigger,Trigger3M))</f>
        <v>#NUM!</v>
      </c>
      <c r="BE1163" s="242">
        <f>IFERROR(_xll.qlIndexFixing($BF$1,BA1163,TRUE,_xll.ohTrigger(Trigger,Trigger3M)),#N/A)</f>
        <v>2.0042351889936631E-2</v>
      </c>
    </row>
    <row r="1164" spans="52:57" ht="11.25" customHeight="1" x14ac:dyDescent="0.25">
      <c r="AZ1164" s="99" t="s">
        <v>83</v>
      </c>
      <c r="BA1164" s="98">
        <f>_xll.qlInterestRateIndexFixingDate(Currency&amp;"ibor"&amp;Tenor,BB1164,Trigger)</f>
        <v>47547</v>
      </c>
      <c r="BB1164" s="98">
        <f>_xll.qlCalendarAdvance(Calendar,BB1163,AZ1164,"f",,Trigger)</f>
        <v>47549</v>
      </c>
      <c r="BC1164" s="98">
        <f>_xll.qlInterestRateIndexMaturity(Currency&amp;"ibor"&amp;Tenor,BB1164,Trigger)</f>
        <v>47641</v>
      </c>
      <c r="BD1164" s="242" t="e">
        <f>_xll.qlIndexFixing($AD$5,BA1164,TRUE,_xll.ohTrigger(Trigger,Trigger3M))</f>
        <v>#NUM!</v>
      </c>
      <c r="BE1164" s="242">
        <f>IFERROR(_xll.qlIndexFixing($BF$1,BA1164,TRUE,_xll.ohTrigger(Trigger,Trigger3M)),#N/A)</f>
        <v>2.0037203147280056E-2</v>
      </c>
    </row>
    <row r="1165" spans="52:57" ht="11.25" customHeight="1" x14ac:dyDescent="0.25">
      <c r="AZ1165" s="99" t="s">
        <v>83</v>
      </c>
      <c r="BA1165" s="98">
        <f>_xll.qlInterestRateIndexFixingDate(Currency&amp;"ibor"&amp;Tenor,BB1165,Trigger)</f>
        <v>47554</v>
      </c>
      <c r="BB1165" s="98">
        <f>_xll.qlCalendarAdvance(Calendar,BB1164,AZ1165,"f",,Trigger)</f>
        <v>47556</v>
      </c>
      <c r="BC1165" s="98">
        <f>_xll.qlInterestRateIndexMaturity(Currency&amp;"ibor"&amp;Tenor,BB1165,Trigger)</f>
        <v>47648</v>
      </c>
      <c r="BD1165" s="242" t="e">
        <f>_xll.qlIndexFixing($AD$5,BA1165,TRUE,_xll.ohTrigger(Trigger,Trigger3M))</f>
        <v>#NUM!</v>
      </c>
      <c r="BE1165" s="242">
        <f>IFERROR(_xll.qlIndexFixing($BF$1,BA1165,TRUE,_xll.ohTrigger(Trigger,Trigger3M)),#N/A)</f>
        <v>2.003203421014783E-2</v>
      </c>
    </row>
    <row r="1166" spans="52:57" ht="11.25" customHeight="1" x14ac:dyDescent="0.25">
      <c r="AZ1166" s="99" t="s">
        <v>83</v>
      </c>
      <c r="BA1166" s="98">
        <f>_xll.qlInterestRateIndexFixingDate(Currency&amp;"ibor"&amp;Tenor,BB1166,Trigger)</f>
        <v>47561</v>
      </c>
      <c r="BB1166" s="98">
        <f>_xll.qlCalendarAdvance(Calendar,BB1165,AZ1166,"f",,Trigger)</f>
        <v>47563</v>
      </c>
      <c r="BC1166" s="98">
        <f>_xll.qlInterestRateIndexMaturity(Currency&amp;"ibor"&amp;Tenor,BB1166,Trigger)</f>
        <v>47655</v>
      </c>
      <c r="BD1166" s="242" t="e">
        <f>_xll.qlIndexFixing($AD$5,BA1166,TRUE,_xll.ohTrigger(Trigger,Trigger3M))</f>
        <v>#NUM!</v>
      </c>
      <c r="BE1166" s="242">
        <f>IFERROR(_xll.qlIndexFixing($BF$1,BA1166,TRUE,_xll.ohTrigger(Trigger,Trigger3M)),#N/A)</f>
        <v>2.002684547323726E-2</v>
      </c>
    </row>
    <row r="1167" spans="52:57" ht="11.25" customHeight="1" x14ac:dyDescent="0.25">
      <c r="AZ1167" s="99" t="s">
        <v>83</v>
      </c>
      <c r="BA1167" s="98">
        <f>_xll.qlInterestRateIndexFixingDate(Currency&amp;"ibor"&amp;Tenor,BB1167,Trigger)</f>
        <v>47568</v>
      </c>
      <c r="BB1167" s="98">
        <f>_xll.qlCalendarAdvance(Calendar,BB1166,AZ1167,"f",,Trigger)</f>
        <v>47570</v>
      </c>
      <c r="BC1167" s="98">
        <f>_xll.qlInterestRateIndexMaturity(Currency&amp;"ibor"&amp;Tenor,BB1167,Trigger)</f>
        <v>47662</v>
      </c>
      <c r="BD1167" s="242" t="e">
        <f>_xll.qlIndexFixing($AD$5,BA1167,TRUE,_xll.ohTrigger(Trigger,Trigger3M))</f>
        <v>#NUM!</v>
      </c>
      <c r="BE1167" s="242">
        <f>IFERROR(_xll.qlIndexFixing($BF$1,BA1167,TRUE,_xll.ohTrigger(Trigger,Trigger3M)),#N/A)</f>
        <v>2.002163733123959E-2</v>
      </c>
    </row>
    <row r="1168" spans="52:57" ht="11.25" customHeight="1" x14ac:dyDescent="0.25">
      <c r="AZ1168" s="99" t="s">
        <v>83</v>
      </c>
      <c r="BA1168" s="98">
        <f>_xll.qlInterestRateIndexFixingDate(Currency&amp;"ibor"&amp;Tenor,BB1168,Trigger)</f>
        <v>47575</v>
      </c>
      <c r="BB1168" s="98">
        <f>_xll.qlCalendarAdvance(Calendar,BB1167,AZ1168,"f",,Trigger)</f>
        <v>47577</v>
      </c>
      <c r="BC1168" s="98">
        <f>_xll.qlInterestRateIndexMaturity(Currency&amp;"ibor"&amp;Tenor,BB1168,Trigger)</f>
        <v>47668</v>
      </c>
      <c r="BD1168" s="242" t="e">
        <f>_xll.qlIndexFixing($AD$5,BA1168,TRUE,_xll.ohTrigger(Trigger,Trigger3M))</f>
        <v>#NUM!</v>
      </c>
      <c r="BE1168" s="242">
        <f>IFERROR(_xll.qlIndexFixing($BF$1,BA1168,TRUE,_xll.ohTrigger(Trigger,Trigger3M)),#N/A)</f>
        <v>2.001623153939007E-2</v>
      </c>
    </row>
    <row r="1169" spans="52:57" ht="11.25" customHeight="1" x14ac:dyDescent="0.25">
      <c r="AZ1169" s="99" t="s">
        <v>83</v>
      </c>
      <c r="BA1169" s="98">
        <f>_xll.qlInterestRateIndexFixingDate(Currency&amp;"ibor"&amp;Tenor,BB1169,Trigger)</f>
        <v>47582</v>
      </c>
      <c r="BB1169" s="98">
        <f>_xll.qlCalendarAdvance(Calendar,BB1168,AZ1169,"f",,Trigger)</f>
        <v>47584</v>
      </c>
      <c r="BC1169" s="98">
        <f>_xll.qlInterestRateIndexMaturity(Currency&amp;"ibor"&amp;Tenor,BB1169,Trigger)</f>
        <v>47675</v>
      </c>
      <c r="BD1169" s="242" t="e">
        <f>_xll.qlIndexFixing($AD$5,BA1169,TRUE,_xll.ohTrigger(Trigger,Trigger3M))</f>
        <v>#NUM!</v>
      </c>
      <c r="BE1169" s="242">
        <f>IFERROR(_xll.qlIndexFixing($BF$1,BA1169,TRUE,_xll.ohTrigger(Trigger,Trigger3M)),#N/A)</f>
        <v>2.0010987317301398E-2</v>
      </c>
    </row>
    <row r="1170" spans="52:57" ht="11.25" customHeight="1" x14ac:dyDescent="0.25">
      <c r="AZ1170" s="99" t="s">
        <v>83</v>
      </c>
      <c r="BA1170" s="98">
        <f>_xll.qlInterestRateIndexFixingDate(Currency&amp;"ibor"&amp;Tenor,BB1170,Trigger)</f>
        <v>47589</v>
      </c>
      <c r="BB1170" s="98">
        <f>_xll.qlCalendarAdvance(Calendar,BB1169,AZ1170,"f",,Trigger)</f>
        <v>47591</v>
      </c>
      <c r="BC1170" s="98">
        <f>_xll.qlInterestRateIndexMaturity(Currency&amp;"ibor"&amp;Tenor,BB1170,Trigger)</f>
        <v>47682</v>
      </c>
      <c r="BD1170" s="242" t="e">
        <f>_xll.qlIndexFixing($AD$5,BA1170,TRUE,_xll.ohTrigger(Trigger,Trigger3M))</f>
        <v>#NUM!</v>
      </c>
      <c r="BE1170" s="242">
        <f>IFERROR(_xll.qlIndexFixing($BF$1,BA1170,TRUE,_xll.ohTrigger(Trigger,Trigger3M)),#N/A)</f>
        <v>2.0005724846938622E-2</v>
      </c>
    </row>
    <row r="1171" spans="52:57" ht="11.25" customHeight="1" x14ac:dyDescent="0.25">
      <c r="AZ1171" s="99" t="s">
        <v>83</v>
      </c>
      <c r="BA1171" s="98">
        <f>_xll.qlInterestRateIndexFixingDate(Currency&amp;"ibor"&amp;Tenor,BB1171,Trigger)</f>
        <v>47596</v>
      </c>
      <c r="BB1171" s="98">
        <f>_xll.qlCalendarAdvance(Calendar,BB1170,AZ1171,"f",,Trigger)</f>
        <v>47598</v>
      </c>
      <c r="BC1171" s="98">
        <f>_xll.qlInterestRateIndexMaturity(Currency&amp;"ibor"&amp;Tenor,BB1171,Trigger)</f>
        <v>47689</v>
      </c>
      <c r="BD1171" s="242" t="e">
        <f>_xll.qlIndexFixing($AD$5,BA1171,TRUE,_xll.ohTrigger(Trigger,Trigger3M))</f>
        <v>#NUM!</v>
      </c>
      <c r="BE1171" s="242">
        <f>IFERROR(_xll.qlIndexFixing($BF$1,BA1171,TRUE,_xll.ohTrigger(Trigger,Trigger3M)),#N/A)</f>
        <v>2.0000444522962756E-2</v>
      </c>
    </row>
    <row r="1172" spans="52:57" ht="11.25" customHeight="1" x14ac:dyDescent="0.25">
      <c r="AZ1172" s="99" t="s">
        <v>83</v>
      </c>
      <c r="BA1172" s="98">
        <f>_xll.qlInterestRateIndexFixingDate(Currency&amp;"ibor"&amp;Tenor,BB1172,Trigger)</f>
        <v>47602</v>
      </c>
      <c r="BB1172" s="98">
        <f>_xll.qlCalendarAdvance(Calendar,BB1171,AZ1172,"f",,Trigger)</f>
        <v>47605</v>
      </c>
      <c r="BC1172" s="98">
        <f>_xll.qlInterestRateIndexMaturity(Currency&amp;"ibor"&amp;Tenor,BB1172,Trigger)</f>
        <v>47697</v>
      </c>
      <c r="BD1172" s="242" t="e">
        <f>_xll.qlIndexFixing($AD$5,BA1172,TRUE,_xll.ohTrigger(Trigger,Trigger3M))</f>
        <v>#NUM!</v>
      </c>
      <c r="BE1172" s="242">
        <f>IFERROR(_xll.qlIndexFixing($BF$1,BA1172,TRUE,_xll.ohTrigger(Trigger,Trigger3M)),#N/A)</f>
        <v>1.9995319359079756E-2</v>
      </c>
    </row>
    <row r="1173" spans="52:57" ht="11.25" customHeight="1" x14ac:dyDescent="0.25">
      <c r="AZ1173" s="99" t="s">
        <v>83</v>
      </c>
      <c r="BA1173" s="98">
        <f>_xll.qlInterestRateIndexFixingDate(Currency&amp;"ibor"&amp;Tenor,BB1173,Trigger)</f>
        <v>47610</v>
      </c>
      <c r="BB1173" s="98">
        <f>_xll.qlCalendarAdvance(Calendar,BB1172,AZ1173,"f",,Trigger)</f>
        <v>47612</v>
      </c>
      <c r="BC1173" s="98">
        <f>_xll.qlInterestRateIndexMaturity(Currency&amp;"ibor"&amp;Tenor,BB1173,Trigger)</f>
        <v>47704</v>
      </c>
      <c r="BD1173" s="242" t="e">
        <f>_xll.qlIndexFixing($AD$5,BA1173,TRUE,_xll.ohTrigger(Trigger,Trigger3M))</f>
        <v>#NUM!</v>
      </c>
      <c r="BE1173" s="242">
        <f>IFERROR(_xll.qlIndexFixing($BF$1,BA1173,TRUE,_xll.ohTrigger(Trigger,Trigger3M)),#N/A)</f>
        <v>1.9990003075012874E-2</v>
      </c>
    </row>
    <row r="1174" spans="52:57" ht="11.25" customHeight="1" x14ac:dyDescent="0.25">
      <c r="AZ1174" s="99" t="s">
        <v>83</v>
      </c>
      <c r="BA1174" s="98">
        <f>_xll.qlInterestRateIndexFixingDate(Currency&amp;"ibor"&amp;Tenor,BB1174,Trigger)</f>
        <v>47617</v>
      </c>
      <c r="BB1174" s="98">
        <f>_xll.qlCalendarAdvance(Calendar,BB1173,AZ1174,"f",,Trigger)</f>
        <v>47619</v>
      </c>
      <c r="BC1174" s="98">
        <f>_xll.qlInterestRateIndexMaturity(Currency&amp;"ibor"&amp;Tenor,BB1174,Trigger)</f>
        <v>47711</v>
      </c>
      <c r="BD1174" s="242" t="e">
        <f>_xll.qlIndexFixing($AD$5,BA1174,TRUE,_xll.ohTrigger(Trigger,Trigger3M))</f>
        <v>#NUM!</v>
      </c>
      <c r="BE1174" s="242">
        <f>IFERROR(_xll.qlIndexFixing($BF$1,BA1174,TRUE,_xll.ohTrigger(Trigger,Trigger3M)),#N/A)</f>
        <v>1.9984670148659314E-2</v>
      </c>
    </row>
    <row r="1175" spans="52:57" ht="11.25" customHeight="1" x14ac:dyDescent="0.25">
      <c r="AZ1175" s="99" t="s">
        <v>83</v>
      </c>
      <c r="BA1175" s="98">
        <f>_xll.qlInterestRateIndexFixingDate(Currency&amp;"ibor"&amp;Tenor,BB1175,Trigger)</f>
        <v>47624</v>
      </c>
      <c r="BB1175" s="98">
        <f>_xll.qlCalendarAdvance(Calendar,BB1174,AZ1175,"f",,Trigger)</f>
        <v>47626</v>
      </c>
      <c r="BC1175" s="98">
        <f>_xll.qlInterestRateIndexMaturity(Currency&amp;"ibor"&amp;Tenor,BB1175,Trigger)</f>
        <v>47718</v>
      </c>
      <c r="BD1175" s="242" t="e">
        <f>_xll.qlIndexFixing($AD$5,BA1175,TRUE,_xll.ohTrigger(Trigger,Trigger3M))</f>
        <v>#NUM!</v>
      </c>
      <c r="BE1175" s="242">
        <f>IFERROR(_xll.qlIndexFixing($BF$1,BA1175,TRUE,_xll.ohTrigger(Trigger,Trigger3M)),#N/A)</f>
        <v>1.9979320974697276E-2</v>
      </c>
    </row>
    <row r="1176" spans="52:57" ht="11.25" customHeight="1" x14ac:dyDescent="0.25">
      <c r="AZ1176" s="99" t="s">
        <v>83</v>
      </c>
      <c r="BA1176" s="98">
        <f>_xll.qlInterestRateIndexFixingDate(Currency&amp;"ibor"&amp;Tenor,BB1176,Trigger)</f>
        <v>47631</v>
      </c>
      <c r="BB1176" s="98">
        <f>_xll.qlCalendarAdvance(Calendar,BB1175,AZ1176,"f",,Trigger)</f>
        <v>47633</v>
      </c>
      <c r="BC1176" s="98">
        <f>_xll.qlInterestRateIndexMaturity(Currency&amp;"ibor"&amp;Tenor,BB1176,Trigger)</f>
        <v>47725</v>
      </c>
      <c r="BD1176" s="242" t="e">
        <f>_xll.qlIndexFixing($AD$5,BA1176,TRUE,_xll.ohTrigger(Trigger,Trigger3M))</f>
        <v>#NUM!</v>
      </c>
      <c r="BE1176" s="242">
        <f>IFERROR(_xll.qlIndexFixing($BF$1,BA1176,TRUE,_xll.ohTrigger(Trigger,Trigger3M)),#N/A)</f>
        <v>1.9973955935949229E-2</v>
      </c>
    </row>
    <row r="1177" spans="52:57" ht="11.25" customHeight="1" x14ac:dyDescent="0.25">
      <c r="AZ1177" s="99" t="s">
        <v>83</v>
      </c>
      <c r="BA1177" s="98">
        <f>_xll.qlInterestRateIndexFixingDate(Currency&amp;"ibor"&amp;Tenor,BB1177,Trigger)</f>
        <v>47638</v>
      </c>
      <c r="BB1177" s="98">
        <f>_xll.qlCalendarAdvance(Calendar,BB1176,AZ1177,"f",,Trigger)</f>
        <v>47640</v>
      </c>
      <c r="BC1177" s="98">
        <f>_xll.qlInterestRateIndexMaturity(Currency&amp;"ibor"&amp;Tenor,BB1177,Trigger)</f>
        <v>47732</v>
      </c>
      <c r="BD1177" s="242" t="e">
        <f>_xll.qlIndexFixing($AD$5,BA1177,TRUE,_xll.ohTrigger(Trigger,Trigger3M))</f>
        <v>#NUM!</v>
      </c>
      <c r="BE1177" s="242">
        <f>IFERROR(_xll.qlIndexFixing($BF$1,BA1177,TRUE,_xll.ohTrigger(Trigger,Trigger3M)),#N/A)</f>
        <v>1.9968574381252577E-2</v>
      </c>
    </row>
    <row r="1178" spans="52:57" ht="11.25" customHeight="1" x14ac:dyDescent="0.25">
      <c r="AZ1178" s="99" t="s">
        <v>83</v>
      </c>
      <c r="BA1178" s="98">
        <f>_xll.qlInterestRateIndexFixingDate(Currency&amp;"ibor"&amp;Tenor,BB1178,Trigger)</f>
        <v>47645</v>
      </c>
      <c r="BB1178" s="98">
        <f>_xll.qlCalendarAdvance(Calendar,BB1177,AZ1178,"f",,Trigger)</f>
        <v>47647</v>
      </c>
      <c r="BC1178" s="98">
        <f>_xll.qlInterestRateIndexMaturity(Currency&amp;"ibor"&amp;Tenor,BB1178,Trigger)</f>
        <v>47739</v>
      </c>
      <c r="BD1178" s="242" t="e">
        <f>_xll.qlIndexFixing($AD$5,BA1178,TRUE,_xll.ohTrigger(Trigger,Trigger3M))</f>
        <v>#NUM!</v>
      </c>
      <c r="BE1178" s="242">
        <f>IFERROR(_xll.qlIndexFixing($BF$1,BA1178,TRUE,_xll.ohTrigger(Trigger,Trigger3M)),#N/A)</f>
        <v>1.996317383018362E-2</v>
      </c>
    </row>
    <row r="1179" spans="52:57" ht="11.25" customHeight="1" x14ac:dyDescent="0.25">
      <c r="AZ1179" s="99" t="s">
        <v>83</v>
      </c>
      <c r="BA1179" s="98">
        <f>_xll.qlInterestRateIndexFixingDate(Currency&amp;"ibor"&amp;Tenor,BB1179,Trigger)</f>
        <v>47652</v>
      </c>
      <c r="BB1179" s="98">
        <f>_xll.qlCalendarAdvance(Calendar,BB1178,AZ1179,"f",,Trigger)</f>
        <v>47654</v>
      </c>
      <c r="BC1179" s="98">
        <f>_xll.qlInterestRateIndexMaturity(Currency&amp;"ibor"&amp;Tenor,BB1179,Trigger)</f>
        <v>47746</v>
      </c>
      <c r="BD1179" s="242" t="e">
        <f>_xll.qlIndexFixing($AD$5,BA1179,TRUE,_xll.ohTrigger(Trigger,Trigger3M))</f>
        <v>#NUM!</v>
      </c>
      <c r="BE1179" s="242">
        <f>IFERROR(_xll.qlIndexFixing($BF$1,BA1179,TRUE,_xll.ohTrigger(Trigger,Trigger3M)),#N/A)</f>
        <v>1.9957751601805154E-2</v>
      </c>
    </row>
    <row r="1180" spans="52:57" ht="11.25" customHeight="1" x14ac:dyDescent="0.25">
      <c r="AZ1180" s="99" t="s">
        <v>83</v>
      </c>
      <c r="BA1180" s="98">
        <f>_xll.qlInterestRateIndexFixingDate(Currency&amp;"ibor"&amp;Tenor,BB1180,Trigger)</f>
        <v>47659</v>
      </c>
      <c r="BB1180" s="98">
        <f>_xll.qlCalendarAdvance(Calendar,BB1179,AZ1180,"f",,Trigger)</f>
        <v>47661</v>
      </c>
      <c r="BC1180" s="98">
        <f>_xll.qlInterestRateIndexMaturity(Currency&amp;"ibor"&amp;Tenor,BB1180,Trigger)</f>
        <v>47753</v>
      </c>
      <c r="BD1180" s="242" t="e">
        <f>_xll.qlIndexFixing($AD$5,BA1180,TRUE,_xll.ohTrigger(Trigger,Trigger3M))</f>
        <v>#NUM!</v>
      </c>
      <c r="BE1180" s="242">
        <f>IFERROR(_xll.qlIndexFixing($BF$1,BA1180,TRUE,_xll.ohTrigger(Trigger,Trigger3M)),#N/A)</f>
        <v>1.9952304999620238E-2</v>
      </c>
    </row>
    <row r="1181" spans="52:57" ht="11.25" customHeight="1" x14ac:dyDescent="0.25">
      <c r="AZ1181" s="99" t="s">
        <v>83</v>
      </c>
      <c r="BA1181" s="98">
        <f>_xll.qlInterestRateIndexFixingDate(Currency&amp;"ibor"&amp;Tenor,BB1181,Trigger)</f>
        <v>47666</v>
      </c>
      <c r="BB1181" s="98">
        <f>_xll.qlCalendarAdvance(Calendar,BB1180,AZ1181,"f",,Trigger)</f>
        <v>47668</v>
      </c>
      <c r="BC1181" s="98">
        <f>_xll.qlInterestRateIndexMaturity(Currency&amp;"ibor"&amp;Tenor,BB1181,Trigger)</f>
        <v>47760</v>
      </c>
      <c r="BD1181" s="242" t="e">
        <f>_xll.qlIndexFixing($AD$5,BA1181,TRUE,_xll.ohTrigger(Trigger,Trigger3M))</f>
        <v>#NUM!</v>
      </c>
      <c r="BE1181" s="242">
        <f>IFERROR(_xll.qlIndexFixing($BF$1,BA1181,TRUE,_xll.ohTrigger(Trigger,Trigger3M)),#N/A)</f>
        <v>1.99468313115722E-2</v>
      </c>
    </row>
    <row r="1182" spans="52:57" ht="11.25" customHeight="1" x14ac:dyDescent="0.25">
      <c r="AZ1182" s="99" t="s">
        <v>83</v>
      </c>
      <c r="BA1182" s="98">
        <f>_xll.qlInterestRateIndexFixingDate(Currency&amp;"ibor"&amp;Tenor,BB1182,Trigger)</f>
        <v>47673</v>
      </c>
      <c r="BB1182" s="98">
        <f>_xll.qlCalendarAdvance(Calendar,BB1181,AZ1182,"f",,Trigger)</f>
        <v>47675</v>
      </c>
      <c r="BC1182" s="98">
        <f>_xll.qlInterestRateIndexMaturity(Currency&amp;"ibor"&amp;Tenor,BB1182,Trigger)</f>
        <v>47767</v>
      </c>
      <c r="BD1182" s="242" t="e">
        <f>_xll.qlIndexFixing($AD$5,BA1182,TRUE,_xll.ohTrigger(Trigger,Trigger3M))</f>
        <v>#NUM!</v>
      </c>
      <c r="BE1182" s="242">
        <f>IFERROR(_xll.qlIndexFixing($BF$1,BA1182,TRUE,_xll.ohTrigger(Trigger,Trigger3M)),#N/A)</f>
        <v>1.9941327810043784E-2</v>
      </c>
    </row>
    <row r="1183" spans="52:57" ht="11.25" customHeight="1" x14ac:dyDescent="0.25">
      <c r="AZ1183" s="99" t="s">
        <v>83</v>
      </c>
      <c r="BA1183" s="98">
        <f>_xll.qlInterestRateIndexFixingDate(Currency&amp;"ibor"&amp;Tenor,BB1183,Trigger)</f>
        <v>47680</v>
      </c>
      <c r="BB1183" s="98">
        <f>_xll.qlCalendarAdvance(Calendar,BB1182,AZ1183,"f",,Trigger)</f>
        <v>47682</v>
      </c>
      <c r="BC1183" s="98">
        <f>_xll.qlInterestRateIndexMaturity(Currency&amp;"ibor"&amp;Tenor,BB1183,Trigger)</f>
        <v>47774</v>
      </c>
      <c r="BD1183" s="242" t="e">
        <f>_xll.qlIndexFixing($AD$5,BA1183,TRUE,_xll.ohTrigger(Trigger,Trigger3M))</f>
        <v>#NUM!</v>
      </c>
      <c r="BE1183" s="242">
        <f>IFERROR(_xll.qlIndexFixing($BF$1,BA1183,TRUE,_xll.ohTrigger(Trigger,Trigger3M)),#N/A)</f>
        <v>1.9935791751857997E-2</v>
      </c>
    </row>
    <row r="1184" spans="52:57" ht="11.25" customHeight="1" x14ac:dyDescent="0.25">
      <c r="AZ1184" s="99" t="s">
        <v>83</v>
      </c>
      <c r="BA1184" s="98">
        <f>_xll.qlInterestRateIndexFixingDate(Currency&amp;"ibor"&amp;Tenor,BB1184,Trigger)</f>
        <v>47687</v>
      </c>
      <c r="BB1184" s="98">
        <f>_xll.qlCalendarAdvance(Calendar,BB1183,AZ1184,"f",,Trigger)</f>
        <v>47689</v>
      </c>
      <c r="BC1184" s="98">
        <f>_xll.qlInterestRateIndexMaturity(Currency&amp;"ibor"&amp;Tenor,BB1184,Trigger)</f>
        <v>47781</v>
      </c>
      <c r="BD1184" s="242" t="e">
        <f>_xll.qlIndexFixing($AD$5,BA1184,TRUE,_xll.ohTrigger(Trigger,Trigger3M))</f>
        <v>#NUM!</v>
      </c>
      <c r="BE1184" s="242">
        <f>IFERROR(_xll.qlIndexFixing($BF$1,BA1184,TRUE,_xll.ohTrigger(Trigger,Trigger3M)),#N/A)</f>
        <v>1.9930220378279861E-2</v>
      </c>
    </row>
    <row r="1185" spans="52:57" ht="11.25" customHeight="1" x14ac:dyDescent="0.25">
      <c r="AZ1185" s="99" t="s">
        <v>83</v>
      </c>
      <c r="BA1185" s="98">
        <f>_xll.qlInterestRateIndexFixingDate(Currency&amp;"ibor"&amp;Tenor,BB1185,Trigger)</f>
        <v>47694</v>
      </c>
      <c r="BB1185" s="98">
        <f>_xll.qlCalendarAdvance(Calendar,BB1184,AZ1185,"f",,Trigger)</f>
        <v>47696</v>
      </c>
      <c r="BC1185" s="98">
        <f>_xll.qlInterestRateIndexMaturity(Currency&amp;"ibor"&amp;Tenor,BB1185,Trigger)</f>
        <v>47788</v>
      </c>
      <c r="BD1185" s="242" t="e">
        <f>_xll.qlIndexFixing($AD$5,BA1185,TRUE,_xll.ohTrigger(Trigger,Trigger3M))</f>
        <v>#NUM!</v>
      </c>
      <c r="BE1185" s="242">
        <f>IFERROR(_xll.qlIndexFixing($BF$1,BA1185,TRUE,_xll.ohTrigger(Trigger,Trigger3M)),#N/A)</f>
        <v>1.9924610915014671E-2</v>
      </c>
    </row>
    <row r="1186" spans="52:57" ht="11.25" customHeight="1" x14ac:dyDescent="0.25">
      <c r="AZ1186" s="99" t="s">
        <v>83</v>
      </c>
      <c r="BA1186" s="98">
        <f>_xll.qlInterestRateIndexFixingDate(Currency&amp;"ibor"&amp;Tenor,BB1186,Trigger)</f>
        <v>47701</v>
      </c>
      <c r="BB1186" s="98">
        <f>_xll.qlCalendarAdvance(Calendar,BB1185,AZ1186,"f",,Trigger)</f>
        <v>47703</v>
      </c>
      <c r="BC1186" s="98">
        <f>_xll.qlInterestRateIndexMaturity(Currency&amp;"ibor"&amp;Tenor,BB1186,Trigger)</f>
        <v>47795</v>
      </c>
      <c r="BD1186" s="242" t="e">
        <f>_xll.qlIndexFixing($AD$5,BA1186,TRUE,_xll.ohTrigger(Trigger,Trigger3M))</f>
        <v>#NUM!</v>
      </c>
      <c r="BE1186" s="242">
        <f>IFERROR(_xll.qlIndexFixing($BF$1,BA1186,TRUE,_xll.ohTrigger(Trigger,Trigger3M)),#N/A)</f>
        <v>1.9918960572207118E-2</v>
      </c>
    </row>
    <row r="1187" spans="52:57" ht="11.25" customHeight="1" x14ac:dyDescent="0.25">
      <c r="AZ1187" s="99" t="s">
        <v>83</v>
      </c>
      <c r="BA1187" s="98">
        <f>_xll.qlInterestRateIndexFixingDate(Currency&amp;"ibor"&amp;Tenor,BB1187,Trigger)</f>
        <v>47708</v>
      </c>
      <c r="BB1187" s="98">
        <f>_xll.qlCalendarAdvance(Calendar,BB1186,AZ1187,"f",,Trigger)</f>
        <v>47710</v>
      </c>
      <c r="BC1187" s="98">
        <f>_xll.qlInterestRateIndexMaturity(Currency&amp;"ibor"&amp;Tenor,BB1187,Trigger)</f>
        <v>47802</v>
      </c>
      <c r="BD1187" s="242" t="e">
        <f>_xll.qlIndexFixing($AD$5,BA1187,TRUE,_xll.ohTrigger(Trigger,Trigger3M))</f>
        <v>#NUM!</v>
      </c>
      <c r="BE1187" s="242">
        <f>IFERROR(_xll.qlIndexFixing($BF$1,BA1187,TRUE,_xll.ohTrigger(Trigger,Trigger3M)),#N/A)</f>
        <v>1.9913266544446518E-2</v>
      </c>
    </row>
    <row r="1188" spans="52:57" ht="11.25" customHeight="1" x14ac:dyDescent="0.25">
      <c r="AZ1188" s="99" t="s">
        <v>83</v>
      </c>
      <c r="BA1188" s="98">
        <f>_xll.qlInterestRateIndexFixingDate(Currency&amp;"ibor"&amp;Tenor,BB1188,Trigger)</f>
        <v>47715</v>
      </c>
      <c r="BB1188" s="98">
        <f>_xll.qlCalendarAdvance(Calendar,BB1187,AZ1188,"f",,Trigger)</f>
        <v>47717</v>
      </c>
      <c r="BC1188" s="98">
        <f>_xll.qlInterestRateIndexMaturity(Currency&amp;"ibor"&amp;Tenor,BB1188,Trigger)</f>
        <v>47809</v>
      </c>
      <c r="BD1188" s="242" t="e">
        <f>_xll.qlIndexFixing($AD$5,BA1188,TRUE,_xll.ohTrigger(Trigger,Trigger3M))</f>
        <v>#NUM!</v>
      </c>
      <c r="BE1188" s="242">
        <f>IFERROR(_xll.qlIndexFixing($BF$1,BA1188,TRUE,_xll.ohTrigger(Trigger,Trigger3M)),#N/A)</f>
        <v>1.9907526010765064E-2</v>
      </c>
    </row>
    <row r="1189" spans="52:57" ht="11.25" customHeight="1" x14ac:dyDescent="0.25">
      <c r="AZ1189" s="99" t="s">
        <v>83</v>
      </c>
      <c r="BA1189" s="98">
        <f>_xll.qlInterestRateIndexFixingDate(Currency&amp;"ibor"&amp;Tenor,BB1189,Trigger)</f>
        <v>47722</v>
      </c>
      <c r="BB1189" s="98">
        <f>_xll.qlCalendarAdvance(Calendar,BB1188,AZ1189,"f",,Trigger)</f>
        <v>47724</v>
      </c>
      <c r="BC1189" s="98">
        <f>_xll.qlInterestRateIndexMaturity(Currency&amp;"ibor"&amp;Tenor,BB1189,Trigger)</f>
        <v>47816</v>
      </c>
      <c r="BD1189" s="242" t="e">
        <f>_xll.qlIndexFixing($AD$5,BA1189,TRUE,_xll.ohTrigger(Trigger,Trigger3M))</f>
        <v>#NUM!</v>
      </c>
      <c r="BE1189" s="242">
        <f>IFERROR(_xll.qlIndexFixing($BF$1,BA1189,TRUE,_xll.ohTrigger(Trigger,Trigger3M)),#N/A)</f>
        <v>1.9901736136114911E-2</v>
      </c>
    </row>
    <row r="1190" spans="52:57" ht="11.25" customHeight="1" x14ac:dyDescent="0.25">
      <c r="AZ1190" s="99" t="s">
        <v>83</v>
      </c>
      <c r="BA1190" s="98">
        <f>_xll.qlInterestRateIndexFixingDate(Currency&amp;"ibor"&amp;Tenor,BB1190,Trigger)</f>
        <v>47729</v>
      </c>
      <c r="BB1190" s="98">
        <f>_xll.qlCalendarAdvance(Calendar,BB1189,AZ1190,"f",,Trigger)</f>
        <v>47731</v>
      </c>
      <c r="BC1190" s="98">
        <f>_xll.qlInterestRateIndexMaturity(Currency&amp;"ibor"&amp;Tenor,BB1190,Trigger)</f>
        <v>47822</v>
      </c>
      <c r="BD1190" s="242" t="e">
        <f>_xll.qlIndexFixing($AD$5,BA1190,TRUE,_xll.ohTrigger(Trigger,Trigger3M))</f>
        <v>#NUM!</v>
      </c>
      <c r="BE1190" s="242">
        <f>IFERROR(_xll.qlIndexFixing($BF$1,BA1190,TRUE,_xll.ohTrigger(Trigger,Trigger3M)),#N/A)</f>
        <v>1.9895772929364425E-2</v>
      </c>
    </row>
    <row r="1191" spans="52:57" ht="11.25" customHeight="1" x14ac:dyDescent="0.25">
      <c r="AZ1191" s="99" t="s">
        <v>83</v>
      </c>
      <c r="BA1191" s="98">
        <f>_xll.qlInterestRateIndexFixingDate(Currency&amp;"ibor"&amp;Tenor,BB1191,Trigger)</f>
        <v>47736</v>
      </c>
      <c r="BB1191" s="98">
        <f>_xll.qlCalendarAdvance(Calendar,BB1190,AZ1191,"f",,Trigger)</f>
        <v>47738</v>
      </c>
      <c r="BC1191" s="98">
        <f>_xll.qlInterestRateIndexMaturity(Currency&amp;"ibor"&amp;Tenor,BB1191,Trigger)</f>
        <v>47829</v>
      </c>
      <c r="BD1191" s="242" t="e">
        <f>_xll.qlIndexFixing($AD$5,BA1191,TRUE,_xll.ohTrigger(Trigger,Trigger3M))</f>
        <v>#NUM!</v>
      </c>
      <c r="BE1191" s="242">
        <f>IFERROR(_xll.qlIndexFixing($BF$1,BA1191,TRUE,_xll.ohTrigger(Trigger,Trigger3M)),#N/A)</f>
        <v>1.9889884021141824E-2</v>
      </c>
    </row>
    <row r="1192" spans="52:57" ht="11.25" customHeight="1" x14ac:dyDescent="0.25">
      <c r="AZ1192" s="99" t="s">
        <v>83</v>
      </c>
      <c r="BA1192" s="98">
        <f>_xll.qlInterestRateIndexFixingDate(Currency&amp;"ibor"&amp;Tenor,BB1192,Trigger)</f>
        <v>47743</v>
      </c>
      <c r="BB1192" s="98">
        <f>_xll.qlCalendarAdvance(Calendar,BB1191,AZ1192,"f",,Trigger)</f>
        <v>47745</v>
      </c>
      <c r="BC1192" s="98">
        <f>_xll.qlInterestRateIndexMaturity(Currency&amp;"ibor"&amp;Tenor,BB1192,Trigger)</f>
        <v>47836</v>
      </c>
      <c r="BD1192" s="242" t="e">
        <f>_xll.qlIndexFixing($AD$5,BA1192,TRUE,_xll.ohTrigger(Trigger,Trigger3M))</f>
        <v>#NUM!</v>
      </c>
      <c r="BE1192" s="242">
        <f>IFERROR(_xll.qlIndexFixing($BF$1,BA1192,TRUE,_xll.ohTrigger(Trigger,Trigger3M)),#N/A)</f>
        <v>1.9883943724650639E-2</v>
      </c>
    </row>
    <row r="1193" spans="52:57" ht="11.25" customHeight="1" x14ac:dyDescent="0.25">
      <c r="AZ1193" s="99" t="s">
        <v>83</v>
      </c>
      <c r="BA1193" s="98">
        <f>_xll.qlInterestRateIndexFixingDate(Currency&amp;"ibor"&amp;Tenor,BB1193,Trigger)</f>
        <v>47750</v>
      </c>
      <c r="BB1193" s="98">
        <f>_xll.qlCalendarAdvance(Calendar,BB1192,AZ1193,"f",,Trigger)</f>
        <v>47752</v>
      </c>
      <c r="BC1193" s="98">
        <f>_xll.qlInterestRateIndexMaturity(Currency&amp;"ibor"&amp;Tenor,BB1193,Trigger)</f>
        <v>47844</v>
      </c>
      <c r="BD1193" s="242" t="e">
        <f>_xll.qlIndexFixing($AD$5,BA1193,TRUE,_xll.ohTrigger(Trigger,Trigger3M))</f>
        <v>#NUM!</v>
      </c>
      <c r="BE1193" s="242">
        <f>IFERROR(_xll.qlIndexFixing($BF$1,BA1193,TRUE,_xll.ohTrigger(Trigger,Trigger3M)),#N/A)</f>
        <v>1.9878062240113969E-2</v>
      </c>
    </row>
    <row r="1194" spans="52:57" ht="11.25" customHeight="1" x14ac:dyDescent="0.25">
      <c r="AZ1194" s="99" t="s">
        <v>83</v>
      </c>
      <c r="BA1194" s="98">
        <f>_xll.qlInterestRateIndexFixingDate(Currency&amp;"ibor"&amp;Tenor,BB1194,Trigger)</f>
        <v>47757</v>
      </c>
      <c r="BB1194" s="98">
        <f>_xll.qlCalendarAdvance(Calendar,BB1193,AZ1194,"f",,Trigger)</f>
        <v>47759</v>
      </c>
      <c r="BC1194" s="98">
        <f>_xll.qlInterestRateIndexMaturity(Currency&amp;"ibor"&amp;Tenor,BB1194,Trigger)</f>
        <v>47851</v>
      </c>
      <c r="BD1194" s="242" t="e">
        <f>_xll.qlIndexFixing($AD$5,BA1194,TRUE,_xll.ohTrigger(Trigger,Trigger3M))</f>
        <v>#NUM!</v>
      </c>
      <c r="BE1194" s="242">
        <f>IFERROR(_xll.qlIndexFixing($BF$1,BA1194,TRUE,_xll.ohTrigger(Trigger,Trigger3M)),#N/A)</f>
        <v>1.9872015797875769E-2</v>
      </c>
    </row>
    <row r="1195" spans="52:57" ht="11.25" customHeight="1" x14ac:dyDescent="0.25">
      <c r="AZ1195" s="99" t="s">
        <v>83</v>
      </c>
      <c r="BA1195" s="98">
        <f>_xll.qlInterestRateIndexFixingDate(Currency&amp;"ibor"&amp;Tenor,BB1195,Trigger)</f>
        <v>47764</v>
      </c>
      <c r="BB1195" s="98">
        <f>_xll.qlCalendarAdvance(Calendar,BB1194,AZ1195,"f",,Trigger)</f>
        <v>47766</v>
      </c>
      <c r="BC1195" s="98">
        <f>_xll.qlInterestRateIndexMaturity(Currency&amp;"ibor"&amp;Tenor,BB1195,Trigger)</f>
        <v>47858</v>
      </c>
      <c r="BD1195" s="242" t="e">
        <f>_xll.qlIndexFixing($AD$5,BA1195,TRUE,_xll.ohTrigger(Trigger,Trigger3M))</f>
        <v>#NUM!</v>
      </c>
      <c r="BE1195" s="242">
        <f>IFERROR(_xll.qlIndexFixing($BF$1,BA1195,TRUE,_xll.ohTrigger(Trigger,Trigger3M)),#N/A)</f>
        <v>1.9865918548603336E-2</v>
      </c>
    </row>
    <row r="1196" spans="52:57" ht="11.25" customHeight="1" x14ac:dyDescent="0.25">
      <c r="AZ1196" s="99" t="s">
        <v>83</v>
      </c>
      <c r="BA1196" s="98">
        <f>_xll.qlInterestRateIndexFixingDate(Currency&amp;"ibor"&amp;Tenor,BB1196,Trigger)</f>
        <v>47771</v>
      </c>
      <c r="BB1196" s="98">
        <f>_xll.qlCalendarAdvance(Calendar,BB1195,AZ1196,"f",,Trigger)</f>
        <v>47773</v>
      </c>
      <c r="BC1196" s="98">
        <f>_xll.qlInterestRateIndexMaturity(Currency&amp;"ibor"&amp;Tenor,BB1196,Trigger)</f>
        <v>47865</v>
      </c>
      <c r="BD1196" s="242" t="e">
        <f>_xll.qlIndexFixing($AD$5,BA1196,TRUE,_xll.ohTrigger(Trigger,Trigger3M))</f>
        <v>#NUM!</v>
      </c>
      <c r="BE1196" s="242">
        <f>IFERROR(_xll.qlIndexFixing($BF$1,BA1196,TRUE,_xll.ohTrigger(Trigger,Trigger3M)),#N/A)</f>
        <v>1.9859770682428932E-2</v>
      </c>
    </row>
    <row r="1197" spans="52:57" ht="11.25" customHeight="1" x14ac:dyDescent="0.25">
      <c r="AZ1197" s="99" t="s">
        <v>83</v>
      </c>
      <c r="BA1197" s="98">
        <f>_xll.qlInterestRateIndexFixingDate(Currency&amp;"ibor"&amp;Tenor,BB1197,Trigger)</f>
        <v>47778</v>
      </c>
      <c r="BB1197" s="98">
        <f>_xll.qlCalendarAdvance(Calendar,BB1196,AZ1197,"f",,Trigger)</f>
        <v>47780</v>
      </c>
      <c r="BC1197" s="98">
        <f>_xll.qlInterestRateIndexMaturity(Currency&amp;"ibor"&amp;Tenor,BB1197,Trigger)</f>
        <v>47872</v>
      </c>
      <c r="BD1197" s="242" t="e">
        <f>_xll.qlIndexFixing($AD$5,BA1197,TRUE,_xll.ohTrigger(Trigger,Trigger3M))</f>
        <v>#NUM!</v>
      </c>
      <c r="BE1197" s="242">
        <f>IFERROR(_xll.qlIndexFixing($BF$1,BA1197,TRUE,_xll.ohTrigger(Trigger,Trigger3M)),#N/A)</f>
        <v>1.985357238948568E-2</v>
      </c>
    </row>
    <row r="1198" spans="52:57" ht="11.25" customHeight="1" x14ac:dyDescent="0.25">
      <c r="AZ1198" s="99" t="s">
        <v>83</v>
      </c>
      <c r="BA1198" s="98">
        <f>_xll.qlInterestRateIndexFixingDate(Currency&amp;"ibor"&amp;Tenor,BB1198,Trigger)</f>
        <v>47785</v>
      </c>
      <c r="BB1198" s="98">
        <f>_xll.qlCalendarAdvance(Calendar,BB1197,AZ1198,"f",,Trigger)</f>
        <v>47787</v>
      </c>
      <c r="BC1198" s="98">
        <f>_xll.qlInterestRateIndexMaturity(Currency&amp;"ibor"&amp;Tenor,BB1198,Trigger)</f>
        <v>47879</v>
      </c>
      <c r="BD1198" s="242" t="e">
        <f>_xll.qlIndexFixing($AD$5,BA1198,TRUE,_xll.ohTrigger(Trigger,Trigger3M))</f>
        <v>#NUM!</v>
      </c>
      <c r="BE1198" s="242">
        <f>IFERROR(_xll.qlIndexFixing($BF$1,BA1198,TRUE,_xll.ohTrigger(Trigger,Trigger3M)),#N/A)</f>
        <v>1.9847323859906705E-2</v>
      </c>
    </row>
    <row r="1199" spans="52:57" ht="11.25" customHeight="1" x14ac:dyDescent="0.25">
      <c r="AZ1199" s="99" t="s">
        <v>83</v>
      </c>
      <c r="BA1199" s="98">
        <f>_xll.qlInterestRateIndexFixingDate(Currency&amp;"ibor"&amp;Tenor,BB1199,Trigger)</f>
        <v>47792</v>
      </c>
      <c r="BB1199" s="98">
        <f>_xll.qlCalendarAdvance(Calendar,BB1198,AZ1199,"f",,Trigger)</f>
        <v>47794</v>
      </c>
      <c r="BC1199" s="98">
        <f>_xll.qlInterestRateIndexMaturity(Currency&amp;"ibor"&amp;Tenor,BB1199,Trigger)</f>
        <v>47886</v>
      </c>
      <c r="BD1199" s="242" t="e">
        <f>_xll.qlIndexFixing($AD$5,BA1199,TRUE,_xll.ohTrigger(Trigger,Trigger3M))</f>
        <v>#NUM!</v>
      </c>
      <c r="BE1199" s="242">
        <f>IFERROR(_xll.qlIndexFixing($BF$1,BA1199,TRUE,_xll.ohTrigger(Trigger,Trigger3M)),#N/A)</f>
        <v>1.9841025283826877E-2</v>
      </c>
    </row>
    <row r="1200" spans="52:57" ht="11.25" customHeight="1" x14ac:dyDescent="0.25">
      <c r="AZ1200" s="99" t="s">
        <v>83</v>
      </c>
      <c r="BA1200" s="98">
        <f>_xll.qlInterestRateIndexFixingDate(Currency&amp;"ibor"&amp;Tenor,BB1200,Trigger)</f>
        <v>47799</v>
      </c>
      <c r="BB1200" s="98">
        <f>_xll.qlCalendarAdvance(Calendar,BB1199,AZ1200,"f",,Trigger)</f>
        <v>47801</v>
      </c>
      <c r="BC1200" s="98">
        <f>_xll.qlInterestRateIndexMaturity(Currency&amp;"ibor"&amp;Tenor,BB1200,Trigger)</f>
        <v>47893</v>
      </c>
      <c r="BD1200" s="242" t="e">
        <f>_xll.qlIndexFixing($AD$5,BA1200,TRUE,_xll.ohTrigger(Trigger,Trigger3M))</f>
        <v>#NUM!</v>
      </c>
      <c r="BE1200" s="242">
        <f>IFERROR(_xll.qlIndexFixing($BF$1,BA1200,TRUE,_xll.ohTrigger(Trigger,Trigger3M)),#N/A)</f>
        <v>1.9834676851381055E-2</v>
      </c>
    </row>
    <row r="1201" spans="52:57" ht="11.25" customHeight="1" x14ac:dyDescent="0.25">
      <c r="AZ1201" s="99" t="s">
        <v>83</v>
      </c>
      <c r="BA1201" s="98">
        <f>_xll.qlInterestRateIndexFixingDate(Currency&amp;"ibor"&amp;Tenor,BB1201,Trigger)</f>
        <v>47806</v>
      </c>
      <c r="BB1201" s="98">
        <f>_xll.qlCalendarAdvance(Calendar,BB1200,AZ1201,"f",,Trigger)</f>
        <v>47808</v>
      </c>
      <c r="BC1201" s="98">
        <f>_xll.qlInterestRateIndexMaturity(Currency&amp;"ibor"&amp;Tenor,BB1201,Trigger)</f>
        <v>47900</v>
      </c>
      <c r="BD1201" s="242" t="e">
        <f>_xll.qlIndexFixing($AD$5,BA1201,TRUE,_xll.ohTrigger(Trigger,Trigger3M))</f>
        <v>#NUM!</v>
      </c>
      <c r="BE1201" s="242">
        <f>IFERROR(_xll.qlIndexFixing($BF$1,BA1201,TRUE,_xll.ohTrigger(Trigger,Trigger3M)),#N/A)</f>
        <v>1.9828278752703234E-2</v>
      </c>
    </row>
    <row r="1202" spans="52:57" ht="11.25" customHeight="1" x14ac:dyDescent="0.25">
      <c r="AZ1202" s="99" t="s">
        <v>83</v>
      </c>
      <c r="BA1202" s="98">
        <f>_xll.qlInterestRateIndexFixingDate(Currency&amp;"ibor"&amp;Tenor,BB1202,Trigger)</f>
        <v>47813</v>
      </c>
      <c r="BB1202" s="98">
        <f>_xll.qlCalendarAdvance(Calendar,BB1201,AZ1202,"f",,Trigger)</f>
        <v>47815</v>
      </c>
      <c r="BC1202" s="98">
        <f>_xll.qlInterestRateIndexMaturity(Currency&amp;"ibor"&amp;Tenor,BB1202,Trigger)</f>
        <v>47907</v>
      </c>
      <c r="BD1202" s="242" t="e">
        <f>_xll.qlIndexFixing($AD$5,BA1202,TRUE,_xll.ohTrigger(Trigger,Trigger3M))</f>
        <v>#NUM!</v>
      </c>
      <c r="BE1202" s="242">
        <f>IFERROR(_xll.qlIndexFixing($BF$1,BA1202,TRUE,_xll.ohTrigger(Trigger,Trigger3M)),#N/A)</f>
        <v>1.9821831177930023E-2</v>
      </c>
    </row>
    <row r="1203" spans="52:57" ht="11.25" customHeight="1" x14ac:dyDescent="0.25">
      <c r="AZ1203" s="99" t="s">
        <v>83</v>
      </c>
      <c r="BA1203" s="98">
        <f>_xll.qlInterestRateIndexFixingDate(Currency&amp;"ibor"&amp;Tenor,BB1203,Trigger)</f>
        <v>47820</v>
      </c>
      <c r="BB1203" s="98">
        <f>_xll.qlCalendarAdvance(Calendar,BB1202,AZ1203,"f",,Trigger)</f>
        <v>47822</v>
      </c>
      <c r="BC1203" s="98">
        <f>_xll.qlInterestRateIndexMaturity(Currency&amp;"ibor"&amp;Tenor,BB1203,Trigger)</f>
        <v>47912</v>
      </c>
      <c r="BD1203" s="242" t="e">
        <f>_xll.qlIndexFixing($AD$5,BA1203,TRUE,_xll.ohTrigger(Trigger,Trigger3M))</f>
        <v>#NUM!</v>
      </c>
      <c r="BE1203" s="242">
        <f>IFERROR(_xll.qlIndexFixing($BF$1,BA1203,TRUE,_xll.ohTrigger(Trigger,Trigger3M)),#N/A)</f>
        <v>1.9815191743471239E-2</v>
      </c>
    </row>
    <row r="1204" spans="52:57" ht="11.25" customHeight="1" x14ac:dyDescent="0.25">
      <c r="AZ1204" s="99" t="s">
        <v>83</v>
      </c>
      <c r="BA1204" s="98">
        <f>_xll.qlInterestRateIndexFixingDate(Currency&amp;"ibor"&amp;Tenor,BB1204,Trigger)</f>
        <v>47827</v>
      </c>
      <c r="BB1204" s="98">
        <f>_xll.qlCalendarAdvance(Calendar,BB1203,AZ1204,"f",,Trigger)</f>
        <v>47829</v>
      </c>
      <c r="BC1204" s="98">
        <f>_xll.qlInterestRateIndexMaturity(Currency&amp;"ibor"&amp;Tenor,BB1204,Trigger)</f>
        <v>47919</v>
      </c>
      <c r="BD1204" s="242" t="e">
        <f>_xll.qlIndexFixing($AD$5,BA1204,TRUE,_xll.ohTrigger(Trigger,Trigger3M))</f>
        <v>#NUM!</v>
      </c>
      <c r="BE1204" s="242">
        <f>IFERROR(_xll.qlIndexFixing($BF$1,BA1204,TRUE,_xll.ohTrigger(Trigger,Trigger3M)),#N/A)</f>
        <v>1.9808653448076363E-2</v>
      </c>
    </row>
    <row r="1205" spans="52:57" ht="11.25" customHeight="1" x14ac:dyDescent="0.25">
      <c r="AZ1205" s="99" t="s">
        <v>83</v>
      </c>
      <c r="BA1205" s="98">
        <f>_xll.qlInterestRateIndexFixingDate(Currency&amp;"ibor"&amp;Tenor,BB1205,Trigger)</f>
        <v>47834</v>
      </c>
      <c r="BB1205" s="98">
        <f>_xll.qlCalendarAdvance(Calendar,BB1204,AZ1205,"f",,Trigger)</f>
        <v>47836</v>
      </c>
      <c r="BC1205" s="98">
        <f>_xll.qlInterestRateIndexMaturity(Currency&amp;"ibor"&amp;Tenor,BB1205,Trigger)</f>
        <v>47926</v>
      </c>
      <c r="BD1205" s="242" t="e">
        <f>_xll.qlIndexFixing($AD$5,BA1205,TRUE,_xll.ohTrigger(Trigger,Trigger3M))</f>
        <v>#NUM!</v>
      </c>
      <c r="BE1205" s="242">
        <f>IFERROR(_xll.qlIndexFixing($BF$1,BA1205,TRUE,_xll.ohTrigger(Trigger,Trigger3M)),#N/A)</f>
        <v>1.9802066224970716E-2</v>
      </c>
    </row>
    <row r="1206" spans="52:57" ht="11.25" customHeight="1" x14ac:dyDescent="0.25">
      <c r="AZ1206" s="99" t="s">
        <v>83</v>
      </c>
      <c r="BA1206" s="98">
        <f>_xll.qlInterestRateIndexFixingDate(Currency&amp;"ibor"&amp;Tenor,BB1206,Trigger)</f>
        <v>47840</v>
      </c>
      <c r="BB1206" s="98">
        <f>_xll.qlCalendarAdvance(Calendar,BB1205,AZ1206,"f",,Trigger)</f>
        <v>47844</v>
      </c>
      <c r="BC1206" s="98">
        <f>_xll.qlInterestRateIndexMaturity(Currency&amp;"ibor"&amp;Tenor,BB1206,Trigger)</f>
        <v>47934</v>
      </c>
      <c r="BD1206" s="242" t="e">
        <f>_xll.qlIndexFixing($AD$5,BA1206,TRUE,_xll.ohTrigger(Trigger,Trigger3M))</f>
        <v>#NUM!</v>
      </c>
      <c r="BE1206" s="242">
        <f>IFERROR(_xll.qlIndexFixing($BF$1,BA1206,TRUE,_xll.ohTrigger(Trigger,Trigger3M)),#N/A)</f>
        <v>1.9794478302384455E-2</v>
      </c>
    </row>
    <row r="1207" spans="52:57" ht="11.25" customHeight="1" x14ac:dyDescent="0.25">
      <c r="AZ1207" s="99" t="s">
        <v>83</v>
      </c>
      <c r="BA1207" s="98">
        <f>_xll.qlInterestRateIndexFixingDate(Currency&amp;"ibor"&amp;Tenor,BB1207,Trigger)</f>
        <v>47848</v>
      </c>
      <c r="BB1207" s="98">
        <f>_xll.qlCalendarAdvance(Calendar,BB1206,AZ1207,"f",,Trigger)</f>
        <v>47851</v>
      </c>
      <c r="BC1207" s="98">
        <f>_xll.qlInterestRateIndexMaturity(Currency&amp;"ibor"&amp;Tenor,BB1207,Trigger)</f>
        <v>47941</v>
      </c>
      <c r="BD1207" s="242" t="e">
        <f>_xll.qlIndexFixing($AD$5,BA1207,TRUE,_xll.ohTrigger(Trigger,Trigger3M))</f>
        <v>#NUM!</v>
      </c>
      <c r="BE1207" s="242">
        <f>IFERROR(_xll.qlIndexFixing($BF$1,BA1207,TRUE,_xll.ohTrigger(Trigger,Trigger3M)),#N/A)</f>
        <v>1.9787786874358559E-2</v>
      </c>
    </row>
    <row r="1208" spans="52:57" ht="11.25" customHeight="1" x14ac:dyDescent="0.25">
      <c r="AZ1208" s="99" t="s">
        <v>83</v>
      </c>
      <c r="BA1208" s="98">
        <f>_xll.qlInterestRateIndexFixingDate(Currency&amp;"ibor"&amp;Tenor,BB1208,Trigger)</f>
        <v>47856</v>
      </c>
      <c r="BB1208" s="98">
        <f>_xll.qlCalendarAdvance(Calendar,BB1207,AZ1208,"f",,Trigger)</f>
        <v>47858</v>
      </c>
      <c r="BC1208" s="98">
        <f>_xll.qlInterestRateIndexMaturity(Currency&amp;"ibor"&amp;Tenor,BB1208,Trigger)</f>
        <v>47948</v>
      </c>
      <c r="BD1208" s="242" t="e">
        <f>_xll.qlIndexFixing($AD$5,BA1208,TRUE,_xll.ohTrigger(Trigger,Trigger3M))</f>
        <v>#NUM!</v>
      </c>
      <c r="BE1208" s="242">
        <f>IFERROR(_xll.qlIndexFixing($BF$1,BA1208,TRUE,_xll.ohTrigger(Trigger,Trigger3M)),#N/A)</f>
        <v>1.9781047116118167E-2</v>
      </c>
    </row>
    <row r="1209" spans="52:57" ht="11.25" customHeight="1" x14ac:dyDescent="0.25">
      <c r="AZ1209" s="99" t="s">
        <v>83</v>
      </c>
      <c r="BA1209" s="98">
        <f>_xll.qlInterestRateIndexFixingDate(Currency&amp;"ibor"&amp;Tenor,BB1209,Trigger)</f>
        <v>47863</v>
      </c>
      <c r="BB1209" s="98">
        <f>_xll.qlCalendarAdvance(Calendar,BB1208,AZ1209,"f",,Trigger)</f>
        <v>47865</v>
      </c>
      <c r="BC1209" s="98">
        <f>_xll.qlInterestRateIndexMaturity(Currency&amp;"ibor"&amp;Tenor,BB1209,Trigger)</f>
        <v>47955</v>
      </c>
      <c r="BD1209" s="242" t="e">
        <f>_xll.qlIndexFixing($AD$5,BA1209,TRUE,_xll.ohTrigger(Trigger,Trigger3M))</f>
        <v>#NUM!</v>
      </c>
      <c r="BE1209" s="242">
        <f>IFERROR(_xll.qlIndexFixing($BF$1,BA1209,TRUE,_xll.ohTrigger(Trigger,Trigger3M)),#N/A)</f>
        <v>1.9774259217777868E-2</v>
      </c>
    </row>
    <row r="1210" spans="52:57" ht="11.25" customHeight="1" x14ac:dyDescent="0.25">
      <c r="AZ1210" s="99" t="s">
        <v>83</v>
      </c>
      <c r="BA1210" s="98">
        <f>_xll.qlInterestRateIndexFixingDate(Currency&amp;"ibor"&amp;Tenor,BB1210,Trigger)</f>
        <v>47870</v>
      </c>
      <c r="BB1210" s="98">
        <f>_xll.qlCalendarAdvance(Calendar,BB1209,AZ1210,"f",,Trigger)</f>
        <v>47872</v>
      </c>
      <c r="BC1210" s="98">
        <f>_xll.qlInterestRateIndexMaturity(Currency&amp;"ibor"&amp;Tenor,BB1210,Trigger)</f>
        <v>47962</v>
      </c>
      <c r="BD1210" s="242" t="e">
        <f>_xll.qlIndexFixing($AD$5,BA1210,TRUE,_xll.ohTrigger(Trigger,Trigger3M))</f>
        <v>#NUM!</v>
      </c>
      <c r="BE1210" s="242">
        <f>IFERROR(_xll.qlIndexFixing($BF$1,BA1210,TRUE,_xll.ohTrigger(Trigger,Trigger3M)),#N/A)</f>
        <v>1.9767423369454029E-2</v>
      </c>
    </row>
    <row r="1211" spans="52:57" ht="11.25" customHeight="1" x14ac:dyDescent="0.25">
      <c r="AZ1211" s="99" t="s">
        <v>83</v>
      </c>
      <c r="BA1211" s="98">
        <f>_xll.qlInterestRateIndexFixingDate(Currency&amp;"ibor"&amp;Tenor,BB1211,Trigger)</f>
        <v>47877</v>
      </c>
      <c r="BB1211" s="98">
        <f>_xll.qlCalendarAdvance(Calendar,BB1210,AZ1211,"f",,Trigger)</f>
        <v>47879</v>
      </c>
      <c r="BC1211" s="98">
        <f>_xll.qlInterestRateIndexMaturity(Currency&amp;"ibor"&amp;Tenor,BB1211,Trigger)</f>
        <v>47968</v>
      </c>
      <c r="BD1211" s="242" t="e">
        <f>_xll.qlIndexFixing($AD$5,BA1211,TRUE,_xll.ohTrigger(Trigger,Trigger3M))</f>
        <v>#NUM!</v>
      </c>
      <c r="BE1211" s="242">
        <f>IFERROR(_xll.qlIndexFixing($BF$1,BA1211,TRUE,_xll.ohTrigger(Trigger,Trigger3M)),#N/A)</f>
        <v>1.9760498813382085E-2</v>
      </c>
    </row>
    <row r="1212" spans="52:57" ht="11.25" customHeight="1" x14ac:dyDescent="0.25">
      <c r="AZ1212" s="99" t="s">
        <v>83</v>
      </c>
      <c r="BA1212" s="98">
        <f>_xll.qlInterestRateIndexFixingDate(Currency&amp;"ibor"&amp;Tenor,BB1212,Trigger)</f>
        <v>47884</v>
      </c>
      <c r="BB1212" s="98">
        <f>_xll.qlCalendarAdvance(Calendar,BB1211,AZ1212,"f",,Trigger)</f>
        <v>47886</v>
      </c>
      <c r="BC1212" s="98">
        <f>_xll.qlInterestRateIndexMaturity(Currency&amp;"ibor"&amp;Tenor,BB1212,Trigger)</f>
        <v>47975</v>
      </c>
      <c r="BD1212" s="242" t="e">
        <f>_xll.qlIndexFixing($AD$5,BA1212,TRUE,_xll.ohTrigger(Trigger,Trigger3M))</f>
        <v>#NUM!</v>
      </c>
      <c r="BE1212" s="242">
        <f>IFERROR(_xll.qlIndexFixing($BF$1,BA1212,TRUE,_xll.ohTrigger(Trigger,Trigger3M)),#N/A)</f>
        <v>1.9753571377321793E-2</v>
      </c>
    </row>
    <row r="1213" spans="52:57" ht="11.25" customHeight="1" x14ac:dyDescent="0.25">
      <c r="AZ1213" s="99" t="s">
        <v>83</v>
      </c>
      <c r="BA1213" s="98">
        <f>_xll.qlInterestRateIndexFixingDate(Currency&amp;"ibor"&amp;Tenor,BB1213,Trigger)</f>
        <v>47891</v>
      </c>
      <c r="BB1213" s="98">
        <f>_xll.qlCalendarAdvance(Calendar,BB1212,AZ1213,"f",,Trigger)</f>
        <v>47893</v>
      </c>
      <c r="BC1213" s="98">
        <f>_xll.qlInterestRateIndexMaturity(Currency&amp;"ibor"&amp;Tenor,BB1213,Trigger)</f>
        <v>47982</v>
      </c>
      <c r="BD1213" s="242" t="e">
        <f>_xll.qlIndexFixing($AD$5,BA1213,TRUE,_xll.ohTrigger(Trigger,Trigger3M))</f>
        <v>#NUM!</v>
      </c>
      <c r="BE1213" s="242">
        <f>IFERROR(_xll.qlIndexFixing($BF$1,BA1213,TRUE,_xll.ohTrigger(Trigger,Trigger3M)),#N/A)</f>
        <v>1.9746596550502316E-2</v>
      </c>
    </row>
    <row r="1214" spans="52:57" ht="11.25" customHeight="1" x14ac:dyDescent="0.25">
      <c r="AZ1214" s="99" t="s">
        <v>83</v>
      </c>
      <c r="BA1214" s="98">
        <f>_xll.qlInterestRateIndexFixingDate(Currency&amp;"ibor"&amp;Tenor,BB1214,Trigger)</f>
        <v>47898</v>
      </c>
      <c r="BB1214" s="98">
        <f>_xll.qlCalendarAdvance(Calendar,BB1213,AZ1214,"f",,Trigger)</f>
        <v>47900</v>
      </c>
      <c r="BC1214" s="98">
        <f>_xll.qlInterestRateIndexMaturity(Currency&amp;"ibor"&amp;Tenor,BB1214,Trigger)</f>
        <v>47989</v>
      </c>
      <c r="BD1214" s="242" t="e">
        <f>_xll.qlIndexFixing($AD$5,BA1214,TRUE,_xll.ohTrigger(Trigger,Trigger3M))</f>
        <v>#NUM!</v>
      </c>
      <c r="BE1214" s="242">
        <f>IFERROR(_xll.qlIndexFixing($BF$1,BA1214,TRUE,_xll.ohTrigger(Trigger,Trigger3M)),#N/A)</f>
        <v>1.9739574523026871E-2</v>
      </c>
    </row>
    <row r="1215" spans="52:57" ht="11.25" customHeight="1" x14ac:dyDescent="0.25">
      <c r="AZ1215" s="99" t="s">
        <v>83</v>
      </c>
      <c r="BA1215" s="98">
        <f>_xll.qlInterestRateIndexFixingDate(Currency&amp;"ibor"&amp;Tenor,BB1215,Trigger)</f>
        <v>47905</v>
      </c>
      <c r="BB1215" s="98">
        <f>_xll.qlCalendarAdvance(Calendar,BB1214,AZ1215,"f",,Trigger)</f>
        <v>47907</v>
      </c>
      <c r="BC1215" s="98">
        <f>_xll.qlInterestRateIndexMaturity(Currency&amp;"ibor"&amp;Tenor,BB1215,Trigger)</f>
        <v>47998</v>
      </c>
      <c r="BD1215" s="242" t="e">
        <f>_xll.qlIndexFixing($AD$5,BA1215,TRUE,_xll.ohTrigger(Trigger,Trigger3M))</f>
        <v>#NUM!</v>
      </c>
      <c r="BE1215" s="242">
        <f>IFERROR(_xll.qlIndexFixing($BF$1,BA1215,TRUE,_xll.ohTrigger(Trigger,Trigger3M)),#N/A)</f>
        <v>1.9732557228354521E-2</v>
      </c>
    </row>
    <row r="1216" spans="52:57" ht="11.25" customHeight="1" x14ac:dyDescent="0.25">
      <c r="AZ1216" s="99" t="s">
        <v>83</v>
      </c>
      <c r="BA1216" s="98">
        <f>_xll.qlInterestRateIndexFixingDate(Currency&amp;"ibor"&amp;Tenor,BB1216,Trigger)</f>
        <v>47912</v>
      </c>
      <c r="BB1216" s="98">
        <f>_xll.qlCalendarAdvance(Calendar,BB1215,AZ1216,"f",,Trigger)</f>
        <v>47914</v>
      </c>
      <c r="BC1216" s="98">
        <f>_xll.qlInterestRateIndexMaturity(Currency&amp;"ibor"&amp;Tenor,BB1216,Trigger)</f>
        <v>48008</v>
      </c>
      <c r="BD1216" s="242" t="e">
        <f>_xll.qlIndexFixing($AD$5,BA1216,TRUE,_xll.ohTrigger(Trigger,Trigger3M))</f>
        <v>#NUM!</v>
      </c>
      <c r="BE1216" s="242">
        <f>IFERROR(_xll.qlIndexFixing($BF$1,BA1216,TRUE,_xll.ohTrigger(Trigger,Trigger3M)),#N/A)</f>
        <v>1.9725497877231532E-2</v>
      </c>
    </row>
    <row r="1217" spans="52:57" ht="11.25" customHeight="1" x14ac:dyDescent="0.25">
      <c r="AZ1217" s="99" t="s">
        <v>83</v>
      </c>
      <c r="BA1217" s="98">
        <f>_xll.qlInterestRateIndexFixingDate(Currency&amp;"ibor"&amp;Tenor,BB1217,Trigger)</f>
        <v>47919</v>
      </c>
      <c r="BB1217" s="98">
        <f>_xll.qlCalendarAdvance(Calendar,BB1216,AZ1217,"f",,Trigger)</f>
        <v>47921</v>
      </c>
      <c r="BC1217" s="98">
        <f>_xll.qlInterestRateIndexMaturity(Currency&amp;"ibor"&amp;Tenor,BB1217,Trigger)</f>
        <v>48015</v>
      </c>
      <c r="BD1217" s="242" t="e">
        <f>_xll.qlIndexFixing($AD$5,BA1217,TRUE,_xll.ohTrigger(Trigger,Trigger3M))</f>
        <v>#NUM!</v>
      </c>
      <c r="BE1217" s="242">
        <f>IFERROR(_xll.qlIndexFixing($BF$1,BA1217,TRUE,_xll.ohTrigger(Trigger,Trigger3M)),#N/A)</f>
        <v>1.9718316966924301E-2</v>
      </c>
    </row>
    <row r="1218" spans="52:57" ht="11.25" customHeight="1" x14ac:dyDescent="0.25">
      <c r="AZ1218" s="99" t="s">
        <v>83</v>
      </c>
      <c r="BA1218" s="98">
        <f>_xll.qlInterestRateIndexFixingDate(Currency&amp;"ibor"&amp;Tenor,BB1218,Trigger)</f>
        <v>47926</v>
      </c>
      <c r="BB1218" s="98">
        <f>_xll.qlCalendarAdvance(Calendar,BB1217,AZ1218,"f",,Trigger)</f>
        <v>47928</v>
      </c>
      <c r="BC1218" s="98">
        <f>_xll.qlInterestRateIndexMaturity(Currency&amp;"ibor"&amp;Tenor,BB1218,Trigger)</f>
        <v>48022</v>
      </c>
      <c r="BD1218" s="242" t="e">
        <f>_xll.qlIndexFixing($AD$5,BA1218,TRUE,_xll.ohTrigger(Trigger,Trigger3M))</f>
        <v>#NUM!</v>
      </c>
      <c r="BE1218" s="242">
        <f>IFERROR(_xll.qlIndexFixing($BF$1,BA1218,TRUE,_xll.ohTrigger(Trigger,Trigger3M)),#N/A)</f>
        <v>1.9711089672318115E-2</v>
      </c>
    </row>
    <row r="1219" spans="52:57" ht="11.25" customHeight="1" x14ac:dyDescent="0.25">
      <c r="AZ1219" s="99" t="s">
        <v>83</v>
      </c>
      <c r="BA1219" s="98">
        <f>_xll.qlInterestRateIndexFixingDate(Currency&amp;"ibor"&amp;Tenor,BB1219,Trigger)</f>
        <v>47933</v>
      </c>
      <c r="BB1219" s="98">
        <f>_xll.qlCalendarAdvance(Calendar,BB1218,AZ1219,"f",,Trigger)</f>
        <v>47935</v>
      </c>
      <c r="BC1219" s="98">
        <f>_xll.qlInterestRateIndexMaturity(Currency&amp;"ibor"&amp;Tenor,BB1219,Trigger)</f>
        <v>48029</v>
      </c>
      <c r="BD1219" s="242" t="e">
        <f>_xll.qlIndexFixing($AD$5,BA1219,TRUE,_xll.ohTrigger(Trigger,Trigger3M))</f>
        <v>#NUM!</v>
      </c>
      <c r="BE1219" s="242">
        <f>IFERROR(_xll.qlIndexFixing($BF$1,BA1219,TRUE,_xll.ohTrigger(Trigger,Trigger3M)),#N/A)</f>
        <v>1.9703816183582554E-2</v>
      </c>
    </row>
    <row r="1220" spans="52:57" ht="11.25" customHeight="1" x14ac:dyDescent="0.25">
      <c r="AZ1220" s="99" t="s">
        <v>83</v>
      </c>
      <c r="BA1220" s="98">
        <f>_xll.qlInterestRateIndexFixingDate(Currency&amp;"ibor"&amp;Tenor,BB1220,Trigger)</f>
        <v>47940</v>
      </c>
      <c r="BB1220" s="98">
        <f>_xll.qlCalendarAdvance(Calendar,BB1219,AZ1220,"f",,Trigger)</f>
        <v>47942</v>
      </c>
      <c r="BC1220" s="98">
        <f>_xll.qlInterestRateIndexMaturity(Currency&amp;"ibor"&amp;Tenor,BB1220,Trigger)</f>
        <v>48033</v>
      </c>
      <c r="BD1220" s="242" t="e">
        <f>_xll.qlIndexFixing($AD$5,BA1220,TRUE,_xll.ohTrigger(Trigger,Trigger3M))</f>
        <v>#NUM!</v>
      </c>
      <c r="BE1220" s="242">
        <f>IFERROR(_xll.qlIndexFixing($BF$1,BA1220,TRUE,_xll.ohTrigger(Trigger,Trigger3M)),#N/A)</f>
        <v>1.9696476788589844E-2</v>
      </c>
    </row>
    <row r="1221" spans="52:57" ht="11.25" customHeight="1" x14ac:dyDescent="0.25">
      <c r="AZ1221" s="99" t="s">
        <v>83</v>
      </c>
      <c r="BA1221" s="98">
        <f>_xll.qlInterestRateIndexFixingDate(Currency&amp;"ibor"&amp;Tenor,BB1221,Trigger)</f>
        <v>47947</v>
      </c>
      <c r="BB1221" s="98">
        <f>_xll.qlCalendarAdvance(Calendar,BB1220,AZ1221,"f",,Trigger)</f>
        <v>47953</v>
      </c>
      <c r="BC1221" s="98">
        <f>_xll.qlInterestRateIndexMaturity(Currency&amp;"ibor"&amp;Tenor,BB1221,Trigger)</f>
        <v>48044</v>
      </c>
      <c r="BD1221" s="242" t="e">
        <f>_xll.qlIndexFixing($AD$5,BA1221,TRUE,_xll.ohTrigger(Trigger,Trigger3M))</f>
        <v>#NUM!</v>
      </c>
      <c r="BE1221" s="242">
        <f>IFERROR(_xll.qlIndexFixing($BF$1,BA1221,TRUE,_xll.ohTrigger(Trigger,Trigger3M)),#N/A)</f>
        <v>1.9684899377181382E-2</v>
      </c>
    </row>
    <row r="1222" spans="52:57" ht="11.25" customHeight="1" x14ac:dyDescent="0.25">
      <c r="AZ1222" s="99" t="s">
        <v>83</v>
      </c>
      <c r="BA1222" s="98">
        <f>_xll.qlInterestRateIndexFixingDate(Currency&amp;"ibor"&amp;Tenor,BB1222,Trigger)</f>
        <v>47956</v>
      </c>
      <c r="BB1222" s="98">
        <f>_xll.qlCalendarAdvance(Calendar,BB1221,AZ1222,"f",,Trigger)</f>
        <v>47960</v>
      </c>
      <c r="BC1222" s="98">
        <f>_xll.qlInterestRateIndexMaturity(Currency&amp;"ibor"&amp;Tenor,BB1222,Trigger)</f>
        <v>48051</v>
      </c>
      <c r="BD1222" s="242" t="e">
        <f>_xll.qlIndexFixing($AD$5,BA1222,TRUE,_xll.ohTrigger(Trigger,Trigger3M))</f>
        <v>#NUM!</v>
      </c>
      <c r="BE1222" s="242">
        <f>IFERROR(_xll.qlIndexFixing($BF$1,BA1222,TRUE,_xll.ohTrigger(Trigger,Trigger3M)),#N/A)</f>
        <v>1.9677473324381006E-2</v>
      </c>
    </row>
    <row r="1223" spans="52:57" ht="11.25" customHeight="1" x14ac:dyDescent="0.25">
      <c r="AZ1223" s="99" t="s">
        <v>83</v>
      </c>
      <c r="BA1223" s="98">
        <f>_xll.qlInterestRateIndexFixingDate(Currency&amp;"ibor"&amp;Tenor,BB1223,Trigger)</f>
        <v>47963</v>
      </c>
      <c r="BB1223" s="98">
        <f>_xll.qlCalendarAdvance(Calendar,BB1222,AZ1223,"f",,Trigger)</f>
        <v>47967</v>
      </c>
      <c r="BC1223" s="98">
        <f>_xll.qlInterestRateIndexMaturity(Currency&amp;"ibor"&amp;Tenor,BB1223,Trigger)</f>
        <v>48058</v>
      </c>
      <c r="BD1223" s="242" t="e">
        <f>_xll.qlIndexFixing($AD$5,BA1223,TRUE,_xll.ohTrigger(Trigger,Trigger3M))</f>
        <v>#NUM!</v>
      </c>
      <c r="BE1223" s="242">
        <f>IFERROR(_xll.qlIndexFixing($BF$1,BA1223,TRUE,_xll.ohTrigger(Trigger,Trigger3M)),#N/A)</f>
        <v>1.9670001913012738E-2</v>
      </c>
    </row>
    <row r="1224" spans="52:57" ht="11.25" customHeight="1" x14ac:dyDescent="0.25">
      <c r="AZ1224" s="99" t="s">
        <v>83</v>
      </c>
      <c r="BA1224" s="98">
        <f>_xll.qlInterestRateIndexFixingDate(Currency&amp;"ibor"&amp;Tenor,BB1224,Trigger)</f>
        <v>47970</v>
      </c>
      <c r="BB1224" s="98">
        <f>_xll.qlCalendarAdvance(Calendar,BB1223,AZ1224,"f",,Trigger)</f>
        <v>47974</v>
      </c>
      <c r="BC1224" s="98">
        <f>_xll.qlInterestRateIndexMaturity(Currency&amp;"ibor"&amp;Tenor,BB1224,Trigger)</f>
        <v>48066</v>
      </c>
      <c r="BD1224" s="242" t="e">
        <f>_xll.qlIndexFixing($AD$5,BA1224,TRUE,_xll.ohTrigger(Trigger,Trigger3M))</f>
        <v>#NUM!</v>
      </c>
      <c r="BE1224" s="242">
        <f>IFERROR(_xll.qlIndexFixing($BF$1,BA1224,TRUE,_xll.ohTrigger(Trigger,Trigger3M)),#N/A)</f>
        <v>1.966247576756525E-2</v>
      </c>
    </row>
    <row r="1225" spans="52:57" ht="11.25" customHeight="1" x14ac:dyDescent="0.25">
      <c r="AZ1225" s="99" t="s">
        <v>83</v>
      </c>
      <c r="BA1225" s="98">
        <f>_xll.qlInterestRateIndexFixingDate(Currency&amp;"ibor"&amp;Tenor,BB1225,Trigger)</f>
        <v>47977</v>
      </c>
      <c r="BB1225" s="98">
        <f>_xll.qlCalendarAdvance(Calendar,BB1224,AZ1225,"f",,Trigger)</f>
        <v>47981</v>
      </c>
      <c r="BC1225" s="98">
        <f>_xll.qlInterestRateIndexMaturity(Currency&amp;"ibor"&amp;Tenor,BB1225,Trigger)</f>
        <v>48073</v>
      </c>
      <c r="BD1225" s="242" t="e">
        <f>_xll.qlIndexFixing($AD$5,BA1225,TRUE,_xll.ohTrigger(Trigger,Trigger3M))</f>
        <v>#NUM!</v>
      </c>
      <c r="BE1225" s="242">
        <f>IFERROR(_xll.qlIndexFixing($BF$1,BA1225,TRUE,_xll.ohTrigger(Trigger,Trigger3M)),#N/A)</f>
        <v>1.9654910621487841E-2</v>
      </c>
    </row>
    <row r="1226" spans="52:57" ht="11.25" customHeight="1" x14ac:dyDescent="0.25">
      <c r="AZ1226" s="99" t="s">
        <v>83</v>
      </c>
      <c r="BA1226" s="98">
        <f>_xll.qlInterestRateIndexFixingDate(Currency&amp;"ibor"&amp;Tenor,BB1226,Trigger)</f>
        <v>47984</v>
      </c>
      <c r="BB1226" s="98">
        <f>_xll.qlCalendarAdvance(Calendar,BB1225,AZ1226,"f",,Trigger)</f>
        <v>47988</v>
      </c>
      <c r="BC1226" s="98">
        <f>_xll.qlInterestRateIndexMaturity(Currency&amp;"ibor"&amp;Tenor,BB1226,Trigger)</f>
        <v>48080</v>
      </c>
      <c r="BD1226" s="242" t="e">
        <f>_xll.qlIndexFixing($AD$5,BA1226,TRUE,_xll.ohTrigger(Trigger,Trigger3M))</f>
        <v>#NUM!</v>
      </c>
      <c r="BE1226" s="242">
        <f>IFERROR(_xll.qlIndexFixing($BF$1,BA1226,TRUE,_xll.ohTrigger(Trigger,Trigger3M)),#N/A)</f>
        <v>1.9647300698539528E-2</v>
      </c>
    </row>
    <row r="1227" spans="52:57" ht="11.25" customHeight="1" x14ac:dyDescent="0.25">
      <c r="AZ1227" s="99" t="s">
        <v>83</v>
      </c>
      <c r="BA1227" s="98">
        <f>_xll.qlInterestRateIndexFixingDate(Currency&amp;"ibor"&amp;Tenor,BB1227,Trigger)</f>
        <v>47991</v>
      </c>
      <c r="BB1227" s="98">
        <f>_xll.qlCalendarAdvance(Calendar,BB1226,AZ1227,"f",,Trigger)</f>
        <v>47995</v>
      </c>
      <c r="BC1227" s="98">
        <f>_xll.qlInterestRateIndexMaturity(Currency&amp;"ibor"&amp;Tenor,BB1227,Trigger)</f>
        <v>48087</v>
      </c>
      <c r="BD1227" s="242" t="e">
        <f>_xll.qlIndexFixing($AD$5,BA1227,TRUE,_xll.ohTrigger(Trigger,Trigger3M))</f>
        <v>#NUM!</v>
      </c>
      <c r="BE1227" s="242">
        <f>IFERROR(_xll.qlIndexFixing($BF$1,BA1227,TRUE,_xll.ohTrigger(Trigger,Trigger3M)),#N/A)</f>
        <v>1.9639646188863859E-2</v>
      </c>
    </row>
    <row r="1228" spans="52:57" ht="11.25" customHeight="1" x14ac:dyDescent="0.25">
      <c r="AZ1228" s="99" t="s">
        <v>83</v>
      </c>
      <c r="BA1228" s="98">
        <f>_xll.qlInterestRateIndexFixingDate(Currency&amp;"ibor"&amp;Tenor,BB1228,Trigger)</f>
        <v>47998</v>
      </c>
      <c r="BB1228" s="98">
        <f>_xll.qlCalendarAdvance(Calendar,BB1227,AZ1228,"f",,Trigger)</f>
        <v>48002</v>
      </c>
      <c r="BC1228" s="98">
        <f>_xll.qlInterestRateIndexMaturity(Currency&amp;"ibor"&amp;Tenor,BB1228,Trigger)</f>
        <v>48094</v>
      </c>
      <c r="BD1228" s="242" t="e">
        <f>_xll.qlIndexFixing($AD$5,BA1228,TRUE,_xll.ohTrigger(Trigger,Trigger3M))</f>
        <v>#NUM!</v>
      </c>
      <c r="BE1228" s="242">
        <f>IFERROR(_xll.qlIndexFixing($BF$1,BA1228,TRUE,_xll.ohTrigger(Trigger,Trigger3M)),#N/A)</f>
        <v>1.9631947282608735E-2</v>
      </c>
    </row>
    <row r="1229" spans="52:57" ht="11.25" customHeight="1" x14ac:dyDescent="0.25">
      <c r="AZ1229" s="99" t="s">
        <v>83</v>
      </c>
      <c r="BA1229" s="98">
        <f>_xll.qlInterestRateIndexFixingDate(Currency&amp;"ibor"&amp;Tenor,BB1229,Trigger)</f>
        <v>48005</v>
      </c>
      <c r="BB1229" s="98">
        <f>_xll.qlCalendarAdvance(Calendar,BB1228,AZ1229,"f",,Trigger)</f>
        <v>48009</v>
      </c>
      <c r="BC1229" s="98">
        <f>_xll.qlInterestRateIndexMaturity(Currency&amp;"ibor"&amp;Tenor,BB1229,Trigger)</f>
        <v>48101</v>
      </c>
      <c r="BD1229" s="242" t="e">
        <f>_xll.qlIndexFixing($AD$5,BA1229,TRUE,_xll.ohTrigger(Trigger,Trigger3M))</f>
        <v>#NUM!</v>
      </c>
      <c r="BE1229" s="242">
        <f>IFERROR(_xll.qlIndexFixing($BF$1,BA1229,TRUE,_xll.ohTrigger(Trigger,Trigger3M)),#N/A)</f>
        <v>1.9624204169916837E-2</v>
      </c>
    </row>
    <row r="1230" spans="52:57" ht="11.25" customHeight="1" x14ac:dyDescent="0.25">
      <c r="AZ1230" s="99" t="s">
        <v>83</v>
      </c>
      <c r="BA1230" s="98">
        <f>_xll.qlInterestRateIndexFixingDate(Currency&amp;"ibor"&amp;Tenor,BB1230,Trigger)</f>
        <v>48012</v>
      </c>
      <c r="BB1230" s="98">
        <f>_xll.qlCalendarAdvance(Calendar,BB1229,AZ1230,"f",,Trigger)</f>
        <v>48016</v>
      </c>
      <c r="BC1230" s="98">
        <f>_xll.qlInterestRateIndexMaturity(Currency&amp;"ibor"&amp;Tenor,BB1230,Trigger)</f>
        <v>48108</v>
      </c>
      <c r="BD1230" s="242" t="e">
        <f>_xll.qlIndexFixing($AD$5,BA1230,TRUE,_xll.ohTrigger(Trigger,Trigger3M))</f>
        <v>#NUM!</v>
      </c>
      <c r="BE1230" s="242">
        <f>IFERROR(_xll.qlIndexFixing($BF$1,BA1230,TRUE,_xll.ohTrigger(Trigger,Trigger3M)),#N/A)</f>
        <v>1.9616417040933462E-2</v>
      </c>
    </row>
    <row r="1231" spans="52:57" ht="11.25" customHeight="1" x14ac:dyDescent="0.25">
      <c r="AZ1231" s="99" t="s">
        <v>83</v>
      </c>
      <c r="BA1231" s="98">
        <f>_xll.qlInterestRateIndexFixingDate(Currency&amp;"ibor"&amp;Tenor,BB1231,Trigger)</f>
        <v>48019</v>
      </c>
      <c r="BB1231" s="98">
        <f>_xll.qlCalendarAdvance(Calendar,BB1230,AZ1231,"f",,Trigger)</f>
        <v>48023</v>
      </c>
      <c r="BC1231" s="98">
        <f>_xll.qlInterestRateIndexMaturity(Currency&amp;"ibor"&amp;Tenor,BB1231,Trigger)</f>
        <v>48115</v>
      </c>
      <c r="BD1231" s="242" t="e">
        <f>_xll.qlIndexFixing($AD$5,BA1231,TRUE,_xll.ohTrigger(Trigger,Trigger3M))</f>
        <v>#NUM!</v>
      </c>
      <c r="BE1231" s="242">
        <f>IFERROR(_xll.qlIndexFixing($BF$1,BA1231,TRUE,_xll.ohTrigger(Trigger,Trigger3M)),#N/A)</f>
        <v>1.960858608580476E-2</v>
      </c>
    </row>
    <row r="1232" spans="52:57" ht="11.25" customHeight="1" x14ac:dyDescent="0.25">
      <c r="AZ1232" s="99" t="s">
        <v>83</v>
      </c>
      <c r="BA1232" s="98">
        <f>_xll.qlInterestRateIndexFixingDate(Currency&amp;"ibor"&amp;Tenor,BB1232,Trigger)</f>
        <v>48026</v>
      </c>
      <c r="BB1232" s="98">
        <f>_xll.qlCalendarAdvance(Calendar,BB1231,AZ1232,"f",,Trigger)</f>
        <v>48030</v>
      </c>
      <c r="BC1232" s="98">
        <f>_xll.qlInterestRateIndexMaturity(Currency&amp;"ibor"&amp;Tenor,BB1232,Trigger)</f>
        <v>48122</v>
      </c>
      <c r="BD1232" s="242" t="e">
        <f>_xll.qlIndexFixing($AD$5,BA1232,TRUE,_xll.ohTrigger(Trigger,Trigger3M))</f>
        <v>#NUM!</v>
      </c>
      <c r="BE1232" s="242">
        <f>IFERROR(_xll.qlIndexFixing($BF$1,BA1232,TRUE,_xll.ohTrigger(Trigger,Trigger3M)),#N/A)</f>
        <v>1.9600711494675162E-2</v>
      </c>
    </row>
    <row r="1233" spans="52:57" ht="11.25" customHeight="1" x14ac:dyDescent="0.25">
      <c r="AZ1233" s="99" t="s">
        <v>83</v>
      </c>
      <c r="BA1233" s="98">
        <f>_xll.qlInterestRateIndexFixingDate(Currency&amp;"ibor"&amp;Tenor,BB1233,Trigger)</f>
        <v>48033</v>
      </c>
      <c r="BB1233" s="98">
        <f>_xll.qlCalendarAdvance(Calendar,BB1232,AZ1233,"f",,Trigger)</f>
        <v>48037</v>
      </c>
      <c r="BC1233" s="98">
        <f>_xll.qlInterestRateIndexMaturity(Currency&amp;"ibor"&amp;Tenor,BB1233,Trigger)</f>
        <v>48129</v>
      </c>
      <c r="BD1233" s="242" t="e">
        <f>_xll.qlIndexFixing($AD$5,BA1233,TRUE,_xll.ohTrigger(Trigger,Trigger3M))</f>
        <v>#NUM!</v>
      </c>
      <c r="BE1233" s="242">
        <f>IFERROR(_xll.qlIndexFixing($BF$1,BA1233,TRUE,_xll.ohTrigger(Trigger,Trigger3M)),#N/A)</f>
        <v>1.9592793457690823E-2</v>
      </c>
    </row>
    <row r="1234" spans="52:57" ht="11.25" customHeight="1" x14ac:dyDescent="0.25">
      <c r="AZ1234" s="99" t="s">
        <v>83</v>
      </c>
      <c r="BA1234" s="98">
        <f>_xll.qlInterestRateIndexFixingDate(Currency&amp;"ibor"&amp;Tenor,BB1234,Trigger)</f>
        <v>48040</v>
      </c>
      <c r="BB1234" s="98">
        <f>_xll.qlCalendarAdvance(Calendar,BB1233,AZ1234,"f",,Trigger)</f>
        <v>48044</v>
      </c>
      <c r="BC1234" s="98">
        <f>_xll.qlInterestRateIndexMaturity(Currency&amp;"ibor"&amp;Tenor,BB1234,Trigger)</f>
        <v>48136</v>
      </c>
      <c r="BD1234" s="242" t="e">
        <f>_xll.qlIndexFixing($AD$5,BA1234,TRUE,_xll.ohTrigger(Trigger,Trigger3M))</f>
        <v>#NUM!</v>
      </c>
      <c r="BE1234" s="242">
        <f>IFERROR(_xll.qlIndexFixing($BF$1,BA1234,TRUE,_xll.ohTrigger(Trigger,Trigger3M)),#N/A)</f>
        <v>1.9584832164995299E-2</v>
      </c>
    </row>
    <row r="1235" spans="52:57" ht="11.25" customHeight="1" x14ac:dyDescent="0.25">
      <c r="AZ1235" s="99" t="s">
        <v>83</v>
      </c>
      <c r="BA1235" s="98">
        <f>_xll.qlInterestRateIndexFixingDate(Currency&amp;"ibor"&amp;Tenor,BB1235,Trigger)</f>
        <v>48047</v>
      </c>
      <c r="BB1235" s="98">
        <f>_xll.qlCalendarAdvance(Calendar,BB1234,AZ1235,"f",,Trigger)</f>
        <v>48051</v>
      </c>
      <c r="BC1235" s="98">
        <f>_xll.qlInterestRateIndexMaturity(Currency&amp;"ibor"&amp;Tenor,BB1235,Trigger)</f>
        <v>48143</v>
      </c>
      <c r="BD1235" s="242" t="e">
        <f>_xll.qlIndexFixing($AD$5,BA1235,TRUE,_xll.ohTrigger(Trigger,Trigger3M))</f>
        <v>#NUM!</v>
      </c>
      <c r="BE1235" s="242">
        <f>IFERROR(_xll.qlIndexFixing($BF$1,BA1235,TRUE,_xll.ohTrigger(Trigger,Trigger3M)),#N/A)</f>
        <v>1.9576827806733008E-2</v>
      </c>
    </row>
    <row r="1236" spans="52:57" ht="11.25" customHeight="1" x14ac:dyDescent="0.25">
      <c r="AZ1236" s="99" t="s">
        <v>83</v>
      </c>
      <c r="BA1236" s="98">
        <f>_xll.qlInterestRateIndexFixingDate(Currency&amp;"ibor"&amp;Tenor,BB1236,Trigger)</f>
        <v>48054</v>
      </c>
      <c r="BB1236" s="98">
        <f>_xll.qlCalendarAdvance(Calendar,BB1235,AZ1236,"f",,Trigger)</f>
        <v>48058</v>
      </c>
      <c r="BC1236" s="98">
        <f>_xll.qlInterestRateIndexMaturity(Currency&amp;"ibor"&amp;Tenor,BB1236,Trigger)</f>
        <v>48150</v>
      </c>
      <c r="BD1236" s="242" t="e">
        <f>_xll.qlIndexFixing($AD$5,BA1236,TRUE,_xll.ohTrigger(Trigger,Trigger3M))</f>
        <v>#NUM!</v>
      </c>
      <c r="BE1236" s="242">
        <f>IFERROR(_xll.qlIndexFixing($BF$1,BA1236,TRUE,_xll.ohTrigger(Trigger,Trigger3M)),#N/A)</f>
        <v>1.9568780573050112E-2</v>
      </c>
    </row>
    <row r="1237" spans="52:57" ht="11.25" customHeight="1" x14ac:dyDescent="0.25">
      <c r="AZ1237" s="99" t="s">
        <v>83</v>
      </c>
      <c r="BA1237" s="98">
        <f>_xll.qlInterestRateIndexFixingDate(Currency&amp;"ibor"&amp;Tenor,BB1237,Trigger)</f>
        <v>48061</v>
      </c>
      <c r="BB1237" s="98">
        <f>_xll.qlCalendarAdvance(Calendar,BB1236,AZ1237,"f",,Trigger)</f>
        <v>48065</v>
      </c>
      <c r="BC1237" s="98">
        <f>_xll.qlInterestRateIndexMaturity(Currency&amp;"ibor"&amp;Tenor,BB1237,Trigger)</f>
        <v>48157</v>
      </c>
      <c r="BD1237" s="242" t="e">
        <f>_xll.qlIndexFixing($AD$5,BA1237,TRUE,_xll.ohTrigger(Trigger,Trigger3M))</f>
        <v>#NUM!</v>
      </c>
      <c r="BE1237" s="242">
        <f>IFERROR(_xll.qlIndexFixing($BF$1,BA1237,TRUE,_xll.ohTrigger(Trigger,Trigger3M)),#N/A)</f>
        <v>1.9560690654089295E-2</v>
      </c>
    </row>
    <row r="1238" spans="52:57" ht="11.25" customHeight="1" x14ac:dyDescent="0.25">
      <c r="AZ1238" s="99" t="s">
        <v>83</v>
      </c>
      <c r="BA1238" s="98">
        <f>_xll.qlInterestRateIndexFixingDate(Currency&amp;"ibor"&amp;Tenor,BB1238,Trigger)</f>
        <v>48068</v>
      </c>
      <c r="BB1238" s="98">
        <f>_xll.qlCalendarAdvance(Calendar,BB1237,AZ1238,"f",,Trigger)</f>
        <v>48072</v>
      </c>
      <c r="BC1238" s="98">
        <f>_xll.qlInterestRateIndexMaturity(Currency&amp;"ibor"&amp;Tenor,BB1238,Trigger)</f>
        <v>48164</v>
      </c>
      <c r="BD1238" s="242" t="e">
        <f>_xll.qlIndexFixing($AD$5,BA1238,TRUE,_xll.ohTrigger(Trigger,Trigger3M))</f>
        <v>#NUM!</v>
      </c>
      <c r="BE1238" s="242">
        <f>IFERROR(_xll.qlIndexFixing($BF$1,BA1238,TRUE,_xll.ohTrigger(Trigger,Trigger3M)),#N/A)</f>
        <v>1.9552558239997585E-2</v>
      </c>
    </row>
    <row r="1239" spans="52:57" ht="11.25" customHeight="1" x14ac:dyDescent="0.25">
      <c r="AZ1239" s="99" t="s">
        <v>83</v>
      </c>
      <c r="BA1239" s="98">
        <f>_xll.qlInterestRateIndexFixingDate(Currency&amp;"ibor"&amp;Tenor,BB1239,Trigger)</f>
        <v>48075</v>
      </c>
      <c r="BB1239" s="98">
        <f>_xll.qlCalendarAdvance(Calendar,BB1238,AZ1239,"f",,Trigger)</f>
        <v>48079</v>
      </c>
      <c r="BC1239" s="98">
        <f>_xll.qlInterestRateIndexMaturity(Currency&amp;"ibor"&amp;Tenor,BB1239,Trigger)</f>
        <v>48171</v>
      </c>
      <c r="BD1239" s="242" t="e">
        <f>_xll.qlIndexFixing($AD$5,BA1239,TRUE,_xll.ohTrigger(Trigger,Trigger3M))</f>
        <v>#NUM!</v>
      </c>
      <c r="BE1239" s="242">
        <f>IFERROR(_xll.qlIndexFixing($BF$1,BA1239,TRUE,_xll.ohTrigger(Trigger,Trigger3M)),#N/A)</f>
        <v>1.954438352091593E-2</v>
      </c>
    </row>
    <row r="1240" spans="52:57" ht="11.25" customHeight="1" x14ac:dyDescent="0.25">
      <c r="AZ1240" s="99" t="s">
        <v>83</v>
      </c>
      <c r="BA1240" s="98">
        <f>_xll.qlInterestRateIndexFixingDate(Currency&amp;"ibor"&amp;Tenor,BB1240,Trigger)</f>
        <v>48082</v>
      </c>
      <c r="BB1240" s="98">
        <f>_xll.qlCalendarAdvance(Calendar,BB1239,AZ1240,"f",,Trigger)</f>
        <v>48086</v>
      </c>
      <c r="BC1240" s="98">
        <f>_xll.qlInterestRateIndexMaturity(Currency&amp;"ibor"&amp;Tenor,BB1240,Trigger)</f>
        <v>48178</v>
      </c>
      <c r="BD1240" s="242" t="e">
        <f>_xll.qlIndexFixing($AD$5,BA1240,TRUE,_xll.ohTrigger(Trigger,Trigger3M))</f>
        <v>#NUM!</v>
      </c>
      <c r="BE1240" s="242">
        <f>IFERROR(_xll.qlIndexFixing($BF$1,BA1240,TRUE,_xll.ohTrigger(Trigger,Trigger3M)),#N/A)</f>
        <v>1.953616668699136E-2</v>
      </c>
    </row>
    <row r="1241" spans="52:57" ht="11.25" customHeight="1" x14ac:dyDescent="0.25">
      <c r="AZ1241" s="99" t="s">
        <v>83</v>
      </c>
      <c r="BA1241" s="98">
        <f>_xll.qlInterestRateIndexFixingDate(Currency&amp;"ibor"&amp;Tenor,BB1241,Trigger)</f>
        <v>48089</v>
      </c>
      <c r="BB1241" s="98">
        <f>_xll.qlCalendarAdvance(Calendar,BB1240,AZ1241,"f",,Trigger)</f>
        <v>48093</v>
      </c>
      <c r="BC1241" s="98">
        <f>_xll.qlInterestRateIndexMaturity(Currency&amp;"ibor"&amp;Tenor,BB1241,Trigger)</f>
        <v>48184</v>
      </c>
      <c r="BD1241" s="242" t="e">
        <f>_xll.qlIndexFixing($AD$5,BA1241,TRUE,_xll.ohTrigger(Trigger,Trigger3M))</f>
        <v>#NUM!</v>
      </c>
      <c r="BE1241" s="242">
        <f>IFERROR(_xll.qlIndexFixing($BF$1,BA1241,TRUE,_xll.ohTrigger(Trigger,Trigger3M)),#N/A)</f>
        <v>1.9527976943522235E-2</v>
      </c>
    </row>
    <row r="1242" spans="52:57" ht="11.25" customHeight="1" x14ac:dyDescent="0.25">
      <c r="AZ1242" s="99" t="s">
        <v>83</v>
      </c>
      <c r="BA1242" s="98">
        <f>_xll.qlInterestRateIndexFixingDate(Currency&amp;"ibor"&amp;Tenor,BB1242,Trigger)</f>
        <v>48096</v>
      </c>
      <c r="BB1242" s="98">
        <f>_xll.qlCalendarAdvance(Calendar,BB1241,AZ1242,"f",,Trigger)</f>
        <v>48100</v>
      </c>
      <c r="BC1242" s="98">
        <f>_xll.qlInterestRateIndexMaturity(Currency&amp;"ibor"&amp;Tenor,BB1242,Trigger)</f>
        <v>48191</v>
      </c>
      <c r="BD1242" s="242" t="e">
        <f>_xll.qlIndexFixing($AD$5,BA1242,TRUE,_xll.ohTrigger(Trigger,Trigger3M))</f>
        <v>#NUM!</v>
      </c>
      <c r="BE1242" s="242">
        <f>IFERROR(_xll.qlIndexFixing($BF$1,BA1242,TRUE,_xll.ohTrigger(Trigger,Trigger3M)),#N/A)</f>
        <v>1.9519679844393165E-2</v>
      </c>
    </row>
    <row r="1243" spans="52:57" ht="11.25" customHeight="1" x14ac:dyDescent="0.25">
      <c r="AZ1243" s="99" t="s">
        <v>83</v>
      </c>
      <c r="BA1243" s="98">
        <f>_xll.qlInterestRateIndexFixingDate(Currency&amp;"ibor"&amp;Tenor,BB1243,Trigger)</f>
        <v>48103</v>
      </c>
      <c r="BB1243" s="98">
        <f>_xll.qlCalendarAdvance(Calendar,BB1242,AZ1243,"f",,Trigger)</f>
        <v>48107</v>
      </c>
      <c r="BC1243" s="98">
        <f>_xll.qlInterestRateIndexMaturity(Currency&amp;"ibor"&amp;Tenor,BB1243,Trigger)</f>
        <v>48198</v>
      </c>
      <c r="BD1243" s="242" t="e">
        <f>_xll.qlIndexFixing($AD$5,BA1243,TRUE,_xll.ohTrigger(Trigger,Trigger3M))</f>
        <v>#NUM!</v>
      </c>
      <c r="BE1243" s="242">
        <f>IFERROR(_xll.qlIndexFixing($BF$1,BA1243,TRUE,_xll.ohTrigger(Trigger,Trigger3M)),#N/A)</f>
        <v>1.9511341189323867E-2</v>
      </c>
    </row>
    <row r="1244" spans="52:57" ht="11.25" customHeight="1" x14ac:dyDescent="0.25">
      <c r="AZ1244" s="99" t="s">
        <v>83</v>
      </c>
      <c r="BA1244" s="98">
        <f>_xll.qlInterestRateIndexFixingDate(Currency&amp;"ibor"&amp;Tenor,BB1244,Trigger)</f>
        <v>48110</v>
      </c>
      <c r="BB1244" s="98">
        <f>_xll.qlCalendarAdvance(Calendar,BB1243,AZ1244,"f",,Trigger)</f>
        <v>48114</v>
      </c>
      <c r="BC1244" s="98">
        <f>_xll.qlInterestRateIndexMaturity(Currency&amp;"ibor"&amp;Tenor,BB1244,Trigger)</f>
        <v>48205</v>
      </c>
      <c r="BD1244" s="242" t="e">
        <f>_xll.qlIndexFixing($AD$5,BA1244,TRUE,_xll.ohTrigger(Trigger,Trigger3M))</f>
        <v>#NUM!</v>
      </c>
      <c r="BE1244" s="242">
        <f>IFERROR(_xll.qlIndexFixing($BF$1,BA1244,TRUE,_xll.ohTrigger(Trigger,Trigger3M)),#N/A)</f>
        <v>1.9502961168447089E-2</v>
      </c>
    </row>
    <row r="1245" spans="52:57" ht="11.25" customHeight="1" x14ac:dyDescent="0.25">
      <c r="AZ1245" s="99" t="s">
        <v>83</v>
      </c>
      <c r="BA1245" s="98">
        <f>_xll.qlInterestRateIndexFixingDate(Currency&amp;"ibor"&amp;Tenor,BB1245,Trigger)</f>
        <v>48117</v>
      </c>
      <c r="BB1245" s="98">
        <f>_xll.qlCalendarAdvance(Calendar,BB1244,AZ1245,"f",,Trigger)</f>
        <v>48121</v>
      </c>
      <c r="BC1245" s="98">
        <f>_xll.qlInterestRateIndexMaturity(Currency&amp;"ibor"&amp;Tenor,BB1245,Trigger)</f>
        <v>48213</v>
      </c>
      <c r="BD1245" s="242" t="e">
        <f>_xll.qlIndexFixing($AD$5,BA1245,TRUE,_xll.ohTrigger(Trigger,Trigger3M))</f>
        <v>#NUM!</v>
      </c>
      <c r="BE1245" s="242">
        <f>IFERROR(_xll.qlIndexFixing($BF$1,BA1245,TRUE,_xll.ohTrigger(Trigger,Trigger3M)),#N/A)</f>
        <v>1.9494457449721291E-2</v>
      </c>
    </row>
    <row r="1246" spans="52:57" ht="11.25" customHeight="1" x14ac:dyDescent="0.25">
      <c r="AZ1246" s="99" t="s">
        <v>83</v>
      </c>
      <c r="BA1246" s="98">
        <f>_xll.qlInterestRateIndexFixingDate(Currency&amp;"ibor"&amp;Tenor,BB1246,Trigger)</f>
        <v>48124</v>
      </c>
      <c r="BB1246" s="98">
        <f>_xll.qlCalendarAdvance(Calendar,BB1245,AZ1246,"f",,Trigger)</f>
        <v>48128</v>
      </c>
      <c r="BC1246" s="98">
        <f>_xll.qlInterestRateIndexMaturity(Currency&amp;"ibor"&amp;Tenor,BB1246,Trigger)</f>
        <v>48220</v>
      </c>
      <c r="BD1246" s="242" t="e">
        <f>_xll.qlIndexFixing($AD$5,BA1246,TRUE,_xll.ohTrigger(Trigger,Trigger3M))</f>
        <v>#NUM!</v>
      </c>
      <c r="BE1246" s="242">
        <f>IFERROR(_xll.qlIndexFixing($BF$1,BA1246,TRUE,_xll.ohTrigger(Trigger,Trigger3M)),#N/A)</f>
        <v>1.9485991919739057E-2</v>
      </c>
    </row>
    <row r="1247" spans="52:57" ht="11.25" customHeight="1" x14ac:dyDescent="0.25">
      <c r="AZ1247" s="99" t="s">
        <v>83</v>
      </c>
      <c r="BA1247" s="98">
        <f>_xll.qlInterestRateIndexFixingDate(Currency&amp;"ibor"&amp;Tenor,BB1247,Trigger)</f>
        <v>48131</v>
      </c>
      <c r="BB1247" s="98">
        <f>_xll.qlCalendarAdvance(Calendar,BB1246,AZ1247,"f",,Trigger)</f>
        <v>48135</v>
      </c>
      <c r="BC1247" s="98">
        <f>_xll.qlInterestRateIndexMaturity(Currency&amp;"ibor"&amp;Tenor,BB1247,Trigger)</f>
        <v>48227</v>
      </c>
      <c r="BD1247" s="242" t="e">
        <f>_xll.qlIndexFixing($AD$5,BA1247,TRUE,_xll.ohTrigger(Trigger,Trigger3M))</f>
        <v>#NUM!</v>
      </c>
      <c r="BE1247" s="242">
        <f>IFERROR(_xll.qlIndexFixing($BF$1,BA1247,TRUE,_xll.ohTrigger(Trigger,Trigger3M)),#N/A)</f>
        <v>1.9477485605912694E-2</v>
      </c>
    </row>
    <row r="1248" spans="52:57" ht="11.25" customHeight="1" x14ac:dyDescent="0.25">
      <c r="AZ1248" s="99" t="s">
        <v>83</v>
      </c>
      <c r="BA1248" s="98">
        <f>_xll.qlInterestRateIndexFixingDate(Currency&amp;"ibor"&amp;Tenor,BB1248,Trigger)</f>
        <v>48138</v>
      </c>
      <c r="BB1248" s="98">
        <f>_xll.qlCalendarAdvance(Calendar,BB1247,AZ1248,"f",,Trigger)</f>
        <v>48142</v>
      </c>
      <c r="BC1248" s="98">
        <f>_xll.qlInterestRateIndexMaturity(Currency&amp;"ibor"&amp;Tenor,BB1248,Trigger)</f>
        <v>48234</v>
      </c>
      <c r="BD1248" s="242" t="e">
        <f>_xll.qlIndexFixing($AD$5,BA1248,TRUE,_xll.ohTrigger(Trigger,Trigger3M))</f>
        <v>#NUM!</v>
      </c>
      <c r="BE1248" s="242">
        <f>IFERROR(_xll.qlIndexFixing($BF$1,BA1248,TRUE,_xll.ohTrigger(Trigger,Trigger3M)),#N/A)</f>
        <v>1.9468938698383152E-2</v>
      </c>
    </row>
    <row r="1249" spans="52:57" ht="11.25" customHeight="1" x14ac:dyDescent="0.25">
      <c r="AZ1249" s="99" t="s">
        <v>83</v>
      </c>
      <c r="BA1249" s="98">
        <f>_xll.qlInterestRateIndexFixingDate(Currency&amp;"ibor"&amp;Tenor,BB1249,Trigger)</f>
        <v>48145</v>
      </c>
      <c r="BB1249" s="98">
        <f>_xll.qlCalendarAdvance(Calendar,BB1248,AZ1249,"f",,Trigger)</f>
        <v>48149</v>
      </c>
      <c r="BC1249" s="98">
        <f>_xll.qlInterestRateIndexMaturity(Currency&amp;"ibor"&amp;Tenor,BB1249,Trigger)</f>
        <v>48241</v>
      </c>
      <c r="BD1249" s="242" t="e">
        <f>_xll.qlIndexFixing($AD$5,BA1249,TRUE,_xll.ohTrigger(Trigger,Trigger3M))</f>
        <v>#NUM!</v>
      </c>
      <c r="BE1249" s="242">
        <f>IFERROR(_xll.qlIndexFixing($BF$1,BA1249,TRUE,_xll.ohTrigger(Trigger,Trigger3M)),#N/A)</f>
        <v>1.9460351387292244E-2</v>
      </c>
    </row>
    <row r="1250" spans="52:57" ht="11.25" customHeight="1" x14ac:dyDescent="0.25">
      <c r="AZ1250" s="99" t="s">
        <v>83</v>
      </c>
      <c r="BA1250" s="98">
        <f>_xll.qlInterestRateIndexFixingDate(Currency&amp;"ibor"&amp;Tenor,BB1250,Trigger)</f>
        <v>48152</v>
      </c>
      <c r="BB1250" s="98">
        <f>_xll.qlCalendarAdvance(Calendar,BB1249,AZ1250,"f",,Trigger)</f>
        <v>48156</v>
      </c>
      <c r="BC1250" s="98">
        <f>_xll.qlInterestRateIndexMaturity(Currency&amp;"ibor"&amp;Tenor,BB1250,Trigger)</f>
        <v>48248</v>
      </c>
      <c r="BD1250" s="242" t="e">
        <f>_xll.qlIndexFixing($AD$5,BA1250,TRUE,_xll.ohTrigger(Trigger,Trigger3M))</f>
        <v>#NUM!</v>
      </c>
      <c r="BE1250" s="242">
        <f>IFERROR(_xll.qlIndexFixing($BF$1,BA1250,TRUE,_xll.ohTrigger(Trigger,Trigger3M)),#N/A)</f>
        <v>1.9451723862781784E-2</v>
      </c>
    </row>
    <row r="1251" spans="52:57" ht="11.25" customHeight="1" x14ac:dyDescent="0.25">
      <c r="AZ1251" s="99" t="s">
        <v>83</v>
      </c>
      <c r="BA1251" s="98">
        <f>_xll.qlInterestRateIndexFixingDate(Currency&amp;"ibor"&amp;Tenor,BB1251,Trigger)</f>
        <v>48159</v>
      </c>
      <c r="BB1251" s="98">
        <f>_xll.qlCalendarAdvance(Calendar,BB1250,AZ1251,"f",,Trigger)</f>
        <v>48163</v>
      </c>
      <c r="BC1251" s="98">
        <f>_xll.qlInterestRateIndexMaturity(Currency&amp;"ibor"&amp;Tenor,BB1251,Trigger)</f>
        <v>48255</v>
      </c>
      <c r="BD1251" s="242" t="e">
        <f>_xll.qlIndexFixing($AD$5,BA1251,TRUE,_xll.ohTrigger(Trigger,Trigger3M))</f>
        <v>#NUM!</v>
      </c>
      <c r="BE1251" s="242">
        <f>IFERROR(_xll.qlIndexFixing($BF$1,BA1251,TRUE,_xll.ohTrigger(Trigger,Trigger3M)),#N/A)</f>
        <v>1.9443056314989247E-2</v>
      </c>
    </row>
    <row r="1252" spans="52:57" ht="11.25" customHeight="1" x14ac:dyDescent="0.25">
      <c r="AZ1252" s="99" t="s">
        <v>83</v>
      </c>
      <c r="BA1252" s="98">
        <f>_xll.qlInterestRateIndexFixingDate(Currency&amp;"ibor"&amp;Tenor,BB1252,Trigger)</f>
        <v>48166</v>
      </c>
      <c r="BB1252" s="98">
        <f>_xll.qlCalendarAdvance(Calendar,BB1251,AZ1252,"f",,Trigger)</f>
        <v>48170</v>
      </c>
      <c r="BC1252" s="98">
        <f>_xll.qlInterestRateIndexMaturity(Currency&amp;"ibor"&amp;Tenor,BB1252,Trigger)</f>
        <v>48262</v>
      </c>
      <c r="BD1252" s="242" t="e">
        <f>_xll.qlIndexFixing($AD$5,BA1252,TRUE,_xll.ohTrigger(Trigger,Trigger3M))</f>
        <v>#NUM!</v>
      </c>
      <c r="BE1252" s="242">
        <f>IFERROR(_xll.qlIndexFixing($BF$1,BA1252,TRUE,_xll.ohTrigger(Trigger,Trigger3M)),#N/A)</f>
        <v>1.9434348934057311E-2</v>
      </c>
    </row>
    <row r="1253" spans="52:57" ht="11.25" customHeight="1" x14ac:dyDescent="0.25">
      <c r="AZ1253" s="99" t="s">
        <v>83</v>
      </c>
      <c r="BA1253" s="98">
        <f>_xll.qlInterestRateIndexFixingDate(Currency&amp;"ibor"&amp;Tenor,BB1253,Trigger)</f>
        <v>48173</v>
      </c>
      <c r="BB1253" s="98">
        <f>_xll.qlCalendarAdvance(Calendar,BB1252,AZ1253,"f",,Trigger)</f>
        <v>48177</v>
      </c>
      <c r="BC1253" s="98">
        <f>_xll.qlInterestRateIndexMaturity(Currency&amp;"ibor"&amp;Tenor,BB1253,Trigger)</f>
        <v>48269</v>
      </c>
      <c r="BD1253" s="242" t="e">
        <f>_xll.qlIndexFixing($AD$5,BA1253,TRUE,_xll.ohTrigger(Trigger,Trigger3M))</f>
        <v>#NUM!</v>
      </c>
      <c r="BE1253" s="242">
        <f>IFERROR(_xll.qlIndexFixing($BF$1,BA1253,TRUE,_xll.ohTrigger(Trigger,Trigger3M)),#N/A)</f>
        <v>1.942560191012432E-2</v>
      </c>
    </row>
    <row r="1254" spans="52:57" ht="11.25" customHeight="1" x14ac:dyDescent="0.25">
      <c r="AZ1254" s="99" t="s">
        <v>83</v>
      </c>
      <c r="BA1254" s="98">
        <f>_xll.qlInterestRateIndexFixingDate(Currency&amp;"ibor"&amp;Tenor,BB1254,Trigger)</f>
        <v>48180</v>
      </c>
      <c r="BB1254" s="98">
        <f>_xll.qlCalendarAdvance(Calendar,BB1253,AZ1254,"f",,Trigger)</f>
        <v>48184</v>
      </c>
      <c r="BC1254" s="98">
        <f>_xll.qlInterestRateIndexMaturity(Currency&amp;"ibor"&amp;Tenor,BB1254,Trigger)</f>
        <v>48275</v>
      </c>
      <c r="BD1254" s="242" t="e">
        <f>_xll.qlIndexFixing($AD$5,BA1254,TRUE,_xll.ohTrigger(Trigger,Trigger3M))</f>
        <v>#NUM!</v>
      </c>
      <c r="BE1254" s="242">
        <f>IFERROR(_xll.qlIndexFixing($BF$1,BA1254,TRUE,_xll.ohTrigger(Trigger,Trigger3M)),#N/A)</f>
        <v>1.9416927668472819E-2</v>
      </c>
    </row>
    <row r="1255" spans="52:57" ht="11.25" customHeight="1" x14ac:dyDescent="0.25">
      <c r="AZ1255" s="99" t="s">
        <v>83</v>
      </c>
      <c r="BA1255" s="98">
        <f>_xll.qlInterestRateIndexFixingDate(Currency&amp;"ibor"&amp;Tenor,BB1255,Trigger)</f>
        <v>48187</v>
      </c>
      <c r="BB1255" s="98">
        <f>_xll.qlCalendarAdvance(Calendar,BB1254,AZ1255,"f",,Trigger)</f>
        <v>48191</v>
      </c>
      <c r="BC1255" s="98">
        <f>_xll.qlInterestRateIndexMaturity(Currency&amp;"ibor"&amp;Tenor,BB1255,Trigger)</f>
        <v>48282</v>
      </c>
      <c r="BD1255" s="242" t="e">
        <f>_xll.qlIndexFixing($AD$5,BA1255,TRUE,_xll.ohTrigger(Trigger,Trigger3M))</f>
        <v>#NUM!</v>
      </c>
      <c r="BE1255" s="242">
        <f>IFERROR(_xll.qlIndexFixing($BF$1,BA1255,TRUE,_xll.ohTrigger(Trigger,Trigger3M)),#N/A)</f>
        <v>1.9408105172157773E-2</v>
      </c>
    </row>
    <row r="1256" spans="52:57" ht="11.25" customHeight="1" x14ac:dyDescent="0.25">
      <c r="AZ1256" s="99" t="s">
        <v>83</v>
      </c>
      <c r="BA1256" s="98">
        <f>_xll.qlInterestRateIndexFixingDate(Currency&amp;"ibor"&amp;Tenor,BB1256,Trigger)</f>
        <v>48194</v>
      </c>
      <c r="BB1256" s="98">
        <f>_xll.qlCalendarAdvance(Calendar,BB1255,AZ1256,"f",,Trigger)</f>
        <v>48198</v>
      </c>
      <c r="BC1256" s="98">
        <f>_xll.qlInterestRateIndexMaturity(Currency&amp;"ibor"&amp;Tenor,BB1256,Trigger)</f>
        <v>48289</v>
      </c>
      <c r="BD1256" s="242" t="e">
        <f>_xll.qlIndexFixing($AD$5,BA1256,TRUE,_xll.ohTrigger(Trigger,Trigger3M))</f>
        <v>#NUM!</v>
      </c>
      <c r="BE1256" s="242">
        <f>IFERROR(_xll.qlIndexFixing($BF$1,BA1256,TRUE,_xll.ohTrigger(Trigger,Trigger3M)),#N/A)</f>
        <v>1.9399243591562299E-2</v>
      </c>
    </row>
    <row r="1257" spans="52:57" ht="11.25" customHeight="1" x14ac:dyDescent="0.25">
      <c r="AZ1257" s="99" t="s">
        <v>83</v>
      </c>
      <c r="BA1257" s="98">
        <f>_xll.qlInterestRateIndexFixingDate(Currency&amp;"ibor"&amp;Tenor,BB1257,Trigger)</f>
        <v>48201</v>
      </c>
      <c r="BB1257" s="98">
        <f>_xll.qlCalendarAdvance(Calendar,BB1256,AZ1257,"f",,Trigger)</f>
        <v>48205</v>
      </c>
      <c r="BC1257" s="98">
        <f>_xll.qlInterestRateIndexMaturity(Currency&amp;"ibor"&amp;Tenor,BB1257,Trigger)</f>
        <v>48296</v>
      </c>
      <c r="BD1257" s="242" t="e">
        <f>_xll.qlIndexFixing($AD$5,BA1257,TRUE,_xll.ohTrigger(Trigger,Trigger3M))</f>
        <v>#NUM!</v>
      </c>
      <c r="BE1257" s="242">
        <f>IFERROR(_xll.qlIndexFixing($BF$1,BA1257,TRUE,_xll.ohTrigger(Trigger,Trigger3M)),#N/A)</f>
        <v>1.939034311680948E-2</v>
      </c>
    </row>
    <row r="1258" spans="52:57" ht="11.25" customHeight="1" x14ac:dyDescent="0.25">
      <c r="AZ1258" s="99" t="s">
        <v>83</v>
      </c>
      <c r="BA1258" s="98">
        <f>_xll.qlInterestRateIndexFixingDate(Currency&amp;"ibor"&amp;Tenor,BB1258,Trigger)</f>
        <v>48206</v>
      </c>
      <c r="BB1258" s="98">
        <f>_xll.qlCalendarAdvance(Calendar,BB1257,AZ1258,"f",,Trigger)</f>
        <v>48212</v>
      </c>
      <c r="BC1258" s="98">
        <f>_xll.qlInterestRateIndexMaturity(Currency&amp;"ibor"&amp;Tenor,BB1258,Trigger)</f>
        <v>48303</v>
      </c>
      <c r="BD1258" s="242" t="e">
        <f>_xll.qlIndexFixing($AD$5,BA1258,TRUE,_xll.ohTrigger(Trigger,Trigger3M))</f>
        <v>#NUM!</v>
      </c>
      <c r="BE1258" s="242">
        <f>IFERROR(_xll.qlIndexFixing($BF$1,BA1258,TRUE,_xll.ohTrigger(Trigger,Trigger3M)),#N/A)</f>
        <v>1.9381403938024153E-2</v>
      </c>
    </row>
    <row r="1259" spans="52:57" ht="11.25" customHeight="1" x14ac:dyDescent="0.25">
      <c r="AZ1259" s="99" t="s">
        <v>83</v>
      </c>
      <c r="BA1259" s="98">
        <f>_xll.qlInterestRateIndexFixingDate(Currency&amp;"ibor"&amp;Tenor,BB1259,Trigger)</f>
        <v>48215</v>
      </c>
      <c r="BB1259" s="98">
        <f>_xll.qlCalendarAdvance(Calendar,BB1258,AZ1259,"f",,Trigger)</f>
        <v>48219</v>
      </c>
      <c r="BC1259" s="98">
        <f>_xll.qlInterestRateIndexMaturity(Currency&amp;"ibor"&amp;Tenor,BB1259,Trigger)</f>
        <v>48310</v>
      </c>
      <c r="BD1259" s="242" t="e">
        <f>_xll.qlIndexFixing($AD$5,BA1259,TRUE,_xll.ohTrigger(Trigger,Trigger3M))</f>
        <v>#NUM!</v>
      </c>
      <c r="BE1259" s="242">
        <f>IFERROR(_xll.qlIndexFixing($BF$1,BA1259,TRUE,_xll.ohTrigger(Trigger,Trigger3M)),#N/A)</f>
        <v>1.9372426245328523E-2</v>
      </c>
    </row>
    <row r="1260" spans="52:57" ht="11.25" customHeight="1" x14ac:dyDescent="0.25">
      <c r="AZ1260" s="99" t="s">
        <v>83</v>
      </c>
      <c r="BA1260" s="98">
        <f>_xll.qlInterestRateIndexFixingDate(Currency&amp;"ibor"&amp;Tenor,BB1260,Trigger)</f>
        <v>48222</v>
      </c>
      <c r="BB1260" s="98">
        <f>_xll.qlCalendarAdvance(Calendar,BB1259,AZ1260,"f",,Trigger)</f>
        <v>48226</v>
      </c>
      <c r="BC1260" s="98">
        <f>_xll.qlInterestRateIndexMaturity(Currency&amp;"ibor"&amp;Tenor,BB1260,Trigger)</f>
        <v>48317</v>
      </c>
      <c r="BD1260" s="242" t="e">
        <f>_xll.qlIndexFixing($AD$5,BA1260,TRUE,_xll.ohTrigger(Trigger,Trigger3M))</f>
        <v>#NUM!</v>
      </c>
      <c r="BE1260" s="242">
        <f>IFERROR(_xll.qlIndexFixing($BF$1,BA1260,TRUE,_xll.ohTrigger(Trigger,Trigger3M)),#N/A)</f>
        <v>1.9363410228845676E-2</v>
      </c>
    </row>
    <row r="1261" spans="52:57" ht="11.25" customHeight="1" x14ac:dyDescent="0.25">
      <c r="AZ1261" s="99" t="s">
        <v>83</v>
      </c>
      <c r="BA1261" s="98">
        <f>_xll.qlInterestRateIndexFixingDate(Currency&amp;"ibor"&amp;Tenor,BB1261,Trigger)</f>
        <v>48229</v>
      </c>
      <c r="BB1261" s="98">
        <f>_xll.qlCalendarAdvance(Calendar,BB1260,AZ1261,"f",,Trigger)</f>
        <v>48233</v>
      </c>
      <c r="BC1261" s="98">
        <f>_xll.qlInterestRateIndexMaturity(Currency&amp;"ibor"&amp;Tenor,BB1261,Trigger)</f>
        <v>48324</v>
      </c>
      <c r="BD1261" s="242" t="e">
        <f>_xll.qlIndexFixing($AD$5,BA1261,TRUE,_xll.ohTrigger(Trigger,Trigger3M))</f>
        <v>#NUM!</v>
      </c>
      <c r="BE1261" s="242">
        <f>IFERROR(_xll.qlIndexFixing($BF$1,BA1261,TRUE,_xll.ohTrigger(Trigger,Trigger3M)),#N/A)</f>
        <v>1.9354356078697808E-2</v>
      </c>
    </row>
    <row r="1262" spans="52:57" ht="11.25" customHeight="1" x14ac:dyDescent="0.25">
      <c r="AZ1262" s="99" t="s">
        <v>83</v>
      </c>
      <c r="BA1262" s="98">
        <f>_xll.qlInterestRateIndexFixingDate(Currency&amp;"ibor"&amp;Tenor,BB1262,Trigger)</f>
        <v>48236</v>
      </c>
      <c r="BB1262" s="98">
        <f>_xll.qlCalendarAdvance(Calendar,BB1261,AZ1262,"f",,Trigger)</f>
        <v>48240</v>
      </c>
      <c r="BC1262" s="98">
        <f>_xll.qlInterestRateIndexMaturity(Currency&amp;"ibor"&amp;Tenor,BB1262,Trigger)</f>
        <v>48331</v>
      </c>
      <c r="BD1262" s="242" t="e">
        <f>_xll.qlIndexFixing($AD$5,BA1262,TRUE,_xll.ohTrigger(Trigger,Trigger3M))</f>
        <v>#NUM!</v>
      </c>
      <c r="BE1262" s="242">
        <f>IFERROR(_xll.qlIndexFixing($BF$1,BA1262,TRUE,_xll.ohTrigger(Trigger,Trigger3M)),#N/A)</f>
        <v>1.9345263985004493E-2</v>
      </c>
    </row>
    <row r="1263" spans="52:57" ht="11.25" customHeight="1" x14ac:dyDescent="0.25">
      <c r="AZ1263" s="99" t="s">
        <v>83</v>
      </c>
      <c r="BA1263" s="98">
        <f>_xll.qlInterestRateIndexFixingDate(Currency&amp;"ibor"&amp;Tenor,BB1263,Trigger)</f>
        <v>48243</v>
      </c>
      <c r="BB1263" s="98">
        <f>_xll.qlCalendarAdvance(Calendar,BB1262,AZ1263,"f",,Trigger)</f>
        <v>48247</v>
      </c>
      <c r="BC1263" s="98">
        <f>_xll.qlInterestRateIndexMaturity(Currency&amp;"ibor"&amp;Tenor,BB1263,Trigger)</f>
        <v>48337</v>
      </c>
      <c r="BD1263" s="242" t="e">
        <f>_xll.qlIndexFixing($AD$5,BA1263,TRUE,_xll.ohTrigger(Trigger,Trigger3M))</f>
        <v>#NUM!</v>
      </c>
      <c r="BE1263" s="242">
        <f>IFERROR(_xll.qlIndexFixing($BF$1,BA1263,TRUE,_xll.ohTrigger(Trigger,Trigger3M)),#N/A)</f>
        <v>1.9336274836256884E-2</v>
      </c>
    </row>
    <row r="1264" spans="52:57" ht="11.25" customHeight="1" x14ac:dyDescent="0.25">
      <c r="AZ1264" s="99" t="s">
        <v>83</v>
      </c>
      <c r="BA1264" s="98">
        <f>_xll.qlInterestRateIndexFixingDate(Currency&amp;"ibor"&amp;Tenor,BB1264,Trigger)</f>
        <v>48250</v>
      </c>
      <c r="BB1264" s="98">
        <f>_xll.qlCalendarAdvance(Calendar,BB1263,AZ1264,"f",,Trigger)</f>
        <v>48254</v>
      </c>
      <c r="BC1264" s="98">
        <f>_xll.qlInterestRateIndexMaturity(Currency&amp;"ibor"&amp;Tenor,BB1264,Trigger)</f>
        <v>48344</v>
      </c>
      <c r="BD1264" s="242" t="e">
        <f>_xll.qlIndexFixing($AD$5,BA1264,TRUE,_xll.ohTrigger(Trigger,Trigger3M))</f>
        <v>#NUM!</v>
      </c>
      <c r="BE1264" s="242">
        <f>IFERROR(_xll.qlIndexFixing($BF$1,BA1264,TRUE,_xll.ohTrigger(Trigger,Trigger3M)),#N/A)</f>
        <v>1.9327110564333339E-2</v>
      </c>
    </row>
    <row r="1265" spans="52:57" ht="11.25" customHeight="1" x14ac:dyDescent="0.25">
      <c r="AZ1265" s="99" t="s">
        <v>83</v>
      </c>
      <c r="BA1265" s="98">
        <f>_xll.qlInterestRateIndexFixingDate(Currency&amp;"ibor"&amp;Tenor,BB1265,Trigger)</f>
        <v>48257</v>
      </c>
      <c r="BB1265" s="98">
        <f>_xll.qlCalendarAdvance(Calendar,BB1264,AZ1265,"f",,Trigger)</f>
        <v>48261</v>
      </c>
      <c r="BC1265" s="98">
        <f>_xll.qlInterestRateIndexMaturity(Currency&amp;"ibor"&amp;Tenor,BB1265,Trigger)</f>
        <v>48351</v>
      </c>
      <c r="BD1265" s="242" t="e">
        <f>_xll.qlIndexFixing($AD$5,BA1265,TRUE,_xll.ohTrigger(Trigger,Trigger3M))</f>
        <v>#NUM!</v>
      </c>
      <c r="BE1265" s="242">
        <f>IFERROR(_xll.qlIndexFixing($BF$1,BA1265,TRUE,_xll.ohTrigger(Trigger,Trigger3M)),#N/A)</f>
        <v>1.931790890741425E-2</v>
      </c>
    </row>
    <row r="1266" spans="52:57" ht="11.25" customHeight="1" x14ac:dyDescent="0.25">
      <c r="AZ1266" s="99" t="s">
        <v>83</v>
      </c>
      <c r="BA1266" s="98">
        <f>_xll.qlInterestRateIndexFixingDate(Currency&amp;"ibor"&amp;Tenor,BB1266,Trigger)</f>
        <v>48264</v>
      </c>
      <c r="BB1266" s="98">
        <f>_xll.qlCalendarAdvance(Calendar,BB1265,AZ1266,"f",,Trigger)</f>
        <v>48268</v>
      </c>
      <c r="BC1266" s="98">
        <f>_xll.qlInterestRateIndexMaturity(Currency&amp;"ibor"&amp;Tenor,BB1266,Trigger)</f>
        <v>48358</v>
      </c>
      <c r="BD1266" s="242" t="e">
        <f>_xll.qlIndexFixing($AD$5,BA1266,TRUE,_xll.ohTrigger(Trigger,Trigger3M))</f>
        <v>#NUM!</v>
      </c>
      <c r="BE1266" s="242">
        <f>IFERROR(_xll.qlIndexFixing($BF$1,BA1266,TRUE,_xll.ohTrigger(Trigger,Trigger3M)),#N/A)</f>
        <v>1.9308670055605326E-2</v>
      </c>
    </row>
    <row r="1267" spans="52:57" ht="11.25" customHeight="1" x14ac:dyDescent="0.25">
      <c r="AZ1267" s="99" t="s">
        <v>83</v>
      </c>
      <c r="BA1267" s="98">
        <f>_xll.qlInterestRateIndexFixingDate(Currency&amp;"ibor"&amp;Tenor,BB1267,Trigger)</f>
        <v>48271</v>
      </c>
      <c r="BB1267" s="98">
        <f>_xll.qlCalendarAdvance(Calendar,BB1266,AZ1267,"f",,Trigger)</f>
        <v>48275</v>
      </c>
      <c r="BC1267" s="98">
        <f>_xll.qlInterestRateIndexMaturity(Currency&amp;"ibor"&amp;Tenor,BB1267,Trigger)</f>
        <v>48367</v>
      </c>
      <c r="BD1267" s="242" t="e">
        <f>_xll.qlIndexFixing($AD$5,BA1267,TRUE,_xll.ohTrigger(Trigger,Trigger3M))</f>
        <v>#NUM!</v>
      </c>
      <c r="BE1267" s="242">
        <f>IFERROR(_xll.qlIndexFixing($BF$1,BA1267,TRUE,_xll.ohTrigger(Trigger,Trigger3M)),#N/A)</f>
        <v>1.9299087536736377E-2</v>
      </c>
    </row>
    <row r="1268" spans="52:57" ht="11.25" customHeight="1" x14ac:dyDescent="0.25">
      <c r="AZ1268" s="99" t="s">
        <v>83</v>
      </c>
      <c r="BA1268" s="98">
        <f>_xll.qlInterestRateIndexFixingDate(Currency&amp;"ibor"&amp;Tenor,BB1268,Trigger)</f>
        <v>48278</v>
      </c>
      <c r="BB1268" s="98">
        <f>_xll.qlCalendarAdvance(Calendar,BB1267,AZ1268,"f",,Trigger)</f>
        <v>48282</v>
      </c>
      <c r="BC1268" s="98">
        <f>_xll.qlInterestRateIndexMaturity(Currency&amp;"ibor"&amp;Tenor,BB1268,Trigger)</f>
        <v>48374</v>
      </c>
      <c r="BD1268" s="242" t="e">
        <f>_xll.qlIndexFixing($AD$5,BA1268,TRUE,_xll.ohTrigger(Trigger,Trigger3M))</f>
        <v>#NUM!</v>
      </c>
      <c r="BE1268" s="242">
        <f>IFERROR(_xll.qlIndexFixing($BF$1,BA1268,TRUE,_xll.ohTrigger(Trigger,Trigger3M)),#N/A)</f>
        <v>1.9289768684140705E-2</v>
      </c>
    </row>
    <row r="1269" spans="52:57" ht="11.25" customHeight="1" x14ac:dyDescent="0.25">
      <c r="AZ1269" s="99" t="s">
        <v>83</v>
      </c>
      <c r="BA1269" s="98">
        <f>_xll.qlInterestRateIndexFixingDate(Currency&amp;"ibor"&amp;Tenor,BB1269,Trigger)</f>
        <v>48285</v>
      </c>
      <c r="BB1269" s="98">
        <f>_xll.qlCalendarAdvance(Calendar,BB1268,AZ1269,"f",,Trigger)</f>
        <v>48289</v>
      </c>
      <c r="BC1269" s="98">
        <f>_xll.qlInterestRateIndexMaturity(Currency&amp;"ibor"&amp;Tenor,BB1269,Trigger)</f>
        <v>48381</v>
      </c>
      <c r="BD1269" s="242" t="e">
        <f>_xll.qlIndexFixing($AD$5,BA1269,TRUE,_xll.ohTrigger(Trigger,Trigger3M))</f>
        <v>#NUM!</v>
      </c>
      <c r="BE1269" s="242">
        <f>IFERROR(_xll.qlIndexFixing($BF$1,BA1269,TRUE,_xll.ohTrigger(Trigger,Trigger3M)),#N/A)</f>
        <v>1.9280413230694855E-2</v>
      </c>
    </row>
    <row r="1270" spans="52:57" ht="11.25" customHeight="1" x14ac:dyDescent="0.25">
      <c r="AZ1270" s="99" t="s">
        <v>83</v>
      </c>
      <c r="BA1270" s="98">
        <f>_xll.qlInterestRateIndexFixingDate(Currency&amp;"ibor"&amp;Tenor,BB1270,Trigger)</f>
        <v>48292</v>
      </c>
      <c r="BB1270" s="98">
        <f>_xll.qlCalendarAdvance(Calendar,BB1269,AZ1270,"f",,Trigger)</f>
        <v>48296</v>
      </c>
      <c r="BC1270" s="98">
        <f>_xll.qlInterestRateIndexMaturity(Currency&amp;"ibor"&amp;Tenor,BB1270,Trigger)</f>
        <v>48388</v>
      </c>
      <c r="BD1270" s="242" t="e">
        <f>_xll.qlIndexFixing($AD$5,BA1270,TRUE,_xll.ohTrigger(Trigger,Trigger3M))</f>
        <v>#NUM!</v>
      </c>
      <c r="BE1270" s="242">
        <f>IFERROR(_xll.qlIndexFixing($BF$1,BA1270,TRUE,_xll.ohTrigger(Trigger,Trigger3M)),#N/A)</f>
        <v>1.927102136652848E-2</v>
      </c>
    </row>
    <row r="1271" spans="52:57" ht="11.25" customHeight="1" x14ac:dyDescent="0.25">
      <c r="AZ1271" s="99" t="s">
        <v>83</v>
      </c>
      <c r="BA1271" s="98">
        <f>_xll.qlInterestRateIndexFixingDate(Currency&amp;"ibor"&amp;Tenor,BB1271,Trigger)</f>
        <v>48297</v>
      </c>
      <c r="BB1271" s="98">
        <f>_xll.qlCalendarAdvance(Calendar,BB1270,AZ1271,"f",,Trigger)</f>
        <v>48303</v>
      </c>
      <c r="BC1271" s="98">
        <f>_xll.qlInterestRateIndexMaturity(Currency&amp;"ibor"&amp;Tenor,BB1271,Trigger)</f>
        <v>48395</v>
      </c>
      <c r="BD1271" s="242" t="e">
        <f>_xll.qlIndexFixing($AD$5,BA1271,TRUE,_xll.ohTrigger(Trigger,Trigger3M))</f>
        <v>#NUM!</v>
      </c>
      <c r="BE1271" s="242">
        <f>IFERROR(_xll.qlIndexFixing($BF$1,BA1271,TRUE,_xll.ohTrigger(Trigger,Trigger3M)),#N/A)</f>
        <v>1.9261593281768623E-2</v>
      </c>
    </row>
    <row r="1272" spans="52:57" ht="11.25" customHeight="1" x14ac:dyDescent="0.25">
      <c r="AZ1272" s="99" t="s">
        <v>83</v>
      </c>
      <c r="BA1272" s="98">
        <f>_xll.qlInterestRateIndexFixingDate(Currency&amp;"ibor"&amp;Tenor,BB1272,Trigger)</f>
        <v>48306</v>
      </c>
      <c r="BB1272" s="98">
        <f>_xll.qlCalendarAdvance(Calendar,BB1271,AZ1272,"f",,Trigger)</f>
        <v>48310</v>
      </c>
      <c r="BC1272" s="98">
        <f>_xll.qlInterestRateIndexMaturity(Currency&amp;"ibor"&amp;Tenor,BB1272,Trigger)</f>
        <v>48401</v>
      </c>
      <c r="BD1272" s="242" t="e">
        <f>_xll.qlIndexFixing($AD$5,BA1272,TRUE,_xll.ohTrigger(Trigger,Trigger3M))</f>
        <v>#NUM!</v>
      </c>
      <c r="BE1272" s="242">
        <f>IFERROR(_xll.qlIndexFixing($BF$1,BA1272,TRUE,_xll.ohTrigger(Trigger,Trigger3M)),#N/A)</f>
        <v>1.9252297979368831E-2</v>
      </c>
    </row>
    <row r="1273" spans="52:57" ht="11.25" customHeight="1" x14ac:dyDescent="0.25">
      <c r="AZ1273" s="99" t="s">
        <v>83</v>
      </c>
      <c r="BA1273" s="98">
        <f>_xll.qlInterestRateIndexFixingDate(Currency&amp;"ibor"&amp;Tenor,BB1273,Trigger)</f>
        <v>48313</v>
      </c>
      <c r="BB1273" s="98">
        <f>_xll.qlCalendarAdvance(Calendar,BB1272,AZ1273,"f",,Trigger)</f>
        <v>48317</v>
      </c>
      <c r="BC1273" s="98">
        <f>_xll.qlInterestRateIndexMaturity(Currency&amp;"ibor"&amp;Tenor,BB1273,Trigger)</f>
        <v>48408</v>
      </c>
      <c r="BD1273" s="242" t="e">
        <f>_xll.qlIndexFixing($AD$5,BA1273,TRUE,_xll.ohTrigger(Trigger,Trigger3M))</f>
        <v>#NUM!</v>
      </c>
      <c r="BE1273" s="242">
        <f>IFERROR(_xll.qlIndexFixing($BF$1,BA1273,TRUE,_xll.ohTrigger(Trigger,Trigger3M)),#N/A)</f>
        <v>1.9242801054502972E-2</v>
      </c>
    </row>
    <row r="1274" spans="52:57" ht="11.25" customHeight="1" x14ac:dyDescent="0.25">
      <c r="AZ1274" s="99" t="s">
        <v>83</v>
      </c>
      <c r="BA1274" s="98">
        <f>_xll.qlInterestRateIndexFixingDate(Currency&amp;"ibor"&amp;Tenor,BB1274,Trigger)</f>
        <v>48320</v>
      </c>
      <c r="BB1274" s="98">
        <f>_xll.qlCalendarAdvance(Calendar,BB1273,AZ1274,"f",,Trigger)</f>
        <v>48324</v>
      </c>
      <c r="BC1274" s="98">
        <f>_xll.qlInterestRateIndexMaturity(Currency&amp;"ibor"&amp;Tenor,BB1274,Trigger)</f>
        <v>48415</v>
      </c>
      <c r="BD1274" s="242" t="e">
        <f>_xll.qlIndexFixing($AD$5,BA1274,TRUE,_xll.ohTrigger(Trigger,Trigger3M))</f>
        <v>#NUM!</v>
      </c>
      <c r="BE1274" s="242">
        <f>IFERROR(_xll.qlIndexFixing($BF$1,BA1274,TRUE,_xll.ohTrigger(Trigger,Trigger3M)),#N/A)</f>
        <v>1.9233268467493989E-2</v>
      </c>
    </row>
    <row r="1275" spans="52:57" ht="11.25" customHeight="1" x14ac:dyDescent="0.25">
      <c r="AZ1275" s="99" t="s">
        <v>83</v>
      </c>
      <c r="BA1275" s="98">
        <f>_xll.qlInterestRateIndexFixingDate(Currency&amp;"ibor"&amp;Tenor,BB1275,Trigger)</f>
        <v>48327</v>
      </c>
      <c r="BB1275" s="98">
        <f>_xll.qlCalendarAdvance(Calendar,BB1274,AZ1275,"f",,Trigger)</f>
        <v>48331</v>
      </c>
      <c r="BC1275" s="98">
        <f>_xll.qlInterestRateIndexMaturity(Currency&amp;"ibor"&amp;Tenor,BB1275,Trigger)</f>
        <v>48422</v>
      </c>
      <c r="BD1275" s="242" t="e">
        <f>_xll.qlIndexFixing($AD$5,BA1275,TRUE,_xll.ohTrigger(Trigger,Trigger3M))</f>
        <v>#NUM!</v>
      </c>
      <c r="BE1275" s="242">
        <f>IFERROR(_xll.qlIndexFixing($BF$1,BA1275,TRUE,_xll.ohTrigger(Trigger,Trigger3M)),#N/A)</f>
        <v>1.922370040845266E-2</v>
      </c>
    </row>
    <row r="1276" spans="52:57" ht="11.25" customHeight="1" x14ac:dyDescent="0.25">
      <c r="AZ1276" s="99" t="s">
        <v>83</v>
      </c>
      <c r="BA1276" s="98">
        <f>_xll.qlInterestRateIndexFixingDate(Currency&amp;"ibor"&amp;Tenor,BB1276,Trigger)</f>
        <v>48334</v>
      </c>
      <c r="BB1276" s="98">
        <f>_xll.qlCalendarAdvance(Calendar,BB1275,AZ1276,"f",,Trigger)</f>
        <v>48338</v>
      </c>
      <c r="BC1276" s="98">
        <f>_xll.qlInterestRateIndexMaturity(Currency&amp;"ibor"&amp;Tenor,BB1276,Trigger)</f>
        <v>48430</v>
      </c>
      <c r="BD1276" s="242" t="e">
        <f>_xll.qlIndexFixing($AD$5,BA1276,TRUE,_xll.ohTrigger(Trigger,Trigger3M))</f>
        <v>#NUM!</v>
      </c>
      <c r="BE1276" s="242">
        <f>IFERROR(_xll.qlIndexFixing($BF$1,BA1276,TRUE,_xll.ohTrigger(Trigger,Trigger3M)),#N/A)</f>
        <v>1.9213916203491967E-2</v>
      </c>
    </row>
    <row r="1277" spans="52:57" ht="11.25" customHeight="1" x14ac:dyDescent="0.25">
      <c r="AZ1277" s="99" t="s">
        <v>83</v>
      </c>
      <c r="BA1277" s="98">
        <f>_xll.qlInterestRateIndexFixingDate(Currency&amp;"ibor"&amp;Tenor,BB1277,Trigger)</f>
        <v>48341</v>
      </c>
      <c r="BB1277" s="98">
        <f>_xll.qlCalendarAdvance(Calendar,BB1276,AZ1277,"f",,Trigger)</f>
        <v>48345</v>
      </c>
      <c r="BC1277" s="98">
        <f>_xll.qlInterestRateIndexMaturity(Currency&amp;"ibor"&amp;Tenor,BB1277,Trigger)</f>
        <v>48437</v>
      </c>
      <c r="BD1277" s="242" t="e">
        <f>_xll.qlIndexFixing($AD$5,BA1277,TRUE,_xll.ohTrigger(Trigger,Trigger3M))</f>
        <v>#NUM!</v>
      </c>
      <c r="BE1277" s="242">
        <f>IFERROR(_xll.qlIndexFixing($BF$1,BA1277,TRUE,_xll.ohTrigger(Trigger,Trigger3M)),#N/A)</f>
        <v>1.9204274787811355E-2</v>
      </c>
    </row>
    <row r="1278" spans="52:57" ht="11.25" customHeight="1" x14ac:dyDescent="0.25">
      <c r="AZ1278" s="99" t="s">
        <v>83</v>
      </c>
      <c r="BA1278" s="98">
        <f>_xll.qlInterestRateIndexFixingDate(Currency&amp;"ibor"&amp;Tenor,BB1278,Trigger)</f>
        <v>48348</v>
      </c>
      <c r="BB1278" s="98">
        <f>_xll.qlCalendarAdvance(Calendar,BB1277,AZ1278,"f",,Trigger)</f>
        <v>48352</v>
      </c>
      <c r="BC1278" s="98">
        <f>_xll.qlInterestRateIndexMaturity(Currency&amp;"ibor"&amp;Tenor,BB1278,Trigger)</f>
        <v>48444</v>
      </c>
      <c r="BD1278" s="242" t="e">
        <f>_xll.qlIndexFixing($AD$5,BA1278,TRUE,_xll.ohTrigger(Trigger,Trigger3M))</f>
        <v>#NUM!</v>
      </c>
      <c r="BE1278" s="242">
        <f>IFERROR(_xll.qlIndexFixing($BF$1,BA1278,TRUE,_xll.ohTrigger(Trigger,Trigger3M)),#N/A)</f>
        <v>1.9194598482408329E-2</v>
      </c>
    </row>
    <row r="1279" spans="52:57" ht="11.25" customHeight="1" x14ac:dyDescent="0.25">
      <c r="AZ1279" s="99" t="s">
        <v>83</v>
      </c>
      <c r="BA1279" s="98">
        <f>_xll.qlInterestRateIndexFixingDate(Currency&amp;"ibor"&amp;Tenor,BB1279,Trigger)</f>
        <v>48355</v>
      </c>
      <c r="BB1279" s="98">
        <f>_xll.qlCalendarAdvance(Calendar,BB1278,AZ1279,"f",,Trigger)</f>
        <v>48359</v>
      </c>
      <c r="BC1279" s="98">
        <f>_xll.qlInterestRateIndexMaturity(Currency&amp;"ibor"&amp;Tenor,BB1279,Trigger)</f>
        <v>48451</v>
      </c>
      <c r="BD1279" s="242" t="e">
        <f>_xll.qlIndexFixing($AD$5,BA1279,TRUE,_xll.ohTrigger(Trigger,Trigger3M))</f>
        <v>#NUM!</v>
      </c>
      <c r="BE1279" s="242">
        <f>IFERROR(_xll.qlIndexFixing($BF$1,BA1279,TRUE,_xll.ohTrigger(Trigger,Trigger3M)),#N/A)</f>
        <v>1.918488747740385E-2</v>
      </c>
    </row>
    <row r="1280" spans="52:57" ht="11.25" customHeight="1" x14ac:dyDescent="0.25">
      <c r="AZ1280" s="99" t="s">
        <v>83</v>
      </c>
      <c r="BA1280" s="98">
        <f>_xll.qlInterestRateIndexFixingDate(Currency&amp;"ibor"&amp;Tenor,BB1280,Trigger)</f>
        <v>48362</v>
      </c>
      <c r="BB1280" s="98">
        <f>_xll.qlCalendarAdvance(Calendar,BB1279,AZ1280,"f",,Trigger)</f>
        <v>48366</v>
      </c>
      <c r="BC1280" s="98">
        <f>_xll.qlInterestRateIndexMaturity(Currency&amp;"ibor"&amp;Tenor,BB1280,Trigger)</f>
        <v>48458</v>
      </c>
      <c r="BD1280" s="242" t="e">
        <f>_xll.qlIndexFixing($AD$5,BA1280,TRUE,_xll.ohTrigger(Trigger,Trigger3M))</f>
        <v>#NUM!</v>
      </c>
      <c r="BE1280" s="242">
        <f>IFERROR(_xll.qlIndexFixing($BF$1,BA1280,TRUE,_xll.ohTrigger(Trigger,Trigger3M)),#N/A)</f>
        <v>1.9175141962918012E-2</v>
      </c>
    </row>
    <row r="1281" spans="52:57" ht="11.25" customHeight="1" x14ac:dyDescent="0.25">
      <c r="AZ1281" s="99" t="s">
        <v>83</v>
      </c>
      <c r="BA1281" s="98">
        <f>_xll.qlInterestRateIndexFixingDate(Currency&amp;"ibor"&amp;Tenor,BB1281,Trigger)</f>
        <v>48369</v>
      </c>
      <c r="BB1281" s="98">
        <f>_xll.qlCalendarAdvance(Calendar,BB1280,AZ1281,"f",,Trigger)</f>
        <v>48373</v>
      </c>
      <c r="BC1281" s="98">
        <f>_xll.qlInterestRateIndexMaturity(Currency&amp;"ibor"&amp;Tenor,BB1281,Trigger)</f>
        <v>48465</v>
      </c>
      <c r="BD1281" s="242" t="e">
        <f>_xll.qlIndexFixing($AD$5,BA1281,TRUE,_xll.ohTrigger(Trigger,Trigger3M))</f>
        <v>#NUM!</v>
      </c>
      <c r="BE1281" s="242">
        <f>IFERROR(_xll.qlIndexFixing($BF$1,BA1281,TRUE,_xll.ohTrigger(Trigger,Trigger3M)),#N/A)</f>
        <v>1.9165362129070038E-2</v>
      </c>
    </row>
    <row r="1282" spans="52:57" ht="11.25" customHeight="1" x14ac:dyDescent="0.25">
      <c r="AZ1282" s="99" t="s">
        <v>83</v>
      </c>
      <c r="BA1282" s="98">
        <f>_xll.qlInterestRateIndexFixingDate(Currency&amp;"ibor"&amp;Tenor,BB1282,Trigger)</f>
        <v>48376</v>
      </c>
      <c r="BB1282" s="98">
        <f>_xll.qlCalendarAdvance(Calendar,BB1281,AZ1282,"f",,Trigger)</f>
        <v>48380</v>
      </c>
      <c r="BC1282" s="98">
        <f>_xll.qlInterestRateIndexMaturity(Currency&amp;"ibor"&amp;Tenor,BB1282,Trigger)</f>
        <v>48472</v>
      </c>
      <c r="BD1282" s="242" t="e">
        <f>_xll.qlIndexFixing($AD$5,BA1282,TRUE,_xll.ohTrigger(Trigger,Trigger3M))</f>
        <v>#NUM!</v>
      </c>
      <c r="BE1282" s="242">
        <f>IFERROR(_xll.qlIndexFixing($BF$1,BA1282,TRUE,_xll.ohTrigger(Trigger,Trigger3M)),#N/A)</f>
        <v>1.915554816597655E-2</v>
      </c>
    </row>
    <row r="1283" spans="52:57" ht="11.25" customHeight="1" x14ac:dyDescent="0.25">
      <c r="AZ1283" s="99" t="s">
        <v>83</v>
      </c>
      <c r="BA1283" s="98">
        <f>_xll.qlInterestRateIndexFixingDate(Currency&amp;"ibor"&amp;Tenor,BB1283,Trigger)</f>
        <v>48383</v>
      </c>
      <c r="BB1283" s="98">
        <f>_xll.qlCalendarAdvance(Calendar,BB1282,AZ1283,"f",,Trigger)</f>
        <v>48387</v>
      </c>
      <c r="BC1283" s="98">
        <f>_xll.qlInterestRateIndexMaturity(Currency&amp;"ibor"&amp;Tenor,BB1283,Trigger)</f>
        <v>48479</v>
      </c>
      <c r="BD1283" s="242" t="e">
        <f>_xll.qlIndexFixing($AD$5,BA1283,TRUE,_xll.ohTrigger(Trigger,Trigger3M))</f>
        <v>#NUM!</v>
      </c>
      <c r="BE1283" s="242">
        <f>IFERROR(_xll.qlIndexFixing($BF$1,BA1283,TRUE,_xll.ohTrigger(Trigger,Trigger3M)),#N/A)</f>
        <v>1.914570026375503E-2</v>
      </c>
    </row>
    <row r="1284" spans="52:57" ht="11.25" customHeight="1" x14ac:dyDescent="0.25">
      <c r="AZ1284" s="99" t="s">
        <v>83</v>
      </c>
      <c r="BA1284" s="98">
        <f>_xll.qlInterestRateIndexFixingDate(Currency&amp;"ibor"&amp;Tenor,BB1284,Trigger)</f>
        <v>48390</v>
      </c>
      <c r="BB1284" s="98">
        <f>_xll.qlCalendarAdvance(Calendar,BB1283,AZ1284,"f",,Trigger)</f>
        <v>48394</v>
      </c>
      <c r="BC1284" s="98">
        <f>_xll.qlInterestRateIndexMaturity(Currency&amp;"ibor"&amp;Tenor,BB1284,Trigger)</f>
        <v>48486</v>
      </c>
      <c r="BD1284" s="242" t="e">
        <f>_xll.qlIndexFixing($AD$5,BA1284,TRUE,_xll.ohTrigger(Trigger,Trigger3M))</f>
        <v>#NUM!</v>
      </c>
      <c r="BE1284" s="242">
        <f>IFERROR(_xll.qlIndexFixing($BF$1,BA1284,TRUE,_xll.ohTrigger(Trigger,Trigger3M)),#N/A)</f>
        <v>1.913581861252036E-2</v>
      </c>
    </row>
    <row r="1285" spans="52:57" ht="11.25" customHeight="1" x14ac:dyDescent="0.25">
      <c r="AZ1285" s="99" t="s">
        <v>83</v>
      </c>
      <c r="BA1285" s="98">
        <f>_xll.qlInterestRateIndexFixingDate(Currency&amp;"ibor"&amp;Tenor,BB1285,Trigger)</f>
        <v>48397</v>
      </c>
      <c r="BB1285" s="98">
        <f>_xll.qlCalendarAdvance(Calendar,BB1284,AZ1285,"f",,Trigger)</f>
        <v>48401</v>
      </c>
      <c r="BC1285" s="98">
        <f>_xll.qlInterestRateIndexMaturity(Currency&amp;"ibor"&amp;Tenor,BB1285,Trigger)</f>
        <v>48493</v>
      </c>
      <c r="BD1285" s="242" t="e">
        <f>_xll.qlIndexFixing($AD$5,BA1285,TRUE,_xll.ohTrigger(Trigger,Trigger3M))</f>
        <v>#NUM!</v>
      </c>
      <c r="BE1285" s="242">
        <f>IFERROR(_xll.qlIndexFixing($BF$1,BA1285,TRUE,_xll.ohTrigger(Trigger,Trigger3M)),#N/A)</f>
        <v>1.9125903402390898E-2</v>
      </c>
    </row>
    <row r="1286" spans="52:57" ht="11.25" customHeight="1" x14ac:dyDescent="0.25">
      <c r="AZ1286" s="99" t="s">
        <v>83</v>
      </c>
      <c r="BA1286" s="98">
        <f>_xll.qlInterestRateIndexFixingDate(Currency&amp;"ibor"&amp;Tenor,BB1286,Trigger)</f>
        <v>48404</v>
      </c>
      <c r="BB1286" s="98">
        <f>_xll.qlCalendarAdvance(Calendar,BB1285,AZ1286,"f",,Trigger)</f>
        <v>48408</v>
      </c>
      <c r="BC1286" s="98">
        <f>_xll.qlInterestRateIndexMaturity(Currency&amp;"ibor"&amp;Tenor,BB1286,Trigger)</f>
        <v>48500</v>
      </c>
      <c r="BD1286" s="242" t="e">
        <f>_xll.qlIndexFixing($AD$5,BA1286,TRUE,_xll.ohTrigger(Trigger,Trigger3M))</f>
        <v>#NUM!</v>
      </c>
      <c r="BE1286" s="242">
        <f>IFERROR(_xll.qlIndexFixing($BF$1,BA1286,TRUE,_xll.ohTrigger(Trigger,Trigger3M)),#N/A)</f>
        <v>1.9115954823476309E-2</v>
      </c>
    </row>
    <row r="1287" spans="52:57" ht="11.25" customHeight="1" x14ac:dyDescent="0.25">
      <c r="AZ1287" s="99" t="s">
        <v>83</v>
      </c>
      <c r="BA1287" s="98">
        <f>_xll.qlInterestRateIndexFixingDate(Currency&amp;"ibor"&amp;Tenor,BB1287,Trigger)</f>
        <v>48411</v>
      </c>
      <c r="BB1287" s="98">
        <f>_xll.qlCalendarAdvance(Calendar,BB1286,AZ1287,"f",,Trigger)</f>
        <v>48415</v>
      </c>
      <c r="BC1287" s="98">
        <f>_xll.qlInterestRateIndexMaturity(Currency&amp;"ibor"&amp;Tenor,BB1287,Trigger)</f>
        <v>48507</v>
      </c>
      <c r="BD1287" s="242" t="e">
        <f>_xll.qlIndexFixing($AD$5,BA1287,TRUE,_xll.ohTrigger(Trigger,Trigger3M))</f>
        <v>#NUM!</v>
      </c>
      <c r="BE1287" s="242">
        <f>IFERROR(_xll.qlIndexFixing($BF$1,BA1287,TRUE,_xll.ohTrigger(Trigger,Trigger3M)),#N/A)</f>
        <v>1.9105973065890604E-2</v>
      </c>
    </row>
    <row r="1288" spans="52:57" ht="11.25" customHeight="1" x14ac:dyDescent="0.25">
      <c r="AZ1288" s="99" t="s">
        <v>83</v>
      </c>
      <c r="BA1288" s="98">
        <f>_xll.qlInterestRateIndexFixingDate(Currency&amp;"ibor"&amp;Tenor,BB1288,Trigger)</f>
        <v>48418</v>
      </c>
      <c r="BB1288" s="98">
        <f>_xll.qlCalendarAdvance(Calendar,BB1287,AZ1288,"f",,Trigger)</f>
        <v>48422</v>
      </c>
      <c r="BC1288" s="98">
        <f>_xll.qlInterestRateIndexMaturity(Currency&amp;"ibor"&amp;Tenor,BB1288,Trigger)</f>
        <v>48514</v>
      </c>
      <c r="BD1288" s="242" t="e">
        <f>_xll.qlIndexFixing($AD$5,BA1288,TRUE,_xll.ohTrigger(Trigger,Trigger3M))</f>
        <v>#NUM!</v>
      </c>
      <c r="BE1288" s="242">
        <f>IFERROR(_xll.qlIndexFixing($BF$1,BA1288,TRUE,_xll.ohTrigger(Trigger,Trigger3M)),#N/A)</f>
        <v>1.9095958319746059E-2</v>
      </c>
    </row>
    <row r="1289" spans="52:57" ht="11.25" customHeight="1" x14ac:dyDescent="0.25">
      <c r="AZ1289" s="99" t="s">
        <v>83</v>
      </c>
      <c r="BA1289" s="98">
        <f>_xll.qlInterestRateIndexFixingDate(Currency&amp;"ibor"&amp;Tenor,BB1289,Trigger)</f>
        <v>48425</v>
      </c>
      <c r="BB1289" s="98">
        <f>_xll.qlCalendarAdvance(Calendar,BB1288,AZ1289,"f",,Trigger)</f>
        <v>48429</v>
      </c>
      <c r="BC1289" s="98">
        <f>_xll.qlInterestRateIndexMaturity(Currency&amp;"ibor"&amp;Tenor,BB1289,Trigger)</f>
        <v>48521</v>
      </c>
      <c r="BD1289" s="242" t="e">
        <f>_xll.qlIndexFixing($AD$5,BA1289,TRUE,_xll.ohTrigger(Trigger,Trigger3M))</f>
        <v>#NUM!</v>
      </c>
      <c r="BE1289" s="242">
        <f>IFERROR(_xll.qlIndexFixing($BF$1,BA1289,TRUE,_xll.ohTrigger(Trigger,Trigger3M)),#N/A)</f>
        <v>1.908591077515321E-2</v>
      </c>
    </row>
    <row r="1290" spans="52:57" ht="11.25" customHeight="1" x14ac:dyDescent="0.25">
      <c r="AZ1290" s="99" t="s">
        <v>83</v>
      </c>
      <c r="BA1290" s="98">
        <f>_xll.qlInterestRateIndexFixingDate(Currency&amp;"ibor"&amp;Tenor,BB1290,Trigger)</f>
        <v>48432</v>
      </c>
      <c r="BB1290" s="98">
        <f>_xll.qlCalendarAdvance(Calendar,BB1289,AZ1290,"f",,Trigger)</f>
        <v>48436</v>
      </c>
      <c r="BC1290" s="98">
        <f>_xll.qlInterestRateIndexMaturity(Currency&amp;"ibor"&amp;Tenor,BB1290,Trigger)</f>
        <v>48528</v>
      </c>
      <c r="BD1290" s="242" t="e">
        <f>_xll.qlIndexFixing($AD$5,BA1290,TRUE,_xll.ohTrigger(Trigger,Trigger3M))</f>
        <v>#NUM!</v>
      </c>
      <c r="BE1290" s="242">
        <f>IFERROR(_xll.qlIndexFixing($BF$1,BA1290,TRUE,_xll.ohTrigger(Trigger,Trigger3M)),#N/A)</f>
        <v>1.9075830622220853E-2</v>
      </c>
    </row>
    <row r="1291" spans="52:57" ht="11.25" customHeight="1" x14ac:dyDescent="0.25">
      <c r="AZ1291" s="99" t="s">
        <v>83</v>
      </c>
      <c r="BA1291" s="98">
        <f>_xll.qlInterestRateIndexFixingDate(Currency&amp;"ibor"&amp;Tenor,BB1291,Trigger)</f>
        <v>48439</v>
      </c>
      <c r="BB1291" s="98">
        <f>_xll.qlCalendarAdvance(Calendar,BB1290,AZ1291,"f",,Trigger)</f>
        <v>48443</v>
      </c>
      <c r="BC1291" s="98">
        <f>_xll.qlInterestRateIndexMaturity(Currency&amp;"ibor"&amp;Tenor,BB1291,Trigger)</f>
        <v>48535</v>
      </c>
      <c r="BD1291" s="242" t="e">
        <f>_xll.qlIndexFixing($AD$5,BA1291,TRUE,_xll.ohTrigger(Trigger,Trigger3M))</f>
        <v>#NUM!</v>
      </c>
      <c r="BE1291" s="242">
        <f>IFERROR(_xll.qlIndexFixing($BF$1,BA1291,TRUE,_xll.ohTrigger(Trigger,Trigger3M)),#N/A)</f>
        <v>1.9065718051056918E-2</v>
      </c>
    </row>
    <row r="1292" spans="52:57" ht="11.25" customHeight="1" x14ac:dyDescent="0.25">
      <c r="AZ1292" s="99" t="s">
        <v>83</v>
      </c>
      <c r="BA1292" s="98">
        <f>_xll.qlInterestRateIndexFixingDate(Currency&amp;"ibor"&amp;Tenor,BB1292,Trigger)</f>
        <v>48446</v>
      </c>
      <c r="BB1292" s="98">
        <f>_xll.qlCalendarAdvance(Calendar,BB1291,AZ1292,"f",,Trigger)</f>
        <v>48450</v>
      </c>
      <c r="BC1292" s="98">
        <f>_xll.qlInterestRateIndexMaturity(Currency&amp;"ibor"&amp;Tenor,BB1292,Trigger)</f>
        <v>48542</v>
      </c>
      <c r="BD1292" s="242" t="e">
        <f>_xll.qlIndexFixing($AD$5,BA1292,TRUE,_xll.ohTrigger(Trigger,Trigger3M))</f>
        <v>#NUM!</v>
      </c>
      <c r="BE1292" s="242">
        <f>IFERROR(_xll.qlIndexFixing($BF$1,BA1292,TRUE,_xll.ohTrigger(Trigger,Trigger3M)),#N/A)</f>
        <v>1.9055573251769337E-2</v>
      </c>
    </row>
    <row r="1293" spans="52:57" ht="11.25" customHeight="1" x14ac:dyDescent="0.25">
      <c r="AZ1293" s="99" t="s">
        <v>83</v>
      </c>
      <c r="BA1293" s="98">
        <f>_xll.qlInterestRateIndexFixingDate(Currency&amp;"ibor"&amp;Tenor,BB1293,Trigger)</f>
        <v>48453</v>
      </c>
      <c r="BB1293" s="98">
        <f>_xll.qlCalendarAdvance(Calendar,BB1292,AZ1293,"f",,Trigger)</f>
        <v>48457</v>
      </c>
      <c r="BC1293" s="98">
        <f>_xll.qlInterestRateIndexMaturity(Currency&amp;"ibor"&amp;Tenor,BB1293,Trigger)</f>
        <v>48548</v>
      </c>
      <c r="BD1293" s="242" t="e">
        <f>_xll.qlIndexFixing($AD$5,BA1293,TRUE,_xll.ohTrigger(Trigger,Trigger3M))</f>
        <v>#NUM!</v>
      </c>
      <c r="BE1293" s="242">
        <f>IFERROR(_xll.qlIndexFixing($BF$1,BA1293,TRUE,_xll.ohTrigger(Trigger,Trigger3M)),#N/A)</f>
        <v>1.9045626349847911E-2</v>
      </c>
    </row>
    <row r="1294" spans="52:57" ht="11.25" customHeight="1" x14ac:dyDescent="0.25">
      <c r="AZ1294" s="99" t="s">
        <v>83</v>
      </c>
      <c r="BA1294" s="98">
        <f>_xll.qlInterestRateIndexFixingDate(Currency&amp;"ibor"&amp;Tenor,BB1294,Trigger)</f>
        <v>48460</v>
      </c>
      <c r="BB1294" s="98">
        <f>_xll.qlCalendarAdvance(Calendar,BB1293,AZ1294,"f",,Trigger)</f>
        <v>48464</v>
      </c>
      <c r="BC1294" s="98">
        <f>_xll.qlInterestRateIndexMaturity(Currency&amp;"ibor"&amp;Tenor,BB1294,Trigger)</f>
        <v>48555</v>
      </c>
      <c r="BD1294" s="242" t="e">
        <f>_xll.qlIndexFixing($AD$5,BA1294,TRUE,_xll.ohTrigger(Trigger,Trigger3M))</f>
        <v>#NUM!</v>
      </c>
      <c r="BE1294" s="242">
        <f>IFERROR(_xll.qlIndexFixing($BF$1,BA1294,TRUE,_xll.ohTrigger(Trigger,Trigger3M)),#N/A)</f>
        <v>1.9035420442132484E-2</v>
      </c>
    </row>
    <row r="1295" spans="52:57" ht="11.25" customHeight="1" x14ac:dyDescent="0.25">
      <c r="AZ1295" s="99" t="s">
        <v>83</v>
      </c>
      <c r="BA1295" s="98">
        <f>_xll.qlInterestRateIndexFixingDate(Currency&amp;"ibor"&amp;Tenor,BB1295,Trigger)</f>
        <v>48467</v>
      </c>
      <c r="BB1295" s="98">
        <f>_xll.qlCalendarAdvance(Calendar,BB1294,AZ1295,"f",,Trigger)</f>
        <v>48471</v>
      </c>
      <c r="BC1295" s="98">
        <f>_xll.qlInterestRateIndexMaturity(Currency&amp;"ibor"&amp;Tenor,BB1295,Trigger)</f>
        <v>48562</v>
      </c>
      <c r="BD1295" s="242" t="e">
        <f>_xll.qlIndexFixing($AD$5,BA1295,TRUE,_xll.ohTrigger(Trigger,Trigger3M))</f>
        <v>#NUM!</v>
      </c>
      <c r="BE1295" s="242">
        <f>IFERROR(_xll.qlIndexFixing($BF$1,BA1295,TRUE,_xll.ohTrigger(Trigger,Trigger3M)),#N/A)</f>
        <v>1.9025182864409781E-2</v>
      </c>
    </row>
    <row r="1296" spans="52:57" ht="11.25" customHeight="1" x14ac:dyDescent="0.25">
      <c r="AZ1296" s="99" t="s">
        <v>83</v>
      </c>
      <c r="BA1296" s="98">
        <f>_xll.qlInterestRateIndexFixingDate(Currency&amp;"ibor"&amp;Tenor,BB1296,Trigger)</f>
        <v>48474</v>
      </c>
      <c r="BB1296" s="98">
        <f>_xll.qlCalendarAdvance(Calendar,BB1295,AZ1296,"f",,Trigger)</f>
        <v>48478</v>
      </c>
      <c r="BC1296" s="98">
        <f>_xll.qlInterestRateIndexMaturity(Currency&amp;"ibor"&amp;Tenor,BB1296,Trigger)</f>
        <v>48569</v>
      </c>
      <c r="BD1296" s="242" t="e">
        <f>_xll.qlIndexFixing($AD$5,BA1296,TRUE,_xll.ohTrigger(Trigger,Trigger3M))</f>
        <v>#NUM!</v>
      </c>
      <c r="BE1296" s="242">
        <f>IFERROR(_xll.qlIndexFixing($BF$1,BA1296,TRUE,_xll.ohTrigger(Trigger,Trigger3M)),#N/A)</f>
        <v>1.9014913806771259E-2</v>
      </c>
    </row>
    <row r="1297" spans="52:57" ht="11.25" customHeight="1" x14ac:dyDescent="0.25">
      <c r="AZ1297" s="99" t="s">
        <v>83</v>
      </c>
      <c r="BA1297" s="98">
        <f>_xll.qlInterestRateIndexFixingDate(Currency&amp;"ibor"&amp;Tenor,BB1297,Trigger)</f>
        <v>48481</v>
      </c>
      <c r="BB1297" s="98">
        <f>_xll.qlCalendarAdvance(Calendar,BB1296,AZ1297,"f",,Trigger)</f>
        <v>48485</v>
      </c>
      <c r="BC1297" s="98">
        <f>_xll.qlInterestRateIndexMaturity(Currency&amp;"ibor"&amp;Tenor,BB1297,Trigger)</f>
        <v>48576</v>
      </c>
      <c r="BD1297" s="242" t="e">
        <f>_xll.qlIndexFixing($AD$5,BA1297,TRUE,_xll.ohTrigger(Trigger,Trigger3M))</f>
        <v>#NUM!</v>
      </c>
      <c r="BE1297" s="242">
        <f>IFERROR(_xll.qlIndexFixing($BF$1,BA1297,TRUE,_xll.ohTrigger(Trigger,Trigger3M)),#N/A)</f>
        <v>1.9004613459303991E-2</v>
      </c>
    </row>
    <row r="1298" spans="52:57" ht="11.25" customHeight="1" x14ac:dyDescent="0.25">
      <c r="AZ1298" s="99" t="s">
        <v>83</v>
      </c>
      <c r="BA1298" s="98">
        <f>_xll.qlInterestRateIndexFixingDate(Currency&amp;"ibor"&amp;Tenor,BB1298,Trigger)</f>
        <v>48488</v>
      </c>
      <c r="BB1298" s="98">
        <f>_xll.qlCalendarAdvance(Calendar,BB1297,AZ1298,"f",,Trigger)</f>
        <v>48492</v>
      </c>
      <c r="BC1298" s="98">
        <f>_xll.qlInterestRateIndexMaturity(Currency&amp;"ibor"&amp;Tenor,BB1298,Trigger)</f>
        <v>48584</v>
      </c>
      <c r="BD1298" s="242" t="e">
        <f>_xll.qlIndexFixing($AD$5,BA1298,TRUE,_xll.ohTrigger(Trigger,Trigger3M))</f>
        <v>#NUM!</v>
      </c>
      <c r="BE1298" s="242">
        <f>IFERROR(_xll.qlIndexFixing($BF$1,BA1298,TRUE,_xll.ohTrigger(Trigger,Trigger3M)),#N/A)</f>
        <v>1.8994038311292309E-2</v>
      </c>
    </row>
    <row r="1299" spans="52:57" ht="11.25" customHeight="1" x14ac:dyDescent="0.25">
      <c r="AZ1299" s="99" t="s">
        <v>83</v>
      </c>
      <c r="BA1299" s="98">
        <f>_xll.qlInterestRateIndexFixingDate(Currency&amp;"ibor"&amp;Tenor,BB1299,Trigger)</f>
        <v>48495</v>
      </c>
      <c r="BB1299" s="98">
        <f>_xll.qlCalendarAdvance(Calendar,BB1298,AZ1299,"f",,Trigger)</f>
        <v>48499</v>
      </c>
      <c r="BC1299" s="98">
        <f>_xll.qlInterestRateIndexMaturity(Currency&amp;"ibor"&amp;Tenor,BB1299,Trigger)</f>
        <v>48591</v>
      </c>
      <c r="BD1299" s="242" t="e">
        <f>_xll.qlIndexFixing($AD$5,BA1299,TRUE,_xll.ohTrigger(Trigger,Trigger3M))</f>
        <v>#NUM!</v>
      </c>
      <c r="BE1299" s="242">
        <f>IFERROR(_xll.qlIndexFixing($BF$1,BA1299,TRUE,_xll.ohTrigger(Trigger,Trigger3M)),#N/A)</f>
        <v>1.8983673238036965E-2</v>
      </c>
    </row>
    <row r="1300" spans="52:57" ht="11.25" customHeight="1" x14ac:dyDescent="0.25">
      <c r="AZ1300" s="99" t="s">
        <v>83</v>
      </c>
      <c r="BA1300" s="98">
        <f>_xll.qlInterestRateIndexFixingDate(Currency&amp;"ibor"&amp;Tenor,BB1300,Trigger)</f>
        <v>48502</v>
      </c>
      <c r="BB1300" s="98">
        <f>_xll.qlCalendarAdvance(Calendar,BB1299,AZ1300,"f",,Trigger)</f>
        <v>48506</v>
      </c>
      <c r="BC1300" s="98">
        <f>_xll.qlInterestRateIndexMaturity(Currency&amp;"ibor"&amp;Tenor,BB1300,Trigger)</f>
        <v>48598</v>
      </c>
      <c r="BD1300" s="242" t="e">
        <f>_xll.qlIndexFixing($AD$5,BA1300,TRUE,_xll.ohTrigger(Trigger,Trigger3M))</f>
        <v>#NUM!</v>
      </c>
      <c r="BE1300" s="242">
        <f>IFERROR(_xll.qlIndexFixing($BF$1,BA1300,TRUE,_xll.ohTrigger(Trigger,Trigger3M)),#N/A)</f>
        <v>1.897327745747188E-2</v>
      </c>
    </row>
    <row r="1301" spans="52:57" ht="11.25" customHeight="1" x14ac:dyDescent="0.25">
      <c r="AZ1301" s="99" t="s">
        <v>83</v>
      </c>
      <c r="BA1301" s="98">
        <f>_xll.qlInterestRateIndexFixingDate(Currency&amp;"ibor"&amp;Tenor,BB1301,Trigger)</f>
        <v>48509</v>
      </c>
      <c r="BB1301" s="98">
        <f>_xll.qlCalendarAdvance(Calendar,BB1300,AZ1301,"f",,Trigger)</f>
        <v>48513</v>
      </c>
      <c r="BC1301" s="98">
        <f>_xll.qlInterestRateIndexMaturity(Currency&amp;"ibor"&amp;Tenor,BB1301,Trigger)</f>
        <v>48605</v>
      </c>
      <c r="BD1301" s="242" t="e">
        <f>_xll.qlIndexFixing($AD$5,BA1301,TRUE,_xll.ohTrigger(Trigger,Trigger3M))</f>
        <v>#NUM!</v>
      </c>
      <c r="BE1301" s="242">
        <f>IFERROR(_xll.qlIndexFixing($BF$1,BA1301,TRUE,_xll.ohTrigger(Trigger,Trigger3M)),#N/A)</f>
        <v>1.8962851159691957E-2</v>
      </c>
    </row>
    <row r="1302" spans="52:57" ht="11.25" customHeight="1" x14ac:dyDescent="0.25">
      <c r="AZ1302" s="99" t="s">
        <v>83</v>
      </c>
      <c r="BA1302" s="98">
        <f>_xll.qlInterestRateIndexFixingDate(Currency&amp;"ibor"&amp;Tenor,BB1302,Trigger)</f>
        <v>48516</v>
      </c>
      <c r="BB1302" s="98">
        <f>_xll.qlCalendarAdvance(Calendar,BB1301,AZ1302,"f",,Trigger)</f>
        <v>48520</v>
      </c>
      <c r="BC1302" s="98">
        <f>_xll.qlInterestRateIndexMaturity(Currency&amp;"ibor"&amp;Tenor,BB1302,Trigger)</f>
        <v>48612</v>
      </c>
      <c r="BD1302" s="242" t="e">
        <f>_xll.qlIndexFixing($AD$5,BA1302,TRUE,_xll.ohTrigger(Trigger,Trigger3M))</f>
        <v>#NUM!</v>
      </c>
      <c r="BE1302" s="242">
        <f>IFERROR(_xll.qlIndexFixing($BF$1,BA1302,TRUE,_xll.ohTrigger(Trigger,Trigger3M)),#N/A)</f>
        <v>1.8952394534792957E-2</v>
      </c>
    </row>
    <row r="1303" spans="52:57" ht="11.25" customHeight="1" x14ac:dyDescent="0.25">
      <c r="AZ1303" s="99" t="s">
        <v>83</v>
      </c>
      <c r="BA1303" s="98">
        <f>_xll.qlInterestRateIndexFixingDate(Currency&amp;"ibor"&amp;Tenor,BB1303,Trigger)</f>
        <v>48523</v>
      </c>
      <c r="BB1303" s="98">
        <f>_xll.qlCalendarAdvance(Calendar,BB1302,AZ1303,"f",,Trigger)</f>
        <v>48527</v>
      </c>
      <c r="BC1303" s="98">
        <f>_xll.qlInterestRateIndexMaturity(Currency&amp;"ibor"&amp;Tenor,BB1303,Trigger)</f>
        <v>48619</v>
      </c>
      <c r="BD1303" s="242" t="e">
        <f>_xll.qlIndexFixing($AD$5,BA1303,TRUE,_xll.ohTrigger(Trigger,Trigger3M))</f>
        <v>#NUM!</v>
      </c>
      <c r="BE1303" s="242">
        <f>IFERROR(_xll.qlIndexFixing($BF$1,BA1303,TRUE,_xll.ohTrigger(Trigger,Trigger3M)),#N/A)</f>
        <v>1.8941907772868905E-2</v>
      </c>
    </row>
    <row r="1304" spans="52:57" ht="11.25" customHeight="1" x14ac:dyDescent="0.25">
      <c r="AZ1304" s="99" t="s">
        <v>83</v>
      </c>
      <c r="BA1304" s="98">
        <f>_xll.qlInterestRateIndexFixingDate(Currency&amp;"ibor"&amp;Tenor,BB1304,Trigger)</f>
        <v>48530</v>
      </c>
      <c r="BB1304" s="98">
        <f>_xll.qlCalendarAdvance(Calendar,BB1303,AZ1304,"f",,Trigger)</f>
        <v>48534</v>
      </c>
      <c r="BC1304" s="98">
        <f>_xll.qlInterestRateIndexMaturity(Currency&amp;"ibor"&amp;Tenor,BB1304,Trigger)</f>
        <v>48626</v>
      </c>
      <c r="BD1304" s="242" t="e">
        <f>_xll.qlIndexFixing($AD$5,BA1304,TRUE,_xll.ohTrigger(Trigger,Trigger3M))</f>
        <v>#NUM!</v>
      </c>
      <c r="BE1304" s="242">
        <f>IFERROR(_xll.qlIndexFixing($BF$1,BA1304,TRUE,_xll.ohTrigger(Trigger,Trigger3M)),#N/A)</f>
        <v>1.8931391064009487E-2</v>
      </c>
    </row>
    <row r="1305" spans="52:57" ht="11.25" customHeight="1" x14ac:dyDescent="0.25">
      <c r="AZ1305" s="99" t="s">
        <v>83</v>
      </c>
      <c r="BA1305" s="98">
        <f>_xll.qlInterestRateIndexFixingDate(Currency&amp;"ibor"&amp;Tenor,BB1305,Trigger)</f>
        <v>48537</v>
      </c>
      <c r="BB1305" s="98">
        <f>_xll.qlCalendarAdvance(Calendar,BB1304,AZ1305,"f",,Trigger)</f>
        <v>48541</v>
      </c>
      <c r="BC1305" s="98">
        <f>_xll.qlInterestRateIndexMaturity(Currency&amp;"ibor"&amp;Tenor,BB1305,Trigger)</f>
        <v>48633</v>
      </c>
      <c r="BD1305" s="242" t="e">
        <f>_xll.qlIndexFixing($AD$5,BA1305,TRUE,_xll.ohTrigger(Trigger,Trigger3M))</f>
        <v>#NUM!</v>
      </c>
      <c r="BE1305" s="242">
        <f>IFERROR(_xll.qlIndexFixing($BF$1,BA1305,TRUE,_xll.ohTrigger(Trigger,Trigger3M)),#N/A)</f>
        <v>1.8920844598308732E-2</v>
      </c>
    </row>
    <row r="1306" spans="52:57" ht="11.25" customHeight="1" x14ac:dyDescent="0.25">
      <c r="AZ1306" s="99" t="s">
        <v>83</v>
      </c>
      <c r="BA1306" s="98">
        <f>_xll.qlInterestRateIndexFixingDate(Currency&amp;"ibor"&amp;Tenor,BB1306,Trigger)</f>
        <v>48544</v>
      </c>
      <c r="BB1306" s="98">
        <f>_xll.qlCalendarAdvance(Calendar,BB1305,AZ1306,"f",,Trigger)</f>
        <v>48548</v>
      </c>
      <c r="BC1306" s="98">
        <f>_xll.qlInterestRateIndexMaturity(Currency&amp;"ibor"&amp;Tenor,BB1306,Trigger)</f>
        <v>48638</v>
      </c>
      <c r="BD1306" s="242" t="e">
        <f>_xll.qlIndexFixing($AD$5,BA1306,TRUE,_xll.ohTrigger(Trigger,Trigger3M))</f>
        <v>#NUM!</v>
      </c>
      <c r="BE1306" s="242">
        <f>IFERROR(_xll.qlIndexFixing($BF$1,BA1306,TRUE,_xll.ohTrigger(Trigger,Trigger3M)),#N/A)</f>
        <v>1.8910798483594782E-2</v>
      </c>
    </row>
    <row r="1307" spans="52:57" ht="11.25" customHeight="1" x14ac:dyDescent="0.25">
      <c r="AZ1307" s="99" t="s">
        <v>83</v>
      </c>
      <c r="BA1307" s="98">
        <f>_xll.qlInterestRateIndexFixingDate(Currency&amp;"ibor"&amp;Tenor,BB1307,Trigger)</f>
        <v>48551</v>
      </c>
      <c r="BB1307" s="98">
        <f>_xll.qlCalendarAdvance(Calendar,BB1306,AZ1307,"f",,Trigger)</f>
        <v>48555</v>
      </c>
      <c r="BC1307" s="98">
        <f>_xll.qlInterestRateIndexMaturity(Currency&amp;"ibor"&amp;Tenor,BB1307,Trigger)</f>
        <v>48645</v>
      </c>
      <c r="BD1307" s="242" t="e">
        <f>_xll.qlIndexFixing($AD$5,BA1307,TRUE,_xll.ohTrigger(Trigger,Trigger3M))</f>
        <v>#NUM!</v>
      </c>
      <c r="BE1307" s="242">
        <f>IFERROR(_xll.qlIndexFixing($BF$1,BA1307,TRUE,_xll.ohTrigger(Trigger,Trigger3M)),#N/A)</f>
        <v>1.890019831149381E-2</v>
      </c>
    </row>
    <row r="1308" spans="52:57" ht="11.25" customHeight="1" x14ac:dyDescent="0.25">
      <c r="AZ1308" s="99" t="s">
        <v>83</v>
      </c>
      <c r="BA1308" s="98">
        <f>_xll.qlInterestRateIndexFixingDate(Currency&amp;"ibor"&amp;Tenor,BB1308,Trigger)</f>
        <v>48558</v>
      </c>
      <c r="BB1308" s="98">
        <f>_xll.qlCalendarAdvance(Calendar,BB1307,AZ1308,"f",,Trigger)</f>
        <v>48562</v>
      </c>
      <c r="BC1308" s="98">
        <f>_xll.qlInterestRateIndexMaturity(Currency&amp;"ibor"&amp;Tenor,BB1308,Trigger)</f>
        <v>48652</v>
      </c>
      <c r="BD1308" s="242" t="e">
        <f>_xll.qlIndexFixing($AD$5,BA1308,TRUE,_xll.ohTrigger(Trigger,Trigger3M))</f>
        <v>#NUM!</v>
      </c>
      <c r="BE1308" s="242">
        <f>IFERROR(_xll.qlIndexFixing($BF$1,BA1308,TRUE,_xll.ohTrigger(Trigger,Trigger3M)),#N/A)</f>
        <v>1.8889568928095457E-2</v>
      </c>
    </row>
    <row r="1309" spans="52:57" ht="11.25" customHeight="1" x14ac:dyDescent="0.25">
      <c r="AZ1309" s="99" t="s">
        <v>83</v>
      </c>
      <c r="BA1309" s="98">
        <f>_xll.qlInterestRateIndexFixingDate(Currency&amp;"ibor"&amp;Tenor,BB1309,Trigger)</f>
        <v>48565</v>
      </c>
      <c r="BB1309" s="98">
        <f>_xll.qlCalendarAdvance(Calendar,BB1308,AZ1309,"f",,Trigger)</f>
        <v>48569</v>
      </c>
      <c r="BC1309" s="98">
        <f>_xll.qlInterestRateIndexMaturity(Currency&amp;"ibor"&amp;Tenor,BB1309,Trigger)</f>
        <v>48659</v>
      </c>
      <c r="BD1309" s="242" t="e">
        <f>_xll.qlIndexFixing($AD$5,BA1309,TRUE,_xll.ohTrigger(Trigger,Trigger3M))</f>
        <v>#NUM!</v>
      </c>
      <c r="BE1309" s="242">
        <f>IFERROR(_xll.qlIndexFixing($BF$1,BA1309,TRUE,_xll.ohTrigger(Trigger,Trigger3M)),#N/A)</f>
        <v>1.8878910523460135E-2</v>
      </c>
    </row>
    <row r="1310" spans="52:57" ht="11.25" customHeight="1" x14ac:dyDescent="0.25">
      <c r="AZ1310" s="99" t="s">
        <v>83</v>
      </c>
      <c r="BA1310" s="98">
        <f>_xll.qlInterestRateIndexFixingDate(Currency&amp;"ibor"&amp;Tenor,BB1310,Trigger)</f>
        <v>48572</v>
      </c>
      <c r="BB1310" s="98">
        <f>_xll.qlCalendarAdvance(Calendar,BB1309,AZ1310,"f",,Trigger)</f>
        <v>48576</v>
      </c>
      <c r="BC1310" s="98">
        <f>_xll.qlInterestRateIndexMaturity(Currency&amp;"ibor"&amp;Tenor,BB1310,Trigger)</f>
        <v>48666</v>
      </c>
      <c r="BD1310" s="242" t="e">
        <f>_xll.qlIndexFixing($AD$5,BA1310,TRUE,_xll.ohTrigger(Trigger,Trigger3M))</f>
        <v>#NUM!</v>
      </c>
      <c r="BE1310" s="242">
        <f>IFERROR(_xll.qlIndexFixing($BF$1,BA1310,TRUE,_xll.ohTrigger(Trigger,Trigger3M)),#N/A)</f>
        <v>1.8868223287650032E-2</v>
      </c>
    </row>
    <row r="1311" spans="52:57" ht="11.25" customHeight="1" x14ac:dyDescent="0.25">
      <c r="AZ1311" s="99" t="s">
        <v>83</v>
      </c>
      <c r="BA1311" s="98">
        <f>_xll.qlInterestRateIndexFixingDate(Currency&amp;"ibor"&amp;Tenor,BB1311,Trigger)</f>
        <v>48579</v>
      </c>
      <c r="BB1311" s="98">
        <f>_xll.qlCalendarAdvance(Calendar,BB1310,AZ1311,"f",,Trigger)</f>
        <v>48583</v>
      </c>
      <c r="BC1311" s="98">
        <f>_xll.qlInterestRateIndexMaturity(Currency&amp;"ibor"&amp;Tenor,BB1311,Trigger)</f>
        <v>48673</v>
      </c>
      <c r="BD1311" s="242" t="e">
        <f>_xll.qlIndexFixing($AD$5,BA1311,TRUE,_xll.ohTrigger(Trigger,Trigger3M))</f>
        <v>#NUM!</v>
      </c>
      <c r="BE1311" s="242">
        <f>IFERROR(_xll.qlIndexFixing($BF$1,BA1311,TRUE,_xll.ohTrigger(Trigger,Trigger3M)),#N/A)</f>
        <v>1.8857507410717567E-2</v>
      </c>
    </row>
    <row r="1312" spans="52:57" ht="11.25" customHeight="1" x14ac:dyDescent="0.25">
      <c r="AZ1312" s="99" t="s">
        <v>83</v>
      </c>
      <c r="BA1312" s="98">
        <f>_xll.qlInterestRateIndexFixingDate(Currency&amp;"ibor"&amp;Tenor,BB1312,Trigger)</f>
        <v>48586</v>
      </c>
      <c r="BB1312" s="98">
        <f>_xll.qlCalendarAdvance(Calendar,BB1311,AZ1312,"f",,Trigger)</f>
        <v>48590</v>
      </c>
      <c r="BC1312" s="98">
        <f>_xll.qlInterestRateIndexMaturity(Currency&amp;"ibor"&amp;Tenor,BB1312,Trigger)</f>
        <v>48680</v>
      </c>
      <c r="BD1312" s="242" t="e">
        <f>_xll.qlIndexFixing($AD$5,BA1312,TRUE,_xll.ohTrigger(Trigger,Trigger3M))</f>
        <v>#NUM!</v>
      </c>
      <c r="BE1312" s="242">
        <f>IFERROR(_xll.qlIndexFixing($BF$1,BA1312,TRUE,_xll.ohTrigger(Trigger,Trigger3M)),#N/A)</f>
        <v>1.8846763082724927E-2</v>
      </c>
    </row>
    <row r="1313" spans="52:57" ht="11.25" customHeight="1" x14ac:dyDescent="0.25">
      <c r="AZ1313" s="99" t="s">
        <v>83</v>
      </c>
      <c r="BA1313" s="98">
        <f>_xll.qlInterestRateIndexFixingDate(Currency&amp;"ibor"&amp;Tenor,BB1313,Trigger)</f>
        <v>48593</v>
      </c>
      <c r="BB1313" s="98">
        <f>_xll.qlCalendarAdvance(Calendar,BB1312,AZ1313,"f",,Trigger)</f>
        <v>48597</v>
      </c>
      <c r="BC1313" s="98">
        <f>_xll.qlInterestRateIndexMaturity(Currency&amp;"ibor"&amp;Tenor,BB1313,Trigger)</f>
        <v>48688</v>
      </c>
      <c r="BD1313" s="242" t="e">
        <f>_xll.qlIndexFixing($AD$5,BA1313,TRUE,_xll.ohTrigger(Trigger,Trigger3M))</f>
        <v>#NUM!</v>
      </c>
      <c r="BE1313" s="242">
        <f>IFERROR(_xll.qlIndexFixing($BF$1,BA1313,TRUE,_xll.ohTrigger(Trigger,Trigger3M)),#N/A)</f>
        <v>1.8835707590510092E-2</v>
      </c>
    </row>
    <row r="1314" spans="52:57" ht="11.25" customHeight="1" x14ac:dyDescent="0.25">
      <c r="AZ1314" s="99" t="s">
        <v>83</v>
      </c>
      <c r="BA1314" s="98">
        <f>_xll.qlInterestRateIndexFixingDate(Currency&amp;"ibor"&amp;Tenor,BB1314,Trigger)</f>
        <v>48600</v>
      </c>
      <c r="BB1314" s="98">
        <f>_xll.qlCalendarAdvance(Calendar,BB1313,AZ1314,"f",,Trigger)</f>
        <v>48604</v>
      </c>
      <c r="BC1314" s="98">
        <f>_xll.qlInterestRateIndexMaturity(Currency&amp;"ibor"&amp;Tenor,BB1314,Trigger)</f>
        <v>48694</v>
      </c>
      <c r="BD1314" s="242" t="e">
        <f>_xll.qlIndexFixing($AD$5,BA1314,TRUE,_xll.ohTrigger(Trigger,Trigger3M))</f>
        <v>#NUM!</v>
      </c>
      <c r="BE1314" s="242">
        <f>IFERROR(_xll.qlIndexFixing($BF$1,BA1314,TRUE,_xll.ohTrigger(Trigger,Trigger3M)),#N/A)</f>
        <v>1.8825189833764355E-2</v>
      </c>
    </row>
    <row r="1315" spans="52:57" ht="11.25" customHeight="1" x14ac:dyDescent="0.25">
      <c r="AZ1315" s="99" t="s">
        <v>83</v>
      </c>
      <c r="BA1315" s="98">
        <f>_xll.qlInterestRateIndexFixingDate(Currency&amp;"ibor"&amp;Tenor,BB1315,Trigger)</f>
        <v>48607</v>
      </c>
      <c r="BB1315" s="98">
        <f>_xll.qlCalendarAdvance(Calendar,BB1314,AZ1315,"f",,Trigger)</f>
        <v>48611</v>
      </c>
      <c r="BC1315" s="98">
        <f>_xll.qlInterestRateIndexMaturity(Currency&amp;"ibor"&amp;Tenor,BB1315,Trigger)</f>
        <v>48701</v>
      </c>
      <c r="BD1315" s="242" t="e">
        <f>_xll.qlIndexFixing($AD$5,BA1315,TRUE,_xll.ohTrigger(Trigger,Trigger3M))</f>
        <v>#NUM!</v>
      </c>
      <c r="BE1315" s="242">
        <f>IFERROR(_xll.qlIndexFixing($BF$1,BA1315,TRUE,_xll.ohTrigger(Trigger,Trigger3M)),#N/A)</f>
        <v>1.8814361292905701E-2</v>
      </c>
    </row>
    <row r="1316" spans="52:57" ht="11.25" customHeight="1" x14ac:dyDescent="0.25">
      <c r="AZ1316" s="99" t="s">
        <v>83</v>
      </c>
      <c r="BA1316" s="98">
        <f>_xll.qlInterestRateIndexFixingDate(Currency&amp;"ibor"&amp;Tenor,BB1316,Trigger)</f>
        <v>48614</v>
      </c>
      <c r="BB1316" s="98">
        <f>_xll.qlCalendarAdvance(Calendar,BB1315,AZ1316,"f",,Trigger)</f>
        <v>48618</v>
      </c>
      <c r="BC1316" s="98">
        <f>_xll.qlInterestRateIndexMaturity(Currency&amp;"ibor"&amp;Tenor,BB1316,Trigger)</f>
        <v>48708</v>
      </c>
      <c r="BD1316" s="242" t="e">
        <f>_xll.qlIndexFixing($AD$5,BA1316,TRUE,_xll.ohTrigger(Trigger,Trigger3M))</f>
        <v>#NUM!</v>
      </c>
      <c r="BE1316" s="242">
        <f>IFERROR(_xll.qlIndexFixing($BF$1,BA1316,TRUE,_xll.ohTrigger(Trigger,Trigger3M)),#N/A)</f>
        <v>1.8803505061192105E-2</v>
      </c>
    </row>
    <row r="1317" spans="52:57" ht="11.25" customHeight="1" x14ac:dyDescent="0.25">
      <c r="AZ1317" s="99" t="s">
        <v>83</v>
      </c>
      <c r="BA1317" s="98">
        <f>_xll.qlInterestRateIndexFixingDate(Currency&amp;"ibor"&amp;Tenor,BB1317,Trigger)</f>
        <v>48621</v>
      </c>
      <c r="BB1317" s="98">
        <f>_xll.qlCalendarAdvance(Calendar,BB1316,AZ1317,"f",,Trigger)</f>
        <v>48625</v>
      </c>
      <c r="BC1317" s="98">
        <f>_xll.qlInterestRateIndexMaturity(Currency&amp;"ibor"&amp;Tenor,BB1317,Trigger)</f>
        <v>48715</v>
      </c>
      <c r="BD1317" s="242" t="e">
        <f>_xll.qlIndexFixing($AD$5,BA1317,TRUE,_xll.ohTrigger(Trigger,Trigger3M))</f>
        <v>#NUM!</v>
      </c>
      <c r="BE1317" s="242">
        <f>IFERROR(_xll.qlIndexFixing($BF$1,BA1317,TRUE,_xll.ohTrigger(Trigger,Trigger3M)),#N/A)</f>
        <v>1.8792621328675985E-2</v>
      </c>
    </row>
    <row r="1318" spans="52:57" ht="11.25" customHeight="1" x14ac:dyDescent="0.25">
      <c r="AZ1318" s="99" t="s">
        <v>83</v>
      </c>
      <c r="BA1318" s="98">
        <f>_xll.qlInterestRateIndexFixingDate(Currency&amp;"ibor"&amp;Tenor,BB1318,Trigger)</f>
        <v>48628</v>
      </c>
      <c r="BB1318" s="98">
        <f>_xll.qlCalendarAdvance(Calendar,BB1317,AZ1318,"f",,Trigger)</f>
        <v>48632</v>
      </c>
      <c r="BC1318" s="98">
        <f>_xll.qlInterestRateIndexMaturity(Currency&amp;"ibor"&amp;Tenor,BB1318,Trigger)</f>
        <v>48722</v>
      </c>
      <c r="BD1318" s="242" t="e">
        <f>_xll.qlIndexFixing($AD$5,BA1318,TRUE,_xll.ohTrigger(Trigger,Trigger3M))</f>
        <v>#NUM!</v>
      </c>
      <c r="BE1318" s="242">
        <f>IFERROR(_xll.qlIndexFixing($BF$1,BA1318,TRUE,_xll.ohTrigger(Trigger,Trigger3M)),#N/A)</f>
        <v>1.8781710285405318E-2</v>
      </c>
    </row>
    <row r="1319" spans="52:57" ht="11.25" customHeight="1" x14ac:dyDescent="0.25">
      <c r="AZ1319" s="99" t="s">
        <v>83</v>
      </c>
      <c r="BA1319" s="98">
        <f>_xll.qlInterestRateIndexFixingDate(Currency&amp;"ibor"&amp;Tenor,BB1319,Trigger)</f>
        <v>48635</v>
      </c>
      <c r="BB1319" s="98">
        <f>_xll.qlCalendarAdvance(Calendar,BB1318,AZ1319,"f",,Trigger)</f>
        <v>48639</v>
      </c>
      <c r="BC1319" s="98">
        <f>_xll.qlInterestRateIndexMaturity(Currency&amp;"ibor"&amp;Tenor,BB1319,Trigger)</f>
        <v>48731</v>
      </c>
      <c r="BD1319" s="242" t="e">
        <f>_xll.qlIndexFixing($AD$5,BA1319,TRUE,_xll.ohTrigger(Trigger,Trigger3M))</f>
        <v>#NUM!</v>
      </c>
      <c r="BE1319" s="242">
        <f>IFERROR(_xll.qlIndexFixing($BF$1,BA1319,TRUE,_xll.ohTrigger(Trigger,Trigger3M)),#N/A)</f>
        <v>1.877017605751459E-2</v>
      </c>
    </row>
    <row r="1320" spans="52:57" ht="11.25" customHeight="1" x14ac:dyDescent="0.25">
      <c r="AZ1320" s="99" t="s">
        <v>83</v>
      </c>
      <c r="BA1320" s="98">
        <f>_xll.qlInterestRateIndexFixingDate(Currency&amp;"ibor"&amp;Tenor,BB1320,Trigger)</f>
        <v>48642</v>
      </c>
      <c r="BB1320" s="98">
        <f>_xll.qlCalendarAdvance(Calendar,BB1319,AZ1320,"f",,Trigger)</f>
        <v>48646</v>
      </c>
      <c r="BC1320" s="98">
        <f>_xll.qlInterestRateIndexMaturity(Currency&amp;"ibor"&amp;Tenor,BB1320,Trigger)</f>
        <v>48738</v>
      </c>
      <c r="BD1320" s="242" t="e">
        <f>_xll.qlIndexFixing($AD$5,BA1320,TRUE,_xll.ohTrigger(Trigger,Trigger3M))</f>
        <v>#NUM!</v>
      </c>
      <c r="BE1320" s="242">
        <f>IFERROR(_xll.qlIndexFixing($BF$1,BA1320,TRUE,_xll.ohTrigger(Trigger,Trigger3M)),#N/A)</f>
        <v>1.8759206049108579E-2</v>
      </c>
    </row>
    <row r="1321" spans="52:57" ht="11.25" customHeight="1" x14ac:dyDescent="0.25">
      <c r="AZ1321" s="99" t="s">
        <v>83</v>
      </c>
      <c r="BA1321" s="98">
        <f>_xll.qlInterestRateIndexFixingDate(Currency&amp;"ibor"&amp;Tenor,BB1321,Trigger)</f>
        <v>48649</v>
      </c>
      <c r="BB1321" s="98">
        <f>_xll.qlCalendarAdvance(Calendar,BB1320,AZ1321,"f",,Trigger)</f>
        <v>48653</v>
      </c>
      <c r="BC1321" s="98">
        <f>_xll.qlInterestRateIndexMaturity(Currency&amp;"ibor"&amp;Tenor,BB1321,Trigger)</f>
        <v>48745</v>
      </c>
      <c r="BD1321" s="242" t="e">
        <f>_xll.qlIndexFixing($AD$5,BA1321,TRUE,_xll.ohTrigger(Trigger,Trigger3M))</f>
        <v>#NUM!</v>
      </c>
      <c r="BE1321" s="242">
        <f>IFERROR(_xll.qlIndexFixing($BF$1,BA1321,TRUE,_xll.ohTrigger(Trigger,Trigger3M)),#N/A)</f>
        <v>1.8748209325118038E-2</v>
      </c>
    </row>
    <row r="1322" spans="52:57" ht="11.25" customHeight="1" x14ac:dyDescent="0.25">
      <c r="AZ1322" s="99" t="s">
        <v>83</v>
      </c>
      <c r="BA1322" s="98">
        <f>_xll.qlInterestRateIndexFixingDate(Currency&amp;"ibor"&amp;Tenor,BB1322,Trigger)</f>
        <v>48656</v>
      </c>
      <c r="BB1322" s="98">
        <f>_xll.qlCalendarAdvance(Calendar,BB1321,AZ1322,"f",,Trigger)</f>
        <v>48660</v>
      </c>
      <c r="BC1322" s="98">
        <f>_xll.qlInterestRateIndexMaturity(Currency&amp;"ibor"&amp;Tenor,BB1322,Trigger)</f>
        <v>48752</v>
      </c>
      <c r="BD1322" s="242" t="e">
        <f>_xll.qlIndexFixing($AD$5,BA1322,TRUE,_xll.ohTrigger(Trigger,Trigger3M))</f>
        <v>#NUM!</v>
      </c>
      <c r="BE1322" s="242">
        <f>IFERROR(_xll.qlIndexFixing($BF$1,BA1322,TRUE,_xll.ohTrigger(Trigger,Trigger3M)),#N/A)</f>
        <v>1.8737186075610066E-2</v>
      </c>
    </row>
    <row r="1323" spans="52:57" ht="11.25" customHeight="1" x14ac:dyDescent="0.25">
      <c r="AZ1323" s="99" t="s">
        <v>83</v>
      </c>
      <c r="BA1323" s="98">
        <f>_xll.qlInterestRateIndexFixingDate(Currency&amp;"ibor"&amp;Tenor,BB1323,Trigger)</f>
        <v>48663</v>
      </c>
      <c r="BB1323" s="98">
        <f>_xll.qlCalendarAdvance(Calendar,BB1322,AZ1323,"f",,Trigger)</f>
        <v>48667</v>
      </c>
      <c r="BC1323" s="98">
        <f>_xll.qlInterestRateIndexMaturity(Currency&amp;"ibor"&amp;Tenor,BB1323,Trigger)</f>
        <v>48759</v>
      </c>
      <c r="BD1323" s="242" t="e">
        <f>_xll.qlIndexFixing($AD$5,BA1323,TRUE,_xll.ohTrigger(Trigger,Trigger3M))</f>
        <v>#NUM!</v>
      </c>
      <c r="BE1323" s="242">
        <f>IFERROR(_xll.qlIndexFixing($BF$1,BA1323,TRUE,_xll.ohTrigger(Trigger,Trigger3M)),#N/A)</f>
        <v>1.8726136490646538E-2</v>
      </c>
    </row>
    <row r="1324" spans="52:57" ht="11.25" customHeight="1" x14ac:dyDescent="0.25">
      <c r="AZ1324" s="99" t="s">
        <v>83</v>
      </c>
      <c r="BA1324" s="98">
        <f>_xll.qlInterestRateIndexFixingDate(Currency&amp;"ibor"&amp;Tenor,BB1324,Trigger)</f>
        <v>48670</v>
      </c>
      <c r="BB1324" s="98">
        <f>_xll.qlCalendarAdvance(Calendar,BB1323,AZ1324,"f",,Trigger)</f>
        <v>48674</v>
      </c>
      <c r="BC1324" s="98">
        <f>_xll.qlInterestRateIndexMaturity(Currency&amp;"ibor"&amp;Tenor,BB1324,Trigger)</f>
        <v>48765</v>
      </c>
      <c r="BD1324" s="242" t="e">
        <f>_xll.qlIndexFixing($AD$5,BA1324,TRUE,_xll.ohTrigger(Trigger,Trigger3M))</f>
        <v>#NUM!</v>
      </c>
      <c r="BE1324" s="242">
        <f>IFERROR(_xll.qlIndexFixing($BF$1,BA1324,TRUE,_xll.ohTrigger(Trigger,Trigger3M)),#N/A)</f>
        <v>1.8715371070463897E-2</v>
      </c>
    </row>
    <row r="1325" spans="52:57" ht="11.25" customHeight="1" x14ac:dyDescent="0.25">
      <c r="AZ1325" s="99" t="s">
        <v>83</v>
      </c>
      <c r="BA1325" s="98">
        <f>_xll.qlInterestRateIndexFixingDate(Currency&amp;"ibor"&amp;Tenor,BB1325,Trigger)</f>
        <v>48677</v>
      </c>
      <c r="BB1325" s="98">
        <f>_xll.qlCalendarAdvance(Calendar,BB1324,AZ1325,"f",,Trigger)</f>
        <v>48681</v>
      </c>
      <c r="BC1325" s="98">
        <f>_xll.qlInterestRateIndexMaturity(Currency&amp;"ibor"&amp;Tenor,BB1325,Trigger)</f>
        <v>48772</v>
      </c>
      <c r="BD1325" s="242" t="e">
        <f>_xll.qlIndexFixing($AD$5,BA1325,TRUE,_xll.ohTrigger(Trigger,Trigger3M))</f>
        <v>#NUM!</v>
      </c>
      <c r="BE1325" s="242">
        <f>IFERROR(_xll.qlIndexFixing($BF$1,BA1325,TRUE,_xll.ohTrigger(Trigger,Trigger3M)),#N/A)</f>
        <v>1.8704271778378908E-2</v>
      </c>
    </row>
    <row r="1326" spans="52:57" ht="11.25" customHeight="1" x14ac:dyDescent="0.25">
      <c r="AZ1326" s="99" t="s">
        <v>83</v>
      </c>
      <c r="BA1326" s="98">
        <f>_xll.qlInterestRateIndexFixingDate(Currency&amp;"ibor"&amp;Tenor,BB1326,Trigger)</f>
        <v>48682</v>
      </c>
      <c r="BB1326" s="98">
        <f>_xll.qlCalendarAdvance(Calendar,BB1325,AZ1326,"f",,Trigger)</f>
        <v>48688</v>
      </c>
      <c r="BC1326" s="98">
        <f>_xll.qlInterestRateIndexMaturity(Currency&amp;"ibor"&amp;Tenor,BB1326,Trigger)</f>
        <v>48779</v>
      </c>
      <c r="BD1326" s="242" t="e">
        <f>_xll.qlIndexFixing($AD$5,BA1326,TRUE,_xll.ohTrigger(Trigger,Trigger3M))</f>
        <v>#NUM!</v>
      </c>
      <c r="BE1326" s="242">
        <f>IFERROR(_xll.qlIndexFixing($BF$1,BA1326,TRUE,_xll.ohTrigger(Trigger,Trigger3M)),#N/A)</f>
        <v>1.8693146708442861E-2</v>
      </c>
    </row>
    <row r="1327" spans="52:57" ht="11.25" customHeight="1" x14ac:dyDescent="0.25">
      <c r="AZ1327" s="99" t="s">
        <v>83</v>
      </c>
      <c r="BA1327" s="98">
        <f>_xll.qlInterestRateIndexFixingDate(Currency&amp;"ibor"&amp;Tenor,BB1327,Trigger)</f>
        <v>48691</v>
      </c>
      <c r="BB1327" s="98">
        <f>_xll.qlCalendarAdvance(Calendar,BB1326,AZ1327,"f",,Trigger)</f>
        <v>48695</v>
      </c>
      <c r="BC1327" s="98">
        <f>_xll.qlInterestRateIndexMaturity(Currency&amp;"ibor"&amp;Tenor,BB1327,Trigger)</f>
        <v>48786</v>
      </c>
      <c r="BD1327" s="242" t="e">
        <f>_xll.qlIndexFixing($AD$5,BA1327,TRUE,_xll.ohTrigger(Trigger,Trigger3M))</f>
        <v>#NUM!</v>
      </c>
      <c r="BE1327" s="242">
        <f>IFERROR(_xll.qlIndexFixing($BF$1,BA1327,TRUE,_xll.ohTrigger(Trigger,Trigger3M)),#N/A)</f>
        <v>1.8681996050700651E-2</v>
      </c>
    </row>
    <row r="1328" spans="52:57" ht="11.25" customHeight="1" x14ac:dyDescent="0.25">
      <c r="AZ1328" s="99" t="s">
        <v>83</v>
      </c>
      <c r="BA1328" s="98">
        <f>_xll.qlInterestRateIndexFixingDate(Currency&amp;"ibor"&amp;Tenor,BB1328,Trigger)</f>
        <v>48698</v>
      </c>
      <c r="BB1328" s="98">
        <f>_xll.qlCalendarAdvance(Calendar,BB1327,AZ1328,"f",,Trigger)</f>
        <v>48702</v>
      </c>
      <c r="BC1328" s="98">
        <f>_xll.qlInterestRateIndexMaturity(Currency&amp;"ibor"&amp;Tenor,BB1328,Trigger)</f>
        <v>48794</v>
      </c>
      <c r="BD1328" s="242" t="e">
        <f>_xll.qlIndexFixing($AD$5,BA1328,TRUE,_xll.ohTrigger(Trigger,Trigger3M))</f>
        <v>#NUM!</v>
      </c>
      <c r="BE1328" s="242">
        <f>IFERROR(_xll.qlIndexFixing($BF$1,BA1328,TRUE,_xll.ohTrigger(Trigger,Trigger3M)),#N/A)</f>
        <v>1.8670500186154383E-2</v>
      </c>
    </row>
    <row r="1329" spans="52:57" ht="11.25" customHeight="1" x14ac:dyDescent="0.25">
      <c r="AZ1329" s="99" t="s">
        <v>83</v>
      </c>
      <c r="BA1329" s="98">
        <f>_xll.qlInterestRateIndexFixingDate(Currency&amp;"ibor"&amp;Tenor,BB1329,Trigger)</f>
        <v>48705</v>
      </c>
      <c r="BB1329" s="98">
        <f>_xll.qlCalendarAdvance(Calendar,BB1328,AZ1329,"f",,Trigger)</f>
        <v>48709</v>
      </c>
      <c r="BC1329" s="98">
        <f>_xll.qlInterestRateIndexMaturity(Currency&amp;"ibor"&amp;Tenor,BB1329,Trigger)</f>
        <v>48801</v>
      </c>
      <c r="BD1329" s="242" t="e">
        <f>_xll.qlIndexFixing($AD$5,BA1329,TRUE,_xll.ohTrigger(Trigger,Trigger3M))</f>
        <v>#NUM!</v>
      </c>
      <c r="BE1329" s="242">
        <f>IFERROR(_xll.qlIndexFixing($BF$1,BA1329,TRUE,_xll.ohTrigger(Trigger,Trigger3M)),#N/A)</f>
        <v>1.8659296579723102E-2</v>
      </c>
    </row>
    <row r="1330" spans="52:57" ht="11.25" customHeight="1" x14ac:dyDescent="0.25">
      <c r="AZ1330" s="99" t="s">
        <v>83</v>
      </c>
      <c r="BA1330" s="98">
        <f>_xll.qlInterestRateIndexFixingDate(Currency&amp;"ibor"&amp;Tenor,BB1330,Trigger)</f>
        <v>48712</v>
      </c>
      <c r="BB1330" s="98">
        <f>_xll.qlCalendarAdvance(Calendar,BB1329,AZ1330,"f",,Trigger)</f>
        <v>48716</v>
      </c>
      <c r="BC1330" s="98">
        <f>_xll.qlInterestRateIndexMaturity(Currency&amp;"ibor"&amp;Tenor,BB1330,Trigger)</f>
        <v>48808</v>
      </c>
      <c r="BD1330" s="242" t="e">
        <f>_xll.qlIndexFixing($AD$5,BA1330,TRUE,_xll.ohTrigger(Trigger,Trigger3M))</f>
        <v>#NUM!</v>
      </c>
      <c r="BE1330" s="242">
        <f>IFERROR(_xll.qlIndexFixing($BF$1,BA1330,TRUE,_xll.ohTrigger(Trigger,Trigger3M)),#N/A)</f>
        <v>1.8648067968243351E-2</v>
      </c>
    </row>
    <row r="1331" spans="52:57" ht="11.25" customHeight="1" x14ac:dyDescent="0.25">
      <c r="AZ1331" s="99" t="s">
        <v>83</v>
      </c>
      <c r="BA1331" s="98">
        <f>_xll.qlInterestRateIndexFixingDate(Currency&amp;"ibor"&amp;Tenor,BB1331,Trigger)</f>
        <v>48719</v>
      </c>
      <c r="BB1331" s="98">
        <f>_xll.qlCalendarAdvance(Calendar,BB1330,AZ1331,"f",,Trigger)</f>
        <v>48723</v>
      </c>
      <c r="BC1331" s="98">
        <f>_xll.qlInterestRateIndexMaturity(Currency&amp;"ibor"&amp;Tenor,BB1331,Trigger)</f>
        <v>48815</v>
      </c>
      <c r="BD1331" s="242" t="e">
        <f>_xll.qlIndexFixing($AD$5,BA1331,TRUE,_xll.ohTrigger(Trigger,Trigger3M))</f>
        <v>#NUM!</v>
      </c>
      <c r="BE1331" s="242">
        <f>IFERROR(_xll.qlIndexFixing($BF$1,BA1331,TRUE,_xll.ohTrigger(Trigger,Trigger3M)),#N/A)</f>
        <v>1.8636814541763982E-2</v>
      </c>
    </row>
    <row r="1332" spans="52:57" ht="11.25" customHeight="1" x14ac:dyDescent="0.25">
      <c r="AZ1332" s="99" t="s">
        <v>83</v>
      </c>
      <c r="BA1332" s="98">
        <f>_xll.qlInterestRateIndexFixingDate(Currency&amp;"ibor"&amp;Tenor,BB1332,Trigger)</f>
        <v>48726</v>
      </c>
      <c r="BB1332" s="98">
        <f>_xll.qlCalendarAdvance(Calendar,BB1331,AZ1332,"f",,Trigger)</f>
        <v>48730</v>
      </c>
      <c r="BC1332" s="98">
        <f>_xll.qlInterestRateIndexMaturity(Currency&amp;"ibor"&amp;Tenor,BB1332,Trigger)</f>
        <v>48822</v>
      </c>
      <c r="BD1332" s="242" t="e">
        <f>_xll.qlIndexFixing($AD$5,BA1332,TRUE,_xll.ohTrigger(Trigger,Trigger3M))</f>
        <v>#NUM!</v>
      </c>
      <c r="BE1332" s="242">
        <f>IFERROR(_xll.qlIndexFixing($BF$1,BA1332,TRUE,_xll.ohTrigger(Trigger,Trigger3M)),#N/A)</f>
        <v>1.8625536490334708E-2</v>
      </c>
    </row>
    <row r="1333" spans="52:57" ht="11.25" customHeight="1" x14ac:dyDescent="0.25">
      <c r="AZ1333" s="99" t="s">
        <v>83</v>
      </c>
      <c r="BA1333" s="98">
        <f>_xll.qlInterestRateIndexFixingDate(Currency&amp;"ibor"&amp;Tenor,BB1333,Trigger)</f>
        <v>48733</v>
      </c>
      <c r="BB1333" s="98">
        <f>_xll.qlCalendarAdvance(Calendar,BB1332,AZ1333,"f",,Trigger)</f>
        <v>48737</v>
      </c>
      <c r="BC1333" s="98">
        <f>_xll.qlInterestRateIndexMaturity(Currency&amp;"ibor"&amp;Tenor,BB1333,Trigger)</f>
        <v>48829</v>
      </c>
      <c r="BD1333" s="242" t="e">
        <f>_xll.qlIndexFixing($AD$5,BA1333,TRUE,_xll.ohTrigger(Trigger,Trigger3M))</f>
        <v>#NUM!</v>
      </c>
      <c r="BE1333" s="242">
        <f>IFERROR(_xll.qlIndexFixing($BF$1,BA1333,TRUE,_xll.ohTrigger(Trigger,Trigger3M)),#N/A)</f>
        <v>1.8614234004002635E-2</v>
      </c>
    </row>
    <row r="1334" spans="52:57" ht="11.25" customHeight="1" x14ac:dyDescent="0.25">
      <c r="AZ1334" s="99" t="s">
        <v>83</v>
      </c>
      <c r="BA1334" s="98">
        <f>_xll.qlInterestRateIndexFixingDate(Currency&amp;"ibor"&amp;Tenor,BB1334,Trigger)</f>
        <v>48740</v>
      </c>
      <c r="BB1334" s="98">
        <f>_xll.qlCalendarAdvance(Calendar,BB1333,AZ1334,"f",,Trigger)</f>
        <v>48744</v>
      </c>
      <c r="BC1334" s="98">
        <f>_xll.qlInterestRateIndexMaturity(Currency&amp;"ibor"&amp;Tenor,BB1334,Trigger)</f>
        <v>48836</v>
      </c>
      <c r="BD1334" s="242" t="e">
        <f>_xll.qlIndexFixing($AD$5,BA1334,TRUE,_xll.ohTrigger(Trigger,Trigger3M))</f>
        <v>#NUM!</v>
      </c>
      <c r="BE1334" s="242">
        <f>IFERROR(_xll.qlIndexFixing($BF$1,BA1334,TRUE,_xll.ohTrigger(Trigger,Trigger3M)),#N/A)</f>
        <v>1.8602907272815744E-2</v>
      </c>
    </row>
    <row r="1335" spans="52:57" ht="11.25" customHeight="1" x14ac:dyDescent="0.25">
      <c r="AZ1335" s="99" t="s">
        <v>83</v>
      </c>
      <c r="BA1335" s="98">
        <f>_xll.qlInterestRateIndexFixingDate(Currency&amp;"ibor"&amp;Tenor,BB1335,Trigger)</f>
        <v>48747</v>
      </c>
      <c r="BB1335" s="98">
        <f>_xll.qlCalendarAdvance(Calendar,BB1334,AZ1335,"f",,Trigger)</f>
        <v>48751</v>
      </c>
      <c r="BC1335" s="98">
        <f>_xll.qlInterestRateIndexMaturity(Currency&amp;"ibor"&amp;Tenor,BB1335,Trigger)</f>
        <v>48843</v>
      </c>
      <c r="BD1335" s="242" t="e">
        <f>_xll.qlIndexFixing($AD$5,BA1335,TRUE,_xll.ohTrigger(Trigger,Trigger3M))</f>
        <v>#NUM!</v>
      </c>
      <c r="BE1335" s="242">
        <f>IFERROR(_xll.qlIndexFixing($BF$1,BA1335,TRUE,_xll.ohTrigger(Trigger,Trigger3M)),#N/A)</f>
        <v>1.8591556486815059E-2</v>
      </c>
    </row>
    <row r="1336" spans="52:57" ht="11.25" customHeight="1" x14ac:dyDescent="0.25">
      <c r="AZ1336" s="99" t="s">
        <v>83</v>
      </c>
      <c r="BA1336" s="98">
        <f>_xll.qlInterestRateIndexFixingDate(Currency&amp;"ibor"&amp;Tenor,BB1336,Trigger)</f>
        <v>48754</v>
      </c>
      <c r="BB1336" s="98">
        <f>_xll.qlCalendarAdvance(Calendar,BB1335,AZ1336,"f",,Trigger)</f>
        <v>48758</v>
      </c>
      <c r="BC1336" s="98">
        <f>_xll.qlInterestRateIndexMaturity(Currency&amp;"ibor"&amp;Tenor,BB1336,Trigger)</f>
        <v>48850</v>
      </c>
      <c r="BD1336" s="242" t="e">
        <f>_xll.qlIndexFixing($AD$5,BA1336,TRUE,_xll.ohTrigger(Trigger,Trigger3M))</f>
        <v>#NUM!</v>
      </c>
      <c r="BE1336" s="242">
        <f>IFERROR(_xll.qlIndexFixing($BF$1,BA1336,TRUE,_xll.ohTrigger(Trigger,Trigger3M)),#N/A)</f>
        <v>1.8580181836045952E-2</v>
      </c>
    </row>
    <row r="1337" spans="52:57" ht="11.25" customHeight="1" x14ac:dyDescent="0.25">
      <c r="AZ1337" s="99" t="s">
        <v>83</v>
      </c>
      <c r="BA1337" s="98">
        <f>_xll.qlInterestRateIndexFixingDate(Currency&amp;"ibor"&amp;Tenor,BB1337,Trigger)</f>
        <v>48761</v>
      </c>
      <c r="BB1337" s="98">
        <f>_xll.qlCalendarAdvance(Calendar,BB1336,AZ1337,"f",,Trigger)</f>
        <v>48765</v>
      </c>
      <c r="BC1337" s="98">
        <f>_xll.qlInterestRateIndexMaturity(Currency&amp;"ibor"&amp;Tenor,BB1337,Trigger)</f>
        <v>48857</v>
      </c>
      <c r="BD1337" s="242" t="e">
        <f>_xll.qlIndexFixing($AD$5,BA1337,TRUE,_xll.ohTrigger(Trigger,Trigger3M))</f>
        <v>#NUM!</v>
      </c>
      <c r="BE1337" s="242">
        <f>IFERROR(_xll.qlIndexFixing($BF$1,BA1337,TRUE,_xll.ohTrigger(Trigger,Trigger3M)),#N/A)</f>
        <v>1.8568783510547714E-2</v>
      </c>
    </row>
    <row r="1338" spans="52:57" ht="11.25" customHeight="1" x14ac:dyDescent="0.25">
      <c r="AZ1338" s="99" t="s">
        <v>83</v>
      </c>
      <c r="BA1338" s="98">
        <f>_xll.qlInterestRateIndexFixingDate(Currency&amp;"ibor"&amp;Tenor,BB1338,Trigger)</f>
        <v>48768</v>
      </c>
      <c r="BB1338" s="98">
        <f>_xll.qlCalendarAdvance(Calendar,BB1337,AZ1338,"f",,Trigger)</f>
        <v>48772</v>
      </c>
      <c r="BC1338" s="98">
        <f>_xll.qlInterestRateIndexMaturity(Currency&amp;"ibor"&amp;Tenor,BB1338,Trigger)</f>
        <v>48864</v>
      </c>
      <c r="BD1338" s="242" t="e">
        <f>_xll.qlIndexFixing($AD$5,BA1338,TRUE,_xll.ohTrigger(Trigger,Trigger3M))</f>
        <v>#NUM!</v>
      </c>
      <c r="BE1338" s="242">
        <f>IFERROR(_xll.qlIndexFixing($BF$1,BA1338,TRUE,_xll.ohTrigger(Trigger,Trigger3M)),#N/A)</f>
        <v>1.8557361700359629E-2</v>
      </c>
    </row>
    <row r="1339" spans="52:57" ht="11.25" customHeight="1" x14ac:dyDescent="0.25">
      <c r="AZ1339" s="99" t="s">
        <v>83</v>
      </c>
      <c r="BA1339" s="98">
        <f>_xll.qlInterestRateIndexFixingDate(Currency&amp;"ibor"&amp;Tenor,BB1339,Trigger)</f>
        <v>48775</v>
      </c>
      <c r="BB1339" s="98">
        <f>_xll.qlCalendarAdvance(Calendar,BB1338,AZ1339,"f",,Trigger)</f>
        <v>48779</v>
      </c>
      <c r="BC1339" s="98">
        <f>_xll.qlInterestRateIndexMaturity(Currency&amp;"ibor"&amp;Tenor,BB1339,Trigger)</f>
        <v>48871</v>
      </c>
      <c r="BD1339" s="242" t="e">
        <f>_xll.qlIndexFixing($AD$5,BA1339,TRUE,_xll.ohTrigger(Trigger,Trigger3M))</f>
        <v>#NUM!</v>
      </c>
      <c r="BE1339" s="242">
        <f>IFERROR(_xll.qlIndexFixing($BF$1,BA1339,TRUE,_xll.ohTrigger(Trigger,Trigger3M)),#N/A)</f>
        <v>1.8545916595519248E-2</v>
      </c>
    </row>
    <row r="1340" spans="52:57" ht="11.25" customHeight="1" x14ac:dyDescent="0.25">
      <c r="AZ1340" s="99" t="s">
        <v>83</v>
      </c>
      <c r="BA1340" s="98">
        <f>_xll.qlInterestRateIndexFixingDate(Currency&amp;"ibor"&amp;Tenor,BB1340,Trigger)</f>
        <v>48782</v>
      </c>
      <c r="BB1340" s="98">
        <f>_xll.qlCalendarAdvance(Calendar,BB1339,AZ1340,"f",,Trigger)</f>
        <v>48786</v>
      </c>
      <c r="BC1340" s="98">
        <f>_xll.qlInterestRateIndexMaturity(Currency&amp;"ibor"&amp;Tenor,BB1340,Trigger)</f>
        <v>48878</v>
      </c>
      <c r="BD1340" s="242" t="e">
        <f>_xll.qlIndexFixing($AD$5,BA1340,TRUE,_xll.ohTrigger(Trigger,Trigger3M))</f>
        <v>#NUM!</v>
      </c>
      <c r="BE1340" s="242">
        <f>IFERROR(_xll.qlIndexFixing($BF$1,BA1340,TRUE,_xll.ohTrigger(Trigger,Trigger3M)),#N/A)</f>
        <v>1.8534448386060651E-2</v>
      </c>
    </row>
    <row r="1341" spans="52:57" ht="11.25" customHeight="1" x14ac:dyDescent="0.25">
      <c r="AZ1341" s="99" t="s">
        <v>83</v>
      </c>
      <c r="BA1341" s="98">
        <f>_xll.qlInterestRateIndexFixingDate(Currency&amp;"ibor"&amp;Tenor,BB1341,Trigger)</f>
        <v>48789</v>
      </c>
      <c r="BB1341" s="98">
        <f>_xll.qlCalendarAdvance(Calendar,BB1340,AZ1341,"f",,Trigger)</f>
        <v>48793</v>
      </c>
      <c r="BC1341" s="98">
        <f>_xll.qlInterestRateIndexMaturity(Currency&amp;"ibor"&amp;Tenor,BB1341,Trigger)</f>
        <v>48885</v>
      </c>
      <c r="BD1341" s="242" t="e">
        <f>_xll.qlIndexFixing($AD$5,BA1341,TRUE,_xll.ohTrigger(Trigger,Trigger3M))</f>
        <v>#NUM!</v>
      </c>
      <c r="BE1341" s="242">
        <f>IFERROR(_xll.qlIndexFixing($BF$1,BA1341,TRUE,_xll.ohTrigger(Trigger,Trigger3M)),#N/A)</f>
        <v>1.8522957262018778E-2</v>
      </c>
    </row>
    <row r="1342" spans="52:57" ht="11.25" customHeight="1" x14ac:dyDescent="0.25">
      <c r="AZ1342" s="99" t="s">
        <v>83</v>
      </c>
      <c r="BA1342" s="98">
        <f>_xll.qlInterestRateIndexFixingDate(Currency&amp;"ibor"&amp;Tenor,BB1342,Trigger)</f>
        <v>48796</v>
      </c>
      <c r="BB1342" s="98">
        <f>_xll.qlCalendarAdvance(Calendar,BB1341,AZ1342,"f",,Trigger)</f>
        <v>48800</v>
      </c>
      <c r="BC1342" s="98">
        <f>_xll.qlInterestRateIndexMaturity(Currency&amp;"ibor"&amp;Tenor,BB1342,Trigger)</f>
        <v>48892</v>
      </c>
      <c r="BD1342" s="242" t="e">
        <f>_xll.qlIndexFixing($AD$5,BA1342,TRUE,_xll.ohTrigger(Trigger,Trigger3M))</f>
        <v>#NUM!</v>
      </c>
      <c r="BE1342" s="242">
        <f>IFERROR(_xll.qlIndexFixing($BF$1,BA1342,TRUE,_xll.ohTrigger(Trigger,Trigger3M)),#N/A)</f>
        <v>1.8511443413422497E-2</v>
      </c>
    </row>
    <row r="1343" spans="52:57" ht="11.25" customHeight="1" x14ac:dyDescent="0.25">
      <c r="AZ1343" s="99" t="s">
        <v>83</v>
      </c>
      <c r="BA1343" s="98">
        <f>_xll.qlInterestRateIndexFixingDate(Currency&amp;"ibor"&amp;Tenor,BB1343,Trigger)</f>
        <v>48803</v>
      </c>
      <c r="BB1343" s="98">
        <f>_xll.qlCalendarAdvance(Calendar,BB1342,AZ1343,"f",,Trigger)</f>
        <v>48807</v>
      </c>
      <c r="BC1343" s="98">
        <f>_xll.qlInterestRateIndexMaturity(Currency&amp;"ibor"&amp;Tenor,BB1343,Trigger)</f>
        <v>48899</v>
      </c>
      <c r="BD1343" s="242" t="e">
        <f>_xll.qlIndexFixing($AD$5,BA1343,TRUE,_xll.ohTrigger(Trigger,Trigger3M))</f>
        <v>#NUM!</v>
      </c>
      <c r="BE1343" s="242">
        <f>IFERROR(_xll.qlIndexFixing($BF$1,BA1343,TRUE,_xll.ohTrigger(Trigger,Trigger3M)),#N/A)</f>
        <v>1.8499907030305875E-2</v>
      </c>
    </row>
    <row r="1344" spans="52:57" ht="11.25" customHeight="1" x14ac:dyDescent="0.25">
      <c r="AZ1344" s="99" t="s">
        <v>83</v>
      </c>
      <c r="BA1344" s="98">
        <f>_xll.qlInterestRateIndexFixingDate(Currency&amp;"ibor"&amp;Tenor,BB1344,Trigger)</f>
        <v>48810</v>
      </c>
      <c r="BB1344" s="98">
        <f>_xll.qlCalendarAdvance(Calendar,BB1343,AZ1344,"f",,Trigger)</f>
        <v>48814</v>
      </c>
      <c r="BC1344" s="98">
        <f>_xll.qlInterestRateIndexMaturity(Currency&amp;"ibor"&amp;Tenor,BB1344,Trigger)</f>
        <v>48906</v>
      </c>
      <c r="BD1344" s="242" t="e">
        <f>_xll.qlIndexFixing($AD$5,BA1344,TRUE,_xll.ohTrigger(Trigger,Trigger3M))</f>
        <v>#NUM!</v>
      </c>
      <c r="BE1344" s="242">
        <f>IFERROR(_xll.qlIndexFixing($BF$1,BA1344,TRUE,_xll.ohTrigger(Trigger,Trigger3M)),#N/A)</f>
        <v>1.8488348302694302E-2</v>
      </c>
    </row>
    <row r="1345" spans="52:57" ht="11.25" customHeight="1" x14ac:dyDescent="0.25">
      <c r="AZ1345" s="99" t="s">
        <v>83</v>
      </c>
      <c r="BA1345" s="98">
        <f>_xll.qlInterestRateIndexFixingDate(Currency&amp;"ibor"&amp;Tenor,BB1345,Trigger)</f>
        <v>48817</v>
      </c>
      <c r="BB1345" s="98">
        <f>_xll.qlCalendarAdvance(Calendar,BB1344,AZ1345,"f",,Trigger)</f>
        <v>48821</v>
      </c>
      <c r="BC1345" s="98">
        <f>_xll.qlInterestRateIndexMaturity(Currency&amp;"ibor"&amp;Tenor,BB1345,Trigger)</f>
        <v>48913</v>
      </c>
      <c r="BD1345" s="242" t="e">
        <f>_xll.qlIndexFixing($AD$5,BA1345,TRUE,_xll.ohTrigger(Trigger,Trigger3M))</f>
        <v>#NUM!</v>
      </c>
      <c r="BE1345" s="242">
        <f>IFERROR(_xll.qlIndexFixing($BF$1,BA1345,TRUE,_xll.ohTrigger(Trigger,Trigger3M)),#N/A)</f>
        <v>1.8476767420614906E-2</v>
      </c>
    </row>
    <row r="1346" spans="52:57" ht="11.25" customHeight="1" x14ac:dyDescent="0.25">
      <c r="AZ1346" s="99" t="s">
        <v>83</v>
      </c>
      <c r="BA1346" s="98">
        <f>_xll.qlInterestRateIndexFixingDate(Currency&amp;"ibor"&amp;Tenor,BB1346,Trigger)</f>
        <v>48824</v>
      </c>
      <c r="BB1346" s="98">
        <f>_xll.qlCalendarAdvance(Calendar,BB1345,AZ1346,"f",,Trigger)</f>
        <v>48828</v>
      </c>
      <c r="BC1346" s="98">
        <f>_xll.qlInterestRateIndexMaturity(Currency&amp;"ibor"&amp;Tenor,BB1346,Trigger)</f>
        <v>48919</v>
      </c>
      <c r="BD1346" s="242" t="e">
        <f>_xll.qlIndexFixing($AD$5,BA1346,TRUE,_xll.ohTrigger(Trigger,Trigger3M))</f>
        <v>#NUM!</v>
      </c>
      <c r="BE1346" s="242">
        <f>IFERROR(_xll.qlIndexFixing($BF$1,BA1346,TRUE,_xll.ohTrigger(Trigger,Trigger3M)),#N/A)</f>
        <v>1.8465524618850107E-2</v>
      </c>
    </row>
    <row r="1347" spans="52:57" ht="11.25" customHeight="1" x14ac:dyDescent="0.25">
      <c r="AZ1347" s="99" t="s">
        <v>83</v>
      </c>
      <c r="BA1347" s="98">
        <f>_xll.qlInterestRateIndexFixingDate(Currency&amp;"ibor"&amp;Tenor,BB1347,Trigger)</f>
        <v>48831</v>
      </c>
      <c r="BB1347" s="98">
        <f>_xll.qlCalendarAdvance(Calendar,BB1346,AZ1347,"f",,Trigger)</f>
        <v>48835</v>
      </c>
      <c r="BC1347" s="98">
        <f>_xll.qlInterestRateIndexMaturity(Currency&amp;"ibor"&amp;Tenor,BB1347,Trigger)</f>
        <v>48926</v>
      </c>
      <c r="BD1347" s="242" t="e">
        <f>_xll.qlIndexFixing($AD$5,BA1347,TRUE,_xll.ohTrigger(Trigger,Trigger3M))</f>
        <v>#NUM!</v>
      </c>
      <c r="BE1347" s="242">
        <f>IFERROR(_xll.qlIndexFixing($BF$1,BA1347,TRUE,_xll.ohTrigger(Trigger,Trigger3M)),#N/A)</f>
        <v>1.8453902111965285E-2</v>
      </c>
    </row>
    <row r="1348" spans="52:57" ht="11.25" customHeight="1" x14ac:dyDescent="0.25">
      <c r="AZ1348" s="99" t="s">
        <v>83</v>
      </c>
      <c r="BA1348" s="98">
        <f>_xll.qlInterestRateIndexFixingDate(Currency&amp;"ibor"&amp;Tenor,BB1348,Trigger)</f>
        <v>48838</v>
      </c>
      <c r="BB1348" s="98">
        <f>_xll.qlCalendarAdvance(Calendar,BB1347,AZ1348,"f",,Trigger)</f>
        <v>48842</v>
      </c>
      <c r="BC1348" s="98">
        <f>_xll.qlInterestRateIndexMaturity(Currency&amp;"ibor"&amp;Tenor,BB1348,Trigger)</f>
        <v>48933</v>
      </c>
      <c r="BD1348" s="242" t="e">
        <f>_xll.qlIndexFixing($AD$5,BA1348,TRUE,_xll.ohTrigger(Trigger,Trigger3M))</f>
        <v>#NUM!</v>
      </c>
      <c r="BE1348" s="242">
        <f>IFERROR(_xll.qlIndexFixing($BF$1,BA1348,TRUE,_xll.ohTrigger(Trigger,Trigger3M)),#N/A)</f>
        <v>1.8442258007836908E-2</v>
      </c>
    </row>
    <row r="1349" spans="52:57" ht="11.25" customHeight="1" x14ac:dyDescent="0.25">
      <c r="AZ1349" s="99" t="s">
        <v>83</v>
      </c>
      <c r="BA1349" s="98">
        <f>_xll.qlInterestRateIndexFixingDate(Currency&amp;"ibor"&amp;Tenor,BB1349,Trigger)</f>
        <v>48845</v>
      </c>
      <c r="BB1349" s="98">
        <f>_xll.qlCalendarAdvance(Calendar,BB1348,AZ1349,"f",,Trigger)</f>
        <v>48849</v>
      </c>
      <c r="BC1349" s="98">
        <f>_xll.qlInterestRateIndexMaturity(Currency&amp;"ibor"&amp;Tenor,BB1349,Trigger)</f>
        <v>48940</v>
      </c>
      <c r="BD1349" s="242" t="e">
        <f>_xll.qlIndexFixing($AD$5,BA1349,TRUE,_xll.ohTrigger(Trigger,Trigger3M))</f>
        <v>#NUM!</v>
      </c>
      <c r="BE1349" s="242">
        <f>IFERROR(_xll.qlIndexFixing($BF$1,BA1349,TRUE,_xll.ohTrigger(Trigger,Trigger3M)),#N/A)</f>
        <v>1.8430592496474742E-2</v>
      </c>
    </row>
    <row r="1350" spans="52:57" ht="11.25" customHeight="1" x14ac:dyDescent="0.25">
      <c r="AZ1350" s="99" t="s">
        <v>83</v>
      </c>
      <c r="BA1350" s="98">
        <f>_xll.qlInterestRateIndexFixingDate(Currency&amp;"ibor"&amp;Tenor,BB1350,Trigger)</f>
        <v>48852</v>
      </c>
      <c r="BB1350" s="98">
        <f>_xll.qlCalendarAdvance(Calendar,BB1349,AZ1350,"f",,Trigger)</f>
        <v>48856</v>
      </c>
      <c r="BC1350" s="98">
        <f>_xll.qlInterestRateIndexMaturity(Currency&amp;"ibor"&amp;Tenor,BB1350,Trigger)</f>
        <v>48948</v>
      </c>
      <c r="BD1350" s="242" t="e">
        <f>_xll.qlIndexFixing($AD$5,BA1350,TRUE,_xll.ohTrigger(Trigger,Trigger3M))</f>
        <v>#NUM!</v>
      </c>
      <c r="BE1350" s="242">
        <f>IFERROR(_xll.qlIndexFixing($BF$1,BA1350,TRUE,_xll.ohTrigger(Trigger,Trigger3M)),#N/A)</f>
        <v>1.84185373439796E-2</v>
      </c>
    </row>
    <row r="1351" spans="52:57" ht="11.25" customHeight="1" x14ac:dyDescent="0.25">
      <c r="AZ1351" s="99" t="s">
        <v>83</v>
      </c>
      <c r="BA1351" s="98">
        <f>_xll.qlInterestRateIndexFixingDate(Currency&amp;"ibor"&amp;Tenor,BB1351,Trigger)</f>
        <v>48859</v>
      </c>
      <c r="BB1351" s="98">
        <f>_xll.qlCalendarAdvance(Calendar,BB1350,AZ1351,"f",,Trigger)</f>
        <v>48863</v>
      </c>
      <c r="BC1351" s="98">
        <f>_xll.qlInterestRateIndexMaturity(Currency&amp;"ibor"&amp;Tenor,BB1351,Trigger)</f>
        <v>48955</v>
      </c>
      <c r="BD1351" s="242" t="e">
        <f>_xll.qlIndexFixing($AD$5,BA1351,TRUE,_xll.ohTrigger(Trigger,Trigger3M))</f>
        <v>#NUM!</v>
      </c>
      <c r="BE1351" s="242">
        <f>IFERROR(_xll.qlIndexFixing($BF$1,BA1351,TRUE,_xll.ohTrigger(Trigger,Trigger3M)),#N/A)</f>
        <v>1.8406827525536011E-2</v>
      </c>
    </row>
    <row r="1352" spans="52:57" ht="11.25" customHeight="1" x14ac:dyDescent="0.25">
      <c r="AZ1352" s="99" t="s">
        <v>83</v>
      </c>
      <c r="BA1352" s="98">
        <f>_xll.qlInterestRateIndexFixingDate(Currency&amp;"ibor"&amp;Tenor,BB1352,Trigger)</f>
        <v>48866</v>
      </c>
      <c r="BB1352" s="98">
        <f>_xll.qlCalendarAdvance(Calendar,BB1351,AZ1352,"f",,Trigger)</f>
        <v>48870</v>
      </c>
      <c r="BC1352" s="98">
        <f>_xll.qlInterestRateIndexMaturity(Currency&amp;"ibor"&amp;Tenor,BB1352,Trigger)</f>
        <v>48962</v>
      </c>
      <c r="BD1352" s="242" t="e">
        <f>_xll.qlIndexFixing($AD$5,BA1352,TRUE,_xll.ohTrigger(Trigger,Trigger3M))</f>
        <v>#NUM!</v>
      </c>
      <c r="BE1352" s="242">
        <f>IFERROR(_xll.qlIndexFixing($BF$1,BA1352,TRUE,_xll.ohTrigger(Trigger,Trigger3M)),#N/A)</f>
        <v>1.8395096882755382E-2</v>
      </c>
    </row>
    <row r="1353" spans="52:57" ht="11.25" customHeight="1" x14ac:dyDescent="0.25">
      <c r="AZ1353" s="99" t="s">
        <v>83</v>
      </c>
      <c r="BA1353" s="98">
        <f>_xll.qlInterestRateIndexFixingDate(Currency&amp;"ibor"&amp;Tenor,BB1353,Trigger)</f>
        <v>48873</v>
      </c>
      <c r="BB1353" s="98">
        <f>_xll.qlCalendarAdvance(Calendar,BB1352,AZ1353,"f",,Trigger)</f>
        <v>48877</v>
      </c>
      <c r="BC1353" s="98">
        <f>_xll.qlInterestRateIndexMaturity(Currency&amp;"ibor"&amp;Tenor,BB1353,Trigger)</f>
        <v>48969</v>
      </c>
      <c r="BD1353" s="242" t="e">
        <f>_xll.qlIndexFixing($AD$5,BA1353,TRUE,_xll.ohTrigger(Trigger,Trigger3M))</f>
        <v>#NUM!</v>
      </c>
      <c r="BE1353" s="242">
        <f>IFERROR(_xll.qlIndexFixing($BF$1,BA1353,TRUE,_xll.ohTrigger(Trigger,Trigger3M)),#N/A)</f>
        <v>1.8383345605646594E-2</v>
      </c>
    </row>
    <row r="1354" spans="52:57" ht="11.25" customHeight="1" x14ac:dyDescent="0.25">
      <c r="AZ1354" s="99" t="s">
        <v>83</v>
      </c>
      <c r="BA1354" s="98">
        <f>_xll.qlInterestRateIndexFixingDate(Currency&amp;"ibor"&amp;Tenor,BB1354,Trigger)</f>
        <v>48880</v>
      </c>
      <c r="BB1354" s="98">
        <f>_xll.qlCalendarAdvance(Calendar,BB1353,AZ1354,"f",,Trigger)</f>
        <v>48884</v>
      </c>
      <c r="BC1354" s="98">
        <f>_xll.qlInterestRateIndexMaturity(Currency&amp;"ibor"&amp;Tenor,BB1354,Trigger)</f>
        <v>48976</v>
      </c>
      <c r="BD1354" s="242" t="e">
        <f>_xll.qlIndexFixing($AD$5,BA1354,TRUE,_xll.ohTrigger(Trigger,Trigger3M))</f>
        <v>#NUM!</v>
      </c>
      <c r="BE1354" s="242">
        <f>IFERROR(_xll.qlIndexFixing($BF$1,BA1354,TRUE,_xll.ohTrigger(Trigger,Trigger3M)),#N/A)</f>
        <v>1.8371573884222003E-2</v>
      </c>
    </row>
    <row r="1355" spans="52:57" ht="11.25" customHeight="1" x14ac:dyDescent="0.25">
      <c r="AZ1355" s="99" t="s">
        <v>83</v>
      </c>
      <c r="BA1355" s="98">
        <f>_xll.qlInterestRateIndexFixingDate(Currency&amp;"ibor"&amp;Tenor,BB1355,Trigger)</f>
        <v>48887</v>
      </c>
      <c r="BB1355" s="98">
        <f>_xll.qlCalendarAdvance(Calendar,BB1354,AZ1355,"f",,Trigger)</f>
        <v>48891</v>
      </c>
      <c r="BC1355" s="98">
        <f>_xll.qlInterestRateIndexMaturity(Currency&amp;"ibor"&amp;Tenor,BB1355,Trigger)</f>
        <v>48983</v>
      </c>
      <c r="BD1355" s="242" t="e">
        <f>_xll.qlIndexFixing($AD$5,BA1355,TRUE,_xll.ohTrigger(Trigger,Trigger3M))</f>
        <v>#NUM!</v>
      </c>
      <c r="BE1355" s="242">
        <f>IFERROR(_xll.qlIndexFixing($BF$1,BA1355,TRUE,_xll.ohTrigger(Trigger,Trigger3M)),#N/A)</f>
        <v>1.8359781908487877E-2</v>
      </c>
    </row>
    <row r="1356" spans="52:57" ht="11.25" customHeight="1" x14ac:dyDescent="0.25">
      <c r="AZ1356" s="99" t="s">
        <v>83</v>
      </c>
      <c r="BA1356" s="98">
        <f>_xll.qlInterestRateIndexFixingDate(Currency&amp;"ibor"&amp;Tenor,BB1356,Trigger)</f>
        <v>48894</v>
      </c>
      <c r="BB1356" s="98">
        <f>_xll.qlCalendarAdvance(Calendar,BB1355,AZ1356,"f",,Trigger)</f>
        <v>48898</v>
      </c>
      <c r="BC1356" s="98">
        <f>_xll.qlInterestRateIndexMaturity(Currency&amp;"ibor"&amp;Tenor,BB1356,Trigger)</f>
        <v>48990</v>
      </c>
      <c r="BD1356" s="242" t="e">
        <f>_xll.qlIndexFixing($AD$5,BA1356,TRUE,_xll.ohTrigger(Trigger,Trigger3M))</f>
        <v>#NUM!</v>
      </c>
      <c r="BE1356" s="242">
        <f>IFERROR(_xll.qlIndexFixing($BF$1,BA1356,TRUE,_xll.ohTrigger(Trigger,Trigger3M)),#N/A)</f>
        <v>1.8347969868447011E-2</v>
      </c>
    </row>
    <row r="1357" spans="52:57" ht="11.25" customHeight="1" x14ac:dyDescent="0.25">
      <c r="AZ1357" s="99" t="s">
        <v>83</v>
      </c>
      <c r="BA1357" s="98">
        <f>_xll.qlInterestRateIndexFixingDate(Currency&amp;"ibor"&amp;Tenor,BB1357,Trigger)</f>
        <v>48901</v>
      </c>
      <c r="BB1357" s="98">
        <f>_xll.qlCalendarAdvance(Calendar,BB1356,AZ1357,"f",,Trigger)</f>
        <v>48905</v>
      </c>
      <c r="BC1357" s="98">
        <f>_xll.qlInterestRateIndexMaturity(Currency&amp;"ibor"&amp;Tenor,BB1357,Trigger)</f>
        <v>48997</v>
      </c>
      <c r="BD1357" s="242" t="e">
        <f>_xll.qlIndexFixing($AD$5,BA1357,TRUE,_xll.ohTrigger(Trigger,Trigger3M))</f>
        <v>#NUM!</v>
      </c>
      <c r="BE1357" s="242">
        <f>IFERROR(_xll.qlIndexFixing($BF$1,BA1357,TRUE,_xll.ohTrigger(Trigger,Trigger3M)),#N/A)</f>
        <v>1.8336137954104811E-2</v>
      </c>
    </row>
    <row r="1358" spans="52:57" ht="11.25" customHeight="1" x14ac:dyDescent="0.25">
      <c r="AZ1358" s="99" t="s">
        <v>83</v>
      </c>
      <c r="BA1358" s="98">
        <f>_xll.qlInterestRateIndexFixingDate(Currency&amp;"ibor"&amp;Tenor,BB1358,Trigger)</f>
        <v>48908</v>
      </c>
      <c r="BB1358" s="98">
        <f>_xll.qlCalendarAdvance(Calendar,BB1357,AZ1358,"f",,Trigger)</f>
        <v>48912</v>
      </c>
      <c r="BC1358" s="98">
        <f>_xll.qlInterestRateIndexMaturity(Currency&amp;"ibor"&amp;Tenor,BB1358,Trigger)</f>
        <v>49003</v>
      </c>
      <c r="BD1358" s="242" t="e">
        <f>_xll.qlIndexFixing($AD$5,BA1358,TRUE,_xll.ohTrigger(Trigger,Trigger3M))</f>
        <v>#NUM!</v>
      </c>
      <c r="BE1358" s="242">
        <f>IFERROR(_xll.qlIndexFixing($BF$1,BA1358,TRUE,_xll.ohTrigger(Trigger,Trigger3M)),#N/A)</f>
        <v>1.8324670918799725E-2</v>
      </c>
    </row>
    <row r="1359" spans="52:57" ht="11.25" customHeight="1" x14ac:dyDescent="0.25">
      <c r="AZ1359" s="99" t="s">
        <v>83</v>
      </c>
      <c r="BA1359" s="98">
        <f>_xll.qlInterestRateIndexFixingDate(Currency&amp;"ibor"&amp;Tenor,BB1359,Trigger)</f>
        <v>48915</v>
      </c>
      <c r="BB1359" s="98">
        <f>_xll.qlCalendarAdvance(Calendar,BB1358,AZ1359,"f",,Trigger)</f>
        <v>48919</v>
      </c>
      <c r="BC1359" s="98">
        <f>_xll.qlInterestRateIndexMaturity(Currency&amp;"ibor"&amp;Tenor,BB1359,Trigger)</f>
        <v>49009</v>
      </c>
      <c r="BD1359" s="242" t="e">
        <f>_xll.qlIndexFixing($AD$5,BA1359,TRUE,_xll.ohTrigger(Trigger,Trigger3M))</f>
        <v>#NUM!</v>
      </c>
      <c r="BE1359" s="242">
        <f>IFERROR(_xll.qlIndexFixing($BF$1,BA1359,TRUE,_xll.ohTrigger(Trigger,Trigger3M)),#N/A)</f>
        <v>1.8313188109611467E-2</v>
      </c>
    </row>
    <row r="1360" spans="52:57" ht="11.25" customHeight="1" x14ac:dyDescent="0.25">
      <c r="AZ1360" s="99" t="s">
        <v>83</v>
      </c>
      <c r="BA1360" s="98">
        <f>_xll.qlInterestRateIndexFixingDate(Currency&amp;"ibor"&amp;Tenor,BB1360,Trigger)</f>
        <v>48922</v>
      </c>
      <c r="BB1360" s="98">
        <f>_xll.qlCalendarAdvance(Calendar,BB1359,AZ1360,"f",,Trigger)</f>
        <v>48926</v>
      </c>
      <c r="BC1360" s="98">
        <f>_xll.qlInterestRateIndexMaturity(Currency&amp;"ibor"&amp;Tenor,BB1360,Trigger)</f>
        <v>49016</v>
      </c>
      <c r="BD1360" s="242" t="e">
        <f>_xll.qlIndexFixing($AD$5,BA1360,TRUE,_xll.ohTrigger(Trigger,Trigger3M))</f>
        <v>#NUM!</v>
      </c>
      <c r="BE1360" s="242">
        <f>IFERROR(_xll.qlIndexFixing($BF$1,BA1360,TRUE,_xll.ohTrigger(Trigger,Trigger3M)),#N/A)</f>
        <v>1.8301301605959885E-2</v>
      </c>
    </row>
    <row r="1361" spans="52:57" ht="11.25" customHeight="1" x14ac:dyDescent="0.25">
      <c r="AZ1361" s="99" t="s">
        <v>83</v>
      </c>
      <c r="BA1361" s="98">
        <f>_xll.qlInterestRateIndexFixingDate(Currency&amp;"ibor"&amp;Tenor,BB1361,Trigger)</f>
        <v>48929</v>
      </c>
      <c r="BB1361" s="98">
        <f>_xll.qlCalendarAdvance(Calendar,BB1360,AZ1361,"f",,Trigger)</f>
        <v>48933</v>
      </c>
      <c r="BC1361" s="98">
        <f>_xll.qlInterestRateIndexMaturity(Currency&amp;"ibor"&amp;Tenor,BB1361,Trigger)</f>
        <v>49023</v>
      </c>
      <c r="BD1361" s="242" t="e">
        <f>_xll.qlIndexFixing($AD$5,BA1361,TRUE,_xll.ohTrigger(Trigger,Trigger3M))</f>
        <v>#NUM!</v>
      </c>
      <c r="BE1361" s="242">
        <f>IFERROR(_xll.qlIndexFixing($BF$1,BA1361,TRUE,_xll.ohTrigger(Trigger,Trigger3M)),#N/A)</f>
        <v>1.828939596201451E-2</v>
      </c>
    </row>
    <row r="1362" spans="52:57" ht="11.25" customHeight="1" x14ac:dyDescent="0.25">
      <c r="AZ1362" s="99" t="s">
        <v>83</v>
      </c>
      <c r="BA1362" s="98">
        <f>_xll.qlInterestRateIndexFixingDate(Currency&amp;"ibor"&amp;Tenor,BB1362,Trigger)</f>
        <v>48935</v>
      </c>
      <c r="BB1362" s="98">
        <f>_xll.qlCalendarAdvance(Calendar,BB1361,AZ1362,"f",,Trigger)</f>
        <v>48940</v>
      </c>
      <c r="BC1362" s="98">
        <f>_xll.qlInterestRateIndexMaturity(Currency&amp;"ibor"&amp;Tenor,BB1362,Trigger)</f>
        <v>49030</v>
      </c>
      <c r="BD1362" s="242" t="e">
        <f>_xll.qlIndexFixing($AD$5,BA1362,TRUE,_xll.ohTrigger(Trigger,Trigger3M))</f>
        <v>#NUM!</v>
      </c>
      <c r="BE1362" s="242">
        <f>IFERROR(_xll.qlIndexFixing($BF$1,BA1362,TRUE,_xll.ohTrigger(Trigger,Trigger3M)),#N/A)</f>
        <v>1.827747136774871E-2</v>
      </c>
    </row>
    <row r="1363" spans="52:57" ht="11.25" customHeight="1" x14ac:dyDescent="0.25">
      <c r="AZ1363" s="99" t="s">
        <v>83</v>
      </c>
      <c r="BA1363" s="98">
        <f>_xll.qlInterestRateIndexFixingDate(Currency&amp;"ibor"&amp;Tenor,BB1363,Trigger)</f>
        <v>48943</v>
      </c>
      <c r="BB1363" s="98">
        <f>_xll.qlCalendarAdvance(Calendar,BB1362,AZ1363,"f",,Trigger)</f>
        <v>48947</v>
      </c>
      <c r="BC1363" s="98">
        <f>_xll.qlInterestRateIndexMaturity(Currency&amp;"ibor"&amp;Tenor,BB1363,Trigger)</f>
        <v>49037</v>
      </c>
      <c r="BD1363" s="242" t="e">
        <f>_xll.qlIndexFixing($AD$5,BA1363,TRUE,_xll.ohTrigger(Trigger,Trigger3M))</f>
        <v>#NUM!</v>
      </c>
      <c r="BE1363" s="242">
        <f>IFERROR(_xll.qlIndexFixing($BF$1,BA1363,TRUE,_xll.ohTrigger(Trigger,Trigger3M)),#N/A)</f>
        <v>1.8265528013130528E-2</v>
      </c>
    </row>
    <row r="1364" spans="52:57" ht="11.25" customHeight="1" x14ac:dyDescent="0.25">
      <c r="AZ1364" s="99" t="s">
        <v>83</v>
      </c>
      <c r="BA1364" s="98">
        <f>_xll.qlInterestRateIndexFixingDate(Currency&amp;"ibor"&amp;Tenor,BB1364,Trigger)</f>
        <v>48950</v>
      </c>
      <c r="BB1364" s="98">
        <f>_xll.qlCalendarAdvance(Calendar,BB1363,AZ1364,"f",,Trigger)</f>
        <v>48954</v>
      </c>
      <c r="BC1364" s="98">
        <f>_xll.qlInterestRateIndexMaturity(Currency&amp;"ibor"&amp;Tenor,BB1364,Trigger)</f>
        <v>49045</v>
      </c>
      <c r="BD1364" s="242" t="e">
        <f>_xll.qlIndexFixing($AD$5,BA1364,TRUE,_xll.ohTrigger(Trigger,Trigger3M))</f>
        <v>#NUM!</v>
      </c>
      <c r="BE1364" s="242">
        <f>IFERROR(_xll.qlIndexFixing($BF$1,BA1364,TRUE,_xll.ohTrigger(Trigger,Trigger3M)),#N/A)</f>
        <v>1.8253170156634222E-2</v>
      </c>
    </row>
    <row r="1365" spans="52:57" ht="11.25" customHeight="1" x14ac:dyDescent="0.25">
      <c r="AZ1365" s="99" t="s">
        <v>83</v>
      </c>
      <c r="BA1365" s="98">
        <f>_xll.qlInterestRateIndexFixingDate(Currency&amp;"ibor"&amp;Tenor,BB1365,Trigger)</f>
        <v>48957</v>
      </c>
      <c r="BB1365" s="98">
        <f>_xll.qlCalendarAdvance(Calendar,BB1364,AZ1365,"f",,Trigger)</f>
        <v>48961</v>
      </c>
      <c r="BC1365" s="98">
        <f>_xll.qlInterestRateIndexMaturity(Currency&amp;"ibor"&amp;Tenor,BB1365,Trigger)</f>
        <v>49051</v>
      </c>
      <c r="BD1365" s="242" t="e">
        <f>_xll.qlIndexFixing($AD$5,BA1365,TRUE,_xll.ohTrigger(Trigger,Trigger3M))</f>
        <v>#NUM!</v>
      </c>
      <c r="BE1365" s="242">
        <f>IFERROR(_xll.qlIndexFixing($BF$1,BA1365,TRUE,_xll.ohTrigger(Trigger,Trigger3M)),#N/A)</f>
        <v>1.8241585782698522E-2</v>
      </c>
    </row>
    <row r="1366" spans="52:57" ht="11.25" customHeight="1" x14ac:dyDescent="0.25">
      <c r="AZ1366" s="99" t="s">
        <v>83</v>
      </c>
      <c r="BA1366" s="98">
        <f>_xll.qlInterestRateIndexFixingDate(Currency&amp;"ibor"&amp;Tenor,BB1366,Trigger)</f>
        <v>48964</v>
      </c>
      <c r="BB1366" s="98">
        <f>_xll.qlCalendarAdvance(Calendar,BB1365,AZ1366,"f",,Trigger)</f>
        <v>48968</v>
      </c>
      <c r="BC1366" s="98">
        <f>_xll.qlInterestRateIndexMaturity(Currency&amp;"ibor"&amp;Tenor,BB1366,Trigger)</f>
        <v>49058</v>
      </c>
      <c r="BD1366" s="242" t="e">
        <f>_xll.qlIndexFixing($AD$5,BA1366,TRUE,_xll.ohTrigger(Trigger,Trigger3M))</f>
        <v>#NUM!</v>
      </c>
      <c r="BE1366" s="242">
        <f>IFERROR(_xll.qlIndexFixing($BF$1,BA1366,TRUE,_xll.ohTrigger(Trigger,Trigger3M)),#N/A)</f>
        <v>1.8229587286813675E-2</v>
      </c>
    </row>
    <row r="1367" spans="52:57" ht="11.25" customHeight="1" x14ac:dyDescent="0.25">
      <c r="AZ1367" s="99" t="s">
        <v>83</v>
      </c>
      <c r="BA1367" s="98">
        <f>_xll.qlInterestRateIndexFixingDate(Currency&amp;"ibor"&amp;Tenor,BB1367,Trigger)</f>
        <v>48971</v>
      </c>
      <c r="BB1367" s="98">
        <f>_xll.qlCalendarAdvance(Calendar,BB1366,AZ1367,"f",,Trigger)</f>
        <v>48975</v>
      </c>
      <c r="BC1367" s="98">
        <f>_xll.qlInterestRateIndexMaturity(Currency&amp;"ibor"&amp;Tenor,BB1367,Trigger)</f>
        <v>49062</v>
      </c>
      <c r="BD1367" s="242" t="e">
        <f>_xll.qlIndexFixing($AD$5,BA1367,TRUE,_xll.ohTrigger(Trigger,Trigger3M))</f>
        <v>#NUM!</v>
      </c>
      <c r="BE1367" s="242">
        <f>IFERROR(_xll.qlIndexFixing($BF$1,BA1367,TRUE,_xll.ohTrigger(Trigger,Trigger3M)),#N/A)</f>
        <v>1.8218774276350352E-2</v>
      </c>
    </row>
    <row r="1368" spans="52:57" ht="11.25" customHeight="1" x14ac:dyDescent="0.25">
      <c r="AZ1368" s="99" t="s">
        <v>83</v>
      </c>
      <c r="BA1368" s="98">
        <f>_xll.qlInterestRateIndexFixingDate(Currency&amp;"ibor"&amp;Tenor,BB1368,Trigger)</f>
        <v>48978</v>
      </c>
      <c r="BB1368" s="98">
        <f>_xll.qlCalendarAdvance(Calendar,BB1367,AZ1368,"f",,Trigger)</f>
        <v>48982</v>
      </c>
      <c r="BC1368" s="98">
        <f>_xll.qlInterestRateIndexMaturity(Currency&amp;"ibor"&amp;Tenor,BB1368,Trigger)</f>
        <v>49072</v>
      </c>
      <c r="BD1368" s="242" t="e">
        <f>_xll.qlIndexFixing($AD$5,BA1368,TRUE,_xll.ohTrigger(Trigger,Trigger3M))</f>
        <v>#NUM!</v>
      </c>
      <c r="BE1368" s="242">
        <f>IFERROR(_xll.qlIndexFixing($BF$1,BA1368,TRUE,_xll.ohTrigger(Trigger,Trigger3M)),#N/A)</f>
        <v>1.8205536483502094E-2</v>
      </c>
    </row>
    <row r="1369" spans="52:57" ht="11.25" customHeight="1" x14ac:dyDescent="0.25">
      <c r="AZ1369" s="99" t="s">
        <v>83</v>
      </c>
      <c r="BA1369" s="98">
        <f>_xll.qlInterestRateIndexFixingDate(Currency&amp;"ibor"&amp;Tenor,BB1369,Trigger)</f>
        <v>48985</v>
      </c>
      <c r="BB1369" s="98">
        <f>_xll.qlCalendarAdvance(Calendar,BB1368,AZ1369,"f",,Trigger)</f>
        <v>48989</v>
      </c>
      <c r="BC1369" s="98">
        <f>_xll.qlInterestRateIndexMaturity(Currency&amp;"ibor"&amp;Tenor,BB1369,Trigger)</f>
        <v>49079</v>
      </c>
      <c r="BD1369" s="242" t="e">
        <f>_xll.qlIndexFixing($AD$5,BA1369,TRUE,_xll.ohTrigger(Trigger,Trigger3M))</f>
        <v>#NUM!</v>
      </c>
      <c r="BE1369" s="242">
        <f>IFERROR(_xll.qlIndexFixing($BF$1,BA1369,TRUE,_xll.ohTrigger(Trigger,Trigger3M)),#N/A)</f>
        <v>1.8193484555992789E-2</v>
      </c>
    </row>
    <row r="1370" spans="52:57" ht="11.25" customHeight="1" x14ac:dyDescent="0.25">
      <c r="AZ1370" s="99" t="s">
        <v>83</v>
      </c>
      <c r="BA1370" s="98">
        <f>_xll.qlInterestRateIndexFixingDate(Currency&amp;"ibor"&amp;Tenor,BB1370,Trigger)</f>
        <v>48992</v>
      </c>
      <c r="BB1370" s="98">
        <f>_xll.qlCalendarAdvance(Calendar,BB1369,AZ1370,"f",,Trigger)</f>
        <v>48996</v>
      </c>
      <c r="BC1370" s="98">
        <f>_xll.qlInterestRateIndexMaturity(Currency&amp;"ibor"&amp;Tenor,BB1370,Trigger)</f>
        <v>49086</v>
      </c>
      <c r="BD1370" s="242" t="e">
        <f>_xll.qlIndexFixing($AD$5,BA1370,TRUE,_xll.ohTrigger(Trigger,Trigger3M))</f>
        <v>#NUM!</v>
      </c>
      <c r="BE1370" s="242">
        <f>IFERROR(_xll.qlIndexFixing($BF$1,BA1370,TRUE,_xll.ohTrigger(Trigger,Trigger3M)),#N/A)</f>
        <v>1.8181415197853212E-2</v>
      </c>
    </row>
    <row r="1371" spans="52:57" ht="11.25" customHeight="1" x14ac:dyDescent="0.25">
      <c r="AZ1371" s="99" t="s">
        <v>83</v>
      </c>
      <c r="BA1371" s="98">
        <f>_xll.qlInterestRateIndexFixingDate(Currency&amp;"ibor"&amp;Tenor,BB1371,Trigger)</f>
        <v>48999</v>
      </c>
      <c r="BB1371" s="98">
        <f>_xll.qlCalendarAdvance(Calendar,BB1370,AZ1371,"f",,Trigger)</f>
        <v>49003</v>
      </c>
      <c r="BC1371" s="98">
        <f>_xll.qlInterestRateIndexMaturity(Currency&amp;"ibor"&amp;Tenor,BB1371,Trigger)</f>
        <v>49095</v>
      </c>
      <c r="BD1371" s="242" t="e">
        <f>_xll.qlIndexFixing($AD$5,BA1371,TRUE,_xll.ohTrigger(Trigger,Trigger3M))</f>
        <v>#NUM!</v>
      </c>
      <c r="BE1371" s="242">
        <f>IFERROR(_xll.qlIndexFixing($BF$1,BA1371,TRUE,_xll.ohTrigger(Trigger,Trigger3M)),#N/A)</f>
        <v>1.8168510748628561E-2</v>
      </c>
    </row>
    <row r="1372" spans="52:57" ht="11.25" customHeight="1" x14ac:dyDescent="0.25">
      <c r="AZ1372" s="99" t="s">
        <v>83</v>
      </c>
      <c r="BA1372" s="98">
        <f>_xll.qlInterestRateIndexFixingDate(Currency&amp;"ibor"&amp;Tenor,BB1372,Trigger)</f>
        <v>49006</v>
      </c>
      <c r="BB1372" s="98">
        <f>_xll.qlCalendarAdvance(Calendar,BB1371,AZ1372,"f",,Trigger)</f>
        <v>49010</v>
      </c>
      <c r="BC1372" s="98">
        <f>_xll.qlInterestRateIndexMaturity(Currency&amp;"ibor"&amp;Tenor,BB1372,Trigger)</f>
        <v>49102</v>
      </c>
      <c r="BD1372" s="242" t="e">
        <f>_xll.qlIndexFixing($AD$5,BA1372,TRUE,_xll.ohTrigger(Trigger,Trigger3M))</f>
        <v>#NUM!</v>
      </c>
      <c r="BE1372" s="242">
        <f>IFERROR(_xll.qlIndexFixing($BF$1,BA1372,TRUE,_xll.ohTrigger(Trigger,Trigger3M)),#N/A)</f>
        <v>1.8156403518771628E-2</v>
      </c>
    </row>
    <row r="1373" spans="52:57" ht="11.25" customHeight="1" x14ac:dyDescent="0.25">
      <c r="AZ1373" s="99" t="s">
        <v>83</v>
      </c>
      <c r="BA1373" s="98">
        <f>_xll.qlInterestRateIndexFixingDate(Currency&amp;"ibor"&amp;Tenor,BB1373,Trigger)</f>
        <v>49013</v>
      </c>
      <c r="BB1373" s="98">
        <f>_xll.qlCalendarAdvance(Calendar,BB1372,AZ1373,"f",,Trigger)</f>
        <v>49017</v>
      </c>
      <c r="BC1373" s="98">
        <f>_xll.qlInterestRateIndexMaturity(Currency&amp;"ibor"&amp;Tenor,BB1373,Trigger)</f>
        <v>49109</v>
      </c>
      <c r="BD1373" s="242" t="e">
        <f>_xll.qlIndexFixing($AD$5,BA1373,TRUE,_xll.ohTrigger(Trigger,Trigger3M))</f>
        <v>#NUM!</v>
      </c>
      <c r="BE1373" s="242">
        <f>IFERROR(_xll.qlIndexFixing($BF$1,BA1373,TRUE,_xll.ohTrigger(Trigger,Trigger3M)),#N/A)</f>
        <v>1.814427945438701E-2</v>
      </c>
    </row>
    <row r="1374" spans="52:57" ht="11.25" customHeight="1" x14ac:dyDescent="0.25">
      <c r="AZ1374" s="99" t="s">
        <v>83</v>
      </c>
      <c r="BA1374" s="98">
        <f>_xll.qlInterestRateIndexFixingDate(Currency&amp;"ibor"&amp;Tenor,BB1374,Trigger)</f>
        <v>49020</v>
      </c>
      <c r="BB1374" s="98">
        <f>_xll.qlCalendarAdvance(Calendar,BB1373,AZ1374,"f",,Trigger)</f>
        <v>49024</v>
      </c>
      <c r="BC1374" s="98">
        <f>_xll.qlInterestRateIndexMaturity(Currency&amp;"ibor"&amp;Tenor,BB1374,Trigger)</f>
        <v>49116</v>
      </c>
      <c r="BD1374" s="242" t="e">
        <f>_xll.qlIndexFixing($AD$5,BA1374,TRUE,_xll.ohTrigger(Trigger,Trigger3M))</f>
        <v>#NUM!</v>
      </c>
      <c r="BE1374" s="242">
        <f>IFERROR(_xll.qlIndexFixing($BF$1,BA1374,TRUE,_xll.ohTrigger(Trigger,Trigger3M)),#N/A)</f>
        <v>1.8132138745444486E-2</v>
      </c>
    </row>
    <row r="1375" spans="52:57" ht="11.25" customHeight="1" x14ac:dyDescent="0.25">
      <c r="AZ1375" s="99" t="s">
        <v>83</v>
      </c>
      <c r="BA1375" s="98">
        <f>_xll.qlInterestRateIndexFixingDate(Currency&amp;"ibor"&amp;Tenor,BB1375,Trigger)</f>
        <v>49027</v>
      </c>
      <c r="BB1375" s="98">
        <f>_xll.qlCalendarAdvance(Calendar,BB1374,AZ1375,"f",,Trigger)</f>
        <v>49031</v>
      </c>
      <c r="BC1375" s="98">
        <f>_xll.qlInterestRateIndexMaturity(Currency&amp;"ibor"&amp;Tenor,BB1375,Trigger)</f>
        <v>49123</v>
      </c>
      <c r="BD1375" s="242" t="e">
        <f>_xll.qlIndexFixing($AD$5,BA1375,TRUE,_xll.ohTrigger(Trigger,Trigger3M))</f>
        <v>#NUM!</v>
      </c>
      <c r="BE1375" s="242">
        <f>IFERROR(_xll.qlIndexFixing($BF$1,BA1375,TRUE,_xll.ohTrigger(Trigger,Trigger3M)),#N/A)</f>
        <v>1.811998158190949E-2</v>
      </c>
    </row>
    <row r="1376" spans="52:57" ht="11.25" customHeight="1" x14ac:dyDescent="0.25">
      <c r="AZ1376" s="99" t="s">
        <v>83</v>
      </c>
      <c r="BA1376" s="98">
        <f>_xll.qlInterestRateIndexFixingDate(Currency&amp;"ibor"&amp;Tenor,BB1376,Trigger)</f>
        <v>49034</v>
      </c>
      <c r="BB1376" s="98">
        <f>_xll.qlCalendarAdvance(Calendar,BB1375,AZ1376,"f",,Trigger)</f>
        <v>49038</v>
      </c>
      <c r="BC1376" s="98">
        <f>_xll.qlInterestRateIndexMaturity(Currency&amp;"ibor"&amp;Tenor,BB1376,Trigger)</f>
        <v>49129</v>
      </c>
      <c r="BD1376" s="242" t="e">
        <f>_xll.qlIndexFixing($AD$5,BA1376,TRUE,_xll.ohTrigger(Trigger,Trigger3M))</f>
        <v>#NUM!</v>
      </c>
      <c r="BE1376" s="242">
        <f>IFERROR(_xll.qlIndexFixing($BF$1,BA1376,TRUE,_xll.ohTrigger(Trigger,Trigger3M)),#N/A)</f>
        <v>1.8108225987189426E-2</v>
      </c>
    </row>
    <row r="1377" spans="52:57" ht="11.25" customHeight="1" x14ac:dyDescent="0.25">
      <c r="AZ1377" s="99" t="s">
        <v>83</v>
      </c>
      <c r="BA1377" s="98">
        <f>_xll.qlInterestRateIndexFixingDate(Currency&amp;"ibor"&amp;Tenor,BB1377,Trigger)</f>
        <v>49039</v>
      </c>
      <c r="BB1377" s="98">
        <f>_xll.qlCalendarAdvance(Calendar,BB1376,AZ1377,"f",,Trigger)</f>
        <v>49045</v>
      </c>
      <c r="BC1377" s="98">
        <f>_xll.qlInterestRateIndexMaturity(Currency&amp;"ibor"&amp;Tenor,BB1377,Trigger)</f>
        <v>49136</v>
      </c>
      <c r="BD1377" s="242" t="e">
        <f>_xll.qlIndexFixing($AD$5,BA1377,TRUE,_xll.ohTrigger(Trigger,Trigger3M))</f>
        <v>#NUM!</v>
      </c>
      <c r="BE1377" s="242">
        <f>IFERROR(_xll.qlIndexFixing($BF$1,BA1377,TRUE,_xll.ohTrigger(Trigger,Trigger3M)),#N/A)</f>
        <v>1.809603820816957E-2</v>
      </c>
    </row>
    <row r="1378" spans="52:57" ht="11.25" customHeight="1" x14ac:dyDescent="0.25">
      <c r="AZ1378" s="99" t="s">
        <v>83</v>
      </c>
      <c r="BA1378" s="98">
        <f>_xll.qlInterestRateIndexFixingDate(Currency&amp;"ibor"&amp;Tenor,BB1378,Trigger)</f>
        <v>49048</v>
      </c>
      <c r="BB1378" s="98">
        <f>_xll.qlCalendarAdvance(Calendar,BB1377,AZ1378,"f",,Trigger)</f>
        <v>49052</v>
      </c>
      <c r="BC1378" s="98">
        <f>_xll.qlInterestRateIndexMaturity(Currency&amp;"ibor"&amp;Tenor,BB1378,Trigger)</f>
        <v>49143</v>
      </c>
      <c r="BD1378" s="242" t="e">
        <f>_xll.qlIndexFixing($AD$5,BA1378,TRUE,_xll.ohTrigger(Trigger,Trigger3M))</f>
        <v>#NUM!</v>
      </c>
      <c r="BE1378" s="242">
        <f>IFERROR(_xll.qlIndexFixing($BF$1,BA1378,TRUE,_xll.ohTrigger(Trigger,Trigger3M)),#N/A)</f>
        <v>1.8083834531261868E-2</v>
      </c>
    </row>
    <row r="1379" spans="52:57" ht="11.25" customHeight="1" x14ac:dyDescent="0.25">
      <c r="AZ1379" s="99" t="s">
        <v>83</v>
      </c>
      <c r="BA1379" s="98">
        <f>_xll.qlInterestRateIndexFixingDate(Currency&amp;"ibor"&amp;Tenor,BB1379,Trigger)</f>
        <v>49055</v>
      </c>
      <c r="BB1379" s="98">
        <f>_xll.qlCalendarAdvance(Calendar,BB1378,AZ1379,"f",,Trigger)</f>
        <v>49059</v>
      </c>
      <c r="BC1379" s="98">
        <f>_xll.qlInterestRateIndexMaturity(Currency&amp;"ibor"&amp;Tenor,BB1379,Trigger)</f>
        <v>49150</v>
      </c>
      <c r="BD1379" s="242" t="e">
        <f>_xll.qlIndexFixing($AD$5,BA1379,TRUE,_xll.ohTrigger(Trigger,Trigger3M))</f>
        <v>#NUM!</v>
      </c>
      <c r="BE1379" s="242">
        <f>IFERROR(_xll.qlIndexFixing($BF$1,BA1379,TRUE,_xll.ohTrigger(Trigger,Trigger3M)),#N/A)</f>
        <v>1.8071615146411091E-2</v>
      </c>
    </row>
    <row r="1380" spans="52:57" ht="11.25" customHeight="1" x14ac:dyDescent="0.25">
      <c r="AZ1380" s="99" t="s">
        <v>83</v>
      </c>
      <c r="BA1380" s="98">
        <f>_xll.qlInterestRateIndexFixingDate(Currency&amp;"ibor"&amp;Tenor,BB1380,Trigger)</f>
        <v>49061</v>
      </c>
      <c r="BB1380" s="98">
        <f>_xll.qlCalendarAdvance(Calendar,BB1379,AZ1380,"f",,Trigger)</f>
        <v>49066</v>
      </c>
      <c r="BC1380" s="98">
        <f>_xll.qlInterestRateIndexMaturity(Currency&amp;"ibor"&amp;Tenor,BB1380,Trigger)</f>
        <v>49158</v>
      </c>
      <c r="BD1380" s="242" t="e">
        <f>_xll.qlIndexFixing($AD$5,BA1380,TRUE,_xll.ohTrigger(Trigger,Trigger3M))</f>
        <v>#NUM!</v>
      </c>
      <c r="BE1380" s="242">
        <f>IFERROR(_xll.qlIndexFixing($BF$1,BA1380,TRUE,_xll.ohTrigger(Trigger,Trigger3M)),#N/A)</f>
        <v>1.8058955594017757E-2</v>
      </c>
    </row>
    <row r="1381" spans="52:57" ht="11.25" customHeight="1" x14ac:dyDescent="0.25">
      <c r="AZ1381" s="99" t="s">
        <v>83</v>
      </c>
      <c r="BA1381" s="98">
        <f>_xll.qlInterestRateIndexFixingDate(Currency&amp;"ibor"&amp;Tenor,BB1381,Trigger)</f>
        <v>49069</v>
      </c>
      <c r="BB1381" s="98">
        <f>_xll.qlCalendarAdvance(Calendar,BB1380,AZ1381,"f",,Trigger)</f>
        <v>49073</v>
      </c>
      <c r="BC1381" s="98">
        <f>_xll.qlInterestRateIndexMaturity(Currency&amp;"ibor"&amp;Tenor,BB1381,Trigger)</f>
        <v>49165</v>
      </c>
      <c r="BD1381" s="242" t="e">
        <f>_xll.qlIndexFixing($AD$5,BA1381,TRUE,_xll.ohTrigger(Trigger,Trigger3M))</f>
        <v>#NUM!</v>
      </c>
      <c r="BE1381" s="242">
        <f>IFERROR(_xll.qlIndexFixing($BF$1,BA1381,TRUE,_xll.ohTrigger(Trigger,Trigger3M)),#N/A)</f>
        <v>1.8046703692097796E-2</v>
      </c>
    </row>
    <row r="1382" spans="52:57" ht="11.25" customHeight="1" x14ac:dyDescent="0.25">
      <c r="AZ1382" s="99" t="s">
        <v>83</v>
      </c>
      <c r="BA1382" s="98">
        <f>_xll.qlInterestRateIndexFixingDate(Currency&amp;"ibor"&amp;Tenor,BB1382,Trigger)</f>
        <v>49076</v>
      </c>
      <c r="BB1382" s="98">
        <f>_xll.qlCalendarAdvance(Calendar,BB1381,AZ1382,"f",,Trigger)</f>
        <v>49080</v>
      </c>
      <c r="BC1382" s="98">
        <f>_xll.qlInterestRateIndexMaturity(Currency&amp;"ibor"&amp;Tenor,BB1382,Trigger)</f>
        <v>49172</v>
      </c>
      <c r="BD1382" s="242" t="e">
        <f>_xll.qlIndexFixing($AD$5,BA1382,TRUE,_xll.ohTrigger(Trigger,Trigger3M))</f>
        <v>#NUM!</v>
      </c>
      <c r="BE1382" s="242">
        <f>IFERROR(_xll.qlIndexFixing($BF$1,BA1382,TRUE,_xll.ohTrigger(Trigger,Trigger3M)),#N/A)</f>
        <v>1.8034436665288672E-2</v>
      </c>
    </row>
    <row r="1383" spans="52:57" ht="11.25" customHeight="1" x14ac:dyDescent="0.25">
      <c r="AZ1383" s="99" t="s">
        <v>83</v>
      </c>
      <c r="BA1383" s="98">
        <f>_xll.qlInterestRateIndexFixingDate(Currency&amp;"ibor"&amp;Tenor,BB1383,Trigger)</f>
        <v>49083</v>
      </c>
      <c r="BB1383" s="98">
        <f>_xll.qlCalendarAdvance(Calendar,BB1382,AZ1383,"f",,Trigger)</f>
        <v>49087</v>
      </c>
      <c r="BC1383" s="98">
        <f>_xll.qlInterestRateIndexMaturity(Currency&amp;"ibor"&amp;Tenor,BB1383,Trigger)</f>
        <v>49179</v>
      </c>
      <c r="BD1383" s="242" t="e">
        <f>_xll.qlIndexFixing($AD$5,BA1383,TRUE,_xll.ohTrigger(Trigger,Trigger3M))</f>
        <v>#NUM!</v>
      </c>
      <c r="BE1383" s="242">
        <f>IFERROR(_xll.qlIndexFixing($BF$1,BA1383,TRUE,_xll.ohTrigger(Trigger,Trigger3M)),#N/A)</f>
        <v>1.8022154703538438E-2</v>
      </c>
    </row>
    <row r="1384" spans="52:57" ht="11.25" customHeight="1" x14ac:dyDescent="0.25">
      <c r="AZ1384" s="99" t="s">
        <v>83</v>
      </c>
      <c r="BA1384" s="98">
        <f>_xll.qlInterestRateIndexFixingDate(Currency&amp;"ibor"&amp;Tenor,BB1384,Trigger)</f>
        <v>49090</v>
      </c>
      <c r="BB1384" s="98">
        <f>_xll.qlCalendarAdvance(Calendar,BB1383,AZ1384,"f",,Trigger)</f>
        <v>49094</v>
      </c>
      <c r="BC1384" s="98">
        <f>_xll.qlInterestRateIndexMaturity(Currency&amp;"ibor"&amp;Tenor,BB1384,Trigger)</f>
        <v>49186</v>
      </c>
      <c r="BD1384" s="242" t="e">
        <f>_xll.qlIndexFixing($AD$5,BA1384,TRUE,_xll.ohTrigger(Trigger,Trigger3M))</f>
        <v>#NUM!</v>
      </c>
      <c r="BE1384" s="242">
        <f>IFERROR(_xll.qlIndexFixing($BF$1,BA1384,TRUE,_xll.ohTrigger(Trigger,Trigger3M)),#N/A)</f>
        <v>1.800985799679428E-2</v>
      </c>
    </row>
    <row r="1385" spans="52:57" ht="11.25" customHeight="1" x14ac:dyDescent="0.25">
      <c r="AZ1385" s="99" t="s">
        <v>83</v>
      </c>
      <c r="BA1385" s="98">
        <f>_xll.qlInterestRateIndexFixingDate(Currency&amp;"ibor"&amp;Tenor,BB1385,Trigger)</f>
        <v>49097</v>
      </c>
      <c r="BB1385" s="98">
        <f>_xll.qlCalendarAdvance(Calendar,BB1384,AZ1385,"f",,Trigger)</f>
        <v>49101</v>
      </c>
      <c r="BC1385" s="98">
        <f>_xll.qlInterestRateIndexMaturity(Currency&amp;"ibor"&amp;Tenor,BB1385,Trigger)</f>
        <v>49193</v>
      </c>
      <c r="BD1385" s="242" t="e">
        <f>_xll.qlIndexFixing($AD$5,BA1385,TRUE,_xll.ohTrigger(Trigger,Trigger3M))</f>
        <v>#NUM!</v>
      </c>
      <c r="BE1385" s="242">
        <f>IFERROR(_xll.qlIndexFixing($BF$1,BA1385,TRUE,_xll.ohTrigger(Trigger,Trigger3M)),#N/A)</f>
        <v>1.7997546734999044E-2</v>
      </c>
    </row>
    <row r="1386" spans="52:57" ht="11.25" customHeight="1" x14ac:dyDescent="0.25">
      <c r="AZ1386" s="99" t="s">
        <v>83</v>
      </c>
      <c r="BA1386" s="98">
        <f>_xll.qlInterestRateIndexFixingDate(Currency&amp;"ibor"&amp;Tenor,BB1386,Trigger)</f>
        <v>49104</v>
      </c>
      <c r="BB1386" s="98">
        <f>_xll.qlCalendarAdvance(Calendar,BB1385,AZ1386,"f",,Trigger)</f>
        <v>49108</v>
      </c>
      <c r="BC1386" s="98">
        <f>_xll.qlInterestRateIndexMaturity(Currency&amp;"ibor"&amp;Tenor,BB1386,Trigger)</f>
        <v>49200</v>
      </c>
      <c r="BD1386" s="242" t="e">
        <f>_xll.qlIndexFixing($AD$5,BA1386,TRUE,_xll.ohTrigger(Trigger,Trigger3M))</f>
        <v>#NUM!</v>
      </c>
      <c r="BE1386" s="242">
        <f>IFERROR(_xll.qlIndexFixing($BF$1,BA1386,TRUE,_xll.ohTrigger(Trigger,Trigger3M)),#N/A)</f>
        <v>1.7985221108096448E-2</v>
      </c>
    </row>
    <row r="1387" spans="52:57" ht="11.25" customHeight="1" x14ac:dyDescent="0.25">
      <c r="AZ1387" s="99" t="s">
        <v>83</v>
      </c>
      <c r="BA1387" s="98">
        <f>_xll.qlInterestRateIndexFixingDate(Currency&amp;"ibor"&amp;Tenor,BB1387,Trigger)</f>
        <v>49111</v>
      </c>
      <c r="BB1387" s="98">
        <f>_xll.qlCalendarAdvance(Calendar,BB1386,AZ1387,"f",,Trigger)</f>
        <v>49115</v>
      </c>
      <c r="BC1387" s="98">
        <f>_xll.qlInterestRateIndexMaturity(Currency&amp;"ibor"&amp;Tenor,BB1387,Trigger)</f>
        <v>49207</v>
      </c>
      <c r="BD1387" s="242" t="e">
        <f>_xll.qlIndexFixing($AD$5,BA1387,TRUE,_xll.ohTrigger(Trigger,Trigger3M))</f>
        <v>#NUM!</v>
      </c>
      <c r="BE1387" s="242">
        <f>IFERROR(_xll.qlIndexFixing($BF$1,BA1387,TRUE,_xll.ohTrigger(Trigger,Trigger3M)),#N/A)</f>
        <v>1.7972881306027588E-2</v>
      </c>
    </row>
    <row r="1388" spans="52:57" ht="11.25" customHeight="1" x14ac:dyDescent="0.25">
      <c r="AZ1388" s="99" t="s">
        <v>83</v>
      </c>
      <c r="BA1388" s="98">
        <f>_xll.qlInterestRateIndexFixingDate(Currency&amp;"ibor"&amp;Tenor,BB1388,Trigger)</f>
        <v>49118</v>
      </c>
      <c r="BB1388" s="98">
        <f>_xll.qlCalendarAdvance(Calendar,BB1387,AZ1388,"f",,Trigger)</f>
        <v>49122</v>
      </c>
      <c r="BC1388" s="98">
        <f>_xll.qlInterestRateIndexMaturity(Currency&amp;"ibor"&amp;Tenor,BB1388,Trigger)</f>
        <v>49214</v>
      </c>
      <c r="BD1388" s="242" t="e">
        <f>_xll.qlIndexFixing($AD$5,BA1388,TRUE,_xll.ohTrigger(Trigger,Trigger3M))</f>
        <v>#NUM!</v>
      </c>
      <c r="BE1388" s="242">
        <f>IFERROR(_xll.qlIndexFixing($BF$1,BA1388,TRUE,_xll.ohTrigger(Trigger,Trigger3M)),#N/A)</f>
        <v>1.7960527518727499E-2</v>
      </c>
    </row>
    <row r="1389" spans="52:57" ht="11.25" customHeight="1" x14ac:dyDescent="0.25">
      <c r="AZ1389" s="99" t="s">
        <v>83</v>
      </c>
      <c r="BA1389" s="98">
        <f>_xll.qlInterestRateIndexFixingDate(Currency&amp;"ibor"&amp;Tenor,BB1389,Trigger)</f>
        <v>49125</v>
      </c>
      <c r="BB1389" s="98">
        <f>_xll.qlCalendarAdvance(Calendar,BB1388,AZ1389,"f",,Trigger)</f>
        <v>49129</v>
      </c>
      <c r="BC1389" s="98">
        <f>_xll.qlInterestRateIndexMaturity(Currency&amp;"ibor"&amp;Tenor,BB1389,Trigger)</f>
        <v>49221</v>
      </c>
      <c r="BD1389" s="242" t="e">
        <f>_xll.qlIndexFixing($AD$5,BA1389,TRUE,_xll.ohTrigger(Trigger,Trigger3M))</f>
        <v>#NUM!</v>
      </c>
      <c r="BE1389" s="242">
        <f>IFERROR(_xll.qlIndexFixing($BF$1,BA1389,TRUE,_xll.ohTrigger(Trigger,Trigger3M)),#N/A)</f>
        <v>1.7948159936133804E-2</v>
      </c>
    </row>
    <row r="1390" spans="52:57" ht="11.25" customHeight="1" x14ac:dyDescent="0.25">
      <c r="AZ1390" s="99" t="s">
        <v>83</v>
      </c>
      <c r="BA1390" s="98">
        <f>_xll.qlInterestRateIndexFixingDate(Currency&amp;"ibor"&amp;Tenor,BB1390,Trigger)</f>
        <v>49132</v>
      </c>
      <c r="BB1390" s="98">
        <f>_xll.qlCalendarAdvance(Calendar,BB1389,AZ1390,"f",,Trigger)</f>
        <v>49136</v>
      </c>
      <c r="BC1390" s="98">
        <f>_xll.qlInterestRateIndexMaturity(Currency&amp;"ibor"&amp;Tenor,BB1390,Trigger)</f>
        <v>49228</v>
      </c>
      <c r="BD1390" s="242" t="e">
        <f>_xll.qlIndexFixing($AD$5,BA1390,TRUE,_xll.ohTrigger(Trigger,Trigger3M))</f>
        <v>#NUM!</v>
      </c>
      <c r="BE1390" s="242">
        <f>IFERROR(_xll.qlIndexFixing($BF$1,BA1390,TRUE,_xll.ohTrigger(Trigger,Trigger3M)),#N/A)</f>
        <v>1.7935778748178925E-2</v>
      </c>
    </row>
    <row r="1391" spans="52:57" ht="11.25" customHeight="1" x14ac:dyDescent="0.25">
      <c r="AZ1391" s="99" t="s">
        <v>83</v>
      </c>
      <c r="BA1391" s="98">
        <f>_xll.qlInterestRateIndexFixingDate(Currency&amp;"ibor"&amp;Tenor,BB1391,Trigger)</f>
        <v>49139</v>
      </c>
      <c r="BB1391" s="98">
        <f>_xll.qlCalendarAdvance(Calendar,BB1390,AZ1391,"f",,Trigger)</f>
        <v>49143</v>
      </c>
      <c r="BC1391" s="98">
        <f>_xll.qlInterestRateIndexMaturity(Currency&amp;"ibor"&amp;Tenor,BB1391,Trigger)</f>
        <v>49235</v>
      </c>
      <c r="BD1391" s="242" t="e">
        <f>_xll.qlIndexFixing($AD$5,BA1391,TRUE,_xll.ohTrigger(Trigger,Trigger3M))</f>
        <v>#NUM!</v>
      </c>
      <c r="BE1391" s="242">
        <f>IFERROR(_xll.qlIndexFixing($BF$1,BA1391,TRUE,_xll.ohTrigger(Trigger,Trigger3M)),#N/A)</f>
        <v>1.7923384144790933E-2</v>
      </c>
    </row>
    <row r="1392" spans="52:57" ht="11.25" customHeight="1" x14ac:dyDescent="0.25">
      <c r="AZ1392" s="99" t="s">
        <v>83</v>
      </c>
      <c r="BA1392" s="98">
        <f>_xll.qlInterestRateIndexFixingDate(Currency&amp;"ibor"&amp;Tenor,BB1392,Trigger)</f>
        <v>49146</v>
      </c>
      <c r="BB1392" s="98">
        <f>_xll.qlCalendarAdvance(Calendar,BB1391,AZ1392,"f",,Trigger)</f>
        <v>49150</v>
      </c>
      <c r="BC1392" s="98">
        <f>_xll.qlInterestRateIndexMaturity(Currency&amp;"ibor"&amp;Tenor,BB1392,Trigger)</f>
        <v>49242</v>
      </c>
      <c r="BD1392" s="242" t="e">
        <f>_xll.qlIndexFixing($AD$5,BA1392,TRUE,_xll.ohTrigger(Trigger,Trigger3M))</f>
        <v>#NUM!</v>
      </c>
      <c r="BE1392" s="242">
        <f>IFERROR(_xll.qlIndexFixing($BF$1,BA1392,TRUE,_xll.ohTrigger(Trigger,Trigger3M)),#N/A)</f>
        <v>1.7910976315903986E-2</v>
      </c>
    </row>
    <row r="1393" spans="52:57" ht="11.25" customHeight="1" x14ac:dyDescent="0.25">
      <c r="AZ1393" s="99" t="s">
        <v>83</v>
      </c>
      <c r="BA1393" s="98">
        <f>_xll.qlInterestRateIndexFixingDate(Currency&amp;"ibor"&amp;Tenor,BB1393,Trigger)</f>
        <v>49153</v>
      </c>
      <c r="BB1393" s="98">
        <f>_xll.qlCalendarAdvance(Calendar,BB1392,AZ1393,"f",,Trigger)</f>
        <v>49157</v>
      </c>
      <c r="BC1393" s="98">
        <f>_xll.qlInterestRateIndexMaturity(Currency&amp;"ibor"&amp;Tenor,BB1393,Trigger)</f>
        <v>49249</v>
      </c>
      <c r="BD1393" s="242" t="e">
        <f>_xll.qlIndexFixing($AD$5,BA1393,TRUE,_xll.ohTrigger(Trigger,Trigger3M))</f>
        <v>#NUM!</v>
      </c>
      <c r="BE1393" s="242">
        <f>IFERROR(_xll.qlIndexFixing($BF$1,BA1393,TRUE,_xll.ohTrigger(Trigger,Trigger3M)),#N/A)</f>
        <v>1.7898555451442675E-2</v>
      </c>
    </row>
    <row r="1394" spans="52:57" ht="11.25" customHeight="1" x14ac:dyDescent="0.25">
      <c r="AZ1394" s="99" t="s">
        <v>83</v>
      </c>
      <c r="BA1394" s="98">
        <f>_xll.qlInterestRateIndexFixingDate(Currency&amp;"ibor"&amp;Tenor,BB1394,Trigger)</f>
        <v>49160</v>
      </c>
      <c r="BB1394" s="98">
        <f>_xll.qlCalendarAdvance(Calendar,BB1393,AZ1394,"f",,Trigger)</f>
        <v>49164</v>
      </c>
      <c r="BC1394" s="98">
        <f>_xll.qlInterestRateIndexMaturity(Currency&amp;"ibor"&amp;Tenor,BB1394,Trigger)</f>
        <v>49256</v>
      </c>
      <c r="BD1394" s="242" t="e">
        <f>_xll.qlIndexFixing($AD$5,BA1394,TRUE,_xll.ohTrigger(Trigger,Trigger3M))</f>
        <v>#NUM!</v>
      </c>
      <c r="BE1394" s="242">
        <f>IFERROR(_xll.qlIndexFixing($BF$1,BA1394,TRUE,_xll.ohTrigger(Trigger,Trigger3M)),#N/A)</f>
        <v>1.7886121741328132E-2</v>
      </c>
    </row>
    <row r="1395" spans="52:57" ht="11.25" customHeight="1" x14ac:dyDescent="0.25">
      <c r="AZ1395" s="99" t="s">
        <v>83</v>
      </c>
      <c r="BA1395" s="98">
        <f>_xll.qlInterestRateIndexFixingDate(Currency&amp;"ibor"&amp;Tenor,BB1395,Trigger)</f>
        <v>49167</v>
      </c>
      <c r="BB1395" s="98">
        <f>_xll.qlCalendarAdvance(Calendar,BB1394,AZ1395,"f",,Trigger)</f>
        <v>49171</v>
      </c>
      <c r="BC1395" s="98">
        <f>_xll.qlInterestRateIndexMaturity(Currency&amp;"ibor"&amp;Tenor,BB1395,Trigger)</f>
        <v>49263</v>
      </c>
      <c r="BD1395" s="242" t="e">
        <f>_xll.qlIndexFixing($AD$5,BA1395,TRUE,_xll.ohTrigger(Trigger,Trigger3M))</f>
        <v>#NUM!</v>
      </c>
      <c r="BE1395" s="242">
        <f>IFERROR(_xll.qlIndexFixing($BF$1,BA1395,TRUE,_xll.ohTrigger(Trigger,Trigger3M)),#N/A)</f>
        <v>1.7873675375485818E-2</v>
      </c>
    </row>
    <row r="1396" spans="52:57" ht="11.25" customHeight="1" x14ac:dyDescent="0.25">
      <c r="AZ1396" s="99" t="s">
        <v>83</v>
      </c>
      <c r="BA1396" s="98">
        <f>_xll.qlInterestRateIndexFixingDate(Currency&amp;"ibor"&amp;Tenor,BB1396,Trigger)</f>
        <v>49174</v>
      </c>
      <c r="BB1396" s="98">
        <f>_xll.qlCalendarAdvance(Calendar,BB1395,AZ1396,"f",,Trigger)</f>
        <v>49178</v>
      </c>
      <c r="BC1396" s="98">
        <f>_xll.qlInterestRateIndexMaturity(Currency&amp;"ibor"&amp;Tenor,BB1396,Trigger)</f>
        <v>49270</v>
      </c>
      <c r="BD1396" s="242" t="e">
        <f>_xll.qlIndexFixing($AD$5,BA1396,TRUE,_xll.ohTrigger(Trigger,Trigger3M))</f>
        <v>#NUM!</v>
      </c>
      <c r="BE1396" s="242">
        <f>IFERROR(_xll.qlIndexFixing($BF$1,BA1396,TRUE,_xll.ohTrigger(Trigger,Trigger3M)),#N/A)</f>
        <v>1.7861216543835119E-2</v>
      </c>
    </row>
    <row r="1397" spans="52:57" ht="11.25" customHeight="1" x14ac:dyDescent="0.25">
      <c r="AZ1397" s="99" t="s">
        <v>83</v>
      </c>
      <c r="BA1397" s="98">
        <f>_xll.qlInterestRateIndexFixingDate(Currency&amp;"ibor"&amp;Tenor,BB1397,Trigger)</f>
        <v>49181</v>
      </c>
      <c r="BB1397" s="98">
        <f>_xll.qlCalendarAdvance(Calendar,BB1396,AZ1397,"f",,Trigger)</f>
        <v>49185</v>
      </c>
      <c r="BC1397" s="98">
        <f>_xll.qlInterestRateIndexMaturity(Currency&amp;"ibor"&amp;Tenor,BB1397,Trigger)</f>
        <v>49277</v>
      </c>
      <c r="BD1397" s="242" t="e">
        <f>_xll.qlIndexFixing($AD$5,BA1397,TRUE,_xll.ohTrigger(Trigger,Trigger3M))</f>
        <v>#NUM!</v>
      </c>
      <c r="BE1397" s="242">
        <f>IFERROR(_xll.qlIndexFixing($BF$1,BA1397,TRUE,_xll.ohTrigger(Trigger,Trigger3M)),#N/A)</f>
        <v>1.7848745436291072E-2</v>
      </c>
    </row>
    <row r="1398" spans="52:57" ht="11.25" customHeight="1" x14ac:dyDescent="0.25">
      <c r="AZ1398" s="99" t="s">
        <v>83</v>
      </c>
      <c r="BA1398" s="98">
        <f>_xll.qlInterestRateIndexFixingDate(Currency&amp;"ibor"&amp;Tenor,BB1398,Trigger)</f>
        <v>49188</v>
      </c>
      <c r="BB1398" s="98">
        <f>_xll.qlCalendarAdvance(Calendar,BB1397,AZ1398,"f",,Trigger)</f>
        <v>49192</v>
      </c>
      <c r="BC1398" s="98">
        <f>_xll.qlInterestRateIndexMaturity(Currency&amp;"ibor"&amp;Tenor,BB1398,Trigger)</f>
        <v>49283</v>
      </c>
      <c r="BD1398" s="242" t="e">
        <f>_xll.qlIndexFixing($AD$5,BA1398,TRUE,_xll.ohTrigger(Trigger,Trigger3M))</f>
        <v>#NUM!</v>
      </c>
      <c r="BE1398" s="242">
        <f>IFERROR(_xll.qlIndexFixing($BF$1,BA1398,TRUE,_xll.ohTrigger(Trigger,Trigger3M)),#N/A)</f>
        <v>1.7836714938220873E-2</v>
      </c>
    </row>
    <row r="1399" spans="52:57" ht="11.25" customHeight="1" x14ac:dyDescent="0.25">
      <c r="AZ1399" s="99" t="s">
        <v>83</v>
      </c>
      <c r="BA1399" s="98">
        <f>_xll.qlInterestRateIndexFixingDate(Currency&amp;"ibor"&amp;Tenor,BB1399,Trigger)</f>
        <v>49195</v>
      </c>
      <c r="BB1399" s="98">
        <f>_xll.qlCalendarAdvance(Calendar,BB1398,AZ1399,"f",,Trigger)</f>
        <v>49199</v>
      </c>
      <c r="BC1399" s="98">
        <f>_xll.qlInterestRateIndexMaturity(Currency&amp;"ibor"&amp;Tenor,BB1399,Trigger)</f>
        <v>49290</v>
      </c>
      <c r="BD1399" s="242" t="e">
        <f>_xll.qlIndexFixing($AD$5,BA1399,TRUE,_xll.ohTrigger(Trigger,Trigger3M))</f>
        <v>#NUM!</v>
      </c>
      <c r="BE1399" s="242">
        <f>IFERROR(_xll.qlIndexFixing($BF$1,BA1399,TRUE,_xll.ohTrigger(Trigger,Trigger3M)),#N/A)</f>
        <v>1.7824221279940631E-2</v>
      </c>
    </row>
    <row r="1400" spans="52:57" ht="11.25" customHeight="1" x14ac:dyDescent="0.25">
      <c r="AZ1400" s="99" t="s">
        <v>83</v>
      </c>
      <c r="BA1400" s="98">
        <f>_xll.qlInterestRateIndexFixingDate(Currency&amp;"ibor"&amp;Tenor,BB1400,Trigger)</f>
        <v>49202</v>
      </c>
      <c r="BB1400" s="98">
        <f>_xll.qlCalendarAdvance(Calendar,BB1399,AZ1400,"f",,Trigger)</f>
        <v>49206</v>
      </c>
      <c r="BC1400" s="98">
        <f>_xll.qlInterestRateIndexMaturity(Currency&amp;"ibor"&amp;Tenor,BB1400,Trigger)</f>
        <v>49297</v>
      </c>
      <c r="BD1400" s="242" t="e">
        <f>_xll.qlIndexFixing($AD$5,BA1400,TRUE,_xll.ohTrigger(Trigger,Trigger3M))</f>
        <v>#NUM!</v>
      </c>
      <c r="BE1400" s="242">
        <f>IFERROR(_xll.qlIndexFixing($BF$1,BA1400,TRUE,_xll.ohTrigger(Trigger,Trigger3M)),#N/A)</f>
        <v>1.7811715902089145E-2</v>
      </c>
    </row>
    <row r="1401" spans="52:57" ht="11.25" customHeight="1" x14ac:dyDescent="0.25">
      <c r="AZ1401" s="99" t="s">
        <v>83</v>
      </c>
      <c r="BA1401" s="98">
        <f>_xll.qlInterestRateIndexFixingDate(Currency&amp;"ibor"&amp;Tenor,BB1401,Trigger)</f>
        <v>49209</v>
      </c>
      <c r="BB1401" s="98">
        <f>_xll.qlCalendarAdvance(Calendar,BB1400,AZ1401,"f",,Trigger)</f>
        <v>49213</v>
      </c>
      <c r="BC1401" s="98">
        <f>_xll.qlInterestRateIndexMaturity(Currency&amp;"ibor"&amp;Tenor,BB1401,Trigger)</f>
        <v>49305</v>
      </c>
      <c r="BD1401" s="242" t="e">
        <f>_xll.qlIndexFixing($AD$5,BA1401,TRUE,_xll.ohTrigger(Trigger,Trigger3M))</f>
        <v>#NUM!</v>
      </c>
      <c r="BE1401" s="242">
        <f>IFERROR(_xll.qlIndexFixing($BF$1,BA1401,TRUE,_xll.ohTrigger(Trigger,Trigger3M)),#N/A)</f>
        <v>1.7798742045464864E-2</v>
      </c>
    </row>
    <row r="1402" spans="52:57" ht="11.25" customHeight="1" x14ac:dyDescent="0.25">
      <c r="AZ1402" s="99" t="s">
        <v>83</v>
      </c>
      <c r="BA1402" s="98">
        <f>_xll.qlInterestRateIndexFixingDate(Currency&amp;"ibor"&amp;Tenor,BB1402,Trigger)</f>
        <v>49216</v>
      </c>
      <c r="BB1402" s="98">
        <f>_xll.qlCalendarAdvance(Calendar,BB1401,AZ1402,"f",,Trigger)</f>
        <v>49220</v>
      </c>
      <c r="BC1402" s="98">
        <f>_xll.qlInterestRateIndexMaturity(Currency&amp;"ibor"&amp;Tenor,BB1402,Trigger)</f>
        <v>49312</v>
      </c>
      <c r="BD1402" s="242" t="e">
        <f>_xll.qlIndexFixing($AD$5,BA1402,TRUE,_xll.ohTrigger(Trigger,Trigger3M))</f>
        <v>#NUM!</v>
      </c>
      <c r="BE1402" s="242">
        <f>IFERROR(_xll.qlIndexFixing($BF$1,BA1402,TRUE,_xll.ohTrigger(Trigger,Trigger3M)),#N/A)</f>
        <v>1.7786212407142333E-2</v>
      </c>
    </row>
    <row r="1403" spans="52:57" ht="11.25" customHeight="1" x14ac:dyDescent="0.25">
      <c r="AZ1403" s="99" t="s">
        <v>83</v>
      </c>
      <c r="BA1403" s="98">
        <f>_xll.qlInterestRateIndexFixingDate(Currency&amp;"ibor"&amp;Tenor,BB1403,Trigger)</f>
        <v>49223</v>
      </c>
      <c r="BB1403" s="98">
        <f>_xll.qlCalendarAdvance(Calendar,BB1402,AZ1403,"f",,Trigger)</f>
        <v>49227</v>
      </c>
      <c r="BC1403" s="98">
        <f>_xll.qlInterestRateIndexMaturity(Currency&amp;"ibor"&amp;Tenor,BB1403,Trigger)</f>
        <v>49319</v>
      </c>
      <c r="BD1403" s="242" t="e">
        <f>_xll.qlIndexFixing($AD$5,BA1403,TRUE,_xll.ohTrigger(Trigger,Trigger3M))</f>
        <v>#NUM!</v>
      </c>
      <c r="BE1403" s="242">
        <f>IFERROR(_xll.qlIndexFixing($BF$1,BA1403,TRUE,_xll.ohTrigger(Trigger,Trigger3M)),#N/A)</f>
        <v>1.7773671632383681E-2</v>
      </c>
    </row>
    <row r="1404" spans="52:57" ht="11.25" customHeight="1" x14ac:dyDescent="0.25">
      <c r="AZ1404" s="99" t="s">
        <v>83</v>
      </c>
      <c r="BA1404" s="98">
        <f>_xll.qlInterestRateIndexFixingDate(Currency&amp;"ibor"&amp;Tenor,BB1404,Trigger)</f>
        <v>49230</v>
      </c>
      <c r="BB1404" s="98">
        <f>_xll.qlCalendarAdvance(Calendar,BB1403,AZ1404,"f",,Trigger)</f>
        <v>49234</v>
      </c>
      <c r="BC1404" s="98">
        <f>_xll.qlInterestRateIndexMaturity(Currency&amp;"ibor"&amp;Tenor,BB1404,Trigger)</f>
        <v>49326</v>
      </c>
      <c r="BD1404" s="242" t="e">
        <f>_xll.qlIndexFixing($AD$5,BA1404,TRUE,_xll.ohTrigger(Trigger,Trigger3M))</f>
        <v>#NUM!</v>
      </c>
      <c r="BE1404" s="242">
        <f>IFERROR(_xll.qlIndexFixing($BF$1,BA1404,TRUE,_xll.ohTrigger(Trigger,Trigger3M)),#N/A)</f>
        <v>1.7761119911090917E-2</v>
      </c>
    </row>
    <row r="1405" spans="52:57" ht="11.25" customHeight="1" x14ac:dyDescent="0.25">
      <c r="AZ1405" s="99" t="s">
        <v>83</v>
      </c>
      <c r="BA1405" s="98">
        <f>_xll.qlInterestRateIndexFixingDate(Currency&amp;"ibor"&amp;Tenor,BB1405,Trigger)</f>
        <v>49237</v>
      </c>
      <c r="BB1405" s="98">
        <f>_xll.qlCalendarAdvance(Calendar,BB1404,AZ1405,"f",,Trigger)</f>
        <v>49241</v>
      </c>
      <c r="BC1405" s="98">
        <f>_xll.qlInterestRateIndexMaturity(Currency&amp;"ibor"&amp;Tenor,BB1405,Trigger)</f>
        <v>49333</v>
      </c>
      <c r="BD1405" s="242" t="e">
        <f>_xll.qlIndexFixing($AD$5,BA1405,TRUE,_xll.ohTrigger(Trigger,Trigger3M))</f>
        <v>#NUM!</v>
      </c>
      <c r="BE1405" s="242">
        <f>IFERROR(_xll.qlIndexFixing($BF$1,BA1405,TRUE,_xll.ohTrigger(Trigger,Trigger3M)),#N/A)</f>
        <v>1.7748557433159961E-2</v>
      </c>
    </row>
    <row r="1406" spans="52:57" ht="11.25" customHeight="1" x14ac:dyDescent="0.25">
      <c r="AZ1406" s="99" t="s">
        <v>83</v>
      </c>
      <c r="BA1406" s="98">
        <f>_xll.qlInterestRateIndexFixingDate(Currency&amp;"ibor"&amp;Tenor,BB1406,Trigger)</f>
        <v>49244</v>
      </c>
      <c r="BB1406" s="98">
        <f>_xll.qlCalendarAdvance(Calendar,BB1405,AZ1406,"f",,Trigger)</f>
        <v>49248</v>
      </c>
      <c r="BC1406" s="98">
        <f>_xll.qlInterestRateIndexMaturity(Currency&amp;"ibor"&amp;Tenor,BB1406,Trigger)</f>
        <v>49340</v>
      </c>
      <c r="BD1406" s="242" t="e">
        <f>_xll.qlIndexFixing($AD$5,BA1406,TRUE,_xll.ohTrigger(Trigger,Trigger3M))</f>
        <v>#NUM!</v>
      </c>
      <c r="BE1406" s="242">
        <f>IFERROR(_xll.qlIndexFixing($BF$1,BA1406,TRUE,_xll.ohTrigger(Trigger,Trigger3M)),#N/A)</f>
        <v>1.7735984388491957E-2</v>
      </c>
    </row>
    <row r="1407" spans="52:57" ht="11.25" customHeight="1" x14ac:dyDescent="0.25">
      <c r="AZ1407" s="99" t="s">
        <v>83</v>
      </c>
      <c r="BA1407" s="98">
        <f>_xll.qlInterestRateIndexFixingDate(Currency&amp;"ibor"&amp;Tenor,BB1407,Trigger)</f>
        <v>49251</v>
      </c>
      <c r="BB1407" s="98">
        <f>_xll.qlCalendarAdvance(Calendar,BB1406,AZ1407,"f",,Trigger)</f>
        <v>49255</v>
      </c>
      <c r="BC1407" s="98">
        <f>_xll.qlInterestRateIndexMaturity(Currency&amp;"ibor"&amp;Tenor,BB1407,Trigger)</f>
        <v>49347</v>
      </c>
      <c r="BD1407" s="242" t="e">
        <f>_xll.qlIndexFixing($AD$5,BA1407,TRUE,_xll.ohTrigger(Trigger,Trigger3M))</f>
        <v>#NUM!</v>
      </c>
      <c r="BE1407" s="242">
        <f>IFERROR(_xll.qlIndexFixing($BF$1,BA1407,TRUE,_xll.ohTrigger(Trigger,Trigger3M)),#N/A)</f>
        <v>1.7723400966977613E-2</v>
      </c>
    </row>
    <row r="1408" spans="52:57" ht="11.25" customHeight="1" x14ac:dyDescent="0.25">
      <c r="AZ1408" s="99" t="s">
        <v>83</v>
      </c>
      <c r="BA1408" s="98">
        <f>_xll.qlInterestRateIndexFixingDate(Currency&amp;"ibor"&amp;Tenor,BB1408,Trigger)</f>
        <v>49258</v>
      </c>
      <c r="BB1408" s="98">
        <f>_xll.qlCalendarAdvance(Calendar,BB1407,AZ1408,"f",,Trigger)</f>
        <v>49262</v>
      </c>
      <c r="BC1408" s="98">
        <f>_xll.qlInterestRateIndexMaturity(Currency&amp;"ibor"&amp;Tenor,BB1408,Trigger)</f>
        <v>49354</v>
      </c>
      <c r="BD1408" s="242" t="e">
        <f>_xll.qlIndexFixing($AD$5,BA1408,TRUE,_xll.ohTrigger(Trigger,Trigger3M))</f>
        <v>#NUM!</v>
      </c>
      <c r="BE1408" s="242">
        <f>IFERROR(_xll.qlIndexFixing($BF$1,BA1408,TRUE,_xll.ohTrigger(Trigger,Trigger3M)),#N/A)</f>
        <v>1.7710807358511986E-2</v>
      </c>
    </row>
    <row r="1409" spans="52:57" ht="11.25" customHeight="1" x14ac:dyDescent="0.25">
      <c r="AZ1409" s="99" t="s">
        <v>83</v>
      </c>
      <c r="BA1409" s="98">
        <f>_xll.qlInterestRateIndexFixingDate(Currency&amp;"ibor"&amp;Tenor,BB1409,Trigger)</f>
        <v>49265</v>
      </c>
      <c r="BB1409" s="98">
        <f>_xll.qlCalendarAdvance(Calendar,BB1408,AZ1409,"f",,Trigger)</f>
        <v>49269</v>
      </c>
      <c r="BC1409" s="98">
        <f>_xll.qlInterestRateIndexMaturity(Currency&amp;"ibor"&amp;Tenor,BB1409,Trigger)</f>
        <v>49361</v>
      </c>
      <c r="BD1409" s="242" t="e">
        <f>_xll.qlIndexFixing($AD$5,BA1409,TRUE,_xll.ohTrigger(Trigger,Trigger3M))</f>
        <v>#NUM!</v>
      </c>
      <c r="BE1409" s="242">
        <f>IFERROR(_xll.qlIndexFixing($BF$1,BA1409,TRUE,_xll.ohTrigger(Trigger,Trigger3M)),#N/A)</f>
        <v>1.7698203752979709E-2</v>
      </c>
    </row>
    <row r="1410" spans="52:57" ht="11.25" customHeight="1" x14ac:dyDescent="0.25">
      <c r="AZ1410" s="99" t="s">
        <v>83</v>
      </c>
      <c r="BA1410" s="98">
        <f>_xll.qlInterestRateIndexFixingDate(Currency&amp;"ibor"&amp;Tenor,BB1410,Trigger)</f>
        <v>49272</v>
      </c>
      <c r="BB1410" s="98">
        <f>_xll.qlCalendarAdvance(Calendar,BB1409,AZ1410,"f",,Trigger)</f>
        <v>49276</v>
      </c>
      <c r="BC1410" s="98">
        <f>_xll.qlInterestRateIndexMaturity(Currency&amp;"ibor"&amp;Tenor,BB1410,Trigger)</f>
        <v>49368</v>
      </c>
      <c r="BD1410" s="242" t="e">
        <f>_xll.qlIndexFixing($AD$5,BA1410,TRUE,_xll.ohTrigger(Trigger,Trigger3M))</f>
        <v>#NUM!</v>
      </c>
      <c r="BE1410" s="242">
        <f>IFERROR(_xll.qlIndexFixing($BF$1,BA1410,TRUE,_xll.ohTrigger(Trigger,Trigger3M)),#N/A)</f>
        <v>1.7685590340272356E-2</v>
      </c>
    </row>
    <row r="1411" spans="52:57" ht="11.25" customHeight="1" x14ac:dyDescent="0.25">
      <c r="AZ1411" s="99" t="s">
        <v>83</v>
      </c>
      <c r="BA1411" s="98">
        <f>_xll.qlInterestRateIndexFixingDate(Currency&amp;"ibor"&amp;Tenor,BB1411,Trigger)</f>
        <v>49279</v>
      </c>
      <c r="BB1411" s="98">
        <f>_xll.qlCalendarAdvance(Calendar,BB1410,AZ1411,"f",,Trigger)</f>
        <v>49283</v>
      </c>
      <c r="BC1411" s="98">
        <f>_xll.qlInterestRateIndexMaturity(Currency&amp;"ibor"&amp;Tenor,BB1411,Trigger)</f>
        <v>49373</v>
      </c>
      <c r="BD1411" s="242" t="e">
        <f>_xll.qlIndexFixing($AD$5,BA1411,TRUE,_xll.ohTrigger(Trigger,Trigger3M))</f>
        <v>#NUM!</v>
      </c>
      <c r="BE1411" s="242">
        <f>IFERROR(_xll.qlIndexFixing($BF$1,BA1411,TRUE,_xll.ohTrigger(Trigger,Trigger3M)),#N/A)</f>
        <v>1.7673907681529322E-2</v>
      </c>
    </row>
    <row r="1412" spans="52:57" ht="11.25" customHeight="1" x14ac:dyDescent="0.25">
      <c r="AZ1412" s="99" t="s">
        <v>83</v>
      </c>
      <c r="BA1412" s="98">
        <f>_xll.qlInterestRateIndexFixingDate(Currency&amp;"ibor"&amp;Tenor,BB1412,Trigger)</f>
        <v>49286</v>
      </c>
      <c r="BB1412" s="98">
        <f>_xll.qlCalendarAdvance(Calendar,BB1411,AZ1412,"f",,Trigger)</f>
        <v>49290</v>
      </c>
      <c r="BC1412" s="98">
        <f>_xll.qlInterestRateIndexMaturity(Currency&amp;"ibor"&amp;Tenor,BB1412,Trigger)</f>
        <v>49380</v>
      </c>
      <c r="BD1412" s="242" t="e">
        <f>_xll.qlIndexFixing($AD$5,BA1412,TRUE,_xll.ohTrigger(Trigger,Trigger3M))</f>
        <v>#NUM!</v>
      </c>
      <c r="BE1412" s="242">
        <f>IFERROR(_xll.qlIndexFixing($BF$1,BA1412,TRUE,_xll.ohTrigger(Trigger,Trigger3M)),#N/A)</f>
        <v>1.7661277737516023E-2</v>
      </c>
    </row>
    <row r="1413" spans="52:57" ht="11.25" customHeight="1" x14ac:dyDescent="0.25">
      <c r="AZ1413" s="99" t="s">
        <v>83</v>
      </c>
      <c r="BA1413" s="98">
        <f>_xll.qlInterestRateIndexFixingDate(Currency&amp;"ibor"&amp;Tenor,BB1413,Trigger)</f>
        <v>49293</v>
      </c>
      <c r="BB1413" s="98">
        <f>_xll.qlCalendarAdvance(Calendar,BB1412,AZ1413,"f",,Trigger)</f>
        <v>49297</v>
      </c>
      <c r="BC1413" s="98">
        <f>_xll.qlInterestRateIndexMaturity(Currency&amp;"ibor"&amp;Tenor,BB1413,Trigger)</f>
        <v>49387</v>
      </c>
      <c r="BD1413" s="242" t="e">
        <f>_xll.qlIndexFixing($AD$5,BA1413,TRUE,_xll.ohTrigger(Trigger,Trigger3M))</f>
        <v>#NUM!</v>
      </c>
      <c r="BE1413" s="242">
        <f>IFERROR(_xll.qlIndexFixing($BF$1,BA1413,TRUE,_xll.ohTrigger(Trigger,Trigger3M)),#N/A)</f>
        <v>1.7648638528870109E-2</v>
      </c>
    </row>
    <row r="1414" spans="52:57" ht="11.25" customHeight="1" x14ac:dyDescent="0.25">
      <c r="AZ1414" s="99" t="s">
        <v>83</v>
      </c>
      <c r="BA1414" s="98">
        <f>_xll.qlInterestRateIndexFixingDate(Currency&amp;"ibor"&amp;Tenor,BB1414,Trigger)</f>
        <v>49299</v>
      </c>
      <c r="BB1414" s="98">
        <f>_xll.qlCalendarAdvance(Calendar,BB1413,AZ1414,"f",,Trigger)</f>
        <v>49305</v>
      </c>
      <c r="BC1414" s="98">
        <f>_xll.qlInterestRateIndexMaturity(Currency&amp;"ibor"&amp;Tenor,BB1414,Trigger)</f>
        <v>49395</v>
      </c>
      <c r="BD1414" s="242" t="e">
        <f>_xll.qlIndexFixing($AD$5,BA1414,TRUE,_xll.ohTrigger(Trigger,Trigger3M))</f>
        <v>#NUM!</v>
      </c>
      <c r="BE1414" s="242">
        <f>IFERROR(_xll.qlIndexFixing($BF$1,BA1414,TRUE,_xll.ohTrigger(Trigger,Trigger3M)),#N/A)</f>
        <v>1.763418261809413E-2</v>
      </c>
    </row>
    <row r="1415" spans="52:57" ht="11.25" customHeight="1" x14ac:dyDescent="0.25">
      <c r="AZ1415" s="99" t="s">
        <v>83</v>
      </c>
      <c r="BA1415" s="98">
        <f>_xll.qlInterestRateIndexFixingDate(Currency&amp;"ibor"&amp;Tenor,BB1415,Trigger)</f>
        <v>49307</v>
      </c>
      <c r="BB1415" s="98">
        <f>_xll.qlCalendarAdvance(Calendar,BB1414,AZ1415,"f",,Trigger)</f>
        <v>49312</v>
      </c>
      <c r="BC1415" s="98">
        <f>_xll.qlInterestRateIndexMaturity(Currency&amp;"ibor"&amp;Tenor,BB1415,Trigger)</f>
        <v>49402</v>
      </c>
      <c r="BD1415" s="242" t="e">
        <f>_xll.qlIndexFixing($AD$5,BA1415,TRUE,_xll.ohTrigger(Trigger,Trigger3M))</f>
        <v>#NUM!</v>
      </c>
      <c r="BE1415" s="242">
        <f>IFERROR(_xll.qlIndexFixing($BF$1,BA1415,TRUE,_xll.ohTrigger(Trigger,Trigger3M)),#N/A)</f>
        <v>1.762152419598273E-2</v>
      </c>
    </row>
    <row r="1416" spans="52:57" ht="11.25" customHeight="1" x14ac:dyDescent="0.25">
      <c r="AZ1416" s="99" t="s">
        <v>83</v>
      </c>
      <c r="BA1416" s="98">
        <f>_xll.qlInterestRateIndexFixingDate(Currency&amp;"ibor"&amp;Tenor,BB1416,Trigger)</f>
        <v>49317</v>
      </c>
      <c r="BB1416" s="98">
        <f>_xll.qlCalendarAdvance(Calendar,BB1415,AZ1416,"f",,Trigger)</f>
        <v>49319</v>
      </c>
      <c r="BC1416" s="98">
        <f>_xll.qlInterestRateIndexMaturity(Currency&amp;"ibor"&amp;Tenor,BB1416,Trigger)</f>
        <v>49409</v>
      </c>
      <c r="BD1416" s="242" t="e">
        <f>_xll.qlIndexFixing($AD$5,BA1416,TRUE,_xll.ohTrigger(Trigger,Trigger3M))</f>
        <v>#NUM!</v>
      </c>
      <c r="BE1416" s="242">
        <f>IFERROR(_xll.qlIndexFixing($BF$1,BA1416,TRUE,_xll.ohTrigger(Trigger,Trigger3M)),#N/A)</f>
        <v>1.7608857105926745E-2</v>
      </c>
    </row>
    <row r="1417" spans="52:57" ht="11.25" customHeight="1" x14ac:dyDescent="0.25">
      <c r="AZ1417" s="99" t="s">
        <v>83</v>
      </c>
      <c r="BA1417" s="98">
        <f>_xll.qlInterestRateIndexFixingDate(Currency&amp;"ibor"&amp;Tenor,BB1417,Trigger)</f>
        <v>49324</v>
      </c>
      <c r="BB1417" s="98">
        <f>_xll.qlCalendarAdvance(Calendar,BB1416,AZ1417,"f",,Trigger)</f>
        <v>49326</v>
      </c>
      <c r="BC1417" s="98">
        <f>_xll.qlInterestRateIndexMaturity(Currency&amp;"ibor"&amp;Tenor,BB1417,Trigger)</f>
        <v>49416</v>
      </c>
      <c r="BD1417" s="242" t="e">
        <f>_xll.qlIndexFixing($AD$5,BA1417,TRUE,_xll.ohTrigger(Trigger,Trigger3M))</f>
        <v>#NUM!</v>
      </c>
      <c r="BE1417" s="242">
        <f>IFERROR(_xll.qlIndexFixing($BF$1,BA1417,TRUE,_xll.ohTrigger(Trigger,Trigger3M)),#N/A)</f>
        <v>1.7596181537778754E-2</v>
      </c>
    </row>
    <row r="1418" spans="52:57" ht="11.25" customHeight="1" x14ac:dyDescent="0.25">
      <c r="AZ1418" s="99" t="s">
        <v>83</v>
      </c>
      <c r="BA1418" s="98">
        <f>_xll.qlInterestRateIndexFixingDate(Currency&amp;"ibor"&amp;Tenor,BB1418,Trigger)</f>
        <v>49331</v>
      </c>
      <c r="BB1418" s="98">
        <f>_xll.qlCalendarAdvance(Calendar,BB1417,AZ1418,"f",,Trigger)</f>
        <v>49333</v>
      </c>
      <c r="BC1418" s="98">
        <f>_xll.qlInterestRateIndexMaturity(Currency&amp;"ibor"&amp;Tenor,BB1418,Trigger)</f>
        <v>49423</v>
      </c>
      <c r="BD1418" s="242" t="e">
        <f>_xll.qlIndexFixing($AD$5,BA1418,TRUE,_xll.ohTrigger(Trigger,Trigger3M))</f>
        <v>#NUM!</v>
      </c>
      <c r="BE1418" s="242">
        <f>IFERROR(_xll.qlIndexFixing($BF$1,BA1418,TRUE,_xll.ohTrigger(Trigger,Trigger3M)),#N/A)</f>
        <v>1.7583497681385118E-2</v>
      </c>
    </row>
    <row r="1419" spans="52:57" ht="11.25" customHeight="1" x14ac:dyDescent="0.25">
      <c r="AZ1419" s="99" t="s">
        <v>83</v>
      </c>
      <c r="BA1419" s="98">
        <f>_xll.qlInterestRateIndexFixingDate(Currency&amp;"ibor"&amp;Tenor,BB1419,Trigger)</f>
        <v>49338</v>
      </c>
      <c r="BB1419" s="98">
        <f>_xll.qlCalendarAdvance(Calendar,BB1418,AZ1419,"f",,Trigger)</f>
        <v>49340</v>
      </c>
      <c r="BC1419" s="98">
        <f>_xll.qlInterestRateIndexMaturity(Currency&amp;"ibor"&amp;Tenor,BB1419,Trigger)</f>
        <v>49429</v>
      </c>
      <c r="BD1419" s="242" t="e">
        <f>_xll.qlIndexFixing($AD$5,BA1419,TRUE,_xll.ohTrigger(Trigger,Trigger3M))</f>
        <v>#NUM!</v>
      </c>
      <c r="BE1419" s="242">
        <f>IFERROR(_xll.qlIndexFixing($BF$1,BA1419,TRUE,_xll.ohTrigger(Trigger,Trigger3M)),#N/A)</f>
        <v>1.7571285564334273E-2</v>
      </c>
    </row>
    <row r="1420" spans="52:57" ht="11.25" customHeight="1" x14ac:dyDescent="0.25">
      <c r="AZ1420" s="99" t="s">
        <v>83</v>
      </c>
      <c r="BA1420" s="98">
        <f>_xll.qlInterestRateIndexFixingDate(Currency&amp;"ibor"&amp;Tenor,BB1420,Trigger)</f>
        <v>49345</v>
      </c>
      <c r="BB1420" s="98">
        <f>_xll.qlCalendarAdvance(Calendar,BB1419,AZ1420,"f",,Trigger)</f>
        <v>49347</v>
      </c>
      <c r="BC1420" s="98">
        <f>_xll.qlInterestRateIndexMaturity(Currency&amp;"ibor"&amp;Tenor,BB1420,Trigger)</f>
        <v>49436</v>
      </c>
      <c r="BD1420" s="242" t="e">
        <f>_xll.qlIndexFixing($AD$5,BA1420,TRUE,_xll.ohTrigger(Trigger,Trigger3M))</f>
        <v>#NUM!</v>
      </c>
      <c r="BE1420" s="242">
        <f>IFERROR(_xll.qlIndexFixing($BF$1,BA1420,TRUE,_xll.ohTrigger(Trigger,Trigger3M)),#N/A)</f>
        <v>1.7558586848959754E-2</v>
      </c>
    </row>
    <row r="1421" spans="52:57" ht="11.25" customHeight="1" x14ac:dyDescent="0.25">
      <c r="AZ1421" s="99" t="s">
        <v>83</v>
      </c>
      <c r="BA1421" s="98">
        <f>_xll.qlInterestRateIndexFixingDate(Currency&amp;"ibor"&amp;Tenor,BB1421,Trigger)</f>
        <v>49352</v>
      </c>
      <c r="BB1421" s="98">
        <f>_xll.qlCalendarAdvance(Calendar,BB1420,AZ1421,"f",,Trigger)</f>
        <v>49354</v>
      </c>
      <c r="BC1421" s="98">
        <f>_xll.qlInterestRateIndexMaturity(Currency&amp;"ibor"&amp;Tenor,BB1421,Trigger)</f>
        <v>49443</v>
      </c>
      <c r="BD1421" s="242" t="e">
        <f>_xll.qlIndexFixing($AD$5,BA1421,TRUE,_xll.ohTrigger(Trigger,Trigger3M))</f>
        <v>#NUM!</v>
      </c>
      <c r="BE1421" s="242">
        <f>IFERROR(_xll.qlIndexFixing($BF$1,BA1421,TRUE,_xll.ohTrigger(Trigger,Trigger3M)),#N/A)</f>
        <v>1.7545880401238338E-2</v>
      </c>
    </row>
    <row r="1422" spans="52:57" ht="11.25" customHeight="1" x14ac:dyDescent="0.25">
      <c r="AZ1422" s="99" t="s">
        <v>83</v>
      </c>
      <c r="BA1422" s="98">
        <f>_xll.qlInterestRateIndexFixingDate(Currency&amp;"ibor"&amp;Tenor,BB1422,Trigger)</f>
        <v>49359</v>
      </c>
      <c r="BB1422" s="98">
        <f>_xll.qlCalendarAdvance(Calendar,BB1421,AZ1422,"f",,Trigger)</f>
        <v>49361</v>
      </c>
      <c r="BC1422" s="98">
        <f>_xll.qlInterestRateIndexMaturity(Currency&amp;"ibor"&amp;Tenor,BB1422,Trigger)</f>
        <v>49450</v>
      </c>
      <c r="BD1422" s="242" t="e">
        <f>_xll.qlIndexFixing($AD$5,BA1422,TRUE,_xll.ohTrigger(Trigger,Trigger3M))</f>
        <v>#NUM!</v>
      </c>
      <c r="BE1422" s="242">
        <f>IFERROR(_xll.qlIndexFixing($BF$1,BA1422,TRUE,_xll.ohTrigger(Trigger,Trigger3M)),#N/A)</f>
        <v>1.7533166411000198E-2</v>
      </c>
    </row>
    <row r="1423" spans="52:57" ht="11.25" customHeight="1" x14ac:dyDescent="0.25">
      <c r="AZ1423" s="99" t="s">
        <v>83</v>
      </c>
      <c r="BA1423" s="98">
        <f>_xll.qlInterestRateIndexFixingDate(Currency&amp;"ibor"&amp;Tenor,BB1423,Trigger)</f>
        <v>49366</v>
      </c>
      <c r="BB1423" s="98">
        <f>_xll.qlCalendarAdvance(Calendar,BB1422,AZ1423,"f",,Trigger)</f>
        <v>49368</v>
      </c>
      <c r="BC1423" s="98">
        <f>_xll.qlInterestRateIndexMaturity(Currency&amp;"ibor"&amp;Tenor,BB1423,Trigger)</f>
        <v>49460</v>
      </c>
      <c r="BD1423" s="242" t="e">
        <f>_xll.qlIndexFixing($AD$5,BA1423,TRUE,_xll.ohTrigger(Trigger,Trigger3M))</f>
        <v>#NUM!</v>
      </c>
      <c r="BE1423" s="242">
        <f>IFERROR(_xll.qlIndexFixing($BF$1,BA1423,TRUE,_xll.ohTrigger(Trigger,Trigger3M)),#N/A)</f>
        <v>1.7518991667250964E-2</v>
      </c>
    </row>
    <row r="1424" spans="52:57" ht="11.25" customHeight="1" x14ac:dyDescent="0.25">
      <c r="AZ1424" s="99" t="s">
        <v>83</v>
      </c>
      <c r="BA1424" s="98">
        <f>_xll.qlInterestRateIndexFixingDate(Currency&amp;"ibor"&amp;Tenor,BB1424,Trigger)</f>
        <v>49373</v>
      </c>
      <c r="BB1424" s="98">
        <f>_xll.qlCalendarAdvance(Calendar,BB1423,AZ1424,"f",,Trigger)</f>
        <v>49375</v>
      </c>
      <c r="BC1424" s="98">
        <f>_xll.qlInterestRateIndexMaturity(Currency&amp;"ibor"&amp;Tenor,BB1424,Trigger)</f>
        <v>49467</v>
      </c>
      <c r="BD1424" s="242" t="e">
        <f>_xll.qlIndexFixing($AD$5,BA1424,TRUE,_xll.ohTrigger(Trigger,Trigger3M))</f>
        <v>#NUM!</v>
      </c>
      <c r="BE1424" s="242">
        <f>IFERROR(_xll.qlIndexFixing($BF$1,BA1424,TRUE,_xll.ohTrigger(Trigger,Trigger3M)),#N/A)</f>
        <v>1.750625988510067E-2</v>
      </c>
    </row>
    <row r="1425" spans="52:57" ht="11.25" customHeight="1" x14ac:dyDescent="0.25">
      <c r="AZ1425" s="99" t="s">
        <v>83</v>
      </c>
      <c r="BA1425" s="98">
        <f>_xll.qlInterestRateIndexFixingDate(Currency&amp;"ibor"&amp;Tenor,BB1425,Trigger)</f>
        <v>49380</v>
      </c>
      <c r="BB1425" s="98">
        <f>_xll.qlCalendarAdvance(Calendar,BB1424,AZ1425,"f",,Trigger)</f>
        <v>49382</v>
      </c>
      <c r="BC1425" s="98">
        <f>_xll.qlInterestRateIndexMaturity(Currency&amp;"ibor"&amp;Tenor,BB1425,Trigger)</f>
        <v>49474</v>
      </c>
      <c r="BD1425" s="242" t="e">
        <f>_xll.qlIndexFixing($AD$5,BA1425,TRUE,_xll.ohTrigger(Trigger,Trigger3M))</f>
        <v>#NUM!</v>
      </c>
      <c r="BE1425" s="242">
        <f>IFERROR(_xll.qlIndexFixing($BF$1,BA1425,TRUE,_xll.ohTrigger(Trigger,Trigger3M)),#N/A)</f>
        <v>1.7493521170914562E-2</v>
      </c>
    </row>
    <row r="1426" spans="52:57" ht="11.25" customHeight="1" x14ac:dyDescent="0.25">
      <c r="AZ1426" s="99" t="s">
        <v>83</v>
      </c>
      <c r="BA1426" s="98">
        <f>_xll.qlInterestRateIndexFixingDate(Currency&amp;"ibor"&amp;Tenor,BB1426,Trigger)</f>
        <v>49387</v>
      </c>
      <c r="BB1426" s="98">
        <f>_xll.qlCalendarAdvance(Calendar,BB1425,AZ1426,"f",,Trigger)</f>
        <v>49389</v>
      </c>
      <c r="BC1426" s="98">
        <f>_xll.qlInterestRateIndexMaturity(Currency&amp;"ibor"&amp;Tenor,BB1426,Trigger)</f>
        <v>49481</v>
      </c>
      <c r="BD1426" s="242" t="e">
        <f>_xll.qlIndexFixing($AD$5,BA1426,TRUE,_xll.ohTrigger(Trigger,Trigger3M))</f>
        <v>#NUM!</v>
      </c>
      <c r="BE1426" s="242">
        <f>IFERROR(_xll.qlIndexFixing($BF$1,BA1426,TRUE,_xll.ohTrigger(Trigger,Trigger3M)),#N/A)</f>
        <v>1.7480775714544251E-2</v>
      </c>
    </row>
    <row r="1427" spans="52:57" ht="11.25" customHeight="1" x14ac:dyDescent="0.25">
      <c r="AZ1427" s="99" t="s">
        <v>83</v>
      </c>
      <c r="BA1427" s="98">
        <f>_xll.qlInterestRateIndexFixingDate(Currency&amp;"ibor"&amp;Tenor,BB1427,Trigger)</f>
        <v>49390</v>
      </c>
      <c r="BB1427" s="98">
        <f>_xll.qlCalendarAdvance(Calendar,BB1426,AZ1427,"f",,Trigger)</f>
        <v>49396</v>
      </c>
      <c r="BC1427" s="98">
        <f>_xll.qlInterestRateIndexMaturity(Currency&amp;"ibor"&amp;Tenor,BB1427,Trigger)</f>
        <v>49488</v>
      </c>
      <c r="BD1427" s="242" t="e">
        <f>_xll.qlIndexFixing($AD$5,BA1427,TRUE,_xll.ohTrigger(Trigger,Trigger3M))</f>
        <v>#NUM!</v>
      </c>
      <c r="BE1427" s="242">
        <f>IFERROR(_xll.qlIndexFixing($BF$1,BA1427,TRUE,_xll.ohTrigger(Trigger,Trigger3M)),#N/A)</f>
        <v>1.7468023705834397E-2</v>
      </c>
    </row>
    <row r="1428" spans="52:57" ht="11.25" customHeight="1" x14ac:dyDescent="0.25">
      <c r="AZ1428" s="99" t="s">
        <v>83</v>
      </c>
      <c r="BA1428" s="98">
        <f>_xll.qlInterestRateIndexFixingDate(Currency&amp;"ibor"&amp;Tenor,BB1428,Trigger)</f>
        <v>49401</v>
      </c>
      <c r="BB1428" s="98">
        <f>_xll.qlCalendarAdvance(Calendar,BB1427,AZ1428,"f",,Trigger)</f>
        <v>49403</v>
      </c>
      <c r="BC1428" s="98">
        <f>_xll.qlInterestRateIndexMaturity(Currency&amp;"ibor"&amp;Tenor,BB1428,Trigger)</f>
        <v>49494</v>
      </c>
      <c r="BD1428" s="242" t="e">
        <f>_xll.qlIndexFixing($AD$5,BA1428,TRUE,_xll.ohTrigger(Trigger,Trigger3M))</f>
        <v>#NUM!</v>
      </c>
      <c r="BE1428" s="242">
        <f>IFERROR(_xll.qlIndexFixing($BF$1,BA1428,TRUE,_xll.ohTrigger(Trigger,Trigger3M)),#N/A)</f>
        <v>1.7455755238012221E-2</v>
      </c>
    </row>
    <row r="1429" spans="52:57" ht="11.25" customHeight="1" x14ac:dyDescent="0.25">
      <c r="AZ1429" s="99" t="s">
        <v>83</v>
      </c>
      <c r="BA1429" s="98">
        <f>_xll.qlInterestRateIndexFixingDate(Currency&amp;"ibor"&amp;Tenor,BB1429,Trigger)</f>
        <v>49408</v>
      </c>
      <c r="BB1429" s="98">
        <f>_xll.qlCalendarAdvance(Calendar,BB1428,AZ1429,"f",,Trigger)</f>
        <v>49410</v>
      </c>
      <c r="BC1429" s="98">
        <f>_xll.qlInterestRateIndexMaturity(Currency&amp;"ibor"&amp;Tenor,BB1429,Trigger)</f>
        <v>49501</v>
      </c>
      <c r="BD1429" s="242" t="e">
        <f>_xll.qlIndexFixing($AD$5,BA1429,TRUE,_xll.ohTrigger(Trigger,Trigger3M))</f>
        <v>#NUM!</v>
      </c>
      <c r="BE1429" s="242">
        <f>IFERROR(_xll.qlIndexFixing($BF$1,BA1429,TRUE,_xll.ohTrigger(Trigger,Trigger3M)),#N/A)</f>
        <v>1.744299171653382E-2</v>
      </c>
    </row>
    <row r="1430" spans="52:57" ht="11.25" customHeight="1" x14ac:dyDescent="0.25">
      <c r="AZ1430" s="99" t="s">
        <v>83</v>
      </c>
      <c r="BA1430" s="98">
        <f>_xll.qlInterestRateIndexFixingDate(Currency&amp;"ibor"&amp;Tenor,BB1430,Trigger)</f>
        <v>49415</v>
      </c>
      <c r="BB1430" s="98">
        <f>_xll.qlCalendarAdvance(Calendar,BB1429,AZ1430,"f",,Trigger)</f>
        <v>49417</v>
      </c>
      <c r="BC1430" s="98">
        <f>_xll.qlInterestRateIndexMaturity(Currency&amp;"ibor"&amp;Tenor,BB1430,Trigger)</f>
        <v>49508</v>
      </c>
      <c r="BD1430" s="242" t="e">
        <f>_xll.qlIndexFixing($AD$5,BA1430,TRUE,_xll.ohTrigger(Trigger,Trigger3M))</f>
        <v>#NUM!</v>
      </c>
      <c r="BE1430" s="242">
        <f>IFERROR(_xll.qlIndexFixing($BF$1,BA1430,TRUE,_xll.ohTrigger(Trigger,Trigger3M)),#N/A)</f>
        <v>1.7430222198518523E-2</v>
      </c>
    </row>
    <row r="1431" spans="52:57" ht="11.25" customHeight="1" x14ac:dyDescent="0.25">
      <c r="AZ1431" s="99" t="s">
        <v>83</v>
      </c>
      <c r="BA1431" s="98">
        <f>_xll.qlInterestRateIndexFixingDate(Currency&amp;"ibor"&amp;Tenor,BB1431,Trigger)</f>
        <v>49422</v>
      </c>
      <c r="BB1431" s="98">
        <f>_xll.qlCalendarAdvance(Calendar,BB1430,AZ1431,"f",,Trigger)</f>
        <v>49424</v>
      </c>
      <c r="BC1431" s="98">
        <f>_xll.qlInterestRateIndexMaturity(Currency&amp;"ibor"&amp;Tenor,BB1431,Trigger)</f>
        <v>49515</v>
      </c>
      <c r="BD1431" s="242" t="e">
        <f>_xll.qlIndexFixing($AD$5,BA1431,TRUE,_xll.ohTrigger(Trigger,Trigger3M))</f>
        <v>#NUM!</v>
      </c>
      <c r="BE1431" s="242">
        <f>IFERROR(_xll.qlIndexFixing($BF$1,BA1431,TRUE,_xll.ohTrigger(Trigger,Trigger3M)),#N/A)</f>
        <v>1.7417446873794269E-2</v>
      </c>
    </row>
    <row r="1432" spans="52:57" ht="11.25" customHeight="1" x14ac:dyDescent="0.25">
      <c r="AZ1432" s="99" t="s">
        <v>83</v>
      </c>
      <c r="BA1432" s="98">
        <f>_xll.qlInterestRateIndexFixingDate(Currency&amp;"ibor"&amp;Tenor,BB1432,Trigger)</f>
        <v>49426</v>
      </c>
      <c r="BB1432" s="98">
        <f>_xll.qlCalendarAdvance(Calendar,BB1431,AZ1432,"f",,Trigger)</f>
        <v>49431</v>
      </c>
      <c r="BC1432" s="98">
        <f>_xll.qlInterestRateIndexMaturity(Currency&amp;"ibor"&amp;Tenor,BB1432,Trigger)</f>
        <v>49523</v>
      </c>
      <c r="BD1432" s="242" t="e">
        <f>_xll.qlIndexFixing($AD$5,BA1432,TRUE,_xll.ohTrigger(Trigger,Trigger3M))</f>
        <v>#NUM!</v>
      </c>
      <c r="BE1432" s="242">
        <f>IFERROR(_xll.qlIndexFixing($BF$1,BA1432,TRUE,_xll.ohTrigger(Trigger,Trigger3M)),#N/A)</f>
        <v>1.7404172021632684E-2</v>
      </c>
    </row>
    <row r="1433" spans="52:57" ht="11.25" customHeight="1" x14ac:dyDescent="0.25">
      <c r="AZ1433" s="99" t="s">
        <v>83</v>
      </c>
      <c r="BA1433" s="98">
        <f>_xll.qlInterestRateIndexFixingDate(Currency&amp;"ibor"&amp;Tenor,BB1433,Trigger)</f>
        <v>49436</v>
      </c>
      <c r="BB1433" s="98">
        <f>_xll.qlCalendarAdvance(Calendar,BB1432,AZ1433,"f",,Trigger)</f>
        <v>49438</v>
      </c>
      <c r="BC1433" s="98">
        <f>_xll.qlInterestRateIndexMaturity(Currency&amp;"ibor"&amp;Tenor,BB1433,Trigger)</f>
        <v>49530</v>
      </c>
      <c r="BD1433" s="242" t="e">
        <f>_xll.qlIndexFixing($AD$5,BA1433,TRUE,_xll.ohTrigger(Trigger,Trigger3M))</f>
        <v>#NUM!</v>
      </c>
      <c r="BE1433" s="242">
        <f>IFERROR(_xll.qlIndexFixing($BF$1,BA1433,TRUE,_xll.ohTrigger(Trigger,Trigger3M)),#N/A)</f>
        <v>1.7391384685517482E-2</v>
      </c>
    </row>
    <row r="1434" spans="52:57" ht="11.25" customHeight="1" x14ac:dyDescent="0.25">
      <c r="AZ1434" s="99" t="s">
        <v>83</v>
      </c>
      <c r="BA1434" s="98">
        <f>_xll.qlInterestRateIndexFixingDate(Currency&amp;"ibor"&amp;Tenor,BB1434,Trigger)</f>
        <v>49443</v>
      </c>
      <c r="BB1434" s="98">
        <f>_xll.qlCalendarAdvance(Calendar,BB1433,AZ1434,"f",,Trigger)</f>
        <v>49445</v>
      </c>
      <c r="BC1434" s="98">
        <f>_xll.qlInterestRateIndexMaturity(Currency&amp;"ibor"&amp;Tenor,BB1434,Trigger)</f>
        <v>49537</v>
      </c>
      <c r="BD1434" s="242" t="e">
        <f>_xll.qlIndexFixing($AD$5,BA1434,TRUE,_xll.ohTrigger(Trigger,Trigger3M))</f>
        <v>#NUM!</v>
      </c>
      <c r="BE1434" s="242">
        <f>IFERROR(_xll.qlIndexFixing($BF$1,BA1434,TRUE,_xll.ohTrigger(Trigger,Trigger3M)),#N/A)</f>
        <v>1.7378592125915422E-2</v>
      </c>
    </row>
    <row r="1435" spans="52:57" ht="11.25" customHeight="1" x14ac:dyDescent="0.25">
      <c r="AZ1435" s="99" t="s">
        <v>83</v>
      </c>
      <c r="BA1435" s="98">
        <f>_xll.qlInterestRateIndexFixingDate(Currency&amp;"ibor"&amp;Tenor,BB1435,Trigger)</f>
        <v>49450</v>
      </c>
      <c r="BB1435" s="98">
        <f>_xll.qlCalendarAdvance(Calendar,BB1434,AZ1435,"f",,Trigger)</f>
        <v>49452</v>
      </c>
      <c r="BC1435" s="98">
        <f>_xll.qlInterestRateIndexMaturity(Currency&amp;"ibor"&amp;Tenor,BB1435,Trigger)</f>
        <v>49544</v>
      </c>
      <c r="BD1435" s="242" t="e">
        <f>_xll.qlIndexFixing($AD$5,BA1435,TRUE,_xll.ohTrigger(Trigger,Trigger3M))</f>
        <v>#NUM!</v>
      </c>
      <c r="BE1435" s="242">
        <f>IFERROR(_xll.qlIndexFixing($BF$1,BA1435,TRUE,_xll.ohTrigger(Trigger,Trigger3M)),#N/A)</f>
        <v>1.7365794532656392E-2</v>
      </c>
    </row>
    <row r="1436" spans="52:57" ht="11.25" customHeight="1" x14ac:dyDescent="0.25">
      <c r="AZ1436" s="99" t="s">
        <v>83</v>
      </c>
      <c r="BA1436" s="98">
        <f>_xll.qlInterestRateIndexFixingDate(Currency&amp;"ibor"&amp;Tenor,BB1436,Trigger)</f>
        <v>49457</v>
      </c>
      <c r="BB1436" s="98">
        <f>_xll.qlCalendarAdvance(Calendar,BB1435,AZ1436,"f",,Trigger)</f>
        <v>49459</v>
      </c>
      <c r="BC1436" s="98">
        <f>_xll.qlInterestRateIndexMaturity(Currency&amp;"ibor"&amp;Tenor,BB1436,Trigger)</f>
        <v>49551</v>
      </c>
      <c r="BD1436" s="242" t="e">
        <f>_xll.qlIndexFixing($AD$5,BA1436,TRUE,_xll.ohTrigger(Trigger,Trigger3M))</f>
        <v>#NUM!</v>
      </c>
      <c r="BE1436" s="242">
        <f>IFERROR(_xll.qlIndexFixing($BF$1,BA1436,TRUE,_xll.ohTrigger(Trigger,Trigger3M)),#N/A)</f>
        <v>1.7352992099881615E-2</v>
      </c>
    </row>
    <row r="1437" spans="52:57" ht="11.25" customHeight="1" x14ac:dyDescent="0.25">
      <c r="AZ1437" s="99" t="s">
        <v>83</v>
      </c>
      <c r="BA1437" s="98">
        <f>_xll.qlInterestRateIndexFixingDate(Currency&amp;"ibor"&amp;Tenor,BB1437,Trigger)</f>
        <v>49464</v>
      </c>
      <c r="BB1437" s="98">
        <f>_xll.qlCalendarAdvance(Calendar,BB1436,AZ1437,"f",,Trigger)</f>
        <v>49466</v>
      </c>
      <c r="BC1437" s="98">
        <f>_xll.qlInterestRateIndexMaturity(Currency&amp;"ibor"&amp;Tenor,BB1437,Trigger)</f>
        <v>49558</v>
      </c>
      <c r="BD1437" s="242" t="e">
        <f>_xll.qlIndexFixing($AD$5,BA1437,TRUE,_xll.ohTrigger(Trigger,Trigger3M))</f>
        <v>#NUM!</v>
      </c>
      <c r="BE1437" s="242">
        <f>IFERROR(_xll.qlIndexFixing($BF$1,BA1437,TRUE,_xll.ohTrigger(Trigger,Trigger3M)),#N/A)</f>
        <v>1.73401853984336E-2</v>
      </c>
    </row>
    <row r="1438" spans="52:57" ht="11.25" customHeight="1" x14ac:dyDescent="0.25">
      <c r="AZ1438" s="99" t="s">
        <v>83</v>
      </c>
      <c r="BA1438" s="98">
        <f>_xll.qlInterestRateIndexFixingDate(Currency&amp;"ibor"&amp;Tenor,BB1438,Trigger)</f>
        <v>49471</v>
      </c>
      <c r="BB1438" s="98">
        <f>_xll.qlCalendarAdvance(Calendar,BB1437,AZ1438,"f",,Trigger)</f>
        <v>49473</v>
      </c>
      <c r="BC1438" s="98">
        <f>_xll.qlInterestRateIndexMaturity(Currency&amp;"ibor"&amp;Tenor,BB1438,Trigger)</f>
        <v>49565</v>
      </c>
      <c r="BD1438" s="242" t="e">
        <f>_xll.qlIndexFixing($AD$5,BA1438,TRUE,_xll.ohTrigger(Trigger,Trigger3M))</f>
        <v>#NUM!</v>
      </c>
      <c r="BE1438" s="242">
        <f>IFERROR(_xll.qlIndexFixing($BF$1,BA1438,TRUE,_xll.ohTrigger(Trigger,Trigger3M)),#N/A)</f>
        <v>1.7327375664899697E-2</v>
      </c>
    </row>
    <row r="1439" spans="52:57" ht="11.25" customHeight="1" x14ac:dyDescent="0.25">
      <c r="AZ1439" s="99" t="s">
        <v>83</v>
      </c>
      <c r="BA1439" s="98">
        <f>_xll.qlInterestRateIndexFixingDate(Currency&amp;"ibor"&amp;Tenor,BB1439,Trigger)</f>
        <v>49478</v>
      </c>
      <c r="BB1439" s="98">
        <f>_xll.qlCalendarAdvance(Calendar,BB1438,AZ1439,"f",,Trigger)</f>
        <v>49480</v>
      </c>
      <c r="BC1439" s="98">
        <f>_xll.qlInterestRateIndexMaturity(Currency&amp;"ibor"&amp;Tenor,BB1439,Trigger)</f>
        <v>49572</v>
      </c>
      <c r="BD1439" s="242" t="e">
        <f>_xll.qlIndexFixing($AD$5,BA1439,TRUE,_xll.ohTrigger(Trigger,Trigger3M))</f>
        <v>#NUM!</v>
      </c>
      <c r="BE1439" s="242">
        <f>IFERROR(_xll.qlIndexFixing($BF$1,BA1439,TRUE,_xll.ohTrigger(Trigger,Trigger3M)),#N/A)</f>
        <v>1.7314564207530806E-2</v>
      </c>
    </row>
    <row r="1440" spans="52:57" ht="11.25" customHeight="1" x14ac:dyDescent="0.25">
      <c r="AZ1440" s="99" t="s">
        <v>83</v>
      </c>
      <c r="BA1440" s="98">
        <f>_xll.qlInterestRateIndexFixingDate(Currency&amp;"ibor"&amp;Tenor,BB1440,Trigger)</f>
        <v>49485</v>
      </c>
      <c r="BB1440" s="98">
        <f>_xll.qlCalendarAdvance(Calendar,BB1439,AZ1440,"f",,Trigger)</f>
        <v>49487</v>
      </c>
      <c r="BC1440" s="98">
        <f>_xll.qlInterestRateIndexMaturity(Currency&amp;"ibor"&amp;Tenor,BB1440,Trigger)</f>
        <v>49579</v>
      </c>
      <c r="BD1440" s="242" t="e">
        <f>_xll.qlIndexFixing($AD$5,BA1440,TRUE,_xll.ohTrigger(Trigger,Trigger3M))</f>
        <v>#NUM!</v>
      </c>
      <c r="BE1440" s="242">
        <f>IFERROR(_xll.qlIndexFixing($BF$1,BA1440,TRUE,_xll.ohTrigger(Trigger,Trigger3M)),#N/A)</f>
        <v>1.7301752338818782E-2</v>
      </c>
    </row>
    <row r="1441" spans="52:57" ht="11.25" customHeight="1" x14ac:dyDescent="0.25">
      <c r="AZ1441" s="99" t="s">
        <v>83</v>
      </c>
      <c r="BA1441" s="98">
        <f>_xll.qlInterestRateIndexFixingDate(Currency&amp;"ibor"&amp;Tenor,BB1441,Trigger)</f>
        <v>49492</v>
      </c>
      <c r="BB1441" s="98">
        <f>_xll.qlCalendarAdvance(Calendar,BB1440,AZ1441,"f",,Trigger)</f>
        <v>49494</v>
      </c>
      <c r="BC1441" s="98">
        <f>_xll.qlInterestRateIndexMaturity(Currency&amp;"ibor"&amp;Tenor,BB1441,Trigger)</f>
        <v>49586</v>
      </c>
      <c r="BD1441" s="242" t="e">
        <f>_xll.qlIndexFixing($AD$5,BA1441,TRUE,_xll.ohTrigger(Trigger,Trigger3M))</f>
        <v>#NUM!</v>
      </c>
      <c r="BE1441" s="242">
        <f>IFERROR(_xll.qlIndexFixing($BF$1,BA1441,TRUE,_xll.ohTrigger(Trigger,Trigger3M)),#N/A)</f>
        <v>1.7288941375499911E-2</v>
      </c>
    </row>
    <row r="1442" spans="52:57" ht="11.25" customHeight="1" x14ac:dyDescent="0.25">
      <c r="AZ1442" s="99" t="s">
        <v>83</v>
      </c>
      <c r="BA1442" s="98">
        <f>_xll.qlInterestRateIndexFixingDate(Currency&amp;"ibor"&amp;Tenor,BB1442,Trigger)</f>
        <v>49499</v>
      </c>
      <c r="BB1442" s="98">
        <f>_xll.qlCalendarAdvance(Calendar,BB1441,AZ1442,"f",,Trigger)</f>
        <v>49501</v>
      </c>
      <c r="BC1442" s="98">
        <f>_xll.qlInterestRateIndexMaturity(Currency&amp;"ibor"&amp;Tenor,BB1442,Trigger)</f>
        <v>49593</v>
      </c>
      <c r="BD1442" s="242" t="e">
        <f>_xll.qlIndexFixing($AD$5,BA1442,TRUE,_xll.ohTrigger(Trigger,Trigger3M))</f>
        <v>#NUM!</v>
      </c>
      <c r="BE1442" s="242">
        <f>IFERROR(_xll.qlIndexFixing($BF$1,BA1442,TRUE,_xll.ohTrigger(Trigger,Trigger3M)),#N/A)</f>
        <v>1.7276132638545348E-2</v>
      </c>
    </row>
    <row r="1443" spans="52:57" ht="11.25" customHeight="1" x14ac:dyDescent="0.25">
      <c r="AZ1443" s="99" t="s">
        <v>83</v>
      </c>
      <c r="BA1443" s="98">
        <f>_xll.qlInterestRateIndexFixingDate(Currency&amp;"ibor"&amp;Tenor,BB1443,Trigger)</f>
        <v>49506</v>
      </c>
      <c r="BB1443" s="98">
        <f>_xll.qlCalendarAdvance(Calendar,BB1442,AZ1443,"f",,Trigger)</f>
        <v>49508</v>
      </c>
      <c r="BC1443" s="98">
        <f>_xll.qlInterestRateIndexMaturity(Currency&amp;"ibor"&amp;Tenor,BB1443,Trigger)</f>
        <v>49600</v>
      </c>
      <c r="BD1443" s="242" t="e">
        <f>_xll.qlIndexFixing($AD$5,BA1443,TRUE,_xll.ohTrigger(Trigger,Trigger3M))</f>
        <v>#NUM!</v>
      </c>
      <c r="BE1443" s="242">
        <f>IFERROR(_xll.qlIndexFixing($BF$1,BA1443,TRUE,_xll.ohTrigger(Trigger,Trigger3M)),#N/A)</f>
        <v>1.7263327453172425E-2</v>
      </c>
    </row>
    <row r="1444" spans="52:57" ht="11.25" customHeight="1" x14ac:dyDescent="0.25">
      <c r="AZ1444" s="99" t="s">
        <v>83</v>
      </c>
      <c r="BA1444" s="98">
        <f>_xll.qlInterestRateIndexFixingDate(Currency&amp;"ibor"&amp;Tenor,BB1444,Trigger)</f>
        <v>49513</v>
      </c>
      <c r="BB1444" s="98">
        <f>_xll.qlCalendarAdvance(Calendar,BB1443,AZ1444,"f",,Trigger)</f>
        <v>49515</v>
      </c>
      <c r="BC1444" s="98">
        <f>_xll.qlInterestRateIndexMaturity(Currency&amp;"ibor"&amp;Tenor,BB1444,Trigger)</f>
        <v>49607</v>
      </c>
      <c r="BD1444" s="242" t="e">
        <f>_xll.qlIndexFixing($AD$5,BA1444,TRUE,_xll.ohTrigger(Trigger,Trigger3M))</f>
        <v>#NUM!</v>
      </c>
      <c r="BE1444" s="242">
        <f>IFERROR(_xll.qlIndexFixing($BF$1,BA1444,TRUE,_xll.ohTrigger(Trigger,Trigger3M)),#N/A)</f>
        <v>1.7250527148835074E-2</v>
      </c>
    </row>
    <row r="1445" spans="52:57" ht="11.25" customHeight="1" x14ac:dyDescent="0.25">
      <c r="AZ1445" s="99" t="s">
        <v>83</v>
      </c>
      <c r="BA1445" s="98">
        <f>_xll.qlInterestRateIndexFixingDate(Currency&amp;"ibor"&amp;Tenor,BB1445,Trigger)</f>
        <v>49520</v>
      </c>
      <c r="BB1445" s="98">
        <f>_xll.qlCalendarAdvance(Calendar,BB1444,AZ1445,"f",,Trigger)</f>
        <v>49522</v>
      </c>
      <c r="BC1445" s="98">
        <f>_xll.qlInterestRateIndexMaturity(Currency&amp;"ibor"&amp;Tenor,BB1445,Trigger)</f>
        <v>49614</v>
      </c>
      <c r="BD1445" s="242" t="e">
        <f>_xll.qlIndexFixing($AD$5,BA1445,TRUE,_xll.ohTrigger(Trigger,Trigger3M))</f>
        <v>#NUM!</v>
      </c>
      <c r="BE1445" s="242">
        <f>IFERROR(_xll.qlIndexFixing($BF$1,BA1445,TRUE,_xll.ohTrigger(Trigger,Trigger3M)),#N/A)</f>
        <v>1.7237733059229932E-2</v>
      </c>
    </row>
    <row r="1446" spans="52:57" ht="11.25" customHeight="1" x14ac:dyDescent="0.25">
      <c r="AZ1446" s="99" t="s">
        <v>83</v>
      </c>
      <c r="BA1446" s="98">
        <f>_xll.qlInterestRateIndexFixingDate(Currency&amp;"ibor"&amp;Tenor,BB1446,Trigger)</f>
        <v>49527</v>
      </c>
      <c r="BB1446" s="98">
        <f>_xll.qlCalendarAdvance(Calendar,BB1445,AZ1446,"f",,Trigger)</f>
        <v>49529</v>
      </c>
      <c r="BC1446" s="98">
        <f>_xll.qlInterestRateIndexMaturity(Currency&amp;"ibor"&amp;Tenor,BB1446,Trigger)</f>
        <v>49621</v>
      </c>
      <c r="BD1446" s="242" t="e">
        <f>_xll.qlIndexFixing($AD$5,BA1446,TRUE,_xll.ohTrigger(Trigger,Trigger3M))</f>
        <v>#NUM!</v>
      </c>
      <c r="BE1446" s="242">
        <f>IFERROR(_xll.qlIndexFixing($BF$1,BA1446,TRUE,_xll.ohTrigger(Trigger,Trigger3M)),#N/A)</f>
        <v>1.7224946522292846E-2</v>
      </c>
    </row>
    <row r="1447" spans="52:57" ht="11.25" customHeight="1" x14ac:dyDescent="0.25">
      <c r="AZ1447" s="99" t="s">
        <v>83</v>
      </c>
      <c r="BA1447" s="98">
        <f>_xll.qlInterestRateIndexFixingDate(Currency&amp;"ibor"&amp;Tenor,BB1447,Trigger)</f>
        <v>49534</v>
      </c>
      <c r="BB1447" s="98">
        <f>_xll.qlCalendarAdvance(Calendar,BB1446,AZ1447,"f",,Trigger)</f>
        <v>49536</v>
      </c>
      <c r="BC1447" s="98">
        <f>_xll.qlInterestRateIndexMaturity(Currency&amp;"ibor"&amp;Tenor,BB1447,Trigger)</f>
        <v>49628</v>
      </c>
      <c r="BD1447" s="242" t="e">
        <f>_xll.qlIndexFixing($AD$5,BA1447,TRUE,_xll.ohTrigger(Trigger,Trigger3M))</f>
        <v>#NUM!</v>
      </c>
      <c r="BE1447" s="242">
        <f>IFERROR(_xll.qlIndexFixing($BF$1,BA1447,TRUE,_xll.ohTrigger(Trigger,Trigger3M)),#N/A)</f>
        <v>1.7212168880200624E-2</v>
      </c>
    </row>
    <row r="1448" spans="52:57" ht="11.25" customHeight="1" x14ac:dyDescent="0.25">
      <c r="AZ1448" s="99" t="s">
        <v>83</v>
      </c>
      <c r="BA1448" s="98">
        <f>_xll.qlInterestRateIndexFixingDate(Currency&amp;"ibor"&amp;Tenor,BB1448,Trigger)</f>
        <v>49541</v>
      </c>
      <c r="BB1448" s="98">
        <f>_xll.qlCalendarAdvance(Calendar,BB1447,AZ1448,"f",,Trigger)</f>
        <v>49543</v>
      </c>
      <c r="BC1448" s="98">
        <f>_xll.qlInterestRateIndexMaturity(Currency&amp;"ibor"&amp;Tenor,BB1448,Trigger)</f>
        <v>49635</v>
      </c>
      <c r="BD1448" s="242" t="e">
        <f>_xll.qlIndexFixing($AD$5,BA1448,TRUE,_xll.ohTrigger(Trigger,Trigger3M))</f>
        <v>#NUM!</v>
      </c>
      <c r="BE1448" s="242">
        <f>IFERROR(_xll.qlIndexFixing($BF$1,BA1448,TRUE,_xll.ohTrigger(Trigger,Trigger3M)),#N/A)</f>
        <v>1.719940147936928E-2</v>
      </c>
    </row>
    <row r="1449" spans="52:57" ht="11.25" customHeight="1" x14ac:dyDescent="0.25">
      <c r="AZ1449" s="99" t="s">
        <v>83</v>
      </c>
      <c r="BA1449" s="98">
        <f>_xll.qlInterestRateIndexFixingDate(Currency&amp;"ibor"&amp;Tenor,BB1449,Trigger)</f>
        <v>49548</v>
      </c>
      <c r="BB1449" s="98">
        <f>_xll.qlCalendarAdvance(Calendar,BB1448,AZ1449,"f",,Trigger)</f>
        <v>49550</v>
      </c>
      <c r="BC1449" s="98">
        <f>_xll.qlInterestRateIndexMaturity(Currency&amp;"ibor"&amp;Tenor,BB1449,Trigger)</f>
        <v>49642</v>
      </c>
      <c r="BD1449" s="242" t="e">
        <f>_xll.qlIndexFixing($AD$5,BA1449,TRUE,_xll.ohTrigger(Trigger,Trigger3M))</f>
        <v>#NUM!</v>
      </c>
      <c r="BE1449" s="242">
        <f>IFERROR(_xll.qlIndexFixing($BF$1,BA1449,TRUE,_xll.ohTrigger(Trigger,Trigger3M)),#N/A)</f>
        <v>1.7186645669917098E-2</v>
      </c>
    </row>
    <row r="1450" spans="52:57" ht="11.25" customHeight="1" x14ac:dyDescent="0.25">
      <c r="AZ1450" s="99" t="s">
        <v>83</v>
      </c>
      <c r="BA1450" s="98">
        <f>_xll.qlInterestRateIndexFixingDate(Currency&amp;"ibor"&amp;Tenor,BB1450,Trigger)</f>
        <v>49555</v>
      </c>
      <c r="BB1450" s="98">
        <f>_xll.qlCalendarAdvance(Calendar,BB1449,AZ1450,"f",,Trigger)</f>
        <v>49557</v>
      </c>
      <c r="BC1450" s="98">
        <f>_xll.qlInterestRateIndexMaturity(Currency&amp;"ibor"&amp;Tenor,BB1450,Trigger)</f>
        <v>49648</v>
      </c>
      <c r="BD1450" s="242" t="e">
        <f>_xll.qlIndexFixing($AD$5,BA1450,TRUE,_xll.ohTrigger(Trigger,Trigger3M))</f>
        <v>#NUM!</v>
      </c>
      <c r="BE1450" s="242">
        <f>IFERROR(_xll.qlIndexFixing($BF$1,BA1450,TRUE,_xll.ohTrigger(Trigger,Trigger3M)),#N/A)</f>
        <v>1.7174401225859809E-2</v>
      </c>
    </row>
    <row r="1451" spans="52:57" ht="11.25" customHeight="1" x14ac:dyDescent="0.25">
      <c r="AZ1451" s="99" t="s">
        <v>83</v>
      </c>
      <c r="BA1451" s="98">
        <f>_xll.qlInterestRateIndexFixingDate(Currency&amp;"ibor"&amp;Tenor,BB1451,Trigger)</f>
        <v>49562</v>
      </c>
      <c r="BB1451" s="98">
        <f>_xll.qlCalendarAdvance(Calendar,BB1450,AZ1451,"f",,Trigger)</f>
        <v>49564</v>
      </c>
      <c r="BC1451" s="98">
        <f>_xll.qlInterestRateIndexMaturity(Currency&amp;"ibor"&amp;Tenor,BB1451,Trigger)</f>
        <v>49655</v>
      </c>
      <c r="BD1451" s="242" t="e">
        <f>_xll.qlIndexFixing($AD$5,BA1451,TRUE,_xll.ohTrigger(Trigger,Trigger3M))</f>
        <v>#NUM!</v>
      </c>
      <c r="BE1451" s="242">
        <f>IFERROR(_xll.qlIndexFixing($BF$1,BA1451,TRUE,_xll.ohTrigger(Trigger,Trigger3M)),#N/A)</f>
        <v>1.7161670749457535E-2</v>
      </c>
    </row>
    <row r="1452" spans="52:57" ht="11.25" customHeight="1" x14ac:dyDescent="0.25">
      <c r="AZ1452" s="99" t="s">
        <v>83</v>
      </c>
      <c r="BA1452" s="98">
        <f>_xll.qlInterestRateIndexFixingDate(Currency&amp;"ibor"&amp;Tenor,BB1452,Trigger)</f>
        <v>49569</v>
      </c>
      <c r="BB1452" s="98">
        <f>_xll.qlCalendarAdvance(Calendar,BB1451,AZ1452,"f",,Trigger)</f>
        <v>49571</v>
      </c>
      <c r="BC1452" s="98">
        <f>_xll.qlInterestRateIndexMaturity(Currency&amp;"ibor"&amp;Tenor,BB1452,Trigger)</f>
        <v>49662</v>
      </c>
      <c r="BD1452" s="242" t="e">
        <f>_xll.qlIndexFixing($AD$5,BA1452,TRUE,_xll.ohTrigger(Trigger,Trigger3M))</f>
        <v>#NUM!</v>
      </c>
      <c r="BE1452" s="242">
        <f>IFERROR(_xll.qlIndexFixing($BF$1,BA1452,TRUE,_xll.ohTrigger(Trigger,Trigger3M)),#N/A)</f>
        <v>1.7148953533363275E-2</v>
      </c>
    </row>
    <row r="1453" spans="52:57" ht="11.25" customHeight="1" x14ac:dyDescent="0.25">
      <c r="AZ1453" s="99" t="s">
        <v>83</v>
      </c>
      <c r="BA1453" s="98">
        <f>_xll.qlInterestRateIndexFixingDate(Currency&amp;"ibor"&amp;Tenor,BB1453,Trigger)</f>
        <v>49576</v>
      </c>
      <c r="BB1453" s="98">
        <f>_xll.qlCalendarAdvance(Calendar,BB1452,AZ1453,"f",,Trigger)</f>
        <v>49578</v>
      </c>
      <c r="BC1453" s="98">
        <f>_xll.qlInterestRateIndexMaturity(Currency&amp;"ibor"&amp;Tenor,BB1453,Trigger)</f>
        <v>49670</v>
      </c>
      <c r="BD1453" s="242" t="e">
        <f>_xll.qlIndexFixing($AD$5,BA1453,TRUE,_xll.ohTrigger(Trigger,Trigger3M))</f>
        <v>#NUM!</v>
      </c>
      <c r="BE1453" s="242">
        <f>IFERROR(_xll.qlIndexFixing($BF$1,BA1453,TRUE,_xll.ohTrigger(Trigger,Trigger3M)),#N/A)</f>
        <v>1.7135752299450472E-2</v>
      </c>
    </row>
    <row r="1454" spans="52:57" ht="11.25" customHeight="1" x14ac:dyDescent="0.25">
      <c r="AZ1454" s="99" t="s">
        <v>83</v>
      </c>
      <c r="BA1454" s="98">
        <f>_xll.qlInterestRateIndexFixingDate(Currency&amp;"ibor"&amp;Tenor,BB1454,Trigger)</f>
        <v>49583</v>
      </c>
      <c r="BB1454" s="98">
        <f>_xll.qlCalendarAdvance(Calendar,BB1453,AZ1454,"f",,Trigger)</f>
        <v>49585</v>
      </c>
      <c r="BC1454" s="98">
        <f>_xll.qlInterestRateIndexMaturity(Currency&amp;"ibor"&amp;Tenor,BB1454,Trigger)</f>
        <v>49677</v>
      </c>
      <c r="BD1454" s="242" t="e">
        <f>_xll.qlIndexFixing($AD$5,BA1454,TRUE,_xll.ohTrigger(Trigger,Trigger3M))</f>
        <v>#NUM!</v>
      </c>
      <c r="BE1454" s="242">
        <f>IFERROR(_xll.qlIndexFixing($BF$1,BA1454,TRUE,_xll.ohTrigger(Trigger,Trigger3M)),#N/A)</f>
        <v>1.7123062768136053E-2</v>
      </c>
    </row>
    <row r="1455" spans="52:57" ht="11.25" customHeight="1" x14ac:dyDescent="0.25">
      <c r="AZ1455" s="99" t="s">
        <v>83</v>
      </c>
      <c r="BA1455" s="98">
        <f>_xll.qlInterestRateIndexFixingDate(Currency&amp;"ibor"&amp;Tenor,BB1455,Trigger)</f>
        <v>49590</v>
      </c>
      <c r="BB1455" s="98">
        <f>_xll.qlCalendarAdvance(Calendar,BB1454,AZ1455,"f",,Trigger)</f>
        <v>49592</v>
      </c>
      <c r="BC1455" s="98">
        <f>_xll.qlInterestRateIndexMaturity(Currency&amp;"ibor"&amp;Tenor,BB1455,Trigger)</f>
        <v>49684</v>
      </c>
      <c r="BD1455" s="242" t="e">
        <f>_xll.qlIndexFixing($AD$5,BA1455,TRUE,_xll.ohTrigger(Trigger,Trigger3M))</f>
        <v>#NUM!</v>
      </c>
      <c r="BE1455" s="242">
        <f>IFERROR(_xll.qlIndexFixing($BF$1,BA1455,TRUE,_xll.ohTrigger(Trigger,Trigger3M)),#N/A)</f>
        <v>1.7110387252518931E-2</v>
      </c>
    </row>
    <row r="1456" spans="52:57" ht="11.25" customHeight="1" x14ac:dyDescent="0.25">
      <c r="AZ1456" s="99" t="s">
        <v>83</v>
      </c>
      <c r="BA1456" s="98">
        <f>_xll.qlInterestRateIndexFixingDate(Currency&amp;"ibor"&amp;Tenor,BB1456,Trigger)</f>
        <v>49597</v>
      </c>
      <c r="BB1456" s="98">
        <f>_xll.qlCalendarAdvance(Calendar,BB1455,AZ1456,"f",,Trigger)</f>
        <v>49599</v>
      </c>
      <c r="BC1456" s="98">
        <f>_xll.qlInterestRateIndexMaturity(Currency&amp;"ibor"&amp;Tenor,BB1456,Trigger)</f>
        <v>49691</v>
      </c>
      <c r="BD1456" s="242" t="e">
        <f>_xll.qlIndexFixing($AD$5,BA1456,TRUE,_xll.ohTrigger(Trigger,Trigger3M))</f>
        <v>#NUM!</v>
      </c>
      <c r="BE1456" s="242">
        <f>IFERROR(_xll.qlIndexFixing($BF$1,BA1456,TRUE,_xll.ohTrigger(Trigger,Trigger3M)),#N/A)</f>
        <v>1.7097725998187874E-2</v>
      </c>
    </row>
    <row r="1457" spans="52:57" ht="11.25" customHeight="1" x14ac:dyDescent="0.25">
      <c r="AZ1457" s="99" t="s">
        <v>83</v>
      </c>
      <c r="BA1457" s="98">
        <f>_xll.qlInterestRateIndexFixingDate(Currency&amp;"ibor"&amp;Tenor,BB1457,Trigger)</f>
        <v>49604</v>
      </c>
      <c r="BB1457" s="98">
        <f>_xll.qlCalendarAdvance(Calendar,BB1456,AZ1457,"f",,Trigger)</f>
        <v>49606</v>
      </c>
      <c r="BC1457" s="98">
        <f>_xll.qlInterestRateIndexMaturity(Currency&amp;"ibor"&amp;Tenor,BB1457,Trigger)</f>
        <v>49698</v>
      </c>
      <c r="BD1457" s="242" t="e">
        <f>_xll.qlIndexFixing($AD$5,BA1457,TRUE,_xll.ohTrigger(Trigger,Trigger3M))</f>
        <v>#NUM!</v>
      </c>
      <c r="BE1457" s="242">
        <f>IFERROR(_xll.qlIndexFixing($BF$1,BA1457,TRUE,_xll.ohTrigger(Trigger,Trigger3M)),#N/A)</f>
        <v>1.7085079250721221E-2</v>
      </c>
    </row>
    <row r="1458" spans="52:57" ht="11.25" customHeight="1" x14ac:dyDescent="0.25">
      <c r="AZ1458" s="99" t="s">
        <v>83</v>
      </c>
      <c r="BA1458" s="98">
        <f>_xll.qlInterestRateIndexFixingDate(Currency&amp;"ibor"&amp;Tenor,BB1458,Trigger)</f>
        <v>49611</v>
      </c>
      <c r="BB1458" s="98">
        <f>_xll.qlCalendarAdvance(Calendar,BB1457,AZ1458,"f",,Trigger)</f>
        <v>49613</v>
      </c>
      <c r="BC1458" s="98">
        <f>_xll.qlInterestRateIndexMaturity(Currency&amp;"ibor"&amp;Tenor,BB1458,Trigger)</f>
        <v>49705</v>
      </c>
      <c r="BD1458" s="242" t="e">
        <f>_xll.qlIndexFixing($AD$5,BA1458,TRUE,_xll.ohTrigger(Trigger,Trigger3M))</f>
        <v>#NUM!</v>
      </c>
      <c r="BE1458" s="242">
        <f>IFERROR(_xll.qlIndexFixing($BF$1,BA1458,TRUE,_xll.ohTrigger(Trigger,Trigger3M)),#N/A)</f>
        <v>1.7072447255699053E-2</v>
      </c>
    </row>
    <row r="1459" spans="52:57" ht="11.25" customHeight="1" x14ac:dyDescent="0.25">
      <c r="AZ1459" s="99" t="s">
        <v>83</v>
      </c>
      <c r="BA1459" s="98">
        <f>_xll.qlInterestRateIndexFixingDate(Currency&amp;"ibor"&amp;Tenor,BB1459,Trigger)</f>
        <v>49618</v>
      </c>
      <c r="BB1459" s="98">
        <f>_xll.qlCalendarAdvance(Calendar,BB1458,AZ1459,"f",,Trigger)</f>
        <v>49620</v>
      </c>
      <c r="BC1459" s="98">
        <f>_xll.qlInterestRateIndexMaturity(Currency&amp;"ibor"&amp;Tenor,BB1459,Trigger)</f>
        <v>49712</v>
      </c>
      <c r="BD1459" s="242" t="e">
        <f>_xll.qlIndexFixing($AD$5,BA1459,TRUE,_xll.ohTrigger(Trigger,Trigger3M))</f>
        <v>#NUM!</v>
      </c>
      <c r="BE1459" s="242">
        <f>IFERROR(_xll.qlIndexFixing($BF$1,BA1459,TRUE,_xll.ohTrigger(Trigger,Trigger3M)),#N/A)</f>
        <v>1.7059830258696233E-2</v>
      </c>
    </row>
    <row r="1460" spans="52:57" ht="11.25" customHeight="1" x14ac:dyDescent="0.25">
      <c r="AZ1460" s="99" t="s">
        <v>83</v>
      </c>
      <c r="BA1460" s="98">
        <f>_xll.qlInterestRateIndexFixingDate(Currency&amp;"ibor"&amp;Tenor,BB1460,Trigger)</f>
        <v>49625</v>
      </c>
      <c r="BB1460" s="98">
        <f>_xll.qlCalendarAdvance(Calendar,BB1459,AZ1460,"f",,Trigger)</f>
        <v>49627</v>
      </c>
      <c r="BC1460" s="98">
        <f>_xll.qlInterestRateIndexMaturity(Currency&amp;"ibor"&amp;Tenor,BB1460,Trigger)</f>
        <v>49719</v>
      </c>
      <c r="BD1460" s="242" t="e">
        <f>_xll.qlIndexFixing($AD$5,BA1460,TRUE,_xll.ohTrigger(Trigger,Trigger3M))</f>
        <v>#NUM!</v>
      </c>
      <c r="BE1460" s="242">
        <f>IFERROR(_xll.qlIndexFixing($BF$1,BA1460,TRUE,_xll.ohTrigger(Trigger,Trigger3M)),#N/A)</f>
        <v>1.7047228505285887E-2</v>
      </c>
    </row>
    <row r="1461" spans="52:57" ht="11.25" customHeight="1" x14ac:dyDescent="0.25">
      <c r="AZ1461" s="99" t="s">
        <v>83</v>
      </c>
      <c r="BA1461" s="98">
        <f>_xll.qlInterestRateIndexFixingDate(Currency&amp;"ibor"&amp;Tenor,BB1461,Trigger)</f>
        <v>49632</v>
      </c>
      <c r="BB1461" s="98">
        <f>_xll.qlCalendarAdvance(Calendar,BB1460,AZ1461,"f",,Trigger)</f>
        <v>49634</v>
      </c>
      <c r="BC1461" s="98">
        <f>_xll.qlInterestRateIndexMaturity(Currency&amp;"ibor"&amp;Tenor,BB1461,Trigger)</f>
        <v>49726</v>
      </c>
      <c r="BD1461" s="242" t="e">
        <f>_xll.qlIndexFixing($AD$5,BA1461,TRUE,_xll.ohTrigger(Trigger,Trigger3M))</f>
        <v>#NUM!</v>
      </c>
      <c r="BE1461" s="242">
        <f>IFERROR(_xll.qlIndexFixing($BF$1,BA1461,TRUE,_xll.ohTrigger(Trigger,Trigger3M)),#N/A)</f>
        <v>1.7034642241035063E-2</v>
      </c>
    </row>
    <row r="1462" spans="52:57" ht="11.25" customHeight="1" x14ac:dyDescent="0.25">
      <c r="AZ1462" s="99" t="s">
        <v>83</v>
      </c>
      <c r="BA1462" s="98">
        <f>_xll.qlInterestRateIndexFixingDate(Currency&amp;"ibor"&amp;Tenor,BB1462,Trigger)</f>
        <v>49639</v>
      </c>
      <c r="BB1462" s="98">
        <f>_xll.qlCalendarAdvance(Calendar,BB1461,AZ1462,"f",,Trigger)</f>
        <v>49641</v>
      </c>
      <c r="BC1462" s="98">
        <f>_xll.qlInterestRateIndexMaturity(Currency&amp;"ibor"&amp;Tenor,BB1462,Trigger)</f>
        <v>49733</v>
      </c>
      <c r="BD1462" s="242" t="e">
        <f>_xll.qlIndexFixing($AD$5,BA1462,TRUE,_xll.ohTrigger(Trigger,Trigger3M))</f>
        <v>#NUM!</v>
      </c>
      <c r="BE1462" s="242">
        <f>IFERROR(_xll.qlIndexFixing($BF$1,BA1462,TRUE,_xll.ohTrigger(Trigger,Trigger3M)),#N/A)</f>
        <v>1.7022071711512543E-2</v>
      </c>
    </row>
    <row r="1463" spans="52:57" ht="11.25" customHeight="1" x14ac:dyDescent="0.25">
      <c r="AZ1463" s="99" t="s">
        <v>83</v>
      </c>
      <c r="BA1463" s="98">
        <f>_xll.qlInterestRateIndexFixingDate(Currency&amp;"ibor"&amp;Tenor,BB1463,Trigger)</f>
        <v>49646</v>
      </c>
      <c r="BB1463" s="98">
        <f>_xll.qlCalendarAdvance(Calendar,BB1462,AZ1463,"f",,Trigger)</f>
        <v>49648</v>
      </c>
      <c r="BC1463" s="98">
        <f>_xll.qlInterestRateIndexMaturity(Currency&amp;"ibor"&amp;Tenor,BB1463,Trigger)</f>
        <v>49739</v>
      </c>
      <c r="BD1463" s="242" t="e">
        <f>_xll.qlIndexFixing($AD$5,BA1463,TRUE,_xll.ohTrigger(Trigger,Trigger3M))</f>
        <v>#NUM!</v>
      </c>
      <c r="BE1463" s="242">
        <f>IFERROR(_xll.qlIndexFixing($BF$1,BA1463,TRUE,_xll.ohTrigger(Trigger,Trigger3M)),#N/A)</f>
        <v>1.7010009571348295E-2</v>
      </c>
    </row>
    <row r="1464" spans="52:57" ht="11.25" customHeight="1" x14ac:dyDescent="0.25">
      <c r="AZ1464" s="99" t="s">
        <v>83</v>
      </c>
      <c r="BA1464" s="98">
        <f>_xll.qlInterestRateIndexFixingDate(Currency&amp;"ibor"&amp;Tenor,BB1464,Trigger)</f>
        <v>49653</v>
      </c>
      <c r="BB1464" s="98">
        <f>_xll.qlCalendarAdvance(Calendar,BB1463,AZ1464,"f",,Trigger)</f>
        <v>49655</v>
      </c>
      <c r="BC1464" s="98">
        <f>_xll.qlInterestRateIndexMaturity(Currency&amp;"ibor"&amp;Tenor,BB1464,Trigger)</f>
        <v>49746</v>
      </c>
      <c r="BD1464" s="242" t="e">
        <f>_xll.qlIndexFixing($AD$5,BA1464,TRUE,_xll.ohTrigger(Trigger,Trigger3M))</f>
        <v>#NUM!</v>
      </c>
      <c r="BE1464" s="242">
        <f>IFERROR(_xll.qlIndexFixing($BF$1,BA1464,TRUE,_xll.ohTrigger(Trigger,Trigger3M)),#N/A)</f>
        <v>1.699747063359909E-2</v>
      </c>
    </row>
    <row r="1465" spans="52:57" ht="11.25" customHeight="1" x14ac:dyDescent="0.25">
      <c r="AZ1465" s="99" t="s">
        <v>83</v>
      </c>
      <c r="BA1465" s="98">
        <f>_xll.qlInterestRateIndexFixingDate(Currency&amp;"ibor"&amp;Tenor,BB1465,Trigger)</f>
        <v>49660</v>
      </c>
      <c r="BB1465" s="98">
        <f>_xll.qlCalendarAdvance(Calendar,BB1464,AZ1465,"f",,Trigger)</f>
        <v>49662</v>
      </c>
      <c r="BC1465" s="98">
        <f>_xll.qlInterestRateIndexMaturity(Currency&amp;"ibor"&amp;Tenor,BB1465,Trigger)</f>
        <v>49753</v>
      </c>
      <c r="BD1465" s="242" t="e">
        <f>_xll.qlIndexFixing($AD$5,BA1465,TRUE,_xll.ohTrigger(Trigger,Trigger3M))</f>
        <v>#NUM!</v>
      </c>
      <c r="BE1465" s="242">
        <f>IFERROR(_xll.qlIndexFixing($BF$1,BA1465,TRUE,_xll.ohTrigger(Trigger,Trigger3M)),#N/A)</f>
        <v>1.6984948148509777E-2</v>
      </c>
    </row>
    <row r="1466" spans="52:57" ht="11.25" customHeight="1" x14ac:dyDescent="0.25">
      <c r="AZ1466" s="99" t="s">
        <v>83</v>
      </c>
      <c r="BA1466" s="98">
        <f>_xll.qlInterestRateIndexFixingDate(Currency&amp;"ibor"&amp;Tenor,BB1466,Trigger)</f>
        <v>49664</v>
      </c>
      <c r="BB1466" s="98">
        <f>_xll.qlCalendarAdvance(Calendar,BB1465,AZ1466,"f",,Trigger)</f>
        <v>49670</v>
      </c>
      <c r="BC1466" s="98">
        <f>_xll.qlInterestRateIndexMaturity(Currency&amp;"ibor"&amp;Tenor,BB1466,Trigger)</f>
        <v>49761</v>
      </c>
      <c r="BD1466" s="242" t="e">
        <f>_xll.qlIndexFixing($AD$5,BA1466,TRUE,_xll.ohTrigger(Trigger,Trigger3M))</f>
        <v>#NUM!</v>
      </c>
      <c r="BE1466" s="242">
        <f>IFERROR(_xll.qlIndexFixing($BF$1,BA1466,TRUE,_xll.ohTrigger(Trigger,Trigger3M)),#N/A)</f>
        <v>1.6970657198077947E-2</v>
      </c>
    </row>
    <row r="1467" spans="52:57" ht="11.25" customHeight="1" x14ac:dyDescent="0.25">
      <c r="AZ1467" s="99" t="s">
        <v>83</v>
      </c>
      <c r="BA1467" s="98">
        <f>_xll.qlInterestRateIndexFixingDate(Currency&amp;"ibor"&amp;Tenor,BB1467,Trigger)</f>
        <v>49674</v>
      </c>
      <c r="BB1467" s="98">
        <f>_xll.qlCalendarAdvance(Calendar,BB1466,AZ1467,"f",,Trigger)</f>
        <v>49677</v>
      </c>
      <c r="BC1467" s="98">
        <f>_xll.qlInterestRateIndexMaturity(Currency&amp;"ibor"&amp;Tenor,BB1467,Trigger)</f>
        <v>49768</v>
      </c>
      <c r="BD1467" s="242" t="e">
        <f>_xll.qlIndexFixing($AD$5,BA1467,TRUE,_xll.ohTrigger(Trigger,Trigger3M))</f>
        <v>#NUM!</v>
      </c>
      <c r="BE1467" s="242">
        <f>IFERROR(_xll.qlIndexFixing($BF$1,BA1467,TRUE,_xll.ohTrigger(Trigger,Trigger3M)),#N/A)</f>
        <v>1.6958170795520762E-2</v>
      </c>
    </row>
    <row r="1468" spans="52:57" ht="11.25" customHeight="1" x14ac:dyDescent="0.25">
      <c r="AZ1468" s="99" t="s">
        <v>83</v>
      </c>
      <c r="BA1468" s="98">
        <f>_xll.qlInterestRateIndexFixingDate(Currency&amp;"ibor"&amp;Tenor,BB1468,Trigger)</f>
        <v>49682</v>
      </c>
      <c r="BB1468" s="98">
        <f>_xll.qlCalendarAdvance(Calendar,BB1467,AZ1468,"f",,Trigger)</f>
        <v>49684</v>
      </c>
      <c r="BC1468" s="98">
        <f>_xll.qlInterestRateIndexMaturity(Currency&amp;"ibor"&amp;Tenor,BB1468,Trigger)</f>
        <v>49775</v>
      </c>
      <c r="BD1468" s="242" t="e">
        <f>_xll.qlIndexFixing($AD$5,BA1468,TRUE,_xll.ohTrigger(Trigger,Trigger3M))</f>
        <v>#NUM!</v>
      </c>
      <c r="BE1468" s="242">
        <f>IFERROR(_xll.qlIndexFixing($BF$1,BA1468,TRUE,_xll.ohTrigger(Trigger,Trigger3M)),#N/A)</f>
        <v>1.6945701617327929E-2</v>
      </c>
    </row>
    <row r="1469" spans="52:57" ht="11.25" customHeight="1" x14ac:dyDescent="0.25">
      <c r="AZ1469" s="99" t="s">
        <v>83</v>
      </c>
      <c r="BA1469" s="98">
        <f>_xll.qlInterestRateIndexFixingDate(Currency&amp;"ibor"&amp;Tenor,BB1469,Trigger)</f>
        <v>49689</v>
      </c>
      <c r="BB1469" s="98">
        <f>_xll.qlCalendarAdvance(Calendar,BB1468,AZ1469,"f",,Trigger)</f>
        <v>49691</v>
      </c>
      <c r="BC1469" s="98">
        <f>_xll.qlInterestRateIndexMaturity(Currency&amp;"ibor"&amp;Tenor,BB1469,Trigger)</f>
        <v>49782</v>
      </c>
      <c r="BD1469" s="242" t="e">
        <f>_xll.qlIndexFixing($AD$5,BA1469,TRUE,_xll.ohTrigger(Trigger,Trigger3M))</f>
        <v>#NUM!</v>
      </c>
      <c r="BE1469" s="242">
        <f>IFERROR(_xll.qlIndexFixing($BF$1,BA1469,TRUE,_xll.ohTrigger(Trigger,Trigger3M)),#N/A)</f>
        <v>1.6933249909033152E-2</v>
      </c>
    </row>
    <row r="1470" spans="52:57" ht="11.25" customHeight="1" x14ac:dyDescent="0.25">
      <c r="AZ1470" s="99" t="s">
        <v>83</v>
      </c>
      <c r="BA1470" s="98">
        <f>_xll.qlInterestRateIndexFixingDate(Currency&amp;"ibor"&amp;Tenor,BB1470,Trigger)</f>
        <v>49696</v>
      </c>
      <c r="BB1470" s="98">
        <f>_xll.qlCalendarAdvance(Calendar,BB1469,AZ1470,"f",,Trigger)</f>
        <v>49698</v>
      </c>
      <c r="BC1470" s="98">
        <f>_xll.qlInterestRateIndexMaturity(Currency&amp;"ibor"&amp;Tenor,BB1470,Trigger)</f>
        <v>49789</v>
      </c>
      <c r="BD1470" s="242" t="e">
        <f>_xll.qlIndexFixing($AD$5,BA1470,TRUE,_xll.ohTrigger(Trigger,Trigger3M))</f>
        <v>#NUM!</v>
      </c>
      <c r="BE1470" s="242">
        <f>IFERROR(_xll.qlIndexFixing($BF$1,BA1470,TRUE,_xll.ohTrigger(Trigger,Trigger3M)),#N/A)</f>
        <v>1.6920815916171891E-2</v>
      </c>
    </row>
    <row r="1471" spans="52:57" ht="11.25" customHeight="1" x14ac:dyDescent="0.25">
      <c r="AZ1471" s="99" t="s">
        <v>83</v>
      </c>
      <c r="BA1471" s="98">
        <f>_xll.qlInterestRateIndexFixingDate(Currency&amp;"ibor"&amp;Tenor,BB1471,Trigger)</f>
        <v>49703</v>
      </c>
      <c r="BB1471" s="98">
        <f>_xll.qlCalendarAdvance(Calendar,BB1470,AZ1471,"f",,Trigger)</f>
        <v>49705</v>
      </c>
      <c r="BC1471" s="98">
        <f>_xll.qlInterestRateIndexMaturity(Currency&amp;"ibor"&amp;Tenor,BB1471,Trigger)</f>
        <v>49795</v>
      </c>
      <c r="BD1471" s="242" t="e">
        <f>_xll.qlIndexFixing($AD$5,BA1471,TRUE,_xll.ohTrigger(Trigger,Trigger3M))</f>
        <v>#NUM!</v>
      </c>
      <c r="BE1471" s="242">
        <f>IFERROR(_xll.qlIndexFixing($BF$1,BA1471,TRUE,_xll.ohTrigger(Trigger,Trigger3M)),#N/A)</f>
        <v>1.690888680360203E-2</v>
      </c>
    </row>
    <row r="1472" spans="52:57" ht="11.25" customHeight="1" x14ac:dyDescent="0.25">
      <c r="AZ1472" s="99" t="s">
        <v>83</v>
      </c>
      <c r="BA1472" s="98">
        <f>_xll.qlInterestRateIndexFixingDate(Currency&amp;"ibor"&amp;Tenor,BB1472,Trigger)</f>
        <v>49710</v>
      </c>
      <c r="BB1472" s="98">
        <f>_xll.qlCalendarAdvance(Calendar,BB1471,AZ1472,"f",,Trigger)</f>
        <v>49712</v>
      </c>
      <c r="BC1472" s="98">
        <f>_xll.qlInterestRateIndexMaturity(Currency&amp;"ibor"&amp;Tenor,BB1472,Trigger)</f>
        <v>49802</v>
      </c>
      <c r="BD1472" s="242" t="e">
        <f>_xll.qlIndexFixing($AD$5,BA1472,TRUE,_xll.ohTrigger(Trigger,Trigger3M))</f>
        <v>#NUM!</v>
      </c>
      <c r="BE1472" s="242">
        <f>IFERROR(_xll.qlIndexFixing($BF$1,BA1472,TRUE,_xll.ohTrigger(Trigger,Trigger3M)),#N/A)</f>
        <v>1.689648821270584E-2</v>
      </c>
    </row>
    <row r="1473" spans="52:57" ht="11.25" customHeight="1" x14ac:dyDescent="0.25">
      <c r="AZ1473" s="99" t="s">
        <v>83</v>
      </c>
      <c r="BA1473" s="98">
        <f>_xll.qlInterestRateIndexFixingDate(Currency&amp;"ibor"&amp;Tenor,BB1473,Trigger)</f>
        <v>49717</v>
      </c>
      <c r="BB1473" s="98">
        <f>_xll.qlCalendarAdvance(Calendar,BB1472,AZ1473,"f",,Trigger)</f>
        <v>49719</v>
      </c>
      <c r="BC1473" s="98">
        <f>_xll.qlInterestRateIndexMaturity(Currency&amp;"ibor"&amp;Tenor,BB1473,Trigger)</f>
        <v>49809</v>
      </c>
      <c r="BD1473" s="242" t="e">
        <f>_xll.qlIndexFixing($AD$5,BA1473,TRUE,_xll.ohTrigger(Trigger,Trigger3M))</f>
        <v>#NUM!</v>
      </c>
      <c r="BE1473" s="242">
        <f>IFERROR(_xll.qlIndexFixing($BF$1,BA1473,TRUE,_xll.ohTrigger(Trigger,Trigger3M)),#N/A)</f>
        <v>1.6884108054998848E-2</v>
      </c>
    </row>
    <row r="1474" spans="52:57" ht="11.25" customHeight="1" x14ac:dyDescent="0.25">
      <c r="AZ1474" s="99" t="s">
        <v>83</v>
      </c>
      <c r="BA1474" s="98">
        <f>_xll.qlInterestRateIndexFixingDate(Currency&amp;"ibor"&amp;Tenor,BB1474,Trigger)</f>
        <v>49724</v>
      </c>
      <c r="BB1474" s="98">
        <f>_xll.qlCalendarAdvance(Calendar,BB1473,AZ1474,"f",,Trigger)</f>
        <v>49726</v>
      </c>
      <c r="BC1474" s="98">
        <f>_xll.qlInterestRateIndexMaturity(Currency&amp;"ibor"&amp;Tenor,BB1474,Trigger)</f>
        <v>49816</v>
      </c>
      <c r="BD1474" s="242" t="e">
        <f>_xll.qlIndexFixing($AD$5,BA1474,TRUE,_xll.ohTrigger(Trigger,Trigger3M))</f>
        <v>#NUM!</v>
      </c>
      <c r="BE1474" s="242">
        <f>IFERROR(_xll.qlIndexFixing($BF$1,BA1474,TRUE,_xll.ohTrigger(Trigger,Trigger3M)),#N/A)</f>
        <v>1.6871746575995772E-2</v>
      </c>
    </row>
    <row r="1475" spans="52:57" ht="11.25" customHeight="1" x14ac:dyDescent="0.25">
      <c r="AZ1475" s="99" t="s">
        <v>83</v>
      </c>
      <c r="BA1475" s="98">
        <f>_xll.qlInterestRateIndexFixingDate(Currency&amp;"ibor"&amp;Tenor,BB1475,Trigger)</f>
        <v>49731</v>
      </c>
      <c r="BB1475" s="98">
        <f>_xll.qlCalendarAdvance(Calendar,BB1474,AZ1475,"f",,Trigger)</f>
        <v>49733</v>
      </c>
      <c r="BC1475" s="98">
        <f>_xll.qlInterestRateIndexMaturity(Currency&amp;"ibor"&amp;Tenor,BB1475,Trigger)</f>
        <v>49823</v>
      </c>
      <c r="BD1475" s="242" t="e">
        <f>_xll.qlIndexFixing($AD$5,BA1475,TRUE,_xll.ohTrigger(Trigger,Trigger3M))</f>
        <v>#NUM!</v>
      </c>
      <c r="BE1475" s="242">
        <f>IFERROR(_xll.qlIndexFixing($BF$1,BA1475,TRUE,_xll.ohTrigger(Trigger,Trigger3M)),#N/A)</f>
        <v>1.6859404021203339E-2</v>
      </c>
    </row>
    <row r="1476" spans="52:57" ht="11.25" customHeight="1" x14ac:dyDescent="0.25">
      <c r="AZ1476" s="99" t="s">
        <v>83</v>
      </c>
      <c r="BA1476" s="98">
        <f>_xll.qlInterestRateIndexFixingDate(Currency&amp;"ibor"&amp;Tenor,BB1476,Trigger)</f>
        <v>49738</v>
      </c>
      <c r="BB1476" s="98">
        <f>_xll.qlCalendarAdvance(Calendar,BB1475,AZ1476,"f",,Trigger)</f>
        <v>49740</v>
      </c>
      <c r="BC1476" s="98">
        <f>_xll.qlInterestRateIndexMaturity(Currency&amp;"ibor"&amp;Tenor,BB1476,Trigger)</f>
        <v>49832</v>
      </c>
      <c r="BD1476" s="242" t="e">
        <f>_xll.qlIndexFixing($AD$5,BA1476,TRUE,_xll.ohTrigger(Trigger,Trigger3M))</f>
        <v>#NUM!</v>
      </c>
      <c r="BE1476" s="242">
        <f>IFERROR(_xll.qlIndexFixing($BF$1,BA1476,TRUE,_xll.ohTrigger(Trigger,Trigger3M)),#N/A)</f>
        <v>1.6846114897014632E-2</v>
      </c>
    </row>
    <row r="1477" spans="52:57" ht="11.25" customHeight="1" x14ac:dyDescent="0.25">
      <c r="AZ1477" s="99" t="s">
        <v>83</v>
      </c>
      <c r="BA1477" s="98">
        <f>_xll.qlInterestRateIndexFixingDate(Currency&amp;"ibor"&amp;Tenor,BB1477,Trigger)</f>
        <v>49745</v>
      </c>
      <c r="BB1477" s="98">
        <f>_xll.qlCalendarAdvance(Calendar,BB1476,AZ1477,"f",,Trigger)</f>
        <v>49747</v>
      </c>
      <c r="BC1477" s="98">
        <f>_xll.qlInterestRateIndexMaturity(Currency&amp;"ibor"&amp;Tenor,BB1477,Trigger)</f>
        <v>49839</v>
      </c>
      <c r="BD1477" s="242" t="e">
        <f>_xll.qlIndexFixing($AD$5,BA1477,TRUE,_xll.ohTrigger(Trigger,Trigger3M))</f>
        <v>#NUM!</v>
      </c>
      <c r="BE1477" s="242">
        <f>IFERROR(_xll.qlIndexFixing($BF$1,BA1477,TRUE,_xll.ohTrigger(Trigger,Trigger3M)),#N/A)</f>
        <v>1.683381264841741E-2</v>
      </c>
    </row>
    <row r="1478" spans="52:57" ht="11.25" customHeight="1" x14ac:dyDescent="0.25">
      <c r="AZ1478" s="99" t="s">
        <v>83</v>
      </c>
      <c r="BA1478" s="98">
        <f>_xll.qlInterestRateIndexFixingDate(Currency&amp;"ibor"&amp;Tenor,BB1478,Trigger)</f>
        <v>49752</v>
      </c>
      <c r="BB1478" s="98">
        <f>_xll.qlCalendarAdvance(Calendar,BB1477,AZ1478,"f",,Trigger)</f>
        <v>49754</v>
      </c>
      <c r="BC1478" s="98">
        <f>_xll.qlInterestRateIndexMaturity(Currency&amp;"ibor"&amp;Tenor,BB1478,Trigger)</f>
        <v>49846</v>
      </c>
      <c r="BD1478" s="242" t="e">
        <f>_xll.qlIndexFixing($AD$5,BA1478,TRUE,_xll.ohTrigger(Trigger,Trigger3M))</f>
        <v>#NUM!</v>
      </c>
      <c r="BE1478" s="242">
        <f>IFERROR(_xll.qlIndexFixing($BF$1,BA1478,TRUE,_xll.ohTrigger(Trigger,Trigger3M)),#N/A)</f>
        <v>1.6821530098290002E-2</v>
      </c>
    </row>
    <row r="1479" spans="52:57" ht="11.25" customHeight="1" x14ac:dyDescent="0.25">
      <c r="AZ1479" s="99" t="s">
        <v>83</v>
      </c>
      <c r="BA1479" s="98">
        <f>_xll.qlInterestRateIndexFixingDate(Currency&amp;"ibor"&amp;Tenor,BB1479,Trigger)</f>
        <v>49759</v>
      </c>
      <c r="BB1479" s="98">
        <f>_xll.qlCalendarAdvance(Calendar,BB1478,AZ1479,"f",,Trigger)</f>
        <v>49761</v>
      </c>
      <c r="BC1479" s="98">
        <f>_xll.qlInterestRateIndexMaturity(Currency&amp;"ibor"&amp;Tenor,BB1479,Trigger)</f>
        <v>49853</v>
      </c>
      <c r="BD1479" s="242" t="e">
        <f>_xll.qlIndexFixing($AD$5,BA1479,TRUE,_xll.ohTrigger(Trigger,Trigger3M))</f>
        <v>#NUM!</v>
      </c>
      <c r="BE1479" s="242">
        <f>IFERROR(_xll.qlIndexFixing($BF$1,BA1479,TRUE,_xll.ohTrigger(Trigger,Trigger3M)),#N/A)</f>
        <v>1.6809267492149057E-2</v>
      </c>
    </row>
    <row r="1480" spans="52:57" ht="11.25" customHeight="1" x14ac:dyDescent="0.25">
      <c r="AZ1480" s="99" t="s">
        <v>83</v>
      </c>
      <c r="BA1480" s="98">
        <f>_xll.qlInterestRateIndexFixingDate(Currency&amp;"ibor"&amp;Tenor,BB1480,Trigger)</f>
        <v>49766</v>
      </c>
      <c r="BB1480" s="98">
        <f>_xll.qlCalendarAdvance(Calendar,BB1479,AZ1480,"f",,Trigger)</f>
        <v>49768</v>
      </c>
      <c r="BC1480" s="98">
        <f>_xll.qlInterestRateIndexMaturity(Currency&amp;"ibor"&amp;Tenor,BB1480,Trigger)</f>
        <v>49859</v>
      </c>
      <c r="BD1480" s="242" t="e">
        <f>_xll.qlIndexFixing($AD$5,BA1480,TRUE,_xll.ohTrigger(Trigger,Trigger3M))</f>
        <v>#NUM!</v>
      </c>
      <c r="BE1480" s="242">
        <f>IFERROR(_xll.qlIndexFixing($BF$1,BA1480,TRUE,_xll.ohTrigger(Trigger,Trigger3M)),#N/A)</f>
        <v>1.6797504351629224E-2</v>
      </c>
    </row>
    <row r="1481" spans="52:57" ht="11.25" customHeight="1" x14ac:dyDescent="0.25">
      <c r="AZ1481" s="99" t="s">
        <v>83</v>
      </c>
      <c r="BA1481" s="98">
        <f>_xll.qlInterestRateIndexFixingDate(Currency&amp;"ibor"&amp;Tenor,BB1481,Trigger)</f>
        <v>49773</v>
      </c>
      <c r="BB1481" s="98">
        <f>_xll.qlCalendarAdvance(Calendar,BB1480,AZ1481,"f",,Trigger)</f>
        <v>49775</v>
      </c>
      <c r="BC1481" s="98">
        <f>_xll.qlInterestRateIndexMaturity(Currency&amp;"ibor"&amp;Tenor,BB1481,Trigger)</f>
        <v>49866</v>
      </c>
      <c r="BD1481" s="242" t="e">
        <f>_xll.qlIndexFixing($AD$5,BA1481,TRUE,_xll.ohTrigger(Trigger,Trigger3M))</f>
        <v>#NUM!</v>
      </c>
      <c r="BE1481" s="242">
        <f>IFERROR(_xll.qlIndexFixing($BF$1,BA1481,TRUE,_xll.ohTrigger(Trigger,Trigger3M)),#N/A)</f>
        <v>1.6785281432910741E-2</v>
      </c>
    </row>
    <row r="1482" spans="52:57" ht="11.25" customHeight="1" x14ac:dyDescent="0.25">
      <c r="AZ1482" s="99" t="s">
        <v>83</v>
      </c>
      <c r="BA1482" s="98">
        <f>_xll.qlInterestRateIndexFixingDate(Currency&amp;"ibor"&amp;Tenor,BB1482,Trigger)</f>
        <v>49780</v>
      </c>
      <c r="BB1482" s="98">
        <f>_xll.qlCalendarAdvance(Calendar,BB1481,AZ1482,"f",,Trigger)</f>
        <v>49782</v>
      </c>
      <c r="BC1482" s="98">
        <f>_xll.qlInterestRateIndexMaturity(Currency&amp;"ibor"&amp;Tenor,BB1482,Trigger)</f>
        <v>49873</v>
      </c>
      <c r="BD1482" s="242" t="e">
        <f>_xll.qlIndexFixing($AD$5,BA1482,TRUE,_xll.ohTrigger(Trigger,Trigger3M))</f>
        <v>#NUM!</v>
      </c>
      <c r="BE1482" s="242">
        <f>IFERROR(_xll.qlIndexFixing($BF$1,BA1482,TRUE,_xll.ohTrigger(Trigger,Trigger3M)),#N/A)</f>
        <v>1.6773079175803583E-2</v>
      </c>
    </row>
    <row r="1483" spans="52:57" ht="11.25" customHeight="1" x14ac:dyDescent="0.25">
      <c r="AZ1483" s="99" t="s">
        <v>83</v>
      </c>
      <c r="BA1483" s="98">
        <f>_xll.qlInterestRateIndexFixingDate(Currency&amp;"ibor"&amp;Tenor,BB1483,Trigger)</f>
        <v>49787</v>
      </c>
      <c r="BB1483" s="98">
        <f>_xll.qlCalendarAdvance(Calendar,BB1482,AZ1483,"f",,Trigger)</f>
        <v>49789</v>
      </c>
      <c r="BC1483" s="98">
        <f>_xll.qlInterestRateIndexMaturity(Currency&amp;"ibor"&amp;Tenor,BB1483,Trigger)</f>
        <v>49880</v>
      </c>
      <c r="BD1483" s="242" t="e">
        <f>_xll.qlIndexFixing($AD$5,BA1483,TRUE,_xll.ohTrigger(Trigger,Trigger3M))</f>
        <v>#NUM!</v>
      </c>
      <c r="BE1483" s="242">
        <f>IFERROR(_xll.qlIndexFixing($BF$1,BA1483,TRUE,_xll.ohTrigger(Trigger,Trigger3M)),#N/A)</f>
        <v>1.6760897825806313E-2</v>
      </c>
    </row>
    <row r="1484" spans="52:57" ht="11.25" customHeight="1" x14ac:dyDescent="0.25">
      <c r="AZ1484" s="99" t="s">
        <v>83</v>
      </c>
      <c r="BA1484" s="98">
        <f>_xll.qlInterestRateIndexFixingDate(Currency&amp;"ibor"&amp;Tenor,BB1484,Trigger)</f>
        <v>49794</v>
      </c>
      <c r="BB1484" s="98">
        <f>_xll.qlCalendarAdvance(Calendar,BB1483,AZ1484,"f",,Trigger)</f>
        <v>49797</v>
      </c>
      <c r="BC1484" s="98">
        <f>_xll.qlInterestRateIndexMaturity(Currency&amp;"ibor"&amp;Tenor,BB1484,Trigger)</f>
        <v>49891</v>
      </c>
      <c r="BD1484" s="242" t="e">
        <f>_xll.qlIndexFixing($AD$5,BA1484,TRUE,_xll.ohTrigger(Trigger,Trigger3M))</f>
        <v>#NUM!</v>
      </c>
      <c r="BE1484" s="242">
        <f>IFERROR(_xll.qlIndexFixing($BF$1,BA1484,TRUE,_xll.ohTrigger(Trigger,Trigger3M)),#N/A)</f>
        <v>1.6745576635941593E-2</v>
      </c>
    </row>
    <row r="1485" spans="52:57" ht="11.25" customHeight="1" x14ac:dyDescent="0.25">
      <c r="AZ1485" s="99" t="s">
        <v>83</v>
      </c>
      <c r="BA1485" s="98">
        <f>_xll.qlInterestRateIndexFixingDate(Currency&amp;"ibor"&amp;Tenor,BB1485,Trigger)</f>
        <v>49802</v>
      </c>
      <c r="BB1485" s="98">
        <f>_xll.qlCalendarAdvance(Calendar,BB1484,AZ1485,"f",,Trigger)</f>
        <v>49804</v>
      </c>
      <c r="BC1485" s="98">
        <f>_xll.qlInterestRateIndexMaturity(Currency&amp;"ibor"&amp;Tenor,BB1485,Trigger)</f>
        <v>49898</v>
      </c>
      <c r="BD1485" s="242" t="e">
        <f>_xll.qlIndexFixing($AD$5,BA1485,TRUE,_xll.ohTrigger(Trigger,Trigger3M))</f>
        <v>#NUM!</v>
      </c>
      <c r="BE1485" s="242">
        <f>IFERROR(_xll.qlIndexFixing($BF$1,BA1485,TRUE,_xll.ohTrigger(Trigger,Trigger3M)),#N/A)</f>
        <v>1.673344396557875E-2</v>
      </c>
    </row>
    <row r="1486" spans="52:57" ht="11.25" customHeight="1" x14ac:dyDescent="0.25">
      <c r="AZ1486" s="99" t="s">
        <v>83</v>
      </c>
      <c r="BA1486" s="98">
        <f>_xll.qlInterestRateIndexFixingDate(Currency&amp;"ibor"&amp;Tenor,BB1486,Trigger)</f>
        <v>49809</v>
      </c>
      <c r="BB1486" s="98">
        <f>_xll.qlCalendarAdvance(Calendar,BB1485,AZ1486,"f",,Trigger)</f>
        <v>49811</v>
      </c>
      <c r="BC1486" s="98">
        <f>_xll.qlInterestRateIndexMaturity(Currency&amp;"ibor"&amp;Tenor,BB1486,Trigger)</f>
        <v>49905</v>
      </c>
      <c r="BD1486" s="242" t="e">
        <f>_xll.qlIndexFixing($AD$5,BA1486,TRUE,_xll.ohTrigger(Trigger,Trigger3M))</f>
        <v>#NUM!</v>
      </c>
      <c r="BE1486" s="242">
        <f>IFERROR(_xll.qlIndexFixing($BF$1,BA1486,TRUE,_xll.ohTrigger(Trigger,Trigger3M)),#N/A)</f>
        <v>1.6721333030717815E-2</v>
      </c>
    </row>
    <row r="1487" spans="52:57" ht="11.25" customHeight="1" x14ac:dyDescent="0.25">
      <c r="AZ1487" s="99" t="s">
        <v>83</v>
      </c>
      <c r="BA1487" s="98">
        <f>_xll.qlInterestRateIndexFixingDate(Currency&amp;"ibor"&amp;Tenor,BB1487,Trigger)</f>
        <v>49816</v>
      </c>
      <c r="BB1487" s="98">
        <f>_xll.qlCalendarAdvance(Calendar,BB1486,AZ1487,"f",,Trigger)</f>
        <v>49818</v>
      </c>
      <c r="BC1487" s="98">
        <f>_xll.qlInterestRateIndexMaturity(Currency&amp;"ibor"&amp;Tenor,BB1487,Trigger)</f>
        <v>49912</v>
      </c>
      <c r="BD1487" s="242" t="e">
        <f>_xll.qlIndexFixing($AD$5,BA1487,TRUE,_xll.ohTrigger(Trigger,Trigger3M))</f>
        <v>#NUM!</v>
      </c>
      <c r="BE1487" s="242">
        <f>IFERROR(_xll.qlIndexFixing($BF$1,BA1487,TRUE,_xll.ohTrigger(Trigger,Trigger3M)),#N/A)</f>
        <v>1.6709244076870487E-2</v>
      </c>
    </row>
    <row r="1488" spans="52:57" ht="11.25" customHeight="1" x14ac:dyDescent="0.25">
      <c r="AZ1488" s="99" t="s">
        <v>83</v>
      </c>
      <c r="BA1488" s="98">
        <f>_xll.qlInterestRateIndexFixingDate(Currency&amp;"ibor"&amp;Tenor,BB1488,Trigger)</f>
        <v>49823</v>
      </c>
      <c r="BB1488" s="98">
        <f>_xll.qlCalendarAdvance(Calendar,BB1487,AZ1488,"f",,Trigger)</f>
        <v>49825</v>
      </c>
      <c r="BC1488" s="98">
        <f>_xll.qlInterestRateIndexMaturity(Currency&amp;"ibor"&amp;Tenor,BB1488,Trigger)</f>
        <v>49916</v>
      </c>
      <c r="BD1488" s="242" t="e">
        <f>_xll.qlIndexFixing($AD$5,BA1488,TRUE,_xll.ohTrigger(Trigger,Trigger3M))</f>
        <v>#NUM!</v>
      </c>
      <c r="BE1488" s="242">
        <f>IFERROR(_xll.qlIndexFixing($BF$1,BA1488,TRUE,_xll.ohTrigger(Trigger,Trigger3M)),#N/A)</f>
        <v>1.6698590362732472E-2</v>
      </c>
    </row>
    <row r="1489" spans="52:57" ht="11.25" customHeight="1" x14ac:dyDescent="0.25">
      <c r="AZ1489" s="99" t="s">
        <v>83</v>
      </c>
      <c r="BA1489" s="98">
        <f>_xll.qlInterestRateIndexFixingDate(Currency&amp;"ibor"&amp;Tenor,BB1489,Trigger)</f>
        <v>49830</v>
      </c>
      <c r="BB1489" s="98">
        <f>_xll.qlCalendarAdvance(Calendar,BB1488,AZ1489,"f",,Trigger)</f>
        <v>49832</v>
      </c>
      <c r="BC1489" s="98">
        <f>_xll.qlInterestRateIndexMaturity(Currency&amp;"ibor"&amp;Tenor,BB1489,Trigger)</f>
        <v>49926</v>
      </c>
      <c r="BD1489" s="242" t="e">
        <f>_xll.qlIndexFixing($AD$5,BA1489,TRUE,_xll.ohTrigger(Trigger,Trigger3M))</f>
        <v>#NUM!</v>
      </c>
      <c r="BE1489" s="242">
        <f>IFERROR(_xll.qlIndexFixing($BF$1,BA1489,TRUE,_xll.ohTrigger(Trigger,Trigger3M)),#N/A)</f>
        <v>1.6685133094259178E-2</v>
      </c>
    </row>
    <row r="1490" spans="52:57" ht="11.25" customHeight="1" x14ac:dyDescent="0.25">
      <c r="AZ1490" s="99" t="s">
        <v>83</v>
      </c>
      <c r="BA1490" s="98">
        <f>_xll.qlInterestRateIndexFixingDate(Currency&amp;"ibor"&amp;Tenor,BB1490,Trigger)</f>
        <v>49837</v>
      </c>
      <c r="BB1490" s="98">
        <f>_xll.qlCalendarAdvance(Calendar,BB1489,AZ1490,"f",,Trigger)</f>
        <v>49839</v>
      </c>
      <c r="BC1490" s="98">
        <f>_xll.qlInterestRateIndexMaturity(Currency&amp;"ibor"&amp;Tenor,BB1490,Trigger)</f>
        <v>49933</v>
      </c>
      <c r="BD1490" s="242" t="e">
        <f>_xll.qlIndexFixing($AD$5,BA1490,TRUE,_xll.ohTrigger(Trigger,Trigger3M))</f>
        <v>#NUM!</v>
      </c>
      <c r="BE1490" s="242">
        <f>IFERROR(_xll.qlIndexFixing($BF$1,BA1490,TRUE,_xll.ohTrigger(Trigger,Trigger3M)),#N/A)</f>
        <v>1.6673111556505832E-2</v>
      </c>
    </row>
    <row r="1491" spans="52:57" ht="11.25" customHeight="1" x14ac:dyDescent="0.25">
      <c r="AZ1491" s="99" t="s">
        <v>83</v>
      </c>
      <c r="BA1491" s="98">
        <f>_xll.qlInterestRateIndexFixingDate(Currency&amp;"ibor"&amp;Tenor,BB1491,Trigger)</f>
        <v>49844</v>
      </c>
      <c r="BB1491" s="98">
        <f>_xll.qlCalendarAdvance(Calendar,BB1490,AZ1491,"f",,Trigger)</f>
        <v>49846</v>
      </c>
      <c r="BC1491" s="98">
        <f>_xll.qlInterestRateIndexMaturity(Currency&amp;"ibor"&amp;Tenor,BB1491,Trigger)</f>
        <v>49940</v>
      </c>
      <c r="BD1491" s="242" t="e">
        <f>_xll.qlIndexFixing($AD$5,BA1491,TRUE,_xll.ohTrigger(Trigger,Trigger3M))</f>
        <v>#NUM!</v>
      </c>
      <c r="BE1491" s="242">
        <f>IFERROR(_xll.qlIndexFixing($BF$1,BA1491,TRUE,_xll.ohTrigger(Trigger,Trigger3M)),#N/A)</f>
        <v>1.6661112981791619E-2</v>
      </c>
    </row>
    <row r="1492" spans="52:57" ht="11.25" customHeight="1" x14ac:dyDescent="0.25">
      <c r="AZ1492" s="99" t="s">
        <v>83</v>
      </c>
      <c r="BA1492" s="98">
        <f>_xll.qlInterestRateIndexFixingDate(Currency&amp;"ibor"&amp;Tenor,BB1492,Trigger)</f>
        <v>49851</v>
      </c>
      <c r="BB1492" s="98">
        <f>_xll.qlCalendarAdvance(Calendar,BB1491,AZ1492,"f",,Trigger)</f>
        <v>49853</v>
      </c>
      <c r="BC1492" s="98">
        <f>_xll.qlInterestRateIndexMaturity(Currency&amp;"ibor"&amp;Tenor,BB1492,Trigger)</f>
        <v>49947</v>
      </c>
      <c r="BD1492" s="242" t="e">
        <f>_xll.qlIndexFixing($AD$5,BA1492,TRUE,_xll.ohTrigger(Trigger,Trigger3M))</f>
        <v>#NUM!</v>
      </c>
      <c r="BE1492" s="242">
        <f>IFERROR(_xll.qlIndexFixing($BF$1,BA1492,TRUE,_xll.ohTrigger(Trigger,Trigger3M)),#N/A)</f>
        <v>1.6649137615618023E-2</v>
      </c>
    </row>
    <row r="1493" spans="52:57" ht="11.25" customHeight="1" x14ac:dyDescent="0.25">
      <c r="AZ1493" s="99" t="s">
        <v>83</v>
      </c>
      <c r="BA1493" s="98">
        <f>_xll.qlInterestRateIndexFixingDate(Currency&amp;"ibor"&amp;Tenor,BB1493,Trigger)</f>
        <v>49858</v>
      </c>
      <c r="BB1493" s="98">
        <f>_xll.qlCalendarAdvance(Calendar,BB1492,AZ1493,"f",,Trigger)</f>
        <v>49860</v>
      </c>
      <c r="BC1493" s="98">
        <f>_xll.qlInterestRateIndexMaturity(Currency&amp;"ibor"&amp;Tenor,BB1493,Trigger)</f>
        <v>49954</v>
      </c>
      <c r="BD1493" s="242" t="e">
        <f>_xll.qlIndexFixing($AD$5,BA1493,TRUE,_xll.ohTrigger(Trigger,Trigger3M))</f>
        <v>#NUM!</v>
      </c>
      <c r="BE1493" s="242">
        <f>IFERROR(_xll.qlIndexFixing($BF$1,BA1493,TRUE,_xll.ohTrigger(Trigger,Trigger3M)),#N/A)</f>
        <v>1.6637185703479742E-2</v>
      </c>
    </row>
    <row r="1494" spans="52:57" ht="11.25" customHeight="1" x14ac:dyDescent="0.25">
      <c r="AZ1494" s="99" t="s">
        <v>83</v>
      </c>
      <c r="BA1494" s="98">
        <f>_xll.qlInterestRateIndexFixingDate(Currency&amp;"ibor"&amp;Tenor,BB1494,Trigger)</f>
        <v>49865</v>
      </c>
      <c r="BB1494" s="98">
        <f>_xll.qlCalendarAdvance(Calendar,BB1493,AZ1494,"f",,Trigger)</f>
        <v>49867</v>
      </c>
      <c r="BC1494" s="98">
        <f>_xll.qlInterestRateIndexMaturity(Currency&amp;"ibor"&amp;Tenor,BB1494,Trigger)</f>
        <v>49961</v>
      </c>
      <c r="BD1494" s="242" t="e">
        <f>_xll.qlIndexFixing($AD$5,BA1494,TRUE,_xll.ohTrigger(Trigger,Trigger3M))</f>
        <v>#NUM!</v>
      </c>
      <c r="BE1494" s="242">
        <f>IFERROR(_xll.qlIndexFixing($BF$1,BA1494,TRUE,_xll.ohTrigger(Trigger,Trigger3M)),#N/A)</f>
        <v>1.6625257490872306E-2</v>
      </c>
    </row>
    <row r="1495" spans="52:57" ht="11.25" customHeight="1" x14ac:dyDescent="0.25">
      <c r="AZ1495" s="99" t="s">
        <v>83</v>
      </c>
      <c r="BA1495" s="98">
        <f>_xll.qlInterestRateIndexFixingDate(Currency&amp;"ibor"&amp;Tenor,BB1495,Trigger)</f>
        <v>49872</v>
      </c>
      <c r="BB1495" s="98">
        <f>_xll.qlCalendarAdvance(Calendar,BB1494,AZ1495,"f",,Trigger)</f>
        <v>49874</v>
      </c>
      <c r="BC1495" s="98">
        <f>_xll.qlInterestRateIndexMaturity(Currency&amp;"ibor"&amp;Tenor,BB1495,Trigger)</f>
        <v>49968</v>
      </c>
      <c r="BD1495" s="242" t="e">
        <f>_xll.qlIndexFixing($AD$5,BA1495,TRUE,_xll.ohTrigger(Trigger,Trigger3M))</f>
        <v>#NUM!</v>
      </c>
      <c r="BE1495" s="242">
        <f>IFERROR(_xll.qlIndexFixing($BF$1,BA1495,TRUE,_xll.ohTrigger(Trigger,Trigger3M)),#N/A)</f>
        <v>1.6613353223287004E-2</v>
      </c>
    </row>
    <row r="1496" spans="52:57" ht="11.25" customHeight="1" x14ac:dyDescent="0.25">
      <c r="AZ1496" s="99" t="s">
        <v>83</v>
      </c>
      <c r="BA1496" s="98">
        <f>_xll.qlInterestRateIndexFixingDate(Currency&amp;"ibor"&amp;Tenor,BB1496,Trigger)</f>
        <v>49879</v>
      </c>
      <c r="BB1496" s="98">
        <f>_xll.qlCalendarAdvance(Calendar,BB1495,AZ1496,"f",,Trigger)</f>
        <v>49881</v>
      </c>
      <c r="BC1496" s="98">
        <f>_xll.qlInterestRateIndexMaturity(Currency&amp;"ibor"&amp;Tenor,BB1496,Trigger)</f>
        <v>49975</v>
      </c>
      <c r="BD1496" s="242" t="e">
        <f>_xll.qlIndexFixing($AD$5,BA1496,TRUE,_xll.ohTrigger(Trigger,Trigger3M))</f>
        <v>#NUM!</v>
      </c>
      <c r="BE1496" s="242">
        <f>IFERROR(_xll.qlIndexFixing($BF$1,BA1496,TRUE,_xll.ohTrigger(Trigger,Trigger3M)),#N/A)</f>
        <v>1.6601473146214275E-2</v>
      </c>
    </row>
    <row r="1497" spans="52:57" ht="11.25" customHeight="1" x14ac:dyDescent="0.25">
      <c r="AZ1497" s="99" t="s">
        <v>83</v>
      </c>
      <c r="BA1497" s="98">
        <f>_xll.qlInterestRateIndexFixingDate(Currency&amp;"ibor"&amp;Tenor,BB1497,Trigger)</f>
        <v>49886</v>
      </c>
      <c r="BB1497" s="98">
        <f>_xll.qlCalendarAdvance(Calendar,BB1496,AZ1497,"f",,Trigger)</f>
        <v>49888</v>
      </c>
      <c r="BC1497" s="98">
        <f>_xll.qlInterestRateIndexMaturity(Currency&amp;"ibor"&amp;Tenor,BB1497,Trigger)</f>
        <v>49982</v>
      </c>
      <c r="BD1497" s="242" t="e">
        <f>_xll.qlIndexFixing($AD$5,BA1497,TRUE,_xll.ohTrigger(Trigger,Trigger3M))</f>
        <v>#NUM!</v>
      </c>
      <c r="BE1497" s="242">
        <f>IFERROR(_xll.qlIndexFixing($BF$1,BA1497,TRUE,_xll.ohTrigger(Trigger,Trigger3M)),#N/A)</f>
        <v>1.6589617505138602E-2</v>
      </c>
    </row>
    <row r="1498" spans="52:57" ht="11.25" customHeight="1" x14ac:dyDescent="0.25">
      <c r="AZ1498" s="99" t="s">
        <v>83</v>
      </c>
      <c r="BA1498" s="98">
        <f>_xll.qlInterestRateIndexFixingDate(Currency&amp;"ibor"&amp;Tenor,BB1498,Trigger)</f>
        <v>49893</v>
      </c>
      <c r="BB1498" s="98">
        <f>_xll.qlCalendarAdvance(Calendar,BB1497,AZ1498,"f",,Trigger)</f>
        <v>49895</v>
      </c>
      <c r="BC1498" s="98">
        <f>_xll.qlInterestRateIndexMaturity(Currency&amp;"ibor"&amp;Tenor,BB1498,Trigger)</f>
        <v>49989</v>
      </c>
      <c r="BD1498" s="242" t="e">
        <f>_xll.qlIndexFixing($AD$5,BA1498,TRUE,_xll.ohTrigger(Trigger,Trigger3M))</f>
        <v>#NUM!</v>
      </c>
      <c r="BE1498" s="242">
        <f>IFERROR(_xll.qlIndexFixing($BF$1,BA1498,TRUE,_xll.ohTrigger(Trigger,Trigger3M)),#N/A)</f>
        <v>1.6577786545546171E-2</v>
      </c>
    </row>
    <row r="1499" spans="52:57" ht="11.25" customHeight="1" x14ac:dyDescent="0.25">
      <c r="AZ1499" s="99" t="s">
        <v>83</v>
      </c>
      <c r="BA1499" s="98">
        <f>_xll.qlInterestRateIndexFixingDate(Currency&amp;"ibor"&amp;Tenor,BB1499,Trigger)</f>
        <v>49900</v>
      </c>
      <c r="BB1499" s="98">
        <f>_xll.qlCalendarAdvance(Calendar,BB1498,AZ1499,"f",,Trigger)</f>
        <v>49902</v>
      </c>
      <c r="BC1499" s="98">
        <f>_xll.qlInterestRateIndexMaturity(Currency&amp;"ibor"&amp;Tenor,BB1499,Trigger)</f>
        <v>49996</v>
      </c>
      <c r="BD1499" s="242" t="e">
        <f>_xll.qlIndexFixing($AD$5,BA1499,TRUE,_xll.ohTrigger(Trigger,Trigger3M))</f>
        <v>#NUM!</v>
      </c>
      <c r="BE1499" s="242">
        <f>IFERROR(_xll.qlIndexFixing($BF$1,BA1499,TRUE,_xll.ohTrigger(Trigger,Trigger3M)),#N/A)</f>
        <v>1.656598051291551E-2</v>
      </c>
    </row>
    <row r="1500" spans="52:57" ht="11.25" customHeight="1" x14ac:dyDescent="0.25">
      <c r="AZ1500" s="99" t="s">
        <v>83</v>
      </c>
      <c r="BA1500" s="98">
        <f>_xll.qlInterestRateIndexFixingDate(Currency&amp;"ibor"&amp;Tenor,BB1500,Trigger)</f>
        <v>49907</v>
      </c>
      <c r="BB1500" s="98">
        <f>_xll.qlCalendarAdvance(Calendar,BB1499,AZ1500,"f",,Trigger)</f>
        <v>49909</v>
      </c>
      <c r="BC1500" s="98">
        <f>_xll.qlInterestRateIndexMaturity(Currency&amp;"ibor"&amp;Tenor,BB1500,Trigger)</f>
        <v>50003</v>
      </c>
      <c r="BD1500" s="242" t="e">
        <f>_xll.qlIndexFixing($AD$5,BA1500,TRUE,_xll.ohTrigger(Trigger,Trigger3M))</f>
        <v>#NUM!</v>
      </c>
      <c r="BE1500" s="242">
        <f>IFERROR(_xll.qlIndexFixing($BF$1,BA1500,TRUE,_xll.ohTrigger(Trigger,Trigger3M)),#N/A)</f>
        <v>1.6554199652728554E-2</v>
      </c>
    </row>
    <row r="1501" spans="52:57" ht="11.25" customHeight="1" x14ac:dyDescent="0.25">
      <c r="AZ1501" s="99" t="s">
        <v>83</v>
      </c>
      <c r="BA1501" s="98">
        <f>_xll.qlInterestRateIndexFixingDate(Currency&amp;"ibor"&amp;Tenor,BB1501,Trigger)</f>
        <v>49914</v>
      </c>
      <c r="BB1501" s="98">
        <f>_xll.qlCalendarAdvance(Calendar,BB1500,AZ1501,"f",,Trigger)</f>
        <v>49916</v>
      </c>
      <c r="BC1501" s="98">
        <f>_xll.qlInterestRateIndexMaturity(Currency&amp;"ibor"&amp;Tenor,BB1501,Trigger)</f>
        <v>50007</v>
      </c>
      <c r="BD1501" s="242" t="e">
        <f>_xll.qlIndexFixing($AD$5,BA1501,TRUE,_xll.ohTrigger(Trigger,Trigger3M))</f>
        <v>#NUM!</v>
      </c>
      <c r="BE1501" s="242">
        <f>IFERROR(_xll.qlIndexFixing($BF$1,BA1501,TRUE,_xll.ohTrigger(Trigger,Trigger3M)),#N/A)</f>
        <v>1.6543810139177575E-2</v>
      </c>
    </row>
    <row r="1502" spans="52:57" ht="11.25" customHeight="1" x14ac:dyDescent="0.25">
      <c r="AZ1502" s="99" t="s">
        <v>83</v>
      </c>
      <c r="BA1502" s="98">
        <f>_xll.qlInterestRateIndexFixingDate(Currency&amp;"ibor"&amp;Tenor,BB1502,Trigger)</f>
        <v>49921</v>
      </c>
      <c r="BB1502" s="98">
        <f>_xll.qlCalendarAdvance(Calendar,BB1501,AZ1502,"f",,Trigger)</f>
        <v>49923</v>
      </c>
      <c r="BC1502" s="98">
        <f>_xll.qlInterestRateIndexMaturity(Currency&amp;"ibor"&amp;Tenor,BB1502,Trigger)</f>
        <v>50014</v>
      </c>
      <c r="BD1502" s="242" t="e">
        <f>_xll.qlIndexFixing($AD$5,BA1502,TRUE,_xll.ohTrigger(Trigger,Trigger3M))</f>
        <v>#NUM!</v>
      </c>
      <c r="BE1502" s="242">
        <f>IFERROR(_xll.qlIndexFixing($BF$1,BA1502,TRUE,_xll.ohTrigger(Trigger,Trigger3M)),#N/A)</f>
        <v>1.6532076338265568E-2</v>
      </c>
    </row>
    <row r="1503" spans="52:57" ht="11.25" customHeight="1" x14ac:dyDescent="0.25">
      <c r="AZ1503" s="99" t="s">
        <v>83</v>
      </c>
      <c r="BA1503" s="98">
        <f>_xll.qlInterestRateIndexFixingDate(Currency&amp;"ibor"&amp;Tenor,BB1503,Trigger)</f>
        <v>49928</v>
      </c>
      <c r="BB1503" s="98">
        <f>_xll.qlCalendarAdvance(Calendar,BB1502,AZ1503,"f",,Trigger)</f>
        <v>49930</v>
      </c>
      <c r="BC1503" s="98">
        <f>_xll.qlInterestRateIndexMaturity(Currency&amp;"ibor"&amp;Tenor,BB1503,Trigger)</f>
        <v>50021</v>
      </c>
      <c r="BD1503" s="242" t="e">
        <f>_xll.qlIndexFixing($AD$5,BA1503,TRUE,_xll.ohTrigger(Trigger,Trigger3M))</f>
        <v>#NUM!</v>
      </c>
      <c r="BE1503" s="242">
        <f>IFERROR(_xll.qlIndexFixing($BF$1,BA1503,TRUE,_xll.ohTrigger(Trigger,Trigger3M)),#N/A)</f>
        <v>1.6520368388923241E-2</v>
      </c>
    </row>
    <row r="1504" spans="52:57" ht="11.25" customHeight="1" x14ac:dyDescent="0.25">
      <c r="AZ1504" s="99" t="s">
        <v>83</v>
      </c>
      <c r="BA1504" s="98">
        <f>_xll.qlInterestRateIndexFixingDate(Currency&amp;"ibor"&amp;Tenor,BB1504,Trigger)</f>
        <v>49935</v>
      </c>
      <c r="BB1504" s="98">
        <f>_xll.qlCalendarAdvance(Calendar,BB1503,AZ1504,"f",,Trigger)</f>
        <v>49937</v>
      </c>
      <c r="BC1504" s="98">
        <f>_xll.qlInterestRateIndexMaturity(Currency&amp;"ibor"&amp;Tenor,BB1504,Trigger)</f>
        <v>50028</v>
      </c>
      <c r="BD1504" s="242" t="e">
        <f>_xll.qlIndexFixing($AD$5,BA1504,TRUE,_xll.ohTrigger(Trigger,Trigger3M))</f>
        <v>#NUM!</v>
      </c>
      <c r="BE1504" s="242">
        <f>IFERROR(_xll.qlIndexFixing($BF$1,BA1504,TRUE,_xll.ohTrigger(Trigger,Trigger3M)),#N/A)</f>
        <v>1.6508686536593813E-2</v>
      </c>
    </row>
    <row r="1505" spans="52:57" ht="11.25" customHeight="1" x14ac:dyDescent="0.25">
      <c r="AZ1505" s="99" t="s">
        <v>83</v>
      </c>
      <c r="BA1505" s="98">
        <f>_xll.qlInterestRateIndexFixingDate(Currency&amp;"ibor"&amp;Tenor,BB1505,Trigger)</f>
        <v>49942</v>
      </c>
      <c r="BB1505" s="98">
        <f>_xll.qlCalendarAdvance(Calendar,BB1504,AZ1505,"f",,Trigger)</f>
        <v>49944</v>
      </c>
      <c r="BC1505" s="98">
        <f>_xll.qlInterestRateIndexMaturity(Currency&amp;"ibor"&amp;Tenor,BB1505,Trigger)</f>
        <v>50038</v>
      </c>
      <c r="BD1505" s="242" t="e">
        <f>_xll.qlIndexFixing($AD$5,BA1505,TRUE,_xll.ohTrigger(Trigger,Trigger3M))</f>
        <v>#NUM!</v>
      </c>
      <c r="BE1505" s="242">
        <f>IFERROR(_xll.qlIndexFixing($BF$1,BA1505,TRUE,_xll.ohTrigger(Trigger,Trigger3M)),#N/A)</f>
        <v>1.6495681530018482E-2</v>
      </c>
    </row>
    <row r="1506" spans="52:57" ht="11.25" customHeight="1" x14ac:dyDescent="0.25">
      <c r="AZ1506" s="99" t="s">
        <v>83</v>
      </c>
      <c r="BA1506" s="98">
        <f>_xll.qlInterestRateIndexFixingDate(Currency&amp;"ibor"&amp;Tenor,BB1506,Trigger)</f>
        <v>49949</v>
      </c>
      <c r="BB1506" s="98">
        <f>_xll.qlCalendarAdvance(Calendar,BB1505,AZ1506,"f",,Trigger)</f>
        <v>49951</v>
      </c>
      <c r="BC1506" s="98">
        <f>_xll.qlInterestRateIndexMaturity(Currency&amp;"ibor"&amp;Tenor,BB1506,Trigger)</f>
        <v>50045</v>
      </c>
      <c r="BD1506" s="242" t="e">
        <f>_xll.qlIndexFixing($AD$5,BA1506,TRUE,_xll.ohTrigger(Trigger,Trigger3M))</f>
        <v>#NUM!</v>
      </c>
      <c r="BE1506" s="242">
        <f>IFERROR(_xll.qlIndexFixing($BF$1,BA1506,TRUE,_xll.ohTrigger(Trigger,Trigger3M)),#N/A)</f>
        <v>1.6484056859404291E-2</v>
      </c>
    </row>
    <row r="1507" spans="52:57" ht="11.25" customHeight="1" x14ac:dyDescent="0.25">
      <c r="AZ1507" s="99" t="s">
        <v>83</v>
      </c>
      <c r="BA1507" s="98">
        <f>_xll.qlInterestRateIndexFixingDate(Currency&amp;"ibor"&amp;Tenor,BB1507,Trigger)</f>
        <v>49956</v>
      </c>
      <c r="BB1507" s="98">
        <f>_xll.qlCalendarAdvance(Calendar,BB1506,AZ1507,"f",,Trigger)</f>
        <v>49958</v>
      </c>
      <c r="BC1507" s="98">
        <f>_xll.qlInterestRateIndexMaturity(Currency&amp;"ibor"&amp;Tenor,BB1507,Trigger)</f>
        <v>50052</v>
      </c>
      <c r="BD1507" s="242" t="e">
        <f>_xll.qlIndexFixing($AD$5,BA1507,TRUE,_xll.ohTrigger(Trigger,Trigger3M))</f>
        <v>#NUM!</v>
      </c>
      <c r="BE1507" s="242">
        <f>IFERROR(_xll.qlIndexFixing($BF$1,BA1507,TRUE,_xll.ohTrigger(Trigger,Trigger3M)),#N/A)</f>
        <v>1.647245907951549E-2</v>
      </c>
    </row>
    <row r="1508" spans="52:57" ht="11.25" customHeight="1" x14ac:dyDescent="0.25">
      <c r="AZ1508" s="99" t="s">
        <v>83</v>
      </c>
      <c r="BA1508" s="98">
        <f>_xll.qlInterestRateIndexFixingDate(Currency&amp;"ibor"&amp;Tenor,BB1508,Trigger)</f>
        <v>49963</v>
      </c>
      <c r="BB1508" s="98">
        <f>_xll.qlCalendarAdvance(Calendar,BB1507,AZ1508,"f",,Trigger)</f>
        <v>49965</v>
      </c>
      <c r="BC1508" s="98">
        <f>_xll.qlInterestRateIndexMaturity(Currency&amp;"ibor"&amp;Tenor,BB1508,Trigger)</f>
        <v>50059</v>
      </c>
      <c r="BD1508" s="242" t="e">
        <f>_xll.qlIndexFixing($AD$5,BA1508,TRUE,_xll.ohTrigger(Trigger,Trigger3M))</f>
        <v>#NUM!</v>
      </c>
      <c r="BE1508" s="242">
        <f>IFERROR(_xll.qlIndexFixing($BF$1,BA1508,TRUE,_xll.ohTrigger(Trigger,Trigger3M)),#N/A)</f>
        <v>1.646088843581105E-2</v>
      </c>
    </row>
    <row r="1509" spans="52:57" ht="11.25" customHeight="1" x14ac:dyDescent="0.25">
      <c r="AZ1509" s="99" t="s">
        <v>83</v>
      </c>
      <c r="BA1509" s="98">
        <f>_xll.qlInterestRateIndexFixingDate(Currency&amp;"ibor"&amp;Tenor,BB1509,Trigger)</f>
        <v>49970</v>
      </c>
      <c r="BB1509" s="98">
        <f>_xll.qlCalendarAdvance(Calendar,BB1508,AZ1509,"f",,Trigger)</f>
        <v>49972</v>
      </c>
      <c r="BC1509" s="98">
        <f>_xll.qlInterestRateIndexMaturity(Currency&amp;"ibor"&amp;Tenor,BB1509,Trigger)</f>
        <v>50066</v>
      </c>
      <c r="BD1509" s="242" t="e">
        <f>_xll.qlIndexFixing($AD$5,BA1509,TRUE,_xll.ohTrigger(Trigger,Trigger3M))</f>
        <v>#NUM!</v>
      </c>
      <c r="BE1509" s="242">
        <f>IFERROR(_xll.qlIndexFixing($BF$1,BA1509,TRUE,_xll.ohTrigger(Trigger,Trigger3M)),#N/A)</f>
        <v>1.6449345173749099E-2</v>
      </c>
    </row>
    <row r="1510" spans="52:57" ht="11.25" customHeight="1" x14ac:dyDescent="0.25">
      <c r="AZ1510" s="99" t="s">
        <v>83</v>
      </c>
      <c r="BA1510" s="98">
        <f>_xll.qlInterestRateIndexFixingDate(Currency&amp;"ibor"&amp;Tenor,BB1510,Trigger)</f>
        <v>49977</v>
      </c>
      <c r="BB1510" s="98">
        <f>_xll.qlCalendarAdvance(Calendar,BB1509,AZ1510,"f",,Trigger)</f>
        <v>49979</v>
      </c>
      <c r="BC1510" s="98">
        <f>_xll.qlInterestRateIndexMaturity(Currency&amp;"ibor"&amp;Tenor,BB1510,Trigger)</f>
        <v>50070</v>
      </c>
      <c r="BD1510" s="242" t="e">
        <f>_xll.qlIndexFixing($AD$5,BA1510,TRUE,_xll.ohTrigger(Trigger,Trigger3M))</f>
        <v>#NUM!</v>
      </c>
      <c r="BE1510" s="242">
        <f>IFERROR(_xll.qlIndexFixing($BF$1,BA1510,TRUE,_xll.ohTrigger(Trigger,Trigger3M)),#N/A)</f>
        <v>1.6439157204411966E-2</v>
      </c>
    </row>
    <row r="1511" spans="52:57" ht="11.25" customHeight="1" x14ac:dyDescent="0.25">
      <c r="AZ1511" s="99" t="s">
        <v>83</v>
      </c>
      <c r="BA1511" s="98">
        <f>_xll.qlInterestRateIndexFixingDate(Currency&amp;"ibor"&amp;Tenor,BB1511,Trigger)</f>
        <v>49984</v>
      </c>
      <c r="BB1511" s="98">
        <f>_xll.qlCalendarAdvance(Calendar,BB1510,AZ1511,"f",,Trigger)</f>
        <v>49986</v>
      </c>
      <c r="BC1511" s="98">
        <f>_xll.qlInterestRateIndexMaturity(Currency&amp;"ibor"&amp;Tenor,BB1511,Trigger)</f>
        <v>50080</v>
      </c>
      <c r="BD1511" s="242" t="e">
        <f>_xll.qlIndexFixing($AD$5,BA1511,TRUE,_xll.ohTrigger(Trigger,Trigger3M))</f>
        <v>#NUM!</v>
      </c>
      <c r="BE1511" s="242">
        <f>IFERROR(_xll.qlIndexFixing($BF$1,BA1511,TRUE,_xll.ohTrigger(Trigger,Trigger3M)),#N/A)</f>
        <v>1.6426341776364727E-2</v>
      </c>
    </row>
    <row r="1512" spans="52:57" ht="11.25" customHeight="1" x14ac:dyDescent="0.25">
      <c r="AZ1512" s="99" t="s">
        <v>83</v>
      </c>
      <c r="BA1512" s="98">
        <f>_xll.qlInterestRateIndexFixingDate(Currency&amp;"ibor"&amp;Tenor,BB1512,Trigger)</f>
        <v>49991</v>
      </c>
      <c r="BB1512" s="98">
        <f>_xll.qlCalendarAdvance(Calendar,BB1511,AZ1512,"f",,Trigger)</f>
        <v>49993</v>
      </c>
      <c r="BC1512" s="98">
        <f>_xll.qlInterestRateIndexMaturity(Currency&amp;"ibor"&amp;Tenor,BB1512,Trigger)</f>
        <v>50087</v>
      </c>
      <c r="BD1512" s="242" t="e">
        <f>_xll.qlIndexFixing($AD$5,BA1512,TRUE,_xll.ohTrigger(Trigger,Trigger3M))</f>
        <v>#NUM!</v>
      </c>
      <c r="BE1512" s="242">
        <f>IFERROR(_xll.qlIndexFixing($BF$1,BA1512,TRUE,_xll.ohTrigger(Trigger,Trigger3M)),#N/A)</f>
        <v>1.6414882131944093E-2</v>
      </c>
    </row>
    <row r="1513" spans="52:57" ht="11.25" customHeight="1" x14ac:dyDescent="0.25">
      <c r="AZ1513" s="99" t="s">
        <v>83</v>
      </c>
      <c r="BA1513" s="98">
        <f>_xll.qlInterestRateIndexFixingDate(Currency&amp;"ibor"&amp;Tenor,BB1513,Trigger)</f>
        <v>49998</v>
      </c>
      <c r="BB1513" s="98">
        <f>_xll.qlCalendarAdvance(Calendar,BB1512,AZ1513,"f",,Trigger)</f>
        <v>50000</v>
      </c>
      <c r="BC1513" s="98">
        <f>_xll.qlInterestRateIndexMaturity(Currency&amp;"ibor"&amp;Tenor,BB1513,Trigger)</f>
        <v>50094</v>
      </c>
      <c r="BD1513" s="242" t="e">
        <f>_xll.qlIndexFixing($AD$5,BA1513,TRUE,_xll.ohTrigger(Trigger,Trigger3M))</f>
        <v>#NUM!</v>
      </c>
      <c r="BE1513" s="242">
        <f>IFERROR(_xll.qlIndexFixing($BF$1,BA1513,TRUE,_xll.ohTrigger(Trigger,Trigger3M)),#N/A)</f>
        <v>1.6403450850970374E-2</v>
      </c>
    </row>
    <row r="1514" spans="52:57" ht="11.25" customHeight="1" x14ac:dyDescent="0.25">
      <c r="AZ1514" s="99" t="s">
        <v>83</v>
      </c>
      <c r="BA1514" s="98">
        <f>_xll.qlInterestRateIndexFixingDate(Currency&amp;"ibor"&amp;Tenor,BB1514,Trigger)</f>
        <v>50005</v>
      </c>
      <c r="BB1514" s="98">
        <f>_xll.qlCalendarAdvance(Calendar,BB1513,AZ1514,"f",,Trigger)</f>
        <v>50007</v>
      </c>
      <c r="BC1514" s="98">
        <f>_xll.qlInterestRateIndexMaturity(Currency&amp;"ibor"&amp;Tenor,BB1514,Trigger)</f>
        <v>50098</v>
      </c>
      <c r="BD1514" s="242" t="e">
        <f>_xll.qlIndexFixing($AD$5,BA1514,TRUE,_xll.ohTrigger(Trigger,Trigger3M))</f>
        <v>#NUM!</v>
      </c>
      <c r="BE1514" s="242">
        <f>IFERROR(_xll.qlIndexFixing($BF$1,BA1514,TRUE,_xll.ohTrigger(Trigger,Trigger3M)),#N/A)</f>
        <v>1.6393357344853456E-2</v>
      </c>
    </row>
    <row r="1515" spans="52:57" ht="11.25" customHeight="1" x14ac:dyDescent="0.25">
      <c r="AZ1515" s="99" t="s">
        <v>83</v>
      </c>
      <c r="BA1515" s="98">
        <f>_xll.qlInterestRateIndexFixingDate(Currency&amp;"ibor"&amp;Tenor,BB1515,Trigger)</f>
        <v>50012</v>
      </c>
      <c r="BB1515" s="98">
        <f>_xll.qlCalendarAdvance(Calendar,BB1514,AZ1515,"f",,Trigger)</f>
        <v>50014</v>
      </c>
      <c r="BC1515" s="98">
        <f>_xll.qlInterestRateIndexMaturity(Currency&amp;"ibor"&amp;Tenor,BB1515,Trigger)</f>
        <v>50104</v>
      </c>
      <c r="BD1515" s="242" t="e">
        <f>_xll.qlIndexFixing($AD$5,BA1515,TRUE,_xll.ohTrigger(Trigger,Trigger3M))</f>
        <v>#NUM!</v>
      </c>
      <c r="BE1515" s="242">
        <f>IFERROR(_xll.qlIndexFixing($BF$1,BA1515,TRUE,_xll.ohTrigger(Trigger,Trigger3M)),#N/A)</f>
        <v>1.638241383936645E-2</v>
      </c>
    </row>
    <row r="1516" spans="52:57" ht="11.25" customHeight="1" x14ac:dyDescent="0.25">
      <c r="AZ1516" s="99" t="s">
        <v>83</v>
      </c>
      <c r="BA1516" s="98">
        <f>_xll.qlInterestRateIndexFixingDate(Currency&amp;"ibor"&amp;Tenor,BB1516,Trigger)</f>
        <v>50019</v>
      </c>
      <c r="BB1516" s="98">
        <f>_xll.qlCalendarAdvance(Calendar,BB1515,AZ1516,"f",,Trigger)</f>
        <v>50021</v>
      </c>
      <c r="BC1516" s="98">
        <f>_xll.qlInterestRateIndexMaturity(Currency&amp;"ibor"&amp;Tenor,BB1516,Trigger)</f>
        <v>50111</v>
      </c>
      <c r="BD1516" s="242" t="e">
        <f>_xll.qlIndexFixing($AD$5,BA1516,TRUE,_xll.ohTrigger(Trigger,Trigger3M))</f>
        <v>#NUM!</v>
      </c>
      <c r="BE1516" s="242">
        <f>IFERROR(_xll.qlIndexFixing($BF$1,BA1516,TRUE,_xll.ohTrigger(Trigger,Trigger3M)),#N/A)</f>
        <v>1.637106268987587E-2</v>
      </c>
    </row>
    <row r="1517" spans="52:57" ht="11.25" customHeight="1" x14ac:dyDescent="0.25">
      <c r="AZ1517" s="99" t="s">
        <v>83</v>
      </c>
      <c r="BA1517" s="98">
        <f>_xll.qlInterestRateIndexFixingDate(Currency&amp;"ibor"&amp;Tenor,BB1517,Trigger)</f>
        <v>50026</v>
      </c>
      <c r="BB1517" s="98">
        <f>_xll.qlCalendarAdvance(Calendar,BB1516,AZ1517,"f",,Trigger)</f>
        <v>50028</v>
      </c>
      <c r="BC1517" s="98">
        <f>_xll.qlInterestRateIndexMaturity(Currency&amp;"ibor"&amp;Tenor,BB1517,Trigger)</f>
        <v>50118</v>
      </c>
      <c r="BD1517" s="242" t="e">
        <f>_xll.qlIndexFixing($AD$5,BA1517,TRUE,_xll.ohTrigger(Trigger,Trigger3M))</f>
        <v>#NUM!</v>
      </c>
      <c r="BE1517" s="242">
        <f>IFERROR(_xll.qlIndexFixing($BF$1,BA1517,TRUE,_xll.ohTrigger(Trigger,Trigger3M)),#N/A)</f>
        <v>1.6359740808739254E-2</v>
      </c>
    </row>
    <row r="1518" spans="52:57" ht="11.25" customHeight="1" x14ac:dyDescent="0.25">
      <c r="AZ1518" s="99" t="s">
        <v>83</v>
      </c>
      <c r="BA1518" s="98">
        <f>_xll.qlInterestRateIndexFixingDate(Currency&amp;"ibor"&amp;Tenor,BB1518,Trigger)</f>
        <v>50032</v>
      </c>
      <c r="BB1518" s="98">
        <f>_xll.qlCalendarAdvance(Calendar,BB1517,AZ1518,"f",,Trigger)</f>
        <v>50038</v>
      </c>
      <c r="BC1518" s="98">
        <f>_xll.qlInterestRateIndexMaturity(Currency&amp;"ibor"&amp;Tenor,BB1518,Trigger)</f>
        <v>50129</v>
      </c>
      <c r="BD1518" s="242" t="e">
        <f>_xll.qlIndexFixing($AD$5,BA1518,TRUE,_xll.ohTrigger(Trigger,Trigger3M))</f>
        <v>#NUM!</v>
      </c>
      <c r="BE1518" s="242">
        <f>IFERROR(_xll.qlIndexFixing($BF$1,BA1518,TRUE,_xll.ohTrigger(Trigger,Trigger3M)),#N/A)</f>
        <v>1.634318845287646E-2</v>
      </c>
    </row>
    <row r="1519" spans="52:57" ht="11.25" customHeight="1" x14ac:dyDescent="0.25">
      <c r="AZ1519" s="99" t="s">
        <v>83</v>
      </c>
      <c r="BA1519" s="98">
        <f>_xll.qlInterestRateIndexFixingDate(Currency&amp;"ibor"&amp;Tenor,BB1519,Trigger)</f>
        <v>50040</v>
      </c>
      <c r="BB1519" s="98">
        <f>_xll.qlCalendarAdvance(Calendar,BB1518,AZ1519,"f",,Trigger)</f>
        <v>50045</v>
      </c>
      <c r="BC1519" s="98">
        <f>_xll.qlInterestRateIndexMaturity(Currency&amp;"ibor"&amp;Tenor,BB1519,Trigger)</f>
        <v>50137</v>
      </c>
      <c r="BD1519" s="242" t="e">
        <f>_xll.qlIndexFixing($AD$5,BA1519,TRUE,_xll.ohTrigger(Trigger,Trigger3M))</f>
        <v>#NUM!</v>
      </c>
      <c r="BE1519" s="242">
        <f>IFERROR(_xll.qlIndexFixing($BF$1,BA1519,TRUE,_xll.ohTrigger(Trigger,Trigger3M)),#N/A)</f>
        <v>1.6331512666779426E-2</v>
      </c>
    </row>
    <row r="1520" spans="52:57" ht="11.25" customHeight="1" x14ac:dyDescent="0.25">
      <c r="AZ1520" s="99" t="s">
        <v>83</v>
      </c>
      <c r="BA1520" s="98">
        <f>_xll.qlInterestRateIndexFixingDate(Currency&amp;"ibor"&amp;Tenor,BB1520,Trigger)</f>
        <v>50048</v>
      </c>
      <c r="BB1520" s="98">
        <f>_xll.qlCalendarAdvance(Calendar,BB1519,AZ1520,"f",,Trigger)</f>
        <v>50052</v>
      </c>
      <c r="BC1520" s="98">
        <f>_xll.qlInterestRateIndexMaturity(Currency&amp;"ibor"&amp;Tenor,BB1520,Trigger)</f>
        <v>50143</v>
      </c>
      <c r="BD1520" s="242" t="e">
        <f>_xll.qlIndexFixing($AD$5,BA1520,TRUE,_xll.ohTrigger(Trigger,Trigger3M))</f>
        <v>#NUM!</v>
      </c>
      <c r="BE1520" s="242">
        <f>IFERROR(_xll.qlIndexFixing($BF$1,BA1520,TRUE,_xll.ohTrigger(Trigger,Trigger3M)),#N/A)</f>
        <v>1.6320722365392042E-2</v>
      </c>
    </row>
    <row r="1521" spans="52:57" ht="11.25" customHeight="1" x14ac:dyDescent="0.25">
      <c r="AZ1521" s="99" t="s">
        <v>83</v>
      </c>
      <c r="BA1521" s="98">
        <f>_xll.qlInterestRateIndexFixingDate(Currency&amp;"ibor"&amp;Tenor,BB1521,Trigger)</f>
        <v>50055</v>
      </c>
      <c r="BB1521" s="98">
        <f>_xll.qlCalendarAdvance(Calendar,BB1520,AZ1521,"f",,Trigger)</f>
        <v>50059</v>
      </c>
      <c r="BC1521" s="98">
        <f>_xll.qlInterestRateIndexMaturity(Currency&amp;"ibor"&amp;Tenor,BB1521,Trigger)</f>
        <v>50150</v>
      </c>
      <c r="BD1521" s="242" t="e">
        <f>_xll.qlIndexFixing($AD$5,BA1521,TRUE,_xll.ohTrigger(Trigger,Trigger3M))</f>
        <v>#NUM!</v>
      </c>
      <c r="BE1521" s="242">
        <f>IFERROR(_xll.qlIndexFixing($BF$1,BA1521,TRUE,_xll.ohTrigger(Trigger,Trigger3M)),#N/A)</f>
        <v>1.630953476050559E-2</v>
      </c>
    </row>
    <row r="1522" spans="52:57" ht="11.25" customHeight="1" x14ac:dyDescent="0.25">
      <c r="AZ1522" s="99" t="s">
        <v>83</v>
      </c>
      <c r="BA1522" s="98">
        <f>_xll.qlInterestRateIndexFixingDate(Currency&amp;"ibor"&amp;Tenor,BB1522,Trigger)</f>
        <v>50062</v>
      </c>
      <c r="BB1522" s="98">
        <f>_xll.qlCalendarAdvance(Calendar,BB1521,AZ1522,"f",,Trigger)</f>
        <v>50066</v>
      </c>
      <c r="BC1522" s="98">
        <f>_xll.qlInterestRateIndexMaturity(Currency&amp;"ibor"&amp;Tenor,BB1522,Trigger)</f>
        <v>50157</v>
      </c>
      <c r="BD1522" s="242" t="e">
        <f>_xll.qlIndexFixing($AD$5,BA1522,TRUE,_xll.ohTrigger(Trigger,Trigger3M))</f>
        <v>#NUM!</v>
      </c>
      <c r="BE1522" s="242">
        <f>IFERROR(_xll.qlIndexFixing($BF$1,BA1522,TRUE,_xll.ohTrigger(Trigger,Trigger3M)),#N/A)</f>
        <v>1.6298377775394862E-2</v>
      </c>
    </row>
    <row r="1523" spans="52:57" ht="11.25" customHeight="1" x14ac:dyDescent="0.25">
      <c r="AZ1523" s="99" t="s">
        <v>83</v>
      </c>
      <c r="BA1523" s="98">
        <f>_xll.qlInterestRateIndexFixingDate(Currency&amp;"ibor"&amp;Tenor,BB1523,Trigger)</f>
        <v>50069</v>
      </c>
      <c r="BB1523" s="98">
        <f>_xll.qlCalendarAdvance(Calendar,BB1522,AZ1523,"f",,Trigger)</f>
        <v>50073</v>
      </c>
      <c r="BC1523" s="98">
        <f>_xll.qlInterestRateIndexMaturity(Currency&amp;"ibor"&amp;Tenor,BB1523,Trigger)</f>
        <v>50164</v>
      </c>
      <c r="BD1523" s="242" t="e">
        <f>_xll.qlIndexFixing($AD$5,BA1523,TRUE,_xll.ohTrigger(Trigger,Trigger3M))</f>
        <v>#NUM!</v>
      </c>
      <c r="BE1523" s="242">
        <f>IFERROR(_xll.qlIndexFixing($BF$1,BA1523,TRUE,_xll.ohTrigger(Trigger,Trigger3M)),#N/A)</f>
        <v>1.6287251655456528E-2</v>
      </c>
    </row>
    <row r="1524" spans="52:57" ht="11.25" customHeight="1" x14ac:dyDescent="0.25">
      <c r="AZ1524" s="99" t="s">
        <v>83</v>
      </c>
      <c r="BA1524" s="98">
        <f>_xll.qlInterestRateIndexFixingDate(Currency&amp;"ibor"&amp;Tenor,BB1524,Trigger)</f>
        <v>50076</v>
      </c>
      <c r="BB1524" s="98">
        <f>_xll.qlCalendarAdvance(Calendar,BB1523,AZ1524,"f",,Trigger)</f>
        <v>50080</v>
      </c>
      <c r="BC1524" s="98">
        <f>_xll.qlInterestRateIndexMaturity(Currency&amp;"ibor"&amp;Tenor,BB1524,Trigger)</f>
        <v>50171</v>
      </c>
      <c r="BD1524" s="242" t="e">
        <f>_xll.qlIndexFixing($AD$5,BA1524,TRUE,_xll.ohTrigger(Trigger,Trigger3M))</f>
        <v>#NUM!</v>
      </c>
      <c r="BE1524" s="242">
        <f>IFERROR(_xll.qlIndexFixing($BF$1,BA1524,TRUE,_xll.ohTrigger(Trigger,Trigger3M)),#N/A)</f>
        <v>1.6276156646091656E-2</v>
      </c>
    </row>
    <row r="1525" spans="52:57" ht="11.25" customHeight="1" x14ac:dyDescent="0.25">
      <c r="AZ1525" s="99" t="s">
        <v>83</v>
      </c>
      <c r="BA1525" s="98">
        <f>_xll.qlInterestRateIndexFixingDate(Currency&amp;"ibor"&amp;Tenor,BB1525,Trigger)</f>
        <v>50083</v>
      </c>
      <c r="BB1525" s="98">
        <f>_xll.qlCalendarAdvance(Calendar,BB1524,AZ1525,"f",,Trigger)</f>
        <v>50087</v>
      </c>
      <c r="BC1525" s="98">
        <f>_xll.qlInterestRateIndexMaturity(Currency&amp;"ibor"&amp;Tenor,BB1525,Trigger)</f>
        <v>50178</v>
      </c>
      <c r="BD1525" s="242" t="e">
        <f>_xll.qlIndexFixing($AD$5,BA1525,TRUE,_xll.ohTrigger(Trigger,Trigger3M))</f>
        <v>#NUM!</v>
      </c>
      <c r="BE1525" s="242">
        <f>IFERROR(_xll.qlIndexFixing($BF$1,BA1525,TRUE,_xll.ohTrigger(Trigger,Trigger3M)),#N/A)</f>
        <v>1.6265092992696031E-2</v>
      </c>
    </row>
    <row r="1526" spans="52:57" ht="11.25" customHeight="1" x14ac:dyDescent="0.25">
      <c r="AZ1526" s="99" t="s">
        <v>83</v>
      </c>
      <c r="BA1526" s="98">
        <f>_xll.qlInterestRateIndexFixingDate(Currency&amp;"ibor"&amp;Tenor,BB1526,Trigger)</f>
        <v>50090</v>
      </c>
      <c r="BB1526" s="98">
        <f>_xll.qlCalendarAdvance(Calendar,BB1525,AZ1526,"f",,Trigger)</f>
        <v>50094</v>
      </c>
      <c r="BC1526" s="98">
        <f>_xll.qlInterestRateIndexMaturity(Currency&amp;"ibor"&amp;Tenor,BB1526,Trigger)</f>
        <v>50185</v>
      </c>
      <c r="BD1526" s="242" t="e">
        <f>_xll.qlIndexFixing($AD$5,BA1526,TRUE,_xll.ohTrigger(Trigger,Trigger3M))</f>
        <v>#NUM!</v>
      </c>
      <c r="BE1526" s="242">
        <f>IFERROR(_xll.qlIndexFixing($BF$1,BA1526,TRUE,_xll.ohTrigger(Trigger,Trigger3M)),#N/A)</f>
        <v>1.6254060940661057E-2</v>
      </c>
    </row>
    <row r="1527" spans="52:57" ht="11.25" customHeight="1" x14ac:dyDescent="0.25">
      <c r="AZ1527" s="99" t="s">
        <v>83</v>
      </c>
      <c r="BA1527" s="98">
        <f>_xll.qlInterestRateIndexFixingDate(Currency&amp;"ibor"&amp;Tenor,BB1527,Trigger)</f>
        <v>50097</v>
      </c>
      <c r="BB1527" s="98">
        <f>_xll.qlCalendarAdvance(Calendar,BB1526,AZ1527,"f",,Trigger)</f>
        <v>50101</v>
      </c>
      <c r="BC1527" s="98">
        <f>_xll.qlInterestRateIndexMaturity(Currency&amp;"ibor"&amp;Tenor,BB1527,Trigger)</f>
        <v>50193</v>
      </c>
      <c r="BD1527" s="242" t="e">
        <f>_xll.qlIndexFixing($AD$5,BA1527,TRUE,_xll.ohTrigger(Trigger,Trigger3M))</f>
        <v>#NUM!</v>
      </c>
      <c r="BE1527" s="242">
        <f>IFERROR(_xll.qlIndexFixing($BF$1,BA1527,TRUE,_xll.ohTrigger(Trigger,Trigger3M)),#N/A)</f>
        <v>1.6242647133687251E-2</v>
      </c>
    </row>
    <row r="1528" spans="52:57" ht="11.25" customHeight="1" x14ac:dyDescent="0.25">
      <c r="AZ1528" s="99" t="s">
        <v>83</v>
      </c>
      <c r="BA1528" s="98">
        <f>_xll.qlInterestRateIndexFixingDate(Currency&amp;"ibor"&amp;Tenor,BB1528,Trigger)</f>
        <v>50104</v>
      </c>
      <c r="BB1528" s="98">
        <f>_xll.qlCalendarAdvance(Calendar,BB1527,AZ1528,"f",,Trigger)</f>
        <v>50108</v>
      </c>
      <c r="BC1528" s="98">
        <f>_xll.qlInterestRateIndexMaturity(Currency&amp;"ibor"&amp;Tenor,BB1528,Trigger)</f>
        <v>50200</v>
      </c>
      <c r="BD1528" s="242" t="e">
        <f>_xll.qlIndexFixing($AD$5,BA1528,TRUE,_xll.ohTrigger(Trigger,Trigger3M))</f>
        <v>#NUM!</v>
      </c>
      <c r="BE1528" s="242">
        <f>IFERROR(_xll.qlIndexFixing($BF$1,BA1528,TRUE,_xll.ohTrigger(Trigger,Trigger3M)),#N/A)</f>
        <v>1.6231680866873491E-2</v>
      </c>
    </row>
    <row r="1529" spans="52:57" ht="11.25" customHeight="1" x14ac:dyDescent="0.25">
      <c r="AZ1529" s="99" t="s">
        <v>83</v>
      </c>
      <c r="BA1529" s="98">
        <f>_xll.qlInterestRateIndexFixingDate(Currency&amp;"ibor"&amp;Tenor,BB1529,Trigger)</f>
        <v>50111</v>
      </c>
      <c r="BB1529" s="98">
        <f>_xll.qlCalendarAdvance(Calendar,BB1528,AZ1529,"f",,Trigger)</f>
        <v>50115</v>
      </c>
      <c r="BC1529" s="98">
        <f>_xll.qlInterestRateIndexMaturity(Currency&amp;"ibor"&amp;Tenor,BB1529,Trigger)</f>
        <v>50207</v>
      </c>
      <c r="BD1529" s="242" t="e">
        <f>_xll.qlIndexFixing($AD$5,BA1529,TRUE,_xll.ohTrigger(Trigger,Trigger3M))</f>
        <v>#NUM!</v>
      </c>
      <c r="BE1529" s="242">
        <f>IFERROR(_xll.qlIndexFixing($BF$1,BA1529,TRUE,_xll.ohTrigger(Trigger,Trigger3M)),#N/A)</f>
        <v>1.622074695690737E-2</v>
      </c>
    </row>
    <row r="1530" spans="52:57" ht="11.25" customHeight="1" x14ac:dyDescent="0.25">
      <c r="AZ1530" s="99" t="s">
        <v>83</v>
      </c>
      <c r="BA1530" s="98">
        <f>_xll.qlInterestRateIndexFixingDate(Currency&amp;"ibor"&amp;Tenor,BB1530,Trigger)</f>
        <v>50118</v>
      </c>
      <c r="BB1530" s="98">
        <f>_xll.qlCalendarAdvance(Calendar,BB1529,AZ1530,"f",,Trigger)</f>
        <v>50122</v>
      </c>
      <c r="BC1530" s="98">
        <f>_xll.qlInterestRateIndexMaturity(Currency&amp;"ibor"&amp;Tenor,BB1530,Trigger)</f>
        <v>50214</v>
      </c>
      <c r="BD1530" s="242" t="e">
        <f>_xll.qlIndexFixing($AD$5,BA1530,TRUE,_xll.ohTrigger(Trigger,Trigger3M))</f>
        <v>#NUM!</v>
      </c>
      <c r="BE1530" s="242">
        <f>IFERROR(_xll.qlIndexFixing($BF$1,BA1530,TRUE,_xll.ohTrigger(Trigger,Trigger3M)),#N/A)</f>
        <v>1.6209845649185629E-2</v>
      </c>
    </row>
    <row r="1531" spans="52:57" ht="11.25" customHeight="1" x14ac:dyDescent="0.25">
      <c r="AZ1531" s="99" t="s">
        <v>83</v>
      </c>
      <c r="BA1531" s="98">
        <f>_xll.qlInterestRateIndexFixingDate(Currency&amp;"ibor"&amp;Tenor,BB1531,Trigger)</f>
        <v>50125</v>
      </c>
      <c r="BB1531" s="98">
        <f>_xll.qlCalendarAdvance(Calendar,BB1530,AZ1531,"f",,Trigger)</f>
        <v>50129</v>
      </c>
      <c r="BC1531" s="98">
        <f>_xll.qlInterestRateIndexMaturity(Currency&amp;"ibor"&amp;Tenor,BB1531,Trigger)</f>
        <v>50221</v>
      </c>
      <c r="BD1531" s="242" t="e">
        <f>_xll.qlIndexFixing($AD$5,BA1531,TRUE,_xll.ohTrigger(Trigger,Trigger3M))</f>
        <v>#NUM!</v>
      </c>
      <c r="BE1531" s="242">
        <f>IFERROR(_xll.qlIndexFixing($BF$1,BA1531,TRUE,_xll.ohTrigger(Trigger,Trigger3M)),#N/A)</f>
        <v>1.61989771890972E-2</v>
      </c>
    </row>
    <row r="1532" spans="52:57" ht="11.25" customHeight="1" x14ac:dyDescent="0.25">
      <c r="AZ1532" s="99" t="s">
        <v>83</v>
      </c>
      <c r="BA1532" s="98">
        <f>_xll.qlInterestRateIndexFixingDate(Currency&amp;"ibor"&amp;Tenor,BB1532,Trigger)</f>
        <v>50131</v>
      </c>
      <c r="BB1532" s="98">
        <f>_xll.qlCalendarAdvance(Calendar,BB1531,AZ1532,"f",,Trigger)</f>
        <v>50137</v>
      </c>
      <c r="BC1532" s="98">
        <f>_xll.qlInterestRateIndexMaturity(Currency&amp;"ibor"&amp;Tenor,BB1532,Trigger)</f>
        <v>50228</v>
      </c>
      <c r="BD1532" s="242" t="e">
        <f>_xll.qlIndexFixing($AD$5,BA1532,TRUE,_xll.ohTrigger(Trigger,Trigger3M))</f>
        <v>#NUM!</v>
      </c>
      <c r="BE1532" s="242">
        <f>IFERROR(_xll.qlIndexFixing($BF$1,BA1532,TRUE,_xll.ohTrigger(Trigger,Trigger3M)),#N/A)</f>
        <v>1.6187000528718447E-2</v>
      </c>
    </row>
    <row r="1533" spans="52:57" ht="11.25" customHeight="1" x14ac:dyDescent="0.25">
      <c r="AZ1533" s="99" t="s">
        <v>83</v>
      </c>
      <c r="BA1533" s="98">
        <f>_xll.qlInterestRateIndexFixingDate(Currency&amp;"ibor"&amp;Tenor,BB1533,Trigger)</f>
        <v>50140</v>
      </c>
      <c r="BB1533" s="98">
        <f>_xll.qlCalendarAdvance(Calendar,BB1532,AZ1533,"f",,Trigger)</f>
        <v>50144</v>
      </c>
      <c r="BC1533" s="98">
        <f>_xll.qlInterestRateIndexMaturity(Currency&amp;"ibor"&amp;Tenor,BB1533,Trigger)</f>
        <v>50235</v>
      </c>
      <c r="BD1533" s="242" t="e">
        <f>_xll.qlIndexFixing($AD$5,BA1533,TRUE,_xll.ohTrigger(Trigger,Trigger3M))</f>
        <v>#NUM!</v>
      </c>
      <c r="BE1533" s="242">
        <f>IFERROR(_xll.qlIndexFixing($BF$1,BA1533,TRUE,_xll.ohTrigger(Trigger,Trigger3M)),#N/A)</f>
        <v>1.6176201336992969E-2</v>
      </c>
    </row>
    <row r="1534" spans="52:57" ht="11.25" customHeight="1" x14ac:dyDescent="0.25">
      <c r="AZ1534" s="99" t="s">
        <v>83</v>
      </c>
      <c r="BA1534" s="98">
        <f>_xll.qlInterestRateIndexFixingDate(Currency&amp;"ibor"&amp;Tenor,BB1534,Trigger)</f>
        <v>50147</v>
      </c>
      <c r="BB1534" s="98">
        <f>_xll.qlCalendarAdvance(Calendar,BB1533,AZ1534,"f",,Trigger)</f>
        <v>50151</v>
      </c>
      <c r="BC1534" s="98">
        <f>_xll.qlInterestRateIndexMaturity(Currency&amp;"ibor"&amp;Tenor,BB1534,Trigger)</f>
        <v>50242</v>
      </c>
      <c r="BD1534" s="242" t="e">
        <f>_xll.qlIndexFixing($AD$5,BA1534,TRUE,_xll.ohTrigger(Trigger,Trigger3M))</f>
        <v>#NUM!</v>
      </c>
      <c r="BE1534" s="242">
        <f>IFERROR(_xll.qlIndexFixing($BF$1,BA1534,TRUE,_xll.ohTrigger(Trigger,Trigger3M)),#N/A)</f>
        <v>1.6165435744767816E-2</v>
      </c>
    </row>
    <row r="1535" spans="52:57" ht="11.25" customHeight="1" x14ac:dyDescent="0.25">
      <c r="AZ1535" s="99" t="s">
        <v>83</v>
      </c>
      <c r="BA1535" s="98">
        <f>_xll.qlInterestRateIndexFixingDate(Currency&amp;"ibor"&amp;Tenor,BB1535,Trigger)</f>
        <v>50154</v>
      </c>
      <c r="BB1535" s="98">
        <f>_xll.qlCalendarAdvance(Calendar,BB1534,AZ1535,"f",,Trigger)</f>
        <v>50158</v>
      </c>
      <c r="BC1535" s="98">
        <f>_xll.qlInterestRateIndexMaturity(Currency&amp;"ibor"&amp;Tenor,BB1535,Trigger)</f>
        <v>50249</v>
      </c>
      <c r="BD1535" s="242" t="e">
        <f>_xll.qlIndexFixing($AD$5,BA1535,TRUE,_xll.ohTrigger(Trigger,Trigger3M))</f>
        <v>#NUM!</v>
      </c>
      <c r="BE1535" s="242">
        <f>IFERROR(_xll.qlIndexFixing($BF$1,BA1535,TRUE,_xll.ohTrigger(Trigger,Trigger3M)),#N/A)</f>
        <v>1.6154703997419452E-2</v>
      </c>
    </row>
    <row r="1536" spans="52:57" ht="11.25" customHeight="1" x14ac:dyDescent="0.25">
      <c r="AZ1536" s="99" t="s">
        <v>83</v>
      </c>
      <c r="BA1536" s="98">
        <f>_xll.qlInterestRateIndexFixingDate(Currency&amp;"ibor"&amp;Tenor,BB1536,Trigger)</f>
        <v>50160</v>
      </c>
      <c r="BB1536" s="98">
        <f>_xll.qlCalendarAdvance(Calendar,BB1535,AZ1536,"f",,Trigger)</f>
        <v>50165</v>
      </c>
      <c r="BC1536" s="98">
        <f>_xll.qlInterestRateIndexMaturity(Currency&amp;"ibor"&amp;Tenor,BB1536,Trigger)</f>
        <v>50257</v>
      </c>
      <c r="BD1536" s="242" t="e">
        <f>_xll.qlIndexFixing($AD$5,BA1536,TRUE,_xll.ohTrigger(Trigger,Trigger3M))</f>
        <v>#NUM!</v>
      </c>
      <c r="BE1536" s="242">
        <f>IFERROR(_xll.qlIndexFixing($BF$1,BA1536,TRUE,_xll.ohTrigger(Trigger,Trigger3M)),#N/A)</f>
        <v>1.6143610338956921E-2</v>
      </c>
    </row>
    <row r="1537" spans="52:57" ht="11.25" customHeight="1" x14ac:dyDescent="0.25">
      <c r="AZ1537" s="99" t="s">
        <v>83</v>
      </c>
      <c r="BA1537" s="98">
        <f>_xll.qlInterestRateIndexFixingDate(Currency&amp;"ibor"&amp;Tenor,BB1537,Trigger)</f>
        <v>50168</v>
      </c>
      <c r="BB1537" s="98">
        <f>_xll.qlCalendarAdvance(Calendar,BB1536,AZ1537,"f",,Trigger)</f>
        <v>50172</v>
      </c>
      <c r="BC1537" s="98">
        <f>_xll.qlInterestRateIndexMaturity(Currency&amp;"ibor"&amp;Tenor,BB1537,Trigger)</f>
        <v>50264</v>
      </c>
      <c r="BD1537" s="242" t="e">
        <f>_xll.qlIndexFixing($AD$5,BA1537,TRUE,_xll.ohTrigger(Trigger,Trigger3M))</f>
        <v>#NUM!</v>
      </c>
      <c r="BE1537" s="242">
        <f>IFERROR(_xll.qlIndexFixing($BF$1,BA1537,TRUE,_xll.ohTrigger(Trigger,Trigger3M)),#N/A)</f>
        <v>1.6132949040694445E-2</v>
      </c>
    </row>
    <row r="1538" spans="52:57" ht="11.25" customHeight="1" x14ac:dyDescent="0.25">
      <c r="AZ1538" s="99" t="s">
        <v>83</v>
      </c>
      <c r="BA1538" s="98">
        <f>_xll.qlInterestRateIndexFixingDate(Currency&amp;"ibor"&amp;Tenor,BB1538,Trigger)</f>
        <v>50175</v>
      </c>
      <c r="BB1538" s="98">
        <f>_xll.qlCalendarAdvance(Calendar,BB1537,AZ1538,"f",,Trigger)</f>
        <v>50179</v>
      </c>
      <c r="BC1538" s="98">
        <f>_xll.qlInterestRateIndexMaturity(Currency&amp;"ibor"&amp;Tenor,BB1538,Trigger)</f>
        <v>50271</v>
      </c>
      <c r="BD1538" s="242" t="e">
        <f>_xll.qlIndexFixing($AD$5,BA1538,TRUE,_xll.ohTrigger(Trigger,Trigger3M))</f>
        <v>#NUM!</v>
      </c>
      <c r="BE1538" s="242">
        <f>IFERROR(_xll.qlIndexFixing($BF$1,BA1538,TRUE,_xll.ohTrigger(Trigger,Trigger3M)),#N/A)</f>
        <v>1.6122322342815396E-2</v>
      </c>
    </row>
    <row r="1539" spans="52:57" ht="11.25" customHeight="1" x14ac:dyDescent="0.25">
      <c r="AZ1539" s="99" t="s">
        <v>83</v>
      </c>
      <c r="BA1539" s="98">
        <f>_xll.qlInterestRateIndexFixingDate(Currency&amp;"ibor"&amp;Tenor,BB1539,Trigger)</f>
        <v>50182</v>
      </c>
      <c r="BB1539" s="98">
        <f>_xll.qlCalendarAdvance(Calendar,BB1538,AZ1539,"f",,Trigger)</f>
        <v>50186</v>
      </c>
      <c r="BC1539" s="98">
        <f>_xll.qlInterestRateIndexMaturity(Currency&amp;"ibor"&amp;Tenor,BB1539,Trigger)</f>
        <v>50278</v>
      </c>
      <c r="BD1539" s="242" t="e">
        <f>_xll.qlIndexFixing($AD$5,BA1539,TRUE,_xll.ohTrigger(Trigger,Trigger3M))</f>
        <v>#NUM!</v>
      </c>
      <c r="BE1539" s="242">
        <f>IFERROR(_xll.qlIndexFixing($BF$1,BA1539,TRUE,_xll.ohTrigger(Trigger,Trigger3M)),#N/A)</f>
        <v>1.6111730490696537E-2</v>
      </c>
    </row>
    <row r="1540" spans="52:57" ht="11.25" customHeight="1" x14ac:dyDescent="0.25">
      <c r="AZ1540" s="99" t="s">
        <v>83</v>
      </c>
      <c r="BA1540" s="98">
        <f>_xll.qlInterestRateIndexFixingDate(Currency&amp;"ibor"&amp;Tenor,BB1540,Trigger)</f>
        <v>50189</v>
      </c>
      <c r="BB1540" s="98">
        <f>_xll.qlCalendarAdvance(Calendar,BB1539,AZ1540,"f",,Trigger)</f>
        <v>50193</v>
      </c>
      <c r="BC1540" s="98">
        <f>_xll.qlInterestRateIndexMaturity(Currency&amp;"ibor"&amp;Tenor,BB1540,Trigger)</f>
        <v>50285</v>
      </c>
      <c r="BD1540" s="242" t="e">
        <f>_xll.qlIndexFixing($AD$5,BA1540,TRUE,_xll.ohTrigger(Trigger,Trigger3M))</f>
        <v>#NUM!</v>
      </c>
      <c r="BE1540" s="242">
        <f>IFERROR(_xll.qlIndexFixing($BF$1,BA1540,TRUE,_xll.ohTrigger(Trigger,Trigger3M)),#N/A)</f>
        <v>1.6101173729714632E-2</v>
      </c>
    </row>
    <row r="1541" spans="52:57" ht="11.25" customHeight="1" x14ac:dyDescent="0.25">
      <c r="AZ1541" s="99" t="s">
        <v>83</v>
      </c>
      <c r="BA1541" s="98">
        <f>_xll.qlInterestRateIndexFixingDate(Currency&amp;"ibor"&amp;Tenor,BB1541,Trigger)</f>
        <v>50196</v>
      </c>
      <c r="BB1541" s="98">
        <f>_xll.qlCalendarAdvance(Calendar,BB1540,AZ1541,"f",,Trigger)</f>
        <v>50200</v>
      </c>
      <c r="BC1541" s="98">
        <f>_xll.qlInterestRateIndexMaturity(Currency&amp;"ibor"&amp;Tenor,BB1541,Trigger)</f>
        <v>50292</v>
      </c>
      <c r="BD1541" s="242" t="e">
        <f>_xll.qlIndexFixing($AD$5,BA1541,TRUE,_xll.ohTrigger(Trigger,Trigger3M))</f>
        <v>#NUM!</v>
      </c>
      <c r="BE1541" s="242">
        <f>IFERROR(_xll.qlIndexFixing($BF$1,BA1541,TRUE,_xll.ohTrigger(Trigger,Trigger3M)),#N/A)</f>
        <v>1.6090652305243838E-2</v>
      </c>
    </row>
    <row r="1542" spans="52:57" ht="11.25" customHeight="1" x14ac:dyDescent="0.25">
      <c r="AZ1542" s="99" t="s">
        <v>83</v>
      </c>
      <c r="BA1542" s="98">
        <f>_xll.qlInterestRateIndexFixingDate(Currency&amp;"ibor"&amp;Tenor,BB1542,Trigger)</f>
        <v>50203</v>
      </c>
      <c r="BB1542" s="98">
        <f>_xll.qlCalendarAdvance(Calendar,BB1541,AZ1542,"f",,Trigger)</f>
        <v>50207</v>
      </c>
      <c r="BC1542" s="98">
        <f>_xll.qlInterestRateIndexMaturity(Currency&amp;"ibor"&amp;Tenor,BB1542,Trigger)</f>
        <v>50299</v>
      </c>
      <c r="BD1542" s="242" t="e">
        <f>_xll.qlIndexFixing($AD$5,BA1542,TRUE,_xll.ohTrigger(Trigger,Trigger3M))</f>
        <v>#NUM!</v>
      </c>
      <c r="BE1542" s="242">
        <f>IFERROR(_xll.qlIndexFixing($BF$1,BA1542,TRUE,_xll.ohTrigger(Trigger,Trigger3M)),#N/A)</f>
        <v>1.6080166462655698E-2</v>
      </c>
    </row>
    <row r="1543" spans="52:57" ht="11.25" customHeight="1" x14ac:dyDescent="0.25">
      <c r="AZ1543" s="99" t="s">
        <v>83</v>
      </c>
      <c r="BA1543" s="98">
        <f>_xll.qlInterestRateIndexFixingDate(Currency&amp;"ibor"&amp;Tenor,BB1543,Trigger)</f>
        <v>50210</v>
      </c>
      <c r="BB1543" s="98">
        <f>_xll.qlCalendarAdvance(Calendar,BB1542,AZ1543,"f",,Trigger)</f>
        <v>50214</v>
      </c>
      <c r="BC1543" s="98">
        <f>_xll.qlInterestRateIndexMaturity(Currency&amp;"ibor"&amp;Tenor,BB1543,Trigger)</f>
        <v>50306</v>
      </c>
      <c r="BD1543" s="242" t="e">
        <f>_xll.qlIndexFixing($AD$5,BA1543,TRUE,_xll.ohTrigger(Trigger,Trigger3M))</f>
        <v>#NUM!</v>
      </c>
      <c r="BE1543" s="242">
        <f>IFERROR(_xll.qlIndexFixing($BF$1,BA1543,TRUE,_xll.ohTrigger(Trigger,Trigger3M)),#N/A)</f>
        <v>1.6069716447321764E-2</v>
      </c>
    </row>
    <row r="1544" spans="52:57" ht="11.25" customHeight="1" x14ac:dyDescent="0.25">
      <c r="AZ1544" s="99" t="s">
        <v>83</v>
      </c>
      <c r="BA1544" s="98">
        <f>_xll.qlInterestRateIndexFixingDate(Currency&amp;"ibor"&amp;Tenor,BB1544,Trigger)</f>
        <v>50217</v>
      </c>
      <c r="BB1544" s="98">
        <f>_xll.qlCalendarAdvance(Calendar,BB1543,AZ1544,"f",,Trigger)</f>
        <v>50221</v>
      </c>
      <c r="BC1544" s="98">
        <f>_xll.qlInterestRateIndexMaturity(Currency&amp;"ibor"&amp;Tenor,BB1544,Trigger)</f>
        <v>50313</v>
      </c>
      <c r="BD1544" s="242" t="e">
        <f>_xll.qlIndexFixing($AD$5,BA1544,TRUE,_xll.ohTrigger(Trigger,Trigger3M))</f>
        <v>#NUM!</v>
      </c>
      <c r="BE1544" s="242">
        <f>IFERROR(_xll.qlIndexFixing($BF$1,BA1544,TRUE,_xll.ohTrigger(Trigger,Trigger3M)),#N/A)</f>
        <v>1.6059302504610982E-2</v>
      </c>
    </row>
    <row r="1545" spans="52:57" ht="11.25" customHeight="1" x14ac:dyDescent="0.25">
      <c r="AZ1545" s="99" t="s">
        <v>83</v>
      </c>
      <c r="BA1545" s="98">
        <f>_xll.qlInterestRateIndexFixingDate(Currency&amp;"ibor"&amp;Tenor,BB1545,Trigger)</f>
        <v>50224</v>
      </c>
      <c r="BB1545" s="98">
        <f>_xll.qlCalendarAdvance(Calendar,BB1544,AZ1545,"f",,Trigger)</f>
        <v>50228</v>
      </c>
      <c r="BC1545" s="98">
        <f>_xll.qlInterestRateIndexMaturity(Currency&amp;"ibor"&amp;Tenor,BB1545,Trigger)</f>
        <v>50320</v>
      </c>
      <c r="BD1545" s="242" t="e">
        <f>_xll.qlIndexFixing($AD$5,BA1545,TRUE,_xll.ohTrigger(Trigger,Trigger3M))</f>
        <v>#NUM!</v>
      </c>
      <c r="BE1545" s="242">
        <f>IFERROR(_xll.qlIndexFixing($BF$1,BA1545,TRUE,_xll.ohTrigger(Trigger,Trigger3M)),#N/A)</f>
        <v>1.6048924879891423E-2</v>
      </c>
    </row>
    <row r="1546" spans="52:57" ht="11.25" customHeight="1" x14ac:dyDescent="0.25">
      <c r="AZ1546" s="99" t="s">
        <v>83</v>
      </c>
      <c r="BA1546" s="98">
        <f>_xll.qlInterestRateIndexFixingDate(Currency&amp;"ibor"&amp;Tenor,BB1546,Trigger)</f>
        <v>50231</v>
      </c>
      <c r="BB1546" s="98">
        <f>_xll.qlCalendarAdvance(Calendar,BB1545,AZ1546,"f",,Trigger)</f>
        <v>50235</v>
      </c>
      <c r="BC1546" s="98">
        <f>_xll.qlInterestRateIndexMaturity(Currency&amp;"ibor"&amp;Tenor,BB1546,Trigger)</f>
        <v>50327</v>
      </c>
      <c r="BD1546" s="242" t="e">
        <f>_xll.qlIndexFixing($AD$5,BA1546,TRUE,_xll.ohTrigger(Trigger,Trigger3M))</f>
        <v>#NUM!</v>
      </c>
      <c r="BE1546" s="242">
        <f>IFERROR(_xll.qlIndexFixing($BF$1,BA1546,TRUE,_xll.ohTrigger(Trigger,Trigger3M)),#N/A)</f>
        <v>1.6038583818527685E-2</v>
      </c>
    </row>
    <row r="1547" spans="52:57" ht="11.25" customHeight="1" x14ac:dyDescent="0.25">
      <c r="AZ1547" s="99" t="s">
        <v>83</v>
      </c>
      <c r="BA1547" s="98">
        <f>_xll.qlInterestRateIndexFixingDate(Currency&amp;"ibor"&amp;Tenor,BB1547,Trigger)</f>
        <v>50238</v>
      </c>
      <c r="BB1547" s="98">
        <f>_xll.qlCalendarAdvance(Calendar,BB1546,AZ1547,"f",,Trigger)</f>
        <v>50242</v>
      </c>
      <c r="BC1547" s="98">
        <f>_xll.qlInterestRateIndexMaturity(Currency&amp;"ibor"&amp;Tenor,BB1547,Trigger)</f>
        <v>50334</v>
      </c>
      <c r="BD1547" s="242" t="e">
        <f>_xll.qlIndexFixing($AD$5,BA1547,TRUE,_xll.ohTrigger(Trigger,Trigger3M))</f>
        <v>#NUM!</v>
      </c>
      <c r="BE1547" s="242">
        <f>IFERROR(_xll.qlIndexFixing($BF$1,BA1547,TRUE,_xll.ohTrigger(Trigger,Trigger3M)),#N/A)</f>
        <v>1.6028279565884367E-2</v>
      </c>
    </row>
    <row r="1548" spans="52:57" ht="11.25" customHeight="1" x14ac:dyDescent="0.25">
      <c r="AZ1548" s="99" t="s">
        <v>83</v>
      </c>
      <c r="BA1548" s="98">
        <f>_xll.qlInterestRateIndexFixingDate(Currency&amp;"ibor"&amp;Tenor,BB1548,Trigger)</f>
        <v>50245</v>
      </c>
      <c r="BB1548" s="98">
        <f>_xll.qlCalendarAdvance(Calendar,BB1547,AZ1548,"f",,Trigger)</f>
        <v>50249</v>
      </c>
      <c r="BC1548" s="98">
        <f>_xll.qlInterestRateIndexMaturity(Currency&amp;"ibor"&amp;Tenor,BB1548,Trigger)</f>
        <v>50341</v>
      </c>
      <c r="BD1548" s="242" t="e">
        <f>_xll.qlIndexFixing($AD$5,BA1548,TRUE,_xll.ohTrigger(Trigger,Trigger3M))</f>
        <v>#NUM!</v>
      </c>
      <c r="BE1548" s="242">
        <f>IFERROR(_xll.qlIndexFixing($BF$1,BA1548,TRUE,_xll.ohTrigger(Trigger,Trigger3M)),#N/A)</f>
        <v>1.6018012367325196E-2</v>
      </c>
    </row>
    <row r="1549" spans="52:57" ht="11.25" customHeight="1" x14ac:dyDescent="0.25">
      <c r="AZ1549" s="99" t="s">
        <v>83</v>
      </c>
      <c r="BA1549" s="98">
        <f>_xll.qlInterestRateIndexFixingDate(Currency&amp;"ibor"&amp;Tenor,BB1549,Trigger)</f>
        <v>50252</v>
      </c>
      <c r="BB1549" s="98">
        <f>_xll.qlCalendarAdvance(Calendar,BB1548,AZ1549,"f",,Trigger)</f>
        <v>50256</v>
      </c>
      <c r="BC1549" s="98">
        <f>_xll.qlInterestRateIndexMaturity(Currency&amp;"ibor"&amp;Tenor,BB1549,Trigger)</f>
        <v>50348</v>
      </c>
      <c r="BD1549" s="242" t="e">
        <f>_xll.qlIndexFixing($AD$5,BA1549,TRUE,_xll.ohTrigger(Trigger,Trigger3M))</f>
        <v>#NUM!</v>
      </c>
      <c r="BE1549" s="242">
        <f>IFERROR(_xll.qlIndexFixing($BF$1,BA1549,TRUE,_xll.ohTrigger(Trigger,Trigger3M)),#N/A)</f>
        <v>1.6007782468210427E-2</v>
      </c>
    </row>
    <row r="1550" spans="52:57" ht="11.25" customHeight="1" x14ac:dyDescent="0.25">
      <c r="AZ1550" s="99" t="s">
        <v>83</v>
      </c>
      <c r="BA1550" s="98">
        <f>_xll.qlInterestRateIndexFixingDate(Currency&amp;"ibor"&amp;Tenor,BB1550,Trigger)</f>
        <v>50259</v>
      </c>
      <c r="BB1550" s="98">
        <f>_xll.qlCalendarAdvance(Calendar,BB1549,AZ1550,"f",,Trigger)</f>
        <v>50263</v>
      </c>
      <c r="BC1550" s="98">
        <f>_xll.qlInterestRateIndexMaturity(Currency&amp;"ibor"&amp;Tenor,BB1550,Trigger)</f>
        <v>50355</v>
      </c>
      <c r="BD1550" s="242" t="e">
        <f>_xll.qlIndexFixing($AD$5,BA1550,TRUE,_xll.ohTrigger(Trigger,Trigger3M))</f>
        <v>#NUM!</v>
      </c>
      <c r="BE1550" s="242">
        <f>IFERROR(_xll.qlIndexFixing($BF$1,BA1550,TRUE,_xll.ohTrigger(Trigger,Trigger3M)),#N/A)</f>
        <v>1.5997590113899448E-2</v>
      </c>
    </row>
    <row r="1551" spans="52:57" ht="11.25" customHeight="1" x14ac:dyDescent="0.25">
      <c r="AZ1551" s="99" t="s">
        <v>83</v>
      </c>
      <c r="BA1551" s="98">
        <f>_xll.qlInterestRateIndexFixingDate(Currency&amp;"ibor"&amp;Tenor,BB1551,Trigger)</f>
        <v>50266</v>
      </c>
      <c r="BB1551" s="98">
        <f>_xll.qlCalendarAdvance(Calendar,BB1550,AZ1551,"f",,Trigger)</f>
        <v>50270</v>
      </c>
      <c r="BC1551" s="98">
        <f>_xll.qlInterestRateIndexMaturity(Currency&amp;"ibor"&amp;Tenor,BB1551,Trigger)</f>
        <v>50362</v>
      </c>
      <c r="BD1551" s="242" t="e">
        <f>_xll.qlIndexFixing($AD$5,BA1551,TRUE,_xll.ohTrigger(Trigger,Trigger3M))</f>
        <v>#NUM!</v>
      </c>
      <c r="BE1551" s="242">
        <f>IFERROR(_xll.qlIndexFixing($BF$1,BA1551,TRUE,_xll.ohTrigger(Trigger,Trigger3M)),#N/A)</f>
        <v>1.5987435549753379E-2</v>
      </c>
    </row>
    <row r="1552" spans="52:57" ht="11.25" customHeight="1" x14ac:dyDescent="0.25">
      <c r="AZ1552" s="99" t="s">
        <v>83</v>
      </c>
      <c r="BA1552" s="98">
        <f>_xll.qlInterestRateIndexFixingDate(Currency&amp;"ibor"&amp;Tenor,BB1552,Trigger)</f>
        <v>50273</v>
      </c>
      <c r="BB1552" s="98">
        <f>_xll.qlCalendarAdvance(Calendar,BB1551,AZ1552,"f",,Trigger)</f>
        <v>50277</v>
      </c>
      <c r="BC1552" s="98">
        <f>_xll.qlInterestRateIndexMaturity(Currency&amp;"ibor"&amp;Tenor,BB1552,Trigger)</f>
        <v>50369</v>
      </c>
      <c r="BD1552" s="242" t="e">
        <f>_xll.qlIndexFixing($AD$5,BA1552,TRUE,_xll.ohTrigger(Trigger,Trigger3M))</f>
        <v>#NUM!</v>
      </c>
      <c r="BE1552" s="242">
        <f>IFERROR(_xll.qlIndexFixing($BF$1,BA1552,TRUE,_xll.ohTrigger(Trigger,Trigger3M)),#N/A)</f>
        <v>1.5977319021124654E-2</v>
      </c>
    </row>
    <row r="1553" spans="52:57" ht="11.25" customHeight="1" x14ac:dyDescent="0.25">
      <c r="AZ1553" s="99" t="s">
        <v>83</v>
      </c>
      <c r="BA1553" s="98">
        <f>_xll.qlInterestRateIndexFixingDate(Currency&amp;"ibor"&amp;Tenor,BB1553,Trigger)</f>
        <v>50280</v>
      </c>
      <c r="BB1553" s="98">
        <f>_xll.qlCalendarAdvance(Calendar,BB1552,AZ1553,"f",,Trigger)</f>
        <v>50284</v>
      </c>
      <c r="BC1553" s="98">
        <f>_xll.qlInterestRateIndexMaturity(Currency&amp;"ibor"&amp;Tenor,BB1553,Trigger)</f>
        <v>50375</v>
      </c>
      <c r="BD1553" s="242" t="e">
        <f>_xll.qlIndexFixing($AD$5,BA1553,TRUE,_xll.ohTrigger(Trigger,Trigger3M))</f>
        <v>#NUM!</v>
      </c>
      <c r="BE1553" s="242">
        <f>IFERROR(_xll.qlIndexFixing($BF$1,BA1553,TRUE,_xll.ohTrigger(Trigger,Trigger3M)),#N/A)</f>
        <v>1.5967599738299441E-2</v>
      </c>
    </row>
    <row r="1554" spans="52:57" ht="11.25" customHeight="1" x14ac:dyDescent="0.25">
      <c r="AZ1554" s="99" t="s">
        <v>83</v>
      </c>
      <c r="BA1554" s="98">
        <f>_xll.qlInterestRateIndexFixingDate(Currency&amp;"ibor"&amp;Tenor,BB1554,Trigger)</f>
        <v>50287</v>
      </c>
      <c r="BB1554" s="98">
        <f>_xll.qlCalendarAdvance(Calendar,BB1553,AZ1554,"f",,Trigger)</f>
        <v>50291</v>
      </c>
      <c r="BC1554" s="98">
        <f>_xll.qlInterestRateIndexMaturity(Currency&amp;"ibor"&amp;Tenor,BB1554,Trigger)</f>
        <v>50382</v>
      </c>
      <c r="BD1554" s="242" t="e">
        <f>_xll.qlIndexFixing($AD$5,BA1554,TRUE,_xll.ohTrigger(Trigger,Trigger3M))</f>
        <v>#NUM!</v>
      </c>
      <c r="BE1554" s="242">
        <f>IFERROR(_xll.qlIndexFixing($BF$1,BA1554,TRUE,_xll.ohTrigger(Trigger,Trigger3M)),#N/A)</f>
        <v>1.595755766293917E-2</v>
      </c>
    </row>
    <row r="1555" spans="52:57" ht="11.25" customHeight="1" x14ac:dyDescent="0.25">
      <c r="AZ1555" s="99" t="s">
        <v>83</v>
      </c>
      <c r="BA1555" s="98">
        <f>_xll.qlInterestRateIndexFixingDate(Currency&amp;"ibor"&amp;Tenor,BB1555,Trigger)</f>
        <v>50294</v>
      </c>
      <c r="BB1555" s="98">
        <f>_xll.qlCalendarAdvance(Calendar,BB1554,AZ1555,"f",,Trigger)</f>
        <v>50298</v>
      </c>
      <c r="BC1555" s="98">
        <f>_xll.qlInterestRateIndexMaturity(Currency&amp;"ibor"&amp;Tenor,BB1555,Trigger)</f>
        <v>50389</v>
      </c>
      <c r="BD1555" s="242" t="e">
        <f>_xll.qlIndexFixing($AD$5,BA1555,TRUE,_xll.ohTrigger(Trigger,Trigger3M))</f>
        <v>#NUM!</v>
      </c>
      <c r="BE1555" s="242">
        <f>IFERROR(_xll.qlIndexFixing($BF$1,BA1555,TRUE,_xll.ohTrigger(Trigger,Trigger3M)),#N/A)</f>
        <v>1.5947554339643313E-2</v>
      </c>
    </row>
    <row r="1556" spans="52:57" ht="11.25" customHeight="1" x14ac:dyDescent="0.25">
      <c r="AZ1556" s="99" t="s">
        <v>83</v>
      </c>
      <c r="BA1556" s="98">
        <f>_xll.qlInterestRateIndexFixingDate(Currency&amp;"ibor"&amp;Tenor,BB1556,Trigger)</f>
        <v>50301</v>
      </c>
      <c r="BB1556" s="98">
        <f>_xll.qlCalendarAdvance(Calendar,BB1555,AZ1556,"f",,Trigger)</f>
        <v>50305</v>
      </c>
      <c r="BC1556" s="98">
        <f>_xll.qlInterestRateIndexMaturity(Currency&amp;"ibor"&amp;Tenor,BB1556,Trigger)</f>
        <v>50396</v>
      </c>
      <c r="BD1556" s="242" t="e">
        <f>_xll.qlIndexFixing($AD$5,BA1556,TRUE,_xll.ohTrigger(Trigger,Trigger3M))</f>
        <v>#NUM!</v>
      </c>
      <c r="BE1556" s="242">
        <f>IFERROR(_xll.qlIndexFixing($BF$1,BA1556,TRUE,_xll.ohTrigger(Trigger,Trigger3M)),#N/A)</f>
        <v>1.5937590013754076E-2</v>
      </c>
    </row>
    <row r="1557" spans="52:57" ht="11.25" customHeight="1" x14ac:dyDescent="0.25">
      <c r="AZ1557" s="99" t="s">
        <v>83</v>
      </c>
      <c r="BA1557" s="98">
        <f>_xll.qlInterestRateIndexFixingDate(Currency&amp;"ibor"&amp;Tenor,BB1557,Trigger)</f>
        <v>50308</v>
      </c>
      <c r="BB1557" s="98">
        <f>_xll.qlCalendarAdvance(Calendar,BB1556,AZ1557,"f",,Trigger)</f>
        <v>50312</v>
      </c>
      <c r="BC1557" s="98">
        <f>_xll.qlInterestRateIndexMaturity(Currency&amp;"ibor"&amp;Tenor,BB1557,Trigger)</f>
        <v>50403</v>
      </c>
      <c r="BD1557" s="242" t="e">
        <f>_xll.qlIndexFixing($AD$5,BA1557,TRUE,_xll.ohTrigger(Trigger,Trigger3M))</f>
        <v>#NUM!</v>
      </c>
      <c r="BE1557" s="242">
        <f>IFERROR(_xll.qlIndexFixing($BF$1,BA1557,TRUE,_xll.ohTrigger(Trigger,Trigger3M)),#N/A)</f>
        <v>1.5927664930617185E-2</v>
      </c>
    </row>
    <row r="1558" spans="52:57" ht="11.25" customHeight="1" x14ac:dyDescent="0.25">
      <c r="AZ1558" s="99" t="s">
        <v>83</v>
      </c>
      <c r="BA1558" s="98">
        <f>_xll.qlInterestRateIndexFixingDate(Currency&amp;"ibor"&amp;Tenor,BB1558,Trigger)</f>
        <v>50315</v>
      </c>
      <c r="BB1558" s="98">
        <f>_xll.qlCalendarAdvance(Calendar,BB1557,AZ1558,"f",,Trigger)</f>
        <v>50319</v>
      </c>
      <c r="BC1558" s="98">
        <f>_xll.qlInterestRateIndexMaturity(Currency&amp;"ibor"&amp;Tenor,BB1558,Trigger)</f>
        <v>50411</v>
      </c>
      <c r="BD1558" s="242" t="e">
        <f>_xll.qlIndexFixing($AD$5,BA1558,TRUE,_xll.ohTrigger(Trigger,Trigger3M))</f>
        <v>#NUM!</v>
      </c>
      <c r="BE1558" s="242">
        <f>IFERROR(_xll.qlIndexFixing($BF$1,BA1558,TRUE,_xll.ohTrigger(Trigger,Trigger3M)),#N/A)</f>
        <v>1.5917432335071008E-2</v>
      </c>
    </row>
    <row r="1559" spans="52:57" ht="11.25" customHeight="1" x14ac:dyDescent="0.25">
      <c r="AZ1559" s="99" t="s">
        <v>83</v>
      </c>
      <c r="BA1559" s="98">
        <f>_xll.qlInterestRateIndexFixingDate(Currency&amp;"ibor"&amp;Tenor,BB1559,Trigger)</f>
        <v>50322</v>
      </c>
      <c r="BB1559" s="98">
        <f>_xll.qlCalendarAdvance(Calendar,BB1558,AZ1559,"f",,Trigger)</f>
        <v>50326</v>
      </c>
      <c r="BC1559" s="98">
        <f>_xll.qlInterestRateIndexMaturity(Currency&amp;"ibor"&amp;Tenor,BB1559,Trigger)</f>
        <v>50418</v>
      </c>
      <c r="BD1559" s="242" t="e">
        <f>_xll.qlIndexFixing($AD$5,BA1559,TRUE,_xll.ohTrigger(Trigger,Trigger3M))</f>
        <v>#NUM!</v>
      </c>
      <c r="BE1559" s="242">
        <f>IFERROR(_xll.qlIndexFixing($BF$1,BA1559,TRUE,_xll.ohTrigger(Trigger,Trigger3M)),#N/A)</f>
        <v>1.5907588924952698E-2</v>
      </c>
    </row>
    <row r="1560" spans="52:57" ht="11.25" customHeight="1" x14ac:dyDescent="0.25">
      <c r="AZ1560" s="99" t="s">
        <v>83</v>
      </c>
      <c r="BA1560" s="98">
        <f>_xll.qlInterestRateIndexFixingDate(Currency&amp;"ibor"&amp;Tenor,BB1560,Trigger)</f>
        <v>50329</v>
      </c>
      <c r="BB1560" s="98">
        <f>_xll.qlCalendarAdvance(Calendar,BB1559,AZ1560,"f",,Trigger)</f>
        <v>50333</v>
      </c>
      <c r="BC1560" s="98">
        <f>_xll.qlInterestRateIndexMaturity(Currency&amp;"ibor"&amp;Tenor,BB1560,Trigger)</f>
        <v>50425</v>
      </c>
      <c r="BD1560" s="242" t="e">
        <f>_xll.qlIndexFixing($AD$5,BA1560,TRUE,_xll.ohTrigger(Trigger,Trigger3M))</f>
        <v>#NUM!</v>
      </c>
      <c r="BE1560" s="242">
        <f>IFERROR(_xll.qlIndexFixing($BF$1,BA1560,TRUE,_xll.ohTrigger(Trigger,Trigger3M)),#N/A)</f>
        <v>1.5897785513160782E-2</v>
      </c>
    </row>
    <row r="1561" spans="52:57" ht="11.25" customHeight="1" x14ac:dyDescent="0.25">
      <c r="AZ1561" s="99" t="s">
        <v>83</v>
      </c>
      <c r="BA1561" s="98">
        <f>_xll.qlInterestRateIndexFixingDate(Currency&amp;"ibor"&amp;Tenor,BB1561,Trigger)</f>
        <v>50336</v>
      </c>
      <c r="BB1561" s="98">
        <f>_xll.qlCalendarAdvance(Calendar,BB1560,AZ1561,"f",,Trigger)</f>
        <v>50340</v>
      </c>
      <c r="BC1561" s="98">
        <f>_xll.qlInterestRateIndexMaturity(Currency&amp;"ibor"&amp;Tenor,BB1561,Trigger)</f>
        <v>50432</v>
      </c>
      <c r="BD1561" s="242" t="e">
        <f>_xll.qlIndexFixing($AD$5,BA1561,TRUE,_xll.ohTrigger(Trigger,Trigger3M))</f>
        <v>#NUM!</v>
      </c>
      <c r="BE1561" s="242">
        <f>IFERROR(_xll.qlIndexFixing($BF$1,BA1561,TRUE,_xll.ohTrigger(Trigger,Trigger3M)),#N/A)</f>
        <v>1.588802234503639E-2</v>
      </c>
    </row>
    <row r="1562" spans="52:57" ht="11.25" customHeight="1" x14ac:dyDescent="0.25">
      <c r="AZ1562" s="99" t="s">
        <v>83</v>
      </c>
      <c r="BA1562" s="98">
        <f>_xll.qlInterestRateIndexFixingDate(Currency&amp;"ibor"&amp;Tenor,BB1562,Trigger)</f>
        <v>50343</v>
      </c>
      <c r="BB1562" s="98">
        <f>_xll.qlCalendarAdvance(Calendar,BB1561,AZ1562,"f",,Trigger)</f>
        <v>50347</v>
      </c>
      <c r="BC1562" s="98">
        <f>_xll.qlInterestRateIndexMaturity(Currency&amp;"ibor"&amp;Tenor,BB1562,Trigger)</f>
        <v>50439</v>
      </c>
      <c r="BD1562" s="242" t="e">
        <f>_xll.qlIndexFixing($AD$5,BA1562,TRUE,_xll.ohTrigger(Trigger,Trigger3M))</f>
        <v>#NUM!</v>
      </c>
      <c r="BE1562" s="242">
        <f>IFERROR(_xll.qlIndexFixing($BF$1,BA1562,TRUE,_xll.ohTrigger(Trigger,Trigger3M)),#N/A)</f>
        <v>1.5878299665925882E-2</v>
      </c>
    </row>
    <row r="1563" spans="52:57" ht="11.25" customHeight="1" x14ac:dyDescent="0.25">
      <c r="AZ1563" s="99" t="s">
        <v>83</v>
      </c>
      <c r="BA1563" s="98">
        <f>_xll.qlInterestRateIndexFixingDate(Currency&amp;"ibor"&amp;Tenor,BB1563,Trigger)</f>
        <v>50350</v>
      </c>
      <c r="BB1563" s="98">
        <f>_xll.qlCalendarAdvance(Calendar,BB1562,AZ1563,"f",,Trigger)</f>
        <v>50354</v>
      </c>
      <c r="BC1563" s="98">
        <f>_xll.qlInterestRateIndexMaturity(Currency&amp;"ibor"&amp;Tenor,BB1563,Trigger)</f>
        <v>50446</v>
      </c>
      <c r="BD1563" s="242" t="e">
        <f>_xll.qlIndexFixing($AD$5,BA1563,TRUE,_xll.ohTrigger(Trigger,Trigger3M))</f>
        <v>#NUM!</v>
      </c>
      <c r="BE1563" s="242">
        <f>IFERROR(_xll.qlIndexFixing($BF$1,BA1563,TRUE,_xll.ohTrigger(Trigger,Trigger3M)),#N/A)</f>
        <v>1.5868617721170392E-2</v>
      </c>
    </row>
    <row r="1564" spans="52:57" ht="11.25" customHeight="1" x14ac:dyDescent="0.25">
      <c r="AZ1564" s="99" t="s">
        <v>83</v>
      </c>
      <c r="BA1564" s="98">
        <f>_xll.qlInterestRateIndexFixingDate(Currency&amp;"ibor"&amp;Tenor,BB1564,Trigger)</f>
        <v>50357</v>
      </c>
      <c r="BB1564" s="98">
        <f>_xll.qlCalendarAdvance(Calendar,BB1563,AZ1564,"f",,Trigger)</f>
        <v>50361</v>
      </c>
      <c r="BC1564" s="98">
        <f>_xll.qlInterestRateIndexMaturity(Currency&amp;"ibor"&amp;Tenor,BB1564,Trigger)</f>
        <v>50453</v>
      </c>
      <c r="BD1564" s="242" t="e">
        <f>_xll.qlIndexFixing($AD$5,BA1564,TRUE,_xll.ohTrigger(Trigger,Trigger3M))</f>
        <v>#NUM!</v>
      </c>
      <c r="BE1564" s="242">
        <f>IFERROR(_xll.qlIndexFixing($BF$1,BA1564,TRUE,_xll.ohTrigger(Trigger,Trigger3M)),#N/A)</f>
        <v>1.585897675611193E-2</v>
      </c>
    </row>
    <row r="1565" spans="52:57" ht="11.25" customHeight="1" x14ac:dyDescent="0.25">
      <c r="AZ1565" s="99" t="s">
        <v>83</v>
      </c>
      <c r="BA1565" s="98">
        <f>_xll.qlInterestRateIndexFixingDate(Currency&amp;"ibor"&amp;Tenor,BB1565,Trigger)</f>
        <v>50364</v>
      </c>
      <c r="BB1565" s="98">
        <f>_xll.qlCalendarAdvance(Calendar,BB1564,AZ1565,"f",,Trigger)</f>
        <v>50368</v>
      </c>
      <c r="BC1565" s="98">
        <f>_xll.qlInterestRateIndexMaturity(Currency&amp;"ibor"&amp;Tenor,BB1565,Trigger)</f>
        <v>50460</v>
      </c>
      <c r="BD1565" s="242" t="e">
        <f>_xll.qlIndexFixing($AD$5,BA1565,TRUE,_xll.ohTrigger(Trigger,Trigger3M))</f>
        <v>#NUM!</v>
      </c>
      <c r="BE1565" s="242">
        <f>IFERROR(_xll.qlIndexFixing($BF$1,BA1565,TRUE,_xll.ohTrigger(Trigger,Trigger3M)),#N/A)</f>
        <v>1.5849377016089898E-2</v>
      </c>
    </row>
    <row r="1566" spans="52:57" ht="11.25" customHeight="1" x14ac:dyDescent="0.25">
      <c r="AZ1566" s="99" t="s">
        <v>83</v>
      </c>
      <c r="BA1566" s="98">
        <f>_xll.qlInterestRateIndexFixingDate(Currency&amp;"ibor"&amp;Tenor,BB1566,Trigger)</f>
        <v>50371</v>
      </c>
      <c r="BB1566" s="98">
        <f>_xll.qlCalendarAdvance(Calendar,BB1565,AZ1566,"f",,Trigger)</f>
        <v>50375</v>
      </c>
      <c r="BC1566" s="98">
        <f>_xll.qlInterestRateIndexMaturity(Currency&amp;"ibor"&amp;Tenor,BB1566,Trigger)</f>
        <v>50465</v>
      </c>
      <c r="BD1566" s="242" t="e">
        <f>_xll.qlIndexFixing($AD$5,BA1566,TRUE,_xll.ohTrigger(Trigger,Trigger3M))</f>
        <v>#NUM!</v>
      </c>
      <c r="BE1566" s="242">
        <f>IFERROR(_xll.qlIndexFixing($BF$1,BA1566,TRUE,_xll.ohTrigger(Trigger,Trigger3M)),#N/A)</f>
        <v>1.5840472667522754E-2</v>
      </c>
    </row>
    <row r="1567" spans="52:57" ht="11.25" customHeight="1" x14ac:dyDescent="0.25">
      <c r="AZ1567" s="99" t="s">
        <v>83</v>
      </c>
      <c r="BA1567" s="98">
        <f>_xll.qlInterestRateIndexFixingDate(Currency&amp;"ibor"&amp;Tenor,BB1567,Trigger)</f>
        <v>50378</v>
      </c>
      <c r="BB1567" s="98">
        <f>_xll.qlCalendarAdvance(Calendar,BB1566,AZ1567,"f",,Trigger)</f>
        <v>50382</v>
      </c>
      <c r="BC1567" s="98">
        <f>_xll.qlInterestRateIndexMaturity(Currency&amp;"ibor"&amp;Tenor,BB1567,Trigger)</f>
        <v>50472</v>
      </c>
      <c r="BD1567" s="242" t="e">
        <f>_xll.qlIndexFixing($AD$5,BA1567,TRUE,_xll.ohTrigger(Trigger,Trigger3M))</f>
        <v>#NUM!</v>
      </c>
      <c r="BE1567" s="242">
        <f>IFERROR(_xll.qlIndexFixing($BF$1,BA1567,TRUE,_xll.ohTrigger(Trigger,Trigger3M)),#N/A)</f>
        <v>1.5830950899252905E-2</v>
      </c>
    </row>
    <row r="1568" spans="52:57" ht="11.25" customHeight="1" x14ac:dyDescent="0.25">
      <c r="AZ1568" s="99" t="s">
        <v>83</v>
      </c>
      <c r="BA1568" s="98">
        <f>_xll.qlInterestRateIndexFixingDate(Currency&amp;"ibor"&amp;Tenor,BB1568,Trigger)</f>
        <v>50385</v>
      </c>
      <c r="BB1568" s="98">
        <f>_xll.qlCalendarAdvance(Calendar,BB1567,AZ1568,"f",,Trigger)</f>
        <v>50389</v>
      </c>
      <c r="BC1568" s="98">
        <f>_xll.qlInterestRateIndexMaturity(Currency&amp;"ibor"&amp;Tenor,BB1568,Trigger)</f>
        <v>50479</v>
      </c>
      <c r="BD1568" s="242" t="e">
        <f>_xll.qlIndexFixing($AD$5,BA1568,TRUE,_xll.ohTrigger(Trigger,Trigger3M))</f>
        <v>#NUM!</v>
      </c>
      <c r="BE1568" s="242">
        <f>IFERROR(_xll.qlIndexFixing($BF$1,BA1568,TRUE,_xll.ohTrigger(Trigger,Trigger3M)),#N/A)</f>
        <v>1.582147105280729E-2</v>
      </c>
    </row>
    <row r="1569" spans="52:57" ht="11.25" customHeight="1" x14ac:dyDescent="0.25">
      <c r="AZ1569" s="99" t="s">
        <v>83</v>
      </c>
      <c r="BA1569" s="98">
        <f>_xll.qlInterestRateIndexFixingDate(Currency&amp;"ibor"&amp;Tenor,BB1569,Trigger)</f>
        <v>50392</v>
      </c>
      <c r="BB1569" s="98">
        <f>_xll.qlCalendarAdvance(Calendar,BB1568,AZ1569,"f",,Trigger)</f>
        <v>50396</v>
      </c>
      <c r="BC1569" s="98">
        <f>_xll.qlInterestRateIndexMaturity(Currency&amp;"ibor"&amp;Tenor,BB1569,Trigger)</f>
        <v>50486</v>
      </c>
      <c r="BD1569" s="242" t="e">
        <f>_xll.qlIndexFixing($AD$5,BA1569,TRUE,_xll.ohTrigger(Trigger,Trigger3M))</f>
        <v>#NUM!</v>
      </c>
      <c r="BE1569" s="242">
        <f>IFERROR(_xll.qlIndexFixing($BF$1,BA1569,TRUE,_xll.ohTrigger(Trigger,Trigger3M)),#N/A)</f>
        <v>1.581203337350523E-2</v>
      </c>
    </row>
    <row r="1570" spans="52:57" ht="11.25" customHeight="1" x14ac:dyDescent="0.25">
      <c r="AZ1570" s="99" t="s">
        <v>83</v>
      </c>
      <c r="BA1570" s="98">
        <f>_xll.qlInterestRateIndexFixingDate(Currency&amp;"ibor"&amp;Tenor,BB1570,Trigger)</f>
        <v>50398</v>
      </c>
      <c r="BB1570" s="98">
        <f>_xll.qlCalendarAdvance(Calendar,BB1569,AZ1570,"f",,Trigger)</f>
        <v>50403</v>
      </c>
      <c r="BC1570" s="98">
        <f>_xll.qlInterestRateIndexMaturity(Currency&amp;"ibor"&amp;Tenor,BB1570,Trigger)</f>
        <v>50493</v>
      </c>
      <c r="BD1570" s="242" t="e">
        <f>_xll.qlIndexFixing($AD$5,BA1570,TRUE,_xll.ohTrigger(Trigger,Trigger3M))</f>
        <v>#NUM!</v>
      </c>
      <c r="BE1570" s="242">
        <f>IFERROR(_xll.qlIndexFixing($BF$1,BA1570,TRUE,_xll.ohTrigger(Trigger,Trigger3M)),#N/A)</f>
        <v>1.5802638106667821E-2</v>
      </c>
    </row>
    <row r="1571" spans="52:57" ht="11.25" customHeight="1" x14ac:dyDescent="0.25">
      <c r="AZ1571" s="99" t="s">
        <v>83</v>
      </c>
      <c r="BA1571" s="98">
        <f>_xll.qlInterestRateIndexFixingDate(Currency&amp;"ibor"&amp;Tenor,BB1571,Trigger)</f>
        <v>50405</v>
      </c>
      <c r="BB1571" s="98">
        <f>_xll.qlCalendarAdvance(Calendar,BB1570,AZ1571,"f",,Trigger)</f>
        <v>50410</v>
      </c>
      <c r="BC1571" s="98">
        <f>_xll.qlInterestRateIndexMaturity(Currency&amp;"ibor"&amp;Tenor,BB1571,Trigger)</f>
        <v>50500</v>
      </c>
      <c r="BD1571" s="242" t="e">
        <f>_xll.qlIndexFixing($AD$5,BA1571,TRUE,_xll.ohTrigger(Trigger,Trigger3M))</f>
        <v>#NUM!</v>
      </c>
      <c r="BE1571" s="242">
        <f>IFERROR(_xll.qlIndexFixing($BF$1,BA1571,TRUE,_xll.ohTrigger(Trigger,Trigger3M)),#N/A)</f>
        <v>1.5793285497615273E-2</v>
      </c>
    </row>
    <row r="1572" spans="52:57" ht="11.25" customHeight="1" x14ac:dyDescent="0.25">
      <c r="AZ1572" s="99" t="s">
        <v>83</v>
      </c>
      <c r="BA1572" s="98">
        <f>_xll.qlInterestRateIndexFixingDate(Currency&amp;"ibor"&amp;Tenor,BB1572,Trigger)</f>
        <v>50413</v>
      </c>
      <c r="BB1572" s="98">
        <f>_xll.qlCalendarAdvance(Calendar,BB1571,AZ1572,"f",,Trigger)</f>
        <v>50417</v>
      </c>
      <c r="BC1572" s="98">
        <f>_xll.qlInterestRateIndexMaturity(Currency&amp;"ibor"&amp;Tenor,BB1572,Trigger)</f>
        <v>50507</v>
      </c>
      <c r="BD1572" s="242" t="e">
        <f>_xll.qlIndexFixing($AD$5,BA1572,TRUE,_xll.ohTrigger(Trigger,Trigger3M))</f>
        <v>#NUM!</v>
      </c>
      <c r="BE1572" s="242">
        <f>IFERROR(_xll.qlIndexFixing($BF$1,BA1572,TRUE,_xll.ohTrigger(Trigger,Trigger3M)),#N/A)</f>
        <v>1.5783975791662463E-2</v>
      </c>
    </row>
    <row r="1573" spans="52:57" ht="11.25" customHeight="1" x14ac:dyDescent="0.25">
      <c r="AZ1573" s="99" t="s">
        <v>83</v>
      </c>
      <c r="BA1573" s="98">
        <f>_xll.qlInterestRateIndexFixingDate(Currency&amp;"ibor"&amp;Tenor,BB1573,Trigger)</f>
        <v>50420</v>
      </c>
      <c r="BB1573" s="98">
        <f>_xll.qlCalendarAdvance(Calendar,BB1572,AZ1573,"f",,Trigger)</f>
        <v>50424</v>
      </c>
      <c r="BC1573" s="98">
        <f>_xll.qlInterestRateIndexMaturity(Currency&amp;"ibor"&amp;Tenor,BB1573,Trigger)</f>
        <v>50514</v>
      </c>
      <c r="BD1573" s="242" t="e">
        <f>_xll.qlIndexFixing($AD$5,BA1573,TRUE,_xll.ohTrigger(Trigger,Trigger3M))</f>
        <v>#NUM!</v>
      </c>
      <c r="BE1573" s="242">
        <f>IFERROR(_xll.qlIndexFixing($BF$1,BA1573,TRUE,_xll.ohTrigger(Trigger,Trigger3M)),#N/A)</f>
        <v>1.5774709234130491E-2</v>
      </c>
    </row>
    <row r="1574" spans="52:57" ht="11.25" customHeight="1" x14ac:dyDescent="0.25">
      <c r="AZ1574" s="99" t="s">
        <v>83</v>
      </c>
      <c r="BA1574" s="98">
        <f>_xll.qlInterestRateIndexFixingDate(Currency&amp;"ibor"&amp;Tenor,BB1574,Trigger)</f>
        <v>50427</v>
      </c>
      <c r="BB1574" s="98">
        <f>_xll.qlCalendarAdvance(Calendar,BB1573,AZ1574,"f",,Trigger)</f>
        <v>50431</v>
      </c>
      <c r="BC1574" s="98">
        <f>_xll.qlInterestRateIndexMaturity(Currency&amp;"ibor"&amp;Tenor,BB1574,Trigger)</f>
        <v>50522</v>
      </c>
      <c r="BD1574" s="242" t="e">
        <f>_xll.qlIndexFixing($AD$5,BA1574,TRUE,_xll.ohTrigger(Trigger,Trigger3M))</f>
        <v>#NUM!</v>
      </c>
      <c r="BE1574" s="242">
        <f>IFERROR(_xll.qlIndexFixing($BF$1,BA1574,TRUE,_xll.ohTrigger(Trigger,Trigger3M)),#N/A)</f>
        <v>1.576518038893816E-2</v>
      </c>
    </row>
    <row r="1575" spans="52:57" ht="11.25" customHeight="1" x14ac:dyDescent="0.25">
      <c r="AZ1575" s="99" t="s">
        <v>83</v>
      </c>
      <c r="BA1575" s="98">
        <f>_xll.qlInterestRateIndexFixingDate(Currency&amp;"ibor"&amp;Tenor,BB1575,Trigger)</f>
        <v>50434</v>
      </c>
      <c r="BB1575" s="98">
        <f>_xll.qlCalendarAdvance(Calendar,BB1574,AZ1575,"f",,Trigger)</f>
        <v>50438</v>
      </c>
      <c r="BC1575" s="98">
        <f>_xll.qlInterestRateIndexMaturity(Currency&amp;"ibor"&amp;Tenor,BB1575,Trigger)</f>
        <v>50528</v>
      </c>
      <c r="BD1575" s="242" t="e">
        <f>_xll.qlIndexFixing($AD$5,BA1575,TRUE,_xll.ohTrigger(Trigger,Trigger3M))</f>
        <v>#NUM!</v>
      </c>
      <c r="BE1575" s="242">
        <f>IFERROR(_xll.qlIndexFixing($BF$1,BA1575,TRUE,_xll.ohTrigger(Trigger,Trigger3M)),#N/A)</f>
        <v>1.5756306545586796E-2</v>
      </c>
    </row>
    <row r="1576" spans="52:57" ht="11.25" customHeight="1" x14ac:dyDescent="0.25">
      <c r="AZ1576" s="99" t="s">
        <v>83</v>
      </c>
      <c r="BA1576" s="98">
        <f>_xll.qlInterestRateIndexFixingDate(Currency&amp;"ibor"&amp;Tenor,BB1576,Trigger)</f>
        <v>50441</v>
      </c>
      <c r="BB1576" s="98">
        <f>_xll.qlCalendarAdvance(Calendar,BB1575,AZ1576,"f",,Trigger)</f>
        <v>50445</v>
      </c>
      <c r="BC1576" s="98">
        <f>_xll.qlInterestRateIndexMaturity(Currency&amp;"ibor"&amp;Tenor,BB1576,Trigger)</f>
        <v>50535</v>
      </c>
      <c r="BD1576" s="242" t="e">
        <f>_xll.qlIndexFixing($AD$5,BA1576,TRUE,_xll.ohTrigger(Trigger,Trigger3M))</f>
        <v>#NUM!</v>
      </c>
      <c r="BE1576" s="242">
        <f>IFERROR(_xll.qlIndexFixing($BF$1,BA1576,TRUE,_xll.ohTrigger(Trigger,Trigger3M)),#N/A)</f>
        <v>1.5747170905205721E-2</v>
      </c>
    </row>
    <row r="1577" spans="52:57" ht="11.25" customHeight="1" x14ac:dyDescent="0.25">
      <c r="AZ1577" s="99" t="s">
        <v>83</v>
      </c>
      <c r="BA1577" s="98">
        <f>_xll.qlInterestRateIndexFixingDate(Currency&amp;"ibor"&amp;Tenor,BB1577,Trigger)</f>
        <v>50448</v>
      </c>
      <c r="BB1577" s="98">
        <f>_xll.qlCalendarAdvance(Calendar,BB1576,AZ1577,"f",,Trigger)</f>
        <v>50452</v>
      </c>
      <c r="BC1577" s="98">
        <f>_xll.qlInterestRateIndexMaturity(Currency&amp;"ibor"&amp;Tenor,BB1577,Trigger)</f>
        <v>50542</v>
      </c>
      <c r="BD1577" s="242" t="e">
        <f>_xll.qlIndexFixing($AD$5,BA1577,TRUE,_xll.ohTrigger(Trigger,Trigger3M))</f>
        <v>#NUM!</v>
      </c>
      <c r="BE1577" s="242">
        <f>IFERROR(_xll.qlIndexFixing($BF$1,BA1577,TRUE,_xll.ohTrigger(Trigger,Trigger3M)),#N/A)</f>
        <v>1.5738079394505888E-2</v>
      </c>
    </row>
    <row r="1578" spans="52:57" ht="11.25" customHeight="1" x14ac:dyDescent="0.25">
      <c r="AZ1578" s="99" t="s">
        <v>83</v>
      </c>
      <c r="BA1578" s="98">
        <f>_xll.qlInterestRateIndexFixingDate(Currency&amp;"ibor"&amp;Tenor,BB1578,Trigger)</f>
        <v>50455</v>
      </c>
      <c r="BB1578" s="98">
        <f>_xll.qlCalendarAdvance(Calendar,BB1577,AZ1578,"f",,Trigger)</f>
        <v>50459</v>
      </c>
      <c r="BC1578" s="98">
        <f>_xll.qlInterestRateIndexMaturity(Currency&amp;"ibor"&amp;Tenor,BB1578,Trigger)</f>
        <v>50549</v>
      </c>
      <c r="BD1578" s="242" t="e">
        <f>_xll.qlIndexFixing($AD$5,BA1578,TRUE,_xll.ohTrigger(Trigger,Trigger3M))</f>
        <v>#NUM!</v>
      </c>
      <c r="BE1578" s="242">
        <f>IFERROR(_xll.qlIndexFixing($BF$1,BA1578,TRUE,_xll.ohTrigger(Trigger,Trigger3M)),#N/A)</f>
        <v>1.5729032258797737E-2</v>
      </c>
    </row>
    <row r="1579" spans="52:57" ht="11.25" customHeight="1" x14ac:dyDescent="0.25">
      <c r="AZ1579" s="99" t="s">
        <v>83</v>
      </c>
      <c r="BA1579" s="98">
        <f>_xll.qlInterestRateIndexFixingDate(Currency&amp;"ibor"&amp;Tenor,BB1579,Trigger)</f>
        <v>50462</v>
      </c>
      <c r="BB1579" s="98">
        <f>_xll.qlCalendarAdvance(Calendar,BB1578,AZ1579,"f",,Trigger)</f>
        <v>50466</v>
      </c>
      <c r="BC1579" s="98">
        <f>_xll.qlInterestRateIndexMaturity(Currency&amp;"ibor"&amp;Tenor,BB1579,Trigger)</f>
        <v>50558</v>
      </c>
      <c r="BD1579" s="242" t="e">
        <f>_xll.qlIndexFixing($AD$5,BA1579,TRUE,_xll.ohTrigger(Trigger,Trigger3M))</f>
        <v>#NUM!</v>
      </c>
      <c r="BE1579" s="242">
        <f>IFERROR(_xll.qlIndexFixing($BF$1,BA1579,TRUE,_xll.ohTrigger(Trigger,Trigger3M)),#N/A)</f>
        <v>1.5719446672636878E-2</v>
      </c>
    </row>
    <row r="1580" spans="52:57" ht="11.25" customHeight="1" x14ac:dyDescent="0.25">
      <c r="AZ1580" s="99" t="s">
        <v>83</v>
      </c>
      <c r="BA1580" s="98">
        <f>_xll.qlInterestRateIndexFixingDate(Currency&amp;"ibor"&amp;Tenor,BB1580,Trigger)</f>
        <v>50469</v>
      </c>
      <c r="BB1580" s="98">
        <f>_xll.qlCalendarAdvance(Calendar,BB1579,AZ1580,"f",,Trigger)</f>
        <v>50473</v>
      </c>
      <c r="BC1580" s="98">
        <f>_xll.qlInterestRateIndexMaturity(Currency&amp;"ibor"&amp;Tenor,BB1580,Trigger)</f>
        <v>50565</v>
      </c>
      <c r="BD1580" s="242" t="e">
        <f>_xll.qlIndexFixing($AD$5,BA1580,TRUE,_xll.ohTrigger(Trigger,Trigger3M))</f>
        <v>#NUM!</v>
      </c>
      <c r="BE1580" s="242">
        <f>IFERROR(_xll.qlIndexFixing($BF$1,BA1580,TRUE,_xll.ohTrigger(Trigger,Trigger3M)),#N/A)</f>
        <v>1.5710494748289863E-2</v>
      </c>
    </row>
    <row r="1581" spans="52:57" ht="11.25" customHeight="1" x14ac:dyDescent="0.25">
      <c r="AZ1581" s="99" t="s">
        <v>83</v>
      </c>
      <c r="BA1581" s="98">
        <f>_xll.qlInterestRateIndexFixingDate(Currency&amp;"ibor"&amp;Tenor,BB1581,Trigger)</f>
        <v>50476</v>
      </c>
      <c r="BB1581" s="98">
        <f>_xll.qlCalendarAdvance(Calendar,BB1580,AZ1581,"f",,Trigger)</f>
        <v>50480</v>
      </c>
      <c r="BC1581" s="98">
        <f>_xll.qlInterestRateIndexMaturity(Currency&amp;"ibor"&amp;Tenor,BB1581,Trigger)</f>
        <v>50572</v>
      </c>
      <c r="BD1581" s="242" t="e">
        <f>_xll.qlIndexFixing($AD$5,BA1581,TRUE,_xll.ohTrigger(Trigger,Trigger3M))</f>
        <v>#NUM!</v>
      </c>
      <c r="BE1581" s="242">
        <f>IFERROR(_xll.qlIndexFixing($BF$1,BA1581,TRUE,_xll.ohTrigger(Trigger,Trigger3M)),#N/A)</f>
        <v>1.5701587974288913E-2</v>
      </c>
    </row>
    <row r="1582" spans="52:57" ht="11.25" customHeight="1" x14ac:dyDescent="0.25">
      <c r="AZ1582" s="99" t="s">
        <v>83</v>
      </c>
      <c r="BA1582" s="98">
        <f>_xll.qlInterestRateIndexFixingDate(Currency&amp;"ibor"&amp;Tenor,BB1582,Trigger)</f>
        <v>50483</v>
      </c>
      <c r="BB1582" s="98">
        <f>_xll.qlCalendarAdvance(Calendar,BB1581,AZ1582,"f",,Trigger)</f>
        <v>50487</v>
      </c>
      <c r="BC1582" s="98">
        <f>_xll.qlInterestRateIndexMaturity(Currency&amp;"ibor"&amp;Tenor,BB1582,Trigger)</f>
        <v>50579</v>
      </c>
      <c r="BD1582" s="242" t="e">
        <f>_xll.qlIndexFixing($AD$5,BA1582,TRUE,_xll.ohTrigger(Trigger,Trigger3M))</f>
        <v>#NUM!</v>
      </c>
      <c r="BE1582" s="242">
        <f>IFERROR(_xll.qlIndexFixing($BF$1,BA1582,TRUE,_xll.ohTrigger(Trigger,Trigger3M)),#N/A)</f>
        <v>1.5692726595959536E-2</v>
      </c>
    </row>
    <row r="1583" spans="52:57" ht="11.25" customHeight="1" x14ac:dyDescent="0.25">
      <c r="AZ1583" s="99" t="s">
        <v>83</v>
      </c>
      <c r="BA1583" s="98">
        <f>_xll.qlInterestRateIndexFixingDate(Currency&amp;"ibor"&amp;Tenor,BB1583,Trigger)</f>
        <v>50490</v>
      </c>
      <c r="BB1583" s="98">
        <f>_xll.qlCalendarAdvance(Calendar,BB1582,AZ1583,"f",,Trigger)</f>
        <v>50494</v>
      </c>
      <c r="BC1583" s="98">
        <f>_xll.qlInterestRateIndexMaturity(Currency&amp;"ibor"&amp;Tenor,BB1583,Trigger)</f>
        <v>50586</v>
      </c>
      <c r="BD1583" s="242" t="e">
        <f>_xll.qlIndexFixing($AD$5,BA1583,TRUE,_xll.ohTrigger(Trigger,Trigger3M))</f>
        <v>#NUM!</v>
      </c>
      <c r="BE1583" s="242">
        <f>IFERROR(_xll.qlIndexFixing($BF$1,BA1583,TRUE,_xll.ohTrigger(Trigger,Trigger3M)),#N/A)</f>
        <v>1.5683910858623751E-2</v>
      </c>
    </row>
    <row r="1584" spans="52:57" ht="11.25" customHeight="1" x14ac:dyDescent="0.25">
      <c r="AZ1584" s="99" t="s">
        <v>83</v>
      </c>
      <c r="BA1584" s="98">
        <f>_xll.qlInterestRateIndexFixingDate(Currency&amp;"ibor"&amp;Tenor,BB1584,Trigger)</f>
        <v>50497</v>
      </c>
      <c r="BB1584" s="98">
        <f>_xll.qlCalendarAdvance(Calendar,BB1583,AZ1584,"f",,Trigger)</f>
        <v>50501</v>
      </c>
      <c r="BC1584" s="98">
        <f>_xll.qlInterestRateIndexMaturity(Currency&amp;"ibor"&amp;Tenor,BB1584,Trigger)</f>
        <v>50592</v>
      </c>
      <c r="BD1584" s="242" t="e">
        <f>_xll.qlIndexFixing($AD$5,BA1584,TRUE,_xll.ohTrigger(Trigger,Trigger3M))</f>
        <v>#NUM!</v>
      </c>
      <c r="BE1584" s="242">
        <f>IFERROR(_xll.qlIndexFixing($BF$1,BA1584,TRUE,_xll.ohTrigger(Trigger,Trigger3M)),#N/A)</f>
        <v>1.5675417894596973E-2</v>
      </c>
    </row>
    <row r="1585" spans="52:57" ht="11.25" customHeight="1" x14ac:dyDescent="0.25">
      <c r="AZ1585" s="99" t="s">
        <v>83</v>
      </c>
      <c r="BA1585" s="98">
        <f>_xll.qlInterestRateIndexFixingDate(Currency&amp;"ibor"&amp;Tenor,BB1585,Trigger)</f>
        <v>50504</v>
      </c>
      <c r="BB1585" s="98">
        <f>_xll.qlCalendarAdvance(Calendar,BB1584,AZ1585,"f",,Trigger)</f>
        <v>50508</v>
      </c>
      <c r="BC1585" s="98">
        <f>_xll.qlInterestRateIndexMaturity(Currency&amp;"ibor"&amp;Tenor,BB1585,Trigger)</f>
        <v>50599</v>
      </c>
      <c r="BD1585" s="242" t="e">
        <f>_xll.qlIndexFixing($AD$5,BA1585,TRUE,_xll.ohTrigger(Trigger,Trigger3M))</f>
        <v>#NUM!</v>
      </c>
      <c r="BE1585" s="242">
        <f>IFERROR(_xll.qlIndexFixing($BF$1,BA1585,TRUE,_xll.ohTrigger(Trigger,Trigger3M)),#N/A)</f>
        <v>1.5666691212898827E-2</v>
      </c>
    </row>
    <row r="1586" spans="52:57" ht="11.25" customHeight="1" x14ac:dyDescent="0.25">
      <c r="AZ1586" s="99" t="s">
        <v>83</v>
      </c>
      <c r="BA1586" s="98">
        <f>_xll.qlInterestRateIndexFixingDate(Currency&amp;"ibor"&amp;Tenor,BB1586,Trigger)</f>
        <v>50511</v>
      </c>
      <c r="BB1586" s="98">
        <f>_xll.qlCalendarAdvance(Calendar,BB1585,AZ1586,"f",,Trigger)</f>
        <v>50515</v>
      </c>
      <c r="BC1586" s="98">
        <f>_xll.qlInterestRateIndexMaturity(Currency&amp;"ibor"&amp;Tenor,BB1586,Trigger)</f>
        <v>50606</v>
      </c>
      <c r="BD1586" s="242" t="e">
        <f>_xll.qlIndexFixing($AD$5,BA1586,TRUE,_xll.ohTrigger(Trigger,Trigger3M))</f>
        <v>#NUM!</v>
      </c>
      <c r="BE1586" s="242">
        <f>IFERROR(_xll.qlIndexFixing($BF$1,BA1586,TRUE,_xll.ohTrigger(Trigger,Trigger3M)),#N/A)</f>
        <v>1.5658010888419404E-2</v>
      </c>
    </row>
    <row r="1587" spans="52:57" ht="11.25" customHeight="1" x14ac:dyDescent="0.25">
      <c r="AZ1587" s="99" t="s">
        <v>83</v>
      </c>
      <c r="BA1587" s="98">
        <f>_xll.qlInterestRateIndexFixingDate(Currency&amp;"ibor"&amp;Tenor,BB1587,Trigger)</f>
        <v>50516</v>
      </c>
      <c r="BB1587" s="98">
        <f>_xll.qlCalendarAdvance(Calendar,BB1586,AZ1587,"f",,Trigger)</f>
        <v>50522</v>
      </c>
      <c r="BC1587" s="98">
        <f>_xll.qlInterestRateIndexMaturity(Currency&amp;"ibor"&amp;Tenor,BB1587,Trigger)</f>
        <v>50613</v>
      </c>
      <c r="BD1587" s="242" t="e">
        <f>_xll.qlIndexFixing($AD$5,BA1587,TRUE,_xll.ohTrigger(Trigger,Trigger3M))</f>
        <v>#NUM!</v>
      </c>
      <c r="BE1587" s="242">
        <f>IFERROR(_xll.qlIndexFixing($BF$1,BA1587,TRUE,_xll.ohTrigger(Trigger,Trigger3M)),#N/A)</f>
        <v>1.5649377166471922E-2</v>
      </c>
    </row>
    <row r="1588" spans="52:57" ht="11.25" customHeight="1" x14ac:dyDescent="0.25">
      <c r="AZ1588" s="99" t="s">
        <v>83</v>
      </c>
      <c r="BA1588" s="98">
        <f>_xll.qlInterestRateIndexFixingDate(Currency&amp;"ibor"&amp;Tenor,BB1588,Trigger)</f>
        <v>50525</v>
      </c>
      <c r="BB1588" s="98">
        <f>_xll.qlCalendarAdvance(Calendar,BB1587,AZ1588,"f",,Trigger)</f>
        <v>50529</v>
      </c>
      <c r="BC1588" s="98">
        <f>_xll.qlInterestRateIndexMaturity(Currency&amp;"ibor"&amp;Tenor,BB1588,Trigger)</f>
        <v>50621</v>
      </c>
      <c r="BD1588" s="242" t="e">
        <f>_xll.qlIndexFixing($AD$5,BA1588,TRUE,_xll.ohTrigger(Trigger,Trigger3M))</f>
        <v>#NUM!</v>
      </c>
      <c r="BE1588" s="242">
        <f>IFERROR(_xll.qlIndexFixing($BF$1,BA1588,TRUE,_xll.ohTrigger(Trigger,Trigger3M)),#N/A)</f>
        <v>1.5640525373182113E-2</v>
      </c>
    </row>
    <row r="1589" spans="52:57" ht="11.25" customHeight="1" x14ac:dyDescent="0.25">
      <c r="AZ1589" s="99" t="s">
        <v>83</v>
      </c>
      <c r="BA1589" s="98">
        <f>_xll.qlInterestRateIndexFixingDate(Currency&amp;"ibor"&amp;Tenor,BB1589,Trigger)</f>
        <v>50532</v>
      </c>
      <c r="BB1589" s="98">
        <f>_xll.qlCalendarAdvance(Calendar,BB1588,AZ1589,"f",,Trigger)</f>
        <v>50536</v>
      </c>
      <c r="BC1589" s="98">
        <f>_xll.qlInterestRateIndexMaturity(Currency&amp;"ibor"&amp;Tenor,BB1589,Trigger)</f>
        <v>50628</v>
      </c>
      <c r="BD1589" s="242" t="e">
        <f>_xll.qlIndexFixing($AD$5,BA1589,TRUE,_xll.ohTrigger(Trigger,Trigger3M))</f>
        <v>#NUM!</v>
      </c>
      <c r="BE1589" s="242">
        <f>IFERROR(_xll.qlIndexFixing($BF$1,BA1589,TRUE,_xll.ohTrigger(Trigger,Trigger3M)),#N/A)</f>
        <v>1.563198863359384E-2</v>
      </c>
    </row>
    <row r="1590" spans="52:57" ht="11.25" customHeight="1" x14ac:dyDescent="0.25">
      <c r="AZ1590" s="99" t="s">
        <v>83</v>
      </c>
      <c r="BA1590" s="98">
        <f>_xll.qlInterestRateIndexFixingDate(Currency&amp;"ibor"&amp;Tenor,BB1590,Trigger)</f>
        <v>50539</v>
      </c>
      <c r="BB1590" s="98">
        <f>_xll.qlCalendarAdvance(Calendar,BB1589,AZ1590,"f",,Trigger)</f>
        <v>50543</v>
      </c>
      <c r="BC1590" s="98">
        <f>_xll.qlInterestRateIndexMaturity(Currency&amp;"ibor"&amp;Tenor,BB1590,Trigger)</f>
        <v>50635</v>
      </c>
      <c r="BD1590" s="242" t="e">
        <f>_xll.qlIndexFixing($AD$5,BA1590,TRUE,_xll.ohTrigger(Trigger,Trigger3M))</f>
        <v>#NUM!</v>
      </c>
      <c r="BE1590" s="242">
        <f>IFERROR(_xll.qlIndexFixing($BF$1,BA1590,TRUE,_xll.ohTrigger(Trigger,Trigger3M)),#N/A)</f>
        <v>1.5623499252255065E-2</v>
      </c>
    </row>
    <row r="1591" spans="52:57" ht="11.25" customHeight="1" x14ac:dyDescent="0.25">
      <c r="AZ1591" s="99" t="s">
        <v>83</v>
      </c>
      <c r="BA1591" s="98">
        <f>_xll.qlInterestRateIndexFixingDate(Currency&amp;"ibor"&amp;Tenor,BB1591,Trigger)</f>
        <v>50546</v>
      </c>
      <c r="BB1591" s="98">
        <f>_xll.qlCalendarAdvance(Calendar,BB1590,AZ1591,"f",,Trigger)</f>
        <v>50550</v>
      </c>
      <c r="BC1591" s="98">
        <f>_xll.qlInterestRateIndexMaturity(Currency&amp;"ibor"&amp;Tenor,BB1591,Trigger)</f>
        <v>50642</v>
      </c>
      <c r="BD1591" s="242" t="e">
        <f>_xll.qlIndexFixing($AD$5,BA1591,TRUE,_xll.ohTrigger(Trigger,Trigger3M))</f>
        <v>#NUM!</v>
      </c>
      <c r="BE1591" s="242">
        <f>IFERROR(_xll.qlIndexFixing($BF$1,BA1591,TRUE,_xll.ohTrigger(Trigger,Trigger3M)),#N/A)</f>
        <v>1.5615057474486941E-2</v>
      </c>
    </row>
    <row r="1592" spans="52:57" ht="11.25" customHeight="1" x14ac:dyDescent="0.25">
      <c r="AZ1592" s="99" t="s">
        <v>83</v>
      </c>
      <c r="BA1592" s="98">
        <f>_xll.qlInterestRateIndexFixingDate(Currency&amp;"ibor"&amp;Tenor,BB1592,Trigger)</f>
        <v>50553</v>
      </c>
      <c r="BB1592" s="98">
        <f>_xll.qlCalendarAdvance(Calendar,BB1591,AZ1592,"f",,Trigger)</f>
        <v>50557</v>
      </c>
      <c r="BC1592" s="98">
        <f>_xll.qlInterestRateIndexMaturity(Currency&amp;"ibor"&amp;Tenor,BB1592,Trigger)</f>
        <v>50649</v>
      </c>
      <c r="BD1592" s="242" t="e">
        <f>_xll.qlIndexFixing($AD$5,BA1592,TRUE,_xll.ohTrigger(Trigger,Trigger3M))</f>
        <v>#NUM!</v>
      </c>
      <c r="BE1592" s="242">
        <f>IFERROR(_xll.qlIndexFixing($BF$1,BA1592,TRUE,_xll.ohTrigger(Trigger,Trigger3M)),#N/A)</f>
        <v>1.560666354560541E-2</v>
      </c>
    </row>
    <row r="1593" spans="52:57" ht="11.25" customHeight="1" x14ac:dyDescent="0.25">
      <c r="AZ1593" s="99" t="s">
        <v>83</v>
      </c>
      <c r="BA1593" s="98">
        <f>_xll.qlInterestRateIndexFixingDate(Currency&amp;"ibor"&amp;Tenor,BB1593,Trigger)</f>
        <v>50560</v>
      </c>
      <c r="BB1593" s="98">
        <f>_xll.qlCalendarAdvance(Calendar,BB1592,AZ1593,"f",,Trigger)</f>
        <v>50564</v>
      </c>
      <c r="BC1593" s="98">
        <f>_xll.qlInterestRateIndexMaturity(Currency&amp;"ibor"&amp;Tenor,BB1593,Trigger)</f>
        <v>50656</v>
      </c>
      <c r="BD1593" s="242" t="e">
        <f>_xll.qlIndexFixing($AD$5,BA1593,TRUE,_xll.ohTrigger(Trigger,Trigger3M))</f>
        <v>#NUM!</v>
      </c>
      <c r="BE1593" s="242">
        <f>IFERROR(_xll.qlIndexFixing($BF$1,BA1593,TRUE,_xll.ohTrigger(Trigger,Trigger3M)),#N/A)</f>
        <v>1.5598317710933361E-2</v>
      </c>
    </row>
    <row r="1594" spans="52:57" ht="11.25" customHeight="1" x14ac:dyDescent="0.25">
      <c r="AZ1594" s="99" t="s">
        <v>83</v>
      </c>
      <c r="BA1594" s="98">
        <f>_xll.qlInterestRateIndexFixingDate(Currency&amp;"ibor"&amp;Tenor,BB1594,Trigger)</f>
        <v>50567</v>
      </c>
      <c r="BB1594" s="98">
        <f>_xll.qlCalendarAdvance(Calendar,BB1593,AZ1594,"f",,Trigger)</f>
        <v>50571</v>
      </c>
      <c r="BC1594" s="98">
        <f>_xll.qlInterestRateIndexMaturity(Currency&amp;"ibor"&amp;Tenor,BB1594,Trigger)</f>
        <v>50663</v>
      </c>
      <c r="BD1594" s="242" t="e">
        <f>_xll.qlIndexFixing($AD$5,BA1594,TRUE,_xll.ohTrigger(Trigger,Trigger3M))</f>
        <v>#NUM!</v>
      </c>
      <c r="BE1594" s="242">
        <f>IFERROR(_xll.qlIndexFixing($BF$1,BA1594,TRUE,_xll.ohTrigger(Trigger,Trigger3M)),#N/A)</f>
        <v>1.5590020215788477E-2</v>
      </c>
    </row>
    <row r="1595" spans="52:57" ht="11.25" customHeight="1" x14ac:dyDescent="0.25">
      <c r="AZ1595" s="99" t="s">
        <v>83</v>
      </c>
      <c r="BA1595" s="98">
        <f>_xll.qlInterestRateIndexFixingDate(Currency&amp;"ibor"&amp;Tenor,BB1595,Trigger)</f>
        <v>50574</v>
      </c>
      <c r="BB1595" s="98">
        <f>_xll.qlCalendarAdvance(Calendar,BB1594,AZ1595,"f",,Trigger)</f>
        <v>50578</v>
      </c>
      <c r="BC1595" s="98">
        <f>_xll.qlInterestRateIndexMaturity(Currency&amp;"ibor"&amp;Tenor,BB1595,Trigger)</f>
        <v>50670</v>
      </c>
      <c r="BD1595" s="242" t="e">
        <f>_xll.qlIndexFixing($AD$5,BA1595,TRUE,_xll.ohTrigger(Trigger,Trigger3M))</f>
        <v>#NUM!</v>
      </c>
      <c r="BE1595" s="242">
        <f>IFERROR(_xll.qlIndexFixing($BF$1,BA1595,TRUE,_xll.ohTrigger(Trigger,Trigger3M)),#N/A)</f>
        <v>1.5581771305489305E-2</v>
      </c>
    </row>
    <row r="1596" spans="52:57" ht="11.25" customHeight="1" x14ac:dyDescent="0.25">
      <c r="AZ1596" s="99" t="s">
        <v>83</v>
      </c>
      <c r="BA1596" s="98">
        <f>_xll.qlInterestRateIndexFixingDate(Currency&amp;"ibor"&amp;Tenor,BB1596,Trigger)</f>
        <v>50581</v>
      </c>
      <c r="BB1596" s="98">
        <f>_xll.qlCalendarAdvance(Calendar,BB1595,AZ1596,"f",,Trigger)</f>
        <v>50585</v>
      </c>
      <c r="BC1596" s="98">
        <f>_xll.qlInterestRateIndexMaturity(Currency&amp;"ibor"&amp;Tenor,BB1596,Trigger)</f>
        <v>50677</v>
      </c>
      <c r="BD1596" s="242" t="e">
        <f>_xll.qlIndexFixing($AD$5,BA1596,TRUE,_xll.ohTrigger(Trigger,Trigger3M))</f>
        <v>#NUM!</v>
      </c>
      <c r="BE1596" s="242">
        <f>IFERROR(_xll.qlIndexFixing($BF$1,BA1596,TRUE,_xll.ohTrigger(Trigger,Trigger3M)),#N/A)</f>
        <v>1.5573571225354393E-2</v>
      </c>
    </row>
    <row r="1597" spans="52:57" ht="11.25" customHeight="1" x14ac:dyDescent="0.25">
      <c r="AZ1597" s="99" t="s">
        <v>83</v>
      </c>
      <c r="BA1597" s="98">
        <f>_xll.qlInterestRateIndexFixingDate(Currency&amp;"ibor"&amp;Tenor,BB1597,Trigger)</f>
        <v>50588</v>
      </c>
      <c r="BB1597" s="98">
        <f>_xll.qlCalendarAdvance(Calendar,BB1596,AZ1597,"f",,Trigger)</f>
        <v>50592</v>
      </c>
      <c r="BC1597" s="98">
        <f>_xll.qlInterestRateIndexMaturity(Currency&amp;"ibor"&amp;Tenor,BB1597,Trigger)</f>
        <v>50684</v>
      </c>
      <c r="BD1597" s="242" t="e">
        <f>_xll.qlIndexFixing($AD$5,BA1597,TRUE,_xll.ohTrigger(Trigger,Trigger3M))</f>
        <v>#NUM!</v>
      </c>
      <c r="BE1597" s="242">
        <f>IFERROR(_xll.qlIndexFixing($BF$1,BA1597,TRUE,_xll.ohTrigger(Trigger,Trigger3M)),#N/A)</f>
        <v>1.5565420220704024E-2</v>
      </c>
    </row>
    <row r="1598" spans="52:57" ht="11.25" customHeight="1" x14ac:dyDescent="0.25">
      <c r="AZ1598" s="99" t="s">
        <v>83</v>
      </c>
      <c r="BA1598" s="98">
        <f>_xll.qlInterestRateIndexFixingDate(Currency&amp;"ibor"&amp;Tenor,BB1598,Trigger)</f>
        <v>50595</v>
      </c>
      <c r="BB1598" s="98">
        <f>_xll.qlCalendarAdvance(Calendar,BB1597,AZ1598,"f",,Trigger)</f>
        <v>50599</v>
      </c>
      <c r="BC1598" s="98">
        <f>_xll.qlInterestRateIndexMaturity(Currency&amp;"ibor"&amp;Tenor,BB1598,Trigger)</f>
        <v>50691</v>
      </c>
      <c r="BD1598" s="242" t="e">
        <f>_xll.qlIndexFixing($AD$5,BA1598,TRUE,_xll.ohTrigger(Trigger,Trigger3M))</f>
        <v>#NUM!</v>
      </c>
      <c r="BE1598" s="242">
        <f>IFERROR(_xll.qlIndexFixing($BF$1,BA1598,TRUE,_xll.ohTrigger(Trigger,Trigger3M)),#N/A)</f>
        <v>1.5557318536853276E-2</v>
      </c>
    </row>
    <row r="1599" spans="52:57" ht="11.25" customHeight="1" x14ac:dyDescent="0.25">
      <c r="AZ1599" s="99" t="s">
        <v>83</v>
      </c>
      <c r="BA1599" s="98">
        <f>_xll.qlInterestRateIndexFixingDate(Currency&amp;"ibor"&amp;Tenor,BB1599,Trigger)</f>
        <v>50602</v>
      </c>
      <c r="BB1599" s="98">
        <f>_xll.qlCalendarAdvance(Calendar,BB1598,AZ1599,"f",,Trigger)</f>
        <v>50606</v>
      </c>
      <c r="BC1599" s="98">
        <f>_xll.qlInterestRateIndexMaturity(Currency&amp;"ibor"&amp;Tenor,BB1599,Trigger)</f>
        <v>50698</v>
      </c>
      <c r="BD1599" s="242" t="e">
        <f>_xll.qlIndexFixing($AD$5,BA1599,TRUE,_xll.ohTrigger(Trigger,Trigger3M))</f>
        <v>#NUM!</v>
      </c>
      <c r="BE1599" s="242">
        <f>IFERROR(_xll.qlIndexFixing($BF$1,BA1599,TRUE,_xll.ohTrigger(Trigger,Trigger3M)),#N/A)</f>
        <v>1.5549266419119826E-2</v>
      </c>
    </row>
    <row r="1600" spans="52:57" ht="11.25" customHeight="1" x14ac:dyDescent="0.25">
      <c r="AZ1600" s="99" t="s">
        <v>83</v>
      </c>
      <c r="BA1600" s="98">
        <f>_xll.qlInterestRateIndexFixingDate(Currency&amp;"ibor"&amp;Tenor,BB1600,Trigger)</f>
        <v>50609</v>
      </c>
      <c r="BB1600" s="98">
        <f>_xll.qlCalendarAdvance(Calendar,BB1599,AZ1600,"f",,Trigger)</f>
        <v>50613</v>
      </c>
      <c r="BC1600" s="98">
        <f>_xll.qlInterestRateIndexMaturity(Currency&amp;"ibor"&amp;Tenor,BB1600,Trigger)</f>
        <v>50705</v>
      </c>
      <c r="BD1600" s="242" t="e">
        <f>_xll.qlIndexFixing($AD$5,BA1600,TRUE,_xll.ohTrigger(Trigger,Trigger3M))</f>
        <v>#NUM!</v>
      </c>
      <c r="BE1600" s="242">
        <f>IFERROR(_xll.qlIndexFixing($BF$1,BA1600,TRUE,_xll.ohTrigger(Trigger,Trigger3M)),#N/A)</f>
        <v>1.5541264112823958E-2</v>
      </c>
    </row>
    <row r="1601" spans="52:57" ht="11.25" customHeight="1" x14ac:dyDescent="0.25">
      <c r="AZ1601" s="99" t="s">
        <v>83</v>
      </c>
      <c r="BA1601" s="98">
        <f>_xll.qlInterestRateIndexFixingDate(Currency&amp;"ibor"&amp;Tenor,BB1601,Trigger)</f>
        <v>50616</v>
      </c>
      <c r="BB1601" s="98">
        <f>_xll.qlCalendarAdvance(Calendar,BB1600,AZ1601,"f",,Trigger)</f>
        <v>50620</v>
      </c>
      <c r="BC1601" s="98">
        <f>_xll.qlInterestRateIndexMaturity(Currency&amp;"ibor"&amp;Tenor,BB1601,Trigger)</f>
        <v>50712</v>
      </c>
      <c r="BD1601" s="242" t="e">
        <f>_xll.qlIndexFixing($AD$5,BA1601,TRUE,_xll.ohTrigger(Trigger,Trigger3M))</f>
        <v>#NUM!</v>
      </c>
      <c r="BE1601" s="242">
        <f>IFERROR(_xll.qlIndexFixing($BF$1,BA1601,TRUE,_xll.ohTrigger(Trigger,Trigger3M)),#N/A)</f>
        <v>1.5533311863282485E-2</v>
      </c>
    </row>
    <row r="1602" spans="52:57" ht="11.25" customHeight="1" x14ac:dyDescent="0.25">
      <c r="AZ1602" s="99" t="s">
        <v>83</v>
      </c>
      <c r="BA1602" s="98">
        <f>_xll.qlInterestRateIndexFixingDate(Currency&amp;"ibor"&amp;Tenor,BB1602,Trigger)</f>
        <v>50623</v>
      </c>
      <c r="BB1602" s="98">
        <f>_xll.qlCalendarAdvance(Calendar,BB1601,AZ1602,"f",,Trigger)</f>
        <v>50627</v>
      </c>
      <c r="BC1602" s="98">
        <f>_xll.qlInterestRateIndexMaturity(Currency&amp;"ibor"&amp;Tenor,BB1602,Trigger)</f>
        <v>50719</v>
      </c>
      <c r="BD1602" s="242" t="e">
        <f>_xll.qlIndexFixing($AD$5,BA1602,TRUE,_xll.ohTrigger(Trigger,Trigger3M))</f>
        <v>#NUM!</v>
      </c>
      <c r="BE1602" s="242">
        <f>IFERROR(_xll.qlIndexFixing($BF$1,BA1602,TRUE,_xll.ohTrigger(Trigger,Trigger3M)),#N/A)</f>
        <v>1.5525409915812215E-2</v>
      </c>
    </row>
    <row r="1603" spans="52:57" ht="11.25" customHeight="1" x14ac:dyDescent="0.25">
      <c r="AZ1603" s="99" t="s">
        <v>83</v>
      </c>
      <c r="BA1603" s="98">
        <f>_xll.qlInterestRateIndexFixingDate(Currency&amp;"ibor"&amp;Tenor,BB1603,Trigger)</f>
        <v>50630</v>
      </c>
      <c r="BB1603" s="98">
        <f>_xll.qlCalendarAdvance(Calendar,BB1602,AZ1603,"f",,Trigger)</f>
        <v>50634</v>
      </c>
      <c r="BC1603" s="98">
        <f>_xll.qlInterestRateIndexMaturity(Currency&amp;"ibor"&amp;Tenor,BB1603,Trigger)</f>
        <v>50726</v>
      </c>
      <c r="BD1603" s="242" t="e">
        <f>_xll.qlIndexFixing($AD$5,BA1603,TRUE,_xll.ohTrigger(Trigger,Trigger3M))</f>
        <v>#NUM!</v>
      </c>
      <c r="BE1603" s="242">
        <f>IFERROR(_xll.qlIndexFixing($BF$1,BA1603,TRUE,_xll.ohTrigger(Trigger,Trigger3M)),#N/A)</f>
        <v>1.5517558515730829E-2</v>
      </c>
    </row>
    <row r="1604" spans="52:57" ht="11.25" customHeight="1" x14ac:dyDescent="0.25">
      <c r="AZ1604" s="99" t="s">
        <v>83</v>
      </c>
      <c r="BA1604" s="98">
        <f>_xll.qlInterestRateIndexFixingDate(Currency&amp;"ibor"&amp;Tenor,BB1604,Trigger)</f>
        <v>50637</v>
      </c>
      <c r="BB1604" s="98">
        <f>_xll.qlCalendarAdvance(Calendar,BB1603,AZ1604,"f",,Trigger)</f>
        <v>50641</v>
      </c>
      <c r="BC1604" s="98">
        <f>_xll.qlInterestRateIndexMaturity(Currency&amp;"ibor"&amp;Tenor,BB1604,Trigger)</f>
        <v>50733</v>
      </c>
      <c r="BD1604" s="242" t="e">
        <f>_xll.qlIndexFixing($AD$5,BA1604,TRUE,_xll.ohTrigger(Trigger,Trigger3M))</f>
        <v>#NUM!</v>
      </c>
      <c r="BE1604" s="242">
        <f>IFERROR(_xll.qlIndexFixing($BF$1,BA1604,TRUE,_xll.ohTrigger(Trigger,Trigger3M)),#N/A)</f>
        <v>1.5509757908355135E-2</v>
      </c>
    </row>
    <row r="1605" spans="52:57" ht="11.25" customHeight="1" x14ac:dyDescent="0.25">
      <c r="AZ1605" s="99" t="s">
        <v>83</v>
      </c>
      <c r="BA1605" s="98">
        <f>_xll.qlInterestRateIndexFixingDate(Currency&amp;"ibor"&amp;Tenor,BB1605,Trigger)</f>
        <v>50644</v>
      </c>
      <c r="BB1605" s="98">
        <f>_xll.qlCalendarAdvance(Calendar,BB1604,AZ1605,"f",,Trigger)</f>
        <v>50648</v>
      </c>
      <c r="BC1605" s="98">
        <f>_xll.qlInterestRateIndexMaturity(Currency&amp;"ibor"&amp;Tenor,BB1605,Trigger)</f>
        <v>50739</v>
      </c>
      <c r="BD1605" s="242" t="e">
        <f>_xll.qlIndexFixing($AD$5,BA1605,TRUE,_xll.ohTrigger(Trigger,Trigger3M))</f>
        <v>#NUM!</v>
      </c>
      <c r="BE1605" s="242">
        <f>IFERROR(_xll.qlIndexFixing($BF$1,BA1605,TRUE,_xll.ohTrigger(Trigger,Trigger3M)),#N/A)</f>
        <v>1.5502218860884128E-2</v>
      </c>
    </row>
    <row r="1606" spans="52:57" ht="11.25" customHeight="1" x14ac:dyDescent="0.25">
      <c r="AZ1606" s="99" t="s">
        <v>83</v>
      </c>
      <c r="BA1606" s="98">
        <f>_xll.qlInterestRateIndexFixingDate(Currency&amp;"ibor"&amp;Tenor,BB1606,Trigger)</f>
        <v>50651</v>
      </c>
      <c r="BB1606" s="98">
        <f>_xll.qlCalendarAdvance(Calendar,BB1605,AZ1606,"f",,Trigger)</f>
        <v>50655</v>
      </c>
      <c r="BC1606" s="98">
        <f>_xll.qlInterestRateIndexMaturity(Currency&amp;"ibor"&amp;Tenor,BB1606,Trigger)</f>
        <v>50746</v>
      </c>
      <c r="BD1606" s="242" t="e">
        <f>_xll.qlIndexFixing($AD$5,BA1606,TRUE,_xll.ohTrigger(Trigger,Trigger3M))</f>
        <v>#NUM!</v>
      </c>
      <c r="BE1606" s="242">
        <f>IFERROR(_xll.qlIndexFixing($BF$1,BA1606,TRUE,_xll.ohTrigger(Trigger,Trigger3M)),#N/A)</f>
        <v>1.5494517196361293E-2</v>
      </c>
    </row>
    <row r="1607" spans="52:57" ht="11.25" customHeight="1" x14ac:dyDescent="0.25">
      <c r="AZ1607" s="99" t="s">
        <v>83</v>
      </c>
      <c r="BA1607" s="98">
        <f>_xll.qlInterestRateIndexFixingDate(Currency&amp;"ibor"&amp;Tenor,BB1607,Trigger)</f>
        <v>50658</v>
      </c>
      <c r="BB1607" s="98">
        <f>_xll.qlCalendarAdvance(Calendar,BB1606,AZ1607,"f",,Trigger)</f>
        <v>50662</v>
      </c>
      <c r="BC1607" s="98">
        <f>_xll.qlInterestRateIndexMaturity(Currency&amp;"ibor"&amp;Tenor,BB1607,Trigger)</f>
        <v>50753</v>
      </c>
      <c r="BD1607" s="242" t="e">
        <f>_xll.qlIndexFixing($AD$5,BA1607,TRUE,_xll.ohTrigger(Trigger,Trigger3M))</f>
        <v>#NUM!</v>
      </c>
      <c r="BE1607" s="242">
        <f>IFERROR(_xll.qlIndexFixing($BF$1,BA1607,TRUE,_xll.ohTrigger(Trigger,Trigger3M)),#N/A)</f>
        <v>1.5486867040598795E-2</v>
      </c>
    </row>
    <row r="1608" spans="52:57" ht="11.25" customHeight="1" x14ac:dyDescent="0.25">
      <c r="AZ1608" s="99" t="s">
        <v>83</v>
      </c>
      <c r="BA1608" s="98">
        <f>_xll.qlInterestRateIndexFixingDate(Currency&amp;"ibor"&amp;Tenor,BB1608,Trigger)</f>
        <v>50665</v>
      </c>
      <c r="BB1608" s="98">
        <f>_xll.qlCalendarAdvance(Calendar,BB1607,AZ1608,"f",,Trigger)</f>
        <v>50669</v>
      </c>
      <c r="BC1608" s="98">
        <f>_xll.qlInterestRateIndexMaturity(Currency&amp;"ibor"&amp;Tenor,BB1608,Trigger)</f>
        <v>50760</v>
      </c>
      <c r="BD1608" s="242" t="e">
        <f>_xll.qlIndexFixing($AD$5,BA1608,TRUE,_xll.ohTrigger(Trigger,Trigger3M))</f>
        <v>#NUM!</v>
      </c>
      <c r="BE1608" s="242">
        <f>IFERROR(_xll.qlIndexFixing($BF$1,BA1608,TRUE,_xll.ohTrigger(Trigger,Trigger3M)),#N/A)</f>
        <v>1.5479268638908092E-2</v>
      </c>
    </row>
    <row r="1609" spans="52:57" ht="11.25" customHeight="1" x14ac:dyDescent="0.25">
      <c r="AZ1609" s="99" t="s">
        <v>83</v>
      </c>
      <c r="BA1609" s="98">
        <f>_xll.qlInterestRateIndexFixingDate(Currency&amp;"ibor"&amp;Tenor,BB1609,Trigger)</f>
        <v>50672</v>
      </c>
      <c r="BB1609" s="98">
        <f>_xll.qlCalendarAdvance(Calendar,BB1608,AZ1609,"f",,Trigger)</f>
        <v>50676</v>
      </c>
      <c r="BC1609" s="98">
        <f>_xll.qlInterestRateIndexMaturity(Currency&amp;"ibor"&amp;Tenor,BB1609,Trigger)</f>
        <v>50767</v>
      </c>
      <c r="BD1609" s="242" t="e">
        <f>_xll.qlIndexFixing($AD$5,BA1609,TRUE,_xll.ohTrigger(Trigger,Trigger3M))</f>
        <v>#NUM!</v>
      </c>
      <c r="BE1609" s="242">
        <f>IFERROR(_xll.qlIndexFixing($BF$1,BA1609,TRUE,_xll.ohTrigger(Trigger,Trigger3M)),#N/A)</f>
        <v>1.5471722236597138E-2</v>
      </c>
    </row>
    <row r="1610" spans="52:57" ht="11.25" customHeight="1" x14ac:dyDescent="0.25">
      <c r="AZ1610" s="99" t="s">
        <v>83</v>
      </c>
      <c r="BA1610" s="98">
        <f>_xll.qlInterestRateIndexFixingDate(Currency&amp;"ibor"&amp;Tenor,BB1610,Trigger)</f>
        <v>50679</v>
      </c>
      <c r="BB1610" s="98">
        <f>_xll.qlCalendarAdvance(Calendar,BB1609,AZ1610,"f",,Trigger)</f>
        <v>50683</v>
      </c>
      <c r="BC1610" s="98">
        <f>_xll.qlInterestRateIndexMaturity(Currency&amp;"ibor"&amp;Tenor,BB1610,Trigger)</f>
        <v>50775</v>
      </c>
      <c r="BD1610" s="242" t="e">
        <f>_xll.qlIndexFixing($AD$5,BA1610,TRUE,_xll.ohTrigger(Trigger,Trigger3M))</f>
        <v>#NUM!</v>
      </c>
      <c r="BE1610" s="242">
        <f>IFERROR(_xll.qlIndexFixing($BF$1,BA1610,TRUE,_xll.ohTrigger(Trigger,Trigger3M)),#N/A)</f>
        <v>1.5464034648721004E-2</v>
      </c>
    </row>
    <row r="1611" spans="52:57" ht="11.25" customHeight="1" x14ac:dyDescent="0.25">
      <c r="AZ1611" s="99" t="s">
        <v>83</v>
      </c>
      <c r="BA1611" s="98">
        <f>_xll.qlInterestRateIndexFixingDate(Currency&amp;"ibor"&amp;Tenor,BB1611,Trigger)</f>
        <v>50686</v>
      </c>
      <c r="BB1611" s="98">
        <f>_xll.qlCalendarAdvance(Calendar,BB1610,AZ1611,"f",,Trigger)</f>
        <v>50690</v>
      </c>
      <c r="BC1611" s="98">
        <f>_xll.qlInterestRateIndexMaturity(Currency&amp;"ibor"&amp;Tenor,BB1611,Trigger)</f>
        <v>50782</v>
      </c>
      <c r="BD1611" s="242" t="e">
        <f>_xll.qlIndexFixing($AD$5,BA1611,TRUE,_xll.ohTrigger(Trigger,Trigger3M))</f>
        <v>#NUM!</v>
      </c>
      <c r="BE1611" s="242">
        <f>IFERROR(_xll.qlIndexFixing($BF$1,BA1611,TRUE,_xll.ohTrigger(Trigger,Trigger3M)),#N/A)</f>
        <v>1.5456596459183659E-2</v>
      </c>
    </row>
    <row r="1612" spans="52:57" ht="11.25" customHeight="1" x14ac:dyDescent="0.25">
      <c r="AZ1612" s="99" t="s">
        <v>83</v>
      </c>
      <c r="BA1612" s="98">
        <f>_xll.qlInterestRateIndexFixingDate(Currency&amp;"ibor"&amp;Tenor,BB1612,Trigger)</f>
        <v>50693</v>
      </c>
      <c r="BB1612" s="98">
        <f>_xll.qlCalendarAdvance(Calendar,BB1611,AZ1612,"f",,Trigger)</f>
        <v>50697</v>
      </c>
      <c r="BC1612" s="98">
        <f>_xll.qlInterestRateIndexMaturity(Currency&amp;"ibor"&amp;Tenor,BB1612,Trigger)</f>
        <v>50789</v>
      </c>
      <c r="BD1612" s="242" t="e">
        <f>_xll.qlIndexFixing($AD$5,BA1612,TRUE,_xll.ohTrigger(Trigger,Trigger3M))</f>
        <v>#NUM!</v>
      </c>
      <c r="BE1612" s="242">
        <f>IFERROR(_xll.qlIndexFixing($BF$1,BA1612,TRUE,_xll.ohTrigger(Trigger,Trigger3M)),#N/A)</f>
        <v>1.5449211024896919E-2</v>
      </c>
    </row>
    <row r="1613" spans="52:57" ht="11.25" customHeight="1" x14ac:dyDescent="0.25">
      <c r="AZ1613" s="99" t="s">
        <v>83</v>
      </c>
      <c r="BA1613" s="98">
        <f>_xll.qlInterestRateIndexFixingDate(Currency&amp;"ibor"&amp;Tenor,BB1613,Trigger)</f>
        <v>50700</v>
      </c>
      <c r="BB1613" s="98">
        <f>_xll.qlCalendarAdvance(Calendar,BB1612,AZ1613,"f",,Trigger)</f>
        <v>50704</v>
      </c>
      <c r="BC1613" s="98">
        <f>_xll.qlInterestRateIndexMaturity(Currency&amp;"ibor"&amp;Tenor,BB1613,Trigger)</f>
        <v>50796</v>
      </c>
      <c r="BD1613" s="242" t="e">
        <f>_xll.qlIndexFixing($AD$5,BA1613,TRUE,_xll.ohTrigger(Trigger,Trigger3M))</f>
        <v>#NUM!</v>
      </c>
      <c r="BE1613" s="242">
        <f>IFERROR(_xll.qlIndexFixing($BF$1,BA1613,TRUE,_xll.ohTrigger(Trigger,Trigger3M)),#N/A)</f>
        <v>1.5441878591176721E-2</v>
      </c>
    </row>
    <row r="1614" spans="52:57" ht="11.25" customHeight="1" x14ac:dyDescent="0.25">
      <c r="AZ1614" s="99" t="s">
        <v>83</v>
      </c>
      <c r="BA1614" s="98">
        <f>_xll.qlInterestRateIndexFixingDate(Currency&amp;"ibor"&amp;Tenor,BB1614,Trigger)</f>
        <v>50707</v>
      </c>
      <c r="BB1614" s="98">
        <f>_xll.qlCalendarAdvance(Calendar,BB1613,AZ1614,"f",,Trigger)</f>
        <v>50711</v>
      </c>
      <c r="BC1614" s="98">
        <f>_xll.qlInterestRateIndexMaturity(Currency&amp;"ibor"&amp;Tenor,BB1614,Trigger)</f>
        <v>50803</v>
      </c>
      <c r="BD1614" s="242" t="e">
        <f>_xll.qlIndexFixing($AD$5,BA1614,TRUE,_xll.ohTrigger(Trigger,Trigger3M))</f>
        <v>#NUM!</v>
      </c>
      <c r="BE1614" s="242">
        <f>IFERROR(_xll.qlIndexFixing($BF$1,BA1614,TRUE,_xll.ohTrigger(Trigger,Trigger3M)),#N/A)</f>
        <v>1.5434599403342485E-2</v>
      </c>
    </row>
    <row r="1615" spans="52:57" ht="11.25" customHeight="1" x14ac:dyDescent="0.25">
      <c r="AZ1615" s="99" t="s">
        <v>83</v>
      </c>
      <c r="BA1615" s="98">
        <f>_xll.qlInterestRateIndexFixingDate(Currency&amp;"ibor"&amp;Tenor,BB1615,Trigger)</f>
        <v>50714</v>
      </c>
      <c r="BB1615" s="98">
        <f>_xll.qlCalendarAdvance(Calendar,BB1614,AZ1615,"f",,Trigger)</f>
        <v>50718</v>
      </c>
      <c r="BC1615" s="98">
        <f>_xll.qlInterestRateIndexMaturity(Currency&amp;"ibor"&amp;Tenor,BB1615,Trigger)</f>
        <v>50810</v>
      </c>
      <c r="BD1615" s="242" t="e">
        <f>_xll.qlIndexFixing($AD$5,BA1615,TRUE,_xll.ohTrigger(Trigger,Trigger3M))</f>
        <v>#NUM!</v>
      </c>
      <c r="BE1615" s="242">
        <f>IFERROR(_xll.qlIndexFixing($BF$1,BA1615,TRUE,_xll.ohTrigger(Trigger,Trigger3M)),#N/A)</f>
        <v>1.5427373706715364E-2</v>
      </c>
    </row>
    <row r="1616" spans="52:57" ht="11.25" customHeight="1" x14ac:dyDescent="0.25">
      <c r="AZ1616" s="99" t="s">
        <v>83</v>
      </c>
      <c r="BA1616" s="98">
        <f>_xll.qlInterestRateIndexFixingDate(Currency&amp;"ibor"&amp;Tenor,BB1616,Trigger)</f>
        <v>50721</v>
      </c>
      <c r="BB1616" s="98">
        <f>_xll.qlCalendarAdvance(Calendar,BB1615,AZ1616,"f",,Trigger)</f>
        <v>50725</v>
      </c>
      <c r="BC1616" s="98">
        <f>_xll.qlInterestRateIndexMaturity(Currency&amp;"ibor"&amp;Tenor,BB1616,Trigger)</f>
        <v>50817</v>
      </c>
      <c r="BD1616" s="242" t="e">
        <f>_xll.qlIndexFixing($AD$5,BA1616,TRUE,_xll.ohTrigger(Trigger,Trigger3M))</f>
        <v>#NUM!</v>
      </c>
      <c r="BE1616" s="242">
        <f>IFERROR(_xll.qlIndexFixing($BF$1,BA1616,TRUE,_xll.ohTrigger(Trigger,Trigger3M)),#N/A)</f>
        <v>1.5420201746614777E-2</v>
      </c>
    </row>
    <row r="1617" spans="52:57" ht="11.25" customHeight="1" x14ac:dyDescent="0.25">
      <c r="AZ1617" s="99" t="s">
        <v>83</v>
      </c>
      <c r="BA1617" s="98">
        <f>_xll.qlInterestRateIndexFixingDate(Currency&amp;"ibor"&amp;Tenor,BB1617,Trigger)</f>
        <v>50728</v>
      </c>
      <c r="BB1617" s="98">
        <f>_xll.qlCalendarAdvance(Calendar,BB1616,AZ1617,"f",,Trigger)</f>
        <v>50732</v>
      </c>
      <c r="BC1617" s="98">
        <f>_xll.qlInterestRateIndexMaturity(Currency&amp;"ibor"&amp;Tenor,BB1617,Trigger)</f>
        <v>50824</v>
      </c>
      <c r="BD1617" s="242" t="e">
        <f>_xll.qlIndexFixing($AD$5,BA1617,TRUE,_xll.ohTrigger(Trigger,Trigger3M))</f>
        <v>#NUM!</v>
      </c>
      <c r="BE1617" s="242">
        <f>IFERROR(_xll.qlIndexFixing($BF$1,BA1617,TRUE,_xll.ohTrigger(Trigger,Trigger3M)),#N/A)</f>
        <v>1.5413083768360139E-2</v>
      </c>
    </row>
    <row r="1618" spans="52:57" ht="11.25" customHeight="1" x14ac:dyDescent="0.25">
      <c r="AZ1618" s="99" t="s">
        <v>83</v>
      </c>
      <c r="BA1618" s="98">
        <f>_xll.qlInterestRateIndexFixingDate(Currency&amp;"ibor"&amp;Tenor,BB1618,Trigger)</f>
        <v>50735</v>
      </c>
      <c r="BB1618" s="98">
        <f>_xll.qlCalendarAdvance(Calendar,BB1617,AZ1618,"f",,Trigger)</f>
        <v>50739</v>
      </c>
      <c r="BC1618" s="98">
        <f>_xll.qlInterestRateIndexMaturity(Currency&amp;"ibor"&amp;Tenor,BB1618,Trigger)</f>
        <v>50829</v>
      </c>
      <c r="BD1618" s="242" t="e">
        <f>_xll.qlIndexFixing($AD$5,BA1618,TRUE,_xll.ohTrigger(Trigger,Trigger3M))</f>
        <v>#NUM!</v>
      </c>
      <c r="BE1618" s="242">
        <f>IFERROR(_xll.qlIndexFixing($BF$1,BA1618,TRUE,_xll.ohTrigger(Trigger,Trigger3M)),#N/A)</f>
        <v>1.54063504543549E-2</v>
      </c>
    </row>
    <row r="1619" spans="52:57" ht="11.25" customHeight="1" x14ac:dyDescent="0.25">
      <c r="AZ1619" s="99" t="s">
        <v>83</v>
      </c>
      <c r="BA1619" s="98">
        <f>_xll.qlInterestRateIndexFixingDate(Currency&amp;"ibor"&amp;Tenor,BB1619,Trigger)</f>
        <v>50742</v>
      </c>
      <c r="BB1619" s="98">
        <f>_xll.qlCalendarAdvance(Calendar,BB1618,AZ1619,"f",,Trigger)</f>
        <v>50746</v>
      </c>
      <c r="BC1619" s="98">
        <f>_xll.qlInterestRateIndexMaturity(Currency&amp;"ibor"&amp;Tenor,BB1619,Trigger)</f>
        <v>50836</v>
      </c>
      <c r="BD1619" s="242" t="e">
        <f>_xll.qlIndexFixing($AD$5,BA1619,TRUE,_xll.ohTrigger(Trigger,Trigger3M))</f>
        <v>#NUM!</v>
      </c>
      <c r="BE1619" s="242">
        <f>IFERROR(_xll.qlIndexFixing($BF$1,BA1619,TRUE,_xll.ohTrigger(Trigger,Trigger3M)),#N/A)</f>
        <v>1.5399333902246681E-2</v>
      </c>
    </row>
    <row r="1620" spans="52:57" ht="11.25" customHeight="1" x14ac:dyDescent="0.25">
      <c r="AZ1620" s="99" t="s">
        <v>83</v>
      </c>
      <c r="BA1620" s="98">
        <f>_xll.qlInterestRateIndexFixingDate(Currency&amp;"ibor"&amp;Tenor,BB1620,Trigger)</f>
        <v>50749</v>
      </c>
      <c r="BB1620" s="98">
        <f>_xll.qlCalendarAdvance(Calendar,BB1619,AZ1620,"f",,Trigger)</f>
        <v>50753</v>
      </c>
      <c r="BC1620" s="98">
        <f>_xll.qlInterestRateIndexMaturity(Currency&amp;"ibor"&amp;Tenor,BB1620,Trigger)</f>
        <v>50843</v>
      </c>
      <c r="BD1620" s="242" t="e">
        <f>_xll.qlIndexFixing($AD$5,BA1620,TRUE,_xll.ohTrigger(Trigger,Trigger3M))</f>
        <v>#NUM!</v>
      </c>
      <c r="BE1620" s="242">
        <f>IFERROR(_xll.qlIndexFixing($BF$1,BA1620,TRUE,_xll.ohTrigger(Trigger,Trigger3M)),#N/A)</f>
        <v>1.5392372027960732E-2</v>
      </c>
    </row>
    <row r="1621" spans="52:57" ht="11.25" customHeight="1" x14ac:dyDescent="0.25">
      <c r="AZ1621" s="99" t="s">
        <v>83</v>
      </c>
      <c r="BA1621" s="98">
        <f>_xll.qlInterestRateIndexFixingDate(Currency&amp;"ibor"&amp;Tenor,BB1621,Trigger)</f>
        <v>50756</v>
      </c>
      <c r="BB1621" s="98">
        <f>_xll.qlCalendarAdvance(Calendar,BB1620,AZ1621,"f",,Trigger)</f>
        <v>50760</v>
      </c>
      <c r="BC1621" s="98">
        <f>_xll.qlInterestRateIndexMaturity(Currency&amp;"ibor"&amp;Tenor,BB1621,Trigger)</f>
        <v>50850</v>
      </c>
      <c r="BD1621" s="242" t="e">
        <f>_xll.qlIndexFixing($AD$5,BA1621,TRUE,_xll.ohTrigger(Trigger,Trigger3M))</f>
        <v>#NUM!</v>
      </c>
      <c r="BE1621" s="242">
        <f>IFERROR(_xll.qlIndexFixing($BF$1,BA1621,TRUE,_xll.ohTrigger(Trigger,Trigger3M)),#N/A)</f>
        <v>1.5385465076807492E-2</v>
      </c>
    </row>
    <row r="1622" spans="52:57" ht="11.25" customHeight="1" x14ac:dyDescent="0.25">
      <c r="AZ1622" s="99" t="s">
        <v>83</v>
      </c>
      <c r="BA1622" s="98">
        <f>_xll.qlInterestRateIndexFixingDate(Currency&amp;"ibor"&amp;Tenor,BB1622,Trigger)</f>
        <v>50763</v>
      </c>
      <c r="BB1622" s="98">
        <f>_xll.qlCalendarAdvance(Calendar,BB1621,AZ1622,"f",,Trigger)</f>
        <v>50767</v>
      </c>
      <c r="BC1622" s="98">
        <f>_xll.qlInterestRateIndexMaturity(Currency&amp;"ibor"&amp;Tenor,BB1622,Trigger)</f>
        <v>50857</v>
      </c>
      <c r="BD1622" s="242" t="e">
        <f>_xll.qlIndexFixing($AD$5,BA1622,TRUE,_xll.ohTrigger(Trigger,Trigger3M))</f>
        <v>#NUM!</v>
      </c>
      <c r="BE1622" s="242">
        <f>IFERROR(_xll.qlIndexFixing($BF$1,BA1622,TRUE,_xll.ohTrigger(Trigger,Trigger3M)),#N/A)</f>
        <v>1.5378613294092958E-2</v>
      </c>
    </row>
    <row r="1623" spans="52:57" ht="11.25" customHeight="1" x14ac:dyDescent="0.25">
      <c r="AZ1623" s="99" t="s">
        <v>83</v>
      </c>
      <c r="BA1623" s="98">
        <f>_xll.qlInterestRateIndexFixingDate(Currency&amp;"ibor"&amp;Tenor,BB1623,Trigger)</f>
        <v>50770</v>
      </c>
      <c r="BB1623" s="98">
        <f>_xll.qlCalendarAdvance(Calendar,BB1622,AZ1623,"f",,Trigger)</f>
        <v>50774</v>
      </c>
      <c r="BC1623" s="98">
        <f>_xll.qlInterestRateIndexMaturity(Currency&amp;"ibor"&amp;Tenor,BB1623,Trigger)</f>
        <v>50864</v>
      </c>
      <c r="BD1623" s="242" t="e">
        <f>_xll.qlIndexFixing($AD$5,BA1623,TRUE,_xll.ohTrigger(Trigger,Trigger3M))</f>
        <v>#NUM!</v>
      </c>
      <c r="BE1623" s="242">
        <f>IFERROR(_xll.qlIndexFixing($BF$1,BA1623,TRUE,_xll.ohTrigger(Trigger,Trigger3M)),#N/A)</f>
        <v>1.537181692512668E-2</v>
      </c>
    </row>
    <row r="1624" spans="52:57" ht="11.25" customHeight="1" x14ac:dyDescent="0.25">
      <c r="AZ1624" s="99" t="s">
        <v>83</v>
      </c>
      <c r="BA1624" s="98">
        <f>_xll.qlInterestRateIndexFixingDate(Currency&amp;"ibor"&amp;Tenor,BB1624,Trigger)</f>
        <v>50777</v>
      </c>
      <c r="BB1624" s="98">
        <f>_xll.qlCalendarAdvance(Calendar,BB1623,AZ1624,"f",,Trigger)</f>
        <v>50781</v>
      </c>
      <c r="BC1624" s="98">
        <f>_xll.qlInterestRateIndexMaturity(Currency&amp;"ibor"&amp;Tenor,BB1624,Trigger)</f>
        <v>50872</v>
      </c>
      <c r="BD1624" s="242" t="e">
        <f>_xll.qlIndexFixing($AD$5,BA1624,TRUE,_xll.ohTrigger(Trigger,Trigger3M))</f>
        <v>#NUM!</v>
      </c>
      <c r="BE1624" s="242">
        <f>IFERROR(_xll.qlIndexFixing($BF$1,BA1624,TRUE,_xll.ohTrigger(Trigger,Trigger3M)),#N/A)</f>
        <v>1.5364932939707839E-2</v>
      </c>
    </row>
    <row r="1625" spans="52:57" ht="11.25" customHeight="1" x14ac:dyDescent="0.25">
      <c r="AZ1625" s="99" t="s">
        <v>83</v>
      </c>
      <c r="BA1625" s="98">
        <f>_xll.qlInterestRateIndexFixingDate(Currency&amp;"ibor"&amp;Tenor,BB1625,Trigger)</f>
        <v>50784</v>
      </c>
      <c r="BB1625" s="98">
        <f>_xll.qlCalendarAdvance(Calendar,BB1624,AZ1625,"f",,Trigger)</f>
        <v>50788</v>
      </c>
      <c r="BC1625" s="98">
        <f>_xll.qlInterestRateIndexMaturity(Currency&amp;"ibor"&amp;Tenor,BB1625,Trigger)</f>
        <v>50878</v>
      </c>
      <c r="BD1625" s="242" t="e">
        <f>_xll.qlIndexFixing($AD$5,BA1625,TRUE,_xll.ohTrigger(Trigger,Trigger3M))</f>
        <v>#NUM!</v>
      </c>
      <c r="BE1625" s="242">
        <f>IFERROR(_xll.qlIndexFixing($BF$1,BA1625,TRUE,_xll.ohTrigger(Trigger,Trigger3M)),#N/A)</f>
        <v>1.5358391409674432E-2</v>
      </c>
    </row>
    <row r="1626" spans="52:57" ht="11.25" customHeight="1" x14ac:dyDescent="0.25">
      <c r="AZ1626" s="99" t="s">
        <v>83</v>
      </c>
      <c r="BA1626" s="98">
        <f>_xll.qlInterestRateIndexFixingDate(Currency&amp;"ibor"&amp;Tenor,BB1626,Trigger)</f>
        <v>50791</v>
      </c>
      <c r="BB1626" s="98">
        <f>_xll.qlCalendarAdvance(Calendar,BB1625,AZ1626,"f",,Trigger)</f>
        <v>50795</v>
      </c>
      <c r="BC1626" s="98">
        <f>_xll.qlInterestRateIndexMaturity(Currency&amp;"ibor"&amp;Tenor,BB1626,Trigger)</f>
        <v>50885</v>
      </c>
      <c r="BD1626" s="242" t="e">
        <f>_xll.qlIndexFixing($AD$5,BA1626,TRUE,_xll.ohTrigger(Trigger,Trigger3M))</f>
        <v>#NUM!</v>
      </c>
      <c r="BE1626" s="242">
        <f>IFERROR(_xll.qlIndexFixing($BF$1,BA1626,TRUE,_xll.ohTrigger(Trigger,Trigger3M)),#N/A)</f>
        <v>1.5351762753810227E-2</v>
      </c>
    </row>
    <row r="1627" spans="52:57" ht="11.25" customHeight="1" x14ac:dyDescent="0.25">
      <c r="AZ1627" s="99" t="s">
        <v>83</v>
      </c>
      <c r="BA1627" s="98">
        <f>_xll.qlInterestRateIndexFixingDate(Currency&amp;"ibor"&amp;Tenor,BB1627,Trigger)</f>
        <v>50798</v>
      </c>
      <c r="BB1627" s="98">
        <f>_xll.qlCalendarAdvance(Calendar,BB1626,AZ1627,"f",,Trigger)</f>
        <v>50802</v>
      </c>
      <c r="BC1627" s="98">
        <f>_xll.qlInterestRateIndexMaturity(Currency&amp;"ibor"&amp;Tenor,BB1627,Trigger)</f>
        <v>50892</v>
      </c>
      <c r="BD1627" s="242" t="e">
        <f>_xll.qlIndexFixing($AD$5,BA1627,TRUE,_xll.ohTrigger(Trigger,Trigger3M))</f>
        <v>#NUM!</v>
      </c>
      <c r="BE1627" s="242">
        <f>IFERROR(_xll.qlIndexFixing($BF$1,BA1627,TRUE,_xll.ohTrigger(Trigger,Trigger3M)),#N/A)</f>
        <v>1.5345190492933369E-2</v>
      </c>
    </row>
    <row r="1628" spans="52:57" ht="11.25" customHeight="1" x14ac:dyDescent="0.25">
      <c r="AZ1628" s="99" t="s">
        <v>83</v>
      </c>
      <c r="BA1628" s="98">
        <f>_xll.qlInterestRateIndexFixingDate(Currency&amp;"ibor"&amp;Tenor,BB1628,Trigger)</f>
        <v>50805</v>
      </c>
      <c r="BB1628" s="98">
        <f>_xll.qlCalendarAdvance(Calendar,BB1627,AZ1628,"f",,Trigger)</f>
        <v>50809</v>
      </c>
      <c r="BC1628" s="98">
        <f>_xll.qlInterestRateIndexMaturity(Currency&amp;"ibor"&amp;Tenor,BB1628,Trigger)</f>
        <v>50899</v>
      </c>
      <c r="BD1628" s="242" t="e">
        <f>_xll.qlIndexFixing($AD$5,BA1628,TRUE,_xll.ohTrigger(Trigger,Trigger3M))</f>
        <v>#NUM!</v>
      </c>
      <c r="BE1628" s="242">
        <f>IFERROR(_xll.qlIndexFixing($BF$1,BA1628,TRUE,_xll.ohTrigger(Trigger,Trigger3M)),#N/A)</f>
        <v>1.5338674872357849E-2</v>
      </c>
    </row>
    <row r="1629" spans="52:57" ht="11.25" customHeight="1" x14ac:dyDescent="0.25">
      <c r="AZ1629" s="99" t="s">
        <v>83</v>
      </c>
      <c r="BA1629" s="98">
        <f>_xll.qlInterestRateIndexFixingDate(Currency&amp;"ibor"&amp;Tenor,BB1629,Trigger)</f>
        <v>50812</v>
      </c>
      <c r="BB1629" s="98">
        <f>_xll.qlCalendarAdvance(Calendar,BB1628,AZ1629,"f",,Trigger)</f>
        <v>50816</v>
      </c>
      <c r="BC1629" s="98">
        <f>_xll.qlInterestRateIndexMaturity(Currency&amp;"ibor"&amp;Tenor,BB1629,Trigger)</f>
        <v>50906</v>
      </c>
      <c r="BD1629" s="242" t="e">
        <f>_xll.qlIndexFixing($AD$5,BA1629,TRUE,_xll.ohTrigger(Trigger,Trigger3M))</f>
        <v>#NUM!</v>
      </c>
      <c r="BE1629" s="242">
        <f>IFERROR(_xll.qlIndexFixing($BF$1,BA1629,TRUE,_xll.ohTrigger(Trigger,Trigger3M)),#N/A)</f>
        <v>1.5332216137394994E-2</v>
      </c>
    </row>
    <row r="1630" spans="52:57" ht="11.25" customHeight="1" x14ac:dyDescent="0.25">
      <c r="AZ1630" s="99" t="s">
        <v>83</v>
      </c>
      <c r="BA1630" s="98">
        <f>_xll.qlInterestRateIndexFixingDate(Currency&amp;"ibor"&amp;Tenor,BB1630,Trigger)</f>
        <v>50819</v>
      </c>
      <c r="BB1630" s="98">
        <f>_xll.qlCalendarAdvance(Calendar,BB1629,AZ1630,"f",,Trigger)</f>
        <v>50823</v>
      </c>
      <c r="BC1630" s="98">
        <f>_xll.qlInterestRateIndexMaturity(Currency&amp;"ibor"&amp;Tenor,BB1630,Trigger)</f>
        <v>50913</v>
      </c>
      <c r="BD1630" s="242" t="e">
        <f>_xll.qlIndexFixing($AD$5,BA1630,TRUE,_xll.ohTrigger(Trigger,Trigger3M))</f>
        <v>#NUM!</v>
      </c>
      <c r="BE1630" s="242">
        <f>IFERROR(_xll.qlIndexFixing($BF$1,BA1630,TRUE,_xll.ohTrigger(Trigger,Trigger3M)),#N/A)</f>
        <v>1.5325814533360571E-2</v>
      </c>
    </row>
    <row r="1631" spans="52:57" ht="11.25" customHeight="1" x14ac:dyDescent="0.25">
      <c r="AZ1631" s="99" t="s">
        <v>83</v>
      </c>
      <c r="BA1631" s="98">
        <f>_xll.qlInterestRateIndexFixingDate(Currency&amp;"ibor"&amp;Tenor,BB1631,Trigger)</f>
        <v>50826</v>
      </c>
      <c r="BB1631" s="98">
        <f>_xll.qlCalendarAdvance(Calendar,BB1630,AZ1631,"f",,Trigger)</f>
        <v>50830</v>
      </c>
      <c r="BC1631" s="98">
        <f>_xll.qlInterestRateIndexMaturity(Currency&amp;"ibor"&amp;Tenor,BB1631,Trigger)</f>
        <v>50922</v>
      </c>
      <c r="BD1631" s="242" t="e">
        <f>_xll.qlIndexFixing($AD$5,BA1631,TRUE,_xll.ohTrigger(Trigger,Trigger3M))</f>
        <v>#NUM!</v>
      </c>
      <c r="BE1631" s="242">
        <f>IFERROR(_xll.qlIndexFixing($BF$1,BA1631,TRUE,_xll.ohTrigger(Trigger,Trigger3M)),#N/A)</f>
        <v>1.5319237547163406E-2</v>
      </c>
    </row>
    <row r="1632" spans="52:57" ht="11.25" customHeight="1" x14ac:dyDescent="0.25">
      <c r="AZ1632" s="99" t="s">
        <v>83</v>
      </c>
      <c r="BA1632" s="98">
        <f>_xll.qlInterestRateIndexFixingDate(Currency&amp;"ibor"&amp;Tenor,BB1632,Trigger)</f>
        <v>50833</v>
      </c>
      <c r="BB1632" s="98">
        <f>_xll.qlCalendarAdvance(Calendar,BB1631,AZ1632,"f",,Trigger)</f>
        <v>50837</v>
      </c>
      <c r="BC1632" s="98">
        <f>_xll.qlInterestRateIndexMaturity(Currency&amp;"ibor"&amp;Tenor,BB1632,Trigger)</f>
        <v>50929</v>
      </c>
      <c r="BD1632" s="242" t="e">
        <f>_xll.qlIndexFixing($AD$5,BA1632,TRUE,_xll.ohTrigger(Trigger,Trigger3M))</f>
        <v>#NUM!</v>
      </c>
      <c r="BE1632" s="242">
        <f>IFERROR(_xll.qlIndexFixing($BF$1,BA1632,TRUE,_xll.ohTrigger(Trigger,Trigger3M)),#N/A)</f>
        <v>1.5312958735395501E-2</v>
      </c>
    </row>
    <row r="1633" spans="52:57" ht="11.25" customHeight="1" x14ac:dyDescent="0.25">
      <c r="AZ1633" s="99" t="s">
        <v>83</v>
      </c>
      <c r="BA1633" s="98">
        <f>_xll.qlInterestRateIndexFixingDate(Currency&amp;"ibor"&amp;Tenor,BB1633,Trigger)</f>
        <v>50840</v>
      </c>
      <c r="BB1633" s="98">
        <f>_xll.qlCalendarAdvance(Calendar,BB1632,AZ1633,"f",,Trigger)</f>
        <v>50844</v>
      </c>
      <c r="BC1633" s="98">
        <f>_xll.qlInterestRateIndexMaturity(Currency&amp;"ibor"&amp;Tenor,BB1633,Trigger)</f>
        <v>50936</v>
      </c>
      <c r="BD1633" s="242" t="e">
        <f>_xll.qlIndexFixing($AD$5,BA1633,TRUE,_xll.ohTrigger(Trigger,Trigger3M))</f>
        <v>#NUM!</v>
      </c>
      <c r="BE1633" s="242">
        <f>IFERROR(_xll.qlIndexFixing($BF$1,BA1633,TRUE,_xll.ohTrigger(Trigger,Trigger3M)),#N/A)</f>
        <v>1.5306737830679795E-2</v>
      </c>
    </row>
    <row r="1634" spans="52:57" ht="11.25" customHeight="1" x14ac:dyDescent="0.25">
      <c r="AZ1634" s="99" t="s">
        <v>83</v>
      </c>
      <c r="BA1634" s="98">
        <f>_xll.qlInterestRateIndexFixingDate(Currency&amp;"ibor"&amp;Tenor,BB1634,Trigger)</f>
        <v>50847</v>
      </c>
      <c r="BB1634" s="98">
        <f>_xll.qlCalendarAdvance(Calendar,BB1633,AZ1634,"f",,Trigger)</f>
        <v>50851</v>
      </c>
      <c r="BC1634" s="98">
        <f>_xll.qlInterestRateIndexMaturity(Currency&amp;"ibor"&amp;Tenor,BB1634,Trigger)</f>
        <v>50943</v>
      </c>
      <c r="BD1634" s="242" t="e">
        <f>_xll.qlIndexFixing($AD$5,BA1634,TRUE,_xll.ohTrigger(Trigger,Trigger3M))</f>
        <v>#NUM!</v>
      </c>
      <c r="BE1634" s="242">
        <f>IFERROR(_xll.qlIndexFixing($BF$1,BA1634,TRUE,_xll.ohTrigger(Trigger,Trigger3M)),#N/A)</f>
        <v>1.5300575078347865E-2</v>
      </c>
    </row>
    <row r="1635" spans="52:57" ht="11.25" customHeight="1" x14ac:dyDescent="0.25">
      <c r="AZ1635" s="99" t="s">
        <v>83</v>
      </c>
      <c r="BA1635" s="98">
        <f>_xll.qlInterestRateIndexFixingDate(Currency&amp;"ibor"&amp;Tenor,BB1635,Trigger)</f>
        <v>50854</v>
      </c>
      <c r="BB1635" s="98">
        <f>_xll.qlCalendarAdvance(Calendar,BB1634,AZ1635,"f",,Trigger)</f>
        <v>50858</v>
      </c>
      <c r="BC1635" s="98">
        <f>_xll.qlInterestRateIndexMaturity(Currency&amp;"ibor"&amp;Tenor,BB1635,Trigger)</f>
        <v>50950</v>
      </c>
      <c r="BD1635" s="242" t="e">
        <f>_xll.qlIndexFixing($AD$5,BA1635,TRUE,_xll.ohTrigger(Trigger,Trigger3M))</f>
        <v>#NUM!</v>
      </c>
      <c r="BE1635" s="242">
        <f>IFERROR(_xll.qlIndexFixing($BF$1,BA1635,TRUE,_xll.ohTrigger(Trigger,Trigger3M)),#N/A)</f>
        <v>1.5294470723732164E-2</v>
      </c>
    </row>
    <row r="1636" spans="52:57" ht="11.25" customHeight="1" x14ac:dyDescent="0.25">
      <c r="AZ1636" s="99" t="s">
        <v>83</v>
      </c>
      <c r="BA1636" s="98">
        <f>_xll.qlInterestRateIndexFixingDate(Currency&amp;"ibor"&amp;Tenor,BB1636,Trigger)</f>
        <v>50861</v>
      </c>
      <c r="BB1636" s="98">
        <f>_xll.qlCalendarAdvance(Calendar,BB1635,AZ1636,"f",,Trigger)</f>
        <v>50865</v>
      </c>
      <c r="BC1636" s="98">
        <f>_xll.qlInterestRateIndexMaturity(Currency&amp;"ibor"&amp;Tenor,BB1636,Trigger)</f>
        <v>50956</v>
      </c>
      <c r="BD1636" s="242" t="e">
        <f>_xll.qlIndexFixing($AD$5,BA1636,TRUE,_xll.ohTrigger(Trigger,Trigger3M))</f>
        <v>#NUM!</v>
      </c>
      <c r="BE1636" s="242">
        <f>IFERROR(_xll.qlIndexFixing($BF$1,BA1636,TRUE,_xll.ohTrigger(Trigger,Trigger3M)),#N/A)</f>
        <v>1.5288521514553123E-2</v>
      </c>
    </row>
    <row r="1637" spans="52:57" ht="11.25" customHeight="1" x14ac:dyDescent="0.25">
      <c r="AZ1637" s="99" t="s">
        <v>83</v>
      </c>
      <c r="BA1637" s="98">
        <f>_xll.qlInterestRateIndexFixingDate(Currency&amp;"ibor"&amp;Tenor,BB1637,Trigger)</f>
        <v>50866</v>
      </c>
      <c r="BB1637" s="98">
        <f>_xll.qlCalendarAdvance(Calendar,BB1636,AZ1637,"f",,Trigger)</f>
        <v>50872</v>
      </c>
      <c r="BC1637" s="98">
        <f>_xll.qlInterestRateIndexMaturity(Currency&amp;"ibor"&amp;Tenor,BB1637,Trigger)</f>
        <v>50963</v>
      </c>
      <c r="BD1637" s="242" t="e">
        <f>_xll.qlIndexFixing($AD$5,BA1637,TRUE,_xll.ohTrigger(Trigger,Trigger3M))</f>
        <v>#NUM!</v>
      </c>
      <c r="BE1637" s="242">
        <f>IFERROR(_xll.qlIndexFixing($BF$1,BA1637,TRUE,_xll.ohTrigger(Trigger,Trigger3M)),#N/A)</f>
        <v>1.528253069260559E-2</v>
      </c>
    </row>
    <row r="1638" spans="52:57" ht="11.25" customHeight="1" x14ac:dyDescent="0.25">
      <c r="AZ1638" s="99" t="s">
        <v>83</v>
      </c>
      <c r="BA1638" s="98">
        <f>_xll.qlInterestRateIndexFixingDate(Currency&amp;"ibor"&amp;Tenor,BB1638,Trigger)</f>
        <v>50875</v>
      </c>
      <c r="BB1638" s="98">
        <f>_xll.qlCalendarAdvance(Calendar,BB1637,AZ1638,"f",,Trigger)</f>
        <v>50879</v>
      </c>
      <c r="BC1638" s="98">
        <f>_xll.qlInterestRateIndexMaturity(Currency&amp;"ibor"&amp;Tenor,BB1638,Trigger)</f>
        <v>50970</v>
      </c>
      <c r="BD1638" s="242" t="e">
        <f>_xll.qlIndexFixing($AD$5,BA1638,TRUE,_xll.ohTrigger(Trigger,Trigger3M))</f>
        <v>#NUM!</v>
      </c>
      <c r="BE1638" s="242">
        <f>IFERROR(_xll.qlIndexFixing($BF$1,BA1638,TRUE,_xll.ohTrigger(Trigger,Trigger3M)),#N/A)</f>
        <v>1.5276598984253835E-2</v>
      </c>
    </row>
    <row r="1639" spans="52:57" ht="11.25" customHeight="1" x14ac:dyDescent="0.25">
      <c r="AZ1639" s="99" t="s">
        <v>83</v>
      </c>
      <c r="BA1639" s="98">
        <f>_xll.qlInterestRateIndexFixingDate(Currency&amp;"ibor"&amp;Tenor,BB1639,Trigger)</f>
        <v>50882</v>
      </c>
      <c r="BB1639" s="98">
        <f>_xll.qlCalendarAdvance(Calendar,BB1638,AZ1639,"f",,Trigger)</f>
        <v>50886</v>
      </c>
      <c r="BC1639" s="98">
        <f>_xll.qlInterestRateIndexMaturity(Currency&amp;"ibor"&amp;Tenor,BB1639,Trigger)</f>
        <v>50977</v>
      </c>
      <c r="BD1639" s="242" t="e">
        <f>_xll.qlIndexFixing($AD$5,BA1639,TRUE,_xll.ohTrigger(Trigger,Trigger3M))</f>
        <v>#NUM!</v>
      </c>
      <c r="BE1639" s="242">
        <f>IFERROR(_xll.qlIndexFixing($BF$1,BA1639,TRUE,_xll.ohTrigger(Trigger,Trigger3M)),#N/A)</f>
        <v>1.5270726634828645E-2</v>
      </c>
    </row>
    <row r="1640" spans="52:57" ht="11.25" customHeight="1" x14ac:dyDescent="0.25">
      <c r="AZ1640" s="99" t="s">
        <v>83</v>
      </c>
      <c r="BA1640" s="98">
        <f>_xll.qlInterestRateIndexFixingDate(Currency&amp;"ibor"&amp;Tenor,BB1640,Trigger)</f>
        <v>50889</v>
      </c>
      <c r="BB1640" s="98">
        <f>_xll.qlCalendarAdvance(Calendar,BB1639,AZ1640,"f",,Trigger)</f>
        <v>50893</v>
      </c>
      <c r="BC1640" s="98">
        <f>_xll.qlInterestRateIndexMaturity(Currency&amp;"ibor"&amp;Tenor,BB1640,Trigger)</f>
        <v>50985</v>
      </c>
      <c r="BD1640" s="242" t="e">
        <f>_xll.qlIndexFixing($AD$5,BA1640,TRUE,_xll.ohTrigger(Trigger,Trigger3M))</f>
        <v>#NUM!</v>
      </c>
      <c r="BE1640" s="242">
        <f>IFERROR(_xll.qlIndexFixing($BF$1,BA1640,TRUE,_xll.ohTrigger(Trigger,Trigger3M)),#N/A)</f>
        <v>1.5264833503152733E-2</v>
      </c>
    </row>
    <row r="1641" spans="52:57" ht="11.25" customHeight="1" x14ac:dyDescent="0.25">
      <c r="AZ1641" s="99" t="s">
        <v>83</v>
      </c>
      <c r="BA1641" s="98">
        <f>_xll.qlInterestRateIndexFixingDate(Currency&amp;"ibor"&amp;Tenor,BB1641,Trigger)</f>
        <v>50896</v>
      </c>
      <c r="BB1641" s="98">
        <f>_xll.qlCalendarAdvance(Calendar,BB1640,AZ1641,"f",,Trigger)</f>
        <v>50900</v>
      </c>
      <c r="BC1641" s="98">
        <f>_xll.qlInterestRateIndexMaturity(Currency&amp;"ibor"&amp;Tenor,BB1641,Trigger)</f>
        <v>50992</v>
      </c>
      <c r="BD1641" s="242" t="e">
        <f>_xll.qlIndexFixing($AD$5,BA1641,TRUE,_xll.ohTrigger(Trigger,Trigger3M))</f>
        <v>#NUM!</v>
      </c>
      <c r="BE1641" s="242">
        <f>IFERROR(_xll.qlIndexFixing($BF$1,BA1641,TRUE,_xll.ohTrigger(Trigger,Trigger3M)),#N/A)</f>
        <v>1.5259084686900999E-2</v>
      </c>
    </row>
    <row r="1642" spans="52:57" ht="11.25" customHeight="1" x14ac:dyDescent="0.25">
      <c r="AZ1642" s="99" t="s">
        <v>83</v>
      </c>
      <c r="BA1642" s="98">
        <f>_xll.qlInterestRateIndexFixingDate(Currency&amp;"ibor"&amp;Tenor,BB1642,Trigger)</f>
        <v>50903</v>
      </c>
      <c r="BB1642" s="98">
        <f>_xll.qlCalendarAdvance(Calendar,BB1641,AZ1642,"f",,Trigger)</f>
        <v>50907</v>
      </c>
      <c r="BC1642" s="98">
        <f>_xll.qlInterestRateIndexMaturity(Currency&amp;"ibor"&amp;Tenor,BB1642,Trigger)</f>
        <v>50999</v>
      </c>
      <c r="BD1642" s="242" t="e">
        <f>_xll.qlIndexFixing($AD$5,BA1642,TRUE,_xll.ohTrigger(Trigger,Trigger3M))</f>
        <v>#NUM!</v>
      </c>
      <c r="BE1642" s="242">
        <f>IFERROR(_xll.qlIndexFixing($BF$1,BA1642,TRUE,_xll.ohTrigger(Trigger,Trigger3M)),#N/A)</f>
        <v>1.5253395985731742E-2</v>
      </c>
    </row>
    <row r="1643" spans="52:57" ht="11.25" customHeight="1" x14ac:dyDescent="0.25">
      <c r="AZ1643" s="99" t="s">
        <v>83</v>
      </c>
      <c r="BA1643" s="98">
        <f>_xll.qlInterestRateIndexFixingDate(Currency&amp;"ibor"&amp;Tenor,BB1643,Trigger)</f>
        <v>50910</v>
      </c>
      <c r="BB1643" s="98">
        <f>_xll.qlCalendarAdvance(Calendar,BB1642,AZ1643,"f",,Trigger)</f>
        <v>50914</v>
      </c>
      <c r="BC1643" s="98">
        <f>_xll.qlInterestRateIndexMaturity(Currency&amp;"ibor"&amp;Tenor,BB1643,Trigger)</f>
        <v>51006</v>
      </c>
      <c r="BD1643" s="242" t="e">
        <f>_xll.qlIndexFixing($AD$5,BA1643,TRUE,_xll.ohTrigger(Trigger,Trigger3M))</f>
        <v>#NUM!</v>
      </c>
      <c r="BE1643" s="242">
        <f>IFERROR(_xll.qlIndexFixing($BF$1,BA1643,TRUE,_xll.ohTrigger(Trigger,Trigger3M)),#N/A)</f>
        <v>1.5247767644988707E-2</v>
      </c>
    </row>
    <row r="1644" spans="52:57" ht="11.25" customHeight="1" x14ac:dyDescent="0.25">
      <c r="AZ1644" s="99" t="s">
        <v>83</v>
      </c>
      <c r="BA1644" s="98">
        <f>_xll.qlInterestRateIndexFixingDate(Currency&amp;"ibor"&amp;Tenor,BB1644,Trigger)</f>
        <v>50917</v>
      </c>
      <c r="BB1644" s="98">
        <f>_xll.qlCalendarAdvance(Calendar,BB1643,AZ1644,"f",,Trigger)</f>
        <v>50921</v>
      </c>
      <c r="BC1644" s="98">
        <f>_xll.qlInterestRateIndexMaturity(Currency&amp;"ibor"&amp;Tenor,BB1644,Trigger)</f>
        <v>51013</v>
      </c>
      <c r="BD1644" s="242" t="e">
        <f>_xll.qlIndexFixing($AD$5,BA1644,TRUE,_xll.ohTrigger(Trigger,Trigger3M))</f>
        <v>#NUM!</v>
      </c>
      <c r="BE1644" s="242">
        <f>IFERROR(_xll.qlIndexFixing($BF$1,BA1644,TRUE,_xll.ohTrigger(Trigger,Trigger3M)),#N/A)</f>
        <v>1.5242199910013904E-2</v>
      </c>
    </row>
    <row r="1645" spans="52:57" ht="11.25" customHeight="1" x14ac:dyDescent="0.25">
      <c r="AZ1645" s="99" t="s">
        <v>83</v>
      </c>
      <c r="BA1645" s="98">
        <f>_xll.qlInterestRateIndexFixingDate(Currency&amp;"ibor"&amp;Tenor,BB1645,Trigger)</f>
        <v>50924</v>
      </c>
      <c r="BB1645" s="98">
        <f>_xll.qlCalendarAdvance(Calendar,BB1644,AZ1645,"f",,Trigger)</f>
        <v>50928</v>
      </c>
      <c r="BC1645" s="98">
        <f>_xll.qlInterestRateIndexMaturity(Currency&amp;"ibor"&amp;Tenor,BB1645,Trigger)</f>
        <v>51020</v>
      </c>
      <c r="BD1645" s="242" t="e">
        <f>_xll.qlIndexFixing($AD$5,BA1645,TRUE,_xll.ohTrigger(Trigger,Trigger3M))</f>
        <v>#NUM!</v>
      </c>
      <c r="BE1645" s="242">
        <f>IFERROR(_xll.qlIndexFixing($BF$1,BA1645,TRUE,_xll.ohTrigger(Trigger,Trigger3M)),#N/A)</f>
        <v>1.523669302615455E-2</v>
      </c>
    </row>
    <row r="1646" spans="52:57" ht="11.25" customHeight="1" x14ac:dyDescent="0.25">
      <c r="AZ1646" s="99" t="s">
        <v>83</v>
      </c>
      <c r="BA1646" s="98">
        <f>_xll.qlInterestRateIndexFixingDate(Currency&amp;"ibor"&amp;Tenor,BB1646,Trigger)</f>
        <v>50931</v>
      </c>
      <c r="BB1646" s="98">
        <f>_xll.qlCalendarAdvance(Calendar,BB1645,AZ1646,"f",,Trigger)</f>
        <v>50935</v>
      </c>
      <c r="BC1646" s="98">
        <f>_xll.qlInterestRateIndexMaturity(Currency&amp;"ibor"&amp;Tenor,BB1646,Trigger)</f>
        <v>51027</v>
      </c>
      <c r="BD1646" s="242" t="e">
        <f>_xll.qlIndexFixing($AD$5,BA1646,TRUE,_xll.ohTrigger(Trigger,Trigger3M))</f>
        <v>#NUM!</v>
      </c>
      <c r="BE1646" s="242">
        <f>IFERROR(_xll.qlIndexFixing($BF$1,BA1646,TRUE,_xll.ohTrigger(Trigger,Trigger3M)),#N/A)</f>
        <v>1.5231247238757867E-2</v>
      </c>
    </row>
    <row r="1647" spans="52:57" ht="11.25" customHeight="1" x14ac:dyDescent="0.25">
      <c r="AZ1647" s="99" t="s">
        <v>83</v>
      </c>
      <c r="BA1647" s="98">
        <f>_xll.qlInterestRateIndexFixingDate(Currency&amp;"ibor"&amp;Tenor,BB1647,Trigger)</f>
        <v>50938</v>
      </c>
      <c r="BB1647" s="98">
        <f>_xll.qlCalendarAdvance(Calendar,BB1646,AZ1647,"f",,Trigger)</f>
        <v>50942</v>
      </c>
      <c r="BC1647" s="98">
        <f>_xll.qlInterestRateIndexMaturity(Currency&amp;"ibor"&amp;Tenor,BB1647,Trigger)</f>
        <v>51034</v>
      </c>
      <c r="BD1647" s="242" t="e">
        <f>_xll.qlIndexFixing($AD$5,BA1647,TRUE,_xll.ohTrigger(Trigger,Trigger3M))</f>
        <v>#NUM!</v>
      </c>
      <c r="BE1647" s="242">
        <f>IFERROR(_xll.qlIndexFixing($BF$1,BA1647,TRUE,_xll.ohTrigger(Trigger,Trigger3M)),#N/A)</f>
        <v>1.5225862793171948E-2</v>
      </c>
    </row>
    <row r="1648" spans="52:57" ht="11.25" customHeight="1" x14ac:dyDescent="0.25">
      <c r="AZ1648" s="99" t="s">
        <v>83</v>
      </c>
      <c r="BA1648" s="98">
        <f>_xll.qlInterestRateIndexFixingDate(Currency&amp;"ibor"&amp;Tenor,BB1648,Trigger)</f>
        <v>50945</v>
      </c>
      <c r="BB1648" s="98">
        <f>_xll.qlCalendarAdvance(Calendar,BB1647,AZ1648,"f",,Trigger)</f>
        <v>50949</v>
      </c>
      <c r="BC1648" s="98">
        <f>_xll.qlInterestRateIndexMaturity(Currency&amp;"ibor"&amp;Tenor,BB1648,Trigger)</f>
        <v>51041</v>
      </c>
      <c r="BD1648" s="242" t="e">
        <f>_xll.qlIndexFixing($AD$5,BA1648,TRUE,_xll.ohTrigger(Trigger,Trigger3M))</f>
        <v>#NUM!</v>
      </c>
      <c r="BE1648" s="242">
        <f>IFERROR(_xll.qlIndexFixing($BF$1,BA1648,TRUE,_xll.ohTrigger(Trigger,Trigger3M)),#N/A)</f>
        <v>1.5220539934747484E-2</v>
      </c>
    </row>
    <row r="1649" spans="52:57" ht="11.25" customHeight="1" x14ac:dyDescent="0.25">
      <c r="AZ1649" s="99" t="s">
        <v>83</v>
      </c>
      <c r="BA1649" s="98">
        <f>_xll.qlInterestRateIndexFixingDate(Currency&amp;"ibor"&amp;Tenor,BB1649,Trigger)</f>
        <v>50952</v>
      </c>
      <c r="BB1649" s="98">
        <f>_xll.qlCalendarAdvance(Calendar,BB1648,AZ1649,"f",,Trigger)</f>
        <v>50956</v>
      </c>
      <c r="BC1649" s="98">
        <f>_xll.qlInterestRateIndexMaturity(Currency&amp;"ibor"&amp;Tenor,BB1649,Trigger)</f>
        <v>51048</v>
      </c>
      <c r="BD1649" s="242" t="e">
        <f>_xll.qlIndexFixing($AD$5,BA1649,TRUE,_xll.ohTrigger(Trigger,Trigger3M))</f>
        <v>#NUM!</v>
      </c>
      <c r="BE1649" s="242">
        <f>IFERROR(_xll.qlIndexFixing($BF$1,BA1649,TRUE,_xll.ohTrigger(Trigger,Trigger3M)),#N/A)</f>
        <v>1.5215278908834307E-2</v>
      </c>
    </row>
    <row r="1650" spans="52:57" ht="11.25" customHeight="1" x14ac:dyDescent="0.25">
      <c r="AZ1650" s="99" t="s">
        <v>83</v>
      </c>
      <c r="BA1650" s="98">
        <f>_xll.qlInterestRateIndexFixingDate(Currency&amp;"ibor"&amp;Tenor,BB1650,Trigger)</f>
        <v>50959</v>
      </c>
      <c r="BB1650" s="98">
        <f>_xll.qlCalendarAdvance(Calendar,BB1649,AZ1650,"f",,Trigger)</f>
        <v>50963</v>
      </c>
      <c r="BC1650" s="98">
        <f>_xll.qlInterestRateIndexMaturity(Currency&amp;"ibor"&amp;Tenor,BB1650,Trigger)</f>
        <v>51055</v>
      </c>
      <c r="BD1650" s="242" t="e">
        <f>_xll.qlIndexFixing($AD$5,BA1650,TRUE,_xll.ohTrigger(Trigger,Trigger3M))</f>
        <v>#NUM!</v>
      </c>
      <c r="BE1650" s="242">
        <f>IFERROR(_xll.qlIndexFixing($BF$1,BA1650,TRUE,_xll.ohTrigger(Trigger,Trigger3M)),#N/A)</f>
        <v>1.5210079960789193E-2</v>
      </c>
    </row>
    <row r="1651" spans="52:57" ht="11.25" customHeight="1" x14ac:dyDescent="0.25">
      <c r="AZ1651" s="99" t="s">
        <v>83</v>
      </c>
      <c r="BA1651" s="98">
        <f>_xll.qlInterestRateIndexFixingDate(Currency&amp;"ibor"&amp;Tenor,BB1651,Trigger)</f>
        <v>50966</v>
      </c>
      <c r="BB1651" s="98">
        <f>_xll.qlCalendarAdvance(Calendar,BB1650,AZ1651,"f",,Trigger)</f>
        <v>50970</v>
      </c>
      <c r="BC1651" s="98">
        <f>_xll.qlInterestRateIndexMaturity(Currency&amp;"ibor"&amp;Tenor,BB1651,Trigger)</f>
        <v>51062</v>
      </c>
      <c r="BD1651" s="242" t="e">
        <f>_xll.qlIndexFixing($AD$5,BA1651,TRUE,_xll.ohTrigger(Trigger,Trigger3M))</f>
        <v>#NUM!</v>
      </c>
      <c r="BE1651" s="242">
        <f>IFERROR(_xll.qlIndexFixing($BF$1,BA1651,TRUE,_xll.ohTrigger(Trigger,Trigger3M)),#N/A)</f>
        <v>1.5204943335963707E-2</v>
      </c>
    </row>
    <row r="1652" spans="52:57" ht="11.25" customHeight="1" x14ac:dyDescent="0.25">
      <c r="AZ1652" s="99" t="s">
        <v>83</v>
      </c>
      <c r="BA1652" s="98">
        <f>_xll.qlInterestRateIndexFixingDate(Currency&amp;"ibor"&amp;Tenor,BB1652,Trigger)</f>
        <v>50973</v>
      </c>
      <c r="BB1652" s="98">
        <f>_xll.qlCalendarAdvance(Calendar,BB1651,AZ1652,"f",,Trigger)</f>
        <v>50977</v>
      </c>
      <c r="BC1652" s="98">
        <f>_xll.qlInterestRateIndexMaturity(Currency&amp;"ibor"&amp;Tenor,BB1652,Trigger)</f>
        <v>51069</v>
      </c>
      <c r="BD1652" s="242" t="e">
        <f>_xll.qlIndexFixing($AD$5,BA1652,TRUE,_xll.ohTrigger(Trigger,Trigger3M))</f>
        <v>#NUM!</v>
      </c>
      <c r="BE1652" s="242">
        <f>IFERROR(_xll.qlIndexFixing($BF$1,BA1652,TRUE,_xll.ohTrigger(Trigger,Trigger3M)),#N/A)</f>
        <v>1.5199869279717235E-2</v>
      </c>
    </row>
    <row r="1653" spans="52:57" ht="11.25" customHeight="1" x14ac:dyDescent="0.25">
      <c r="AZ1653" s="99" t="s">
        <v>83</v>
      </c>
      <c r="BA1653" s="98">
        <f>_xll.qlInterestRateIndexFixingDate(Currency&amp;"ibor"&amp;Tenor,BB1653,Trigger)</f>
        <v>50980</v>
      </c>
      <c r="BB1653" s="98">
        <f>_xll.qlCalendarAdvance(Calendar,BB1652,AZ1653,"f",,Trigger)</f>
        <v>50984</v>
      </c>
      <c r="BC1653" s="98">
        <f>_xll.qlInterestRateIndexMaturity(Currency&amp;"ibor"&amp;Tenor,BB1653,Trigger)</f>
        <v>51076</v>
      </c>
      <c r="BD1653" s="242" t="e">
        <f>_xll.qlIndexFixing($AD$5,BA1653,TRUE,_xll.ohTrigger(Trigger,Trigger3M))</f>
        <v>#NUM!</v>
      </c>
      <c r="BE1653" s="242">
        <f>IFERROR(_xll.qlIndexFixing($BF$1,BA1653,TRUE,_xll.ohTrigger(Trigger,Trigger3M)),#N/A)</f>
        <v>1.5194858037404817E-2</v>
      </c>
    </row>
    <row r="1654" spans="52:57" ht="11.25" customHeight="1" x14ac:dyDescent="0.25">
      <c r="AZ1654" s="99" t="s">
        <v>83</v>
      </c>
      <c r="BA1654" s="98">
        <f>_xll.qlInterestRateIndexFixingDate(Currency&amp;"ibor"&amp;Tenor,BB1654,Trigger)</f>
        <v>50987</v>
      </c>
      <c r="BB1654" s="98">
        <f>_xll.qlCalendarAdvance(Calendar,BB1653,AZ1654,"f",,Trigger)</f>
        <v>50991</v>
      </c>
      <c r="BC1654" s="98">
        <f>_xll.qlInterestRateIndexMaturity(Currency&amp;"ibor"&amp;Tenor,BB1654,Trigger)</f>
        <v>51083</v>
      </c>
      <c r="BD1654" s="242" t="e">
        <f>_xll.qlIndexFixing($AD$5,BA1654,TRUE,_xll.ohTrigger(Trigger,Trigger3M))</f>
        <v>#NUM!</v>
      </c>
      <c r="BE1654" s="242">
        <f>IFERROR(_xll.qlIndexFixing($BF$1,BA1654,TRUE,_xll.ohTrigger(Trigger,Trigger3M)),#N/A)</f>
        <v>1.5189909854390182E-2</v>
      </c>
    </row>
    <row r="1655" spans="52:57" ht="11.25" customHeight="1" x14ac:dyDescent="0.25">
      <c r="AZ1655" s="99" t="s">
        <v>83</v>
      </c>
      <c r="BA1655" s="98">
        <f>_xll.qlInterestRateIndexFixingDate(Currency&amp;"ibor"&amp;Tenor,BB1655,Trigger)</f>
        <v>50994</v>
      </c>
      <c r="BB1655" s="98">
        <f>_xll.qlCalendarAdvance(Calendar,BB1654,AZ1655,"f",,Trigger)</f>
        <v>50998</v>
      </c>
      <c r="BC1655" s="98">
        <f>_xll.qlInterestRateIndexMaturity(Currency&amp;"ibor"&amp;Tenor,BB1655,Trigger)</f>
        <v>51090</v>
      </c>
      <c r="BD1655" s="242" t="e">
        <f>_xll.qlIndexFixing($AD$5,BA1655,TRUE,_xll.ohTrigger(Trigger,Trigger3M))</f>
        <v>#NUM!</v>
      </c>
      <c r="BE1655" s="242">
        <f>IFERROR(_xll.qlIndexFixing($BF$1,BA1655,TRUE,_xll.ohTrigger(Trigger,Trigger3M)),#N/A)</f>
        <v>1.5185024976031847E-2</v>
      </c>
    </row>
    <row r="1656" spans="52:57" ht="11.25" customHeight="1" x14ac:dyDescent="0.25">
      <c r="AZ1656" s="99" t="s">
        <v>83</v>
      </c>
      <c r="BA1656" s="98">
        <f>_xll.qlInterestRateIndexFixingDate(Currency&amp;"ibor"&amp;Tenor,BB1656,Trigger)</f>
        <v>51001</v>
      </c>
      <c r="BB1656" s="98">
        <f>_xll.qlCalendarAdvance(Calendar,BB1655,AZ1656,"f",,Trigger)</f>
        <v>51005</v>
      </c>
      <c r="BC1656" s="98">
        <f>_xll.qlInterestRateIndexMaturity(Currency&amp;"ibor"&amp;Tenor,BB1656,Trigger)</f>
        <v>51097</v>
      </c>
      <c r="BD1656" s="242" t="e">
        <f>_xll.qlIndexFixing($AD$5,BA1656,TRUE,_xll.ohTrigger(Trigger,Trigger3M))</f>
        <v>#NUM!</v>
      </c>
      <c r="BE1656" s="242">
        <f>IFERROR(_xll.qlIndexFixing($BF$1,BA1656,TRUE,_xll.ohTrigger(Trigger,Trigger3M)),#N/A)</f>
        <v>1.5180203647696148E-2</v>
      </c>
    </row>
    <row r="1657" spans="52:57" ht="11.25" customHeight="1" x14ac:dyDescent="0.25">
      <c r="AZ1657" s="99" t="s">
        <v>83</v>
      </c>
      <c r="BA1657" s="98">
        <f>_xll.qlInterestRateIndexFixingDate(Currency&amp;"ibor"&amp;Tenor,BB1657,Trigger)</f>
        <v>51008</v>
      </c>
      <c r="BB1657" s="98">
        <f>_xll.qlCalendarAdvance(Calendar,BB1656,AZ1657,"f",,Trigger)</f>
        <v>51012</v>
      </c>
      <c r="BC1657" s="98">
        <f>_xll.qlInterestRateIndexMaturity(Currency&amp;"ibor"&amp;Tenor,BB1657,Trigger)</f>
        <v>51104</v>
      </c>
      <c r="BD1657" s="242" t="e">
        <f>_xll.qlIndexFixing($AD$5,BA1657,TRUE,_xll.ohTrigger(Trigger,Trigger3M))</f>
        <v>#NUM!</v>
      </c>
      <c r="BE1657" s="242">
        <f>IFERROR(_xll.qlIndexFixing($BF$1,BA1657,TRUE,_xll.ohTrigger(Trigger,Trigger3M)),#N/A)</f>
        <v>1.5175446114747682E-2</v>
      </c>
    </row>
    <row r="1658" spans="52:57" ht="11.25" customHeight="1" x14ac:dyDescent="0.25">
      <c r="AZ1658" s="99" t="s">
        <v>83</v>
      </c>
      <c r="BA1658" s="98">
        <f>_xll.qlInterestRateIndexFixingDate(Currency&amp;"ibor"&amp;Tenor,BB1658,Trigger)</f>
        <v>51015</v>
      </c>
      <c r="BB1658" s="98">
        <f>_xll.qlCalendarAdvance(Calendar,BB1657,AZ1658,"f",,Trigger)</f>
        <v>51019</v>
      </c>
      <c r="BC1658" s="98">
        <f>_xll.qlInterestRateIndexMaturity(Currency&amp;"ibor"&amp;Tenor,BB1658,Trigger)</f>
        <v>51110</v>
      </c>
      <c r="BD1658" s="242" t="e">
        <f>_xll.qlIndexFixing($AD$5,BA1658,TRUE,_xll.ohTrigger(Trigger,Trigger3M))</f>
        <v>#NUM!</v>
      </c>
      <c r="BE1658" s="242">
        <f>IFERROR(_xll.qlIndexFixing($BF$1,BA1658,TRUE,_xll.ohTrigger(Trigger,Trigger3M)),#N/A)</f>
        <v>1.5170756490844111E-2</v>
      </c>
    </row>
    <row r="1659" spans="52:57" ht="11.25" customHeight="1" x14ac:dyDescent="0.25">
      <c r="AZ1659" s="99" t="s">
        <v>83</v>
      </c>
      <c r="BA1659" s="98">
        <f>_xll.qlInterestRateIndexFixingDate(Currency&amp;"ibor"&amp;Tenor,BB1659,Trigger)</f>
        <v>51022</v>
      </c>
      <c r="BB1659" s="98">
        <f>_xll.qlCalendarAdvance(Calendar,BB1658,AZ1659,"f",,Trigger)</f>
        <v>51026</v>
      </c>
      <c r="BC1659" s="98">
        <f>_xll.qlInterestRateIndexMaturity(Currency&amp;"ibor"&amp;Tenor,BB1659,Trigger)</f>
        <v>51117</v>
      </c>
      <c r="BD1659" s="242" t="e">
        <f>_xll.qlIndexFixing($AD$5,BA1659,TRUE,_xll.ohTrigger(Trigger,Trigger3M))</f>
        <v>#NUM!</v>
      </c>
      <c r="BE1659" s="242">
        <f>IFERROR(_xll.qlIndexFixing($BF$1,BA1659,TRUE,_xll.ohTrigger(Trigger,Trigger3M)),#N/A)</f>
        <v>1.516612284143269E-2</v>
      </c>
    </row>
    <row r="1660" spans="52:57" ht="11.25" customHeight="1" x14ac:dyDescent="0.25">
      <c r="AZ1660" s="99" t="s">
        <v>83</v>
      </c>
      <c r="BA1660" s="98">
        <f>_xll.qlInterestRateIndexFixingDate(Currency&amp;"ibor"&amp;Tenor,BB1660,Trigger)</f>
        <v>51029</v>
      </c>
      <c r="BB1660" s="98">
        <f>_xll.qlCalendarAdvance(Calendar,BB1659,AZ1660,"f",,Trigger)</f>
        <v>51033</v>
      </c>
      <c r="BC1660" s="98">
        <f>_xll.qlInterestRateIndexMaturity(Currency&amp;"ibor"&amp;Tenor,BB1660,Trigger)</f>
        <v>51124</v>
      </c>
      <c r="BD1660" s="242" t="e">
        <f>_xll.qlIndexFixing($AD$5,BA1660,TRUE,_xll.ohTrigger(Trigger,Trigger3M))</f>
        <v>#NUM!</v>
      </c>
      <c r="BE1660" s="242">
        <f>IFERROR(_xll.qlIndexFixing($BF$1,BA1660,TRUE,_xll.ohTrigger(Trigger,Trigger3M)),#N/A)</f>
        <v>1.5161553703217655E-2</v>
      </c>
    </row>
    <row r="1661" spans="52:57" ht="11.25" customHeight="1" x14ac:dyDescent="0.25">
      <c r="AZ1661" s="99" t="s">
        <v>83</v>
      </c>
      <c r="BA1661" s="98">
        <f>_xll.qlInterestRateIndexFixingDate(Currency&amp;"ibor"&amp;Tenor,BB1661,Trigger)</f>
        <v>51036</v>
      </c>
      <c r="BB1661" s="98">
        <f>_xll.qlCalendarAdvance(Calendar,BB1660,AZ1661,"f",,Trigger)</f>
        <v>51040</v>
      </c>
      <c r="BC1661" s="98">
        <f>_xll.qlInterestRateIndexMaturity(Currency&amp;"ibor"&amp;Tenor,BB1661,Trigger)</f>
        <v>51131</v>
      </c>
      <c r="BD1661" s="242" t="e">
        <f>_xll.qlIndexFixing($AD$5,BA1661,TRUE,_xll.ohTrigger(Trigger,Trigger3M))</f>
        <v>#NUM!</v>
      </c>
      <c r="BE1661" s="242">
        <f>IFERROR(_xll.qlIndexFixing($BF$1,BA1661,TRUE,_xll.ohTrigger(Trigger,Trigger3M)),#N/A)</f>
        <v>1.5157049321565808E-2</v>
      </c>
    </row>
    <row r="1662" spans="52:57" ht="11.25" customHeight="1" x14ac:dyDescent="0.25">
      <c r="AZ1662" s="99" t="s">
        <v>83</v>
      </c>
      <c r="BA1662" s="98">
        <f>_xll.qlInterestRateIndexFixingDate(Currency&amp;"ibor"&amp;Tenor,BB1662,Trigger)</f>
        <v>51043</v>
      </c>
      <c r="BB1662" s="98">
        <f>_xll.qlCalendarAdvance(Calendar,BB1661,AZ1662,"f",,Trigger)</f>
        <v>51047</v>
      </c>
      <c r="BC1662" s="98">
        <f>_xll.qlInterestRateIndexMaturity(Currency&amp;"ibor"&amp;Tenor,BB1662,Trigger)</f>
        <v>51139</v>
      </c>
      <c r="BD1662" s="242" t="e">
        <f>_xll.qlIndexFixing($AD$5,BA1662,TRUE,_xll.ohTrigger(Trigger,Trigger3M))</f>
        <v>#NUM!</v>
      </c>
      <c r="BE1662" s="242">
        <f>IFERROR(_xll.qlIndexFixing($BF$1,BA1662,TRUE,_xll.ohTrigger(Trigger,Trigger3M)),#N/A)</f>
        <v>1.5152623968740751E-2</v>
      </c>
    </row>
    <row r="1663" spans="52:57" ht="11.25" customHeight="1" x14ac:dyDescent="0.25">
      <c r="AZ1663" s="99" t="s">
        <v>83</v>
      </c>
      <c r="BA1663" s="98">
        <f>_xll.qlInterestRateIndexFixingDate(Currency&amp;"ibor"&amp;Tenor,BB1663,Trigger)</f>
        <v>51050</v>
      </c>
      <c r="BB1663" s="98">
        <f>_xll.qlCalendarAdvance(Calendar,BB1662,AZ1663,"f",,Trigger)</f>
        <v>51054</v>
      </c>
      <c r="BC1663" s="98">
        <f>_xll.qlInterestRateIndexMaturity(Currency&amp;"ibor"&amp;Tenor,BB1663,Trigger)</f>
        <v>51146</v>
      </c>
      <c r="BD1663" s="242" t="e">
        <f>_xll.qlIndexFixing($AD$5,BA1663,TRUE,_xll.ohTrigger(Trigger,Trigger3M))</f>
        <v>#NUM!</v>
      </c>
      <c r="BE1663" s="242">
        <f>IFERROR(_xll.qlIndexFixing($BF$1,BA1663,TRUE,_xll.ohTrigger(Trigger,Trigger3M)),#N/A)</f>
        <v>1.5148254360901711E-2</v>
      </c>
    </row>
    <row r="1664" spans="52:57" ht="11.25" customHeight="1" x14ac:dyDescent="0.25">
      <c r="AZ1664" s="99" t="s">
        <v>83</v>
      </c>
      <c r="BA1664" s="98">
        <f>_xll.qlInterestRateIndexFixingDate(Currency&amp;"ibor"&amp;Tenor,BB1664,Trigger)</f>
        <v>51057</v>
      </c>
      <c r="BB1664" s="98">
        <f>_xll.qlCalendarAdvance(Calendar,BB1663,AZ1664,"f",,Trigger)</f>
        <v>51061</v>
      </c>
      <c r="BC1664" s="98">
        <f>_xll.qlInterestRateIndexMaturity(Currency&amp;"ibor"&amp;Tenor,BB1664,Trigger)</f>
        <v>51153</v>
      </c>
      <c r="BD1664" s="242" t="e">
        <f>_xll.qlIndexFixing($AD$5,BA1664,TRUE,_xll.ohTrigger(Trigger,Trigger3M))</f>
        <v>#NUM!</v>
      </c>
      <c r="BE1664" s="242">
        <f>IFERROR(_xll.qlIndexFixing($BF$1,BA1664,TRUE,_xll.ohTrigger(Trigger,Trigger3M)),#N/A)</f>
        <v>1.5143950266064653E-2</v>
      </c>
    </row>
    <row r="1665" spans="52:57" ht="11.25" customHeight="1" x14ac:dyDescent="0.25">
      <c r="AZ1665" s="99" t="s">
        <v>83</v>
      </c>
      <c r="BA1665" s="98">
        <f>_xll.qlInterestRateIndexFixingDate(Currency&amp;"ibor"&amp;Tenor,BB1665,Trigger)</f>
        <v>51064</v>
      </c>
      <c r="BB1665" s="98">
        <f>_xll.qlCalendarAdvance(Calendar,BB1664,AZ1665,"f",,Trigger)</f>
        <v>51068</v>
      </c>
      <c r="BC1665" s="98">
        <f>_xll.qlInterestRateIndexMaturity(Currency&amp;"ibor"&amp;Tenor,BB1665,Trigger)</f>
        <v>51160</v>
      </c>
      <c r="BD1665" s="242" t="e">
        <f>_xll.qlIndexFixing($AD$5,BA1665,TRUE,_xll.ohTrigger(Trigger,Trigger3M))</f>
        <v>#NUM!</v>
      </c>
      <c r="BE1665" s="242">
        <f>IFERROR(_xll.qlIndexFixing($BF$1,BA1665,TRUE,_xll.ohTrigger(Trigger,Trigger3M)),#N/A)</f>
        <v>1.513971192961068E-2</v>
      </c>
    </row>
    <row r="1666" spans="52:57" ht="11.25" customHeight="1" x14ac:dyDescent="0.25">
      <c r="AZ1666" s="99" t="s">
        <v>83</v>
      </c>
      <c r="BA1666" s="98">
        <f>_xll.qlInterestRateIndexFixingDate(Currency&amp;"ibor"&amp;Tenor,BB1666,Trigger)</f>
        <v>51071</v>
      </c>
      <c r="BB1666" s="98">
        <f>_xll.qlCalendarAdvance(Calendar,BB1665,AZ1666,"f",,Trigger)</f>
        <v>51075</v>
      </c>
      <c r="BC1666" s="98">
        <f>_xll.qlInterestRateIndexMaturity(Currency&amp;"ibor"&amp;Tenor,BB1666,Trigger)</f>
        <v>51167</v>
      </c>
      <c r="BD1666" s="242" t="e">
        <f>_xll.qlIndexFixing($AD$5,BA1666,TRUE,_xll.ohTrigger(Trigger,Trigger3M))</f>
        <v>#NUM!</v>
      </c>
      <c r="BE1666" s="242">
        <f>IFERROR(_xll.qlIndexFixing($BF$1,BA1666,TRUE,_xll.ohTrigger(Trigger,Trigger3M)),#N/A)</f>
        <v>1.5135539596925245E-2</v>
      </c>
    </row>
    <row r="1667" spans="52:57" ht="11.25" customHeight="1" x14ac:dyDescent="0.25">
      <c r="AZ1667" s="99" t="s">
        <v>83</v>
      </c>
      <c r="BA1667" s="98">
        <f>_xll.qlInterestRateIndexFixingDate(Currency&amp;"ibor"&amp;Tenor,BB1667,Trigger)</f>
        <v>51078</v>
      </c>
      <c r="BB1667" s="98">
        <f>_xll.qlCalendarAdvance(Calendar,BB1666,AZ1667,"f",,Trigger)</f>
        <v>51082</v>
      </c>
      <c r="BC1667" s="98">
        <f>_xll.qlInterestRateIndexMaturity(Currency&amp;"ibor"&amp;Tenor,BB1667,Trigger)</f>
        <v>51174</v>
      </c>
      <c r="BD1667" s="242" t="e">
        <f>_xll.qlIndexFixing($AD$5,BA1667,TRUE,_xll.ohTrigger(Trigger,Trigger3M))</f>
        <v>#NUM!</v>
      </c>
      <c r="BE1667" s="242">
        <f>IFERROR(_xll.qlIndexFixing($BF$1,BA1667,TRUE,_xll.ohTrigger(Trigger,Trigger3M)),#N/A)</f>
        <v>1.5131433513393798E-2</v>
      </c>
    </row>
    <row r="1668" spans="52:57" ht="11.25" customHeight="1" x14ac:dyDescent="0.25">
      <c r="AZ1668" s="99" t="s">
        <v>83</v>
      </c>
      <c r="BA1668" s="98">
        <f>_xll.qlInterestRateIndexFixingDate(Currency&amp;"ibor"&amp;Tenor,BB1668,Trigger)</f>
        <v>51085</v>
      </c>
      <c r="BB1668" s="98">
        <f>_xll.qlCalendarAdvance(Calendar,BB1667,AZ1668,"f",,Trigger)</f>
        <v>51089</v>
      </c>
      <c r="BC1668" s="98">
        <f>_xll.qlInterestRateIndexMaturity(Currency&amp;"ibor"&amp;Tenor,BB1668,Trigger)</f>
        <v>51181</v>
      </c>
      <c r="BD1668" s="242" t="e">
        <f>_xll.qlIndexFixing($AD$5,BA1668,TRUE,_xll.ohTrigger(Trigger,Trigger3M))</f>
        <v>#NUM!</v>
      </c>
      <c r="BE1668" s="242">
        <f>IFERROR(_xll.qlIndexFixing($BF$1,BA1668,TRUE,_xll.ohTrigger(Trigger,Trigger3M)),#N/A)</f>
        <v>1.5127393924406136E-2</v>
      </c>
    </row>
    <row r="1669" spans="52:57" ht="11.25" customHeight="1" x14ac:dyDescent="0.25">
      <c r="AZ1669" s="99" t="s">
        <v>83</v>
      </c>
      <c r="BA1669" s="98">
        <f>_xll.qlInterestRateIndexFixingDate(Currency&amp;"ibor"&amp;Tenor,BB1669,Trigger)</f>
        <v>51092</v>
      </c>
      <c r="BB1669" s="98">
        <f>_xll.qlCalendarAdvance(Calendar,BB1668,AZ1669,"f",,Trigger)</f>
        <v>51096</v>
      </c>
      <c r="BC1669" s="98">
        <f>_xll.qlInterestRateIndexMaturity(Currency&amp;"ibor"&amp;Tenor,BB1669,Trigger)</f>
        <v>51188</v>
      </c>
      <c r="BD1669" s="242" t="e">
        <f>_xll.qlIndexFixing($AD$5,BA1669,TRUE,_xll.ohTrigger(Trigger,Trigger3M))</f>
        <v>#NUM!</v>
      </c>
      <c r="BE1669" s="242">
        <f>IFERROR(_xll.qlIndexFixing($BF$1,BA1669,TRUE,_xll.ohTrigger(Trigger,Trigger3M)),#N/A)</f>
        <v>1.5123421075353791E-2</v>
      </c>
    </row>
    <row r="1670" spans="52:57" ht="11.25" customHeight="1" x14ac:dyDescent="0.25">
      <c r="AZ1670" s="99" t="s">
        <v>83</v>
      </c>
      <c r="BA1670" s="98">
        <f>_xll.qlInterestRateIndexFixingDate(Currency&amp;"ibor"&amp;Tenor,BB1670,Trigger)</f>
        <v>51099</v>
      </c>
      <c r="BB1670" s="98">
        <f>_xll.qlCalendarAdvance(Calendar,BB1669,AZ1670,"f",,Trigger)</f>
        <v>51103</v>
      </c>
      <c r="BC1670" s="98">
        <f>_xll.qlInterestRateIndexMaturity(Currency&amp;"ibor"&amp;Tenor,BB1670,Trigger)</f>
        <v>51195</v>
      </c>
      <c r="BD1670" s="242" t="e">
        <f>_xll.qlIndexFixing($AD$5,BA1670,TRUE,_xll.ohTrigger(Trigger,Trigger3M))</f>
        <v>#NUM!</v>
      </c>
      <c r="BE1670" s="242">
        <f>IFERROR(_xll.qlIndexFixing($BF$1,BA1670,TRUE,_xll.ohTrigger(Trigger,Trigger3M)),#N/A)</f>
        <v>1.5119515211628297E-2</v>
      </c>
    </row>
    <row r="1671" spans="52:57" ht="11.25" customHeight="1" x14ac:dyDescent="0.25">
      <c r="AZ1671" s="99" t="s">
        <v>83</v>
      </c>
      <c r="BA1671" s="98">
        <f>_xll.qlInterestRateIndexFixingDate(Currency&amp;"ibor"&amp;Tenor,BB1671,Trigger)</f>
        <v>51106</v>
      </c>
      <c r="BB1671" s="98">
        <f>_xll.qlCalendarAdvance(Calendar,BB1670,AZ1671,"f",,Trigger)</f>
        <v>51110</v>
      </c>
      <c r="BC1671" s="98">
        <f>_xll.qlInterestRateIndexMaturity(Currency&amp;"ibor"&amp;Tenor,BB1671,Trigger)</f>
        <v>51201</v>
      </c>
      <c r="BD1671" s="242" t="e">
        <f>_xll.qlIndexFixing($AD$5,BA1671,TRUE,_xll.ohTrigger(Trigger,Trigger3M))</f>
        <v>#NUM!</v>
      </c>
      <c r="BE1671" s="242">
        <f>IFERROR(_xll.qlIndexFixing($BF$1,BA1671,TRUE,_xll.ohTrigger(Trigger,Trigger3M)),#N/A)</f>
        <v>1.5115621097924742E-2</v>
      </c>
    </row>
    <row r="1672" spans="52:57" ht="11.25" customHeight="1" x14ac:dyDescent="0.25">
      <c r="AZ1672" s="99" t="s">
        <v>83</v>
      </c>
      <c r="BA1672" s="98">
        <f>_xll.qlInterestRateIndexFixingDate(Currency&amp;"ibor"&amp;Tenor,BB1672,Trigger)</f>
        <v>51113</v>
      </c>
      <c r="BB1672" s="98">
        <f>_xll.qlCalendarAdvance(Calendar,BB1671,AZ1672,"f",,Trigger)</f>
        <v>51117</v>
      </c>
      <c r="BC1672" s="98">
        <f>_xll.qlInterestRateIndexMaturity(Currency&amp;"ibor"&amp;Tenor,BB1672,Trigger)</f>
        <v>51208</v>
      </c>
      <c r="BD1672" s="242" t="e">
        <f>_xll.qlIndexFixing($AD$5,BA1672,TRUE,_xll.ohTrigger(Trigger,Trigger3M))</f>
        <v>#NUM!</v>
      </c>
      <c r="BE1672" s="242">
        <f>IFERROR(_xll.qlIndexFixing($BF$1,BA1672,TRUE,_xll.ohTrigger(Trigger,Trigger3M)),#N/A)</f>
        <v>1.5111845233199681E-2</v>
      </c>
    </row>
    <row r="1673" spans="52:57" ht="11.25" customHeight="1" x14ac:dyDescent="0.25">
      <c r="AZ1673" s="99" t="s">
        <v>83</v>
      </c>
      <c r="BA1673" s="98">
        <f>_xll.qlInterestRateIndexFixingDate(Currency&amp;"ibor"&amp;Tenor,BB1673,Trigger)</f>
        <v>51120</v>
      </c>
      <c r="BB1673" s="98">
        <f>_xll.qlCalendarAdvance(Calendar,BB1672,AZ1673,"f",,Trigger)</f>
        <v>51124</v>
      </c>
      <c r="BC1673" s="98">
        <f>_xll.qlInterestRateIndexMaturity(Currency&amp;"ibor"&amp;Tenor,BB1673,Trigger)</f>
        <v>51215</v>
      </c>
      <c r="BD1673" s="242" t="e">
        <f>_xll.qlIndexFixing($AD$5,BA1673,TRUE,_xll.ohTrigger(Trigger,Trigger3M))</f>
        <v>#NUM!</v>
      </c>
      <c r="BE1673" s="242">
        <f>IFERROR(_xll.qlIndexFixing($BF$1,BA1673,TRUE,_xll.ohTrigger(Trigger,Trigger3M)),#N/A)</f>
        <v>1.5108137069591418E-2</v>
      </c>
    </row>
    <row r="1674" spans="52:57" ht="11.25" customHeight="1" x14ac:dyDescent="0.25">
      <c r="AZ1674" s="99" t="s">
        <v>83</v>
      </c>
      <c r="BA1674" s="98">
        <f>_xll.qlInterestRateIndexFixingDate(Currency&amp;"ibor"&amp;Tenor,BB1674,Trigger)</f>
        <v>51126</v>
      </c>
      <c r="BB1674" s="98">
        <f>_xll.qlCalendarAdvance(Calendar,BB1673,AZ1674,"f",,Trigger)</f>
        <v>51131</v>
      </c>
      <c r="BC1674" s="98">
        <f>_xll.qlInterestRateIndexMaturity(Currency&amp;"ibor"&amp;Tenor,BB1674,Trigger)</f>
        <v>51222</v>
      </c>
      <c r="BD1674" s="242" t="e">
        <f>_xll.qlIndexFixing($AD$5,BA1674,TRUE,_xll.ohTrigger(Trigger,Trigger3M))</f>
        <v>#NUM!</v>
      </c>
      <c r="BE1674" s="242">
        <f>IFERROR(_xll.qlIndexFixing($BF$1,BA1674,TRUE,_xll.ohTrigger(Trigger,Trigger3M)),#N/A)</f>
        <v>1.510449685250014E-2</v>
      </c>
    </row>
    <row r="1675" spans="52:57" ht="11.25" customHeight="1" x14ac:dyDescent="0.25">
      <c r="AZ1675" s="99" t="s">
        <v>83</v>
      </c>
      <c r="BA1675" s="98">
        <f>_xll.qlInterestRateIndexFixingDate(Currency&amp;"ibor"&amp;Tenor,BB1675,Trigger)</f>
        <v>51134</v>
      </c>
      <c r="BB1675" s="98">
        <f>_xll.qlCalendarAdvance(Calendar,BB1674,AZ1675,"f",,Trigger)</f>
        <v>51138</v>
      </c>
      <c r="BC1675" s="98">
        <f>_xll.qlInterestRateIndexMaturity(Currency&amp;"ibor"&amp;Tenor,BB1675,Trigger)</f>
        <v>51229</v>
      </c>
      <c r="BD1675" s="242" t="e">
        <f>_xll.qlIndexFixing($AD$5,BA1675,TRUE,_xll.ohTrigger(Trigger,Trigger3M))</f>
        <v>#NUM!</v>
      </c>
      <c r="BE1675" s="242">
        <f>IFERROR(_xll.qlIndexFixing($BF$1,BA1675,TRUE,_xll.ohTrigger(Trigger,Trigger3M)),#N/A)</f>
        <v>1.510092482732076E-2</v>
      </c>
    </row>
    <row r="1676" spans="52:57" ht="11.25" customHeight="1" x14ac:dyDescent="0.25">
      <c r="AZ1676" s="99" t="s">
        <v>83</v>
      </c>
      <c r="BA1676" s="98">
        <f>_xll.qlInterestRateIndexFixingDate(Currency&amp;"ibor"&amp;Tenor,BB1676,Trigger)</f>
        <v>51141</v>
      </c>
      <c r="BB1676" s="98">
        <f>_xll.qlCalendarAdvance(Calendar,BB1675,AZ1676,"f",,Trigger)</f>
        <v>51145</v>
      </c>
      <c r="BC1676" s="98">
        <f>_xll.qlInterestRateIndexMaturity(Currency&amp;"ibor"&amp;Tenor,BB1676,Trigger)</f>
        <v>51236</v>
      </c>
      <c r="BD1676" s="242" t="e">
        <f>_xll.qlIndexFixing($AD$5,BA1676,TRUE,_xll.ohTrigger(Trigger,Trigger3M))</f>
        <v>#NUM!</v>
      </c>
      <c r="BE1676" s="242">
        <f>IFERROR(_xll.qlIndexFixing($BF$1,BA1676,TRUE,_xll.ohTrigger(Trigger,Trigger3M)),#N/A)</f>
        <v>1.5097421239453462E-2</v>
      </c>
    </row>
    <row r="1677" spans="52:57" ht="11.25" customHeight="1" x14ac:dyDescent="0.25">
      <c r="AZ1677" s="99" t="s">
        <v>83</v>
      </c>
      <c r="BA1677" s="98">
        <f>_xll.qlInterestRateIndexFixingDate(Currency&amp;"ibor"&amp;Tenor,BB1677,Trigger)</f>
        <v>51148</v>
      </c>
      <c r="BB1677" s="98">
        <f>_xll.qlCalendarAdvance(Calendar,BB1676,AZ1677,"f",,Trigger)</f>
        <v>51152</v>
      </c>
      <c r="BC1677" s="98">
        <f>_xll.qlInterestRateIndexMaturity(Currency&amp;"ibor"&amp;Tenor,BB1677,Trigger)</f>
        <v>51243</v>
      </c>
      <c r="BD1677" s="242" t="e">
        <f>_xll.qlIndexFixing($AD$5,BA1677,TRUE,_xll.ohTrigger(Trigger,Trigger3M))</f>
        <v>#NUM!</v>
      </c>
      <c r="BE1677" s="242">
        <f>IFERROR(_xll.qlIndexFixing($BF$1,BA1677,TRUE,_xll.ohTrigger(Trigger,Trigger3M)),#N/A)</f>
        <v>1.509398633430282E-2</v>
      </c>
    </row>
    <row r="1678" spans="52:57" ht="11.25" customHeight="1" x14ac:dyDescent="0.25">
      <c r="AZ1678" s="99" t="s">
        <v>83</v>
      </c>
      <c r="BA1678" s="98">
        <f>_xll.qlInterestRateIndexFixingDate(Currency&amp;"ibor"&amp;Tenor,BB1678,Trigger)</f>
        <v>51155</v>
      </c>
      <c r="BB1678" s="98">
        <f>_xll.qlCalendarAdvance(Calendar,BB1677,AZ1678,"f",,Trigger)</f>
        <v>51159</v>
      </c>
      <c r="BC1678" s="98">
        <f>_xll.qlInterestRateIndexMaturity(Currency&amp;"ibor"&amp;Tenor,BB1678,Trigger)</f>
        <v>51250</v>
      </c>
      <c r="BD1678" s="242" t="e">
        <f>_xll.qlIndexFixing($AD$5,BA1678,TRUE,_xll.ohTrigger(Trigger,Trigger3M))</f>
        <v>#NUM!</v>
      </c>
      <c r="BE1678" s="242">
        <f>IFERROR(_xll.qlIndexFixing($BF$1,BA1678,TRUE,_xll.ohTrigger(Trigger,Trigger3M)),#N/A)</f>
        <v>1.5090620357273411E-2</v>
      </c>
    </row>
    <row r="1679" spans="52:57" ht="11.25" customHeight="1" x14ac:dyDescent="0.25">
      <c r="AZ1679" s="99" t="s">
        <v>83</v>
      </c>
      <c r="BA1679" s="98">
        <f>_xll.qlInterestRateIndexFixingDate(Currency&amp;"ibor"&amp;Tenor,BB1679,Trigger)</f>
        <v>51162</v>
      </c>
      <c r="BB1679" s="98">
        <f>_xll.qlCalendarAdvance(Calendar,BB1678,AZ1679,"f",,Trigger)</f>
        <v>51166</v>
      </c>
      <c r="BC1679" s="98">
        <f>_xll.qlInterestRateIndexMaturity(Currency&amp;"ibor"&amp;Tenor,BB1679,Trigger)</f>
        <v>51256</v>
      </c>
      <c r="BD1679" s="242" t="e">
        <f>_xll.qlIndexFixing($AD$5,BA1679,TRUE,_xll.ohTrigger(Trigger,Trigger3M))</f>
        <v>#NUM!</v>
      </c>
      <c r="BE1679" s="242">
        <f>IFERROR(_xll.qlIndexFixing($BF$1,BA1679,TRUE,_xll.ohTrigger(Trigger,Trigger3M)),#N/A)</f>
        <v>1.5087230306381372E-2</v>
      </c>
    </row>
    <row r="1680" spans="52:57" ht="11.25" customHeight="1" x14ac:dyDescent="0.25">
      <c r="AZ1680" s="99" t="s">
        <v>83</v>
      </c>
      <c r="BA1680" s="98">
        <f>_xll.qlInterestRateIndexFixingDate(Currency&amp;"ibor"&amp;Tenor,BB1680,Trigger)</f>
        <v>51169</v>
      </c>
      <c r="BB1680" s="98">
        <f>_xll.qlCalendarAdvance(Calendar,BB1679,AZ1680,"f",,Trigger)</f>
        <v>51173</v>
      </c>
      <c r="BC1680" s="98">
        <f>_xll.qlInterestRateIndexMaturity(Currency&amp;"ibor"&amp;Tenor,BB1680,Trigger)</f>
        <v>51263</v>
      </c>
      <c r="BD1680" s="242" t="e">
        <f>_xll.qlIndexFixing($AD$5,BA1680,TRUE,_xll.ohTrigger(Trigger,Trigger3M))</f>
        <v>#NUM!</v>
      </c>
      <c r="BE1680" s="242">
        <f>IFERROR(_xll.qlIndexFixing($BF$1,BA1680,TRUE,_xll.ohTrigger(Trigger,Trigger3M)),#N/A)</f>
        <v>1.5083998052594083E-2</v>
      </c>
    </row>
    <row r="1681" spans="52:57" ht="11.25" customHeight="1" x14ac:dyDescent="0.25">
      <c r="AZ1681" s="99" t="s">
        <v>83</v>
      </c>
      <c r="BA1681" s="98">
        <f>_xll.qlInterestRateIndexFixingDate(Currency&amp;"ibor"&amp;Tenor,BB1681,Trigger)</f>
        <v>51176</v>
      </c>
      <c r="BB1681" s="98">
        <f>_xll.qlCalendarAdvance(Calendar,BB1680,AZ1681,"f",,Trigger)</f>
        <v>51180</v>
      </c>
      <c r="BC1681" s="98">
        <f>_xll.qlInterestRateIndexMaturity(Currency&amp;"ibor"&amp;Tenor,BB1681,Trigger)</f>
        <v>51270</v>
      </c>
      <c r="BD1681" s="242" t="e">
        <f>_xll.qlIndexFixing($AD$5,BA1681,TRUE,_xll.ohTrigger(Trigger,Trigger3M))</f>
        <v>#NUM!</v>
      </c>
      <c r="BE1681" s="242">
        <f>IFERROR(_xll.qlIndexFixing($BF$1,BA1681,TRUE,_xll.ohTrigger(Trigger,Trigger3M)),#N/A)</f>
        <v>1.5080835442690343E-2</v>
      </c>
    </row>
    <row r="1682" spans="52:57" ht="11.25" customHeight="1" x14ac:dyDescent="0.25">
      <c r="AZ1682" s="99" t="s">
        <v>83</v>
      </c>
      <c r="BA1682" s="98">
        <f>_xll.qlInterestRateIndexFixingDate(Currency&amp;"ibor"&amp;Tenor,BB1682,Trigger)</f>
        <v>51183</v>
      </c>
      <c r="BB1682" s="98">
        <f>_xll.qlCalendarAdvance(Calendar,BB1681,AZ1682,"f",,Trigger)</f>
        <v>51187</v>
      </c>
      <c r="BC1682" s="98">
        <f>_xll.qlInterestRateIndexMaturity(Currency&amp;"ibor"&amp;Tenor,BB1682,Trigger)</f>
        <v>51277</v>
      </c>
      <c r="BD1682" s="242" t="e">
        <f>_xll.qlIndexFixing($AD$5,BA1682,TRUE,_xll.ohTrigger(Trigger,Trigger3M))</f>
        <v>#NUM!</v>
      </c>
      <c r="BE1682" s="242">
        <f>IFERROR(_xll.qlIndexFixing($BF$1,BA1682,TRUE,_xll.ohTrigger(Trigger,Trigger3M)),#N/A)</f>
        <v>1.5077742722079179E-2</v>
      </c>
    </row>
    <row r="1683" spans="52:57" ht="11.25" customHeight="1" x14ac:dyDescent="0.25">
      <c r="AZ1683" s="99" t="s">
        <v>83</v>
      </c>
      <c r="BA1683" s="98">
        <f>_xll.qlInterestRateIndexFixingDate(Currency&amp;"ibor"&amp;Tenor,BB1683,Trigger)</f>
        <v>51190</v>
      </c>
      <c r="BB1683" s="98">
        <f>_xll.qlCalendarAdvance(Calendar,BB1682,AZ1683,"f",,Trigger)</f>
        <v>51194</v>
      </c>
      <c r="BC1683" s="98">
        <f>_xll.qlInterestRateIndexMaturity(Currency&amp;"ibor"&amp;Tenor,BB1683,Trigger)</f>
        <v>51284</v>
      </c>
      <c r="BD1683" s="242" t="e">
        <f>_xll.qlIndexFixing($AD$5,BA1683,TRUE,_xll.ohTrigger(Trigger,Trigger3M))</f>
        <v>#NUM!</v>
      </c>
      <c r="BE1683" s="242">
        <f>IFERROR(_xll.qlIndexFixing($BF$1,BA1683,TRUE,_xll.ohTrigger(Trigger,Trigger3M)),#N/A)</f>
        <v>1.5074720136174058E-2</v>
      </c>
    </row>
    <row r="1684" spans="52:57" ht="11.25" customHeight="1" x14ac:dyDescent="0.25">
      <c r="AZ1684" s="99" t="s">
        <v>83</v>
      </c>
      <c r="BA1684" s="98">
        <f>_xll.qlInterestRateIndexFixingDate(Currency&amp;"ibor"&amp;Tenor,BB1684,Trigger)</f>
        <v>51197</v>
      </c>
      <c r="BB1684" s="98">
        <f>_xll.qlCalendarAdvance(Calendar,BB1683,AZ1684,"f",,Trigger)</f>
        <v>51201</v>
      </c>
      <c r="BC1684" s="98">
        <f>_xll.qlInterestRateIndexMaturity(Currency&amp;"ibor"&amp;Tenor,BB1684,Trigger)</f>
        <v>51293</v>
      </c>
      <c r="BD1684" s="242" t="e">
        <f>_xll.qlIndexFixing($AD$5,BA1684,TRUE,_xll.ohTrigger(Trigger,Trigger3M))</f>
        <v>#NUM!</v>
      </c>
      <c r="BE1684" s="242">
        <f>IFERROR(_xll.qlIndexFixing($BF$1,BA1684,TRUE,_xll.ohTrigger(Trigger,Trigger3M)),#N/A)</f>
        <v>1.507200400537732E-2</v>
      </c>
    </row>
    <row r="1685" spans="52:57" ht="11.25" customHeight="1" x14ac:dyDescent="0.25">
      <c r="AZ1685" s="99" t="s">
        <v>83</v>
      </c>
      <c r="BA1685" s="98">
        <f>_xll.qlInterestRateIndexFixingDate(Currency&amp;"ibor"&amp;Tenor,BB1685,Trigger)</f>
        <v>51204</v>
      </c>
      <c r="BB1685" s="98">
        <f>_xll.qlCalendarAdvance(Calendar,BB1684,AZ1685,"f",,Trigger)</f>
        <v>51208</v>
      </c>
      <c r="BC1685" s="98">
        <f>_xll.qlInterestRateIndexMaturity(Currency&amp;"ibor"&amp;Tenor,BB1685,Trigger)</f>
        <v>51300</v>
      </c>
      <c r="BD1685" s="242" t="e">
        <f>_xll.qlIndexFixing($AD$5,BA1685,TRUE,_xll.ohTrigger(Trigger,Trigger3M))</f>
        <v>#NUM!</v>
      </c>
      <c r="BE1685" s="242">
        <f>IFERROR(_xll.qlIndexFixing($BF$1,BA1685,TRUE,_xll.ohTrigger(Trigger,Trigger3M)),#N/A)</f>
        <v>1.5069132370559558E-2</v>
      </c>
    </row>
    <row r="1686" spans="52:57" ht="11.25" customHeight="1" x14ac:dyDescent="0.25">
      <c r="AZ1686" s="99" t="s">
        <v>83</v>
      </c>
      <c r="BA1686" s="98">
        <f>_xll.qlInterestRateIndexFixingDate(Currency&amp;"ibor"&amp;Tenor,BB1686,Trigger)</f>
        <v>51211</v>
      </c>
      <c r="BB1686" s="98">
        <f>_xll.qlCalendarAdvance(Calendar,BB1685,AZ1686,"f",,Trigger)</f>
        <v>51215</v>
      </c>
      <c r="BC1686" s="98">
        <f>_xll.qlInterestRateIndexMaturity(Currency&amp;"ibor"&amp;Tenor,BB1686,Trigger)</f>
        <v>51307</v>
      </c>
      <c r="BD1686" s="242" t="e">
        <f>_xll.qlIndexFixing($AD$5,BA1686,TRUE,_xll.ohTrigger(Trigger,Trigger3M))</f>
        <v>#NUM!</v>
      </c>
      <c r="BE1686" s="242">
        <f>IFERROR(_xll.qlIndexFixing($BF$1,BA1686,TRUE,_xll.ohTrigger(Trigger,Trigger3M)),#N/A)</f>
        <v>1.5066331647729381E-2</v>
      </c>
    </row>
    <row r="1687" spans="52:57" ht="11.25" customHeight="1" x14ac:dyDescent="0.25">
      <c r="AZ1687" s="99" t="s">
        <v>83</v>
      </c>
      <c r="BA1687" s="98">
        <f>_xll.qlInterestRateIndexFixingDate(Currency&amp;"ibor"&amp;Tenor,BB1687,Trigger)</f>
        <v>51218</v>
      </c>
      <c r="BB1687" s="98">
        <f>_xll.qlCalendarAdvance(Calendar,BB1686,AZ1687,"f",,Trigger)</f>
        <v>51222</v>
      </c>
      <c r="BC1687" s="98">
        <f>_xll.qlInterestRateIndexMaturity(Currency&amp;"ibor"&amp;Tenor,BB1687,Trigger)</f>
        <v>51314</v>
      </c>
      <c r="BD1687" s="242" t="e">
        <f>_xll.qlIndexFixing($AD$5,BA1687,TRUE,_xll.ohTrigger(Trigger,Trigger3M))</f>
        <v>#NUM!</v>
      </c>
      <c r="BE1687" s="242">
        <f>IFERROR(_xll.qlIndexFixing($BF$1,BA1687,TRUE,_xll.ohTrigger(Trigger,Trigger3M)),#N/A)</f>
        <v>1.5063602082323506E-2</v>
      </c>
    </row>
    <row r="1688" spans="52:57" ht="11.25" customHeight="1" x14ac:dyDescent="0.25">
      <c r="AZ1688" s="99" t="s">
        <v>83</v>
      </c>
      <c r="BA1688" s="98">
        <f>_xll.qlInterestRateIndexFixingDate(Currency&amp;"ibor"&amp;Tenor,BB1688,Trigger)</f>
        <v>51223</v>
      </c>
      <c r="BB1688" s="98">
        <f>_xll.qlCalendarAdvance(Calendar,BB1687,AZ1688,"f",,Trigger)</f>
        <v>51229</v>
      </c>
      <c r="BC1688" s="98">
        <f>_xll.qlInterestRateIndexMaturity(Currency&amp;"ibor"&amp;Tenor,BB1688,Trigger)</f>
        <v>51320</v>
      </c>
      <c r="BD1688" s="242" t="e">
        <f>_xll.qlIndexFixing($AD$5,BA1688,TRUE,_xll.ohTrigger(Trigger,Trigger3M))</f>
        <v>#NUM!</v>
      </c>
      <c r="BE1688" s="242">
        <f>IFERROR(_xll.qlIndexFixing($BF$1,BA1688,TRUE,_xll.ohTrigger(Trigger,Trigger3M)),#N/A)</f>
        <v>1.5060805624948218E-2</v>
      </c>
    </row>
    <row r="1689" spans="52:57" ht="11.25" customHeight="1" x14ac:dyDescent="0.25">
      <c r="AZ1689" s="99" t="s">
        <v>83</v>
      </c>
      <c r="BA1689" s="98">
        <f>_xll.qlInterestRateIndexFixingDate(Currency&amp;"ibor"&amp;Tenor,BB1689,Trigger)</f>
        <v>51232</v>
      </c>
      <c r="BB1689" s="98">
        <f>_xll.qlCalendarAdvance(Calendar,BB1688,AZ1689,"f",,Trigger)</f>
        <v>51236</v>
      </c>
      <c r="BC1689" s="98">
        <f>_xll.qlInterestRateIndexMaturity(Currency&amp;"ibor"&amp;Tenor,BB1689,Trigger)</f>
        <v>51327</v>
      </c>
      <c r="BD1689" s="242" t="e">
        <f>_xll.qlIndexFixing($AD$5,BA1689,TRUE,_xll.ohTrigger(Trigger,Trigger3M))</f>
        <v>#NUM!</v>
      </c>
      <c r="BE1689" s="242">
        <f>IFERROR(_xll.qlIndexFixing($BF$1,BA1689,TRUE,_xll.ohTrigger(Trigger,Trigger3M)),#N/A)</f>
        <v>1.505821405485387E-2</v>
      </c>
    </row>
    <row r="1690" spans="52:57" ht="11.25" customHeight="1" x14ac:dyDescent="0.25">
      <c r="AZ1690" s="99" t="s">
        <v>83</v>
      </c>
      <c r="BA1690" s="98">
        <f>_xll.qlInterestRateIndexFixingDate(Currency&amp;"ibor"&amp;Tenor,BB1690,Trigger)</f>
        <v>51239</v>
      </c>
      <c r="BB1690" s="98">
        <f>_xll.qlCalendarAdvance(Calendar,BB1689,AZ1690,"f",,Trigger)</f>
        <v>51243</v>
      </c>
      <c r="BC1690" s="98">
        <f>_xll.qlInterestRateIndexMaturity(Currency&amp;"ibor"&amp;Tenor,BB1690,Trigger)</f>
        <v>51334</v>
      </c>
      <c r="BD1690" s="242" t="e">
        <f>_xll.qlIndexFixing($AD$5,BA1690,TRUE,_xll.ohTrigger(Trigger,Trigger3M))</f>
        <v>#NUM!</v>
      </c>
      <c r="BE1690" s="242">
        <f>IFERROR(_xll.qlIndexFixing($BF$1,BA1690,TRUE,_xll.ohTrigger(Trigger,Trigger3M)),#N/A)</f>
        <v>1.5055694357974594E-2</v>
      </c>
    </row>
    <row r="1691" spans="52:57" ht="11.25" customHeight="1" x14ac:dyDescent="0.25">
      <c r="AZ1691" s="99" t="s">
        <v>83</v>
      </c>
      <c r="BA1691" s="98">
        <f>_xll.qlInterestRateIndexFixingDate(Currency&amp;"ibor"&amp;Tenor,BB1691,Trigger)</f>
        <v>51246</v>
      </c>
      <c r="BB1691" s="98">
        <f>_xll.qlCalendarAdvance(Calendar,BB1690,AZ1691,"f",,Trigger)</f>
        <v>51250</v>
      </c>
      <c r="BC1691" s="98">
        <f>_xll.qlInterestRateIndexMaturity(Currency&amp;"ibor"&amp;Tenor,BB1691,Trigger)</f>
        <v>51341</v>
      </c>
      <c r="BD1691" s="242" t="e">
        <f>_xll.qlIndexFixing($AD$5,BA1691,TRUE,_xll.ohTrigger(Trigger,Trigger3M))</f>
        <v>#NUM!</v>
      </c>
      <c r="BE1691" s="242">
        <f>IFERROR(_xll.qlIndexFixing($BF$1,BA1691,TRUE,_xll.ohTrigger(Trigger,Trigger3M)),#N/A)</f>
        <v>1.5053246779758009E-2</v>
      </c>
    </row>
    <row r="1692" spans="52:57" ht="11.25" customHeight="1" x14ac:dyDescent="0.25">
      <c r="AZ1692" s="99" t="s">
        <v>83</v>
      </c>
      <c r="BA1692" s="98">
        <f>_xll.qlInterestRateIndexFixingDate(Currency&amp;"ibor"&amp;Tenor,BB1692,Trigger)</f>
        <v>51253</v>
      </c>
      <c r="BB1692" s="98">
        <f>_xll.qlCalendarAdvance(Calendar,BB1691,AZ1692,"f",,Trigger)</f>
        <v>51258</v>
      </c>
      <c r="BC1692" s="98">
        <f>_xll.qlInterestRateIndexMaturity(Currency&amp;"ibor"&amp;Tenor,BB1692,Trigger)</f>
        <v>51350</v>
      </c>
      <c r="BD1692" s="242" t="e">
        <f>_xll.qlIndexFixing($AD$5,BA1692,TRUE,_xll.ohTrigger(Trigger,Trigger3M))</f>
        <v>#NUM!</v>
      </c>
      <c r="BE1692" s="242">
        <f>IFERROR(_xll.qlIndexFixing($BF$1,BA1692,TRUE,_xll.ohTrigger(Trigger,Trigger3M)),#N/A)</f>
        <v>1.5050697545403592E-2</v>
      </c>
    </row>
    <row r="1693" spans="52:57" ht="11.25" customHeight="1" x14ac:dyDescent="0.25">
      <c r="AZ1693" s="99" t="s">
        <v>83</v>
      </c>
      <c r="BA1693" s="98">
        <f>_xll.qlInterestRateIndexFixingDate(Currency&amp;"ibor"&amp;Tenor,BB1693,Trigger)</f>
        <v>51263</v>
      </c>
      <c r="BB1693" s="98">
        <f>_xll.qlCalendarAdvance(Calendar,BB1692,AZ1693,"f",,Trigger)</f>
        <v>51265</v>
      </c>
      <c r="BC1693" s="98">
        <f>_xll.qlInterestRateIndexMaturity(Currency&amp;"ibor"&amp;Tenor,BB1693,Trigger)</f>
        <v>51357</v>
      </c>
      <c r="BD1693" s="242" t="e">
        <f>_xll.qlIndexFixing($AD$5,BA1693,TRUE,_xll.ohTrigger(Trigger,Trigger3M))</f>
        <v>#NUM!</v>
      </c>
      <c r="BE1693" s="242">
        <f>IFERROR(_xll.qlIndexFixing($BF$1,BA1693,TRUE,_xll.ohTrigger(Trigger,Trigger3M)),#N/A)</f>
        <v>1.5048410474769845E-2</v>
      </c>
    </row>
    <row r="1694" spans="52:57" ht="11.25" customHeight="1" x14ac:dyDescent="0.25">
      <c r="AZ1694" s="99" t="s">
        <v>83</v>
      </c>
      <c r="BA1694" s="98">
        <f>_xll.qlInterestRateIndexFixingDate(Currency&amp;"ibor"&amp;Tenor,BB1694,Trigger)</f>
        <v>51270</v>
      </c>
      <c r="BB1694" s="98">
        <f>_xll.qlCalendarAdvance(Calendar,BB1693,AZ1694,"f",,Trigger)</f>
        <v>51272</v>
      </c>
      <c r="BC1694" s="98">
        <f>_xll.qlInterestRateIndexMaturity(Currency&amp;"ibor"&amp;Tenor,BB1694,Trigger)</f>
        <v>51364</v>
      </c>
      <c r="BD1694" s="242" t="e">
        <f>_xll.qlIndexFixing($AD$5,BA1694,TRUE,_xll.ohTrigger(Trigger,Trigger3M))</f>
        <v>#NUM!</v>
      </c>
      <c r="BE1694" s="242">
        <f>IFERROR(_xll.qlIndexFixing($BF$1,BA1694,TRUE,_xll.ohTrigger(Trigger,Trigger3M)),#N/A)</f>
        <v>1.504619631480838E-2</v>
      </c>
    </row>
    <row r="1695" spans="52:57" ht="11.25" customHeight="1" x14ac:dyDescent="0.25">
      <c r="AZ1695" s="99" t="s">
        <v>83</v>
      </c>
      <c r="BA1695" s="98">
        <f>_xll.qlInterestRateIndexFixingDate(Currency&amp;"ibor"&amp;Tenor,BB1695,Trigger)</f>
        <v>51277</v>
      </c>
      <c r="BB1695" s="98">
        <f>_xll.qlCalendarAdvance(Calendar,BB1694,AZ1695,"f",,Trigger)</f>
        <v>51279</v>
      </c>
      <c r="BC1695" s="98">
        <f>_xll.qlInterestRateIndexMaturity(Currency&amp;"ibor"&amp;Tenor,BB1695,Trigger)</f>
        <v>51371</v>
      </c>
      <c r="BD1695" s="242" t="e">
        <f>_xll.qlIndexFixing($AD$5,BA1695,TRUE,_xll.ohTrigger(Trigger,Trigger3M))</f>
        <v>#NUM!</v>
      </c>
      <c r="BE1695" s="242">
        <f>IFERROR(_xll.qlIndexFixing($BF$1,BA1695,TRUE,_xll.ohTrigger(Trigger,Trigger3M)),#N/A)</f>
        <v>1.5044055310986322E-2</v>
      </c>
    </row>
    <row r="1696" spans="52:57" ht="11.25" customHeight="1" x14ac:dyDescent="0.25">
      <c r="AZ1696" s="99" t="s">
        <v>83</v>
      </c>
      <c r="BA1696" s="98">
        <f>_xll.qlInterestRateIndexFixingDate(Currency&amp;"ibor"&amp;Tenor,BB1696,Trigger)</f>
        <v>51284</v>
      </c>
      <c r="BB1696" s="98">
        <f>_xll.qlCalendarAdvance(Calendar,BB1695,AZ1696,"f",,Trigger)</f>
        <v>51286</v>
      </c>
      <c r="BC1696" s="98">
        <f>_xll.qlInterestRateIndexMaturity(Currency&amp;"ibor"&amp;Tenor,BB1696,Trigger)</f>
        <v>51378</v>
      </c>
      <c r="BD1696" s="242" t="e">
        <f>_xll.qlIndexFixing($AD$5,BA1696,TRUE,_xll.ohTrigger(Trigger,Trigger3M))</f>
        <v>#NUM!</v>
      </c>
      <c r="BE1696" s="242">
        <f>IFERROR(_xll.qlIndexFixing($BF$1,BA1696,TRUE,_xll.ohTrigger(Trigger,Trigger3M)),#N/A)</f>
        <v>1.5041987690840792E-2</v>
      </c>
    </row>
    <row r="1697" spans="52:57" ht="11.25" customHeight="1" x14ac:dyDescent="0.25">
      <c r="AZ1697" s="99" t="s">
        <v>83</v>
      </c>
      <c r="BA1697" s="98">
        <f>_xll.qlInterestRateIndexFixingDate(Currency&amp;"ibor"&amp;Tenor,BB1697,Trigger)</f>
        <v>51291</v>
      </c>
      <c r="BB1697" s="98">
        <f>_xll.qlCalendarAdvance(Calendar,BB1696,AZ1697,"f",,Trigger)</f>
        <v>51293</v>
      </c>
      <c r="BC1697" s="98">
        <f>_xll.qlInterestRateIndexMaturity(Currency&amp;"ibor"&amp;Tenor,BB1697,Trigger)</f>
        <v>51385</v>
      </c>
      <c r="BD1697" s="242" t="e">
        <f>_xll.qlIndexFixing($AD$5,BA1697,TRUE,_xll.ohTrigger(Trigger,Trigger3M))</f>
        <v>#NUM!</v>
      </c>
      <c r="BE1697" s="242">
        <f>IFERROR(_xll.qlIndexFixing($BF$1,BA1697,TRUE,_xll.ohTrigger(Trigger,Trigger3M)),#N/A)</f>
        <v>1.5039992118294453E-2</v>
      </c>
    </row>
    <row r="1698" spans="52:57" ht="11.25" customHeight="1" x14ac:dyDescent="0.25">
      <c r="AZ1698" s="99" t="s">
        <v>83</v>
      </c>
      <c r="BA1698" s="98">
        <f>_xll.qlInterestRateIndexFixingDate(Currency&amp;"ibor"&amp;Tenor,BB1698,Trigger)</f>
        <v>51298</v>
      </c>
      <c r="BB1698" s="98">
        <f>_xll.qlCalendarAdvance(Calendar,BB1697,AZ1698,"f",,Trigger)</f>
        <v>51300</v>
      </c>
      <c r="BC1698" s="98">
        <f>_xll.qlInterestRateIndexMaturity(Currency&amp;"ibor"&amp;Tenor,BB1698,Trigger)</f>
        <v>51392</v>
      </c>
      <c r="BD1698" s="242" t="e">
        <f>_xll.qlIndexFixing($AD$5,BA1698,TRUE,_xll.ohTrigger(Trigger,Trigger3M))</f>
        <v>#NUM!</v>
      </c>
      <c r="BE1698" s="242">
        <f>IFERROR(_xll.qlIndexFixing($BF$1,BA1698,TRUE,_xll.ohTrigger(Trigger,Trigger3M)),#N/A)</f>
        <v>1.5038064495575616E-2</v>
      </c>
    </row>
    <row r="1699" spans="52:57" ht="11.25" customHeight="1" x14ac:dyDescent="0.25">
      <c r="AZ1699" s="99" t="s">
        <v>83</v>
      </c>
      <c r="BA1699" s="98">
        <f>_xll.qlInterestRateIndexFixingDate(Currency&amp;"ibor"&amp;Tenor,BB1699,Trigger)</f>
        <v>51305</v>
      </c>
      <c r="BB1699" s="98">
        <f>_xll.qlCalendarAdvance(Calendar,BB1698,AZ1699,"f",,Trigger)</f>
        <v>51307</v>
      </c>
      <c r="BC1699" s="98">
        <f>_xll.qlInterestRateIndexMaturity(Currency&amp;"ibor"&amp;Tenor,BB1699,Trigger)</f>
        <v>51399</v>
      </c>
      <c r="BD1699" s="242" t="e">
        <f>_xll.qlIndexFixing($AD$5,BA1699,TRUE,_xll.ohTrigger(Trigger,Trigger3M))</f>
        <v>#NUM!</v>
      </c>
      <c r="BE1699" s="242">
        <f>IFERROR(_xll.qlIndexFixing($BF$1,BA1699,TRUE,_xll.ohTrigger(Trigger,Trigger3M)),#N/A)</f>
        <v>1.5036200430799167E-2</v>
      </c>
    </row>
    <row r="1700" spans="52:57" ht="11.25" customHeight="1" x14ac:dyDescent="0.25">
      <c r="AZ1700" s="99" t="s">
        <v>83</v>
      </c>
      <c r="BA1700" s="98">
        <f>_xll.qlInterestRateIndexFixingDate(Currency&amp;"ibor"&amp;Tenor,BB1700,Trigger)</f>
        <v>51312</v>
      </c>
      <c r="BB1700" s="98">
        <f>_xll.qlCalendarAdvance(Calendar,BB1699,AZ1700,"f",,Trigger)</f>
        <v>51314</v>
      </c>
      <c r="BC1700" s="98">
        <f>_xll.qlInterestRateIndexMaturity(Currency&amp;"ibor"&amp;Tenor,BB1700,Trigger)</f>
        <v>51406</v>
      </c>
      <c r="BD1700" s="242" t="e">
        <f>_xll.qlIndexFixing($AD$5,BA1700,TRUE,_xll.ohTrigger(Trigger,Trigger3M))</f>
        <v>#NUM!</v>
      </c>
      <c r="BE1700" s="242">
        <f>IFERROR(_xll.qlIndexFixing($BF$1,BA1700,TRUE,_xll.ohTrigger(Trigger,Trigger3M)),#N/A)</f>
        <v>1.503439551795303E-2</v>
      </c>
    </row>
    <row r="1701" spans="52:57" ht="11.25" customHeight="1" x14ac:dyDescent="0.25">
      <c r="AZ1701" s="99" t="s">
        <v>83</v>
      </c>
      <c r="BA1701" s="98">
        <f>_xll.qlInterestRateIndexFixingDate(Currency&amp;"ibor"&amp;Tenor,BB1701,Trigger)</f>
        <v>51319</v>
      </c>
      <c r="BB1701" s="98">
        <f>_xll.qlCalendarAdvance(Calendar,BB1700,AZ1701,"f",,Trigger)</f>
        <v>51321</v>
      </c>
      <c r="BC1701" s="98">
        <f>_xll.qlInterestRateIndexMaturity(Currency&amp;"ibor"&amp;Tenor,BB1701,Trigger)</f>
        <v>51413</v>
      </c>
      <c r="BD1701" s="242" t="e">
        <f>_xll.qlIndexFixing($AD$5,BA1701,TRUE,_xll.ohTrigger(Trigger,Trigger3M))</f>
        <v>#NUM!</v>
      </c>
      <c r="BE1701" s="242">
        <f>IFERROR(_xll.qlIndexFixing($BF$1,BA1701,TRUE,_xll.ohTrigger(Trigger,Trigger3M)),#N/A)</f>
        <v>1.5032645336892952E-2</v>
      </c>
    </row>
    <row r="1702" spans="52:57" ht="11.25" customHeight="1" x14ac:dyDescent="0.25">
      <c r="AZ1702" s="99" t="s">
        <v>83</v>
      </c>
      <c r="BA1702" s="98">
        <f>_xll.qlInterestRateIndexFixingDate(Currency&amp;"ibor"&amp;Tenor,BB1702,Trigger)</f>
        <v>51326</v>
      </c>
      <c r="BB1702" s="98">
        <f>_xll.qlCalendarAdvance(Calendar,BB1701,AZ1702,"f",,Trigger)</f>
        <v>51328</v>
      </c>
      <c r="BC1702" s="98">
        <f>_xll.qlInterestRateIndexMaturity(Currency&amp;"ibor"&amp;Tenor,BB1702,Trigger)</f>
        <v>51420</v>
      </c>
      <c r="BD1702" s="242" t="e">
        <f>_xll.qlIndexFixing($AD$5,BA1702,TRUE,_xll.ohTrigger(Trigger,Trigger3M))</f>
        <v>#NUM!</v>
      </c>
      <c r="BE1702" s="242">
        <f>IFERROR(_xll.qlIndexFixing($BF$1,BA1702,TRUE,_xll.ohTrigger(Trigger,Trigger3M)),#N/A)</f>
        <v>1.5030945453345983E-2</v>
      </c>
    </row>
    <row r="1703" spans="52:57" ht="11.25" customHeight="1" x14ac:dyDescent="0.25">
      <c r="AZ1703" s="99" t="s">
        <v>83</v>
      </c>
      <c r="BA1703" s="98">
        <f>_xll.qlInterestRateIndexFixingDate(Currency&amp;"ibor"&amp;Tenor,BB1703,Trigger)</f>
        <v>51333</v>
      </c>
      <c r="BB1703" s="98">
        <f>_xll.qlCalendarAdvance(Calendar,BB1702,AZ1703,"f",,Trigger)</f>
        <v>51335</v>
      </c>
      <c r="BC1703" s="98">
        <f>_xll.qlInterestRateIndexMaturity(Currency&amp;"ibor"&amp;Tenor,BB1703,Trigger)</f>
        <v>51427</v>
      </c>
      <c r="BD1703" s="242" t="e">
        <f>_xll.qlIndexFixing($AD$5,BA1703,TRUE,_xll.ohTrigger(Trigger,Trigger3M))</f>
        <v>#NUM!</v>
      </c>
      <c r="BE1703" s="242">
        <f>IFERROR(_xll.qlIndexFixing($BF$1,BA1703,TRUE,_xll.ohTrigger(Trigger,Trigger3M)),#N/A)</f>
        <v>1.5029291418904397E-2</v>
      </c>
    </row>
    <row r="1704" spans="52:57" ht="11.25" customHeight="1" x14ac:dyDescent="0.25">
      <c r="AZ1704" s="99" t="s">
        <v>83</v>
      </c>
      <c r="BA1704" s="98">
        <f>_xll.qlInterestRateIndexFixingDate(Currency&amp;"ibor"&amp;Tenor,BB1704,Trigger)</f>
        <v>51340</v>
      </c>
      <c r="BB1704" s="98">
        <f>_xll.qlCalendarAdvance(Calendar,BB1703,AZ1704,"f",,Trigger)</f>
        <v>51342</v>
      </c>
      <c r="BC1704" s="98">
        <f>_xll.qlInterestRateIndexMaturity(Currency&amp;"ibor"&amp;Tenor,BB1704,Trigger)</f>
        <v>51434</v>
      </c>
      <c r="BD1704" s="242" t="e">
        <f>_xll.qlIndexFixing($AD$5,BA1704,TRUE,_xll.ohTrigger(Trigger,Trigger3M))</f>
        <v>#NUM!</v>
      </c>
      <c r="BE1704" s="242">
        <f>IFERROR(_xll.qlIndexFixing($BF$1,BA1704,TRUE,_xll.ohTrigger(Trigger,Trigger3M)),#N/A)</f>
        <v>1.5027678771030898E-2</v>
      </c>
    </row>
    <row r="1705" spans="52:57" ht="11.25" customHeight="1" x14ac:dyDescent="0.25">
      <c r="AZ1705" s="99" t="s">
        <v>83</v>
      </c>
      <c r="BA1705" s="98">
        <f>_xll.qlInterestRateIndexFixingDate(Currency&amp;"ibor"&amp;Tenor,BB1705,Trigger)</f>
        <v>51347</v>
      </c>
      <c r="BB1705" s="98">
        <f>_xll.qlCalendarAdvance(Calendar,BB1704,AZ1705,"f",,Trigger)</f>
        <v>51349</v>
      </c>
      <c r="BC1705" s="98">
        <f>_xll.qlInterestRateIndexMaturity(Currency&amp;"ibor"&amp;Tenor,BB1705,Trigger)</f>
        <v>51441</v>
      </c>
      <c r="BD1705" s="242" t="e">
        <f>_xll.qlIndexFixing($AD$5,BA1705,TRUE,_xll.ohTrigger(Trigger,Trigger3M))</f>
        <v>#NUM!</v>
      </c>
      <c r="BE1705" s="242">
        <f>IFERROR(_xll.qlIndexFixing($BF$1,BA1705,TRUE,_xll.ohTrigger(Trigger,Trigger3M)),#N/A)</f>
        <v>1.5026103033055144E-2</v>
      </c>
    </row>
    <row r="1706" spans="52:57" ht="11.25" customHeight="1" x14ac:dyDescent="0.25">
      <c r="AZ1706" s="99" t="s">
        <v>83</v>
      </c>
      <c r="BA1706" s="98">
        <f>_xll.qlInterestRateIndexFixingDate(Currency&amp;"ibor"&amp;Tenor,BB1706,Trigger)</f>
        <v>51354</v>
      </c>
      <c r="BB1706" s="98">
        <f>_xll.qlCalendarAdvance(Calendar,BB1705,AZ1706,"f",,Trigger)</f>
        <v>51356</v>
      </c>
      <c r="BC1706" s="98">
        <f>_xll.qlInterestRateIndexMaturity(Currency&amp;"ibor"&amp;Tenor,BB1706,Trigger)</f>
        <v>51448</v>
      </c>
      <c r="BD1706" s="242" t="e">
        <f>_xll.qlIndexFixing($AD$5,BA1706,TRUE,_xll.ohTrigger(Trigger,Trigger3M))</f>
        <v>#NUM!</v>
      </c>
      <c r="BE1706" s="242">
        <f>IFERROR(_xll.qlIndexFixing($BF$1,BA1706,TRUE,_xll.ohTrigger(Trigger,Trigger3M)),#N/A)</f>
        <v>1.5024559714171151E-2</v>
      </c>
    </row>
    <row r="1707" spans="52:57" ht="11.25" customHeight="1" x14ac:dyDescent="0.25">
      <c r="AZ1707" s="99" t="s">
        <v>83</v>
      </c>
      <c r="BA1707" s="98">
        <f>_xll.qlInterestRateIndexFixingDate(Currency&amp;"ibor"&amp;Tenor,BB1707,Trigger)</f>
        <v>51361</v>
      </c>
      <c r="BB1707" s="98">
        <f>_xll.qlCalendarAdvance(Calendar,BB1706,AZ1707,"f",,Trigger)</f>
        <v>51363</v>
      </c>
      <c r="BC1707" s="98">
        <f>_xll.qlInterestRateIndexMaturity(Currency&amp;"ibor"&amp;Tenor,BB1707,Trigger)</f>
        <v>51455</v>
      </c>
      <c r="BD1707" s="242" t="e">
        <f>_xll.qlIndexFixing($AD$5,BA1707,TRUE,_xll.ohTrigger(Trigger,Trigger3M))</f>
        <v>#NUM!</v>
      </c>
      <c r="BE1707" s="242">
        <f>IFERROR(_xll.qlIndexFixing($BF$1,BA1707,TRUE,_xll.ohTrigger(Trigger,Trigger3M)),#N/A)</f>
        <v>1.5023044309442492E-2</v>
      </c>
    </row>
    <row r="1708" spans="52:57" ht="11.25" customHeight="1" x14ac:dyDescent="0.25">
      <c r="AZ1708" s="99" t="s">
        <v>83</v>
      </c>
      <c r="BA1708" s="98">
        <f>_xll.qlInterestRateIndexFixingDate(Currency&amp;"ibor"&amp;Tenor,BB1708,Trigger)</f>
        <v>51368</v>
      </c>
      <c r="BB1708" s="98">
        <f>_xll.qlCalendarAdvance(Calendar,BB1707,AZ1708,"f",,Trigger)</f>
        <v>51370</v>
      </c>
      <c r="BC1708" s="98">
        <f>_xll.qlInterestRateIndexMaturity(Currency&amp;"ibor"&amp;Tenor,BB1708,Trigger)</f>
        <v>51462</v>
      </c>
      <c r="BD1708" s="242" t="e">
        <f>_xll.qlIndexFixing($AD$5,BA1708,TRUE,_xll.ohTrigger(Trigger,Trigger3M))</f>
        <v>#NUM!</v>
      </c>
      <c r="BE1708" s="242">
        <f>IFERROR(_xll.qlIndexFixing($BF$1,BA1708,TRUE,_xll.ohTrigger(Trigger,Trigger3M)),#N/A)</f>
        <v>1.5021552299797963E-2</v>
      </c>
    </row>
    <row r="1709" spans="52:57" ht="11.25" customHeight="1" x14ac:dyDescent="0.25">
      <c r="AZ1709" s="99" t="s">
        <v>83</v>
      </c>
      <c r="BA1709" s="98">
        <f>_xll.qlInterestRateIndexFixingDate(Currency&amp;"ibor"&amp;Tenor,BB1709,Trigger)</f>
        <v>51375</v>
      </c>
      <c r="BB1709" s="98">
        <f>_xll.qlCalendarAdvance(Calendar,BB1708,AZ1709,"f",,Trigger)</f>
        <v>51377</v>
      </c>
      <c r="BC1709" s="98">
        <f>_xll.qlInterestRateIndexMaturity(Currency&amp;"ibor"&amp;Tenor,BB1709,Trigger)</f>
        <v>51469</v>
      </c>
      <c r="BD1709" s="242" t="e">
        <f>_xll.qlIndexFixing($AD$5,BA1709,TRUE,_xll.ohTrigger(Trigger,Trigger3M))</f>
        <v>#NUM!</v>
      </c>
      <c r="BE1709" s="242">
        <f>IFERROR(_xll.qlIndexFixing($BF$1,BA1709,TRUE,_xll.ohTrigger(Trigger,Trigger3M)),#N/A)</f>
        <v>1.5020079154273266E-2</v>
      </c>
    </row>
    <row r="1710" spans="52:57" ht="11.25" customHeight="1" x14ac:dyDescent="0.25">
      <c r="AZ1710" s="99" t="s">
        <v>83</v>
      </c>
      <c r="BA1710" s="98">
        <f>_xll.qlInterestRateIndexFixingDate(Currency&amp;"ibor"&amp;Tenor,BB1710,Trigger)</f>
        <v>51382</v>
      </c>
      <c r="BB1710" s="98">
        <f>_xll.qlCalendarAdvance(Calendar,BB1709,AZ1710,"f",,Trigger)</f>
        <v>51384</v>
      </c>
      <c r="BC1710" s="98">
        <f>_xll.qlInterestRateIndexMaturity(Currency&amp;"ibor"&amp;Tenor,BB1710,Trigger)</f>
        <v>51475</v>
      </c>
      <c r="BD1710" s="242" t="e">
        <f>_xll.qlIndexFixing($AD$5,BA1710,TRUE,_xll.ohTrigger(Trigger,Trigger3M))</f>
        <v>#NUM!</v>
      </c>
      <c r="BE1710" s="242">
        <f>IFERROR(_xll.qlIndexFixing($BF$1,BA1710,TRUE,_xll.ohTrigger(Trigger,Trigger3M)),#N/A)</f>
        <v>1.5018409874833268E-2</v>
      </c>
    </row>
    <row r="1711" spans="52:57" ht="11.25" customHeight="1" x14ac:dyDescent="0.25">
      <c r="AZ1711" s="99" t="s">
        <v>83</v>
      </c>
      <c r="BA1711" s="98">
        <f>_xll.qlInterestRateIndexFixingDate(Currency&amp;"ibor"&amp;Tenor,BB1711,Trigger)</f>
        <v>51389</v>
      </c>
      <c r="BB1711" s="98">
        <f>_xll.qlCalendarAdvance(Calendar,BB1710,AZ1711,"f",,Trigger)</f>
        <v>51391</v>
      </c>
      <c r="BC1711" s="98">
        <f>_xll.qlInterestRateIndexMaturity(Currency&amp;"ibor"&amp;Tenor,BB1711,Trigger)</f>
        <v>51482</v>
      </c>
      <c r="BD1711" s="242" t="e">
        <f>_xll.qlIndexFixing($AD$5,BA1711,TRUE,_xll.ohTrigger(Trigger,Trigger3M))</f>
        <v>#NUM!</v>
      </c>
      <c r="BE1711" s="242">
        <f>IFERROR(_xll.qlIndexFixing($BF$1,BA1711,TRUE,_xll.ohTrigger(Trigger,Trigger3M)),#N/A)</f>
        <v>1.5016966197188146E-2</v>
      </c>
    </row>
    <row r="1712" spans="52:57" ht="11.25" customHeight="1" x14ac:dyDescent="0.25">
      <c r="AZ1712" s="99" t="s">
        <v>83</v>
      </c>
      <c r="BA1712" s="98">
        <f>_xll.qlInterestRateIndexFixingDate(Currency&amp;"ibor"&amp;Tenor,BB1712,Trigger)</f>
        <v>51396</v>
      </c>
      <c r="BB1712" s="98">
        <f>_xll.qlCalendarAdvance(Calendar,BB1711,AZ1712,"f",,Trigger)</f>
        <v>51398</v>
      </c>
      <c r="BC1712" s="98">
        <f>_xll.qlInterestRateIndexMaturity(Currency&amp;"ibor"&amp;Tenor,BB1712,Trigger)</f>
        <v>51489</v>
      </c>
      <c r="BD1712" s="242" t="e">
        <f>_xll.qlIndexFixing($AD$5,BA1712,TRUE,_xll.ohTrigger(Trigger,Trigger3M))</f>
        <v>#NUM!</v>
      </c>
      <c r="BE1712" s="242">
        <f>IFERROR(_xll.qlIndexFixing($BF$1,BA1712,TRUE,_xll.ohTrigger(Trigger,Trigger3M)),#N/A)</f>
        <v>1.5015537608809125E-2</v>
      </c>
    </row>
    <row r="1713" spans="52:57" ht="11.25" customHeight="1" x14ac:dyDescent="0.25">
      <c r="AZ1713" s="99" t="s">
        <v>83</v>
      </c>
      <c r="BA1713" s="98">
        <f>_xll.qlInterestRateIndexFixingDate(Currency&amp;"ibor"&amp;Tenor,BB1713,Trigger)</f>
        <v>51403</v>
      </c>
      <c r="BB1713" s="98">
        <f>_xll.qlCalendarAdvance(Calendar,BB1712,AZ1713,"f",,Trigger)</f>
        <v>51405</v>
      </c>
      <c r="BC1713" s="98">
        <f>_xll.qlInterestRateIndexMaturity(Currency&amp;"ibor"&amp;Tenor,BB1713,Trigger)</f>
        <v>51497</v>
      </c>
      <c r="BD1713" s="242" t="e">
        <f>_xll.qlIndexFixing($AD$5,BA1713,TRUE,_xll.ohTrigger(Trigger,Trigger3M))</f>
        <v>#NUM!</v>
      </c>
      <c r="BE1713" s="242">
        <f>IFERROR(_xll.qlIndexFixing($BF$1,BA1713,TRUE,_xll.ohTrigger(Trigger,Trigger3M)),#N/A)</f>
        <v>1.5014338851665237E-2</v>
      </c>
    </row>
    <row r="1714" spans="52:57" ht="11.25" customHeight="1" x14ac:dyDescent="0.25">
      <c r="AZ1714" s="99" t="s">
        <v>83</v>
      </c>
      <c r="BA1714" s="98">
        <f>_xll.qlInterestRateIndexFixingDate(Currency&amp;"ibor"&amp;Tenor,BB1714,Trigger)</f>
        <v>51410</v>
      </c>
      <c r="BB1714" s="98">
        <f>_xll.qlCalendarAdvance(Calendar,BB1713,AZ1714,"f",,Trigger)</f>
        <v>51412</v>
      </c>
      <c r="BC1714" s="98">
        <f>_xll.qlInterestRateIndexMaturity(Currency&amp;"ibor"&amp;Tenor,BB1714,Trigger)</f>
        <v>51504</v>
      </c>
      <c r="BD1714" s="242" t="e">
        <f>_xll.qlIndexFixing($AD$5,BA1714,TRUE,_xll.ohTrigger(Trigger,Trigger3M))</f>
        <v>#NUM!</v>
      </c>
      <c r="BE1714" s="242">
        <f>IFERROR(_xll.qlIndexFixing($BF$1,BA1714,TRUE,_xll.ohTrigger(Trigger,Trigger3M)),#N/A)</f>
        <v>1.5012941660711867E-2</v>
      </c>
    </row>
    <row r="1715" spans="52:57" ht="11.25" customHeight="1" x14ac:dyDescent="0.25">
      <c r="AZ1715" s="99" t="s">
        <v>83</v>
      </c>
      <c r="BA1715" s="98">
        <f>_xll.qlInterestRateIndexFixingDate(Currency&amp;"ibor"&amp;Tenor,BB1715,Trigger)</f>
        <v>51417</v>
      </c>
      <c r="BB1715" s="98">
        <f>_xll.qlCalendarAdvance(Calendar,BB1714,AZ1715,"f",,Trigger)</f>
        <v>51419</v>
      </c>
      <c r="BC1715" s="98">
        <f>_xll.qlInterestRateIndexMaturity(Currency&amp;"ibor"&amp;Tenor,BB1715,Trigger)</f>
        <v>51511</v>
      </c>
      <c r="BD1715" s="242" t="e">
        <f>_xll.qlIndexFixing($AD$5,BA1715,TRUE,_xll.ohTrigger(Trigger,Trigger3M))</f>
        <v>#NUM!</v>
      </c>
      <c r="BE1715" s="242">
        <f>IFERROR(_xll.qlIndexFixing($BF$1,BA1715,TRUE,_xll.ohTrigger(Trigger,Trigger3M)),#N/A)</f>
        <v>1.5011559743068073E-2</v>
      </c>
    </row>
    <row r="1716" spans="52:57" ht="11.25" customHeight="1" x14ac:dyDescent="0.25">
      <c r="AZ1716" s="99" t="s">
        <v>83</v>
      </c>
      <c r="BA1716" s="98">
        <f>_xll.qlInterestRateIndexFixingDate(Currency&amp;"ibor"&amp;Tenor,BB1716,Trigger)</f>
        <v>51424</v>
      </c>
      <c r="BB1716" s="98">
        <f>_xll.qlCalendarAdvance(Calendar,BB1715,AZ1716,"f",,Trigger)</f>
        <v>51426</v>
      </c>
      <c r="BC1716" s="98">
        <f>_xll.qlInterestRateIndexMaturity(Currency&amp;"ibor"&amp;Tenor,BB1716,Trigger)</f>
        <v>51518</v>
      </c>
      <c r="BD1716" s="242" t="e">
        <f>_xll.qlIndexFixing($AD$5,BA1716,TRUE,_xll.ohTrigger(Trigger,Trigger3M))</f>
        <v>#NUM!</v>
      </c>
      <c r="BE1716" s="242">
        <f>IFERROR(_xll.qlIndexFixing($BF$1,BA1716,TRUE,_xll.ohTrigger(Trigger,Trigger3M)),#N/A)</f>
        <v>1.5010193158452168E-2</v>
      </c>
    </row>
    <row r="1717" spans="52:57" ht="11.25" customHeight="1" x14ac:dyDescent="0.25">
      <c r="AZ1717" s="99" t="s">
        <v>83</v>
      </c>
      <c r="BA1717" s="98">
        <f>_xll.qlInterestRateIndexFixingDate(Currency&amp;"ibor"&amp;Tenor,BB1717,Trigger)</f>
        <v>51431</v>
      </c>
      <c r="BB1717" s="98">
        <f>_xll.qlCalendarAdvance(Calendar,BB1716,AZ1717,"f",,Trigger)</f>
        <v>51433</v>
      </c>
      <c r="BC1717" s="98">
        <f>_xll.qlInterestRateIndexMaturity(Currency&amp;"ibor"&amp;Tenor,BB1717,Trigger)</f>
        <v>51525</v>
      </c>
      <c r="BD1717" s="242" t="e">
        <f>_xll.qlIndexFixing($AD$5,BA1717,TRUE,_xll.ohTrigger(Trigger,Trigger3M))</f>
        <v>#NUM!</v>
      </c>
      <c r="BE1717" s="242">
        <f>IFERROR(_xll.qlIndexFixing($BF$1,BA1717,TRUE,_xll.ohTrigger(Trigger,Trigger3M)),#N/A)</f>
        <v>1.5008841966577259E-2</v>
      </c>
    </row>
    <row r="1718" spans="52:57" ht="11.25" customHeight="1" x14ac:dyDescent="0.25">
      <c r="AZ1718" s="99" t="s">
        <v>83</v>
      </c>
      <c r="BA1718" s="98">
        <f>_xll.qlInterestRateIndexFixingDate(Currency&amp;"ibor"&amp;Tenor,BB1718,Trigger)</f>
        <v>51438</v>
      </c>
      <c r="BB1718" s="98">
        <f>_xll.qlCalendarAdvance(Calendar,BB1717,AZ1718,"f",,Trigger)</f>
        <v>51440</v>
      </c>
      <c r="BC1718" s="98">
        <f>_xll.qlInterestRateIndexMaturity(Currency&amp;"ibor"&amp;Tenor,BB1718,Trigger)</f>
        <v>51532</v>
      </c>
      <c r="BD1718" s="242" t="e">
        <f>_xll.qlIndexFixing($AD$5,BA1718,TRUE,_xll.ohTrigger(Trigger,Trigger3M))</f>
        <v>#NUM!</v>
      </c>
      <c r="BE1718" s="242">
        <f>IFERROR(_xll.qlIndexFixing($BF$1,BA1718,TRUE,_xll.ohTrigger(Trigger,Trigger3M)),#N/A)</f>
        <v>1.5007506227160792E-2</v>
      </c>
    </row>
    <row r="1719" spans="52:57" ht="11.25" customHeight="1" x14ac:dyDescent="0.25">
      <c r="AZ1719" s="99" t="s">
        <v>83</v>
      </c>
      <c r="BA1719" s="98">
        <f>_xll.qlInterestRateIndexFixingDate(Currency&amp;"ibor"&amp;Tenor,BB1719,Trigger)</f>
        <v>51445</v>
      </c>
      <c r="BB1719" s="98">
        <f>_xll.qlCalendarAdvance(Calendar,BB1718,AZ1719,"f",,Trigger)</f>
        <v>51447</v>
      </c>
      <c r="BC1719" s="98">
        <f>_xll.qlInterestRateIndexMaturity(Currency&amp;"ibor"&amp;Tenor,BB1719,Trigger)</f>
        <v>51539</v>
      </c>
      <c r="BD1719" s="242" t="e">
        <f>_xll.qlIndexFixing($AD$5,BA1719,TRUE,_xll.ohTrigger(Trigger,Trigger3M))</f>
        <v>#NUM!</v>
      </c>
      <c r="BE1719" s="242">
        <f>IFERROR(_xll.qlIndexFixing($BF$1,BA1719,TRUE,_xll.ohTrigger(Trigger,Trigger3M)),#N/A)</f>
        <v>1.500618599991848E-2</v>
      </c>
    </row>
    <row r="1720" spans="52:57" ht="11.25" customHeight="1" x14ac:dyDescent="0.25">
      <c r="AZ1720" s="99" t="s">
        <v>83</v>
      </c>
      <c r="BA1720" s="98">
        <f>_xll.qlInterestRateIndexFixingDate(Currency&amp;"ibor"&amp;Tenor,BB1720,Trigger)</f>
        <v>51452</v>
      </c>
      <c r="BB1720" s="98">
        <f>_xll.qlCalendarAdvance(Calendar,BB1719,AZ1720,"f",,Trigger)</f>
        <v>51454</v>
      </c>
      <c r="BC1720" s="98">
        <f>_xll.qlInterestRateIndexMaturity(Currency&amp;"ibor"&amp;Tenor,BB1720,Trigger)</f>
        <v>51546</v>
      </c>
      <c r="BD1720" s="242" t="e">
        <f>_xll.qlIndexFixing($AD$5,BA1720,TRUE,_xll.ohTrigger(Trigger,Trigger3M))</f>
        <v>#NUM!</v>
      </c>
      <c r="BE1720" s="242">
        <f>IFERROR(_xll.qlIndexFixing($BF$1,BA1720,TRUE,_xll.ohTrigger(Trigger,Trigger3M)),#N/A)</f>
        <v>1.5004881344565164E-2</v>
      </c>
    </row>
    <row r="1721" spans="52:57" ht="11.25" customHeight="1" x14ac:dyDescent="0.25">
      <c r="AZ1721" s="99" t="s">
        <v>83</v>
      </c>
      <c r="BA1721" s="98">
        <f>_xll.qlInterestRateIndexFixingDate(Currency&amp;"ibor"&amp;Tenor,BB1721,Trigger)</f>
        <v>51459</v>
      </c>
      <c r="BB1721" s="98">
        <f>_xll.qlCalendarAdvance(Calendar,BB1720,AZ1721,"f",,Trigger)</f>
        <v>51461</v>
      </c>
      <c r="BC1721" s="98">
        <f>_xll.qlInterestRateIndexMaturity(Currency&amp;"ibor"&amp;Tenor,BB1721,Trigger)</f>
        <v>51553</v>
      </c>
      <c r="BD1721" s="242" t="e">
        <f>_xll.qlIndexFixing($AD$5,BA1721,TRUE,_xll.ohTrigger(Trigger,Trigger3M))</f>
        <v>#NUM!</v>
      </c>
      <c r="BE1721" s="242">
        <f>IFERROR(_xll.qlIndexFixing($BF$1,BA1721,TRUE,_xll.ohTrigger(Trigger,Trigger3M)),#N/A)</f>
        <v>1.5003592320819161E-2</v>
      </c>
    </row>
    <row r="1722" spans="52:57" ht="11.25" customHeight="1" x14ac:dyDescent="0.25">
      <c r="AZ1722" s="99" t="s">
        <v>83</v>
      </c>
      <c r="BA1722" s="98">
        <f>_xll.qlInterestRateIndexFixingDate(Currency&amp;"ibor"&amp;Tenor,BB1722,Trigger)</f>
        <v>51466</v>
      </c>
      <c r="BB1722" s="98">
        <f>_xll.qlCalendarAdvance(Calendar,BB1721,AZ1722,"f",,Trigger)</f>
        <v>51468</v>
      </c>
      <c r="BC1722" s="98">
        <f>_xll.qlInterestRateIndexMaturity(Currency&amp;"ibor"&amp;Tenor,BB1722,Trigger)</f>
        <v>51560</v>
      </c>
      <c r="BD1722" s="242" t="e">
        <f>_xll.qlIndexFixing($AD$5,BA1722,TRUE,_xll.ohTrigger(Trigger,Trigger3M))</f>
        <v>#NUM!</v>
      </c>
      <c r="BE1722" s="242">
        <f>IFERROR(_xll.qlIndexFixing($BF$1,BA1722,TRUE,_xll.ohTrigger(Trigger,Trigger3M)),#N/A)</f>
        <v>1.500231898839618E-2</v>
      </c>
    </row>
    <row r="1723" spans="52:57" ht="11.25" customHeight="1" x14ac:dyDescent="0.25">
      <c r="AZ1723" s="99" t="s">
        <v>83</v>
      </c>
      <c r="BA1723" s="98">
        <f>_xll.qlInterestRateIndexFixingDate(Currency&amp;"ibor"&amp;Tenor,BB1723,Trigger)</f>
        <v>51473</v>
      </c>
      <c r="BB1723" s="98">
        <f>_xll.qlCalendarAdvance(Calendar,BB1722,AZ1723,"f",,Trigger)</f>
        <v>51475</v>
      </c>
      <c r="BC1723" s="98">
        <f>_xll.qlInterestRateIndexMaturity(Currency&amp;"ibor"&amp;Tenor,BB1723,Trigger)</f>
        <v>51565</v>
      </c>
      <c r="BD1723" s="242" t="e">
        <f>_xll.qlIndexFixing($AD$5,BA1723,TRUE,_xll.ohTrigger(Trigger,Trigger3M))</f>
        <v>#NUM!</v>
      </c>
      <c r="BE1723" s="242">
        <f>IFERROR(_xll.qlIndexFixing($BF$1,BA1723,TRUE,_xll.ohTrigger(Trigger,Trigger3M)),#N/A)</f>
        <v>1.5000610915499202E-2</v>
      </c>
    </row>
    <row r="1724" spans="52:57" ht="11.25" customHeight="1" x14ac:dyDescent="0.25">
      <c r="AZ1724" s="99" t="s">
        <v>83</v>
      </c>
      <c r="BA1724" s="98">
        <f>_xll.qlInterestRateIndexFixingDate(Currency&amp;"ibor"&amp;Tenor,BB1724,Trigger)</f>
        <v>51480</v>
      </c>
      <c r="BB1724" s="98">
        <f>_xll.qlCalendarAdvance(Calendar,BB1723,AZ1724,"f",,Trigger)</f>
        <v>51482</v>
      </c>
      <c r="BC1724" s="98">
        <f>_xll.qlInterestRateIndexMaturity(Currency&amp;"ibor"&amp;Tenor,BB1724,Trigger)</f>
        <v>51572</v>
      </c>
      <c r="BD1724" s="242" t="e">
        <f>_xll.qlIndexFixing($AD$5,BA1724,TRUE,_xll.ohTrigger(Trigger,Trigger3M))</f>
        <v>#NUM!</v>
      </c>
      <c r="BE1724" s="242">
        <f>IFERROR(_xll.qlIndexFixing($BF$1,BA1724,TRUE,_xll.ohTrigger(Trigger,Trigger3M)),#N/A)</f>
        <v>1.4999366967519911E-2</v>
      </c>
    </row>
    <row r="1725" spans="52:57" ht="11.25" customHeight="1" x14ac:dyDescent="0.25">
      <c r="AZ1725" s="99" t="s">
        <v>83</v>
      </c>
      <c r="BA1725" s="98">
        <f>_xll.qlInterestRateIndexFixingDate(Currency&amp;"ibor"&amp;Tenor,BB1725,Trigger)</f>
        <v>51487</v>
      </c>
      <c r="BB1725" s="98">
        <f>_xll.qlCalendarAdvance(Calendar,BB1724,AZ1725,"f",,Trigger)</f>
        <v>51489</v>
      </c>
      <c r="BC1725" s="98">
        <f>_xll.qlInterestRateIndexMaturity(Currency&amp;"ibor"&amp;Tenor,BB1725,Trigger)</f>
        <v>51579</v>
      </c>
      <c r="BD1725" s="242" t="e">
        <f>_xll.qlIndexFixing($AD$5,BA1725,TRUE,_xll.ohTrigger(Trigger,Trigger3M))</f>
        <v>#NUM!</v>
      </c>
      <c r="BE1725" s="242">
        <f>IFERROR(_xll.qlIndexFixing($BF$1,BA1725,TRUE,_xll.ohTrigger(Trigger,Trigger3M)),#N/A)</f>
        <v>1.4998138880156553E-2</v>
      </c>
    </row>
    <row r="1726" spans="52:57" ht="11.25" customHeight="1" x14ac:dyDescent="0.25">
      <c r="AZ1726" s="99" t="s">
        <v>83</v>
      </c>
      <c r="BA1726" s="98">
        <f>_xll.qlInterestRateIndexFixingDate(Currency&amp;"ibor"&amp;Tenor,BB1726,Trigger)</f>
        <v>51491</v>
      </c>
      <c r="BB1726" s="98">
        <f>_xll.qlCalendarAdvance(Calendar,BB1725,AZ1726,"f",,Trigger)</f>
        <v>51497</v>
      </c>
      <c r="BC1726" s="98">
        <f>_xll.qlInterestRateIndexMaturity(Currency&amp;"ibor"&amp;Tenor,BB1726,Trigger)</f>
        <v>51587</v>
      </c>
      <c r="BD1726" s="242" t="e">
        <f>_xll.qlIndexFixing($AD$5,BA1726,TRUE,_xll.ohTrigger(Trigger,Trigger3M))</f>
        <v>#NUM!</v>
      </c>
      <c r="BE1726" s="242">
        <f>IFERROR(_xll.qlIndexFixing($BF$1,BA1726,TRUE,_xll.ohTrigger(Trigger,Trigger3M)),#N/A)</f>
        <v>1.4996754849499361E-2</v>
      </c>
    </row>
    <row r="1727" spans="52:57" ht="11.25" customHeight="1" x14ac:dyDescent="0.25">
      <c r="AZ1727" s="99" t="s">
        <v>83</v>
      </c>
      <c r="BA1727" s="98">
        <f>_xll.qlInterestRateIndexFixingDate(Currency&amp;"ibor"&amp;Tenor,BB1727,Trigger)</f>
        <v>51501</v>
      </c>
      <c r="BB1727" s="98">
        <f>_xll.qlCalendarAdvance(Calendar,BB1726,AZ1727,"f",,Trigger)</f>
        <v>51504</v>
      </c>
      <c r="BC1727" s="98">
        <f>_xll.qlInterestRateIndexMaturity(Currency&amp;"ibor"&amp;Tenor,BB1727,Trigger)</f>
        <v>51594</v>
      </c>
      <c r="BD1727" s="242" t="e">
        <f>_xll.qlIndexFixing($AD$5,BA1727,TRUE,_xll.ohTrigger(Trigger,Trigger3M))</f>
        <v>#NUM!</v>
      </c>
      <c r="BE1727" s="242">
        <f>IFERROR(_xll.qlIndexFixing($BF$1,BA1727,TRUE,_xll.ohTrigger(Trigger,Trigger3M)),#N/A)</f>
        <v>1.4995560950235465E-2</v>
      </c>
    </row>
    <row r="1728" spans="52:57" ht="11.25" customHeight="1" x14ac:dyDescent="0.25">
      <c r="AZ1728" s="99" t="s">
        <v>83</v>
      </c>
      <c r="BA1728" s="98">
        <f>_xll.qlInterestRateIndexFixingDate(Currency&amp;"ibor"&amp;Tenor,BB1728,Trigger)</f>
        <v>51509</v>
      </c>
      <c r="BB1728" s="98">
        <f>_xll.qlCalendarAdvance(Calendar,BB1727,AZ1728,"f",,Trigger)</f>
        <v>51511</v>
      </c>
      <c r="BC1728" s="98">
        <f>_xll.qlInterestRateIndexMaturity(Currency&amp;"ibor"&amp;Tenor,BB1728,Trigger)</f>
        <v>51601</v>
      </c>
      <c r="BD1728" s="242" t="e">
        <f>_xll.qlIndexFixing($AD$5,BA1728,TRUE,_xll.ohTrigger(Trigger,Trigger3M))</f>
        <v>#NUM!</v>
      </c>
      <c r="BE1728" s="242">
        <f>IFERROR(_xll.qlIndexFixing($BF$1,BA1728,TRUE,_xll.ohTrigger(Trigger,Trigger3M)),#N/A)</f>
        <v>1.4994383099254271E-2</v>
      </c>
    </row>
    <row r="1729" spans="52:57" ht="11.25" customHeight="1" x14ac:dyDescent="0.25">
      <c r="AZ1729" s="99" t="s">
        <v>83</v>
      </c>
      <c r="BA1729" s="98">
        <f>_xll.qlInterestRateIndexFixingDate(Currency&amp;"ibor"&amp;Tenor,BB1729,Trigger)</f>
        <v>51516</v>
      </c>
      <c r="BB1729" s="98">
        <f>_xll.qlCalendarAdvance(Calendar,BB1728,AZ1729,"f",,Trigger)</f>
        <v>51518</v>
      </c>
      <c r="BC1729" s="98">
        <f>_xll.qlInterestRateIndexMaturity(Currency&amp;"ibor"&amp;Tenor,BB1729,Trigger)</f>
        <v>51608</v>
      </c>
      <c r="BD1729" s="242" t="e">
        <f>_xll.qlIndexFixing($AD$5,BA1729,TRUE,_xll.ohTrigger(Trigger,Trigger3M))</f>
        <v>#NUM!</v>
      </c>
      <c r="BE1729" s="242">
        <f>IFERROR(_xll.qlIndexFixing($BF$1,BA1729,TRUE,_xll.ohTrigger(Trigger,Trigger3M)),#N/A)</f>
        <v>1.4993221356264463E-2</v>
      </c>
    </row>
    <row r="1730" spans="52:57" ht="11.25" customHeight="1" x14ac:dyDescent="0.25">
      <c r="AZ1730" s="99" t="s">
        <v>83</v>
      </c>
      <c r="BA1730" s="98">
        <f>_xll.qlInterestRateIndexFixingDate(Currency&amp;"ibor"&amp;Tenor,BB1730,Trigger)</f>
        <v>51523</v>
      </c>
      <c r="BB1730" s="98">
        <f>_xll.qlCalendarAdvance(Calendar,BB1729,AZ1730,"f",,Trigger)</f>
        <v>51525</v>
      </c>
      <c r="BC1730" s="98">
        <f>_xll.qlInterestRateIndexMaturity(Currency&amp;"ibor"&amp;Tenor,BB1730,Trigger)</f>
        <v>51615</v>
      </c>
      <c r="BD1730" s="242" t="e">
        <f>_xll.qlIndexFixing($AD$5,BA1730,TRUE,_xll.ohTrigger(Trigger,Trigger3M))</f>
        <v>#NUM!</v>
      </c>
      <c r="BE1730" s="242">
        <f>IFERROR(_xll.qlIndexFixing($BF$1,BA1730,TRUE,_xll.ohTrigger(Trigger,Trigger3M)),#N/A)</f>
        <v>1.4992075780981828E-2</v>
      </c>
    </row>
    <row r="1731" spans="52:57" ht="11.25" customHeight="1" x14ac:dyDescent="0.25">
      <c r="AZ1731" s="99" t="s">
        <v>83</v>
      </c>
      <c r="BA1731" s="98">
        <f>_xll.qlInterestRateIndexFixingDate(Currency&amp;"ibor"&amp;Tenor,BB1731,Trigger)</f>
        <v>51530</v>
      </c>
      <c r="BB1731" s="98">
        <f>_xll.qlCalendarAdvance(Calendar,BB1730,AZ1731,"f",,Trigger)</f>
        <v>51532</v>
      </c>
      <c r="BC1731" s="98">
        <f>_xll.qlInterestRateIndexMaturity(Currency&amp;"ibor"&amp;Tenor,BB1731,Trigger)</f>
        <v>51621</v>
      </c>
      <c r="BD1731" s="242" t="e">
        <f>_xll.qlIndexFixing($AD$5,BA1731,TRUE,_xll.ohTrigger(Trigger,Trigger3M))</f>
        <v>#NUM!</v>
      </c>
      <c r="BE1731" s="242">
        <f>IFERROR(_xll.qlIndexFixing($BF$1,BA1731,TRUE,_xll.ohTrigger(Trigger,Trigger3M)),#N/A)</f>
        <v>1.4990712350413431E-2</v>
      </c>
    </row>
    <row r="1732" spans="52:57" ht="11.25" customHeight="1" x14ac:dyDescent="0.25">
      <c r="AZ1732" s="99" t="s">
        <v>83</v>
      </c>
      <c r="BA1732" s="98">
        <f>_xll.qlInterestRateIndexFixingDate(Currency&amp;"ibor"&amp;Tenor,BB1732,Trigger)</f>
        <v>51537</v>
      </c>
      <c r="BB1732" s="98">
        <f>_xll.qlCalendarAdvance(Calendar,BB1731,AZ1732,"f",,Trigger)</f>
        <v>51539</v>
      </c>
      <c r="BC1732" s="98">
        <f>_xll.qlInterestRateIndexMaturity(Currency&amp;"ibor"&amp;Tenor,BB1732,Trigger)</f>
        <v>51628</v>
      </c>
      <c r="BD1732" s="242" t="e">
        <f>_xll.qlIndexFixing($AD$5,BA1732,TRUE,_xll.ohTrigger(Trigger,Trigger3M))</f>
        <v>#NUM!</v>
      </c>
      <c r="BE1732" s="242">
        <f>IFERROR(_xll.qlIndexFixing($BF$1,BA1732,TRUE,_xll.ohTrigger(Trigger,Trigger3M)),#N/A)</f>
        <v>1.4989598161553605E-2</v>
      </c>
    </row>
    <row r="1733" spans="52:57" ht="11.25" customHeight="1" x14ac:dyDescent="0.25">
      <c r="AZ1733" s="99" t="s">
        <v>83</v>
      </c>
      <c r="BA1733" s="98">
        <f>_xll.qlInterestRateIndexFixingDate(Currency&amp;"ibor"&amp;Tenor,BB1733,Trigger)</f>
        <v>51544</v>
      </c>
      <c r="BB1733" s="98">
        <f>_xll.qlCalendarAdvance(Calendar,BB1732,AZ1733,"f",,Trigger)</f>
        <v>51546</v>
      </c>
      <c r="BC1733" s="98">
        <f>_xll.qlInterestRateIndexMaturity(Currency&amp;"ibor"&amp;Tenor,BB1733,Trigger)</f>
        <v>51635</v>
      </c>
      <c r="BD1733" s="242" t="e">
        <f>_xll.qlIndexFixing($AD$5,BA1733,TRUE,_xll.ohTrigger(Trigger,Trigger3M))</f>
        <v>#NUM!</v>
      </c>
      <c r="BE1733" s="242">
        <f>IFERROR(_xll.qlIndexFixing($BF$1,BA1733,TRUE,_xll.ohTrigger(Trigger,Trigger3M)),#N/A)</f>
        <v>1.4988500314590604E-2</v>
      </c>
    </row>
    <row r="1734" spans="52:57" ht="11.25" customHeight="1" x14ac:dyDescent="0.25">
      <c r="AZ1734" s="99" t="s">
        <v>83</v>
      </c>
      <c r="BA1734" s="98">
        <f>_xll.qlInterestRateIndexFixingDate(Currency&amp;"ibor"&amp;Tenor,BB1734,Trigger)</f>
        <v>51551</v>
      </c>
      <c r="BB1734" s="98">
        <f>_xll.qlCalendarAdvance(Calendar,BB1733,AZ1734,"f",,Trigger)</f>
        <v>51553</v>
      </c>
      <c r="BC1734" s="98">
        <f>_xll.qlInterestRateIndexMaturity(Currency&amp;"ibor"&amp;Tenor,BB1734,Trigger)</f>
        <v>51642</v>
      </c>
      <c r="BD1734" s="242" t="e">
        <f>_xll.qlIndexFixing($AD$5,BA1734,TRUE,_xll.ohTrigger(Trigger,Trigger3M))</f>
        <v>#NUM!</v>
      </c>
      <c r="BE1734" s="242">
        <f>IFERROR(_xll.qlIndexFixing($BF$1,BA1734,TRUE,_xll.ohTrigger(Trigger,Trigger3M)),#N/A)</f>
        <v>1.4987418869234865E-2</v>
      </c>
    </row>
    <row r="1735" spans="52:57" ht="11.25" customHeight="1" x14ac:dyDescent="0.25">
      <c r="AZ1735" s="99" t="s">
        <v>83</v>
      </c>
      <c r="BA1735" s="98">
        <f>_xll.qlInterestRateIndexFixingDate(Currency&amp;"ibor"&amp;Tenor,BB1735,Trigger)</f>
        <v>51558</v>
      </c>
      <c r="BB1735" s="98">
        <f>_xll.qlCalendarAdvance(Calendar,BB1734,AZ1735,"f",,Trigger)</f>
        <v>51560</v>
      </c>
      <c r="BC1735" s="98">
        <f>_xll.qlInterestRateIndexMaturity(Currency&amp;"ibor"&amp;Tenor,BB1735,Trigger)</f>
        <v>51652</v>
      </c>
      <c r="BD1735" s="242" t="e">
        <f>_xll.qlIndexFixing($AD$5,BA1735,TRUE,_xll.ohTrigger(Trigger,Trigger3M))</f>
        <v>#NUM!</v>
      </c>
      <c r="BE1735" s="242">
        <f>IFERROR(_xll.qlIndexFixing($BF$1,BA1735,TRUE,_xll.ohTrigger(Trigger,Trigger3M)),#N/A)</f>
        <v>1.4987070108904892E-2</v>
      </c>
    </row>
    <row r="1736" spans="52:57" ht="11.25" customHeight="1" x14ac:dyDescent="0.25">
      <c r="AZ1736" s="99" t="s">
        <v>83</v>
      </c>
      <c r="BA1736" s="98">
        <f>_xll.qlInterestRateIndexFixingDate(Currency&amp;"ibor"&amp;Tenor,BB1736,Trigger)</f>
        <v>51565</v>
      </c>
      <c r="BB1736" s="98">
        <f>_xll.qlCalendarAdvance(Calendar,BB1735,AZ1736,"f",,Trigger)</f>
        <v>51567</v>
      </c>
      <c r="BC1736" s="98">
        <f>_xll.qlInterestRateIndexMaturity(Currency&amp;"ibor"&amp;Tenor,BB1736,Trigger)</f>
        <v>51659</v>
      </c>
      <c r="BD1736" s="242" t="e">
        <f>_xll.qlIndexFixing($AD$5,BA1736,TRUE,_xll.ohTrigger(Trigger,Trigger3M))</f>
        <v>#NUM!</v>
      </c>
      <c r="BE1736" s="242">
        <f>IFERROR(_xll.qlIndexFixing($BF$1,BA1736,TRUE,_xll.ohTrigger(Trigger,Trigger3M)),#N/A)</f>
        <v>1.4986025091209904E-2</v>
      </c>
    </row>
    <row r="1737" spans="52:57" ht="11.25" customHeight="1" x14ac:dyDescent="0.25">
      <c r="AZ1737" s="99" t="s">
        <v>83</v>
      </c>
      <c r="BA1737" s="98">
        <f>_xll.qlInterestRateIndexFixingDate(Currency&amp;"ibor"&amp;Tenor,BB1737,Trigger)</f>
        <v>51572</v>
      </c>
      <c r="BB1737" s="98">
        <f>_xll.qlCalendarAdvance(Calendar,BB1736,AZ1737,"f",,Trigger)</f>
        <v>51574</v>
      </c>
      <c r="BC1737" s="98">
        <f>_xll.qlInterestRateIndexMaturity(Currency&amp;"ibor"&amp;Tenor,BB1737,Trigger)</f>
        <v>51666</v>
      </c>
      <c r="BD1737" s="242" t="e">
        <f>_xll.qlIndexFixing($AD$5,BA1737,TRUE,_xll.ohTrigger(Trigger,Trigger3M))</f>
        <v>#NUM!</v>
      </c>
      <c r="BE1737" s="242">
        <f>IFERROR(_xll.qlIndexFixing($BF$1,BA1737,TRUE,_xll.ohTrigger(Trigger,Trigger3M)),#N/A)</f>
        <v>1.498499666912676E-2</v>
      </c>
    </row>
    <row r="1738" spans="52:57" ht="11.25" customHeight="1" x14ac:dyDescent="0.25">
      <c r="AZ1738" s="99" t="s">
        <v>83</v>
      </c>
      <c r="BA1738" s="98">
        <f>_xll.qlInterestRateIndexFixingDate(Currency&amp;"ibor"&amp;Tenor,BB1738,Trigger)</f>
        <v>51579</v>
      </c>
      <c r="BB1738" s="98">
        <f>_xll.qlCalendarAdvance(Calendar,BB1737,AZ1738,"f",,Trigger)</f>
        <v>51581</v>
      </c>
      <c r="BC1738" s="98">
        <f>_xll.qlInterestRateIndexMaturity(Currency&amp;"ibor"&amp;Tenor,BB1738,Trigger)</f>
        <v>51673</v>
      </c>
      <c r="BD1738" s="242" t="e">
        <f>_xll.qlIndexFixing($AD$5,BA1738,TRUE,_xll.ohTrigger(Trigger,Trigger3M))</f>
        <v>#NUM!</v>
      </c>
      <c r="BE1738" s="242">
        <f>IFERROR(_xll.qlIndexFixing($BF$1,BA1738,TRUE,_xll.ohTrigger(Trigger,Trigger3M)),#N/A)</f>
        <v>1.4983984902376379E-2</v>
      </c>
    </row>
    <row r="1739" spans="52:57" ht="11.25" customHeight="1" x14ac:dyDescent="0.25">
      <c r="AZ1739" s="99" t="s">
        <v>83</v>
      </c>
      <c r="BA1739" s="98">
        <f>_xll.qlInterestRateIndexFixingDate(Currency&amp;"ibor"&amp;Tenor,BB1739,Trigger)</f>
        <v>51586</v>
      </c>
      <c r="BB1739" s="98">
        <f>_xll.qlCalendarAdvance(Calendar,BB1738,AZ1739,"f",,Trigger)</f>
        <v>51588</v>
      </c>
      <c r="BC1739" s="98">
        <f>_xll.qlInterestRateIndexMaturity(Currency&amp;"ibor"&amp;Tenor,BB1739,Trigger)</f>
        <v>51680</v>
      </c>
      <c r="BD1739" s="242" t="e">
        <f>_xll.qlIndexFixing($AD$5,BA1739,TRUE,_xll.ohTrigger(Trigger,Trigger3M))</f>
        <v>#NUM!</v>
      </c>
      <c r="BE1739" s="242">
        <f>IFERROR(_xll.qlIndexFixing($BF$1,BA1739,TRUE,_xll.ohTrigger(Trigger,Trigger3M)),#N/A)</f>
        <v>1.498298985067708E-2</v>
      </c>
    </row>
    <row r="1740" spans="52:57" ht="11.25" customHeight="1" x14ac:dyDescent="0.25">
      <c r="AZ1740" s="99" t="s">
        <v>83</v>
      </c>
      <c r="BA1740" s="98">
        <f>_xll.qlInterestRateIndexFixingDate(Currency&amp;"ibor"&amp;Tenor,BB1740,Trigger)</f>
        <v>51593</v>
      </c>
      <c r="BB1740" s="98">
        <f>_xll.qlCalendarAdvance(Calendar,BB1739,AZ1740,"f",,Trigger)</f>
        <v>51595</v>
      </c>
      <c r="BC1740" s="98">
        <f>_xll.qlInterestRateIndexMaturity(Currency&amp;"ibor"&amp;Tenor,BB1740,Trigger)</f>
        <v>51686</v>
      </c>
      <c r="BD1740" s="242" t="e">
        <f>_xll.qlIndexFixing($AD$5,BA1740,TRUE,_xll.ohTrigger(Trigger,Trigger3M))</f>
        <v>#NUM!</v>
      </c>
      <c r="BE1740" s="242">
        <f>IFERROR(_xll.qlIndexFixing($BF$1,BA1740,TRUE,_xll.ohTrigger(Trigger,Trigger3M)),#N/A)</f>
        <v>1.4981766921859832E-2</v>
      </c>
    </row>
    <row r="1741" spans="52:57" ht="11.25" customHeight="1" x14ac:dyDescent="0.25">
      <c r="AZ1741" s="99" t="s">
        <v>83</v>
      </c>
      <c r="BA1741" s="98">
        <f>_xll.qlInterestRateIndexFixingDate(Currency&amp;"ibor"&amp;Tenor,BB1741,Trigger)</f>
        <v>51600</v>
      </c>
      <c r="BB1741" s="98">
        <f>_xll.qlCalendarAdvance(Calendar,BB1740,AZ1741,"f",,Trigger)</f>
        <v>51602</v>
      </c>
      <c r="BC1741" s="98">
        <f>_xll.qlInterestRateIndexMaturity(Currency&amp;"ibor"&amp;Tenor,BB1741,Trigger)</f>
        <v>51693</v>
      </c>
      <c r="BD1741" s="242" t="e">
        <f>_xll.qlIndexFixing($AD$5,BA1741,TRUE,_xll.ohTrigger(Trigger,Trigger3M))</f>
        <v>#NUM!</v>
      </c>
      <c r="BE1741" s="242">
        <f>IFERROR(_xll.qlIndexFixing($BF$1,BA1741,TRUE,_xll.ohTrigger(Trigger,Trigger3M)),#N/A)</f>
        <v>1.4980804305664727E-2</v>
      </c>
    </row>
    <row r="1742" spans="52:57" ht="11.25" customHeight="1" x14ac:dyDescent="0.25">
      <c r="AZ1742" s="99" t="s">
        <v>83</v>
      </c>
      <c r="BA1742" s="98">
        <f>_xll.qlInterestRateIndexFixingDate(Currency&amp;"ibor"&amp;Tenor,BB1742,Trigger)</f>
        <v>51607</v>
      </c>
      <c r="BB1742" s="98">
        <f>_xll.qlCalendarAdvance(Calendar,BB1741,AZ1742,"f",,Trigger)</f>
        <v>51609</v>
      </c>
      <c r="BC1742" s="98">
        <f>_xll.qlInterestRateIndexMaturity(Currency&amp;"ibor"&amp;Tenor,BB1742,Trigger)</f>
        <v>51700</v>
      </c>
      <c r="BD1742" s="242" t="e">
        <f>_xll.qlIndexFixing($AD$5,BA1742,TRUE,_xll.ohTrigger(Trigger,Trigger3M))</f>
        <v>#NUM!</v>
      </c>
      <c r="BE1742" s="242">
        <f>IFERROR(_xll.qlIndexFixing($BF$1,BA1742,TRUE,_xll.ohTrigger(Trigger,Trigger3M)),#N/A)</f>
        <v>1.4979858578706002E-2</v>
      </c>
    </row>
    <row r="1743" spans="52:57" ht="11.25" customHeight="1" x14ac:dyDescent="0.25">
      <c r="AZ1743" s="99" t="s">
        <v>83</v>
      </c>
      <c r="BA1743" s="98">
        <f>_xll.qlInterestRateIndexFixingDate(Currency&amp;"ibor"&amp;Tenor,BB1743,Trigger)</f>
        <v>51614</v>
      </c>
      <c r="BB1743" s="98">
        <f>_xll.qlCalendarAdvance(Calendar,BB1742,AZ1743,"f",,Trigger)</f>
        <v>51616</v>
      </c>
      <c r="BC1743" s="98">
        <f>_xll.qlInterestRateIndexMaturity(Currency&amp;"ibor"&amp;Tenor,BB1743,Trigger)</f>
        <v>51707</v>
      </c>
      <c r="BD1743" s="242" t="e">
        <f>_xll.qlIndexFixing($AD$5,BA1743,TRUE,_xll.ohTrigger(Trigger,Trigger3M))</f>
        <v>#NUM!</v>
      </c>
      <c r="BE1743" s="242">
        <f>IFERROR(_xll.qlIndexFixing($BF$1,BA1743,TRUE,_xll.ohTrigger(Trigger,Trigger3M)),#N/A)</f>
        <v>1.4978929800702047E-2</v>
      </c>
    </row>
    <row r="1744" spans="52:57" ht="11.25" customHeight="1" x14ac:dyDescent="0.25">
      <c r="AZ1744" s="99" t="s">
        <v>83</v>
      </c>
      <c r="BA1744" s="98">
        <f>_xll.qlInterestRateIndexFixingDate(Currency&amp;"ibor"&amp;Tenor,BB1744,Trigger)</f>
        <v>51620</v>
      </c>
      <c r="BB1744" s="98">
        <f>_xll.qlCalendarAdvance(Calendar,BB1743,AZ1744,"f",,Trigger)</f>
        <v>51623</v>
      </c>
      <c r="BC1744" s="98">
        <f>_xll.qlInterestRateIndexMaturity(Currency&amp;"ibor"&amp;Tenor,BB1744,Trigger)</f>
        <v>51715</v>
      </c>
      <c r="BD1744" s="242" t="e">
        <f>_xll.qlIndexFixing($AD$5,BA1744,TRUE,_xll.ohTrigger(Trigger,Trigger3M))</f>
        <v>#NUM!</v>
      </c>
      <c r="BE1744" s="242">
        <f>IFERROR(_xll.qlIndexFixing($BF$1,BA1744,TRUE,_xll.ohTrigger(Trigger,Trigger3M)),#N/A)</f>
        <v>1.4978267408099225E-2</v>
      </c>
    </row>
    <row r="1745" spans="52:57" ht="11.25" customHeight="1" x14ac:dyDescent="0.25">
      <c r="AZ1745" s="99" t="s">
        <v>83</v>
      </c>
      <c r="BA1745" s="98">
        <f>_xll.qlInterestRateIndexFixingDate(Currency&amp;"ibor"&amp;Tenor,BB1745,Trigger)</f>
        <v>51628</v>
      </c>
      <c r="BB1745" s="98">
        <f>_xll.qlCalendarAdvance(Calendar,BB1744,AZ1745,"f",,Trigger)</f>
        <v>51630</v>
      </c>
      <c r="BC1745" s="98">
        <f>_xll.qlInterestRateIndexMaturity(Currency&amp;"ibor"&amp;Tenor,BB1745,Trigger)</f>
        <v>51722</v>
      </c>
      <c r="BD1745" s="242" t="e">
        <f>_xll.qlIndexFixing($AD$5,BA1745,TRUE,_xll.ohTrigger(Trigger,Trigger3M))</f>
        <v>#NUM!</v>
      </c>
      <c r="BE1745" s="242">
        <f>IFERROR(_xll.qlIndexFixing($BF$1,BA1745,TRUE,_xll.ohTrigger(Trigger,Trigger3M)),#N/A)</f>
        <v>1.4977373900802378E-2</v>
      </c>
    </row>
    <row r="1746" spans="52:57" ht="11.25" customHeight="1" x14ac:dyDescent="0.25">
      <c r="AZ1746" s="99" t="s">
        <v>83</v>
      </c>
      <c r="BA1746" s="98">
        <f>_xll.qlInterestRateIndexFixingDate(Currency&amp;"ibor"&amp;Tenor,BB1746,Trigger)</f>
        <v>51635</v>
      </c>
      <c r="BB1746" s="98">
        <f>_xll.qlCalendarAdvance(Calendar,BB1745,AZ1746,"f",,Trigger)</f>
        <v>51637</v>
      </c>
      <c r="BC1746" s="98">
        <f>_xll.qlInterestRateIndexMaturity(Currency&amp;"ibor"&amp;Tenor,BB1746,Trigger)</f>
        <v>51729</v>
      </c>
      <c r="BD1746" s="242" t="e">
        <f>_xll.qlIndexFixing($AD$5,BA1746,TRUE,_xll.ohTrigger(Trigger,Trigger3M))</f>
        <v>#NUM!</v>
      </c>
      <c r="BE1746" s="242">
        <f>IFERROR(_xll.qlIndexFixing($BF$1,BA1746,TRUE,_xll.ohTrigger(Trigger,Trigger3M)),#N/A)</f>
        <v>1.4976497526590048E-2</v>
      </c>
    </row>
    <row r="1747" spans="52:57" ht="11.25" customHeight="1" x14ac:dyDescent="0.25">
      <c r="AZ1747" s="99" t="s">
        <v>83</v>
      </c>
      <c r="BA1747" s="98">
        <f>_xll.qlInterestRateIndexFixingDate(Currency&amp;"ibor"&amp;Tenor,BB1747,Trigger)</f>
        <v>51642</v>
      </c>
      <c r="BB1747" s="98">
        <f>_xll.qlCalendarAdvance(Calendar,BB1746,AZ1747,"f",,Trigger)</f>
        <v>51644</v>
      </c>
      <c r="BC1747" s="98">
        <f>_xll.qlInterestRateIndexMaturity(Currency&amp;"ibor"&amp;Tenor,BB1747,Trigger)</f>
        <v>51736</v>
      </c>
      <c r="BD1747" s="242" t="e">
        <f>_xll.qlIndexFixing($AD$5,BA1747,TRUE,_xll.ohTrigger(Trigger,Trigger3M))</f>
        <v>#NUM!</v>
      </c>
      <c r="BE1747" s="242">
        <f>IFERROR(_xll.qlIndexFixing($BF$1,BA1747,TRUE,_xll.ohTrigger(Trigger,Trigger3M)),#N/A)</f>
        <v>1.4975638345182288E-2</v>
      </c>
    </row>
    <row r="1748" spans="52:57" ht="11.25" customHeight="1" x14ac:dyDescent="0.25">
      <c r="AZ1748" s="99" t="s">
        <v>83</v>
      </c>
      <c r="BA1748" s="98">
        <f>_xll.qlInterestRateIndexFixingDate(Currency&amp;"ibor"&amp;Tenor,BB1748,Trigger)</f>
        <v>51649</v>
      </c>
      <c r="BB1748" s="98">
        <f>_xll.qlCalendarAdvance(Calendar,BB1747,AZ1748,"f",,Trigger)</f>
        <v>51651</v>
      </c>
      <c r="BC1748" s="98">
        <f>_xll.qlInterestRateIndexMaturity(Currency&amp;"ibor"&amp;Tenor,BB1748,Trigger)</f>
        <v>51743</v>
      </c>
      <c r="BD1748" s="242" t="e">
        <f>_xll.qlIndexFixing($AD$5,BA1748,TRUE,_xll.ohTrigger(Trigger,Trigger3M))</f>
        <v>#NUM!</v>
      </c>
      <c r="BE1748" s="242">
        <f>IFERROR(_xll.qlIndexFixing($BF$1,BA1748,TRUE,_xll.ohTrigger(Trigger,Trigger3M)),#N/A)</f>
        <v>1.4974796416300024E-2</v>
      </c>
    </row>
    <row r="1749" spans="52:57" ht="11.25" customHeight="1" x14ac:dyDescent="0.25">
      <c r="AZ1749" s="99" t="s">
        <v>83</v>
      </c>
      <c r="BA1749" s="98">
        <f>_xll.qlInterestRateIndexFixingDate(Currency&amp;"ibor"&amp;Tenor,BB1749,Trigger)</f>
        <v>51656</v>
      </c>
      <c r="BB1749" s="98">
        <f>_xll.qlCalendarAdvance(Calendar,BB1748,AZ1749,"f",,Trigger)</f>
        <v>51658</v>
      </c>
      <c r="BC1749" s="98">
        <f>_xll.qlInterestRateIndexMaturity(Currency&amp;"ibor"&amp;Tenor,BB1749,Trigger)</f>
        <v>51750</v>
      </c>
      <c r="BD1749" s="242" t="e">
        <f>_xll.qlIndexFixing($AD$5,BA1749,TRUE,_xll.ohTrigger(Trigger,Trigger3M))</f>
        <v>#NUM!</v>
      </c>
      <c r="BE1749" s="242">
        <f>IFERROR(_xll.qlIndexFixing($BF$1,BA1749,TRUE,_xll.ohTrigger(Trigger,Trigger3M)),#N/A)</f>
        <v>1.4973971799664181E-2</v>
      </c>
    </row>
    <row r="1750" spans="52:57" ht="11.25" customHeight="1" x14ac:dyDescent="0.25">
      <c r="AZ1750" s="99" t="s">
        <v>83</v>
      </c>
      <c r="BA1750" s="98">
        <f>_xll.qlInterestRateIndexFixingDate(Currency&amp;"ibor"&amp;Tenor,BB1750,Trigger)</f>
        <v>51663</v>
      </c>
      <c r="BB1750" s="98">
        <f>_xll.qlCalendarAdvance(Calendar,BB1749,AZ1750,"f",,Trigger)</f>
        <v>51665</v>
      </c>
      <c r="BC1750" s="98">
        <f>_xll.qlInterestRateIndexMaturity(Currency&amp;"ibor"&amp;Tenor,BB1750,Trigger)</f>
        <v>51757</v>
      </c>
      <c r="BD1750" s="242" t="e">
        <f>_xll.qlIndexFixing($AD$5,BA1750,TRUE,_xll.ohTrigger(Trigger,Trigger3M))</f>
        <v>#NUM!</v>
      </c>
      <c r="BE1750" s="242">
        <f>IFERROR(_xll.qlIndexFixing($BF$1,BA1750,TRUE,_xll.ohTrigger(Trigger,Trigger3M)),#N/A)</f>
        <v>1.4973164554992204E-2</v>
      </c>
    </row>
    <row r="1751" spans="52:57" ht="11.25" customHeight="1" x14ac:dyDescent="0.25">
      <c r="AZ1751" s="99" t="s">
        <v>83</v>
      </c>
      <c r="BA1751" s="98">
        <f>_xll.qlInterestRateIndexFixingDate(Currency&amp;"ibor"&amp;Tenor,BB1751,Trigger)</f>
        <v>51670</v>
      </c>
      <c r="BB1751" s="98">
        <f>_xll.qlCalendarAdvance(Calendar,BB1750,AZ1751,"f",,Trigger)</f>
        <v>51672</v>
      </c>
      <c r="BC1751" s="98">
        <f>_xll.qlInterestRateIndexMaturity(Currency&amp;"ibor"&amp;Tenor,BB1751,Trigger)</f>
        <v>51764</v>
      </c>
      <c r="BD1751" s="242" t="e">
        <f>_xll.qlIndexFixing($AD$5,BA1751,TRUE,_xll.ohTrigger(Trigger,Trigger3M))</f>
        <v>#NUM!</v>
      </c>
      <c r="BE1751" s="242">
        <f>IFERROR(_xll.qlIndexFixing($BF$1,BA1751,TRUE,_xll.ohTrigger(Trigger,Trigger3M)),#N/A)</f>
        <v>1.4972374742005017E-2</v>
      </c>
    </row>
    <row r="1752" spans="52:57" ht="11.25" customHeight="1" x14ac:dyDescent="0.25">
      <c r="AZ1752" s="99" t="s">
        <v>83</v>
      </c>
      <c r="BA1752" s="98">
        <f>_xll.qlInterestRateIndexFixingDate(Currency&amp;"ibor"&amp;Tenor,BB1752,Trigger)</f>
        <v>51677</v>
      </c>
      <c r="BB1752" s="98">
        <f>_xll.qlCalendarAdvance(Calendar,BB1751,AZ1752,"f",,Trigger)</f>
        <v>51679</v>
      </c>
      <c r="BC1752" s="98">
        <f>_xll.qlInterestRateIndexMaturity(Currency&amp;"ibor"&amp;Tenor,BB1752,Trigger)</f>
        <v>51771</v>
      </c>
      <c r="BD1752" s="242" t="e">
        <f>_xll.qlIndexFixing($AD$5,BA1752,TRUE,_xll.ohTrigger(Trigger,Trigger3M))</f>
        <v>#NUM!</v>
      </c>
      <c r="BE1752" s="242">
        <f>IFERROR(_xll.qlIndexFixing($BF$1,BA1752,TRUE,_xll.ohTrigger(Trigger,Trigger3M)),#N/A)</f>
        <v>1.4971602420426153E-2</v>
      </c>
    </row>
    <row r="1753" spans="52:57" ht="11.25" customHeight="1" x14ac:dyDescent="0.25">
      <c r="AZ1753" s="99" t="s">
        <v>83</v>
      </c>
      <c r="BA1753" s="98">
        <f>_xll.qlInterestRateIndexFixingDate(Currency&amp;"ibor"&amp;Tenor,BB1753,Trigger)</f>
        <v>51684</v>
      </c>
      <c r="BB1753" s="98">
        <f>_xll.qlCalendarAdvance(Calendar,BB1752,AZ1753,"f",,Trigger)</f>
        <v>51686</v>
      </c>
      <c r="BC1753" s="98">
        <f>_xll.qlInterestRateIndexMaturity(Currency&amp;"ibor"&amp;Tenor,BB1753,Trigger)</f>
        <v>51778</v>
      </c>
      <c r="BD1753" s="242" t="e">
        <f>_xll.qlIndexFixing($AD$5,BA1753,TRUE,_xll.ohTrigger(Trigger,Trigger3M))</f>
        <v>#NUM!</v>
      </c>
      <c r="BE1753" s="242">
        <f>IFERROR(_xll.qlIndexFixing($BF$1,BA1753,TRUE,_xll.ohTrigger(Trigger,Trigger3M)),#N/A)</f>
        <v>1.4970847649975666E-2</v>
      </c>
    </row>
    <row r="1754" spans="52:57" ht="11.25" customHeight="1" x14ac:dyDescent="0.25">
      <c r="AZ1754" s="99" t="s">
        <v>83</v>
      </c>
      <c r="BA1754" s="98">
        <f>_xll.qlInterestRateIndexFixingDate(Currency&amp;"ibor"&amp;Tenor,BB1754,Trigger)</f>
        <v>51691</v>
      </c>
      <c r="BB1754" s="98">
        <f>_xll.qlCalendarAdvance(Calendar,BB1753,AZ1754,"f",,Trigger)</f>
        <v>51693</v>
      </c>
      <c r="BC1754" s="98">
        <f>_xll.qlInterestRateIndexMaturity(Currency&amp;"ibor"&amp;Tenor,BB1754,Trigger)</f>
        <v>51785</v>
      </c>
      <c r="BD1754" s="242" t="e">
        <f>_xll.qlIndexFixing($AD$5,BA1754,TRUE,_xll.ohTrigger(Trigger,Trigger3M))</f>
        <v>#NUM!</v>
      </c>
      <c r="BE1754" s="242">
        <f>IFERROR(_xll.qlIndexFixing($BF$1,BA1754,TRUE,_xll.ohTrigger(Trigger,Trigger3M)),#N/A)</f>
        <v>1.497011049037361E-2</v>
      </c>
    </row>
    <row r="1755" spans="52:57" ht="11.25" customHeight="1" x14ac:dyDescent="0.25">
      <c r="AZ1755" s="99" t="s">
        <v>83</v>
      </c>
      <c r="BA1755" s="98">
        <f>_xll.qlInterestRateIndexFixingDate(Currency&amp;"ibor"&amp;Tenor,BB1755,Trigger)</f>
        <v>51698</v>
      </c>
      <c r="BB1755" s="98">
        <f>_xll.qlCalendarAdvance(Calendar,BB1754,AZ1755,"f",,Trigger)</f>
        <v>51700</v>
      </c>
      <c r="BC1755" s="98">
        <f>_xll.qlInterestRateIndexMaturity(Currency&amp;"ibor"&amp;Tenor,BB1755,Trigger)</f>
        <v>51792</v>
      </c>
      <c r="BD1755" s="242" t="e">
        <f>_xll.qlIndexFixing($AD$5,BA1755,TRUE,_xll.ohTrigger(Trigger,Trigger3M))</f>
        <v>#NUM!</v>
      </c>
      <c r="BE1755" s="242">
        <f>IFERROR(_xll.qlIndexFixing($BF$1,BA1755,TRUE,_xll.ohTrigger(Trigger,Trigger3M)),#N/A)</f>
        <v>1.496939100134091E-2</v>
      </c>
    </row>
    <row r="1756" spans="52:57" ht="11.25" customHeight="1" x14ac:dyDescent="0.25">
      <c r="AZ1756" s="99" t="s">
        <v>83</v>
      </c>
      <c r="BA1756" s="98">
        <f>_xll.qlInterestRateIndexFixingDate(Currency&amp;"ibor"&amp;Tenor,BB1756,Trigger)</f>
        <v>51705</v>
      </c>
      <c r="BB1756" s="98">
        <f>_xll.qlCalendarAdvance(Calendar,BB1755,AZ1756,"f",,Trigger)</f>
        <v>51707</v>
      </c>
      <c r="BC1756" s="98">
        <f>_xll.qlInterestRateIndexMaturity(Currency&amp;"ibor"&amp;Tenor,BB1756,Trigger)</f>
        <v>51799</v>
      </c>
      <c r="BD1756" s="242" t="e">
        <f>_xll.qlIndexFixing($AD$5,BA1756,TRUE,_xll.ohTrigger(Trigger,Trigger3M))</f>
        <v>#NUM!</v>
      </c>
      <c r="BE1756" s="242">
        <f>IFERROR(_xll.qlIndexFixing($BF$1,BA1756,TRUE,_xll.ohTrigger(Trigger,Trigger3M)),#N/A)</f>
        <v>1.4968689242600227E-2</v>
      </c>
    </row>
    <row r="1757" spans="52:57" ht="11.25" customHeight="1" x14ac:dyDescent="0.25">
      <c r="AZ1757" s="99" t="s">
        <v>83</v>
      </c>
      <c r="BA1757" s="98">
        <f>_xll.qlInterestRateIndexFixingDate(Currency&amp;"ibor"&amp;Tenor,BB1757,Trigger)</f>
        <v>51712</v>
      </c>
      <c r="BB1757" s="98">
        <f>_xll.qlCalendarAdvance(Calendar,BB1756,AZ1757,"f",,Trigger)</f>
        <v>51714</v>
      </c>
      <c r="BC1757" s="98">
        <f>_xll.qlInterestRateIndexMaturity(Currency&amp;"ibor"&amp;Tenor,BB1757,Trigger)</f>
        <v>51806</v>
      </c>
      <c r="BD1757" s="242" t="e">
        <f>_xll.qlIndexFixing($AD$5,BA1757,TRUE,_xll.ohTrigger(Trigger,Trigger3M))</f>
        <v>#NUM!</v>
      </c>
      <c r="BE1757" s="242">
        <f>IFERROR(_xll.qlIndexFixing($BF$1,BA1757,TRUE,_xll.ohTrigger(Trigger,Trigger3M)),#N/A)</f>
        <v>1.4968005273874223E-2</v>
      </c>
    </row>
    <row r="1758" spans="52:57" ht="11.25" customHeight="1" x14ac:dyDescent="0.25">
      <c r="AZ1758" s="99" t="s">
        <v>83</v>
      </c>
      <c r="BA1758" s="98">
        <f>_xll.qlInterestRateIndexFixingDate(Currency&amp;"ibor"&amp;Tenor,BB1758,Trigger)</f>
        <v>51719</v>
      </c>
      <c r="BB1758" s="98">
        <f>_xll.qlCalendarAdvance(Calendar,BB1757,AZ1758,"f",,Trigger)</f>
        <v>51721</v>
      </c>
      <c r="BC1758" s="98">
        <f>_xll.qlInterestRateIndexMaturity(Currency&amp;"ibor"&amp;Tenor,BB1758,Trigger)</f>
        <v>51813</v>
      </c>
      <c r="BD1758" s="242" t="e">
        <f>_xll.qlIndexFixing($AD$5,BA1758,TRUE,_xll.ohTrigger(Trigger,Trigger3M))</f>
        <v>#NUM!</v>
      </c>
      <c r="BE1758" s="242">
        <f>IFERROR(_xll.qlIndexFixing($BF$1,BA1758,TRUE,_xll.ohTrigger(Trigger,Trigger3M)),#N/A)</f>
        <v>1.4967339154882084E-2</v>
      </c>
    </row>
    <row r="1759" spans="52:57" ht="11.25" customHeight="1" x14ac:dyDescent="0.25">
      <c r="AZ1759" s="99" t="s">
        <v>83</v>
      </c>
      <c r="BA1759" s="98">
        <f>_xll.qlInterestRateIndexFixingDate(Currency&amp;"ibor"&amp;Tenor,BB1759,Trigger)</f>
        <v>51726</v>
      </c>
      <c r="BB1759" s="98">
        <f>_xll.qlCalendarAdvance(Calendar,BB1758,AZ1759,"f",,Trigger)</f>
        <v>51728</v>
      </c>
      <c r="BC1759" s="98">
        <f>_xll.qlInterestRateIndexMaturity(Currency&amp;"ibor"&amp;Tenor,BB1759,Trigger)</f>
        <v>51820</v>
      </c>
      <c r="BD1759" s="242" t="e">
        <f>_xll.qlIndexFixing($AD$5,BA1759,TRUE,_xll.ohTrigger(Trigger,Trigger3M))</f>
        <v>#NUM!</v>
      </c>
      <c r="BE1759" s="242">
        <f>IFERROR(_xll.qlIndexFixing($BF$1,BA1759,TRUE,_xll.ohTrigger(Trigger,Trigger3M)),#N/A)</f>
        <v>1.496669094534734E-2</v>
      </c>
    </row>
    <row r="1760" spans="52:57" ht="11.25" customHeight="1" x14ac:dyDescent="0.25">
      <c r="AZ1760" s="99" t="s">
        <v>83</v>
      </c>
      <c r="BA1760" s="98">
        <f>_xll.qlInterestRateIndexFixingDate(Currency&amp;"ibor"&amp;Tenor,BB1760,Trigger)</f>
        <v>51733</v>
      </c>
      <c r="BB1760" s="98">
        <f>_xll.qlCalendarAdvance(Calendar,BB1759,AZ1760,"f",,Trigger)</f>
        <v>51735</v>
      </c>
      <c r="BC1760" s="98">
        <f>_xll.qlInterestRateIndexMaturity(Currency&amp;"ibor"&amp;Tenor,BB1760,Trigger)</f>
        <v>51827</v>
      </c>
      <c r="BD1760" s="242" t="e">
        <f>_xll.qlIndexFixing($AD$5,BA1760,TRUE,_xll.ohTrigger(Trigger,Trigger3M))</f>
        <v>#NUM!</v>
      </c>
      <c r="BE1760" s="242">
        <f>IFERROR(_xll.qlIndexFixing($BF$1,BA1760,TRUE,_xll.ohTrigger(Trigger,Trigger3M)),#N/A)</f>
        <v>1.4966060704993522E-2</v>
      </c>
    </row>
    <row r="1761" spans="52:57" ht="11.25" customHeight="1" x14ac:dyDescent="0.25">
      <c r="AZ1761" s="99" t="s">
        <v>83</v>
      </c>
      <c r="BA1761" s="98">
        <f>_xll.qlInterestRateIndexFixingDate(Currency&amp;"ibor"&amp;Tenor,BB1761,Trigger)</f>
        <v>51740</v>
      </c>
      <c r="BB1761" s="98">
        <f>_xll.qlCalendarAdvance(Calendar,BB1760,AZ1761,"f",,Trigger)</f>
        <v>51742</v>
      </c>
      <c r="BC1761" s="98">
        <f>_xll.qlInterestRateIndexMaturity(Currency&amp;"ibor"&amp;Tenor,BB1761,Trigger)</f>
        <v>51834</v>
      </c>
      <c r="BD1761" s="242" t="e">
        <f>_xll.qlIndexFixing($AD$5,BA1761,TRUE,_xll.ohTrigger(Trigger,Trigger3M))</f>
        <v>#NUM!</v>
      </c>
      <c r="BE1761" s="242">
        <f>IFERROR(_xll.qlIndexFixing($BF$1,BA1761,TRUE,_xll.ohTrigger(Trigger,Trigger3M)),#N/A)</f>
        <v>1.4965448493540685E-2</v>
      </c>
    </row>
    <row r="1762" spans="52:57" ht="11.25" customHeight="1" x14ac:dyDescent="0.25">
      <c r="AZ1762" s="99" t="s">
        <v>83</v>
      </c>
      <c r="BA1762" s="98">
        <f>_xll.qlInterestRateIndexFixingDate(Currency&amp;"ibor"&amp;Tenor,BB1762,Trigger)</f>
        <v>51747</v>
      </c>
      <c r="BB1762" s="98">
        <f>_xll.qlCalendarAdvance(Calendar,BB1761,AZ1762,"f",,Trigger)</f>
        <v>51749</v>
      </c>
      <c r="BC1762" s="98">
        <f>_xll.qlInterestRateIndexMaturity(Currency&amp;"ibor"&amp;Tenor,BB1762,Trigger)</f>
        <v>51840</v>
      </c>
      <c r="BD1762" s="242" t="e">
        <f>_xll.qlIndexFixing($AD$5,BA1762,TRUE,_xll.ohTrigger(Trigger,Trigger3M))</f>
        <v>#NUM!</v>
      </c>
      <c r="BE1762" s="242">
        <f>IFERROR(_xll.qlIndexFixing($BF$1,BA1762,TRUE,_xll.ohTrigger(Trigger,Trigger3M)),#N/A)</f>
        <v>1.4964582744592749E-2</v>
      </c>
    </row>
    <row r="1763" spans="52:57" ht="11.25" customHeight="1" x14ac:dyDescent="0.25">
      <c r="AZ1763" s="99" t="s">
        <v>83</v>
      </c>
      <c r="BA1763" s="98">
        <f>_xll.qlInterestRateIndexFixingDate(Currency&amp;"ibor"&amp;Tenor,BB1763,Trigger)</f>
        <v>51754</v>
      </c>
      <c r="BB1763" s="98">
        <f>_xll.qlCalendarAdvance(Calendar,BB1762,AZ1763,"f",,Trigger)</f>
        <v>51756</v>
      </c>
      <c r="BC1763" s="98">
        <f>_xll.qlInterestRateIndexMaturity(Currency&amp;"ibor"&amp;Tenor,BB1763,Trigger)</f>
        <v>51847</v>
      </c>
      <c r="BD1763" s="242" t="e">
        <f>_xll.qlIndexFixing($AD$5,BA1763,TRUE,_xll.ohTrigger(Trigger,Trigger3M))</f>
        <v>#NUM!</v>
      </c>
      <c r="BE1763" s="242">
        <f>IFERROR(_xll.qlIndexFixing($BF$1,BA1763,TRUE,_xll.ohTrigger(Trigger,Trigger3M)),#N/A)</f>
        <v>1.4964005486478912E-2</v>
      </c>
    </row>
    <row r="1764" spans="52:57" ht="11.25" customHeight="1" x14ac:dyDescent="0.25">
      <c r="AZ1764" s="99" t="s">
        <v>83</v>
      </c>
      <c r="BA1764" s="98">
        <f>_xll.qlInterestRateIndexFixingDate(Currency&amp;"ibor"&amp;Tenor,BB1764,Trigger)</f>
        <v>51761</v>
      </c>
      <c r="BB1764" s="98">
        <f>_xll.qlCalendarAdvance(Calendar,BB1763,AZ1764,"f",,Trigger)</f>
        <v>51763</v>
      </c>
      <c r="BC1764" s="98">
        <f>_xll.qlInterestRateIndexMaturity(Currency&amp;"ibor"&amp;Tenor,BB1764,Trigger)</f>
        <v>51854</v>
      </c>
      <c r="BD1764" s="242" t="e">
        <f>_xll.qlIndexFixing($AD$5,BA1764,TRUE,_xll.ohTrigger(Trigger,Trigger3M))</f>
        <v>#NUM!</v>
      </c>
      <c r="BE1764" s="242">
        <f>IFERROR(_xll.qlIndexFixing($BF$1,BA1764,TRUE,_xll.ohTrigger(Trigger,Trigger3M)),#N/A)</f>
        <v>1.4963446431412935E-2</v>
      </c>
    </row>
    <row r="1765" spans="52:57" ht="11.25" customHeight="1" x14ac:dyDescent="0.25">
      <c r="AZ1765" s="99" t="s">
        <v>83</v>
      </c>
      <c r="BA1765" s="98">
        <f>_xll.qlInterestRateIndexFixingDate(Currency&amp;"ibor"&amp;Tenor,BB1765,Trigger)</f>
        <v>51768</v>
      </c>
      <c r="BB1765" s="98">
        <f>_xll.qlCalendarAdvance(Calendar,BB1764,AZ1765,"f",,Trigger)</f>
        <v>51770</v>
      </c>
      <c r="BC1765" s="98">
        <f>_xll.qlInterestRateIndexMaturity(Currency&amp;"ibor"&amp;Tenor,BB1765,Trigger)</f>
        <v>51862</v>
      </c>
      <c r="BD1765" s="242" t="e">
        <f>_xll.qlIndexFixing($AD$5,BA1765,TRUE,_xll.ohTrigger(Trigger,Trigger3M))</f>
        <v>#NUM!</v>
      </c>
      <c r="BE1765" s="242">
        <f>IFERROR(_xll.qlIndexFixing($BF$1,BA1765,TRUE,_xll.ohTrigger(Trigger,Trigger3M)),#N/A)</f>
        <v>1.4963181131212359E-2</v>
      </c>
    </row>
    <row r="1766" spans="52:57" ht="11.25" customHeight="1" x14ac:dyDescent="0.25">
      <c r="AZ1766" s="99" t="s">
        <v>83</v>
      </c>
      <c r="BA1766" s="98">
        <f>_xll.qlInterestRateIndexFixingDate(Currency&amp;"ibor"&amp;Tenor,BB1766,Trigger)</f>
        <v>51775</v>
      </c>
      <c r="BB1766" s="98">
        <f>_xll.qlCalendarAdvance(Calendar,BB1765,AZ1766,"f",,Trigger)</f>
        <v>51777</v>
      </c>
      <c r="BC1766" s="98">
        <f>_xll.qlInterestRateIndexMaturity(Currency&amp;"ibor"&amp;Tenor,BB1766,Trigger)</f>
        <v>51869</v>
      </c>
      <c r="BD1766" s="242" t="e">
        <f>_xll.qlIndexFixing($AD$5,BA1766,TRUE,_xll.ohTrigger(Trigger,Trigger3M))</f>
        <v>#NUM!</v>
      </c>
      <c r="BE1766" s="242">
        <f>IFERROR(_xll.qlIndexFixing($BF$1,BA1766,TRUE,_xll.ohTrigger(Trigger,Trigger3M)),#N/A)</f>
        <v>1.4962659960116515E-2</v>
      </c>
    </row>
    <row r="1767" spans="52:57" ht="11.25" customHeight="1" x14ac:dyDescent="0.25">
      <c r="AZ1767" s="99" t="s">
        <v>83</v>
      </c>
      <c r="BA1767" s="98">
        <f>_xll.qlInterestRateIndexFixingDate(Currency&amp;"ibor"&amp;Tenor,BB1767,Trigger)</f>
        <v>51782</v>
      </c>
      <c r="BB1767" s="98">
        <f>_xll.qlCalendarAdvance(Calendar,BB1766,AZ1767,"f",,Trigger)</f>
        <v>51784</v>
      </c>
      <c r="BC1767" s="98">
        <f>_xll.qlInterestRateIndexMaturity(Currency&amp;"ibor"&amp;Tenor,BB1767,Trigger)</f>
        <v>51876</v>
      </c>
      <c r="BD1767" s="242" t="e">
        <f>_xll.qlIndexFixing($AD$5,BA1767,TRUE,_xll.ohTrigger(Trigger,Trigger3M))</f>
        <v>#NUM!</v>
      </c>
      <c r="BE1767" s="242">
        <f>IFERROR(_xll.qlIndexFixing($BF$1,BA1767,TRUE,_xll.ohTrigger(Trigger,Trigger3M)),#N/A)</f>
        <v>1.4962157176262834E-2</v>
      </c>
    </row>
    <row r="1768" spans="52:57" ht="11.25" customHeight="1" x14ac:dyDescent="0.25">
      <c r="AZ1768" s="99" t="s">
        <v>83</v>
      </c>
      <c r="BA1768" s="98">
        <f>_xll.qlInterestRateIndexFixingDate(Currency&amp;"ibor"&amp;Tenor,BB1768,Trigger)</f>
        <v>51789</v>
      </c>
      <c r="BB1768" s="98">
        <f>_xll.qlCalendarAdvance(Calendar,BB1767,AZ1768,"f",,Trigger)</f>
        <v>51791</v>
      </c>
      <c r="BC1768" s="98">
        <f>_xll.qlInterestRateIndexMaturity(Currency&amp;"ibor"&amp;Tenor,BB1768,Trigger)</f>
        <v>51883</v>
      </c>
      <c r="BD1768" s="242" t="e">
        <f>_xll.qlIndexFixing($AD$5,BA1768,TRUE,_xll.ohTrigger(Trigger,Trigger3M))</f>
        <v>#NUM!</v>
      </c>
      <c r="BE1768" s="242">
        <f>IFERROR(_xll.qlIndexFixing($BF$1,BA1768,TRUE,_xll.ohTrigger(Trigger,Trigger3M)),#N/A)</f>
        <v>1.4961672839374846E-2</v>
      </c>
    </row>
    <row r="1769" spans="52:57" ht="11.25" customHeight="1" x14ac:dyDescent="0.25">
      <c r="AZ1769" s="99" t="s">
        <v>83</v>
      </c>
      <c r="BA1769" s="98">
        <f>_xll.qlInterestRateIndexFixingDate(Currency&amp;"ibor"&amp;Tenor,BB1769,Trigger)</f>
        <v>51796</v>
      </c>
      <c r="BB1769" s="98">
        <f>_xll.qlCalendarAdvance(Calendar,BB1768,AZ1769,"f",,Trigger)</f>
        <v>51798</v>
      </c>
      <c r="BC1769" s="98">
        <f>_xll.qlInterestRateIndexMaturity(Currency&amp;"ibor"&amp;Tenor,BB1769,Trigger)</f>
        <v>51890</v>
      </c>
      <c r="BD1769" s="242" t="e">
        <f>_xll.qlIndexFixing($AD$5,BA1769,TRUE,_xll.ohTrigger(Trigger,Trigger3M))</f>
        <v>#NUM!</v>
      </c>
      <c r="BE1769" s="242">
        <f>IFERROR(_xll.qlIndexFixing($BF$1,BA1769,TRUE,_xll.ohTrigger(Trigger,Trigger3M)),#N/A)</f>
        <v>1.4961207009177822E-2</v>
      </c>
    </row>
    <row r="1770" spans="52:57" ht="11.25" customHeight="1" x14ac:dyDescent="0.25">
      <c r="AZ1770" s="99" t="s">
        <v>83</v>
      </c>
      <c r="BA1770" s="98">
        <f>_xll.qlInterestRateIndexFixingDate(Currency&amp;"ibor"&amp;Tenor,BB1770,Trigger)</f>
        <v>51803</v>
      </c>
      <c r="BB1770" s="98">
        <f>_xll.qlCalendarAdvance(Calendar,BB1769,AZ1770,"f",,Trigger)</f>
        <v>51805</v>
      </c>
      <c r="BC1770" s="98">
        <f>_xll.qlInterestRateIndexMaturity(Currency&amp;"ibor"&amp;Tenor,BB1770,Trigger)</f>
        <v>51897</v>
      </c>
      <c r="BD1770" s="242" t="e">
        <f>_xll.qlIndexFixing($AD$5,BA1770,TRUE,_xll.ohTrigger(Trigger,Trigger3M))</f>
        <v>#NUM!</v>
      </c>
      <c r="BE1770" s="242">
        <f>IFERROR(_xll.qlIndexFixing($BF$1,BA1770,TRUE,_xll.ohTrigger(Trigger,Trigger3M)),#N/A)</f>
        <v>1.496075974539442E-2</v>
      </c>
    </row>
    <row r="1771" spans="52:57" ht="11.25" customHeight="1" x14ac:dyDescent="0.25">
      <c r="AZ1771" s="99" t="s">
        <v>83</v>
      </c>
      <c r="BA1771" s="98">
        <f>_xll.qlInterestRateIndexFixingDate(Currency&amp;"ibor"&amp;Tenor,BB1771,Trigger)</f>
        <v>51810</v>
      </c>
      <c r="BB1771" s="98">
        <f>_xll.qlCalendarAdvance(Calendar,BB1770,AZ1771,"f",,Trigger)</f>
        <v>51812</v>
      </c>
      <c r="BC1771" s="98">
        <f>_xll.qlInterestRateIndexMaturity(Currency&amp;"ibor"&amp;Tenor,BB1771,Trigger)</f>
        <v>51904</v>
      </c>
      <c r="BD1771" s="242" t="e">
        <f>_xll.qlIndexFixing($AD$5,BA1771,TRUE,_xll.ohTrigger(Trigger,Trigger3M))</f>
        <v>#NUM!</v>
      </c>
      <c r="BE1771" s="242">
        <f>IFERROR(_xll.qlIndexFixing($BF$1,BA1771,TRUE,_xll.ohTrigger(Trigger,Trigger3M)),#N/A)</f>
        <v>1.4960331107750781E-2</v>
      </c>
    </row>
    <row r="1772" spans="52:57" ht="11.25" customHeight="1" x14ac:dyDescent="0.25">
      <c r="AZ1772" s="99" t="s">
        <v>83</v>
      </c>
      <c r="BA1772" s="98">
        <f>_xll.qlInterestRateIndexFixingDate(Currency&amp;"ibor"&amp;Tenor,BB1772,Trigger)</f>
        <v>51817</v>
      </c>
      <c r="BB1772" s="98">
        <f>_xll.qlCalendarAdvance(Calendar,BB1771,AZ1772,"f",,Trigger)</f>
        <v>51819</v>
      </c>
      <c r="BC1772" s="98">
        <f>_xll.qlInterestRateIndexMaturity(Currency&amp;"ibor"&amp;Tenor,BB1772,Trigger)</f>
        <v>51911</v>
      </c>
      <c r="BD1772" s="242" t="e">
        <f>_xll.qlIndexFixing($AD$5,BA1772,TRUE,_xll.ohTrigger(Trigger,Trigger3M))</f>
        <v>#NUM!</v>
      </c>
      <c r="BE1772" s="242">
        <f>IFERROR(_xll.qlIndexFixing($BF$1,BA1772,TRUE,_xll.ohTrigger(Trigger,Trigger3M)),#N/A)</f>
        <v>1.4959921155971301E-2</v>
      </c>
    </row>
    <row r="1773" spans="52:57" ht="11.25" customHeight="1" x14ac:dyDescent="0.25">
      <c r="AZ1773" s="99" t="s">
        <v>83</v>
      </c>
      <c r="BA1773" s="98">
        <f>_xll.qlInterestRateIndexFixingDate(Currency&amp;"ibor"&amp;Tenor,BB1773,Trigger)</f>
        <v>51824</v>
      </c>
      <c r="BB1773" s="98">
        <f>_xll.qlCalendarAdvance(Calendar,BB1772,AZ1773,"f",,Trigger)</f>
        <v>51826</v>
      </c>
      <c r="BC1773" s="98">
        <f>_xll.qlInterestRateIndexMaturity(Currency&amp;"ibor"&amp;Tenor,BB1773,Trigger)</f>
        <v>51918</v>
      </c>
      <c r="BD1773" s="242" t="e">
        <f>_xll.qlIndexFixing($AD$5,BA1773,TRUE,_xll.ohTrigger(Trigger,Trigger3M))</f>
        <v>#NUM!</v>
      </c>
      <c r="BE1773" s="242">
        <f>IFERROR(_xll.qlIndexFixing($BF$1,BA1773,TRUE,_xll.ohTrigger(Trigger,Trigger3M)),#N/A)</f>
        <v>1.4959529949782988E-2</v>
      </c>
    </row>
    <row r="1774" spans="52:57" ht="11.25" customHeight="1" x14ac:dyDescent="0.25">
      <c r="AZ1774" s="99" t="s">
        <v>83</v>
      </c>
      <c r="BA1774" s="98">
        <f>_xll.qlInterestRateIndexFixingDate(Currency&amp;"ibor"&amp;Tenor,BB1774,Trigger)</f>
        <v>51831</v>
      </c>
      <c r="BB1774" s="98">
        <f>_xll.qlCalendarAdvance(Calendar,BB1773,AZ1774,"f",,Trigger)</f>
        <v>51833</v>
      </c>
      <c r="BC1774" s="98">
        <f>_xll.qlInterestRateIndexMaturity(Currency&amp;"ibor"&amp;Tenor,BB1774,Trigger)</f>
        <v>51925</v>
      </c>
      <c r="BD1774" s="242" t="e">
        <f>_xll.qlIndexFixing($AD$5,BA1774,TRUE,_xll.ohTrigger(Trigger,Trigger3M))</f>
        <v>#NUM!</v>
      </c>
      <c r="BE1774" s="242">
        <f>IFERROR(_xll.qlIndexFixing($BF$1,BA1774,TRUE,_xll.ohTrigger(Trigger,Trigger3M)),#N/A)</f>
        <v>1.4959157548908503E-2</v>
      </c>
    </row>
    <row r="1775" spans="52:57" ht="11.25" customHeight="1" x14ac:dyDescent="0.25">
      <c r="AZ1775" s="99" t="s">
        <v>83</v>
      </c>
      <c r="BA1775" s="98">
        <f>_xll.qlInterestRateIndexFixingDate(Currency&amp;"ibor"&amp;Tenor,BB1775,Trigger)</f>
        <v>51838</v>
      </c>
      <c r="BB1775" s="98">
        <f>_xll.qlCalendarAdvance(Calendar,BB1774,AZ1775,"f",,Trigger)</f>
        <v>51840</v>
      </c>
      <c r="BC1775" s="98">
        <f>_xll.qlInterestRateIndexMaturity(Currency&amp;"ibor"&amp;Tenor,BB1775,Trigger)</f>
        <v>51930</v>
      </c>
      <c r="BD1775" s="242" t="e">
        <f>_xll.qlIndexFixing($AD$5,BA1775,TRUE,_xll.ohTrigger(Trigger,Trigger3M))</f>
        <v>#NUM!</v>
      </c>
      <c r="BE1775" s="242">
        <f>IFERROR(_xll.qlIndexFixing($BF$1,BA1775,TRUE,_xll.ohTrigger(Trigger,Trigger3M)),#N/A)</f>
        <v>1.4958226738297498E-2</v>
      </c>
    </row>
    <row r="1776" spans="52:57" ht="11.25" customHeight="1" x14ac:dyDescent="0.25">
      <c r="AZ1776" s="99" t="s">
        <v>83</v>
      </c>
      <c r="BA1776" s="98">
        <f>_xll.qlInterestRateIndexFixingDate(Currency&amp;"ibor"&amp;Tenor,BB1776,Trigger)</f>
        <v>51845</v>
      </c>
      <c r="BB1776" s="98">
        <f>_xll.qlCalendarAdvance(Calendar,BB1775,AZ1776,"f",,Trigger)</f>
        <v>51847</v>
      </c>
      <c r="BC1776" s="98">
        <f>_xll.qlInterestRateIndexMaturity(Currency&amp;"ibor"&amp;Tenor,BB1776,Trigger)</f>
        <v>51937</v>
      </c>
      <c r="BD1776" s="242" t="e">
        <f>_xll.qlIndexFixing($AD$5,BA1776,TRUE,_xll.ohTrigger(Trigger,Trigger3M))</f>
        <v>#NUM!</v>
      </c>
      <c r="BE1776" s="242">
        <f>IFERROR(_xll.qlIndexFixing($BF$1,BA1776,TRUE,_xll.ohTrigger(Trigger,Trigger3M)),#N/A)</f>
        <v>1.4957889429527249E-2</v>
      </c>
    </row>
    <row r="1777" spans="52:57" ht="11.25" customHeight="1" x14ac:dyDescent="0.25">
      <c r="AZ1777" s="99" t="s">
        <v>83</v>
      </c>
      <c r="BA1777" s="98">
        <f>_xll.qlInterestRateIndexFixingDate(Currency&amp;"ibor"&amp;Tenor,BB1777,Trigger)</f>
        <v>51852</v>
      </c>
      <c r="BB1777" s="98">
        <f>_xll.qlCalendarAdvance(Calendar,BB1776,AZ1777,"f",,Trigger)</f>
        <v>51854</v>
      </c>
      <c r="BC1777" s="98">
        <f>_xll.qlInterestRateIndexMaturity(Currency&amp;"ibor"&amp;Tenor,BB1777,Trigger)</f>
        <v>51944</v>
      </c>
      <c r="BD1777" s="242" t="e">
        <f>_xll.qlIndexFixing($AD$5,BA1777,TRUE,_xll.ohTrigger(Trigger,Trigger3M))</f>
        <v>#NUM!</v>
      </c>
      <c r="BE1777" s="242">
        <f>IFERROR(_xll.qlIndexFixing($BF$1,BA1777,TRUE,_xll.ohTrigger(Trigger,Trigger3M)),#N/A)</f>
        <v>1.4957571095145283E-2</v>
      </c>
    </row>
    <row r="1778" spans="52:57" ht="11.25" customHeight="1" x14ac:dyDescent="0.25">
      <c r="AZ1778" s="99" t="s">
        <v>83</v>
      </c>
      <c r="BA1778" s="98">
        <f>_xll.qlInterestRateIndexFixingDate(Currency&amp;"ibor"&amp;Tenor,BB1778,Trigger)</f>
        <v>51858</v>
      </c>
      <c r="BB1778" s="98">
        <f>_xll.qlCalendarAdvance(Calendar,BB1777,AZ1778,"f",,Trigger)</f>
        <v>51862</v>
      </c>
      <c r="BC1778" s="98">
        <f>_xll.qlInterestRateIndexMaturity(Currency&amp;"ibor"&amp;Tenor,BB1778,Trigger)</f>
        <v>51952</v>
      </c>
      <c r="BD1778" s="242" t="e">
        <f>_xll.qlIndexFixing($AD$5,BA1778,TRUE,_xll.ohTrigger(Trigger,Trigger3M))</f>
        <v>#NUM!</v>
      </c>
      <c r="BE1778" s="242">
        <f>IFERROR(_xll.qlIndexFixing($BF$1,BA1778,TRUE,_xll.ohTrigger(Trigger,Trigger3M)),#N/A)</f>
        <v>1.4957230594975002E-2</v>
      </c>
    </row>
    <row r="1779" spans="52:57" ht="11.25" customHeight="1" x14ac:dyDescent="0.25">
      <c r="AZ1779" s="99" t="s">
        <v>83</v>
      </c>
      <c r="BA1779" s="98">
        <f>_xll.qlInterestRateIndexFixingDate(Currency&amp;"ibor"&amp;Tenor,BB1779,Trigger)</f>
        <v>51866</v>
      </c>
      <c r="BB1779" s="98">
        <f>_xll.qlCalendarAdvance(Calendar,BB1778,AZ1779,"f",,Trigger)</f>
        <v>51869</v>
      </c>
      <c r="BC1779" s="98">
        <f>_xll.qlInterestRateIndexMaturity(Currency&amp;"ibor"&amp;Tenor,BB1779,Trigger)</f>
        <v>51959</v>
      </c>
      <c r="BD1779" s="242" t="e">
        <f>_xll.qlIndexFixing($AD$5,BA1779,TRUE,_xll.ohTrigger(Trigger,Trigger3M))</f>
        <v>#NUM!</v>
      </c>
      <c r="BE1779" s="242">
        <f>IFERROR(_xll.qlIndexFixing($BF$1,BA1779,TRUE,_xll.ohTrigger(Trigger,Trigger3M)),#N/A)</f>
        <v>1.4956953121094685E-2</v>
      </c>
    </row>
    <row r="1780" spans="52:57" ht="11.25" customHeight="1" x14ac:dyDescent="0.25">
      <c r="AZ1780" s="99" t="s">
        <v>83</v>
      </c>
      <c r="BA1780" s="98">
        <f>_xll.qlInterestRateIndexFixingDate(Currency&amp;"ibor"&amp;Tenor,BB1780,Trigger)</f>
        <v>51874</v>
      </c>
      <c r="BB1780" s="98">
        <f>_xll.qlCalendarAdvance(Calendar,BB1779,AZ1780,"f",,Trigger)</f>
        <v>51876</v>
      </c>
      <c r="BC1780" s="98">
        <f>_xll.qlInterestRateIndexMaturity(Currency&amp;"ibor"&amp;Tenor,BB1780,Trigger)</f>
        <v>51966</v>
      </c>
      <c r="BD1780" s="242" t="e">
        <f>_xll.qlIndexFixing($AD$5,BA1780,TRUE,_xll.ohTrigger(Trigger,Trigger3M))</f>
        <v>#NUM!</v>
      </c>
      <c r="BE1780" s="242">
        <f>IFERROR(_xll.qlIndexFixing($BF$1,BA1780,TRUE,_xll.ohTrigger(Trigger,Trigger3M)),#N/A)</f>
        <v>1.4956694809297844E-2</v>
      </c>
    </row>
    <row r="1781" spans="52:57" ht="11.25" customHeight="1" x14ac:dyDescent="0.25">
      <c r="AZ1781" s="99" t="s">
        <v>83</v>
      </c>
      <c r="BA1781" s="98">
        <f>_xll.qlInterestRateIndexFixingDate(Currency&amp;"ibor"&amp;Tenor,BB1781,Trigger)</f>
        <v>51881</v>
      </c>
      <c r="BB1781" s="98">
        <f>_xll.qlCalendarAdvance(Calendar,BB1780,AZ1781,"f",,Trigger)</f>
        <v>51883</v>
      </c>
      <c r="BC1781" s="98">
        <f>_xll.qlInterestRateIndexMaturity(Currency&amp;"ibor"&amp;Tenor,BB1781,Trigger)</f>
        <v>51973</v>
      </c>
      <c r="BD1781" s="242" t="e">
        <f>_xll.qlIndexFixing($AD$5,BA1781,TRUE,_xll.ohTrigger(Trigger,Trigger3M))</f>
        <v>#NUM!</v>
      </c>
      <c r="BE1781" s="242">
        <f>IFERROR(_xll.qlIndexFixing($BF$1,BA1781,TRUE,_xll.ohTrigger(Trigger,Trigger3M)),#N/A)</f>
        <v>1.4956455719307371E-2</v>
      </c>
    </row>
    <row r="1782" spans="52:57" ht="11.25" customHeight="1" x14ac:dyDescent="0.25">
      <c r="AZ1782" s="99" t="s">
        <v>83</v>
      </c>
      <c r="BA1782" s="98">
        <f>_xll.qlInterestRateIndexFixingDate(Currency&amp;"ibor"&amp;Tenor,BB1782,Trigger)</f>
        <v>51888</v>
      </c>
      <c r="BB1782" s="98">
        <f>_xll.qlCalendarAdvance(Calendar,BB1781,AZ1782,"f",,Trigger)</f>
        <v>51890</v>
      </c>
      <c r="BC1782" s="98">
        <f>_xll.qlInterestRateIndexMaturity(Currency&amp;"ibor"&amp;Tenor,BB1782,Trigger)</f>
        <v>51980</v>
      </c>
      <c r="BD1782" s="242" t="e">
        <f>_xll.qlIndexFixing($AD$5,BA1782,TRUE,_xll.ohTrigger(Trigger,Trigger3M))</f>
        <v>#NUM!</v>
      </c>
      <c r="BE1782" s="242">
        <f>IFERROR(_xll.qlIndexFixing($BF$1,BA1782,TRUE,_xll.ohTrigger(Trigger,Trigger3M)),#N/A)</f>
        <v>1.4956235910844384E-2</v>
      </c>
    </row>
    <row r="1783" spans="52:57" ht="11.25" customHeight="1" x14ac:dyDescent="0.25">
      <c r="AZ1783" s="99" t="s">
        <v>83</v>
      </c>
      <c r="BA1783" s="98">
        <f>_xll.qlInterestRateIndexFixingDate(Currency&amp;"ibor"&amp;Tenor,BB1783,Trigger)</f>
        <v>51895</v>
      </c>
      <c r="BB1783" s="98">
        <f>_xll.qlCalendarAdvance(Calendar,BB1782,AZ1783,"f",,Trigger)</f>
        <v>51897</v>
      </c>
      <c r="BC1783" s="98">
        <f>_xll.qlInterestRateIndexMaturity(Currency&amp;"ibor"&amp;Tenor,BB1783,Trigger)</f>
        <v>51986</v>
      </c>
      <c r="BD1783" s="242" t="e">
        <f>_xll.qlIndexFixing($AD$5,BA1783,TRUE,_xll.ohTrigger(Trigger,Trigger3M))</f>
        <v>#NUM!</v>
      </c>
      <c r="BE1783" s="242">
        <f>IFERROR(_xll.qlIndexFixing($BF$1,BA1783,TRUE,_xll.ohTrigger(Trigger,Trigger3M)),#N/A)</f>
        <v>1.4955735887134516E-2</v>
      </c>
    </row>
    <row r="1784" spans="52:57" ht="11.25" customHeight="1" x14ac:dyDescent="0.25">
      <c r="AZ1784" s="99" t="s">
        <v>83</v>
      </c>
      <c r="BA1784" s="98">
        <f>_xll.qlInterestRateIndexFixingDate(Currency&amp;"ibor"&amp;Tenor,BB1784,Trigger)</f>
        <v>51902</v>
      </c>
      <c r="BB1784" s="98">
        <f>_xll.qlCalendarAdvance(Calendar,BB1783,AZ1784,"f",,Trigger)</f>
        <v>51904</v>
      </c>
      <c r="BC1784" s="98">
        <f>_xll.qlInterestRateIndexMaturity(Currency&amp;"ibor"&amp;Tenor,BB1784,Trigger)</f>
        <v>51993</v>
      </c>
      <c r="BD1784" s="242" t="e">
        <f>_xll.qlIndexFixing($AD$5,BA1784,TRUE,_xll.ohTrigger(Trigger,Trigger3M))</f>
        <v>#NUM!</v>
      </c>
      <c r="BE1784" s="242">
        <f>IFERROR(_xll.qlIndexFixing($BF$1,BA1784,TRUE,_xll.ohTrigger(Trigger,Trigger3M)),#N/A)</f>
        <v>1.4955553431610568E-2</v>
      </c>
    </row>
    <row r="1785" spans="52:57" ht="11.25" customHeight="1" x14ac:dyDescent="0.25">
      <c r="AZ1785" s="99" t="s">
        <v>83</v>
      </c>
      <c r="BA1785" s="98">
        <f>_xll.qlInterestRateIndexFixingDate(Currency&amp;"ibor"&amp;Tenor,BB1785,Trigger)</f>
        <v>51909</v>
      </c>
      <c r="BB1785" s="98">
        <f>_xll.qlCalendarAdvance(Calendar,BB1784,AZ1785,"f",,Trigger)</f>
        <v>51911</v>
      </c>
      <c r="BC1785" s="98">
        <f>_xll.qlInterestRateIndexMaturity(Currency&amp;"ibor"&amp;Tenor,BB1785,Trigger)</f>
        <v>52000</v>
      </c>
      <c r="BD1785" s="242" t="e">
        <f>_xll.qlIndexFixing($AD$5,BA1785,TRUE,_xll.ohTrigger(Trigger,Trigger3M))</f>
        <v>#NUM!</v>
      </c>
      <c r="BE1785" s="242">
        <f>IFERROR(_xll.qlIndexFixing($BF$1,BA1785,TRUE,_xll.ohTrigger(Trigger,Trigger3M)),#N/A)</f>
        <v>1.4955390431709351E-2</v>
      </c>
    </row>
    <row r="1786" spans="52:57" ht="11.25" customHeight="1" x14ac:dyDescent="0.25">
      <c r="AZ1786" s="99" t="s">
        <v>83</v>
      </c>
      <c r="BA1786" s="98">
        <f>_xll.qlInterestRateIndexFixingDate(Currency&amp;"ibor"&amp;Tenor,BB1786,Trigger)</f>
        <v>51916</v>
      </c>
      <c r="BB1786" s="98">
        <f>_xll.qlCalendarAdvance(Calendar,BB1785,AZ1786,"f",,Trigger)</f>
        <v>51918</v>
      </c>
      <c r="BC1786" s="98">
        <f>_xll.qlInterestRateIndexMaturity(Currency&amp;"ibor"&amp;Tenor,BB1786,Trigger)</f>
        <v>52007</v>
      </c>
      <c r="BD1786" s="242" t="e">
        <f>_xll.qlIndexFixing($AD$5,BA1786,TRUE,_xll.ohTrigger(Trigger,Trigger3M))</f>
        <v>#NUM!</v>
      </c>
      <c r="BE1786" s="242">
        <f>IFERROR(_xll.qlIndexFixing($BF$1,BA1786,TRUE,_xll.ohTrigger(Trigger,Trigger3M)),#N/A)</f>
        <v>1.4955246947156572E-2</v>
      </c>
    </row>
    <row r="1787" spans="52:57" ht="11.25" customHeight="1" x14ac:dyDescent="0.25">
      <c r="AZ1787" s="99" t="s">
        <v>83</v>
      </c>
      <c r="BA1787" s="98">
        <f>_xll.qlInterestRateIndexFixingDate(Currency&amp;"ibor"&amp;Tenor,BB1787,Trigger)</f>
        <v>51923</v>
      </c>
      <c r="BB1787" s="98">
        <f>_xll.qlCalendarAdvance(Calendar,BB1786,AZ1787,"f",,Trigger)</f>
        <v>51925</v>
      </c>
      <c r="BC1787" s="98">
        <f>_xll.qlInterestRateIndexMaturity(Currency&amp;"ibor"&amp;Tenor,BB1787,Trigger)</f>
        <v>52016</v>
      </c>
      <c r="BD1787" s="242" t="e">
        <f>_xll.qlIndexFixing($AD$5,BA1787,TRUE,_xll.ohTrigger(Trigger,Trigger3M))</f>
        <v>#NUM!</v>
      </c>
      <c r="BE1787" s="242">
        <f>IFERROR(_xll.qlIndexFixing($BF$1,BA1787,TRUE,_xll.ohTrigger(Trigger,Trigger3M)),#N/A)</f>
        <v>1.4955733468949937E-2</v>
      </c>
    </row>
    <row r="1788" spans="52:57" ht="11.25" customHeight="1" x14ac:dyDescent="0.25">
      <c r="AZ1788" s="99" t="s">
        <v>83</v>
      </c>
      <c r="BA1788" s="98">
        <f>_xll.qlInterestRateIndexFixingDate(Currency&amp;"ibor"&amp;Tenor,BB1788,Trigger)</f>
        <v>51930</v>
      </c>
      <c r="BB1788" s="98">
        <f>_xll.qlCalendarAdvance(Calendar,BB1787,AZ1788,"f",,Trigger)</f>
        <v>51932</v>
      </c>
      <c r="BC1788" s="98">
        <f>_xll.qlInterestRateIndexMaturity(Currency&amp;"ibor"&amp;Tenor,BB1788,Trigger)</f>
        <v>52026</v>
      </c>
      <c r="BD1788" s="242" t="e">
        <f>_xll.qlIndexFixing($AD$5,BA1788,TRUE,_xll.ohTrigger(Trigger,Trigger3M))</f>
        <v>#NUM!</v>
      </c>
      <c r="BE1788" s="242">
        <f>IFERROR(_xll.qlIndexFixing($BF$1,BA1788,TRUE,_xll.ohTrigger(Trigger,Trigger3M)),#N/A)</f>
        <v>1.49565529680258E-2</v>
      </c>
    </row>
    <row r="1789" spans="52:57" ht="11.25" customHeight="1" x14ac:dyDescent="0.25">
      <c r="AZ1789" s="99" t="s">
        <v>83</v>
      </c>
      <c r="BA1789" s="98">
        <f>_xll.qlInterestRateIndexFixingDate(Currency&amp;"ibor"&amp;Tenor,BB1789,Trigger)</f>
        <v>51937</v>
      </c>
      <c r="BB1789" s="98">
        <f>_xll.qlCalendarAdvance(Calendar,BB1788,AZ1789,"f",,Trigger)</f>
        <v>51939</v>
      </c>
      <c r="BC1789" s="98">
        <f>_xll.qlInterestRateIndexMaturity(Currency&amp;"ibor"&amp;Tenor,BB1789,Trigger)</f>
        <v>52033</v>
      </c>
      <c r="BD1789" s="242" t="e">
        <f>_xll.qlIndexFixing($AD$5,BA1789,TRUE,_xll.ohTrigger(Trigger,Trigger3M))</f>
        <v>#NUM!</v>
      </c>
      <c r="BE1789" s="242">
        <f>IFERROR(_xll.qlIndexFixing($BF$1,BA1789,TRUE,_xll.ohTrigger(Trigger,Trigger3M)),#N/A)</f>
        <v>1.495647546647254E-2</v>
      </c>
    </row>
    <row r="1790" spans="52:57" ht="11.25" customHeight="1" x14ac:dyDescent="0.25">
      <c r="AZ1790" s="99" t="s">
        <v>83</v>
      </c>
      <c r="BA1790" s="98">
        <f>_xll.qlInterestRateIndexFixingDate(Currency&amp;"ibor"&amp;Tenor,BB1790,Trigger)</f>
        <v>51944</v>
      </c>
      <c r="BB1790" s="98">
        <f>_xll.qlCalendarAdvance(Calendar,BB1789,AZ1790,"f",,Trigger)</f>
        <v>51946</v>
      </c>
      <c r="BC1790" s="98">
        <f>_xll.qlInterestRateIndexMaturity(Currency&amp;"ibor"&amp;Tenor,BB1790,Trigger)</f>
        <v>52040</v>
      </c>
      <c r="BD1790" s="242" t="e">
        <f>_xll.qlIndexFixing($AD$5,BA1790,TRUE,_xll.ohTrigger(Trigger,Trigger3M))</f>
        <v>#NUM!</v>
      </c>
      <c r="BE1790" s="242">
        <f>IFERROR(_xll.qlIndexFixing($BF$1,BA1790,TRUE,_xll.ohTrigger(Trigger,Trigger3M)),#N/A)</f>
        <v>1.4956417744583145E-2</v>
      </c>
    </row>
    <row r="1791" spans="52:57" ht="11.25" customHeight="1" x14ac:dyDescent="0.25">
      <c r="AZ1791" s="99" t="s">
        <v>83</v>
      </c>
      <c r="BA1791" s="98">
        <f>_xll.qlInterestRateIndexFixingDate(Currency&amp;"ibor"&amp;Tenor,BB1791,Trigger)</f>
        <v>51951</v>
      </c>
      <c r="BB1791" s="98">
        <f>_xll.qlCalendarAdvance(Calendar,BB1790,AZ1791,"f",,Trigger)</f>
        <v>51953</v>
      </c>
      <c r="BC1791" s="98">
        <f>_xll.qlInterestRateIndexMaturity(Currency&amp;"ibor"&amp;Tenor,BB1791,Trigger)</f>
        <v>52047</v>
      </c>
      <c r="BD1791" s="242" t="e">
        <f>_xll.qlIndexFixing($AD$5,BA1791,TRUE,_xll.ohTrigger(Trigger,Trigger3M))</f>
        <v>#NUM!</v>
      </c>
      <c r="BE1791" s="242">
        <f>IFERROR(_xll.qlIndexFixing($BF$1,BA1791,TRUE,_xll.ohTrigger(Trigger,Trigger3M)),#N/A)</f>
        <v>1.4956379862092809E-2</v>
      </c>
    </row>
    <row r="1792" spans="52:57" ht="11.25" customHeight="1" x14ac:dyDescent="0.25">
      <c r="AZ1792" s="99" t="s">
        <v>83</v>
      </c>
      <c r="BA1792" s="98">
        <f>_xll.qlInterestRateIndexFixingDate(Currency&amp;"ibor"&amp;Tenor,BB1792,Trigger)</f>
        <v>51958</v>
      </c>
      <c r="BB1792" s="98">
        <f>_xll.qlCalendarAdvance(Calendar,BB1791,AZ1792,"f",,Trigger)</f>
        <v>51964</v>
      </c>
      <c r="BC1792" s="98">
        <f>_xll.qlInterestRateIndexMaturity(Currency&amp;"ibor"&amp;Tenor,BB1792,Trigger)</f>
        <v>52055</v>
      </c>
      <c r="BD1792" s="242" t="e">
        <f>_xll.qlIndexFixing($AD$5,BA1792,TRUE,_xll.ohTrigger(Trigger,Trigger3M))</f>
        <v>#NUM!</v>
      </c>
      <c r="BE1792" s="242">
        <f>IFERROR(_xll.qlIndexFixing($BF$1,BA1792,TRUE,_xll.ohTrigger(Trigger,Trigger3M)),#N/A)</f>
        <v>1.4955420058298658E-2</v>
      </c>
    </row>
    <row r="1793" spans="52:57" ht="11.25" customHeight="1" x14ac:dyDescent="0.25">
      <c r="AZ1793" s="99" t="s">
        <v>83</v>
      </c>
      <c r="BA1793" s="98">
        <f>_xll.qlInterestRateIndexFixingDate(Currency&amp;"ibor"&amp;Tenor,BB1793,Trigger)</f>
        <v>51967</v>
      </c>
      <c r="BB1793" s="98">
        <f>_xll.qlCalendarAdvance(Calendar,BB1792,AZ1793,"f",,Trigger)</f>
        <v>51971</v>
      </c>
      <c r="BC1793" s="98">
        <f>_xll.qlInterestRateIndexMaturity(Currency&amp;"ibor"&amp;Tenor,BB1793,Trigger)</f>
        <v>52062</v>
      </c>
      <c r="BD1793" s="242" t="e">
        <f>_xll.qlIndexFixing($AD$5,BA1793,TRUE,_xll.ohTrigger(Trigger,Trigger3M))</f>
        <v>#NUM!</v>
      </c>
      <c r="BE1793" s="242">
        <f>IFERROR(_xll.qlIndexFixing($BF$1,BA1793,TRUE,_xll.ohTrigger(Trigger,Trigger3M)),#N/A)</f>
        <v>1.4955429147137352E-2</v>
      </c>
    </row>
    <row r="1794" spans="52:57" ht="11.25" customHeight="1" x14ac:dyDescent="0.25">
      <c r="AZ1794" s="99" t="s">
        <v>83</v>
      </c>
      <c r="BA1794" s="98">
        <f>_xll.qlInterestRateIndexFixingDate(Currency&amp;"ibor"&amp;Tenor,BB1794,Trigger)</f>
        <v>51974</v>
      </c>
      <c r="BB1794" s="98">
        <f>_xll.qlCalendarAdvance(Calendar,BB1793,AZ1794,"f",,Trigger)</f>
        <v>51978</v>
      </c>
      <c r="BC1794" s="98">
        <f>_xll.qlInterestRateIndexMaturity(Currency&amp;"ibor"&amp;Tenor,BB1794,Trigger)</f>
        <v>52069</v>
      </c>
      <c r="BD1794" s="242" t="e">
        <f>_xll.qlIndexFixing($AD$5,BA1794,TRUE,_xll.ohTrigger(Trigger,Trigger3M))</f>
        <v>#NUM!</v>
      </c>
      <c r="BE1794" s="242">
        <f>IFERROR(_xll.qlIndexFixing($BF$1,BA1794,TRUE,_xll.ohTrigger(Trigger,Trigger3M)),#N/A)</f>
        <v>1.4955458273422911E-2</v>
      </c>
    </row>
    <row r="1795" spans="52:57" ht="11.25" customHeight="1" x14ac:dyDescent="0.25">
      <c r="AZ1795" s="99" t="s">
        <v>83</v>
      </c>
      <c r="BA1795" s="98">
        <f>_xll.qlInterestRateIndexFixingDate(Currency&amp;"ibor"&amp;Tenor,BB1795,Trigger)</f>
        <v>51981</v>
      </c>
      <c r="BB1795" s="98">
        <f>_xll.qlCalendarAdvance(Calendar,BB1794,AZ1795,"f",,Trigger)</f>
        <v>51985</v>
      </c>
      <c r="BC1795" s="98">
        <f>_xll.qlInterestRateIndexMaturity(Currency&amp;"ibor"&amp;Tenor,BB1795,Trigger)</f>
        <v>52076</v>
      </c>
      <c r="BD1795" s="242" t="e">
        <f>_xll.qlIndexFixing($AD$5,BA1795,TRUE,_xll.ohTrigger(Trigger,Trigger3M))</f>
        <v>#NUM!</v>
      </c>
      <c r="BE1795" s="242">
        <f>IFERROR(_xll.qlIndexFixing($BF$1,BA1795,TRUE,_xll.ohTrigger(Trigger,Trigger3M)),#N/A)</f>
        <v>1.4955507496886896E-2</v>
      </c>
    </row>
    <row r="1796" spans="52:57" ht="11.25" customHeight="1" x14ac:dyDescent="0.25">
      <c r="AZ1796" s="99" t="s">
        <v>83</v>
      </c>
      <c r="BA1796" s="98">
        <f>_xll.qlInterestRateIndexFixingDate(Currency&amp;"ibor"&amp;Tenor,BB1796,Trigger)</f>
        <v>51988</v>
      </c>
      <c r="BB1796" s="98">
        <f>_xll.qlCalendarAdvance(Calendar,BB1795,AZ1796,"f",,Trigger)</f>
        <v>51992</v>
      </c>
      <c r="BC1796" s="98">
        <f>_xll.qlInterestRateIndexMaturity(Currency&amp;"ibor"&amp;Tenor,BB1796,Trigger)</f>
        <v>52084</v>
      </c>
      <c r="BD1796" s="242" t="e">
        <f>_xll.qlIndexFixing($AD$5,BA1796,TRUE,_xll.ohTrigger(Trigger,Trigger3M))</f>
        <v>#NUM!</v>
      </c>
      <c r="BE1796" s="242">
        <f>IFERROR(_xll.qlIndexFixing($BF$1,BA1796,TRUE,_xll.ohTrigger(Trigger,Trigger3M)),#N/A)</f>
        <v>1.4955896018210811E-2</v>
      </c>
    </row>
    <row r="1797" spans="52:57" ht="11.25" customHeight="1" x14ac:dyDescent="0.25">
      <c r="AZ1797" s="99" t="s">
        <v>83</v>
      </c>
      <c r="BA1797" s="98">
        <f>_xll.qlInterestRateIndexFixingDate(Currency&amp;"ibor"&amp;Tenor,BB1797,Trigger)</f>
        <v>51995</v>
      </c>
      <c r="BB1797" s="98">
        <f>_xll.qlCalendarAdvance(Calendar,BB1796,AZ1797,"f",,Trigger)</f>
        <v>51999</v>
      </c>
      <c r="BC1797" s="98">
        <f>_xll.qlInterestRateIndexMaturity(Currency&amp;"ibor"&amp;Tenor,BB1797,Trigger)</f>
        <v>52091</v>
      </c>
      <c r="BD1797" s="242" t="e">
        <f>_xll.qlIndexFixing($AD$5,BA1797,TRUE,_xll.ohTrigger(Trigger,Trigger3M))</f>
        <v>#NUM!</v>
      </c>
      <c r="BE1797" s="242">
        <f>IFERROR(_xll.qlIndexFixing($BF$1,BA1797,TRUE,_xll.ohTrigger(Trigger,Trigger3M)),#N/A)</f>
        <v>1.4955987074617573E-2</v>
      </c>
    </row>
    <row r="1798" spans="52:57" ht="11.25" customHeight="1" x14ac:dyDescent="0.25">
      <c r="AZ1798" s="99" t="s">
        <v>83</v>
      </c>
      <c r="BA1798" s="98">
        <f>_xll.qlInterestRateIndexFixingDate(Currency&amp;"ibor"&amp;Tenor,BB1798,Trigger)</f>
        <v>52002</v>
      </c>
      <c r="BB1798" s="98">
        <f>_xll.qlCalendarAdvance(Calendar,BB1797,AZ1798,"f",,Trigger)</f>
        <v>52006</v>
      </c>
      <c r="BC1798" s="98">
        <f>_xll.qlInterestRateIndexMaturity(Currency&amp;"ibor"&amp;Tenor,BB1798,Trigger)</f>
        <v>52098</v>
      </c>
      <c r="BD1798" s="242" t="e">
        <f>_xll.qlIndexFixing($AD$5,BA1798,TRUE,_xll.ohTrigger(Trigger,Trigger3M))</f>
        <v>#NUM!</v>
      </c>
      <c r="BE1798" s="242">
        <f>IFERROR(_xll.qlIndexFixing($BF$1,BA1798,TRUE,_xll.ohTrigger(Trigger,Trigger3M)),#N/A)</f>
        <v>1.4956098412498228E-2</v>
      </c>
    </row>
    <row r="1799" spans="52:57" ht="11.25" customHeight="1" x14ac:dyDescent="0.25">
      <c r="AZ1799" s="99" t="s">
        <v>83</v>
      </c>
      <c r="BA1799" s="98">
        <f>_xll.qlInterestRateIndexFixingDate(Currency&amp;"ibor"&amp;Tenor,BB1799,Trigger)</f>
        <v>52009</v>
      </c>
      <c r="BB1799" s="98">
        <f>_xll.qlCalendarAdvance(Calendar,BB1798,AZ1799,"f",,Trigger)</f>
        <v>52013</v>
      </c>
      <c r="BC1799" s="98">
        <f>_xll.qlInterestRateIndexMaturity(Currency&amp;"ibor"&amp;Tenor,BB1799,Trigger)</f>
        <v>52105</v>
      </c>
      <c r="BD1799" s="242" t="e">
        <f>_xll.qlIndexFixing($AD$5,BA1799,TRUE,_xll.ohTrigger(Trigger,Trigger3M))</f>
        <v>#NUM!</v>
      </c>
      <c r="BE1799" s="242">
        <f>IFERROR(_xll.qlIndexFixing($BF$1,BA1799,TRUE,_xll.ohTrigger(Trigger,Trigger3M)),#N/A)</f>
        <v>1.4956230091584123E-2</v>
      </c>
    </row>
    <row r="1800" spans="52:57" ht="11.25" customHeight="1" x14ac:dyDescent="0.25">
      <c r="AZ1800" s="99" t="s">
        <v>83</v>
      </c>
      <c r="BA1800" s="98">
        <f>_xll.qlInterestRateIndexFixingDate(Currency&amp;"ibor"&amp;Tenor,BB1800,Trigger)</f>
        <v>52016</v>
      </c>
      <c r="BB1800" s="98">
        <f>_xll.qlCalendarAdvance(Calendar,BB1799,AZ1800,"f",,Trigger)</f>
        <v>52020</v>
      </c>
      <c r="BC1800" s="98">
        <f>_xll.qlInterestRateIndexMaturity(Currency&amp;"ibor"&amp;Tenor,BB1800,Trigger)</f>
        <v>52112</v>
      </c>
      <c r="BD1800" s="242" t="e">
        <f>_xll.qlIndexFixing($AD$5,BA1800,TRUE,_xll.ohTrigger(Trigger,Trigger3M))</f>
        <v>#NUM!</v>
      </c>
      <c r="BE1800" s="242">
        <f>IFERROR(_xll.qlIndexFixing($BF$1,BA1800,TRUE,_xll.ohTrigger(Trigger,Trigger3M)),#N/A)</f>
        <v>1.4956382171609219E-2</v>
      </c>
    </row>
    <row r="1801" spans="52:57" ht="11.25" customHeight="1" x14ac:dyDescent="0.25">
      <c r="AZ1801" s="99" t="s">
        <v>83</v>
      </c>
      <c r="BA1801" s="98">
        <f>_xll.qlInterestRateIndexFixingDate(Currency&amp;"ibor"&amp;Tenor,BB1801,Trigger)</f>
        <v>52023</v>
      </c>
      <c r="BB1801" s="98">
        <f>_xll.qlCalendarAdvance(Calendar,BB1800,AZ1801,"f",,Trigger)</f>
        <v>52027</v>
      </c>
      <c r="BC1801" s="98">
        <f>_xll.qlInterestRateIndexMaturity(Currency&amp;"ibor"&amp;Tenor,BB1801,Trigger)</f>
        <v>52119</v>
      </c>
      <c r="BD1801" s="242" t="e">
        <f>_xll.qlIndexFixing($AD$5,BA1801,TRUE,_xll.ohTrigger(Trigger,Trigger3M))</f>
        <v>#NUM!</v>
      </c>
      <c r="BE1801" s="242">
        <f>IFERROR(_xll.qlIndexFixing($BF$1,BA1801,TRUE,_xll.ohTrigger(Trigger,Trigger3M)),#N/A)</f>
        <v>1.4956554712308338E-2</v>
      </c>
    </row>
    <row r="1802" spans="52:57" ht="11.25" customHeight="1" x14ac:dyDescent="0.25">
      <c r="AZ1802" s="99" t="s">
        <v>83</v>
      </c>
      <c r="BA1802" s="98">
        <f>_xll.qlInterestRateIndexFixingDate(Currency&amp;"ibor"&amp;Tenor,BB1802,Trigger)</f>
        <v>52030</v>
      </c>
      <c r="BB1802" s="98">
        <f>_xll.qlCalendarAdvance(Calendar,BB1801,AZ1802,"f",,Trigger)</f>
        <v>52034</v>
      </c>
      <c r="BC1802" s="98">
        <f>_xll.qlInterestRateIndexMaturity(Currency&amp;"ibor"&amp;Tenor,BB1802,Trigger)</f>
        <v>52126</v>
      </c>
      <c r="BD1802" s="242" t="e">
        <f>_xll.qlIndexFixing($AD$5,BA1802,TRUE,_xll.ohTrigger(Trigger,Trigger3M))</f>
        <v>#NUM!</v>
      </c>
      <c r="BE1802" s="242">
        <f>IFERROR(_xll.qlIndexFixing($BF$1,BA1802,TRUE,_xll.ohTrigger(Trigger,Trigger3M)),#N/A)</f>
        <v>1.4956747773412831E-2</v>
      </c>
    </row>
    <row r="1803" spans="52:57" ht="11.25" customHeight="1" x14ac:dyDescent="0.25">
      <c r="AZ1803" s="99" t="s">
        <v>83</v>
      </c>
      <c r="BA1803" s="98">
        <f>_xll.qlInterestRateIndexFixingDate(Currency&amp;"ibor"&amp;Tenor,BB1803,Trigger)</f>
        <v>52037</v>
      </c>
      <c r="BB1803" s="98">
        <f>_xll.qlCalendarAdvance(Calendar,BB1802,AZ1803,"f",,Trigger)</f>
        <v>52041</v>
      </c>
      <c r="BC1803" s="98">
        <f>_xll.qlInterestRateIndexMaturity(Currency&amp;"ibor"&amp;Tenor,BB1803,Trigger)</f>
        <v>52133</v>
      </c>
      <c r="BD1803" s="242" t="e">
        <f>_xll.qlIndexFixing($AD$5,BA1803,TRUE,_xll.ohTrigger(Trigger,Trigger3M))</f>
        <v>#NUM!</v>
      </c>
      <c r="BE1803" s="242">
        <f>IFERROR(_xll.qlIndexFixing($BF$1,BA1803,TRUE,_xll.ohTrigger(Trigger,Trigger3M)),#N/A)</f>
        <v>1.4956961414657527E-2</v>
      </c>
    </row>
    <row r="1804" spans="52:57" ht="11.25" customHeight="1" x14ac:dyDescent="0.25">
      <c r="AZ1804" s="99" t="s">
        <v>83</v>
      </c>
      <c r="BA1804" s="98">
        <f>_xll.qlInterestRateIndexFixingDate(Currency&amp;"ibor"&amp;Tenor,BB1804,Trigger)</f>
        <v>52044</v>
      </c>
      <c r="BB1804" s="98">
        <f>_xll.qlCalendarAdvance(Calendar,BB1803,AZ1804,"f",,Trigger)</f>
        <v>52048</v>
      </c>
      <c r="BC1804" s="98">
        <f>_xll.qlInterestRateIndexMaturity(Currency&amp;"ibor"&amp;Tenor,BB1804,Trigger)</f>
        <v>52140</v>
      </c>
      <c r="BD1804" s="242" t="e">
        <f>_xll.qlIndexFixing($AD$5,BA1804,TRUE,_xll.ohTrigger(Trigger,Trigger3M))</f>
        <v>#NUM!</v>
      </c>
      <c r="BE1804" s="242">
        <f>IFERROR(_xll.qlIndexFixing($BF$1,BA1804,TRUE,_xll.ohTrigger(Trigger,Trigger3M)),#N/A)</f>
        <v>1.4957195695778119E-2</v>
      </c>
    </row>
    <row r="1805" spans="52:57" ht="11.25" customHeight="1" x14ac:dyDescent="0.25">
      <c r="AZ1805" s="99" t="s">
        <v>83</v>
      </c>
      <c r="BA1805" s="98">
        <f>_xll.qlInterestRateIndexFixingDate(Currency&amp;"ibor"&amp;Tenor,BB1805,Trigger)</f>
        <v>52051</v>
      </c>
      <c r="BB1805" s="98">
        <f>_xll.qlCalendarAdvance(Calendar,BB1804,AZ1805,"f",,Trigger)</f>
        <v>52055</v>
      </c>
      <c r="BC1805" s="98">
        <f>_xll.qlInterestRateIndexMaturity(Currency&amp;"ibor"&amp;Tenor,BB1805,Trigger)</f>
        <v>52147</v>
      </c>
      <c r="BD1805" s="242" t="e">
        <f>_xll.qlIndexFixing($AD$5,BA1805,TRUE,_xll.ohTrigger(Trigger,Trigger3M))</f>
        <v>#NUM!</v>
      </c>
      <c r="BE1805" s="242">
        <f>IFERROR(_xll.qlIndexFixing($BF$1,BA1805,TRUE,_xll.ohTrigger(Trigger,Trigger3M)),#N/A)</f>
        <v>1.4957450676506823E-2</v>
      </c>
    </row>
    <row r="1806" spans="52:57" ht="11.25" customHeight="1" x14ac:dyDescent="0.25">
      <c r="AZ1806" s="99" t="s">
        <v>83</v>
      </c>
      <c r="BA1806" s="98">
        <f>_xll.qlInterestRateIndexFixingDate(Currency&amp;"ibor"&amp;Tenor,BB1806,Trigger)</f>
        <v>52058</v>
      </c>
      <c r="BB1806" s="98">
        <f>_xll.qlCalendarAdvance(Calendar,BB1805,AZ1806,"f",,Trigger)</f>
        <v>52062</v>
      </c>
      <c r="BC1806" s="98">
        <f>_xll.qlInterestRateIndexMaturity(Currency&amp;"ibor"&amp;Tenor,BB1806,Trigger)</f>
        <v>52154</v>
      </c>
      <c r="BD1806" s="242" t="e">
        <f>_xll.qlIndexFixing($AD$5,BA1806,TRUE,_xll.ohTrigger(Trigger,Trigger3M))</f>
        <v>#NUM!</v>
      </c>
      <c r="BE1806" s="242">
        <f>IFERROR(_xll.qlIndexFixing($BF$1,BA1806,TRUE,_xll.ohTrigger(Trigger,Trigger3M)),#N/A)</f>
        <v>1.4957726416580205E-2</v>
      </c>
    </row>
    <row r="1807" spans="52:57" ht="11.25" customHeight="1" x14ac:dyDescent="0.25">
      <c r="AZ1807" s="99" t="s">
        <v>83</v>
      </c>
      <c r="BA1807" s="98">
        <f>_xll.qlInterestRateIndexFixingDate(Currency&amp;"ibor"&amp;Tenor,BB1807,Trigger)</f>
        <v>52065</v>
      </c>
      <c r="BB1807" s="98">
        <f>_xll.qlCalendarAdvance(Calendar,BB1806,AZ1807,"f",,Trigger)</f>
        <v>52069</v>
      </c>
      <c r="BC1807" s="98">
        <f>_xll.qlInterestRateIndexMaturity(Currency&amp;"ibor"&amp;Tenor,BB1807,Trigger)</f>
        <v>52161</v>
      </c>
      <c r="BD1807" s="242" t="e">
        <f>_xll.qlIndexFixing($AD$5,BA1807,TRUE,_xll.ohTrigger(Trigger,Trigger3M))</f>
        <v>#NUM!</v>
      </c>
      <c r="BE1807" s="242">
        <f>IFERROR(_xll.qlIndexFixing($BF$1,BA1807,TRUE,_xll.ohTrigger(Trigger,Trigger3M)),#N/A)</f>
        <v>1.4958022975733962E-2</v>
      </c>
    </row>
    <row r="1808" spans="52:57" ht="11.25" customHeight="1" x14ac:dyDescent="0.25">
      <c r="AZ1808" s="99" t="s">
        <v>83</v>
      </c>
      <c r="BA1808" s="98">
        <f>_xll.qlInterestRateIndexFixingDate(Currency&amp;"ibor"&amp;Tenor,BB1808,Trigger)</f>
        <v>52072</v>
      </c>
      <c r="BB1808" s="98">
        <f>_xll.qlCalendarAdvance(Calendar,BB1807,AZ1808,"f",,Trigger)</f>
        <v>52076</v>
      </c>
      <c r="BC1808" s="98">
        <f>_xll.qlInterestRateIndexMaturity(Currency&amp;"ibor"&amp;Tenor,BB1808,Trigger)</f>
        <v>52168</v>
      </c>
      <c r="BD1808" s="242" t="e">
        <f>_xll.qlIndexFixing($AD$5,BA1808,TRUE,_xll.ohTrigger(Trigger,Trigger3M))</f>
        <v>#NUM!</v>
      </c>
      <c r="BE1808" s="242">
        <f>IFERROR(_xll.qlIndexFixing($BF$1,BA1808,TRUE,_xll.ohTrigger(Trigger,Trigger3M)),#N/A)</f>
        <v>1.4958340413704654E-2</v>
      </c>
    </row>
    <row r="1809" spans="52:57" ht="11.25" customHeight="1" x14ac:dyDescent="0.25">
      <c r="AZ1809" s="99" t="s">
        <v>83</v>
      </c>
      <c r="BA1809" s="98">
        <f>_xll.qlInterestRateIndexFixingDate(Currency&amp;"ibor"&amp;Tenor,BB1809,Trigger)</f>
        <v>52079</v>
      </c>
      <c r="BB1809" s="98">
        <f>_xll.qlCalendarAdvance(Calendar,BB1808,AZ1809,"f",,Trigger)</f>
        <v>52083</v>
      </c>
      <c r="BC1809" s="98">
        <f>_xll.qlInterestRateIndexMaturity(Currency&amp;"ibor"&amp;Tenor,BB1809,Trigger)</f>
        <v>52175</v>
      </c>
      <c r="BD1809" s="242" t="e">
        <f>_xll.qlIndexFixing($AD$5,BA1809,TRUE,_xll.ohTrigger(Trigger,Trigger3M))</f>
        <v>#NUM!</v>
      </c>
      <c r="BE1809" s="242">
        <f>IFERROR(_xll.qlIndexFixing($BF$1,BA1809,TRUE,_xll.ohTrigger(Trigger,Trigger3M)),#N/A)</f>
        <v>1.4958678790227107E-2</v>
      </c>
    </row>
    <row r="1810" spans="52:57" ht="11.25" customHeight="1" x14ac:dyDescent="0.25">
      <c r="AZ1810" s="99" t="s">
        <v>83</v>
      </c>
      <c r="BA1810" s="98">
        <f>_xll.qlInterestRateIndexFixingDate(Currency&amp;"ibor"&amp;Tenor,BB1810,Trigger)</f>
        <v>52086</v>
      </c>
      <c r="BB1810" s="98">
        <f>_xll.qlCalendarAdvance(Calendar,BB1809,AZ1810,"f",,Trigger)</f>
        <v>52090</v>
      </c>
      <c r="BC1810" s="98">
        <f>_xll.qlInterestRateIndexMaturity(Currency&amp;"ibor"&amp;Tenor,BB1810,Trigger)</f>
        <v>52182</v>
      </c>
      <c r="BD1810" s="242" t="e">
        <f>_xll.qlIndexFixing($AD$5,BA1810,TRUE,_xll.ohTrigger(Trigger,Trigger3M))</f>
        <v>#NUM!</v>
      </c>
      <c r="BE1810" s="242">
        <f>IFERROR(_xll.qlIndexFixing($BF$1,BA1810,TRUE,_xll.ohTrigger(Trigger,Trigger3M)),#N/A)</f>
        <v>1.4959038165037887E-2</v>
      </c>
    </row>
    <row r="1811" spans="52:57" ht="11.25" customHeight="1" x14ac:dyDescent="0.25">
      <c r="AZ1811" s="99" t="s">
        <v>83</v>
      </c>
      <c r="BA1811" s="98">
        <f>_xll.qlInterestRateIndexFixingDate(Currency&amp;"ibor"&amp;Tenor,BB1811,Trigger)</f>
        <v>52093</v>
      </c>
      <c r="BB1811" s="98">
        <f>_xll.qlCalendarAdvance(Calendar,BB1810,AZ1811,"f",,Trigger)</f>
        <v>52097</v>
      </c>
      <c r="BC1811" s="98">
        <f>_xll.qlInterestRateIndexMaturity(Currency&amp;"ibor"&amp;Tenor,BB1811,Trigger)</f>
        <v>52189</v>
      </c>
      <c r="BD1811" s="242" t="e">
        <f>_xll.qlIndexFixing($AD$5,BA1811,TRUE,_xll.ohTrigger(Trigger,Trigger3M))</f>
        <v>#NUM!</v>
      </c>
      <c r="BE1811" s="242">
        <f>IFERROR(_xll.qlIndexFixing($BF$1,BA1811,TRUE,_xll.ohTrigger(Trigger,Trigger3M)),#N/A)</f>
        <v>1.4959418597872687E-2</v>
      </c>
    </row>
    <row r="1812" spans="52:57" ht="11.25" customHeight="1" x14ac:dyDescent="0.25">
      <c r="AZ1812" s="99" t="s">
        <v>83</v>
      </c>
      <c r="BA1812" s="98">
        <f>_xll.qlInterestRateIndexFixingDate(Currency&amp;"ibor"&amp;Tenor,BB1812,Trigger)</f>
        <v>52100</v>
      </c>
      <c r="BB1812" s="98">
        <f>_xll.qlCalendarAdvance(Calendar,BB1811,AZ1812,"f",,Trigger)</f>
        <v>52104</v>
      </c>
      <c r="BC1812" s="98">
        <f>_xll.qlInterestRateIndexMaturity(Currency&amp;"ibor"&amp;Tenor,BB1812,Trigger)</f>
        <v>52196</v>
      </c>
      <c r="BD1812" s="242" t="e">
        <f>_xll.qlIndexFixing($AD$5,BA1812,TRUE,_xll.ohTrigger(Trigger,Trigger3M))</f>
        <v>#NUM!</v>
      </c>
      <c r="BE1812" s="242">
        <f>IFERROR(_xll.qlIndexFixing($BF$1,BA1812,TRUE,_xll.ohTrigger(Trigger,Trigger3M)),#N/A)</f>
        <v>1.4959820148471546E-2</v>
      </c>
    </row>
    <row r="1813" spans="52:57" ht="11.25" customHeight="1" x14ac:dyDescent="0.25">
      <c r="AZ1813" s="99" t="s">
        <v>83</v>
      </c>
      <c r="BA1813" s="98">
        <f>_xll.qlInterestRateIndexFixingDate(Currency&amp;"ibor"&amp;Tenor,BB1813,Trigger)</f>
        <v>52107</v>
      </c>
      <c r="BB1813" s="98">
        <f>_xll.qlCalendarAdvance(Calendar,BB1812,AZ1813,"f",,Trigger)</f>
        <v>52111</v>
      </c>
      <c r="BC1813" s="98">
        <f>_xll.qlInterestRateIndexMaturity(Currency&amp;"ibor"&amp;Tenor,BB1813,Trigger)</f>
        <v>52202</v>
      </c>
      <c r="BD1813" s="242" t="e">
        <f>_xll.qlIndexFixing($AD$5,BA1813,TRUE,_xll.ohTrigger(Trigger,Trigger3M))</f>
        <v>#NUM!</v>
      </c>
      <c r="BE1813" s="242">
        <f>IFERROR(_xll.qlIndexFixing($BF$1,BA1813,TRUE,_xll.ohTrigger(Trigger,Trigger3M)),#N/A)</f>
        <v>1.495989822946178E-2</v>
      </c>
    </row>
    <row r="1814" spans="52:57" ht="11.25" customHeight="1" x14ac:dyDescent="0.25">
      <c r="AZ1814" s="99" t="s">
        <v>83</v>
      </c>
      <c r="BA1814" s="98">
        <f>_xll.qlInterestRateIndexFixingDate(Currency&amp;"ibor"&amp;Tenor,BB1814,Trigger)</f>
        <v>52114</v>
      </c>
      <c r="BB1814" s="98">
        <f>_xll.qlCalendarAdvance(Calendar,BB1813,AZ1814,"f",,Trigger)</f>
        <v>52118</v>
      </c>
      <c r="BC1814" s="98">
        <f>_xll.qlInterestRateIndexMaturity(Currency&amp;"ibor"&amp;Tenor,BB1814,Trigger)</f>
        <v>52209</v>
      </c>
      <c r="BD1814" s="242" t="e">
        <f>_xll.qlIndexFixing($AD$5,BA1814,TRUE,_xll.ohTrigger(Trigger,Trigger3M))</f>
        <v>#NUM!</v>
      </c>
      <c r="BE1814" s="242">
        <f>IFERROR(_xll.qlIndexFixing($BF$1,BA1814,TRUE,_xll.ohTrigger(Trigger,Trigger3M)),#N/A)</f>
        <v>1.4960340648224504E-2</v>
      </c>
    </row>
    <row r="1815" spans="52:57" ht="11.25" customHeight="1" x14ac:dyDescent="0.25">
      <c r="AZ1815" s="99" t="s">
        <v>83</v>
      </c>
      <c r="BA1815" s="98">
        <f>_xll.qlInterestRateIndexFixingDate(Currency&amp;"ibor"&amp;Tenor,BB1815,Trigger)</f>
        <v>52121</v>
      </c>
      <c r="BB1815" s="98">
        <f>_xll.qlCalendarAdvance(Calendar,BB1814,AZ1815,"f",,Trigger)</f>
        <v>52125</v>
      </c>
      <c r="BC1815" s="98">
        <f>_xll.qlInterestRateIndexMaturity(Currency&amp;"ibor"&amp;Tenor,BB1815,Trigger)</f>
        <v>52216</v>
      </c>
      <c r="BD1815" s="242" t="e">
        <f>_xll.qlIndexFixing($AD$5,BA1815,TRUE,_xll.ohTrigger(Trigger,Trigger3M))</f>
        <v>#NUM!</v>
      </c>
      <c r="BE1815" s="242">
        <f>IFERROR(_xll.qlIndexFixing($BF$1,BA1815,TRUE,_xll.ohTrigger(Trigger,Trigger3M)),#N/A)</f>
        <v>1.4960804358814431E-2</v>
      </c>
    </row>
    <row r="1816" spans="52:57" ht="11.25" customHeight="1" x14ac:dyDescent="0.25">
      <c r="AZ1816" s="99" t="s">
        <v>83</v>
      </c>
      <c r="BA1816" s="98">
        <f>_xll.qlInterestRateIndexFixingDate(Currency&amp;"ibor"&amp;Tenor,BB1816,Trigger)</f>
        <v>52128</v>
      </c>
      <c r="BB1816" s="98">
        <f>_xll.qlCalendarAdvance(Calendar,BB1815,AZ1816,"f",,Trigger)</f>
        <v>52132</v>
      </c>
      <c r="BC1816" s="98">
        <f>_xll.qlInterestRateIndexMaturity(Currency&amp;"ibor"&amp;Tenor,BB1816,Trigger)</f>
        <v>52223</v>
      </c>
      <c r="BD1816" s="242" t="e">
        <f>_xll.qlIndexFixing($AD$5,BA1816,TRUE,_xll.ohTrigger(Trigger,Trigger3M))</f>
        <v>#NUM!</v>
      </c>
      <c r="BE1816" s="242">
        <f>IFERROR(_xll.qlIndexFixing($BF$1,BA1816,TRUE,_xll.ohTrigger(Trigger,Trigger3M)),#N/A)</f>
        <v>1.4961289420965754E-2</v>
      </c>
    </row>
    <row r="1817" spans="52:57" ht="11.25" customHeight="1" x14ac:dyDescent="0.25">
      <c r="AZ1817" s="99" t="s">
        <v>83</v>
      </c>
      <c r="BA1817" s="98">
        <f>_xll.qlInterestRateIndexFixingDate(Currency&amp;"ibor"&amp;Tenor,BB1817,Trigger)</f>
        <v>52135</v>
      </c>
      <c r="BB1817" s="98">
        <f>_xll.qlCalendarAdvance(Calendar,BB1816,AZ1817,"f",,Trigger)</f>
        <v>52139</v>
      </c>
      <c r="BC1817" s="98">
        <f>_xll.qlInterestRateIndexMaturity(Currency&amp;"ibor"&amp;Tenor,BB1817,Trigger)</f>
        <v>52231</v>
      </c>
      <c r="BD1817" s="242" t="e">
        <f>_xll.qlIndexFixing($AD$5,BA1817,TRUE,_xll.ohTrigger(Trigger,Trigger3M))</f>
        <v>#NUM!</v>
      </c>
      <c r="BE1817" s="242">
        <f>IFERROR(_xll.qlIndexFixing($BF$1,BA1817,TRUE,_xll.ohTrigger(Trigger,Trigger3M)),#N/A)</f>
        <v>1.4962146758729911E-2</v>
      </c>
    </row>
    <row r="1818" spans="52:57" ht="11.25" customHeight="1" x14ac:dyDescent="0.25">
      <c r="AZ1818" s="99" t="s">
        <v>83</v>
      </c>
      <c r="BA1818" s="98">
        <f>_xll.qlInterestRateIndexFixingDate(Currency&amp;"ibor"&amp;Tenor,BB1818,Trigger)</f>
        <v>52142</v>
      </c>
      <c r="BB1818" s="98">
        <f>_xll.qlCalendarAdvance(Calendar,BB1817,AZ1818,"f",,Trigger)</f>
        <v>52146</v>
      </c>
      <c r="BC1818" s="98">
        <f>_xll.qlInterestRateIndexMaturity(Currency&amp;"ibor"&amp;Tenor,BB1818,Trigger)</f>
        <v>52238</v>
      </c>
      <c r="BD1818" s="242" t="e">
        <f>_xll.qlIndexFixing($AD$5,BA1818,TRUE,_xll.ohTrigger(Trigger,Trigger3M))</f>
        <v>#NUM!</v>
      </c>
      <c r="BE1818" s="242">
        <f>IFERROR(_xll.qlIndexFixing($BF$1,BA1818,TRUE,_xll.ohTrigger(Trigger,Trigger3M)),#N/A)</f>
        <v>1.4962676270405288E-2</v>
      </c>
    </row>
    <row r="1819" spans="52:57" ht="11.25" customHeight="1" x14ac:dyDescent="0.25">
      <c r="AZ1819" s="99" t="s">
        <v>83</v>
      </c>
      <c r="BA1819" s="98">
        <f>_xll.qlInterestRateIndexFixingDate(Currency&amp;"ibor"&amp;Tenor,BB1819,Trigger)</f>
        <v>52149</v>
      </c>
      <c r="BB1819" s="98">
        <f>_xll.qlCalendarAdvance(Calendar,BB1818,AZ1819,"f",,Trigger)</f>
        <v>52153</v>
      </c>
      <c r="BC1819" s="98">
        <f>_xll.qlInterestRateIndexMaturity(Currency&amp;"ibor"&amp;Tenor,BB1819,Trigger)</f>
        <v>52245</v>
      </c>
      <c r="BD1819" s="242" t="e">
        <f>_xll.qlIndexFixing($AD$5,BA1819,TRUE,_xll.ohTrigger(Trigger,Trigger3M))</f>
        <v>#NUM!</v>
      </c>
      <c r="BE1819" s="242">
        <f>IFERROR(_xll.qlIndexFixing($BF$1,BA1819,TRUE,_xll.ohTrigger(Trigger,Trigger3M)),#N/A)</f>
        <v>1.4963227318014569E-2</v>
      </c>
    </row>
    <row r="1820" spans="52:57" ht="11.25" customHeight="1" x14ac:dyDescent="0.25">
      <c r="AZ1820" s="99" t="s">
        <v>83</v>
      </c>
      <c r="BA1820" s="98">
        <f>_xll.qlInterestRateIndexFixingDate(Currency&amp;"ibor"&amp;Tenor,BB1820,Trigger)</f>
        <v>52156</v>
      </c>
      <c r="BB1820" s="98">
        <f>_xll.qlCalendarAdvance(Calendar,BB1819,AZ1820,"f",,Trigger)</f>
        <v>52160</v>
      </c>
      <c r="BC1820" s="98">
        <f>_xll.qlInterestRateIndexMaturity(Currency&amp;"ibor"&amp;Tenor,BB1820,Trigger)</f>
        <v>52252</v>
      </c>
      <c r="BD1820" s="242" t="e">
        <f>_xll.qlIndexFixing($AD$5,BA1820,TRUE,_xll.ohTrigger(Trigger,Trigger3M))</f>
        <v>#NUM!</v>
      </c>
      <c r="BE1820" s="242">
        <f>IFERROR(_xll.qlIndexFixing($BF$1,BA1820,TRUE,_xll.ohTrigger(Trigger,Trigger3M)),#N/A)</f>
        <v>1.4963799961296058E-2</v>
      </c>
    </row>
    <row r="1821" spans="52:57" ht="11.25" customHeight="1" x14ac:dyDescent="0.25">
      <c r="AZ1821" s="99" t="s">
        <v>83</v>
      </c>
      <c r="BA1821" s="98">
        <f>_xll.qlInterestRateIndexFixingDate(Currency&amp;"ibor"&amp;Tenor,BB1821,Trigger)</f>
        <v>52163</v>
      </c>
      <c r="BB1821" s="98">
        <f>_xll.qlCalendarAdvance(Calendar,BB1820,AZ1821,"f",,Trigger)</f>
        <v>52167</v>
      </c>
      <c r="BC1821" s="98">
        <f>_xll.qlInterestRateIndexMaturity(Currency&amp;"ibor"&amp;Tenor,BB1821,Trigger)</f>
        <v>52259</v>
      </c>
      <c r="BD1821" s="242" t="e">
        <f>_xll.qlIndexFixing($AD$5,BA1821,TRUE,_xll.ohTrigger(Trigger,Trigger3M))</f>
        <v>#NUM!</v>
      </c>
      <c r="BE1821" s="242">
        <f>IFERROR(_xll.qlIndexFixing($BF$1,BA1821,TRUE,_xll.ohTrigger(Trigger,Trigger3M)),#N/A)</f>
        <v>1.49643942599924E-2</v>
      </c>
    </row>
    <row r="1822" spans="52:57" ht="11.25" customHeight="1" x14ac:dyDescent="0.25">
      <c r="AZ1822" s="99" t="s">
        <v>83</v>
      </c>
      <c r="BA1822" s="98">
        <f>_xll.qlInterestRateIndexFixingDate(Currency&amp;"ibor"&amp;Tenor,BB1822,Trigger)</f>
        <v>52170</v>
      </c>
      <c r="BB1822" s="98">
        <f>_xll.qlCalendarAdvance(Calendar,BB1821,AZ1822,"f",,Trigger)</f>
        <v>52174</v>
      </c>
      <c r="BC1822" s="98">
        <f>_xll.qlInterestRateIndexMaturity(Currency&amp;"ibor"&amp;Tenor,BB1822,Trigger)</f>
        <v>52266</v>
      </c>
      <c r="BD1822" s="242" t="e">
        <f>_xll.qlIndexFixing($AD$5,BA1822,TRUE,_xll.ohTrigger(Trigger,Trigger3M))</f>
        <v>#NUM!</v>
      </c>
      <c r="BE1822" s="242">
        <f>IFERROR(_xll.qlIndexFixing($BF$1,BA1822,TRUE,_xll.ohTrigger(Trigger,Trigger3M)),#N/A)</f>
        <v>1.4965010273845371E-2</v>
      </c>
    </row>
    <row r="1823" spans="52:57" ht="11.25" customHeight="1" x14ac:dyDescent="0.25">
      <c r="AZ1823" s="99" t="s">
        <v>83</v>
      </c>
      <c r="BA1823" s="98">
        <f>_xll.qlInterestRateIndexFixingDate(Currency&amp;"ibor"&amp;Tenor,BB1823,Trigger)</f>
        <v>52177</v>
      </c>
      <c r="BB1823" s="98">
        <f>_xll.qlCalendarAdvance(Calendar,BB1822,AZ1823,"f",,Trigger)</f>
        <v>52181</v>
      </c>
      <c r="BC1823" s="98">
        <f>_xll.qlInterestRateIndexMaturity(Currency&amp;"ibor"&amp;Tenor,BB1823,Trigger)</f>
        <v>52273</v>
      </c>
      <c r="BD1823" s="242" t="e">
        <f>_xll.qlIndexFixing($AD$5,BA1823,TRUE,_xll.ohTrigger(Trigger,Trigger3M))</f>
        <v>#NUM!</v>
      </c>
      <c r="BE1823" s="242">
        <f>IFERROR(_xll.qlIndexFixing($BF$1,BA1823,TRUE,_xll.ohTrigger(Trigger,Trigger3M)),#N/A)</f>
        <v>1.4965648062594141E-2</v>
      </c>
    </row>
    <row r="1824" spans="52:57" ht="11.25" customHeight="1" x14ac:dyDescent="0.25">
      <c r="AZ1824" s="99" t="s">
        <v>83</v>
      </c>
      <c r="BA1824" s="98">
        <f>_xll.qlInterestRateIndexFixingDate(Currency&amp;"ibor"&amp;Tenor,BB1824,Trigger)</f>
        <v>52184</v>
      </c>
      <c r="BB1824" s="98">
        <f>_xll.qlCalendarAdvance(Calendar,BB1823,AZ1824,"f",,Trigger)</f>
        <v>52188</v>
      </c>
      <c r="BC1824" s="98">
        <f>_xll.qlInterestRateIndexMaturity(Currency&amp;"ibor"&amp;Tenor,BB1824,Trigger)</f>
        <v>52280</v>
      </c>
      <c r="BD1824" s="242" t="e">
        <f>_xll.qlIndexFixing($AD$5,BA1824,TRUE,_xll.ohTrigger(Trigger,Trigger3M))</f>
        <v>#NUM!</v>
      </c>
      <c r="BE1824" s="242">
        <f>IFERROR(_xll.qlIndexFixing($BF$1,BA1824,TRUE,_xll.ohTrigger(Trigger,Trigger3M)),#N/A)</f>
        <v>1.4966307685980489E-2</v>
      </c>
    </row>
    <row r="1825" spans="52:57" ht="11.25" customHeight="1" x14ac:dyDescent="0.25">
      <c r="AZ1825" s="99" t="s">
        <v>83</v>
      </c>
      <c r="BA1825" s="98">
        <f>_xll.qlInterestRateIndexFixingDate(Currency&amp;"ibor"&amp;Tenor,BB1825,Trigger)</f>
        <v>52191</v>
      </c>
      <c r="BB1825" s="98">
        <f>_xll.qlCalendarAdvance(Calendar,BB1824,AZ1825,"f",,Trigger)</f>
        <v>52195</v>
      </c>
      <c r="BC1825" s="98">
        <f>_xll.qlInterestRateIndexMaturity(Currency&amp;"ibor"&amp;Tenor,BB1825,Trigger)</f>
        <v>52287</v>
      </c>
      <c r="BD1825" s="242" t="e">
        <f>_xll.qlIndexFixing($AD$5,BA1825,TRUE,_xll.ohTrigger(Trigger,Trigger3M))</f>
        <v>#NUM!</v>
      </c>
      <c r="BE1825" s="242">
        <f>IFERROR(_xll.qlIndexFixing($BF$1,BA1825,TRUE,_xll.ohTrigger(Trigger,Trigger3M)),#N/A)</f>
        <v>1.4966989203747927E-2</v>
      </c>
    </row>
    <row r="1826" spans="52:57" ht="11.25" customHeight="1" x14ac:dyDescent="0.25">
      <c r="AZ1826" s="99" t="s">
        <v>83</v>
      </c>
      <c r="BA1826" s="98">
        <f>_xll.qlInterestRateIndexFixingDate(Currency&amp;"ibor"&amp;Tenor,BB1826,Trigger)</f>
        <v>52198</v>
      </c>
      <c r="BB1826" s="98">
        <f>_xll.qlCalendarAdvance(Calendar,BB1825,AZ1826,"f",,Trigger)</f>
        <v>52202</v>
      </c>
      <c r="BC1826" s="98">
        <f>_xll.qlInterestRateIndexMaturity(Currency&amp;"ibor"&amp;Tenor,BB1826,Trigger)</f>
        <v>52292</v>
      </c>
      <c r="BD1826" s="242" t="e">
        <f>_xll.qlIndexFixing($AD$5,BA1826,TRUE,_xll.ohTrigger(Trigger,Trigger3M))</f>
        <v>#NUM!</v>
      </c>
      <c r="BE1826" s="242">
        <f>IFERROR(_xll.qlIndexFixing($BF$1,BA1826,TRUE,_xll.ohTrigger(Trigger,Trigger3M)),#N/A)</f>
        <v>1.4966962529666894E-2</v>
      </c>
    </row>
    <row r="1827" spans="52:57" ht="11.25" customHeight="1" x14ac:dyDescent="0.25">
      <c r="AZ1827" s="99" t="s">
        <v>83</v>
      </c>
      <c r="BA1827" s="98">
        <f>_xll.qlInterestRateIndexFixingDate(Currency&amp;"ibor"&amp;Tenor,BB1827,Trigger)</f>
        <v>52205</v>
      </c>
      <c r="BB1827" s="98">
        <f>_xll.qlCalendarAdvance(Calendar,BB1826,AZ1827,"f",,Trigger)</f>
        <v>52209</v>
      </c>
      <c r="BC1827" s="98">
        <f>_xll.qlInterestRateIndexMaturity(Currency&amp;"ibor"&amp;Tenor,BB1827,Trigger)</f>
        <v>52299</v>
      </c>
      <c r="BD1827" s="242" t="e">
        <f>_xll.qlIndexFixing($AD$5,BA1827,TRUE,_xll.ohTrigger(Trigger,Trigger3M))</f>
        <v>#NUM!</v>
      </c>
      <c r="BE1827" s="242">
        <f>IFERROR(_xll.qlIndexFixing($BF$1,BA1827,TRUE,_xll.ohTrigger(Trigger,Trigger3M)),#N/A)</f>
        <v>1.4967684788491198E-2</v>
      </c>
    </row>
    <row r="1828" spans="52:57" ht="11.25" customHeight="1" x14ac:dyDescent="0.25">
      <c r="AZ1828" s="99" t="s">
        <v>83</v>
      </c>
      <c r="BA1828" s="98">
        <f>_xll.qlInterestRateIndexFixingDate(Currency&amp;"ibor"&amp;Tenor,BB1828,Trigger)</f>
        <v>52212</v>
      </c>
      <c r="BB1828" s="98">
        <f>_xll.qlCalendarAdvance(Calendar,BB1827,AZ1828,"f",,Trigger)</f>
        <v>52216</v>
      </c>
      <c r="BC1828" s="98">
        <f>_xll.qlInterestRateIndexMaturity(Currency&amp;"ibor"&amp;Tenor,BB1828,Trigger)</f>
        <v>52306</v>
      </c>
      <c r="BD1828" s="242" t="e">
        <f>_xll.qlIndexFixing($AD$5,BA1828,TRUE,_xll.ohTrigger(Trigger,Trigger3M))</f>
        <v>#NUM!</v>
      </c>
      <c r="BE1828" s="242">
        <f>IFERROR(_xll.qlIndexFixing($BF$1,BA1828,TRUE,_xll.ohTrigger(Trigger,Trigger3M)),#N/A)</f>
        <v>1.4968429110554737E-2</v>
      </c>
    </row>
    <row r="1829" spans="52:57" ht="11.25" customHeight="1" x14ac:dyDescent="0.25">
      <c r="AZ1829" s="99" t="s">
        <v>83</v>
      </c>
      <c r="BA1829" s="98">
        <f>_xll.qlInterestRateIndexFixingDate(Currency&amp;"ibor"&amp;Tenor,BB1829,Trigger)</f>
        <v>52219</v>
      </c>
      <c r="BB1829" s="98">
        <f>_xll.qlCalendarAdvance(Calendar,BB1828,AZ1829,"f",,Trigger)</f>
        <v>52223</v>
      </c>
      <c r="BC1829" s="98">
        <f>_xll.qlInterestRateIndexMaturity(Currency&amp;"ibor"&amp;Tenor,BB1829,Trigger)</f>
        <v>52313</v>
      </c>
      <c r="BD1829" s="242" t="e">
        <f>_xll.qlIndexFixing($AD$5,BA1829,TRUE,_xll.ohTrigger(Trigger,Trigger3M))</f>
        <v>#NUM!</v>
      </c>
      <c r="BE1829" s="242">
        <f>IFERROR(_xll.qlIndexFixing($BF$1,BA1829,TRUE,_xll.ohTrigger(Trigger,Trigger3M)),#N/A)</f>
        <v>1.4969195555598169E-2</v>
      </c>
    </row>
    <row r="1830" spans="52:57" ht="11.25" customHeight="1" x14ac:dyDescent="0.25">
      <c r="AZ1830" s="99" t="s">
        <v>83</v>
      </c>
      <c r="BA1830" s="98">
        <f>_xll.qlInterestRateIndexFixingDate(Currency&amp;"ibor"&amp;Tenor,BB1830,Trigger)</f>
        <v>52224</v>
      </c>
      <c r="BB1830" s="98">
        <f>_xll.qlCalendarAdvance(Calendar,BB1829,AZ1830,"f",,Trigger)</f>
        <v>52230</v>
      </c>
      <c r="BC1830" s="98">
        <f>_xll.qlInterestRateIndexMaturity(Currency&amp;"ibor"&amp;Tenor,BB1830,Trigger)</f>
        <v>52321</v>
      </c>
      <c r="BD1830" s="242" t="e">
        <f>_xll.qlIndexFixing($AD$5,BA1830,TRUE,_xll.ohTrigger(Trigger,Trigger3M))</f>
        <v>#NUM!</v>
      </c>
      <c r="BE1830" s="242">
        <f>IFERROR(_xll.qlIndexFixing($BF$1,BA1830,TRUE,_xll.ohTrigger(Trigger,Trigger3M)),#N/A)</f>
        <v>1.4970355658174644E-2</v>
      </c>
    </row>
    <row r="1831" spans="52:57" ht="11.25" customHeight="1" x14ac:dyDescent="0.25">
      <c r="AZ1831" s="99" t="s">
        <v>83</v>
      </c>
      <c r="BA1831" s="98">
        <f>_xll.qlInterestRateIndexFixingDate(Currency&amp;"ibor"&amp;Tenor,BB1831,Trigger)</f>
        <v>52233</v>
      </c>
      <c r="BB1831" s="98">
        <f>_xll.qlCalendarAdvance(Calendar,BB1830,AZ1831,"f",,Trigger)</f>
        <v>52237</v>
      </c>
      <c r="BC1831" s="98">
        <f>_xll.qlInterestRateIndexMaturity(Currency&amp;"ibor"&amp;Tenor,BB1831,Trigger)</f>
        <v>52327</v>
      </c>
      <c r="BD1831" s="242" t="e">
        <f>_xll.qlIndexFixing($AD$5,BA1831,TRUE,_xll.ohTrigger(Trigger,Trigger3M))</f>
        <v>#NUM!</v>
      </c>
      <c r="BE1831" s="242">
        <f>IFERROR(_xll.qlIndexFixing($BF$1,BA1831,TRUE,_xll.ohTrigger(Trigger,Trigger3M)),#N/A)</f>
        <v>1.4970795053577568E-2</v>
      </c>
    </row>
    <row r="1832" spans="52:57" ht="11.25" customHeight="1" x14ac:dyDescent="0.25">
      <c r="AZ1832" s="99" t="s">
        <v>83</v>
      </c>
      <c r="BA1832" s="98">
        <f>_xll.qlInterestRateIndexFixingDate(Currency&amp;"ibor"&amp;Tenor,BB1832,Trigger)</f>
        <v>52240</v>
      </c>
      <c r="BB1832" s="98">
        <f>_xll.qlCalendarAdvance(Calendar,BB1831,AZ1832,"f",,Trigger)</f>
        <v>52244</v>
      </c>
      <c r="BC1832" s="98">
        <f>_xll.qlInterestRateIndexMaturity(Currency&amp;"ibor"&amp;Tenor,BB1832,Trigger)</f>
        <v>52334</v>
      </c>
      <c r="BD1832" s="242" t="e">
        <f>_xll.qlIndexFixing($AD$5,BA1832,TRUE,_xll.ohTrigger(Trigger,Trigger3M))</f>
        <v>#NUM!</v>
      </c>
      <c r="BE1832" s="242">
        <f>IFERROR(_xll.qlIndexFixing($BF$1,BA1832,TRUE,_xll.ohTrigger(Trigger,Trigger3M)),#N/A)</f>
        <v>1.4971628225993072E-2</v>
      </c>
    </row>
    <row r="1833" spans="52:57" ht="11.25" customHeight="1" x14ac:dyDescent="0.25">
      <c r="AZ1833" s="99" t="s">
        <v>83</v>
      </c>
      <c r="BA1833" s="98">
        <f>_xll.qlInterestRateIndexFixingDate(Currency&amp;"ibor"&amp;Tenor,BB1833,Trigger)</f>
        <v>52247</v>
      </c>
      <c r="BB1833" s="98">
        <f>_xll.qlCalendarAdvance(Calendar,BB1832,AZ1833,"f",,Trigger)</f>
        <v>52251</v>
      </c>
      <c r="BC1833" s="98">
        <f>_xll.qlInterestRateIndexMaturity(Currency&amp;"ibor"&amp;Tenor,BB1833,Trigger)</f>
        <v>52341</v>
      </c>
      <c r="BD1833" s="242" t="e">
        <f>_xll.qlIndexFixing($AD$5,BA1833,TRUE,_xll.ohTrigger(Trigger,Trigger3M))</f>
        <v>#NUM!</v>
      </c>
      <c r="BE1833" s="242">
        <f>IFERROR(_xll.qlIndexFixing($BF$1,BA1833,TRUE,_xll.ohTrigger(Trigger,Trigger3M)),#N/A)</f>
        <v>1.4972483760344879E-2</v>
      </c>
    </row>
    <row r="1834" spans="52:57" ht="11.25" customHeight="1" x14ac:dyDescent="0.25">
      <c r="AZ1834" s="99" t="s">
        <v>83</v>
      </c>
      <c r="BA1834" s="98">
        <f>_xll.qlInterestRateIndexFixingDate(Currency&amp;"ibor"&amp;Tenor,BB1834,Trigger)</f>
        <v>52254</v>
      </c>
      <c r="BB1834" s="98">
        <f>_xll.qlCalendarAdvance(Calendar,BB1833,AZ1834,"f",,Trigger)</f>
        <v>52258</v>
      </c>
      <c r="BC1834" s="98">
        <f>_xll.qlInterestRateIndexMaturity(Currency&amp;"ibor"&amp;Tenor,BB1834,Trigger)</f>
        <v>52348</v>
      </c>
      <c r="BD1834" s="242" t="e">
        <f>_xll.qlIndexFixing($AD$5,BA1834,TRUE,_xll.ohTrigger(Trigger,Trigger3M))</f>
        <v>#NUM!</v>
      </c>
      <c r="BE1834" s="242">
        <f>IFERROR(_xll.qlIndexFixing($BF$1,BA1834,TRUE,_xll.ohTrigger(Trigger,Trigger3M)),#N/A)</f>
        <v>1.4973361716377198E-2</v>
      </c>
    </row>
    <row r="1835" spans="52:57" ht="11.25" customHeight="1" x14ac:dyDescent="0.25">
      <c r="AZ1835" s="99" t="s">
        <v>83</v>
      </c>
      <c r="BA1835" s="98">
        <f>_xll.qlInterestRateIndexFixingDate(Currency&amp;"ibor"&amp;Tenor,BB1835,Trigger)</f>
        <v>52261</v>
      </c>
      <c r="BB1835" s="98">
        <f>_xll.qlCalendarAdvance(Calendar,BB1834,AZ1835,"f",,Trigger)</f>
        <v>52265</v>
      </c>
      <c r="BC1835" s="98">
        <f>_xll.qlInterestRateIndexMaturity(Currency&amp;"ibor"&amp;Tenor,BB1835,Trigger)</f>
        <v>52355</v>
      </c>
      <c r="BD1835" s="242" t="e">
        <f>_xll.qlIndexFixing($AD$5,BA1835,TRUE,_xll.ohTrigger(Trigger,Trigger3M))</f>
        <v>#NUM!</v>
      </c>
      <c r="BE1835" s="242">
        <f>IFERROR(_xll.qlIndexFixing($BF$1,BA1835,TRUE,_xll.ohTrigger(Trigger,Trigger3M)),#N/A)</f>
        <v>1.4974262153826245E-2</v>
      </c>
    </row>
    <row r="1836" spans="52:57" ht="11.25" customHeight="1" x14ac:dyDescent="0.25">
      <c r="AZ1836" s="99" t="s">
        <v>83</v>
      </c>
      <c r="BA1836" s="98">
        <f>_xll.qlInterestRateIndexFixingDate(Currency&amp;"ibor"&amp;Tenor,BB1836,Trigger)</f>
        <v>52268</v>
      </c>
      <c r="BB1836" s="98">
        <f>_xll.qlCalendarAdvance(Calendar,BB1835,AZ1836,"f",,Trigger)</f>
        <v>52272</v>
      </c>
      <c r="BC1836" s="98">
        <f>_xll.qlInterestRateIndexMaturity(Currency&amp;"ibor"&amp;Tenor,BB1836,Trigger)</f>
        <v>52362</v>
      </c>
      <c r="BD1836" s="242" t="e">
        <f>_xll.qlIndexFixing($AD$5,BA1836,TRUE,_xll.ohTrigger(Trigger,Trigger3M))</f>
        <v>#NUM!</v>
      </c>
      <c r="BE1836" s="242">
        <f>IFERROR(_xll.qlIndexFixing($BF$1,BA1836,TRUE,_xll.ohTrigger(Trigger,Trigger3M)),#N/A)</f>
        <v>1.4975185132436231E-2</v>
      </c>
    </row>
    <row r="1837" spans="52:57" ht="11.25" customHeight="1" x14ac:dyDescent="0.25">
      <c r="AZ1837" s="99" t="s">
        <v>83</v>
      </c>
      <c r="BA1837" s="98">
        <f>_xll.qlInterestRateIndexFixingDate(Currency&amp;"ibor"&amp;Tenor,BB1837,Trigger)</f>
        <v>52275</v>
      </c>
      <c r="BB1837" s="98">
        <f>_xll.qlCalendarAdvance(Calendar,BB1836,AZ1837,"f",,Trigger)</f>
        <v>52279</v>
      </c>
      <c r="BC1837" s="98">
        <f>_xll.qlInterestRateIndexMaturity(Currency&amp;"ibor"&amp;Tenor,BB1837,Trigger)</f>
        <v>52369</v>
      </c>
      <c r="BD1837" s="242" t="e">
        <f>_xll.qlIndexFixing($AD$5,BA1837,TRUE,_xll.ohTrigger(Trigger,Trigger3M))</f>
        <v>#NUM!</v>
      </c>
      <c r="BE1837" s="242">
        <f>IFERROR(_xll.qlIndexFixing($BF$1,BA1837,TRUE,_xll.ohTrigger(Trigger,Trigger3M)),#N/A)</f>
        <v>1.4976130711949587E-2</v>
      </c>
    </row>
    <row r="1838" spans="52:57" ht="11.25" customHeight="1" x14ac:dyDescent="0.25">
      <c r="AZ1838" s="99" t="s">
        <v>83</v>
      </c>
      <c r="BA1838" s="98">
        <f>_xll.qlInterestRateIndexFixingDate(Currency&amp;"ibor"&amp;Tenor,BB1838,Trigger)</f>
        <v>52282</v>
      </c>
      <c r="BB1838" s="98">
        <f>_xll.qlCalendarAdvance(Calendar,BB1837,AZ1838,"f",,Trigger)</f>
        <v>52286</v>
      </c>
      <c r="BC1838" s="98">
        <f>_xll.qlInterestRateIndexMaturity(Currency&amp;"ibor"&amp;Tenor,BB1838,Trigger)</f>
        <v>52376</v>
      </c>
      <c r="BD1838" s="242" t="e">
        <f>_xll.qlIndexFixing($AD$5,BA1838,TRUE,_xll.ohTrigger(Trigger,Trigger3M))</f>
        <v>#NUM!</v>
      </c>
      <c r="BE1838" s="242">
        <f>IFERROR(_xll.qlIndexFixing($BF$1,BA1838,TRUE,_xll.ohTrigger(Trigger,Trigger3M)),#N/A)</f>
        <v>1.4977098952106971E-2</v>
      </c>
    </row>
    <row r="1839" spans="52:57" ht="11.25" customHeight="1" x14ac:dyDescent="0.25">
      <c r="AZ1839" s="99" t="s">
        <v>83</v>
      </c>
      <c r="BA1839" s="98">
        <f>_xll.qlInterestRateIndexFixingDate(Currency&amp;"ibor"&amp;Tenor,BB1839,Trigger)</f>
        <v>52289</v>
      </c>
      <c r="BB1839" s="98">
        <f>_xll.qlCalendarAdvance(Calendar,BB1838,AZ1839,"f",,Trigger)</f>
        <v>52293</v>
      </c>
      <c r="BC1839" s="98">
        <f>_xll.qlInterestRateIndexMaturity(Currency&amp;"ibor"&amp;Tenor,BB1839,Trigger)</f>
        <v>52385</v>
      </c>
      <c r="BD1839" s="242" t="e">
        <f>_xll.qlIndexFixing($AD$5,BA1839,TRUE,_xll.ohTrigger(Trigger,Trigger3M))</f>
        <v>#NUM!</v>
      </c>
      <c r="BE1839" s="242">
        <f>IFERROR(_xll.qlIndexFixing($BF$1,BA1839,TRUE,_xll.ohTrigger(Trigger,Trigger3M)),#N/A)</f>
        <v>1.497886281905976E-2</v>
      </c>
    </row>
    <row r="1840" spans="52:57" ht="11.25" customHeight="1" x14ac:dyDescent="0.25">
      <c r="AZ1840" s="99" t="s">
        <v>83</v>
      </c>
      <c r="BA1840" s="98">
        <f>_xll.qlInterestRateIndexFixingDate(Currency&amp;"ibor"&amp;Tenor,BB1840,Trigger)</f>
        <v>52296</v>
      </c>
      <c r="BB1840" s="98">
        <f>_xll.qlCalendarAdvance(Calendar,BB1839,AZ1840,"f",,Trigger)</f>
        <v>52300</v>
      </c>
      <c r="BC1840" s="98">
        <f>_xll.qlInterestRateIndexMaturity(Currency&amp;"ibor"&amp;Tenor,BB1840,Trigger)</f>
        <v>52392</v>
      </c>
      <c r="BD1840" s="242" t="e">
        <f>_xll.qlIndexFixing($AD$5,BA1840,TRUE,_xll.ohTrigger(Trigger,Trigger3M))</f>
        <v>#NUM!</v>
      </c>
      <c r="BE1840" s="242">
        <f>IFERROR(_xll.qlIndexFixing($BF$1,BA1840,TRUE,_xll.ohTrigger(Trigger,Trigger3M)),#N/A)</f>
        <v>1.4979879921882593E-2</v>
      </c>
    </row>
    <row r="1841" spans="52:57" ht="11.25" customHeight="1" x14ac:dyDescent="0.25">
      <c r="AZ1841" s="99" t="s">
        <v>83</v>
      </c>
      <c r="BA1841" s="98">
        <f>_xll.qlInterestRateIndexFixingDate(Currency&amp;"ibor"&amp;Tenor,BB1841,Trigger)</f>
        <v>52303</v>
      </c>
      <c r="BB1841" s="98">
        <f>_xll.qlCalendarAdvance(Calendar,BB1840,AZ1841,"f",,Trigger)</f>
        <v>52307</v>
      </c>
      <c r="BC1841" s="98">
        <f>_xll.qlInterestRateIndexMaturity(Currency&amp;"ibor"&amp;Tenor,BB1841,Trigger)</f>
        <v>52399</v>
      </c>
      <c r="BD1841" s="242" t="e">
        <f>_xll.qlIndexFixing($AD$5,BA1841,TRUE,_xll.ohTrigger(Trigger,Trigger3M))</f>
        <v>#NUM!</v>
      </c>
      <c r="BE1841" s="242">
        <f>IFERROR(_xll.qlIndexFixing($BF$1,BA1841,TRUE,_xll.ohTrigger(Trigger,Trigger3M)),#N/A)</f>
        <v>1.4980919875019243E-2</v>
      </c>
    </row>
    <row r="1842" spans="52:57" ht="11.25" customHeight="1" x14ac:dyDescent="0.25">
      <c r="AZ1842" s="99" t="s">
        <v>83</v>
      </c>
      <c r="BA1842" s="98">
        <f>_xll.qlInterestRateIndexFixingDate(Currency&amp;"ibor"&amp;Tenor,BB1842,Trigger)</f>
        <v>52310</v>
      </c>
      <c r="BB1842" s="98">
        <f>_xll.qlCalendarAdvance(Calendar,BB1841,AZ1842,"f",,Trigger)</f>
        <v>52314</v>
      </c>
      <c r="BC1842" s="98">
        <f>_xll.qlInterestRateIndexMaturity(Currency&amp;"ibor"&amp;Tenor,BB1842,Trigger)</f>
        <v>52406</v>
      </c>
      <c r="BD1842" s="242" t="e">
        <f>_xll.qlIndexFixing($AD$5,BA1842,TRUE,_xll.ohTrigger(Trigger,Trigger3M))</f>
        <v>#NUM!</v>
      </c>
      <c r="BE1842" s="242">
        <f>IFERROR(_xll.qlIndexFixing($BF$1,BA1842,TRUE,_xll.ohTrigger(Trigger,Trigger3M)),#N/A)</f>
        <v>1.4981982738218434E-2</v>
      </c>
    </row>
    <row r="1843" spans="52:57" ht="11.25" customHeight="1" x14ac:dyDescent="0.25">
      <c r="AZ1843" s="99" t="s">
        <v>83</v>
      </c>
      <c r="BA1843" s="98">
        <f>_xll.qlInterestRateIndexFixingDate(Currency&amp;"ibor"&amp;Tenor,BB1843,Trigger)</f>
        <v>52315</v>
      </c>
      <c r="BB1843" s="98">
        <f>_xll.qlCalendarAdvance(Calendar,BB1842,AZ1843,"f",,Trigger)</f>
        <v>52321</v>
      </c>
      <c r="BC1843" s="98">
        <f>_xll.qlInterestRateIndexMaturity(Currency&amp;"ibor"&amp;Tenor,BB1843,Trigger)</f>
        <v>52412</v>
      </c>
      <c r="BD1843" s="242" t="e">
        <f>_xll.qlIndexFixing($AD$5,BA1843,TRUE,_xll.ohTrigger(Trigger,Trigger3M))</f>
        <v>#NUM!</v>
      </c>
      <c r="BE1843" s="242">
        <f>IFERROR(_xll.qlIndexFixing($BF$1,BA1843,TRUE,_xll.ohTrigger(Trigger,Trigger3M)),#N/A)</f>
        <v>1.4982675275719655E-2</v>
      </c>
    </row>
    <row r="1844" spans="52:57" ht="11.25" customHeight="1" x14ac:dyDescent="0.25">
      <c r="AZ1844" s="99" t="s">
        <v>83</v>
      </c>
      <c r="BA1844" s="98">
        <f>_xll.qlInterestRateIndexFixingDate(Currency&amp;"ibor"&amp;Tenor,BB1844,Trigger)</f>
        <v>52324</v>
      </c>
      <c r="BB1844" s="98">
        <f>_xll.qlCalendarAdvance(Calendar,BB1843,AZ1844,"f",,Trigger)</f>
        <v>52328</v>
      </c>
      <c r="BC1844" s="98">
        <f>_xll.qlInterestRateIndexMaturity(Currency&amp;"ibor"&amp;Tenor,BB1844,Trigger)</f>
        <v>52419</v>
      </c>
      <c r="BD1844" s="242" t="e">
        <f>_xll.qlIndexFixing($AD$5,BA1844,TRUE,_xll.ohTrigger(Trigger,Trigger3M))</f>
        <v>#NUM!</v>
      </c>
      <c r="BE1844" s="242">
        <f>IFERROR(_xll.qlIndexFixing($BF$1,BA1844,TRUE,_xll.ohTrigger(Trigger,Trigger3M)),#N/A)</f>
        <v>1.4983782436054935E-2</v>
      </c>
    </row>
    <row r="1845" spans="52:57" ht="11.25" customHeight="1" x14ac:dyDescent="0.25">
      <c r="AZ1845" s="99" t="s">
        <v>83</v>
      </c>
      <c r="BA1845" s="98">
        <f>_xll.qlInterestRateIndexFixingDate(Currency&amp;"ibor"&amp;Tenor,BB1845,Trigger)</f>
        <v>52331</v>
      </c>
      <c r="BB1845" s="98">
        <f>_xll.qlCalendarAdvance(Calendar,BB1844,AZ1845,"f",,Trigger)</f>
        <v>52335</v>
      </c>
      <c r="BC1845" s="98">
        <f>_xll.qlInterestRateIndexMaturity(Currency&amp;"ibor"&amp;Tenor,BB1845,Trigger)</f>
        <v>52426</v>
      </c>
      <c r="BD1845" s="242" t="e">
        <f>_xll.qlIndexFixing($AD$5,BA1845,TRUE,_xll.ohTrigger(Trigger,Trigger3M))</f>
        <v>#NUM!</v>
      </c>
      <c r="BE1845" s="242">
        <f>IFERROR(_xll.qlIndexFixing($BF$1,BA1845,TRUE,_xll.ohTrigger(Trigger,Trigger3M)),#N/A)</f>
        <v>1.4984912680474308E-2</v>
      </c>
    </row>
    <row r="1846" spans="52:57" ht="11.25" customHeight="1" x14ac:dyDescent="0.25">
      <c r="AZ1846" s="99" t="s">
        <v>83</v>
      </c>
      <c r="BA1846" s="98">
        <f>_xll.qlInterestRateIndexFixingDate(Currency&amp;"ibor"&amp;Tenor,BB1846,Trigger)</f>
        <v>52338</v>
      </c>
      <c r="BB1846" s="98">
        <f>_xll.qlCalendarAdvance(Calendar,BB1845,AZ1846,"f",,Trigger)</f>
        <v>52342</v>
      </c>
      <c r="BC1846" s="98">
        <f>_xll.qlInterestRateIndexMaturity(Currency&amp;"ibor"&amp;Tenor,BB1846,Trigger)</f>
        <v>52433</v>
      </c>
      <c r="BD1846" s="242" t="e">
        <f>_xll.qlIndexFixing($AD$5,BA1846,TRUE,_xll.ohTrigger(Trigger,Trigger3M))</f>
        <v>#NUM!</v>
      </c>
      <c r="BE1846" s="242">
        <f>IFERROR(_xll.qlIndexFixing($BF$1,BA1846,TRUE,_xll.ohTrigger(Trigger,Trigger3M)),#N/A)</f>
        <v>1.498606606872515E-2</v>
      </c>
    </row>
    <row r="1847" spans="52:57" ht="11.25" customHeight="1" x14ac:dyDescent="0.25">
      <c r="AZ1847" s="99" t="s">
        <v>83</v>
      </c>
      <c r="BA1847" s="98">
        <f>_xll.qlInterestRateIndexFixingDate(Currency&amp;"ibor"&amp;Tenor,BB1847,Trigger)</f>
        <v>52345</v>
      </c>
      <c r="BB1847" s="98">
        <f>_xll.qlCalendarAdvance(Calendar,BB1846,AZ1847,"f",,Trigger)</f>
        <v>52349</v>
      </c>
      <c r="BC1847" s="98">
        <f>_xll.qlInterestRateIndexMaturity(Currency&amp;"ibor"&amp;Tenor,BB1847,Trigger)</f>
        <v>52440</v>
      </c>
      <c r="BD1847" s="242" t="e">
        <f>_xll.qlIndexFixing($AD$5,BA1847,TRUE,_xll.ohTrigger(Trigger,Trigger3M))</f>
        <v>#NUM!</v>
      </c>
      <c r="BE1847" s="242">
        <f>IFERROR(_xll.qlIndexFixing($BF$1,BA1847,TRUE,_xll.ohTrigger(Trigger,Trigger3M)),#N/A)</f>
        <v>1.4987242660560101E-2</v>
      </c>
    </row>
    <row r="1848" spans="52:57" ht="11.25" customHeight="1" x14ac:dyDescent="0.25">
      <c r="AZ1848" s="99" t="s">
        <v>83</v>
      </c>
      <c r="BA1848" s="98">
        <f>_xll.qlInterestRateIndexFixingDate(Currency&amp;"ibor"&amp;Tenor,BB1848,Trigger)</f>
        <v>52351</v>
      </c>
      <c r="BB1848" s="98">
        <f>_xll.qlCalendarAdvance(Calendar,BB1847,AZ1848,"f",,Trigger)</f>
        <v>52356</v>
      </c>
      <c r="BC1848" s="98">
        <f>_xll.qlInterestRateIndexMaturity(Currency&amp;"ibor"&amp;Tenor,BB1848,Trigger)</f>
        <v>52448</v>
      </c>
      <c r="BD1848" s="242" t="e">
        <f>_xll.qlIndexFixing($AD$5,BA1848,TRUE,_xll.ohTrigger(Trigger,Trigger3M))</f>
        <v>#NUM!</v>
      </c>
      <c r="BE1848" s="242">
        <f>IFERROR(_xll.qlIndexFixing($BF$1,BA1848,TRUE,_xll.ohTrigger(Trigger,Trigger3M)),#N/A)</f>
        <v>1.4988844374767819E-2</v>
      </c>
    </row>
    <row r="1849" spans="52:57" ht="11.25" customHeight="1" x14ac:dyDescent="0.25">
      <c r="AZ1849" s="99" t="s">
        <v>83</v>
      </c>
      <c r="BA1849" s="98">
        <f>_xll.qlInterestRateIndexFixingDate(Currency&amp;"ibor"&amp;Tenor,BB1849,Trigger)</f>
        <v>52359</v>
      </c>
      <c r="BB1849" s="98">
        <f>_xll.qlCalendarAdvance(Calendar,BB1848,AZ1849,"f",,Trigger)</f>
        <v>52363</v>
      </c>
      <c r="BC1849" s="98">
        <f>_xll.qlInterestRateIndexMaturity(Currency&amp;"ibor"&amp;Tenor,BB1849,Trigger)</f>
        <v>52455</v>
      </c>
      <c r="BD1849" s="242" t="e">
        <f>_xll.qlIndexFixing($AD$5,BA1849,TRUE,_xll.ohTrigger(Trigger,Trigger3M))</f>
        <v>#NUM!</v>
      </c>
      <c r="BE1849" s="242">
        <f>IFERROR(_xll.qlIndexFixing($BF$1,BA1849,TRUE,_xll.ohTrigger(Trigger,Trigger3M)),#N/A)</f>
        <v>1.499006928143435E-2</v>
      </c>
    </row>
    <row r="1850" spans="52:57" ht="11.25" customHeight="1" x14ac:dyDescent="0.25">
      <c r="AZ1850" s="99" t="s">
        <v>83</v>
      </c>
      <c r="BA1850" s="98">
        <f>_xll.qlInterestRateIndexFixingDate(Currency&amp;"ibor"&amp;Tenor,BB1850,Trigger)</f>
        <v>52366</v>
      </c>
      <c r="BB1850" s="98">
        <f>_xll.qlCalendarAdvance(Calendar,BB1849,AZ1850,"f",,Trigger)</f>
        <v>52370</v>
      </c>
      <c r="BC1850" s="98">
        <f>_xll.qlInterestRateIndexMaturity(Currency&amp;"ibor"&amp;Tenor,BB1850,Trigger)</f>
        <v>52462</v>
      </c>
      <c r="BD1850" s="242" t="e">
        <f>_xll.qlIndexFixing($AD$5,BA1850,TRUE,_xll.ohTrigger(Trigger,Trigger3M))</f>
        <v>#NUM!</v>
      </c>
      <c r="BE1850" s="242">
        <f>IFERROR(_xll.qlIndexFixing($BF$1,BA1850,TRUE,_xll.ohTrigger(Trigger,Trigger3M)),#N/A)</f>
        <v>1.4991317576177575E-2</v>
      </c>
    </row>
    <row r="1851" spans="52:57" ht="11.25" customHeight="1" x14ac:dyDescent="0.25">
      <c r="AZ1851" s="99" t="s">
        <v>83</v>
      </c>
      <c r="BA1851" s="98">
        <f>_xll.qlInterestRateIndexFixingDate(Currency&amp;"ibor"&amp;Tenor,BB1851,Trigger)</f>
        <v>52373</v>
      </c>
      <c r="BB1851" s="98">
        <f>_xll.qlCalendarAdvance(Calendar,BB1850,AZ1851,"f",,Trigger)</f>
        <v>52377</v>
      </c>
      <c r="BC1851" s="98">
        <f>_xll.qlInterestRateIndexMaturity(Currency&amp;"ibor"&amp;Tenor,BB1851,Trigger)</f>
        <v>52469</v>
      </c>
      <c r="BD1851" s="242" t="e">
        <f>_xll.qlIndexFixing($AD$5,BA1851,TRUE,_xll.ohTrigger(Trigger,Trigger3M))</f>
        <v>#NUM!</v>
      </c>
      <c r="BE1851" s="242">
        <f>IFERROR(_xll.qlIndexFixing($BF$1,BA1851,TRUE,_xll.ohTrigger(Trigger,Trigger3M)),#N/A)</f>
        <v>1.4992589318750565E-2</v>
      </c>
    </row>
    <row r="1852" spans="52:57" ht="11.25" customHeight="1" x14ac:dyDescent="0.25">
      <c r="AZ1852" s="99" t="s">
        <v>83</v>
      </c>
      <c r="BA1852" s="98">
        <f>_xll.qlInterestRateIndexFixingDate(Currency&amp;"ibor"&amp;Tenor,BB1852,Trigger)</f>
        <v>52380</v>
      </c>
      <c r="BB1852" s="98">
        <f>_xll.qlCalendarAdvance(Calendar,BB1851,AZ1852,"f",,Trigger)</f>
        <v>52384</v>
      </c>
      <c r="BC1852" s="98">
        <f>_xll.qlInterestRateIndexMaturity(Currency&amp;"ibor"&amp;Tenor,BB1852,Trigger)</f>
        <v>52476</v>
      </c>
      <c r="BD1852" s="242" t="e">
        <f>_xll.qlIndexFixing($AD$5,BA1852,TRUE,_xll.ohTrigger(Trigger,Trigger3M))</f>
        <v>#NUM!</v>
      </c>
      <c r="BE1852" s="242">
        <f>IFERROR(_xll.qlIndexFixing($BF$1,BA1852,TRUE,_xll.ohTrigger(Trigger,Trigger3M)),#N/A)</f>
        <v>1.4993884568908997E-2</v>
      </c>
    </row>
    <row r="1853" spans="52:57" ht="11.25" customHeight="1" x14ac:dyDescent="0.25">
      <c r="AZ1853" s="99" t="s">
        <v>83</v>
      </c>
      <c r="BA1853" s="98">
        <f>_xll.qlInterestRateIndexFixingDate(Currency&amp;"ibor"&amp;Tenor,BB1853,Trigger)</f>
        <v>52387</v>
      </c>
      <c r="BB1853" s="98">
        <f>_xll.qlCalendarAdvance(Calendar,BB1852,AZ1853,"f",,Trigger)</f>
        <v>52391</v>
      </c>
      <c r="BC1853" s="98">
        <f>_xll.qlInterestRateIndexMaturity(Currency&amp;"ibor"&amp;Tenor,BB1853,Trigger)</f>
        <v>52483</v>
      </c>
      <c r="BD1853" s="242" t="e">
        <f>_xll.qlIndexFixing($AD$5,BA1853,TRUE,_xll.ohTrigger(Trigger,Trigger3M))</f>
        <v>#NUM!</v>
      </c>
      <c r="BE1853" s="242">
        <f>IFERROR(_xll.qlIndexFixing($BF$1,BA1853,TRUE,_xll.ohTrigger(Trigger,Trigger3M)),#N/A)</f>
        <v>1.4995203386405077E-2</v>
      </c>
    </row>
    <row r="1854" spans="52:57" ht="11.25" customHeight="1" x14ac:dyDescent="0.25">
      <c r="AZ1854" s="99" t="s">
        <v>83</v>
      </c>
      <c r="BA1854" s="98">
        <f>_xll.qlInterestRateIndexFixingDate(Currency&amp;"ibor"&amp;Tenor,BB1854,Trigger)</f>
        <v>52394</v>
      </c>
      <c r="BB1854" s="98">
        <f>_xll.qlCalendarAdvance(Calendar,BB1853,AZ1854,"f",,Trigger)</f>
        <v>52398</v>
      </c>
      <c r="BC1854" s="98">
        <f>_xll.qlInterestRateIndexMaturity(Currency&amp;"ibor"&amp;Tenor,BB1854,Trigger)</f>
        <v>52490</v>
      </c>
      <c r="BD1854" s="242" t="e">
        <f>_xll.qlIndexFixing($AD$5,BA1854,TRUE,_xll.ohTrigger(Trigger,Trigger3M))</f>
        <v>#NUM!</v>
      </c>
      <c r="BE1854" s="242">
        <f>IFERROR(_xll.qlIndexFixing($BF$1,BA1854,TRUE,_xll.ohTrigger(Trigger,Trigger3M)),#N/A)</f>
        <v>1.4996545830997956E-2</v>
      </c>
    </row>
    <row r="1855" spans="52:57" ht="11.25" customHeight="1" x14ac:dyDescent="0.25">
      <c r="AZ1855" s="99" t="s">
        <v>83</v>
      </c>
      <c r="BA1855" s="98">
        <f>_xll.qlInterestRateIndexFixingDate(Currency&amp;"ibor"&amp;Tenor,BB1855,Trigger)</f>
        <v>52401</v>
      </c>
      <c r="BB1855" s="98">
        <f>_xll.qlCalendarAdvance(Calendar,BB1854,AZ1855,"f",,Trigger)</f>
        <v>52405</v>
      </c>
      <c r="BC1855" s="98">
        <f>_xll.qlInterestRateIndexMaturity(Currency&amp;"ibor"&amp;Tenor,BB1855,Trigger)</f>
        <v>52497</v>
      </c>
      <c r="BD1855" s="242" t="e">
        <f>_xll.qlIndexFixing($AD$5,BA1855,TRUE,_xll.ohTrigger(Trigger,Trigger3M))</f>
        <v>#NUM!</v>
      </c>
      <c r="BE1855" s="242">
        <f>IFERROR(_xll.qlIndexFixing($BF$1,BA1855,TRUE,_xll.ohTrigger(Trigger,Trigger3M)),#N/A)</f>
        <v>1.499791196244071E-2</v>
      </c>
    </row>
    <row r="1856" spans="52:57" ht="11.25" customHeight="1" x14ac:dyDescent="0.25">
      <c r="AZ1856" s="99" t="s">
        <v>83</v>
      </c>
      <c r="BA1856" s="98">
        <f>_xll.qlInterestRateIndexFixingDate(Currency&amp;"ibor"&amp;Tenor,BB1856,Trigger)</f>
        <v>52408</v>
      </c>
      <c r="BB1856" s="98">
        <f>_xll.qlCalendarAdvance(Calendar,BB1855,AZ1856,"f",,Trigger)</f>
        <v>52412</v>
      </c>
      <c r="BC1856" s="98">
        <f>_xll.qlInterestRateIndexMaturity(Currency&amp;"ibor"&amp;Tenor,BB1856,Trigger)</f>
        <v>52504</v>
      </c>
      <c r="BD1856" s="242" t="e">
        <f>_xll.qlIndexFixing($AD$5,BA1856,TRUE,_xll.ohTrigger(Trigger,Trigger3M))</f>
        <v>#NUM!</v>
      </c>
      <c r="BE1856" s="242">
        <f>IFERROR(_xll.qlIndexFixing($BF$1,BA1856,TRUE,_xll.ohTrigger(Trigger,Trigger3M)),#N/A)</f>
        <v>1.4999301840492489E-2</v>
      </c>
    </row>
    <row r="1857" spans="52:57" ht="11.25" customHeight="1" x14ac:dyDescent="0.25">
      <c r="AZ1857" s="99" t="s">
        <v>83</v>
      </c>
      <c r="BA1857" s="98">
        <f>_xll.qlInterestRateIndexFixingDate(Currency&amp;"ibor"&amp;Tenor,BB1857,Trigger)</f>
        <v>52415</v>
      </c>
      <c r="BB1857" s="98">
        <f>_xll.qlCalendarAdvance(Calendar,BB1856,AZ1857,"f",,Trigger)</f>
        <v>52419</v>
      </c>
      <c r="BC1857" s="98">
        <f>_xll.qlInterestRateIndexMaturity(Currency&amp;"ibor"&amp;Tenor,BB1857,Trigger)</f>
        <v>52511</v>
      </c>
      <c r="BD1857" s="242" t="e">
        <f>_xll.qlIndexFixing($AD$5,BA1857,TRUE,_xll.ohTrigger(Trigger,Trigger3M))</f>
        <v>#NUM!</v>
      </c>
      <c r="BE1857" s="242">
        <f>IFERROR(_xll.qlIndexFixing($BF$1,BA1857,TRUE,_xll.ohTrigger(Trigger,Trigger3M)),#N/A)</f>
        <v>1.5000715524906368E-2</v>
      </c>
    </row>
    <row r="1858" spans="52:57" ht="11.25" customHeight="1" x14ac:dyDescent="0.25">
      <c r="AZ1858" s="99" t="s">
        <v>83</v>
      </c>
      <c r="BA1858" s="98">
        <f>_xll.qlInterestRateIndexFixingDate(Currency&amp;"ibor"&amp;Tenor,BB1858,Trigger)</f>
        <v>52422</v>
      </c>
      <c r="BB1858" s="98">
        <f>_xll.qlCalendarAdvance(Calendar,BB1857,AZ1858,"f",,Trigger)</f>
        <v>52426</v>
      </c>
      <c r="BC1858" s="98">
        <f>_xll.qlInterestRateIndexMaturity(Currency&amp;"ibor"&amp;Tenor,BB1858,Trigger)</f>
        <v>52518</v>
      </c>
      <c r="BD1858" s="242" t="e">
        <f>_xll.qlIndexFixing($AD$5,BA1858,TRUE,_xll.ohTrigger(Trigger,Trigger3M))</f>
        <v>#NUM!</v>
      </c>
      <c r="BE1858" s="242">
        <f>IFERROR(_xll.qlIndexFixing($BF$1,BA1858,TRUE,_xll.ohTrigger(Trigger,Trigger3M)),#N/A)</f>
        <v>1.500215307544237E-2</v>
      </c>
    </row>
    <row r="1859" spans="52:57" ht="11.25" customHeight="1" x14ac:dyDescent="0.25">
      <c r="AZ1859" s="99" t="s">
        <v>83</v>
      </c>
      <c r="BA1859" s="98">
        <f>_xll.qlInterestRateIndexFixingDate(Currency&amp;"ibor"&amp;Tenor,BB1859,Trigger)</f>
        <v>52429</v>
      </c>
      <c r="BB1859" s="98">
        <f>_xll.qlCalendarAdvance(Calendar,BB1858,AZ1859,"f",,Trigger)</f>
        <v>52433</v>
      </c>
      <c r="BC1859" s="98">
        <f>_xll.qlInterestRateIndexMaturity(Currency&amp;"ibor"&amp;Tenor,BB1859,Trigger)</f>
        <v>52525</v>
      </c>
      <c r="BD1859" s="242" t="e">
        <f>_xll.qlIndexFixing($AD$5,BA1859,TRUE,_xll.ohTrigger(Trigger,Trigger3M))</f>
        <v>#NUM!</v>
      </c>
      <c r="BE1859" s="242">
        <f>IFERROR(_xll.qlIndexFixing($BF$1,BA1859,TRUE,_xll.ohTrigger(Trigger,Trigger3M)),#N/A)</f>
        <v>1.5003614551858778E-2</v>
      </c>
    </row>
    <row r="1860" spans="52:57" ht="11.25" customHeight="1" x14ac:dyDescent="0.25">
      <c r="AZ1860" s="99" t="s">
        <v>83</v>
      </c>
      <c r="BA1860" s="98">
        <f>_xll.qlInterestRateIndexFixingDate(Currency&amp;"ibor"&amp;Tenor,BB1860,Trigger)</f>
        <v>52436</v>
      </c>
      <c r="BB1860" s="98">
        <f>_xll.qlCalendarAdvance(Calendar,BB1859,AZ1860,"f",,Trigger)</f>
        <v>52440</v>
      </c>
      <c r="BC1860" s="98">
        <f>_xll.qlInterestRateIndexMaturity(Currency&amp;"ibor"&amp;Tenor,BB1860,Trigger)</f>
        <v>52532</v>
      </c>
      <c r="BD1860" s="242" t="e">
        <f>_xll.qlIndexFixing($AD$5,BA1860,TRUE,_xll.ohTrigger(Trigger,Trigger3M))</f>
        <v>#NUM!</v>
      </c>
      <c r="BE1860" s="242">
        <f>IFERROR(_xll.qlIndexFixing($BF$1,BA1860,TRUE,_xll.ohTrigger(Trigger,Trigger3M)),#N/A)</f>
        <v>1.5005100013912141E-2</v>
      </c>
    </row>
    <row r="1861" spans="52:57" ht="11.25" customHeight="1" x14ac:dyDescent="0.25">
      <c r="AZ1861" s="99" t="s">
        <v>83</v>
      </c>
      <c r="BA1861" s="98">
        <f>_xll.qlInterestRateIndexFixingDate(Currency&amp;"ibor"&amp;Tenor,BB1861,Trigger)</f>
        <v>52443</v>
      </c>
      <c r="BB1861" s="98">
        <f>_xll.qlCalendarAdvance(Calendar,BB1860,AZ1861,"f",,Trigger)</f>
        <v>52447</v>
      </c>
      <c r="BC1861" s="98">
        <f>_xll.qlInterestRateIndexMaturity(Currency&amp;"ibor"&amp;Tenor,BB1861,Trigger)</f>
        <v>52539</v>
      </c>
      <c r="BD1861" s="242" t="e">
        <f>_xll.qlIndexFixing($AD$5,BA1861,TRUE,_xll.ohTrigger(Trigger,Trigger3M))</f>
        <v>#NUM!</v>
      </c>
      <c r="BE1861" s="242">
        <f>IFERROR(_xll.qlIndexFixing($BF$1,BA1861,TRUE,_xll.ohTrigger(Trigger,Trigger3M)),#N/A)</f>
        <v>1.5006609521363351E-2</v>
      </c>
    </row>
    <row r="1862" spans="52:57" ht="11.25" customHeight="1" x14ac:dyDescent="0.25">
      <c r="AZ1862" s="99" t="s">
        <v>83</v>
      </c>
      <c r="BA1862" s="98">
        <f>_xll.qlInterestRateIndexFixingDate(Currency&amp;"ibor"&amp;Tenor,BB1862,Trigger)</f>
        <v>52450</v>
      </c>
      <c r="BB1862" s="98">
        <f>_xll.qlCalendarAdvance(Calendar,BB1861,AZ1862,"f",,Trigger)</f>
        <v>52454</v>
      </c>
      <c r="BC1862" s="98">
        <f>_xll.qlInterestRateIndexMaturity(Currency&amp;"ibor"&amp;Tenor,BB1862,Trigger)</f>
        <v>52546</v>
      </c>
      <c r="BD1862" s="242" t="e">
        <f>_xll.qlIndexFixing($AD$5,BA1862,TRUE,_xll.ohTrigger(Trigger,Trigger3M))</f>
        <v>#NUM!</v>
      </c>
      <c r="BE1862" s="242">
        <f>IFERROR(_xll.qlIndexFixing($BF$1,BA1862,TRUE,_xll.ohTrigger(Trigger,Trigger3M)),#N/A)</f>
        <v>1.5008143133969825E-2</v>
      </c>
    </row>
    <row r="1863" spans="52:57" ht="11.25" customHeight="1" x14ac:dyDescent="0.25">
      <c r="AZ1863" s="99" t="s">
        <v>83</v>
      </c>
      <c r="BA1863" s="98">
        <f>_xll.qlInterestRateIndexFixingDate(Currency&amp;"ibor"&amp;Tenor,BB1863,Trigger)</f>
        <v>52457</v>
      </c>
      <c r="BB1863" s="98">
        <f>_xll.qlCalendarAdvance(Calendar,BB1862,AZ1863,"f",,Trigger)</f>
        <v>52461</v>
      </c>
      <c r="BC1863" s="98">
        <f>_xll.qlInterestRateIndexMaturity(Currency&amp;"ibor"&amp;Tenor,BB1863,Trigger)</f>
        <v>52553</v>
      </c>
      <c r="BD1863" s="242" t="e">
        <f>_xll.qlIndexFixing($AD$5,BA1863,TRUE,_xll.ohTrigger(Trigger,Trigger3M))</f>
        <v>#NUM!</v>
      </c>
      <c r="BE1863" s="242">
        <f>IFERROR(_xll.qlIndexFixing($BF$1,BA1863,TRUE,_xll.ohTrigger(Trigger,Trigger3M)),#N/A)</f>
        <v>1.5009700911495059E-2</v>
      </c>
    </row>
    <row r="1864" spans="52:57" ht="11.25" customHeight="1" x14ac:dyDescent="0.25">
      <c r="AZ1864" s="99" t="s">
        <v>83</v>
      </c>
      <c r="BA1864" s="98">
        <f>_xll.qlInterestRateIndexFixingDate(Currency&amp;"ibor"&amp;Tenor,BB1864,Trigger)</f>
        <v>52464</v>
      </c>
      <c r="BB1864" s="98">
        <f>_xll.qlCalendarAdvance(Calendar,BB1863,AZ1864,"f",,Trigger)</f>
        <v>52468</v>
      </c>
      <c r="BC1864" s="98">
        <f>_xll.qlInterestRateIndexMaturity(Currency&amp;"ibor"&amp;Tenor,BB1864,Trigger)</f>
        <v>52560</v>
      </c>
      <c r="BD1864" s="242" t="e">
        <f>_xll.qlIndexFixing($AD$5,BA1864,TRUE,_xll.ohTrigger(Trigger,Trigger3M))</f>
        <v>#NUM!</v>
      </c>
      <c r="BE1864" s="242">
        <f>IFERROR(_xll.qlIndexFixing($BF$1,BA1864,TRUE,_xll.ohTrigger(Trigger,Trigger3M)),#N/A)</f>
        <v>1.5011282913695604E-2</v>
      </c>
    </row>
    <row r="1865" spans="52:57" ht="11.25" customHeight="1" x14ac:dyDescent="0.25">
      <c r="AZ1865" s="99" t="s">
        <v>83</v>
      </c>
      <c r="BA1865" s="98">
        <f>_xll.qlInterestRateIndexFixingDate(Currency&amp;"ibor"&amp;Tenor,BB1865,Trigger)</f>
        <v>52471</v>
      </c>
      <c r="BB1865" s="98">
        <f>_xll.qlCalendarAdvance(Calendar,BB1864,AZ1865,"f",,Trigger)</f>
        <v>52475</v>
      </c>
      <c r="BC1865" s="98">
        <f>_xll.qlInterestRateIndexMaturity(Currency&amp;"ibor"&amp;Tenor,BB1865,Trigger)</f>
        <v>52566</v>
      </c>
      <c r="BD1865" s="242" t="e">
        <f>_xll.qlIndexFixing($AD$5,BA1865,TRUE,_xll.ohTrigger(Trigger,Trigger3M))</f>
        <v>#NUM!</v>
      </c>
      <c r="BE1865" s="242">
        <f>IFERROR(_xll.qlIndexFixing($BF$1,BA1865,TRUE,_xll.ohTrigger(Trigger,Trigger3M)),#N/A)</f>
        <v>1.5012457243055884E-2</v>
      </c>
    </row>
    <row r="1866" spans="52:57" ht="11.25" customHeight="1" x14ac:dyDescent="0.25">
      <c r="AZ1866" s="99" t="s">
        <v>83</v>
      </c>
      <c r="BA1866" s="98">
        <f>_xll.qlInterestRateIndexFixingDate(Currency&amp;"ibor"&amp;Tenor,BB1866,Trigger)</f>
        <v>52478</v>
      </c>
      <c r="BB1866" s="98">
        <f>_xll.qlCalendarAdvance(Calendar,BB1865,AZ1866,"f",,Trigger)</f>
        <v>52482</v>
      </c>
      <c r="BC1866" s="98">
        <f>_xll.qlInterestRateIndexMaturity(Currency&amp;"ibor"&amp;Tenor,BB1866,Trigger)</f>
        <v>52573</v>
      </c>
      <c r="BD1866" s="242" t="e">
        <f>_xll.qlIndexFixing($AD$5,BA1866,TRUE,_xll.ohTrigger(Trigger,Trigger3M))</f>
        <v>#NUM!</v>
      </c>
      <c r="BE1866" s="242">
        <f>IFERROR(_xll.qlIndexFixing($BF$1,BA1866,TRUE,_xll.ohTrigger(Trigger,Trigger3M)),#N/A)</f>
        <v>1.5014086055946162E-2</v>
      </c>
    </row>
    <row r="1867" spans="52:57" ht="11.25" customHeight="1" x14ac:dyDescent="0.25">
      <c r="AZ1867" s="99" t="s">
        <v>83</v>
      </c>
      <c r="BA1867" s="98">
        <f>_xll.qlInterestRateIndexFixingDate(Currency&amp;"ibor"&amp;Tenor,BB1867,Trigger)</f>
        <v>52485</v>
      </c>
      <c r="BB1867" s="98">
        <f>_xll.qlCalendarAdvance(Calendar,BB1866,AZ1867,"f",,Trigger)</f>
        <v>52489</v>
      </c>
      <c r="BC1867" s="98">
        <f>_xll.qlInterestRateIndexMaturity(Currency&amp;"ibor"&amp;Tenor,BB1867,Trigger)</f>
        <v>52580</v>
      </c>
      <c r="BD1867" s="242" t="e">
        <f>_xll.qlIndexFixing($AD$5,BA1867,TRUE,_xll.ohTrigger(Trigger,Trigger3M))</f>
        <v>#NUM!</v>
      </c>
      <c r="BE1867" s="242">
        <f>IFERROR(_xll.qlIndexFixing($BF$1,BA1867,TRUE,_xll.ohTrigger(Trigger,Trigger3M)),#N/A)</f>
        <v>1.501573926750502E-2</v>
      </c>
    </row>
    <row r="1868" spans="52:57" ht="11.25" customHeight="1" x14ac:dyDescent="0.25">
      <c r="AZ1868" s="99" t="s">
        <v>83</v>
      </c>
      <c r="BA1868" s="98">
        <f>_xll.qlInterestRateIndexFixingDate(Currency&amp;"ibor"&amp;Tenor,BB1868,Trigger)</f>
        <v>52492</v>
      </c>
      <c r="BB1868" s="98">
        <f>_xll.qlCalendarAdvance(Calendar,BB1867,AZ1868,"f",,Trigger)</f>
        <v>52496</v>
      </c>
      <c r="BC1868" s="98">
        <f>_xll.qlInterestRateIndexMaturity(Currency&amp;"ibor"&amp;Tenor,BB1868,Trigger)</f>
        <v>52587</v>
      </c>
      <c r="BD1868" s="242" t="e">
        <f>_xll.qlIndexFixing($AD$5,BA1868,TRUE,_xll.ohTrigger(Trigger,Trigger3M))</f>
        <v>#NUM!</v>
      </c>
      <c r="BE1868" s="242">
        <f>IFERROR(_xll.qlIndexFixing($BF$1,BA1868,TRUE,_xll.ohTrigger(Trigger,Trigger3M)),#N/A)</f>
        <v>1.50174169374974E-2</v>
      </c>
    </row>
    <row r="1869" spans="52:57" ht="11.25" customHeight="1" x14ac:dyDescent="0.25">
      <c r="AZ1869" s="99" t="s">
        <v>83</v>
      </c>
      <c r="BA1869" s="98">
        <f>_xll.qlInterestRateIndexFixingDate(Currency&amp;"ibor"&amp;Tenor,BB1869,Trigger)</f>
        <v>52499</v>
      </c>
      <c r="BB1869" s="98">
        <f>_xll.qlCalendarAdvance(Calendar,BB1868,AZ1869,"f",,Trigger)</f>
        <v>52503</v>
      </c>
      <c r="BC1869" s="98">
        <f>_xll.qlInterestRateIndexMaturity(Currency&amp;"ibor"&amp;Tenor,BB1869,Trigger)</f>
        <v>52594</v>
      </c>
      <c r="BD1869" s="242" t="e">
        <f>_xll.qlIndexFixing($AD$5,BA1869,TRUE,_xll.ohTrigger(Trigger,Trigger3M))</f>
        <v>#NUM!</v>
      </c>
      <c r="BE1869" s="242">
        <f>IFERROR(_xll.qlIndexFixing($BF$1,BA1869,TRUE,_xll.ohTrigger(Trigger,Trigger3M)),#N/A)</f>
        <v>1.5019119125677697E-2</v>
      </c>
    </row>
    <row r="1870" spans="52:57" ht="11.25" customHeight="1" x14ac:dyDescent="0.25">
      <c r="AZ1870" s="99" t="s">
        <v>83</v>
      </c>
      <c r="BA1870" s="98">
        <f>_xll.qlInterestRateIndexFixingDate(Currency&amp;"ibor"&amp;Tenor,BB1870,Trigger)</f>
        <v>52506</v>
      </c>
      <c r="BB1870" s="98">
        <f>_xll.qlCalendarAdvance(Calendar,BB1869,AZ1870,"f",,Trigger)</f>
        <v>52510</v>
      </c>
      <c r="BC1870" s="98">
        <f>_xll.qlInterestRateIndexMaturity(Currency&amp;"ibor"&amp;Tenor,BB1870,Trigger)</f>
        <v>52602</v>
      </c>
      <c r="BD1870" s="242" t="e">
        <f>_xll.qlIndexFixing($AD$5,BA1870,TRUE,_xll.ohTrigger(Trigger,Trigger3M))</f>
        <v>#NUM!</v>
      </c>
      <c r="BE1870" s="242">
        <f>IFERROR(_xll.qlIndexFixing($BF$1,BA1870,TRUE,_xll.ohTrigger(Trigger,Trigger3M)),#N/A)</f>
        <v>1.5021286991789357E-2</v>
      </c>
    </row>
    <row r="1871" spans="52:57" ht="11.25" customHeight="1" x14ac:dyDescent="0.25">
      <c r="AZ1871" s="99" t="s">
        <v>83</v>
      </c>
      <c r="BA1871" s="98">
        <f>_xll.qlInterestRateIndexFixingDate(Currency&amp;"ibor"&amp;Tenor,BB1871,Trigger)</f>
        <v>52513</v>
      </c>
      <c r="BB1871" s="98">
        <f>_xll.qlCalendarAdvance(Calendar,BB1870,AZ1871,"f",,Trigger)</f>
        <v>52517</v>
      </c>
      <c r="BC1871" s="98">
        <f>_xll.qlInterestRateIndexMaturity(Currency&amp;"ibor"&amp;Tenor,BB1871,Trigger)</f>
        <v>52609</v>
      </c>
      <c r="BD1871" s="242" t="e">
        <f>_xll.qlIndexFixing($AD$5,BA1871,TRUE,_xll.ohTrigger(Trigger,Trigger3M))</f>
        <v>#NUM!</v>
      </c>
      <c r="BE1871" s="242">
        <f>IFERROR(_xll.qlIndexFixing($BF$1,BA1871,TRUE,_xll.ohTrigger(Trigger,Trigger3M)),#N/A)</f>
        <v>1.5023040240073303E-2</v>
      </c>
    </row>
    <row r="1872" spans="52:57" ht="11.25" customHeight="1" x14ac:dyDescent="0.25">
      <c r="AZ1872" s="99" t="s">
        <v>83</v>
      </c>
      <c r="BA1872" s="98">
        <f>_xll.qlInterestRateIndexFixingDate(Currency&amp;"ibor"&amp;Tenor,BB1872,Trigger)</f>
        <v>52520</v>
      </c>
      <c r="BB1872" s="98">
        <f>_xll.qlCalendarAdvance(Calendar,BB1871,AZ1872,"f",,Trigger)</f>
        <v>52524</v>
      </c>
      <c r="BC1872" s="98">
        <f>_xll.qlInterestRateIndexMaturity(Currency&amp;"ibor"&amp;Tenor,BB1872,Trigger)</f>
        <v>52616</v>
      </c>
      <c r="BD1872" s="242" t="e">
        <f>_xll.qlIndexFixing($AD$5,BA1872,TRUE,_xll.ohTrigger(Trigger,Trigger3M))</f>
        <v>#NUM!</v>
      </c>
      <c r="BE1872" s="242">
        <f>IFERROR(_xll.qlIndexFixing($BF$1,BA1872,TRUE,_xll.ohTrigger(Trigger,Trigger3M)),#N/A)</f>
        <v>1.5024818191140545E-2</v>
      </c>
    </row>
    <row r="1873" spans="52:57" ht="11.25" customHeight="1" x14ac:dyDescent="0.25">
      <c r="AZ1873" s="99" t="s">
        <v>83</v>
      </c>
      <c r="BA1873" s="98">
        <f>_xll.qlInterestRateIndexFixingDate(Currency&amp;"ibor"&amp;Tenor,BB1873,Trigger)</f>
        <v>52527</v>
      </c>
      <c r="BB1873" s="98">
        <f>_xll.qlCalendarAdvance(Calendar,BB1872,AZ1873,"f",,Trigger)</f>
        <v>52531</v>
      </c>
      <c r="BC1873" s="98">
        <f>_xll.qlInterestRateIndexMaturity(Currency&amp;"ibor"&amp;Tenor,BB1873,Trigger)</f>
        <v>52623</v>
      </c>
      <c r="BD1873" s="242" t="e">
        <f>_xll.qlIndexFixing($AD$5,BA1873,TRUE,_xll.ohTrigger(Trigger,Trigger3M))</f>
        <v>#NUM!</v>
      </c>
      <c r="BE1873" s="242">
        <f>IFERROR(_xll.qlIndexFixing($BF$1,BA1873,TRUE,_xll.ohTrigger(Trigger,Trigger3M)),#N/A)</f>
        <v>1.5026620904756319E-2</v>
      </c>
    </row>
    <row r="1874" spans="52:57" ht="11.25" customHeight="1" x14ac:dyDescent="0.25">
      <c r="AZ1874" s="99" t="s">
        <v>83</v>
      </c>
      <c r="BA1874" s="98">
        <f>_xll.qlInterestRateIndexFixingDate(Currency&amp;"ibor"&amp;Tenor,BB1874,Trigger)</f>
        <v>52534</v>
      </c>
      <c r="BB1874" s="98">
        <f>_xll.qlCalendarAdvance(Calendar,BB1873,AZ1874,"f",,Trigger)</f>
        <v>52538</v>
      </c>
      <c r="BC1874" s="98">
        <f>_xll.qlInterestRateIndexMaturity(Currency&amp;"ibor"&amp;Tenor,BB1874,Trigger)</f>
        <v>52630</v>
      </c>
      <c r="BD1874" s="242" t="e">
        <f>_xll.qlIndexFixing($AD$5,BA1874,TRUE,_xll.ohTrigger(Trigger,Trigger3M))</f>
        <v>#NUM!</v>
      </c>
      <c r="BE1874" s="242">
        <f>IFERROR(_xll.qlIndexFixing($BF$1,BA1874,TRUE,_xll.ohTrigger(Trigger,Trigger3M)),#N/A)</f>
        <v>1.5028448440685864E-2</v>
      </c>
    </row>
    <row r="1875" spans="52:57" ht="11.25" customHeight="1" x14ac:dyDescent="0.25">
      <c r="AZ1875" s="99" t="s">
        <v>83</v>
      </c>
      <c r="BA1875" s="98">
        <f>_xll.qlInterestRateIndexFixingDate(Currency&amp;"ibor"&amp;Tenor,BB1875,Trigger)</f>
        <v>52541</v>
      </c>
      <c r="BB1875" s="98">
        <f>_xll.qlCalendarAdvance(Calendar,BB1874,AZ1875,"f",,Trigger)</f>
        <v>52545</v>
      </c>
      <c r="BC1875" s="98">
        <f>_xll.qlInterestRateIndexMaturity(Currency&amp;"ibor"&amp;Tenor,BB1875,Trigger)</f>
        <v>52637</v>
      </c>
      <c r="BD1875" s="242" t="e">
        <f>_xll.qlIndexFixing($AD$5,BA1875,TRUE,_xll.ohTrigger(Trigger,Trigger3M))</f>
        <v>#NUM!</v>
      </c>
      <c r="BE1875" s="242">
        <f>IFERROR(_xll.qlIndexFixing($BF$1,BA1875,TRUE,_xll.ohTrigger(Trigger,Trigger3M)),#N/A)</f>
        <v>1.5030300858695283E-2</v>
      </c>
    </row>
    <row r="1876" spans="52:57" ht="11.25" customHeight="1" x14ac:dyDescent="0.25">
      <c r="AZ1876" s="99" t="s">
        <v>83</v>
      </c>
      <c r="BA1876" s="98">
        <f>_xll.qlInterestRateIndexFixingDate(Currency&amp;"ibor"&amp;Tenor,BB1876,Trigger)</f>
        <v>52548</v>
      </c>
      <c r="BB1876" s="98">
        <f>_xll.qlCalendarAdvance(Calendar,BB1875,AZ1876,"f",,Trigger)</f>
        <v>52552</v>
      </c>
      <c r="BC1876" s="98">
        <f>_xll.qlInterestRateIndexMaturity(Currency&amp;"ibor"&amp;Tenor,BB1876,Trigger)</f>
        <v>52644</v>
      </c>
      <c r="BD1876" s="242" t="e">
        <f>_xll.qlIndexFixing($AD$5,BA1876,TRUE,_xll.ohTrigger(Trigger,Trigger3M))</f>
        <v>#NUM!</v>
      </c>
      <c r="BE1876" s="242">
        <f>IFERROR(_xll.qlIndexFixing($BF$1,BA1876,TRUE,_xll.ohTrigger(Trigger,Trigger3M)),#N/A)</f>
        <v>1.503217821855329E-2</v>
      </c>
    </row>
    <row r="1877" spans="52:57" ht="11.25" customHeight="1" x14ac:dyDescent="0.25">
      <c r="AZ1877" s="99" t="s">
        <v>83</v>
      </c>
      <c r="BA1877" s="98">
        <f>_xll.qlInterestRateIndexFixingDate(Currency&amp;"ibor"&amp;Tenor,BB1877,Trigger)</f>
        <v>52555</v>
      </c>
      <c r="BB1877" s="98">
        <f>_xll.qlCalendarAdvance(Calendar,BB1876,AZ1877,"f",,Trigger)</f>
        <v>52559</v>
      </c>
      <c r="BC1877" s="98">
        <f>_xll.qlInterestRateIndexMaturity(Currency&amp;"ibor"&amp;Tenor,BB1877,Trigger)</f>
        <v>52651</v>
      </c>
      <c r="BD1877" s="242" t="e">
        <f>_xll.qlIndexFixing($AD$5,BA1877,TRUE,_xll.ohTrigger(Trigger,Trigger3M))</f>
        <v>#NUM!</v>
      </c>
      <c r="BE1877" s="242">
        <f>IFERROR(_xll.qlIndexFixing($BF$1,BA1877,TRUE,_xll.ohTrigger(Trigger,Trigger3M)),#N/A)</f>
        <v>1.5034080580026856E-2</v>
      </c>
    </row>
    <row r="1878" spans="52:57" ht="11.25" customHeight="1" x14ac:dyDescent="0.25">
      <c r="AZ1878" s="99" t="s">
        <v>83</v>
      </c>
      <c r="BA1878" s="98">
        <f>_xll.qlInterestRateIndexFixingDate(Currency&amp;"ibor"&amp;Tenor,BB1878,Trigger)</f>
        <v>52562</v>
      </c>
      <c r="BB1878" s="98">
        <f>_xll.qlCalendarAdvance(Calendar,BB1877,AZ1878,"f",,Trigger)</f>
        <v>52566</v>
      </c>
      <c r="BC1878" s="98">
        <f>_xll.qlInterestRateIndexMaturity(Currency&amp;"ibor"&amp;Tenor,BB1878,Trigger)</f>
        <v>52657</v>
      </c>
      <c r="BD1878" s="242" t="e">
        <f>_xll.qlIndexFixing($AD$5,BA1878,TRUE,_xll.ohTrigger(Trigger,Trigger3M))</f>
        <v>#NUM!</v>
      </c>
      <c r="BE1878" s="242">
        <f>IFERROR(_xll.qlIndexFixing($BF$1,BA1878,TRUE,_xll.ohTrigger(Trigger,Trigger3M)),#N/A)</f>
        <v>1.503555199866621E-2</v>
      </c>
    </row>
    <row r="1879" spans="52:57" ht="11.25" customHeight="1" x14ac:dyDescent="0.25">
      <c r="AZ1879" s="99" t="s">
        <v>83</v>
      </c>
      <c r="BA1879" s="98">
        <f>_xll.qlInterestRateIndexFixingDate(Currency&amp;"ibor"&amp;Tenor,BB1879,Trigger)</f>
        <v>52569</v>
      </c>
      <c r="BB1879" s="98">
        <f>_xll.qlCalendarAdvance(Calendar,BB1878,AZ1879,"f",,Trigger)</f>
        <v>52573</v>
      </c>
      <c r="BC1879" s="98">
        <f>_xll.qlInterestRateIndexMaturity(Currency&amp;"ibor"&amp;Tenor,BB1879,Trigger)</f>
        <v>52664</v>
      </c>
      <c r="BD1879" s="242" t="e">
        <f>_xll.qlIndexFixing($AD$5,BA1879,TRUE,_xll.ohTrigger(Trigger,Trigger3M))</f>
        <v>#NUM!</v>
      </c>
      <c r="BE1879" s="242">
        <f>IFERROR(_xll.qlIndexFixing($BF$1,BA1879,TRUE,_xll.ohTrigger(Trigger,Trigger3M)),#N/A)</f>
        <v>1.5037502655708697E-2</v>
      </c>
    </row>
    <row r="1880" spans="52:57" ht="11.25" customHeight="1" x14ac:dyDescent="0.25">
      <c r="AZ1880" s="99" t="s">
        <v>83</v>
      </c>
      <c r="BA1880" s="98">
        <f>_xll.qlInterestRateIndexFixingDate(Currency&amp;"ibor"&amp;Tenor,BB1880,Trigger)</f>
        <v>52576</v>
      </c>
      <c r="BB1880" s="98">
        <f>_xll.qlCalendarAdvance(Calendar,BB1879,AZ1880,"f",,Trigger)</f>
        <v>52580</v>
      </c>
      <c r="BC1880" s="98">
        <f>_xll.qlInterestRateIndexMaturity(Currency&amp;"ibor"&amp;Tenor,BB1880,Trigger)</f>
        <v>52671</v>
      </c>
      <c r="BD1880" s="242" t="e">
        <f>_xll.qlIndexFixing($AD$5,BA1880,TRUE,_xll.ohTrigger(Trigger,Trigger3M))</f>
        <v>#NUM!</v>
      </c>
      <c r="BE1880" s="242">
        <f>IFERROR(_xll.qlIndexFixing($BF$1,BA1880,TRUE,_xll.ohTrigger(Trigger,Trigger3M)),#N/A)</f>
        <v>1.503947848834554E-2</v>
      </c>
    </row>
    <row r="1881" spans="52:57" ht="11.25" customHeight="1" x14ac:dyDescent="0.25">
      <c r="AZ1881" s="99" t="s">
        <v>83</v>
      </c>
      <c r="BA1881" s="98">
        <f>_xll.qlInterestRateIndexFixingDate(Currency&amp;"ibor"&amp;Tenor,BB1881,Trigger)</f>
        <v>52583</v>
      </c>
      <c r="BB1881" s="98">
        <f>_xll.qlCalendarAdvance(Calendar,BB1880,AZ1881,"f",,Trigger)</f>
        <v>52587</v>
      </c>
      <c r="BC1881" s="98">
        <f>_xll.qlInterestRateIndexMaturity(Currency&amp;"ibor"&amp;Tenor,BB1881,Trigger)</f>
        <v>52678</v>
      </c>
      <c r="BD1881" s="242" t="e">
        <f>_xll.qlIndexFixing($AD$5,BA1881,TRUE,_xll.ohTrigger(Trigger,Trigger3M))</f>
        <v>#NUM!</v>
      </c>
      <c r="BE1881" s="242">
        <f>IFERROR(_xll.qlIndexFixing($BF$1,BA1881,TRUE,_xll.ohTrigger(Trigger,Trigger3M)),#N/A)</f>
        <v>1.5041479556343437E-2</v>
      </c>
    </row>
    <row r="1882" spans="52:57" ht="11.25" customHeight="1" x14ac:dyDescent="0.25">
      <c r="AZ1882" s="99" t="s">
        <v>83</v>
      </c>
      <c r="BA1882" s="98">
        <f>_xll.qlInterestRateIndexFixingDate(Currency&amp;"ibor"&amp;Tenor,BB1882,Trigger)</f>
        <v>52589</v>
      </c>
      <c r="BB1882" s="98">
        <f>_xll.qlCalendarAdvance(Calendar,BB1881,AZ1882,"f",,Trigger)</f>
        <v>52594</v>
      </c>
      <c r="BC1882" s="98">
        <f>_xll.qlInterestRateIndexMaturity(Currency&amp;"ibor"&amp;Tenor,BB1882,Trigger)</f>
        <v>52685</v>
      </c>
      <c r="BD1882" s="242" t="e">
        <f>_xll.qlIndexFixing($AD$5,BA1882,TRUE,_xll.ohTrigger(Trigger,Trigger3M))</f>
        <v>#NUM!</v>
      </c>
      <c r="BE1882" s="242">
        <f>IFERROR(_xll.qlIndexFixing($BF$1,BA1882,TRUE,_xll.ohTrigger(Trigger,Trigger3M)),#N/A)</f>
        <v>1.504350591947172E-2</v>
      </c>
    </row>
    <row r="1883" spans="52:57" ht="11.25" customHeight="1" x14ac:dyDescent="0.25">
      <c r="AZ1883" s="99" t="s">
        <v>83</v>
      </c>
      <c r="BA1883" s="98">
        <f>_xll.qlInterestRateIndexFixingDate(Currency&amp;"ibor"&amp;Tenor,BB1883,Trigger)</f>
        <v>52596</v>
      </c>
      <c r="BB1883" s="98">
        <f>_xll.qlCalendarAdvance(Calendar,BB1882,AZ1883,"f",,Trigger)</f>
        <v>52601</v>
      </c>
      <c r="BC1883" s="98">
        <f>_xll.qlInterestRateIndexMaturity(Currency&amp;"ibor"&amp;Tenor,BB1883,Trigger)</f>
        <v>52692</v>
      </c>
      <c r="BD1883" s="242" t="e">
        <f>_xll.qlIndexFixing($AD$5,BA1883,TRUE,_xll.ohTrigger(Trigger,Trigger3M))</f>
        <v>#NUM!</v>
      </c>
      <c r="BE1883" s="242">
        <f>IFERROR(_xll.qlIndexFixing($BF$1,BA1883,TRUE,_xll.ohTrigger(Trigger,Trigger3M)),#N/A)</f>
        <v>1.5045557637497084E-2</v>
      </c>
    </row>
    <row r="1884" spans="52:57" ht="11.25" customHeight="1" x14ac:dyDescent="0.25">
      <c r="AZ1884" s="99" t="s">
        <v>83</v>
      </c>
      <c r="BA1884" s="98">
        <f>_xll.qlInterestRateIndexFixingDate(Currency&amp;"ibor"&amp;Tenor,BB1884,Trigger)</f>
        <v>52604</v>
      </c>
      <c r="BB1884" s="98">
        <f>_xll.qlCalendarAdvance(Calendar,BB1883,AZ1884,"f",,Trigger)</f>
        <v>52608</v>
      </c>
      <c r="BC1884" s="98">
        <f>_xll.qlInterestRateIndexMaturity(Currency&amp;"ibor"&amp;Tenor,BB1884,Trigger)</f>
        <v>52699</v>
      </c>
      <c r="BD1884" s="242" t="e">
        <f>_xll.qlIndexFixing($AD$5,BA1884,TRUE,_xll.ohTrigger(Trigger,Trigger3M))</f>
        <v>#NUM!</v>
      </c>
      <c r="BE1884" s="242">
        <f>IFERROR(_xll.qlIndexFixing($BF$1,BA1884,TRUE,_xll.ohTrigger(Trigger,Trigger3M)),#N/A)</f>
        <v>1.5047634770190622E-2</v>
      </c>
    </row>
    <row r="1885" spans="52:57" ht="11.25" customHeight="1" x14ac:dyDescent="0.25">
      <c r="AZ1885" s="99" t="s">
        <v>83</v>
      </c>
      <c r="BA1885" s="98">
        <f>_xll.qlInterestRateIndexFixingDate(Currency&amp;"ibor"&amp;Tenor,BB1885,Trigger)</f>
        <v>52611</v>
      </c>
      <c r="BB1885" s="98">
        <f>_xll.qlCalendarAdvance(Calendar,BB1884,AZ1885,"f",,Trigger)</f>
        <v>52615</v>
      </c>
      <c r="BC1885" s="98">
        <f>_xll.qlInterestRateIndexMaturity(Currency&amp;"ibor"&amp;Tenor,BB1885,Trigger)</f>
        <v>52706</v>
      </c>
      <c r="BD1885" s="242" t="e">
        <f>_xll.qlIndexFixing($AD$5,BA1885,TRUE,_xll.ohTrigger(Trigger,Trigger3M))</f>
        <v>#NUM!</v>
      </c>
      <c r="BE1885" s="242">
        <f>IFERROR(_xll.qlIndexFixing($BF$1,BA1885,TRUE,_xll.ohTrigger(Trigger,Trigger3M)),#N/A)</f>
        <v>1.5049737377319907E-2</v>
      </c>
    </row>
    <row r="1886" spans="52:57" ht="11.25" customHeight="1" x14ac:dyDescent="0.25">
      <c r="AZ1886" s="99" t="s">
        <v>83</v>
      </c>
      <c r="BA1886" s="98">
        <f>_xll.qlInterestRateIndexFixingDate(Currency&amp;"ibor"&amp;Tenor,BB1886,Trigger)</f>
        <v>52618</v>
      </c>
      <c r="BB1886" s="98">
        <f>_xll.qlCalendarAdvance(Calendar,BB1885,AZ1886,"f",,Trigger)</f>
        <v>52622</v>
      </c>
      <c r="BC1886" s="98">
        <f>_xll.qlInterestRateIndexMaturity(Currency&amp;"ibor"&amp;Tenor,BB1886,Trigger)</f>
        <v>52713</v>
      </c>
      <c r="BD1886" s="242" t="e">
        <f>_xll.qlIndexFixing($AD$5,BA1886,TRUE,_xll.ohTrigger(Trigger,Trigger3M))</f>
        <v>#NUM!</v>
      </c>
      <c r="BE1886" s="242">
        <f>IFERROR(_xll.qlIndexFixing($BF$1,BA1886,TRUE,_xll.ohTrigger(Trigger,Trigger3M)),#N/A)</f>
        <v>1.5051865518657786E-2</v>
      </c>
    </row>
    <row r="1887" spans="52:57" ht="11.25" customHeight="1" x14ac:dyDescent="0.25">
      <c r="AZ1887" s="99" t="s">
        <v>83</v>
      </c>
      <c r="BA1887" s="98">
        <f>_xll.qlInterestRateIndexFixingDate(Currency&amp;"ibor"&amp;Tenor,BB1887,Trigger)</f>
        <v>52625</v>
      </c>
      <c r="BB1887" s="98">
        <f>_xll.qlCalendarAdvance(Calendar,BB1886,AZ1887,"f",,Trigger)</f>
        <v>52629</v>
      </c>
      <c r="BC1887" s="98">
        <f>_xll.qlInterestRateIndexMaturity(Currency&amp;"ibor"&amp;Tenor,BB1887,Trigger)</f>
        <v>52719</v>
      </c>
      <c r="BD1887" s="242" t="e">
        <f>_xll.qlIndexFixing($AD$5,BA1887,TRUE,_xll.ohTrigger(Trigger,Trigger3M))</f>
        <v>#NUM!</v>
      </c>
      <c r="BE1887" s="242">
        <f>IFERROR(_xll.qlIndexFixing($BF$1,BA1887,TRUE,_xll.ohTrigger(Trigger,Trigger3M)),#N/A)</f>
        <v>1.505354627274258E-2</v>
      </c>
    </row>
    <row r="1888" spans="52:57" ht="11.25" customHeight="1" x14ac:dyDescent="0.25">
      <c r="AZ1888" s="99" t="s">
        <v>83</v>
      </c>
      <c r="BA1888" s="98">
        <f>_xll.qlInterestRateIndexFixingDate(Currency&amp;"ibor"&amp;Tenor,BB1888,Trigger)</f>
        <v>52632</v>
      </c>
      <c r="BB1888" s="98">
        <f>_xll.qlCalendarAdvance(Calendar,BB1887,AZ1888,"f",,Trigger)</f>
        <v>52636</v>
      </c>
      <c r="BC1888" s="98">
        <f>_xll.qlInterestRateIndexMaturity(Currency&amp;"ibor"&amp;Tenor,BB1888,Trigger)</f>
        <v>52726</v>
      </c>
      <c r="BD1888" s="242" t="e">
        <f>_xll.qlIndexFixing($AD$5,BA1888,TRUE,_xll.ohTrigger(Trigger,Trigger3M))</f>
        <v>#NUM!</v>
      </c>
      <c r="BE1888" s="242">
        <f>IFERROR(_xll.qlIndexFixing($BF$1,BA1888,TRUE,_xll.ohTrigger(Trigger,Trigger3M)),#N/A)</f>
        <v>1.5055723727332548E-2</v>
      </c>
    </row>
    <row r="1889" spans="52:57" ht="11.25" customHeight="1" x14ac:dyDescent="0.25">
      <c r="AZ1889" s="99" t="s">
        <v>83</v>
      </c>
      <c r="BA1889" s="98">
        <f>_xll.qlInterestRateIndexFixingDate(Currency&amp;"ibor"&amp;Tenor,BB1889,Trigger)</f>
        <v>52639</v>
      </c>
      <c r="BB1889" s="98">
        <f>_xll.qlCalendarAdvance(Calendar,BB1888,AZ1889,"f",,Trigger)</f>
        <v>52643</v>
      </c>
      <c r="BC1889" s="98">
        <f>_xll.qlInterestRateIndexMaturity(Currency&amp;"ibor"&amp;Tenor,BB1889,Trigger)</f>
        <v>52733</v>
      </c>
      <c r="BD1889" s="242" t="e">
        <f>_xll.qlIndexFixing($AD$5,BA1889,TRUE,_xll.ohTrigger(Trigger,Trigger3M))</f>
        <v>#NUM!</v>
      </c>
      <c r="BE1889" s="242">
        <f>IFERROR(_xll.qlIndexFixing($BF$1,BA1889,TRUE,_xll.ohTrigger(Trigger,Trigger3M)),#N/A)</f>
        <v>1.505792689008878E-2</v>
      </c>
    </row>
    <row r="1890" spans="52:57" ht="11.25" customHeight="1" x14ac:dyDescent="0.25">
      <c r="AZ1890" s="99" t="s">
        <v>83</v>
      </c>
      <c r="BA1890" s="98">
        <f>_xll.qlInterestRateIndexFixingDate(Currency&amp;"ibor"&amp;Tenor,BB1890,Trigger)</f>
        <v>52646</v>
      </c>
      <c r="BB1890" s="98">
        <f>_xll.qlCalendarAdvance(Calendar,BB1889,AZ1890,"f",,Trigger)</f>
        <v>52650</v>
      </c>
      <c r="BC1890" s="98">
        <f>_xll.qlInterestRateIndexMaturity(Currency&amp;"ibor"&amp;Tenor,BB1890,Trigger)</f>
        <v>52740</v>
      </c>
      <c r="BD1890" s="242" t="e">
        <f>_xll.qlIndexFixing($AD$5,BA1890,TRUE,_xll.ohTrigger(Trigger,Trigger3M))</f>
        <v>#NUM!</v>
      </c>
      <c r="BE1890" s="242">
        <f>IFERROR(_xll.qlIndexFixing($BF$1,BA1890,TRUE,_xll.ohTrigger(Trigger,Trigger3M)),#N/A)</f>
        <v>1.5060155820782128E-2</v>
      </c>
    </row>
    <row r="1891" spans="52:57" ht="11.25" customHeight="1" x14ac:dyDescent="0.25">
      <c r="AZ1891" s="99" t="s">
        <v>83</v>
      </c>
      <c r="BA1891" s="98">
        <f>_xll.qlInterestRateIndexFixingDate(Currency&amp;"ibor"&amp;Tenor,BB1891,Trigger)</f>
        <v>52653</v>
      </c>
      <c r="BB1891" s="98">
        <f>_xll.qlCalendarAdvance(Calendar,BB1890,AZ1891,"f",,Trigger)</f>
        <v>52657</v>
      </c>
      <c r="BC1891" s="98">
        <f>_xll.qlInterestRateIndexMaturity(Currency&amp;"ibor"&amp;Tenor,BB1891,Trigger)</f>
        <v>52749</v>
      </c>
      <c r="BD1891" s="242" t="e">
        <f>_xll.qlIndexFixing($AD$5,BA1891,TRUE,_xll.ohTrigger(Trigger,Trigger3M))</f>
        <v>#NUM!</v>
      </c>
      <c r="BE1891" s="242">
        <f>IFERROR(_xll.qlIndexFixing($BF$1,BA1891,TRUE,_xll.ohTrigger(Trigger,Trigger3M)),#N/A)</f>
        <v>1.5063372281856155E-2</v>
      </c>
    </row>
    <row r="1892" spans="52:57" ht="11.25" customHeight="1" x14ac:dyDescent="0.25">
      <c r="AZ1892" s="99" t="s">
        <v>83</v>
      </c>
      <c r="BA1892" s="98">
        <f>_xll.qlInterestRateIndexFixingDate(Currency&amp;"ibor"&amp;Tenor,BB1892,Trigger)</f>
        <v>52660</v>
      </c>
      <c r="BB1892" s="98">
        <f>_xll.qlCalendarAdvance(Calendar,BB1891,AZ1892,"f",,Trigger)</f>
        <v>52664</v>
      </c>
      <c r="BC1892" s="98">
        <f>_xll.qlInterestRateIndexMaturity(Currency&amp;"ibor"&amp;Tenor,BB1892,Trigger)</f>
        <v>52756</v>
      </c>
      <c r="BD1892" s="242" t="e">
        <f>_xll.qlIndexFixing($AD$5,BA1892,TRUE,_xll.ohTrigger(Trigger,Trigger3M))</f>
        <v>#NUM!</v>
      </c>
      <c r="BE1892" s="242">
        <f>IFERROR(_xll.qlIndexFixing($BF$1,BA1892,TRUE,_xll.ohTrigger(Trigger,Trigger3M)),#N/A)</f>
        <v>1.5065656840140444E-2</v>
      </c>
    </row>
    <row r="1893" spans="52:57" ht="11.25" customHeight="1" x14ac:dyDescent="0.25">
      <c r="AZ1893" s="99" t="s">
        <v>83</v>
      </c>
      <c r="BA1893" s="98">
        <f>_xll.qlInterestRateIndexFixingDate(Currency&amp;"ibor"&amp;Tenor,BB1893,Trigger)</f>
        <v>52667</v>
      </c>
      <c r="BB1893" s="98">
        <f>_xll.qlCalendarAdvance(Calendar,BB1892,AZ1893,"f",,Trigger)</f>
        <v>52671</v>
      </c>
      <c r="BC1893" s="98">
        <f>_xll.qlInterestRateIndexMaturity(Currency&amp;"ibor"&amp;Tenor,BB1893,Trigger)</f>
        <v>52763</v>
      </c>
      <c r="BD1893" s="242" t="e">
        <f>_xll.qlIndexFixing($AD$5,BA1893,TRUE,_xll.ohTrigger(Trigger,Trigger3M))</f>
        <v>#NUM!</v>
      </c>
      <c r="BE1893" s="242">
        <f>IFERROR(_xll.qlIndexFixing($BF$1,BA1893,TRUE,_xll.ohTrigger(Trigger,Trigger3M)),#N/A)</f>
        <v>1.5067967356411796E-2</v>
      </c>
    </row>
    <row r="1894" spans="52:57" ht="11.25" customHeight="1" x14ac:dyDescent="0.25">
      <c r="AZ1894" s="99" t="s">
        <v>83</v>
      </c>
      <c r="BA1894" s="98">
        <f>_xll.qlInterestRateIndexFixingDate(Currency&amp;"ibor"&amp;Tenor,BB1894,Trigger)</f>
        <v>52674</v>
      </c>
      <c r="BB1894" s="98">
        <f>_xll.qlCalendarAdvance(Calendar,BB1893,AZ1894,"f",,Trigger)</f>
        <v>52678</v>
      </c>
      <c r="BC1894" s="98">
        <f>_xll.qlInterestRateIndexMaturity(Currency&amp;"ibor"&amp;Tenor,BB1894,Trigger)</f>
        <v>52770</v>
      </c>
      <c r="BD1894" s="242" t="e">
        <f>_xll.qlIndexFixing($AD$5,BA1894,TRUE,_xll.ohTrigger(Trigger,Trigger3M))</f>
        <v>#NUM!</v>
      </c>
      <c r="BE1894" s="242">
        <f>IFERROR(_xll.qlIndexFixing($BF$1,BA1894,TRUE,_xll.ohTrigger(Trigger,Trigger3M)),#N/A)</f>
        <v>1.507030389044935E-2</v>
      </c>
    </row>
    <row r="1895" spans="52:57" ht="11.25" customHeight="1" x14ac:dyDescent="0.25">
      <c r="AZ1895" s="99" t="s">
        <v>83</v>
      </c>
      <c r="BA1895" s="98">
        <f>_xll.qlInterestRateIndexFixingDate(Currency&amp;"ibor"&amp;Tenor,BB1895,Trigger)</f>
        <v>52681</v>
      </c>
      <c r="BB1895" s="98">
        <f>_xll.qlCalendarAdvance(Calendar,BB1894,AZ1895,"f",,Trigger)</f>
        <v>52685</v>
      </c>
      <c r="BC1895" s="98">
        <f>_xll.qlInterestRateIndexMaturity(Currency&amp;"ibor"&amp;Tenor,BB1895,Trigger)</f>
        <v>52777</v>
      </c>
      <c r="BD1895" s="242" t="e">
        <f>_xll.qlIndexFixing($AD$5,BA1895,TRUE,_xll.ohTrigger(Trigger,Trigger3M))</f>
        <v>#NUM!</v>
      </c>
      <c r="BE1895" s="242">
        <f>IFERROR(_xll.qlIndexFixing($BF$1,BA1895,TRUE,_xll.ohTrigger(Trigger,Trigger3M)),#N/A)</f>
        <v>1.5072666502031377E-2</v>
      </c>
    </row>
    <row r="1896" spans="52:57" ht="11.25" customHeight="1" x14ac:dyDescent="0.25">
      <c r="AZ1896" s="99" t="s">
        <v>83</v>
      </c>
      <c r="BA1896" s="98">
        <f>_xll.qlInterestRateIndexFixingDate(Currency&amp;"ibor"&amp;Tenor,BB1896,Trigger)</f>
        <v>52688</v>
      </c>
      <c r="BB1896" s="98">
        <f>_xll.qlCalendarAdvance(Calendar,BB1895,AZ1896,"f",,Trigger)</f>
        <v>52692</v>
      </c>
      <c r="BC1896" s="98">
        <f>_xll.qlInterestRateIndexMaturity(Currency&amp;"ibor"&amp;Tenor,BB1896,Trigger)</f>
        <v>52783</v>
      </c>
      <c r="BD1896" s="242" t="e">
        <f>_xll.qlIndexFixing($AD$5,BA1896,TRUE,_xll.ohTrigger(Trigger,Trigger3M))</f>
        <v>#NUM!</v>
      </c>
      <c r="BE1896" s="242">
        <f>IFERROR(_xll.qlIndexFixing($BF$1,BA1896,TRUE,_xll.ohTrigger(Trigger,Trigger3M)),#N/A)</f>
        <v>1.5074564463400076E-2</v>
      </c>
    </row>
    <row r="1897" spans="52:57" ht="11.25" customHeight="1" x14ac:dyDescent="0.25">
      <c r="AZ1897" s="99" t="s">
        <v>83</v>
      </c>
      <c r="BA1897" s="98">
        <f>_xll.qlInterestRateIndexFixingDate(Currency&amp;"ibor"&amp;Tenor,BB1897,Trigger)</f>
        <v>52695</v>
      </c>
      <c r="BB1897" s="98">
        <f>_xll.qlCalendarAdvance(Calendar,BB1896,AZ1897,"f",,Trigger)</f>
        <v>52699</v>
      </c>
      <c r="BC1897" s="98">
        <f>_xll.qlInterestRateIndexMaturity(Currency&amp;"ibor"&amp;Tenor,BB1897,Trigger)</f>
        <v>52790</v>
      </c>
      <c r="BD1897" s="242" t="e">
        <f>_xll.qlIndexFixing($AD$5,BA1897,TRUE,_xll.ohTrigger(Trigger,Trigger3M))</f>
        <v>#NUM!</v>
      </c>
      <c r="BE1897" s="242">
        <f>IFERROR(_xll.qlIndexFixing($BF$1,BA1897,TRUE,_xll.ohTrigger(Trigger,Trigger3M)),#N/A)</f>
        <v>1.5076977426050863E-2</v>
      </c>
    </row>
    <row r="1898" spans="52:57" ht="11.25" customHeight="1" x14ac:dyDescent="0.25">
      <c r="AZ1898" s="99" t="s">
        <v>83</v>
      </c>
      <c r="BA1898" s="98">
        <f>_xll.qlInterestRateIndexFixingDate(Currency&amp;"ibor"&amp;Tenor,BB1898,Trigger)</f>
        <v>52700</v>
      </c>
      <c r="BB1898" s="98">
        <f>_xll.qlCalendarAdvance(Calendar,BB1897,AZ1898,"f",,Trigger)</f>
        <v>52706</v>
      </c>
      <c r="BC1898" s="98">
        <f>_xll.qlInterestRateIndexMaturity(Currency&amp;"ibor"&amp;Tenor,BB1898,Trigger)</f>
        <v>52797</v>
      </c>
      <c r="BD1898" s="242" t="e">
        <f>_xll.qlIndexFixing($AD$5,BA1898,TRUE,_xll.ohTrigger(Trigger,Trigger3M))</f>
        <v>#NUM!</v>
      </c>
      <c r="BE1898" s="242">
        <f>IFERROR(_xll.qlIndexFixing($BF$1,BA1898,TRUE,_xll.ohTrigger(Trigger,Trigger3M)),#N/A)</f>
        <v>1.5079416640204599E-2</v>
      </c>
    </row>
    <row r="1899" spans="52:57" ht="11.25" customHeight="1" x14ac:dyDescent="0.25">
      <c r="AZ1899" s="99" t="s">
        <v>83</v>
      </c>
      <c r="BA1899" s="98">
        <f>_xll.qlInterestRateIndexFixingDate(Currency&amp;"ibor"&amp;Tenor,BB1899,Trigger)</f>
        <v>52709</v>
      </c>
      <c r="BB1899" s="98">
        <f>_xll.qlCalendarAdvance(Calendar,BB1898,AZ1899,"f",,Trigger)</f>
        <v>52713</v>
      </c>
      <c r="BC1899" s="98">
        <f>_xll.qlInterestRateIndexMaturity(Currency&amp;"ibor"&amp;Tenor,BB1899,Trigger)</f>
        <v>52804</v>
      </c>
      <c r="BD1899" s="242" t="e">
        <f>_xll.qlIndexFixing($AD$5,BA1899,TRUE,_xll.ohTrigger(Trigger,Trigger3M))</f>
        <v>#NUM!</v>
      </c>
      <c r="BE1899" s="242">
        <f>IFERROR(_xll.qlIndexFixing($BF$1,BA1899,TRUE,_xll.ohTrigger(Trigger,Trigger3M)),#N/A)</f>
        <v>1.5081882165639403E-2</v>
      </c>
    </row>
    <row r="1900" spans="52:57" ht="11.25" customHeight="1" x14ac:dyDescent="0.25">
      <c r="AZ1900" s="99" t="s">
        <v>83</v>
      </c>
      <c r="BA1900" s="98">
        <f>_xll.qlInterestRateIndexFixingDate(Currency&amp;"ibor"&amp;Tenor,BB1900,Trigger)</f>
        <v>52716</v>
      </c>
      <c r="BB1900" s="98">
        <f>_xll.qlCalendarAdvance(Calendar,BB1899,AZ1900,"f",,Trigger)</f>
        <v>52720</v>
      </c>
      <c r="BC1900" s="98">
        <f>_xll.qlInterestRateIndexMaturity(Currency&amp;"ibor"&amp;Tenor,BB1900,Trigger)</f>
        <v>52812</v>
      </c>
      <c r="BD1900" s="242" t="e">
        <f>_xll.qlIndexFixing($AD$5,BA1900,TRUE,_xll.ohTrigger(Trigger,Trigger3M))</f>
        <v>#NUM!</v>
      </c>
      <c r="BE1900" s="242">
        <f>IFERROR(_xll.qlIndexFixing($BF$1,BA1900,TRUE,_xll.ohTrigger(Trigger,Trigger3M)),#N/A)</f>
        <v>1.5084872815428812E-2</v>
      </c>
    </row>
    <row r="1901" spans="52:57" ht="11.25" customHeight="1" x14ac:dyDescent="0.25">
      <c r="AZ1901" s="99" t="s">
        <v>83</v>
      </c>
      <c r="BA1901" s="98">
        <f>_xll.qlInterestRateIndexFixingDate(Currency&amp;"ibor"&amp;Tenor,BB1901,Trigger)</f>
        <v>52723</v>
      </c>
      <c r="BB1901" s="98">
        <f>_xll.qlCalendarAdvance(Calendar,BB1900,AZ1901,"f",,Trigger)</f>
        <v>52727</v>
      </c>
      <c r="BC1901" s="98">
        <f>_xll.qlInterestRateIndexMaturity(Currency&amp;"ibor"&amp;Tenor,BB1901,Trigger)</f>
        <v>52819</v>
      </c>
      <c r="BD1901" s="242" t="e">
        <f>_xll.qlIndexFixing($AD$5,BA1901,TRUE,_xll.ohTrigger(Trigger,Trigger3M))</f>
        <v>#NUM!</v>
      </c>
      <c r="BE1901" s="242">
        <f>IFERROR(_xll.qlIndexFixing($BF$1,BA1901,TRUE,_xll.ohTrigger(Trigger,Trigger3M)),#N/A)</f>
        <v>1.5087393147680407E-2</v>
      </c>
    </row>
    <row r="1902" spans="52:57" ht="11.25" customHeight="1" x14ac:dyDescent="0.25">
      <c r="AZ1902" s="99" t="s">
        <v>83</v>
      </c>
      <c r="BA1902" s="98">
        <f>_xll.qlInterestRateIndexFixingDate(Currency&amp;"ibor"&amp;Tenor,BB1902,Trigger)</f>
        <v>52730</v>
      </c>
      <c r="BB1902" s="98">
        <f>_xll.qlCalendarAdvance(Calendar,BB1901,AZ1902,"f",,Trigger)</f>
        <v>52734</v>
      </c>
      <c r="BC1902" s="98">
        <f>_xll.qlInterestRateIndexMaturity(Currency&amp;"ibor"&amp;Tenor,BB1902,Trigger)</f>
        <v>52826</v>
      </c>
      <c r="BD1902" s="242" t="e">
        <f>_xll.qlIndexFixing($AD$5,BA1902,TRUE,_xll.ohTrigger(Trigger,Trigger3M))</f>
        <v>#NUM!</v>
      </c>
      <c r="BE1902" s="242">
        <f>IFERROR(_xll.qlIndexFixing($BF$1,BA1902,TRUE,_xll.ohTrigger(Trigger,Trigger3M)),#N/A)</f>
        <v>1.5089939975949556E-2</v>
      </c>
    </row>
    <row r="1903" spans="52:57" ht="11.25" customHeight="1" x14ac:dyDescent="0.25">
      <c r="AZ1903" s="99" t="s">
        <v>83</v>
      </c>
      <c r="BA1903" s="98">
        <f>_xll.qlInterestRateIndexFixingDate(Currency&amp;"ibor"&amp;Tenor,BB1903,Trigger)</f>
        <v>52737</v>
      </c>
      <c r="BB1903" s="98">
        <f>_xll.qlCalendarAdvance(Calendar,BB1902,AZ1903,"f",,Trigger)</f>
        <v>52741</v>
      </c>
      <c r="BC1903" s="98">
        <f>_xll.qlInterestRateIndexMaturity(Currency&amp;"ibor"&amp;Tenor,BB1903,Trigger)</f>
        <v>52833</v>
      </c>
      <c r="BD1903" s="242" t="e">
        <f>_xll.qlIndexFixing($AD$5,BA1903,TRUE,_xll.ohTrigger(Trigger,Trigger3M))</f>
        <v>#NUM!</v>
      </c>
      <c r="BE1903" s="242">
        <f>IFERROR(_xll.qlIndexFixing($BF$1,BA1903,TRUE,_xll.ohTrigger(Trigger,Trigger3M)),#N/A)</f>
        <v>1.5092513360020609E-2</v>
      </c>
    </row>
    <row r="1904" spans="52:57" ht="11.25" customHeight="1" x14ac:dyDescent="0.25">
      <c r="AZ1904" s="99" t="s">
        <v>83</v>
      </c>
      <c r="BA1904" s="98">
        <f>_xll.qlInterestRateIndexFixingDate(Currency&amp;"ibor"&amp;Tenor,BB1904,Trigger)</f>
        <v>52744</v>
      </c>
      <c r="BB1904" s="98">
        <f>_xll.qlCalendarAdvance(Calendar,BB1903,AZ1904,"f",,Trigger)</f>
        <v>52748</v>
      </c>
      <c r="BC1904" s="98">
        <f>_xll.qlInterestRateIndexMaturity(Currency&amp;"ibor"&amp;Tenor,BB1904,Trigger)</f>
        <v>52840</v>
      </c>
      <c r="BD1904" s="242" t="e">
        <f>_xll.qlIndexFixing($AD$5,BA1904,TRUE,_xll.ohTrigger(Trigger,Trigger3M))</f>
        <v>#NUM!</v>
      </c>
      <c r="BE1904" s="242">
        <f>IFERROR(_xll.qlIndexFixing($BF$1,BA1904,TRUE,_xll.ohTrigger(Trigger,Trigger3M)),#N/A)</f>
        <v>1.5095113359680527E-2</v>
      </c>
    </row>
    <row r="1905" spans="52:57" ht="11.25" customHeight="1" x14ac:dyDescent="0.25">
      <c r="AZ1905" s="99" t="s">
        <v>83</v>
      </c>
      <c r="BA1905" s="98">
        <f>_xll.qlInterestRateIndexFixingDate(Currency&amp;"ibor"&amp;Tenor,BB1905,Trigger)</f>
        <v>52751</v>
      </c>
      <c r="BB1905" s="98">
        <f>_xll.qlCalendarAdvance(Calendar,BB1904,AZ1905,"f",,Trigger)</f>
        <v>52755</v>
      </c>
      <c r="BC1905" s="98">
        <f>_xll.qlInterestRateIndexMaturity(Currency&amp;"ibor"&amp;Tenor,BB1905,Trigger)</f>
        <v>52847</v>
      </c>
      <c r="BD1905" s="242" t="e">
        <f>_xll.qlIndexFixing($AD$5,BA1905,TRUE,_xll.ohTrigger(Trigger,Trigger3M))</f>
        <v>#NUM!</v>
      </c>
      <c r="BE1905" s="242">
        <f>IFERROR(_xll.qlIndexFixing($BF$1,BA1905,TRUE,_xll.ohTrigger(Trigger,Trigger3M)),#N/A)</f>
        <v>1.5097740034713657E-2</v>
      </c>
    </row>
    <row r="1906" spans="52:57" ht="11.25" customHeight="1" x14ac:dyDescent="0.25">
      <c r="AZ1906" s="99" t="s">
        <v>83</v>
      </c>
      <c r="BA1906" s="98">
        <f>_xll.qlInterestRateIndexFixingDate(Currency&amp;"ibor"&amp;Tenor,BB1906,Trigger)</f>
        <v>52758</v>
      </c>
      <c r="BB1906" s="98">
        <f>_xll.qlCalendarAdvance(Calendar,BB1905,AZ1906,"f",,Trigger)</f>
        <v>52762</v>
      </c>
      <c r="BC1906" s="98">
        <f>_xll.qlInterestRateIndexMaturity(Currency&amp;"ibor"&amp;Tenor,BB1906,Trigger)</f>
        <v>52854</v>
      </c>
      <c r="BD1906" s="242" t="e">
        <f>_xll.qlIndexFixing($AD$5,BA1906,TRUE,_xll.ohTrigger(Trigger,Trigger3M))</f>
        <v>#NUM!</v>
      </c>
      <c r="BE1906" s="242">
        <f>IFERROR(_xll.qlIndexFixing($BF$1,BA1906,TRUE,_xll.ohTrigger(Trigger,Trigger3M)),#N/A)</f>
        <v>1.51003934449087E-2</v>
      </c>
    </row>
    <row r="1907" spans="52:57" ht="11.25" customHeight="1" x14ac:dyDescent="0.25">
      <c r="AZ1907" s="99" t="s">
        <v>83</v>
      </c>
      <c r="BA1907" s="98">
        <f>_xll.qlInterestRateIndexFixingDate(Currency&amp;"ibor"&amp;Tenor,BB1907,Trigger)</f>
        <v>52765</v>
      </c>
      <c r="BB1907" s="98">
        <f>_xll.qlCalendarAdvance(Calendar,BB1906,AZ1907,"f",,Trigger)</f>
        <v>52769</v>
      </c>
      <c r="BC1907" s="98">
        <f>_xll.qlInterestRateIndexMaturity(Currency&amp;"ibor"&amp;Tenor,BB1907,Trigger)</f>
        <v>52861</v>
      </c>
      <c r="BD1907" s="242" t="e">
        <f>_xll.qlIndexFixing($AD$5,BA1907,TRUE,_xll.ohTrigger(Trigger,Trigger3M))</f>
        <v>#NUM!</v>
      </c>
      <c r="BE1907" s="242">
        <f>IFERROR(_xll.qlIndexFixing($BF$1,BA1907,TRUE,_xll.ohTrigger(Trigger,Trigger3M)),#N/A)</f>
        <v>1.5103073650050872E-2</v>
      </c>
    </row>
    <row r="1908" spans="52:57" ht="11.25" customHeight="1" x14ac:dyDescent="0.25">
      <c r="AZ1908" s="99" t="s">
        <v>83</v>
      </c>
      <c r="BA1908" s="98">
        <f>_xll.qlInterestRateIndexFixingDate(Currency&amp;"ibor"&amp;Tenor,BB1908,Trigger)</f>
        <v>52772</v>
      </c>
      <c r="BB1908" s="98">
        <f>_xll.qlCalendarAdvance(Calendar,BB1907,AZ1908,"f",,Trigger)</f>
        <v>52776</v>
      </c>
      <c r="BC1908" s="98">
        <f>_xll.qlInterestRateIndexMaturity(Currency&amp;"ibor"&amp;Tenor,BB1908,Trigger)</f>
        <v>52868</v>
      </c>
      <c r="BD1908" s="242" t="e">
        <f>_xll.qlIndexFixing($AD$5,BA1908,TRUE,_xll.ohTrigger(Trigger,Trigger3M))</f>
        <v>#NUM!</v>
      </c>
      <c r="BE1908" s="242">
        <f>IFERROR(_xll.qlIndexFixing($BF$1,BA1908,TRUE,_xll.ohTrigger(Trigger,Trigger3M)),#N/A)</f>
        <v>1.5105780709929741E-2</v>
      </c>
    </row>
    <row r="1909" spans="52:57" ht="11.25" customHeight="1" x14ac:dyDescent="0.25">
      <c r="AZ1909" s="99" t="s">
        <v>83</v>
      </c>
      <c r="BA1909" s="98">
        <f>_xll.qlInterestRateIndexFixingDate(Currency&amp;"ibor"&amp;Tenor,BB1909,Trigger)</f>
        <v>52779</v>
      </c>
      <c r="BB1909" s="98">
        <f>_xll.qlCalendarAdvance(Calendar,BB1908,AZ1909,"f",,Trigger)</f>
        <v>52783</v>
      </c>
      <c r="BC1909" s="98">
        <f>_xll.qlInterestRateIndexMaturity(Currency&amp;"ibor"&amp;Tenor,BB1909,Trigger)</f>
        <v>52875</v>
      </c>
      <c r="BD1909" s="242" t="e">
        <f>_xll.qlIndexFixing($AD$5,BA1909,TRUE,_xll.ohTrigger(Trigger,Trigger3M))</f>
        <v>#NUM!</v>
      </c>
      <c r="BE1909" s="242">
        <f>IFERROR(_xll.qlIndexFixing($BF$1,BA1909,TRUE,_xll.ohTrigger(Trigger,Trigger3M)),#N/A)</f>
        <v>1.5108514684333999E-2</v>
      </c>
    </row>
    <row r="1910" spans="52:57" ht="11.25" customHeight="1" x14ac:dyDescent="0.25">
      <c r="AZ1910" s="99" t="s">
        <v>83</v>
      </c>
      <c r="BA1910" s="98">
        <f>_xll.qlInterestRateIndexFixingDate(Currency&amp;"ibor"&amp;Tenor,BB1910,Trigger)</f>
        <v>52786</v>
      </c>
      <c r="BB1910" s="98">
        <f>_xll.qlCalendarAdvance(Calendar,BB1909,AZ1910,"f",,Trigger)</f>
        <v>52790</v>
      </c>
      <c r="BC1910" s="98">
        <f>_xll.qlInterestRateIndexMaturity(Currency&amp;"ibor"&amp;Tenor,BB1910,Trigger)</f>
        <v>52882</v>
      </c>
      <c r="BD1910" s="242" t="e">
        <f>_xll.qlIndexFixing($AD$5,BA1910,TRUE,_xll.ohTrigger(Trigger,Trigger3M))</f>
        <v>#NUM!</v>
      </c>
      <c r="BE1910" s="242">
        <f>IFERROR(_xll.qlIndexFixing($BF$1,BA1910,TRUE,_xll.ohTrigger(Trigger,Trigger3M)),#N/A)</f>
        <v>1.5111275633053214E-2</v>
      </c>
    </row>
    <row r="1911" spans="52:57" ht="11.25" customHeight="1" x14ac:dyDescent="0.25">
      <c r="AZ1911" s="99" t="s">
        <v>83</v>
      </c>
      <c r="BA1911" s="98">
        <f>_xll.qlInterestRateIndexFixingDate(Currency&amp;"ibor"&amp;Tenor,BB1911,Trigger)</f>
        <v>52793</v>
      </c>
      <c r="BB1911" s="98">
        <f>_xll.qlCalendarAdvance(Calendar,BB1910,AZ1911,"f",,Trigger)</f>
        <v>52797</v>
      </c>
      <c r="BC1911" s="98">
        <f>_xll.qlInterestRateIndexMaturity(Currency&amp;"ibor"&amp;Tenor,BB1911,Trigger)</f>
        <v>52889</v>
      </c>
      <c r="BD1911" s="242" t="e">
        <f>_xll.qlIndexFixing($AD$5,BA1911,TRUE,_xll.ohTrigger(Trigger,Trigger3M))</f>
        <v>#NUM!</v>
      </c>
      <c r="BE1911" s="242">
        <f>IFERROR(_xll.qlIndexFixing($BF$1,BA1911,TRUE,_xll.ohTrigger(Trigger,Trigger3M)),#N/A)</f>
        <v>1.5114063615876949E-2</v>
      </c>
    </row>
    <row r="1912" spans="52:57" ht="11.25" customHeight="1" x14ac:dyDescent="0.25">
      <c r="AZ1912" s="99" t="s">
        <v>83</v>
      </c>
      <c r="BA1912" s="98">
        <f>_xll.qlInterestRateIndexFixingDate(Currency&amp;"ibor"&amp;Tenor,BB1912,Trigger)</f>
        <v>52800</v>
      </c>
      <c r="BB1912" s="98">
        <f>_xll.qlCalendarAdvance(Calendar,BB1911,AZ1912,"f",,Trigger)</f>
        <v>52804</v>
      </c>
      <c r="BC1912" s="98">
        <f>_xll.qlInterestRateIndexMaturity(Currency&amp;"ibor"&amp;Tenor,BB1912,Trigger)</f>
        <v>52896</v>
      </c>
      <c r="BD1912" s="242" t="e">
        <f>_xll.qlIndexFixing($AD$5,BA1912,TRUE,_xll.ohTrigger(Trigger,Trigger3M))</f>
        <v>#NUM!</v>
      </c>
      <c r="BE1912" s="242">
        <f>IFERROR(_xll.qlIndexFixing($BF$1,BA1912,TRUE,_xll.ohTrigger(Trigger,Trigger3M)),#N/A)</f>
        <v>1.5116878692598243E-2</v>
      </c>
    </row>
    <row r="1913" spans="52:57" ht="11.25" customHeight="1" x14ac:dyDescent="0.25">
      <c r="AZ1913" s="99" t="s">
        <v>83</v>
      </c>
      <c r="BA1913" s="98">
        <f>_xll.qlInterestRateIndexFixingDate(Currency&amp;"ibor"&amp;Tenor,BB1913,Trigger)</f>
        <v>52807</v>
      </c>
      <c r="BB1913" s="98">
        <f>_xll.qlCalendarAdvance(Calendar,BB1912,AZ1913,"f",,Trigger)</f>
        <v>52811</v>
      </c>
      <c r="BC1913" s="98">
        <f>_xll.qlInterestRateIndexMaturity(Currency&amp;"ibor"&amp;Tenor,BB1913,Trigger)</f>
        <v>52903</v>
      </c>
      <c r="BD1913" s="242" t="e">
        <f>_xll.qlIndexFixing($AD$5,BA1913,TRUE,_xll.ohTrigger(Trigger,Trigger3M))</f>
        <v>#NUM!</v>
      </c>
      <c r="BE1913" s="242">
        <f>IFERROR(_xll.qlIndexFixing($BF$1,BA1913,TRUE,_xll.ohTrigger(Trigger,Trigger3M)),#N/A)</f>
        <v>1.5119720923006664E-2</v>
      </c>
    </row>
    <row r="1914" spans="52:57" ht="11.25" customHeight="1" x14ac:dyDescent="0.25">
      <c r="AZ1914" s="99" t="s">
        <v>83</v>
      </c>
      <c r="BA1914" s="98">
        <f>_xll.qlInterestRateIndexFixingDate(Currency&amp;"ibor"&amp;Tenor,BB1914,Trigger)</f>
        <v>52814</v>
      </c>
      <c r="BB1914" s="98">
        <f>_xll.qlCalendarAdvance(Calendar,BB1913,AZ1914,"f",,Trigger)</f>
        <v>52818</v>
      </c>
      <c r="BC1914" s="98">
        <f>_xll.qlInterestRateIndexMaturity(Currency&amp;"ibor"&amp;Tenor,BB1914,Trigger)</f>
        <v>52910</v>
      </c>
      <c r="BD1914" s="242" t="e">
        <f>_xll.qlIndexFixing($AD$5,BA1914,TRUE,_xll.ohTrigger(Trigger,Trigger3M))</f>
        <v>#NUM!</v>
      </c>
      <c r="BE1914" s="242">
        <f>IFERROR(_xll.qlIndexFixing($BF$1,BA1914,TRUE,_xll.ohTrigger(Trigger,Trigger3M)),#N/A)</f>
        <v>1.5122590366894379E-2</v>
      </c>
    </row>
    <row r="1915" spans="52:57" ht="11.25" customHeight="1" x14ac:dyDescent="0.25">
      <c r="AZ1915" s="99" t="s">
        <v>83</v>
      </c>
      <c r="BA1915" s="98">
        <f>_xll.qlInterestRateIndexFixingDate(Currency&amp;"ibor"&amp;Tenor,BB1915,Trigger)</f>
        <v>52821</v>
      </c>
      <c r="BB1915" s="98">
        <f>_xll.qlCalendarAdvance(Calendar,BB1914,AZ1915,"f",,Trigger)</f>
        <v>52825</v>
      </c>
      <c r="BC1915" s="98">
        <f>_xll.qlInterestRateIndexMaturity(Currency&amp;"ibor"&amp;Tenor,BB1915,Trigger)</f>
        <v>52917</v>
      </c>
      <c r="BD1915" s="242" t="e">
        <f>_xll.qlIndexFixing($AD$5,BA1915,TRUE,_xll.ohTrigger(Trigger,Trigger3M))</f>
        <v>#NUM!</v>
      </c>
      <c r="BE1915" s="242">
        <f>IFERROR(_xll.qlIndexFixing($BF$1,BA1915,TRUE,_xll.ohTrigger(Trigger,Trigger3M)),#N/A)</f>
        <v>1.5125487084057037E-2</v>
      </c>
    </row>
    <row r="1916" spans="52:57" ht="11.25" customHeight="1" x14ac:dyDescent="0.25">
      <c r="AZ1916" s="99" t="s">
        <v>83</v>
      </c>
      <c r="BA1916" s="98">
        <f>_xll.qlInterestRateIndexFixingDate(Currency&amp;"ibor"&amp;Tenor,BB1916,Trigger)</f>
        <v>52828</v>
      </c>
      <c r="BB1916" s="98">
        <f>_xll.qlCalendarAdvance(Calendar,BB1915,AZ1916,"f",,Trigger)</f>
        <v>52832</v>
      </c>
      <c r="BC1916" s="98">
        <f>_xll.qlInterestRateIndexMaturity(Currency&amp;"ibor"&amp;Tenor,BB1916,Trigger)</f>
        <v>52924</v>
      </c>
      <c r="BD1916" s="242" t="e">
        <f>_xll.qlIndexFixing($AD$5,BA1916,TRUE,_xll.ohTrigger(Trigger,Trigger3M))</f>
        <v>#NUM!</v>
      </c>
      <c r="BE1916" s="242">
        <f>IFERROR(_xll.qlIndexFixing($BF$1,BA1916,TRUE,_xll.ohTrigger(Trigger,Trigger3M)),#N/A)</f>
        <v>1.5128411134285941E-2</v>
      </c>
    </row>
    <row r="1917" spans="52:57" ht="11.25" customHeight="1" x14ac:dyDescent="0.25">
      <c r="AZ1917" s="99" t="s">
        <v>83</v>
      </c>
      <c r="BA1917" s="98">
        <f>_xll.qlInterestRateIndexFixingDate(Currency&amp;"ibor"&amp;Tenor,BB1917,Trigger)</f>
        <v>52835</v>
      </c>
      <c r="BB1917" s="98">
        <f>_xll.qlCalendarAdvance(Calendar,BB1916,AZ1917,"f",,Trigger)</f>
        <v>52839</v>
      </c>
      <c r="BC1917" s="98">
        <f>_xll.qlInterestRateIndexMaturity(Currency&amp;"ibor"&amp;Tenor,BB1917,Trigger)</f>
        <v>52931</v>
      </c>
      <c r="BD1917" s="242" t="e">
        <f>_xll.qlIndexFixing($AD$5,BA1917,TRUE,_xll.ohTrigger(Trigger,Trigger3M))</f>
        <v>#NUM!</v>
      </c>
      <c r="BE1917" s="242">
        <f>IFERROR(_xll.qlIndexFixing($BF$1,BA1917,TRUE,_xll.ohTrigger(Trigger,Trigger3M)),#N/A)</f>
        <v>1.5131362577378476E-2</v>
      </c>
    </row>
    <row r="1918" spans="52:57" ht="11.25" customHeight="1" x14ac:dyDescent="0.25">
      <c r="AZ1918" s="99" t="s">
        <v>83</v>
      </c>
      <c r="BA1918" s="98">
        <f>_xll.qlInterestRateIndexFixingDate(Currency&amp;"ibor"&amp;Tenor,BB1918,Trigger)</f>
        <v>52842</v>
      </c>
      <c r="BB1918" s="98">
        <f>_xll.qlCalendarAdvance(Calendar,BB1917,AZ1918,"f",,Trigger)</f>
        <v>52846</v>
      </c>
      <c r="BC1918" s="98">
        <f>_xll.qlInterestRateIndexMaturity(Currency&amp;"ibor"&amp;Tenor,BB1918,Trigger)</f>
        <v>52937</v>
      </c>
      <c r="BD1918" s="242" t="e">
        <f>_xll.qlIndexFixing($AD$5,BA1918,TRUE,_xll.ohTrigger(Trigger,Trigger3M))</f>
        <v>#NUM!</v>
      </c>
      <c r="BE1918" s="242">
        <f>IFERROR(_xll.qlIndexFixing($BF$1,BA1918,TRUE,_xll.ohTrigger(Trigger,Trigger3M)),#N/A)</f>
        <v>1.5133805803212698E-2</v>
      </c>
    </row>
    <row r="1919" spans="52:57" ht="11.25" customHeight="1" x14ac:dyDescent="0.25">
      <c r="AZ1919" s="99" t="s">
        <v>83</v>
      </c>
      <c r="BA1919" s="98">
        <f>_xll.qlInterestRateIndexFixingDate(Currency&amp;"ibor"&amp;Tenor,BB1919,Trigger)</f>
        <v>52849</v>
      </c>
      <c r="BB1919" s="98">
        <f>_xll.qlCalendarAdvance(Calendar,BB1918,AZ1919,"f",,Trigger)</f>
        <v>52853</v>
      </c>
      <c r="BC1919" s="98">
        <f>_xll.qlInterestRateIndexMaturity(Currency&amp;"ibor"&amp;Tenor,BB1919,Trigger)</f>
        <v>52944</v>
      </c>
      <c r="BD1919" s="242" t="e">
        <f>_xll.qlIndexFixing($AD$5,BA1919,TRUE,_xll.ohTrigger(Trigger,Trigger3M))</f>
        <v>#NUM!</v>
      </c>
      <c r="BE1919" s="242">
        <f>IFERROR(_xll.qlIndexFixing($BF$1,BA1919,TRUE,_xll.ohTrigger(Trigger,Trigger3M)),#N/A)</f>
        <v>1.5136810108890777E-2</v>
      </c>
    </row>
    <row r="1920" spans="52:57" ht="11.25" customHeight="1" x14ac:dyDescent="0.25">
      <c r="AZ1920" s="99" t="s">
        <v>83</v>
      </c>
      <c r="BA1920" s="98">
        <f>_xll.qlInterestRateIndexFixingDate(Currency&amp;"ibor"&amp;Tenor,BB1920,Trigger)</f>
        <v>52856</v>
      </c>
      <c r="BB1920" s="98">
        <f>_xll.qlCalendarAdvance(Calendar,BB1919,AZ1920,"f",,Trigger)</f>
        <v>52860</v>
      </c>
      <c r="BC1920" s="98">
        <f>_xll.qlInterestRateIndexMaturity(Currency&amp;"ibor"&amp;Tenor,BB1920,Trigger)</f>
        <v>52951</v>
      </c>
      <c r="BD1920" s="242" t="e">
        <f>_xll.qlIndexFixing($AD$5,BA1920,TRUE,_xll.ohTrigger(Trigger,Trigger3M))</f>
        <v>#NUM!</v>
      </c>
      <c r="BE1920" s="242">
        <f>IFERROR(_xll.qlIndexFixing($BF$1,BA1920,TRUE,_xll.ohTrigger(Trigger,Trigger3M)),#N/A)</f>
        <v>1.5139841981365176E-2</v>
      </c>
    </row>
    <row r="1921" spans="52:57" ht="11.25" customHeight="1" x14ac:dyDescent="0.25">
      <c r="AZ1921" s="99" t="s">
        <v>83</v>
      </c>
      <c r="BA1921" s="98">
        <f>_xll.qlInterestRateIndexFixingDate(Currency&amp;"ibor"&amp;Tenor,BB1921,Trigger)</f>
        <v>52863</v>
      </c>
      <c r="BB1921" s="98">
        <f>_xll.qlCalendarAdvance(Calendar,BB1920,AZ1921,"f",,Trigger)</f>
        <v>52867</v>
      </c>
      <c r="BC1921" s="98">
        <f>_xll.qlInterestRateIndexMaturity(Currency&amp;"ibor"&amp;Tenor,BB1921,Trigger)</f>
        <v>52958</v>
      </c>
      <c r="BD1921" s="242" t="e">
        <f>_xll.qlIndexFixing($AD$5,BA1921,TRUE,_xll.ohTrigger(Trigger,Trigger3M))</f>
        <v>#NUM!</v>
      </c>
      <c r="BE1921" s="242">
        <f>IFERROR(_xll.qlIndexFixing($BF$1,BA1921,TRUE,_xll.ohTrigger(Trigger,Trigger3M)),#N/A)</f>
        <v>1.5142901480431577E-2</v>
      </c>
    </row>
    <row r="1922" spans="52:57" ht="11.25" customHeight="1" x14ac:dyDescent="0.25">
      <c r="AZ1922" s="99" t="s">
        <v>83</v>
      </c>
      <c r="BA1922" s="98">
        <f>_xll.qlInterestRateIndexFixingDate(Currency&amp;"ibor"&amp;Tenor,BB1922,Trigger)</f>
        <v>52870</v>
      </c>
      <c r="BB1922" s="98">
        <f>_xll.qlCalendarAdvance(Calendar,BB1921,AZ1922,"f",,Trigger)</f>
        <v>52874</v>
      </c>
      <c r="BC1922" s="98">
        <f>_xll.qlInterestRateIndexMaturity(Currency&amp;"ibor"&amp;Tenor,BB1922,Trigger)</f>
        <v>52966</v>
      </c>
      <c r="BD1922" s="242" t="e">
        <f>_xll.qlIndexFixing($AD$5,BA1922,TRUE,_xll.ohTrigger(Trigger,Trigger3M))</f>
        <v>#NUM!</v>
      </c>
      <c r="BE1922" s="242">
        <f>IFERROR(_xll.qlIndexFixing($BF$1,BA1922,TRUE,_xll.ohTrigger(Trigger,Trigger3M)),#N/A)</f>
        <v>1.5146532778644089E-2</v>
      </c>
    </row>
    <row r="1923" spans="52:57" ht="11.25" customHeight="1" x14ac:dyDescent="0.25">
      <c r="AZ1923" s="99" t="s">
        <v>83</v>
      </c>
      <c r="BA1923" s="98">
        <f>_xll.qlInterestRateIndexFixingDate(Currency&amp;"ibor"&amp;Tenor,BB1923,Trigger)</f>
        <v>52877</v>
      </c>
      <c r="BB1923" s="98">
        <f>_xll.qlCalendarAdvance(Calendar,BB1922,AZ1923,"f",,Trigger)</f>
        <v>52881</v>
      </c>
      <c r="BC1923" s="98">
        <f>_xll.qlInterestRateIndexMaturity(Currency&amp;"ibor"&amp;Tenor,BB1923,Trigger)</f>
        <v>52973</v>
      </c>
      <c r="BD1923" s="242" t="e">
        <f>_xll.qlIndexFixing($AD$5,BA1923,TRUE,_xll.ohTrigger(Trigger,Trigger3M))</f>
        <v>#NUM!</v>
      </c>
      <c r="BE1923" s="242">
        <f>IFERROR(_xll.qlIndexFixing($BF$1,BA1923,TRUE,_xll.ohTrigger(Trigger,Trigger3M)),#N/A)</f>
        <v>1.5149649834641753E-2</v>
      </c>
    </row>
    <row r="1924" spans="52:57" ht="11.25" customHeight="1" x14ac:dyDescent="0.25">
      <c r="AZ1924" s="99" t="s">
        <v>83</v>
      </c>
      <c r="BA1924" s="98">
        <f>_xll.qlInterestRateIndexFixingDate(Currency&amp;"ibor"&amp;Tenor,BB1924,Trigger)</f>
        <v>52884</v>
      </c>
      <c r="BB1924" s="98">
        <f>_xll.qlCalendarAdvance(Calendar,BB1923,AZ1924,"f",,Trigger)</f>
        <v>52888</v>
      </c>
      <c r="BC1924" s="98">
        <f>_xll.qlInterestRateIndexMaturity(Currency&amp;"ibor"&amp;Tenor,BB1924,Trigger)</f>
        <v>52980</v>
      </c>
      <c r="BD1924" s="242" t="e">
        <f>_xll.qlIndexFixing($AD$5,BA1924,TRUE,_xll.ohTrigger(Trigger,Trigger3M))</f>
        <v>#NUM!</v>
      </c>
      <c r="BE1924" s="242">
        <f>IFERROR(_xll.qlIndexFixing($BF$1,BA1924,TRUE,_xll.ohTrigger(Trigger,Trigger3M)),#N/A)</f>
        <v>1.5152794702087342E-2</v>
      </c>
    </row>
    <row r="1925" spans="52:57" ht="11.25" customHeight="1" x14ac:dyDescent="0.25">
      <c r="AZ1925" s="99" t="s">
        <v>83</v>
      </c>
      <c r="BA1925" s="98">
        <f>_xll.qlInterestRateIndexFixingDate(Currency&amp;"ibor"&amp;Tenor,BB1925,Trigger)</f>
        <v>52891</v>
      </c>
      <c r="BB1925" s="98">
        <f>_xll.qlCalendarAdvance(Calendar,BB1924,AZ1925,"f",,Trigger)</f>
        <v>52895</v>
      </c>
      <c r="BC1925" s="98">
        <f>_xll.qlInterestRateIndexMaturity(Currency&amp;"ibor"&amp;Tenor,BB1925,Trigger)</f>
        <v>52987</v>
      </c>
      <c r="BD1925" s="242" t="e">
        <f>_xll.qlIndexFixing($AD$5,BA1925,TRUE,_xll.ohTrigger(Trigger,Trigger3M))</f>
        <v>#NUM!</v>
      </c>
      <c r="BE1925" s="242">
        <f>IFERROR(_xll.qlIndexFixing($BF$1,BA1925,TRUE,_xll.ohTrigger(Trigger,Trigger3M)),#N/A)</f>
        <v>1.5155967440779112E-2</v>
      </c>
    </row>
    <row r="1926" spans="52:57" ht="11.25" customHeight="1" x14ac:dyDescent="0.25">
      <c r="AZ1926" s="99" t="s">
        <v>83</v>
      </c>
      <c r="BA1926" s="98">
        <f>_xll.qlInterestRateIndexFixingDate(Currency&amp;"ibor"&amp;Tenor,BB1926,Trigger)</f>
        <v>52898</v>
      </c>
      <c r="BB1926" s="98">
        <f>_xll.qlCalendarAdvance(Calendar,BB1925,AZ1926,"f",,Trigger)</f>
        <v>52902</v>
      </c>
      <c r="BC1926" s="98">
        <f>_xll.qlInterestRateIndexMaturity(Currency&amp;"ibor"&amp;Tenor,BB1926,Trigger)</f>
        <v>52994</v>
      </c>
      <c r="BD1926" s="242" t="e">
        <f>_xll.qlIndexFixing($AD$5,BA1926,TRUE,_xll.ohTrigger(Trigger,Trigger3M))</f>
        <v>#NUM!</v>
      </c>
      <c r="BE1926" s="242">
        <f>IFERROR(_xll.qlIndexFixing($BF$1,BA1926,TRUE,_xll.ohTrigger(Trigger,Trigger3M)),#N/A)</f>
        <v>1.5159168110520529E-2</v>
      </c>
    </row>
    <row r="1927" spans="52:57" ht="11.25" customHeight="1" x14ac:dyDescent="0.25">
      <c r="AZ1927" s="99" t="s">
        <v>83</v>
      </c>
      <c r="BA1927" s="98">
        <f>_xll.qlInterestRateIndexFixingDate(Currency&amp;"ibor"&amp;Tenor,BB1927,Trigger)</f>
        <v>52905</v>
      </c>
      <c r="BB1927" s="98">
        <f>_xll.qlCalendarAdvance(Calendar,BB1926,AZ1927,"f",,Trigger)</f>
        <v>52909</v>
      </c>
      <c r="BC1927" s="98">
        <f>_xll.qlInterestRateIndexMaturity(Currency&amp;"ibor"&amp;Tenor,BB1927,Trigger)</f>
        <v>53001</v>
      </c>
      <c r="BD1927" s="242" t="e">
        <f>_xll.qlIndexFixing($AD$5,BA1927,TRUE,_xll.ohTrigger(Trigger,Trigger3M))</f>
        <v>#NUM!</v>
      </c>
      <c r="BE1927" s="242">
        <f>IFERROR(_xll.qlIndexFixing($BF$1,BA1927,TRUE,_xll.ohTrigger(Trigger,Trigger3M)),#N/A)</f>
        <v>1.5162396771114191E-2</v>
      </c>
    </row>
    <row r="1928" spans="52:57" ht="11.25" customHeight="1" x14ac:dyDescent="0.25">
      <c r="AZ1928" s="99" t="s">
        <v>83</v>
      </c>
      <c r="BA1928" s="98">
        <f>_xll.qlInterestRateIndexFixingDate(Currency&amp;"ibor"&amp;Tenor,BB1928,Trigger)</f>
        <v>52912</v>
      </c>
      <c r="BB1928" s="98">
        <f>_xll.qlCalendarAdvance(Calendar,BB1927,AZ1928,"f",,Trigger)</f>
        <v>52916</v>
      </c>
      <c r="BC1928" s="98">
        <f>_xll.qlInterestRateIndexMaturity(Currency&amp;"ibor"&amp;Tenor,BB1928,Trigger)</f>
        <v>53008</v>
      </c>
      <c r="BD1928" s="242" t="e">
        <f>_xll.qlIndexFixing($AD$5,BA1928,TRUE,_xll.ohTrigger(Trigger,Trigger3M))</f>
        <v>#NUM!</v>
      </c>
      <c r="BE1928" s="242">
        <f>IFERROR(_xll.qlIndexFixing($BF$1,BA1928,TRUE,_xll.ohTrigger(Trigger,Trigger3M)),#N/A)</f>
        <v>1.5165653482361827E-2</v>
      </c>
    </row>
    <row r="1929" spans="52:57" ht="11.25" customHeight="1" x14ac:dyDescent="0.25">
      <c r="AZ1929" s="99" t="s">
        <v>83</v>
      </c>
      <c r="BA1929" s="98">
        <f>_xll.qlInterestRateIndexFixingDate(Currency&amp;"ibor"&amp;Tenor,BB1929,Trigger)</f>
        <v>52919</v>
      </c>
      <c r="BB1929" s="98">
        <f>_xll.qlCalendarAdvance(Calendar,BB1928,AZ1929,"f",,Trigger)</f>
        <v>52923</v>
      </c>
      <c r="BC1929" s="98">
        <f>_xll.qlInterestRateIndexMaturity(Currency&amp;"ibor"&amp;Tenor,BB1929,Trigger)</f>
        <v>53015</v>
      </c>
      <c r="BD1929" s="242" t="e">
        <f>_xll.qlIndexFixing($AD$5,BA1929,TRUE,_xll.ohTrigger(Trigger,Trigger3M))</f>
        <v>#NUM!</v>
      </c>
      <c r="BE1929" s="242">
        <f>IFERROR(_xll.qlIndexFixing($BF$1,BA1929,TRUE,_xll.ohTrigger(Trigger,Trigger3M)),#N/A)</f>
        <v>1.5168938304070378E-2</v>
      </c>
    </row>
    <row r="1930" spans="52:57" ht="11.25" customHeight="1" x14ac:dyDescent="0.25">
      <c r="AZ1930" s="99" t="s">
        <v>83</v>
      </c>
      <c r="BA1930" s="98">
        <f>_xll.qlInterestRateIndexFixingDate(Currency&amp;"ibor"&amp;Tenor,BB1930,Trigger)</f>
        <v>52926</v>
      </c>
      <c r="BB1930" s="98">
        <f>_xll.qlCalendarAdvance(Calendar,BB1929,AZ1930,"f",,Trigger)</f>
        <v>52930</v>
      </c>
      <c r="BC1930" s="98">
        <f>_xll.qlInterestRateIndexMaturity(Currency&amp;"ibor"&amp;Tenor,BB1930,Trigger)</f>
        <v>53021</v>
      </c>
      <c r="BD1930" s="242" t="e">
        <f>_xll.qlIndexFixing($AD$5,BA1930,TRUE,_xll.ohTrigger(Trigger,Trigger3M))</f>
        <v>#NUM!</v>
      </c>
      <c r="BE1930" s="242">
        <f>IFERROR(_xll.qlIndexFixing($BF$1,BA1930,TRUE,_xll.ohTrigger(Trigger,Trigger3M)),#N/A)</f>
        <v>1.5171690035153219E-2</v>
      </c>
    </row>
    <row r="1931" spans="52:57" ht="11.25" customHeight="1" x14ac:dyDescent="0.25">
      <c r="AZ1931" s="99" t="s">
        <v>83</v>
      </c>
      <c r="BA1931" s="98">
        <f>_xll.qlInterestRateIndexFixingDate(Currency&amp;"ibor"&amp;Tenor,BB1931,Trigger)</f>
        <v>52933</v>
      </c>
      <c r="BB1931" s="98">
        <f>_xll.qlCalendarAdvance(Calendar,BB1930,AZ1931,"f",,Trigger)</f>
        <v>52937</v>
      </c>
      <c r="BC1931" s="98">
        <f>_xll.qlInterestRateIndexMaturity(Currency&amp;"ibor"&amp;Tenor,BB1931,Trigger)</f>
        <v>53027</v>
      </c>
      <c r="BD1931" s="242" t="e">
        <f>_xll.qlIndexFixing($AD$5,BA1931,TRUE,_xll.ohTrigger(Trigger,Trigger3M))</f>
        <v>#NUM!</v>
      </c>
      <c r="BE1931" s="242">
        <f>IFERROR(_xll.qlIndexFixing($BF$1,BA1931,TRUE,_xll.ohTrigger(Trigger,Trigger3M)),#N/A)</f>
        <v>1.5174465883147192E-2</v>
      </c>
    </row>
    <row r="1932" spans="52:57" ht="11.25" customHeight="1" x14ac:dyDescent="0.25">
      <c r="AZ1932" s="99" t="s">
        <v>83</v>
      </c>
      <c r="BA1932" s="98">
        <f>_xll.qlInterestRateIndexFixingDate(Currency&amp;"ibor"&amp;Tenor,BB1932,Trigger)</f>
        <v>52940</v>
      </c>
      <c r="BB1932" s="98">
        <f>_xll.qlCalendarAdvance(Calendar,BB1931,AZ1932,"f",,Trigger)</f>
        <v>52944</v>
      </c>
      <c r="BC1932" s="98">
        <f>_xll.qlInterestRateIndexMaturity(Currency&amp;"ibor"&amp;Tenor,BB1932,Trigger)</f>
        <v>53034</v>
      </c>
      <c r="BD1932" s="242" t="e">
        <f>_xll.qlIndexFixing($AD$5,BA1932,TRUE,_xll.ohTrigger(Trigger,Trigger3M))</f>
        <v>#NUM!</v>
      </c>
      <c r="BE1932" s="242">
        <f>IFERROR(_xll.qlIndexFixing($BF$1,BA1932,TRUE,_xll.ohTrigger(Trigger,Trigger3M)),#N/A)</f>
        <v>1.5177831048295509E-2</v>
      </c>
    </row>
    <row r="1933" spans="52:57" ht="11.25" customHeight="1" x14ac:dyDescent="0.25">
      <c r="AZ1933" s="99" t="s">
        <v>83</v>
      </c>
      <c r="BA1933" s="98">
        <f>_xll.qlInterestRateIndexFixingDate(Currency&amp;"ibor"&amp;Tenor,BB1933,Trigger)</f>
        <v>52947</v>
      </c>
      <c r="BB1933" s="98">
        <f>_xll.qlCalendarAdvance(Calendar,BB1932,AZ1933,"f",,Trigger)</f>
        <v>52951</v>
      </c>
      <c r="BC1933" s="98">
        <f>_xll.qlInterestRateIndexMaturity(Currency&amp;"ibor"&amp;Tenor,BB1933,Trigger)</f>
        <v>53041</v>
      </c>
      <c r="BD1933" s="242" t="e">
        <f>_xll.qlIndexFixing($AD$5,BA1933,TRUE,_xll.ohTrigger(Trigger,Trigger3M))</f>
        <v>#NUM!</v>
      </c>
      <c r="BE1933" s="242">
        <f>IFERROR(_xll.qlIndexFixing($BF$1,BA1933,TRUE,_xll.ohTrigger(Trigger,Trigger3M)),#N/A)</f>
        <v>1.518122455213522E-2</v>
      </c>
    </row>
    <row r="1934" spans="52:57" ht="11.25" customHeight="1" x14ac:dyDescent="0.25">
      <c r="AZ1934" s="99" t="s">
        <v>83</v>
      </c>
      <c r="BA1934" s="98">
        <f>_xll.qlInterestRateIndexFixingDate(Currency&amp;"ibor"&amp;Tenor,BB1934,Trigger)</f>
        <v>52953</v>
      </c>
      <c r="BB1934" s="98">
        <f>_xll.qlCalendarAdvance(Calendar,BB1933,AZ1934,"f",,Trigger)</f>
        <v>52958</v>
      </c>
      <c r="BC1934" s="98">
        <f>_xll.qlInterestRateIndexMaturity(Currency&amp;"ibor"&amp;Tenor,BB1934,Trigger)</f>
        <v>53048</v>
      </c>
      <c r="BD1934" s="242" t="e">
        <f>_xll.qlIndexFixing($AD$5,BA1934,TRUE,_xll.ohTrigger(Trigger,Trigger3M))</f>
        <v>#NUM!</v>
      </c>
      <c r="BE1934" s="242">
        <f>IFERROR(_xll.qlIndexFixing($BF$1,BA1934,TRUE,_xll.ohTrigger(Trigger,Trigger3M)),#N/A)</f>
        <v>1.5184646454466488E-2</v>
      </c>
    </row>
    <row r="1935" spans="52:57" ht="11.25" customHeight="1" x14ac:dyDescent="0.25">
      <c r="AZ1935" s="99" t="s">
        <v>83</v>
      </c>
      <c r="BA1935" s="98">
        <f>_xll.qlInterestRateIndexFixingDate(Currency&amp;"ibor"&amp;Tenor,BB1935,Trigger)</f>
        <v>52961</v>
      </c>
      <c r="BB1935" s="98">
        <f>_xll.qlCalendarAdvance(Calendar,BB1934,AZ1935,"f",,Trigger)</f>
        <v>52965</v>
      </c>
      <c r="BC1935" s="98">
        <f>_xll.qlInterestRateIndexMaturity(Currency&amp;"ibor"&amp;Tenor,BB1935,Trigger)</f>
        <v>53055</v>
      </c>
      <c r="BD1935" s="242" t="e">
        <f>_xll.qlIndexFixing($AD$5,BA1935,TRUE,_xll.ohTrigger(Trigger,Trigger3M))</f>
        <v>#NUM!</v>
      </c>
      <c r="BE1935" s="242">
        <f>IFERROR(_xll.qlIndexFixing($BF$1,BA1935,TRUE,_xll.ohTrigger(Trigger,Trigger3M)),#N/A)</f>
        <v>1.5188096815091257E-2</v>
      </c>
    </row>
    <row r="1936" spans="52:57" ht="11.25" customHeight="1" x14ac:dyDescent="0.25">
      <c r="AZ1936" s="99" t="s">
        <v>83</v>
      </c>
      <c r="BA1936" s="98">
        <f>_xll.qlInterestRateIndexFixingDate(Currency&amp;"ibor"&amp;Tenor,BB1936,Trigger)</f>
        <v>52968</v>
      </c>
      <c r="BB1936" s="98">
        <f>_xll.qlCalendarAdvance(Calendar,BB1935,AZ1936,"f",,Trigger)</f>
        <v>52972</v>
      </c>
      <c r="BC1936" s="98">
        <f>_xll.qlInterestRateIndexMaturity(Currency&amp;"ibor"&amp;Tenor,BB1936,Trigger)</f>
        <v>53063</v>
      </c>
      <c r="BD1936" s="242" t="e">
        <f>_xll.qlIndexFixing($AD$5,BA1936,TRUE,_xll.ohTrigger(Trigger,Trigger3M))</f>
        <v>#NUM!</v>
      </c>
      <c r="BE1936" s="242">
        <f>IFERROR(_xll.qlIndexFixing($BF$1,BA1936,TRUE,_xll.ohTrigger(Trigger,Trigger3M)),#N/A)</f>
        <v>1.5192149820118352E-2</v>
      </c>
    </row>
    <row r="1937" spans="52:57" ht="11.25" customHeight="1" x14ac:dyDescent="0.25">
      <c r="AZ1937" s="99" t="s">
        <v>83</v>
      </c>
      <c r="BA1937" s="98">
        <f>_xll.qlInterestRateIndexFixingDate(Currency&amp;"ibor"&amp;Tenor,BB1937,Trigger)</f>
        <v>52975</v>
      </c>
      <c r="BB1937" s="98">
        <f>_xll.qlCalendarAdvance(Calendar,BB1936,AZ1937,"f",,Trigger)</f>
        <v>52979</v>
      </c>
      <c r="BC1937" s="98">
        <f>_xll.qlInterestRateIndexMaturity(Currency&amp;"ibor"&amp;Tenor,BB1937,Trigger)</f>
        <v>53069</v>
      </c>
      <c r="BD1937" s="242" t="e">
        <f>_xll.qlIndexFixing($AD$5,BA1937,TRUE,_xll.ohTrigger(Trigger,Trigger3M))</f>
        <v>#NUM!</v>
      </c>
      <c r="BE1937" s="242">
        <f>IFERROR(_xll.qlIndexFixing($BF$1,BA1937,TRUE,_xll.ohTrigger(Trigger,Trigger3M)),#N/A)</f>
        <v>1.519508315043705E-2</v>
      </c>
    </row>
    <row r="1938" spans="52:57" ht="11.25" customHeight="1" x14ac:dyDescent="0.25">
      <c r="AZ1938" s="99" t="s">
        <v>83</v>
      </c>
      <c r="BA1938" s="98">
        <f>_xll.qlInterestRateIndexFixingDate(Currency&amp;"ibor"&amp;Tenor,BB1938,Trigger)</f>
        <v>52982</v>
      </c>
      <c r="BB1938" s="98">
        <f>_xll.qlCalendarAdvance(Calendar,BB1937,AZ1938,"f",,Trigger)</f>
        <v>52986</v>
      </c>
      <c r="BC1938" s="98">
        <f>_xll.qlInterestRateIndexMaturity(Currency&amp;"ibor"&amp;Tenor,BB1938,Trigger)</f>
        <v>53076</v>
      </c>
      <c r="BD1938" s="242" t="e">
        <f>_xll.qlIndexFixing($AD$5,BA1938,TRUE,_xll.ohTrigger(Trigger,Trigger3M))</f>
        <v>#NUM!</v>
      </c>
      <c r="BE1938" s="242">
        <f>IFERROR(_xll.qlIndexFixing($BF$1,BA1938,TRUE,_xll.ohTrigger(Trigger,Trigger3M)),#N/A)</f>
        <v>1.5198619244767286E-2</v>
      </c>
    </row>
    <row r="1939" spans="52:57" ht="11.25" customHeight="1" x14ac:dyDescent="0.25">
      <c r="AZ1939" s="99" t="s">
        <v>83</v>
      </c>
      <c r="BA1939" s="98">
        <f>_xll.qlInterestRateIndexFixingDate(Currency&amp;"ibor"&amp;Tenor,BB1939,Trigger)</f>
        <v>52989</v>
      </c>
      <c r="BB1939" s="98">
        <f>_xll.qlCalendarAdvance(Calendar,BB1938,AZ1939,"f",,Trigger)</f>
        <v>52993</v>
      </c>
      <c r="BC1939" s="98">
        <f>_xll.qlInterestRateIndexMaturity(Currency&amp;"ibor"&amp;Tenor,BB1939,Trigger)</f>
        <v>53080</v>
      </c>
      <c r="BD1939" s="242" t="e">
        <f>_xll.qlIndexFixing($AD$5,BA1939,TRUE,_xll.ohTrigger(Trigger,Trigger3M))</f>
        <v>#NUM!</v>
      </c>
      <c r="BE1939" s="242">
        <f>IFERROR(_xll.qlIndexFixing($BF$1,BA1939,TRUE,_xll.ohTrigger(Trigger,Trigger3M)),#N/A)</f>
        <v>1.5200443169529008E-2</v>
      </c>
    </row>
    <row r="1940" spans="52:57" ht="11.25" customHeight="1" x14ac:dyDescent="0.25">
      <c r="AZ1940" s="99" t="s">
        <v>83</v>
      </c>
      <c r="BA1940" s="98">
        <f>_xll.qlInterestRateIndexFixingDate(Currency&amp;"ibor"&amp;Tenor,BB1940,Trigger)</f>
        <v>52996</v>
      </c>
      <c r="BB1940" s="98">
        <f>_xll.qlCalendarAdvance(Calendar,BB1939,AZ1940,"f",,Trigger)</f>
        <v>53000</v>
      </c>
      <c r="BC1940" s="98">
        <f>_xll.qlInterestRateIndexMaturity(Currency&amp;"ibor"&amp;Tenor,BB1940,Trigger)</f>
        <v>53090</v>
      </c>
      <c r="BD1940" s="242" t="e">
        <f>_xll.qlIndexFixing($AD$5,BA1940,TRUE,_xll.ohTrigger(Trigger,Trigger3M))</f>
        <v>#NUM!</v>
      </c>
      <c r="BE1940" s="242">
        <f>IFERROR(_xll.qlIndexFixing($BF$1,BA1940,TRUE,_xll.ohTrigger(Trigger,Trigger3M)),#N/A)</f>
        <v>1.5205777585763691E-2</v>
      </c>
    </row>
    <row r="1941" spans="52:57" ht="11.25" customHeight="1" x14ac:dyDescent="0.25">
      <c r="AZ1941" s="99" t="s">
        <v>83</v>
      </c>
      <c r="BA1941" s="98">
        <f>_xll.qlInterestRateIndexFixingDate(Currency&amp;"ibor"&amp;Tenor,BB1941,Trigger)</f>
        <v>53003</v>
      </c>
      <c r="BB1941" s="98">
        <f>_xll.qlCalendarAdvance(Calendar,BB1940,AZ1941,"f",,Trigger)</f>
        <v>53007</v>
      </c>
      <c r="BC1941" s="98">
        <f>_xll.qlInterestRateIndexMaturity(Currency&amp;"ibor"&amp;Tenor,BB1941,Trigger)</f>
        <v>53097</v>
      </c>
      <c r="BD1941" s="242" t="e">
        <f>_xll.qlIndexFixing($AD$5,BA1941,TRUE,_xll.ohTrigger(Trigger,Trigger3M))</f>
        <v>#NUM!</v>
      </c>
      <c r="BE1941" s="242">
        <f>IFERROR(_xll.qlIndexFixing($BF$1,BA1941,TRUE,_xll.ohTrigger(Trigger,Trigger3M)),#N/A)</f>
        <v>1.5209399952045288E-2</v>
      </c>
    </row>
    <row r="1942" spans="52:57" ht="11.25" customHeight="1" x14ac:dyDescent="0.25">
      <c r="AZ1942" s="99" t="s">
        <v>83</v>
      </c>
      <c r="BA1942" s="98">
        <f>_xll.qlInterestRateIndexFixingDate(Currency&amp;"ibor"&amp;Tenor,BB1942,Trigger)</f>
        <v>53010</v>
      </c>
      <c r="BB1942" s="98">
        <f>_xll.qlCalendarAdvance(Calendar,BB1941,AZ1942,"f",,Trigger)</f>
        <v>53014</v>
      </c>
      <c r="BC1942" s="98">
        <f>_xll.qlInterestRateIndexMaturity(Currency&amp;"ibor"&amp;Tenor,BB1942,Trigger)</f>
        <v>53104</v>
      </c>
      <c r="BD1942" s="242" t="e">
        <f>_xll.qlIndexFixing($AD$5,BA1942,TRUE,_xll.ohTrigger(Trigger,Trigger3M))</f>
        <v>#NUM!</v>
      </c>
      <c r="BE1942" s="242">
        <f>IFERROR(_xll.qlIndexFixing($BF$1,BA1942,TRUE,_xll.ohTrigger(Trigger,Trigger3M)),#N/A)</f>
        <v>1.5213051195257954E-2</v>
      </c>
    </row>
    <row r="1943" spans="52:57" ht="11.25" customHeight="1" x14ac:dyDescent="0.25">
      <c r="AZ1943" s="99" t="s">
        <v>83</v>
      </c>
      <c r="BA1943" s="98">
        <f>_xll.qlInterestRateIndexFixingDate(Currency&amp;"ibor"&amp;Tenor,BB1943,Trigger)</f>
        <v>53017</v>
      </c>
      <c r="BB1943" s="98">
        <f>_xll.qlCalendarAdvance(Calendar,BB1942,AZ1943,"f",,Trigger)</f>
        <v>53021</v>
      </c>
      <c r="BC1943" s="98">
        <f>_xll.qlInterestRateIndexMaturity(Currency&amp;"ibor"&amp;Tenor,BB1943,Trigger)</f>
        <v>53113</v>
      </c>
      <c r="BD1943" s="242" t="e">
        <f>_xll.qlIndexFixing($AD$5,BA1943,TRUE,_xll.ohTrigger(Trigger,Trigger3M))</f>
        <v>#NUM!</v>
      </c>
      <c r="BE1943" s="242">
        <f>IFERROR(_xll.qlIndexFixing($BF$1,BA1943,TRUE,_xll.ohTrigger(Trigger,Trigger3M)),#N/A)</f>
        <v>1.5217910898351075E-2</v>
      </c>
    </row>
    <row r="1944" spans="52:57" ht="11.25" customHeight="1" x14ac:dyDescent="0.25">
      <c r="AZ1944" s="99" t="s">
        <v>83</v>
      </c>
      <c r="BA1944" s="98">
        <f>_xll.qlInterestRateIndexFixingDate(Currency&amp;"ibor"&amp;Tenor,BB1944,Trigger)</f>
        <v>53024</v>
      </c>
      <c r="BB1944" s="98">
        <f>_xll.qlCalendarAdvance(Calendar,BB1943,AZ1944,"f",,Trigger)</f>
        <v>53028</v>
      </c>
      <c r="BC1944" s="98">
        <f>_xll.qlInterestRateIndexMaturity(Currency&amp;"ibor"&amp;Tenor,BB1944,Trigger)</f>
        <v>53120</v>
      </c>
      <c r="BD1944" s="242" t="e">
        <f>_xll.qlIndexFixing($AD$5,BA1944,TRUE,_xll.ohTrigger(Trigger,Trigger3M))</f>
        <v>#NUM!</v>
      </c>
      <c r="BE1944" s="242">
        <f>IFERROR(_xll.qlIndexFixing($BF$1,BA1944,TRUE,_xll.ohTrigger(Trigger,Trigger3M)),#N/A)</f>
        <v>1.522162455398191E-2</v>
      </c>
    </row>
    <row r="1945" spans="52:57" ht="11.25" customHeight="1" x14ac:dyDescent="0.25">
      <c r="AZ1945" s="99" t="s">
        <v>83</v>
      </c>
      <c r="BA1945" s="98">
        <f>_xll.qlInterestRateIndexFixingDate(Currency&amp;"ibor"&amp;Tenor,BB1945,Trigger)</f>
        <v>53031</v>
      </c>
      <c r="BB1945" s="98">
        <f>_xll.qlCalendarAdvance(Calendar,BB1944,AZ1945,"f",,Trigger)</f>
        <v>53035</v>
      </c>
      <c r="BC1945" s="98">
        <f>_xll.qlInterestRateIndexMaturity(Currency&amp;"ibor"&amp;Tenor,BB1945,Trigger)</f>
        <v>53127</v>
      </c>
      <c r="BD1945" s="242" t="e">
        <f>_xll.qlIndexFixing($AD$5,BA1945,TRUE,_xll.ohTrigger(Trigger,Trigger3M))</f>
        <v>#NUM!</v>
      </c>
      <c r="BE1945" s="242">
        <f>IFERROR(_xll.qlIndexFixing($BF$1,BA1945,TRUE,_xll.ohTrigger(Trigger,Trigger3M)),#N/A)</f>
        <v>1.5225367277047293E-2</v>
      </c>
    </row>
    <row r="1946" spans="52:57" ht="11.25" customHeight="1" x14ac:dyDescent="0.25">
      <c r="AZ1946" s="99" t="s">
        <v>83</v>
      </c>
      <c r="BA1946" s="98">
        <f>_xll.qlInterestRateIndexFixingDate(Currency&amp;"ibor"&amp;Tenor,BB1946,Trigger)</f>
        <v>53038</v>
      </c>
      <c r="BB1946" s="98">
        <f>_xll.qlCalendarAdvance(Calendar,BB1945,AZ1946,"f",,Trigger)</f>
        <v>53042</v>
      </c>
      <c r="BC1946" s="98">
        <f>_xll.qlInterestRateIndexMaturity(Currency&amp;"ibor"&amp;Tenor,BB1946,Trigger)</f>
        <v>53134</v>
      </c>
      <c r="BD1946" s="242" t="e">
        <f>_xll.qlIndexFixing($AD$5,BA1946,TRUE,_xll.ohTrigger(Trigger,Trigger3M))</f>
        <v>#NUM!</v>
      </c>
      <c r="BE1946" s="242">
        <f>IFERROR(_xll.qlIndexFixing($BF$1,BA1946,TRUE,_xll.ohTrigger(Trigger,Trigger3M)),#N/A)</f>
        <v>1.5229139127368067E-2</v>
      </c>
    </row>
    <row r="1947" spans="52:57" ht="11.25" customHeight="1" x14ac:dyDescent="0.25">
      <c r="AZ1947" s="99" t="s">
        <v>83</v>
      </c>
      <c r="BA1947" s="98">
        <f>_xll.qlInterestRateIndexFixingDate(Currency&amp;"ibor"&amp;Tenor,BB1947,Trigger)</f>
        <v>53045</v>
      </c>
      <c r="BB1947" s="98">
        <f>_xll.qlCalendarAdvance(Calendar,BB1946,AZ1947,"f",,Trigger)</f>
        <v>53049</v>
      </c>
      <c r="BC1947" s="98">
        <f>_xll.qlInterestRateIndexMaturity(Currency&amp;"ibor"&amp;Tenor,BB1947,Trigger)</f>
        <v>53141</v>
      </c>
      <c r="BD1947" s="242" t="e">
        <f>_xll.qlIndexFixing($AD$5,BA1947,TRUE,_xll.ohTrigger(Trigger,Trigger3M))</f>
        <v>#NUM!</v>
      </c>
      <c r="BE1947" s="242">
        <f>IFERROR(_xll.qlIndexFixing($BF$1,BA1947,TRUE,_xll.ohTrigger(Trigger,Trigger3M)),#N/A)</f>
        <v>1.5232940164759861E-2</v>
      </c>
    </row>
    <row r="1948" spans="52:57" ht="11.25" customHeight="1" x14ac:dyDescent="0.25">
      <c r="AZ1948" s="99" t="s">
        <v>83</v>
      </c>
      <c r="BA1948" s="98">
        <f>_xll.qlInterestRateIndexFixingDate(Currency&amp;"ibor"&amp;Tenor,BB1948,Trigger)</f>
        <v>53052</v>
      </c>
      <c r="BB1948" s="98">
        <f>_xll.qlCalendarAdvance(Calendar,BB1947,AZ1948,"f",,Trigger)</f>
        <v>53056</v>
      </c>
      <c r="BC1948" s="98">
        <f>_xll.qlInterestRateIndexMaturity(Currency&amp;"ibor"&amp;Tenor,BB1948,Trigger)</f>
        <v>53147</v>
      </c>
      <c r="BD1948" s="242" t="e">
        <f>_xll.qlIndexFixing($AD$5,BA1948,TRUE,_xll.ohTrigger(Trigger,Trigger3M))</f>
        <v>#NUM!</v>
      </c>
      <c r="BE1948" s="242">
        <f>IFERROR(_xll.qlIndexFixing($BF$1,BA1948,TRUE,_xll.ohTrigger(Trigger,Trigger3M)),#N/A)</f>
        <v>1.5236169317610737E-2</v>
      </c>
    </row>
    <row r="1949" spans="52:57" ht="11.25" customHeight="1" x14ac:dyDescent="0.25">
      <c r="AZ1949" s="99" t="s">
        <v>83</v>
      </c>
      <c r="BA1949" s="98">
        <f>_xll.qlInterestRateIndexFixingDate(Currency&amp;"ibor"&amp;Tenor,BB1949,Trigger)</f>
        <v>53057</v>
      </c>
      <c r="BB1949" s="98">
        <f>_xll.qlCalendarAdvance(Calendar,BB1948,AZ1949,"f",,Trigger)</f>
        <v>53063</v>
      </c>
      <c r="BC1949" s="98">
        <f>_xll.qlInterestRateIndexMaturity(Currency&amp;"ibor"&amp;Tenor,BB1949,Trigger)</f>
        <v>53154</v>
      </c>
      <c r="BD1949" s="242" t="e">
        <f>_xll.qlIndexFixing($AD$5,BA1949,TRUE,_xll.ohTrigger(Trigger,Trigger3M))</f>
        <v>#NUM!</v>
      </c>
      <c r="BE1949" s="242">
        <f>IFERROR(_xll.qlIndexFixing($BF$1,BA1949,TRUE,_xll.ohTrigger(Trigger,Trigger3M)),#N/A)</f>
        <v>1.5240026641025263E-2</v>
      </c>
    </row>
    <row r="1950" spans="52:57" ht="11.25" customHeight="1" x14ac:dyDescent="0.25">
      <c r="AZ1950" s="99" t="s">
        <v>83</v>
      </c>
      <c r="BA1950" s="98">
        <f>_xll.qlInterestRateIndexFixingDate(Currency&amp;"ibor"&amp;Tenor,BB1950,Trigger)</f>
        <v>53066</v>
      </c>
      <c r="BB1950" s="98">
        <f>_xll.qlCalendarAdvance(Calendar,BB1949,AZ1950,"f",,Trigger)</f>
        <v>53070</v>
      </c>
      <c r="BC1950" s="98">
        <f>_xll.qlInterestRateIndexMaturity(Currency&amp;"ibor"&amp;Tenor,BB1950,Trigger)</f>
        <v>53161</v>
      </c>
      <c r="BD1950" s="242" t="e">
        <f>_xll.qlIndexFixing($AD$5,BA1950,TRUE,_xll.ohTrigger(Trigger,Trigger3M))</f>
        <v>#NUM!</v>
      </c>
      <c r="BE1950" s="242">
        <f>IFERROR(_xll.qlIndexFixing($BF$1,BA1950,TRUE,_xll.ohTrigger(Trigger,Trigger3M)),#N/A)</f>
        <v>1.5243913325422884E-2</v>
      </c>
    </row>
    <row r="1951" spans="52:57" ht="11.25" customHeight="1" x14ac:dyDescent="0.25">
      <c r="AZ1951" s="99" t="s">
        <v>83</v>
      </c>
      <c r="BA1951" s="98">
        <f>_xll.qlInterestRateIndexFixingDate(Currency&amp;"ibor"&amp;Tenor,BB1951,Trigger)</f>
        <v>53073</v>
      </c>
      <c r="BB1951" s="98">
        <f>_xll.qlCalendarAdvance(Calendar,BB1950,AZ1951,"f",,Trigger)</f>
        <v>53077</v>
      </c>
      <c r="BC1951" s="98">
        <f>_xll.qlInterestRateIndexMaturity(Currency&amp;"ibor"&amp;Tenor,BB1951,Trigger)</f>
        <v>53168</v>
      </c>
      <c r="BD1951" s="242" t="e">
        <f>_xll.qlIndexFixing($AD$5,BA1951,TRUE,_xll.ohTrigger(Trigger,Trigger3M))</f>
        <v>#NUM!</v>
      </c>
      <c r="BE1951" s="242">
        <f>IFERROR(_xll.qlIndexFixing($BF$1,BA1951,TRUE,_xll.ohTrigger(Trigger,Trigger3M)),#N/A)</f>
        <v>1.5247829430618611E-2</v>
      </c>
    </row>
    <row r="1952" spans="52:57" ht="11.25" customHeight="1" x14ac:dyDescent="0.25">
      <c r="AZ1952" s="99" t="s">
        <v>83</v>
      </c>
      <c r="BA1952" s="98">
        <f>_xll.qlInterestRateIndexFixingDate(Currency&amp;"ibor"&amp;Tenor,BB1952,Trigger)</f>
        <v>53079</v>
      </c>
      <c r="BB1952" s="98">
        <f>_xll.qlCalendarAdvance(Calendar,BB1951,AZ1952,"f",,Trigger)</f>
        <v>53084</v>
      </c>
      <c r="BC1952" s="98">
        <f>_xll.qlInterestRateIndexMaturity(Currency&amp;"ibor"&amp;Tenor,BB1952,Trigger)</f>
        <v>53176</v>
      </c>
      <c r="BD1952" s="242" t="e">
        <f>_xll.qlIndexFixing($AD$5,BA1952,TRUE,_xll.ohTrigger(Trigger,Trigger3M))</f>
        <v>#NUM!</v>
      </c>
      <c r="BE1952" s="242">
        <f>IFERROR(_xll.qlIndexFixing($BF$1,BA1952,TRUE,_xll.ohTrigger(Trigger,Trigger3M)),#N/A)</f>
        <v>1.5252385251547568E-2</v>
      </c>
    </row>
    <row r="1953" spans="52:57" ht="11.25" customHeight="1" x14ac:dyDescent="0.25">
      <c r="AZ1953" s="99" t="s">
        <v>83</v>
      </c>
      <c r="BA1953" s="98">
        <f>_xll.qlInterestRateIndexFixingDate(Currency&amp;"ibor"&amp;Tenor,BB1953,Trigger)</f>
        <v>53087</v>
      </c>
      <c r="BB1953" s="98">
        <f>_xll.qlCalendarAdvance(Calendar,BB1952,AZ1953,"f",,Trigger)</f>
        <v>53091</v>
      </c>
      <c r="BC1953" s="98">
        <f>_xll.qlInterestRateIndexMaturity(Currency&amp;"ibor"&amp;Tenor,BB1953,Trigger)</f>
        <v>53183</v>
      </c>
      <c r="BD1953" s="242" t="e">
        <f>_xll.qlIndexFixing($AD$5,BA1953,TRUE,_xll.ohTrigger(Trigger,Trigger3M))</f>
        <v>#NUM!</v>
      </c>
      <c r="BE1953" s="242">
        <f>IFERROR(_xll.qlIndexFixing($BF$1,BA1953,TRUE,_xll.ohTrigger(Trigger,Trigger3M)),#N/A)</f>
        <v>1.5256362667628406E-2</v>
      </c>
    </row>
    <row r="1954" spans="52:57" ht="11.25" customHeight="1" x14ac:dyDescent="0.25">
      <c r="AZ1954" s="99" t="s">
        <v>83</v>
      </c>
      <c r="BA1954" s="98">
        <f>_xll.qlInterestRateIndexFixingDate(Currency&amp;"ibor"&amp;Tenor,BB1954,Trigger)</f>
        <v>53094</v>
      </c>
      <c r="BB1954" s="98">
        <f>_xll.qlCalendarAdvance(Calendar,BB1953,AZ1954,"f",,Trigger)</f>
        <v>53098</v>
      </c>
      <c r="BC1954" s="98">
        <f>_xll.qlInterestRateIndexMaturity(Currency&amp;"ibor"&amp;Tenor,BB1954,Trigger)</f>
        <v>53190</v>
      </c>
      <c r="BD1954" s="242" t="e">
        <f>_xll.qlIndexFixing($AD$5,BA1954,TRUE,_xll.ohTrigger(Trigger,Trigger3M))</f>
        <v>#NUM!</v>
      </c>
      <c r="BE1954" s="242">
        <f>IFERROR(_xll.qlIndexFixing($BF$1,BA1954,TRUE,_xll.ohTrigger(Trigger,Trigger3M)),#N/A)</f>
        <v>1.5260369689540946E-2</v>
      </c>
    </row>
    <row r="1955" spans="52:57" ht="11.25" customHeight="1" x14ac:dyDescent="0.25">
      <c r="AZ1955" s="99" t="s">
        <v>83</v>
      </c>
      <c r="BA1955" s="98">
        <f>_xll.qlInterestRateIndexFixingDate(Currency&amp;"ibor"&amp;Tenor,BB1955,Trigger)</f>
        <v>53101</v>
      </c>
      <c r="BB1955" s="98">
        <f>_xll.qlCalendarAdvance(Calendar,BB1954,AZ1955,"f",,Trigger)</f>
        <v>53105</v>
      </c>
      <c r="BC1955" s="98">
        <f>_xll.qlInterestRateIndexMaturity(Currency&amp;"ibor"&amp;Tenor,BB1955,Trigger)</f>
        <v>53197</v>
      </c>
      <c r="BD1955" s="242" t="e">
        <f>_xll.qlIndexFixing($AD$5,BA1955,TRUE,_xll.ohTrigger(Trigger,Trigger3M))</f>
        <v>#NUM!</v>
      </c>
      <c r="BE1955" s="242">
        <f>IFERROR(_xll.qlIndexFixing($BF$1,BA1955,TRUE,_xll.ohTrigger(Trigger,Trigger3M)),#N/A)</f>
        <v>1.526440637711211E-2</v>
      </c>
    </row>
    <row r="1956" spans="52:57" ht="11.25" customHeight="1" x14ac:dyDescent="0.25">
      <c r="AZ1956" s="99" t="s">
        <v>83</v>
      </c>
      <c r="BA1956" s="98">
        <f>_xll.qlInterestRateIndexFixingDate(Currency&amp;"ibor"&amp;Tenor,BB1956,Trigger)</f>
        <v>53108</v>
      </c>
      <c r="BB1956" s="98">
        <f>_xll.qlCalendarAdvance(Calendar,BB1955,AZ1956,"f",,Trigger)</f>
        <v>53112</v>
      </c>
      <c r="BC1956" s="98">
        <f>_xll.qlInterestRateIndexMaturity(Currency&amp;"ibor"&amp;Tenor,BB1956,Trigger)</f>
        <v>53204</v>
      </c>
      <c r="BD1956" s="242" t="e">
        <f>_xll.qlIndexFixing($AD$5,BA1956,TRUE,_xll.ohTrigger(Trigger,Trigger3M))</f>
        <v>#NUM!</v>
      </c>
      <c r="BE1956" s="242">
        <f>IFERROR(_xll.qlIndexFixing($BF$1,BA1956,TRUE,_xll.ohTrigger(Trigger,Trigger3M)),#N/A)</f>
        <v>1.5268472776501497E-2</v>
      </c>
    </row>
    <row r="1957" spans="52:57" ht="11.25" customHeight="1" x14ac:dyDescent="0.25">
      <c r="AZ1957" s="99" t="s">
        <v>83</v>
      </c>
      <c r="BA1957" s="98">
        <f>_xll.qlInterestRateIndexFixingDate(Currency&amp;"ibor"&amp;Tenor,BB1957,Trigger)</f>
        <v>53115</v>
      </c>
      <c r="BB1957" s="98">
        <f>_xll.qlCalendarAdvance(Calendar,BB1956,AZ1957,"f",,Trigger)</f>
        <v>53119</v>
      </c>
      <c r="BC1957" s="98">
        <f>_xll.qlInterestRateIndexMaturity(Currency&amp;"ibor"&amp;Tenor,BB1957,Trigger)</f>
        <v>53211</v>
      </c>
      <c r="BD1957" s="242" t="e">
        <f>_xll.qlIndexFixing($AD$5,BA1957,TRUE,_xll.ohTrigger(Trigger,Trigger3M))</f>
        <v>#NUM!</v>
      </c>
      <c r="BE1957" s="242">
        <f>IFERROR(_xll.qlIndexFixing($BF$1,BA1957,TRUE,_xll.ohTrigger(Trigger,Trigger3M)),#N/A)</f>
        <v>1.5272567742466945E-2</v>
      </c>
    </row>
    <row r="1958" spans="52:57" ht="11.25" customHeight="1" x14ac:dyDescent="0.25">
      <c r="AZ1958" s="99" t="s">
        <v>83</v>
      </c>
      <c r="BA1958" s="98">
        <f>_xll.qlInterestRateIndexFixingDate(Currency&amp;"ibor"&amp;Tenor,BB1958,Trigger)</f>
        <v>53122</v>
      </c>
      <c r="BB1958" s="98">
        <f>_xll.qlCalendarAdvance(Calendar,BB1957,AZ1958,"f",,Trigger)</f>
        <v>53126</v>
      </c>
      <c r="BC1958" s="98">
        <f>_xll.qlInterestRateIndexMaturity(Currency&amp;"ibor"&amp;Tenor,BB1958,Trigger)</f>
        <v>53218</v>
      </c>
      <c r="BD1958" s="242" t="e">
        <f>_xll.qlIndexFixing($AD$5,BA1958,TRUE,_xll.ohTrigger(Trigger,Trigger3M))</f>
        <v>#NUM!</v>
      </c>
      <c r="BE1958" s="242">
        <f>IFERROR(_xll.qlIndexFixing($BF$1,BA1958,TRUE,_xll.ohTrigger(Trigger,Trigger3M)),#N/A)</f>
        <v>1.5276688026332343E-2</v>
      </c>
    </row>
    <row r="1959" spans="52:57" ht="11.25" customHeight="1" x14ac:dyDescent="0.25">
      <c r="AZ1959" s="99" t="s">
        <v>83</v>
      </c>
      <c r="BA1959" s="98">
        <f>_xll.qlInterestRateIndexFixingDate(Currency&amp;"ibor"&amp;Tenor,BB1959,Trigger)</f>
        <v>53129</v>
      </c>
      <c r="BB1959" s="98">
        <f>_xll.qlCalendarAdvance(Calendar,BB1958,AZ1959,"f",,Trigger)</f>
        <v>53133</v>
      </c>
      <c r="BC1959" s="98">
        <f>_xll.qlInterestRateIndexMaturity(Currency&amp;"ibor"&amp;Tenor,BB1959,Trigger)</f>
        <v>53225</v>
      </c>
      <c r="BD1959" s="242" t="e">
        <f>_xll.qlIndexFixing($AD$5,BA1959,TRUE,_xll.ohTrigger(Trigger,Trigger3M))</f>
        <v>#NUM!</v>
      </c>
      <c r="BE1959" s="242">
        <f>IFERROR(_xll.qlIndexFixing($BF$1,BA1959,TRUE,_xll.ohTrigger(Trigger,Trigger3M)),#N/A)</f>
        <v>1.5280830157045551E-2</v>
      </c>
    </row>
    <row r="1960" spans="52:57" ht="11.25" customHeight="1" x14ac:dyDescent="0.25">
      <c r="AZ1960" s="99" t="s">
        <v>83</v>
      </c>
      <c r="BA1960" s="98">
        <f>_xll.qlInterestRateIndexFixingDate(Currency&amp;"ibor"&amp;Tenor,BB1960,Trigger)</f>
        <v>53136</v>
      </c>
      <c r="BB1960" s="98">
        <f>_xll.qlCalendarAdvance(Calendar,BB1959,AZ1960,"f",,Trigger)</f>
        <v>53140</v>
      </c>
      <c r="BC1960" s="98">
        <f>_xll.qlInterestRateIndexMaturity(Currency&amp;"ibor"&amp;Tenor,BB1960,Trigger)</f>
        <v>53232</v>
      </c>
      <c r="BD1960" s="242" t="e">
        <f>_xll.qlIndexFixing($AD$5,BA1960,TRUE,_xll.ohTrigger(Trigger,Trigger3M))</f>
        <v>#NUM!</v>
      </c>
      <c r="BE1960" s="242">
        <f>IFERROR(_xll.qlIndexFixing($BF$1,BA1960,TRUE,_xll.ohTrigger(Trigger,Trigger3M)),#N/A)</f>
        <v>1.5284990654550324E-2</v>
      </c>
    </row>
    <row r="1961" spans="52:57" ht="11.25" customHeight="1" x14ac:dyDescent="0.25">
      <c r="AZ1961" s="99" t="s">
        <v>83</v>
      </c>
      <c r="BA1961" s="98">
        <f>_xll.qlInterestRateIndexFixingDate(Currency&amp;"ibor"&amp;Tenor,BB1961,Trigger)</f>
        <v>53143</v>
      </c>
      <c r="BB1961" s="98">
        <f>_xll.qlCalendarAdvance(Calendar,BB1960,AZ1961,"f",,Trigger)</f>
        <v>53147</v>
      </c>
      <c r="BC1961" s="98">
        <f>_xll.qlInterestRateIndexMaturity(Currency&amp;"ibor"&amp;Tenor,BB1961,Trigger)</f>
        <v>53239</v>
      </c>
      <c r="BD1961" s="242" t="e">
        <f>_xll.qlIndexFixing($AD$5,BA1961,TRUE,_xll.ohTrigger(Trigger,Trigger3M))</f>
        <v>#NUM!</v>
      </c>
      <c r="BE1961" s="242">
        <f>IFERROR(_xll.qlIndexFixing($BF$1,BA1961,TRUE,_xll.ohTrigger(Trigger,Trigger3M)),#N/A)</f>
        <v>1.5289166029805434E-2</v>
      </c>
    </row>
    <row r="1962" spans="52:57" ht="11.25" customHeight="1" x14ac:dyDescent="0.25">
      <c r="AZ1962" s="99" t="s">
        <v>83</v>
      </c>
      <c r="BA1962" s="98">
        <f>_xll.qlInterestRateIndexFixingDate(Currency&amp;"ibor"&amp;Tenor,BB1962,Trigger)</f>
        <v>53150</v>
      </c>
      <c r="BB1962" s="98">
        <f>_xll.qlCalendarAdvance(Calendar,BB1961,AZ1962,"f",,Trigger)</f>
        <v>53154</v>
      </c>
      <c r="BC1962" s="98">
        <f>_xll.qlInterestRateIndexMaturity(Currency&amp;"ibor"&amp;Tenor,BB1962,Trigger)</f>
        <v>53246</v>
      </c>
      <c r="BD1962" s="242" t="e">
        <f>_xll.qlIndexFixing($AD$5,BA1962,TRUE,_xll.ohTrigger(Trigger,Trigger3M))</f>
        <v>#NUM!</v>
      </c>
      <c r="BE1962" s="242">
        <f>IFERROR(_xll.qlIndexFixing($BF$1,BA1962,TRUE,_xll.ohTrigger(Trigger,Trigger3M)),#N/A)</f>
        <v>1.5293352784767286E-2</v>
      </c>
    </row>
    <row r="1963" spans="52:57" ht="11.25" customHeight="1" x14ac:dyDescent="0.25">
      <c r="AZ1963" s="99" t="s">
        <v>83</v>
      </c>
      <c r="BA1963" s="98">
        <f>_xll.qlInterestRateIndexFixingDate(Currency&amp;"ibor"&amp;Tenor,BB1963,Trigger)</f>
        <v>53157</v>
      </c>
      <c r="BB1963" s="98">
        <f>_xll.qlCalendarAdvance(Calendar,BB1962,AZ1963,"f",,Trigger)</f>
        <v>53161</v>
      </c>
      <c r="BC1963" s="98">
        <f>_xll.qlInterestRateIndexMaturity(Currency&amp;"ibor"&amp;Tenor,BB1963,Trigger)</f>
        <v>53253</v>
      </c>
      <c r="BD1963" s="242" t="e">
        <f>_xll.qlIndexFixing($AD$5,BA1963,TRUE,_xll.ohTrigger(Trigger,Trigger3M))</f>
        <v>#NUM!</v>
      </c>
      <c r="BE1963" s="242">
        <f>IFERROR(_xll.qlIndexFixing($BF$1,BA1963,TRUE,_xll.ohTrigger(Trigger,Trigger3M)),#N/A)</f>
        <v>1.5297547412394266E-2</v>
      </c>
    </row>
    <row r="1964" spans="52:57" ht="11.25" customHeight="1" x14ac:dyDescent="0.25">
      <c r="AZ1964" s="99" t="s">
        <v>83</v>
      </c>
      <c r="BA1964" s="98">
        <f>_xll.qlInterestRateIndexFixingDate(Currency&amp;"ibor"&amp;Tenor,BB1964,Trigger)</f>
        <v>53164</v>
      </c>
      <c r="BB1964" s="98">
        <f>_xll.qlCalendarAdvance(Calendar,BB1963,AZ1964,"f",,Trigger)</f>
        <v>53168</v>
      </c>
      <c r="BC1964" s="98">
        <f>_xll.qlInterestRateIndexMaturity(Currency&amp;"ibor"&amp;Tenor,BB1964,Trigger)</f>
        <v>53260</v>
      </c>
      <c r="BD1964" s="242" t="e">
        <f>_xll.qlIndexFixing($AD$5,BA1964,TRUE,_xll.ohTrigger(Trigger,Trigger3M))</f>
        <v>#NUM!</v>
      </c>
      <c r="BE1964" s="242">
        <f>IFERROR(_xll.qlIndexFixing($BF$1,BA1964,TRUE,_xll.ohTrigger(Trigger,Trigger3M)),#N/A)</f>
        <v>1.5301746396656298E-2</v>
      </c>
    </row>
    <row r="1965" spans="52:57" ht="11.25" customHeight="1" x14ac:dyDescent="0.25">
      <c r="AZ1965" s="99" t="s">
        <v>83</v>
      </c>
      <c r="BA1965" s="98">
        <f>_xll.qlInterestRateIndexFixingDate(Currency&amp;"ibor"&amp;Tenor,BB1965,Trigger)</f>
        <v>53171</v>
      </c>
      <c r="BB1965" s="98">
        <f>_xll.qlCalendarAdvance(Calendar,BB1964,AZ1965,"f",,Trigger)</f>
        <v>53175</v>
      </c>
      <c r="BC1965" s="98">
        <f>_xll.qlInterestRateIndexMaturity(Currency&amp;"ibor"&amp;Tenor,BB1965,Trigger)</f>
        <v>53267</v>
      </c>
      <c r="BD1965" s="242" t="e">
        <f>_xll.qlIndexFixing($AD$5,BA1965,TRUE,_xll.ohTrigger(Trigger,Trigger3M))</f>
        <v>#NUM!</v>
      </c>
      <c r="BE1965" s="242">
        <f>IFERROR(_xll.qlIndexFixing($BF$1,BA1965,TRUE,_xll.ohTrigger(Trigger,Trigger3M)),#N/A)</f>
        <v>1.5305946212520944E-2</v>
      </c>
    </row>
    <row r="1966" spans="52:57" ht="11.25" customHeight="1" x14ac:dyDescent="0.25">
      <c r="AZ1966" s="99" t="s">
        <v>83</v>
      </c>
      <c r="BA1966" s="98">
        <f>_xll.qlInterestRateIndexFixingDate(Currency&amp;"ibor"&amp;Tenor,BB1966,Trigger)</f>
        <v>53178</v>
      </c>
      <c r="BB1966" s="98">
        <f>_xll.qlCalendarAdvance(Calendar,BB1965,AZ1966,"f",,Trigger)</f>
        <v>53182</v>
      </c>
      <c r="BC1966" s="98">
        <f>_xll.qlInterestRateIndexMaturity(Currency&amp;"ibor"&amp;Tenor,BB1966,Trigger)</f>
        <v>53274</v>
      </c>
      <c r="BD1966" s="242" t="e">
        <f>_xll.qlIndexFixing($AD$5,BA1966,TRUE,_xll.ohTrigger(Trigger,Trigger3M))</f>
        <v>#NUM!</v>
      </c>
      <c r="BE1966" s="242">
        <f>IFERROR(_xll.qlIndexFixing($BF$1,BA1966,TRUE,_xll.ohTrigger(Trigger,Trigger3M)),#N/A)</f>
        <v>1.5310143325958613E-2</v>
      </c>
    </row>
    <row r="1967" spans="52:57" ht="11.25" customHeight="1" x14ac:dyDescent="0.25">
      <c r="AZ1967" s="99" t="s">
        <v>83</v>
      </c>
      <c r="BA1967" s="98">
        <f>_xll.qlInterestRateIndexFixingDate(Currency&amp;"ibor"&amp;Tenor,BB1967,Trigger)</f>
        <v>53185</v>
      </c>
      <c r="BB1967" s="98">
        <f>_xll.qlCalendarAdvance(Calendar,BB1966,AZ1967,"f",,Trigger)</f>
        <v>53189</v>
      </c>
      <c r="BC1967" s="98">
        <f>_xll.qlInterestRateIndexMaturity(Currency&amp;"ibor"&amp;Tenor,BB1967,Trigger)</f>
        <v>53281</v>
      </c>
      <c r="BD1967" s="242" t="e">
        <f>_xll.qlIndexFixing($AD$5,BA1967,TRUE,_xll.ohTrigger(Trigger,Trigger3M))</f>
        <v>#NUM!</v>
      </c>
      <c r="BE1967" s="242">
        <f>IFERROR(_xll.qlIndexFixing($BF$1,BA1967,TRUE,_xll.ohTrigger(Trigger,Trigger3M)),#N/A)</f>
        <v>1.5314334193950381E-2</v>
      </c>
    </row>
    <row r="1968" spans="52:57" ht="11.25" customHeight="1" x14ac:dyDescent="0.25">
      <c r="AZ1968" s="99" t="s">
        <v>83</v>
      </c>
      <c r="BA1968" s="98">
        <f>_xll.qlInterestRateIndexFixingDate(Currency&amp;"ibor"&amp;Tenor,BB1968,Trigger)</f>
        <v>53192</v>
      </c>
      <c r="BB1968" s="98">
        <f>_xll.qlCalendarAdvance(Calendar,BB1967,AZ1968,"f",,Trigger)</f>
        <v>53196</v>
      </c>
      <c r="BC1968" s="98">
        <f>_xll.qlInterestRateIndexMaturity(Currency&amp;"ibor"&amp;Tenor,BB1968,Trigger)</f>
        <v>53288</v>
      </c>
      <c r="BD1968" s="242" t="e">
        <f>_xll.qlIndexFixing($AD$5,BA1968,TRUE,_xll.ohTrigger(Trigger,Trigger3M))</f>
        <v>#NUM!</v>
      </c>
      <c r="BE1968" s="242">
        <f>IFERROR(_xll.qlIndexFixing($BF$1,BA1968,TRUE,_xll.ohTrigger(Trigger,Trigger3M)),#N/A)</f>
        <v>1.5318515264474964E-2</v>
      </c>
    </row>
    <row r="1969" spans="52:57" ht="11.25" customHeight="1" x14ac:dyDescent="0.25">
      <c r="AZ1969" s="99" t="s">
        <v>83</v>
      </c>
      <c r="BA1969" s="98">
        <f>_xll.qlInterestRateIndexFixingDate(Currency&amp;"ibor"&amp;Tenor,BB1969,Trigger)</f>
        <v>53199</v>
      </c>
      <c r="BB1969" s="98">
        <f>_xll.qlCalendarAdvance(Calendar,BB1968,AZ1969,"f",,Trigger)</f>
        <v>53203</v>
      </c>
      <c r="BC1969" s="98">
        <f>_xll.qlInterestRateIndexMaturity(Currency&amp;"ibor"&amp;Tenor,BB1969,Trigger)</f>
        <v>53295</v>
      </c>
      <c r="BD1969" s="242" t="e">
        <f>_xll.qlIndexFixing($AD$5,BA1969,TRUE,_xll.ohTrigger(Trigger,Trigger3M))</f>
        <v>#NUM!</v>
      </c>
      <c r="BE1969" s="242">
        <f>IFERROR(_xll.qlIndexFixing($BF$1,BA1969,TRUE,_xll.ohTrigger(Trigger,Trigger3M)),#N/A)</f>
        <v>1.5322682978222993E-2</v>
      </c>
    </row>
    <row r="1970" spans="52:57" ht="11.25" customHeight="1" x14ac:dyDescent="0.25">
      <c r="AZ1970" s="99" t="s">
        <v>83</v>
      </c>
      <c r="BA1970" s="98">
        <f>_xll.qlInterestRateIndexFixingDate(Currency&amp;"ibor"&amp;Tenor,BB1970,Trigger)</f>
        <v>53206</v>
      </c>
      <c r="BB1970" s="98">
        <f>_xll.qlCalendarAdvance(Calendar,BB1969,AZ1970,"f",,Trigger)</f>
        <v>53210</v>
      </c>
      <c r="BC1970" s="98">
        <f>_xll.qlInterestRateIndexMaturity(Currency&amp;"ibor"&amp;Tenor,BB1970,Trigger)</f>
        <v>53301</v>
      </c>
      <c r="BD1970" s="242" t="e">
        <f>_xll.qlIndexFixing($AD$5,BA1970,TRUE,_xll.ohTrigger(Trigger,Trigger3M))</f>
        <v>#NUM!</v>
      </c>
      <c r="BE1970" s="242">
        <f>IFERROR(_xll.qlIndexFixing($BF$1,BA1970,TRUE,_xll.ohTrigger(Trigger,Trigger3M)),#N/A)</f>
        <v>1.5326215375078309E-2</v>
      </c>
    </row>
    <row r="1971" spans="52:57" ht="11.25" customHeight="1" x14ac:dyDescent="0.25">
      <c r="AZ1971" s="99" t="s">
        <v>83</v>
      </c>
      <c r="BA1971" s="98">
        <f>_xll.qlInterestRateIndexFixingDate(Currency&amp;"ibor"&amp;Tenor,BB1971,Trigger)</f>
        <v>53213</v>
      </c>
      <c r="BB1971" s="98">
        <f>_xll.qlCalendarAdvance(Calendar,BB1970,AZ1971,"f",,Trigger)</f>
        <v>53217</v>
      </c>
      <c r="BC1971" s="98">
        <f>_xll.qlInterestRateIndexMaturity(Currency&amp;"ibor"&amp;Tenor,BB1971,Trigger)</f>
        <v>53308</v>
      </c>
      <c r="BD1971" s="242" t="e">
        <f>_xll.qlIndexFixing($AD$5,BA1971,TRUE,_xll.ohTrigger(Trigger,Trigger3M))</f>
        <v>#NUM!</v>
      </c>
      <c r="BE1971" s="242">
        <f>IFERROR(_xll.qlIndexFixing($BF$1,BA1971,TRUE,_xll.ohTrigger(Trigger,Trigger3M)),#N/A)</f>
        <v>1.5330351560772917E-2</v>
      </c>
    </row>
    <row r="1972" spans="52:57" ht="11.25" customHeight="1" x14ac:dyDescent="0.25">
      <c r="AZ1972" s="99" t="s">
        <v>83</v>
      </c>
      <c r="BA1972" s="98">
        <f>_xll.qlInterestRateIndexFixingDate(Currency&amp;"ibor"&amp;Tenor,BB1972,Trigger)</f>
        <v>53220</v>
      </c>
      <c r="BB1972" s="98">
        <f>_xll.qlCalendarAdvance(Calendar,BB1971,AZ1972,"f",,Trigger)</f>
        <v>53224</v>
      </c>
      <c r="BC1972" s="98">
        <f>_xll.qlInterestRateIndexMaturity(Currency&amp;"ibor"&amp;Tenor,BB1972,Trigger)</f>
        <v>53315</v>
      </c>
      <c r="BD1972" s="242" t="e">
        <f>_xll.qlIndexFixing($AD$5,BA1972,TRUE,_xll.ohTrigger(Trigger,Trigger3M))</f>
        <v>#NUM!</v>
      </c>
      <c r="BE1972" s="242">
        <f>IFERROR(_xll.qlIndexFixing($BF$1,BA1972,TRUE,_xll.ohTrigger(Trigger,Trigger3M)),#N/A)</f>
        <v>1.5334471209052569E-2</v>
      </c>
    </row>
    <row r="1973" spans="52:57" ht="11.25" customHeight="1" x14ac:dyDescent="0.25">
      <c r="AZ1973" s="99" t="s">
        <v>83</v>
      </c>
      <c r="BA1973" s="98">
        <f>_xll.qlInterestRateIndexFixingDate(Currency&amp;"ibor"&amp;Tenor,BB1973,Trigger)</f>
        <v>53227</v>
      </c>
      <c r="BB1973" s="98">
        <f>_xll.qlCalendarAdvance(Calendar,BB1972,AZ1973,"f",,Trigger)</f>
        <v>53231</v>
      </c>
      <c r="BC1973" s="98">
        <f>_xll.qlInterestRateIndexMaturity(Currency&amp;"ibor"&amp;Tenor,BB1973,Trigger)</f>
        <v>53323</v>
      </c>
      <c r="BD1973" s="242" t="e">
        <f>_xll.qlIndexFixing($AD$5,BA1973,TRUE,_xll.ohTrigger(Trigger,Trigger3M))</f>
        <v>#NUM!</v>
      </c>
      <c r="BE1973" s="242">
        <f>IFERROR(_xll.qlIndexFixing($BF$1,BA1973,TRUE,_xll.ohTrigger(Trigger,Trigger3M)),#N/A)</f>
        <v>1.5339190469195404E-2</v>
      </c>
    </row>
    <row r="1974" spans="52:57" ht="11.25" customHeight="1" x14ac:dyDescent="0.25">
      <c r="AZ1974" s="99" t="s">
        <v>83</v>
      </c>
      <c r="BA1974" s="98">
        <f>_xll.qlInterestRateIndexFixingDate(Currency&amp;"ibor"&amp;Tenor,BB1974,Trigger)</f>
        <v>53234</v>
      </c>
      <c r="BB1974" s="98">
        <f>_xll.qlCalendarAdvance(Calendar,BB1973,AZ1974,"f",,Trigger)</f>
        <v>53238</v>
      </c>
      <c r="BC1974" s="98">
        <f>_xll.qlInterestRateIndexMaturity(Currency&amp;"ibor"&amp;Tenor,BB1974,Trigger)</f>
        <v>53330</v>
      </c>
      <c r="BD1974" s="242" t="e">
        <f>_xll.qlIndexFixing($AD$5,BA1974,TRUE,_xll.ohTrigger(Trigger,Trigger3M))</f>
        <v>#NUM!</v>
      </c>
      <c r="BE1974" s="242">
        <f>IFERROR(_xll.qlIndexFixing($BF$1,BA1974,TRUE,_xll.ohTrigger(Trigger,Trigger3M)),#N/A)</f>
        <v>1.5343275840453214E-2</v>
      </c>
    </row>
    <row r="1975" spans="52:57" ht="11.25" customHeight="1" x14ac:dyDescent="0.25">
      <c r="AZ1975" s="99" t="s">
        <v>83</v>
      </c>
      <c r="BA1975" s="98">
        <f>_xll.qlInterestRateIndexFixingDate(Currency&amp;"ibor"&amp;Tenor,BB1975,Trigger)</f>
        <v>53241</v>
      </c>
      <c r="BB1975" s="98">
        <f>_xll.qlCalendarAdvance(Calendar,BB1974,AZ1975,"f",,Trigger)</f>
        <v>53245</v>
      </c>
      <c r="BC1975" s="98">
        <f>_xll.qlInterestRateIndexMaturity(Currency&amp;"ibor"&amp;Tenor,BB1975,Trigger)</f>
        <v>53337</v>
      </c>
      <c r="BD1975" s="242" t="e">
        <f>_xll.qlIndexFixing($AD$5,BA1975,TRUE,_xll.ohTrigger(Trigger,Trigger3M))</f>
        <v>#NUM!</v>
      </c>
      <c r="BE1975" s="242">
        <f>IFERROR(_xll.qlIndexFixing($BF$1,BA1975,TRUE,_xll.ohTrigger(Trigger,Trigger3M)),#N/A)</f>
        <v>1.53473444944087E-2</v>
      </c>
    </row>
    <row r="1976" spans="52:57" ht="11.25" customHeight="1" x14ac:dyDescent="0.25">
      <c r="AZ1976" s="99" t="s">
        <v>83</v>
      </c>
      <c r="BA1976" s="98">
        <f>_xll.qlInterestRateIndexFixingDate(Currency&amp;"ibor"&amp;Tenor,BB1976,Trigger)</f>
        <v>53248</v>
      </c>
      <c r="BB1976" s="98">
        <f>_xll.qlCalendarAdvance(Calendar,BB1975,AZ1976,"f",,Trigger)</f>
        <v>53252</v>
      </c>
      <c r="BC1976" s="98">
        <f>_xll.qlInterestRateIndexMaturity(Currency&amp;"ibor"&amp;Tenor,BB1976,Trigger)</f>
        <v>53344</v>
      </c>
      <c r="BD1976" s="242" t="e">
        <f>_xll.qlIndexFixing($AD$5,BA1976,TRUE,_xll.ohTrigger(Trigger,Trigger3M))</f>
        <v>#NUM!</v>
      </c>
      <c r="BE1976" s="242">
        <f>IFERROR(_xll.qlIndexFixing($BF$1,BA1976,TRUE,_xll.ohTrigger(Trigger,Trigger3M)),#N/A)</f>
        <v>1.5351396372705065E-2</v>
      </c>
    </row>
    <row r="1977" spans="52:57" ht="11.25" customHeight="1" x14ac:dyDescent="0.25">
      <c r="AZ1977" s="99" t="s">
        <v>83</v>
      </c>
      <c r="BA1977" s="98">
        <f>_xll.qlInterestRateIndexFixingDate(Currency&amp;"ibor"&amp;Tenor,BB1977,Trigger)</f>
        <v>53255</v>
      </c>
      <c r="BB1977" s="98">
        <f>_xll.qlCalendarAdvance(Calendar,BB1976,AZ1977,"f",,Trigger)</f>
        <v>53259</v>
      </c>
      <c r="BC1977" s="98">
        <f>_xll.qlInterestRateIndexMaturity(Currency&amp;"ibor"&amp;Tenor,BB1977,Trigger)</f>
        <v>53351</v>
      </c>
      <c r="BD1977" s="242" t="e">
        <f>_xll.qlIndexFixing($AD$5,BA1977,TRUE,_xll.ohTrigger(Trigger,Trigger3M))</f>
        <v>#NUM!</v>
      </c>
      <c r="BE1977" s="242">
        <f>IFERROR(_xll.qlIndexFixing($BF$1,BA1977,TRUE,_xll.ohTrigger(Trigger,Trigger3M)),#N/A)</f>
        <v>1.5355431416988113E-2</v>
      </c>
    </row>
    <row r="1978" spans="52:57" ht="11.25" customHeight="1" x14ac:dyDescent="0.25">
      <c r="AZ1978" s="99" t="s">
        <v>83</v>
      </c>
      <c r="BA1978" s="98">
        <f>_xll.qlInterestRateIndexFixingDate(Currency&amp;"ibor"&amp;Tenor,BB1978,Trigger)</f>
        <v>53262</v>
      </c>
      <c r="BB1978" s="98">
        <f>_xll.qlCalendarAdvance(Calendar,BB1977,AZ1978,"f",,Trigger)</f>
        <v>53266</v>
      </c>
      <c r="BC1978" s="98">
        <f>_xll.qlInterestRateIndexMaturity(Currency&amp;"ibor"&amp;Tenor,BB1978,Trigger)</f>
        <v>53358</v>
      </c>
      <c r="BD1978" s="242" t="e">
        <f>_xll.qlIndexFixing($AD$5,BA1978,TRUE,_xll.ohTrigger(Trigger,Trigger3M))</f>
        <v>#NUM!</v>
      </c>
      <c r="BE1978" s="242">
        <f>IFERROR(_xll.qlIndexFixing($BF$1,BA1978,TRUE,_xll.ohTrigger(Trigger,Trigger3M)),#N/A)</f>
        <v>1.5359449568902788E-2</v>
      </c>
    </row>
    <row r="1979" spans="52:57" ht="11.25" customHeight="1" x14ac:dyDescent="0.25">
      <c r="AZ1979" s="99" t="s">
        <v>83</v>
      </c>
      <c r="BA1979" s="98">
        <f>_xll.qlInterestRateIndexFixingDate(Currency&amp;"ibor"&amp;Tenor,BB1979,Trigger)</f>
        <v>53269</v>
      </c>
      <c r="BB1979" s="98">
        <f>_xll.qlCalendarAdvance(Calendar,BB1978,AZ1979,"f",,Trigger)</f>
        <v>53273</v>
      </c>
      <c r="BC1979" s="98">
        <f>_xll.qlInterestRateIndexMaturity(Currency&amp;"ibor"&amp;Tenor,BB1979,Trigger)</f>
        <v>53365</v>
      </c>
      <c r="BD1979" s="242" t="e">
        <f>_xll.qlIndexFixing($AD$5,BA1979,TRUE,_xll.ohTrigger(Trigger,Trigger3M))</f>
        <v>#NUM!</v>
      </c>
      <c r="BE1979" s="242">
        <f>IFERROR(_xll.qlIndexFixing($BF$1,BA1979,TRUE,_xll.ohTrigger(Trigger,Trigger3M)),#N/A)</f>
        <v>1.5363450770094031E-2</v>
      </c>
    </row>
    <row r="1980" spans="52:57" ht="11.25" customHeight="1" x14ac:dyDescent="0.25">
      <c r="AZ1980" s="99" t="s">
        <v>83</v>
      </c>
      <c r="BA1980" s="98">
        <f>_xll.qlInterestRateIndexFixingDate(Currency&amp;"ibor"&amp;Tenor,BB1980,Trigger)</f>
        <v>53276</v>
      </c>
      <c r="BB1980" s="98">
        <f>_xll.qlCalendarAdvance(Calendar,BB1979,AZ1980,"f",,Trigger)</f>
        <v>53280</v>
      </c>
      <c r="BC1980" s="98">
        <f>_xll.qlInterestRateIndexMaturity(Currency&amp;"ibor"&amp;Tenor,BB1980,Trigger)</f>
        <v>53372</v>
      </c>
      <c r="BD1980" s="242" t="e">
        <f>_xll.qlIndexFixing($AD$5,BA1980,TRUE,_xll.ohTrigger(Trigger,Trigger3M))</f>
        <v>#NUM!</v>
      </c>
      <c r="BE1980" s="242">
        <f>IFERROR(_xll.qlIndexFixing($BF$1,BA1980,TRUE,_xll.ohTrigger(Trigger,Trigger3M)),#N/A)</f>
        <v>1.536743496220765E-2</v>
      </c>
    </row>
    <row r="1981" spans="52:57" ht="11.25" customHeight="1" x14ac:dyDescent="0.25">
      <c r="AZ1981" s="99" t="s">
        <v>83</v>
      </c>
      <c r="BA1981" s="98">
        <f>_xll.qlInterestRateIndexFixingDate(Currency&amp;"ibor"&amp;Tenor,BB1981,Trigger)</f>
        <v>53283</v>
      </c>
      <c r="BB1981" s="98">
        <f>_xll.qlCalendarAdvance(Calendar,BB1980,AZ1981,"f",,Trigger)</f>
        <v>53287</v>
      </c>
      <c r="BC1981" s="98">
        <f>_xll.qlInterestRateIndexMaturity(Currency&amp;"ibor"&amp;Tenor,BB1981,Trigger)</f>
        <v>53379</v>
      </c>
      <c r="BD1981" s="242" t="e">
        <f>_xll.qlIndexFixing($AD$5,BA1981,TRUE,_xll.ohTrigger(Trigger,Trigger3M))</f>
        <v>#NUM!</v>
      </c>
      <c r="BE1981" s="242">
        <f>IFERROR(_xll.qlIndexFixing($BF$1,BA1981,TRUE,_xll.ohTrigger(Trigger,Trigger3M)),#N/A)</f>
        <v>1.5371402086887713E-2</v>
      </c>
    </row>
    <row r="1982" spans="52:57" ht="11.25" customHeight="1" x14ac:dyDescent="0.25">
      <c r="AZ1982" s="99" t="s">
        <v>83</v>
      </c>
      <c r="BA1982" s="98">
        <f>_xll.qlInterestRateIndexFixingDate(Currency&amp;"ibor"&amp;Tenor,BB1982,Trigger)</f>
        <v>53290</v>
      </c>
      <c r="BB1982" s="98">
        <f>_xll.qlCalendarAdvance(Calendar,BB1981,AZ1982,"f",,Trigger)</f>
        <v>53294</v>
      </c>
      <c r="BC1982" s="98">
        <f>_xll.qlInterestRateIndexMaturity(Currency&amp;"ibor"&amp;Tenor,BB1982,Trigger)</f>
        <v>53386</v>
      </c>
      <c r="BD1982" s="242" t="e">
        <f>_xll.qlIndexFixing($AD$5,BA1982,TRUE,_xll.ohTrigger(Trigger,Trigger3M))</f>
        <v>#NUM!</v>
      </c>
      <c r="BE1982" s="242">
        <f>IFERROR(_xll.qlIndexFixing($BF$1,BA1982,TRUE,_xll.ohTrigger(Trigger,Trigger3M)),#N/A)</f>
        <v>1.5375352085780902E-2</v>
      </c>
    </row>
    <row r="1983" spans="52:57" ht="11.25" customHeight="1" x14ac:dyDescent="0.25">
      <c r="AZ1983" s="99" t="s">
        <v>83</v>
      </c>
      <c r="BA1983" s="98">
        <f>_xll.qlInterestRateIndexFixingDate(Currency&amp;"ibor"&amp;Tenor,BB1983,Trigger)</f>
        <v>53297</v>
      </c>
      <c r="BB1983" s="98">
        <f>_xll.qlCalendarAdvance(Calendar,BB1982,AZ1983,"f",,Trigger)</f>
        <v>53301</v>
      </c>
      <c r="BC1983" s="98">
        <f>_xll.qlInterestRateIndexMaturity(Currency&amp;"ibor"&amp;Tenor,BB1983,Trigger)</f>
        <v>53391</v>
      </c>
      <c r="BD1983" s="242" t="e">
        <f>_xll.qlIndexFixing($AD$5,BA1983,TRUE,_xll.ohTrigger(Trigger,Trigger3M))</f>
        <v>#NUM!</v>
      </c>
      <c r="BE1983" s="242">
        <f>IFERROR(_xll.qlIndexFixing($BF$1,BA1983,TRUE,_xll.ohTrigger(Trigger,Trigger3M)),#N/A)</f>
        <v>1.5378073378140122E-2</v>
      </c>
    </row>
    <row r="1984" spans="52:57" ht="11.25" customHeight="1" x14ac:dyDescent="0.25">
      <c r="AZ1984" s="99" t="s">
        <v>83</v>
      </c>
      <c r="BA1984" s="98">
        <f>_xll.qlInterestRateIndexFixingDate(Currency&amp;"ibor"&amp;Tenor,BB1984,Trigger)</f>
        <v>53304</v>
      </c>
      <c r="BB1984" s="98">
        <f>_xll.qlCalendarAdvance(Calendar,BB1983,AZ1984,"f",,Trigger)</f>
        <v>53308</v>
      </c>
      <c r="BC1984" s="98">
        <f>_xll.qlInterestRateIndexMaturity(Currency&amp;"ibor"&amp;Tenor,BB1984,Trigger)</f>
        <v>53398</v>
      </c>
      <c r="BD1984" s="242" t="e">
        <f>_xll.qlIndexFixing($AD$5,BA1984,TRUE,_xll.ohTrigger(Trigger,Trigger3M))</f>
        <v>#NUM!</v>
      </c>
      <c r="BE1984" s="242">
        <f>IFERROR(_xll.qlIndexFixing($BF$1,BA1984,TRUE,_xll.ohTrigger(Trigger,Trigger3M)),#N/A)</f>
        <v>1.5381991101109271E-2</v>
      </c>
    </row>
    <row r="1985" spans="52:57" ht="11.25" customHeight="1" x14ac:dyDescent="0.25">
      <c r="AZ1985" s="99" t="s">
        <v>83</v>
      </c>
      <c r="BA1985" s="98">
        <f>_xll.qlInterestRateIndexFixingDate(Currency&amp;"ibor"&amp;Tenor,BB1985,Trigger)</f>
        <v>53311</v>
      </c>
      <c r="BB1985" s="98">
        <f>_xll.qlCalendarAdvance(Calendar,BB1984,AZ1985,"f",,Trigger)</f>
        <v>53315</v>
      </c>
      <c r="BC1985" s="98">
        <f>_xll.qlInterestRateIndexMaturity(Currency&amp;"ibor"&amp;Tenor,BB1985,Trigger)</f>
        <v>53405</v>
      </c>
      <c r="BD1985" s="242" t="e">
        <f>_xll.qlIndexFixing($AD$5,BA1985,TRUE,_xll.ohTrigger(Trigger,Trigger3M))</f>
        <v>#NUM!</v>
      </c>
      <c r="BE1985" s="242">
        <f>IFERROR(_xll.qlIndexFixing($BF$1,BA1985,TRUE,_xll.ohTrigger(Trigger,Trigger3M)),#N/A)</f>
        <v>1.5385891532949891E-2</v>
      </c>
    </row>
    <row r="1986" spans="52:57" ht="11.25" customHeight="1" x14ac:dyDescent="0.25">
      <c r="AZ1986" s="99" t="s">
        <v>83</v>
      </c>
      <c r="BA1986" s="98">
        <f>_xll.qlInterestRateIndexFixingDate(Currency&amp;"ibor"&amp;Tenor,BB1986,Trigger)</f>
        <v>53317</v>
      </c>
      <c r="BB1986" s="98">
        <f>_xll.qlCalendarAdvance(Calendar,BB1985,AZ1986,"f",,Trigger)</f>
        <v>53323</v>
      </c>
      <c r="BC1986" s="98">
        <f>_xll.qlInterestRateIndexMaturity(Currency&amp;"ibor"&amp;Tenor,BB1986,Trigger)</f>
        <v>53413</v>
      </c>
      <c r="BD1986" s="242" t="e">
        <f>_xll.qlIndexFixing($AD$5,BA1986,TRUE,_xll.ohTrigger(Trigger,Trigger3M))</f>
        <v>#NUM!</v>
      </c>
      <c r="BE1986" s="242">
        <f>IFERROR(_xll.qlIndexFixing($BF$1,BA1986,TRUE,_xll.ohTrigger(Trigger,Trigger3M)),#N/A)</f>
        <v>1.53903279216836E-2</v>
      </c>
    </row>
    <row r="1987" spans="52:57" ht="11.25" customHeight="1" x14ac:dyDescent="0.25">
      <c r="AZ1987" s="99" t="s">
        <v>83</v>
      </c>
      <c r="BA1987" s="98">
        <f>_xll.qlInterestRateIndexFixingDate(Currency&amp;"ibor"&amp;Tenor,BB1987,Trigger)</f>
        <v>53325</v>
      </c>
      <c r="BB1987" s="98">
        <f>_xll.qlCalendarAdvance(Calendar,BB1986,AZ1987,"f",,Trigger)</f>
        <v>53330</v>
      </c>
      <c r="BC1987" s="98">
        <f>_xll.qlInterestRateIndexMaturity(Currency&amp;"ibor"&amp;Tenor,BB1987,Trigger)</f>
        <v>53420</v>
      </c>
      <c r="BD1987" s="242" t="e">
        <f>_xll.qlIndexFixing($AD$5,BA1987,TRUE,_xll.ohTrigger(Trigger,Trigger3M))</f>
        <v>#NUM!</v>
      </c>
      <c r="BE1987" s="242">
        <f>IFERROR(_xll.qlIndexFixing($BF$1,BA1987,TRUE,_xll.ohTrigger(Trigger,Trigger3M)),#N/A)</f>
        <v>1.5394191104631361E-2</v>
      </c>
    </row>
    <row r="1988" spans="52:57" ht="11.25" customHeight="1" x14ac:dyDescent="0.25">
      <c r="AZ1988" s="99" t="s">
        <v>83</v>
      </c>
      <c r="BA1988" s="98">
        <f>_xll.qlInterestRateIndexFixingDate(Currency&amp;"ibor"&amp;Tenor,BB1988,Trigger)</f>
        <v>53335</v>
      </c>
      <c r="BB1988" s="98">
        <f>_xll.qlCalendarAdvance(Calendar,BB1987,AZ1988,"f",,Trigger)</f>
        <v>53337</v>
      </c>
      <c r="BC1988" s="98">
        <f>_xll.qlInterestRateIndexMaturity(Currency&amp;"ibor"&amp;Tenor,BB1988,Trigger)</f>
        <v>53427</v>
      </c>
      <c r="BD1988" s="242" t="e">
        <f>_xll.qlIndexFixing($AD$5,BA1988,TRUE,_xll.ohTrigger(Trigger,Trigger3M))</f>
        <v>#NUM!</v>
      </c>
      <c r="BE1988" s="242">
        <f>IFERROR(_xll.qlIndexFixing($BF$1,BA1988,TRUE,_xll.ohTrigger(Trigger,Trigger3M)),#N/A)</f>
        <v>1.5398036813070171E-2</v>
      </c>
    </row>
    <row r="1989" spans="52:57" ht="11.25" customHeight="1" x14ac:dyDescent="0.25">
      <c r="AZ1989" s="99" t="s">
        <v>83</v>
      </c>
      <c r="BA1989" s="98">
        <f>_xll.qlInterestRateIndexFixingDate(Currency&amp;"ibor"&amp;Tenor,BB1989,Trigger)</f>
        <v>53342</v>
      </c>
      <c r="BB1989" s="98">
        <f>_xll.qlCalendarAdvance(Calendar,BB1988,AZ1989,"f",,Trigger)</f>
        <v>53344</v>
      </c>
      <c r="BC1989" s="98">
        <f>_xll.qlInterestRateIndexMaturity(Currency&amp;"ibor"&amp;Tenor,BB1989,Trigger)</f>
        <v>53434</v>
      </c>
      <c r="BD1989" s="242" t="e">
        <f>_xll.qlIndexFixing($AD$5,BA1989,TRUE,_xll.ohTrigger(Trigger,Trigger3M))</f>
        <v>#NUM!</v>
      </c>
      <c r="BE1989" s="242">
        <f>IFERROR(_xll.qlIndexFixing($BF$1,BA1989,TRUE,_xll.ohTrigger(Trigger,Trigger3M)),#N/A)</f>
        <v>1.540186498865026E-2</v>
      </c>
    </row>
    <row r="1990" spans="52:57" ht="11.25" customHeight="1" x14ac:dyDescent="0.25">
      <c r="AZ1990" s="99" t="s">
        <v>83</v>
      </c>
      <c r="BA1990" s="98">
        <f>_xll.qlInterestRateIndexFixingDate(Currency&amp;"ibor"&amp;Tenor,BB1990,Trigger)</f>
        <v>53349</v>
      </c>
      <c r="BB1990" s="98">
        <f>_xll.qlCalendarAdvance(Calendar,BB1989,AZ1990,"f",,Trigger)</f>
        <v>53351</v>
      </c>
      <c r="BC1990" s="98">
        <f>_xll.qlInterestRateIndexMaturity(Currency&amp;"ibor"&amp;Tenor,BB1990,Trigger)</f>
        <v>53441</v>
      </c>
      <c r="BD1990" s="242" t="e">
        <f>_xll.qlIndexFixing($AD$5,BA1990,TRUE,_xll.ohTrigger(Trigger,Trigger3M))</f>
        <v>#NUM!</v>
      </c>
      <c r="BE1990" s="242">
        <f>IFERROR(_xll.qlIndexFixing($BF$1,BA1990,TRUE,_xll.ohTrigger(Trigger,Trigger3M)),#N/A)</f>
        <v>1.5405675573024524E-2</v>
      </c>
    </row>
    <row r="1991" spans="52:57" ht="11.25" customHeight="1" x14ac:dyDescent="0.25">
      <c r="AZ1991" s="99" t="s">
        <v>83</v>
      </c>
      <c r="BA1991" s="98">
        <f>_xll.qlInterestRateIndexFixingDate(Currency&amp;"ibor"&amp;Tenor,BB1991,Trigger)</f>
        <v>53356</v>
      </c>
      <c r="BB1991" s="98">
        <f>_xll.qlCalendarAdvance(Calendar,BB1990,AZ1991,"f",,Trigger)</f>
        <v>53358</v>
      </c>
      <c r="BC1991" s="98">
        <f>_xll.qlInterestRateIndexMaturity(Currency&amp;"ibor"&amp;Tenor,BB1991,Trigger)</f>
        <v>53447</v>
      </c>
      <c r="BD1991" s="242" t="e">
        <f>_xll.qlIndexFixing($AD$5,BA1991,TRUE,_xll.ohTrigger(Trigger,Trigger3M))</f>
        <v>#NUM!</v>
      </c>
      <c r="BE1991" s="242">
        <f>IFERROR(_xll.qlIndexFixing($BF$1,BA1991,TRUE,_xll.ohTrigger(Trigger,Trigger3M)),#N/A)</f>
        <v>1.5408871510486524E-2</v>
      </c>
    </row>
    <row r="1992" spans="52:57" ht="11.25" customHeight="1" x14ac:dyDescent="0.25">
      <c r="AZ1992" s="99" t="s">
        <v>83</v>
      </c>
      <c r="BA1992" s="98">
        <f>_xll.qlInterestRateIndexFixingDate(Currency&amp;"ibor"&amp;Tenor,BB1992,Trigger)</f>
        <v>53363</v>
      </c>
      <c r="BB1992" s="98">
        <f>_xll.qlCalendarAdvance(Calendar,BB1991,AZ1992,"f",,Trigger)</f>
        <v>53365</v>
      </c>
      <c r="BC1992" s="98">
        <f>_xll.qlInterestRateIndexMaturity(Currency&amp;"ibor"&amp;Tenor,BB1992,Trigger)</f>
        <v>53454</v>
      </c>
      <c r="BD1992" s="242" t="e">
        <f>_xll.qlIndexFixing($AD$5,BA1992,TRUE,_xll.ohTrigger(Trigger,Trigger3M))</f>
        <v>#NUM!</v>
      </c>
      <c r="BE1992" s="242">
        <f>IFERROR(_xll.qlIndexFixing($BF$1,BA1992,TRUE,_xll.ohTrigger(Trigger,Trigger3M)),#N/A)</f>
        <v>1.5412647851708275E-2</v>
      </c>
    </row>
    <row r="1993" spans="52:57" ht="11.25" customHeight="1" x14ac:dyDescent="0.25">
      <c r="AZ1993" s="99" t="s">
        <v>83</v>
      </c>
      <c r="BA1993" s="98">
        <f>_xll.qlInterestRateIndexFixingDate(Currency&amp;"ibor"&amp;Tenor,BB1993,Trigger)</f>
        <v>53370</v>
      </c>
      <c r="BB1993" s="98">
        <f>_xll.qlCalendarAdvance(Calendar,BB1992,AZ1993,"f",,Trigger)</f>
        <v>53372</v>
      </c>
      <c r="BC1993" s="98">
        <f>_xll.qlInterestRateIndexMaturity(Currency&amp;"ibor"&amp;Tenor,BB1993,Trigger)</f>
        <v>53461</v>
      </c>
      <c r="BD1993" s="242" t="e">
        <f>_xll.qlIndexFixing($AD$5,BA1993,TRUE,_xll.ohTrigger(Trigger,Trigger3M))</f>
        <v>#NUM!</v>
      </c>
      <c r="BE1993" s="242">
        <f>IFERROR(_xll.qlIndexFixing($BF$1,BA1993,TRUE,_xll.ohTrigger(Trigger,Trigger3M)),#N/A)</f>
        <v>1.5416406431565513E-2</v>
      </c>
    </row>
    <row r="1994" spans="52:57" ht="11.25" customHeight="1" x14ac:dyDescent="0.25">
      <c r="AZ1994" s="99" t="s">
        <v>83</v>
      </c>
      <c r="BA1994" s="98">
        <f>_xll.qlInterestRateIndexFixingDate(Currency&amp;"ibor"&amp;Tenor,BB1994,Trigger)</f>
        <v>53377</v>
      </c>
      <c r="BB1994" s="98">
        <f>_xll.qlCalendarAdvance(Calendar,BB1993,AZ1994,"f",,Trigger)</f>
        <v>53379</v>
      </c>
      <c r="BC1994" s="98">
        <f>_xll.qlInterestRateIndexMaturity(Currency&amp;"ibor"&amp;Tenor,BB1994,Trigger)</f>
        <v>53468</v>
      </c>
      <c r="BD1994" s="242" t="e">
        <f>_xll.qlIndexFixing($AD$5,BA1994,TRUE,_xll.ohTrigger(Trigger,Trigger3M))</f>
        <v>#NUM!</v>
      </c>
      <c r="BE1994" s="242">
        <f>IFERROR(_xll.qlIndexFixing($BF$1,BA1994,TRUE,_xll.ohTrigger(Trigger,Trigger3M)),#N/A)</f>
        <v>1.5420147191711199E-2</v>
      </c>
    </row>
    <row r="1995" spans="52:57" ht="11.25" customHeight="1" x14ac:dyDescent="0.25">
      <c r="AZ1995" s="99" t="s">
        <v>83</v>
      </c>
      <c r="BA1995" s="98">
        <f>_xll.qlInterestRateIndexFixingDate(Currency&amp;"ibor"&amp;Tenor,BB1995,Trigger)</f>
        <v>53384</v>
      </c>
      <c r="BB1995" s="98">
        <f>_xll.qlCalendarAdvance(Calendar,BB1994,AZ1995,"f",,Trigger)</f>
        <v>53386</v>
      </c>
      <c r="BC1995" s="98">
        <f>_xll.qlInterestRateIndexMaturity(Currency&amp;"ibor"&amp;Tenor,BB1995,Trigger)</f>
        <v>53478</v>
      </c>
      <c r="BD1995" s="242" t="e">
        <f>_xll.qlIndexFixing($AD$5,BA1995,TRUE,_xll.ohTrigger(Trigger,Trigger3M))</f>
        <v>#NUM!</v>
      </c>
      <c r="BE1995" s="242">
        <f>IFERROR(_xll.qlIndexFixing($BF$1,BA1995,TRUE,_xll.ohTrigger(Trigger,Trigger3M)),#N/A)</f>
        <v>1.5425647331678526E-2</v>
      </c>
    </row>
    <row r="1996" spans="52:57" ht="11.25" customHeight="1" x14ac:dyDescent="0.25">
      <c r="AZ1996" s="99" t="s">
        <v>83</v>
      </c>
      <c r="BA1996" s="98">
        <f>_xll.qlInterestRateIndexFixingDate(Currency&amp;"ibor"&amp;Tenor,BB1996,Trigger)</f>
        <v>53391</v>
      </c>
      <c r="BB1996" s="98">
        <f>_xll.qlCalendarAdvance(Calendar,BB1995,AZ1996,"f",,Trigger)</f>
        <v>53393</v>
      </c>
      <c r="BC1996" s="98">
        <f>_xll.qlInterestRateIndexMaturity(Currency&amp;"ibor"&amp;Tenor,BB1996,Trigger)</f>
        <v>53485</v>
      </c>
      <c r="BD1996" s="242" t="e">
        <f>_xll.qlIndexFixing($AD$5,BA1996,TRUE,_xll.ohTrigger(Trigger,Trigger3M))</f>
        <v>#NUM!</v>
      </c>
      <c r="BE1996" s="242">
        <f>IFERROR(_xll.qlIndexFixing($BF$1,BA1996,TRUE,_xll.ohTrigger(Trigger,Trigger3M)),#N/A)</f>
        <v>1.5429348874245767E-2</v>
      </c>
    </row>
    <row r="1997" spans="52:57" ht="11.25" customHeight="1" x14ac:dyDescent="0.25">
      <c r="AZ1997" s="99" t="s">
        <v>83</v>
      </c>
      <c r="BA1997" s="98">
        <f>_xll.qlInterestRateIndexFixingDate(Currency&amp;"ibor"&amp;Tenor,BB1997,Trigger)</f>
        <v>53398</v>
      </c>
      <c r="BB1997" s="98">
        <f>_xll.qlCalendarAdvance(Calendar,BB1996,AZ1997,"f",,Trigger)</f>
        <v>53400</v>
      </c>
      <c r="BC1997" s="98">
        <f>_xll.qlInterestRateIndexMaturity(Currency&amp;"ibor"&amp;Tenor,BB1997,Trigger)</f>
        <v>53492</v>
      </c>
      <c r="BD1997" s="242" t="e">
        <f>_xll.qlIndexFixing($AD$5,BA1997,TRUE,_xll.ohTrigger(Trigger,Trigger3M))</f>
        <v>#NUM!</v>
      </c>
      <c r="BE1997" s="242">
        <f>IFERROR(_xll.qlIndexFixing($BF$1,BA1997,TRUE,_xll.ohTrigger(Trigger,Trigger3M)),#N/A)</f>
        <v>1.5433032407364293E-2</v>
      </c>
    </row>
    <row r="1998" spans="52:57" ht="11.25" customHeight="1" x14ac:dyDescent="0.25">
      <c r="AZ1998" s="99" t="s">
        <v>83</v>
      </c>
      <c r="BA1998" s="98">
        <f>_xll.qlInterestRateIndexFixingDate(Currency&amp;"ibor"&amp;Tenor,BB1998,Trigger)</f>
        <v>53405</v>
      </c>
      <c r="BB1998" s="98">
        <f>_xll.qlCalendarAdvance(Calendar,BB1997,AZ1998,"f",,Trigger)</f>
        <v>53407</v>
      </c>
      <c r="BC1998" s="98">
        <f>_xll.qlInterestRateIndexMaturity(Currency&amp;"ibor"&amp;Tenor,BB1998,Trigger)</f>
        <v>53499</v>
      </c>
      <c r="BD1998" s="242" t="e">
        <f>_xll.qlIndexFixing($AD$5,BA1998,TRUE,_xll.ohTrigger(Trigger,Trigger3M))</f>
        <v>#NUM!</v>
      </c>
      <c r="BE1998" s="242">
        <f>IFERROR(_xll.qlIndexFixing($BF$1,BA1998,TRUE,_xll.ohTrigger(Trigger,Trigger3M)),#N/A)</f>
        <v>1.5436697872678174E-2</v>
      </c>
    </row>
    <row r="1999" spans="52:57" ht="11.25" customHeight="1" x14ac:dyDescent="0.25">
      <c r="AZ1999" s="99" t="s">
        <v>83</v>
      </c>
      <c r="BA1999" s="98">
        <f>_xll.qlInterestRateIndexFixingDate(Currency&amp;"ibor"&amp;Tenor,BB1999,Trigger)</f>
        <v>53408</v>
      </c>
      <c r="BB1999" s="98">
        <f>_xll.qlCalendarAdvance(Calendar,BB1998,AZ1999,"f",,Trigger)</f>
        <v>53414</v>
      </c>
      <c r="BC1999" s="98">
        <f>_xll.qlInterestRateIndexMaturity(Currency&amp;"ibor"&amp;Tenor,BB1999,Trigger)</f>
        <v>53506</v>
      </c>
      <c r="BD1999" s="242" t="e">
        <f>_xll.qlIndexFixing($AD$5,BA1999,TRUE,_xll.ohTrigger(Trigger,Trigger3M))</f>
        <v>#NUM!</v>
      </c>
      <c r="BE1999" s="242">
        <f>IFERROR(_xll.qlIndexFixing($BF$1,BA1999,TRUE,_xll.ohTrigger(Trigger,Trigger3M)),#N/A)</f>
        <v>1.5440345211833222E-2</v>
      </c>
    </row>
    <row r="2000" spans="52:57" ht="11.25" customHeight="1" x14ac:dyDescent="0.25">
      <c r="AZ2000" s="99" t="s">
        <v>83</v>
      </c>
      <c r="BA2000" s="98">
        <f>_xll.qlInterestRateIndexFixingDate(Currency&amp;"ibor"&amp;Tenor,BB2000,Trigger)</f>
        <v>53419</v>
      </c>
      <c r="BB2000" s="98">
        <f>_xll.qlCalendarAdvance(Calendar,BB1999,AZ2000,"f",,Trigger)</f>
        <v>53421</v>
      </c>
      <c r="BC2000" s="98">
        <f>_xll.qlInterestRateIndexMaturity(Currency&amp;"ibor"&amp;Tenor,BB2000,Trigger)</f>
        <v>53512</v>
      </c>
      <c r="BD2000" s="242" t="e">
        <f>_xll.qlIndexFixing($AD$5,BA2000,TRUE,_xll.ohTrigger(Trigger,Trigger3M))</f>
        <v>#NUM!</v>
      </c>
      <c r="BE2000" s="242">
        <f>IFERROR(_xll.qlIndexFixing($BF$1,BA2000,TRUE,_xll.ohTrigger(Trigger,Trigger3M)),#N/A)</f>
        <v>1.5443387762066964E-2</v>
      </c>
    </row>
    <row r="2001" spans="52:57" ht="11.25" customHeight="1" x14ac:dyDescent="0.25">
      <c r="AZ2001" s="99" t="s">
        <v>83</v>
      </c>
      <c r="BA2001" s="98">
        <f>_xll.qlInterestRateIndexFixingDate(Currency&amp;"ibor"&amp;Tenor,BB2001,Trigger)</f>
        <v>53426</v>
      </c>
      <c r="BB2001" s="98">
        <f>_xll.qlCalendarAdvance(Calendar,BB2000,AZ2001,"f",,Trigger)</f>
        <v>53428</v>
      </c>
      <c r="BC2001" s="98">
        <f>_xll.qlInterestRateIndexMaturity(Currency&amp;"ibor"&amp;Tenor,BB2001,Trigger)</f>
        <v>53519</v>
      </c>
      <c r="BD2001" s="242" t="e">
        <f>_xll.qlIndexFixing($AD$5,BA2001,TRUE,_xll.ohTrigger(Trigger,Trigger3M))</f>
        <v>#NUM!</v>
      </c>
      <c r="BE2001" s="242">
        <f>IFERROR(_xll.qlIndexFixing($BF$1,BA2001,TRUE,_xll.ohTrigger(Trigger,Trigger3M)),#N/A)</f>
        <v>1.5446999833239239E-2</v>
      </c>
    </row>
    <row r="2002" spans="52:57" ht="11.25" customHeight="1" x14ac:dyDescent="0.25">
      <c r="AZ2002" s="99" t="s">
        <v>83</v>
      </c>
      <c r="BA2002" s="98">
        <f>_xll.qlInterestRateIndexFixingDate(Currency&amp;"ibor"&amp;Tenor,BB2002,Trigger)</f>
        <v>53433</v>
      </c>
      <c r="BB2002" s="98">
        <f>_xll.qlCalendarAdvance(Calendar,BB2001,AZ2002,"f",,Trigger)</f>
        <v>53435</v>
      </c>
      <c r="BC2002" s="98">
        <f>_xll.qlInterestRateIndexMaturity(Currency&amp;"ibor"&amp;Tenor,BB2002,Trigger)</f>
        <v>53526</v>
      </c>
      <c r="BD2002" s="242" t="e">
        <f>_xll.qlIndexFixing($AD$5,BA2002,TRUE,_xll.ohTrigger(Trigger,Trigger3M))</f>
        <v>#NUM!</v>
      </c>
      <c r="BE2002" s="242">
        <f>IFERROR(_xll.qlIndexFixing($BF$1,BA2002,TRUE,_xll.ohTrigger(Trigger,Trigger3M)),#N/A)</f>
        <v>1.5450593608105507E-2</v>
      </c>
    </row>
    <row r="2003" spans="52:57" ht="11.25" customHeight="1" x14ac:dyDescent="0.25">
      <c r="AZ2003" s="99" t="s">
        <v>83</v>
      </c>
      <c r="BA2003" s="98">
        <f>_xll.qlInterestRateIndexFixingDate(Currency&amp;"ibor"&amp;Tenor,BB2003,Trigger)</f>
        <v>53440</v>
      </c>
      <c r="BB2003" s="98">
        <f>_xll.qlCalendarAdvance(Calendar,BB2002,AZ2003,"f",,Trigger)</f>
        <v>53442</v>
      </c>
      <c r="BC2003" s="98">
        <f>_xll.qlInterestRateIndexMaturity(Currency&amp;"ibor"&amp;Tenor,BB2003,Trigger)</f>
        <v>53533</v>
      </c>
      <c r="BD2003" s="242" t="e">
        <f>_xll.qlIndexFixing($AD$5,BA2003,TRUE,_xll.ohTrigger(Trigger,Trigger3M))</f>
        <v>#NUM!</v>
      </c>
      <c r="BE2003" s="242">
        <f>IFERROR(_xll.qlIndexFixing($BF$1,BA2003,TRUE,_xll.ohTrigger(Trigger,Trigger3M)),#N/A)</f>
        <v>1.5454169028312441E-2</v>
      </c>
    </row>
    <row r="2004" spans="52:57" ht="11.25" customHeight="1" x14ac:dyDescent="0.25">
      <c r="AZ2004" s="99" t="s">
        <v>83</v>
      </c>
      <c r="BA2004" s="98">
        <f>_xll.qlInterestRateIndexFixingDate(Currency&amp;"ibor"&amp;Tenor,BB2004,Trigger)</f>
        <v>53444</v>
      </c>
      <c r="BB2004" s="98">
        <f>_xll.qlCalendarAdvance(Calendar,BB2003,AZ2004,"f",,Trigger)</f>
        <v>53449</v>
      </c>
      <c r="BC2004" s="98">
        <f>_xll.qlInterestRateIndexMaturity(Currency&amp;"ibor"&amp;Tenor,BB2004,Trigger)</f>
        <v>53541</v>
      </c>
      <c r="BD2004" s="242" t="e">
        <f>_xll.qlIndexFixing($AD$5,BA2004,TRUE,_xll.ohTrigger(Trigger,Trigger3M))</f>
        <v>#NUM!</v>
      </c>
      <c r="BE2004" s="242">
        <f>IFERROR(_xll.qlIndexFixing($BF$1,BA2004,TRUE,_xll.ohTrigger(Trigger,Trigger3M)),#N/A)</f>
        <v>1.5458307972803184E-2</v>
      </c>
    </row>
    <row r="2005" spans="52:57" ht="11.25" customHeight="1" x14ac:dyDescent="0.25">
      <c r="AZ2005" s="99" t="s">
        <v>83</v>
      </c>
      <c r="BA2005" s="98">
        <f>_xll.qlInterestRateIndexFixingDate(Currency&amp;"ibor"&amp;Tenor,BB2005,Trigger)</f>
        <v>53454</v>
      </c>
      <c r="BB2005" s="98">
        <f>_xll.qlCalendarAdvance(Calendar,BB2004,AZ2005,"f",,Trigger)</f>
        <v>53456</v>
      </c>
      <c r="BC2005" s="98">
        <f>_xll.qlInterestRateIndexMaturity(Currency&amp;"ibor"&amp;Tenor,BB2005,Trigger)</f>
        <v>53548</v>
      </c>
      <c r="BD2005" s="242" t="e">
        <f>_xll.qlIndexFixing($AD$5,BA2005,TRUE,_xll.ohTrigger(Trigger,Trigger3M))</f>
        <v>#NUM!</v>
      </c>
      <c r="BE2005" s="242">
        <f>IFERROR(_xll.qlIndexFixing($BF$1,BA2005,TRUE,_xll.ohTrigger(Trigger,Trigger3M)),#N/A)</f>
        <v>1.5461845329555047E-2</v>
      </c>
    </row>
    <row r="2006" spans="52:57" ht="11.25" customHeight="1" x14ac:dyDescent="0.25">
      <c r="AZ2006" s="99" t="s">
        <v>83</v>
      </c>
      <c r="BA2006" s="98">
        <f>_xll.qlInterestRateIndexFixingDate(Currency&amp;"ibor"&amp;Tenor,BB2006,Trigger)</f>
        <v>53461</v>
      </c>
      <c r="BB2006" s="98">
        <f>_xll.qlCalendarAdvance(Calendar,BB2005,AZ2006,"f",,Trigger)</f>
        <v>53463</v>
      </c>
      <c r="BC2006" s="98">
        <f>_xll.qlInterestRateIndexMaturity(Currency&amp;"ibor"&amp;Tenor,BB2006,Trigger)</f>
        <v>53555</v>
      </c>
      <c r="BD2006" s="242" t="e">
        <f>_xll.qlIndexFixing($AD$5,BA2006,TRUE,_xll.ohTrigger(Trigger,Trigger3M))</f>
        <v>#NUM!</v>
      </c>
      <c r="BE2006" s="242">
        <f>IFERROR(_xll.qlIndexFixing($BF$1,BA2006,TRUE,_xll.ohTrigger(Trigger,Trigger3M)),#N/A)</f>
        <v>1.5465364151663524E-2</v>
      </c>
    </row>
    <row r="2007" spans="52:57" ht="11.25" customHeight="1" x14ac:dyDescent="0.25">
      <c r="AZ2007" s="99" t="s">
        <v>83</v>
      </c>
      <c r="BA2007" s="98">
        <f>_xll.qlInterestRateIndexFixingDate(Currency&amp;"ibor"&amp;Tenor,BB2007,Trigger)</f>
        <v>53468</v>
      </c>
      <c r="BB2007" s="98">
        <f>_xll.qlCalendarAdvance(Calendar,BB2006,AZ2007,"f",,Trigger)</f>
        <v>53470</v>
      </c>
      <c r="BC2007" s="98">
        <f>_xll.qlInterestRateIndexMaturity(Currency&amp;"ibor"&amp;Tenor,BB2007,Trigger)</f>
        <v>53562</v>
      </c>
      <c r="BD2007" s="242" t="e">
        <f>_xll.qlIndexFixing($AD$5,BA2007,TRUE,_xll.ohTrigger(Trigger,Trigger3M))</f>
        <v>#NUM!</v>
      </c>
      <c r="BE2007" s="242">
        <f>IFERROR(_xll.qlIndexFixing($BF$1,BA2007,TRUE,_xll.ohTrigger(Trigger,Trigger3M)),#N/A)</f>
        <v>1.5468864380777032E-2</v>
      </c>
    </row>
    <row r="2008" spans="52:57" ht="11.25" customHeight="1" x14ac:dyDescent="0.25">
      <c r="AZ2008" s="99" t="s">
        <v>83</v>
      </c>
      <c r="BA2008" s="98">
        <f>_xll.qlInterestRateIndexFixingDate(Currency&amp;"ibor"&amp;Tenor,BB2008,Trigger)</f>
        <v>53475</v>
      </c>
      <c r="BB2008" s="98">
        <f>_xll.qlCalendarAdvance(Calendar,BB2007,AZ2008,"f",,Trigger)</f>
        <v>53477</v>
      </c>
      <c r="BC2008" s="98">
        <f>_xll.qlInterestRateIndexMaturity(Currency&amp;"ibor"&amp;Tenor,BB2008,Trigger)</f>
        <v>53569</v>
      </c>
      <c r="BD2008" s="242" t="e">
        <f>_xll.qlIndexFixing($AD$5,BA2008,TRUE,_xll.ohTrigger(Trigger,Trigger3M))</f>
        <v>#NUM!</v>
      </c>
      <c r="BE2008" s="242">
        <f>IFERROR(_xll.qlIndexFixing($BF$1,BA2008,TRUE,_xll.ohTrigger(Trigger,Trigger3M)),#N/A)</f>
        <v>1.5472345958538773E-2</v>
      </c>
    </row>
    <row r="2009" spans="52:57" ht="11.25" customHeight="1" x14ac:dyDescent="0.25">
      <c r="AZ2009" s="99" t="s">
        <v>83</v>
      </c>
      <c r="BA2009" s="98">
        <f>_xll.qlInterestRateIndexFixingDate(Currency&amp;"ibor"&amp;Tenor,BB2009,Trigger)</f>
        <v>53482</v>
      </c>
      <c r="BB2009" s="98">
        <f>_xll.qlCalendarAdvance(Calendar,BB2008,AZ2009,"f",,Trigger)</f>
        <v>53484</v>
      </c>
      <c r="BC2009" s="98">
        <f>_xll.qlInterestRateIndexMaturity(Currency&amp;"ibor"&amp;Tenor,BB2009,Trigger)</f>
        <v>53576</v>
      </c>
      <c r="BD2009" s="242" t="e">
        <f>_xll.qlIndexFixing($AD$5,BA2009,TRUE,_xll.ohTrigger(Trigger,Trigger3M))</f>
        <v>#NUM!</v>
      </c>
      <c r="BE2009" s="242">
        <f>IFERROR(_xll.qlIndexFixing($BF$1,BA2009,TRUE,_xll.ohTrigger(Trigger,Trigger3M)),#N/A)</f>
        <v>1.5475808826596292E-2</v>
      </c>
    </row>
    <row r="2010" spans="52:57" ht="11.25" customHeight="1" x14ac:dyDescent="0.25">
      <c r="AZ2010" s="99" t="s">
        <v>83</v>
      </c>
      <c r="BA2010" s="98">
        <f>_xll.qlInterestRateIndexFixingDate(Currency&amp;"ibor"&amp;Tenor,BB2010,Trigger)</f>
        <v>53489</v>
      </c>
      <c r="BB2010" s="98">
        <f>_xll.qlCalendarAdvance(Calendar,BB2009,AZ2010,"f",,Trigger)</f>
        <v>53491</v>
      </c>
      <c r="BC2010" s="98">
        <f>_xll.qlInterestRateIndexMaturity(Currency&amp;"ibor"&amp;Tenor,BB2010,Trigger)</f>
        <v>53583</v>
      </c>
      <c r="BD2010" s="242" t="e">
        <f>_xll.qlIndexFixing($AD$5,BA2010,TRUE,_xll.ohTrigger(Trigger,Trigger3M))</f>
        <v>#NUM!</v>
      </c>
      <c r="BE2010" s="242">
        <f>IFERROR(_xll.qlIndexFixing($BF$1,BA2010,TRUE,_xll.ohTrigger(Trigger,Trigger3M)),#N/A)</f>
        <v>1.5479252926593662E-2</v>
      </c>
    </row>
    <row r="2011" spans="52:57" ht="11.25" customHeight="1" x14ac:dyDescent="0.25">
      <c r="AZ2011" s="99" t="s">
        <v>83</v>
      </c>
      <c r="BA2011" s="98">
        <f>_xll.qlInterestRateIndexFixingDate(Currency&amp;"ibor"&amp;Tenor,BB2011,Trigger)</f>
        <v>53496</v>
      </c>
      <c r="BB2011" s="98">
        <f>_xll.qlCalendarAdvance(Calendar,BB2010,AZ2011,"f",,Trigger)</f>
        <v>53498</v>
      </c>
      <c r="BC2011" s="98">
        <f>_xll.qlInterestRateIndexMaturity(Currency&amp;"ibor"&amp;Tenor,BB2011,Trigger)</f>
        <v>53590</v>
      </c>
      <c r="BD2011" s="242" t="e">
        <f>_xll.qlIndexFixing($AD$5,BA2011,TRUE,_xll.ohTrigger(Trigger,Trigger3M))</f>
        <v>#NUM!</v>
      </c>
      <c r="BE2011" s="242">
        <f>IFERROR(_xll.qlIndexFixing($BF$1,BA2011,TRUE,_xll.ohTrigger(Trigger,Trigger3M)),#N/A)</f>
        <v>1.548267820017756E-2</v>
      </c>
    </row>
    <row r="2012" spans="52:57" ht="11.25" customHeight="1" x14ac:dyDescent="0.25">
      <c r="AZ2012" s="99" t="s">
        <v>83</v>
      </c>
      <c r="BA2012" s="98">
        <f>_xll.qlInterestRateIndexFixingDate(Currency&amp;"ibor"&amp;Tenor,BB2012,Trigger)</f>
        <v>53503</v>
      </c>
      <c r="BB2012" s="98">
        <f>_xll.qlCalendarAdvance(Calendar,BB2011,AZ2012,"f",,Trigger)</f>
        <v>53505</v>
      </c>
      <c r="BC2012" s="98">
        <f>_xll.qlInterestRateIndexMaturity(Currency&amp;"ibor"&amp;Tenor,BB2012,Trigger)</f>
        <v>53597</v>
      </c>
      <c r="BD2012" s="242" t="e">
        <f>_xll.qlIndexFixing($AD$5,BA2012,TRUE,_xll.ohTrigger(Trigger,Trigger3M))</f>
        <v>#NUM!</v>
      </c>
      <c r="BE2012" s="242">
        <f>IFERROR(_xll.qlIndexFixing($BF$1,BA2012,TRUE,_xll.ohTrigger(Trigger,Trigger3M)),#N/A)</f>
        <v>1.5486084588994664E-2</v>
      </c>
    </row>
    <row r="2013" spans="52:57" ht="11.25" customHeight="1" x14ac:dyDescent="0.25">
      <c r="AZ2013" s="99" t="s">
        <v>83</v>
      </c>
      <c r="BA2013" s="98">
        <f>_xll.qlInterestRateIndexFixingDate(Currency&amp;"ibor"&amp;Tenor,BB2013,Trigger)</f>
        <v>53510</v>
      </c>
      <c r="BB2013" s="98">
        <f>_xll.qlCalendarAdvance(Calendar,BB2012,AZ2013,"f",,Trigger)</f>
        <v>53512</v>
      </c>
      <c r="BC2013" s="98">
        <f>_xll.qlInterestRateIndexMaturity(Currency&amp;"ibor"&amp;Tenor,BB2013,Trigger)</f>
        <v>53604</v>
      </c>
      <c r="BD2013" s="242" t="e">
        <f>_xll.qlIndexFixing($AD$5,BA2013,TRUE,_xll.ohTrigger(Trigger,Trigger3M))</f>
        <v>#NUM!</v>
      </c>
      <c r="BE2013" s="242">
        <f>IFERROR(_xll.qlIndexFixing($BF$1,BA2013,TRUE,_xll.ohTrigger(Trigger,Trigger3M)),#N/A)</f>
        <v>1.5489472034689047E-2</v>
      </c>
    </row>
    <row r="2014" spans="52:57" ht="11.25" customHeight="1" x14ac:dyDescent="0.25">
      <c r="AZ2014" s="99" t="s">
        <v>83</v>
      </c>
      <c r="BA2014" s="98">
        <f>_xll.qlInterestRateIndexFixingDate(Currency&amp;"ibor"&amp;Tenor,BB2014,Trigger)</f>
        <v>53517</v>
      </c>
      <c r="BB2014" s="98">
        <f>_xll.qlCalendarAdvance(Calendar,BB2013,AZ2014,"f",,Trigger)</f>
        <v>53519</v>
      </c>
      <c r="BC2014" s="98">
        <f>_xll.qlInterestRateIndexMaturity(Currency&amp;"ibor"&amp;Tenor,BB2014,Trigger)</f>
        <v>53611</v>
      </c>
      <c r="BD2014" s="242" t="e">
        <f>_xll.qlIndexFixing($AD$5,BA2014,TRUE,_xll.ohTrigger(Trigger,Trigger3M))</f>
        <v>#NUM!</v>
      </c>
      <c r="BE2014" s="242">
        <f>IFERROR(_xll.qlIndexFixing($BF$1,BA2014,TRUE,_xll.ohTrigger(Trigger,Trigger3M)),#N/A)</f>
        <v>1.5492840478908252E-2</v>
      </c>
    </row>
    <row r="2015" spans="52:57" ht="11.25" customHeight="1" x14ac:dyDescent="0.25">
      <c r="AZ2015" s="99" t="s">
        <v>83</v>
      </c>
      <c r="BA2015" s="98">
        <f>_xll.qlInterestRateIndexFixingDate(Currency&amp;"ibor"&amp;Tenor,BB2015,Trigger)</f>
        <v>53524</v>
      </c>
      <c r="BB2015" s="98">
        <f>_xll.qlCalendarAdvance(Calendar,BB2014,AZ2015,"f",,Trigger)</f>
        <v>53526</v>
      </c>
      <c r="BC2015" s="98">
        <f>_xll.qlInterestRateIndexMaturity(Currency&amp;"ibor"&amp;Tenor,BB2015,Trigger)</f>
        <v>53618</v>
      </c>
      <c r="BD2015" s="242" t="e">
        <f>_xll.qlIndexFixing($AD$5,BA2015,TRUE,_xll.ohTrigger(Trigger,Trigger3M))</f>
        <v>#NUM!</v>
      </c>
      <c r="BE2015" s="242">
        <f>IFERROR(_xll.qlIndexFixing($BF$1,BA2015,TRUE,_xll.ohTrigger(Trigger,Trigger3M)),#N/A)</f>
        <v>1.5496189863296355E-2</v>
      </c>
    </row>
    <row r="2016" spans="52:57" ht="11.25" customHeight="1" x14ac:dyDescent="0.25">
      <c r="AZ2016" s="99" t="s">
        <v>83</v>
      </c>
      <c r="BA2016" s="98">
        <f>_xll.qlInterestRateIndexFixingDate(Currency&amp;"ibor"&amp;Tenor,BB2016,Trigger)</f>
        <v>53531</v>
      </c>
      <c r="BB2016" s="98">
        <f>_xll.qlCalendarAdvance(Calendar,BB2015,AZ2016,"f",,Trigger)</f>
        <v>53533</v>
      </c>
      <c r="BC2016" s="98">
        <f>_xll.qlInterestRateIndexMaturity(Currency&amp;"ibor"&amp;Tenor,BB2016,Trigger)</f>
        <v>53625</v>
      </c>
      <c r="BD2016" s="242" t="e">
        <f>_xll.qlIndexFixing($AD$5,BA2016,TRUE,_xll.ohTrigger(Trigger,Trigger3M))</f>
        <v>#NUM!</v>
      </c>
      <c r="BE2016" s="242">
        <f>IFERROR(_xll.qlIndexFixing($BF$1,BA2016,TRUE,_xll.ohTrigger(Trigger,Trigger3M)),#N/A)</f>
        <v>1.5499520129502635E-2</v>
      </c>
    </row>
    <row r="2017" spans="52:57" ht="11.25" customHeight="1" x14ac:dyDescent="0.25">
      <c r="AZ2017" s="99" t="s">
        <v>83</v>
      </c>
      <c r="BA2017" s="98">
        <f>_xll.qlInterestRateIndexFixingDate(Currency&amp;"ibor"&amp;Tenor,BB2017,Trigger)</f>
        <v>53538</v>
      </c>
      <c r="BB2017" s="98">
        <f>_xll.qlCalendarAdvance(Calendar,BB2016,AZ2017,"f",,Trigger)</f>
        <v>53540</v>
      </c>
      <c r="BC2017" s="98">
        <f>_xll.qlInterestRateIndexMaturity(Currency&amp;"ibor"&amp;Tenor,BB2017,Trigger)</f>
        <v>53632</v>
      </c>
      <c r="BD2017" s="242" t="e">
        <f>_xll.qlIndexFixing($AD$5,BA2017,TRUE,_xll.ohTrigger(Trigger,Trigger3M))</f>
        <v>#NUM!</v>
      </c>
      <c r="BE2017" s="242">
        <f>IFERROR(_xll.qlIndexFixing($BF$1,BA2017,TRUE,_xll.ohTrigger(Trigger,Trigger3M)),#N/A)</f>
        <v>1.5502831219170298E-2</v>
      </c>
    </row>
    <row r="2018" spans="52:57" ht="11.25" customHeight="1" x14ac:dyDescent="0.25">
      <c r="AZ2018" s="99" t="s">
        <v>83</v>
      </c>
      <c r="BA2018" s="98">
        <f>_xll.qlInterestRateIndexFixingDate(Currency&amp;"ibor"&amp;Tenor,BB2018,Trigger)</f>
        <v>53545</v>
      </c>
      <c r="BB2018" s="98">
        <f>_xll.qlCalendarAdvance(Calendar,BB2017,AZ2018,"f",,Trigger)</f>
        <v>53547</v>
      </c>
      <c r="BC2018" s="98">
        <f>_xll.qlInterestRateIndexMaturity(Currency&amp;"ibor"&amp;Tenor,BB2018,Trigger)</f>
        <v>53639</v>
      </c>
      <c r="BD2018" s="242" t="e">
        <f>_xll.qlIndexFixing($AD$5,BA2018,TRUE,_xll.ohTrigger(Trigger,Trigger3M))</f>
        <v>#NUM!</v>
      </c>
      <c r="BE2018" s="242">
        <f>IFERROR(_xll.qlIndexFixing($BF$1,BA2018,TRUE,_xll.ohTrigger(Trigger,Trigger3M)),#N/A)</f>
        <v>1.550612307394689E-2</v>
      </c>
    </row>
    <row r="2019" spans="52:57" ht="11.25" customHeight="1" x14ac:dyDescent="0.25">
      <c r="AZ2019" s="99" t="s">
        <v>83</v>
      </c>
      <c r="BA2019" s="98">
        <f>_xll.qlInterestRateIndexFixingDate(Currency&amp;"ibor"&amp;Tenor,BB2019,Trigger)</f>
        <v>53552</v>
      </c>
      <c r="BB2019" s="98">
        <f>_xll.qlCalendarAdvance(Calendar,BB2018,AZ2019,"f",,Trigger)</f>
        <v>53554</v>
      </c>
      <c r="BC2019" s="98">
        <f>_xll.qlInterestRateIndexMaturity(Currency&amp;"ibor"&amp;Tenor,BB2019,Trigger)</f>
        <v>53646</v>
      </c>
      <c r="BD2019" s="242" t="e">
        <f>_xll.qlIndexFixing($AD$5,BA2019,TRUE,_xll.ohTrigger(Trigger,Trigger3M))</f>
        <v>#NUM!</v>
      </c>
      <c r="BE2019" s="242">
        <f>IFERROR(_xll.qlIndexFixing($BF$1,BA2019,TRUE,_xll.ohTrigger(Trigger,Trigger3M)),#N/A)</f>
        <v>1.5509395635478221E-2</v>
      </c>
    </row>
    <row r="2020" spans="52:57" ht="11.25" customHeight="1" x14ac:dyDescent="0.25">
      <c r="AZ2020" s="99" t="s">
        <v>83</v>
      </c>
      <c r="BA2020" s="98">
        <f>_xll.qlInterestRateIndexFixingDate(Currency&amp;"ibor"&amp;Tenor,BB2020,Trigger)</f>
        <v>53559</v>
      </c>
      <c r="BB2020" s="98">
        <f>_xll.qlCalendarAdvance(Calendar,BB2019,AZ2020,"f",,Trigger)</f>
        <v>53561</v>
      </c>
      <c r="BC2020" s="98">
        <f>_xll.qlInterestRateIndexMaturity(Currency&amp;"ibor"&amp;Tenor,BB2020,Trigger)</f>
        <v>53653</v>
      </c>
      <c r="BD2020" s="242" t="e">
        <f>_xll.qlIndexFixing($AD$5,BA2020,TRUE,_xll.ohTrigger(Trigger,Trigger3M))</f>
        <v>#NUM!</v>
      </c>
      <c r="BE2020" s="242">
        <f>IFERROR(_xll.qlIndexFixing($BF$1,BA2020,TRUE,_xll.ohTrigger(Trigger,Trigger3M)),#N/A)</f>
        <v>1.5512648845410966E-2</v>
      </c>
    </row>
    <row r="2021" spans="52:57" ht="11.25" customHeight="1" x14ac:dyDescent="0.25">
      <c r="AZ2021" s="99" t="s">
        <v>83</v>
      </c>
      <c r="BA2021" s="98">
        <f>_xll.qlInterestRateIndexFixingDate(Currency&amp;"ibor"&amp;Tenor,BB2021,Trigger)</f>
        <v>53566</v>
      </c>
      <c r="BB2021" s="98">
        <f>_xll.qlCalendarAdvance(Calendar,BB2020,AZ2021,"f",,Trigger)</f>
        <v>53568</v>
      </c>
      <c r="BC2021" s="98">
        <f>_xll.qlInterestRateIndexMaturity(Currency&amp;"ibor"&amp;Tenor,BB2021,Trigger)</f>
        <v>53660</v>
      </c>
      <c r="BD2021" s="242" t="e">
        <f>_xll.qlIndexFixing($AD$5,BA2021,TRUE,_xll.ohTrigger(Trigger,Trigger3M))</f>
        <v>#NUM!</v>
      </c>
      <c r="BE2021" s="242">
        <f>IFERROR(_xll.qlIndexFixing($BF$1,BA2021,TRUE,_xll.ohTrigger(Trigger,Trigger3M)),#N/A)</f>
        <v>1.5515882645391804E-2</v>
      </c>
    </row>
    <row r="2022" spans="52:57" ht="11.25" customHeight="1" x14ac:dyDescent="0.25">
      <c r="AZ2022" s="99" t="s">
        <v>83</v>
      </c>
      <c r="BA2022" s="98">
        <f>_xll.qlInterestRateIndexFixingDate(Currency&amp;"ibor"&amp;Tenor,BB2022,Trigger)</f>
        <v>53573</v>
      </c>
      <c r="BB2022" s="98">
        <f>_xll.qlCalendarAdvance(Calendar,BB2021,AZ2022,"f",,Trigger)</f>
        <v>53575</v>
      </c>
      <c r="BC2022" s="98">
        <f>_xll.qlInterestRateIndexMaturity(Currency&amp;"ibor"&amp;Tenor,BB2022,Trigger)</f>
        <v>53666</v>
      </c>
      <c r="BD2022" s="242" t="e">
        <f>_xll.qlIndexFixing($AD$5,BA2022,TRUE,_xll.ohTrigger(Trigger,Trigger3M))</f>
        <v>#NUM!</v>
      </c>
      <c r="BE2022" s="242">
        <f>IFERROR(_xll.qlIndexFixing($BF$1,BA2022,TRUE,_xll.ohTrigger(Trigger,Trigger3M)),#N/A)</f>
        <v>1.5518537019727644E-2</v>
      </c>
    </row>
    <row r="2023" spans="52:57" ht="11.25" customHeight="1" x14ac:dyDescent="0.25">
      <c r="AZ2023" s="99" t="s">
        <v>83</v>
      </c>
      <c r="BA2023" s="98">
        <f>_xll.qlInterestRateIndexFixingDate(Currency&amp;"ibor"&amp;Tenor,BB2023,Trigger)</f>
        <v>53580</v>
      </c>
      <c r="BB2023" s="98">
        <f>_xll.qlCalendarAdvance(Calendar,BB2022,AZ2023,"f",,Trigger)</f>
        <v>53582</v>
      </c>
      <c r="BC2023" s="98">
        <f>_xll.qlInterestRateIndexMaturity(Currency&amp;"ibor"&amp;Tenor,BB2023,Trigger)</f>
        <v>53673</v>
      </c>
      <c r="BD2023" s="242" t="e">
        <f>_xll.qlIndexFixing($AD$5,BA2023,TRUE,_xll.ohTrigger(Trigger,Trigger3M))</f>
        <v>#NUM!</v>
      </c>
      <c r="BE2023" s="242">
        <f>IFERROR(_xll.qlIndexFixing($BF$1,BA2023,TRUE,_xll.ohTrigger(Trigger,Trigger3M)),#N/A)</f>
        <v>1.5521733092995663E-2</v>
      </c>
    </row>
    <row r="2024" spans="52:57" ht="11.25" customHeight="1" x14ac:dyDescent="0.25">
      <c r="AZ2024" s="99" t="s">
        <v>83</v>
      </c>
      <c r="BA2024" s="98">
        <f>_xll.qlInterestRateIndexFixingDate(Currency&amp;"ibor"&amp;Tenor,BB2024,Trigger)</f>
        <v>53587</v>
      </c>
      <c r="BB2024" s="98">
        <f>_xll.qlCalendarAdvance(Calendar,BB2023,AZ2024,"f",,Trigger)</f>
        <v>53589</v>
      </c>
      <c r="BC2024" s="98">
        <f>_xll.qlInterestRateIndexMaturity(Currency&amp;"ibor"&amp;Tenor,BB2024,Trigger)</f>
        <v>53680</v>
      </c>
      <c r="BD2024" s="242" t="e">
        <f>_xll.qlIndexFixing($AD$5,BA2024,TRUE,_xll.ohTrigger(Trigger,Trigger3M))</f>
        <v>#NUM!</v>
      </c>
      <c r="BE2024" s="242">
        <f>IFERROR(_xll.qlIndexFixing($BF$1,BA2024,TRUE,_xll.ohTrigger(Trigger,Trigger3M)),#N/A)</f>
        <v>1.5524909586235534E-2</v>
      </c>
    </row>
    <row r="2025" spans="52:57" ht="11.25" customHeight="1" x14ac:dyDescent="0.25">
      <c r="AZ2025" s="99" t="s">
        <v>83</v>
      </c>
      <c r="BA2025" s="98">
        <f>_xll.qlInterestRateIndexFixingDate(Currency&amp;"ibor"&amp;Tenor,BB2025,Trigger)</f>
        <v>53594</v>
      </c>
      <c r="BB2025" s="98">
        <f>_xll.qlCalendarAdvance(Calendar,BB2024,AZ2025,"f",,Trigger)</f>
        <v>53596</v>
      </c>
      <c r="BC2025" s="98">
        <f>_xll.qlInterestRateIndexMaturity(Currency&amp;"ibor"&amp;Tenor,BB2025,Trigger)</f>
        <v>53688</v>
      </c>
      <c r="BD2025" s="242" t="e">
        <f>_xll.qlIndexFixing($AD$5,BA2025,TRUE,_xll.ohTrigger(Trigger,Trigger3M))</f>
        <v>#NUM!</v>
      </c>
      <c r="BE2025" s="242">
        <f>IFERROR(_xll.qlIndexFixing($BF$1,BA2025,TRUE,_xll.ohTrigger(Trigger,Trigger3M)),#N/A)</f>
        <v>1.5528622578733994E-2</v>
      </c>
    </row>
    <row r="2026" spans="52:57" ht="11.25" customHeight="1" x14ac:dyDescent="0.25">
      <c r="AZ2026" s="99" t="s">
        <v>83</v>
      </c>
      <c r="BA2026" s="98">
        <f>_xll.qlInterestRateIndexFixingDate(Currency&amp;"ibor"&amp;Tenor,BB2026,Trigger)</f>
        <v>53601</v>
      </c>
      <c r="BB2026" s="98">
        <f>_xll.qlCalendarAdvance(Calendar,BB2025,AZ2026,"f",,Trigger)</f>
        <v>53603</v>
      </c>
      <c r="BC2026" s="98">
        <f>_xll.qlInterestRateIndexMaturity(Currency&amp;"ibor"&amp;Tenor,BB2026,Trigger)</f>
        <v>53695</v>
      </c>
      <c r="BD2026" s="242" t="e">
        <f>_xll.qlIndexFixing($AD$5,BA2026,TRUE,_xll.ohTrigger(Trigger,Trigger3M))</f>
        <v>#NUM!</v>
      </c>
      <c r="BE2026" s="242">
        <f>IFERROR(_xll.qlIndexFixing($BF$1,BA2026,TRUE,_xll.ohTrigger(Trigger,Trigger3M)),#N/A)</f>
        <v>1.5531758453656336E-2</v>
      </c>
    </row>
    <row r="2027" spans="52:57" ht="11.25" customHeight="1" x14ac:dyDescent="0.25">
      <c r="AZ2027" s="99" t="s">
        <v>83</v>
      </c>
      <c r="BA2027" s="98">
        <f>_xll.qlInterestRateIndexFixingDate(Currency&amp;"ibor"&amp;Tenor,BB2027,Trigger)</f>
        <v>53608</v>
      </c>
      <c r="BB2027" s="98">
        <f>_xll.qlCalendarAdvance(Calendar,BB2026,AZ2027,"f",,Trigger)</f>
        <v>53610</v>
      </c>
      <c r="BC2027" s="98">
        <f>_xll.qlInterestRateIndexMaturity(Currency&amp;"ibor"&amp;Tenor,BB2027,Trigger)</f>
        <v>53702</v>
      </c>
      <c r="BD2027" s="242" t="e">
        <f>_xll.qlIndexFixing($AD$5,BA2027,TRUE,_xll.ohTrigger(Trigger,Trigger3M))</f>
        <v>#NUM!</v>
      </c>
      <c r="BE2027" s="242">
        <f>IFERROR(_xll.qlIndexFixing($BF$1,BA2027,TRUE,_xll.ohTrigger(Trigger,Trigger3M)),#N/A)</f>
        <v>1.5534874568511181E-2</v>
      </c>
    </row>
    <row r="2028" spans="52:57" ht="11.25" customHeight="1" x14ac:dyDescent="0.25">
      <c r="AZ2028" s="99" t="s">
        <v>83</v>
      </c>
      <c r="BA2028" s="98">
        <f>_xll.qlInterestRateIndexFixingDate(Currency&amp;"ibor"&amp;Tenor,BB2028,Trigger)</f>
        <v>53615</v>
      </c>
      <c r="BB2028" s="98">
        <f>_xll.qlCalendarAdvance(Calendar,BB2027,AZ2028,"f",,Trigger)</f>
        <v>53617</v>
      </c>
      <c r="BC2028" s="98">
        <f>_xll.qlInterestRateIndexMaturity(Currency&amp;"ibor"&amp;Tenor,BB2028,Trigger)</f>
        <v>53709</v>
      </c>
      <c r="BD2028" s="242" t="e">
        <f>_xll.qlIndexFixing($AD$5,BA2028,TRUE,_xll.ohTrigger(Trigger,Trigger3M))</f>
        <v>#NUM!</v>
      </c>
      <c r="BE2028" s="242">
        <f>IFERROR(_xll.qlIndexFixing($BF$1,BA2028,TRUE,_xll.ohTrigger(Trigger,Trigger3M)),#N/A)</f>
        <v>1.5537970864940867E-2</v>
      </c>
    </row>
    <row r="2029" spans="52:57" ht="11.25" customHeight="1" x14ac:dyDescent="0.25">
      <c r="AZ2029" s="99" t="s">
        <v>83</v>
      </c>
      <c r="BA2029" s="98">
        <f>_xll.qlInterestRateIndexFixingDate(Currency&amp;"ibor"&amp;Tenor,BB2029,Trigger)</f>
        <v>53622</v>
      </c>
      <c r="BB2029" s="98">
        <f>_xll.qlCalendarAdvance(Calendar,BB2028,AZ2029,"f",,Trigger)</f>
        <v>53624</v>
      </c>
      <c r="BC2029" s="98">
        <f>_xll.qlInterestRateIndexMaturity(Currency&amp;"ibor"&amp;Tenor,BB2029,Trigger)</f>
        <v>53716</v>
      </c>
      <c r="BD2029" s="242" t="e">
        <f>_xll.qlIndexFixing($AD$5,BA2029,TRUE,_xll.ohTrigger(Trigger,Trigger3M))</f>
        <v>#NUM!</v>
      </c>
      <c r="BE2029" s="242">
        <f>IFERROR(_xll.qlIndexFixing($BF$1,BA2029,TRUE,_xll.ohTrigger(Trigger,Trigger3M)),#N/A)</f>
        <v>1.5541047284595542E-2</v>
      </c>
    </row>
    <row r="2030" spans="52:57" ht="11.25" customHeight="1" x14ac:dyDescent="0.25">
      <c r="AZ2030" s="99" t="s">
        <v>83</v>
      </c>
      <c r="BA2030" s="98">
        <f>_xll.qlInterestRateIndexFixingDate(Currency&amp;"ibor"&amp;Tenor,BB2030,Trigger)</f>
        <v>53629</v>
      </c>
      <c r="BB2030" s="98">
        <f>_xll.qlCalendarAdvance(Calendar,BB2029,AZ2030,"f",,Trigger)</f>
        <v>53631</v>
      </c>
      <c r="BC2030" s="98">
        <f>_xll.qlInterestRateIndexMaturity(Currency&amp;"ibor"&amp;Tenor,BB2030,Trigger)</f>
        <v>53723</v>
      </c>
      <c r="BD2030" s="242" t="e">
        <f>_xll.qlIndexFixing($AD$5,BA2030,TRUE,_xll.ohTrigger(Trigger,Trigger3M))</f>
        <v>#NUM!</v>
      </c>
      <c r="BE2030" s="242">
        <f>IFERROR(_xll.qlIndexFixing($BF$1,BA2030,TRUE,_xll.ohTrigger(Trigger,Trigger3M)),#N/A)</f>
        <v>1.554410376912015E-2</v>
      </c>
    </row>
    <row r="2031" spans="52:57" ht="11.25" customHeight="1" x14ac:dyDescent="0.25">
      <c r="AZ2031" s="99" t="s">
        <v>83</v>
      </c>
      <c r="BA2031" s="98">
        <f>_xll.qlInterestRateIndexFixingDate(Currency&amp;"ibor"&amp;Tenor,BB2031,Trigger)</f>
        <v>53636</v>
      </c>
      <c r="BB2031" s="98">
        <f>_xll.qlCalendarAdvance(Calendar,BB2030,AZ2031,"f",,Trigger)</f>
        <v>53638</v>
      </c>
      <c r="BC2031" s="98">
        <f>_xll.qlInterestRateIndexMaturity(Currency&amp;"ibor"&amp;Tenor,BB2031,Trigger)</f>
        <v>53730</v>
      </c>
      <c r="BD2031" s="242" t="e">
        <f>_xll.qlIndexFixing($AD$5,BA2031,TRUE,_xll.ohTrigger(Trigger,Trigger3M))</f>
        <v>#NUM!</v>
      </c>
      <c r="BE2031" s="242">
        <f>IFERROR(_xll.qlIndexFixing($BF$1,BA2031,TRUE,_xll.ohTrigger(Trigger,Trigger3M)),#N/A)</f>
        <v>1.5547140260165711E-2</v>
      </c>
    </row>
    <row r="2032" spans="52:57" ht="11.25" customHeight="1" x14ac:dyDescent="0.25">
      <c r="AZ2032" s="99" t="s">
        <v>83</v>
      </c>
      <c r="BA2032" s="98">
        <f>_xll.qlInterestRateIndexFixingDate(Currency&amp;"ibor"&amp;Tenor,BB2032,Trigger)</f>
        <v>53643</v>
      </c>
      <c r="BB2032" s="98">
        <f>_xll.qlCalendarAdvance(Calendar,BB2031,AZ2032,"f",,Trigger)</f>
        <v>53645</v>
      </c>
      <c r="BC2032" s="98">
        <f>_xll.qlInterestRateIndexMaturity(Currency&amp;"ibor"&amp;Tenor,BB2032,Trigger)</f>
        <v>53737</v>
      </c>
      <c r="BD2032" s="242" t="e">
        <f>_xll.qlIndexFixing($AD$5,BA2032,TRUE,_xll.ohTrigger(Trigger,Trigger3M))</f>
        <v>#NUM!</v>
      </c>
      <c r="BE2032" s="242">
        <f>IFERROR(_xll.qlIndexFixing($BF$1,BA2032,TRUE,_xll.ohTrigger(Trigger,Trigger3M)),#N/A)</f>
        <v>1.5550156699378904E-2</v>
      </c>
    </row>
    <row r="2033" spans="52:57" ht="11.25" customHeight="1" x14ac:dyDescent="0.25">
      <c r="AZ2033" s="99" t="s">
        <v>83</v>
      </c>
      <c r="BA2033" s="98">
        <f>_xll.qlInterestRateIndexFixingDate(Currency&amp;"ibor"&amp;Tenor,BB2033,Trigger)</f>
        <v>53650</v>
      </c>
      <c r="BB2033" s="98">
        <f>_xll.qlCalendarAdvance(Calendar,BB2032,AZ2033,"f",,Trigger)</f>
        <v>53652</v>
      </c>
      <c r="BC2033" s="98">
        <f>_xll.qlInterestRateIndexMaturity(Currency&amp;"ibor"&amp;Tenor,BB2033,Trigger)</f>
        <v>53744</v>
      </c>
      <c r="BD2033" s="242" t="e">
        <f>_xll.qlIndexFixing($AD$5,BA2033,TRUE,_xll.ohTrigger(Trigger,Trigger3M))</f>
        <v>#NUM!</v>
      </c>
      <c r="BE2033" s="242">
        <f>IFERROR(_xll.qlIndexFixing($BF$1,BA2033,TRUE,_xll.ohTrigger(Trigger,Trigger3M)),#N/A)</f>
        <v>1.5553153028406408E-2</v>
      </c>
    </row>
    <row r="2034" spans="52:57" ht="11.25" customHeight="1" x14ac:dyDescent="0.25">
      <c r="AZ2034" s="99" t="s">
        <v>83</v>
      </c>
      <c r="BA2034" s="98">
        <f>_xll.qlInterestRateIndexFixingDate(Currency&amp;"ibor"&amp;Tenor,BB2034,Trigger)</f>
        <v>53657</v>
      </c>
      <c r="BB2034" s="98">
        <f>_xll.qlCalendarAdvance(Calendar,BB2033,AZ2034,"f",,Trigger)</f>
        <v>53659</v>
      </c>
      <c r="BC2034" s="98">
        <f>_xll.qlInterestRateIndexMaturity(Currency&amp;"ibor"&amp;Tenor,BB2034,Trigger)</f>
        <v>53751</v>
      </c>
      <c r="BD2034" s="242" t="e">
        <f>_xll.qlIndexFixing($AD$5,BA2034,TRUE,_xll.ohTrigger(Trigger,Trigger3M))</f>
        <v>#NUM!</v>
      </c>
      <c r="BE2034" s="242">
        <f>IFERROR(_xll.qlIndexFixing($BF$1,BA2034,TRUE,_xll.ohTrigger(Trigger,Trigger3M)),#N/A)</f>
        <v>1.5556129188898373E-2</v>
      </c>
    </row>
    <row r="2035" spans="52:57" ht="11.25" customHeight="1" x14ac:dyDescent="0.25">
      <c r="AZ2035" s="99" t="s">
        <v>83</v>
      </c>
      <c r="BA2035" s="98">
        <f>_xll.qlInterestRateIndexFixingDate(Currency&amp;"ibor"&amp;Tenor,BB2035,Trigger)</f>
        <v>53664</v>
      </c>
      <c r="BB2035" s="98">
        <f>_xll.qlCalendarAdvance(Calendar,BB2034,AZ2035,"f",,Trigger)</f>
        <v>53666</v>
      </c>
      <c r="BC2035" s="98">
        <f>_xll.qlInterestRateIndexMaturity(Currency&amp;"ibor"&amp;Tenor,BB2035,Trigger)</f>
        <v>53756</v>
      </c>
      <c r="BD2035" s="242" t="e">
        <f>_xll.qlIndexFixing($AD$5,BA2035,TRUE,_xll.ohTrigger(Trigger,Trigger3M))</f>
        <v>#NUM!</v>
      </c>
      <c r="BE2035" s="242">
        <f>IFERROR(_xll.qlIndexFixing($BF$1,BA2035,TRUE,_xll.ohTrigger(Trigger,Trigger3M)),#N/A)</f>
        <v>1.5557998849645926E-2</v>
      </c>
    </row>
    <row r="2036" spans="52:57" ht="11.25" customHeight="1" x14ac:dyDescent="0.25">
      <c r="AZ2036" s="99" t="s">
        <v>83</v>
      </c>
      <c r="BA2036" s="98">
        <f>_xll.qlInterestRateIndexFixingDate(Currency&amp;"ibor"&amp;Tenor,BB2036,Trigger)</f>
        <v>53671</v>
      </c>
      <c r="BB2036" s="98">
        <f>_xll.qlCalendarAdvance(Calendar,BB2035,AZ2036,"f",,Trigger)</f>
        <v>53673</v>
      </c>
      <c r="BC2036" s="98">
        <f>_xll.qlInterestRateIndexMaturity(Currency&amp;"ibor"&amp;Tenor,BB2036,Trigger)</f>
        <v>53763</v>
      </c>
      <c r="BD2036" s="242" t="e">
        <f>_xll.qlIndexFixing($AD$5,BA2036,TRUE,_xll.ohTrigger(Trigger,Trigger3M))</f>
        <v>#NUM!</v>
      </c>
      <c r="BE2036" s="242">
        <f>IFERROR(_xll.qlIndexFixing($BF$1,BA2036,TRUE,_xll.ohTrigger(Trigger,Trigger3M)),#N/A)</f>
        <v>1.5560937164012856E-2</v>
      </c>
    </row>
    <row r="2037" spans="52:57" ht="11.25" customHeight="1" x14ac:dyDescent="0.25">
      <c r="AZ2037" s="99" t="s">
        <v>83</v>
      </c>
      <c r="BA2037" s="98">
        <f>_xll.qlInterestRateIndexFixingDate(Currency&amp;"ibor"&amp;Tenor,BB2037,Trigger)</f>
        <v>53678</v>
      </c>
      <c r="BB2037" s="98">
        <f>_xll.qlCalendarAdvance(Calendar,BB2036,AZ2037,"f",,Trigger)</f>
        <v>53680</v>
      </c>
      <c r="BC2037" s="98">
        <f>_xll.qlInterestRateIndexMaturity(Currency&amp;"ibor"&amp;Tenor,BB2037,Trigger)</f>
        <v>53770</v>
      </c>
      <c r="BD2037" s="242" t="e">
        <f>_xll.qlIndexFixing($AD$5,BA2037,TRUE,_xll.ohTrigger(Trigger,Trigger3M))</f>
        <v>#NUM!</v>
      </c>
      <c r="BE2037" s="242">
        <f>IFERROR(_xll.qlIndexFixing($BF$1,BA2037,TRUE,_xll.ohTrigger(Trigger,Trigger3M)),#N/A)</f>
        <v>1.5563855144830718E-2</v>
      </c>
    </row>
    <row r="2038" spans="52:57" ht="11.25" customHeight="1" x14ac:dyDescent="0.25">
      <c r="AZ2038" s="99" t="s">
        <v>83</v>
      </c>
      <c r="BA2038" s="98">
        <f>_xll.qlInterestRateIndexFixingDate(Currency&amp;"ibor"&amp;Tenor,BB2038,Trigger)</f>
        <v>53682</v>
      </c>
      <c r="BB2038" s="98">
        <f>_xll.qlCalendarAdvance(Calendar,BB2037,AZ2038,"f",,Trigger)</f>
        <v>53688</v>
      </c>
      <c r="BC2038" s="98">
        <f>_xll.qlInterestRateIndexMaturity(Currency&amp;"ibor"&amp;Tenor,BB2038,Trigger)</f>
        <v>53778</v>
      </c>
      <c r="BD2038" s="242" t="e">
        <f>_xll.qlIndexFixing($AD$5,BA2038,TRUE,_xll.ohTrigger(Trigger,Trigger3M))</f>
        <v>#NUM!</v>
      </c>
      <c r="BE2038" s="242">
        <f>IFERROR(_xll.qlIndexFixing($BF$1,BA2038,TRUE,_xll.ohTrigger(Trigger,Trigger3M)),#N/A)</f>
        <v>1.5567165006981298E-2</v>
      </c>
    </row>
    <row r="2039" spans="52:57" ht="11.25" customHeight="1" x14ac:dyDescent="0.25">
      <c r="AZ2039" s="99" t="s">
        <v>83</v>
      </c>
      <c r="BA2039" s="98">
        <f>_xll.qlInterestRateIndexFixingDate(Currency&amp;"ibor"&amp;Tenor,BB2039,Trigger)</f>
        <v>53692</v>
      </c>
      <c r="BB2039" s="98">
        <f>_xll.qlCalendarAdvance(Calendar,BB2038,AZ2039,"f",,Trigger)</f>
        <v>53695</v>
      </c>
      <c r="BC2039" s="98">
        <f>_xll.qlInterestRateIndexMaturity(Currency&amp;"ibor"&amp;Tenor,BB2039,Trigger)</f>
        <v>53785</v>
      </c>
      <c r="BD2039" s="242" t="e">
        <f>_xll.qlIndexFixing($AD$5,BA2039,TRUE,_xll.ohTrigger(Trigger,Trigger3M))</f>
        <v>#NUM!</v>
      </c>
      <c r="BE2039" s="242">
        <f>IFERROR(_xll.qlIndexFixing($BF$1,BA2039,TRUE,_xll.ohTrigger(Trigger,Trigger3M)),#N/A)</f>
        <v>1.5570039219438669E-2</v>
      </c>
    </row>
    <row r="2040" spans="52:57" ht="11.25" customHeight="1" x14ac:dyDescent="0.25">
      <c r="AZ2040" s="99" t="s">
        <v>83</v>
      </c>
      <c r="BA2040" s="98">
        <f>_xll.qlInterestRateIndexFixingDate(Currency&amp;"ibor"&amp;Tenor,BB2040,Trigger)</f>
        <v>53700</v>
      </c>
      <c r="BB2040" s="98">
        <f>_xll.qlCalendarAdvance(Calendar,BB2039,AZ2040,"f",,Trigger)</f>
        <v>53702</v>
      </c>
      <c r="BC2040" s="98">
        <f>_xll.qlInterestRateIndexMaturity(Currency&amp;"ibor"&amp;Tenor,BB2040,Trigger)</f>
        <v>53792</v>
      </c>
      <c r="BD2040" s="242" t="e">
        <f>_xll.qlIndexFixing($AD$5,BA2040,TRUE,_xll.ohTrigger(Trigger,Trigger3M))</f>
        <v>#NUM!</v>
      </c>
      <c r="BE2040" s="242">
        <f>IFERROR(_xll.qlIndexFixing($BF$1,BA2040,TRUE,_xll.ohTrigger(Trigger,Trigger3M)),#N/A)</f>
        <v>1.5572892914976322E-2</v>
      </c>
    </row>
    <row r="2041" spans="52:57" ht="11.25" customHeight="1" x14ac:dyDescent="0.25">
      <c r="AZ2041" s="99" t="s">
        <v>83</v>
      </c>
      <c r="BA2041" s="98">
        <f>_xll.qlInterestRateIndexFixingDate(Currency&amp;"ibor"&amp;Tenor,BB2041,Trigger)</f>
        <v>53707</v>
      </c>
      <c r="BB2041" s="98">
        <f>_xll.qlCalendarAdvance(Calendar,BB2040,AZ2041,"f",,Trigger)</f>
        <v>53709</v>
      </c>
      <c r="BC2041" s="98">
        <f>_xll.qlInterestRateIndexMaturity(Currency&amp;"ibor"&amp;Tenor,BB2041,Trigger)</f>
        <v>53799</v>
      </c>
      <c r="BD2041" s="242" t="e">
        <f>_xll.qlIndexFixing($AD$5,BA2041,TRUE,_xll.ohTrigger(Trigger,Trigger3M))</f>
        <v>#NUM!</v>
      </c>
      <c r="BE2041" s="242">
        <f>IFERROR(_xll.qlIndexFixing($BF$1,BA2041,TRUE,_xll.ohTrigger(Trigger,Trigger3M)),#N/A)</f>
        <v>1.5575726035248039E-2</v>
      </c>
    </row>
    <row r="2042" spans="52:57" ht="11.25" customHeight="1" x14ac:dyDescent="0.25">
      <c r="AZ2042" s="99" t="s">
        <v>83</v>
      </c>
      <c r="BA2042" s="98">
        <f>_xll.qlInterestRateIndexFixingDate(Currency&amp;"ibor"&amp;Tenor,BB2042,Trigger)</f>
        <v>53714</v>
      </c>
      <c r="BB2042" s="98">
        <f>_xll.qlCalendarAdvance(Calendar,BB2041,AZ2042,"f",,Trigger)</f>
        <v>53716</v>
      </c>
      <c r="BC2042" s="98">
        <f>_xll.qlInterestRateIndexMaturity(Currency&amp;"ibor"&amp;Tenor,BB2042,Trigger)</f>
        <v>53806</v>
      </c>
      <c r="BD2042" s="242" t="e">
        <f>_xll.qlIndexFixing($AD$5,BA2042,TRUE,_xll.ohTrigger(Trigger,Trigger3M))</f>
        <v>#NUM!</v>
      </c>
      <c r="BE2042" s="242">
        <f>IFERROR(_xll.qlIndexFixing($BF$1,BA2042,TRUE,_xll.ohTrigger(Trigger,Trigger3M)),#N/A)</f>
        <v>1.5578538521911156E-2</v>
      </c>
    </row>
    <row r="2043" spans="52:57" ht="11.25" customHeight="1" x14ac:dyDescent="0.25">
      <c r="AZ2043" s="99" t="s">
        <v>83</v>
      </c>
      <c r="BA2043" s="98">
        <f>_xll.qlInterestRateIndexFixingDate(Currency&amp;"ibor"&amp;Tenor,BB2043,Trigger)</f>
        <v>53721</v>
      </c>
      <c r="BB2043" s="98">
        <f>_xll.qlCalendarAdvance(Calendar,BB2042,AZ2043,"f",,Trigger)</f>
        <v>53723</v>
      </c>
      <c r="BC2043" s="98">
        <f>_xll.qlInterestRateIndexMaturity(Currency&amp;"ibor"&amp;Tenor,BB2043,Trigger)</f>
        <v>53812</v>
      </c>
      <c r="BD2043" s="242" t="e">
        <f>_xll.qlIndexFixing($AD$5,BA2043,TRUE,_xll.ohTrigger(Trigger,Trigger3M))</f>
        <v>#NUM!</v>
      </c>
      <c r="BE2043" s="242">
        <f>IFERROR(_xll.qlIndexFixing($BF$1,BA2043,TRUE,_xll.ohTrigger(Trigger,Trigger3M)),#N/A)</f>
        <v>1.5580798007056695E-2</v>
      </c>
    </row>
    <row r="2044" spans="52:57" ht="11.25" customHeight="1" x14ac:dyDescent="0.25">
      <c r="AZ2044" s="99" t="s">
        <v>83</v>
      </c>
      <c r="BA2044" s="98">
        <f>_xll.qlInterestRateIndexFixingDate(Currency&amp;"ibor"&amp;Tenor,BB2044,Trigger)</f>
        <v>53728</v>
      </c>
      <c r="BB2044" s="98">
        <f>_xll.qlCalendarAdvance(Calendar,BB2043,AZ2044,"f",,Trigger)</f>
        <v>53730</v>
      </c>
      <c r="BC2044" s="98">
        <f>_xll.qlInterestRateIndexMaturity(Currency&amp;"ibor"&amp;Tenor,BB2044,Trigger)</f>
        <v>53819</v>
      </c>
      <c r="BD2044" s="242" t="e">
        <f>_xll.qlIndexFixing($AD$5,BA2044,TRUE,_xll.ohTrigger(Trigger,Trigger3M))</f>
        <v>#NUM!</v>
      </c>
      <c r="BE2044" s="242">
        <f>IFERROR(_xll.qlIndexFixing($BF$1,BA2044,TRUE,_xll.ohTrigger(Trigger,Trigger3M)),#N/A)</f>
        <v>1.5583570424668135E-2</v>
      </c>
    </row>
    <row r="2045" spans="52:57" ht="11.25" customHeight="1" x14ac:dyDescent="0.25">
      <c r="AZ2045" s="99" t="s">
        <v>83</v>
      </c>
      <c r="BA2045" s="98">
        <f>_xll.qlInterestRateIndexFixingDate(Currency&amp;"ibor"&amp;Tenor,BB2045,Trigger)</f>
        <v>53735</v>
      </c>
      <c r="BB2045" s="98">
        <f>_xll.qlCalendarAdvance(Calendar,BB2044,AZ2045,"f",,Trigger)</f>
        <v>53737</v>
      </c>
      <c r="BC2045" s="98">
        <f>_xll.qlInterestRateIndexMaturity(Currency&amp;"ibor"&amp;Tenor,BB2045,Trigger)</f>
        <v>53826</v>
      </c>
      <c r="BD2045" s="242" t="e">
        <f>_xll.qlIndexFixing($AD$5,BA2045,TRUE,_xll.ohTrigger(Trigger,Trigger3M))</f>
        <v>#NUM!</v>
      </c>
      <c r="BE2045" s="242">
        <f>IFERROR(_xll.qlIndexFixing($BF$1,BA2045,TRUE,_xll.ohTrigger(Trigger,Trigger3M)),#N/A)</f>
        <v>1.558632203868163E-2</v>
      </c>
    </row>
    <row r="2046" spans="52:57" ht="11.25" customHeight="1" x14ac:dyDescent="0.25">
      <c r="AZ2046" s="99" t="s">
        <v>83</v>
      </c>
      <c r="BA2046" s="98">
        <f>_xll.qlInterestRateIndexFixingDate(Currency&amp;"ibor"&amp;Tenor,BB2046,Trigger)</f>
        <v>53742</v>
      </c>
      <c r="BB2046" s="98">
        <f>_xll.qlCalendarAdvance(Calendar,BB2045,AZ2046,"f",,Trigger)</f>
        <v>53744</v>
      </c>
      <c r="BC2046" s="98">
        <f>_xll.qlInterestRateIndexMaturity(Currency&amp;"ibor"&amp;Tenor,BB2046,Trigger)</f>
        <v>53833</v>
      </c>
      <c r="BD2046" s="242" t="e">
        <f>_xll.qlIndexFixing($AD$5,BA2046,TRUE,_xll.ohTrigger(Trigger,Trigger3M))</f>
        <v>#NUM!</v>
      </c>
      <c r="BE2046" s="242">
        <f>IFERROR(_xll.qlIndexFixing($BF$1,BA2046,TRUE,_xll.ohTrigger(Trigger,Trigger3M)),#N/A)</f>
        <v>1.5589052790756432E-2</v>
      </c>
    </row>
    <row r="2047" spans="52:57" ht="11.25" customHeight="1" x14ac:dyDescent="0.25">
      <c r="AZ2047" s="99" t="s">
        <v>83</v>
      </c>
      <c r="BA2047" s="98">
        <f>_xll.qlInterestRateIndexFixingDate(Currency&amp;"ibor"&amp;Tenor,BB2047,Trigger)</f>
        <v>53749</v>
      </c>
      <c r="BB2047" s="98">
        <f>_xll.qlCalendarAdvance(Calendar,BB2046,AZ2047,"f",,Trigger)</f>
        <v>53751</v>
      </c>
      <c r="BC2047" s="98">
        <f>_xll.qlInterestRateIndexMaturity(Currency&amp;"ibor"&amp;Tenor,BB2047,Trigger)</f>
        <v>53843</v>
      </c>
      <c r="BD2047" s="242" t="e">
        <f>_xll.qlIndexFixing($AD$5,BA2047,TRUE,_xll.ohTrigger(Trigger,Trigger3M))</f>
        <v>#NUM!</v>
      </c>
      <c r="BE2047" s="242">
        <f>IFERROR(_xll.qlIndexFixing($BF$1,BA2047,TRUE,_xll.ohTrigger(Trigger,Trigger3M)),#N/A)</f>
        <v>1.5593342628143275E-2</v>
      </c>
    </row>
    <row r="2048" spans="52:57" ht="11.25" customHeight="1" x14ac:dyDescent="0.25">
      <c r="AZ2048" s="99" t="s">
        <v>83</v>
      </c>
      <c r="BA2048" s="98">
        <f>_xll.qlInterestRateIndexFixingDate(Currency&amp;"ibor"&amp;Tenor,BB2048,Trigger)</f>
        <v>53756</v>
      </c>
      <c r="BB2048" s="98">
        <f>_xll.qlCalendarAdvance(Calendar,BB2047,AZ2048,"f",,Trigger)</f>
        <v>53758</v>
      </c>
      <c r="BC2048" s="98">
        <f>_xll.qlInterestRateIndexMaturity(Currency&amp;"ibor"&amp;Tenor,BB2048,Trigger)</f>
        <v>53850</v>
      </c>
      <c r="BD2048" s="242" t="e">
        <f>_xll.qlIndexFixing($AD$5,BA2048,TRUE,_xll.ohTrigger(Trigger,Trigger3M))</f>
        <v>#NUM!</v>
      </c>
      <c r="BE2048" s="242">
        <f>IFERROR(_xll.qlIndexFixing($BF$1,BA2048,TRUE,_xll.ohTrigger(Trigger,Trigger3M)),#N/A)</f>
        <v>1.5596027299554543E-2</v>
      </c>
    </row>
    <row r="2049" spans="52:57" ht="11.25" customHeight="1" x14ac:dyDescent="0.25">
      <c r="AZ2049" s="99" t="s">
        <v>83</v>
      </c>
      <c r="BA2049" s="98">
        <f>_xll.qlInterestRateIndexFixingDate(Currency&amp;"ibor"&amp;Tenor,BB2049,Trigger)</f>
        <v>53763</v>
      </c>
      <c r="BB2049" s="98">
        <f>_xll.qlCalendarAdvance(Calendar,BB2048,AZ2049,"f",,Trigger)</f>
        <v>53765</v>
      </c>
      <c r="BC2049" s="98">
        <f>_xll.qlInterestRateIndexMaturity(Currency&amp;"ibor"&amp;Tenor,BB2049,Trigger)</f>
        <v>53857</v>
      </c>
      <c r="BD2049" s="242" t="e">
        <f>_xll.qlIndexFixing($AD$5,BA2049,TRUE,_xll.ohTrigger(Trigger,Trigger3M))</f>
        <v>#NUM!</v>
      </c>
      <c r="BE2049" s="242">
        <f>IFERROR(_xll.qlIndexFixing($BF$1,BA2049,TRUE,_xll.ohTrigger(Trigger,Trigger3M)),#N/A)</f>
        <v>1.5598690918830121E-2</v>
      </c>
    </row>
    <row r="2050" spans="52:57" ht="11.25" customHeight="1" x14ac:dyDescent="0.25">
      <c r="AZ2050" s="99" t="s">
        <v>83</v>
      </c>
      <c r="BA2050" s="98">
        <f>_xll.qlInterestRateIndexFixingDate(Currency&amp;"ibor"&amp;Tenor,BB2050,Trigger)</f>
        <v>53770</v>
      </c>
      <c r="BB2050" s="98">
        <f>_xll.qlCalendarAdvance(Calendar,BB2049,AZ2050,"f",,Trigger)</f>
        <v>53772</v>
      </c>
      <c r="BC2050" s="98">
        <f>_xll.qlInterestRateIndexMaturity(Currency&amp;"ibor"&amp;Tenor,BB2050,Trigger)</f>
        <v>53864</v>
      </c>
      <c r="BD2050" s="242" t="e">
        <f>_xll.qlIndexFixing($AD$5,BA2050,TRUE,_xll.ohTrigger(Trigger,Trigger3M))</f>
        <v>#NUM!</v>
      </c>
      <c r="BE2050" s="242">
        <f>IFERROR(_xll.qlIndexFixing($BF$1,BA2050,TRUE,_xll.ohTrigger(Trigger,Trigger3M)),#N/A)</f>
        <v>1.5601333427622774E-2</v>
      </c>
    </row>
    <row r="2051" spans="52:57" ht="11.25" customHeight="1" x14ac:dyDescent="0.25">
      <c r="AZ2051" s="99" t="s">
        <v>83</v>
      </c>
      <c r="BA2051" s="98">
        <f>_xll.qlInterestRateIndexFixingDate(Currency&amp;"ibor"&amp;Tenor,BB2051,Trigger)</f>
        <v>53777</v>
      </c>
      <c r="BB2051" s="98">
        <f>_xll.qlCalendarAdvance(Calendar,BB2050,AZ2051,"f",,Trigger)</f>
        <v>53779</v>
      </c>
      <c r="BC2051" s="98">
        <f>_xll.qlInterestRateIndexMaturity(Currency&amp;"ibor"&amp;Tenor,BB2051,Trigger)</f>
        <v>53871</v>
      </c>
      <c r="BD2051" s="242" t="e">
        <f>_xll.qlIndexFixing($AD$5,BA2051,TRUE,_xll.ohTrigger(Trigger,Trigger3M))</f>
        <v>#NUM!</v>
      </c>
      <c r="BE2051" s="242">
        <f>IFERROR(_xll.qlIndexFixing($BF$1,BA2051,TRUE,_xll.ohTrigger(Trigger,Trigger3M)),#N/A)</f>
        <v>1.5603954767580915E-2</v>
      </c>
    </row>
    <row r="2052" spans="52:57" ht="11.25" customHeight="1" x14ac:dyDescent="0.25">
      <c r="AZ2052" s="99" t="s">
        <v>83</v>
      </c>
      <c r="BA2052" s="98">
        <f>_xll.qlInterestRateIndexFixingDate(Currency&amp;"ibor"&amp;Tenor,BB2052,Trigger)</f>
        <v>53784</v>
      </c>
      <c r="BB2052" s="98">
        <f>_xll.qlCalendarAdvance(Calendar,BB2051,AZ2052,"f",,Trigger)</f>
        <v>53786</v>
      </c>
      <c r="BC2052" s="98">
        <f>_xll.qlInterestRateIndexMaturity(Currency&amp;"ibor"&amp;Tenor,BB2052,Trigger)</f>
        <v>53877</v>
      </c>
      <c r="BD2052" s="242" t="e">
        <f>_xll.qlIndexFixing($AD$5,BA2052,TRUE,_xll.ohTrigger(Trigger,Trigger3M))</f>
        <v>#NUM!</v>
      </c>
      <c r="BE2052" s="242">
        <f>IFERROR(_xll.qlIndexFixing($BF$1,BA2052,TRUE,_xll.ohTrigger(Trigger,Trigger3M)),#N/A)</f>
        <v>1.5606035352596016E-2</v>
      </c>
    </row>
    <row r="2053" spans="52:57" ht="11.25" customHeight="1" x14ac:dyDescent="0.25">
      <c r="AZ2053" s="99" t="s">
        <v>83</v>
      </c>
      <c r="BA2053" s="98">
        <f>_xll.qlInterestRateIndexFixingDate(Currency&amp;"ibor"&amp;Tenor,BB2053,Trigger)</f>
        <v>53791</v>
      </c>
      <c r="BB2053" s="98">
        <f>_xll.qlCalendarAdvance(Calendar,BB2052,AZ2053,"f",,Trigger)</f>
        <v>53793</v>
      </c>
      <c r="BC2053" s="98">
        <f>_xll.qlInterestRateIndexMaturity(Currency&amp;"ibor"&amp;Tenor,BB2053,Trigger)</f>
        <v>53884</v>
      </c>
      <c r="BD2053" s="242" t="e">
        <f>_xll.qlIndexFixing($AD$5,BA2053,TRUE,_xll.ohTrigger(Trigger,Trigger3M))</f>
        <v>#NUM!</v>
      </c>
      <c r="BE2053" s="242">
        <f>IFERROR(_xll.qlIndexFixing($BF$1,BA2053,TRUE,_xll.ohTrigger(Trigger,Trigger3M)),#N/A)</f>
        <v>1.5608615599601083E-2</v>
      </c>
    </row>
    <row r="2054" spans="52:57" ht="11.25" customHeight="1" x14ac:dyDescent="0.25">
      <c r="AZ2054" s="99" t="s">
        <v>83</v>
      </c>
      <c r="BA2054" s="98">
        <f>_xll.qlInterestRateIndexFixingDate(Currency&amp;"ibor"&amp;Tenor,BB2054,Trigger)</f>
        <v>53798</v>
      </c>
      <c r="BB2054" s="98">
        <f>_xll.qlCalendarAdvance(Calendar,BB2053,AZ2054,"f",,Trigger)</f>
        <v>53800</v>
      </c>
      <c r="BC2054" s="98">
        <f>_xll.qlInterestRateIndexMaturity(Currency&amp;"ibor"&amp;Tenor,BB2054,Trigger)</f>
        <v>53891</v>
      </c>
      <c r="BD2054" s="242" t="e">
        <f>_xll.qlIndexFixing($AD$5,BA2054,TRUE,_xll.ohTrigger(Trigger,Trigger3M))</f>
        <v>#NUM!</v>
      </c>
      <c r="BE2054" s="242">
        <f>IFERROR(_xll.qlIndexFixing($BF$1,BA2054,TRUE,_xll.ohTrigger(Trigger,Trigger3M)),#N/A)</f>
        <v>1.5611174507797629E-2</v>
      </c>
    </row>
    <row r="2055" spans="52:57" ht="11.25" customHeight="1" x14ac:dyDescent="0.25">
      <c r="AZ2055" s="99" t="s">
        <v>83</v>
      </c>
      <c r="BA2055" s="98">
        <f>_xll.qlInterestRateIndexFixingDate(Currency&amp;"ibor"&amp;Tenor,BB2055,Trigger)</f>
        <v>53805</v>
      </c>
      <c r="BB2055" s="98">
        <f>_xll.qlCalendarAdvance(Calendar,BB2054,AZ2055,"f",,Trigger)</f>
        <v>53807</v>
      </c>
      <c r="BC2055" s="98">
        <f>_xll.qlInterestRateIndexMaturity(Currency&amp;"ibor"&amp;Tenor,BB2055,Trigger)</f>
        <v>53898</v>
      </c>
      <c r="BD2055" s="242" t="e">
        <f>_xll.qlIndexFixing($AD$5,BA2055,TRUE,_xll.ohTrigger(Trigger,Trigger3M))</f>
        <v>#NUM!</v>
      </c>
      <c r="BE2055" s="242">
        <f>IFERROR(_xll.qlIndexFixing($BF$1,BA2055,TRUE,_xll.ohTrigger(Trigger,Trigger3M)),#N/A)</f>
        <v>1.5613712018842872E-2</v>
      </c>
    </row>
    <row r="2056" spans="52:57" ht="11.25" customHeight="1" x14ac:dyDescent="0.25">
      <c r="AZ2056" s="99" t="s">
        <v>83</v>
      </c>
      <c r="BA2056" s="98">
        <f>_xll.qlInterestRateIndexFixingDate(Currency&amp;"ibor"&amp;Tenor,BB2056,Trigger)</f>
        <v>53811</v>
      </c>
      <c r="BB2056" s="98">
        <f>_xll.qlCalendarAdvance(Calendar,BB2055,AZ2056,"f",,Trigger)</f>
        <v>53814</v>
      </c>
      <c r="BC2056" s="98">
        <f>_xll.qlInterestRateIndexMaturity(Currency&amp;"ibor"&amp;Tenor,BB2056,Trigger)</f>
        <v>53906</v>
      </c>
      <c r="BD2056" s="242" t="e">
        <f>_xll.qlIndexFixing($AD$5,BA2056,TRUE,_xll.ohTrigger(Trigger,Trigger3M))</f>
        <v>#NUM!</v>
      </c>
      <c r="BE2056" s="242">
        <f>IFERROR(_xll.qlIndexFixing($BF$1,BA2056,TRUE,_xll.ohTrigger(Trigger,Trigger3M)),#N/A)</f>
        <v>1.5616741892662317E-2</v>
      </c>
    </row>
    <row r="2057" spans="52:57" ht="11.25" customHeight="1" x14ac:dyDescent="0.25">
      <c r="AZ2057" s="99" t="s">
        <v>83</v>
      </c>
      <c r="BA2057" s="98">
        <f>_xll.qlInterestRateIndexFixingDate(Currency&amp;"ibor"&amp;Tenor,BB2057,Trigger)</f>
        <v>53819</v>
      </c>
      <c r="BB2057" s="98">
        <f>_xll.qlCalendarAdvance(Calendar,BB2056,AZ2057,"f",,Trigger)</f>
        <v>53821</v>
      </c>
      <c r="BC2057" s="98">
        <f>_xll.qlInterestRateIndexMaturity(Currency&amp;"ibor"&amp;Tenor,BB2057,Trigger)</f>
        <v>53913</v>
      </c>
      <c r="BD2057" s="242" t="e">
        <f>_xll.qlIndexFixing($AD$5,BA2057,TRUE,_xll.ohTrigger(Trigger,Trigger3M))</f>
        <v>#NUM!</v>
      </c>
      <c r="BE2057" s="242">
        <f>IFERROR(_xll.qlIndexFixing($BF$1,BA2057,TRUE,_xll.ohTrigger(Trigger,Trigger3M)),#N/A)</f>
        <v>1.5619234994297019E-2</v>
      </c>
    </row>
    <row r="2058" spans="52:57" ht="11.25" customHeight="1" x14ac:dyDescent="0.25">
      <c r="AZ2058" s="99" t="s">
        <v>83</v>
      </c>
      <c r="BA2058" s="98">
        <f>_xll.qlInterestRateIndexFixingDate(Currency&amp;"ibor"&amp;Tenor,BB2058,Trigger)</f>
        <v>53826</v>
      </c>
      <c r="BB2058" s="98">
        <f>_xll.qlCalendarAdvance(Calendar,BB2057,AZ2058,"f",,Trigger)</f>
        <v>53828</v>
      </c>
      <c r="BC2058" s="98">
        <f>_xll.qlInterestRateIndexMaturity(Currency&amp;"ibor"&amp;Tenor,BB2058,Trigger)</f>
        <v>53920</v>
      </c>
      <c r="BD2058" s="242" t="e">
        <f>_xll.qlIndexFixing($AD$5,BA2058,TRUE,_xll.ohTrigger(Trigger,Trigger3M))</f>
        <v>#NUM!</v>
      </c>
      <c r="BE2058" s="242">
        <f>IFERROR(_xll.qlIndexFixing($BF$1,BA2058,TRUE,_xll.ohTrigger(Trigger,Trigger3M)),#N/A)</f>
        <v>1.5621706518656972E-2</v>
      </c>
    </row>
    <row r="2059" spans="52:57" ht="11.25" customHeight="1" x14ac:dyDescent="0.25">
      <c r="AZ2059" s="99" t="s">
        <v>83</v>
      </c>
      <c r="BA2059" s="98">
        <f>_xll.qlInterestRateIndexFixingDate(Currency&amp;"ibor"&amp;Tenor,BB2059,Trigger)</f>
        <v>53833</v>
      </c>
      <c r="BB2059" s="98">
        <f>_xll.qlCalendarAdvance(Calendar,BB2058,AZ2059,"f",,Trigger)</f>
        <v>53835</v>
      </c>
      <c r="BC2059" s="98">
        <f>_xll.qlInterestRateIndexMaturity(Currency&amp;"ibor"&amp;Tenor,BB2059,Trigger)</f>
        <v>53927</v>
      </c>
      <c r="BD2059" s="242" t="e">
        <f>_xll.qlIndexFixing($AD$5,BA2059,TRUE,_xll.ohTrigger(Trigger,Trigger3M))</f>
        <v>#NUM!</v>
      </c>
      <c r="BE2059" s="242">
        <f>IFERROR(_xll.qlIndexFixing($BF$1,BA2059,TRUE,_xll.ohTrigger(Trigger,Trigger3M)),#N/A)</f>
        <v>1.562415640739841E-2</v>
      </c>
    </row>
    <row r="2060" spans="52:57" ht="11.25" customHeight="1" x14ac:dyDescent="0.25">
      <c r="AZ2060" s="99" t="s">
        <v>83</v>
      </c>
      <c r="BA2060" s="98">
        <f>_xll.qlInterestRateIndexFixingDate(Currency&amp;"ibor"&amp;Tenor,BB2060,Trigger)</f>
        <v>53840</v>
      </c>
      <c r="BB2060" s="98">
        <f>_xll.qlCalendarAdvance(Calendar,BB2059,AZ2060,"f",,Trigger)</f>
        <v>53842</v>
      </c>
      <c r="BC2060" s="98">
        <f>_xll.qlInterestRateIndexMaturity(Currency&amp;"ibor"&amp;Tenor,BB2060,Trigger)</f>
        <v>53934</v>
      </c>
      <c r="BD2060" s="242" t="e">
        <f>_xll.qlIndexFixing($AD$5,BA2060,TRUE,_xll.ohTrigger(Trigger,Trigger3M))</f>
        <v>#NUM!</v>
      </c>
      <c r="BE2060" s="242">
        <f>IFERROR(_xll.qlIndexFixing($BF$1,BA2060,TRUE,_xll.ohTrigger(Trigger,Trigger3M)),#N/A)</f>
        <v>1.562658460216975E-2</v>
      </c>
    </row>
    <row r="2061" spans="52:57" ht="11.25" customHeight="1" x14ac:dyDescent="0.25">
      <c r="AZ2061" s="99" t="s">
        <v>83</v>
      </c>
      <c r="BA2061" s="98">
        <f>_xll.qlInterestRateIndexFixingDate(Currency&amp;"ibor"&amp;Tenor,BB2061,Trigger)</f>
        <v>53847</v>
      </c>
      <c r="BB2061" s="98">
        <f>_xll.qlCalendarAdvance(Calendar,BB2060,AZ2061,"f",,Trigger)</f>
        <v>53849</v>
      </c>
      <c r="BC2061" s="98">
        <f>_xll.qlInterestRateIndexMaturity(Currency&amp;"ibor"&amp;Tenor,BB2061,Trigger)</f>
        <v>53941</v>
      </c>
      <c r="BD2061" s="242" t="e">
        <f>_xll.qlIndexFixing($AD$5,BA2061,TRUE,_xll.ohTrigger(Trigger,Trigger3M))</f>
        <v>#NUM!</v>
      </c>
      <c r="BE2061" s="242">
        <f>IFERROR(_xll.qlIndexFixing($BF$1,BA2061,TRUE,_xll.ohTrigger(Trigger,Trigger3M)),#N/A)</f>
        <v>1.5628991044628098E-2</v>
      </c>
    </row>
    <row r="2062" spans="52:57" ht="11.25" customHeight="1" x14ac:dyDescent="0.25">
      <c r="AZ2062" s="99" t="s">
        <v>83</v>
      </c>
      <c r="BA2062" s="98">
        <f>_xll.qlInterestRateIndexFixingDate(Currency&amp;"ibor"&amp;Tenor,BB2062,Trigger)</f>
        <v>53854</v>
      </c>
      <c r="BB2062" s="98">
        <f>_xll.qlCalendarAdvance(Calendar,BB2061,AZ2062,"f",,Trigger)</f>
        <v>53856</v>
      </c>
      <c r="BC2062" s="98">
        <f>_xll.qlInterestRateIndexMaturity(Currency&amp;"ibor"&amp;Tenor,BB2062,Trigger)</f>
        <v>53948</v>
      </c>
      <c r="BD2062" s="242" t="e">
        <f>_xll.qlIndexFixing($AD$5,BA2062,TRUE,_xll.ohTrigger(Trigger,Trigger3M))</f>
        <v>#NUM!</v>
      </c>
      <c r="BE2062" s="242">
        <f>IFERROR(_xll.qlIndexFixing($BF$1,BA2062,TRUE,_xll.ohTrigger(Trigger,Trigger3M)),#N/A)</f>
        <v>1.5631375676421866E-2</v>
      </c>
    </row>
    <row r="2063" spans="52:57" ht="11.25" customHeight="1" x14ac:dyDescent="0.25">
      <c r="AZ2063" s="99" t="s">
        <v>83</v>
      </c>
      <c r="BA2063" s="98">
        <f>_xll.qlInterestRateIndexFixingDate(Currency&amp;"ibor"&amp;Tenor,BB2063,Trigger)</f>
        <v>53861</v>
      </c>
      <c r="BB2063" s="98">
        <f>_xll.qlCalendarAdvance(Calendar,BB2062,AZ2063,"f",,Trigger)</f>
        <v>53863</v>
      </c>
      <c r="BC2063" s="98">
        <f>_xll.qlInterestRateIndexMaturity(Currency&amp;"ibor"&amp;Tenor,BB2063,Trigger)</f>
        <v>53955</v>
      </c>
      <c r="BD2063" s="242" t="e">
        <f>_xll.qlIndexFixing($AD$5,BA2063,TRUE,_xll.ohTrigger(Trigger,Trigger3M))</f>
        <v>#NUM!</v>
      </c>
      <c r="BE2063" s="242">
        <f>IFERROR(_xll.qlIndexFixing($BF$1,BA2063,TRUE,_xll.ohTrigger(Trigger,Trigger3M)),#N/A)</f>
        <v>1.563373843920729E-2</v>
      </c>
    </row>
    <row r="2064" spans="52:57" ht="11.25" customHeight="1" x14ac:dyDescent="0.25">
      <c r="AZ2064" s="99" t="s">
        <v>83</v>
      </c>
      <c r="BA2064" s="98">
        <f>_xll.qlInterestRateIndexFixingDate(Currency&amp;"ibor"&amp;Tenor,BB2064,Trigger)</f>
        <v>53868</v>
      </c>
      <c r="BB2064" s="98">
        <f>_xll.qlCalendarAdvance(Calendar,BB2063,AZ2064,"f",,Trigger)</f>
        <v>53870</v>
      </c>
      <c r="BC2064" s="98">
        <f>_xll.qlInterestRateIndexMaturity(Currency&amp;"ibor"&amp;Tenor,BB2064,Trigger)</f>
        <v>53962</v>
      </c>
      <c r="BD2064" s="242" t="e">
        <f>_xll.qlIndexFixing($AD$5,BA2064,TRUE,_xll.ohTrigger(Trigger,Trigger3M))</f>
        <v>#NUM!</v>
      </c>
      <c r="BE2064" s="242">
        <f>IFERROR(_xll.qlIndexFixing($BF$1,BA2064,TRUE,_xll.ohTrigger(Trigger,Trigger3M)),#N/A)</f>
        <v>1.5636079274636259E-2</v>
      </c>
    </row>
    <row r="2065" spans="52:57" ht="11.25" customHeight="1" x14ac:dyDescent="0.25">
      <c r="AZ2065" s="99" t="s">
        <v>83</v>
      </c>
      <c r="BA2065" s="98">
        <f>_xll.qlInterestRateIndexFixingDate(Currency&amp;"ibor"&amp;Tenor,BB2065,Trigger)</f>
        <v>53875</v>
      </c>
      <c r="BB2065" s="98">
        <f>_xll.qlCalendarAdvance(Calendar,BB2064,AZ2065,"f",,Trigger)</f>
        <v>53877</v>
      </c>
      <c r="BC2065" s="98">
        <f>_xll.qlInterestRateIndexMaturity(Currency&amp;"ibor"&amp;Tenor,BB2065,Trigger)</f>
        <v>53969</v>
      </c>
      <c r="BD2065" s="242" t="e">
        <f>_xll.qlIndexFixing($AD$5,BA2065,TRUE,_xll.ohTrigger(Trigger,Trigger3M))</f>
        <v>#NUM!</v>
      </c>
      <c r="BE2065" s="242">
        <f>IFERROR(_xll.qlIndexFixing($BF$1,BA2065,TRUE,_xll.ohTrigger(Trigger,Trigger3M)),#N/A)</f>
        <v>1.5638398124364145E-2</v>
      </c>
    </row>
    <row r="2066" spans="52:57" ht="11.25" customHeight="1" x14ac:dyDescent="0.25">
      <c r="AZ2066" s="99" t="s">
        <v>83</v>
      </c>
      <c r="BA2066" s="98">
        <f>_xll.qlInterestRateIndexFixingDate(Currency&amp;"ibor"&amp;Tenor,BB2066,Trigger)</f>
        <v>53882</v>
      </c>
      <c r="BB2066" s="98">
        <f>_xll.qlCalendarAdvance(Calendar,BB2065,AZ2066,"f",,Trigger)</f>
        <v>53884</v>
      </c>
      <c r="BC2066" s="98">
        <f>_xll.qlInterestRateIndexMaturity(Currency&amp;"ibor"&amp;Tenor,BB2066,Trigger)</f>
        <v>53976</v>
      </c>
      <c r="BD2066" s="242" t="e">
        <f>_xll.qlIndexFixing($AD$5,BA2066,TRUE,_xll.ohTrigger(Trigger,Trigger3M))</f>
        <v>#NUM!</v>
      </c>
      <c r="BE2066" s="242">
        <f>IFERROR(_xll.qlIndexFixing($BF$1,BA2066,TRUE,_xll.ohTrigger(Trigger,Trigger3M)),#N/A)</f>
        <v>1.5640694930042838E-2</v>
      </c>
    </row>
    <row r="2067" spans="52:57" ht="11.25" customHeight="1" x14ac:dyDescent="0.25">
      <c r="AZ2067" s="99" t="s">
        <v>83</v>
      </c>
      <c r="BA2067" s="98">
        <f>_xll.qlInterestRateIndexFixingDate(Currency&amp;"ibor"&amp;Tenor,BB2067,Trigger)</f>
        <v>53889</v>
      </c>
      <c r="BB2067" s="98">
        <f>_xll.qlCalendarAdvance(Calendar,BB2066,AZ2067,"f",,Trigger)</f>
        <v>53891</v>
      </c>
      <c r="BC2067" s="98">
        <f>_xll.qlInterestRateIndexMaturity(Currency&amp;"ibor"&amp;Tenor,BB2067,Trigger)</f>
        <v>53983</v>
      </c>
      <c r="BD2067" s="242" t="e">
        <f>_xll.qlIndexFixing($AD$5,BA2067,TRUE,_xll.ohTrigger(Trigger,Trigger3M))</f>
        <v>#NUM!</v>
      </c>
      <c r="BE2067" s="242">
        <f>IFERROR(_xll.qlIndexFixing($BF$1,BA2067,TRUE,_xll.ohTrigger(Trigger,Trigger3M)),#N/A)</f>
        <v>1.5642969633327699E-2</v>
      </c>
    </row>
    <row r="2068" spans="52:57" ht="11.25" customHeight="1" x14ac:dyDescent="0.25">
      <c r="AZ2068" s="99" t="s">
        <v>83</v>
      </c>
      <c r="BA2068" s="98">
        <f>_xll.qlInterestRateIndexFixingDate(Currency&amp;"ibor"&amp;Tenor,BB2068,Trigger)</f>
        <v>53896</v>
      </c>
      <c r="BB2068" s="98">
        <f>_xll.qlCalendarAdvance(Calendar,BB2067,AZ2068,"f",,Trigger)</f>
        <v>53898</v>
      </c>
      <c r="BC2068" s="98">
        <f>_xll.qlInterestRateIndexMaturity(Currency&amp;"ibor"&amp;Tenor,BB2068,Trigger)</f>
        <v>53990</v>
      </c>
      <c r="BD2068" s="242" t="e">
        <f>_xll.qlIndexFixing($AD$5,BA2068,TRUE,_xll.ohTrigger(Trigger,Trigger3M))</f>
        <v>#NUM!</v>
      </c>
      <c r="BE2068" s="242">
        <f>IFERROR(_xll.qlIndexFixing($BF$1,BA2068,TRUE,_xll.ohTrigger(Trigger,Trigger3M)),#N/A)</f>
        <v>1.5645222175873233E-2</v>
      </c>
    </row>
    <row r="2069" spans="52:57" ht="11.25" customHeight="1" x14ac:dyDescent="0.25">
      <c r="AZ2069" s="99" t="s">
        <v>83</v>
      </c>
      <c r="BA2069" s="98">
        <f>_xll.qlInterestRateIndexFixingDate(Currency&amp;"ibor"&amp;Tenor,BB2069,Trigger)</f>
        <v>53903</v>
      </c>
      <c r="BB2069" s="98">
        <f>_xll.qlCalendarAdvance(Calendar,BB2068,AZ2069,"f",,Trigger)</f>
        <v>53905</v>
      </c>
      <c r="BC2069" s="98">
        <f>_xll.qlInterestRateIndexMaturity(Currency&amp;"ibor"&amp;Tenor,BB2069,Trigger)</f>
        <v>53997</v>
      </c>
      <c r="BD2069" s="242" t="e">
        <f>_xll.qlIndexFixing($AD$5,BA2069,TRUE,_xll.ohTrigger(Trigger,Trigger3M))</f>
        <v>#NUM!</v>
      </c>
      <c r="BE2069" s="242">
        <f>IFERROR(_xll.qlIndexFixing($BF$1,BA2069,TRUE,_xll.ohTrigger(Trigger,Trigger3M)),#N/A)</f>
        <v>1.5647452499331325E-2</v>
      </c>
    </row>
    <row r="2070" spans="52:57" ht="11.25" customHeight="1" x14ac:dyDescent="0.25">
      <c r="AZ2070" s="99" t="s">
        <v>83</v>
      </c>
      <c r="BA2070" s="98">
        <f>_xll.qlInterestRateIndexFixingDate(Currency&amp;"ibor"&amp;Tenor,BB2070,Trigger)</f>
        <v>53910</v>
      </c>
      <c r="BB2070" s="98">
        <f>_xll.qlCalendarAdvance(Calendar,BB2069,AZ2070,"f",,Trigger)</f>
        <v>53912</v>
      </c>
      <c r="BC2070" s="98">
        <f>_xll.qlInterestRateIndexMaturity(Currency&amp;"ibor"&amp;Tenor,BB2070,Trigger)</f>
        <v>54004</v>
      </c>
      <c r="BD2070" s="242" t="e">
        <f>_xll.qlIndexFixing($AD$5,BA2070,TRUE,_xll.ohTrigger(Trigger,Trigger3M))</f>
        <v>#NUM!</v>
      </c>
      <c r="BE2070" s="242">
        <f>IFERROR(_xll.qlIndexFixing($BF$1,BA2070,TRUE,_xll.ohTrigger(Trigger,Trigger3M)),#N/A)</f>
        <v>1.5649660545359951E-2</v>
      </c>
    </row>
    <row r="2071" spans="52:57" ht="11.25" customHeight="1" x14ac:dyDescent="0.25">
      <c r="AZ2071" s="99" t="s">
        <v>83</v>
      </c>
      <c r="BA2071" s="98">
        <f>_xll.qlInterestRateIndexFixingDate(Currency&amp;"ibor"&amp;Tenor,BB2071,Trigger)</f>
        <v>53917</v>
      </c>
      <c r="BB2071" s="98">
        <f>_xll.qlCalendarAdvance(Calendar,BB2070,AZ2071,"f",,Trigger)</f>
        <v>53919</v>
      </c>
      <c r="BC2071" s="98">
        <f>_xll.qlInterestRateIndexMaturity(Currency&amp;"ibor"&amp;Tenor,BB2071,Trigger)</f>
        <v>54011</v>
      </c>
      <c r="BD2071" s="242" t="e">
        <f>_xll.qlIndexFixing($AD$5,BA2071,TRUE,_xll.ohTrigger(Trigger,Trigger3M))</f>
        <v>#NUM!</v>
      </c>
      <c r="BE2071" s="242">
        <f>IFERROR(_xll.qlIndexFixing($BF$1,BA2071,TRUE,_xll.ohTrigger(Trigger,Trigger3M)),#N/A)</f>
        <v>1.5651846255611872E-2</v>
      </c>
    </row>
    <row r="2072" spans="52:57" ht="11.25" customHeight="1" x14ac:dyDescent="0.25">
      <c r="AZ2072" s="99" t="s">
        <v>83</v>
      </c>
      <c r="BA2072" s="98">
        <f>_xll.qlInterestRateIndexFixingDate(Currency&amp;"ibor"&amp;Tenor,BB2072,Trigger)</f>
        <v>53924</v>
      </c>
      <c r="BB2072" s="98">
        <f>_xll.qlCalendarAdvance(Calendar,BB2071,AZ2072,"f",,Trigger)</f>
        <v>53926</v>
      </c>
      <c r="BC2072" s="98">
        <f>_xll.qlInterestRateIndexMaturity(Currency&amp;"ibor"&amp;Tenor,BB2072,Trigger)</f>
        <v>54018</v>
      </c>
      <c r="BD2072" s="242" t="e">
        <f>_xll.qlIndexFixing($AD$5,BA2072,TRUE,_xll.ohTrigger(Trigger,Trigger3M))</f>
        <v>#NUM!</v>
      </c>
      <c r="BE2072" s="242">
        <f>IFERROR(_xll.qlIndexFixing($BF$1,BA2072,TRUE,_xll.ohTrigger(Trigger,Trigger3M)),#N/A)</f>
        <v>1.565400957174419E-2</v>
      </c>
    </row>
    <row r="2073" spans="52:57" ht="11.25" customHeight="1" x14ac:dyDescent="0.25">
      <c r="AZ2073" s="99" t="s">
        <v>83</v>
      </c>
      <c r="BA2073" s="98">
        <f>_xll.qlInterestRateIndexFixingDate(Currency&amp;"ibor"&amp;Tenor,BB2073,Trigger)</f>
        <v>53931</v>
      </c>
      <c r="BB2073" s="98">
        <f>_xll.qlCalendarAdvance(Calendar,BB2072,AZ2073,"f",,Trigger)</f>
        <v>53933</v>
      </c>
      <c r="BC2073" s="98">
        <f>_xll.qlInterestRateIndexMaturity(Currency&amp;"ibor"&amp;Tenor,BB2073,Trigger)</f>
        <v>54025</v>
      </c>
      <c r="BD2073" s="242" t="e">
        <f>_xll.qlIndexFixing($AD$5,BA2073,TRUE,_xll.ohTrigger(Trigger,Trigger3M))</f>
        <v>#NUM!</v>
      </c>
      <c r="BE2073" s="242">
        <f>IFERROR(_xll.qlIndexFixing($BF$1,BA2073,TRUE,_xll.ohTrigger(Trigger,Trigger3M)),#N/A)</f>
        <v>1.5656150435412273E-2</v>
      </c>
    </row>
    <row r="2074" spans="52:57" ht="11.25" customHeight="1" x14ac:dyDescent="0.25">
      <c r="AZ2074" s="99" t="s">
        <v>83</v>
      </c>
      <c r="BA2074" s="98">
        <f>_xll.qlInterestRateIndexFixingDate(Currency&amp;"ibor"&amp;Tenor,BB2074,Trigger)</f>
        <v>53938</v>
      </c>
      <c r="BB2074" s="98">
        <f>_xll.qlCalendarAdvance(Calendar,BB2073,AZ2074,"f",,Trigger)</f>
        <v>53940</v>
      </c>
      <c r="BC2074" s="98">
        <f>_xll.qlInterestRateIndexMaturity(Currency&amp;"ibor"&amp;Tenor,BB2074,Trigger)</f>
        <v>54031</v>
      </c>
      <c r="BD2074" s="242" t="e">
        <f>_xll.qlIndexFixing($AD$5,BA2074,TRUE,_xll.ohTrigger(Trigger,Trigger3M))</f>
        <v>#NUM!</v>
      </c>
      <c r="BE2074" s="242">
        <f>IFERROR(_xll.qlIndexFixing($BF$1,BA2074,TRUE,_xll.ohTrigger(Trigger,Trigger3M)),#N/A)</f>
        <v>1.5657781671610353E-2</v>
      </c>
    </row>
    <row r="2075" spans="52:57" ht="11.25" customHeight="1" x14ac:dyDescent="0.25">
      <c r="AZ2075" s="99" t="s">
        <v>83</v>
      </c>
      <c r="BA2075" s="98">
        <f>_xll.qlInterestRateIndexFixingDate(Currency&amp;"ibor"&amp;Tenor,BB2075,Trigger)</f>
        <v>53945</v>
      </c>
      <c r="BB2075" s="98">
        <f>_xll.qlCalendarAdvance(Calendar,BB2074,AZ2075,"f",,Trigger)</f>
        <v>53947</v>
      </c>
      <c r="BC2075" s="98">
        <f>_xll.qlInterestRateIndexMaturity(Currency&amp;"ibor"&amp;Tenor,BB2075,Trigger)</f>
        <v>54038</v>
      </c>
      <c r="BD2075" s="242" t="e">
        <f>_xll.qlIndexFixing($AD$5,BA2075,TRUE,_xll.ohTrigger(Trigger,Trigger3M))</f>
        <v>#NUM!</v>
      </c>
      <c r="BE2075" s="242">
        <f>IFERROR(_xll.qlIndexFixing($BF$1,BA2075,TRUE,_xll.ohTrigger(Trigger,Trigger3M)),#N/A)</f>
        <v>1.5659878987360876E-2</v>
      </c>
    </row>
    <row r="2076" spans="52:57" ht="11.25" customHeight="1" x14ac:dyDescent="0.25">
      <c r="AZ2076" s="99" t="s">
        <v>83</v>
      </c>
      <c r="BA2076" s="98">
        <f>_xll.qlInterestRateIndexFixingDate(Currency&amp;"ibor"&amp;Tenor,BB2076,Trigger)</f>
        <v>53952</v>
      </c>
      <c r="BB2076" s="98">
        <f>_xll.qlCalendarAdvance(Calendar,BB2075,AZ2076,"f",,Trigger)</f>
        <v>53954</v>
      </c>
      <c r="BC2076" s="98">
        <f>_xll.qlInterestRateIndexMaturity(Currency&amp;"ibor"&amp;Tenor,BB2076,Trigger)</f>
        <v>54045</v>
      </c>
      <c r="BD2076" s="242" t="e">
        <f>_xll.qlIndexFixing($AD$5,BA2076,TRUE,_xll.ohTrigger(Trigger,Trigger3M))</f>
        <v>#NUM!</v>
      </c>
      <c r="BE2076" s="242">
        <f>IFERROR(_xll.qlIndexFixing($BF$1,BA2076,TRUE,_xll.ohTrigger(Trigger,Trigger3M)),#N/A)</f>
        <v>1.5661953680752027E-2</v>
      </c>
    </row>
    <row r="2077" spans="52:57" ht="11.25" customHeight="1" x14ac:dyDescent="0.25">
      <c r="AZ2077" s="99" t="s">
        <v>83</v>
      </c>
      <c r="BA2077" s="98">
        <f>_xll.qlInterestRateIndexFixingDate(Currency&amp;"ibor"&amp;Tenor,BB2077,Trigger)</f>
        <v>53959</v>
      </c>
      <c r="BB2077" s="98">
        <f>_xll.qlCalendarAdvance(Calendar,BB2076,AZ2077,"f",,Trigger)</f>
        <v>53961</v>
      </c>
      <c r="BC2077" s="98">
        <f>_xll.qlInterestRateIndexMaturity(Currency&amp;"ibor"&amp;Tenor,BB2077,Trigger)</f>
        <v>54053</v>
      </c>
      <c r="BD2077" s="242" t="e">
        <f>_xll.qlIndexFixing($AD$5,BA2077,TRUE,_xll.ohTrigger(Trigger,Trigger3M))</f>
        <v>#NUM!</v>
      </c>
      <c r="BE2077" s="242">
        <f>IFERROR(_xll.qlIndexFixing($BF$1,BA2077,TRUE,_xll.ohTrigger(Trigger,Trigger3M)),#N/A)</f>
        <v>1.5664488198554788E-2</v>
      </c>
    </row>
    <row r="2078" spans="52:57" ht="11.25" customHeight="1" x14ac:dyDescent="0.25">
      <c r="AZ2078" s="99" t="s">
        <v>83</v>
      </c>
      <c r="BA2078" s="98">
        <f>_xll.qlInterestRateIndexFixingDate(Currency&amp;"ibor"&amp;Tenor,BB2078,Trigger)</f>
        <v>53966</v>
      </c>
      <c r="BB2078" s="98">
        <f>_xll.qlCalendarAdvance(Calendar,BB2077,AZ2078,"f",,Trigger)</f>
        <v>53968</v>
      </c>
      <c r="BC2078" s="98">
        <f>_xll.qlInterestRateIndexMaturity(Currency&amp;"ibor"&amp;Tenor,BB2078,Trigger)</f>
        <v>54060</v>
      </c>
      <c r="BD2078" s="242" t="e">
        <f>_xll.qlIndexFixing($AD$5,BA2078,TRUE,_xll.ohTrigger(Trigger,Trigger3M))</f>
        <v>#NUM!</v>
      </c>
      <c r="BE2078" s="242">
        <f>IFERROR(_xll.qlIndexFixing($BF$1,BA2078,TRUE,_xll.ohTrigger(Trigger,Trigger3M)),#N/A)</f>
        <v>1.5666515924741747E-2</v>
      </c>
    </row>
    <row r="2079" spans="52:57" ht="11.25" customHeight="1" x14ac:dyDescent="0.25">
      <c r="AZ2079" s="99" t="s">
        <v>83</v>
      </c>
      <c r="BA2079" s="98">
        <f>_xll.qlInterestRateIndexFixingDate(Currency&amp;"ibor"&amp;Tenor,BB2079,Trigger)</f>
        <v>53973</v>
      </c>
      <c r="BB2079" s="98">
        <f>_xll.qlCalendarAdvance(Calendar,BB2078,AZ2079,"f",,Trigger)</f>
        <v>53975</v>
      </c>
      <c r="BC2079" s="98">
        <f>_xll.qlInterestRateIndexMaturity(Currency&amp;"ibor"&amp;Tenor,BB2079,Trigger)</f>
        <v>54067</v>
      </c>
      <c r="BD2079" s="242" t="e">
        <f>_xll.qlIndexFixing($AD$5,BA2079,TRUE,_xll.ohTrigger(Trigger,Trigger3M))</f>
        <v>#NUM!</v>
      </c>
      <c r="BE2079" s="242">
        <f>IFERROR(_xll.qlIndexFixing($BF$1,BA2079,TRUE,_xll.ohTrigger(Trigger,Trigger3M)),#N/A)</f>
        <v>1.5668520848402753E-2</v>
      </c>
    </row>
    <row r="2080" spans="52:57" ht="11.25" customHeight="1" x14ac:dyDescent="0.25">
      <c r="AZ2080" s="99" t="s">
        <v>83</v>
      </c>
      <c r="BA2080" s="98">
        <f>_xll.qlInterestRateIndexFixingDate(Currency&amp;"ibor"&amp;Tenor,BB2080,Trigger)</f>
        <v>53980</v>
      </c>
      <c r="BB2080" s="98">
        <f>_xll.qlCalendarAdvance(Calendar,BB2079,AZ2080,"f",,Trigger)</f>
        <v>53982</v>
      </c>
      <c r="BC2080" s="98">
        <f>_xll.qlInterestRateIndexMaturity(Currency&amp;"ibor"&amp;Tenor,BB2080,Trigger)</f>
        <v>54074</v>
      </c>
      <c r="BD2080" s="242" t="e">
        <f>_xll.qlIndexFixing($AD$5,BA2080,TRUE,_xll.ohTrigger(Trigger,Trigger3M))</f>
        <v>#NUM!</v>
      </c>
      <c r="BE2080" s="242">
        <f>IFERROR(_xll.qlIndexFixing($BF$1,BA2080,TRUE,_xll.ohTrigger(Trigger,Trigger3M)),#N/A)</f>
        <v>1.5670502911195778E-2</v>
      </c>
    </row>
    <row r="2081" spans="52:57" ht="11.25" customHeight="1" x14ac:dyDescent="0.25">
      <c r="AZ2081" s="99" t="s">
        <v>83</v>
      </c>
      <c r="BA2081" s="98">
        <f>_xll.qlInterestRateIndexFixingDate(Currency&amp;"ibor"&amp;Tenor,BB2081,Trigger)</f>
        <v>53987</v>
      </c>
      <c r="BB2081" s="98">
        <f>_xll.qlCalendarAdvance(Calendar,BB2080,AZ2081,"f",,Trigger)</f>
        <v>53989</v>
      </c>
      <c r="BC2081" s="98">
        <f>_xll.qlInterestRateIndexMaturity(Currency&amp;"ibor"&amp;Tenor,BB2081,Trigger)</f>
        <v>54081</v>
      </c>
      <c r="BD2081" s="242" t="e">
        <f>_xll.qlIndexFixing($AD$5,BA2081,TRUE,_xll.ohTrigger(Trigger,Trigger3M))</f>
        <v>#NUM!</v>
      </c>
      <c r="BE2081" s="242">
        <f>IFERROR(_xll.qlIndexFixing($BF$1,BA2081,TRUE,_xll.ohTrigger(Trigger,Trigger3M)),#N/A)</f>
        <v>1.5672462054776185E-2</v>
      </c>
    </row>
    <row r="2082" spans="52:57" ht="11.25" customHeight="1" x14ac:dyDescent="0.25">
      <c r="AZ2082" s="99" t="s">
        <v>83</v>
      </c>
      <c r="BA2082" s="98">
        <f>_xll.qlInterestRateIndexFixingDate(Currency&amp;"ibor"&amp;Tenor,BB2082,Trigger)</f>
        <v>53994</v>
      </c>
      <c r="BB2082" s="98">
        <f>_xll.qlCalendarAdvance(Calendar,BB2081,AZ2082,"f",,Trigger)</f>
        <v>53996</v>
      </c>
      <c r="BC2082" s="98">
        <f>_xll.qlInterestRateIndexMaturity(Currency&amp;"ibor"&amp;Tenor,BB2082,Trigger)</f>
        <v>54088</v>
      </c>
      <c r="BD2082" s="242" t="e">
        <f>_xll.qlIndexFixing($AD$5,BA2082,TRUE,_xll.ohTrigger(Trigger,Trigger3M))</f>
        <v>#NUM!</v>
      </c>
      <c r="BE2082" s="242">
        <f>IFERROR(_xll.qlIndexFixing($BF$1,BA2082,TRUE,_xll.ohTrigger(Trigger,Trigger3M)),#N/A)</f>
        <v>1.5674398220804558E-2</v>
      </c>
    </row>
    <row r="2083" spans="52:57" ht="11.25" customHeight="1" x14ac:dyDescent="0.25">
      <c r="AZ2083" s="99" t="s">
        <v>83</v>
      </c>
      <c r="BA2083" s="98">
        <f>_xll.qlInterestRateIndexFixingDate(Currency&amp;"ibor"&amp;Tenor,BB2083,Trigger)</f>
        <v>54001</v>
      </c>
      <c r="BB2083" s="98">
        <f>_xll.qlCalendarAdvance(Calendar,BB2082,AZ2083,"f",,Trigger)</f>
        <v>54003</v>
      </c>
      <c r="BC2083" s="98">
        <f>_xll.qlInterestRateIndexMaturity(Currency&amp;"ibor"&amp;Tenor,BB2083,Trigger)</f>
        <v>54095</v>
      </c>
      <c r="BD2083" s="242" t="e">
        <f>_xll.qlIndexFixing($AD$5,BA2083,TRUE,_xll.ohTrigger(Trigger,Trigger3M))</f>
        <v>#NUM!</v>
      </c>
      <c r="BE2083" s="242">
        <f>IFERROR(_xll.qlIndexFixing($BF$1,BA2083,TRUE,_xll.ohTrigger(Trigger,Trigger3M)),#N/A)</f>
        <v>1.5676311350938003E-2</v>
      </c>
    </row>
    <row r="2084" spans="52:57" ht="11.25" customHeight="1" x14ac:dyDescent="0.25">
      <c r="AZ2084" s="99" t="s">
        <v>83</v>
      </c>
      <c r="BA2084" s="98">
        <f>_xll.qlInterestRateIndexFixingDate(Currency&amp;"ibor"&amp;Tenor,BB2084,Trigger)</f>
        <v>54008</v>
      </c>
      <c r="BB2084" s="98">
        <f>_xll.qlCalendarAdvance(Calendar,BB2083,AZ2084,"f",,Trigger)</f>
        <v>54010</v>
      </c>
      <c r="BC2084" s="98">
        <f>_xll.qlInterestRateIndexMaturity(Currency&amp;"ibor"&amp;Tenor,BB2084,Trigger)</f>
        <v>54102</v>
      </c>
      <c r="BD2084" s="242" t="e">
        <f>_xll.qlIndexFixing($AD$5,BA2084,TRUE,_xll.ohTrigger(Trigger,Trigger3M))</f>
        <v>#NUM!</v>
      </c>
      <c r="BE2084" s="242">
        <f>IFERROR(_xll.qlIndexFixing($BF$1,BA2084,TRUE,_xll.ohTrigger(Trigger,Trigger3M)),#N/A)</f>
        <v>1.5678201386836225E-2</v>
      </c>
    </row>
    <row r="2085" spans="52:57" ht="11.25" customHeight="1" x14ac:dyDescent="0.25">
      <c r="AZ2085" s="99" t="s">
        <v>83</v>
      </c>
      <c r="BA2085" s="98">
        <f>_xll.qlInterestRateIndexFixingDate(Currency&amp;"ibor"&amp;Tenor,BB2085,Trigger)</f>
        <v>54015</v>
      </c>
      <c r="BB2085" s="98">
        <f>_xll.qlCalendarAdvance(Calendar,BB2084,AZ2085,"f",,Trigger)</f>
        <v>54017</v>
      </c>
      <c r="BC2085" s="98">
        <f>_xll.qlInterestRateIndexMaturity(Currency&amp;"ibor"&amp;Tenor,BB2085,Trigger)</f>
        <v>54109</v>
      </c>
      <c r="BD2085" s="242" t="e">
        <f>_xll.qlIndexFixing($AD$5,BA2085,TRUE,_xll.ohTrigger(Trigger,Trigger3M))</f>
        <v>#NUM!</v>
      </c>
      <c r="BE2085" s="242">
        <f>IFERROR(_xll.qlIndexFixing($BF$1,BA2085,TRUE,_xll.ohTrigger(Trigger,Trigger3M)),#N/A)</f>
        <v>1.5680068270157204E-2</v>
      </c>
    </row>
    <row r="2086" spans="52:57" ht="11.25" customHeight="1" x14ac:dyDescent="0.25">
      <c r="AZ2086" s="99" t="s">
        <v>83</v>
      </c>
      <c r="BA2086" s="98">
        <f>_xll.qlInterestRateIndexFixingDate(Currency&amp;"ibor"&amp;Tenor,BB2086,Trigger)</f>
        <v>54022</v>
      </c>
      <c r="BB2086" s="98">
        <f>_xll.qlCalendarAdvance(Calendar,BB2085,AZ2086,"f",,Trigger)</f>
        <v>54024</v>
      </c>
      <c r="BC2086" s="98">
        <f>_xll.qlInterestRateIndexMaturity(Currency&amp;"ibor"&amp;Tenor,BB2086,Trigger)</f>
        <v>54116</v>
      </c>
      <c r="BD2086" s="242" t="e">
        <f>_xll.qlIndexFixing($AD$5,BA2086,TRUE,_xll.ohTrigger(Trigger,Trigger3M))</f>
        <v>#NUM!</v>
      </c>
      <c r="BE2086" s="242">
        <f>IFERROR(_xll.qlIndexFixing($BF$1,BA2086,TRUE,_xll.ohTrigger(Trigger,Trigger3M)),#N/A)</f>
        <v>1.5681911942560644E-2</v>
      </c>
    </row>
    <row r="2087" spans="52:57" ht="11.25" customHeight="1" x14ac:dyDescent="0.25">
      <c r="AZ2087" s="99" t="s">
        <v>83</v>
      </c>
      <c r="BA2087" s="98">
        <f>_xll.qlInterestRateIndexFixingDate(Currency&amp;"ibor"&amp;Tenor,BB2087,Trigger)</f>
        <v>54029</v>
      </c>
      <c r="BB2087" s="98">
        <f>_xll.qlCalendarAdvance(Calendar,BB2086,AZ2087,"f",,Trigger)</f>
        <v>54031</v>
      </c>
      <c r="BC2087" s="98">
        <f>_xll.qlInterestRateIndexMaturity(Currency&amp;"ibor"&amp;Tenor,BB2087,Trigger)</f>
        <v>54122</v>
      </c>
      <c r="BD2087" s="242" t="e">
        <f>_xll.qlIndexFixing($AD$5,BA2087,TRUE,_xll.ohTrigger(Trigger,Trigger3M))</f>
        <v>#NUM!</v>
      </c>
      <c r="BE2087" s="242">
        <f>IFERROR(_xll.qlIndexFixing($BF$1,BA2087,TRUE,_xll.ohTrigger(Trigger,Trigger3M)),#N/A)</f>
        <v>1.5683265547172223E-2</v>
      </c>
    </row>
    <row r="2088" spans="52:57" ht="11.25" customHeight="1" x14ac:dyDescent="0.25">
      <c r="AZ2088" s="99" t="s">
        <v>83</v>
      </c>
      <c r="BA2088" s="98">
        <f>_xll.qlInterestRateIndexFixingDate(Currency&amp;"ibor"&amp;Tenor,BB2088,Trigger)</f>
        <v>54036</v>
      </c>
      <c r="BB2088" s="98">
        <f>_xll.qlCalendarAdvance(Calendar,BB2087,AZ2088,"f",,Trigger)</f>
        <v>54038</v>
      </c>
      <c r="BC2088" s="98">
        <f>_xll.qlInterestRateIndexMaturity(Currency&amp;"ibor"&amp;Tenor,BB2088,Trigger)</f>
        <v>54129</v>
      </c>
      <c r="BD2088" s="242" t="e">
        <f>_xll.qlIndexFixing($AD$5,BA2088,TRUE,_xll.ohTrigger(Trigger,Trigger3M))</f>
        <v>#NUM!</v>
      </c>
      <c r="BE2088" s="242">
        <f>IFERROR(_xll.qlIndexFixing($BF$1,BA2088,TRUE,_xll.ohTrigger(Trigger,Trigger3M)),#N/A)</f>
        <v>1.5685064221774889E-2</v>
      </c>
    </row>
    <row r="2089" spans="52:57" ht="11.25" customHeight="1" x14ac:dyDescent="0.25">
      <c r="AZ2089" s="99" t="s">
        <v>83</v>
      </c>
      <c r="BA2089" s="98">
        <f>_xll.qlInterestRateIndexFixingDate(Currency&amp;"ibor"&amp;Tenor,BB2089,Trigger)</f>
        <v>54043</v>
      </c>
      <c r="BB2089" s="98">
        <f>_xll.qlCalendarAdvance(Calendar,BB2088,AZ2089,"f",,Trigger)</f>
        <v>54045</v>
      </c>
      <c r="BC2089" s="98">
        <f>_xll.qlInterestRateIndexMaturity(Currency&amp;"ibor"&amp;Tenor,BB2089,Trigger)</f>
        <v>54136</v>
      </c>
      <c r="BD2089" s="242" t="e">
        <f>_xll.qlIndexFixing($AD$5,BA2089,TRUE,_xll.ohTrigger(Trigger,Trigger3M))</f>
        <v>#NUM!</v>
      </c>
      <c r="BE2089" s="242">
        <f>IFERROR(_xll.qlIndexFixing($BF$1,BA2089,TRUE,_xll.ohTrigger(Trigger,Trigger3M)),#N/A)</f>
        <v>1.5686839515613858E-2</v>
      </c>
    </row>
    <row r="2090" spans="52:57" ht="11.25" customHeight="1" x14ac:dyDescent="0.25">
      <c r="AZ2090" s="99" t="s">
        <v>83</v>
      </c>
      <c r="BA2090" s="98">
        <f>_xll.qlInterestRateIndexFixingDate(Currency&amp;"ibor"&amp;Tenor,BB2090,Trigger)</f>
        <v>54049</v>
      </c>
      <c r="BB2090" s="98">
        <f>_xll.qlCalendarAdvance(Calendar,BB2089,AZ2090,"f",,Trigger)</f>
        <v>54053</v>
      </c>
      <c r="BC2090" s="98">
        <f>_xll.qlInterestRateIndexMaturity(Currency&amp;"ibor"&amp;Tenor,BB2090,Trigger)</f>
        <v>54144</v>
      </c>
      <c r="BD2090" s="242" t="e">
        <f>_xll.qlIndexFixing($AD$5,BA2090,TRUE,_xll.ohTrigger(Trigger,Trigger3M))</f>
        <v>#NUM!</v>
      </c>
      <c r="BE2090" s="242">
        <f>IFERROR(_xll.qlIndexFixing($BF$1,BA2090,TRUE,_xll.ohTrigger(Trigger,Trigger3M)),#N/A)</f>
        <v>1.5688839718519143E-2</v>
      </c>
    </row>
    <row r="2091" spans="52:57" ht="11.25" customHeight="1" x14ac:dyDescent="0.25">
      <c r="AZ2091" s="99" t="s">
        <v>83</v>
      </c>
      <c r="BA2091" s="98">
        <f>_xll.qlInterestRateIndexFixingDate(Currency&amp;"ibor"&amp;Tenor,BB2091,Trigger)</f>
        <v>54057</v>
      </c>
      <c r="BB2091" s="98">
        <f>_xll.qlCalendarAdvance(Calendar,BB2090,AZ2091,"f",,Trigger)</f>
        <v>54060</v>
      </c>
      <c r="BC2091" s="98">
        <f>_xll.qlInterestRateIndexMaturity(Currency&amp;"ibor"&amp;Tenor,BB2091,Trigger)</f>
        <v>54155</v>
      </c>
      <c r="BD2091" s="242" t="e">
        <f>_xll.qlIndexFixing($AD$5,BA2091,TRUE,_xll.ohTrigger(Trigger,Trigger3M))</f>
        <v>#NUM!</v>
      </c>
      <c r="BE2091" s="242">
        <f>IFERROR(_xll.qlIndexFixing($BF$1,BA2091,TRUE,_xll.ohTrigger(Trigger,Trigger3M)),#N/A)</f>
        <v>1.5692404426185236E-2</v>
      </c>
    </row>
    <row r="2092" spans="52:57" ht="11.25" customHeight="1" x14ac:dyDescent="0.25">
      <c r="AZ2092" s="99" t="s">
        <v>83</v>
      </c>
      <c r="BA2092" s="98">
        <f>_xll.qlInterestRateIndexFixingDate(Currency&amp;"ibor"&amp;Tenor,BB2092,Trigger)</f>
        <v>54065</v>
      </c>
      <c r="BB2092" s="98">
        <f>_xll.qlCalendarAdvance(Calendar,BB2091,AZ2092,"f",,Trigger)</f>
        <v>54067</v>
      </c>
      <c r="BC2092" s="98">
        <f>_xll.qlInterestRateIndexMaturity(Currency&amp;"ibor"&amp;Tenor,BB2092,Trigger)</f>
        <v>54158</v>
      </c>
      <c r="BD2092" s="242" t="e">
        <f>_xll.qlIndexFixing($AD$5,BA2092,TRUE,_xll.ohTrigger(Trigger,Trigger3M))</f>
        <v>#NUM!</v>
      </c>
      <c r="BE2092" s="242">
        <f>IFERROR(_xll.qlIndexFixing($BF$1,BA2092,TRUE,_xll.ohTrigger(Trigger,Trigger3M)),#N/A)</f>
        <v>1.569226614593874E-2</v>
      </c>
    </row>
    <row r="2093" spans="52:57" ht="11.25" customHeight="1" x14ac:dyDescent="0.25">
      <c r="AZ2093" s="99" t="s">
        <v>83</v>
      </c>
      <c r="BA2093" s="98">
        <f>_xll.qlInterestRateIndexFixingDate(Currency&amp;"ibor"&amp;Tenor,BB2093,Trigger)</f>
        <v>54072</v>
      </c>
      <c r="BB2093" s="98">
        <f>_xll.qlCalendarAdvance(Calendar,BB2092,AZ2093,"f",,Trigger)</f>
        <v>54074</v>
      </c>
      <c r="BC2093" s="98">
        <f>_xll.qlInterestRateIndexMaturity(Currency&amp;"ibor"&amp;Tenor,BB2093,Trigger)</f>
        <v>54165</v>
      </c>
      <c r="BD2093" s="242" t="e">
        <f>_xll.qlIndexFixing($AD$5,BA2093,TRUE,_xll.ohTrigger(Trigger,Trigger3M))</f>
        <v>#NUM!</v>
      </c>
      <c r="BE2093" s="242">
        <f>IFERROR(_xll.qlIndexFixing($BF$1,BA2093,TRUE,_xll.ohTrigger(Trigger,Trigger3M)),#N/A)</f>
        <v>1.5693943955152501E-2</v>
      </c>
    </row>
    <row r="2094" spans="52:57" ht="11.25" customHeight="1" x14ac:dyDescent="0.25">
      <c r="AZ2094" s="99" t="s">
        <v>83</v>
      </c>
      <c r="BA2094" s="98">
        <f>_xll.qlInterestRateIndexFixingDate(Currency&amp;"ibor"&amp;Tenor,BB2094,Trigger)</f>
        <v>54079</v>
      </c>
      <c r="BB2094" s="98">
        <f>_xll.qlCalendarAdvance(Calendar,BB2093,AZ2094,"f",,Trigger)</f>
        <v>54081</v>
      </c>
      <c r="BC2094" s="98">
        <f>_xll.qlInterestRateIndexMaturity(Currency&amp;"ibor"&amp;Tenor,BB2094,Trigger)</f>
        <v>54172</v>
      </c>
      <c r="BD2094" s="242" t="e">
        <f>_xll.qlIndexFixing($AD$5,BA2094,TRUE,_xll.ohTrigger(Trigger,Trigger3M))</f>
        <v>#NUM!</v>
      </c>
      <c r="BE2094" s="242">
        <f>IFERROR(_xll.qlIndexFixing($BF$1,BA2094,TRUE,_xll.ohTrigger(Trigger,Trigger3M)),#N/A)</f>
        <v>1.5695598083590237E-2</v>
      </c>
    </row>
    <row r="2095" spans="52:57" ht="11.25" customHeight="1" x14ac:dyDescent="0.25">
      <c r="AZ2095" s="99" t="s">
        <v>83</v>
      </c>
      <c r="BA2095" s="98">
        <f>_xll.qlInterestRateIndexFixingDate(Currency&amp;"ibor"&amp;Tenor,BB2095,Trigger)</f>
        <v>54086</v>
      </c>
      <c r="BB2095" s="98">
        <f>_xll.qlCalendarAdvance(Calendar,BB2094,AZ2095,"f",,Trigger)</f>
        <v>54088</v>
      </c>
      <c r="BC2095" s="98">
        <f>_xll.qlInterestRateIndexMaturity(Currency&amp;"ibor"&amp;Tenor,BB2095,Trigger)</f>
        <v>54178</v>
      </c>
      <c r="BD2095" s="242" t="e">
        <f>_xll.qlIndexFixing($AD$5,BA2095,TRUE,_xll.ohTrigger(Trigger,Trigger3M))</f>
        <v>#NUM!</v>
      </c>
      <c r="BE2095" s="242">
        <f>IFERROR(_xll.qlIndexFixing($BF$1,BA2095,TRUE,_xll.ohTrigger(Trigger,Trigger3M)),#N/A)</f>
        <v>1.5696774702420591E-2</v>
      </c>
    </row>
    <row r="2096" spans="52:57" ht="11.25" customHeight="1" x14ac:dyDescent="0.25">
      <c r="AZ2096" s="99" t="s">
        <v>83</v>
      </c>
      <c r="BA2096" s="98">
        <f>_xll.qlInterestRateIndexFixingDate(Currency&amp;"ibor"&amp;Tenor,BB2096,Trigger)</f>
        <v>54093</v>
      </c>
      <c r="BB2096" s="98">
        <f>_xll.qlCalendarAdvance(Calendar,BB2095,AZ2096,"f",,Trigger)</f>
        <v>54095</v>
      </c>
      <c r="BC2096" s="98">
        <f>_xll.qlInterestRateIndexMaturity(Currency&amp;"ibor"&amp;Tenor,BB2096,Trigger)</f>
        <v>54185</v>
      </c>
      <c r="BD2096" s="242" t="e">
        <f>_xll.qlIndexFixing($AD$5,BA2096,TRUE,_xll.ohTrigger(Trigger,Trigger3M))</f>
        <v>#NUM!</v>
      </c>
      <c r="BE2096" s="242">
        <f>IFERROR(_xll.qlIndexFixing($BF$1,BA2096,TRUE,_xll.ohTrigger(Trigger,Trigger3M)),#N/A)</f>
        <v>1.5698382935035227E-2</v>
      </c>
    </row>
    <row r="2097" spans="52:57" ht="11.25" customHeight="1" x14ac:dyDescent="0.25">
      <c r="AZ2097" s="99" t="s">
        <v>83</v>
      </c>
      <c r="BA2097" s="98">
        <f>_xll.qlInterestRateIndexFixingDate(Currency&amp;"ibor"&amp;Tenor,BB2097,Trigger)</f>
        <v>54100</v>
      </c>
      <c r="BB2097" s="98">
        <f>_xll.qlCalendarAdvance(Calendar,BB2096,AZ2097,"f",,Trigger)</f>
        <v>54102</v>
      </c>
      <c r="BC2097" s="98">
        <f>_xll.qlInterestRateIndexMaturity(Currency&amp;"ibor"&amp;Tenor,BB2097,Trigger)</f>
        <v>54192</v>
      </c>
      <c r="BD2097" s="242" t="e">
        <f>_xll.qlIndexFixing($AD$5,BA2097,TRUE,_xll.ohTrigger(Trigger,Trigger3M))</f>
        <v>#NUM!</v>
      </c>
      <c r="BE2097" s="242">
        <f>IFERROR(_xll.qlIndexFixing($BF$1,BA2097,TRUE,_xll.ohTrigger(Trigger,Trigger3M)),#N/A)</f>
        <v>1.5699967317063468E-2</v>
      </c>
    </row>
    <row r="2098" spans="52:57" ht="11.25" customHeight="1" x14ac:dyDescent="0.25">
      <c r="AZ2098" s="99" t="s">
        <v>83</v>
      </c>
      <c r="BA2098" s="98">
        <f>_xll.qlInterestRateIndexFixingDate(Currency&amp;"ibor"&amp;Tenor,BB2098,Trigger)</f>
        <v>54107</v>
      </c>
      <c r="BB2098" s="98">
        <f>_xll.qlCalendarAdvance(Calendar,BB2097,AZ2098,"f",,Trigger)</f>
        <v>54109</v>
      </c>
      <c r="BC2098" s="98">
        <f>_xll.qlInterestRateIndexMaturity(Currency&amp;"ibor"&amp;Tenor,BB2098,Trigger)</f>
        <v>54199</v>
      </c>
      <c r="BD2098" s="242" t="e">
        <f>_xll.qlIndexFixing($AD$5,BA2098,TRUE,_xll.ohTrigger(Trigger,Trigger3M))</f>
        <v>#NUM!</v>
      </c>
      <c r="BE2098" s="242">
        <f>IFERROR(_xll.qlIndexFixing($BF$1,BA2098,TRUE,_xll.ohTrigger(Trigger,Trigger3M)),#N/A)</f>
        <v>1.5701527790175973E-2</v>
      </c>
    </row>
    <row r="2099" spans="52:57" ht="11.25" customHeight="1" x14ac:dyDescent="0.25">
      <c r="AZ2099" s="99" t="s">
        <v>83</v>
      </c>
      <c r="BA2099" s="98">
        <f>_xll.qlInterestRateIndexFixingDate(Currency&amp;"ibor"&amp;Tenor,BB2099,Trigger)</f>
        <v>54114</v>
      </c>
      <c r="BB2099" s="98">
        <f>_xll.qlCalendarAdvance(Calendar,BB2098,AZ2099,"f",,Trigger)</f>
        <v>54116</v>
      </c>
      <c r="BC2099" s="98">
        <f>_xll.qlInterestRateIndexMaturity(Currency&amp;"ibor"&amp;Tenor,BB2099,Trigger)</f>
        <v>54207</v>
      </c>
      <c r="BD2099" s="242" t="e">
        <f>_xll.qlIndexFixing($AD$5,BA2099,TRUE,_xll.ohTrigger(Trigger,Trigger3M))</f>
        <v>#NUM!</v>
      </c>
      <c r="BE2099" s="242">
        <f>IFERROR(_xll.qlIndexFixing($BF$1,BA2099,TRUE,_xll.ohTrigger(Trigger,Trigger3M)),#N/A)</f>
        <v>1.5703511472388108E-2</v>
      </c>
    </row>
    <row r="2100" spans="52:57" ht="11.25" customHeight="1" x14ac:dyDescent="0.25">
      <c r="AZ2100" s="99" t="s">
        <v>83</v>
      </c>
      <c r="BA2100" s="98">
        <f>_xll.qlInterestRateIndexFixingDate(Currency&amp;"ibor"&amp;Tenor,BB2100,Trigger)</f>
        <v>54121</v>
      </c>
      <c r="BB2100" s="98">
        <f>_xll.qlCalendarAdvance(Calendar,BB2099,AZ2100,"f",,Trigger)</f>
        <v>54123</v>
      </c>
      <c r="BC2100" s="98">
        <f>_xll.qlInterestRateIndexMaturity(Currency&amp;"ibor"&amp;Tenor,BB2100,Trigger)</f>
        <v>54217</v>
      </c>
      <c r="BD2100" s="242" t="e">
        <f>_xll.qlIndexFixing($AD$5,BA2100,TRUE,_xll.ohTrigger(Trigger,Trigger3M))</f>
        <v>#NUM!</v>
      </c>
      <c r="BE2100" s="242">
        <f>IFERROR(_xll.qlIndexFixing($BF$1,BA2100,TRUE,_xll.ohTrigger(Trigger,Trigger3M)),#N/A)</f>
        <v>1.5706357957893741E-2</v>
      </c>
    </row>
    <row r="2101" spans="52:57" ht="11.25" customHeight="1" x14ac:dyDescent="0.25">
      <c r="AZ2101" s="99" t="s">
        <v>83</v>
      </c>
      <c r="BA2101" s="98">
        <f>_xll.qlInterestRateIndexFixingDate(Currency&amp;"ibor"&amp;Tenor,BB2101,Trigger)</f>
        <v>54128</v>
      </c>
      <c r="BB2101" s="98">
        <f>_xll.qlCalendarAdvance(Calendar,BB2100,AZ2101,"f",,Trigger)</f>
        <v>54130</v>
      </c>
      <c r="BC2101" s="98">
        <f>_xll.qlInterestRateIndexMaturity(Currency&amp;"ibor"&amp;Tenor,BB2101,Trigger)</f>
        <v>54224</v>
      </c>
      <c r="BD2101" s="242" t="e">
        <f>_xll.qlIndexFixing($AD$5,BA2101,TRUE,_xll.ohTrigger(Trigger,Trigger3M))</f>
        <v>#NUM!</v>
      </c>
      <c r="BE2101" s="242">
        <f>IFERROR(_xll.qlIndexFixing($BF$1,BA2101,TRUE,_xll.ohTrigger(Trigger,Trigger3M)),#N/A)</f>
        <v>1.5707839683995556E-2</v>
      </c>
    </row>
    <row r="2102" spans="52:57" ht="11.25" customHeight="1" x14ac:dyDescent="0.25">
      <c r="AZ2102" s="99" t="s">
        <v>83</v>
      </c>
      <c r="BA2102" s="98">
        <f>_xll.qlInterestRateIndexFixingDate(Currency&amp;"ibor"&amp;Tenor,BB2102,Trigger)</f>
        <v>54135</v>
      </c>
      <c r="BB2102" s="98">
        <f>_xll.qlCalendarAdvance(Calendar,BB2101,AZ2102,"f",,Trigger)</f>
        <v>54137</v>
      </c>
      <c r="BC2102" s="98">
        <f>_xll.qlInterestRateIndexMaturity(Currency&amp;"ibor"&amp;Tenor,BB2102,Trigger)</f>
        <v>54231</v>
      </c>
      <c r="BD2102" s="242" t="e">
        <f>_xll.qlIndexFixing($AD$5,BA2102,TRUE,_xll.ohTrigger(Trigger,Trigger3M))</f>
        <v>#NUM!</v>
      </c>
      <c r="BE2102" s="242">
        <f>IFERROR(_xll.qlIndexFixing($BF$1,BA2102,TRUE,_xll.ohTrigger(Trigger,Trigger3M)),#N/A)</f>
        <v>1.5709297247008817E-2</v>
      </c>
    </row>
    <row r="2103" spans="52:57" ht="11.25" customHeight="1" x14ac:dyDescent="0.25">
      <c r="AZ2103" s="99" t="s">
        <v>83</v>
      </c>
      <c r="BA2103" s="98">
        <f>_xll.qlInterestRateIndexFixingDate(Currency&amp;"ibor"&amp;Tenor,BB2103,Trigger)</f>
        <v>54142</v>
      </c>
      <c r="BB2103" s="98">
        <f>_xll.qlCalendarAdvance(Calendar,BB2102,AZ2103,"f",,Trigger)</f>
        <v>54144</v>
      </c>
      <c r="BC2103" s="98">
        <f>_xll.qlInterestRateIndexMaturity(Currency&amp;"ibor"&amp;Tenor,BB2103,Trigger)</f>
        <v>54238</v>
      </c>
      <c r="BD2103" s="242" t="e">
        <f>_xll.qlIndexFixing($AD$5,BA2103,TRUE,_xll.ohTrigger(Trigger,Trigger3M))</f>
        <v>#NUM!</v>
      </c>
      <c r="BE2103" s="242">
        <f>IFERROR(_xll.qlIndexFixing($BF$1,BA2103,TRUE,_xll.ohTrigger(Trigger,Trigger3M)),#N/A)</f>
        <v>1.5710730588593815E-2</v>
      </c>
    </row>
    <row r="2104" spans="52:57" ht="11.25" customHeight="1" x14ac:dyDescent="0.25">
      <c r="AZ2104" s="99" t="s">
        <v>83</v>
      </c>
      <c r="BA2104" s="98">
        <f>_xll.qlInterestRateIndexFixingDate(Currency&amp;"ibor"&amp;Tenor,BB2104,Trigger)</f>
        <v>54149</v>
      </c>
      <c r="BB2104" s="98">
        <f>_xll.qlCalendarAdvance(Calendar,BB2103,AZ2104,"f",,Trigger)</f>
        <v>54155</v>
      </c>
      <c r="BC2104" s="98">
        <f>_xll.qlInterestRateIndexMaturity(Currency&amp;"ibor"&amp;Tenor,BB2104,Trigger)</f>
        <v>54246</v>
      </c>
      <c r="BD2104" s="242" t="e">
        <f>_xll.qlIndexFixing($AD$5,BA2104,TRUE,_xll.ohTrigger(Trigger,Trigger3M))</f>
        <v>#NUM!</v>
      </c>
      <c r="BE2104" s="242">
        <f>IFERROR(_xll.qlIndexFixing($BF$1,BA2104,TRUE,_xll.ohTrigger(Trigger,Trigger3M)),#N/A)</f>
        <v>1.5711621239235623E-2</v>
      </c>
    </row>
    <row r="2105" spans="52:57" ht="11.25" customHeight="1" x14ac:dyDescent="0.25">
      <c r="AZ2105" s="99" t="s">
        <v>83</v>
      </c>
      <c r="BA2105" s="98">
        <f>_xll.qlInterestRateIndexFixingDate(Currency&amp;"ibor"&amp;Tenor,BB2105,Trigger)</f>
        <v>54158</v>
      </c>
      <c r="BB2105" s="98">
        <f>_xll.qlCalendarAdvance(Calendar,BB2104,AZ2105,"f",,Trigger)</f>
        <v>54162</v>
      </c>
      <c r="BC2105" s="98">
        <f>_xll.qlInterestRateIndexMaturity(Currency&amp;"ibor"&amp;Tenor,BB2105,Trigger)</f>
        <v>54253</v>
      </c>
      <c r="BD2105" s="242" t="e">
        <f>_xll.qlIndexFixing($AD$5,BA2105,TRUE,_xll.ohTrigger(Trigger,Trigger3M))</f>
        <v>#NUM!</v>
      </c>
      <c r="BE2105" s="242">
        <f>IFERROR(_xll.qlIndexFixing($BF$1,BA2105,TRUE,_xll.ohTrigger(Trigger,Trigger3M)),#N/A)</f>
        <v>1.5712997104341861E-2</v>
      </c>
    </row>
    <row r="2106" spans="52:57" ht="11.25" customHeight="1" x14ac:dyDescent="0.25">
      <c r="AZ2106" s="99" t="s">
        <v>83</v>
      </c>
      <c r="BA2106" s="98">
        <f>_xll.qlInterestRateIndexFixingDate(Currency&amp;"ibor"&amp;Tenor,BB2106,Trigger)</f>
        <v>54165</v>
      </c>
      <c r="BB2106" s="98">
        <f>_xll.qlCalendarAdvance(Calendar,BB2105,AZ2106,"f",,Trigger)</f>
        <v>54169</v>
      </c>
      <c r="BC2106" s="98">
        <f>_xll.qlInterestRateIndexMaturity(Currency&amp;"ibor"&amp;Tenor,BB2106,Trigger)</f>
        <v>54260</v>
      </c>
      <c r="BD2106" s="242" t="e">
        <f>_xll.qlIndexFixing($AD$5,BA2106,TRUE,_xll.ohTrigger(Trigger,Trigger3M))</f>
        <v>#NUM!</v>
      </c>
      <c r="BE2106" s="242">
        <f>IFERROR(_xll.qlIndexFixing($BF$1,BA2106,TRUE,_xll.ohTrigger(Trigger,Trigger3M)),#N/A)</f>
        <v>1.5714348555340447E-2</v>
      </c>
    </row>
    <row r="2107" spans="52:57" ht="11.25" customHeight="1" x14ac:dyDescent="0.25">
      <c r="AZ2107" s="99" t="s">
        <v>83</v>
      </c>
      <c r="BA2107" s="98">
        <f>_xll.qlInterestRateIndexFixingDate(Currency&amp;"ibor"&amp;Tenor,BB2107,Trigger)</f>
        <v>54172</v>
      </c>
      <c r="BB2107" s="98">
        <f>_xll.qlCalendarAdvance(Calendar,BB2106,AZ2107,"f",,Trigger)</f>
        <v>54176</v>
      </c>
      <c r="BC2107" s="98">
        <f>_xll.qlInterestRateIndexMaturity(Currency&amp;"ibor"&amp;Tenor,BB2107,Trigger)</f>
        <v>54267</v>
      </c>
      <c r="BD2107" s="242" t="e">
        <f>_xll.qlIndexFixing($AD$5,BA2107,TRUE,_xll.ohTrigger(Trigger,Trigger3M))</f>
        <v>#NUM!</v>
      </c>
      <c r="BE2107" s="242">
        <f>IFERROR(_xll.qlIndexFixing($BF$1,BA2107,TRUE,_xll.ohTrigger(Trigger,Trigger3M)),#N/A)</f>
        <v>1.5715675533900887E-2</v>
      </c>
    </row>
    <row r="2108" spans="52:57" ht="11.25" customHeight="1" x14ac:dyDescent="0.25">
      <c r="AZ2108" s="99" t="s">
        <v>83</v>
      </c>
      <c r="BA2108" s="98">
        <f>_xll.qlInterestRateIndexFixingDate(Currency&amp;"ibor"&amp;Tenor,BB2108,Trigger)</f>
        <v>54178</v>
      </c>
      <c r="BB2108" s="98">
        <f>_xll.qlCalendarAdvance(Calendar,BB2107,AZ2108,"f",,Trigger)</f>
        <v>54183</v>
      </c>
      <c r="BC2108" s="98">
        <f>_xll.qlInterestRateIndexMaturity(Currency&amp;"ibor"&amp;Tenor,BB2108,Trigger)</f>
        <v>54275</v>
      </c>
      <c r="BD2108" s="242" t="e">
        <f>_xll.qlIndexFixing($AD$5,BA2108,TRUE,_xll.ohTrigger(Trigger,Trigger3M))</f>
        <v>#NUM!</v>
      </c>
      <c r="BE2108" s="242">
        <f>IFERROR(_xll.qlIndexFixing($BF$1,BA2108,TRUE,_xll.ohTrigger(Trigger,Trigger3M)),#N/A)</f>
        <v>1.5717408889800492E-2</v>
      </c>
    </row>
    <row r="2109" spans="52:57" ht="11.25" customHeight="1" x14ac:dyDescent="0.25">
      <c r="AZ2109" s="99" t="s">
        <v>83</v>
      </c>
      <c r="BA2109" s="98">
        <f>_xll.qlInterestRateIndexFixingDate(Currency&amp;"ibor"&amp;Tenor,BB2109,Trigger)</f>
        <v>54186</v>
      </c>
      <c r="BB2109" s="98">
        <f>_xll.qlCalendarAdvance(Calendar,BB2108,AZ2109,"f",,Trigger)</f>
        <v>54190</v>
      </c>
      <c r="BC2109" s="98">
        <f>_xll.qlInterestRateIndexMaturity(Currency&amp;"ibor"&amp;Tenor,BB2109,Trigger)</f>
        <v>54282</v>
      </c>
      <c r="BD2109" s="242" t="e">
        <f>_xll.qlIndexFixing($AD$5,BA2109,TRUE,_xll.ohTrigger(Trigger,Trigger3M))</f>
        <v>#NUM!</v>
      </c>
      <c r="BE2109" s="242">
        <f>IFERROR(_xll.qlIndexFixing($BF$1,BA2109,TRUE,_xll.ohTrigger(Trigger,Trigger3M)),#N/A)</f>
        <v>1.5718685036424519E-2</v>
      </c>
    </row>
    <row r="2110" spans="52:57" ht="11.25" customHeight="1" x14ac:dyDescent="0.25">
      <c r="AZ2110" s="99" t="s">
        <v>83</v>
      </c>
      <c r="BA2110" s="98">
        <f>_xll.qlInterestRateIndexFixingDate(Currency&amp;"ibor"&amp;Tenor,BB2110,Trigger)</f>
        <v>54193</v>
      </c>
      <c r="BB2110" s="98">
        <f>_xll.qlCalendarAdvance(Calendar,BB2109,AZ2110,"f",,Trigger)</f>
        <v>54197</v>
      </c>
      <c r="BC2110" s="98">
        <f>_xll.qlInterestRateIndexMaturity(Currency&amp;"ibor"&amp;Tenor,BB2110,Trigger)</f>
        <v>54289</v>
      </c>
      <c r="BD2110" s="242" t="e">
        <f>_xll.qlIndexFixing($AD$5,BA2110,TRUE,_xll.ohTrigger(Trigger,Trigger3M))</f>
        <v>#NUM!</v>
      </c>
      <c r="BE2110" s="242">
        <f>IFERROR(_xll.qlIndexFixing($BF$1,BA2110,TRUE,_xll.ohTrigger(Trigger,Trigger3M)),#N/A)</f>
        <v>1.5719936530383418E-2</v>
      </c>
    </row>
    <row r="2111" spans="52:57" ht="11.25" customHeight="1" x14ac:dyDescent="0.25">
      <c r="AZ2111" s="99" t="s">
        <v>83</v>
      </c>
      <c r="BA2111" s="98">
        <f>_xll.qlInterestRateIndexFixingDate(Currency&amp;"ibor"&amp;Tenor,BB2111,Trigger)</f>
        <v>54200</v>
      </c>
      <c r="BB2111" s="98">
        <f>_xll.qlCalendarAdvance(Calendar,BB2110,AZ2111,"f",,Trigger)</f>
        <v>54204</v>
      </c>
      <c r="BC2111" s="98">
        <f>_xll.qlInterestRateIndexMaturity(Currency&amp;"ibor"&amp;Tenor,BB2111,Trigger)</f>
        <v>54296</v>
      </c>
      <c r="BD2111" s="242" t="e">
        <f>_xll.qlIndexFixing($AD$5,BA2111,TRUE,_xll.ohTrigger(Trigger,Trigger3M))</f>
        <v>#NUM!</v>
      </c>
      <c r="BE2111" s="242">
        <f>IFERROR(_xll.qlIndexFixing($BF$1,BA2111,TRUE,_xll.ohTrigger(Trigger,Trigger3M)),#N/A)</f>
        <v>1.5721163313344722E-2</v>
      </c>
    </row>
    <row r="2112" spans="52:57" ht="11.25" customHeight="1" x14ac:dyDescent="0.25">
      <c r="AZ2112" s="99" t="s">
        <v>83</v>
      </c>
      <c r="BA2112" s="98">
        <f>_xll.qlInterestRateIndexFixingDate(Currency&amp;"ibor"&amp;Tenor,BB2112,Trigger)</f>
        <v>54207</v>
      </c>
      <c r="BB2112" s="98">
        <f>_xll.qlCalendarAdvance(Calendar,BB2111,AZ2112,"f",,Trigger)</f>
        <v>54211</v>
      </c>
      <c r="BC2112" s="98">
        <f>_xll.qlInterestRateIndexMaturity(Currency&amp;"ibor"&amp;Tenor,BB2112,Trigger)</f>
        <v>54303</v>
      </c>
      <c r="BD2112" s="242" t="e">
        <f>_xll.qlIndexFixing($AD$5,BA2112,TRUE,_xll.ohTrigger(Trigger,Trigger3M))</f>
        <v>#NUM!</v>
      </c>
      <c r="BE2112" s="242">
        <f>IFERROR(_xll.qlIndexFixing($BF$1,BA2112,TRUE,_xll.ohTrigger(Trigger,Trigger3M)),#N/A)</f>
        <v>1.5722365326975962E-2</v>
      </c>
    </row>
    <row r="2113" spans="52:57" ht="11.25" customHeight="1" x14ac:dyDescent="0.25">
      <c r="AZ2113" s="99" t="s">
        <v>83</v>
      </c>
      <c r="BA2113" s="98">
        <f>_xll.qlInterestRateIndexFixingDate(Currency&amp;"ibor"&amp;Tenor,BB2113,Trigger)</f>
        <v>54214</v>
      </c>
      <c r="BB2113" s="98">
        <f>_xll.qlCalendarAdvance(Calendar,BB2112,AZ2113,"f",,Trigger)</f>
        <v>54218</v>
      </c>
      <c r="BC2113" s="98">
        <f>_xll.qlInterestRateIndexMaturity(Currency&amp;"ibor"&amp;Tenor,BB2113,Trigger)</f>
        <v>54310</v>
      </c>
      <c r="BD2113" s="242" t="e">
        <f>_xll.qlIndexFixing($AD$5,BA2113,TRUE,_xll.ohTrigger(Trigger,Trigger3M))</f>
        <v>#NUM!</v>
      </c>
      <c r="BE2113" s="242">
        <f>IFERROR(_xll.qlIndexFixing($BF$1,BA2113,TRUE,_xll.ohTrigger(Trigger,Trigger3M)),#N/A)</f>
        <v>1.5723542512947272E-2</v>
      </c>
    </row>
    <row r="2114" spans="52:57" ht="11.25" customHeight="1" x14ac:dyDescent="0.25">
      <c r="AZ2114" s="99" t="s">
        <v>83</v>
      </c>
      <c r="BA2114" s="98">
        <f>_xll.qlInterestRateIndexFixingDate(Currency&amp;"ibor"&amp;Tenor,BB2114,Trigger)</f>
        <v>54221</v>
      </c>
      <c r="BB2114" s="98">
        <f>_xll.qlCalendarAdvance(Calendar,BB2113,AZ2114,"f",,Trigger)</f>
        <v>54225</v>
      </c>
      <c r="BC2114" s="98">
        <f>_xll.qlInterestRateIndexMaturity(Currency&amp;"ibor"&amp;Tenor,BB2114,Trigger)</f>
        <v>54317</v>
      </c>
      <c r="BD2114" s="242" t="e">
        <f>_xll.qlIndexFixing($AD$5,BA2114,TRUE,_xll.ohTrigger(Trigger,Trigger3M))</f>
        <v>#NUM!</v>
      </c>
      <c r="BE2114" s="242">
        <f>IFERROR(_xll.qlIndexFixing($BF$1,BA2114,TRUE,_xll.ohTrigger(Trigger,Trigger3M)),#N/A)</f>
        <v>1.5724694812928791E-2</v>
      </c>
    </row>
    <row r="2115" spans="52:57" ht="11.25" customHeight="1" x14ac:dyDescent="0.25">
      <c r="AZ2115" s="99" t="s">
        <v>83</v>
      </c>
      <c r="BA2115" s="98">
        <f>_xll.qlInterestRateIndexFixingDate(Currency&amp;"ibor"&amp;Tenor,BB2115,Trigger)</f>
        <v>54228</v>
      </c>
      <c r="BB2115" s="98">
        <f>_xll.qlCalendarAdvance(Calendar,BB2114,AZ2115,"f",,Trigger)</f>
        <v>54232</v>
      </c>
      <c r="BC2115" s="98">
        <f>_xll.qlInterestRateIndexMaturity(Currency&amp;"ibor"&amp;Tenor,BB2115,Trigger)</f>
        <v>54324</v>
      </c>
      <c r="BD2115" s="242" t="e">
        <f>_xll.qlIndexFixing($AD$5,BA2115,TRUE,_xll.ohTrigger(Trigger,Trigger3M))</f>
        <v>#NUM!</v>
      </c>
      <c r="BE2115" s="242">
        <f>IFERROR(_xll.qlIndexFixing($BF$1,BA2115,TRUE,_xll.ohTrigger(Trigger,Trigger3M)),#N/A)</f>
        <v>1.5725822168587183E-2</v>
      </c>
    </row>
    <row r="2116" spans="52:57" ht="11.25" customHeight="1" x14ac:dyDescent="0.25">
      <c r="AZ2116" s="99" t="s">
        <v>83</v>
      </c>
      <c r="BA2116" s="98">
        <f>_xll.qlInterestRateIndexFixingDate(Currency&amp;"ibor"&amp;Tenor,BB2116,Trigger)</f>
        <v>54235</v>
      </c>
      <c r="BB2116" s="98">
        <f>_xll.qlCalendarAdvance(Calendar,BB2115,AZ2116,"f",,Trigger)</f>
        <v>54239</v>
      </c>
      <c r="BC2116" s="98">
        <f>_xll.qlInterestRateIndexMaturity(Currency&amp;"ibor"&amp;Tenor,BB2116,Trigger)</f>
        <v>54331</v>
      </c>
      <c r="BD2116" s="242" t="e">
        <f>_xll.qlIndexFixing($AD$5,BA2116,TRUE,_xll.ohTrigger(Trigger,Trigger3M))</f>
        <v>#NUM!</v>
      </c>
      <c r="BE2116" s="242">
        <f>IFERROR(_xll.qlIndexFixing($BF$1,BA2116,TRUE,_xll.ohTrigger(Trigger,Trigger3M)),#N/A)</f>
        <v>1.5726924521595187E-2</v>
      </c>
    </row>
    <row r="2117" spans="52:57" ht="11.25" customHeight="1" x14ac:dyDescent="0.25">
      <c r="AZ2117" s="99" t="s">
        <v>83</v>
      </c>
      <c r="BA2117" s="98">
        <f>_xll.qlInterestRateIndexFixingDate(Currency&amp;"ibor"&amp;Tenor,BB2117,Trigger)</f>
        <v>54242</v>
      </c>
      <c r="BB2117" s="98">
        <f>_xll.qlCalendarAdvance(Calendar,BB2116,AZ2117,"f",,Trigger)</f>
        <v>54246</v>
      </c>
      <c r="BC2117" s="98">
        <f>_xll.qlInterestRateIndexMaturity(Currency&amp;"ibor"&amp;Tenor,BB2117,Trigger)</f>
        <v>54338</v>
      </c>
      <c r="BD2117" s="242" t="e">
        <f>_xll.qlIndexFixing($AD$5,BA2117,TRUE,_xll.ohTrigger(Trigger,Trigger3M))</f>
        <v>#NUM!</v>
      </c>
      <c r="BE2117" s="242">
        <f>IFERROR(_xll.qlIndexFixing($BF$1,BA2117,TRUE,_xll.ohTrigger(Trigger,Trigger3M)),#N/A)</f>
        <v>1.5728001813622078E-2</v>
      </c>
    </row>
    <row r="2118" spans="52:57" ht="11.25" customHeight="1" x14ac:dyDescent="0.25">
      <c r="AZ2118" s="99" t="s">
        <v>83</v>
      </c>
      <c r="BA2118" s="98">
        <f>_xll.qlInterestRateIndexFixingDate(Currency&amp;"ibor"&amp;Tenor,BB2118,Trigger)</f>
        <v>54249</v>
      </c>
      <c r="BB2118" s="98">
        <f>_xll.qlCalendarAdvance(Calendar,BB2117,AZ2118,"f",,Trigger)</f>
        <v>54253</v>
      </c>
      <c r="BC2118" s="98">
        <f>_xll.qlInterestRateIndexMaturity(Currency&amp;"ibor"&amp;Tenor,BB2118,Trigger)</f>
        <v>54345</v>
      </c>
      <c r="BD2118" s="242" t="e">
        <f>_xll.qlIndexFixing($AD$5,BA2118,TRUE,_xll.ohTrigger(Trigger,Trigger3M))</f>
        <v>#NUM!</v>
      </c>
      <c r="BE2118" s="242">
        <f>IFERROR(_xll.qlIndexFixing($BF$1,BA2118,TRUE,_xll.ohTrigger(Trigger,Trigger3M)),#N/A)</f>
        <v>1.5729053986338858E-2</v>
      </c>
    </row>
    <row r="2119" spans="52:57" ht="11.25" customHeight="1" x14ac:dyDescent="0.25">
      <c r="AZ2119" s="99" t="s">
        <v>83</v>
      </c>
      <c r="BA2119" s="98">
        <f>_xll.qlInterestRateIndexFixingDate(Currency&amp;"ibor"&amp;Tenor,BB2119,Trigger)</f>
        <v>54256</v>
      </c>
      <c r="BB2119" s="98">
        <f>_xll.qlCalendarAdvance(Calendar,BB2118,AZ2119,"f",,Trigger)</f>
        <v>54260</v>
      </c>
      <c r="BC2119" s="98">
        <f>_xll.qlInterestRateIndexMaturity(Currency&amp;"ibor"&amp;Tenor,BB2119,Trigger)</f>
        <v>54352</v>
      </c>
      <c r="BD2119" s="242" t="e">
        <f>_xll.qlIndexFixing($AD$5,BA2119,TRUE,_xll.ohTrigger(Trigger,Trigger3M))</f>
        <v>#NUM!</v>
      </c>
      <c r="BE2119" s="242">
        <f>IFERROR(_xll.qlIndexFixing($BF$1,BA2119,TRUE,_xll.ohTrigger(Trigger,Trigger3M)),#N/A)</f>
        <v>1.5730080981416532E-2</v>
      </c>
    </row>
    <row r="2120" spans="52:57" ht="11.25" customHeight="1" x14ac:dyDescent="0.25">
      <c r="AZ2120" s="99" t="s">
        <v>83</v>
      </c>
      <c r="BA2120" s="98">
        <f>_xll.qlInterestRateIndexFixingDate(Currency&amp;"ibor"&amp;Tenor,BB2120,Trigger)</f>
        <v>54263</v>
      </c>
      <c r="BB2120" s="98">
        <f>_xll.qlCalendarAdvance(Calendar,BB2119,AZ2120,"f",,Trigger)</f>
        <v>54267</v>
      </c>
      <c r="BC2120" s="98">
        <f>_xll.qlInterestRateIndexMaturity(Currency&amp;"ibor"&amp;Tenor,BB2120,Trigger)</f>
        <v>54359</v>
      </c>
      <c r="BD2120" s="242" t="e">
        <f>_xll.qlIndexFixing($AD$5,BA2120,TRUE,_xll.ohTrigger(Trigger,Trigger3M))</f>
        <v>#NUM!</v>
      </c>
      <c r="BE2120" s="242">
        <f>IFERROR(_xll.qlIndexFixing($BF$1,BA2120,TRUE,_xll.ohTrigger(Trigger,Trigger3M)),#N/A)</f>
        <v>1.573108274052698E-2</v>
      </c>
    </row>
    <row r="2121" spans="52:57" ht="11.25" customHeight="1" x14ac:dyDescent="0.25">
      <c r="AZ2121" s="99" t="s">
        <v>83</v>
      </c>
      <c r="BA2121" s="98">
        <f>_xll.qlInterestRateIndexFixingDate(Currency&amp;"ibor"&amp;Tenor,BB2121,Trigger)</f>
        <v>54270</v>
      </c>
      <c r="BB2121" s="98">
        <f>_xll.qlCalendarAdvance(Calendar,BB2120,AZ2121,"f",,Trigger)</f>
        <v>54274</v>
      </c>
      <c r="BC2121" s="98">
        <f>_xll.qlInterestRateIndexMaturity(Currency&amp;"ibor"&amp;Tenor,BB2121,Trigger)</f>
        <v>54366</v>
      </c>
      <c r="BD2121" s="242" t="e">
        <f>_xll.qlIndexFixing($AD$5,BA2121,TRUE,_xll.ohTrigger(Trigger,Trigger3M))</f>
        <v>#NUM!</v>
      </c>
      <c r="BE2121" s="242">
        <f>IFERROR(_xll.qlIndexFixing($BF$1,BA2121,TRUE,_xll.ohTrigger(Trigger,Trigger3M)),#N/A)</f>
        <v>1.573205920534294E-2</v>
      </c>
    </row>
    <row r="2122" spans="52:57" ht="11.25" customHeight="1" x14ac:dyDescent="0.25">
      <c r="AZ2122" s="99" t="s">
        <v>83</v>
      </c>
      <c r="BA2122" s="98">
        <f>_xll.qlInterestRateIndexFixingDate(Currency&amp;"ibor"&amp;Tenor,BB2122,Trigger)</f>
        <v>54277</v>
      </c>
      <c r="BB2122" s="98">
        <f>_xll.qlCalendarAdvance(Calendar,BB2121,AZ2122,"f",,Trigger)</f>
        <v>54281</v>
      </c>
      <c r="BC2122" s="98">
        <f>_xll.qlInterestRateIndexMaturity(Currency&amp;"ibor"&amp;Tenor,BB2122,Trigger)</f>
        <v>54373</v>
      </c>
      <c r="BD2122" s="242" t="e">
        <f>_xll.qlIndexFixing($AD$5,BA2122,TRUE,_xll.ohTrigger(Trigger,Trigger3M))</f>
        <v>#NUM!</v>
      </c>
      <c r="BE2122" s="242">
        <f>IFERROR(_xll.qlIndexFixing($BF$1,BA2122,TRUE,_xll.ohTrigger(Trigger,Trigger3M)),#N/A)</f>
        <v>1.5733010317537162E-2</v>
      </c>
    </row>
    <row r="2123" spans="52:57" ht="11.25" customHeight="1" x14ac:dyDescent="0.25">
      <c r="AZ2123" s="99" t="s">
        <v>83</v>
      </c>
      <c r="BA2123" s="98">
        <f>_xll.qlInterestRateIndexFixingDate(Currency&amp;"ibor"&amp;Tenor,BB2123,Trigger)</f>
        <v>54284</v>
      </c>
      <c r="BB2123" s="98">
        <f>_xll.qlCalendarAdvance(Calendar,BB2122,AZ2123,"f",,Trigger)</f>
        <v>54288</v>
      </c>
      <c r="BC2123" s="98">
        <f>_xll.qlInterestRateIndexMaturity(Currency&amp;"ibor"&amp;Tenor,BB2123,Trigger)</f>
        <v>54380</v>
      </c>
      <c r="BD2123" s="242" t="e">
        <f>_xll.qlIndexFixing($AD$5,BA2123,TRUE,_xll.ohTrigger(Trigger,Trigger3M))</f>
        <v>#NUM!</v>
      </c>
      <c r="BE2123" s="242">
        <f>IFERROR(_xll.qlIndexFixing($BF$1,BA2123,TRUE,_xll.ohTrigger(Trigger,Trigger3M)),#N/A)</f>
        <v>1.5733936018780648E-2</v>
      </c>
    </row>
    <row r="2124" spans="52:57" ht="11.25" customHeight="1" x14ac:dyDescent="0.25">
      <c r="AZ2124" s="99" t="s">
        <v>83</v>
      </c>
      <c r="BA2124" s="98">
        <f>_xll.qlInterestRateIndexFixingDate(Currency&amp;"ibor"&amp;Tenor,BB2124,Trigger)</f>
        <v>54291</v>
      </c>
      <c r="BB2124" s="98">
        <f>_xll.qlCalendarAdvance(Calendar,BB2123,AZ2124,"f",,Trigger)</f>
        <v>54295</v>
      </c>
      <c r="BC2124" s="98">
        <f>_xll.qlInterestRateIndexMaturity(Currency&amp;"ibor"&amp;Tenor,BB2124,Trigger)</f>
        <v>54387</v>
      </c>
      <c r="BD2124" s="242" t="e">
        <f>_xll.qlIndexFixing($AD$5,BA2124,TRUE,_xll.ohTrigger(Trigger,Trigger3M))</f>
        <v>#NUM!</v>
      </c>
      <c r="BE2124" s="242">
        <f>IFERROR(_xll.qlIndexFixing($BF$1,BA2124,TRUE,_xll.ohTrigger(Trigger,Trigger3M)),#N/A)</f>
        <v>1.5734836250747879E-2</v>
      </c>
    </row>
    <row r="2125" spans="52:57" ht="11.25" customHeight="1" x14ac:dyDescent="0.25">
      <c r="AZ2125" s="99" t="s">
        <v>83</v>
      </c>
      <c r="BA2125" s="98">
        <f>_xll.qlInterestRateIndexFixingDate(Currency&amp;"ibor"&amp;Tenor,BB2125,Trigger)</f>
        <v>54298</v>
      </c>
      <c r="BB2125" s="98">
        <f>_xll.qlCalendarAdvance(Calendar,BB2124,AZ2125,"f",,Trigger)</f>
        <v>54302</v>
      </c>
      <c r="BC2125" s="98">
        <f>_xll.qlInterestRateIndexMaturity(Currency&amp;"ibor"&amp;Tenor,BB2125,Trigger)</f>
        <v>54393</v>
      </c>
      <c r="BD2125" s="242" t="e">
        <f>_xll.qlIndexFixing($AD$5,BA2125,TRUE,_xll.ohTrigger(Trigger,Trigger3M))</f>
        <v>#NUM!</v>
      </c>
      <c r="BE2125" s="242">
        <f>IFERROR(_xll.qlIndexFixing($BF$1,BA2125,TRUE,_xll.ohTrigger(Trigger,Trigger3M)),#N/A)</f>
        <v>1.5735309866104052E-2</v>
      </c>
    </row>
    <row r="2126" spans="52:57" ht="11.25" customHeight="1" x14ac:dyDescent="0.25">
      <c r="AZ2126" s="99" t="s">
        <v>83</v>
      </c>
      <c r="BA2126" s="98">
        <f>_xll.qlInterestRateIndexFixingDate(Currency&amp;"ibor"&amp;Tenor,BB2126,Trigger)</f>
        <v>54305</v>
      </c>
      <c r="BB2126" s="98">
        <f>_xll.qlCalendarAdvance(Calendar,BB2125,AZ2126,"f",,Trigger)</f>
        <v>54309</v>
      </c>
      <c r="BC2126" s="98">
        <f>_xll.qlInterestRateIndexMaturity(Currency&amp;"ibor"&amp;Tenor,BB2126,Trigger)</f>
        <v>54400</v>
      </c>
      <c r="BD2126" s="242" t="e">
        <f>_xll.qlIndexFixing($AD$5,BA2126,TRUE,_xll.ohTrigger(Trigger,Trigger3M))</f>
        <v>#NUM!</v>
      </c>
      <c r="BE2126" s="242">
        <f>IFERROR(_xll.qlIndexFixing($BF$1,BA2126,TRUE,_xll.ohTrigger(Trigger,Trigger3M)),#N/A)</f>
        <v>1.573616078599684E-2</v>
      </c>
    </row>
    <row r="2127" spans="52:57" ht="11.25" customHeight="1" x14ac:dyDescent="0.25">
      <c r="AZ2127" s="99" t="s">
        <v>83</v>
      </c>
      <c r="BA2127" s="98">
        <f>_xll.qlInterestRateIndexFixingDate(Currency&amp;"ibor"&amp;Tenor,BB2127,Trigger)</f>
        <v>54312</v>
      </c>
      <c r="BB2127" s="98">
        <f>_xll.qlCalendarAdvance(Calendar,BB2126,AZ2127,"f",,Trigger)</f>
        <v>54316</v>
      </c>
      <c r="BC2127" s="98">
        <f>_xll.qlInterestRateIndexMaturity(Currency&amp;"ibor"&amp;Tenor,BB2127,Trigger)</f>
        <v>54407</v>
      </c>
      <c r="BD2127" s="242" t="e">
        <f>_xll.qlIndexFixing($AD$5,BA2127,TRUE,_xll.ohTrigger(Trigger,Trigger3M))</f>
        <v>#NUM!</v>
      </c>
      <c r="BE2127" s="242">
        <f>IFERROR(_xll.qlIndexFixing($BF$1,BA2127,TRUE,_xll.ohTrigger(Trigger,Trigger3M)),#N/A)</f>
        <v>1.5736986066916488E-2</v>
      </c>
    </row>
    <row r="2128" spans="52:57" ht="11.25" customHeight="1" x14ac:dyDescent="0.25">
      <c r="AZ2128" s="99" t="s">
        <v>83</v>
      </c>
      <c r="BA2128" s="98">
        <f>_xll.qlInterestRateIndexFixingDate(Currency&amp;"ibor"&amp;Tenor,BB2128,Trigger)</f>
        <v>54319</v>
      </c>
      <c r="BB2128" s="98">
        <f>_xll.qlCalendarAdvance(Calendar,BB2127,AZ2128,"f",,Trigger)</f>
        <v>54323</v>
      </c>
      <c r="BC2128" s="98">
        <f>_xll.qlInterestRateIndexMaturity(Currency&amp;"ibor"&amp;Tenor,BB2128,Trigger)</f>
        <v>54414</v>
      </c>
      <c r="BD2128" s="242" t="e">
        <f>_xll.qlIndexFixing($AD$5,BA2128,TRUE,_xll.ohTrigger(Trigger,Trigger3M))</f>
        <v>#NUM!</v>
      </c>
      <c r="BE2128" s="242">
        <f>IFERROR(_xll.qlIndexFixing($BF$1,BA2128,TRUE,_xll.ohTrigger(Trigger,Trigger3M)),#N/A)</f>
        <v>1.5737785650543928E-2</v>
      </c>
    </row>
    <row r="2129" spans="52:57" ht="11.25" customHeight="1" x14ac:dyDescent="0.25">
      <c r="AZ2129" s="99" t="s">
        <v>83</v>
      </c>
      <c r="BA2129" s="98">
        <f>_xll.qlInterestRateIndexFixingDate(Currency&amp;"ibor"&amp;Tenor,BB2129,Trigger)</f>
        <v>54326</v>
      </c>
      <c r="BB2129" s="98">
        <f>_xll.qlCalendarAdvance(Calendar,BB2128,AZ2129,"f",,Trigger)</f>
        <v>54330</v>
      </c>
      <c r="BC2129" s="98">
        <f>_xll.qlInterestRateIndexMaturity(Currency&amp;"ibor"&amp;Tenor,BB2129,Trigger)</f>
        <v>54421</v>
      </c>
      <c r="BD2129" s="242" t="e">
        <f>_xll.qlIndexFixing($AD$5,BA2129,TRUE,_xll.ohTrigger(Trigger,Trigger3M))</f>
        <v>#NUM!</v>
      </c>
      <c r="BE2129" s="242">
        <f>IFERROR(_xll.qlIndexFixing($BF$1,BA2129,TRUE,_xll.ohTrigger(Trigger,Trigger3M)),#N/A)</f>
        <v>1.5738559478559219E-2</v>
      </c>
    </row>
    <row r="2130" spans="52:57" ht="11.25" customHeight="1" x14ac:dyDescent="0.25">
      <c r="AZ2130" s="99" t="s">
        <v>83</v>
      </c>
      <c r="BA2130" s="98">
        <f>_xll.qlInterestRateIndexFixingDate(Currency&amp;"ibor"&amp;Tenor,BB2130,Trigger)</f>
        <v>54333</v>
      </c>
      <c r="BB2130" s="98">
        <f>_xll.qlCalendarAdvance(Calendar,BB2129,AZ2130,"f",,Trigger)</f>
        <v>54337</v>
      </c>
      <c r="BC2130" s="98">
        <f>_xll.qlInterestRateIndexMaturity(Currency&amp;"ibor"&amp;Tenor,BB2130,Trigger)</f>
        <v>54429</v>
      </c>
      <c r="BD2130" s="242" t="e">
        <f>_xll.qlIndexFixing($AD$5,BA2130,TRUE,_xll.ohTrigger(Trigger,Trigger3M))</f>
        <v>#NUM!</v>
      </c>
      <c r="BE2130" s="242">
        <f>IFERROR(_xll.qlIndexFixing($BF$1,BA2130,TRUE,_xll.ohTrigger(Trigger,Trigger3M)),#N/A)</f>
        <v>1.5739699521524403E-2</v>
      </c>
    </row>
    <row r="2131" spans="52:57" ht="11.25" customHeight="1" x14ac:dyDescent="0.25">
      <c r="AZ2131" s="99" t="s">
        <v>83</v>
      </c>
      <c r="BA2131" s="98">
        <f>_xll.qlInterestRateIndexFixingDate(Currency&amp;"ibor"&amp;Tenor,BB2131,Trigger)</f>
        <v>54340</v>
      </c>
      <c r="BB2131" s="98">
        <f>_xll.qlCalendarAdvance(Calendar,BB2130,AZ2131,"f",,Trigger)</f>
        <v>54344</v>
      </c>
      <c r="BC2131" s="98">
        <f>_xll.qlInterestRateIndexMaturity(Currency&amp;"ibor"&amp;Tenor,BB2131,Trigger)</f>
        <v>54436</v>
      </c>
      <c r="BD2131" s="242" t="e">
        <f>_xll.qlIndexFixing($AD$5,BA2131,TRUE,_xll.ohTrigger(Trigger,Trigger3M))</f>
        <v>#NUM!</v>
      </c>
      <c r="BE2131" s="242">
        <f>IFERROR(_xll.qlIndexFixing($BF$1,BA2131,TRUE,_xll.ohTrigger(Trigger,Trigger3M)),#N/A)</f>
        <v>1.5740419835452039E-2</v>
      </c>
    </row>
    <row r="2132" spans="52:57" ht="11.25" customHeight="1" x14ac:dyDescent="0.25">
      <c r="AZ2132" s="99" t="s">
        <v>83</v>
      </c>
      <c r="BA2132" s="98">
        <f>_xll.qlInterestRateIndexFixingDate(Currency&amp;"ibor"&amp;Tenor,BB2132,Trigger)</f>
        <v>54347</v>
      </c>
      <c r="BB2132" s="98">
        <f>_xll.qlCalendarAdvance(Calendar,BB2131,AZ2132,"f",,Trigger)</f>
        <v>54351</v>
      </c>
      <c r="BC2132" s="98">
        <f>_xll.qlInterestRateIndexMaturity(Currency&amp;"ibor"&amp;Tenor,BB2132,Trigger)</f>
        <v>54443</v>
      </c>
      <c r="BD2132" s="242" t="e">
        <f>_xll.qlIndexFixing($AD$5,BA2132,TRUE,_xll.ohTrigger(Trigger,Trigger3M))</f>
        <v>#NUM!</v>
      </c>
      <c r="BE2132" s="242">
        <f>IFERROR(_xll.qlIndexFixing($BF$1,BA2132,TRUE,_xll.ohTrigger(Trigger,Trigger3M)),#N/A)</f>
        <v>1.5741114213508829E-2</v>
      </c>
    </row>
    <row r="2133" spans="52:57" ht="11.25" customHeight="1" x14ac:dyDescent="0.25">
      <c r="AZ2133" s="99" t="s">
        <v>83</v>
      </c>
      <c r="BA2133" s="98">
        <f>_xll.qlInterestRateIndexFixingDate(Currency&amp;"ibor"&amp;Tenor,BB2133,Trigger)</f>
        <v>54354</v>
      </c>
      <c r="BB2133" s="98">
        <f>_xll.qlCalendarAdvance(Calendar,BB2132,AZ2133,"f",,Trigger)</f>
        <v>54358</v>
      </c>
      <c r="BC2133" s="98">
        <f>_xll.qlInterestRateIndexMaturity(Currency&amp;"ibor"&amp;Tenor,BB2133,Trigger)</f>
        <v>54450</v>
      </c>
      <c r="BD2133" s="242" t="e">
        <f>_xll.qlIndexFixing($AD$5,BA2133,TRUE,_xll.ohTrigger(Trigger,Trigger3M))</f>
        <v>#NUM!</v>
      </c>
      <c r="BE2133" s="242">
        <f>IFERROR(_xll.qlIndexFixing($BF$1,BA2133,TRUE,_xll.ohTrigger(Trigger,Trigger3M)),#N/A)</f>
        <v>1.5741782597369264E-2</v>
      </c>
    </row>
    <row r="2134" spans="52:57" ht="11.25" customHeight="1" x14ac:dyDescent="0.25">
      <c r="AZ2134" s="99" t="s">
        <v>83</v>
      </c>
      <c r="BA2134" s="98">
        <f>_xll.qlInterestRateIndexFixingDate(Currency&amp;"ibor"&amp;Tenor,BB2134,Trigger)</f>
        <v>54361</v>
      </c>
      <c r="BB2134" s="98">
        <f>_xll.qlCalendarAdvance(Calendar,BB2133,AZ2134,"f",,Trigger)</f>
        <v>54365</v>
      </c>
      <c r="BC2134" s="98">
        <f>_xll.qlInterestRateIndexMaturity(Currency&amp;"ibor"&amp;Tenor,BB2134,Trigger)</f>
        <v>54457</v>
      </c>
      <c r="BD2134" s="242" t="e">
        <f>_xll.qlIndexFixing($AD$5,BA2134,TRUE,_xll.ohTrigger(Trigger,Trigger3M))</f>
        <v>#NUM!</v>
      </c>
      <c r="BE2134" s="242">
        <f>IFERROR(_xll.qlIndexFixing($BF$1,BA2134,TRUE,_xll.ohTrigger(Trigger,Trigger3M)),#N/A)</f>
        <v>1.5742424928713899E-2</v>
      </c>
    </row>
    <row r="2135" spans="52:57" ht="11.25" customHeight="1" x14ac:dyDescent="0.25">
      <c r="AZ2135" s="99" t="s">
        <v>83</v>
      </c>
      <c r="BA2135" s="98">
        <f>_xll.qlInterestRateIndexFixingDate(Currency&amp;"ibor"&amp;Tenor,BB2135,Trigger)</f>
        <v>54368</v>
      </c>
      <c r="BB2135" s="98">
        <f>_xll.qlCalendarAdvance(Calendar,BB2134,AZ2135,"f",,Trigger)</f>
        <v>54372</v>
      </c>
      <c r="BC2135" s="98">
        <f>_xll.qlInterestRateIndexMaturity(Currency&amp;"ibor"&amp;Tenor,BB2135,Trigger)</f>
        <v>54464</v>
      </c>
      <c r="BD2135" s="242" t="e">
        <f>_xll.qlIndexFixing($AD$5,BA2135,TRUE,_xll.ohTrigger(Trigger,Trigger3M))</f>
        <v>#NUM!</v>
      </c>
      <c r="BE2135" s="242">
        <f>IFERROR(_xll.qlIndexFixing($BF$1,BA2135,TRUE,_xll.ohTrigger(Trigger,Trigger3M)),#N/A)</f>
        <v>1.5743041149218956E-2</v>
      </c>
    </row>
    <row r="2136" spans="52:57" ht="11.25" customHeight="1" x14ac:dyDescent="0.25">
      <c r="AZ2136" s="99" t="s">
        <v>83</v>
      </c>
      <c r="BA2136" s="98">
        <f>_xll.qlInterestRateIndexFixingDate(Currency&amp;"ibor"&amp;Tenor,BB2136,Trigger)</f>
        <v>54375</v>
      </c>
      <c r="BB2136" s="98">
        <f>_xll.qlCalendarAdvance(Calendar,BB2135,AZ2136,"f",,Trigger)</f>
        <v>54379</v>
      </c>
      <c r="BC2136" s="98">
        <f>_xll.qlInterestRateIndexMaturity(Currency&amp;"ibor"&amp;Tenor,BB2136,Trigger)</f>
        <v>54471</v>
      </c>
      <c r="BD2136" s="242" t="e">
        <f>_xll.qlIndexFixing($AD$5,BA2136,TRUE,_xll.ohTrigger(Trigger,Trigger3M))</f>
        <v>#NUM!</v>
      </c>
      <c r="BE2136" s="242">
        <f>IFERROR(_xll.qlIndexFixing($BF$1,BA2136,TRUE,_xll.ohTrigger(Trigger,Trigger3M)),#N/A)</f>
        <v>1.5743631200565E-2</v>
      </c>
    </row>
    <row r="2137" spans="52:57" ht="11.25" customHeight="1" x14ac:dyDescent="0.25">
      <c r="AZ2137" s="99" t="s">
        <v>83</v>
      </c>
      <c r="BA2137" s="98">
        <f>_xll.qlInterestRateIndexFixingDate(Currency&amp;"ibor"&amp;Tenor,BB2137,Trigger)</f>
        <v>54382</v>
      </c>
      <c r="BB2137" s="98">
        <f>_xll.qlCalendarAdvance(Calendar,BB2136,AZ2137,"f",,Trigger)</f>
        <v>54386</v>
      </c>
      <c r="BC2137" s="98">
        <f>_xll.qlInterestRateIndexMaturity(Currency&amp;"ibor"&amp;Tenor,BB2137,Trigger)</f>
        <v>54478</v>
      </c>
      <c r="BD2137" s="242" t="e">
        <f>_xll.qlIndexFixing($AD$5,BA2137,TRUE,_xll.ohTrigger(Trigger,Trigger3M))</f>
        <v>#NUM!</v>
      </c>
      <c r="BE2137" s="242">
        <f>IFERROR(_xll.qlIndexFixing($BF$1,BA2137,TRUE,_xll.ohTrigger(Trigger,Trigger3M)),#N/A)</f>
        <v>1.5744195024430856E-2</v>
      </c>
    </row>
    <row r="2138" spans="52:57" ht="11.25" customHeight="1" x14ac:dyDescent="0.25">
      <c r="AZ2138" s="99" t="s">
        <v>83</v>
      </c>
      <c r="BA2138" s="98">
        <f>_xll.qlInterestRateIndexFixingDate(Currency&amp;"ibor"&amp;Tenor,BB2138,Trigger)</f>
        <v>54389</v>
      </c>
      <c r="BB2138" s="98">
        <f>_xll.qlCalendarAdvance(Calendar,BB2137,AZ2138,"f",,Trigger)</f>
        <v>54393</v>
      </c>
      <c r="BC2138" s="98">
        <f>_xll.qlInterestRateIndexMaturity(Currency&amp;"ibor"&amp;Tenor,BB2138,Trigger)</f>
        <v>54483</v>
      </c>
      <c r="BD2138" s="242" t="e">
        <f>_xll.qlIndexFixing($AD$5,BA2138,TRUE,_xll.ohTrigger(Trigger,Trigger3M))</f>
        <v>#NUM!</v>
      </c>
      <c r="BE2138" s="242">
        <f>IFERROR(_xll.qlIndexFixing($BF$1,BA2138,TRUE,_xll.ohTrigger(Trigger,Trigger3M)),#N/A)</f>
        <v>1.574397788036741E-2</v>
      </c>
    </row>
    <row r="2139" spans="52:57" ht="11.25" customHeight="1" x14ac:dyDescent="0.25">
      <c r="AZ2139" s="99" t="s">
        <v>83</v>
      </c>
      <c r="BA2139" s="98">
        <f>_xll.qlInterestRateIndexFixingDate(Currency&amp;"ibor"&amp;Tenor,BB2139,Trigger)</f>
        <v>54396</v>
      </c>
      <c r="BB2139" s="98">
        <f>_xll.qlCalendarAdvance(Calendar,BB2138,AZ2139,"f",,Trigger)</f>
        <v>54400</v>
      </c>
      <c r="BC2139" s="98">
        <f>_xll.qlInterestRateIndexMaturity(Currency&amp;"ibor"&amp;Tenor,BB2139,Trigger)</f>
        <v>54490</v>
      </c>
      <c r="BD2139" s="242" t="e">
        <f>_xll.qlIndexFixing($AD$5,BA2139,TRUE,_xll.ohTrigger(Trigger,Trigger3M))</f>
        <v>#NUM!</v>
      </c>
      <c r="BE2139" s="242">
        <f>IFERROR(_xll.qlIndexFixing($BF$1,BA2139,TRUE,_xll.ohTrigger(Trigger,Trigger3M)),#N/A)</f>
        <v>1.5744492814424582E-2</v>
      </c>
    </row>
    <row r="2140" spans="52:57" ht="11.25" customHeight="1" x14ac:dyDescent="0.25">
      <c r="AZ2140" s="99" t="s">
        <v>83</v>
      </c>
      <c r="BA2140" s="98">
        <f>_xll.qlInterestRateIndexFixingDate(Currency&amp;"ibor"&amp;Tenor,BB2140,Trigger)</f>
        <v>54403</v>
      </c>
      <c r="BB2140" s="98">
        <f>_xll.qlCalendarAdvance(Calendar,BB2139,AZ2140,"f",,Trigger)</f>
        <v>54407</v>
      </c>
      <c r="BC2140" s="98">
        <f>_xll.qlInterestRateIndexMaturity(Currency&amp;"ibor"&amp;Tenor,BB2140,Trigger)</f>
        <v>54497</v>
      </c>
      <c r="BD2140" s="242" t="e">
        <f>_xll.qlIndexFixing($AD$5,BA2140,TRUE,_xll.ohTrigger(Trigger,Trigger3M))</f>
        <v>#NUM!</v>
      </c>
      <c r="BE2140" s="242">
        <f>IFERROR(_xll.qlIndexFixing($BF$1,BA2140,TRUE,_xll.ohTrigger(Trigger,Trigger3M)),#N/A)</f>
        <v>1.5744981356677457E-2</v>
      </c>
    </row>
    <row r="2141" spans="52:57" ht="11.25" customHeight="1" x14ac:dyDescent="0.25">
      <c r="AZ2141" s="99" t="s">
        <v>83</v>
      </c>
      <c r="BA2141" s="98">
        <f>_xll.qlInterestRateIndexFixingDate(Currency&amp;"ibor"&amp;Tenor,BB2141,Trigger)</f>
        <v>54410</v>
      </c>
      <c r="BB2141" s="98">
        <f>_xll.qlCalendarAdvance(Calendar,BB2140,AZ2141,"f",,Trigger)</f>
        <v>54414</v>
      </c>
      <c r="BC2141" s="98">
        <f>_xll.qlInterestRateIndexMaturity(Currency&amp;"ibor"&amp;Tenor,BB2141,Trigger)</f>
        <v>54504</v>
      </c>
      <c r="BD2141" s="242" t="e">
        <f>_xll.qlIndexFixing($AD$5,BA2141,TRUE,_xll.ohTrigger(Trigger,Trigger3M))</f>
        <v>#NUM!</v>
      </c>
      <c r="BE2141" s="242">
        <f>IFERROR(_xll.qlIndexFixing($BF$1,BA2141,TRUE,_xll.ohTrigger(Trigger,Trigger3M)),#N/A)</f>
        <v>1.5745443448811791E-2</v>
      </c>
    </row>
    <row r="2142" spans="52:57" ht="11.25" customHeight="1" x14ac:dyDescent="0.25">
      <c r="AZ2142" s="99" t="s">
        <v>83</v>
      </c>
      <c r="BA2142" s="98">
        <f>_xll.qlInterestRateIndexFixingDate(Currency&amp;"ibor"&amp;Tenor,BB2142,Trigger)</f>
        <v>54416</v>
      </c>
      <c r="BB2142" s="98">
        <f>_xll.qlCalendarAdvance(Calendar,BB2141,AZ2142,"f",,Trigger)</f>
        <v>54421</v>
      </c>
      <c r="BC2142" s="98">
        <f>_xll.qlInterestRateIndexMaturity(Currency&amp;"ibor"&amp;Tenor,BB2142,Trigger)</f>
        <v>54511</v>
      </c>
      <c r="BD2142" s="242" t="e">
        <f>_xll.qlIndexFixing($AD$5,BA2142,TRUE,_xll.ohTrigger(Trigger,Trigger3M))</f>
        <v>#NUM!</v>
      </c>
      <c r="BE2142" s="242">
        <f>IFERROR(_xll.qlIndexFixing($BF$1,BA2142,TRUE,_xll.ohTrigger(Trigger,Trigger3M)),#N/A)</f>
        <v>1.574587903251512E-2</v>
      </c>
    </row>
    <row r="2143" spans="52:57" ht="11.25" customHeight="1" x14ac:dyDescent="0.25">
      <c r="AZ2143" s="99" t="s">
        <v>83</v>
      </c>
      <c r="BA2143" s="98">
        <f>_xll.qlInterestRateIndexFixingDate(Currency&amp;"ibor"&amp;Tenor,BB2143,Trigger)</f>
        <v>54423</v>
      </c>
      <c r="BB2143" s="98">
        <f>_xll.qlCalendarAdvance(Calendar,BB2142,AZ2143,"f",,Trigger)</f>
        <v>54428</v>
      </c>
      <c r="BC2143" s="98">
        <f>_xll.qlInterestRateIndexMaturity(Currency&amp;"ibor"&amp;Tenor,BB2143,Trigger)</f>
        <v>54518</v>
      </c>
      <c r="BD2143" s="242" t="e">
        <f>_xll.qlIndexFixing($AD$5,BA2143,TRUE,_xll.ohTrigger(Trigger,Trigger3M))</f>
        <v>#NUM!</v>
      </c>
      <c r="BE2143" s="242">
        <f>IFERROR(_xll.qlIndexFixing($BF$1,BA2143,TRUE,_xll.ohTrigger(Trigger,Trigger3M)),#N/A)</f>
        <v>1.5746288049475865E-2</v>
      </c>
    </row>
    <row r="2144" spans="52:57" ht="11.25" customHeight="1" x14ac:dyDescent="0.25">
      <c r="AZ2144" s="99" t="s">
        <v>83</v>
      </c>
      <c r="BA2144" s="98">
        <f>_xll.qlInterestRateIndexFixingDate(Currency&amp;"ibor"&amp;Tenor,BB2144,Trigger)</f>
        <v>54431</v>
      </c>
      <c r="BB2144" s="98">
        <f>_xll.qlCalendarAdvance(Calendar,BB2143,AZ2144,"f",,Trigger)</f>
        <v>54435</v>
      </c>
      <c r="BC2144" s="98">
        <f>_xll.qlInterestRateIndexMaturity(Currency&amp;"ibor"&amp;Tenor,BB2144,Trigger)</f>
        <v>54525</v>
      </c>
      <c r="BD2144" s="242" t="e">
        <f>_xll.qlIndexFixing($AD$5,BA2144,TRUE,_xll.ohTrigger(Trigger,Trigger3M))</f>
        <v>#NUM!</v>
      </c>
      <c r="BE2144" s="242">
        <f>IFERROR(_xll.qlIndexFixing($BF$1,BA2144,TRUE,_xll.ohTrigger(Trigger,Trigger3M)),#N/A)</f>
        <v>1.5746670441379784E-2</v>
      </c>
    </row>
    <row r="2145" spans="52:57" ht="11.25" customHeight="1" x14ac:dyDescent="0.25">
      <c r="AZ2145" s="99" t="s">
        <v>83</v>
      </c>
      <c r="BA2145" s="98">
        <f>_xll.qlInterestRateIndexFixingDate(Currency&amp;"ibor"&amp;Tenor,BB2145,Trigger)</f>
        <v>54438</v>
      </c>
      <c r="BB2145" s="98">
        <f>_xll.qlCalendarAdvance(Calendar,BB2144,AZ2145,"f",,Trigger)</f>
        <v>54442</v>
      </c>
      <c r="BC2145" s="98">
        <f>_xll.qlInterestRateIndexMaturity(Currency&amp;"ibor"&amp;Tenor,BB2145,Trigger)</f>
        <v>54533</v>
      </c>
      <c r="BD2145" s="242" t="e">
        <f>_xll.qlIndexFixing($AD$5,BA2145,TRUE,_xll.ohTrigger(Trigger,Trigger3M))</f>
        <v>#NUM!</v>
      </c>
      <c r="BE2145" s="242">
        <f>IFERROR(_xll.qlIndexFixing($BF$1,BA2145,TRUE,_xll.ohTrigger(Trigger,Trigger3M)),#N/A)</f>
        <v>1.5747390374578937E-2</v>
      </c>
    </row>
    <row r="2146" spans="52:57" ht="11.25" customHeight="1" x14ac:dyDescent="0.25">
      <c r="AZ2146" s="99" t="s">
        <v>83</v>
      </c>
      <c r="BA2146" s="98">
        <f>_xll.qlInterestRateIndexFixingDate(Currency&amp;"ibor"&amp;Tenor,BB2146,Trigger)</f>
        <v>54445</v>
      </c>
      <c r="BB2146" s="98">
        <f>_xll.qlCalendarAdvance(Calendar,BB2145,AZ2146,"f",,Trigger)</f>
        <v>54449</v>
      </c>
      <c r="BC2146" s="98">
        <f>_xll.qlInterestRateIndexMaturity(Currency&amp;"ibor"&amp;Tenor,BB2146,Trigger)</f>
        <v>54539</v>
      </c>
      <c r="BD2146" s="242" t="e">
        <f>_xll.qlIndexFixing($AD$5,BA2146,TRUE,_xll.ohTrigger(Trigger,Trigger3M))</f>
        <v>#NUM!</v>
      </c>
      <c r="BE2146" s="242">
        <f>IFERROR(_xll.qlIndexFixing($BF$1,BA2146,TRUE,_xll.ohTrigger(Trigger,Trigger3M)),#N/A)</f>
        <v>1.5747355116779715E-2</v>
      </c>
    </row>
    <row r="2147" spans="52:57" ht="11.25" customHeight="1" x14ac:dyDescent="0.25">
      <c r="AZ2147" s="99" t="s">
        <v>83</v>
      </c>
      <c r="BA2147" s="98">
        <f>_xll.qlInterestRateIndexFixingDate(Currency&amp;"ibor"&amp;Tenor,BB2147,Trigger)</f>
        <v>54452</v>
      </c>
      <c r="BB2147" s="98">
        <f>_xll.qlCalendarAdvance(Calendar,BB2146,AZ2147,"f",,Trigger)</f>
        <v>54456</v>
      </c>
      <c r="BC2147" s="98">
        <f>_xll.qlInterestRateIndexMaturity(Currency&amp;"ibor"&amp;Tenor,BB2147,Trigger)</f>
        <v>54546</v>
      </c>
      <c r="BD2147" s="242" t="e">
        <f>_xll.qlIndexFixing($AD$5,BA2147,TRUE,_xll.ohTrigger(Trigger,Trigger3M))</f>
        <v>#NUM!</v>
      </c>
      <c r="BE2147" s="242">
        <f>IFERROR(_xll.qlIndexFixing($BF$1,BA2147,TRUE,_xll.ohTrigger(Trigger,Trigger3M)),#N/A)</f>
        <v>1.5747657283651684E-2</v>
      </c>
    </row>
    <row r="2148" spans="52:57" ht="11.25" customHeight="1" x14ac:dyDescent="0.25">
      <c r="AZ2148" s="99" t="s">
        <v>83</v>
      </c>
      <c r="BA2148" s="98">
        <f>_xll.qlInterestRateIndexFixingDate(Currency&amp;"ibor"&amp;Tenor,BB2148,Trigger)</f>
        <v>54459</v>
      </c>
      <c r="BB2148" s="98">
        <f>_xll.qlCalendarAdvance(Calendar,BB2147,AZ2148,"f",,Trigger)</f>
        <v>54463</v>
      </c>
      <c r="BC2148" s="98">
        <f>_xll.qlInterestRateIndexMaturity(Currency&amp;"ibor"&amp;Tenor,BB2148,Trigger)</f>
        <v>54553</v>
      </c>
      <c r="BD2148" s="242" t="e">
        <f>_xll.qlIndexFixing($AD$5,BA2148,TRUE,_xll.ohTrigger(Trigger,Trigger3M))</f>
        <v>#NUM!</v>
      </c>
      <c r="BE2148" s="242">
        <f>IFERROR(_xll.qlIndexFixing($BF$1,BA2148,TRUE,_xll.ohTrigger(Trigger,Trigger3M)),#N/A)</f>
        <v>1.5747932592229397E-2</v>
      </c>
    </row>
    <row r="2149" spans="52:57" ht="11.25" customHeight="1" x14ac:dyDescent="0.25">
      <c r="AZ2149" s="99" t="s">
        <v>83</v>
      </c>
      <c r="BA2149" s="98">
        <f>_xll.qlInterestRateIndexFixingDate(Currency&amp;"ibor"&amp;Tenor,BB2149,Trigger)</f>
        <v>54466</v>
      </c>
      <c r="BB2149" s="98">
        <f>_xll.qlCalendarAdvance(Calendar,BB2148,AZ2149,"f",,Trigger)</f>
        <v>54470</v>
      </c>
      <c r="BC2149" s="98">
        <f>_xll.qlInterestRateIndexMaturity(Currency&amp;"ibor"&amp;Tenor,BB2149,Trigger)</f>
        <v>54560</v>
      </c>
      <c r="BD2149" s="242" t="e">
        <f>_xll.qlIndexFixing($AD$5,BA2149,TRUE,_xll.ohTrigger(Trigger,Trigger3M))</f>
        <v>#NUM!</v>
      </c>
      <c r="BE2149" s="242">
        <f>IFERROR(_xll.qlIndexFixing($BF$1,BA2149,TRUE,_xll.ohTrigger(Trigger,Trigger3M)),#N/A)</f>
        <v>1.5748180984196836E-2</v>
      </c>
    </row>
    <row r="2150" spans="52:57" ht="11.25" customHeight="1" x14ac:dyDescent="0.25">
      <c r="AZ2150" s="99" t="s">
        <v>83</v>
      </c>
      <c r="BA2150" s="98">
        <f>_xll.qlInterestRateIndexFixingDate(Currency&amp;"ibor"&amp;Tenor,BB2150,Trigger)</f>
        <v>54473</v>
      </c>
      <c r="BB2150" s="98">
        <f>_xll.qlCalendarAdvance(Calendar,BB2149,AZ2150,"f",,Trigger)</f>
        <v>54477</v>
      </c>
      <c r="BC2150" s="98">
        <f>_xll.qlInterestRateIndexMaturity(Currency&amp;"ibor"&amp;Tenor,BB2150,Trigger)</f>
        <v>54567</v>
      </c>
      <c r="BD2150" s="242" t="e">
        <f>_xll.qlIndexFixing($AD$5,BA2150,TRUE,_xll.ohTrigger(Trigger,Trigger3M))</f>
        <v>#NUM!</v>
      </c>
      <c r="BE2150" s="242">
        <f>IFERROR(_xll.qlIndexFixing($BF$1,BA2150,TRUE,_xll.ohTrigger(Trigger,Trigger3M)),#N/A)</f>
        <v>1.5748402401252193E-2</v>
      </c>
    </row>
    <row r="2151" spans="52:57" ht="11.25" customHeight="1" x14ac:dyDescent="0.25">
      <c r="AZ2151" s="99" t="s">
        <v>83</v>
      </c>
      <c r="BA2151" s="98">
        <f>_xll.qlInterestRateIndexFixingDate(Currency&amp;"ibor"&amp;Tenor,BB2151,Trigger)</f>
        <v>54480</v>
      </c>
      <c r="BB2151" s="98">
        <f>_xll.qlCalendarAdvance(Calendar,BB2150,AZ2151,"f",,Trigger)</f>
        <v>54484</v>
      </c>
      <c r="BC2151" s="98">
        <f>_xll.qlInterestRateIndexMaturity(Currency&amp;"ibor"&amp;Tenor,BB2151,Trigger)</f>
        <v>54576</v>
      </c>
      <c r="BD2151" s="242" t="e">
        <f>_xll.qlIndexFixing($AD$5,BA2151,TRUE,_xll.ohTrigger(Trigger,Trigger3M))</f>
        <v>#NUM!</v>
      </c>
      <c r="BE2151" s="242">
        <f>IFERROR(_xll.qlIndexFixing($BF$1,BA2151,TRUE,_xll.ohTrigger(Trigger,Trigger3M)),#N/A)</f>
        <v>1.5749302014830994E-2</v>
      </c>
    </row>
    <row r="2152" spans="52:57" ht="11.25" customHeight="1" x14ac:dyDescent="0.25">
      <c r="AZ2152" s="99" t="s">
        <v>83</v>
      </c>
      <c r="BA2152" s="98">
        <f>_xll.qlInterestRateIndexFixingDate(Currency&amp;"ibor"&amp;Tenor,BB2152,Trigger)</f>
        <v>54487</v>
      </c>
      <c r="BB2152" s="98">
        <f>_xll.qlCalendarAdvance(Calendar,BB2151,AZ2152,"f",,Trigger)</f>
        <v>54491</v>
      </c>
      <c r="BC2152" s="98">
        <f>_xll.qlInterestRateIndexMaturity(Currency&amp;"ibor"&amp;Tenor,BB2152,Trigger)</f>
        <v>54583</v>
      </c>
      <c r="BD2152" s="242" t="e">
        <f>_xll.qlIndexFixing($AD$5,BA2152,TRUE,_xll.ohTrigger(Trigger,Trigger3M))</f>
        <v>#NUM!</v>
      </c>
      <c r="BE2152" s="242">
        <f>IFERROR(_xll.qlIndexFixing($BF$1,BA2152,TRUE,_xll.ohTrigger(Trigger,Trigger3M)),#N/A)</f>
        <v>1.5749465428374559E-2</v>
      </c>
    </row>
    <row r="2153" spans="52:57" ht="11.25" customHeight="1" x14ac:dyDescent="0.25">
      <c r="AZ2153" s="99" t="s">
        <v>83</v>
      </c>
      <c r="BA2153" s="98">
        <f>_xll.qlInterestRateIndexFixingDate(Currency&amp;"ibor"&amp;Tenor,BB2153,Trigger)</f>
        <v>54494</v>
      </c>
      <c r="BB2153" s="98">
        <f>_xll.qlCalendarAdvance(Calendar,BB2152,AZ2153,"f",,Trigger)</f>
        <v>54498</v>
      </c>
      <c r="BC2153" s="98">
        <f>_xll.qlInterestRateIndexMaturity(Currency&amp;"ibor"&amp;Tenor,BB2153,Trigger)</f>
        <v>54590</v>
      </c>
      <c r="BD2153" s="242" t="e">
        <f>_xll.qlIndexFixing($AD$5,BA2153,TRUE,_xll.ohTrigger(Trigger,Trigger3M))</f>
        <v>#NUM!</v>
      </c>
      <c r="BE2153" s="242">
        <f>IFERROR(_xll.qlIndexFixing($BF$1,BA2153,TRUE,_xll.ohTrigger(Trigger,Trigger3M)),#N/A)</f>
        <v>1.5749601681377352E-2</v>
      </c>
    </row>
    <row r="2154" spans="52:57" ht="11.25" customHeight="1" x14ac:dyDescent="0.25">
      <c r="AZ2154" s="99" t="s">
        <v>83</v>
      </c>
      <c r="BA2154" s="98">
        <f>_xll.qlInterestRateIndexFixingDate(Currency&amp;"ibor"&amp;Tenor,BB2154,Trigger)</f>
        <v>54501</v>
      </c>
      <c r="BB2154" s="98">
        <f>_xll.qlCalendarAdvance(Calendar,BB2153,AZ2154,"f",,Trigger)</f>
        <v>54505</v>
      </c>
      <c r="BC2154" s="98">
        <f>_xll.qlInterestRateIndexMaturity(Currency&amp;"ibor"&amp;Tenor,BB2154,Trigger)</f>
        <v>54597</v>
      </c>
      <c r="BD2154" s="242" t="e">
        <f>_xll.qlIndexFixing($AD$5,BA2154,TRUE,_xll.ohTrigger(Trigger,Trigger3M))</f>
        <v>#NUM!</v>
      </c>
      <c r="BE2154" s="242">
        <f>IFERROR(_xll.qlIndexFixing($BF$1,BA2154,TRUE,_xll.ohTrigger(Trigger,Trigger3M)),#N/A)</f>
        <v>1.5749710715528626E-2</v>
      </c>
    </row>
    <row r="2155" spans="52:57" ht="11.25" customHeight="1" x14ac:dyDescent="0.25">
      <c r="AZ2155" s="99" t="s">
        <v>83</v>
      </c>
      <c r="BA2155" s="98">
        <f>_xll.qlInterestRateIndexFixingDate(Currency&amp;"ibor"&amp;Tenor,BB2155,Trigger)</f>
        <v>54508</v>
      </c>
      <c r="BB2155" s="98">
        <f>_xll.qlCalendarAdvance(Calendar,BB2154,AZ2155,"f",,Trigger)</f>
        <v>54512</v>
      </c>
      <c r="BC2155" s="98">
        <f>_xll.qlInterestRateIndexMaturity(Currency&amp;"ibor"&amp;Tenor,BB2155,Trigger)</f>
        <v>54604</v>
      </c>
      <c r="BD2155" s="242" t="e">
        <f>_xll.qlIndexFixing($AD$5,BA2155,TRUE,_xll.ohTrigger(Trigger,Trigger3M))</f>
        <v>#NUM!</v>
      </c>
      <c r="BE2155" s="242">
        <f>IFERROR(_xll.qlIndexFixing($BF$1,BA2155,TRUE,_xll.ohTrigger(Trigger,Trigger3M)),#N/A)</f>
        <v>1.5749792472519369E-2</v>
      </c>
    </row>
    <row r="2156" spans="52:57" ht="11.25" customHeight="1" x14ac:dyDescent="0.25">
      <c r="AZ2156" s="99" t="s">
        <v>83</v>
      </c>
      <c r="BA2156" s="98">
        <f>_xll.qlInterestRateIndexFixingDate(Currency&amp;"ibor"&amp;Tenor,BB2156,Trigger)</f>
        <v>54515</v>
      </c>
      <c r="BB2156" s="98">
        <f>_xll.qlCalendarAdvance(Calendar,BB2155,AZ2156,"f",,Trigger)</f>
        <v>54519</v>
      </c>
      <c r="BC2156" s="98">
        <f>_xll.qlInterestRateIndexMaturity(Currency&amp;"ibor"&amp;Tenor,BB2156,Trigger)</f>
        <v>54610</v>
      </c>
      <c r="BD2156" s="242" t="e">
        <f>_xll.qlIndexFixing($AD$5,BA2156,TRUE,_xll.ohTrigger(Trigger,Trigger3M))</f>
        <v>#NUM!</v>
      </c>
      <c r="BE2156" s="242">
        <f>IFERROR(_xll.qlIndexFixing($BF$1,BA2156,TRUE,_xll.ohTrigger(Trigger,Trigger3M)),#N/A)</f>
        <v>1.57495041184279E-2</v>
      </c>
    </row>
    <row r="2157" spans="52:57" ht="11.25" customHeight="1" x14ac:dyDescent="0.25">
      <c r="AZ2157" s="99" t="s">
        <v>83</v>
      </c>
      <c r="BA2157" s="98">
        <f>_xll.qlInterestRateIndexFixingDate(Currency&amp;"ibor"&amp;Tenor,BB2157,Trigger)</f>
        <v>54522</v>
      </c>
      <c r="BB2157" s="98">
        <f>_xll.qlCalendarAdvance(Calendar,BB2156,AZ2157,"f",,Trigger)</f>
        <v>54526</v>
      </c>
      <c r="BC2157" s="98">
        <f>_xll.qlInterestRateIndexMaturity(Currency&amp;"ibor"&amp;Tenor,BB2157,Trigger)</f>
        <v>54617</v>
      </c>
      <c r="BD2157" s="242" t="e">
        <f>_xll.qlIndexFixing($AD$5,BA2157,TRUE,_xll.ohTrigger(Trigger,Trigger3M))</f>
        <v>#NUM!</v>
      </c>
      <c r="BE2157" s="242">
        <f>IFERROR(_xll.qlIndexFixing($BF$1,BA2157,TRUE,_xll.ohTrigger(Trigger,Trigger3M)),#N/A)</f>
        <v>1.5749533112601993E-2</v>
      </c>
    </row>
    <row r="2158" spans="52:57" ht="11.25" customHeight="1" x14ac:dyDescent="0.25">
      <c r="AZ2158" s="99" t="s">
        <v>83</v>
      </c>
      <c r="BA2158" s="98">
        <f>_xll.qlInterestRateIndexFixingDate(Currency&amp;"ibor"&amp;Tenor,BB2158,Trigger)</f>
        <v>54527</v>
      </c>
      <c r="BB2158" s="98">
        <f>_xll.qlCalendarAdvance(Calendar,BB2157,AZ2158,"f",,Trigger)</f>
        <v>54533</v>
      </c>
      <c r="BC2158" s="98">
        <f>_xll.qlInterestRateIndexMaturity(Currency&amp;"ibor"&amp;Tenor,BB2158,Trigger)</f>
        <v>54624</v>
      </c>
      <c r="BD2158" s="242" t="e">
        <f>_xll.qlIndexFixing($AD$5,BA2158,TRUE,_xll.ohTrigger(Trigger,Trigger3M))</f>
        <v>#NUM!</v>
      </c>
      <c r="BE2158" s="242">
        <f>IFERROR(_xll.qlIndexFixing($BF$1,BA2158,TRUE,_xll.ohTrigger(Trigger,Trigger3M)),#N/A)</f>
        <v>1.5749534660048123E-2</v>
      </c>
    </row>
    <row r="2159" spans="52:57" ht="11.25" customHeight="1" x14ac:dyDescent="0.25">
      <c r="AZ2159" s="99" t="s">
        <v>83</v>
      </c>
      <c r="BA2159" s="98">
        <f>_xll.qlInterestRateIndexFixingDate(Currency&amp;"ibor"&amp;Tenor,BB2159,Trigger)</f>
        <v>54536</v>
      </c>
      <c r="BB2159" s="98">
        <f>_xll.qlCalendarAdvance(Calendar,BB2158,AZ2159,"f",,Trigger)</f>
        <v>54540</v>
      </c>
      <c r="BC2159" s="98">
        <f>_xll.qlInterestRateIndexMaturity(Currency&amp;"ibor"&amp;Tenor,BB2159,Trigger)</f>
        <v>54631</v>
      </c>
      <c r="BD2159" s="242" t="e">
        <f>_xll.qlIndexFixing($AD$5,BA2159,TRUE,_xll.ohTrigger(Trigger,Trigger3M))</f>
        <v>#NUM!</v>
      </c>
      <c r="BE2159" s="242">
        <f>IFERROR(_xll.qlIndexFixing($BF$1,BA2159,TRUE,_xll.ohTrigger(Trigger,Trigger3M)),#N/A)</f>
        <v>1.5749508702458639E-2</v>
      </c>
    </row>
    <row r="2160" spans="52:57" ht="11.25" customHeight="1" x14ac:dyDescent="0.25">
      <c r="AZ2160" s="99" t="s">
        <v>83</v>
      </c>
      <c r="BA2160" s="98">
        <f>_xll.qlInterestRateIndexFixingDate(Currency&amp;"ibor"&amp;Tenor,BB2160,Trigger)</f>
        <v>54543</v>
      </c>
      <c r="BB2160" s="98">
        <f>_xll.qlCalendarAdvance(Calendar,BB2159,AZ2160,"f",,Trigger)</f>
        <v>54547</v>
      </c>
      <c r="BC2160" s="98">
        <f>_xll.qlInterestRateIndexMaturity(Currency&amp;"ibor"&amp;Tenor,BB2160,Trigger)</f>
        <v>54639</v>
      </c>
      <c r="BD2160" s="242" t="e">
        <f>_xll.qlIndexFixing($AD$5,BA2160,TRUE,_xll.ohTrigger(Trigger,Trigger3M))</f>
        <v>#NUM!</v>
      </c>
      <c r="BE2160" s="242">
        <f>IFERROR(_xll.qlIndexFixing($BF$1,BA2160,TRUE,_xll.ohTrigger(Trigger,Trigger3M)),#N/A)</f>
        <v>1.5749790059186357E-2</v>
      </c>
    </row>
    <row r="2161" spans="52:57" ht="11.25" customHeight="1" x14ac:dyDescent="0.25">
      <c r="AZ2161" s="99" t="s">
        <v>83</v>
      </c>
      <c r="BA2161" s="98">
        <f>_xll.qlInterestRateIndexFixingDate(Currency&amp;"ibor"&amp;Tenor,BB2161,Trigger)</f>
        <v>54550</v>
      </c>
      <c r="BB2161" s="98">
        <f>_xll.qlCalendarAdvance(Calendar,BB2160,AZ2161,"f",,Trigger)</f>
        <v>54554</v>
      </c>
      <c r="BC2161" s="98">
        <f>_xll.qlInterestRateIndexMaturity(Currency&amp;"ibor"&amp;Tenor,BB2161,Trigger)</f>
        <v>54646</v>
      </c>
      <c r="BD2161" s="242" t="e">
        <f>_xll.qlIndexFixing($AD$5,BA2161,TRUE,_xll.ohTrigger(Trigger,Trigger3M))</f>
        <v>#NUM!</v>
      </c>
      <c r="BE2161" s="242">
        <f>IFERROR(_xll.qlIndexFixing($BF$1,BA2161,TRUE,_xll.ohTrigger(Trigger,Trigger3M)),#N/A)</f>
        <v>1.5749706928702121E-2</v>
      </c>
    </row>
    <row r="2162" spans="52:57" ht="11.25" customHeight="1" x14ac:dyDescent="0.25">
      <c r="AZ2162" s="99" t="s">
        <v>83</v>
      </c>
      <c r="BA2162" s="98">
        <f>_xll.qlInterestRateIndexFixingDate(Currency&amp;"ibor"&amp;Tenor,BB2162,Trigger)</f>
        <v>54557</v>
      </c>
      <c r="BB2162" s="98">
        <f>_xll.qlCalendarAdvance(Calendar,BB2161,AZ2162,"f",,Trigger)</f>
        <v>54561</v>
      </c>
      <c r="BC2162" s="98">
        <f>_xll.qlInterestRateIndexMaturity(Currency&amp;"ibor"&amp;Tenor,BB2162,Trigger)</f>
        <v>54653</v>
      </c>
      <c r="BD2162" s="242" t="e">
        <f>_xll.qlIndexFixing($AD$5,BA2162,TRUE,_xll.ohTrigger(Trigger,Trigger3M))</f>
        <v>#NUM!</v>
      </c>
      <c r="BE2162" s="242">
        <f>IFERROR(_xll.qlIndexFixing($BF$1,BA2162,TRUE,_xll.ohTrigger(Trigger,Trigger3M)),#N/A)</f>
        <v>1.5749596112892551E-2</v>
      </c>
    </row>
    <row r="2163" spans="52:57" ht="11.25" customHeight="1" x14ac:dyDescent="0.25">
      <c r="AZ2163" s="99" t="s">
        <v>83</v>
      </c>
      <c r="BA2163" s="98">
        <f>_xll.qlInterestRateIndexFixingDate(Currency&amp;"ibor"&amp;Tenor,BB2163,Trigger)</f>
        <v>54564</v>
      </c>
      <c r="BB2163" s="98">
        <f>_xll.qlCalendarAdvance(Calendar,BB2162,AZ2163,"f",,Trigger)</f>
        <v>54568</v>
      </c>
      <c r="BC2163" s="98">
        <f>_xll.qlInterestRateIndexMaturity(Currency&amp;"ibor"&amp;Tenor,BB2163,Trigger)</f>
        <v>54660</v>
      </c>
      <c r="BD2163" s="242" t="e">
        <f>_xll.qlIndexFixing($AD$5,BA2163,TRUE,_xll.ohTrigger(Trigger,Trigger3M))</f>
        <v>#NUM!</v>
      </c>
      <c r="BE2163" s="242">
        <f>IFERROR(_xll.qlIndexFixing($BF$1,BA2163,TRUE,_xll.ohTrigger(Trigger,Trigger3M)),#N/A)</f>
        <v>1.5749457553454714E-2</v>
      </c>
    </row>
    <row r="2164" spans="52:57" ht="11.25" customHeight="1" x14ac:dyDescent="0.25">
      <c r="AZ2164" s="99" t="s">
        <v>83</v>
      </c>
      <c r="BA2164" s="98">
        <f>_xll.qlInterestRateIndexFixingDate(Currency&amp;"ibor"&amp;Tenor,BB2164,Trigger)</f>
        <v>54571</v>
      </c>
      <c r="BB2164" s="98">
        <f>_xll.qlCalendarAdvance(Calendar,BB2163,AZ2164,"f",,Trigger)</f>
        <v>54575</v>
      </c>
      <c r="BC2164" s="98">
        <f>_xll.qlInterestRateIndexMaturity(Currency&amp;"ibor"&amp;Tenor,BB2164,Trigger)</f>
        <v>54667</v>
      </c>
      <c r="BD2164" s="242" t="e">
        <f>_xll.qlIndexFixing($AD$5,BA2164,TRUE,_xll.ohTrigger(Trigger,Trigger3M))</f>
        <v>#NUM!</v>
      </c>
      <c r="BE2164" s="242">
        <f>IFERROR(_xll.qlIndexFixing($BF$1,BA2164,TRUE,_xll.ohTrigger(Trigger,Trigger3M)),#N/A)</f>
        <v>1.5749291192078733E-2</v>
      </c>
    </row>
    <row r="2165" spans="52:57" ht="11.25" customHeight="1" x14ac:dyDescent="0.25">
      <c r="AZ2165" s="99" t="s">
        <v>83</v>
      </c>
      <c r="BA2165" s="98">
        <f>_xll.qlInterestRateIndexFixingDate(Currency&amp;"ibor"&amp;Tenor,BB2165,Trigger)</f>
        <v>54578</v>
      </c>
      <c r="BB2165" s="98">
        <f>_xll.qlCalendarAdvance(Calendar,BB2164,AZ2165,"f",,Trigger)</f>
        <v>54582</v>
      </c>
      <c r="BC2165" s="98">
        <f>_xll.qlInterestRateIndexMaturity(Currency&amp;"ibor"&amp;Tenor,BB2165,Trigger)</f>
        <v>54674</v>
      </c>
      <c r="BD2165" s="242" t="e">
        <f>_xll.qlIndexFixing($AD$5,BA2165,TRUE,_xll.ohTrigger(Trigger,Trigger3M))</f>
        <v>#NUM!</v>
      </c>
      <c r="BE2165" s="242">
        <f>IFERROR(_xll.qlIndexFixing($BF$1,BA2165,TRUE,_xll.ohTrigger(Trigger,Trigger3M)),#N/A)</f>
        <v>1.5749096970462555E-2</v>
      </c>
    </row>
    <row r="2166" spans="52:57" ht="11.25" customHeight="1" x14ac:dyDescent="0.25">
      <c r="AZ2166" s="99" t="s">
        <v>83</v>
      </c>
      <c r="BA2166" s="98">
        <f>_xll.qlInterestRateIndexFixingDate(Currency&amp;"ibor"&amp;Tenor,BB2166,Trigger)</f>
        <v>54585</v>
      </c>
      <c r="BB2166" s="98">
        <f>_xll.qlCalendarAdvance(Calendar,BB2165,AZ2166,"f",,Trigger)</f>
        <v>54589</v>
      </c>
      <c r="BC2166" s="98">
        <f>_xll.qlInterestRateIndexMaturity(Currency&amp;"ibor"&amp;Tenor,BB2166,Trigger)</f>
        <v>54681</v>
      </c>
      <c r="BD2166" s="242" t="e">
        <f>_xll.qlIndexFixing($AD$5,BA2166,TRUE,_xll.ohTrigger(Trigger,Trigger3M))</f>
        <v>#NUM!</v>
      </c>
      <c r="BE2166" s="242">
        <f>IFERROR(_xll.qlIndexFixing($BF$1,BA2166,TRUE,_xll.ohTrigger(Trigger,Trigger3M)),#N/A)</f>
        <v>1.5748874830298899E-2</v>
      </c>
    </row>
    <row r="2167" spans="52:57" ht="11.25" customHeight="1" x14ac:dyDescent="0.25">
      <c r="AZ2167" s="99" t="s">
        <v>83</v>
      </c>
      <c r="BA2167" s="98">
        <f>_xll.qlInterestRateIndexFixingDate(Currency&amp;"ibor"&amp;Tenor,BB2167,Trigger)</f>
        <v>54592</v>
      </c>
      <c r="BB2167" s="98">
        <f>_xll.qlCalendarAdvance(Calendar,BB2166,AZ2167,"f",,Trigger)</f>
        <v>54596</v>
      </c>
      <c r="BC2167" s="98">
        <f>_xll.qlInterestRateIndexMaturity(Currency&amp;"ibor"&amp;Tenor,BB2167,Trigger)</f>
        <v>54688</v>
      </c>
      <c r="BD2167" s="242" t="e">
        <f>_xll.qlIndexFixing($AD$5,BA2167,TRUE,_xll.ohTrigger(Trigger,Trigger3M))</f>
        <v>#NUM!</v>
      </c>
      <c r="BE2167" s="242">
        <f>IFERROR(_xll.qlIndexFixing($BF$1,BA2167,TRUE,_xll.ohTrigger(Trigger,Trigger3M)),#N/A)</f>
        <v>1.5748624713286578E-2</v>
      </c>
    </row>
    <row r="2168" spans="52:57" ht="11.25" customHeight="1" x14ac:dyDescent="0.25">
      <c r="AZ2168" s="99" t="s">
        <v>83</v>
      </c>
      <c r="BA2168" s="98">
        <f>_xll.qlInterestRateIndexFixingDate(Currency&amp;"ibor"&amp;Tenor,BB2168,Trigger)</f>
        <v>54599</v>
      </c>
      <c r="BB2168" s="98">
        <f>_xll.qlCalendarAdvance(Calendar,BB2167,AZ2168,"f",,Trigger)</f>
        <v>54603</v>
      </c>
      <c r="BC2168" s="98">
        <f>_xll.qlInterestRateIndexMaturity(Currency&amp;"ibor"&amp;Tenor,BB2168,Trigger)</f>
        <v>54695</v>
      </c>
      <c r="BD2168" s="242" t="e">
        <f>_xll.qlIndexFixing($AD$5,BA2168,TRUE,_xll.ohTrigger(Trigger,Trigger3M))</f>
        <v>#NUM!</v>
      </c>
      <c r="BE2168" s="242">
        <f>IFERROR(_xll.qlIndexFixing($BF$1,BA2168,TRUE,_xll.ohTrigger(Trigger,Trigger3M)),#N/A)</f>
        <v>1.5748346561119193E-2</v>
      </c>
    </row>
    <row r="2169" spans="52:57" ht="11.25" customHeight="1" x14ac:dyDescent="0.25">
      <c r="AZ2169" s="99" t="s">
        <v>83</v>
      </c>
      <c r="BA2169" s="98">
        <f>_xll.qlInterestRateIndexFixingDate(Currency&amp;"ibor"&amp;Tenor,BB2169,Trigger)</f>
        <v>54606</v>
      </c>
      <c r="BB2169" s="98">
        <f>_xll.qlCalendarAdvance(Calendar,BB2168,AZ2169,"f",,Trigger)</f>
        <v>54610</v>
      </c>
      <c r="BC2169" s="98">
        <f>_xll.qlInterestRateIndexMaturity(Currency&amp;"ibor"&amp;Tenor,BB2169,Trigger)</f>
        <v>54702</v>
      </c>
      <c r="BD2169" s="242" t="e">
        <f>_xll.qlIndexFixing($AD$5,BA2169,TRUE,_xll.ohTrigger(Trigger,Trigger3M))</f>
        <v>#NUM!</v>
      </c>
      <c r="BE2169" s="242">
        <f>IFERROR(_xll.qlIndexFixing($BF$1,BA2169,TRUE,_xll.ohTrigger(Trigger,Trigger3M)),#N/A)</f>
        <v>1.5748040315495551E-2</v>
      </c>
    </row>
    <row r="2170" spans="52:57" ht="11.25" customHeight="1" x14ac:dyDescent="0.25">
      <c r="AZ2170" s="99" t="s">
        <v>83</v>
      </c>
      <c r="BA2170" s="98">
        <f>_xll.qlInterestRateIndexFixingDate(Currency&amp;"ibor"&amp;Tenor,BB2170,Trigger)</f>
        <v>54613</v>
      </c>
      <c r="BB2170" s="98">
        <f>_xll.qlCalendarAdvance(Calendar,BB2169,AZ2170,"f",,Trigger)</f>
        <v>54617</v>
      </c>
      <c r="BC2170" s="98">
        <f>_xll.qlInterestRateIndexMaturity(Currency&amp;"ibor"&amp;Tenor,BB2170,Trigger)</f>
        <v>54709</v>
      </c>
      <c r="BD2170" s="242" t="e">
        <f>_xll.qlIndexFixing($AD$5,BA2170,TRUE,_xll.ohTrigger(Trigger,Trigger3M))</f>
        <v>#NUM!</v>
      </c>
      <c r="BE2170" s="242">
        <f>IFERROR(_xll.qlIndexFixing($BF$1,BA2170,TRUE,_xll.ohTrigger(Trigger,Trigger3M)),#N/A)</f>
        <v>1.5747705918111855E-2</v>
      </c>
    </row>
    <row r="2171" spans="52:57" ht="11.25" customHeight="1" x14ac:dyDescent="0.25">
      <c r="AZ2171" s="99" t="s">
        <v>83</v>
      </c>
      <c r="BA2171" s="98">
        <f>_xll.qlInterestRateIndexFixingDate(Currency&amp;"ibor"&amp;Tenor,BB2171,Trigger)</f>
        <v>54620</v>
      </c>
      <c r="BB2171" s="98">
        <f>_xll.qlCalendarAdvance(Calendar,BB2170,AZ2171,"f",,Trigger)</f>
        <v>54624</v>
      </c>
      <c r="BC2171" s="98">
        <f>_xll.qlInterestRateIndexMaturity(Currency&amp;"ibor"&amp;Tenor,BB2171,Trigger)</f>
        <v>54716</v>
      </c>
      <c r="BD2171" s="242" t="e">
        <f>_xll.qlIndexFixing($AD$5,BA2171,TRUE,_xll.ohTrigger(Trigger,Trigger3M))</f>
        <v>#NUM!</v>
      </c>
      <c r="BE2171" s="242">
        <f>IFERROR(_xll.qlIndexFixing($BF$1,BA2171,TRUE,_xll.ohTrigger(Trigger,Trigger3M)),#N/A)</f>
        <v>1.5747343310669522E-2</v>
      </c>
    </row>
    <row r="2172" spans="52:57" ht="11.25" customHeight="1" x14ac:dyDescent="0.25">
      <c r="AZ2172" s="99" t="s">
        <v>83</v>
      </c>
      <c r="BA2172" s="98">
        <f>_xll.qlInterestRateIndexFixingDate(Currency&amp;"ibor"&amp;Tenor,BB2172,Trigger)</f>
        <v>54627</v>
      </c>
      <c r="BB2172" s="98">
        <f>_xll.qlCalendarAdvance(Calendar,BB2171,AZ2172,"f",,Trigger)</f>
        <v>54631</v>
      </c>
      <c r="BC2172" s="98">
        <f>_xll.qlInterestRateIndexMaturity(Currency&amp;"ibor"&amp;Tenor,BB2172,Trigger)</f>
        <v>54723</v>
      </c>
      <c r="BD2172" s="242" t="e">
        <f>_xll.qlIndexFixing($AD$5,BA2172,TRUE,_xll.ohTrigger(Trigger,Trigger3M))</f>
        <v>#NUM!</v>
      </c>
      <c r="BE2172" s="242">
        <f>IFERROR(_xll.qlIndexFixing($BF$1,BA2172,TRUE,_xll.ohTrigger(Trigger,Trigger3M)),#N/A)</f>
        <v>1.5746952434863015E-2</v>
      </c>
    </row>
    <row r="2173" spans="52:57" ht="11.25" customHeight="1" x14ac:dyDescent="0.25">
      <c r="AZ2173" s="99" t="s">
        <v>83</v>
      </c>
      <c r="BA2173" s="98">
        <f>_xll.qlInterestRateIndexFixingDate(Currency&amp;"ibor"&amp;Tenor,BB2173,Trigger)</f>
        <v>54634</v>
      </c>
      <c r="BB2173" s="98">
        <f>_xll.qlCalendarAdvance(Calendar,BB2172,AZ2173,"f",,Trigger)</f>
        <v>54638</v>
      </c>
      <c r="BC2173" s="98">
        <f>_xll.qlInterestRateIndexMaturity(Currency&amp;"ibor"&amp;Tenor,BB2173,Trigger)</f>
        <v>54730</v>
      </c>
      <c r="BD2173" s="242" t="e">
        <f>_xll.qlIndexFixing($AD$5,BA2173,TRUE,_xll.ohTrigger(Trigger,Trigger3M))</f>
        <v>#NUM!</v>
      </c>
      <c r="BE2173" s="242">
        <f>IFERROR(_xll.qlIndexFixing($BF$1,BA2173,TRUE,_xll.ohTrigger(Trigger,Trigger3M)),#N/A)</f>
        <v>1.5746533232396363E-2</v>
      </c>
    </row>
    <row r="2174" spans="52:57" ht="11.25" customHeight="1" x14ac:dyDescent="0.25">
      <c r="AZ2174" s="99" t="s">
        <v>83</v>
      </c>
      <c r="BA2174" s="98">
        <f>_xll.qlInterestRateIndexFixingDate(Currency&amp;"ibor"&amp;Tenor,BB2174,Trigger)</f>
        <v>54641</v>
      </c>
      <c r="BB2174" s="98">
        <f>_xll.qlCalendarAdvance(Calendar,BB2173,AZ2174,"f",,Trigger)</f>
        <v>54645</v>
      </c>
      <c r="BC2174" s="98">
        <f>_xll.qlInterestRateIndexMaturity(Currency&amp;"ibor"&amp;Tenor,BB2174,Trigger)</f>
        <v>54737</v>
      </c>
      <c r="BD2174" s="242" t="e">
        <f>_xll.qlIndexFixing($AD$5,BA2174,TRUE,_xll.ohTrigger(Trigger,Trigger3M))</f>
        <v>#NUM!</v>
      </c>
      <c r="BE2174" s="242">
        <f>IFERROR(_xll.qlIndexFixing($BF$1,BA2174,TRUE,_xll.ohTrigger(Trigger,Trigger3M)),#N/A)</f>
        <v>1.5746085644968374E-2</v>
      </c>
    </row>
    <row r="2175" spans="52:57" ht="11.25" customHeight="1" x14ac:dyDescent="0.25">
      <c r="AZ2175" s="99" t="s">
        <v>83</v>
      </c>
      <c r="BA2175" s="98">
        <f>_xll.qlInterestRateIndexFixingDate(Currency&amp;"ibor"&amp;Tenor,BB2175,Trigger)</f>
        <v>54648</v>
      </c>
      <c r="BB2175" s="98">
        <f>_xll.qlCalendarAdvance(Calendar,BB2174,AZ2175,"f",,Trigger)</f>
        <v>54652</v>
      </c>
      <c r="BC2175" s="98">
        <f>_xll.qlInterestRateIndexMaturity(Currency&amp;"ibor"&amp;Tenor,BB2175,Trigger)</f>
        <v>54744</v>
      </c>
      <c r="BD2175" s="242" t="e">
        <f>_xll.qlIndexFixing($AD$5,BA2175,TRUE,_xll.ohTrigger(Trigger,Trigger3M))</f>
        <v>#NUM!</v>
      </c>
      <c r="BE2175" s="242">
        <f>IFERROR(_xll.qlIndexFixing($BF$1,BA2175,TRUE,_xll.ohTrigger(Trigger,Trigger3M)),#N/A)</f>
        <v>1.5745609614279593E-2</v>
      </c>
    </row>
    <row r="2176" spans="52:57" ht="11.25" customHeight="1" x14ac:dyDescent="0.25">
      <c r="AZ2176" s="99" t="s">
        <v>83</v>
      </c>
      <c r="BA2176" s="98">
        <f>_xll.qlInterestRateIndexFixingDate(Currency&amp;"ibor"&amp;Tenor,BB2176,Trigger)</f>
        <v>54655</v>
      </c>
      <c r="BB2176" s="98">
        <f>_xll.qlCalendarAdvance(Calendar,BB2175,AZ2176,"f",,Trigger)</f>
        <v>54659</v>
      </c>
      <c r="BC2176" s="98">
        <f>_xll.qlInterestRateIndexMaturity(Currency&amp;"ibor"&amp;Tenor,BB2176,Trigger)</f>
        <v>54751</v>
      </c>
      <c r="BD2176" s="242" t="e">
        <f>_xll.qlIndexFixing($AD$5,BA2176,TRUE,_xll.ohTrigger(Trigger,Trigger3M))</f>
        <v>#NUM!</v>
      </c>
      <c r="BE2176" s="242">
        <f>IFERROR(_xll.qlIndexFixing($BF$1,BA2176,TRUE,_xll.ohTrigger(Trigger,Trigger3M)),#N/A)</f>
        <v>1.5745105082031439E-2</v>
      </c>
    </row>
    <row r="2177" spans="52:57" ht="11.25" customHeight="1" x14ac:dyDescent="0.25">
      <c r="AZ2177" s="99" t="s">
        <v>83</v>
      </c>
      <c r="BA2177" s="98">
        <f>_xll.qlInterestRateIndexFixingDate(Currency&amp;"ibor"&amp;Tenor,BB2177,Trigger)</f>
        <v>54662</v>
      </c>
      <c r="BB2177" s="98">
        <f>_xll.qlCalendarAdvance(Calendar,BB2176,AZ2177,"f",,Trigger)</f>
        <v>54666</v>
      </c>
      <c r="BC2177" s="98">
        <f>_xll.qlInterestRateIndexMaturity(Currency&amp;"ibor"&amp;Tenor,BB2177,Trigger)</f>
        <v>54757</v>
      </c>
      <c r="BD2177" s="242" t="e">
        <f>_xll.qlIndexFixing($AD$5,BA2177,TRUE,_xll.ohTrigger(Trigger,Trigger3M))</f>
        <v>#NUM!</v>
      </c>
      <c r="BE2177" s="242">
        <f>IFERROR(_xll.qlIndexFixing($BF$1,BA2177,TRUE,_xll.ohTrigger(Trigger,Trigger3M)),#N/A)</f>
        <v>1.5744271639146393E-2</v>
      </c>
    </row>
    <row r="2178" spans="52:57" ht="11.25" customHeight="1" x14ac:dyDescent="0.25">
      <c r="AZ2178" s="99" t="s">
        <v>83</v>
      </c>
      <c r="BA2178" s="98">
        <f>_xll.qlInterestRateIndexFixingDate(Currency&amp;"ibor"&amp;Tenor,BB2178,Trigger)</f>
        <v>54669</v>
      </c>
      <c r="BB2178" s="98">
        <f>_xll.qlCalendarAdvance(Calendar,BB2177,AZ2178,"f",,Trigger)</f>
        <v>54673</v>
      </c>
      <c r="BC2178" s="98">
        <f>_xll.qlInterestRateIndexMaturity(Currency&amp;"ibor"&amp;Tenor,BB2178,Trigger)</f>
        <v>54764</v>
      </c>
      <c r="BD2178" s="242" t="e">
        <f>_xll.qlIndexFixing($AD$5,BA2178,TRUE,_xll.ohTrigger(Trigger,Trigger3M))</f>
        <v>#NUM!</v>
      </c>
      <c r="BE2178" s="242">
        <f>IFERROR(_xll.qlIndexFixing($BF$1,BA2178,TRUE,_xll.ohTrigger(Trigger,Trigger3M)),#N/A)</f>
        <v>1.5743712008473163E-2</v>
      </c>
    </row>
    <row r="2179" spans="52:57" ht="11.25" customHeight="1" x14ac:dyDescent="0.25">
      <c r="AZ2179" s="99" t="s">
        <v>83</v>
      </c>
      <c r="BA2179" s="98">
        <f>_xll.qlInterestRateIndexFixingDate(Currency&amp;"ibor"&amp;Tenor,BB2179,Trigger)</f>
        <v>54676</v>
      </c>
      <c r="BB2179" s="98">
        <f>_xll.qlCalendarAdvance(Calendar,BB2178,AZ2179,"f",,Trigger)</f>
        <v>54680</v>
      </c>
      <c r="BC2179" s="98">
        <f>_xll.qlInterestRateIndexMaturity(Currency&amp;"ibor"&amp;Tenor,BB2179,Trigger)</f>
        <v>54771</v>
      </c>
      <c r="BD2179" s="242" t="e">
        <f>_xll.qlIndexFixing($AD$5,BA2179,TRUE,_xll.ohTrigger(Trigger,Trigger3M))</f>
        <v>#NUM!</v>
      </c>
      <c r="BE2179" s="242">
        <f>IFERROR(_xll.qlIndexFixing($BF$1,BA2179,TRUE,_xll.ohTrigger(Trigger,Trigger3M)),#N/A)</f>
        <v>1.5743123706764277E-2</v>
      </c>
    </row>
    <row r="2180" spans="52:57" ht="11.25" customHeight="1" x14ac:dyDescent="0.25">
      <c r="AZ2180" s="99" t="s">
        <v>83</v>
      </c>
      <c r="BA2180" s="98">
        <f>_xll.qlInterestRateIndexFixingDate(Currency&amp;"ibor"&amp;Tenor,BB2180,Trigger)</f>
        <v>54683</v>
      </c>
      <c r="BB2180" s="98">
        <f>_xll.qlCalendarAdvance(Calendar,BB2179,AZ2180,"f",,Trigger)</f>
        <v>54687</v>
      </c>
      <c r="BC2180" s="98">
        <f>_xll.qlInterestRateIndexMaturity(Currency&amp;"ibor"&amp;Tenor,BB2180,Trigger)</f>
        <v>54778</v>
      </c>
      <c r="BD2180" s="242" t="e">
        <f>_xll.qlIndexFixing($AD$5,BA2180,TRUE,_xll.ohTrigger(Trigger,Trigger3M))</f>
        <v>#NUM!</v>
      </c>
      <c r="BE2180" s="242">
        <f>IFERROR(_xll.qlIndexFixing($BF$1,BA2180,TRUE,_xll.ohTrigger(Trigger,Trigger3M)),#N/A)</f>
        <v>1.5742506675727023E-2</v>
      </c>
    </row>
    <row r="2181" spans="52:57" ht="11.25" customHeight="1" x14ac:dyDescent="0.25">
      <c r="AZ2181" s="99" t="s">
        <v>83</v>
      </c>
      <c r="BA2181" s="98">
        <f>_xll.qlInterestRateIndexFixingDate(Currency&amp;"ibor"&amp;Tenor,BB2181,Trigger)</f>
        <v>54690</v>
      </c>
      <c r="BB2181" s="98">
        <f>_xll.qlCalendarAdvance(Calendar,BB2180,AZ2181,"f",,Trigger)</f>
        <v>54694</v>
      </c>
      <c r="BC2181" s="98">
        <f>_xll.qlInterestRateIndexMaturity(Currency&amp;"ibor"&amp;Tenor,BB2181,Trigger)</f>
        <v>54785</v>
      </c>
      <c r="BD2181" s="242" t="e">
        <f>_xll.qlIndexFixing($AD$5,BA2181,TRUE,_xll.ohTrigger(Trigger,Trigger3M))</f>
        <v>#NUM!</v>
      </c>
      <c r="BE2181" s="242">
        <f>IFERROR(_xll.qlIndexFixing($BF$1,BA2181,TRUE,_xll.ohTrigger(Trigger,Trigger3M)),#N/A)</f>
        <v>1.5741860857066053E-2</v>
      </c>
    </row>
    <row r="2182" spans="52:57" ht="11.25" customHeight="1" x14ac:dyDescent="0.25">
      <c r="AZ2182" s="99" t="s">
        <v>83</v>
      </c>
      <c r="BA2182" s="98">
        <f>_xll.qlInterestRateIndexFixingDate(Currency&amp;"ibor"&amp;Tenor,BB2182,Trigger)</f>
        <v>54697</v>
      </c>
      <c r="BB2182" s="98">
        <f>_xll.qlCalendarAdvance(Calendar,BB2181,AZ2182,"f",,Trigger)</f>
        <v>54701</v>
      </c>
      <c r="BC2182" s="98">
        <f>_xll.qlInterestRateIndexMaturity(Currency&amp;"ibor"&amp;Tenor,BB2182,Trigger)</f>
        <v>54793</v>
      </c>
      <c r="BD2182" s="242" t="e">
        <f>_xll.qlIndexFixing($AD$5,BA2182,TRUE,_xll.ohTrigger(Trigger,Trigger3M))</f>
        <v>#NUM!</v>
      </c>
      <c r="BE2182" s="242">
        <f>IFERROR(_xll.qlIndexFixing($BF$1,BA2182,TRUE,_xll.ohTrigger(Trigger,Trigger3M)),#N/A)</f>
        <v>1.5741476091168844E-2</v>
      </c>
    </row>
    <row r="2183" spans="52:57" ht="11.25" customHeight="1" x14ac:dyDescent="0.25">
      <c r="AZ2183" s="99" t="s">
        <v>83</v>
      </c>
      <c r="BA2183" s="98">
        <f>_xll.qlInterestRateIndexFixingDate(Currency&amp;"ibor"&amp;Tenor,BB2183,Trigger)</f>
        <v>54704</v>
      </c>
      <c r="BB2183" s="98">
        <f>_xll.qlCalendarAdvance(Calendar,BB2182,AZ2183,"f",,Trigger)</f>
        <v>54708</v>
      </c>
      <c r="BC2183" s="98">
        <f>_xll.qlInterestRateIndexMaturity(Currency&amp;"ibor"&amp;Tenor,BB2183,Trigger)</f>
        <v>54800</v>
      </c>
      <c r="BD2183" s="242" t="e">
        <f>_xll.qlIndexFixing($AD$5,BA2183,TRUE,_xll.ohTrigger(Trigger,Trigger3M))</f>
        <v>#NUM!</v>
      </c>
      <c r="BE2183" s="242">
        <f>IFERROR(_xll.qlIndexFixing($BF$1,BA2183,TRUE,_xll.ohTrigger(Trigger,Trigger3M)),#N/A)</f>
        <v>1.5740770415706429E-2</v>
      </c>
    </row>
    <row r="2184" spans="52:57" ht="11.25" customHeight="1" x14ac:dyDescent="0.25">
      <c r="AZ2184" s="99" t="s">
        <v>83</v>
      </c>
      <c r="BA2184" s="98">
        <f>_xll.qlInterestRateIndexFixingDate(Currency&amp;"ibor"&amp;Tenor,BB2184,Trigger)</f>
        <v>54711</v>
      </c>
      <c r="BB2184" s="98">
        <f>_xll.qlCalendarAdvance(Calendar,BB2183,AZ2184,"f",,Trigger)</f>
        <v>54715</v>
      </c>
      <c r="BC2184" s="98">
        <f>_xll.qlInterestRateIndexMaturity(Currency&amp;"ibor"&amp;Tenor,BB2184,Trigger)</f>
        <v>54807</v>
      </c>
      <c r="BD2184" s="242" t="e">
        <f>_xll.qlIndexFixing($AD$5,BA2184,TRUE,_xll.ohTrigger(Trigger,Trigger3M))</f>
        <v>#NUM!</v>
      </c>
      <c r="BE2184" s="242">
        <f>IFERROR(_xll.qlIndexFixing($BF$1,BA2184,TRUE,_xll.ohTrigger(Trigger,Trigger3M)),#N/A)</f>
        <v>1.5740035772321175E-2</v>
      </c>
    </row>
    <row r="2185" spans="52:57" ht="11.25" customHeight="1" x14ac:dyDescent="0.25">
      <c r="AZ2185" s="99" t="s">
        <v>83</v>
      </c>
      <c r="BA2185" s="98">
        <f>_xll.qlInterestRateIndexFixingDate(Currency&amp;"ibor"&amp;Tenor,BB2185,Trigger)</f>
        <v>54718</v>
      </c>
      <c r="BB2185" s="98">
        <f>_xll.qlCalendarAdvance(Calendar,BB2184,AZ2185,"f",,Trigger)</f>
        <v>54722</v>
      </c>
      <c r="BC2185" s="98">
        <f>_xll.qlInterestRateIndexMaturity(Currency&amp;"ibor"&amp;Tenor,BB2185,Trigger)</f>
        <v>54814</v>
      </c>
      <c r="BD2185" s="242" t="e">
        <f>_xll.qlIndexFixing($AD$5,BA2185,TRUE,_xll.ohTrigger(Trigger,Trigger3M))</f>
        <v>#NUM!</v>
      </c>
      <c r="BE2185" s="242">
        <f>IFERROR(_xll.qlIndexFixing($BF$1,BA2185,TRUE,_xll.ohTrigger(Trigger,Trigger3M)),#N/A)</f>
        <v>1.5739272102718836E-2</v>
      </c>
    </row>
    <row r="2186" spans="52:57" ht="11.25" customHeight="1" x14ac:dyDescent="0.25">
      <c r="AZ2186" s="99" t="s">
        <v>83</v>
      </c>
      <c r="BA2186" s="98">
        <f>_xll.qlInterestRateIndexFixingDate(Currency&amp;"ibor"&amp;Tenor,BB2186,Trigger)</f>
        <v>54725</v>
      </c>
      <c r="BB2186" s="98">
        <f>_xll.qlCalendarAdvance(Calendar,BB2185,AZ2186,"f",,Trigger)</f>
        <v>54729</v>
      </c>
      <c r="BC2186" s="98">
        <f>_xll.qlInterestRateIndexMaturity(Currency&amp;"ibor"&amp;Tenor,BB2186,Trigger)</f>
        <v>54821</v>
      </c>
      <c r="BD2186" s="242" t="e">
        <f>_xll.qlIndexFixing($AD$5,BA2186,TRUE,_xll.ohTrigger(Trigger,Trigger3M))</f>
        <v>#NUM!</v>
      </c>
      <c r="BE2186" s="242">
        <f>IFERROR(_xll.qlIndexFixing($BF$1,BA2186,TRUE,_xll.ohTrigger(Trigger,Trigger3M)),#N/A)</f>
        <v>1.5738479348611261E-2</v>
      </c>
    </row>
    <row r="2187" spans="52:57" ht="11.25" customHeight="1" x14ac:dyDescent="0.25">
      <c r="AZ2187" s="99" t="s">
        <v>83</v>
      </c>
      <c r="BA2187" s="98">
        <f>_xll.qlInterestRateIndexFixingDate(Currency&amp;"ibor"&amp;Tenor,BB2187,Trigger)</f>
        <v>54732</v>
      </c>
      <c r="BB2187" s="98">
        <f>_xll.qlCalendarAdvance(Calendar,BB2186,AZ2187,"f",,Trigger)</f>
        <v>54736</v>
      </c>
      <c r="BC2187" s="98">
        <f>_xll.qlInterestRateIndexMaturity(Currency&amp;"ibor"&amp;Tenor,BB2187,Trigger)</f>
        <v>54828</v>
      </c>
      <c r="BD2187" s="242" t="e">
        <f>_xll.qlIndexFixing($AD$5,BA2187,TRUE,_xll.ohTrigger(Trigger,Trigger3M))</f>
        <v>#NUM!</v>
      </c>
      <c r="BE2187" s="242">
        <f>IFERROR(_xll.qlIndexFixing($BF$1,BA2187,TRUE,_xll.ohTrigger(Trigger,Trigger3M)),#N/A)</f>
        <v>1.5737657451705942E-2</v>
      </c>
    </row>
    <row r="2188" spans="52:57" ht="11.25" customHeight="1" x14ac:dyDescent="0.25">
      <c r="AZ2188" s="99" t="s">
        <v>83</v>
      </c>
      <c r="BA2188" s="98">
        <f>_xll.qlInterestRateIndexFixingDate(Currency&amp;"ibor"&amp;Tenor,BB2188,Trigger)</f>
        <v>54739</v>
      </c>
      <c r="BB2188" s="98">
        <f>_xll.qlCalendarAdvance(Calendar,BB2187,AZ2188,"f",,Trigger)</f>
        <v>54743</v>
      </c>
      <c r="BC2188" s="98">
        <f>_xll.qlInterestRateIndexMaturity(Currency&amp;"ibor"&amp;Tenor,BB2188,Trigger)</f>
        <v>54835</v>
      </c>
      <c r="BD2188" s="242" t="e">
        <f>_xll.qlIndexFixing($AD$5,BA2188,TRUE,_xll.ohTrigger(Trigger,Trigger3M))</f>
        <v>#NUM!</v>
      </c>
      <c r="BE2188" s="242">
        <f>IFERROR(_xll.qlIndexFixing($BF$1,BA2188,TRUE,_xll.ohTrigger(Trigger,Trigger3M)),#N/A)</f>
        <v>1.5736806353710386E-2</v>
      </c>
    </row>
    <row r="2189" spans="52:57" ht="11.25" customHeight="1" x14ac:dyDescent="0.25">
      <c r="AZ2189" s="99" t="s">
        <v>83</v>
      </c>
      <c r="BA2189" s="98">
        <f>_xll.qlInterestRateIndexFixingDate(Currency&amp;"ibor"&amp;Tenor,BB2189,Trigger)</f>
        <v>54746</v>
      </c>
      <c r="BB2189" s="98">
        <f>_xll.qlCalendarAdvance(Calendar,BB2188,AZ2189,"f",,Trigger)</f>
        <v>54750</v>
      </c>
      <c r="BC2189" s="98">
        <f>_xll.qlInterestRateIndexMaturity(Currency&amp;"ibor"&amp;Tenor,BB2189,Trigger)</f>
        <v>54842</v>
      </c>
      <c r="BD2189" s="242" t="e">
        <f>_xll.qlIndexFixing($AD$5,BA2189,TRUE,_xll.ohTrigger(Trigger,Trigger3M))</f>
        <v>#NUM!</v>
      </c>
      <c r="BE2189" s="242">
        <f>IFERROR(_xll.qlIndexFixing($BF$1,BA2189,TRUE,_xll.ohTrigger(Trigger,Trigger3M)),#N/A)</f>
        <v>1.5735925996337299E-2</v>
      </c>
    </row>
    <row r="2190" spans="52:57" ht="11.25" customHeight="1" x14ac:dyDescent="0.25">
      <c r="AZ2190" s="99" t="s">
        <v>83</v>
      </c>
      <c r="BA2190" s="98">
        <f>_xll.qlInterestRateIndexFixingDate(Currency&amp;"ibor"&amp;Tenor,BB2190,Trigger)</f>
        <v>54753</v>
      </c>
      <c r="BB2190" s="98">
        <f>_xll.qlCalendarAdvance(Calendar,BB2189,AZ2190,"f",,Trigger)</f>
        <v>54757</v>
      </c>
      <c r="BC2190" s="98">
        <f>_xll.qlInterestRateIndexMaturity(Currency&amp;"ibor"&amp;Tenor,BB2190,Trigger)</f>
        <v>54847</v>
      </c>
      <c r="BD2190" s="242" t="e">
        <f>_xll.qlIndexFixing($AD$5,BA2190,TRUE,_xll.ohTrigger(Trigger,Trigger3M))</f>
        <v>#NUM!</v>
      </c>
      <c r="BE2190" s="242">
        <f>IFERROR(_xll.qlIndexFixing($BF$1,BA2190,TRUE,_xll.ohTrigger(Trigger,Trigger3M)),#N/A)</f>
        <v>1.5734470337737783E-2</v>
      </c>
    </row>
    <row r="2191" spans="52:57" ht="11.25" customHeight="1" x14ac:dyDescent="0.25">
      <c r="AZ2191" s="99" t="s">
        <v>83</v>
      </c>
      <c r="BA2191" s="98">
        <f>_xll.qlInterestRateIndexFixingDate(Currency&amp;"ibor"&amp;Tenor,BB2191,Trigger)</f>
        <v>54760</v>
      </c>
      <c r="BB2191" s="98">
        <f>_xll.qlCalendarAdvance(Calendar,BB2190,AZ2191,"f",,Trigger)</f>
        <v>54764</v>
      </c>
      <c r="BC2191" s="98">
        <f>_xll.qlInterestRateIndexMaturity(Currency&amp;"ibor"&amp;Tenor,BB2191,Trigger)</f>
        <v>54854</v>
      </c>
      <c r="BD2191" s="242" t="e">
        <f>_xll.qlIndexFixing($AD$5,BA2191,TRUE,_xll.ohTrigger(Trigger,Trigger3M))</f>
        <v>#NUM!</v>
      </c>
      <c r="BE2191" s="242">
        <f>IFERROR(_xll.qlIndexFixing($BF$1,BA2191,TRUE,_xll.ohTrigger(Trigger,Trigger3M)),#N/A)</f>
        <v>1.5733535586473835E-2</v>
      </c>
    </row>
    <row r="2192" spans="52:57" ht="11.25" customHeight="1" x14ac:dyDescent="0.25">
      <c r="AZ2192" s="99" t="s">
        <v>83</v>
      </c>
      <c r="BA2192" s="98">
        <f>_xll.qlInterestRateIndexFixingDate(Currency&amp;"ibor"&amp;Tenor,BB2192,Trigger)</f>
        <v>54767</v>
      </c>
      <c r="BB2192" s="98">
        <f>_xll.qlCalendarAdvance(Calendar,BB2191,AZ2192,"f",,Trigger)</f>
        <v>54771</v>
      </c>
      <c r="BC2192" s="98">
        <f>_xll.qlInterestRateIndexMaturity(Currency&amp;"ibor"&amp;Tenor,BB2192,Trigger)</f>
        <v>54861</v>
      </c>
      <c r="BD2192" s="242" t="e">
        <f>_xll.qlIndexFixing($AD$5,BA2192,TRUE,_xll.ohTrigger(Trigger,Trigger3M))</f>
        <v>#NUM!</v>
      </c>
      <c r="BE2192" s="242">
        <f>IFERROR(_xll.qlIndexFixing($BF$1,BA2192,TRUE,_xll.ohTrigger(Trigger,Trigger3M)),#N/A)</f>
        <v>1.5732571411854579E-2</v>
      </c>
    </row>
    <row r="2193" spans="52:57" ht="11.25" customHeight="1" x14ac:dyDescent="0.25">
      <c r="AZ2193" s="99" t="s">
        <v>83</v>
      </c>
      <c r="BA2193" s="98">
        <f>_xll.qlInterestRateIndexFixingDate(Currency&amp;"ibor"&amp;Tenor,BB2193,Trigger)</f>
        <v>54774</v>
      </c>
      <c r="BB2193" s="98">
        <f>_xll.qlCalendarAdvance(Calendar,BB2192,AZ2193,"f",,Trigger)</f>
        <v>54778</v>
      </c>
      <c r="BC2193" s="98">
        <f>_xll.qlInterestRateIndexMaturity(Currency&amp;"ibor"&amp;Tenor,BB2193,Trigger)</f>
        <v>54868</v>
      </c>
      <c r="BD2193" s="242" t="e">
        <f>_xll.qlIndexFixing($AD$5,BA2193,TRUE,_xll.ohTrigger(Trigger,Trigger3M))</f>
        <v>#NUM!</v>
      </c>
      <c r="BE2193" s="242">
        <f>IFERROR(_xll.qlIndexFixing($BF$1,BA2193,TRUE,_xll.ohTrigger(Trigger,Trigger3M)),#N/A)</f>
        <v>1.5731577755599524E-2</v>
      </c>
    </row>
    <row r="2194" spans="52:57" ht="11.25" customHeight="1" x14ac:dyDescent="0.25">
      <c r="AZ2194" s="99" t="s">
        <v>83</v>
      </c>
      <c r="BA2194" s="98">
        <f>_xll.qlInterestRateIndexFixingDate(Currency&amp;"ibor"&amp;Tenor,BB2194,Trigger)</f>
        <v>54781</v>
      </c>
      <c r="BB2194" s="98">
        <f>_xll.qlCalendarAdvance(Calendar,BB2193,AZ2194,"f",,Trigger)</f>
        <v>54785</v>
      </c>
      <c r="BC2194" s="98">
        <f>_xll.qlInterestRateIndexMaturity(Currency&amp;"ibor"&amp;Tenor,BB2194,Trigger)</f>
        <v>54875</v>
      </c>
      <c r="BD2194" s="242" t="e">
        <f>_xll.qlIndexFixing($AD$5,BA2194,TRUE,_xll.ohTrigger(Trigger,Trigger3M))</f>
        <v>#NUM!</v>
      </c>
      <c r="BE2194" s="242">
        <f>IFERROR(_xll.qlIndexFixing($BF$1,BA2194,TRUE,_xll.ohTrigger(Trigger,Trigger3M)),#N/A)</f>
        <v>1.5730554559425514E-2</v>
      </c>
    </row>
    <row r="2195" spans="52:57" ht="11.25" customHeight="1" x14ac:dyDescent="0.25">
      <c r="AZ2195" s="99" t="s">
        <v>83</v>
      </c>
      <c r="BA2195" s="98">
        <f>_xll.qlInterestRateIndexFixingDate(Currency&amp;"ibor"&amp;Tenor,BB2195,Trigger)</f>
        <v>54788</v>
      </c>
      <c r="BB2195" s="98">
        <f>_xll.qlCalendarAdvance(Calendar,BB2194,AZ2195,"f",,Trigger)</f>
        <v>54792</v>
      </c>
      <c r="BC2195" s="98">
        <f>_xll.qlInterestRateIndexMaturity(Currency&amp;"ibor"&amp;Tenor,BB2195,Trigger)</f>
        <v>54882</v>
      </c>
      <c r="BD2195" s="242" t="e">
        <f>_xll.qlIndexFixing($AD$5,BA2195,TRUE,_xll.ohTrigger(Trigger,Trigger3M))</f>
        <v>#NUM!</v>
      </c>
      <c r="BE2195" s="242">
        <f>IFERROR(_xll.qlIndexFixing($BF$1,BA2195,TRUE,_xll.ohTrigger(Trigger,Trigger3M)),#N/A)</f>
        <v>1.5729501765052945E-2</v>
      </c>
    </row>
    <row r="2196" spans="52:57" ht="11.25" customHeight="1" x14ac:dyDescent="0.25">
      <c r="AZ2196" s="99" t="s">
        <v>83</v>
      </c>
      <c r="BA2196" s="98">
        <f>_xll.qlInterestRateIndexFixingDate(Currency&amp;"ibor"&amp;Tenor,BB2196,Trigger)</f>
        <v>54795</v>
      </c>
      <c r="BB2196" s="98">
        <f>_xll.qlCalendarAdvance(Calendar,BB2195,AZ2196,"f",,Trigger)</f>
        <v>54799</v>
      </c>
      <c r="BC2196" s="98">
        <f>_xll.qlInterestRateIndexMaturity(Currency&amp;"ibor"&amp;Tenor,BB2196,Trigger)</f>
        <v>54890</v>
      </c>
      <c r="BD2196" s="242" t="e">
        <f>_xll.qlIndexFixing($AD$5,BA2196,TRUE,_xll.ohTrigger(Trigger,Trigger3M))</f>
        <v>#NUM!</v>
      </c>
      <c r="BE2196" s="242">
        <f>IFERROR(_xll.qlIndexFixing($BF$1,BA2196,TRUE,_xll.ohTrigger(Trigger,Trigger3M)),#N/A)</f>
        <v>1.5728679425450389E-2</v>
      </c>
    </row>
    <row r="2197" spans="52:57" ht="11.25" customHeight="1" x14ac:dyDescent="0.25">
      <c r="AZ2197" s="99" t="s">
        <v>83</v>
      </c>
      <c r="BA2197" s="98">
        <f>_xll.qlInterestRateIndexFixingDate(Currency&amp;"ibor"&amp;Tenor,BB2197,Trigger)</f>
        <v>54802</v>
      </c>
      <c r="BB2197" s="98">
        <f>_xll.qlCalendarAdvance(Calendar,BB2196,AZ2197,"f",,Trigger)</f>
        <v>54806</v>
      </c>
      <c r="BC2197" s="98">
        <f>_xll.qlInterestRateIndexMaturity(Currency&amp;"ibor"&amp;Tenor,BB2197,Trigger)</f>
        <v>54896</v>
      </c>
      <c r="BD2197" s="242" t="e">
        <f>_xll.qlIndexFixing($AD$5,BA2197,TRUE,_xll.ohTrigger(Trigger,Trigger3M))</f>
        <v>#NUM!</v>
      </c>
      <c r="BE2197" s="242">
        <f>IFERROR(_xll.qlIndexFixing($BF$1,BA2197,TRUE,_xll.ohTrigger(Trigger,Trigger3M)),#N/A)</f>
        <v>1.572730714859194E-2</v>
      </c>
    </row>
    <row r="2198" spans="52:57" ht="11.25" customHeight="1" x14ac:dyDescent="0.25">
      <c r="AZ2198" s="99" t="s">
        <v>83</v>
      </c>
      <c r="BA2198" s="98">
        <f>_xll.qlInterestRateIndexFixingDate(Currency&amp;"ibor"&amp;Tenor,BB2198,Trigger)</f>
        <v>54809</v>
      </c>
      <c r="BB2198" s="98">
        <f>_xll.qlCalendarAdvance(Calendar,BB2197,AZ2198,"f",,Trigger)</f>
        <v>54813</v>
      </c>
      <c r="BC2198" s="98">
        <f>_xll.qlInterestRateIndexMaturity(Currency&amp;"ibor"&amp;Tenor,BB2198,Trigger)</f>
        <v>54903</v>
      </c>
      <c r="BD2198" s="242" t="e">
        <f>_xll.qlIndexFixing($AD$5,BA2198,TRUE,_xll.ohTrigger(Trigger,Trigger3M))</f>
        <v>#NUM!</v>
      </c>
      <c r="BE2198" s="242">
        <f>IFERROR(_xll.qlIndexFixing($BF$1,BA2198,TRUE,_xll.ohTrigger(Trigger,Trigger3M)),#N/A)</f>
        <v>1.5726165209944298E-2</v>
      </c>
    </row>
    <row r="2199" spans="52:57" ht="11.25" customHeight="1" x14ac:dyDescent="0.25">
      <c r="AZ2199" s="99" t="s">
        <v>83</v>
      </c>
      <c r="BA2199" s="98">
        <f>_xll.qlInterestRateIndexFixingDate(Currency&amp;"ibor"&amp;Tenor,BB2199,Trigger)</f>
        <v>54816</v>
      </c>
      <c r="BB2199" s="98">
        <f>_xll.qlCalendarAdvance(Calendar,BB2198,AZ2199,"f",,Trigger)</f>
        <v>54820</v>
      </c>
      <c r="BC2199" s="98">
        <f>_xll.qlInterestRateIndexMaturity(Currency&amp;"ibor"&amp;Tenor,BB2199,Trigger)</f>
        <v>54910</v>
      </c>
      <c r="BD2199" s="242" t="e">
        <f>_xll.qlIndexFixing($AD$5,BA2199,TRUE,_xll.ohTrigger(Trigger,Trigger3M))</f>
        <v>#NUM!</v>
      </c>
      <c r="BE2199" s="242">
        <f>IFERROR(_xll.qlIndexFixing($BF$1,BA2199,TRUE,_xll.ohTrigger(Trigger,Trigger3M)),#N/A)</f>
        <v>1.5724993439980572E-2</v>
      </c>
    </row>
    <row r="2200" spans="52:57" ht="11.25" customHeight="1" x14ac:dyDescent="0.25">
      <c r="AZ2200" s="99" t="s">
        <v>83</v>
      </c>
      <c r="BA2200" s="98">
        <f>_xll.qlInterestRateIndexFixingDate(Currency&amp;"ibor"&amp;Tenor,BB2200,Trigger)</f>
        <v>54823</v>
      </c>
      <c r="BB2200" s="98">
        <f>_xll.qlCalendarAdvance(Calendar,BB2199,AZ2200,"f",,Trigger)</f>
        <v>54827</v>
      </c>
      <c r="BC2200" s="98">
        <f>_xll.qlInterestRateIndexMaturity(Currency&amp;"ibor"&amp;Tenor,BB2200,Trigger)</f>
        <v>54917</v>
      </c>
      <c r="BD2200" s="242" t="e">
        <f>_xll.qlIndexFixing($AD$5,BA2200,TRUE,_xll.ohTrigger(Trigger,Trigger3M))</f>
        <v>#NUM!</v>
      </c>
      <c r="BE2200" s="242">
        <f>IFERROR(_xll.qlIndexFixing($BF$1,BA2200,TRUE,_xll.ohTrigger(Trigger,Trigger3M)),#N/A)</f>
        <v>1.5723791780426488E-2</v>
      </c>
    </row>
    <row r="2201" spans="52:57" ht="11.25" customHeight="1" x14ac:dyDescent="0.25">
      <c r="AZ2201" s="99" t="s">
        <v>83</v>
      </c>
      <c r="BA2201" s="98">
        <f>_xll.qlInterestRateIndexFixingDate(Currency&amp;"ibor"&amp;Tenor,BB2201,Trigger)</f>
        <v>54830</v>
      </c>
      <c r="BB2201" s="98">
        <f>_xll.qlCalendarAdvance(Calendar,BB2200,AZ2201,"f",,Trigger)</f>
        <v>54834</v>
      </c>
      <c r="BC2201" s="98">
        <f>_xll.qlInterestRateIndexMaturity(Currency&amp;"ibor"&amp;Tenor,BB2201,Trigger)</f>
        <v>54924</v>
      </c>
      <c r="BD2201" s="242" t="e">
        <f>_xll.qlIndexFixing($AD$5,BA2201,TRUE,_xll.ohTrigger(Trigger,Trigger3M))</f>
        <v>#NUM!</v>
      </c>
      <c r="BE2201" s="242">
        <f>IFERROR(_xll.qlIndexFixing($BF$1,BA2201,TRUE,_xll.ohTrigger(Trigger,Trigger3M)),#N/A)</f>
        <v>1.5722560173002442E-2</v>
      </c>
    </row>
    <row r="2202" spans="52:57" ht="11.25" customHeight="1" x14ac:dyDescent="0.25">
      <c r="AZ2202" s="99" t="s">
        <v>83</v>
      </c>
      <c r="BA2202" s="98">
        <f>_xll.qlInterestRateIndexFixingDate(Currency&amp;"ibor"&amp;Tenor,BB2202,Trigger)</f>
        <v>54837</v>
      </c>
      <c r="BB2202" s="98">
        <f>_xll.qlCalendarAdvance(Calendar,BB2201,AZ2202,"f",,Trigger)</f>
        <v>54841</v>
      </c>
      <c r="BC2202" s="98">
        <f>_xll.qlInterestRateIndexMaturity(Currency&amp;"ibor"&amp;Tenor,BB2202,Trigger)</f>
        <v>54931</v>
      </c>
      <c r="BD2202" s="242" t="e">
        <f>_xll.qlIndexFixing($AD$5,BA2202,TRUE,_xll.ohTrigger(Trigger,Trigger3M))</f>
        <v>#NUM!</v>
      </c>
      <c r="BE2202" s="242">
        <f>IFERROR(_xll.qlIndexFixing($BF$1,BA2202,TRUE,_xll.ohTrigger(Trigger,Trigger3M)),#N/A)</f>
        <v>1.5721298559432384E-2</v>
      </c>
    </row>
    <row r="2203" spans="52:57" ht="11.25" customHeight="1" x14ac:dyDescent="0.25">
      <c r="AZ2203" s="99" t="s">
        <v>83</v>
      </c>
      <c r="BA2203" s="98">
        <f>_xll.qlInterestRateIndexFixingDate(Currency&amp;"ibor"&amp;Tenor,BB2203,Trigger)</f>
        <v>54844</v>
      </c>
      <c r="BB2203" s="98">
        <f>_xll.qlCalendarAdvance(Calendar,BB2202,AZ2203,"f",,Trigger)</f>
        <v>54848</v>
      </c>
      <c r="BC2203" s="98">
        <f>_xll.qlInterestRateIndexMaturity(Currency&amp;"ibor"&amp;Tenor,BB2203,Trigger)</f>
        <v>54940</v>
      </c>
      <c r="BD2203" s="242" t="e">
        <f>_xll.qlIndexFixing($AD$5,BA2203,TRUE,_xll.ohTrigger(Trigger,Trigger3M))</f>
        <v>#NUM!</v>
      </c>
      <c r="BE2203" s="242">
        <f>IFERROR(_xll.qlIndexFixing($BF$1,BA2203,TRUE,_xll.ohTrigger(Trigger,Trigger3M)),#N/A)</f>
        <v>1.5720496117917988E-2</v>
      </c>
    </row>
    <row r="2204" spans="52:57" ht="11.25" customHeight="1" x14ac:dyDescent="0.25">
      <c r="AZ2204" s="99" t="s">
        <v>83</v>
      </c>
      <c r="BA2204" s="98">
        <f>_xll.qlInterestRateIndexFixingDate(Currency&amp;"ibor"&amp;Tenor,BB2204,Trigger)</f>
        <v>54851</v>
      </c>
      <c r="BB2204" s="98">
        <f>_xll.qlCalendarAdvance(Calendar,BB2203,AZ2204,"f",,Trigger)</f>
        <v>54855</v>
      </c>
      <c r="BC2204" s="98">
        <f>_xll.qlInterestRateIndexMaturity(Currency&amp;"ibor"&amp;Tenor,BB2204,Trigger)</f>
        <v>54947</v>
      </c>
      <c r="BD2204" s="242" t="e">
        <f>_xll.qlIndexFixing($AD$5,BA2204,TRUE,_xll.ohTrigger(Trigger,Trigger3M))</f>
        <v>#NUM!</v>
      </c>
      <c r="BE2204" s="242">
        <f>IFERROR(_xll.qlIndexFixing($BF$1,BA2204,TRUE,_xll.ohTrigger(Trigger,Trigger3M)),#N/A)</f>
        <v>1.5719169875606367E-2</v>
      </c>
    </row>
    <row r="2205" spans="52:57" ht="11.25" customHeight="1" x14ac:dyDescent="0.25">
      <c r="AZ2205" s="99" t="s">
        <v>83</v>
      </c>
      <c r="BA2205" s="98">
        <f>_xll.qlInterestRateIndexFixingDate(Currency&amp;"ibor"&amp;Tenor,BB2205,Trigger)</f>
        <v>54858</v>
      </c>
      <c r="BB2205" s="98">
        <f>_xll.qlCalendarAdvance(Calendar,BB2204,AZ2205,"f",,Trigger)</f>
        <v>54862</v>
      </c>
      <c r="BC2205" s="98">
        <f>_xll.qlInterestRateIndexMaturity(Currency&amp;"ibor"&amp;Tenor,BB2205,Trigger)</f>
        <v>54954</v>
      </c>
      <c r="BD2205" s="242" t="e">
        <f>_xll.qlIndexFixing($AD$5,BA2205,TRUE,_xll.ohTrigger(Trigger,Trigger3M))</f>
        <v>#NUM!</v>
      </c>
      <c r="BE2205" s="242">
        <f>IFERROR(_xll.qlIndexFixing($BF$1,BA2205,TRUE,_xll.ohTrigger(Trigger,Trigger3M)),#N/A)</f>
        <v>1.5717813441378816E-2</v>
      </c>
    </row>
    <row r="2206" spans="52:57" ht="11.25" customHeight="1" x14ac:dyDescent="0.25">
      <c r="AZ2206" s="99" t="s">
        <v>83</v>
      </c>
      <c r="BA2206" s="98">
        <f>_xll.qlInterestRateIndexFixingDate(Currency&amp;"ibor"&amp;Tenor,BB2206,Trigger)</f>
        <v>54865</v>
      </c>
      <c r="BB2206" s="98">
        <f>_xll.qlCalendarAdvance(Calendar,BB2205,AZ2206,"f",,Trigger)</f>
        <v>54869</v>
      </c>
      <c r="BC2206" s="98">
        <f>_xll.qlInterestRateIndexMaturity(Currency&amp;"ibor"&amp;Tenor,BB2206,Trigger)</f>
        <v>54961</v>
      </c>
      <c r="BD2206" s="242" t="e">
        <f>_xll.qlIndexFixing($AD$5,BA2206,TRUE,_xll.ohTrigger(Trigger,Trigger3M))</f>
        <v>#NUM!</v>
      </c>
      <c r="BE2206" s="242">
        <f>IFERROR(_xll.qlIndexFixing($BF$1,BA2206,TRUE,_xll.ohTrigger(Trigger,Trigger3M)),#N/A)</f>
        <v>1.5716426756962828E-2</v>
      </c>
    </row>
    <row r="2207" spans="52:57" ht="11.25" customHeight="1" x14ac:dyDescent="0.25">
      <c r="AZ2207" s="99" t="s">
        <v>83</v>
      </c>
      <c r="BA2207" s="98">
        <f>_xll.qlInterestRateIndexFixingDate(Currency&amp;"ibor"&amp;Tenor,BB2207,Trigger)</f>
        <v>54872</v>
      </c>
      <c r="BB2207" s="98">
        <f>_xll.qlCalendarAdvance(Calendar,BB2206,AZ2207,"f",,Trigger)</f>
        <v>54876</v>
      </c>
      <c r="BC2207" s="98">
        <f>_xll.qlInterestRateIndexMaturity(Currency&amp;"ibor"&amp;Tenor,BB2207,Trigger)</f>
        <v>54968</v>
      </c>
      <c r="BD2207" s="242" t="e">
        <f>_xll.qlIndexFixing($AD$5,BA2207,TRUE,_xll.ohTrigger(Trigger,Trigger3M))</f>
        <v>#NUM!</v>
      </c>
      <c r="BE2207" s="242">
        <f>IFERROR(_xll.qlIndexFixing($BF$1,BA2207,TRUE,_xll.ohTrigger(Trigger,Trigger3M)),#N/A)</f>
        <v>1.5715009764077192E-2</v>
      </c>
    </row>
    <row r="2208" spans="52:57" ht="11.25" customHeight="1" x14ac:dyDescent="0.25">
      <c r="AZ2208" s="99" t="s">
        <v>83</v>
      </c>
      <c r="BA2208" s="98">
        <f>_xll.qlInterestRateIndexFixingDate(Currency&amp;"ibor"&amp;Tenor,BB2208,Trigger)</f>
        <v>54879</v>
      </c>
      <c r="BB2208" s="98">
        <f>_xll.qlCalendarAdvance(Calendar,BB2207,AZ2208,"f",,Trigger)</f>
        <v>54883</v>
      </c>
      <c r="BC2208" s="98">
        <f>_xll.qlInterestRateIndexMaturity(Currency&amp;"ibor"&amp;Tenor,BB2208,Trigger)</f>
        <v>54974</v>
      </c>
      <c r="BD2208" s="242" t="e">
        <f>_xll.qlIndexFixing($AD$5,BA2208,TRUE,_xll.ohTrigger(Trigger,Trigger3M))</f>
        <v>#NUM!</v>
      </c>
      <c r="BE2208" s="242">
        <f>IFERROR(_xll.qlIndexFixing($BF$1,BA2208,TRUE,_xll.ohTrigger(Trigger,Trigger3M)),#N/A)</f>
        <v>1.5713329048924453E-2</v>
      </c>
    </row>
    <row r="2209" spans="52:57" ht="11.25" customHeight="1" x14ac:dyDescent="0.25">
      <c r="AZ2209" s="99" t="s">
        <v>83</v>
      </c>
      <c r="BA2209" s="98">
        <f>_xll.qlInterestRateIndexFixingDate(Currency&amp;"ibor"&amp;Tenor,BB2209,Trigger)</f>
        <v>54884</v>
      </c>
      <c r="BB2209" s="98">
        <f>_xll.qlCalendarAdvance(Calendar,BB2208,AZ2209,"f",,Trigger)</f>
        <v>54890</v>
      </c>
      <c r="BC2209" s="98">
        <f>_xll.qlInterestRateIndexMaturity(Currency&amp;"ibor"&amp;Tenor,BB2209,Trigger)</f>
        <v>54981</v>
      </c>
      <c r="BD2209" s="242" t="e">
        <f>_xll.qlIndexFixing($AD$5,BA2209,TRUE,_xll.ohTrigger(Trigger,Trigger3M))</f>
        <v>#NUM!</v>
      </c>
      <c r="BE2209" s="242">
        <f>IFERROR(_xll.qlIndexFixing($BF$1,BA2209,TRUE,_xll.ohTrigger(Trigger,Trigger3M)),#N/A)</f>
        <v>1.5711853512775802E-2</v>
      </c>
    </row>
    <row r="2210" spans="52:57" ht="11.25" customHeight="1" x14ac:dyDescent="0.25">
      <c r="AZ2210" s="99" t="s">
        <v>83</v>
      </c>
      <c r="BA2210" s="98">
        <f>_xll.qlInterestRateIndexFixingDate(Currency&amp;"ibor"&amp;Tenor,BB2210,Trigger)</f>
        <v>54893</v>
      </c>
      <c r="BB2210" s="98">
        <f>_xll.qlCalendarAdvance(Calendar,BB2209,AZ2210,"f",,Trigger)</f>
        <v>54897</v>
      </c>
      <c r="BC2210" s="98">
        <f>_xll.qlInterestRateIndexMaturity(Currency&amp;"ibor"&amp;Tenor,BB2210,Trigger)</f>
        <v>54988</v>
      </c>
      <c r="BD2210" s="242" t="e">
        <f>_xll.qlIndexFixing($AD$5,BA2210,TRUE,_xll.ohTrigger(Trigger,Trigger3M))</f>
        <v>#NUM!</v>
      </c>
      <c r="BE2210" s="242">
        <f>IFERROR(_xll.qlIndexFixing($BF$1,BA2210,TRUE,_xll.ohTrigger(Trigger,Trigger3M)),#N/A)</f>
        <v>1.5710347498818746E-2</v>
      </c>
    </row>
    <row r="2211" spans="52:57" ht="11.25" customHeight="1" x14ac:dyDescent="0.25">
      <c r="AZ2211" s="99" t="s">
        <v>83</v>
      </c>
      <c r="BA2211" s="98">
        <f>_xll.qlInterestRateIndexFixingDate(Currency&amp;"ibor"&amp;Tenor,BB2211,Trigger)</f>
        <v>54900</v>
      </c>
      <c r="BB2211" s="98">
        <f>_xll.qlCalendarAdvance(Calendar,BB2210,AZ2211,"f",,Trigger)</f>
        <v>54904</v>
      </c>
      <c r="BC2211" s="98">
        <f>_xll.qlInterestRateIndexMaturity(Currency&amp;"ibor"&amp;Tenor,BB2211,Trigger)</f>
        <v>54995</v>
      </c>
      <c r="BD2211" s="242" t="e">
        <f>_xll.qlIndexFixing($AD$5,BA2211,TRUE,_xll.ohTrigger(Trigger,Trigger3M))</f>
        <v>#NUM!</v>
      </c>
      <c r="BE2211" s="242">
        <f>IFERROR(_xll.qlIndexFixing($BF$1,BA2211,TRUE,_xll.ohTrigger(Trigger,Trigger3M)),#N/A)</f>
        <v>1.5708810948783406E-2</v>
      </c>
    </row>
    <row r="2212" spans="52:57" ht="11.25" customHeight="1" x14ac:dyDescent="0.25">
      <c r="AZ2212" s="99" t="s">
        <v>83</v>
      </c>
      <c r="BA2212" s="98">
        <f>_xll.qlInterestRateIndexFixingDate(Currency&amp;"ibor"&amp;Tenor,BB2212,Trigger)</f>
        <v>54907</v>
      </c>
      <c r="BB2212" s="98">
        <f>_xll.qlCalendarAdvance(Calendar,BB2211,AZ2212,"f",,Trigger)</f>
        <v>54911</v>
      </c>
      <c r="BC2212" s="98">
        <f>_xll.qlInterestRateIndexMaturity(Currency&amp;"ibor"&amp;Tenor,BB2212,Trigger)</f>
        <v>55003</v>
      </c>
      <c r="BD2212" s="242" t="e">
        <f>_xll.qlIndexFixing($AD$5,BA2212,TRUE,_xll.ohTrigger(Trigger,Trigger3M))</f>
        <v>#NUM!</v>
      </c>
      <c r="BE2212" s="242">
        <f>IFERROR(_xll.qlIndexFixing($BF$1,BA2212,TRUE,_xll.ohTrigger(Trigger,Trigger3M)),#N/A)</f>
        <v>1.5707468133035789E-2</v>
      </c>
    </row>
    <row r="2213" spans="52:57" ht="11.25" customHeight="1" x14ac:dyDescent="0.25">
      <c r="AZ2213" s="99" t="s">
        <v>83</v>
      </c>
      <c r="BA2213" s="98">
        <f>_xll.qlInterestRateIndexFixingDate(Currency&amp;"ibor"&amp;Tenor,BB2213,Trigger)</f>
        <v>54914</v>
      </c>
      <c r="BB2213" s="98">
        <f>_xll.qlCalendarAdvance(Calendar,BB2212,AZ2213,"f",,Trigger)</f>
        <v>54918</v>
      </c>
      <c r="BC2213" s="98">
        <f>_xll.qlInterestRateIndexMaturity(Currency&amp;"ibor"&amp;Tenor,BB2213,Trigger)</f>
        <v>55010</v>
      </c>
      <c r="BD2213" s="242" t="e">
        <f>_xll.qlIndexFixing($AD$5,BA2213,TRUE,_xll.ohTrigger(Trigger,Trigger3M))</f>
        <v>#NUM!</v>
      </c>
      <c r="BE2213" s="242">
        <f>IFERROR(_xll.qlIndexFixing($BF$1,BA2213,TRUE,_xll.ohTrigger(Trigger,Trigger3M)),#N/A)</f>
        <v>1.570586806559203E-2</v>
      </c>
    </row>
    <row r="2214" spans="52:57" ht="11.25" customHeight="1" x14ac:dyDescent="0.25">
      <c r="AZ2214" s="99" t="s">
        <v>83</v>
      </c>
      <c r="BA2214" s="98">
        <f>_xll.qlInterestRateIndexFixingDate(Currency&amp;"ibor"&amp;Tenor,BB2214,Trigger)</f>
        <v>54921</v>
      </c>
      <c r="BB2214" s="98">
        <f>_xll.qlCalendarAdvance(Calendar,BB2213,AZ2214,"f",,Trigger)</f>
        <v>54925</v>
      </c>
      <c r="BC2214" s="98">
        <f>_xll.qlInterestRateIndexMaturity(Currency&amp;"ibor"&amp;Tenor,BB2214,Trigger)</f>
        <v>55017</v>
      </c>
      <c r="BD2214" s="242" t="e">
        <f>_xll.qlIndexFixing($AD$5,BA2214,TRUE,_xll.ohTrigger(Trigger,Trigger3M))</f>
        <v>#NUM!</v>
      </c>
      <c r="BE2214" s="242">
        <f>IFERROR(_xll.qlIndexFixing($BF$1,BA2214,TRUE,_xll.ohTrigger(Trigger,Trigger3M)),#N/A)</f>
        <v>1.5704237281768396E-2</v>
      </c>
    </row>
    <row r="2215" spans="52:57" ht="11.25" customHeight="1" x14ac:dyDescent="0.25">
      <c r="AZ2215" s="99" t="s">
        <v>83</v>
      </c>
      <c r="BA2215" s="98">
        <f>_xll.qlInterestRateIndexFixingDate(Currency&amp;"ibor"&amp;Tenor,BB2215,Trigger)</f>
        <v>54928</v>
      </c>
      <c r="BB2215" s="98">
        <f>_xll.qlCalendarAdvance(Calendar,BB2214,AZ2215,"f",,Trigger)</f>
        <v>54932</v>
      </c>
      <c r="BC2215" s="98">
        <f>_xll.qlInterestRateIndexMaturity(Currency&amp;"ibor"&amp;Tenor,BB2215,Trigger)</f>
        <v>55024</v>
      </c>
      <c r="BD2215" s="242" t="e">
        <f>_xll.qlIndexFixing($AD$5,BA2215,TRUE,_xll.ohTrigger(Trigger,Trigger3M))</f>
        <v>#NUM!</v>
      </c>
      <c r="BE2215" s="242">
        <f>IFERROR(_xll.qlIndexFixing($BF$1,BA2215,TRUE,_xll.ohTrigger(Trigger,Trigger3M)),#N/A)</f>
        <v>1.5702575723295847E-2</v>
      </c>
    </row>
    <row r="2216" spans="52:57" ht="11.25" customHeight="1" x14ac:dyDescent="0.25">
      <c r="AZ2216" s="99" t="s">
        <v>83</v>
      </c>
      <c r="BA2216" s="98">
        <f>_xll.qlInterestRateIndexFixingDate(Currency&amp;"ibor"&amp;Tenor,BB2216,Trigger)</f>
        <v>54935</v>
      </c>
      <c r="BB2216" s="98">
        <f>_xll.qlCalendarAdvance(Calendar,BB2215,AZ2216,"f",,Trigger)</f>
        <v>54939</v>
      </c>
      <c r="BC2216" s="98">
        <f>_xll.qlInterestRateIndexMaturity(Currency&amp;"ibor"&amp;Tenor,BB2216,Trigger)</f>
        <v>55031</v>
      </c>
      <c r="BD2216" s="242" t="e">
        <f>_xll.qlIndexFixing($AD$5,BA2216,TRUE,_xll.ohTrigger(Trigger,Trigger3M))</f>
        <v>#NUM!</v>
      </c>
      <c r="BE2216" s="242">
        <f>IFERROR(_xll.qlIndexFixing($BF$1,BA2216,TRUE,_xll.ohTrigger(Trigger,Trigger3M)),#N/A)</f>
        <v>1.570088333190621E-2</v>
      </c>
    </row>
    <row r="2217" spans="52:57" ht="11.25" customHeight="1" x14ac:dyDescent="0.25">
      <c r="AZ2217" s="99" t="s">
        <v>83</v>
      </c>
      <c r="BA2217" s="98">
        <f>_xll.qlInterestRateIndexFixingDate(Currency&amp;"ibor"&amp;Tenor,BB2217,Trigger)</f>
        <v>54942</v>
      </c>
      <c r="BB2217" s="98">
        <f>_xll.qlCalendarAdvance(Calendar,BB2216,AZ2217,"f",,Trigger)</f>
        <v>54946</v>
      </c>
      <c r="BC2217" s="98">
        <f>_xll.qlInterestRateIndexMaturity(Currency&amp;"ibor"&amp;Tenor,BB2217,Trigger)</f>
        <v>55038</v>
      </c>
      <c r="BD2217" s="242" t="e">
        <f>_xll.qlIndexFixing($AD$5,BA2217,TRUE,_xll.ohTrigger(Trigger,Trigger3M))</f>
        <v>#NUM!</v>
      </c>
      <c r="BE2217" s="242">
        <f>IFERROR(_xll.qlIndexFixing($BF$1,BA2217,TRUE,_xll.ohTrigger(Trigger,Trigger3M)),#N/A)</f>
        <v>1.5699160049330443E-2</v>
      </c>
    </row>
    <row r="2218" spans="52:57" ht="11.25" customHeight="1" x14ac:dyDescent="0.25">
      <c r="AZ2218" s="99" t="s">
        <v>83</v>
      </c>
      <c r="BA2218" s="98">
        <f>_xll.qlInterestRateIndexFixingDate(Currency&amp;"ibor"&amp;Tenor,BB2218,Trigger)</f>
        <v>54949</v>
      </c>
      <c r="BB2218" s="98">
        <f>_xll.qlCalendarAdvance(Calendar,BB2217,AZ2218,"f",,Trigger)</f>
        <v>54953</v>
      </c>
      <c r="BC2218" s="98">
        <f>_xll.qlInterestRateIndexMaturity(Currency&amp;"ibor"&amp;Tenor,BB2218,Trigger)</f>
        <v>55045</v>
      </c>
      <c r="BD2218" s="242" t="e">
        <f>_xll.qlIndexFixing($AD$5,BA2218,TRUE,_xll.ohTrigger(Trigger,Trigger3M))</f>
        <v>#NUM!</v>
      </c>
      <c r="BE2218" s="242">
        <f>IFERROR(_xll.qlIndexFixing($BF$1,BA2218,TRUE,_xll.ohTrigger(Trigger,Trigger3M)),#N/A)</f>
        <v>1.5697405817300367E-2</v>
      </c>
    </row>
    <row r="2219" spans="52:57" ht="11.25" customHeight="1" x14ac:dyDescent="0.25">
      <c r="AZ2219" s="99" t="s">
        <v>83</v>
      </c>
      <c r="BA2219" s="98">
        <f>_xll.qlInterestRateIndexFixingDate(Currency&amp;"ibor"&amp;Tenor,BB2219,Trigger)</f>
        <v>54956</v>
      </c>
      <c r="BB2219" s="98">
        <f>_xll.qlCalendarAdvance(Calendar,BB2218,AZ2219,"f",,Trigger)</f>
        <v>54960</v>
      </c>
      <c r="BC2219" s="98">
        <f>_xll.qlInterestRateIndexMaturity(Currency&amp;"ibor"&amp;Tenor,BB2219,Trigger)</f>
        <v>55052</v>
      </c>
      <c r="BD2219" s="242" t="e">
        <f>_xll.qlIndexFixing($AD$5,BA2219,TRUE,_xll.ohTrigger(Trigger,Trigger3M))</f>
        <v>#NUM!</v>
      </c>
      <c r="BE2219" s="242">
        <f>IFERROR(_xll.qlIndexFixing($BF$1,BA2219,TRUE,_xll.ohTrigger(Trigger,Trigger3M)),#N/A)</f>
        <v>1.5695620577551295E-2</v>
      </c>
    </row>
    <row r="2220" spans="52:57" ht="11.25" customHeight="1" x14ac:dyDescent="0.25">
      <c r="AZ2220" s="99" t="s">
        <v>83</v>
      </c>
      <c r="BA2220" s="98">
        <f>_xll.qlInterestRateIndexFixingDate(Currency&amp;"ibor"&amp;Tenor,BB2220,Trigger)</f>
        <v>54963</v>
      </c>
      <c r="BB2220" s="98">
        <f>_xll.qlCalendarAdvance(Calendar,BB2219,AZ2220,"f",,Trigger)</f>
        <v>54967</v>
      </c>
      <c r="BC2220" s="98">
        <f>_xll.qlInterestRateIndexMaturity(Currency&amp;"ibor"&amp;Tenor,BB2220,Trigger)</f>
        <v>55059</v>
      </c>
      <c r="BD2220" s="242" t="e">
        <f>_xll.qlIndexFixing($AD$5,BA2220,TRUE,_xll.ohTrigger(Trigger,Trigger3M))</f>
        <v>#NUM!</v>
      </c>
      <c r="BE2220" s="242">
        <f>IFERROR(_xll.qlIndexFixing($BF$1,BA2220,TRUE,_xll.ohTrigger(Trigger,Trigger3M)),#N/A)</f>
        <v>1.5693804271815916E-2</v>
      </c>
    </row>
    <row r="2221" spans="52:57" ht="11.25" customHeight="1" x14ac:dyDescent="0.25">
      <c r="AZ2221" s="99" t="s">
        <v>83</v>
      </c>
      <c r="BA2221" s="98">
        <f>_xll.qlInterestRateIndexFixingDate(Currency&amp;"ibor"&amp;Tenor,BB2221,Trigger)</f>
        <v>54970</v>
      </c>
      <c r="BB2221" s="98">
        <f>_xll.qlCalendarAdvance(Calendar,BB2220,AZ2221,"f",,Trigger)</f>
        <v>54974</v>
      </c>
      <c r="BC2221" s="98">
        <f>_xll.qlInterestRateIndexMaturity(Currency&amp;"ibor"&amp;Tenor,BB2221,Trigger)</f>
        <v>55066</v>
      </c>
      <c r="BD2221" s="242" t="e">
        <f>_xll.qlIndexFixing($AD$5,BA2221,TRUE,_xll.ohTrigger(Trigger,Trigger3M))</f>
        <v>#NUM!</v>
      </c>
      <c r="BE2221" s="242">
        <f>IFERROR(_xll.qlIndexFixing($BF$1,BA2221,TRUE,_xll.ohTrigger(Trigger,Trigger3M)),#N/A)</f>
        <v>1.5691956841830404E-2</v>
      </c>
    </row>
    <row r="2222" spans="52:57" ht="11.25" customHeight="1" x14ac:dyDescent="0.25">
      <c r="AZ2222" s="99" t="s">
        <v>83</v>
      </c>
      <c r="BA2222" s="98">
        <f>_xll.qlInterestRateIndexFixingDate(Currency&amp;"ibor"&amp;Tenor,BB2222,Trigger)</f>
        <v>54977</v>
      </c>
      <c r="BB2222" s="98">
        <f>_xll.qlCalendarAdvance(Calendar,BB2221,AZ2222,"f",,Trigger)</f>
        <v>54981</v>
      </c>
      <c r="BC2222" s="98">
        <f>_xll.qlInterestRateIndexMaturity(Currency&amp;"ibor"&amp;Tenor,BB2222,Trigger)</f>
        <v>55073</v>
      </c>
      <c r="BD2222" s="242" t="e">
        <f>_xll.qlIndexFixing($AD$5,BA2222,TRUE,_xll.ohTrigger(Trigger,Trigger3M))</f>
        <v>#NUM!</v>
      </c>
      <c r="BE2222" s="242">
        <f>IFERROR(_xll.qlIndexFixing($BF$1,BA2222,TRUE,_xll.ohTrigger(Trigger,Trigger3M)),#N/A)</f>
        <v>1.5690078229329191E-2</v>
      </c>
    </row>
    <row r="2223" spans="52:57" ht="11.25" customHeight="1" x14ac:dyDescent="0.25">
      <c r="AZ2223" s="99" t="s">
        <v>83</v>
      </c>
      <c r="BA2223" s="98">
        <f>_xll.qlInterestRateIndexFixingDate(Currency&amp;"ibor"&amp;Tenor,BB2223,Trigger)</f>
        <v>54984</v>
      </c>
      <c r="BB2223" s="98">
        <f>_xll.qlCalendarAdvance(Calendar,BB2222,AZ2223,"f",,Trigger)</f>
        <v>54988</v>
      </c>
      <c r="BC2223" s="98">
        <f>_xll.qlInterestRateIndexMaturity(Currency&amp;"ibor"&amp;Tenor,BB2223,Trigger)</f>
        <v>55080</v>
      </c>
      <c r="BD2223" s="242" t="e">
        <f>_xll.qlIndexFixing($AD$5,BA2223,TRUE,_xll.ohTrigger(Trigger,Trigger3M))</f>
        <v>#NUM!</v>
      </c>
      <c r="BE2223" s="242">
        <f>IFERROR(_xll.qlIndexFixing($BF$1,BA2223,TRUE,_xll.ohTrigger(Trigger,Trigger3M)),#N/A)</f>
        <v>1.5688168376051057E-2</v>
      </c>
    </row>
    <row r="2224" spans="52:57" ht="11.25" customHeight="1" x14ac:dyDescent="0.25">
      <c r="AZ2224" s="99" t="s">
        <v>83</v>
      </c>
      <c r="BA2224" s="98">
        <f>_xll.qlInterestRateIndexFixingDate(Currency&amp;"ibor"&amp;Tenor,BB2224,Trigger)</f>
        <v>54991</v>
      </c>
      <c r="BB2224" s="98">
        <f>_xll.qlCalendarAdvance(Calendar,BB2223,AZ2224,"f",,Trigger)</f>
        <v>54995</v>
      </c>
      <c r="BC2224" s="98">
        <f>_xll.qlInterestRateIndexMaturity(Currency&amp;"ibor"&amp;Tenor,BB2224,Trigger)</f>
        <v>55087</v>
      </c>
      <c r="BD2224" s="242" t="e">
        <f>_xll.qlIndexFixing($AD$5,BA2224,TRUE,_xll.ohTrigger(Trigger,Trigger3M))</f>
        <v>#NUM!</v>
      </c>
      <c r="BE2224" s="242">
        <f>IFERROR(_xll.qlIndexFixing($BF$1,BA2224,TRUE,_xll.ohTrigger(Trigger,Trigger3M)),#N/A)</f>
        <v>1.5686227223732172E-2</v>
      </c>
    </row>
    <row r="2225" spans="52:57" ht="11.25" customHeight="1" x14ac:dyDescent="0.25">
      <c r="AZ2225" s="99" t="s">
        <v>83</v>
      </c>
      <c r="BA2225" s="98">
        <f>_xll.qlInterestRateIndexFixingDate(Currency&amp;"ibor"&amp;Tenor,BB2225,Trigger)</f>
        <v>54998</v>
      </c>
      <c r="BB2225" s="98">
        <f>_xll.qlCalendarAdvance(Calendar,BB2224,AZ2225,"f",,Trigger)</f>
        <v>55002</v>
      </c>
      <c r="BC2225" s="98">
        <f>_xll.qlInterestRateIndexMaturity(Currency&amp;"ibor"&amp;Tenor,BB2225,Trigger)</f>
        <v>55094</v>
      </c>
      <c r="BD2225" s="242" t="e">
        <f>_xll.qlIndexFixing($AD$5,BA2225,TRUE,_xll.ohTrigger(Trigger,Trigger3M))</f>
        <v>#NUM!</v>
      </c>
      <c r="BE2225" s="242">
        <f>IFERROR(_xll.qlIndexFixing($BF$1,BA2225,TRUE,_xll.ohTrigger(Trigger,Trigger3M)),#N/A)</f>
        <v>1.5684254714112184E-2</v>
      </c>
    </row>
    <row r="2226" spans="52:57" ht="11.25" customHeight="1" x14ac:dyDescent="0.25">
      <c r="AZ2226" s="99" t="s">
        <v>83</v>
      </c>
      <c r="BA2226" s="98">
        <f>_xll.qlInterestRateIndexFixingDate(Currency&amp;"ibor"&amp;Tenor,BB2226,Trigger)</f>
        <v>55005</v>
      </c>
      <c r="BB2226" s="98">
        <f>_xll.qlCalendarAdvance(Calendar,BB2225,AZ2226,"f",,Trigger)</f>
        <v>55009</v>
      </c>
      <c r="BC2226" s="98">
        <f>_xll.qlInterestRateIndexMaturity(Currency&amp;"ibor"&amp;Tenor,BB2226,Trigger)</f>
        <v>55101</v>
      </c>
      <c r="BD2226" s="242" t="e">
        <f>_xll.qlIndexFixing($AD$5,BA2226,TRUE,_xll.ohTrigger(Trigger,Trigger3M))</f>
        <v>#NUM!</v>
      </c>
      <c r="BE2226" s="242">
        <f>IFERROR(_xll.qlIndexFixing($BF$1,BA2226,TRUE,_xll.ohTrigger(Trigger,Trigger3M)),#N/A)</f>
        <v>1.5682250788929E-2</v>
      </c>
    </row>
    <row r="2227" spans="52:57" ht="11.25" customHeight="1" x14ac:dyDescent="0.25">
      <c r="AZ2227" s="99" t="s">
        <v>83</v>
      </c>
      <c r="BA2227" s="98">
        <f>_xll.qlInterestRateIndexFixingDate(Currency&amp;"ibor"&amp;Tenor,BB2227,Trigger)</f>
        <v>55012</v>
      </c>
      <c r="BB2227" s="98">
        <f>_xll.qlCalendarAdvance(Calendar,BB2226,AZ2227,"f",,Trigger)</f>
        <v>55016</v>
      </c>
      <c r="BC2227" s="98">
        <f>_xll.qlInterestRateIndexMaturity(Currency&amp;"ibor"&amp;Tenor,BB2227,Trigger)</f>
        <v>55108</v>
      </c>
      <c r="BD2227" s="242" t="e">
        <f>_xll.qlIndexFixing($AD$5,BA2227,TRUE,_xll.ohTrigger(Trigger,Trigger3M))</f>
        <v>#NUM!</v>
      </c>
      <c r="BE2227" s="242">
        <f>IFERROR(_xll.qlIndexFixing($BF$1,BA2227,TRUE,_xll.ohTrigger(Trigger,Trigger3M)),#N/A)</f>
        <v>1.568021538992314E-2</v>
      </c>
    </row>
    <row r="2228" spans="52:57" ht="11.25" customHeight="1" x14ac:dyDescent="0.25">
      <c r="AZ2228" s="99" t="s">
        <v>83</v>
      </c>
      <c r="BA2228" s="98">
        <f>_xll.qlInterestRateIndexFixingDate(Currency&amp;"ibor"&amp;Tenor,BB2228,Trigger)</f>
        <v>55019</v>
      </c>
      <c r="BB2228" s="98">
        <f>_xll.qlCalendarAdvance(Calendar,BB2227,AZ2228,"f",,Trigger)</f>
        <v>55023</v>
      </c>
      <c r="BC2228" s="98">
        <f>_xll.qlInterestRateIndexMaturity(Currency&amp;"ibor"&amp;Tenor,BB2228,Trigger)</f>
        <v>55115</v>
      </c>
      <c r="BD2228" s="242" t="e">
        <f>_xll.qlIndexFixing($AD$5,BA2228,TRUE,_xll.ohTrigger(Trigger,Trigger3M))</f>
        <v>#NUM!</v>
      </c>
      <c r="BE2228" s="242">
        <f>IFERROR(_xll.qlIndexFixing($BF$1,BA2228,TRUE,_xll.ohTrigger(Trigger,Trigger3M)),#N/A)</f>
        <v>1.5678148458838588E-2</v>
      </c>
    </row>
    <row r="2229" spans="52:57" ht="11.25" customHeight="1" x14ac:dyDescent="0.25">
      <c r="AZ2229" s="99" t="s">
        <v>83</v>
      </c>
      <c r="BA2229" s="98">
        <f>_xll.qlInterestRateIndexFixingDate(Currency&amp;"ibor"&amp;Tenor,BB2229,Trigger)</f>
        <v>55026</v>
      </c>
      <c r="BB2229" s="98">
        <f>_xll.qlCalendarAdvance(Calendar,BB2228,AZ2229,"f",,Trigger)</f>
        <v>55030</v>
      </c>
      <c r="BC2229" s="98">
        <f>_xll.qlInterestRateIndexMaturity(Currency&amp;"ibor"&amp;Tenor,BB2229,Trigger)</f>
        <v>55122</v>
      </c>
      <c r="BD2229" s="242" t="e">
        <f>_xll.qlIndexFixing($AD$5,BA2229,TRUE,_xll.ohTrigger(Trigger,Trigger3M))</f>
        <v>#NUM!</v>
      </c>
      <c r="BE2229" s="242">
        <f>IFERROR(_xll.qlIndexFixing($BF$1,BA2229,TRUE,_xll.ohTrigger(Trigger,Trigger3M)),#N/A)</f>
        <v>1.5676049937412395E-2</v>
      </c>
    </row>
    <row r="2230" spans="52:57" ht="11.25" customHeight="1" x14ac:dyDescent="0.25">
      <c r="AZ2230" s="99" t="s">
        <v>83</v>
      </c>
      <c r="BA2230" s="98">
        <f>_xll.qlInterestRateIndexFixingDate(Currency&amp;"ibor"&amp;Tenor,BB2230,Trigger)</f>
        <v>55033</v>
      </c>
      <c r="BB2230" s="98">
        <f>_xll.qlCalendarAdvance(Calendar,BB2229,AZ2230,"f",,Trigger)</f>
        <v>55037</v>
      </c>
      <c r="BC2230" s="98">
        <f>_xll.qlInterestRateIndexMaturity(Currency&amp;"ibor"&amp;Tenor,BB2230,Trigger)</f>
        <v>55128</v>
      </c>
      <c r="BD2230" s="242" t="e">
        <f>_xll.qlIndexFixing($AD$5,BA2230,TRUE,_xll.ohTrigger(Trigger,Trigger3M))</f>
        <v>#NUM!</v>
      </c>
      <c r="BE2230" s="242">
        <f>IFERROR(_xll.qlIndexFixing($BF$1,BA2230,TRUE,_xll.ohTrigger(Trigger,Trigger3M)),#N/A)</f>
        <v>1.567373714867212E-2</v>
      </c>
    </row>
    <row r="2231" spans="52:57" ht="11.25" customHeight="1" x14ac:dyDescent="0.25">
      <c r="AZ2231" s="99" t="s">
        <v>83</v>
      </c>
      <c r="BA2231" s="98">
        <f>_xll.qlInterestRateIndexFixingDate(Currency&amp;"ibor"&amp;Tenor,BB2231,Trigger)</f>
        <v>55040</v>
      </c>
      <c r="BB2231" s="98">
        <f>_xll.qlCalendarAdvance(Calendar,BB2230,AZ2231,"f",,Trigger)</f>
        <v>55044</v>
      </c>
      <c r="BC2231" s="98">
        <f>_xll.qlInterestRateIndexMaturity(Currency&amp;"ibor"&amp;Tenor,BB2231,Trigger)</f>
        <v>55135</v>
      </c>
      <c r="BD2231" s="242" t="e">
        <f>_xll.qlIndexFixing($AD$5,BA2231,TRUE,_xll.ohTrigger(Trigger,Trigger3M))</f>
        <v>#NUM!</v>
      </c>
      <c r="BE2231" s="242">
        <f>IFERROR(_xll.qlIndexFixing($BF$1,BA2231,TRUE,_xll.ohTrigger(Trigger,Trigger3M)),#N/A)</f>
        <v>1.5671577641406365E-2</v>
      </c>
    </row>
    <row r="2232" spans="52:57" ht="11.25" customHeight="1" x14ac:dyDescent="0.25">
      <c r="AZ2232" s="99" t="s">
        <v>83</v>
      </c>
      <c r="BA2232" s="98">
        <f>_xll.qlInterestRateIndexFixingDate(Currency&amp;"ibor"&amp;Tenor,BB2232,Trigger)</f>
        <v>55047</v>
      </c>
      <c r="BB2232" s="98">
        <f>_xll.qlCalendarAdvance(Calendar,BB2231,AZ2232,"f",,Trigger)</f>
        <v>55051</v>
      </c>
      <c r="BC2232" s="98">
        <f>_xll.qlInterestRateIndexMaturity(Currency&amp;"ibor"&amp;Tenor,BB2232,Trigger)</f>
        <v>55142</v>
      </c>
      <c r="BD2232" s="242" t="e">
        <f>_xll.qlIndexFixing($AD$5,BA2232,TRUE,_xll.ohTrigger(Trigger,Trigger3M))</f>
        <v>#NUM!</v>
      </c>
      <c r="BE2232" s="242">
        <f>IFERROR(_xll.qlIndexFixing($BF$1,BA2232,TRUE,_xll.ohTrigger(Trigger,Trigger3M)),#N/A)</f>
        <v>1.5669386374561906E-2</v>
      </c>
    </row>
    <row r="2233" spans="52:57" ht="11.25" customHeight="1" x14ac:dyDescent="0.25">
      <c r="AZ2233" s="99" t="s">
        <v>83</v>
      </c>
      <c r="BA2233" s="98">
        <f>_xll.qlInterestRateIndexFixingDate(Currency&amp;"ibor"&amp;Tenor,BB2233,Trigger)</f>
        <v>55054</v>
      </c>
      <c r="BB2233" s="98">
        <f>_xll.qlCalendarAdvance(Calendar,BB2232,AZ2233,"f",,Trigger)</f>
        <v>55058</v>
      </c>
      <c r="BC2233" s="98">
        <f>_xll.qlInterestRateIndexMaturity(Currency&amp;"ibor"&amp;Tenor,BB2233,Trigger)</f>
        <v>55149</v>
      </c>
      <c r="BD2233" s="242" t="e">
        <f>_xll.qlIndexFixing($AD$5,BA2233,TRUE,_xll.ohTrigger(Trigger,Trigger3M))</f>
        <v>#NUM!</v>
      </c>
      <c r="BE2233" s="242">
        <f>IFERROR(_xll.qlIndexFixing($BF$1,BA2233,TRUE,_xll.ohTrigger(Trigger,Trigger3M)),#N/A)</f>
        <v>1.5667163289885561E-2</v>
      </c>
    </row>
    <row r="2234" spans="52:57" ht="11.25" customHeight="1" x14ac:dyDescent="0.25">
      <c r="AZ2234" s="99" t="s">
        <v>83</v>
      </c>
      <c r="BA2234" s="98">
        <f>_xll.qlInterestRateIndexFixingDate(Currency&amp;"ibor"&amp;Tenor,BB2234,Trigger)</f>
        <v>55061</v>
      </c>
      <c r="BB2234" s="98">
        <f>_xll.qlCalendarAdvance(Calendar,BB2233,AZ2234,"f",,Trigger)</f>
        <v>55065</v>
      </c>
      <c r="BC2234" s="98">
        <f>_xll.qlInterestRateIndexMaturity(Currency&amp;"ibor"&amp;Tenor,BB2234,Trigger)</f>
        <v>55157</v>
      </c>
      <c r="BD2234" s="242" t="e">
        <f>_xll.qlIndexFixing($AD$5,BA2234,TRUE,_xll.ohTrigger(Trigger,Trigger3M))</f>
        <v>#NUM!</v>
      </c>
      <c r="BE2234" s="242">
        <f>IFERROR(_xll.qlIndexFixing($BF$1,BA2234,TRUE,_xll.ohTrigger(Trigger,Trigger3M)),#N/A)</f>
        <v>1.5665081436237245E-2</v>
      </c>
    </row>
    <row r="2235" spans="52:57" ht="11.25" customHeight="1" x14ac:dyDescent="0.25">
      <c r="AZ2235" s="99" t="s">
        <v>83</v>
      </c>
      <c r="BA2235" s="98">
        <f>_xll.qlInterestRateIndexFixingDate(Currency&amp;"ibor"&amp;Tenor,BB2235,Trigger)</f>
        <v>55068</v>
      </c>
      <c r="BB2235" s="98">
        <f>_xll.qlCalendarAdvance(Calendar,BB2234,AZ2235,"f",,Trigger)</f>
        <v>55072</v>
      </c>
      <c r="BC2235" s="98">
        <f>_xll.qlInterestRateIndexMaturity(Currency&amp;"ibor"&amp;Tenor,BB2235,Trigger)</f>
        <v>55164</v>
      </c>
      <c r="BD2235" s="242" t="e">
        <f>_xll.qlIndexFixing($AD$5,BA2235,TRUE,_xll.ohTrigger(Trigger,Trigger3M))</f>
        <v>#NUM!</v>
      </c>
      <c r="BE2235" s="242">
        <f>IFERROR(_xll.qlIndexFixing($BF$1,BA2235,TRUE,_xll.ohTrigger(Trigger,Trigger3M)),#N/A)</f>
        <v>1.5662792149413657E-2</v>
      </c>
    </row>
    <row r="2236" spans="52:57" ht="11.25" customHeight="1" x14ac:dyDescent="0.25">
      <c r="AZ2236" s="99" t="s">
        <v>83</v>
      </c>
      <c r="BA2236" s="98">
        <f>_xll.qlInterestRateIndexFixingDate(Currency&amp;"ibor"&amp;Tenor,BB2236,Trigger)</f>
        <v>55075</v>
      </c>
      <c r="BB2236" s="98">
        <f>_xll.qlCalendarAdvance(Calendar,BB2235,AZ2236,"f",,Trigger)</f>
        <v>55079</v>
      </c>
      <c r="BC2236" s="98">
        <f>_xll.qlInterestRateIndexMaturity(Currency&amp;"ibor"&amp;Tenor,BB2236,Trigger)</f>
        <v>55171</v>
      </c>
      <c r="BD2236" s="242" t="e">
        <f>_xll.qlIndexFixing($AD$5,BA2236,TRUE,_xll.ohTrigger(Trigger,Trigger3M))</f>
        <v>#NUM!</v>
      </c>
      <c r="BE2236" s="242">
        <f>IFERROR(_xll.qlIndexFixing($BF$1,BA2236,TRUE,_xll.ohTrigger(Trigger,Trigger3M)),#N/A)</f>
        <v>1.5660470864466789E-2</v>
      </c>
    </row>
    <row r="2237" spans="52:57" ht="11.25" customHeight="1" x14ac:dyDescent="0.25">
      <c r="AZ2237" s="99" t="s">
        <v>83</v>
      </c>
      <c r="BA2237" s="98">
        <f>_xll.qlInterestRateIndexFixingDate(Currency&amp;"ibor"&amp;Tenor,BB2237,Trigger)</f>
        <v>55082</v>
      </c>
      <c r="BB2237" s="98">
        <f>_xll.qlCalendarAdvance(Calendar,BB2236,AZ2237,"f",,Trigger)</f>
        <v>55086</v>
      </c>
      <c r="BC2237" s="98">
        <f>_xll.qlInterestRateIndexMaturity(Currency&amp;"ibor"&amp;Tenor,BB2237,Trigger)</f>
        <v>55178</v>
      </c>
      <c r="BD2237" s="242" t="e">
        <f>_xll.qlIndexFixing($AD$5,BA2237,TRUE,_xll.ohTrigger(Trigger,Trigger3M))</f>
        <v>#NUM!</v>
      </c>
      <c r="BE2237" s="242">
        <f>IFERROR(_xll.qlIndexFixing($BF$1,BA2237,TRUE,_xll.ohTrigger(Trigger,Trigger3M)),#N/A)</f>
        <v>1.5658117523150186E-2</v>
      </c>
    </row>
    <row r="2238" spans="52:57" ht="11.25" customHeight="1" x14ac:dyDescent="0.25">
      <c r="AZ2238" s="99" t="s">
        <v>83</v>
      </c>
      <c r="BA2238" s="98">
        <f>_xll.qlInterestRateIndexFixingDate(Currency&amp;"ibor"&amp;Tenor,BB2238,Trigger)</f>
        <v>55089</v>
      </c>
      <c r="BB2238" s="98">
        <f>_xll.qlCalendarAdvance(Calendar,BB2237,AZ2238,"f",,Trigger)</f>
        <v>55093</v>
      </c>
      <c r="BC2238" s="98">
        <f>_xll.qlInterestRateIndexMaturity(Currency&amp;"ibor"&amp;Tenor,BB2238,Trigger)</f>
        <v>55185</v>
      </c>
      <c r="BD2238" s="242" t="e">
        <f>_xll.qlIndexFixing($AD$5,BA2238,TRUE,_xll.ohTrigger(Trigger,Trigger3M))</f>
        <v>#NUM!</v>
      </c>
      <c r="BE2238" s="242">
        <f>IFERROR(_xll.qlIndexFixing($BF$1,BA2238,TRUE,_xll.ohTrigger(Trigger,Trigger3M)),#N/A)</f>
        <v>1.5655732067213057E-2</v>
      </c>
    </row>
    <row r="2239" spans="52:57" ht="11.25" customHeight="1" x14ac:dyDescent="0.25">
      <c r="AZ2239" s="99" t="s">
        <v>83</v>
      </c>
      <c r="BA2239" s="98">
        <f>_xll.qlInterestRateIndexFixingDate(Currency&amp;"ibor"&amp;Tenor,BB2239,Trigger)</f>
        <v>55096</v>
      </c>
      <c r="BB2239" s="98">
        <f>_xll.qlCalendarAdvance(Calendar,BB2238,AZ2239,"f",,Trigger)</f>
        <v>55100</v>
      </c>
      <c r="BC2239" s="98">
        <f>_xll.qlInterestRateIndexMaturity(Currency&amp;"ibor"&amp;Tenor,BB2239,Trigger)</f>
        <v>55192</v>
      </c>
      <c r="BD2239" s="242" t="e">
        <f>_xll.qlIndexFixing($AD$5,BA2239,TRUE,_xll.ohTrigger(Trigger,Trigger3M))</f>
        <v>#NUM!</v>
      </c>
      <c r="BE2239" s="242">
        <f>IFERROR(_xll.qlIndexFixing($BF$1,BA2239,TRUE,_xll.ohTrigger(Trigger,Trigger3M)),#N/A)</f>
        <v>1.5653314438409817E-2</v>
      </c>
    </row>
    <row r="2240" spans="52:57" ht="11.25" customHeight="1" x14ac:dyDescent="0.25">
      <c r="AZ2240" s="99" t="s">
        <v>83</v>
      </c>
      <c r="BA2240" s="98">
        <f>_xll.qlInterestRateIndexFixingDate(Currency&amp;"ibor"&amp;Tenor,BB2240,Trigger)</f>
        <v>55103</v>
      </c>
      <c r="BB2240" s="98">
        <f>_xll.qlCalendarAdvance(Calendar,BB2239,AZ2240,"f",,Trigger)</f>
        <v>55107</v>
      </c>
      <c r="BC2240" s="98">
        <f>_xll.qlInterestRateIndexMaturity(Currency&amp;"ibor"&amp;Tenor,BB2240,Trigger)</f>
        <v>55199</v>
      </c>
      <c r="BD2240" s="242" t="e">
        <f>_xll.qlIndexFixing($AD$5,BA2240,TRUE,_xll.ohTrigger(Trigger,Trigger3M))</f>
        <v>#NUM!</v>
      </c>
      <c r="BE2240" s="242">
        <f>IFERROR(_xll.qlIndexFixing($BF$1,BA2240,TRUE,_xll.ohTrigger(Trigger,Trigger3M)),#N/A)</f>
        <v>1.5650864578486197E-2</v>
      </c>
    </row>
    <row r="2241" spans="52:57" ht="11.25" customHeight="1" x14ac:dyDescent="0.25">
      <c r="AZ2241" s="99" t="s">
        <v>83</v>
      </c>
      <c r="BA2241" s="98">
        <f>_xll.qlInterestRateIndexFixingDate(Currency&amp;"ibor"&amp;Tenor,BB2241,Trigger)</f>
        <v>55110</v>
      </c>
      <c r="BB2241" s="98">
        <f>_xll.qlCalendarAdvance(Calendar,BB2240,AZ2241,"f",,Trigger)</f>
        <v>55114</v>
      </c>
      <c r="BC2241" s="98">
        <f>_xll.qlInterestRateIndexMaturity(Currency&amp;"ibor"&amp;Tenor,BB2241,Trigger)</f>
        <v>55206</v>
      </c>
      <c r="BD2241" s="242" t="e">
        <f>_xll.qlIndexFixing($AD$5,BA2241,TRUE,_xll.ohTrigger(Trigger,Trigger3M))</f>
        <v>#NUM!</v>
      </c>
      <c r="BE2241" s="242">
        <f>IFERROR(_xll.qlIndexFixing($BF$1,BA2241,TRUE,_xll.ohTrigger(Trigger,Trigger3M)),#N/A)</f>
        <v>1.5648382429199217E-2</v>
      </c>
    </row>
    <row r="2242" spans="52:57" ht="11.25" customHeight="1" x14ac:dyDescent="0.25">
      <c r="AZ2242" s="99" t="s">
        <v>83</v>
      </c>
      <c r="BA2242" s="98">
        <f>_xll.qlInterestRateIndexFixingDate(Currency&amp;"ibor"&amp;Tenor,BB2242,Trigger)</f>
        <v>55117</v>
      </c>
      <c r="BB2242" s="98">
        <f>_xll.qlCalendarAdvance(Calendar,BB2241,AZ2242,"f",,Trigger)</f>
        <v>55121</v>
      </c>
      <c r="BC2242" s="98">
        <f>_xll.qlInterestRateIndexMaturity(Currency&amp;"ibor"&amp;Tenor,BB2242,Trigger)</f>
        <v>55212</v>
      </c>
      <c r="BD2242" s="242" t="e">
        <f>_xll.qlIndexFixing($AD$5,BA2242,TRUE,_xll.ohTrigger(Trigger,Trigger3M))</f>
        <v>#NUM!</v>
      </c>
      <c r="BE2242" s="242">
        <f>IFERROR(_xll.qlIndexFixing($BF$1,BA2242,TRUE,_xll.ohTrigger(Trigger,Trigger3M)),#N/A)</f>
        <v>1.5645714114128715E-2</v>
      </c>
    </row>
    <row r="2243" spans="52:57" ht="11.25" customHeight="1" x14ac:dyDescent="0.25">
      <c r="AZ2243" s="99" t="s">
        <v>83</v>
      </c>
      <c r="BA2243" s="98">
        <f>_xll.qlInterestRateIndexFixingDate(Currency&amp;"ibor"&amp;Tenor,BB2243,Trigger)</f>
        <v>55124</v>
      </c>
      <c r="BB2243" s="98">
        <f>_xll.qlCalendarAdvance(Calendar,BB2242,AZ2243,"f",,Trigger)</f>
        <v>55128</v>
      </c>
      <c r="BC2243" s="98">
        <f>_xll.qlInterestRateIndexMaturity(Currency&amp;"ibor"&amp;Tenor,BB2243,Trigger)</f>
        <v>55218</v>
      </c>
      <c r="BD2243" s="242" t="e">
        <f>_xll.qlIndexFixing($AD$5,BA2243,TRUE,_xll.ohTrigger(Trigger,Trigger3M))</f>
        <v>#NUM!</v>
      </c>
      <c r="BE2243" s="242">
        <f>IFERROR(_xll.qlIndexFixing($BF$1,BA2243,TRUE,_xll.ohTrigger(Trigger,Trigger3M)),#N/A)</f>
        <v>1.5643018036748835E-2</v>
      </c>
    </row>
    <row r="2244" spans="52:57" ht="11.25" customHeight="1" x14ac:dyDescent="0.25">
      <c r="AZ2244" s="99" t="s">
        <v>83</v>
      </c>
      <c r="BA2244" s="98">
        <f>_xll.qlInterestRateIndexFixingDate(Currency&amp;"ibor"&amp;Tenor,BB2244,Trigger)</f>
        <v>55131</v>
      </c>
      <c r="BB2244" s="98">
        <f>_xll.qlCalendarAdvance(Calendar,BB2243,AZ2244,"f",,Trigger)</f>
        <v>55135</v>
      </c>
      <c r="BC2244" s="98">
        <f>_xll.qlInterestRateIndexMaturity(Currency&amp;"ibor"&amp;Tenor,BB2244,Trigger)</f>
        <v>55225</v>
      </c>
      <c r="BD2244" s="242" t="e">
        <f>_xll.qlIndexFixing($AD$5,BA2244,TRUE,_xll.ohTrigger(Trigger,Trigger3M))</f>
        <v>#NUM!</v>
      </c>
      <c r="BE2244" s="242">
        <f>IFERROR(_xll.qlIndexFixing($BF$1,BA2244,TRUE,_xll.ohTrigger(Trigger,Trigger3M)),#N/A)</f>
        <v>1.5640443552524808E-2</v>
      </c>
    </row>
    <row r="2245" spans="52:57" ht="11.25" customHeight="1" x14ac:dyDescent="0.25">
      <c r="AZ2245" s="99" t="s">
        <v>83</v>
      </c>
      <c r="BA2245" s="98">
        <f>_xll.qlInterestRateIndexFixingDate(Currency&amp;"ibor"&amp;Tenor,BB2245,Trigger)</f>
        <v>55138</v>
      </c>
      <c r="BB2245" s="98">
        <f>_xll.qlCalendarAdvance(Calendar,BB2244,AZ2245,"f",,Trigger)</f>
        <v>55142</v>
      </c>
      <c r="BC2245" s="98">
        <f>_xll.qlInterestRateIndexMaturity(Currency&amp;"ibor"&amp;Tenor,BB2245,Trigger)</f>
        <v>55232</v>
      </c>
      <c r="BD2245" s="242" t="e">
        <f>_xll.qlIndexFixing($AD$5,BA2245,TRUE,_xll.ohTrigger(Trigger,Trigger3M))</f>
        <v>#NUM!</v>
      </c>
      <c r="BE2245" s="242">
        <f>IFERROR(_xll.qlIndexFixing($BF$1,BA2245,TRUE,_xll.ohTrigger(Trigger,Trigger3M)),#N/A)</f>
        <v>1.5637836557060858E-2</v>
      </c>
    </row>
    <row r="2246" spans="52:57" ht="11.25" customHeight="1" x14ac:dyDescent="0.25">
      <c r="AZ2246" s="99" t="s">
        <v>83</v>
      </c>
      <c r="BA2246" s="98">
        <f>_xll.qlInterestRateIndexFixingDate(Currency&amp;"ibor"&amp;Tenor,BB2246,Trigger)</f>
        <v>55144</v>
      </c>
      <c r="BB2246" s="98">
        <f>_xll.qlCalendarAdvance(Calendar,BB2245,AZ2246,"f",,Trigger)</f>
        <v>55149</v>
      </c>
      <c r="BC2246" s="98">
        <f>_xll.qlInterestRateIndexMaturity(Currency&amp;"ibor"&amp;Tenor,BB2246,Trigger)</f>
        <v>55239</v>
      </c>
      <c r="BD2246" s="242" t="e">
        <f>_xll.qlIndexFixing($AD$5,BA2246,TRUE,_xll.ohTrigger(Trigger,Trigger3M))</f>
        <v>#NUM!</v>
      </c>
      <c r="BE2246" s="242">
        <f>IFERROR(_xll.qlIndexFixing($BF$1,BA2246,TRUE,_xll.ohTrigger(Trigger,Trigger3M)),#N/A)</f>
        <v>1.5635196992116462E-2</v>
      </c>
    </row>
    <row r="2247" spans="52:57" ht="11.25" customHeight="1" x14ac:dyDescent="0.25">
      <c r="AZ2247" s="99" t="s">
        <v>83</v>
      </c>
      <c r="BA2247" s="98">
        <f>_xll.qlInterestRateIndexFixingDate(Currency&amp;"ibor"&amp;Tenor,BB2247,Trigger)</f>
        <v>55152</v>
      </c>
      <c r="BB2247" s="98">
        <f>_xll.qlCalendarAdvance(Calendar,BB2246,AZ2247,"f",,Trigger)</f>
        <v>55156</v>
      </c>
      <c r="BC2247" s="98">
        <f>_xll.qlInterestRateIndexMaturity(Currency&amp;"ibor"&amp;Tenor,BB2247,Trigger)</f>
        <v>55247</v>
      </c>
      <c r="BD2247" s="242" t="e">
        <f>_xll.qlIndexFixing($AD$5,BA2247,TRUE,_xll.ohTrigger(Trigger,Trigger3M))</f>
        <v>#NUM!</v>
      </c>
      <c r="BE2247" s="242">
        <f>IFERROR(_xll.qlIndexFixing($BF$1,BA2247,TRUE,_xll.ohTrigger(Trigger,Trigger3M)),#N/A)</f>
        <v>1.5632666612778606E-2</v>
      </c>
    </row>
    <row r="2248" spans="52:57" ht="11.25" customHeight="1" x14ac:dyDescent="0.25">
      <c r="AZ2248" s="99" t="s">
        <v>83</v>
      </c>
      <c r="BA2248" s="98">
        <f>_xll.qlInterestRateIndexFixingDate(Currency&amp;"ibor"&amp;Tenor,BB2248,Trigger)</f>
        <v>55159</v>
      </c>
      <c r="BB2248" s="98">
        <f>_xll.qlCalendarAdvance(Calendar,BB2247,AZ2248,"f",,Trigger)</f>
        <v>55163</v>
      </c>
      <c r="BC2248" s="98">
        <f>_xll.qlInterestRateIndexMaturity(Currency&amp;"ibor"&amp;Tenor,BB2248,Trigger)</f>
        <v>55253</v>
      </c>
      <c r="BD2248" s="242" t="e">
        <f>_xll.qlIndexFixing($AD$5,BA2248,TRUE,_xll.ohTrigger(Trigger,Trigger3M))</f>
        <v>#NUM!</v>
      </c>
      <c r="BE2248" s="242">
        <f>IFERROR(_xll.qlIndexFixing($BF$1,BA2248,TRUE,_xll.ohTrigger(Trigger,Trigger3M)),#N/A)</f>
        <v>1.5629819920842891E-2</v>
      </c>
    </row>
    <row r="2249" spans="52:57" ht="11.25" customHeight="1" x14ac:dyDescent="0.25">
      <c r="AZ2249" s="99" t="s">
        <v>83</v>
      </c>
      <c r="BA2249" s="98">
        <f>_xll.qlInterestRateIndexFixingDate(Currency&amp;"ibor"&amp;Tenor,BB2249,Trigger)</f>
        <v>55166</v>
      </c>
      <c r="BB2249" s="98">
        <f>_xll.qlCalendarAdvance(Calendar,BB2248,AZ2249,"f",,Trigger)</f>
        <v>55170</v>
      </c>
      <c r="BC2249" s="98">
        <f>_xll.qlInterestRateIndexMaturity(Currency&amp;"ibor"&amp;Tenor,BB2249,Trigger)</f>
        <v>55260</v>
      </c>
      <c r="BD2249" s="242" t="e">
        <f>_xll.qlIndexFixing($AD$5,BA2249,TRUE,_xll.ohTrigger(Trigger,Trigger3M))</f>
        <v>#NUM!</v>
      </c>
      <c r="BE2249" s="242">
        <f>IFERROR(_xll.qlIndexFixing($BF$1,BA2249,TRUE,_xll.ohTrigger(Trigger,Trigger3M)),#N/A)</f>
        <v>1.5627082298040662E-2</v>
      </c>
    </row>
    <row r="2250" spans="52:57" ht="11.25" customHeight="1" x14ac:dyDescent="0.25">
      <c r="AZ2250" s="99" t="s">
        <v>83</v>
      </c>
      <c r="BA2250" s="98">
        <f>_xll.qlInterestRateIndexFixingDate(Currency&amp;"ibor"&amp;Tenor,BB2250,Trigger)</f>
        <v>55173</v>
      </c>
      <c r="BB2250" s="98">
        <f>_xll.qlCalendarAdvance(Calendar,BB2249,AZ2250,"f",,Trigger)</f>
        <v>55177</v>
      </c>
      <c r="BC2250" s="98">
        <f>_xll.qlInterestRateIndexMaturity(Currency&amp;"ibor"&amp;Tenor,BB2250,Trigger)</f>
        <v>55267</v>
      </c>
      <c r="BD2250" s="242" t="e">
        <f>_xll.qlIndexFixing($AD$5,BA2250,TRUE,_xll.ohTrigger(Trigger,Trigger3M))</f>
        <v>#NUM!</v>
      </c>
      <c r="BE2250" s="242">
        <f>IFERROR(_xll.qlIndexFixing($BF$1,BA2250,TRUE,_xll.ohTrigger(Trigger,Trigger3M)),#N/A)</f>
        <v>1.5624311872810992E-2</v>
      </c>
    </row>
    <row r="2251" spans="52:57" ht="11.25" customHeight="1" x14ac:dyDescent="0.25">
      <c r="AZ2251" s="99" t="s">
        <v>83</v>
      </c>
      <c r="BA2251" s="98">
        <f>_xll.qlInterestRateIndexFixingDate(Currency&amp;"ibor"&amp;Tenor,BB2251,Trigger)</f>
        <v>55180</v>
      </c>
      <c r="BB2251" s="98">
        <f>_xll.qlCalendarAdvance(Calendar,BB2250,AZ2251,"f",,Trigger)</f>
        <v>55184</v>
      </c>
      <c r="BC2251" s="98">
        <f>_xll.qlInterestRateIndexMaturity(Currency&amp;"ibor"&amp;Tenor,BB2251,Trigger)</f>
        <v>55271</v>
      </c>
      <c r="BD2251" s="242" t="e">
        <f>_xll.qlIndexFixing($AD$5,BA2251,TRUE,_xll.ohTrigger(Trigger,Trigger3M))</f>
        <v>#NUM!</v>
      </c>
      <c r="BE2251" s="242">
        <f>IFERROR(_xll.qlIndexFixing($BF$1,BA2251,TRUE,_xll.ohTrigger(Trigger,Trigger3M)),#N/A)</f>
        <v>1.5621111406129677E-2</v>
      </c>
    </row>
    <row r="2252" spans="52:57" ht="11.25" customHeight="1" x14ac:dyDescent="0.25">
      <c r="AZ2252" s="99" t="s">
        <v>83</v>
      </c>
      <c r="BA2252" s="98">
        <f>_xll.qlInterestRateIndexFixingDate(Currency&amp;"ibor"&amp;Tenor,BB2252,Trigger)</f>
        <v>55187</v>
      </c>
      <c r="BB2252" s="98">
        <f>_xll.qlCalendarAdvance(Calendar,BB2251,AZ2252,"f",,Trigger)</f>
        <v>55191</v>
      </c>
      <c r="BC2252" s="98">
        <f>_xll.qlInterestRateIndexMaturity(Currency&amp;"ibor"&amp;Tenor,BB2252,Trigger)</f>
        <v>55281</v>
      </c>
      <c r="BD2252" s="242" t="e">
        <f>_xll.qlIndexFixing($AD$5,BA2252,TRUE,_xll.ohTrigger(Trigger,Trigger3M))</f>
        <v>#NUM!</v>
      </c>
      <c r="BE2252" s="242">
        <f>IFERROR(_xll.qlIndexFixing($BF$1,BA2252,TRUE,_xll.ohTrigger(Trigger,Trigger3M)),#N/A)</f>
        <v>1.5618672382147203E-2</v>
      </c>
    </row>
    <row r="2253" spans="52:57" ht="11.25" customHeight="1" x14ac:dyDescent="0.25">
      <c r="AZ2253" s="99" t="s">
        <v>83</v>
      </c>
      <c r="BA2253" s="98">
        <f>_xll.qlInterestRateIndexFixingDate(Currency&amp;"ibor"&amp;Tenor,BB2253,Trigger)</f>
        <v>55194</v>
      </c>
      <c r="BB2253" s="98">
        <f>_xll.qlCalendarAdvance(Calendar,BB2252,AZ2253,"f",,Trigger)</f>
        <v>55198</v>
      </c>
      <c r="BC2253" s="98">
        <f>_xll.qlInterestRateIndexMaturity(Currency&amp;"ibor"&amp;Tenor,BB2253,Trigger)</f>
        <v>55288</v>
      </c>
      <c r="BD2253" s="242" t="e">
        <f>_xll.qlIndexFixing($AD$5,BA2253,TRUE,_xll.ohTrigger(Trigger,Trigger3M))</f>
        <v>#NUM!</v>
      </c>
      <c r="BE2253" s="242">
        <f>IFERROR(_xll.qlIndexFixing($BF$1,BA2253,TRUE,_xll.ohTrigger(Trigger,Trigger3M)),#N/A)</f>
        <v>1.561580320024536E-2</v>
      </c>
    </row>
    <row r="2254" spans="52:57" ht="11.25" customHeight="1" x14ac:dyDescent="0.25">
      <c r="AZ2254" s="99" t="s">
        <v>83</v>
      </c>
      <c r="BA2254" s="98">
        <f>_xll.qlInterestRateIndexFixingDate(Currency&amp;"ibor"&amp;Tenor,BB2254,Trigger)</f>
        <v>55201</v>
      </c>
      <c r="BB2254" s="98">
        <f>_xll.qlCalendarAdvance(Calendar,BB2253,AZ2254,"f",,Trigger)</f>
        <v>55205</v>
      </c>
      <c r="BC2254" s="98">
        <f>_xll.qlInterestRateIndexMaturity(Currency&amp;"ibor"&amp;Tenor,BB2254,Trigger)</f>
        <v>55295</v>
      </c>
      <c r="BD2254" s="242" t="e">
        <f>_xll.qlIndexFixing($AD$5,BA2254,TRUE,_xll.ohTrigger(Trigger,Trigger3M))</f>
        <v>#NUM!</v>
      </c>
      <c r="BE2254" s="242">
        <f>IFERROR(_xll.qlIndexFixing($BF$1,BA2254,TRUE,_xll.ohTrigger(Trigger,Trigger3M)),#N/A)</f>
        <v>1.561290098298862E-2</v>
      </c>
    </row>
    <row r="2255" spans="52:57" ht="11.25" customHeight="1" x14ac:dyDescent="0.25">
      <c r="AZ2255" s="99" t="s">
        <v>83</v>
      </c>
      <c r="BA2255" s="98">
        <f>_xll.qlInterestRateIndexFixingDate(Currency&amp;"ibor"&amp;Tenor,BB2255,Trigger)</f>
        <v>55208</v>
      </c>
      <c r="BB2255" s="98">
        <f>_xll.qlCalendarAdvance(Calendar,BB2254,AZ2255,"f",,Trigger)</f>
        <v>55212</v>
      </c>
      <c r="BC2255" s="98">
        <f>_xll.qlInterestRateIndexMaturity(Currency&amp;"ibor"&amp;Tenor,BB2255,Trigger)</f>
        <v>55304</v>
      </c>
      <c r="BD2255" s="242" t="e">
        <f>_xll.qlIndexFixing($AD$5,BA2255,TRUE,_xll.ohTrigger(Trigger,Trigger3M))</f>
        <v>#NUM!</v>
      </c>
      <c r="BE2255" s="242">
        <f>IFERROR(_xll.qlIndexFixing($BF$1,BA2255,TRUE,_xll.ohTrigger(Trigger,Trigger3M)),#N/A)</f>
        <v>1.5610209339879257E-2</v>
      </c>
    </row>
    <row r="2256" spans="52:57" ht="11.25" customHeight="1" x14ac:dyDescent="0.25">
      <c r="AZ2256" s="99" t="s">
        <v>83</v>
      </c>
      <c r="BA2256" s="98">
        <f>_xll.qlInterestRateIndexFixingDate(Currency&amp;"ibor"&amp;Tenor,BB2256,Trigger)</f>
        <v>55215</v>
      </c>
      <c r="BB2256" s="98">
        <f>_xll.qlCalendarAdvance(Calendar,BB2255,AZ2256,"f",,Trigger)</f>
        <v>55219</v>
      </c>
      <c r="BC2256" s="98">
        <f>_xll.qlInterestRateIndexMaturity(Currency&amp;"ibor"&amp;Tenor,BB2256,Trigger)</f>
        <v>55311</v>
      </c>
      <c r="BD2256" s="242" t="e">
        <f>_xll.qlIndexFixing($AD$5,BA2256,TRUE,_xll.ohTrigger(Trigger,Trigger3M))</f>
        <v>#NUM!</v>
      </c>
      <c r="BE2256" s="242">
        <f>IFERROR(_xll.qlIndexFixing($BF$1,BA2256,TRUE,_xll.ohTrigger(Trigger,Trigger3M)),#N/A)</f>
        <v>1.5607235861136897E-2</v>
      </c>
    </row>
    <row r="2257" spans="52:57" ht="11.25" customHeight="1" x14ac:dyDescent="0.25">
      <c r="AZ2257" s="99" t="s">
        <v>83</v>
      </c>
      <c r="BA2257" s="98">
        <f>_xll.qlInterestRateIndexFixingDate(Currency&amp;"ibor"&amp;Tenor,BB2257,Trigger)</f>
        <v>55222</v>
      </c>
      <c r="BB2257" s="98">
        <f>_xll.qlCalendarAdvance(Calendar,BB2256,AZ2257,"f",,Trigger)</f>
        <v>55226</v>
      </c>
      <c r="BC2257" s="98">
        <f>_xll.qlInterestRateIndexMaturity(Currency&amp;"ibor"&amp;Tenor,BB2257,Trigger)</f>
        <v>55318</v>
      </c>
      <c r="BD2257" s="242" t="e">
        <f>_xll.qlIndexFixing($AD$5,BA2257,TRUE,_xll.ohTrigger(Trigger,Trigger3M))</f>
        <v>#NUM!</v>
      </c>
      <c r="BE2257" s="242">
        <f>IFERROR(_xll.qlIndexFixing($BF$1,BA2257,TRUE,_xll.ohTrigger(Trigger,Trigger3M)),#N/A)</f>
        <v>1.5604229161211342E-2</v>
      </c>
    </row>
    <row r="2258" spans="52:57" ht="11.25" customHeight="1" x14ac:dyDescent="0.25">
      <c r="AZ2258" s="99" t="s">
        <v>83</v>
      </c>
      <c r="BA2258" s="98">
        <f>_xll.qlInterestRateIndexFixingDate(Currency&amp;"ibor"&amp;Tenor,BB2258,Trigger)</f>
        <v>55229</v>
      </c>
      <c r="BB2258" s="98">
        <f>_xll.qlCalendarAdvance(Calendar,BB2257,AZ2258,"f",,Trigger)</f>
        <v>55233</v>
      </c>
      <c r="BC2258" s="98">
        <f>_xll.qlInterestRateIndexMaturity(Currency&amp;"ibor"&amp;Tenor,BB2258,Trigger)</f>
        <v>55325</v>
      </c>
      <c r="BD2258" s="242" t="e">
        <f>_xll.qlIndexFixing($AD$5,BA2258,TRUE,_xll.ohTrigger(Trigger,Trigger3M))</f>
        <v>#NUM!</v>
      </c>
      <c r="BE2258" s="242">
        <f>IFERROR(_xll.qlIndexFixing($BF$1,BA2258,TRUE,_xll.ohTrigger(Trigger,Trigger3M)),#N/A)</f>
        <v>1.5601189181869172E-2</v>
      </c>
    </row>
    <row r="2259" spans="52:57" ht="11.25" customHeight="1" x14ac:dyDescent="0.25">
      <c r="AZ2259" s="99" t="s">
        <v>83</v>
      </c>
      <c r="BA2259" s="98">
        <f>_xll.qlInterestRateIndexFixingDate(Currency&amp;"ibor"&amp;Tenor,BB2259,Trigger)</f>
        <v>55236</v>
      </c>
      <c r="BB2259" s="98">
        <f>_xll.qlCalendarAdvance(Calendar,BB2258,AZ2259,"f",,Trigger)</f>
        <v>55240</v>
      </c>
      <c r="BC2259" s="98">
        <f>_xll.qlInterestRateIndexMaturity(Currency&amp;"ibor"&amp;Tenor,BB2259,Trigger)</f>
        <v>55332</v>
      </c>
      <c r="BD2259" s="242" t="e">
        <f>_xll.qlIndexFixing($AD$5,BA2259,TRUE,_xll.ohTrigger(Trigger,Trigger3M))</f>
        <v>#NUM!</v>
      </c>
      <c r="BE2259" s="242">
        <f>IFERROR(_xll.qlIndexFixing($BF$1,BA2259,TRUE,_xll.ohTrigger(Trigger,Trigger3M)),#N/A)</f>
        <v>1.5598115864881315E-2</v>
      </c>
    </row>
    <row r="2260" spans="52:57" ht="11.25" customHeight="1" x14ac:dyDescent="0.25">
      <c r="AZ2260" s="99" t="s">
        <v>83</v>
      </c>
      <c r="BA2260" s="98">
        <f>_xll.qlInterestRateIndexFixingDate(Currency&amp;"ibor"&amp;Tenor,BB2260,Trigger)</f>
        <v>55241</v>
      </c>
      <c r="BB2260" s="98">
        <f>_xll.qlCalendarAdvance(Calendar,BB2259,AZ2260,"f",,Trigger)</f>
        <v>55247</v>
      </c>
      <c r="BC2260" s="98">
        <f>_xll.qlInterestRateIndexMaturity(Currency&amp;"ibor"&amp;Tenor,BB2260,Trigger)</f>
        <v>55338</v>
      </c>
      <c r="BD2260" s="242" t="e">
        <f>_xll.qlIndexFixing($AD$5,BA2260,TRUE,_xll.ohTrigger(Trigger,Trigger3M))</f>
        <v>#NUM!</v>
      </c>
      <c r="BE2260" s="242">
        <f>IFERROR(_xll.qlIndexFixing($BF$1,BA2260,TRUE,_xll.ohTrigger(Trigger,Trigger3M)),#N/A)</f>
        <v>1.5594900033519529E-2</v>
      </c>
    </row>
    <row r="2261" spans="52:57" ht="11.25" customHeight="1" x14ac:dyDescent="0.25">
      <c r="AZ2261" s="99" t="s">
        <v>83</v>
      </c>
      <c r="BA2261" s="98">
        <f>_xll.qlInterestRateIndexFixingDate(Currency&amp;"ibor"&amp;Tenor,BB2261,Trigger)</f>
        <v>55250</v>
      </c>
      <c r="BB2261" s="98">
        <f>_xll.qlCalendarAdvance(Calendar,BB2260,AZ2261,"f",,Trigger)</f>
        <v>55254</v>
      </c>
      <c r="BC2261" s="98">
        <f>_xll.qlInterestRateIndexMaturity(Currency&amp;"ibor"&amp;Tenor,BB2261,Trigger)</f>
        <v>55345</v>
      </c>
      <c r="BD2261" s="242" t="e">
        <f>_xll.qlIndexFixing($AD$5,BA2261,TRUE,_xll.ohTrigger(Trigger,Trigger3M))</f>
        <v>#NUM!</v>
      </c>
      <c r="BE2261" s="242">
        <f>IFERROR(_xll.qlIndexFixing($BF$1,BA2261,TRUE,_xll.ohTrigger(Trigger,Trigger3M)),#N/A)</f>
        <v>1.5591762402777931E-2</v>
      </c>
    </row>
    <row r="2262" spans="52:57" ht="11.25" customHeight="1" x14ac:dyDescent="0.25">
      <c r="AZ2262" s="99" t="s">
        <v>83</v>
      </c>
      <c r="BA2262" s="98">
        <f>_xll.qlInterestRateIndexFixingDate(Currency&amp;"ibor"&amp;Tenor,BB2262,Trigger)</f>
        <v>55257</v>
      </c>
      <c r="BB2262" s="98">
        <f>_xll.qlCalendarAdvance(Calendar,BB2261,AZ2262,"f",,Trigger)</f>
        <v>55261</v>
      </c>
      <c r="BC2262" s="98">
        <f>_xll.qlInterestRateIndexMaturity(Currency&amp;"ibor"&amp;Tenor,BB2262,Trigger)</f>
        <v>55352</v>
      </c>
      <c r="BD2262" s="242" t="e">
        <f>_xll.qlIndexFixing($AD$5,BA2262,TRUE,_xll.ohTrigger(Trigger,Trigger3M))</f>
        <v>#NUM!</v>
      </c>
      <c r="BE2262" s="242">
        <f>IFERROR(_xll.qlIndexFixing($BF$1,BA2262,TRUE,_xll.ohTrigger(Trigger,Trigger3M)),#N/A)</f>
        <v>1.5588591265290825E-2</v>
      </c>
    </row>
    <row r="2263" spans="52:57" ht="11.25" customHeight="1" x14ac:dyDescent="0.25">
      <c r="AZ2263" s="99" t="s">
        <v>83</v>
      </c>
      <c r="BA2263" s="98">
        <f>_xll.qlInterestRateIndexFixingDate(Currency&amp;"ibor"&amp;Tenor,BB2263,Trigger)</f>
        <v>55264</v>
      </c>
      <c r="BB2263" s="98">
        <f>_xll.qlCalendarAdvance(Calendar,BB2262,AZ2263,"f",,Trigger)</f>
        <v>55268</v>
      </c>
      <c r="BC2263" s="98">
        <f>_xll.qlInterestRateIndexMaturity(Currency&amp;"ibor"&amp;Tenor,BB2263,Trigger)</f>
        <v>55359</v>
      </c>
      <c r="BD2263" s="242" t="e">
        <f>_xll.qlIndexFixing($AD$5,BA2263,TRUE,_xll.ohTrigger(Trigger,Trigger3M))</f>
        <v>#NUM!</v>
      </c>
      <c r="BE2263" s="242">
        <f>IFERROR(_xll.qlIndexFixing($BF$1,BA2263,TRUE,_xll.ohTrigger(Trigger,Trigger3M)),#N/A)</f>
        <v>1.5585386562833136E-2</v>
      </c>
    </row>
    <row r="2264" spans="52:57" ht="11.25" customHeight="1" x14ac:dyDescent="0.25">
      <c r="AZ2264" s="99" t="s">
        <v>83</v>
      </c>
      <c r="BA2264" s="98">
        <f>_xll.qlInterestRateIndexFixingDate(Currency&amp;"ibor"&amp;Tenor,BB2264,Trigger)</f>
        <v>55270</v>
      </c>
      <c r="BB2264" s="98">
        <f>_xll.qlCalendarAdvance(Calendar,BB2263,AZ2264,"f",,Trigger)</f>
        <v>55275</v>
      </c>
      <c r="BC2264" s="98">
        <f>_xll.qlInterestRateIndexMaturity(Currency&amp;"ibor"&amp;Tenor,BB2264,Trigger)</f>
        <v>55367</v>
      </c>
      <c r="BD2264" s="242" t="e">
        <f>_xll.qlIndexFixing($AD$5,BA2264,TRUE,_xll.ohTrigger(Trigger,Trigger3M))</f>
        <v>#NUM!</v>
      </c>
      <c r="BE2264" s="242">
        <f>IFERROR(_xll.qlIndexFixing($BF$1,BA2264,TRUE,_xll.ohTrigger(Trigger,Trigger3M)),#N/A)</f>
        <v>1.5582247177316466E-2</v>
      </c>
    </row>
    <row r="2265" spans="52:57" ht="11.25" customHeight="1" x14ac:dyDescent="0.25">
      <c r="AZ2265" s="99" t="s">
        <v>83</v>
      </c>
      <c r="BA2265" s="98">
        <f>_xll.qlInterestRateIndexFixingDate(Currency&amp;"ibor"&amp;Tenor,BB2265,Trigger)</f>
        <v>55278</v>
      </c>
      <c r="BB2265" s="98">
        <f>_xll.qlCalendarAdvance(Calendar,BB2264,AZ2265,"f",,Trigger)</f>
        <v>55282</v>
      </c>
      <c r="BC2265" s="98">
        <f>_xll.qlInterestRateIndexMaturity(Currency&amp;"ibor"&amp;Tenor,BB2265,Trigger)</f>
        <v>55374</v>
      </c>
      <c r="BD2265" s="242" t="e">
        <f>_xll.qlIndexFixing($AD$5,BA2265,TRUE,_xll.ohTrigger(Trigger,Trigger3M))</f>
        <v>#NUM!</v>
      </c>
      <c r="BE2265" s="242">
        <f>IFERROR(_xll.qlIndexFixing($BF$1,BA2265,TRUE,_xll.ohTrigger(Trigger,Trigger3M)),#N/A)</f>
        <v>1.5578972611700411E-2</v>
      </c>
    </row>
    <row r="2266" spans="52:57" ht="11.25" customHeight="1" x14ac:dyDescent="0.25">
      <c r="AZ2266" s="99" t="s">
        <v>83</v>
      </c>
      <c r="BA2266" s="98">
        <f>_xll.qlInterestRateIndexFixingDate(Currency&amp;"ibor"&amp;Tenor,BB2266,Trigger)</f>
        <v>55285</v>
      </c>
      <c r="BB2266" s="98">
        <f>_xll.qlCalendarAdvance(Calendar,BB2265,AZ2266,"f",,Trigger)</f>
        <v>55289</v>
      </c>
      <c r="BC2266" s="98">
        <f>_xll.qlInterestRateIndexMaturity(Currency&amp;"ibor"&amp;Tenor,BB2266,Trigger)</f>
        <v>55381</v>
      </c>
      <c r="BD2266" s="242" t="e">
        <f>_xll.qlIndexFixing($AD$5,BA2266,TRUE,_xll.ohTrigger(Trigger,Trigger3M))</f>
        <v>#NUM!</v>
      </c>
      <c r="BE2266" s="242">
        <f>IFERROR(_xll.qlIndexFixing($BF$1,BA2266,TRUE,_xll.ohTrigger(Trigger,Trigger3M)),#N/A)</f>
        <v>1.5575664300865565E-2</v>
      </c>
    </row>
    <row r="2267" spans="52:57" ht="11.25" customHeight="1" x14ac:dyDescent="0.25">
      <c r="AZ2267" s="99" t="s">
        <v>83</v>
      </c>
      <c r="BA2267" s="98">
        <f>_xll.qlInterestRateIndexFixingDate(Currency&amp;"ibor"&amp;Tenor,BB2267,Trigger)</f>
        <v>55292</v>
      </c>
      <c r="BB2267" s="98">
        <f>_xll.qlCalendarAdvance(Calendar,BB2266,AZ2267,"f",,Trigger)</f>
        <v>55296</v>
      </c>
      <c r="BC2267" s="98">
        <f>_xll.qlInterestRateIndexMaturity(Currency&amp;"ibor"&amp;Tenor,BB2267,Trigger)</f>
        <v>55388</v>
      </c>
      <c r="BD2267" s="242" t="e">
        <f>_xll.qlIndexFixing($AD$5,BA2267,TRUE,_xll.ohTrigger(Trigger,Trigger3M))</f>
        <v>#NUM!</v>
      </c>
      <c r="BE2267" s="242">
        <f>IFERROR(_xll.qlIndexFixing($BF$1,BA2267,TRUE,_xll.ohTrigger(Trigger,Trigger3M)),#N/A)</f>
        <v>1.5572322186587195E-2</v>
      </c>
    </row>
    <row r="2268" spans="52:57" ht="11.25" customHeight="1" x14ac:dyDescent="0.25">
      <c r="AZ2268" s="99" t="s">
        <v>83</v>
      </c>
      <c r="BA2268" s="98">
        <f>_xll.qlInterestRateIndexFixingDate(Currency&amp;"ibor"&amp;Tenor,BB2268,Trigger)</f>
        <v>55299</v>
      </c>
      <c r="BB2268" s="98">
        <f>_xll.qlCalendarAdvance(Calendar,BB2267,AZ2268,"f",,Trigger)</f>
        <v>55303</v>
      </c>
      <c r="BC2268" s="98">
        <f>_xll.qlInterestRateIndexMaturity(Currency&amp;"ibor"&amp;Tenor,BB2268,Trigger)</f>
        <v>55395</v>
      </c>
      <c r="BD2268" s="242" t="e">
        <f>_xll.qlIndexFixing($AD$5,BA2268,TRUE,_xll.ohTrigger(Trigger,Trigger3M))</f>
        <v>#NUM!</v>
      </c>
      <c r="BE2268" s="242">
        <f>IFERROR(_xll.qlIndexFixing($BF$1,BA2268,TRUE,_xll.ohTrigger(Trigger,Trigger3M)),#N/A)</f>
        <v>1.5568946210645786E-2</v>
      </c>
    </row>
    <row r="2269" spans="52:57" ht="11.25" customHeight="1" x14ac:dyDescent="0.25">
      <c r="AZ2269" s="99" t="s">
        <v>83</v>
      </c>
      <c r="BA2269" s="98">
        <f>_xll.qlInterestRateIndexFixingDate(Currency&amp;"ibor"&amp;Tenor,BB2269,Trigger)</f>
        <v>55306</v>
      </c>
      <c r="BB2269" s="98">
        <f>_xll.qlCalendarAdvance(Calendar,BB2268,AZ2269,"f",,Trigger)</f>
        <v>55310</v>
      </c>
      <c r="BC2269" s="98">
        <f>_xll.qlInterestRateIndexMaturity(Currency&amp;"ibor"&amp;Tenor,BB2269,Trigger)</f>
        <v>55402</v>
      </c>
      <c r="BD2269" s="242" t="e">
        <f>_xll.qlIndexFixing($AD$5,BA2269,TRUE,_xll.ohTrigger(Trigger,Trigger3M))</f>
        <v>#NUM!</v>
      </c>
      <c r="BE2269" s="242">
        <f>IFERROR(_xll.qlIndexFixing($BF$1,BA2269,TRUE,_xll.ohTrigger(Trigger,Trigger3M)),#N/A)</f>
        <v>1.556553631482443E-2</v>
      </c>
    </row>
    <row r="2270" spans="52:57" ht="11.25" customHeight="1" x14ac:dyDescent="0.25">
      <c r="AZ2270" s="99" t="s">
        <v>83</v>
      </c>
      <c r="BA2270" s="98">
        <f>_xll.qlInterestRateIndexFixingDate(Currency&amp;"ibor"&amp;Tenor,BB2270,Trigger)</f>
        <v>55313</v>
      </c>
      <c r="BB2270" s="98">
        <f>_xll.qlCalendarAdvance(Calendar,BB2269,AZ2270,"f",,Trigger)</f>
        <v>55317</v>
      </c>
      <c r="BC2270" s="98">
        <f>_xll.qlInterestRateIndexMaturity(Currency&amp;"ibor"&amp;Tenor,BB2270,Trigger)</f>
        <v>55409</v>
      </c>
      <c r="BD2270" s="242" t="e">
        <f>_xll.qlIndexFixing($AD$5,BA2270,TRUE,_xll.ohTrigger(Trigger,Trigger3M))</f>
        <v>#NUM!</v>
      </c>
      <c r="BE2270" s="242">
        <f>IFERROR(_xll.qlIndexFixing($BF$1,BA2270,TRUE,_xll.ohTrigger(Trigger,Trigger3M)),#N/A)</f>
        <v>1.5562092440904477E-2</v>
      </c>
    </row>
    <row r="2271" spans="52:57" ht="11.25" customHeight="1" x14ac:dyDescent="0.25">
      <c r="AZ2271" s="99" t="s">
        <v>83</v>
      </c>
      <c r="BA2271" s="98">
        <f>_xll.qlInterestRateIndexFixingDate(Currency&amp;"ibor"&amp;Tenor,BB2271,Trigger)</f>
        <v>55320</v>
      </c>
      <c r="BB2271" s="98">
        <f>_xll.qlCalendarAdvance(Calendar,BB2270,AZ2271,"f",,Trigger)</f>
        <v>55324</v>
      </c>
      <c r="BC2271" s="98">
        <f>_xll.qlInterestRateIndexMaturity(Currency&amp;"ibor"&amp;Tenor,BB2271,Trigger)</f>
        <v>55416</v>
      </c>
      <c r="BD2271" s="242" t="e">
        <f>_xll.qlIndexFixing($AD$5,BA2271,TRUE,_xll.ohTrigger(Trigger,Trigger3M))</f>
        <v>#NUM!</v>
      </c>
      <c r="BE2271" s="242">
        <f>IFERROR(_xll.qlIndexFixing($BF$1,BA2271,TRUE,_xll.ohTrigger(Trigger,Trigger3M)),#N/A)</f>
        <v>1.5558614530670757E-2</v>
      </c>
    </row>
    <row r="2272" spans="52:57" ht="11.25" customHeight="1" x14ac:dyDescent="0.25">
      <c r="AZ2272" s="99" t="s">
        <v>83</v>
      </c>
      <c r="BA2272" s="98">
        <f>_xll.qlInterestRateIndexFixingDate(Currency&amp;"ibor"&amp;Tenor,BB2272,Trigger)</f>
        <v>55327</v>
      </c>
      <c r="BB2272" s="98">
        <f>_xll.qlCalendarAdvance(Calendar,BB2271,AZ2272,"f",,Trigger)</f>
        <v>55331</v>
      </c>
      <c r="BC2272" s="98">
        <f>_xll.qlInterestRateIndexMaturity(Currency&amp;"ibor"&amp;Tenor,BB2272,Trigger)</f>
        <v>55423</v>
      </c>
      <c r="BD2272" s="242" t="e">
        <f>_xll.qlIndexFixing($AD$5,BA2272,TRUE,_xll.ohTrigger(Trigger,Trigger3M))</f>
        <v>#NUM!</v>
      </c>
      <c r="BE2272" s="242">
        <f>IFERROR(_xll.qlIndexFixing($BF$1,BA2272,TRUE,_xll.ohTrigger(Trigger,Trigger3M)),#N/A)</f>
        <v>1.5555102525904623E-2</v>
      </c>
    </row>
    <row r="2273" spans="52:57" ht="11.25" customHeight="1" x14ac:dyDescent="0.25">
      <c r="AZ2273" s="99" t="s">
        <v>83</v>
      </c>
      <c r="BA2273" s="98">
        <f>_xll.qlInterestRateIndexFixingDate(Currency&amp;"ibor"&amp;Tenor,BB2273,Trigger)</f>
        <v>55334</v>
      </c>
      <c r="BB2273" s="98">
        <f>_xll.qlCalendarAdvance(Calendar,BB2272,AZ2273,"f",,Trigger)</f>
        <v>55338</v>
      </c>
      <c r="BC2273" s="98">
        <f>_xll.qlInterestRateIndexMaturity(Currency&amp;"ibor"&amp;Tenor,BB2273,Trigger)</f>
        <v>55430</v>
      </c>
      <c r="BD2273" s="242" t="e">
        <f>_xll.qlIndexFixing($AD$5,BA2273,TRUE,_xll.ohTrigger(Trigger,Trigger3M))</f>
        <v>#NUM!</v>
      </c>
      <c r="BE2273" s="242">
        <f>IFERROR(_xll.qlIndexFixing($BF$1,BA2273,TRUE,_xll.ohTrigger(Trigger,Trigger3M)),#N/A)</f>
        <v>1.5551556368394377E-2</v>
      </c>
    </row>
    <row r="2274" spans="52:57" ht="11.25" customHeight="1" x14ac:dyDescent="0.25">
      <c r="AZ2274" s="99" t="s">
        <v>83</v>
      </c>
      <c r="BA2274" s="98">
        <f>_xll.qlInterestRateIndexFixingDate(Currency&amp;"ibor"&amp;Tenor,BB2274,Trigger)</f>
        <v>55341</v>
      </c>
      <c r="BB2274" s="98">
        <f>_xll.qlCalendarAdvance(Calendar,BB2273,AZ2274,"f",,Trigger)</f>
        <v>55345</v>
      </c>
      <c r="BC2274" s="98">
        <f>_xll.qlInterestRateIndexMaturity(Currency&amp;"ibor"&amp;Tenor,BB2274,Trigger)</f>
        <v>55437</v>
      </c>
      <c r="BD2274" s="242" t="e">
        <f>_xll.qlIndexFixing($AD$5,BA2274,TRUE,_xll.ohTrigger(Trigger,Trigger3M))</f>
        <v>#NUM!</v>
      </c>
      <c r="BE2274" s="242">
        <f>IFERROR(_xll.qlIndexFixing($BF$1,BA2274,TRUE,_xll.ohTrigger(Trigger,Trigger3M)),#N/A)</f>
        <v>1.5547975999923979E-2</v>
      </c>
    </row>
    <row r="2275" spans="52:57" ht="11.25" customHeight="1" x14ac:dyDescent="0.25">
      <c r="AZ2275" s="99" t="s">
        <v>83</v>
      </c>
      <c r="BA2275" s="98">
        <f>_xll.qlInterestRateIndexFixingDate(Currency&amp;"ibor"&amp;Tenor,BB2275,Trigger)</f>
        <v>55348</v>
      </c>
      <c r="BB2275" s="98">
        <f>_xll.qlCalendarAdvance(Calendar,BB2274,AZ2275,"f",,Trigger)</f>
        <v>55352</v>
      </c>
      <c r="BC2275" s="98">
        <f>_xll.qlInterestRateIndexMaturity(Currency&amp;"ibor"&amp;Tenor,BB2275,Trigger)</f>
        <v>55444</v>
      </c>
      <c r="BD2275" s="242" t="e">
        <f>_xll.qlIndexFixing($AD$5,BA2275,TRUE,_xll.ohTrigger(Trigger,Trigger3M))</f>
        <v>#NUM!</v>
      </c>
      <c r="BE2275" s="242">
        <f>IFERROR(_xll.qlIndexFixing($BF$1,BA2275,TRUE,_xll.ohTrigger(Trigger,Trigger3M)),#N/A)</f>
        <v>1.554436136228521E-2</v>
      </c>
    </row>
    <row r="2276" spans="52:57" ht="11.25" customHeight="1" x14ac:dyDescent="0.25">
      <c r="AZ2276" s="99" t="s">
        <v>83</v>
      </c>
      <c r="BA2276" s="98">
        <f>_xll.qlInterestRateIndexFixingDate(Currency&amp;"ibor"&amp;Tenor,BB2276,Trigger)</f>
        <v>55355</v>
      </c>
      <c r="BB2276" s="98">
        <f>_xll.qlCalendarAdvance(Calendar,BB2275,AZ2276,"f",,Trigger)</f>
        <v>55359</v>
      </c>
      <c r="BC2276" s="98">
        <f>_xll.qlInterestRateIndexMaturity(Currency&amp;"ibor"&amp;Tenor,BB2276,Trigger)</f>
        <v>55451</v>
      </c>
      <c r="BD2276" s="242" t="e">
        <f>_xll.qlIndexFixing($AD$5,BA2276,TRUE,_xll.ohTrigger(Trigger,Trigger3M))</f>
        <v>#NUM!</v>
      </c>
      <c r="BE2276" s="242">
        <f>IFERROR(_xll.qlIndexFixing($BF$1,BA2276,TRUE,_xll.ohTrigger(Trigger,Trigger3M)),#N/A)</f>
        <v>1.5540712397262027E-2</v>
      </c>
    </row>
    <row r="2277" spans="52:57" ht="11.25" customHeight="1" x14ac:dyDescent="0.25">
      <c r="AZ2277" s="99" t="s">
        <v>83</v>
      </c>
      <c r="BA2277" s="98">
        <f>_xll.qlInterestRateIndexFixingDate(Currency&amp;"ibor"&amp;Tenor,BB2277,Trigger)</f>
        <v>55362</v>
      </c>
      <c r="BB2277" s="98">
        <f>_xll.qlCalendarAdvance(Calendar,BB2276,AZ2277,"f",,Trigger)</f>
        <v>55366</v>
      </c>
      <c r="BC2277" s="98">
        <f>_xll.qlInterestRateIndexMaturity(Currency&amp;"ibor"&amp;Tenor,BB2277,Trigger)</f>
        <v>55458</v>
      </c>
      <c r="BD2277" s="242" t="e">
        <f>_xll.qlIndexFixing($AD$5,BA2277,TRUE,_xll.ohTrigger(Trigger,Trigger3M))</f>
        <v>#NUM!</v>
      </c>
      <c r="BE2277" s="242">
        <f>IFERROR(_xll.qlIndexFixing($BF$1,BA2277,TRUE,_xll.ohTrigger(Trigger,Trigger3M)),#N/A)</f>
        <v>1.5537029046649685E-2</v>
      </c>
    </row>
    <row r="2278" spans="52:57" ht="11.25" customHeight="1" x14ac:dyDescent="0.25">
      <c r="AZ2278" s="99" t="s">
        <v>83</v>
      </c>
      <c r="BA2278" s="98">
        <f>_xll.qlInterestRateIndexFixingDate(Currency&amp;"ibor"&amp;Tenor,BB2278,Trigger)</f>
        <v>55369</v>
      </c>
      <c r="BB2278" s="98">
        <f>_xll.qlCalendarAdvance(Calendar,BB2277,AZ2278,"f",,Trigger)</f>
        <v>55373</v>
      </c>
      <c r="BC2278" s="98">
        <f>_xll.qlInterestRateIndexMaturity(Currency&amp;"ibor"&amp;Tenor,BB2278,Trigger)</f>
        <v>55465</v>
      </c>
      <c r="BD2278" s="242" t="e">
        <f>_xll.qlIndexFixing($AD$5,BA2278,TRUE,_xll.ohTrigger(Trigger,Trigger3M))</f>
        <v>#NUM!</v>
      </c>
      <c r="BE2278" s="242">
        <f>IFERROR(_xll.qlIndexFixing($BF$1,BA2278,TRUE,_xll.ohTrigger(Trigger,Trigger3M)),#N/A)</f>
        <v>1.5533311252233881E-2</v>
      </c>
    </row>
    <row r="2279" spans="52:57" ht="11.25" customHeight="1" x14ac:dyDescent="0.25">
      <c r="AZ2279" s="99" t="s">
        <v>83</v>
      </c>
      <c r="BA2279" s="98">
        <f>_xll.qlInterestRateIndexFixingDate(Currency&amp;"ibor"&amp;Tenor,BB2279,Trigger)</f>
        <v>55376</v>
      </c>
      <c r="BB2279" s="98">
        <f>_xll.qlCalendarAdvance(Calendar,BB2278,AZ2279,"f",,Trigger)</f>
        <v>55380</v>
      </c>
      <c r="BC2279" s="98">
        <f>_xll.qlInterestRateIndexMaturity(Currency&amp;"ibor"&amp;Tenor,BB2279,Trigger)</f>
        <v>55472</v>
      </c>
      <c r="BD2279" s="242" t="e">
        <f>_xll.qlIndexFixing($AD$5,BA2279,TRUE,_xll.ohTrigger(Trigger,Trigger3M))</f>
        <v>#NUM!</v>
      </c>
      <c r="BE2279" s="242">
        <f>IFERROR(_xll.qlIndexFixing($BF$1,BA2279,TRUE,_xll.ohTrigger(Trigger,Trigger3M)),#N/A)</f>
        <v>1.552955895581074E-2</v>
      </c>
    </row>
    <row r="2280" spans="52:57" ht="11.25" customHeight="1" x14ac:dyDescent="0.25">
      <c r="AZ2280" s="99" t="s">
        <v>83</v>
      </c>
      <c r="BA2280" s="98">
        <f>_xll.qlInterestRateIndexFixingDate(Currency&amp;"ibor"&amp;Tenor,BB2280,Trigger)</f>
        <v>55383</v>
      </c>
      <c r="BB2280" s="98">
        <f>_xll.qlCalendarAdvance(Calendar,BB2279,AZ2280,"f",,Trigger)</f>
        <v>55387</v>
      </c>
      <c r="BC2280" s="98">
        <f>_xll.qlInterestRateIndexMaturity(Currency&amp;"ibor"&amp;Tenor,BB2280,Trigger)</f>
        <v>55479</v>
      </c>
      <c r="BD2280" s="242" t="e">
        <f>_xll.qlIndexFixing($AD$5,BA2280,TRUE,_xll.ohTrigger(Trigger,Trigger3M))</f>
        <v>#NUM!</v>
      </c>
      <c r="BE2280" s="242">
        <f>IFERROR(_xll.qlIndexFixing($BF$1,BA2280,TRUE,_xll.ohTrigger(Trigger,Trigger3M)),#N/A)</f>
        <v>1.5525772099172908E-2</v>
      </c>
    </row>
    <row r="2281" spans="52:57" ht="11.25" customHeight="1" x14ac:dyDescent="0.25">
      <c r="AZ2281" s="99" t="s">
        <v>83</v>
      </c>
      <c r="BA2281" s="98">
        <f>_xll.qlInterestRateIndexFixingDate(Currency&amp;"ibor"&amp;Tenor,BB2281,Trigger)</f>
        <v>55390</v>
      </c>
      <c r="BB2281" s="98">
        <f>_xll.qlCalendarAdvance(Calendar,BB2280,AZ2281,"f",,Trigger)</f>
        <v>55394</v>
      </c>
      <c r="BC2281" s="98">
        <f>_xll.qlInterestRateIndexMaturity(Currency&amp;"ibor"&amp;Tenor,BB2281,Trigger)</f>
        <v>55486</v>
      </c>
      <c r="BD2281" s="242" t="e">
        <f>_xll.qlIndexFixing($AD$5,BA2281,TRUE,_xll.ohTrigger(Trigger,Trigger3M))</f>
        <v>#NUM!</v>
      </c>
      <c r="BE2281" s="242">
        <f>IFERROR(_xll.qlIndexFixing($BF$1,BA2281,TRUE,_xll.ohTrigger(Trigger,Trigger3M)),#N/A)</f>
        <v>1.5521950624113904E-2</v>
      </c>
    </row>
    <row r="2282" spans="52:57" ht="11.25" customHeight="1" x14ac:dyDescent="0.25">
      <c r="AZ2282" s="99" t="s">
        <v>83</v>
      </c>
      <c r="BA2282" s="98">
        <f>_xll.qlInterestRateIndexFixingDate(Currency&amp;"ibor"&amp;Tenor,BB2282,Trigger)</f>
        <v>55397</v>
      </c>
      <c r="BB2282" s="98">
        <f>_xll.qlCalendarAdvance(Calendar,BB2281,AZ2282,"f",,Trigger)</f>
        <v>55401</v>
      </c>
      <c r="BC2282" s="98">
        <f>_xll.qlInterestRateIndexMaturity(Currency&amp;"ibor"&amp;Tenor,BB2282,Trigger)</f>
        <v>55492</v>
      </c>
      <c r="BD2282" s="242" t="e">
        <f>_xll.qlIndexFixing($AD$5,BA2282,TRUE,_xll.ohTrigger(Trigger,Trigger3M))</f>
        <v>#NUM!</v>
      </c>
      <c r="BE2282" s="242">
        <f>IFERROR(_xll.qlIndexFixing($BF$1,BA2282,TRUE,_xll.ohTrigger(Trigger,Trigger3M)),#N/A)</f>
        <v>1.5518042442013475E-2</v>
      </c>
    </row>
    <row r="2283" spans="52:57" ht="11.25" customHeight="1" x14ac:dyDescent="0.25">
      <c r="AZ2283" s="99" t="s">
        <v>83</v>
      </c>
      <c r="BA2283" s="98">
        <f>_xll.qlInterestRateIndexFixingDate(Currency&amp;"ibor"&amp;Tenor,BB2283,Trigger)</f>
        <v>55404</v>
      </c>
      <c r="BB2283" s="98">
        <f>_xll.qlCalendarAdvance(Calendar,BB2282,AZ2283,"f",,Trigger)</f>
        <v>55408</v>
      </c>
      <c r="BC2283" s="98">
        <f>_xll.qlInterestRateIndexMaturity(Currency&amp;"ibor"&amp;Tenor,BB2283,Trigger)</f>
        <v>55499</v>
      </c>
      <c r="BD2283" s="242" t="e">
        <f>_xll.qlIndexFixing($AD$5,BA2283,TRUE,_xll.ohTrigger(Trigger,Trigger3M))</f>
        <v>#NUM!</v>
      </c>
      <c r="BE2283" s="242">
        <f>IFERROR(_xll.qlIndexFixing($BF$1,BA2283,TRUE,_xll.ohTrigger(Trigger,Trigger3M)),#N/A)</f>
        <v>1.5514154214813924E-2</v>
      </c>
    </row>
    <row r="2284" spans="52:57" ht="11.25" customHeight="1" x14ac:dyDescent="0.25">
      <c r="AZ2284" s="99" t="s">
        <v>83</v>
      </c>
      <c r="BA2284" s="98">
        <f>_xll.qlInterestRateIndexFixingDate(Currency&amp;"ibor"&amp;Tenor,BB2284,Trigger)</f>
        <v>55411</v>
      </c>
      <c r="BB2284" s="98">
        <f>_xll.qlCalendarAdvance(Calendar,BB2283,AZ2284,"f",,Trigger)</f>
        <v>55415</v>
      </c>
      <c r="BC2284" s="98">
        <f>_xll.qlInterestRateIndexMaturity(Currency&amp;"ibor"&amp;Tenor,BB2284,Trigger)</f>
        <v>55506</v>
      </c>
      <c r="BD2284" s="242" t="e">
        <f>_xll.qlIndexFixing($AD$5,BA2284,TRUE,_xll.ohTrigger(Trigger,Trigger3M))</f>
        <v>#NUM!</v>
      </c>
      <c r="BE2284" s="242">
        <f>IFERROR(_xll.qlIndexFixing($BF$1,BA2284,TRUE,_xll.ohTrigger(Trigger,Trigger3M)),#N/A)</f>
        <v>1.5510231200200104E-2</v>
      </c>
    </row>
    <row r="2285" spans="52:57" ht="11.25" customHeight="1" x14ac:dyDescent="0.25">
      <c r="AZ2285" s="99" t="s">
        <v>83</v>
      </c>
      <c r="BA2285" s="98">
        <f>_xll.qlInterestRateIndexFixingDate(Currency&amp;"ibor"&amp;Tenor,BB2285,Trigger)</f>
        <v>55418</v>
      </c>
      <c r="BB2285" s="98">
        <f>_xll.qlCalendarAdvance(Calendar,BB2284,AZ2285,"f",,Trigger)</f>
        <v>55422</v>
      </c>
      <c r="BC2285" s="98">
        <f>_xll.qlInterestRateIndexMaturity(Currency&amp;"ibor"&amp;Tenor,BB2285,Trigger)</f>
        <v>55514</v>
      </c>
      <c r="BD2285" s="242" t="e">
        <f>_xll.qlIndexFixing($AD$5,BA2285,TRUE,_xll.ohTrigger(Trigger,Trigger3M))</f>
        <v>#NUM!</v>
      </c>
      <c r="BE2285" s="242">
        <f>IFERROR(_xll.qlIndexFixing($BF$1,BA2285,TRUE,_xll.ohTrigger(Trigger,Trigger3M)),#N/A)</f>
        <v>1.5506317375598181E-2</v>
      </c>
    </row>
    <row r="2286" spans="52:57" ht="11.25" customHeight="1" x14ac:dyDescent="0.25">
      <c r="AZ2286" s="99" t="s">
        <v>83</v>
      </c>
      <c r="BA2286" s="98">
        <f>_xll.qlInterestRateIndexFixingDate(Currency&amp;"ibor"&amp;Tenor,BB2286,Trigger)</f>
        <v>55425</v>
      </c>
      <c r="BB2286" s="98">
        <f>_xll.qlCalendarAdvance(Calendar,BB2285,AZ2286,"f",,Trigger)</f>
        <v>55429</v>
      </c>
      <c r="BC2286" s="98">
        <f>_xll.qlInterestRateIndexMaturity(Currency&amp;"ibor"&amp;Tenor,BB2286,Trigger)</f>
        <v>55521</v>
      </c>
      <c r="BD2286" s="242" t="e">
        <f>_xll.qlIndexFixing($AD$5,BA2286,TRUE,_xll.ohTrigger(Trigger,Trigger3M))</f>
        <v>#NUM!</v>
      </c>
      <c r="BE2286" s="242">
        <f>IFERROR(_xll.qlIndexFixing($BF$1,BA2286,TRUE,_xll.ohTrigger(Trigger,Trigger3M)),#N/A)</f>
        <v>1.5502321935392541E-2</v>
      </c>
    </row>
    <row r="2287" spans="52:57" ht="11.25" customHeight="1" x14ac:dyDescent="0.25">
      <c r="AZ2287" s="99" t="s">
        <v>83</v>
      </c>
      <c r="BA2287" s="98">
        <f>_xll.qlInterestRateIndexFixingDate(Currency&amp;"ibor"&amp;Tenor,BB2287,Trigger)</f>
        <v>55432</v>
      </c>
      <c r="BB2287" s="98">
        <f>_xll.qlCalendarAdvance(Calendar,BB2286,AZ2287,"f",,Trigger)</f>
        <v>55436</v>
      </c>
      <c r="BC2287" s="98">
        <f>_xll.qlInterestRateIndexMaturity(Currency&amp;"ibor"&amp;Tenor,BB2287,Trigger)</f>
        <v>55528</v>
      </c>
      <c r="BD2287" s="242" t="e">
        <f>_xll.qlIndexFixing($AD$5,BA2287,TRUE,_xll.ohTrigger(Trigger,Trigger3M))</f>
        <v>#NUM!</v>
      </c>
      <c r="BE2287" s="242">
        <f>IFERROR(_xll.qlIndexFixing($BF$1,BA2287,TRUE,_xll.ohTrigger(Trigger,Trigger3M)),#N/A)</f>
        <v>1.5498291527557238E-2</v>
      </c>
    </row>
    <row r="2288" spans="52:57" ht="11.25" customHeight="1" x14ac:dyDescent="0.25">
      <c r="AZ2288" s="99" t="s">
        <v>83</v>
      </c>
      <c r="BA2288" s="98">
        <f>_xll.qlInterestRateIndexFixingDate(Currency&amp;"ibor"&amp;Tenor,BB2288,Trigger)</f>
        <v>55439</v>
      </c>
      <c r="BB2288" s="98">
        <f>_xll.qlCalendarAdvance(Calendar,BB2287,AZ2288,"f",,Trigger)</f>
        <v>55443</v>
      </c>
      <c r="BC2288" s="98">
        <f>_xll.qlInterestRateIndexMaturity(Currency&amp;"ibor"&amp;Tenor,BB2288,Trigger)</f>
        <v>55535</v>
      </c>
      <c r="BD2288" s="242" t="e">
        <f>_xll.qlIndexFixing($AD$5,BA2288,TRUE,_xll.ohTrigger(Trigger,Trigger3M))</f>
        <v>#NUM!</v>
      </c>
      <c r="BE2288" s="242">
        <f>IFERROR(_xll.qlIndexFixing($BF$1,BA2288,TRUE,_xll.ohTrigger(Trigger,Trigger3M)),#N/A)</f>
        <v>1.5494226093893611E-2</v>
      </c>
    </row>
    <row r="2289" spans="52:57" ht="11.25" customHeight="1" x14ac:dyDescent="0.25">
      <c r="AZ2289" s="99" t="s">
        <v>83</v>
      </c>
      <c r="BA2289" s="98">
        <f>_xll.qlInterestRateIndexFixingDate(Currency&amp;"ibor"&amp;Tenor,BB2289,Trigger)</f>
        <v>55446</v>
      </c>
      <c r="BB2289" s="98">
        <f>_xll.qlCalendarAdvance(Calendar,BB2288,AZ2289,"f",,Trigger)</f>
        <v>55450</v>
      </c>
      <c r="BC2289" s="98">
        <f>_xll.qlInterestRateIndexMaturity(Currency&amp;"ibor"&amp;Tenor,BB2289,Trigger)</f>
        <v>55542</v>
      </c>
      <c r="BD2289" s="242" t="e">
        <f>_xll.qlIndexFixing($AD$5,BA2289,TRUE,_xll.ohTrigger(Trigger,Trigger3M))</f>
        <v>#NUM!</v>
      </c>
      <c r="BE2289" s="242">
        <f>IFERROR(_xll.qlIndexFixing($BF$1,BA2289,TRUE,_xll.ohTrigger(Trigger,Trigger3M)),#N/A)</f>
        <v>1.5490125576209948E-2</v>
      </c>
    </row>
    <row r="2290" spans="52:57" ht="11.25" customHeight="1" x14ac:dyDescent="0.25">
      <c r="AZ2290" s="99" t="s">
        <v>83</v>
      </c>
      <c r="BA2290" s="98">
        <f>_xll.qlInterestRateIndexFixingDate(Currency&amp;"ibor"&amp;Tenor,BB2290,Trigger)</f>
        <v>55453</v>
      </c>
      <c r="BB2290" s="98">
        <f>_xll.qlCalendarAdvance(Calendar,BB2289,AZ2290,"f",,Trigger)</f>
        <v>55457</v>
      </c>
      <c r="BC2290" s="98">
        <f>_xll.qlInterestRateIndexMaturity(Currency&amp;"ibor"&amp;Tenor,BB2290,Trigger)</f>
        <v>55549</v>
      </c>
      <c r="BD2290" s="242" t="e">
        <f>_xll.qlIndexFixing($AD$5,BA2290,TRUE,_xll.ohTrigger(Trigger,Trigger3M))</f>
        <v>#NUM!</v>
      </c>
      <c r="BE2290" s="242">
        <f>IFERROR(_xll.qlIndexFixing($BF$1,BA2290,TRUE,_xll.ohTrigger(Trigger,Trigger3M)),#N/A)</f>
        <v>1.5485989916304977E-2</v>
      </c>
    </row>
    <row r="2291" spans="52:57" ht="11.25" customHeight="1" x14ac:dyDescent="0.25">
      <c r="AZ2291" s="99" t="s">
        <v>83</v>
      </c>
      <c r="BA2291" s="98">
        <f>_xll.qlInterestRateIndexFixingDate(Currency&amp;"ibor"&amp;Tenor,BB2291,Trigger)</f>
        <v>55460</v>
      </c>
      <c r="BB2291" s="98">
        <f>_xll.qlCalendarAdvance(Calendar,BB2290,AZ2291,"f",,Trigger)</f>
        <v>55464</v>
      </c>
      <c r="BC2291" s="98">
        <f>_xll.qlInterestRateIndexMaturity(Currency&amp;"ibor"&amp;Tenor,BB2291,Trigger)</f>
        <v>55556</v>
      </c>
      <c r="BD2291" s="242" t="e">
        <f>_xll.qlIndexFixing($AD$5,BA2291,TRUE,_xll.ohTrigger(Trigger,Trigger3M))</f>
        <v>#NUM!</v>
      </c>
      <c r="BE2291" s="242">
        <f>IFERROR(_xll.qlIndexFixing($BF$1,BA2291,TRUE,_xll.ohTrigger(Trigger,Trigger3M)),#N/A)</f>
        <v>1.5481819055988725E-2</v>
      </c>
    </row>
    <row r="2292" spans="52:57" ht="11.25" customHeight="1" x14ac:dyDescent="0.25">
      <c r="AZ2292" s="99" t="s">
        <v>83</v>
      </c>
      <c r="BA2292" s="98">
        <f>_xll.qlInterestRateIndexFixingDate(Currency&amp;"ibor"&amp;Tenor,BB2292,Trigger)</f>
        <v>55467</v>
      </c>
      <c r="BB2292" s="98">
        <f>_xll.qlCalendarAdvance(Calendar,BB2291,AZ2292,"f",,Trigger)</f>
        <v>55471</v>
      </c>
      <c r="BC2292" s="98">
        <f>_xll.qlInterestRateIndexMaturity(Currency&amp;"ibor"&amp;Tenor,BB2292,Trigger)</f>
        <v>55563</v>
      </c>
      <c r="BD2292" s="242" t="e">
        <f>_xll.qlIndexFixing($AD$5,BA2292,TRUE,_xll.ohTrigger(Trigger,Trigger3M))</f>
        <v>#NUM!</v>
      </c>
      <c r="BE2292" s="242">
        <f>IFERROR(_xll.qlIndexFixing($BF$1,BA2292,TRUE,_xll.ohTrigger(Trigger,Trigger3M)),#N/A)</f>
        <v>1.5477612937066872E-2</v>
      </c>
    </row>
    <row r="2293" spans="52:57" ht="11.25" customHeight="1" x14ac:dyDescent="0.25">
      <c r="AZ2293" s="99" t="s">
        <v>83</v>
      </c>
      <c r="BA2293" s="98">
        <f>_xll.qlInterestRateIndexFixingDate(Currency&amp;"ibor"&amp;Tenor,BB2293,Trigger)</f>
        <v>55474</v>
      </c>
      <c r="BB2293" s="98">
        <f>_xll.qlCalendarAdvance(Calendar,BB2292,AZ2293,"f",,Trigger)</f>
        <v>55478</v>
      </c>
      <c r="BC2293" s="98">
        <f>_xll.qlInterestRateIndexMaturity(Currency&amp;"ibor"&amp;Tenor,BB2293,Trigger)</f>
        <v>55570</v>
      </c>
      <c r="BD2293" s="242" t="e">
        <f>_xll.qlIndexFixing($AD$5,BA2293,TRUE,_xll.ohTrigger(Trigger,Trigger3M))</f>
        <v>#NUM!</v>
      </c>
      <c r="BE2293" s="242">
        <f>IFERROR(_xll.qlIndexFixing($BF$1,BA2293,TRUE,_xll.ohTrigger(Trigger,Trigger3M)),#N/A)</f>
        <v>1.5473371501349446E-2</v>
      </c>
    </row>
    <row r="2294" spans="52:57" ht="11.25" customHeight="1" x14ac:dyDescent="0.25">
      <c r="AZ2294" s="99" t="s">
        <v>83</v>
      </c>
      <c r="BA2294" s="98">
        <f>_xll.qlInterestRateIndexFixingDate(Currency&amp;"ibor"&amp;Tenor,BB2294,Trigger)</f>
        <v>55481</v>
      </c>
      <c r="BB2294" s="98">
        <f>_xll.qlCalendarAdvance(Calendar,BB2293,AZ2294,"f",,Trigger)</f>
        <v>55485</v>
      </c>
      <c r="BC2294" s="98">
        <f>_xll.qlInterestRateIndexMaturity(Currency&amp;"ibor"&amp;Tenor,BB2294,Trigger)</f>
        <v>55577</v>
      </c>
      <c r="BD2294" s="242" t="e">
        <f>_xll.qlIndexFixing($AD$5,BA2294,TRUE,_xll.ohTrigger(Trigger,Trigger3M))</f>
        <v>#NUM!</v>
      </c>
      <c r="BE2294" s="242">
        <f>IFERROR(_xll.qlIndexFixing($BF$1,BA2294,TRUE,_xll.ohTrigger(Trigger,Trigger3M)),#N/A)</f>
        <v>1.546909469064473E-2</v>
      </c>
    </row>
    <row r="2295" spans="52:57" ht="11.25" customHeight="1" x14ac:dyDescent="0.25">
      <c r="AZ2295" s="99" t="s">
        <v>83</v>
      </c>
      <c r="BA2295" s="98">
        <f>_xll.qlInterestRateIndexFixingDate(Currency&amp;"ibor"&amp;Tenor,BB2295,Trigger)</f>
        <v>55488</v>
      </c>
      <c r="BB2295" s="98">
        <f>_xll.qlCalendarAdvance(Calendar,BB2294,AZ2295,"f",,Trigger)</f>
        <v>55492</v>
      </c>
      <c r="BC2295" s="98">
        <f>_xll.qlInterestRateIndexMaturity(Currency&amp;"ibor"&amp;Tenor,BB2295,Trigger)</f>
        <v>55583</v>
      </c>
      <c r="BD2295" s="242" t="e">
        <f>_xll.qlIndexFixing($AD$5,BA2295,TRUE,_xll.ohTrigger(Trigger,Trigger3M))</f>
        <v>#NUM!</v>
      </c>
      <c r="BE2295" s="242">
        <f>IFERROR(_xll.qlIndexFixing($BF$1,BA2295,TRUE,_xll.ohTrigger(Trigger,Trigger3M)),#N/A)</f>
        <v>1.5464765425496322E-2</v>
      </c>
    </row>
    <row r="2296" spans="52:57" ht="11.25" customHeight="1" x14ac:dyDescent="0.25">
      <c r="AZ2296" s="99" t="s">
        <v>83</v>
      </c>
      <c r="BA2296" s="98">
        <f>_xll.qlInterestRateIndexFixingDate(Currency&amp;"ibor"&amp;Tenor,BB2296,Trigger)</f>
        <v>55495</v>
      </c>
      <c r="BB2296" s="98">
        <f>_xll.qlCalendarAdvance(Calendar,BB2295,AZ2296,"f",,Trigger)</f>
        <v>55499</v>
      </c>
      <c r="BC2296" s="98">
        <f>_xll.qlInterestRateIndexMaturity(Currency&amp;"ibor"&amp;Tenor,BB2296,Trigger)</f>
        <v>55590</v>
      </c>
      <c r="BD2296" s="242" t="e">
        <f>_xll.qlIndexFixing($AD$5,BA2296,TRUE,_xll.ohTrigger(Trigger,Trigger3M))</f>
        <v>#NUM!</v>
      </c>
      <c r="BE2296" s="242">
        <f>IFERROR(_xll.qlIndexFixing($BF$1,BA2296,TRUE,_xll.ohTrigger(Trigger,Trigger3M)),#N/A)</f>
        <v>1.5460420422611363E-2</v>
      </c>
    </row>
    <row r="2297" spans="52:57" ht="11.25" customHeight="1" x14ac:dyDescent="0.25">
      <c r="AZ2297" s="99" t="s">
        <v>83</v>
      </c>
      <c r="BA2297" s="98">
        <f>_xll.qlInterestRateIndexFixingDate(Currency&amp;"ibor"&amp;Tenor,BB2297,Trigger)</f>
        <v>55502</v>
      </c>
      <c r="BB2297" s="98">
        <f>_xll.qlCalendarAdvance(Calendar,BB2296,AZ2297,"f",,Trigger)</f>
        <v>55506</v>
      </c>
      <c r="BC2297" s="98">
        <f>_xll.qlInterestRateIndexMaturity(Currency&amp;"ibor"&amp;Tenor,BB2297,Trigger)</f>
        <v>55597</v>
      </c>
      <c r="BD2297" s="242" t="e">
        <f>_xll.qlIndexFixing($AD$5,BA2297,TRUE,_xll.ohTrigger(Trigger,Trigger3M))</f>
        <v>#NUM!</v>
      </c>
      <c r="BE2297" s="242">
        <f>IFERROR(_xll.qlIndexFixing($BF$1,BA2297,TRUE,_xll.ohTrigger(Trigger,Trigger3M)),#N/A)</f>
        <v>1.5456039875803433E-2</v>
      </c>
    </row>
    <row r="2298" spans="52:57" ht="11.25" customHeight="1" x14ac:dyDescent="0.25">
      <c r="AZ2298" s="99" t="s">
        <v>83</v>
      </c>
      <c r="BA2298" s="98">
        <f>_xll.qlInterestRateIndexFixingDate(Currency&amp;"ibor"&amp;Tenor,BB2298,Trigger)</f>
        <v>55508</v>
      </c>
      <c r="BB2298" s="98">
        <f>_xll.qlCalendarAdvance(Calendar,BB2297,AZ2298,"f",,Trigger)</f>
        <v>55514</v>
      </c>
      <c r="BC2298" s="98">
        <f>_xll.qlInterestRateIndexMaturity(Currency&amp;"ibor"&amp;Tenor,BB2298,Trigger)</f>
        <v>55605</v>
      </c>
      <c r="BD2298" s="242" t="e">
        <f>_xll.qlIndexFixing($AD$5,BA2298,TRUE,_xll.ohTrigger(Trigger,Trigger3M))</f>
        <v>#NUM!</v>
      </c>
      <c r="BE2298" s="242">
        <f>IFERROR(_xll.qlIndexFixing($BF$1,BA2298,TRUE,_xll.ohTrigger(Trigger,Trigger3M)),#N/A)</f>
        <v>1.5450989938784552E-2</v>
      </c>
    </row>
    <row r="2299" spans="52:57" ht="11.25" customHeight="1" x14ac:dyDescent="0.25">
      <c r="AZ2299" s="99" t="s">
        <v>83</v>
      </c>
      <c r="BA2299" s="98">
        <f>_xll.qlInterestRateIndexFixingDate(Currency&amp;"ibor"&amp;Tenor,BB2299,Trigger)</f>
        <v>55516</v>
      </c>
      <c r="BB2299" s="98">
        <f>_xll.qlCalendarAdvance(Calendar,BB2298,AZ2299,"f",,Trigger)</f>
        <v>55521</v>
      </c>
      <c r="BC2299" s="98">
        <f>_xll.qlInterestRateIndexMaturity(Currency&amp;"ibor"&amp;Tenor,BB2299,Trigger)</f>
        <v>55612</v>
      </c>
      <c r="BD2299" s="242" t="e">
        <f>_xll.qlIndexFixing($AD$5,BA2299,TRUE,_xll.ohTrigger(Trigger,Trigger3M))</f>
        <v>#NUM!</v>
      </c>
      <c r="BE2299" s="242">
        <f>IFERROR(_xll.qlIndexFixing($BF$1,BA2299,TRUE,_xll.ohTrigger(Trigger,Trigger3M)),#N/A)</f>
        <v>1.5446533030500359E-2</v>
      </c>
    </row>
    <row r="2300" spans="52:57" ht="11.25" customHeight="1" x14ac:dyDescent="0.25">
      <c r="AZ2300" s="99" t="s">
        <v>83</v>
      </c>
      <c r="BA2300" s="98">
        <f>_xll.qlInterestRateIndexFixingDate(Currency&amp;"ibor"&amp;Tenor,BB2300,Trigger)</f>
        <v>55526</v>
      </c>
      <c r="BB2300" s="98">
        <f>_xll.qlCalendarAdvance(Calendar,BB2299,AZ2300,"f",,Trigger)</f>
        <v>55528</v>
      </c>
      <c r="BC2300" s="98">
        <f>_xll.qlInterestRateIndexMaturity(Currency&amp;"ibor"&amp;Tenor,BB2300,Trigger)</f>
        <v>55619</v>
      </c>
      <c r="BD2300" s="242" t="e">
        <f>_xll.qlIndexFixing($AD$5,BA2300,TRUE,_xll.ohTrigger(Trigger,Trigger3M))</f>
        <v>#NUM!</v>
      </c>
      <c r="BE2300" s="242">
        <f>IFERROR(_xll.qlIndexFixing($BF$1,BA2300,TRUE,_xll.ohTrigger(Trigger,Trigger3M)),#N/A)</f>
        <v>1.5442040395433756E-2</v>
      </c>
    </row>
    <row r="2301" spans="52:57" ht="11.25" customHeight="1" x14ac:dyDescent="0.25">
      <c r="AZ2301" s="99" t="s">
        <v>83</v>
      </c>
      <c r="BA2301" s="98">
        <f>_xll.qlInterestRateIndexFixingDate(Currency&amp;"ibor"&amp;Tenor,BB2301,Trigger)</f>
        <v>55533</v>
      </c>
      <c r="BB2301" s="98">
        <f>_xll.qlCalendarAdvance(Calendar,BB2300,AZ2301,"f",,Trigger)</f>
        <v>55535</v>
      </c>
      <c r="BC2301" s="98">
        <f>_xll.qlInterestRateIndexMaturity(Currency&amp;"ibor"&amp;Tenor,BB2301,Trigger)</f>
        <v>55626</v>
      </c>
      <c r="BD2301" s="242" t="e">
        <f>_xll.qlIndexFixing($AD$5,BA2301,TRUE,_xll.ohTrigger(Trigger,Trigger3M))</f>
        <v>#NUM!</v>
      </c>
      <c r="BE2301" s="242">
        <f>IFERROR(_xll.qlIndexFixing($BF$1,BA2301,TRUE,_xll.ohTrigger(Trigger,Trigger3M)),#N/A)</f>
        <v>1.5437511975402709E-2</v>
      </c>
    </row>
    <row r="2302" spans="52:57" ht="11.25" customHeight="1" x14ac:dyDescent="0.25">
      <c r="AZ2302" s="99" t="s">
        <v>83</v>
      </c>
      <c r="BA2302" s="98">
        <f>_xll.qlInterestRateIndexFixingDate(Currency&amp;"ibor"&amp;Tenor,BB2302,Trigger)</f>
        <v>55540</v>
      </c>
      <c r="BB2302" s="98">
        <f>_xll.qlCalendarAdvance(Calendar,BB2301,AZ2302,"f",,Trigger)</f>
        <v>55542</v>
      </c>
      <c r="BC2302" s="98">
        <f>_xll.qlInterestRateIndexMaturity(Currency&amp;"ibor"&amp;Tenor,BB2302,Trigger)</f>
        <v>55633</v>
      </c>
      <c r="BD2302" s="242" t="e">
        <f>_xll.qlIndexFixing($AD$5,BA2302,TRUE,_xll.ohTrigger(Trigger,Trigger3M))</f>
        <v>#NUM!</v>
      </c>
      <c r="BE2302" s="242">
        <f>IFERROR(_xll.qlIndexFixing($BF$1,BA2302,TRUE,_xll.ohTrigger(Trigger,Trigger3M)),#N/A)</f>
        <v>1.5432947712225191E-2</v>
      </c>
    </row>
    <row r="2303" spans="52:57" ht="11.25" customHeight="1" x14ac:dyDescent="0.25">
      <c r="AZ2303" s="99" t="s">
        <v>83</v>
      </c>
      <c r="BA2303" s="98">
        <f>_xll.qlInterestRateIndexFixingDate(Currency&amp;"ibor"&amp;Tenor,BB2303,Trigger)</f>
        <v>55547</v>
      </c>
      <c r="BB2303" s="98">
        <f>_xll.qlCalendarAdvance(Calendar,BB2302,AZ2303,"f",,Trigger)</f>
        <v>55549</v>
      </c>
      <c r="BC2303" s="98">
        <f>_xll.qlInterestRateIndexMaturity(Currency&amp;"ibor"&amp;Tenor,BB2303,Trigger)</f>
        <v>55639</v>
      </c>
      <c r="BD2303" s="242" t="e">
        <f>_xll.qlIndexFixing($AD$5,BA2303,TRUE,_xll.ohTrigger(Trigger,Trigger3M))</f>
        <v>#NUM!</v>
      </c>
      <c r="BE2303" s="242">
        <f>IFERROR(_xll.qlIndexFixing($BF$1,BA2303,TRUE,_xll.ohTrigger(Trigger,Trigger3M)),#N/A)</f>
        <v>1.5428352674176971E-2</v>
      </c>
    </row>
    <row r="2304" spans="52:57" ht="11.25" customHeight="1" x14ac:dyDescent="0.25">
      <c r="AZ2304" s="99" t="s">
        <v>83</v>
      </c>
      <c r="BA2304" s="98">
        <f>_xll.qlInterestRateIndexFixingDate(Currency&amp;"ibor"&amp;Tenor,BB2304,Trigger)</f>
        <v>55554</v>
      </c>
      <c r="BB2304" s="98">
        <f>_xll.qlCalendarAdvance(Calendar,BB2303,AZ2304,"f",,Trigger)</f>
        <v>55556</v>
      </c>
      <c r="BC2304" s="98">
        <f>_xll.qlInterestRateIndexMaturity(Currency&amp;"ibor"&amp;Tenor,BB2304,Trigger)</f>
        <v>55646</v>
      </c>
      <c r="BD2304" s="242" t="e">
        <f>_xll.qlIndexFixing($AD$5,BA2304,TRUE,_xll.ohTrigger(Trigger,Trigger3M))</f>
        <v>#NUM!</v>
      </c>
      <c r="BE2304" s="242">
        <f>IFERROR(_xll.qlIndexFixing($BF$1,BA2304,TRUE,_xll.ohTrigger(Trigger,Trigger3M)),#N/A)</f>
        <v>1.5423719327775309E-2</v>
      </c>
    </row>
    <row r="2305" spans="52:57" ht="11.25" customHeight="1" x14ac:dyDescent="0.25">
      <c r="AZ2305" s="99" t="s">
        <v>83</v>
      </c>
      <c r="BA2305" s="98">
        <f>_xll.qlInterestRateIndexFixingDate(Currency&amp;"ibor"&amp;Tenor,BB2305,Trigger)</f>
        <v>55561</v>
      </c>
      <c r="BB2305" s="98">
        <f>_xll.qlCalendarAdvance(Calendar,BB2304,AZ2305,"f",,Trigger)</f>
        <v>55563</v>
      </c>
      <c r="BC2305" s="98">
        <f>_xll.qlInterestRateIndexMaturity(Currency&amp;"ibor"&amp;Tenor,BB2305,Trigger)</f>
        <v>55653</v>
      </c>
      <c r="BD2305" s="242" t="e">
        <f>_xll.qlIndexFixing($AD$5,BA2305,TRUE,_xll.ohTrigger(Trigger,Trigger3M))</f>
        <v>#NUM!</v>
      </c>
      <c r="BE2305" s="242">
        <f>IFERROR(_xll.qlIndexFixing($BF$1,BA2305,TRUE,_xll.ohTrigger(Trigger,Trigger3M)),#N/A)</f>
        <v>1.5419049969334964E-2</v>
      </c>
    </row>
    <row r="2306" spans="52:57" ht="11.25" customHeight="1" x14ac:dyDescent="0.25">
      <c r="AZ2306" s="99" t="s">
        <v>83</v>
      </c>
      <c r="BA2306" s="98">
        <f>_xll.qlInterestRateIndexFixingDate(Currency&amp;"ibor"&amp;Tenor,BB2306,Trigger)</f>
        <v>55568</v>
      </c>
      <c r="BB2306" s="98">
        <f>_xll.qlCalendarAdvance(Calendar,BB2305,AZ2306,"f",,Trigger)</f>
        <v>55570</v>
      </c>
      <c r="BC2306" s="98">
        <f>_xll.qlInterestRateIndexMaturity(Currency&amp;"ibor"&amp;Tenor,BB2306,Trigger)</f>
        <v>55660</v>
      </c>
      <c r="BD2306" s="242" t="e">
        <f>_xll.qlIndexFixing($AD$5,BA2306,TRUE,_xll.ohTrigger(Trigger,Trigger3M))</f>
        <v>#NUM!</v>
      </c>
      <c r="BE2306" s="242">
        <f>IFERROR(_xll.qlIndexFixing($BF$1,BA2306,TRUE,_xll.ohTrigger(Trigger,Trigger3M)),#N/A)</f>
        <v>1.5414344540681135E-2</v>
      </c>
    </row>
    <row r="2307" spans="52:57" ht="11.25" customHeight="1" x14ac:dyDescent="0.25">
      <c r="AZ2307" s="99" t="s">
        <v>83</v>
      </c>
      <c r="BA2307" s="98">
        <f>_xll.qlInterestRateIndexFixingDate(Currency&amp;"ibor"&amp;Tenor,BB2307,Trigger)</f>
        <v>55575</v>
      </c>
      <c r="BB2307" s="98">
        <f>_xll.qlCalendarAdvance(Calendar,BB2306,AZ2307,"f",,Trigger)</f>
        <v>55577</v>
      </c>
      <c r="BC2307" s="98">
        <f>_xll.qlInterestRateIndexMaturity(Currency&amp;"ibor"&amp;Tenor,BB2307,Trigger)</f>
        <v>55667</v>
      </c>
      <c r="BD2307" s="242" t="e">
        <f>_xll.qlIndexFixing($AD$5,BA2307,TRUE,_xll.ohTrigger(Trigger,Trigger3M))</f>
        <v>#NUM!</v>
      </c>
      <c r="BE2307" s="242">
        <f>IFERROR(_xll.qlIndexFixing($BF$1,BA2307,TRUE,_xll.ohTrigger(Trigger,Trigger3M)),#N/A)</f>
        <v>1.5409602983643467E-2</v>
      </c>
    </row>
    <row r="2308" spans="52:57" ht="11.25" customHeight="1" x14ac:dyDescent="0.25">
      <c r="AZ2308" s="99" t="s">
        <v>83</v>
      </c>
      <c r="BA2308" s="98">
        <f>_xll.qlInterestRateIndexFixingDate(Currency&amp;"ibor"&amp;Tenor,BB2308,Trigger)</f>
        <v>55582</v>
      </c>
      <c r="BB2308" s="98">
        <f>_xll.qlCalendarAdvance(Calendar,BB2307,AZ2308,"f",,Trigger)</f>
        <v>55584</v>
      </c>
      <c r="BC2308" s="98">
        <f>_xll.qlInterestRateIndexMaturity(Currency&amp;"ibor"&amp;Tenor,BB2308,Trigger)</f>
        <v>55676</v>
      </c>
      <c r="BD2308" s="242" t="e">
        <f>_xll.qlIndexFixing($AD$5,BA2308,TRUE,_xll.ohTrigger(Trigger,Trigger3M))</f>
        <v>#NUM!</v>
      </c>
      <c r="BE2308" s="242">
        <f>IFERROR(_xll.qlIndexFixing($BF$1,BA2308,TRUE,_xll.ohTrigger(Trigger,Trigger3M)),#N/A)</f>
        <v>1.5404786830208836E-2</v>
      </c>
    </row>
    <row r="2309" spans="52:57" ht="11.25" customHeight="1" x14ac:dyDescent="0.25">
      <c r="AZ2309" s="99" t="s">
        <v>83</v>
      </c>
      <c r="BA2309" s="98">
        <f>_xll.qlInterestRateIndexFixingDate(Currency&amp;"ibor"&amp;Tenor,BB2309,Trigger)</f>
        <v>55589</v>
      </c>
      <c r="BB2309" s="98">
        <f>_xll.qlCalendarAdvance(Calendar,BB2308,AZ2309,"f",,Trigger)</f>
        <v>55591</v>
      </c>
      <c r="BC2309" s="98">
        <f>_xll.qlInterestRateIndexMaturity(Currency&amp;"ibor"&amp;Tenor,BB2309,Trigger)</f>
        <v>55683</v>
      </c>
      <c r="BD2309" s="242" t="e">
        <f>_xll.qlIndexFixing($AD$5,BA2309,TRUE,_xll.ohTrigger(Trigger,Trigger3M))</f>
        <v>#NUM!</v>
      </c>
      <c r="BE2309" s="242">
        <f>IFERROR(_xll.qlIndexFixing($BF$1,BA2309,TRUE,_xll.ohTrigger(Trigger,Trigger3M)),#N/A)</f>
        <v>1.5399967229714486E-2</v>
      </c>
    </row>
    <row r="2310" spans="52:57" ht="11.25" customHeight="1" x14ac:dyDescent="0.25">
      <c r="AZ2310" s="99" t="s">
        <v>83</v>
      </c>
      <c r="BA2310" s="98">
        <f>_xll.qlInterestRateIndexFixingDate(Currency&amp;"ibor"&amp;Tenor,BB2310,Trigger)</f>
        <v>55596</v>
      </c>
      <c r="BB2310" s="98">
        <f>_xll.qlCalendarAdvance(Calendar,BB2309,AZ2310,"f",,Trigger)</f>
        <v>55598</v>
      </c>
      <c r="BC2310" s="98">
        <f>_xll.qlInterestRateIndexMaturity(Currency&amp;"ibor"&amp;Tenor,BB2310,Trigger)</f>
        <v>55690</v>
      </c>
      <c r="BD2310" s="242" t="e">
        <f>_xll.qlIndexFixing($AD$5,BA2310,TRUE,_xll.ohTrigger(Trigger,Trigger3M))</f>
        <v>#NUM!</v>
      </c>
      <c r="BE2310" s="242">
        <f>IFERROR(_xll.qlIndexFixing($BF$1,BA2310,TRUE,_xll.ohTrigger(Trigger,Trigger3M)),#N/A)</f>
        <v>1.5395111315047595E-2</v>
      </c>
    </row>
    <row r="2311" spans="52:57" ht="11.25" customHeight="1" x14ac:dyDescent="0.25">
      <c r="AZ2311" s="99" t="s">
        <v>83</v>
      </c>
      <c r="BA2311" s="98">
        <f>_xll.qlInterestRateIndexFixingDate(Currency&amp;"ibor"&amp;Tenor,BB2311,Trigger)</f>
        <v>55603</v>
      </c>
      <c r="BB2311" s="98">
        <f>_xll.qlCalendarAdvance(Calendar,BB2310,AZ2311,"f",,Trigger)</f>
        <v>55605</v>
      </c>
      <c r="BC2311" s="98">
        <f>_xll.qlInterestRateIndexMaturity(Currency&amp;"ibor"&amp;Tenor,BB2311,Trigger)</f>
        <v>55697</v>
      </c>
      <c r="BD2311" s="242" t="e">
        <f>_xll.qlIndexFixing($AD$5,BA2311,TRUE,_xll.ohTrigger(Trigger,Trigger3M))</f>
        <v>#NUM!</v>
      </c>
      <c r="BE2311" s="242">
        <f>IFERROR(_xll.qlIndexFixing($BF$1,BA2311,TRUE,_xll.ohTrigger(Trigger,Trigger3M)),#N/A)</f>
        <v>1.5390219028038176E-2</v>
      </c>
    </row>
    <row r="2312" spans="52:57" ht="11.25" customHeight="1" x14ac:dyDescent="0.25">
      <c r="AZ2312" s="99" t="s">
        <v>83</v>
      </c>
      <c r="BA2312" s="98">
        <f>_xll.qlInterestRateIndexFixingDate(Currency&amp;"ibor"&amp;Tenor,BB2312,Trigger)</f>
        <v>55610</v>
      </c>
      <c r="BB2312" s="98">
        <f>_xll.qlCalendarAdvance(Calendar,BB2311,AZ2312,"f",,Trigger)</f>
        <v>55612</v>
      </c>
      <c r="BC2312" s="98">
        <f>_xll.qlInterestRateIndexMaturity(Currency&amp;"ibor"&amp;Tenor,BB2312,Trigger)</f>
        <v>55703</v>
      </c>
      <c r="BD2312" s="242" t="e">
        <f>_xll.qlIndexFixing($AD$5,BA2312,TRUE,_xll.ohTrigger(Trigger,Trigger3M))</f>
        <v>#NUM!</v>
      </c>
      <c r="BE2312" s="242">
        <f>IFERROR(_xll.qlIndexFixing($BF$1,BA2312,TRUE,_xll.ohTrigger(Trigger,Trigger3M)),#N/A)</f>
        <v>1.5385320909018889E-2</v>
      </c>
    </row>
    <row r="2313" spans="52:57" ht="11.25" customHeight="1" x14ac:dyDescent="0.25">
      <c r="AZ2313" s="99" t="s">
        <v>83</v>
      </c>
      <c r="BA2313" s="98">
        <f>_xll.qlInterestRateIndexFixingDate(Currency&amp;"ibor"&amp;Tenor,BB2313,Trigger)</f>
        <v>55617</v>
      </c>
      <c r="BB2313" s="98">
        <f>_xll.qlCalendarAdvance(Calendar,BB2312,AZ2313,"f",,Trigger)</f>
        <v>55619</v>
      </c>
      <c r="BC2313" s="98">
        <f>_xll.qlInterestRateIndexMaturity(Currency&amp;"ibor"&amp;Tenor,BB2313,Trigger)</f>
        <v>55710</v>
      </c>
      <c r="BD2313" s="242" t="e">
        <f>_xll.qlIndexFixing($AD$5,BA2313,TRUE,_xll.ohTrigger(Trigger,Trigger3M))</f>
        <v>#NUM!</v>
      </c>
      <c r="BE2313" s="242">
        <f>IFERROR(_xll.qlIndexFixing($BF$1,BA2313,TRUE,_xll.ohTrigger(Trigger,Trigger3M)),#N/A)</f>
        <v>1.5380358531787998E-2</v>
      </c>
    </row>
    <row r="2314" spans="52:57" ht="11.25" customHeight="1" x14ac:dyDescent="0.25">
      <c r="AZ2314" s="99" t="s">
        <v>83</v>
      </c>
      <c r="BA2314" s="98">
        <f>_xll.qlInterestRateIndexFixingDate(Currency&amp;"ibor"&amp;Tenor,BB2314,Trigger)</f>
        <v>55624</v>
      </c>
      <c r="BB2314" s="98">
        <f>_xll.qlCalendarAdvance(Calendar,BB2313,AZ2314,"f",,Trigger)</f>
        <v>55626</v>
      </c>
      <c r="BC2314" s="98">
        <f>_xll.qlInterestRateIndexMaturity(Currency&amp;"ibor"&amp;Tenor,BB2314,Trigger)</f>
        <v>55717</v>
      </c>
      <c r="BD2314" s="242" t="e">
        <f>_xll.qlIndexFixing($AD$5,BA2314,TRUE,_xll.ohTrigger(Trigger,Trigger3M))</f>
        <v>#NUM!</v>
      </c>
      <c r="BE2314" s="242">
        <f>IFERROR(_xll.qlIndexFixing($BF$1,BA2314,TRUE,_xll.ohTrigger(Trigger,Trigger3M)),#N/A)</f>
        <v>1.5375359613363301E-2</v>
      </c>
    </row>
    <row r="2315" spans="52:57" ht="11.25" customHeight="1" x14ac:dyDescent="0.25">
      <c r="AZ2315" s="99" t="s">
        <v>83</v>
      </c>
      <c r="BA2315" s="98">
        <f>_xll.qlInterestRateIndexFixingDate(Currency&amp;"ibor"&amp;Tenor,BB2315,Trigger)</f>
        <v>55627</v>
      </c>
      <c r="BB2315" s="98">
        <f>_xll.qlCalendarAdvance(Calendar,BB2314,AZ2315,"f",,Trigger)</f>
        <v>55633</v>
      </c>
      <c r="BC2315" s="98">
        <f>_xll.qlInterestRateIndexMaturity(Currency&amp;"ibor"&amp;Tenor,BB2315,Trigger)</f>
        <v>55724</v>
      </c>
      <c r="BD2315" s="242" t="e">
        <f>_xll.qlIndexFixing($AD$5,BA2315,TRUE,_xll.ohTrigger(Trigger,Trigger3M))</f>
        <v>#NUM!</v>
      </c>
      <c r="BE2315" s="242">
        <f>IFERROR(_xll.qlIndexFixing($BF$1,BA2315,TRUE,_xll.ohTrigger(Trigger,Trigger3M)),#N/A)</f>
        <v>1.5370324095578576E-2</v>
      </c>
    </row>
    <row r="2316" spans="52:57" ht="11.25" customHeight="1" x14ac:dyDescent="0.25">
      <c r="AZ2316" s="99" t="s">
        <v>83</v>
      </c>
      <c r="BA2316" s="98">
        <f>_xll.qlInterestRateIndexFixingDate(Currency&amp;"ibor"&amp;Tenor,BB2316,Trigger)</f>
        <v>55638</v>
      </c>
      <c r="BB2316" s="98">
        <f>_xll.qlCalendarAdvance(Calendar,BB2315,AZ2316,"f",,Trigger)</f>
        <v>55641</v>
      </c>
      <c r="BC2316" s="98">
        <f>_xll.qlInterestRateIndexMaturity(Currency&amp;"ibor"&amp;Tenor,BB2316,Trigger)</f>
        <v>55733</v>
      </c>
      <c r="BD2316" s="242" t="e">
        <f>_xll.qlIndexFixing($AD$5,BA2316,TRUE,_xll.ohTrigger(Trigger,Trigger3M))</f>
        <v>#NUM!</v>
      </c>
      <c r="BE2316" s="242">
        <f>IFERROR(_xll.qlIndexFixing($BF$1,BA2316,TRUE,_xll.ohTrigger(Trigger,Trigger3M)),#N/A)</f>
        <v>1.5364481972716454E-2</v>
      </c>
    </row>
    <row r="2317" spans="52:57" ht="11.25" customHeight="1" x14ac:dyDescent="0.25">
      <c r="AZ2317" s="99" t="s">
        <v>83</v>
      </c>
      <c r="BA2317" s="98">
        <f>_xll.qlInterestRateIndexFixingDate(Currency&amp;"ibor"&amp;Tenor,BB2317,Trigger)</f>
        <v>55646</v>
      </c>
      <c r="BB2317" s="98">
        <f>_xll.qlCalendarAdvance(Calendar,BB2316,AZ2317,"f",,Trigger)</f>
        <v>55648</v>
      </c>
      <c r="BC2317" s="98">
        <f>_xll.qlInterestRateIndexMaturity(Currency&amp;"ibor"&amp;Tenor,BB2317,Trigger)</f>
        <v>55740</v>
      </c>
      <c r="BD2317" s="242" t="e">
        <f>_xll.qlIndexFixing($AD$5,BA2317,TRUE,_xll.ohTrigger(Trigger,Trigger3M))</f>
        <v>#NUM!</v>
      </c>
      <c r="BE2317" s="242">
        <f>IFERROR(_xll.qlIndexFixing($BF$1,BA2317,TRUE,_xll.ohTrigger(Trigger,Trigger3M)),#N/A)</f>
        <v>1.535936497953163E-2</v>
      </c>
    </row>
    <row r="2318" spans="52:57" ht="11.25" customHeight="1" x14ac:dyDescent="0.25">
      <c r="AZ2318" s="99" t="s">
        <v>83</v>
      </c>
      <c r="BA2318" s="98">
        <f>_xll.qlInterestRateIndexFixingDate(Currency&amp;"ibor"&amp;Tenor,BB2318,Trigger)</f>
        <v>55653</v>
      </c>
      <c r="BB2318" s="98">
        <f>_xll.qlCalendarAdvance(Calendar,BB2317,AZ2318,"f",,Trigger)</f>
        <v>55655</v>
      </c>
      <c r="BC2318" s="98">
        <f>_xll.qlInterestRateIndexMaturity(Currency&amp;"ibor"&amp;Tenor,BB2318,Trigger)</f>
        <v>55747</v>
      </c>
      <c r="BD2318" s="242" t="e">
        <f>_xll.qlIndexFixing($AD$5,BA2318,TRUE,_xll.ohTrigger(Trigger,Trigger3M))</f>
        <v>#NUM!</v>
      </c>
      <c r="BE2318" s="242">
        <f>IFERROR(_xll.qlIndexFixing($BF$1,BA2318,TRUE,_xll.ohTrigger(Trigger,Trigger3M)),#N/A)</f>
        <v>1.5354211198552254E-2</v>
      </c>
    </row>
    <row r="2319" spans="52:57" ht="11.25" customHeight="1" x14ac:dyDescent="0.25">
      <c r="AZ2319" s="99" t="s">
        <v>83</v>
      </c>
      <c r="BA2319" s="98">
        <f>_xll.qlInterestRateIndexFixingDate(Currency&amp;"ibor"&amp;Tenor,BB2319,Trigger)</f>
        <v>55660</v>
      </c>
      <c r="BB2319" s="98">
        <f>_xll.qlCalendarAdvance(Calendar,BB2318,AZ2319,"f",,Trigger)</f>
        <v>55662</v>
      </c>
      <c r="BC2319" s="98">
        <f>_xll.qlInterestRateIndexMaturity(Currency&amp;"ibor"&amp;Tenor,BB2319,Trigger)</f>
        <v>55754</v>
      </c>
      <c r="BD2319" s="242" t="e">
        <f>_xll.qlIndexFixing($AD$5,BA2319,TRUE,_xll.ohTrigger(Trigger,Trigger3M))</f>
        <v>#NUM!</v>
      </c>
      <c r="BE2319" s="242">
        <f>IFERROR(_xll.qlIndexFixing($BF$1,BA2319,TRUE,_xll.ohTrigger(Trigger,Trigger3M)),#N/A)</f>
        <v>1.5349020571619635E-2</v>
      </c>
    </row>
    <row r="2320" spans="52:57" ht="11.25" customHeight="1" x14ac:dyDescent="0.25">
      <c r="AZ2320" s="99" t="s">
        <v>83</v>
      </c>
      <c r="BA2320" s="98">
        <f>_xll.qlInterestRateIndexFixingDate(Currency&amp;"ibor"&amp;Tenor,BB2320,Trigger)</f>
        <v>55667</v>
      </c>
      <c r="BB2320" s="98">
        <f>_xll.qlCalendarAdvance(Calendar,BB2319,AZ2320,"f",,Trigger)</f>
        <v>55669</v>
      </c>
      <c r="BC2320" s="98">
        <f>_xll.qlInterestRateIndexMaturity(Currency&amp;"ibor"&amp;Tenor,BB2320,Trigger)</f>
        <v>55761</v>
      </c>
      <c r="BD2320" s="242" t="e">
        <f>_xll.qlIndexFixing($AD$5,BA2320,TRUE,_xll.ohTrigger(Trigger,Trigger3M))</f>
        <v>#NUM!</v>
      </c>
      <c r="BE2320" s="242">
        <f>IFERROR(_xll.qlIndexFixing($BF$1,BA2320,TRUE,_xll.ohTrigger(Trigger,Trigger3M)),#N/A)</f>
        <v>1.5343793040575943E-2</v>
      </c>
    </row>
    <row r="2321" spans="52:57" ht="11.25" customHeight="1" x14ac:dyDescent="0.25">
      <c r="AZ2321" s="99" t="s">
        <v>83</v>
      </c>
      <c r="BA2321" s="98">
        <f>_xll.qlInterestRateIndexFixingDate(Currency&amp;"ibor"&amp;Tenor,BB2321,Trigger)</f>
        <v>55674</v>
      </c>
      <c r="BB2321" s="98">
        <f>_xll.qlCalendarAdvance(Calendar,BB2320,AZ2321,"f",,Trigger)</f>
        <v>55676</v>
      </c>
      <c r="BC2321" s="98">
        <f>_xll.qlInterestRateIndexMaturity(Currency&amp;"ibor"&amp;Tenor,BB2321,Trigger)</f>
        <v>55768</v>
      </c>
      <c r="BD2321" s="242" t="e">
        <f>_xll.qlIndexFixing($AD$5,BA2321,TRUE,_xll.ohTrigger(Trigger,Trigger3M))</f>
        <v>#NUM!</v>
      </c>
      <c r="BE2321" s="242">
        <f>IFERROR(_xll.qlIndexFixing($BF$1,BA2321,TRUE,_xll.ohTrigger(Trigger,Trigger3M)),#N/A)</f>
        <v>1.5338528547267699E-2</v>
      </c>
    </row>
    <row r="2322" spans="52:57" ht="11.25" customHeight="1" x14ac:dyDescent="0.25">
      <c r="AZ2322" s="99" t="s">
        <v>83</v>
      </c>
      <c r="BA2322" s="98">
        <f>_xll.qlInterestRateIndexFixingDate(Currency&amp;"ibor"&amp;Tenor,BB2322,Trigger)</f>
        <v>55681</v>
      </c>
      <c r="BB2322" s="98">
        <f>_xll.qlCalendarAdvance(Calendar,BB2321,AZ2322,"f",,Trigger)</f>
        <v>55683</v>
      </c>
      <c r="BC2322" s="98">
        <f>_xll.qlInterestRateIndexMaturity(Currency&amp;"ibor"&amp;Tenor,BB2322,Trigger)</f>
        <v>55775</v>
      </c>
      <c r="BD2322" s="242" t="e">
        <f>_xll.qlIndexFixing($AD$5,BA2322,TRUE,_xll.ohTrigger(Trigger,Trigger3M))</f>
        <v>#NUM!</v>
      </c>
      <c r="BE2322" s="242">
        <f>IFERROR(_xll.qlIndexFixing($BF$1,BA2322,TRUE,_xll.ohTrigger(Trigger,Trigger3M)),#N/A)</f>
        <v>1.5333227033539681E-2</v>
      </c>
    </row>
    <row r="2323" spans="52:57" ht="11.25" customHeight="1" x14ac:dyDescent="0.25">
      <c r="AZ2323" s="99" t="s">
        <v>83</v>
      </c>
      <c r="BA2323" s="98">
        <f>_xll.qlInterestRateIndexFixingDate(Currency&amp;"ibor"&amp;Tenor,BB2323,Trigger)</f>
        <v>55688</v>
      </c>
      <c r="BB2323" s="98">
        <f>_xll.qlCalendarAdvance(Calendar,BB2322,AZ2323,"f",,Trigger)</f>
        <v>55690</v>
      </c>
      <c r="BC2323" s="98">
        <f>_xll.qlInterestRateIndexMaturity(Currency&amp;"ibor"&amp;Tenor,BB2323,Trigger)</f>
        <v>55782</v>
      </c>
      <c r="BD2323" s="242" t="e">
        <f>_xll.qlIndexFixing($AD$5,BA2323,TRUE,_xll.ohTrigger(Trigger,Trigger3M))</f>
        <v>#NUM!</v>
      </c>
      <c r="BE2323" s="242">
        <f>IFERROR(_xll.qlIndexFixing($BF$1,BA2323,TRUE,_xll.ohTrigger(Trigger,Trigger3M)),#N/A)</f>
        <v>1.5327888441238408E-2</v>
      </c>
    </row>
    <row r="2324" spans="52:57" ht="11.25" customHeight="1" x14ac:dyDescent="0.25">
      <c r="AZ2324" s="99" t="s">
        <v>83</v>
      </c>
      <c r="BA2324" s="98">
        <f>_xll.qlInterestRateIndexFixingDate(Currency&amp;"ibor"&amp;Tenor,BB2324,Trigger)</f>
        <v>55695</v>
      </c>
      <c r="BB2324" s="98">
        <f>_xll.qlCalendarAdvance(Calendar,BB2323,AZ2324,"f",,Trigger)</f>
        <v>55697</v>
      </c>
      <c r="BC2324" s="98">
        <f>_xll.qlInterestRateIndexMaturity(Currency&amp;"ibor"&amp;Tenor,BB2324,Trigger)</f>
        <v>55789</v>
      </c>
      <c r="BD2324" s="242" t="e">
        <f>_xll.qlIndexFixing($AD$5,BA2324,TRUE,_xll.ohTrigger(Trigger,Trigger3M))</f>
        <v>#NUM!</v>
      </c>
      <c r="BE2324" s="242">
        <f>IFERROR(_xll.qlIndexFixing($BF$1,BA2324,TRUE,_xll.ohTrigger(Trigger,Trigger3M)),#N/A)</f>
        <v>1.5322512712214744E-2</v>
      </c>
    </row>
    <row r="2325" spans="52:57" ht="11.25" customHeight="1" x14ac:dyDescent="0.25">
      <c r="AZ2325" s="99" t="s">
        <v>83</v>
      </c>
      <c r="BA2325" s="98">
        <f>_xll.qlInterestRateIndexFixingDate(Currency&amp;"ibor"&amp;Tenor,BB2325,Trigger)</f>
        <v>55702</v>
      </c>
      <c r="BB2325" s="98">
        <f>_xll.qlCalendarAdvance(Calendar,BB2324,AZ2325,"f",,Trigger)</f>
        <v>55704</v>
      </c>
      <c r="BC2325" s="98">
        <f>_xll.qlInterestRateIndexMaturity(Currency&amp;"ibor"&amp;Tenor,BB2325,Trigger)</f>
        <v>55796</v>
      </c>
      <c r="BD2325" s="242" t="e">
        <f>_xll.qlIndexFixing($AD$5,BA2325,TRUE,_xll.ohTrigger(Trigger,Trigger3M))</f>
        <v>#NUM!</v>
      </c>
      <c r="BE2325" s="242">
        <f>IFERROR(_xll.qlIndexFixing($BF$1,BA2325,TRUE,_xll.ohTrigger(Trigger,Trigger3M)),#N/A)</f>
        <v>1.531709978831694E-2</v>
      </c>
    </row>
    <row r="2326" spans="52:57" ht="11.25" customHeight="1" x14ac:dyDescent="0.25">
      <c r="AZ2326" s="99" t="s">
        <v>83</v>
      </c>
      <c r="BA2326" s="98">
        <f>_xll.qlInterestRateIndexFixingDate(Currency&amp;"ibor"&amp;Tenor,BB2326,Trigger)</f>
        <v>55709</v>
      </c>
      <c r="BB2326" s="98">
        <f>_xll.qlCalendarAdvance(Calendar,BB2325,AZ2326,"f",,Trigger)</f>
        <v>55711</v>
      </c>
      <c r="BC2326" s="98">
        <f>_xll.qlInterestRateIndexMaturity(Currency&amp;"ibor"&amp;Tenor,BB2326,Trigger)</f>
        <v>55803</v>
      </c>
      <c r="BD2326" s="242" t="e">
        <f>_xll.qlIndexFixing($AD$5,BA2326,TRUE,_xll.ohTrigger(Trigger,Trigger3M))</f>
        <v>#NUM!</v>
      </c>
      <c r="BE2326" s="242">
        <f>IFERROR(_xll.qlIndexFixing($BF$1,BA2326,TRUE,_xll.ohTrigger(Trigger,Trigger3M)),#N/A)</f>
        <v>1.5311649611396732E-2</v>
      </c>
    </row>
    <row r="2327" spans="52:57" ht="11.25" customHeight="1" x14ac:dyDescent="0.25">
      <c r="AZ2327" s="99" t="s">
        <v>83</v>
      </c>
      <c r="BA2327" s="98">
        <f>_xll.qlInterestRateIndexFixingDate(Currency&amp;"ibor"&amp;Tenor,BB2327,Trigger)</f>
        <v>55716</v>
      </c>
      <c r="BB2327" s="98">
        <f>_xll.qlCalendarAdvance(Calendar,BB2326,AZ2327,"f",,Trigger)</f>
        <v>55718</v>
      </c>
      <c r="BC2327" s="98">
        <f>_xll.qlInterestRateIndexMaturity(Currency&amp;"ibor"&amp;Tenor,BB2327,Trigger)</f>
        <v>55810</v>
      </c>
      <c r="BD2327" s="242" t="e">
        <f>_xll.qlIndexFixing($AD$5,BA2327,TRUE,_xll.ohTrigger(Trigger,Trigger3M))</f>
        <v>#NUM!</v>
      </c>
      <c r="BE2327" s="242">
        <f>IFERROR(_xll.qlIndexFixing($BF$1,BA2327,TRUE,_xll.ohTrigger(Trigger,Trigger3M)),#N/A)</f>
        <v>1.5306162123307585E-2</v>
      </c>
    </row>
    <row r="2328" spans="52:57" ht="11.25" customHeight="1" x14ac:dyDescent="0.25">
      <c r="AZ2328" s="99" t="s">
        <v>83</v>
      </c>
      <c r="BA2328" s="98">
        <f>_xll.qlInterestRateIndexFixingDate(Currency&amp;"ibor"&amp;Tenor,BB2328,Trigger)</f>
        <v>55723</v>
      </c>
      <c r="BB2328" s="98">
        <f>_xll.qlCalendarAdvance(Calendar,BB2327,AZ2328,"f",,Trigger)</f>
        <v>55725</v>
      </c>
      <c r="BC2328" s="98">
        <f>_xll.qlInterestRateIndexMaturity(Currency&amp;"ibor"&amp;Tenor,BB2328,Trigger)</f>
        <v>55817</v>
      </c>
      <c r="BD2328" s="242" t="e">
        <f>_xll.qlIndexFixing($AD$5,BA2328,TRUE,_xll.ohTrigger(Trigger,Trigger3M))</f>
        <v>#NUM!</v>
      </c>
      <c r="BE2328" s="242">
        <f>IFERROR(_xll.qlIndexFixing($BF$1,BA2328,TRUE,_xll.ohTrigger(Trigger,Trigger3M)),#N/A)</f>
        <v>1.530063726590297E-2</v>
      </c>
    </row>
    <row r="2329" spans="52:57" ht="11.25" customHeight="1" x14ac:dyDescent="0.25">
      <c r="AZ2329" s="99" t="s">
        <v>83</v>
      </c>
      <c r="BA2329" s="98">
        <f>_xll.qlInterestRateIndexFixingDate(Currency&amp;"ibor"&amp;Tenor,BB2329,Trigger)</f>
        <v>55730</v>
      </c>
      <c r="BB2329" s="98">
        <f>_xll.qlCalendarAdvance(Calendar,BB2328,AZ2329,"f",,Trigger)</f>
        <v>55732</v>
      </c>
      <c r="BC2329" s="98">
        <f>_xll.qlInterestRateIndexMaturity(Currency&amp;"ibor"&amp;Tenor,BB2329,Trigger)</f>
        <v>55824</v>
      </c>
      <c r="BD2329" s="242" t="e">
        <f>_xll.qlIndexFixing($AD$5,BA2329,TRUE,_xll.ohTrigger(Trigger,Trigger3M))</f>
        <v>#NUM!</v>
      </c>
      <c r="BE2329" s="242">
        <f>IFERROR(_xll.qlIndexFixing($BF$1,BA2329,TRUE,_xll.ohTrigger(Trigger,Trigger3M)),#N/A)</f>
        <v>1.5295074981038964E-2</v>
      </c>
    </row>
    <row r="2330" spans="52:57" ht="11.25" customHeight="1" x14ac:dyDescent="0.25">
      <c r="AZ2330" s="99" t="s">
        <v>83</v>
      </c>
      <c r="BA2330" s="98">
        <f>_xll.qlInterestRateIndexFixingDate(Currency&amp;"ibor"&amp;Tenor,BB2330,Trigger)</f>
        <v>55737</v>
      </c>
      <c r="BB2330" s="98">
        <f>_xll.qlCalendarAdvance(Calendar,BB2329,AZ2330,"f",,Trigger)</f>
        <v>55739</v>
      </c>
      <c r="BC2330" s="98">
        <f>_xll.qlInterestRateIndexMaturity(Currency&amp;"ibor"&amp;Tenor,BB2330,Trigger)</f>
        <v>55831</v>
      </c>
      <c r="BD2330" s="242" t="e">
        <f>_xll.qlIndexFixing($AD$5,BA2330,TRUE,_xll.ohTrigger(Trigger,Trigger3M))</f>
        <v>#NUM!</v>
      </c>
      <c r="BE2330" s="242">
        <f>IFERROR(_xll.qlIndexFixing($BF$1,BA2330,TRUE,_xll.ohTrigger(Trigger,Trigger3M)),#N/A)</f>
        <v>1.5289475210572509E-2</v>
      </c>
    </row>
    <row r="2331" spans="52:57" ht="11.25" customHeight="1" x14ac:dyDescent="0.25">
      <c r="AZ2331" s="99" t="s">
        <v>83</v>
      </c>
      <c r="BA2331" s="98">
        <f>_xll.qlInterestRateIndexFixingDate(Currency&amp;"ibor"&amp;Tenor,BB2331,Trigger)</f>
        <v>55744</v>
      </c>
      <c r="BB2331" s="98">
        <f>_xll.qlCalendarAdvance(Calendar,BB2330,AZ2331,"f",,Trigger)</f>
        <v>55746</v>
      </c>
      <c r="BC2331" s="98">
        <f>_xll.qlInterestRateIndexMaturity(Currency&amp;"ibor"&amp;Tenor,BB2331,Trigger)</f>
        <v>55838</v>
      </c>
      <c r="BD2331" s="242" t="e">
        <f>_xll.qlIndexFixing($AD$5,BA2331,TRUE,_xll.ohTrigger(Trigger,Trigger3M))</f>
        <v>#NUM!</v>
      </c>
      <c r="BE2331" s="242">
        <f>IFERROR(_xll.qlIndexFixing($BF$1,BA2331,TRUE,_xll.ohTrigger(Trigger,Trigger3M)),#N/A)</f>
        <v>1.5283837896361419E-2</v>
      </c>
    </row>
    <row r="2332" spans="52:57" ht="11.25" customHeight="1" x14ac:dyDescent="0.25">
      <c r="AZ2332" s="99" t="s">
        <v>83</v>
      </c>
      <c r="BA2332" s="98">
        <f>_xll.qlInterestRateIndexFixingDate(Currency&amp;"ibor"&amp;Tenor,BB2332,Trigger)</f>
        <v>55751</v>
      </c>
      <c r="BB2332" s="98">
        <f>_xll.qlCalendarAdvance(Calendar,BB2331,AZ2332,"f",,Trigger)</f>
        <v>55753</v>
      </c>
      <c r="BC2332" s="98">
        <f>_xll.qlInterestRateIndexMaturity(Currency&amp;"ibor"&amp;Tenor,BB2332,Trigger)</f>
        <v>55845</v>
      </c>
      <c r="BD2332" s="242" t="e">
        <f>_xll.qlIndexFixing($AD$5,BA2332,TRUE,_xll.ohTrigger(Trigger,Trigger3M))</f>
        <v>#NUM!</v>
      </c>
      <c r="BE2332" s="242">
        <f>IFERROR(_xll.qlIndexFixing($BF$1,BA2332,TRUE,_xll.ohTrigger(Trigger,Trigger3M)),#N/A)</f>
        <v>1.5278162980267853E-2</v>
      </c>
    </row>
    <row r="2333" spans="52:57" ht="11.25" customHeight="1" x14ac:dyDescent="0.25">
      <c r="AZ2333" s="99" t="s">
        <v>83</v>
      </c>
      <c r="BA2333" s="98">
        <f>_xll.qlInterestRateIndexFixingDate(Currency&amp;"ibor"&amp;Tenor,BB2333,Trigger)</f>
        <v>55758</v>
      </c>
      <c r="BB2333" s="98">
        <f>_xll.qlCalendarAdvance(Calendar,BB2332,AZ2333,"f",,Trigger)</f>
        <v>55760</v>
      </c>
      <c r="BC2333" s="98">
        <f>_xll.qlInterestRateIndexMaturity(Currency&amp;"ibor"&amp;Tenor,BB2333,Trigger)</f>
        <v>55852</v>
      </c>
      <c r="BD2333" s="242" t="e">
        <f>_xll.qlIndexFixing($AD$5,BA2333,TRUE,_xll.ohTrigger(Trigger,Trigger3M))</f>
        <v>#NUM!</v>
      </c>
      <c r="BE2333" s="242">
        <f>IFERROR(_xll.qlIndexFixing($BF$1,BA2333,TRUE,_xll.ohTrigger(Trigger,Trigger3M)),#N/A)</f>
        <v>1.5272450404148753E-2</v>
      </c>
    </row>
    <row r="2334" spans="52:57" ht="11.25" customHeight="1" x14ac:dyDescent="0.25">
      <c r="AZ2334" s="99" t="s">
        <v>83</v>
      </c>
      <c r="BA2334" s="98">
        <f>_xll.qlInterestRateIndexFixingDate(Currency&amp;"ibor"&amp;Tenor,BB2334,Trigger)</f>
        <v>55765</v>
      </c>
      <c r="BB2334" s="98">
        <f>_xll.qlCalendarAdvance(Calendar,BB2333,AZ2334,"f",,Trigger)</f>
        <v>55767</v>
      </c>
      <c r="BC2334" s="98">
        <f>_xll.qlInterestRateIndexMaturity(Currency&amp;"ibor"&amp;Tenor,BB2334,Trigger)</f>
        <v>55858</v>
      </c>
      <c r="BD2334" s="242" t="e">
        <f>_xll.qlIndexFixing($AD$5,BA2334,TRUE,_xll.ohTrigger(Trigger,Trigger3M))</f>
        <v>#NUM!</v>
      </c>
      <c r="BE2334" s="242">
        <f>IFERROR(_xll.qlIndexFixing($BF$1,BA2334,TRUE,_xll.ohTrigger(Trigger,Trigger3M)),#N/A)</f>
        <v>1.5266794672147043E-2</v>
      </c>
    </row>
    <row r="2335" spans="52:57" ht="11.25" customHeight="1" x14ac:dyDescent="0.25">
      <c r="AZ2335" s="99" t="s">
        <v>83</v>
      </c>
      <c r="BA2335" s="98">
        <f>_xll.qlInterestRateIndexFixingDate(Currency&amp;"ibor"&amp;Tenor,BB2335,Trigger)</f>
        <v>55772</v>
      </c>
      <c r="BB2335" s="98">
        <f>_xll.qlCalendarAdvance(Calendar,BB2334,AZ2335,"f",,Trigger)</f>
        <v>55774</v>
      </c>
      <c r="BC2335" s="98">
        <f>_xll.qlInterestRateIndexMaturity(Currency&amp;"ibor"&amp;Tenor,BB2335,Trigger)</f>
        <v>55865</v>
      </c>
      <c r="BD2335" s="242" t="e">
        <f>_xll.qlIndexFixing($AD$5,BA2335,TRUE,_xll.ohTrigger(Trigger,Trigger3M))</f>
        <v>#NUM!</v>
      </c>
      <c r="BE2335" s="242">
        <f>IFERROR(_xll.qlIndexFixing($BF$1,BA2335,TRUE,_xll.ohTrigger(Trigger,Trigger3M)),#N/A)</f>
        <v>1.5261009555690833E-2</v>
      </c>
    </row>
    <row r="2336" spans="52:57" ht="11.25" customHeight="1" x14ac:dyDescent="0.25">
      <c r="AZ2336" s="99" t="s">
        <v>83</v>
      </c>
      <c r="BA2336" s="98">
        <f>_xll.qlInterestRateIndexFixingDate(Currency&amp;"ibor"&amp;Tenor,BB2336,Trigger)</f>
        <v>55779</v>
      </c>
      <c r="BB2336" s="98">
        <f>_xll.qlCalendarAdvance(Calendar,BB2335,AZ2336,"f",,Trigger)</f>
        <v>55781</v>
      </c>
      <c r="BC2336" s="98">
        <f>_xll.qlInterestRateIndexMaturity(Currency&amp;"ibor"&amp;Tenor,BB2336,Trigger)</f>
        <v>55872</v>
      </c>
      <c r="BD2336" s="242" t="e">
        <f>_xll.qlIndexFixing($AD$5,BA2336,TRUE,_xll.ohTrigger(Trigger,Trigger3M))</f>
        <v>#NUM!</v>
      </c>
      <c r="BE2336" s="242">
        <f>IFERROR(_xll.qlIndexFixing($BF$1,BA2336,TRUE,_xll.ohTrigger(Trigger,Trigger3M)),#N/A)</f>
        <v>1.5255186610464178E-2</v>
      </c>
    </row>
    <row r="2337" spans="52:57" ht="11.25" customHeight="1" x14ac:dyDescent="0.25">
      <c r="AZ2337" s="99" t="s">
        <v>83</v>
      </c>
      <c r="BA2337" s="98">
        <f>_xll.qlInterestRateIndexFixingDate(Currency&amp;"ibor"&amp;Tenor,BB2337,Trigger)</f>
        <v>55786</v>
      </c>
      <c r="BB2337" s="98">
        <f>_xll.qlCalendarAdvance(Calendar,BB2336,AZ2337,"f",,Trigger)</f>
        <v>55788</v>
      </c>
      <c r="BC2337" s="98">
        <f>_xll.qlInterestRateIndexMaturity(Currency&amp;"ibor"&amp;Tenor,BB2337,Trigger)</f>
        <v>55880</v>
      </c>
      <c r="BD2337" s="242" t="e">
        <f>_xll.qlIndexFixing($AD$5,BA2337,TRUE,_xll.ohTrigger(Trigger,Trigger3M))</f>
        <v>#NUM!</v>
      </c>
      <c r="BE2337" s="242">
        <f>IFERROR(_xll.qlIndexFixing($BF$1,BA2337,TRUE,_xll.ohTrigger(Trigger,Trigger3M)),#N/A)</f>
        <v>1.5249222336720996E-2</v>
      </c>
    </row>
    <row r="2338" spans="52:57" ht="11.25" customHeight="1" x14ac:dyDescent="0.25">
      <c r="AZ2338" s="99" t="s">
        <v>83</v>
      </c>
      <c r="BA2338" s="98">
        <f>_xll.qlInterestRateIndexFixingDate(Currency&amp;"ibor"&amp;Tenor,BB2338,Trigger)</f>
        <v>55793</v>
      </c>
      <c r="BB2338" s="98">
        <f>_xll.qlCalendarAdvance(Calendar,BB2337,AZ2338,"f",,Trigger)</f>
        <v>55795</v>
      </c>
      <c r="BC2338" s="98">
        <f>_xll.qlInterestRateIndexMaturity(Currency&amp;"ibor"&amp;Tenor,BB2338,Trigger)</f>
        <v>55887</v>
      </c>
      <c r="BD2338" s="242" t="e">
        <f>_xll.qlIndexFixing($AD$5,BA2338,TRUE,_xll.ohTrigger(Trigger,Trigger3M))</f>
        <v>#NUM!</v>
      </c>
      <c r="BE2338" s="242">
        <f>IFERROR(_xll.qlIndexFixing($BF$1,BA2338,TRUE,_xll.ohTrigger(Trigger,Trigger3M)),#N/A)</f>
        <v>1.5243320588456124E-2</v>
      </c>
    </row>
    <row r="2339" spans="52:57" ht="11.25" customHeight="1" x14ac:dyDescent="0.25">
      <c r="AZ2339" s="99" t="s">
        <v>83</v>
      </c>
      <c r="BA2339" s="98">
        <f>_xll.qlInterestRateIndexFixingDate(Currency&amp;"ibor"&amp;Tenor,BB2339,Trigger)</f>
        <v>55800</v>
      </c>
      <c r="BB2339" s="98">
        <f>_xll.qlCalendarAdvance(Calendar,BB2338,AZ2339,"f",,Trigger)</f>
        <v>55802</v>
      </c>
      <c r="BC2339" s="98">
        <f>_xll.qlInterestRateIndexMaturity(Currency&amp;"ibor"&amp;Tenor,BB2339,Trigger)</f>
        <v>55894</v>
      </c>
      <c r="BD2339" s="242" t="e">
        <f>_xll.qlIndexFixing($AD$5,BA2339,TRUE,_xll.ohTrigger(Trigger,Trigger3M))</f>
        <v>#NUM!</v>
      </c>
      <c r="BE2339" s="242">
        <f>IFERROR(_xll.qlIndexFixing($BF$1,BA2339,TRUE,_xll.ohTrigger(Trigger,Trigger3M)),#N/A)</f>
        <v>1.5237380831366465E-2</v>
      </c>
    </row>
    <row r="2340" spans="52:57" ht="11.25" customHeight="1" x14ac:dyDescent="0.25">
      <c r="AZ2340" s="99" t="s">
        <v>83</v>
      </c>
      <c r="BA2340" s="98">
        <f>_xll.qlInterestRateIndexFixingDate(Currency&amp;"ibor"&amp;Tenor,BB2340,Trigger)</f>
        <v>55807</v>
      </c>
      <c r="BB2340" s="98">
        <f>_xll.qlCalendarAdvance(Calendar,BB2339,AZ2340,"f",,Trigger)</f>
        <v>55809</v>
      </c>
      <c r="BC2340" s="98">
        <f>_xll.qlInterestRateIndexMaturity(Currency&amp;"ibor"&amp;Tenor,BB2340,Trigger)</f>
        <v>55901</v>
      </c>
      <c r="BD2340" s="242" t="e">
        <f>_xll.qlIndexFixing($AD$5,BA2340,TRUE,_xll.ohTrigger(Trigger,Trigger3M))</f>
        <v>#NUM!</v>
      </c>
      <c r="BE2340" s="242">
        <f>IFERROR(_xll.qlIndexFixing($BF$1,BA2340,TRUE,_xll.ohTrigger(Trigger,Trigger3M)),#N/A)</f>
        <v>1.5231403007322003E-2</v>
      </c>
    </row>
    <row r="2341" spans="52:57" ht="11.25" customHeight="1" x14ac:dyDescent="0.25">
      <c r="AZ2341" s="99" t="s">
        <v>83</v>
      </c>
      <c r="BA2341" s="98">
        <f>_xll.qlInterestRateIndexFixingDate(Currency&amp;"ibor"&amp;Tenor,BB2341,Trigger)</f>
        <v>55814</v>
      </c>
      <c r="BB2341" s="98">
        <f>_xll.qlCalendarAdvance(Calendar,BB2340,AZ2341,"f",,Trigger)</f>
        <v>55816</v>
      </c>
      <c r="BC2341" s="98">
        <f>_xll.qlInterestRateIndexMaturity(Currency&amp;"ibor"&amp;Tenor,BB2341,Trigger)</f>
        <v>55908</v>
      </c>
      <c r="BD2341" s="242" t="e">
        <f>_xll.qlIndexFixing($AD$5,BA2341,TRUE,_xll.ohTrigger(Trigger,Trigger3M))</f>
        <v>#NUM!</v>
      </c>
      <c r="BE2341" s="242">
        <f>IFERROR(_xll.qlIndexFixing($BF$1,BA2341,TRUE,_xll.ohTrigger(Trigger,Trigger3M)),#N/A)</f>
        <v>1.5225387058195318E-2</v>
      </c>
    </row>
    <row r="2342" spans="52:57" ht="11.25" customHeight="1" x14ac:dyDescent="0.25">
      <c r="AZ2342" s="99" t="s">
        <v>83</v>
      </c>
      <c r="BA2342" s="98">
        <f>_xll.qlInterestRateIndexFixingDate(Currency&amp;"ibor"&amp;Tenor,BB2342,Trigger)</f>
        <v>55821</v>
      </c>
      <c r="BB2342" s="98">
        <f>_xll.qlCalendarAdvance(Calendar,BB2341,AZ2342,"f",,Trigger)</f>
        <v>55823</v>
      </c>
      <c r="BC2342" s="98">
        <f>_xll.qlInterestRateIndexMaturity(Currency&amp;"ibor"&amp;Tenor,BB2342,Trigger)</f>
        <v>55915</v>
      </c>
      <c r="BD2342" s="242" t="e">
        <f>_xll.qlIndexFixing($AD$5,BA2342,TRUE,_xll.ohTrigger(Trigger,Trigger3M))</f>
        <v>#NUM!</v>
      </c>
      <c r="BE2342" s="242">
        <f>IFERROR(_xll.qlIndexFixing($BF$1,BA2342,TRUE,_xll.ohTrigger(Trigger,Trigger3M)),#N/A)</f>
        <v>1.5219332925861601E-2</v>
      </c>
    </row>
    <row r="2343" spans="52:57" ht="11.25" customHeight="1" x14ac:dyDescent="0.25">
      <c r="AZ2343" s="99" t="s">
        <v>83</v>
      </c>
      <c r="BA2343" s="98">
        <f>_xll.qlInterestRateIndexFixingDate(Currency&amp;"ibor"&amp;Tenor,BB2343,Trigger)</f>
        <v>55828</v>
      </c>
      <c r="BB2343" s="98">
        <f>_xll.qlCalendarAdvance(Calendar,BB2342,AZ2343,"f",,Trigger)</f>
        <v>55830</v>
      </c>
      <c r="BC2343" s="98">
        <f>_xll.qlInterestRateIndexMaturity(Currency&amp;"ibor"&amp;Tenor,BB2343,Trigger)</f>
        <v>55922</v>
      </c>
      <c r="BD2343" s="242" t="e">
        <f>_xll.qlIndexFixing($AD$5,BA2343,TRUE,_xll.ohTrigger(Trigger,Trigger3M))</f>
        <v>#NUM!</v>
      </c>
      <c r="BE2343" s="242">
        <f>IFERROR(_xll.qlIndexFixing($BF$1,BA2343,TRUE,_xll.ohTrigger(Trigger,Trigger3M)),#N/A)</f>
        <v>1.5213240552196914E-2</v>
      </c>
    </row>
    <row r="2344" spans="52:57" ht="11.25" customHeight="1" x14ac:dyDescent="0.25">
      <c r="AZ2344" s="99" t="s">
        <v>83</v>
      </c>
      <c r="BA2344" s="98">
        <f>_xll.qlInterestRateIndexFixingDate(Currency&amp;"ibor"&amp;Tenor,BB2344,Trigger)</f>
        <v>55835</v>
      </c>
      <c r="BB2344" s="98">
        <f>_xll.qlCalendarAdvance(Calendar,BB2343,AZ2344,"f",,Trigger)</f>
        <v>55837</v>
      </c>
      <c r="BC2344" s="98">
        <f>_xll.qlInterestRateIndexMaturity(Currency&amp;"ibor"&amp;Tenor,BB2344,Trigger)</f>
        <v>55929</v>
      </c>
      <c r="BD2344" s="242" t="e">
        <f>_xll.qlIndexFixing($AD$5,BA2344,TRUE,_xll.ohTrigger(Trigger,Trigger3M))</f>
        <v>#NUM!</v>
      </c>
      <c r="BE2344" s="242">
        <f>IFERROR(_xll.qlIndexFixing($BF$1,BA2344,TRUE,_xll.ohTrigger(Trigger,Trigger3M)),#N/A)</f>
        <v>1.5207109879076447E-2</v>
      </c>
    </row>
    <row r="2345" spans="52:57" ht="11.25" customHeight="1" x14ac:dyDescent="0.25">
      <c r="AZ2345" s="99" t="s">
        <v>83</v>
      </c>
      <c r="BA2345" s="98">
        <f>_xll.qlInterestRateIndexFixingDate(Currency&amp;"ibor"&amp;Tenor,BB2345,Trigger)</f>
        <v>55842</v>
      </c>
      <c r="BB2345" s="98">
        <f>_xll.qlCalendarAdvance(Calendar,BB2344,AZ2345,"f",,Trigger)</f>
        <v>55844</v>
      </c>
      <c r="BC2345" s="98">
        <f>_xll.qlInterestRateIndexMaturity(Currency&amp;"ibor"&amp;Tenor,BB2345,Trigger)</f>
        <v>55936</v>
      </c>
      <c r="BD2345" s="242" t="e">
        <f>_xll.qlIndexFixing($AD$5,BA2345,TRUE,_xll.ohTrigger(Trigger,Trigger3M))</f>
        <v>#NUM!</v>
      </c>
      <c r="BE2345" s="242">
        <f>IFERROR(_xll.qlIndexFixing($BF$1,BA2345,TRUE,_xll.ohTrigger(Trigger,Trigger3M)),#N/A)</f>
        <v>1.5200940848380601E-2</v>
      </c>
    </row>
    <row r="2346" spans="52:57" ht="11.25" customHeight="1" x14ac:dyDescent="0.25">
      <c r="AZ2346" s="99" t="s">
        <v>83</v>
      </c>
      <c r="BA2346" s="98">
        <f>_xll.qlInterestRateIndexFixingDate(Currency&amp;"ibor"&amp;Tenor,BB2346,Trigger)</f>
        <v>55849</v>
      </c>
      <c r="BB2346" s="98">
        <f>_xll.qlCalendarAdvance(Calendar,BB2345,AZ2346,"f",,Trigger)</f>
        <v>55851</v>
      </c>
      <c r="BC2346" s="98">
        <f>_xll.qlInterestRateIndexMaturity(Currency&amp;"ibor"&amp;Tenor,BB2346,Trigger)</f>
        <v>55943</v>
      </c>
      <c r="BD2346" s="242" t="e">
        <f>_xll.qlIndexFixing($AD$5,BA2346,TRUE,_xll.ohTrigger(Trigger,Trigger3M))</f>
        <v>#NUM!</v>
      </c>
      <c r="BE2346" s="242">
        <f>IFERROR(_xll.qlIndexFixing($BF$1,BA2346,TRUE,_xll.ohTrigger(Trigger,Trigger3M)),#N/A)</f>
        <v>1.5194733401988916E-2</v>
      </c>
    </row>
    <row r="2347" spans="52:57" ht="11.25" customHeight="1" x14ac:dyDescent="0.25">
      <c r="AZ2347" s="99" t="s">
        <v>83</v>
      </c>
      <c r="BA2347" s="98">
        <f>_xll.qlInterestRateIndexFixingDate(Currency&amp;"ibor"&amp;Tenor,BB2347,Trigger)</f>
        <v>55856</v>
      </c>
      <c r="BB2347" s="98">
        <f>_xll.qlCalendarAdvance(Calendar,BB2346,AZ2347,"f",,Trigger)</f>
        <v>55858</v>
      </c>
      <c r="BC2347" s="98">
        <f>_xll.qlInterestRateIndexMaturity(Currency&amp;"ibor"&amp;Tenor,BB2347,Trigger)</f>
        <v>55948</v>
      </c>
      <c r="BD2347" s="242" t="e">
        <f>_xll.qlIndexFixing($AD$5,BA2347,TRUE,_xll.ohTrigger(Trigger,Trigger3M))</f>
        <v>#NUM!</v>
      </c>
      <c r="BE2347" s="242">
        <f>IFERROR(_xll.qlIndexFixing($BF$1,BA2347,TRUE,_xll.ohTrigger(Trigger,Trigger3M)),#N/A)</f>
        <v>1.5188754004046068E-2</v>
      </c>
    </row>
    <row r="2348" spans="52:57" ht="11.25" customHeight="1" x14ac:dyDescent="0.25">
      <c r="AZ2348" s="99" t="s">
        <v>83</v>
      </c>
      <c r="BA2348" s="98">
        <f>_xll.qlInterestRateIndexFixingDate(Currency&amp;"ibor"&amp;Tenor,BB2348,Trigger)</f>
        <v>55863</v>
      </c>
      <c r="BB2348" s="98">
        <f>_xll.qlCalendarAdvance(Calendar,BB2347,AZ2348,"f",,Trigger)</f>
        <v>55865</v>
      </c>
      <c r="BC2348" s="98">
        <f>_xll.qlInterestRateIndexMaturity(Currency&amp;"ibor"&amp;Tenor,BB2348,Trigger)</f>
        <v>55955</v>
      </c>
      <c r="BD2348" s="242" t="e">
        <f>_xll.qlIndexFixing($AD$5,BA2348,TRUE,_xll.ohTrigger(Trigger,Trigger3M))</f>
        <v>#NUM!</v>
      </c>
      <c r="BE2348" s="242">
        <f>IFERROR(_xll.qlIndexFixing($BF$1,BA2348,TRUE,_xll.ohTrigger(Trigger,Trigger3M)),#N/A)</f>
        <v>1.5182475606748902E-2</v>
      </c>
    </row>
    <row r="2349" spans="52:57" ht="11.25" customHeight="1" x14ac:dyDescent="0.25">
      <c r="AZ2349" s="99" t="s">
        <v>83</v>
      </c>
      <c r="BA2349" s="98">
        <f>_xll.qlInterestRateIndexFixingDate(Currency&amp;"ibor"&amp;Tenor,BB2349,Trigger)</f>
        <v>55870</v>
      </c>
      <c r="BB2349" s="98">
        <f>_xll.qlCalendarAdvance(Calendar,BB2348,AZ2349,"f",,Trigger)</f>
        <v>55872</v>
      </c>
      <c r="BC2349" s="98">
        <f>_xll.qlInterestRateIndexMaturity(Currency&amp;"ibor"&amp;Tenor,BB2349,Trigger)</f>
        <v>55962</v>
      </c>
      <c r="BD2349" s="242" t="e">
        <f>_xll.qlIndexFixing($AD$5,BA2349,TRUE,_xll.ohTrigger(Trigger,Trigger3M))</f>
        <v>#NUM!</v>
      </c>
      <c r="BE2349" s="242">
        <f>IFERROR(_xll.qlIndexFixing($BF$1,BA2349,TRUE,_xll.ohTrigger(Trigger,Trigger3M)),#N/A)</f>
        <v>1.5176158630737291E-2</v>
      </c>
    </row>
    <row r="2350" spans="52:57" ht="11.25" customHeight="1" x14ac:dyDescent="0.25">
      <c r="AZ2350" s="99" t="s">
        <v>83</v>
      </c>
      <c r="BA2350" s="98">
        <f>_xll.qlInterestRateIndexFixingDate(Currency&amp;"ibor"&amp;Tenor,BB2350,Trigger)</f>
        <v>55876</v>
      </c>
      <c r="BB2350" s="98">
        <f>_xll.qlCalendarAdvance(Calendar,BB2349,AZ2350,"f",,Trigger)</f>
        <v>55880</v>
      </c>
      <c r="BC2350" s="98">
        <f>_xll.qlInterestRateIndexMaturity(Currency&amp;"ibor"&amp;Tenor,BB2350,Trigger)</f>
        <v>55970</v>
      </c>
      <c r="BD2350" s="242" t="e">
        <f>_xll.qlIndexFixing($AD$5,BA2350,TRUE,_xll.ohTrigger(Trigger,Trigger3M))</f>
        <v>#NUM!</v>
      </c>
      <c r="BE2350" s="242">
        <f>IFERROR(_xll.qlIndexFixing($BF$1,BA2350,TRUE,_xll.ohTrigger(Trigger,Trigger3M)),#N/A)</f>
        <v>1.5168891915787519E-2</v>
      </c>
    </row>
    <row r="2351" spans="52:57" ht="11.25" customHeight="1" x14ac:dyDescent="0.25">
      <c r="AZ2351" s="99" t="s">
        <v>83</v>
      </c>
      <c r="BA2351" s="98">
        <f>_xll.qlInterestRateIndexFixingDate(Currency&amp;"ibor"&amp;Tenor,BB2351,Trigger)</f>
        <v>55884</v>
      </c>
      <c r="BB2351" s="98">
        <f>_xll.qlCalendarAdvance(Calendar,BB2350,AZ2351,"f",,Trigger)</f>
        <v>55887</v>
      </c>
      <c r="BC2351" s="98">
        <f>_xll.qlInterestRateIndexMaturity(Currency&amp;"ibor"&amp;Tenor,BB2351,Trigger)</f>
        <v>55977</v>
      </c>
      <c r="BD2351" s="242" t="e">
        <f>_xll.qlIndexFixing($AD$5,BA2351,TRUE,_xll.ohTrigger(Trigger,Trigger3M))</f>
        <v>#NUM!</v>
      </c>
      <c r="BE2351" s="242">
        <f>IFERROR(_xll.qlIndexFixing($BF$1,BA2351,TRUE,_xll.ohTrigger(Trigger,Trigger3M)),#N/A)</f>
        <v>1.5162492075412537E-2</v>
      </c>
    </row>
    <row r="2352" spans="52:57" ht="11.25" customHeight="1" x14ac:dyDescent="0.25">
      <c r="AZ2352" s="99" t="s">
        <v>83</v>
      </c>
      <c r="BA2352" s="98">
        <f>_xll.qlInterestRateIndexFixingDate(Currency&amp;"ibor"&amp;Tenor,BB2352,Trigger)</f>
        <v>55892</v>
      </c>
      <c r="BB2352" s="98">
        <f>_xll.qlCalendarAdvance(Calendar,BB2351,AZ2352,"f",,Trigger)</f>
        <v>55894</v>
      </c>
      <c r="BC2352" s="98">
        <f>_xll.qlInterestRateIndexMaturity(Currency&amp;"ibor"&amp;Tenor,BB2352,Trigger)</f>
        <v>55984</v>
      </c>
      <c r="BD2352" s="242" t="e">
        <f>_xll.qlIndexFixing($AD$5,BA2352,TRUE,_xll.ohTrigger(Trigger,Trigger3M))</f>
        <v>#NUM!</v>
      </c>
      <c r="BE2352" s="242">
        <f>IFERROR(_xll.qlIndexFixing($BF$1,BA2352,TRUE,_xll.ohTrigger(Trigger,Trigger3M)),#N/A)</f>
        <v>1.5156053473684317E-2</v>
      </c>
    </row>
    <row r="2353" spans="52:57" ht="11.25" customHeight="1" x14ac:dyDescent="0.25">
      <c r="AZ2353" s="99" t="s">
        <v>83</v>
      </c>
      <c r="BA2353" s="98">
        <f>_xll.qlInterestRateIndexFixingDate(Currency&amp;"ibor"&amp;Tenor,BB2353,Trigger)</f>
        <v>55899</v>
      </c>
      <c r="BB2353" s="98">
        <f>_xll.qlCalendarAdvance(Calendar,BB2352,AZ2353,"f",,Trigger)</f>
        <v>55901</v>
      </c>
      <c r="BC2353" s="98">
        <f>_xll.qlInterestRateIndexMaturity(Currency&amp;"ibor"&amp;Tenor,BB2353,Trigger)</f>
        <v>55991</v>
      </c>
      <c r="BD2353" s="242" t="e">
        <f>_xll.qlIndexFixing($AD$5,BA2353,TRUE,_xll.ohTrigger(Trigger,Trigger3M))</f>
        <v>#NUM!</v>
      </c>
      <c r="BE2353" s="242">
        <f>IFERROR(_xll.qlIndexFixing($BF$1,BA2353,TRUE,_xll.ohTrigger(Trigger,Trigger3M)),#N/A)</f>
        <v>1.5149576052494673E-2</v>
      </c>
    </row>
    <row r="2354" spans="52:57" ht="11.25" customHeight="1" x14ac:dyDescent="0.25">
      <c r="AZ2354" s="99" t="s">
        <v>83</v>
      </c>
      <c r="BA2354" s="98">
        <f>_xll.qlInterestRateIndexFixingDate(Currency&amp;"ibor"&amp;Tenor,BB2354,Trigger)</f>
        <v>55906</v>
      </c>
      <c r="BB2354" s="98">
        <f>_xll.qlCalendarAdvance(Calendar,BB2353,AZ2354,"f",,Trigger)</f>
        <v>55908</v>
      </c>
      <c r="BC2354" s="98">
        <f>_xll.qlInterestRateIndexMaturity(Currency&amp;"ibor"&amp;Tenor,BB2354,Trigger)</f>
        <v>55998</v>
      </c>
      <c r="BD2354" s="242" t="e">
        <f>_xll.qlIndexFixing($AD$5,BA2354,TRUE,_xll.ohTrigger(Trigger,Trigger3M))</f>
        <v>#NUM!</v>
      </c>
      <c r="BE2354" s="242">
        <f>IFERROR(_xll.qlIndexFixing($BF$1,BA2354,TRUE,_xll.ohTrigger(Trigger,Trigger3M)),#N/A)</f>
        <v>1.5143059753738086E-2</v>
      </c>
    </row>
    <row r="2355" spans="52:57" ht="11.25" customHeight="1" x14ac:dyDescent="0.25">
      <c r="AZ2355" s="99" t="s">
        <v>83</v>
      </c>
      <c r="BA2355" s="98">
        <f>_xll.qlInterestRateIndexFixingDate(Currency&amp;"ibor"&amp;Tenor,BB2355,Trigger)</f>
        <v>55913</v>
      </c>
      <c r="BB2355" s="98">
        <f>_xll.qlCalendarAdvance(Calendar,BB2354,AZ2355,"f",,Trigger)</f>
        <v>55915</v>
      </c>
      <c r="BC2355" s="98">
        <f>_xll.qlInterestRateIndexMaturity(Currency&amp;"ibor"&amp;Tenor,BB2355,Trigger)</f>
        <v>56004</v>
      </c>
      <c r="BD2355" s="242" t="e">
        <f>_xll.qlIndexFixing($AD$5,BA2355,TRUE,_xll.ohTrigger(Trigger,Trigger3M))</f>
        <v>#NUM!</v>
      </c>
      <c r="BE2355" s="242">
        <f>IFERROR(_xll.qlIndexFixing($BF$1,BA2355,TRUE,_xll.ohTrigger(Trigger,Trigger3M)),#N/A)</f>
        <v>1.5136662150648955E-2</v>
      </c>
    </row>
    <row r="2356" spans="52:57" ht="11.25" customHeight="1" x14ac:dyDescent="0.25">
      <c r="AZ2356" s="99" t="s">
        <v>83</v>
      </c>
      <c r="BA2356" s="98">
        <f>_xll.qlInterestRateIndexFixingDate(Currency&amp;"ibor"&amp;Tenor,BB2356,Trigger)</f>
        <v>55920</v>
      </c>
      <c r="BB2356" s="98">
        <f>_xll.qlCalendarAdvance(Calendar,BB2355,AZ2356,"f",,Trigger)</f>
        <v>55922</v>
      </c>
      <c r="BC2356" s="98">
        <f>_xll.qlInterestRateIndexMaturity(Currency&amp;"ibor"&amp;Tenor,BB2356,Trigger)</f>
        <v>56011</v>
      </c>
      <c r="BD2356" s="242" t="e">
        <f>_xll.qlIndexFixing($AD$5,BA2356,TRUE,_xll.ohTrigger(Trigger,Trigger3M))</f>
        <v>#NUM!</v>
      </c>
      <c r="BE2356" s="242">
        <f>IFERROR(_xll.qlIndexFixing($BF$1,BA2356,TRUE,_xll.ohTrigger(Trigger,Trigger3M)),#N/A)</f>
        <v>1.5130070995062689E-2</v>
      </c>
    </row>
    <row r="2357" spans="52:57" ht="11.25" customHeight="1" x14ac:dyDescent="0.25">
      <c r="AZ2357" s="99" t="s">
        <v>83</v>
      </c>
      <c r="BA2357" s="98">
        <f>_xll.qlInterestRateIndexFixingDate(Currency&amp;"ibor"&amp;Tenor,BB2357,Trigger)</f>
        <v>55927</v>
      </c>
      <c r="BB2357" s="98">
        <f>_xll.qlCalendarAdvance(Calendar,BB2356,AZ2357,"f",,Trigger)</f>
        <v>55929</v>
      </c>
      <c r="BC2357" s="98">
        <f>_xll.qlInterestRateIndexMaturity(Currency&amp;"ibor"&amp;Tenor,BB2357,Trigger)</f>
        <v>56018</v>
      </c>
      <c r="BD2357" s="242" t="e">
        <f>_xll.qlIndexFixing($AD$5,BA2357,TRUE,_xll.ohTrigger(Trigger,Trigger3M))</f>
        <v>#NUM!</v>
      </c>
      <c r="BE2357" s="242">
        <f>IFERROR(_xll.qlIndexFixing($BF$1,BA2357,TRUE,_xll.ohTrigger(Trigger,Trigger3M)),#N/A)</f>
        <v>1.512344079326387E-2</v>
      </c>
    </row>
    <row r="2358" spans="52:57" ht="11.25" customHeight="1" x14ac:dyDescent="0.25">
      <c r="AZ2358" s="99" t="s">
        <v>83</v>
      </c>
      <c r="BA2358" s="98">
        <f>_xll.qlInterestRateIndexFixingDate(Currency&amp;"ibor"&amp;Tenor,BB2358,Trigger)</f>
        <v>55934</v>
      </c>
      <c r="BB2358" s="98">
        <f>_xll.qlCalendarAdvance(Calendar,BB2357,AZ2358,"f",,Trigger)</f>
        <v>55936</v>
      </c>
      <c r="BC2358" s="98">
        <f>_xll.qlInterestRateIndexMaturity(Currency&amp;"ibor"&amp;Tenor,BB2358,Trigger)</f>
        <v>56025</v>
      </c>
      <c r="BD2358" s="242" t="e">
        <f>_xll.qlIndexFixing($AD$5,BA2358,TRUE,_xll.ohTrigger(Trigger,Trigger3M))</f>
        <v>#NUM!</v>
      </c>
      <c r="BE2358" s="242">
        <f>IFERROR(_xll.qlIndexFixing($BF$1,BA2358,TRUE,_xll.ohTrigger(Trigger,Trigger3M)),#N/A)</f>
        <v>1.5116771487151553E-2</v>
      </c>
    </row>
    <row r="2359" spans="52:57" ht="11.25" customHeight="1" x14ac:dyDescent="0.25">
      <c r="AZ2359" s="99" t="s">
        <v>83</v>
      </c>
      <c r="BA2359" s="98">
        <f>_xll.qlInterestRateIndexFixingDate(Currency&amp;"ibor"&amp;Tenor,BB2359,Trigger)</f>
        <v>55941</v>
      </c>
      <c r="BB2359" s="98">
        <f>_xll.qlCalendarAdvance(Calendar,BB2358,AZ2359,"f",,Trigger)</f>
        <v>55943</v>
      </c>
      <c r="BC2359" s="98">
        <f>_xll.qlInterestRateIndexMaturity(Currency&amp;"ibor"&amp;Tenor,BB2359,Trigger)</f>
        <v>56034</v>
      </c>
      <c r="BD2359" s="242" t="e">
        <f>_xll.qlIndexFixing($AD$5,BA2359,TRUE,_xll.ohTrigger(Trigger,Trigger3M))</f>
        <v>#NUM!</v>
      </c>
      <c r="BE2359" s="242">
        <f>IFERROR(_xll.qlIndexFixing($BF$1,BA2359,TRUE,_xll.ohTrigger(Trigger,Trigger3M)),#N/A)</f>
        <v>1.5109722806882345E-2</v>
      </c>
    </row>
    <row r="2360" spans="52:57" ht="11.25" customHeight="1" x14ac:dyDescent="0.25">
      <c r="AZ2360" s="99" t="s">
        <v>83</v>
      </c>
      <c r="BA2360" s="98">
        <f>_xll.qlInterestRateIndexFixingDate(Currency&amp;"ibor"&amp;Tenor,BB2360,Trigger)</f>
        <v>55948</v>
      </c>
      <c r="BB2360" s="98">
        <f>_xll.qlCalendarAdvance(Calendar,BB2359,AZ2360,"f",,Trigger)</f>
        <v>55950</v>
      </c>
      <c r="BC2360" s="98">
        <f>_xll.qlInterestRateIndexMaturity(Currency&amp;"ibor"&amp;Tenor,BB2360,Trigger)</f>
        <v>56044</v>
      </c>
      <c r="BD2360" s="242" t="e">
        <f>_xll.qlIndexFixing($AD$5,BA2360,TRUE,_xll.ohTrigger(Trigger,Trigger3M))</f>
        <v>#NUM!</v>
      </c>
      <c r="BE2360" s="242">
        <f>IFERROR(_xll.qlIndexFixing($BF$1,BA2360,TRUE,_xll.ohTrigger(Trigger,Trigger3M)),#N/A)</f>
        <v>1.5102447066188258E-2</v>
      </c>
    </row>
    <row r="2361" spans="52:57" ht="11.25" customHeight="1" x14ac:dyDescent="0.25">
      <c r="AZ2361" s="99" t="s">
        <v>83</v>
      </c>
      <c r="BA2361" s="98">
        <f>_xll.qlInterestRateIndexFixingDate(Currency&amp;"ibor"&amp;Tenor,BB2361,Trigger)</f>
        <v>55955</v>
      </c>
      <c r="BB2361" s="98">
        <f>_xll.qlCalendarAdvance(Calendar,BB2360,AZ2361,"f",,Trigger)</f>
        <v>55957</v>
      </c>
      <c r="BC2361" s="98">
        <f>_xll.qlInterestRateIndexMaturity(Currency&amp;"ibor"&amp;Tenor,BB2361,Trigger)</f>
        <v>56051</v>
      </c>
      <c r="BD2361" s="242" t="e">
        <f>_xll.qlIndexFixing($AD$5,BA2361,TRUE,_xll.ohTrigger(Trigger,Trigger3M))</f>
        <v>#NUM!</v>
      </c>
      <c r="BE2361" s="242">
        <f>IFERROR(_xll.qlIndexFixing($BF$1,BA2361,TRUE,_xll.ohTrigger(Trigger,Trigger3M)),#N/A)</f>
        <v>1.5095644587499834E-2</v>
      </c>
    </row>
    <row r="2362" spans="52:57" ht="11.25" customHeight="1" x14ac:dyDescent="0.25">
      <c r="AZ2362" s="99" t="s">
        <v>83</v>
      </c>
      <c r="BA2362" s="98">
        <f>_xll.qlInterestRateIndexFixingDate(Currency&amp;"ibor"&amp;Tenor,BB2362,Trigger)</f>
        <v>55962</v>
      </c>
      <c r="BB2362" s="98">
        <f>_xll.qlCalendarAdvance(Calendar,BB2361,AZ2362,"f",,Trigger)</f>
        <v>55964</v>
      </c>
      <c r="BC2362" s="98">
        <f>_xll.qlInterestRateIndexMaturity(Currency&amp;"ibor"&amp;Tenor,BB2362,Trigger)</f>
        <v>56058</v>
      </c>
      <c r="BD2362" s="242" t="e">
        <f>_xll.qlIndexFixing($AD$5,BA2362,TRUE,_xll.ohTrigger(Trigger,Trigger3M))</f>
        <v>#NUM!</v>
      </c>
      <c r="BE2362" s="242">
        <f>IFERROR(_xll.qlIndexFixing($BF$1,BA2362,TRUE,_xll.ohTrigger(Trigger,Trigger3M)),#N/A)</f>
        <v>1.5088802743771671E-2</v>
      </c>
    </row>
    <row r="2363" spans="52:57" ht="11.25" customHeight="1" x14ac:dyDescent="0.25">
      <c r="AZ2363" s="99" t="s">
        <v>83</v>
      </c>
      <c r="BA2363" s="98">
        <f>_xll.qlInterestRateIndexFixingDate(Currency&amp;"ibor"&amp;Tenor,BB2363,Trigger)</f>
        <v>55969</v>
      </c>
      <c r="BB2363" s="98">
        <f>_xll.qlCalendarAdvance(Calendar,BB2362,AZ2363,"f",,Trigger)</f>
        <v>55971</v>
      </c>
      <c r="BC2363" s="98">
        <f>_xll.qlInterestRateIndexMaturity(Currency&amp;"ibor"&amp;Tenor,BB2363,Trigger)</f>
        <v>56065</v>
      </c>
      <c r="BD2363" s="242" t="e">
        <f>_xll.qlIndexFixing($AD$5,BA2363,TRUE,_xll.ohTrigger(Trigger,Trigger3M))</f>
        <v>#NUM!</v>
      </c>
      <c r="BE2363" s="242">
        <f>IFERROR(_xll.qlIndexFixing($BF$1,BA2363,TRUE,_xll.ohTrigger(Trigger,Trigger3M)),#N/A)</f>
        <v>1.5081921476908114E-2</v>
      </c>
    </row>
    <row r="2364" spans="52:57" ht="11.25" customHeight="1" x14ac:dyDescent="0.25">
      <c r="AZ2364" s="99" t="s">
        <v>83</v>
      </c>
      <c r="BA2364" s="98">
        <f>_xll.qlInterestRateIndexFixingDate(Currency&amp;"ibor"&amp;Tenor,BB2364,Trigger)</f>
        <v>55976</v>
      </c>
      <c r="BB2364" s="98">
        <f>_xll.qlCalendarAdvance(Calendar,BB2363,AZ2364,"f",,Trigger)</f>
        <v>55982</v>
      </c>
      <c r="BC2364" s="98">
        <f>_xll.qlInterestRateIndexMaturity(Currency&amp;"ibor"&amp;Tenor,BB2364,Trigger)</f>
        <v>56073</v>
      </c>
      <c r="BD2364" s="242" t="e">
        <f>_xll.qlIndexFixing($AD$5,BA2364,TRUE,_xll.ohTrigger(Trigger,Trigger3M))</f>
        <v>#NUM!</v>
      </c>
      <c r="BE2364" s="242">
        <f>IFERROR(_xll.qlIndexFixing($BF$1,BA2364,TRUE,_xll.ohTrigger(Trigger,Trigger3M)),#N/A)</f>
        <v>1.5071592819405464E-2</v>
      </c>
    </row>
    <row r="2365" spans="52:57" ht="11.25" customHeight="1" x14ac:dyDescent="0.25">
      <c r="AZ2365" s="99" t="s">
        <v>83</v>
      </c>
      <c r="BA2365" s="98">
        <f>_xll.qlInterestRateIndexFixingDate(Currency&amp;"ibor"&amp;Tenor,BB2365,Trigger)</f>
        <v>55985</v>
      </c>
      <c r="BB2365" s="98">
        <f>_xll.qlCalendarAdvance(Calendar,BB2364,AZ2365,"f",,Trigger)</f>
        <v>55989</v>
      </c>
      <c r="BC2365" s="98">
        <f>_xll.qlInterestRateIndexMaturity(Currency&amp;"ibor"&amp;Tenor,BB2365,Trigger)</f>
        <v>56080</v>
      </c>
      <c r="BD2365" s="242" t="e">
        <f>_xll.qlIndexFixing($AD$5,BA2365,TRUE,_xll.ohTrigger(Trigger,Trigger3M))</f>
        <v>#NUM!</v>
      </c>
      <c r="BE2365" s="242">
        <f>IFERROR(_xll.qlIndexFixing($BF$1,BA2365,TRUE,_xll.ohTrigger(Trigger,Trigger3M)),#N/A)</f>
        <v>1.506461929825504E-2</v>
      </c>
    </row>
    <row r="2366" spans="52:57" ht="11.25" customHeight="1" x14ac:dyDescent="0.25">
      <c r="AZ2366" s="100" t="s">
        <v>83</v>
      </c>
      <c r="BA2366" s="101">
        <f>_xll.qlInterestRateIndexFixingDate(Currency&amp;"ibor"&amp;Tenor,BB2366,Trigger)</f>
        <v>55992</v>
      </c>
      <c r="BB2366" s="101">
        <f>_xll.qlCalendarAdvance(Calendar,BB2365,AZ2366,"f",,Trigger)</f>
        <v>55996</v>
      </c>
      <c r="BC2366" s="101">
        <f>_xll.qlInterestRateIndexMaturity(Currency&amp;"ibor"&amp;Tenor,BB2366,Trigger)</f>
        <v>56087</v>
      </c>
      <c r="BD2366" s="244" t="e">
        <f>_xll.qlIndexFixing($AD$5,BA2366,TRUE,_xll.ohTrigger(Trigger,Trigger3M))</f>
        <v>#NUM!</v>
      </c>
      <c r="BE2366" s="244">
        <f>IFERROR(_xll.qlIndexFixing($BF$1,BA2366,TRUE,_xll.ohTrigger(Trigger,Trigger3M)),#N/A)</f>
        <v>1.5057606163509575E-2</v>
      </c>
    </row>
    <row r="2367" spans="52:57" ht="11.25" customHeight="1" x14ac:dyDescent="0.25">
      <c r="BE2367" s="268"/>
    </row>
    <row r="2368" spans="52:57" ht="11.25" customHeight="1" x14ac:dyDescent="0.25">
      <c r="BE2368" s="268"/>
    </row>
    <row r="2369" spans="57:57" ht="11.25" customHeight="1" x14ac:dyDescent="0.25">
      <c r="BE2369" s="268"/>
    </row>
    <row r="2370" spans="57:57" ht="11.25" customHeight="1" x14ac:dyDescent="0.25">
      <c r="BE2370" s="268"/>
    </row>
    <row r="2371" spans="57:57" ht="11.25" customHeight="1" x14ac:dyDescent="0.25">
      <c r="BE2371" s="268"/>
    </row>
    <row r="2372" spans="57:57" ht="11.25" customHeight="1" x14ac:dyDescent="0.25">
      <c r="BE2372" s="268"/>
    </row>
    <row r="2373" spans="57:57" ht="11.25" customHeight="1" x14ac:dyDescent="0.25">
      <c r="BE2373" s="268"/>
    </row>
    <row r="2374" spans="57:57" ht="11.25" customHeight="1" x14ac:dyDescent="0.25">
      <c r="BE2374" s="268"/>
    </row>
    <row r="2375" spans="57:57" ht="11.25" customHeight="1" x14ac:dyDescent="0.25">
      <c r="BE2375" s="268"/>
    </row>
    <row r="2376" spans="57:57" ht="11.25" customHeight="1" x14ac:dyDescent="0.25">
      <c r="BE2376" s="268"/>
    </row>
    <row r="2377" spans="57:57" ht="11.25" customHeight="1" x14ac:dyDescent="0.25">
      <c r="BE2377" s="268"/>
    </row>
    <row r="2378" spans="57:57" ht="11.25" customHeight="1" x14ac:dyDescent="0.25">
      <c r="BE2378" s="268"/>
    </row>
    <row r="2379" spans="57:57" ht="11.25" customHeight="1" x14ac:dyDescent="0.25">
      <c r="BE2379" s="268"/>
    </row>
    <row r="2380" spans="57:57" ht="11.25" customHeight="1" x14ac:dyDescent="0.25">
      <c r="BE2380" s="268"/>
    </row>
    <row r="2381" spans="57:57" ht="11.25" customHeight="1" x14ac:dyDescent="0.25">
      <c r="BE2381" s="268"/>
    </row>
    <row r="2382" spans="57:57" ht="11.25" customHeight="1" x14ac:dyDescent="0.25">
      <c r="BE2382" s="268"/>
    </row>
    <row r="2383" spans="57:57" ht="11.25" customHeight="1" x14ac:dyDescent="0.25">
      <c r="BE2383" s="268"/>
    </row>
    <row r="2384" spans="57:57" ht="11.25" customHeight="1" x14ac:dyDescent="0.25">
      <c r="BE2384" s="268"/>
    </row>
    <row r="2385" spans="57:57" x14ac:dyDescent="0.25">
      <c r="BE2385" s="268"/>
    </row>
    <row r="2386" spans="57:57" x14ac:dyDescent="0.25">
      <c r="BE2386" s="268"/>
    </row>
    <row r="2387" spans="57:57" x14ac:dyDescent="0.25">
      <c r="BE2387" s="268"/>
    </row>
    <row r="2388" spans="57:57" x14ac:dyDescent="0.25">
      <c r="BE2388" s="268"/>
    </row>
    <row r="2389" spans="57:57" x14ac:dyDescent="0.25">
      <c r="BE2389" s="268"/>
    </row>
    <row r="2390" spans="57:57" x14ac:dyDescent="0.25">
      <c r="BE2390" s="268"/>
    </row>
    <row r="2391" spans="57:57" x14ac:dyDescent="0.25">
      <c r="BE2391" s="268"/>
    </row>
    <row r="2392" spans="57:57" x14ac:dyDescent="0.25">
      <c r="BE2392" s="268"/>
    </row>
    <row r="2393" spans="57:57" x14ac:dyDescent="0.25">
      <c r="BE2393" s="268"/>
    </row>
    <row r="2394" spans="57:57" x14ac:dyDescent="0.25">
      <c r="BE2394" s="268"/>
    </row>
    <row r="2395" spans="57:57" x14ac:dyDescent="0.25">
      <c r="BE2395" s="268"/>
    </row>
    <row r="2396" spans="57:57" x14ac:dyDescent="0.25">
      <c r="BE2396" s="268"/>
    </row>
    <row r="2397" spans="57:57" x14ac:dyDescent="0.25">
      <c r="BE2397" s="268"/>
    </row>
    <row r="2398" spans="57:57" x14ac:dyDescent="0.25">
      <c r="BE2398" s="268"/>
    </row>
    <row r="2399" spans="57:57" x14ac:dyDescent="0.25">
      <c r="BE2399" s="268"/>
    </row>
    <row r="2400" spans="57:57" x14ac:dyDescent="0.25">
      <c r="BE2400" s="268"/>
    </row>
    <row r="2401" spans="57:57" x14ac:dyDescent="0.25">
      <c r="BE2401" s="268"/>
    </row>
    <row r="2402" spans="57:57" x14ac:dyDescent="0.25">
      <c r="BE2402" s="268"/>
    </row>
    <row r="2403" spans="57:57" x14ac:dyDescent="0.25">
      <c r="BE2403" s="268"/>
    </row>
    <row r="2404" spans="57:57" x14ac:dyDescent="0.25">
      <c r="BE2404" s="268"/>
    </row>
    <row r="2405" spans="57:57" x14ac:dyDescent="0.25">
      <c r="BE2405" s="268"/>
    </row>
    <row r="2406" spans="57:57" x14ac:dyDescent="0.25">
      <c r="BE2406" s="268"/>
    </row>
    <row r="2407" spans="57:57" x14ac:dyDescent="0.25">
      <c r="BE2407" s="268"/>
    </row>
    <row r="2408" spans="57:57" x14ac:dyDescent="0.25">
      <c r="BE2408" s="268"/>
    </row>
    <row r="2409" spans="57:57" x14ac:dyDescent="0.25">
      <c r="BE2409" s="268"/>
    </row>
    <row r="2410" spans="57:57" x14ac:dyDescent="0.25">
      <c r="BE2410" s="268"/>
    </row>
    <row r="2411" spans="57:57" x14ac:dyDescent="0.25">
      <c r="BE2411" s="268"/>
    </row>
    <row r="2412" spans="57:57" x14ac:dyDescent="0.25">
      <c r="BE2412" s="268"/>
    </row>
    <row r="2413" spans="57:57" x14ac:dyDescent="0.25">
      <c r="BE2413" s="268"/>
    </row>
    <row r="2414" spans="57:57" x14ac:dyDescent="0.25">
      <c r="BE2414" s="268"/>
    </row>
    <row r="2415" spans="57:57" x14ac:dyDescent="0.25">
      <c r="BE2415" s="268"/>
    </row>
    <row r="2416" spans="57:57" x14ac:dyDescent="0.25">
      <c r="BE2416" s="268"/>
    </row>
    <row r="2417" spans="57:57" x14ac:dyDescent="0.25">
      <c r="BE2417" s="268"/>
    </row>
    <row r="2418" spans="57:57" x14ac:dyDescent="0.25">
      <c r="BE2418" s="268"/>
    </row>
    <row r="2419" spans="57:57" x14ac:dyDescent="0.25">
      <c r="BE2419" s="268"/>
    </row>
    <row r="2420" spans="57:57" x14ac:dyDescent="0.25">
      <c r="BE2420" s="268"/>
    </row>
    <row r="2421" spans="57:57" x14ac:dyDescent="0.25">
      <c r="BE2421" s="268"/>
    </row>
    <row r="2422" spans="57:57" x14ac:dyDescent="0.25">
      <c r="BE2422" s="268"/>
    </row>
    <row r="2423" spans="57:57" x14ac:dyDescent="0.25">
      <c r="BE2423" s="268"/>
    </row>
    <row r="2424" spans="57:57" x14ac:dyDescent="0.25">
      <c r="BE2424" s="268"/>
    </row>
    <row r="2425" spans="57:57" x14ac:dyDescent="0.25">
      <c r="BE2425" s="268"/>
    </row>
    <row r="2426" spans="57:57" x14ac:dyDescent="0.25">
      <c r="BE2426" s="268"/>
    </row>
    <row r="2427" spans="57:57" x14ac:dyDescent="0.25">
      <c r="BE2427" s="268"/>
    </row>
    <row r="2428" spans="57:57" x14ac:dyDescent="0.25">
      <c r="BE2428" s="268"/>
    </row>
    <row r="2429" spans="57:57" x14ac:dyDescent="0.25">
      <c r="BE2429" s="268"/>
    </row>
    <row r="2430" spans="57:57" x14ac:dyDescent="0.25">
      <c r="BE2430" s="268"/>
    </row>
    <row r="2431" spans="57:57" x14ac:dyDescent="0.25">
      <c r="BE2431" s="268"/>
    </row>
    <row r="2432" spans="57:57" x14ac:dyDescent="0.25">
      <c r="BE2432" s="268"/>
    </row>
    <row r="2433" spans="57:57" x14ac:dyDescent="0.25">
      <c r="BE2433" s="268"/>
    </row>
    <row r="2434" spans="57:57" x14ac:dyDescent="0.25">
      <c r="BE2434" s="268"/>
    </row>
    <row r="2435" spans="57:57" x14ac:dyDescent="0.25">
      <c r="BE2435" s="268"/>
    </row>
    <row r="2436" spans="57:57" x14ac:dyDescent="0.25">
      <c r="BE2436" s="268"/>
    </row>
    <row r="2437" spans="57:57" x14ac:dyDescent="0.25">
      <c r="BE2437" s="268"/>
    </row>
    <row r="2438" spans="57:57" x14ac:dyDescent="0.25">
      <c r="BE2438" s="268"/>
    </row>
    <row r="2439" spans="57:57" x14ac:dyDescent="0.25">
      <c r="BE2439" s="268"/>
    </row>
    <row r="2440" spans="57:57" x14ac:dyDescent="0.25">
      <c r="BE2440" s="268"/>
    </row>
    <row r="2441" spans="57:57" x14ac:dyDescent="0.25">
      <c r="BE2441" s="268"/>
    </row>
    <row r="2442" spans="57:57" x14ac:dyDescent="0.25">
      <c r="BE2442" s="268"/>
    </row>
    <row r="2443" spans="57:57" x14ac:dyDescent="0.25">
      <c r="BE2443" s="268"/>
    </row>
    <row r="2444" spans="57:57" x14ac:dyDescent="0.25">
      <c r="BE2444" s="268"/>
    </row>
    <row r="2445" spans="57:57" x14ac:dyDescent="0.25">
      <c r="BE2445" s="268"/>
    </row>
    <row r="2446" spans="57:57" x14ac:dyDescent="0.25">
      <c r="BE2446" s="268"/>
    </row>
    <row r="2447" spans="57:57" x14ac:dyDescent="0.25">
      <c r="BE2447" s="268"/>
    </row>
    <row r="2448" spans="57:57" x14ac:dyDescent="0.25">
      <c r="BE2448" s="268"/>
    </row>
    <row r="2449" spans="57:57" x14ac:dyDescent="0.25">
      <c r="BE2449" s="268"/>
    </row>
    <row r="2450" spans="57:57" x14ac:dyDescent="0.25">
      <c r="BE2450" s="268"/>
    </row>
    <row r="2451" spans="57:57" x14ac:dyDescent="0.25">
      <c r="BE2451" s="268"/>
    </row>
    <row r="2452" spans="57:57" x14ac:dyDescent="0.25">
      <c r="BE2452" s="268"/>
    </row>
    <row r="2453" spans="57:57" x14ac:dyDescent="0.25">
      <c r="BE2453" s="268"/>
    </row>
    <row r="2454" spans="57:57" x14ac:dyDescent="0.25">
      <c r="BE2454" s="268"/>
    </row>
    <row r="2455" spans="57:57" x14ac:dyDescent="0.25">
      <c r="BE2455" s="268"/>
    </row>
    <row r="2456" spans="57:57" x14ac:dyDescent="0.25">
      <c r="BE2456" s="268"/>
    </row>
    <row r="2457" spans="57:57" x14ac:dyDescent="0.25">
      <c r="BE2457" s="268"/>
    </row>
    <row r="2458" spans="57:57" x14ac:dyDescent="0.25">
      <c r="BE2458" s="268"/>
    </row>
    <row r="2459" spans="57:57" x14ac:dyDescent="0.25">
      <c r="BE2459" s="268"/>
    </row>
    <row r="2460" spans="57:57" x14ac:dyDescent="0.25">
      <c r="BE2460" s="268"/>
    </row>
    <row r="2461" spans="57:57" x14ac:dyDescent="0.25">
      <c r="BE2461" s="268"/>
    </row>
    <row r="2462" spans="57:57" x14ac:dyDescent="0.25">
      <c r="BE2462" s="268"/>
    </row>
    <row r="2463" spans="57:57" x14ac:dyDescent="0.25">
      <c r="BE2463" s="268"/>
    </row>
    <row r="2464" spans="57:57" x14ac:dyDescent="0.25">
      <c r="BE2464" s="268"/>
    </row>
    <row r="2465" spans="57:57" x14ac:dyDescent="0.25">
      <c r="BE2465" s="268"/>
    </row>
    <row r="2466" spans="57:57" x14ac:dyDescent="0.25">
      <c r="BE2466" s="268"/>
    </row>
    <row r="2467" spans="57:57" x14ac:dyDescent="0.25">
      <c r="BE2467" s="268"/>
    </row>
    <row r="2468" spans="57:57" x14ac:dyDescent="0.25">
      <c r="BE2468" s="268"/>
    </row>
    <row r="2469" spans="57:57" x14ac:dyDescent="0.25">
      <c r="BE2469" s="268"/>
    </row>
    <row r="2470" spans="57:57" x14ac:dyDescent="0.25">
      <c r="BE2470" s="268"/>
    </row>
    <row r="2471" spans="57:57" x14ac:dyDescent="0.25">
      <c r="BE2471" s="268"/>
    </row>
    <row r="2472" spans="57:57" x14ac:dyDescent="0.25">
      <c r="BE2472" s="268"/>
    </row>
    <row r="2473" spans="57:57" x14ac:dyDescent="0.25">
      <c r="BE2473" s="268"/>
    </row>
    <row r="2474" spans="57:57" x14ac:dyDescent="0.25">
      <c r="BE2474" s="268"/>
    </row>
    <row r="2475" spans="57:57" x14ac:dyDescent="0.25">
      <c r="BE2475" s="268"/>
    </row>
    <row r="2476" spans="57:57" x14ac:dyDescent="0.25">
      <c r="BE2476" s="268"/>
    </row>
    <row r="2477" spans="57:57" x14ac:dyDescent="0.25">
      <c r="BE2477" s="268"/>
    </row>
    <row r="2478" spans="57:57" x14ac:dyDescent="0.25">
      <c r="BE2478" s="268"/>
    </row>
    <row r="2479" spans="57:57" x14ac:dyDescent="0.25">
      <c r="BE2479" s="268"/>
    </row>
    <row r="2480" spans="57:57" x14ac:dyDescent="0.25">
      <c r="BE2480" s="268"/>
    </row>
    <row r="2481" spans="57:57" x14ac:dyDescent="0.25">
      <c r="BE2481" s="268"/>
    </row>
    <row r="2482" spans="57:57" x14ac:dyDescent="0.25">
      <c r="BE2482" s="268"/>
    </row>
    <row r="2483" spans="57:57" x14ac:dyDescent="0.25">
      <c r="BE2483" s="268"/>
    </row>
    <row r="2484" spans="57:57" x14ac:dyDescent="0.25">
      <c r="BE2484" s="268"/>
    </row>
    <row r="2485" spans="57:57" x14ac:dyDescent="0.25">
      <c r="BE2485" s="268"/>
    </row>
    <row r="2486" spans="57:57" x14ac:dyDescent="0.25">
      <c r="BE2486" s="268"/>
    </row>
    <row r="2487" spans="57:57" x14ac:dyDescent="0.25">
      <c r="BE2487" s="268"/>
    </row>
    <row r="2488" spans="57:57" x14ac:dyDescent="0.25">
      <c r="BE2488" s="268"/>
    </row>
    <row r="2489" spans="57:57" x14ac:dyDescent="0.25">
      <c r="BE2489" s="268"/>
    </row>
    <row r="2490" spans="57:57" x14ac:dyDescent="0.25">
      <c r="BE2490" s="268"/>
    </row>
    <row r="2491" spans="57:57" x14ac:dyDescent="0.25">
      <c r="BE2491" s="268"/>
    </row>
    <row r="2492" spans="57:57" x14ac:dyDescent="0.25">
      <c r="BE2492" s="268"/>
    </row>
    <row r="2493" spans="57:57" x14ac:dyDescent="0.25">
      <c r="BE2493" s="268"/>
    </row>
    <row r="2494" spans="57:57" x14ac:dyDescent="0.25">
      <c r="BE2494" s="268"/>
    </row>
    <row r="2495" spans="57:57" x14ac:dyDescent="0.25">
      <c r="BE2495" s="268"/>
    </row>
    <row r="2496" spans="57:57" x14ac:dyDescent="0.25">
      <c r="BE2496" s="268"/>
    </row>
    <row r="2497" spans="57:57" x14ac:dyDescent="0.25">
      <c r="BE2497" s="268"/>
    </row>
    <row r="2498" spans="57:57" x14ac:dyDescent="0.25">
      <c r="BE2498" s="268"/>
    </row>
    <row r="2499" spans="57:57" x14ac:dyDescent="0.25">
      <c r="BE2499" s="268"/>
    </row>
    <row r="2500" spans="57:57" x14ac:dyDescent="0.25">
      <c r="BE2500" s="268"/>
    </row>
    <row r="2501" spans="57:57" x14ac:dyDescent="0.25">
      <c r="BE2501" s="268"/>
    </row>
    <row r="2502" spans="57:57" x14ac:dyDescent="0.25">
      <c r="BE2502" s="268"/>
    </row>
    <row r="2503" spans="57:57" x14ac:dyDescent="0.25">
      <c r="BE2503" s="268"/>
    </row>
    <row r="2504" spans="57:57" x14ac:dyDescent="0.25">
      <c r="BE2504" s="268"/>
    </row>
    <row r="2505" spans="57:57" x14ac:dyDescent="0.25">
      <c r="BE2505" s="268"/>
    </row>
    <row r="2506" spans="57:57" x14ac:dyDescent="0.25">
      <c r="BE2506" s="268"/>
    </row>
    <row r="2507" spans="57:57" x14ac:dyDescent="0.25">
      <c r="BE2507" s="268"/>
    </row>
    <row r="2508" spans="57:57" x14ac:dyDescent="0.25">
      <c r="BE2508" s="268"/>
    </row>
    <row r="2509" spans="57:57" x14ac:dyDescent="0.25">
      <c r="BE2509" s="268"/>
    </row>
    <row r="2510" spans="57:57" x14ac:dyDescent="0.25">
      <c r="BE2510" s="268"/>
    </row>
    <row r="2511" spans="57:57" x14ac:dyDescent="0.25">
      <c r="BE2511" s="268"/>
    </row>
    <row r="2512" spans="57:57" x14ac:dyDescent="0.25">
      <c r="BE2512" s="268"/>
    </row>
    <row r="2513" spans="57:57" x14ac:dyDescent="0.25">
      <c r="BE2513" s="268"/>
    </row>
    <row r="2514" spans="57:57" x14ac:dyDescent="0.25">
      <c r="BE2514" s="268"/>
    </row>
    <row r="2515" spans="57:57" x14ac:dyDescent="0.25">
      <c r="BE2515" s="268"/>
    </row>
    <row r="2516" spans="57:57" x14ac:dyDescent="0.25">
      <c r="BE2516" s="268"/>
    </row>
    <row r="2517" spans="57:57" x14ac:dyDescent="0.25">
      <c r="BE2517" s="268"/>
    </row>
    <row r="2518" spans="57:57" x14ac:dyDescent="0.25">
      <c r="BE2518" s="268"/>
    </row>
    <row r="2519" spans="57:57" x14ac:dyDescent="0.25">
      <c r="BE2519" s="268"/>
    </row>
    <row r="2520" spans="57:57" x14ac:dyDescent="0.25">
      <c r="BE2520" s="268"/>
    </row>
    <row r="2521" spans="57:57" x14ac:dyDescent="0.25">
      <c r="BE2521" s="268"/>
    </row>
    <row r="2522" spans="57:57" x14ac:dyDescent="0.25">
      <c r="BE2522" s="268"/>
    </row>
    <row r="2523" spans="57:57" x14ac:dyDescent="0.25">
      <c r="BE2523" s="268"/>
    </row>
    <row r="2524" spans="57:57" x14ac:dyDescent="0.25">
      <c r="BE2524" s="268"/>
    </row>
    <row r="2525" spans="57:57" x14ac:dyDescent="0.25">
      <c r="BE2525" s="268"/>
    </row>
    <row r="2526" spans="57:57" x14ac:dyDescent="0.25">
      <c r="BE2526" s="268"/>
    </row>
    <row r="2527" spans="57:57" x14ac:dyDescent="0.25">
      <c r="BE2527" s="268"/>
    </row>
    <row r="2528" spans="57:57" x14ac:dyDescent="0.25">
      <c r="BE2528" s="268"/>
    </row>
    <row r="2529" spans="57:57" x14ac:dyDescent="0.25">
      <c r="BE2529" s="268"/>
    </row>
    <row r="2530" spans="57:57" x14ac:dyDescent="0.25">
      <c r="BE2530" s="268"/>
    </row>
    <row r="2531" spans="57:57" x14ac:dyDescent="0.25">
      <c r="BE2531" s="268"/>
    </row>
    <row r="2532" spans="57:57" x14ac:dyDescent="0.25">
      <c r="BE2532" s="268"/>
    </row>
    <row r="2533" spans="57:57" x14ac:dyDescent="0.25">
      <c r="BE2533" s="268"/>
    </row>
    <row r="2534" spans="57:57" x14ac:dyDescent="0.25">
      <c r="BE2534" s="268"/>
    </row>
    <row r="2535" spans="57:57" x14ac:dyDescent="0.25">
      <c r="BE2535" s="268"/>
    </row>
    <row r="2536" spans="57:57" x14ac:dyDescent="0.25">
      <c r="BE2536" s="268"/>
    </row>
    <row r="2537" spans="57:57" x14ac:dyDescent="0.25">
      <c r="BE2537" s="268"/>
    </row>
    <row r="2538" spans="57:57" x14ac:dyDescent="0.25">
      <c r="BE2538" s="268"/>
    </row>
    <row r="2539" spans="57:57" x14ac:dyDescent="0.25">
      <c r="BE2539" s="268"/>
    </row>
    <row r="2540" spans="57:57" x14ac:dyDescent="0.25">
      <c r="BE2540" s="268"/>
    </row>
    <row r="2541" spans="57:57" x14ac:dyDescent="0.25">
      <c r="BE2541" s="268"/>
    </row>
    <row r="2542" spans="57:57" x14ac:dyDescent="0.25">
      <c r="BE2542" s="268"/>
    </row>
    <row r="2543" spans="57:57" x14ac:dyDescent="0.25">
      <c r="BE2543" s="268"/>
    </row>
    <row r="2544" spans="57:57" x14ac:dyDescent="0.25">
      <c r="BE2544" s="268"/>
    </row>
    <row r="2545" spans="57:57" x14ac:dyDescent="0.25">
      <c r="BE2545" s="268"/>
    </row>
    <row r="2546" spans="57:57" x14ac:dyDescent="0.25">
      <c r="BE2546" s="268"/>
    </row>
    <row r="2547" spans="57:57" x14ac:dyDescent="0.25">
      <c r="BE2547" s="268"/>
    </row>
    <row r="2548" spans="57:57" x14ac:dyDescent="0.25">
      <c r="BE2548" s="268"/>
    </row>
    <row r="2549" spans="57:57" x14ac:dyDescent="0.25">
      <c r="BE2549" s="268"/>
    </row>
    <row r="2550" spans="57:57" x14ac:dyDescent="0.25">
      <c r="BE2550" s="268"/>
    </row>
    <row r="2551" spans="57:57" x14ac:dyDescent="0.25">
      <c r="BE2551" s="268"/>
    </row>
    <row r="2552" spans="57:57" x14ac:dyDescent="0.25">
      <c r="BE2552" s="268"/>
    </row>
    <row r="2553" spans="57:57" x14ac:dyDescent="0.25">
      <c r="BE2553" s="268"/>
    </row>
    <row r="2554" spans="57:57" x14ac:dyDescent="0.25">
      <c r="BE2554" s="268"/>
    </row>
    <row r="2555" spans="57:57" x14ac:dyDescent="0.25">
      <c r="BE2555" s="268"/>
    </row>
    <row r="2556" spans="57:57" x14ac:dyDescent="0.25">
      <c r="BE2556" s="268"/>
    </row>
    <row r="2557" spans="57:57" x14ac:dyDescent="0.25">
      <c r="BE2557" s="268"/>
    </row>
    <row r="2558" spans="57:57" x14ac:dyDescent="0.25">
      <c r="BE2558" s="268"/>
    </row>
    <row r="2559" spans="57:57" x14ac:dyDescent="0.25">
      <c r="BE2559" s="268"/>
    </row>
    <row r="2560" spans="57:57" x14ac:dyDescent="0.25">
      <c r="BE2560" s="268"/>
    </row>
    <row r="2561" spans="57:57" x14ac:dyDescent="0.25">
      <c r="BE2561" s="268"/>
    </row>
    <row r="2562" spans="57:57" x14ac:dyDescent="0.25">
      <c r="BE2562" s="268"/>
    </row>
    <row r="2563" spans="57:57" x14ac:dyDescent="0.25">
      <c r="BE2563" s="268"/>
    </row>
    <row r="2564" spans="57:57" x14ac:dyDescent="0.25">
      <c r="BE2564" s="268"/>
    </row>
    <row r="2565" spans="57:57" x14ac:dyDescent="0.25">
      <c r="BE2565" s="268"/>
    </row>
    <row r="2566" spans="57:57" x14ac:dyDescent="0.25">
      <c r="BE2566" s="268"/>
    </row>
    <row r="2567" spans="57:57" x14ac:dyDescent="0.25">
      <c r="BE2567" s="268"/>
    </row>
    <row r="2568" spans="57:57" x14ac:dyDescent="0.25">
      <c r="BE2568" s="268"/>
    </row>
    <row r="2569" spans="57:57" x14ac:dyDescent="0.25">
      <c r="BE2569" s="268"/>
    </row>
    <row r="2570" spans="57:57" x14ac:dyDescent="0.25">
      <c r="BE2570" s="268"/>
    </row>
    <row r="2571" spans="57:57" x14ac:dyDescent="0.25">
      <c r="BE2571" s="268"/>
    </row>
    <row r="2572" spans="57:57" x14ac:dyDescent="0.25">
      <c r="BE2572" s="268"/>
    </row>
    <row r="2573" spans="57:57" x14ac:dyDescent="0.25">
      <c r="BE2573" s="268"/>
    </row>
    <row r="2574" spans="57:57" x14ac:dyDescent="0.25">
      <c r="BE2574" s="268"/>
    </row>
    <row r="2575" spans="57:57" x14ac:dyDescent="0.25">
      <c r="BE2575" s="268"/>
    </row>
    <row r="2576" spans="57:57" x14ac:dyDescent="0.25">
      <c r="BE2576" s="268"/>
    </row>
    <row r="2577" spans="57:57" x14ac:dyDescent="0.25">
      <c r="BE2577" s="268"/>
    </row>
    <row r="2578" spans="57:57" x14ac:dyDescent="0.25">
      <c r="BE2578" s="268"/>
    </row>
    <row r="2579" spans="57:57" x14ac:dyDescent="0.25">
      <c r="BE2579" s="268"/>
    </row>
    <row r="2580" spans="57:57" x14ac:dyDescent="0.25">
      <c r="BE2580" s="268"/>
    </row>
    <row r="2581" spans="57:57" x14ac:dyDescent="0.25">
      <c r="BE2581" s="268"/>
    </row>
    <row r="2582" spans="57:57" x14ac:dyDescent="0.25">
      <c r="BE2582" s="268"/>
    </row>
    <row r="2583" spans="57:57" x14ac:dyDescent="0.25">
      <c r="BE2583" s="268"/>
    </row>
    <row r="2584" spans="57:57" x14ac:dyDescent="0.25">
      <c r="BE2584" s="268"/>
    </row>
    <row r="2585" spans="57:57" x14ac:dyDescent="0.25">
      <c r="BE2585" s="268"/>
    </row>
    <row r="2586" spans="57:57" x14ac:dyDescent="0.25">
      <c r="BE2586" s="268"/>
    </row>
    <row r="2587" spans="57:57" x14ac:dyDescent="0.25">
      <c r="BE2587" s="268"/>
    </row>
    <row r="2588" spans="57:57" x14ac:dyDescent="0.25">
      <c r="BE2588" s="268"/>
    </row>
    <row r="2589" spans="57:57" x14ac:dyDescent="0.25">
      <c r="BE2589" s="268"/>
    </row>
    <row r="2590" spans="57:57" x14ac:dyDescent="0.25">
      <c r="BE2590" s="268"/>
    </row>
    <row r="2591" spans="57:57" x14ac:dyDescent="0.25">
      <c r="BE2591" s="268"/>
    </row>
    <row r="2592" spans="57:57" x14ac:dyDescent="0.25">
      <c r="BE2592" s="268"/>
    </row>
    <row r="2593" spans="57:57" x14ac:dyDescent="0.25">
      <c r="BE2593" s="268"/>
    </row>
    <row r="2594" spans="57:57" x14ac:dyDescent="0.25">
      <c r="BE2594" s="268"/>
    </row>
    <row r="2595" spans="57:57" x14ac:dyDescent="0.25">
      <c r="BE2595" s="268"/>
    </row>
    <row r="2596" spans="57:57" x14ac:dyDescent="0.25">
      <c r="BE2596" s="268"/>
    </row>
    <row r="2597" spans="57:57" x14ac:dyDescent="0.25">
      <c r="BE2597" s="268"/>
    </row>
    <row r="2598" spans="57:57" x14ac:dyDescent="0.25">
      <c r="BE2598" s="268"/>
    </row>
    <row r="2599" spans="57:57" x14ac:dyDescent="0.25">
      <c r="BE2599" s="268"/>
    </row>
    <row r="2600" spans="57:57" x14ac:dyDescent="0.25">
      <c r="BE2600" s="268"/>
    </row>
    <row r="2601" spans="57:57" x14ac:dyDescent="0.25">
      <c r="BE2601" s="268"/>
    </row>
    <row r="2602" spans="57:57" x14ac:dyDescent="0.25">
      <c r="BE2602" s="268"/>
    </row>
    <row r="2603" spans="57:57" x14ac:dyDescent="0.25">
      <c r="BE2603" s="268"/>
    </row>
    <row r="2604" spans="57:57" x14ac:dyDescent="0.25">
      <c r="BE2604" s="268"/>
    </row>
    <row r="2605" spans="57:57" x14ac:dyDescent="0.25">
      <c r="BE2605" s="268"/>
    </row>
    <row r="2606" spans="57:57" x14ac:dyDescent="0.25">
      <c r="BE2606" s="268"/>
    </row>
    <row r="2607" spans="57:57" x14ac:dyDescent="0.25">
      <c r="BE2607" s="268"/>
    </row>
    <row r="2608" spans="57:57" x14ac:dyDescent="0.25">
      <c r="BE2608" s="268"/>
    </row>
    <row r="2609" spans="57:57" x14ac:dyDescent="0.25">
      <c r="BE2609" s="268"/>
    </row>
    <row r="2610" spans="57:57" x14ac:dyDescent="0.25">
      <c r="BE2610" s="268"/>
    </row>
    <row r="2611" spans="57:57" x14ac:dyDescent="0.25">
      <c r="BE2611" s="268"/>
    </row>
    <row r="2612" spans="57:57" x14ac:dyDescent="0.25">
      <c r="BE2612" s="268"/>
    </row>
    <row r="2613" spans="57:57" x14ac:dyDescent="0.25">
      <c r="BE2613" s="268"/>
    </row>
    <row r="2614" spans="57:57" x14ac:dyDescent="0.25">
      <c r="BE2614" s="268"/>
    </row>
    <row r="2615" spans="57:57" x14ac:dyDescent="0.25">
      <c r="BE2615" s="268"/>
    </row>
    <row r="2616" spans="57:57" x14ac:dyDescent="0.25">
      <c r="BE2616" s="268"/>
    </row>
    <row r="2617" spans="57:57" x14ac:dyDescent="0.25">
      <c r="BE2617" s="268"/>
    </row>
    <row r="2618" spans="57:57" x14ac:dyDescent="0.25">
      <c r="BE2618" s="268"/>
    </row>
    <row r="2619" spans="57:57" x14ac:dyDescent="0.25">
      <c r="BE2619" s="268"/>
    </row>
    <row r="2620" spans="57:57" x14ac:dyDescent="0.25">
      <c r="BE2620" s="268"/>
    </row>
    <row r="2621" spans="57:57" x14ac:dyDescent="0.25">
      <c r="BE2621" s="268"/>
    </row>
    <row r="2622" spans="57:57" x14ac:dyDescent="0.25">
      <c r="BE2622" s="268"/>
    </row>
    <row r="2623" spans="57:57" x14ac:dyDescent="0.25">
      <c r="BE2623" s="268"/>
    </row>
    <row r="2624" spans="57:57" x14ac:dyDescent="0.25">
      <c r="BE2624" s="268"/>
    </row>
    <row r="2625" spans="57:57" x14ac:dyDescent="0.25">
      <c r="BE2625" s="268"/>
    </row>
    <row r="2626" spans="57:57" x14ac:dyDescent="0.25">
      <c r="BE2626" s="268"/>
    </row>
    <row r="2627" spans="57:57" x14ac:dyDescent="0.25">
      <c r="BE2627" s="268"/>
    </row>
    <row r="2628" spans="57:57" x14ac:dyDescent="0.25">
      <c r="BE2628" s="268"/>
    </row>
    <row r="2629" spans="57:57" x14ac:dyDescent="0.25">
      <c r="BE2629" s="268"/>
    </row>
    <row r="2630" spans="57:57" x14ac:dyDescent="0.25">
      <c r="BE2630" s="268"/>
    </row>
    <row r="2631" spans="57:57" x14ac:dyDescent="0.25">
      <c r="BE2631" s="268"/>
    </row>
    <row r="2632" spans="57:57" x14ac:dyDescent="0.25">
      <c r="BE2632" s="268"/>
    </row>
    <row r="2633" spans="57:57" x14ac:dyDescent="0.25">
      <c r="BE2633" s="268"/>
    </row>
    <row r="2634" spans="57:57" x14ac:dyDescent="0.25">
      <c r="BE2634" s="268"/>
    </row>
    <row r="2635" spans="57:57" x14ac:dyDescent="0.25">
      <c r="BE2635" s="268"/>
    </row>
    <row r="2636" spans="57:57" x14ac:dyDescent="0.25">
      <c r="BE2636" s="268"/>
    </row>
    <row r="2637" spans="57:57" x14ac:dyDescent="0.25">
      <c r="BE2637" s="268"/>
    </row>
    <row r="2638" spans="57:57" x14ac:dyDescent="0.25">
      <c r="BE2638" s="268"/>
    </row>
    <row r="2639" spans="57:57" x14ac:dyDescent="0.25">
      <c r="BE2639" s="268"/>
    </row>
    <row r="2640" spans="57:57" x14ac:dyDescent="0.25">
      <c r="BE2640" s="268"/>
    </row>
    <row r="2641" spans="57:57" x14ac:dyDescent="0.25">
      <c r="BE2641" s="268"/>
    </row>
    <row r="2642" spans="57:57" x14ac:dyDescent="0.25">
      <c r="BE2642" s="268"/>
    </row>
    <row r="2643" spans="57:57" x14ac:dyDescent="0.25">
      <c r="BE2643" s="268"/>
    </row>
    <row r="2644" spans="57:57" x14ac:dyDescent="0.25">
      <c r="BE2644" s="268"/>
    </row>
    <row r="2645" spans="57:57" x14ac:dyDescent="0.25">
      <c r="BE2645" s="268"/>
    </row>
    <row r="2646" spans="57:57" x14ac:dyDescent="0.25">
      <c r="BE2646" s="268"/>
    </row>
    <row r="2647" spans="57:57" x14ac:dyDescent="0.25">
      <c r="BE2647" s="268"/>
    </row>
    <row r="2648" spans="57:57" x14ac:dyDescent="0.25">
      <c r="BE2648" s="268"/>
    </row>
    <row r="2649" spans="57:57" x14ac:dyDescent="0.25">
      <c r="BE2649" s="268"/>
    </row>
    <row r="2650" spans="57:57" x14ac:dyDescent="0.25">
      <c r="BE2650" s="268"/>
    </row>
    <row r="2651" spans="57:57" x14ac:dyDescent="0.25">
      <c r="BE2651" s="268"/>
    </row>
    <row r="2652" spans="57:57" x14ac:dyDescent="0.25">
      <c r="BE2652" s="268"/>
    </row>
    <row r="2653" spans="57:57" x14ac:dyDescent="0.25">
      <c r="BE2653" s="268"/>
    </row>
    <row r="2654" spans="57:57" x14ac:dyDescent="0.25">
      <c r="BE2654" s="268"/>
    </row>
    <row r="2655" spans="57:57" x14ac:dyDescent="0.25">
      <c r="BE2655" s="268"/>
    </row>
    <row r="2656" spans="57:57" x14ac:dyDescent="0.25">
      <c r="BE2656" s="268"/>
    </row>
    <row r="2657" spans="57:57" x14ac:dyDescent="0.25">
      <c r="BE2657" s="268"/>
    </row>
    <row r="2658" spans="57:57" x14ac:dyDescent="0.25">
      <c r="BE2658" s="268"/>
    </row>
    <row r="2659" spans="57:57" x14ac:dyDescent="0.25">
      <c r="BE2659" s="268"/>
    </row>
    <row r="2660" spans="57:57" x14ac:dyDescent="0.25">
      <c r="BE2660" s="268"/>
    </row>
    <row r="2661" spans="57:57" x14ac:dyDescent="0.25">
      <c r="BE2661" s="268"/>
    </row>
    <row r="2662" spans="57:57" x14ac:dyDescent="0.25">
      <c r="BE2662" s="268"/>
    </row>
    <row r="2663" spans="57:57" x14ac:dyDescent="0.25">
      <c r="BE2663" s="268"/>
    </row>
    <row r="2664" spans="57:57" x14ac:dyDescent="0.25">
      <c r="BE2664" s="268"/>
    </row>
    <row r="2665" spans="57:57" x14ac:dyDescent="0.25">
      <c r="BE2665" s="268"/>
    </row>
    <row r="2666" spans="57:57" x14ac:dyDescent="0.25">
      <c r="BE2666" s="268"/>
    </row>
    <row r="2667" spans="57:57" x14ac:dyDescent="0.25">
      <c r="BE2667" s="268"/>
    </row>
    <row r="2668" spans="57:57" x14ac:dyDescent="0.25">
      <c r="BE2668" s="268"/>
    </row>
    <row r="2669" spans="57:57" x14ac:dyDescent="0.25">
      <c r="BE2669" s="268"/>
    </row>
    <row r="2670" spans="57:57" x14ac:dyDescent="0.25">
      <c r="BE2670" s="268"/>
    </row>
    <row r="2671" spans="57:57" x14ac:dyDescent="0.25">
      <c r="BE2671" s="268"/>
    </row>
    <row r="2672" spans="57:57" x14ac:dyDescent="0.25">
      <c r="BE2672" s="268"/>
    </row>
    <row r="2673" spans="57:57" x14ac:dyDescent="0.25">
      <c r="BE2673" s="268"/>
    </row>
    <row r="2674" spans="57:57" x14ac:dyDescent="0.25">
      <c r="BE2674" s="268"/>
    </row>
    <row r="2675" spans="57:57" x14ac:dyDescent="0.25">
      <c r="BE2675" s="268"/>
    </row>
    <row r="2676" spans="57:57" x14ac:dyDescent="0.25">
      <c r="BE2676" s="268"/>
    </row>
    <row r="2677" spans="57:57" x14ac:dyDescent="0.25">
      <c r="BE2677" s="268"/>
    </row>
    <row r="2678" spans="57:57" x14ac:dyDescent="0.25">
      <c r="BE2678" s="268"/>
    </row>
    <row r="2679" spans="57:57" x14ac:dyDescent="0.25">
      <c r="BE2679" s="268"/>
    </row>
    <row r="2680" spans="57:57" x14ac:dyDescent="0.25">
      <c r="BE2680" s="268"/>
    </row>
    <row r="2681" spans="57:57" x14ac:dyDescent="0.25">
      <c r="BE2681" s="268"/>
    </row>
    <row r="2682" spans="57:57" x14ac:dyDescent="0.25">
      <c r="BE2682" s="268"/>
    </row>
    <row r="2683" spans="57:57" x14ac:dyDescent="0.25">
      <c r="BE2683" s="268"/>
    </row>
    <row r="2684" spans="57:57" x14ac:dyDescent="0.25">
      <c r="BE2684" s="268"/>
    </row>
    <row r="2685" spans="57:57" x14ac:dyDescent="0.25">
      <c r="BE2685" s="268"/>
    </row>
    <row r="2686" spans="57:57" x14ac:dyDescent="0.25">
      <c r="BE2686" s="268"/>
    </row>
    <row r="2687" spans="57:57" x14ac:dyDescent="0.25">
      <c r="BE2687" s="268"/>
    </row>
    <row r="2688" spans="57:57" x14ac:dyDescent="0.25">
      <c r="BE2688" s="268"/>
    </row>
    <row r="2689" spans="57:57" x14ac:dyDescent="0.25">
      <c r="BE2689" s="268"/>
    </row>
    <row r="2690" spans="57:57" x14ac:dyDescent="0.25">
      <c r="BE2690" s="268"/>
    </row>
    <row r="2691" spans="57:57" x14ac:dyDescent="0.25">
      <c r="BE2691" s="268"/>
    </row>
    <row r="2692" spans="57:57" x14ac:dyDescent="0.25">
      <c r="BE2692" s="268"/>
    </row>
    <row r="2693" spans="57:57" x14ac:dyDescent="0.25">
      <c r="BE2693" s="268"/>
    </row>
    <row r="2694" spans="57:57" x14ac:dyDescent="0.25">
      <c r="BE2694" s="268"/>
    </row>
    <row r="2695" spans="57:57" x14ac:dyDescent="0.25">
      <c r="BE2695" s="268"/>
    </row>
    <row r="2696" spans="57:57" x14ac:dyDescent="0.25">
      <c r="BE2696" s="268"/>
    </row>
    <row r="2697" spans="57:57" x14ac:dyDescent="0.25">
      <c r="BE2697" s="268"/>
    </row>
    <row r="2698" spans="57:57" x14ac:dyDescent="0.25">
      <c r="BE2698" s="268"/>
    </row>
    <row r="2699" spans="57:57" x14ac:dyDescent="0.25">
      <c r="BE2699" s="268"/>
    </row>
    <row r="2700" spans="57:57" x14ac:dyDescent="0.25">
      <c r="BE2700" s="268"/>
    </row>
    <row r="2701" spans="57:57" x14ac:dyDescent="0.25">
      <c r="BE2701" s="268"/>
    </row>
    <row r="2702" spans="57:57" x14ac:dyDescent="0.25">
      <c r="BE2702" s="268"/>
    </row>
    <row r="2703" spans="57:57" x14ac:dyDescent="0.25">
      <c r="BE2703" s="268"/>
    </row>
    <row r="2704" spans="57:57" x14ac:dyDescent="0.25">
      <c r="BE2704" s="268"/>
    </row>
    <row r="2705" spans="57:57" x14ac:dyDescent="0.25">
      <c r="BE2705" s="268"/>
    </row>
    <row r="2706" spans="57:57" x14ac:dyDescent="0.25">
      <c r="BE2706" s="268"/>
    </row>
    <row r="2707" spans="57:57" x14ac:dyDescent="0.25">
      <c r="BE2707" s="268"/>
    </row>
    <row r="2708" spans="57:57" x14ac:dyDescent="0.25">
      <c r="BE2708" s="268"/>
    </row>
    <row r="2709" spans="57:57" x14ac:dyDescent="0.25">
      <c r="BE2709" s="268"/>
    </row>
    <row r="2710" spans="57:57" x14ac:dyDescent="0.25">
      <c r="BE2710" s="268"/>
    </row>
    <row r="2711" spans="57:57" x14ac:dyDescent="0.25">
      <c r="BE2711" s="268"/>
    </row>
    <row r="2712" spans="57:57" x14ac:dyDescent="0.25">
      <c r="BE2712" s="268"/>
    </row>
    <row r="2713" spans="57:57" x14ac:dyDescent="0.25">
      <c r="BE2713" s="268"/>
    </row>
    <row r="2714" spans="57:57" x14ac:dyDescent="0.25">
      <c r="BE2714" s="268"/>
    </row>
    <row r="2715" spans="57:57" x14ac:dyDescent="0.25">
      <c r="BE2715" s="268"/>
    </row>
    <row r="2716" spans="57:57" x14ac:dyDescent="0.25">
      <c r="BE2716" s="268"/>
    </row>
    <row r="2717" spans="57:57" x14ac:dyDescent="0.25">
      <c r="BE2717" s="268"/>
    </row>
    <row r="2718" spans="57:57" x14ac:dyDescent="0.25">
      <c r="BE2718" s="268"/>
    </row>
    <row r="2719" spans="57:57" x14ac:dyDescent="0.25">
      <c r="BE2719" s="268"/>
    </row>
    <row r="2720" spans="57:57" x14ac:dyDescent="0.25">
      <c r="BE2720" s="268"/>
    </row>
    <row r="2721" spans="57:57" x14ac:dyDescent="0.25">
      <c r="BE2721" s="268"/>
    </row>
    <row r="2722" spans="57:57" x14ac:dyDescent="0.25">
      <c r="BE2722" s="268"/>
    </row>
    <row r="2723" spans="57:57" x14ac:dyDescent="0.25">
      <c r="BE2723" s="268"/>
    </row>
    <row r="2724" spans="57:57" x14ac:dyDescent="0.25">
      <c r="BE2724" s="268"/>
    </row>
    <row r="2725" spans="57:57" x14ac:dyDescent="0.25">
      <c r="BE2725" s="268"/>
    </row>
    <row r="2726" spans="57:57" x14ac:dyDescent="0.25">
      <c r="BE2726" s="268"/>
    </row>
    <row r="2727" spans="57:57" x14ac:dyDescent="0.25">
      <c r="BE2727" s="268"/>
    </row>
    <row r="2728" spans="57:57" x14ac:dyDescent="0.25">
      <c r="BE2728" s="268"/>
    </row>
    <row r="2729" spans="57:57" x14ac:dyDescent="0.25">
      <c r="BE2729" s="268"/>
    </row>
    <row r="2730" spans="57:57" x14ac:dyDescent="0.25">
      <c r="BE2730" s="268"/>
    </row>
    <row r="2731" spans="57:57" x14ac:dyDescent="0.25">
      <c r="BE2731" s="268"/>
    </row>
    <row r="2732" spans="57:57" x14ac:dyDescent="0.25">
      <c r="BE2732" s="268"/>
    </row>
    <row r="2733" spans="57:57" x14ac:dyDescent="0.25">
      <c r="BE2733" s="268"/>
    </row>
    <row r="2734" spans="57:57" x14ac:dyDescent="0.25">
      <c r="BE2734" s="268"/>
    </row>
    <row r="2735" spans="57:57" x14ac:dyDescent="0.25">
      <c r="BE2735" s="268"/>
    </row>
    <row r="2736" spans="57:57" x14ac:dyDescent="0.25">
      <c r="BE2736" s="268"/>
    </row>
    <row r="2737" spans="57:57" x14ac:dyDescent="0.25">
      <c r="BE2737" s="268"/>
    </row>
    <row r="2738" spans="57:57" x14ac:dyDescent="0.25">
      <c r="BE2738" s="268"/>
    </row>
    <row r="2739" spans="57:57" x14ac:dyDescent="0.25">
      <c r="BE2739" s="268"/>
    </row>
    <row r="2740" spans="57:57" x14ac:dyDescent="0.25">
      <c r="BE2740" s="268"/>
    </row>
    <row r="2741" spans="57:57" x14ac:dyDescent="0.25">
      <c r="BE2741" s="268"/>
    </row>
    <row r="2742" spans="57:57" x14ac:dyDescent="0.25">
      <c r="BE2742" s="268"/>
    </row>
    <row r="2743" spans="57:57" x14ac:dyDescent="0.25">
      <c r="BE2743" s="268"/>
    </row>
    <row r="2744" spans="57:57" x14ac:dyDescent="0.25">
      <c r="BE2744" s="268"/>
    </row>
    <row r="2745" spans="57:57" x14ac:dyDescent="0.25">
      <c r="BE2745" s="268"/>
    </row>
    <row r="2746" spans="57:57" x14ac:dyDescent="0.25">
      <c r="BE2746" s="268"/>
    </row>
    <row r="2747" spans="57:57" x14ac:dyDescent="0.25">
      <c r="BE2747" s="268"/>
    </row>
    <row r="2748" spans="57:57" x14ac:dyDescent="0.25">
      <c r="BE2748" s="268"/>
    </row>
    <row r="2749" spans="57:57" x14ac:dyDescent="0.25">
      <c r="BE2749" s="268"/>
    </row>
    <row r="2750" spans="57:57" x14ac:dyDescent="0.25">
      <c r="BE2750" s="268"/>
    </row>
    <row r="2751" spans="57:57" x14ac:dyDescent="0.25">
      <c r="BE2751" s="268"/>
    </row>
    <row r="2752" spans="57:57" x14ac:dyDescent="0.25">
      <c r="BE2752" s="268"/>
    </row>
    <row r="2753" spans="57:57" x14ac:dyDescent="0.25">
      <c r="BE2753" s="268"/>
    </row>
    <row r="2754" spans="57:57" x14ac:dyDescent="0.25">
      <c r="BE2754" s="268"/>
    </row>
    <row r="2755" spans="57:57" x14ac:dyDescent="0.25">
      <c r="BE2755" s="268"/>
    </row>
    <row r="2756" spans="57:57" x14ac:dyDescent="0.25">
      <c r="BE2756" s="268"/>
    </row>
    <row r="2757" spans="57:57" x14ac:dyDescent="0.25">
      <c r="BE2757" s="268"/>
    </row>
    <row r="2758" spans="57:57" x14ac:dyDescent="0.25">
      <c r="BE2758" s="268"/>
    </row>
    <row r="2759" spans="57:57" x14ac:dyDescent="0.25">
      <c r="BE2759" s="268"/>
    </row>
    <row r="2760" spans="57:57" x14ac:dyDescent="0.25">
      <c r="BE2760" s="268"/>
    </row>
    <row r="2761" spans="57:57" x14ac:dyDescent="0.25">
      <c r="BE2761" s="268"/>
    </row>
    <row r="2762" spans="57:57" x14ac:dyDescent="0.25">
      <c r="BE2762" s="268"/>
    </row>
    <row r="2763" spans="57:57" x14ac:dyDescent="0.25">
      <c r="BE2763" s="268"/>
    </row>
    <row r="2764" spans="57:57" x14ac:dyDescent="0.25">
      <c r="BE2764" s="268"/>
    </row>
    <row r="2765" spans="57:57" x14ac:dyDescent="0.25">
      <c r="BE2765" s="268"/>
    </row>
    <row r="2766" spans="57:57" x14ac:dyDescent="0.25">
      <c r="BE2766" s="268"/>
    </row>
    <row r="2767" spans="57:57" x14ac:dyDescent="0.25">
      <c r="BE2767" s="268"/>
    </row>
    <row r="2768" spans="57:57" x14ac:dyDescent="0.25">
      <c r="BE2768" s="268"/>
    </row>
    <row r="2769" spans="57:57" x14ac:dyDescent="0.25">
      <c r="BE2769" s="268"/>
    </row>
    <row r="2770" spans="57:57" x14ac:dyDescent="0.25">
      <c r="BE2770" s="268"/>
    </row>
    <row r="2771" spans="57:57" x14ac:dyDescent="0.25">
      <c r="BE2771" s="268"/>
    </row>
    <row r="2772" spans="57:57" x14ac:dyDescent="0.25">
      <c r="BE2772" s="268"/>
    </row>
    <row r="2773" spans="57:57" x14ac:dyDescent="0.25">
      <c r="BE2773" s="268"/>
    </row>
    <row r="2774" spans="57:57" x14ac:dyDescent="0.25">
      <c r="BE2774" s="268"/>
    </row>
    <row r="2775" spans="57:57" x14ac:dyDescent="0.25">
      <c r="BE2775" s="268"/>
    </row>
    <row r="2776" spans="57:57" x14ac:dyDescent="0.25">
      <c r="BE2776" s="268"/>
    </row>
    <row r="2777" spans="57:57" x14ac:dyDescent="0.25">
      <c r="BE2777" s="268"/>
    </row>
    <row r="2778" spans="57:57" x14ac:dyDescent="0.25">
      <c r="BE2778" s="268"/>
    </row>
    <row r="2779" spans="57:57" x14ac:dyDescent="0.25">
      <c r="BE2779" s="268"/>
    </row>
    <row r="2780" spans="57:57" x14ac:dyDescent="0.25">
      <c r="BE2780" s="268"/>
    </row>
    <row r="2781" spans="57:57" x14ac:dyDescent="0.25">
      <c r="BE2781" s="268"/>
    </row>
    <row r="2782" spans="57:57" x14ac:dyDescent="0.25">
      <c r="BE2782" s="268"/>
    </row>
    <row r="2783" spans="57:57" x14ac:dyDescent="0.25">
      <c r="BE2783" s="268"/>
    </row>
    <row r="2784" spans="57:57" x14ac:dyDescent="0.25">
      <c r="BE2784" s="268"/>
    </row>
    <row r="2785" spans="57:57" x14ac:dyDescent="0.25">
      <c r="BE2785" s="268"/>
    </row>
    <row r="2786" spans="57:57" x14ac:dyDescent="0.25">
      <c r="BE2786" s="268"/>
    </row>
    <row r="2787" spans="57:57" x14ac:dyDescent="0.25">
      <c r="BE2787" s="268"/>
    </row>
    <row r="2788" spans="57:57" x14ac:dyDescent="0.25">
      <c r="BE2788" s="268"/>
    </row>
    <row r="2789" spans="57:57" x14ac:dyDescent="0.25">
      <c r="BE2789" s="268"/>
    </row>
    <row r="2790" spans="57:57" x14ac:dyDescent="0.25">
      <c r="BE2790" s="268"/>
    </row>
    <row r="2791" spans="57:57" x14ac:dyDescent="0.25">
      <c r="BE2791" s="268"/>
    </row>
    <row r="2792" spans="57:57" x14ac:dyDescent="0.25">
      <c r="BE2792" s="268"/>
    </row>
    <row r="2793" spans="57:57" x14ac:dyDescent="0.25">
      <c r="BE2793" s="268"/>
    </row>
    <row r="2794" spans="57:57" x14ac:dyDescent="0.25">
      <c r="BE2794" s="268"/>
    </row>
    <row r="2795" spans="57:57" x14ac:dyDescent="0.25">
      <c r="BE2795" s="268"/>
    </row>
    <row r="2796" spans="57:57" x14ac:dyDescent="0.25">
      <c r="BE2796" s="268"/>
    </row>
    <row r="2797" spans="57:57" x14ac:dyDescent="0.25">
      <c r="BE2797" s="268"/>
    </row>
    <row r="2798" spans="57:57" x14ac:dyDescent="0.25">
      <c r="BE2798" s="268"/>
    </row>
    <row r="2799" spans="57:57" x14ac:dyDescent="0.25">
      <c r="BE2799" s="268"/>
    </row>
    <row r="2800" spans="57:57" x14ac:dyDescent="0.25">
      <c r="BE2800" s="268"/>
    </row>
    <row r="2801" spans="57:57" x14ac:dyDescent="0.25">
      <c r="BE2801" s="268"/>
    </row>
    <row r="2802" spans="57:57" x14ac:dyDescent="0.25">
      <c r="BE2802" s="268"/>
    </row>
    <row r="2803" spans="57:57" x14ac:dyDescent="0.25">
      <c r="BE2803" s="268"/>
    </row>
    <row r="2804" spans="57:57" x14ac:dyDescent="0.25">
      <c r="BE2804" s="268"/>
    </row>
    <row r="2805" spans="57:57" x14ac:dyDescent="0.25">
      <c r="BE2805" s="268"/>
    </row>
    <row r="2806" spans="57:57" x14ac:dyDescent="0.25">
      <c r="BE2806" s="268"/>
    </row>
    <row r="2807" spans="57:57" x14ac:dyDescent="0.25">
      <c r="BE2807" s="268"/>
    </row>
    <row r="2808" spans="57:57" x14ac:dyDescent="0.25">
      <c r="BE2808" s="268"/>
    </row>
    <row r="2809" spans="57:57" x14ac:dyDescent="0.25">
      <c r="BE2809" s="268"/>
    </row>
    <row r="2810" spans="57:57" x14ac:dyDescent="0.25">
      <c r="BE2810" s="268"/>
    </row>
    <row r="2811" spans="57:57" x14ac:dyDescent="0.25">
      <c r="BE2811" s="268"/>
    </row>
    <row r="2812" spans="57:57" x14ac:dyDescent="0.25">
      <c r="BE2812" s="268"/>
    </row>
    <row r="2813" spans="57:57" x14ac:dyDescent="0.25">
      <c r="BE2813" s="268"/>
    </row>
    <row r="2814" spans="57:57" x14ac:dyDescent="0.25">
      <c r="BE2814" s="268"/>
    </row>
    <row r="2815" spans="57:57" x14ac:dyDescent="0.25">
      <c r="BE2815" s="268"/>
    </row>
    <row r="2816" spans="57:57" x14ac:dyDescent="0.25">
      <c r="BE2816" s="268"/>
    </row>
    <row r="2817" spans="57:57" x14ac:dyDescent="0.25">
      <c r="BE2817" s="268"/>
    </row>
    <row r="2818" spans="57:57" x14ac:dyDescent="0.25">
      <c r="BE2818" s="268"/>
    </row>
    <row r="2819" spans="57:57" x14ac:dyDescent="0.25">
      <c r="BE2819" s="268"/>
    </row>
    <row r="2820" spans="57:57" x14ac:dyDescent="0.25">
      <c r="BE2820" s="268"/>
    </row>
    <row r="2821" spans="57:57" x14ac:dyDescent="0.25">
      <c r="BE2821" s="268"/>
    </row>
    <row r="2822" spans="57:57" x14ac:dyDescent="0.25">
      <c r="BE2822" s="268"/>
    </row>
    <row r="2823" spans="57:57" x14ac:dyDescent="0.25">
      <c r="BE2823" s="268"/>
    </row>
    <row r="2824" spans="57:57" x14ac:dyDescent="0.25">
      <c r="BE2824" s="268"/>
    </row>
    <row r="2825" spans="57:57" x14ac:dyDescent="0.25">
      <c r="BE2825" s="268"/>
    </row>
    <row r="2826" spans="57:57" x14ac:dyDescent="0.25">
      <c r="BE2826" s="268"/>
    </row>
    <row r="2827" spans="57:57" x14ac:dyDescent="0.25">
      <c r="BE2827" s="268"/>
    </row>
    <row r="2828" spans="57:57" x14ac:dyDescent="0.25">
      <c r="BE2828" s="268"/>
    </row>
    <row r="2829" spans="57:57" x14ac:dyDescent="0.25">
      <c r="BE2829" s="268"/>
    </row>
    <row r="2830" spans="57:57" x14ac:dyDescent="0.25">
      <c r="BE2830" s="268"/>
    </row>
    <row r="2831" spans="57:57" x14ac:dyDescent="0.25">
      <c r="BE2831" s="268"/>
    </row>
    <row r="2832" spans="57:57" x14ac:dyDescent="0.25">
      <c r="BE2832" s="268"/>
    </row>
    <row r="2833" spans="57:57" x14ac:dyDescent="0.25">
      <c r="BE2833" s="268"/>
    </row>
    <row r="2834" spans="57:57" x14ac:dyDescent="0.25">
      <c r="BE2834" s="268"/>
    </row>
    <row r="2835" spans="57:57" x14ac:dyDescent="0.25">
      <c r="BE2835" s="268"/>
    </row>
    <row r="2836" spans="57:57" x14ac:dyDescent="0.25">
      <c r="BE2836" s="268"/>
    </row>
    <row r="2837" spans="57:57" x14ac:dyDescent="0.25">
      <c r="BE2837" s="268"/>
    </row>
    <row r="2838" spans="57:57" x14ac:dyDescent="0.25">
      <c r="BE2838" s="268"/>
    </row>
    <row r="2839" spans="57:57" x14ac:dyDescent="0.25">
      <c r="BE2839" s="268"/>
    </row>
    <row r="2840" spans="57:57" x14ac:dyDescent="0.25">
      <c r="BE2840" s="268"/>
    </row>
    <row r="2841" spans="57:57" x14ac:dyDescent="0.25">
      <c r="BE2841" s="268"/>
    </row>
    <row r="2842" spans="57:57" x14ac:dyDescent="0.25">
      <c r="BE2842" s="268"/>
    </row>
    <row r="2843" spans="57:57" x14ac:dyDescent="0.25">
      <c r="BE2843" s="268"/>
    </row>
    <row r="2844" spans="57:57" x14ac:dyDescent="0.25">
      <c r="BE2844" s="268"/>
    </row>
    <row r="2845" spans="57:57" x14ac:dyDescent="0.25">
      <c r="BE2845" s="268"/>
    </row>
    <row r="2846" spans="57:57" x14ac:dyDescent="0.25">
      <c r="BE2846" s="268"/>
    </row>
    <row r="2847" spans="57:57" x14ac:dyDescent="0.25">
      <c r="BE2847" s="268"/>
    </row>
    <row r="2848" spans="57:57" x14ac:dyDescent="0.25">
      <c r="BE2848" s="268"/>
    </row>
    <row r="2849" spans="57:57" x14ac:dyDescent="0.25">
      <c r="BE2849" s="268"/>
    </row>
    <row r="2850" spans="57:57" x14ac:dyDescent="0.25">
      <c r="BE2850" s="268"/>
    </row>
    <row r="2851" spans="57:57" x14ac:dyDescent="0.25">
      <c r="BE2851" s="268"/>
    </row>
    <row r="2852" spans="57:57" x14ac:dyDescent="0.25">
      <c r="BE2852" s="268"/>
    </row>
    <row r="2853" spans="57:57" x14ac:dyDescent="0.25">
      <c r="BE2853" s="268"/>
    </row>
    <row r="2854" spans="57:57" x14ac:dyDescent="0.25">
      <c r="BE2854" s="268"/>
    </row>
    <row r="2855" spans="57:57" x14ac:dyDescent="0.25">
      <c r="BE2855" s="268"/>
    </row>
    <row r="2856" spans="57:57" x14ac:dyDescent="0.25">
      <c r="BE2856" s="268"/>
    </row>
    <row r="2857" spans="57:57" x14ac:dyDescent="0.25">
      <c r="BE2857" s="268"/>
    </row>
    <row r="2858" spans="57:57" x14ac:dyDescent="0.25">
      <c r="BE2858" s="268"/>
    </row>
    <row r="2859" spans="57:57" x14ac:dyDescent="0.25">
      <c r="BE2859" s="268"/>
    </row>
    <row r="2860" spans="57:57" x14ac:dyDescent="0.25">
      <c r="BE2860" s="268"/>
    </row>
    <row r="2861" spans="57:57" x14ac:dyDescent="0.25">
      <c r="BE2861" s="268"/>
    </row>
    <row r="2862" spans="57:57" x14ac:dyDescent="0.25">
      <c r="BE2862" s="268"/>
    </row>
    <row r="2863" spans="57:57" x14ac:dyDescent="0.25">
      <c r="BE2863" s="268"/>
    </row>
    <row r="2864" spans="57:57" x14ac:dyDescent="0.25">
      <c r="BE2864" s="268"/>
    </row>
    <row r="2865" spans="57:57" x14ac:dyDescent="0.25">
      <c r="BE2865" s="268"/>
    </row>
    <row r="2866" spans="57:57" x14ac:dyDescent="0.25">
      <c r="BE2866" s="268"/>
    </row>
    <row r="2867" spans="57:57" x14ac:dyDescent="0.25">
      <c r="BE2867" s="268"/>
    </row>
    <row r="2868" spans="57:57" x14ac:dyDescent="0.25">
      <c r="BE2868" s="268"/>
    </row>
    <row r="2869" spans="57:57" x14ac:dyDescent="0.25">
      <c r="BE2869" s="268"/>
    </row>
    <row r="2870" spans="57:57" x14ac:dyDescent="0.25">
      <c r="BE2870" s="268"/>
    </row>
    <row r="2871" spans="57:57" x14ac:dyDescent="0.25">
      <c r="BE2871" s="268"/>
    </row>
    <row r="2872" spans="57:57" x14ac:dyDescent="0.25">
      <c r="BE2872" s="268"/>
    </row>
    <row r="2873" spans="57:57" x14ac:dyDescent="0.25">
      <c r="BE2873" s="268"/>
    </row>
    <row r="2874" spans="57:57" x14ac:dyDescent="0.25">
      <c r="BE2874" s="268"/>
    </row>
    <row r="2875" spans="57:57" x14ac:dyDescent="0.25">
      <c r="BE2875" s="268"/>
    </row>
    <row r="2876" spans="57:57" x14ac:dyDescent="0.25">
      <c r="BE2876" s="268"/>
    </row>
    <row r="2877" spans="57:57" x14ac:dyDescent="0.25">
      <c r="BE2877" s="268"/>
    </row>
    <row r="2878" spans="57:57" x14ac:dyDescent="0.25">
      <c r="BE2878" s="268"/>
    </row>
    <row r="2879" spans="57:57" x14ac:dyDescent="0.25">
      <c r="BE2879" s="268"/>
    </row>
    <row r="2880" spans="57:57" x14ac:dyDescent="0.25">
      <c r="BE2880" s="268"/>
    </row>
    <row r="2881" spans="57:57" x14ac:dyDescent="0.25">
      <c r="BE2881" s="268"/>
    </row>
    <row r="2882" spans="57:57" x14ac:dyDescent="0.25">
      <c r="BE2882" s="268"/>
    </row>
    <row r="2883" spans="57:57" x14ac:dyDescent="0.25">
      <c r="BE2883" s="268"/>
    </row>
    <row r="2884" spans="57:57" x14ac:dyDescent="0.25">
      <c r="BE2884" s="268"/>
    </row>
    <row r="2885" spans="57:57" x14ac:dyDescent="0.25">
      <c r="BE2885" s="268"/>
    </row>
    <row r="2886" spans="57:57" x14ac:dyDescent="0.25">
      <c r="BE2886" s="268"/>
    </row>
    <row r="2887" spans="57:57" x14ac:dyDescent="0.25">
      <c r="BE2887" s="268"/>
    </row>
    <row r="2888" spans="57:57" x14ac:dyDescent="0.25">
      <c r="BE2888" s="268"/>
    </row>
    <row r="2889" spans="57:57" x14ac:dyDescent="0.25">
      <c r="BE2889" s="268"/>
    </row>
    <row r="2890" spans="57:57" x14ac:dyDescent="0.25">
      <c r="BE2890" s="268"/>
    </row>
    <row r="2891" spans="57:57" x14ac:dyDescent="0.25">
      <c r="BE2891" s="268"/>
    </row>
    <row r="2892" spans="57:57" x14ac:dyDescent="0.25">
      <c r="BE2892" s="268"/>
    </row>
    <row r="2893" spans="57:57" x14ac:dyDescent="0.25">
      <c r="BE2893" s="268"/>
    </row>
    <row r="2894" spans="57:57" x14ac:dyDescent="0.25">
      <c r="BE2894" s="268"/>
    </row>
    <row r="2895" spans="57:57" x14ac:dyDescent="0.25">
      <c r="BE2895" s="268"/>
    </row>
    <row r="2896" spans="57:57" x14ac:dyDescent="0.25">
      <c r="BE2896" s="268"/>
    </row>
    <row r="2897" spans="57:57" x14ac:dyDescent="0.25">
      <c r="BE2897" s="268"/>
    </row>
    <row r="2898" spans="57:57" x14ac:dyDescent="0.25">
      <c r="BE2898" s="268"/>
    </row>
    <row r="2899" spans="57:57" x14ac:dyDescent="0.25">
      <c r="BE2899" s="268"/>
    </row>
    <row r="2900" spans="57:57" x14ac:dyDescent="0.25">
      <c r="BE2900" s="268"/>
    </row>
    <row r="2901" spans="57:57" x14ac:dyDescent="0.25">
      <c r="BE2901" s="268"/>
    </row>
    <row r="2902" spans="57:57" x14ac:dyDescent="0.25">
      <c r="BE2902" s="268"/>
    </row>
    <row r="2903" spans="57:57" x14ac:dyDescent="0.25">
      <c r="BE2903" s="268"/>
    </row>
    <row r="2904" spans="57:57" x14ac:dyDescent="0.25">
      <c r="BE2904" s="268"/>
    </row>
    <row r="2905" spans="57:57" x14ac:dyDescent="0.25">
      <c r="BE2905" s="268"/>
    </row>
    <row r="2906" spans="57:57" x14ac:dyDescent="0.25">
      <c r="BE2906" s="268"/>
    </row>
    <row r="2907" spans="57:57" x14ac:dyDescent="0.25">
      <c r="BE2907" s="268"/>
    </row>
    <row r="2908" spans="57:57" x14ac:dyDescent="0.25">
      <c r="BE2908" s="268"/>
    </row>
    <row r="2909" spans="57:57" x14ac:dyDescent="0.25">
      <c r="BE2909" s="268"/>
    </row>
    <row r="2910" spans="57:57" x14ac:dyDescent="0.25">
      <c r="BE2910" s="268"/>
    </row>
    <row r="2911" spans="57:57" x14ac:dyDescent="0.25">
      <c r="BE2911" s="268"/>
    </row>
    <row r="2912" spans="57:57" x14ac:dyDescent="0.25">
      <c r="BE2912" s="268"/>
    </row>
    <row r="2913" spans="57:57" x14ac:dyDescent="0.25">
      <c r="BE2913" s="268"/>
    </row>
    <row r="2914" spans="57:57" x14ac:dyDescent="0.25">
      <c r="BE2914" s="268"/>
    </row>
    <row r="2915" spans="57:57" x14ac:dyDescent="0.25">
      <c r="BE2915" s="268"/>
    </row>
    <row r="2916" spans="57:57" x14ac:dyDescent="0.25">
      <c r="BE2916" s="268"/>
    </row>
    <row r="2917" spans="57:57" x14ac:dyDescent="0.25">
      <c r="BE2917" s="268"/>
    </row>
    <row r="2918" spans="57:57" x14ac:dyDescent="0.25">
      <c r="BE2918" s="268"/>
    </row>
    <row r="2919" spans="57:57" x14ac:dyDescent="0.25">
      <c r="BE2919" s="268"/>
    </row>
    <row r="2920" spans="57:57" x14ac:dyDescent="0.25">
      <c r="BE2920" s="268"/>
    </row>
    <row r="2921" spans="57:57" x14ac:dyDescent="0.25">
      <c r="BE2921" s="268"/>
    </row>
    <row r="2922" spans="57:57" x14ac:dyDescent="0.25">
      <c r="BE2922" s="268"/>
    </row>
    <row r="2923" spans="57:57" x14ac:dyDescent="0.25">
      <c r="BE2923" s="268"/>
    </row>
    <row r="2924" spans="57:57" x14ac:dyDescent="0.25">
      <c r="BE2924" s="268"/>
    </row>
    <row r="2925" spans="57:57" x14ac:dyDescent="0.25">
      <c r="BE2925" s="268"/>
    </row>
    <row r="2926" spans="57:57" x14ac:dyDescent="0.25">
      <c r="BE2926" s="268"/>
    </row>
    <row r="2927" spans="57:57" x14ac:dyDescent="0.25">
      <c r="BE2927" s="268"/>
    </row>
    <row r="2928" spans="57:57" x14ac:dyDescent="0.25">
      <c r="BE2928" s="268"/>
    </row>
    <row r="2929" spans="57:57" x14ac:dyDescent="0.25">
      <c r="BE2929" s="268"/>
    </row>
    <row r="2930" spans="57:57" x14ac:dyDescent="0.25">
      <c r="BE2930" s="268"/>
    </row>
    <row r="2931" spans="57:57" x14ac:dyDescent="0.25">
      <c r="BE2931" s="268"/>
    </row>
    <row r="2932" spans="57:57" x14ac:dyDescent="0.25">
      <c r="BE2932" s="268"/>
    </row>
    <row r="2933" spans="57:57" x14ac:dyDescent="0.25">
      <c r="BE2933" s="268"/>
    </row>
    <row r="2934" spans="57:57" x14ac:dyDescent="0.25">
      <c r="BE2934" s="268"/>
    </row>
    <row r="2935" spans="57:57" x14ac:dyDescent="0.25">
      <c r="BE2935" s="268"/>
    </row>
    <row r="2936" spans="57:57" x14ac:dyDescent="0.25">
      <c r="BE2936" s="268"/>
    </row>
    <row r="2937" spans="57:57" x14ac:dyDescent="0.25">
      <c r="BE2937" s="268"/>
    </row>
    <row r="2938" spans="57:57" x14ac:dyDescent="0.25">
      <c r="BE2938" s="268"/>
    </row>
    <row r="2939" spans="57:57" x14ac:dyDescent="0.25">
      <c r="BE2939" s="268"/>
    </row>
    <row r="2940" spans="57:57" x14ac:dyDescent="0.25">
      <c r="BE2940" s="268"/>
    </row>
    <row r="2941" spans="57:57" x14ac:dyDescent="0.25">
      <c r="BE2941" s="268"/>
    </row>
    <row r="2942" spans="57:57" x14ac:dyDescent="0.25">
      <c r="BE2942" s="268"/>
    </row>
    <row r="2943" spans="57:57" x14ac:dyDescent="0.25">
      <c r="BE2943" s="268"/>
    </row>
    <row r="2944" spans="57:57" x14ac:dyDescent="0.25">
      <c r="BE2944" s="268"/>
    </row>
    <row r="2945" spans="57:57" x14ac:dyDescent="0.25">
      <c r="BE2945" s="268"/>
    </row>
    <row r="2946" spans="57:57" x14ac:dyDescent="0.25">
      <c r="BE2946" s="268"/>
    </row>
    <row r="2947" spans="57:57" x14ac:dyDescent="0.25">
      <c r="BE2947" s="268"/>
    </row>
    <row r="2948" spans="57:57" x14ac:dyDescent="0.25">
      <c r="BE2948" s="268"/>
    </row>
    <row r="2949" spans="57:57" x14ac:dyDescent="0.25">
      <c r="BE2949" s="268"/>
    </row>
    <row r="2950" spans="57:57" x14ac:dyDescent="0.25">
      <c r="BE2950" s="268"/>
    </row>
    <row r="2951" spans="57:57" x14ac:dyDescent="0.25">
      <c r="BE2951" s="268"/>
    </row>
    <row r="2952" spans="57:57" x14ac:dyDescent="0.25">
      <c r="BE2952" s="268"/>
    </row>
    <row r="2953" spans="57:57" x14ac:dyDescent="0.25">
      <c r="BE2953" s="268"/>
    </row>
    <row r="2954" spans="57:57" x14ac:dyDescent="0.25">
      <c r="BE2954" s="268"/>
    </row>
    <row r="2955" spans="57:57" x14ac:dyDescent="0.25">
      <c r="BE2955" s="268"/>
    </row>
    <row r="2956" spans="57:57" x14ac:dyDescent="0.25">
      <c r="BE2956" s="268"/>
    </row>
    <row r="2957" spans="57:57" x14ac:dyDescent="0.25">
      <c r="BE2957" s="268"/>
    </row>
    <row r="2958" spans="57:57" x14ac:dyDescent="0.25">
      <c r="BE2958" s="268"/>
    </row>
    <row r="2959" spans="57:57" x14ac:dyDescent="0.25">
      <c r="BE2959" s="268"/>
    </row>
    <row r="2960" spans="57:57" x14ac:dyDescent="0.25">
      <c r="BE2960" s="268"/>
    </row>
    <row r="2961" spans="57:57" x14ac:dyDescent="0.25">
      <c r="BE2961" s="268"/>
    </row>
    <row r="2962" spans="57:57" x14ac:dyDescent="0.25">
      <c r="BE2962" s="268"/>
    </row>
    <row r="2963" spans="57:57" x14ac:dyDescent="0.25">
      <c r="BE2963" s="268"/>
    </row>
    <row r="2964" spans="57:57" x14ac:dyDescent="0.25">
      <c r="BE2964" s="268"/>
    </row>
    <row r="2965" spans="57:57" x14ac:dyDescent="0.25">
      <c r="BE2965" s="268"/>
    </row>
    <row r="2966" spans="57:57" x14ac:dyDescent="0.25">
      <c r="BE2966" s="268"/>
    </row>
    <row r="2967" spans="57:57" x14ac:dyDescent="0.25">
      <c r="BE2967" s="268"/>
    </row>
    <row r="2968" spans="57:57" x14ac:dyDescent="0.25">
      <c r="BE2968" s="268"/>
    </row>
    <row r="2969" spans="57:57" x14ac:dyDescent="0.25">
      <c r="BE2969" s="268"/>
    </row>
    <row r="2970" spans="57:57" x14ac:dyDescent="0.25">
      <c r="BE2970" s="268"/>
    </row>
    <row r="2971" spans="57:57" x14ac:dyDescent="0.25">
      <c r="BE2971" s="268"/>
    </row>
    <row r="2972" spans="57:57" x14ac:dyDescent="0.25">
      <c r="BE2972" s="268"/>
    </row>
    <row r="2973" spans="57:57" x14ac:dyDescent="0.25">
      <c r="BE2973" s="268"/>
    </row>
    <row r="2974" spans="57:57" x14ac:dyDescent="0.25">
      <c r="BE2974" s="268"/>
    </row>
    <row r="2975" spans="57:57" x14ac:dyDescent="0.25">
      <c r="BE2975" s="268"/>
    </row>
    <row r="2976" spans="57:57" x14ac:dyDescent="0.25">
      <c r="BE2976" s="268"/>
    </row>
    <row r="2977" spans="57:57" x14ac:dyDescent="0.25">
      <c r="BE2977" s="268"/>
    </row>
    <row r="2978" spans="57:57" x14ac:dyDescent="0.25">
      <c r="BE2978" s="268"/>
    </row>
    <row r="2979" spans="57:57" x14ac:dyDescent="0.25">
      <c r="BE2979" s="268"/>
    </row>
    <row r="2980" spans="57:57" x14ac:dyDescent="0.25">
      <c r="BE2980" s="268"/>
    </row>
    <row r="2981" spans="57:57" x14ac:dyDescent="0.25">
      <c r="BE2981" s="268"/>
    </row>
    <row r="2982" spans="57:57" x14ac:dyDescent="0.25">
      <c r="BE2982" s="268"/>
    </row>
    <row r="2983" spans="57:57" x14ac:dyDescent="0.25">
      <c r="BE2983" s="268"/>
    </row>
    <row r="2984" spans="57:57" x14ac:dyDescent="0.25">
      <c r="BE2984" s="268"/>
    </row>
    <row r="2985" spans="57:57" x14ac:dyDescent="0.25">
      <c r="BE2985" s="268"/>
    </row>
    <row r="2986" spans="57:57" x14ac:dyDescent="0.25">
      <c r="BE2986" s="268"/>
    </row>
    <row r="2987" spans="57:57" x14ac:dyDescent="0.25">
      <c r="BE2987" s="268"/>
    </row>
    <row r="2988" spans="57:57" x14ac:dyDescent="0.25">
      <c r="BE2988" s="268"/>
    </row>
    <row r="2989" spans="57:57" x14ac:dyDescent="0.25">
      <c r="BE2989" s="268"/>
    </row>
    <row r="2990" spans="57:57" x14ac:dyDescent="0.25">
      <c r="BE2990" s="268"/>
    </row>
    <row r="2991" spans="57:57" x14ac:dyDescent="0.25">
      <c r="BE2991" s="268"/>
    </row>
    <row r="2992" spans="57:57" x14ac:dyDescent="0.25">
      <c r="BE2992" s="268"/>
    </row>
    <row r="2993" spans="57:57" x14ac:dyDescent="0.25">
      <c r="BE2993" s="268"/>
    </row>
    <row r="2994" spans="57:57" x14ac:dyDescent="0.25">
      <c r="BE2994" s="268"/>
    </row>
    <row r="2995" spans="57:57" x14ac:dyDescent="0.25">
      <c r="BE2995" s="268"/>
    </row>
    <row r="2996" spans="57:57" x14ac:dyDescent="0.25">
      <c r="BE2996" s="268"/>
    </row>
    <row r="2997" spans="57:57" x14ac:dyDescent="0.25">
      <c r="BE2997" s="268"/>
    </row>
    <row r="2998" spans="57:57" x14ac:dyDescent="0.25">
      <c r="BE2998" s="268"/>
    </row>
    <row r="2999" spans="57:57" x14ac:dyDescent="0.25">
      <c r="BE2999" s="268"/>
    </row>
    <row r="3000" spans="57:57" x14ac:dyDescent="0.25">
      <c r="BE3000" s="268"/>
    </row>
    <row r="3001" spans="57:57" x14ac:dyDescent="0.25">
      <c r="BE3001" s="268"/>
    </row>
    <row r="3002" spans="57:57" x14ac:dyDescent="0.25">
      <c r="BE3002" s="268"/>
    </row>
    <row r="3003" spans="57:57" x14ac:dyDescent="0.25">
      <c r="BE3003" s="268"/>
    </row>
    <row r="3004" spans="57:57" x14ac:dyDescent="0.25">
      <c r="BE3004" s="268"/>
    </row>
    <row r="3005" spans="57:57" x14ac:dyDescent="0.25">
      <c r="BE3005" s="268"/>
    </row>
    <row r="3006" spans="57:57" x14ac:dyDescent="0.25">
      <c r="BE3006" s="268"/>
    </row>
    <row r="3007" spans="57:57" x14ac:dyDescent="0.25">
      <c r="BE3007" s="268"/>
    </row>
    <row r="3008" spans="57:57" x14ac:dyDescent="0.25">
      <c r="BE3008" s="268"/>
    </row>
    <row r="3009" spans="57:57" x14ac:dyDescent="0.25">
      <c r="BE3009" s="268"/>
    </row>
    <row r="3010" spans="57:57" x14ac:dyDescent="0.25">
      <c r="BE3010" s="268"/>
    </row>
    <row r="3011" spans="57:57" x14ac:dyDescent="0.25">
      <c r="BE3011" s="268"/>
    </row>
    <row r="3012" spans="57:57" x14ac:dyDescent="0.25">
      <c r="BE3012" s="268"/>
    </row>
    <row r="3013" spans="57:57" x14ac:dyDescent="0.25">
      <c r="BE3013" s="268"/>
    </row>
    <row r="3014" spans="57:57" x14ac:dyDescent="0.25">
      <c r="BE3014" s="268"/>
    </row>
    <row r="3015" spans="57:57" x14ac:dyDescent="0.25">
      <c r="BE3015" s="268"/>
    </row>
    <row r="3016" spans="57:57" x14ac:dyDescent="0.25">
      <c r="BE3016" s="268"/>
    </row>
    <row r="3017" spans="57:57" x14ac:dyDescent="0.25">
      <c r="BE3017" s="268"/>
    </row>
    <row r="3018" spans="57:57" x14ac:dyDescent="0.25">
      <c r="BE3018" s="268"/>
    </row>
    <row r="3019" spans="57:57" x14ac:dyDescent="0.25">
      <c r="BE3019" s="268"/>
    </row>
    <row r="3020" spans="57:57" x14ac:dyDescent="0.25">
      <c r="BE3020" s="268"/>
    </row>
    <row r="3021" spans="57:57" x14ac:dyDescent="0.25">
      <c r="BE3021" s="268"/>
    </row>
    <row r="3022" spans="57:57" x14ac:dyDescent="0.25">
      <c r="BE3022" s="268"/>
    </row>
    <row r="3023" spans="57:57" x14ac:dyDescent="0.25">
      <c r="BE3023" s="268"/>
    </row>
    <row r="3024" spans="57:57" x14ac:dyDescent="0.25">
      <c r="BE3024" s="268"/>
    </row>
    <row r="3025" spans="57:57" x14ac:dyDescent="0.25">
      <c r="BE3025" s="268"/>
    </row>
    <row r="3026" spans="57:57" x14ac:dyDescent="0.25">
      <c r="BE3026" s="268"/>
    </row>
    <row r="3027" spans="57:57" x14ac:dyDescent="0.25">
      <c r="BE3027" s="268"/>
    </row>
    <row r="3028" spans="57:57" x14ac:dyDescent="0.25">
      <c r="BE3028" s="268"/>
    </row>
    <row r="3029" spans="57:57" x14ac:dyDescent="0.25">
      <c r="BE3029" s="268"/>
    </row>
    <row r="3030" spans="57:57" x14ac:dyDescent="0.25">
      <c r="BE3030" s="268"/>
    </row>
    <row r="3031" spans="57:57" x14ac:dyDescent="0.25">
      <c r="BE3031" s="268"/>
    </row>
    <row r="3032" spans="57:57" x14ac:dyDescent="0.25">
      <c r="BE3032" s="268"/>
    </row>
    <row r="3033" spans="57:57" x14ac:dyDescent="0.25">
      <c r="BE3033" s="268"/>
    </row>
    <row r="3034" spans="57:57" x14ac:dyDescent="0.25">
      <c r="BE3034" s="268"/>
    </row>
    <row r="3035" spans="57:57" x14ac:dyDescent="0.25">
      <c r="BE3035" s="268"/>
    </row>
    <row r="3036" spans="57:57" x14ac:dyDescent="0.25">
      <c r="BE3036" s="268"/>
    </row>
    <row r="3037" spans="57:57" x14ac:dyDescent="0.25">
      <c r="BE3037" s="268"/>
    </row>
    <row r="3038" spans="57:57" x14ac:dyDescent="0.25">
      <c r="BE3038" s="268"/>
    </row>
    <row r="3039" spans="57:57" x14ac:dyDescent="0.25">
      <c r="BE3039" s="268"/>
    </row>
    <row r="3040" spans="57:57" x14ac:dyDescent="0.25">
      <c r="BE3040" s="268"/>
    </row>
    <row r="3041" spans="57:57" x14ac:dyDescent="0.25">
      <c r="BE3041" s="268"/>
    </row>
    <row r="3042" spans="57:57" x14ac:dyDescent="0.25">
      <c r="BE3042" s="268"/>
    </row>
    <row r="3043" spans="57:57" x14ac:dyDescent="0.25">
      <c r="BE3043" s="268"/>
    </row>
    <row r="3044" spans="57:57" x14ac:dyDescent="0.25">
      <c r="BE3044" s="268"/>
    </row>
    <row r="3045" spans="57:57" x14ac:dyDescent="0.25">
      <c r="BE3045" s="268"/>
    </row>
    <row r="3046" spans="57:57" x14ac:dyDescent="0.25">
      <c r="BE3046" s="268"/>
    </row>
    <row r="3047" spans="57:57" x14ac:dyDescent="0.25">
      <c r="BE3047" s="268"/>
    </row>
    <row r="3048" spans="57:57" x14ac:dyDescent="0.25">
      <c r="BE3048" s="268"/>
    </row>
    <row r="3049" spans="57:57" x14ac:dyDescent="0.25">
      <c r="BE3049" s="268"/>
    </row>
    <row r="3050" spans="57:57" x14ac:dyDescent="0.25">
      <c r="BE3050" s="268"/>
    </row>
    <row r="3051" spans="57:57" x14ac:dyDescent="0.25">
      <c r="BE3051" s="268"/>
    </row>
    <row r="3052" spans="57:57" x14ac:dyDescent="0.25">
      <c r="BE3052" s="268"/>
    </row>
    <row r="3053" spans="57:57" x14ac:dyDescent="0.25">
      <c r="BE3053" s="268"/>
    </row>
    <row r="3054" spans="57:57" x14ac:dyDescent="0.25">
      <c r="BE3054" s="268"/>
    </row>
    <row r="3055" spans="57:57" x14ac:dyDescent="0.25">
      <c r="BE3055" s="268"/>
    </row>
    <row r="3056" spans="57:57" x14ac:dyDescent="0.25">
      <c r="BE3056" s="268"/>
    </row>
    <row r="3057" spans="57:57" x14ac:dyDescent="0.25">
      <c r="BE3057" s="268"/>
    </row>
    <row r="3058" spans="57:57" x14ac:dyDescent="0.25">
      <c r="BE3058" s="268"/>
    </row>
    <row r="3059" spans="57:57" x14ac:dyDescent="0.25">
      <c r="BE3059" s="268"/>
    </row>
    <row r="3060" spans="57:57" x14ac:dyDescent="0.25">
      <c r="BE3060" s="268"/>
    </row>
    <row r="3061" spans="57:57" x14ac:dyDescent="0.25">
      <c r="BE3061" s="268"/>
    </row>
    <row r="3062" spans="57:57" x14ac:dyDescent="0.25">
      <c r="BE3062" s="268"/>
    </row>
    <row r="3063" spans="57:57" x14ac:dyDescent="0.25">
      <c r="BE3063" s="268"/>
    </row>
    <row r="3064" spans="57:57" x14ac:dyDescent="0.25">
      <c r="BE3064" s="268"/>
    </row>
    <row r="3065" spans="57:57" x14ac:dyDescent="0.25">
      <c r="BE3065" s="268"/>
    </row>
    <row r="3066" spans="57:57" x14ac:dyDescent="0.25">
      <c r="BE3066" s="268"/>
    </row>
    <row r="3067" spans="57:57" x14ac:dyDescent="0.25">
      <c r="BE3067" s="268"/>
    </row>
    <row r="3068" spans="57:57" x14ac:dyDescent="0.25">
      <c r="BE3068" s="268"/>
    </row>
    <row r="3069" spans="57:57" x14ac:dyDescent="0.25">
      <c r="BE3069" s="268"/>
    </row>
    <row r="3070" spans="57:57" x14ac:dyDescent="0.25">
      <c r="BE3070" s="268"/>
    </row>
    <row r="3071" spans="57:57" x14ac:dyDescent="0.25">
      <c r="BE3071" s="268"/>
    </row>
    <row r="3072" spans="57:57" x14ac:dyDescent="0.25">
      <c r="BE3072" s="268"/>
    </row>
    <row r="3073" spans="57:57" x14ac:dyDescent="0.25">
      <c r="BE3073" s="268"/>
    </row>
    <row r="3074" spans="57:57" x14ac:dyDescent="0.25">
      <c r="BE3074" s="268"/>
    </row>
    <row r="3075" spans="57:57" x14ac:dyDescent="0.25">
      <c r="BE3075" s="268"/>
    </row>
    <row r="3076" spans="57:57" x14ac:dyDescent="0.25">
      <c r="BE3076" s="268"/>
    </row>
    <row r="3077" spans="57:57" x14ac:dyDescent="0.25">
      <c r="BE3077" s="268"/>
    </row>
    <row r="3078" spans="57:57" x14ac:dyDescent="0.25">
      <c r="BE3078" s="268"/>
    </row>
    <row r="3079" spans="57:57" x14ac:dyDescent="0.25">
      <c r="BE3079" s="268"/>
    </row>
    <row r="3080" spans="57:57" x14ac:dyDescent="0.25">
      <c r="BE3080" s="268"/>
    </row>
    <row r="3081" spans="57:57" x14ac:dyDescent="0.25">
      <c r="BE3081" s="268"/>
    </row>
    <row r="3082" spans="57:57" x14ac:dyDescent="0.25">
      <c r="BE3082" s="268"/>
    </row>
    <row r="3083" spans="57:57" x14ac:dyDescent="0.25">
      <c r="BE3083" s="268"/>
    </row>
    <row r="3084" spans="57:57" x14ac:dyDescent="0.25">
      <c r="BE3084" s="268"/>
    </row>
    <row r="3085" spans="57:57" x14ac:dyDescent="0.25">
      <c r="BE3085" s="268"/>
    </row>
    <row r="3086" spans="57:57" x14ac:dyDescent="0.25">
      <c r="BE3086" s="268"/>
    </row>
    <row r="3087" spans="57:57" x14ac:dyDescent="0.25">
      <c r="BE3087" s="268"/>
    </row>
    <row r="3088" spans="57:57" x14ac:dyDescent="0.25">
      <c r="BE3088" s="268"/>
    </row>
    <row r="3089" spans="57:57" x14ac:dyDescent="0.25">
      <c r="BE3089" s="268"/>
    </row>
    <row r="3090" spans="57:57" x14ac:dyDescent="0.25">
      <c r="BE3090" s="268"/>
    </row>
    <row r="3091" spans="57:57" x14ac:dyDescent="0.25">
      <c r="BE3091" s="268"/>
    </row>
    <row r="3092" spans="57:57" x14ac:dyDescent="0.25">
      <c r="BE3092" s="268"/>
    </row>
    <row r="3093" spans="57:57" x14ac:dyDescent="0.25">
      <c r="BE3093" s="268"/>
    </row>
    <row r="3094" spans="57:57" x14ac:dyDescent="0.25">
      <c r="BE3094" s="268"/>
    </row>
    <row r="3095" spans="57:57" x14ac:dyDescent="0.25">
      <c r="BE3095" s="268"/>
    </row>
    <row r="3096" spans="57:57" x14ac:dyDescent="0.25">
      <c r="BE3096" s="268"/>
    </row>
    <row r="3097" spans="57:57" x14ac:dyDescent="0.25">
      <c r="BE3097" s="268"/>
    </row>
    <row r="3098" spans="57:57" x14ac:dyDescent="0.25">
      <c r="BE3098" s="268"/>
    </row>
    <row r="3099" spans="57:57" x14ac:dyDescent="0.25">
      <c r="BE3099" s="268"/>
    </row>
    <row r="3100" spans="57:57" x14ac:dyDescent="0.25">
      <c r="BE3100" s="268"/>
    </row>
    <row r="3101" spans="57:57" x14ac:dyDescent="0.25">
      <c r="BE3101" s="268"/>
    </row>
    <row r="3102" spans="57:57" x14ac:dyDescent="0.25">
      <c r="BE3102" s="268"/>
    </row>
    <row r="3103" spans="57:57" x14ac:dyDescent="0.25">
      <c r="BE3103" s="268"/>
    </row>
    <row r="3104" spans="57:57" x14ac:dyDescent="0.25">
      <c r="BE3104" s="268"/>
    </row>
    <row r="3105" spans="57:57" x14ac:dyDescent="0.25">
      <c r="BE3105" s="268"/>
    </row>
    <row r="3106" spans="57:57" x14ac:dyDescent="0.25">
      <c r="BE3106" s="268"/>
    </row>
    <row r="3107" spans="57:57" x14ac:dyDescent="0.25">
      <c r="BE3107" s="268"/>
    </row>
    <row r="3108" spans="57:57" x14ac:dyDescent="0.25">
      <c r="BE3108" s="268"/>
    </row>
    <row r="3109" spans="57:57" x14ac:dyDescent="0.25">
      <c r="BE3109" s="268"/>
    </row>
    <row r="3110" spans="57:57" x14ac:dyDescent="0.25">
      <c r="BE3110" s="268"/>
    </row>
    <row r="3111" spans="57:57" x14ac:dyDescent="0.25">
      <c r="BE3111" s="268"/>
    </row>
    <row r="3112" spans="57:57" x14ac:dyDescent="0.25">
      <c r="BE3112" s="268"/>
    </row>
    <row r="3113" spans="57:57" x14ac:dyDescent="0.25">
      <c r="BE3113" s="268"/>
    </row>
    <row r="3114" spans="57:57" x14ac:dyDescent="0.25">
      <c r="BE3114" s="268"/>
    </row>
    <row r="3115" spans="57:57" x14ac:dyDescent="0.25">
      <c r="BE3115" s="268"/>
    </row>
    <row r="3116" spans="57:57" x14ac:dyDescent="0.25">
      <c r="BE3116" s="268"/>
    </row>
    <row r="3117" spans="57:57" x14ac:dyDescent="0.25">
      <c r="BE3117" s="268"/>
    </row>
    <row r="3118" spans="57:57" x14ac:dyDescent="0.25">
      <c r="BE3118" s="268"/>
    </row>
    <row r="3119" spans="57:57" x14ac:dyDescent="0.25">
      <c r="BE3119" s="268"/>
    </row>
    <row r="3120" spans="57:57" x14ac:dyDescent="0.25">
      <c r="BE3120" s="268"/>
    </row>
    <row r="3121" spans="57:57" x14ac:dyDescent="0.25">
      <c r="BE3121" s="268"/>
    </row>
    <row r="3122" spans="57:57" x14ac:dyDescent="0.25">
      <c r="BE3122" s="268"/>
    </row>
    <row r="3123" spans="57:57" x14ac:dyDescent="0.25">
      <c r="BE3123" s="268"/>
    </row>
    <row r="3124" spans="57:57" x14ac:dyDescent="0.25">
      <c r="BE3124" s="268"/>
    </row>
    <row r="3125" spans="57:57" x14ac:dyDescent="0.25">
      <c r="BE3125" s="268"/>
    </row>
    <row r="3126" spans="57:57" x14ac:dyDescent="0.25">
      <c r="BE3126" s="268"/>
    </row>
    <row r="3127" spans="57:57" x14ac:dyDescent="0.25">
      <c r="BE3127" s="268"/>
    </row>
    <row r="3128" spans="57:57" x14ac:dyDescent="0.25">
      <c r="BE3128" s="268"/>
    </row>
    <row r="3129" spans="57:57" x14ac:dyDescent="0.25">
      <c r="BE3129" s="268"/>
    </row>
    <row r="3130" spans="57:57" x14ac:dyDescent="0.25">
      <c r="BE3130" s="268"/>
    </row>
    <row r="3131" spans="57:57" x14ac:dyDescent="0.25">
      <c r="BE3131" s="268"/>
    </row>
    <row r="3132" spans="57:57" x14ac:dyDescent="0.25">
      <c r="BE3132" s="268"/>
    </row>
    <row r="3133" spans="57:57" x14ac:dyDescent="0.25">
      <c r="BE3133" s="268"/>
    </row>
    <row r="3134" spans="57:57" x14ac:dyDescent="0.25">
      <c r="BE3134" s="268"/>
    </row>
    <row r="3135" spans="57:57" x14ac:dyDescent="0.25">
      <c r="BE3135" s="268"/>
    </row>
    <row r="3136" spans="57:57" x14ac:dyDescent="0.25">
      <c r="BE3136" s="268"/>
    </row>
    <row r="3137" spans="57:57" x14ac:dyDescent="0.25">
      <c r="BE3137" s="268"/>
    </row>
    <row r="3138" spans="57:57" x14ac:dyDescent="0.25">
      <c r="BE3138" s="268"/>
    </row>
    <row r="3139" spans="57:57" x14ac:dyDescent="0.25">
      <c r="BE3139" s="268"/>
    </row>
    <row r="3140" spans="57:57" x14ac:dyDescent="0.25">
      <c r="BE3140" s="268"/>
    </row>
    <row r="3141" spans="57:57" x14ac:dyDescent="0.25">
      <c r="BE3141" s="268"/>
    </row>
    <row r="3142" spans="57:57" x14ac:dyDescent="0.25">
      <c r="BE3142" s="268"/>
    </row>
    <row r="3143" spans="57:57" x14ac:dyDescent="0.25">
      <c r="BE3143" s="268"/>
    </row>
    <row r="3144" spans="57:57" x14ac:dyDescent="0.25">
      <c r="BE3144" s="268"/>
    </row>
    <row r="3145" spans="57:57" x14ac:dyDescent="0.25">
      <c r="BE3145" s="268"/>
    </row>
    <row r="3146" spans="57:57" x14ac:dyDescent="0.25">
      <c r="BE3146" s="268"/>
    </row>
    <row r="3147" spans="57:57" x14ac:dyDescent="0.25">
      <c r="BE3147" s="268"/>
    </row>
    <row r="3148" spans="57:57" x14ac:dyDescent="0.25">
      <c r="BE3148" s="268"/>
    </row>
    <row r="3149" spans="57:57" x14ac:dyDescent="0.25">
      <c r="BE3149" s="268"/>
    </row>
    <row r="3150" spans="57:57" x14ac:dyDescent="0.25">
      <c r="BE3150" s="268"/>
    </row>
    <row r="3151" spans="57:57" x14ac:dyDescent="0.25">
      <c r="BE3151" s="268"/>
    </row>
    <row r="3152" spans="57:57" x14ac:dyDescent="0.25">
      <c r="BE3152" s="268"/>
    </row>
    <row r="3153" spans="57:57" x14ac:dyDescent="0.25">
      <c r="BE3153" s="268"/>
    </row>
    <row r="3154" spans="57:57" x14ac:dyDescent="0.25">
      <c r="BE3154" s="268"/>
    </row>
    <row r="3155" spans="57:57" x14ac:dyDescent="0.25">
      <c r="BE3155" s="268"/>
    </row>
    <row r="3156" spans="57:57" x14ac:dyDescent="0.25">
      <c r="BE3156" s="268"/>
    </row>
    <row r="3157" spans="57:57" x14ac:dyDescent="0.25">
      <c r="BE3157" s="268"/>
    </row>
    <row r="3158" spans="57:57" x14ac:dyDescent="0.25">
      <c r="BE3158" s="268"/>
    </row>
    <row r="3159" spans="57:57" x14ac:dyDescent="0.25">
      <c r="BE3159" s="268"/>
    </row>
    <row r="3160" spans="57:57" x14ac:dyDescent="0.25">
      <c r="BE3160" s="268"/>
    </row>
    <row r="3161" spans="57:57" x14ac:dyDescent="0.25">
      <c r="BE3161" s="268"/>
    </row>
    <row r="3162" spans="57:57" x14ac:dyDescent="0.25">
      <c r="BE3162" s="268"/>
    </row>
    <row r="3163" spans="57:57" x14ac:dyDescent="0.25">
      <c r="BE3163" s="268"/>
    </row>
    <row r="3164" spans="57:57" x14ac:dyDescent="0.25">
      <c r="BE3164" s="268"/>
    </row>
    <row r="3165" spans="57:57" x14ac:dyDescent="0.25">
      <c r="BE3165" s="268"/>
    </row>
    <row r="3166" spans="57:57" x14ac:dyDescent="0.25">
      <c r="BE3166" s="268"/>
    </row>
    <row r="3167" spans="57:57" x14ac:dyDescent="0.25">
      <c r="BE3167" s="268"/>
    </row>
    <row r="3168" spans="57:57" x14ac:dyDescent="0.25">
      <c r="BE3168" s="268"/>
    </row>
    <row r="3169" spans="57:57" x14ac:dyDescent="0.25">
      <c r="BE3169" s="268"/>
    </row>
    <row r="3170" spans="57:57" x14ac:dyDescent="0.25">
      <c r="BE3170" s="268"/>
    </row>
    <row r="3171" spans="57:57" x14ac:dyDescent="0.25">
      <c r="BE3171" s="268"/>
    </row>
    <row r="3172" spans="57:57" x14ac:dyDescent="0.25">
      <c r="BE3172" s="268"/>
    </row>
    <row r="3173" spans="57:57" x14ac:dyDescent="0.25">
      <c r="BE3173" s="268"/>
    </row>
    <row r="3174" spans="57:57" x14ac:dyDescent="0.25">
      <c r="BE3174" s="268"/>
    </row>
    <row r="3175" spans="57:57" x14ac:dyDescent="0.25">
      <c r="BE3175" s="268"/>
    </row>
    <row r="3176" spans="57:57" x14ac:dyDescent="0.25">
      <c r="BE3176" s="268"/>
    </row>
    <row r="3177" spans="57:57" x14ac:dyDescent="0.25">
      <c r="BE3177" s="268"/>
    </row>
    <row r="3178" spans="57:57" x14ac:dyDescent="0.25">
      <c r="BE3178" s="268"/>
    </row>
    <row r="3179" spans="57:57" x14ac:dyDescent="0.25">
      <c r="BE3179" s="268"/>
    </row>
    <row r="3180" spans="57:57" x14ac:dyDescent="0.25">
      <c r="BE3180" s="268"/>
    </row>
    <row r="3181" spans="57:57" x14ac:dyDescent="0.25">
      <c r="BE3181" s="268"/>
    </row>
    <row r="3182" spans="57:57" x14ac:dyDescent="0.25">
      <c r="BE3182" s="268"/>
    </row>
    <row r="3183" spans="57:57" x14ac:dyDescent="0.25">
      <c r="BE3183" s="268"/>
    </row>
    <row r="3184" spans="57:57" x14ac:dyDescent="0.25">
      <c r="BE3184" s="268"/>
    </row>
    <row r="3185" spans="57:57" x14ac:dyDescent="0.25">
      <c r="BE3185" s="268"/>
    </row>
    <row r="3186" spans="57:57" x14ac:dyDescent="0.25">
      <c r="BE3186" s="268"/>
    </row>
    <row r="3187" spans="57:57" x14ac:dyDescent="0.25">
      <c r="BE3187" s="268"/>
    </row>
    <row r="3188" spans="57:57" x14ac:dyDescent="0.25">
      <c r="BE3188" s="268"/>
    </row>
    <row r="3189" spans="57:57" x14ac:dyDescent="0.25">
      <c r="BE3189" s="268"/>
    </row>
    <row r="3190" spans="57:57" x14ac:dyDescent="0.25">
      <c r="BE3190" s="268"/>
    </row>
    <row r="3191" spans="57:57" x14ac:dyDescent="0.25">
      <c r="BE3191" s="268"/>
    </row>
    <row r="3192" spans="57:57" x14ac:dyDescent="0.25">
      <c r="BE3192" s="268"/>
    </row>
    <row r="3193" spans="57:57" x14ac:dyDescent="0.25">
      <c r="BE3193" s="268"/>
    </row>
    <row r="3194" spans="57:57" x14ac:dyDescent="0.25">
      <c r="BE3194" s="268"/>
    </row>
    <row r="3195" spans="57:57" x14ac:dyDescent="0.25">
      <c r="BE3195" s="268"/>
    </row>
    <row r="3196" spans="57:57" x14ac:dyDescent="0.25">
      <c r="BE3196" s="268"/>
    </row>
    <row r="3197" spans="57:57" x14ac:dyDescent="0.25">
      <c r="BE3197" s="268"/>
    </row>
    <row r="3198" spans="57:57" x14ac:dyDescent="0.25">
      <c r="BE3198" s="268"/>
    </row>
    <row r="3199" spans="57:57" x14ac:dyDescent="0.25">
      <c r="BE3199" s="268"/>
    </row>
    <row r="3200" spans="57:57" x14ac:dyDescent="0.25">
      <c r="BE3200" s="268"/>
    </row>
    <row r="3201" spans="57:57" x14ac:dyDescent="0.25">
      <c r="BE3201" s="268"/>
    </row>
    <row r="3202" spans="57:57" x14ac:dyDescent="0.25">
      <c r="BE3202" s="268"/>
    </row>
    <row r="3203" spans="57:57" x14ac:dyDescent="0.25">
      <c r="BE3203" s="268"/>
    </row>
    <row r="3204" spans="57:57" x14ac:dyDescent="0.25">
      <c r="BE3204" s="268"/>
    </row>
    <row r="3205" spans="57:57" x14ac:dyDescent="0.25">
      <c r="BE3205" s="268"/>
    </row>
    <row r="3206" spans="57:57" x14ac:dyDescent="0.25">
      <c r="BE3206" s="268"/>
    </row>
    <row r="3207" spans="57:57" x14ac:dyDescent="0.25">
      <c r="BE3207" s="268"/>
    </row>
    <row r="3208" spans="57:57" x14ac:dyDescent="0.25">
      <c r="BE3208" s="268"/>
    </row>
    <row r="3209" spans="57:57" x14ac:dyDescent="0.25">
      <c r="BE3209" s="268"/>
    </row>
    <row r="3210" spans="57:57" x14ac:dyDescent="0.25">
      <c r="BE3210" s="268"/>
    </row>
    <row r="3211" spans="57:57" x14ac:dyDescent="0.25">
      <c r="BE3211" s="268"/>
    </row>
    <row r="3212" spans="57:57" x14ac:dyDescent="0.25">
      <c r="BE3212" s="268"/>
    </row>
    <row r="3213" spans="57:57" x14ac:dyDescent="0.25">
      <c r="BE3213" s="268"/>
    </row>
    <row r="3214" spans="57:57" x14ac:dyDescent="0.25">
      <c r="BE3214" s="268"/>
    </row>
    <row r="3215" spans="57:57" x14ac:dyDescent="0.25">
      <c r="BE3215" s="268"/>
    </row>
    <row r="3216" spans="57:57" x14ac:dyDescent="0.25">
      <c r="BE3216" s="268"/>
    </row>
    <row r="3217" spans="57:57" x14ac:dyDescent="0.25">
      <c r="BE3217" s="268"/>
    </row>
    <row r="3218" spans="57:57" x14ac:dyDescent="0.25">
      <c r="BE3218" s="268"/>
    </row>
    <row r="3219" spans="57:57" x14ac:dyDescent="0.25">
      <c r="BE3219" s="268"/>
    </row>
    <row r="3220" spans="57:57" x14ac:dyDescent="0.25">
      <c r="BE3220" s="268"/>
    </row>
    <row r="3221" spans="57:57" x14ac:dyDescent="0.25">
      <c r="BE3221" s="268"/>
    </row>
    <row r="3222" spans="57:57" x14ac:dyDescent="0.25">
      <c r="BE3222" s="268"/>
    </row>
    <row r="3223" spans="57:57" x14ac:dyDescent="0.25">
      <c r="BE3223" s="268"/>
    </row>
    <row r="3224" spans="57:57" x14ac:dyDescent="0.25">
      <c r="BE3224" s="268"/>
    </row>
    <row r="3225" spans="57:57" x14ac:dyDescent="0.25">
      <c r="BE3225" s="268"/>
    </row>
    <row r="3226" spans="57:57" x14ac:dyDescent="0.25">
      <c r="BE3226" s="268"/>
    </row>
    <row r="3227" spans="57:57" x14ac:dyDescent="0.25">
      <c r="BE3227" s="268"/>
    </row>
    <row r="3228" spans="57:57" x14ac:dyDescent="0.25">
      <c r="BE3228" s="268"/>
    </row>
    <row r="3229" spans="57:57" x14ac:dyDescent="0.25">
      <c r="BE3229" s="268"/>
    </row>
    <row r="3230" spans="57:57" x14ac:dyDescent="0.25">
      <c r="BE3230" s="268"/>
    </row>
    <row r="3231" spans="57:57" x14ac:dyDescent="0.25">
      <c r="BE3231" s="268"/>
    </row>
    <row r="3232" spans="57:57" x14ac:dyDescent="0.25">
      <c r="BE3232" s="268"/>
    </row>
    <row r="3233" spans="57:57" x14ac:dyDescent="0.25">
      <c r="BE3233" s="268"/>
    </row>
    <row r="3234" spans="57:57" x14ac:dyDescent="0.25">
      <c r="BE3234" s="268"/>
    </row>
    <row r="3235" spans="57:57" x14ac:dyDescent="0.25">
      <c r="BE3235" s="268"/>
    </row>
    <row r="3236" spans="57:57" x14ac:dyDescent="0.25">
      <c r="BE3236" s="268"/>
    </row>
    <row r="3237" spans="57:57" x14ac:dyDescent="0.25">
      <c r="BE3237" s="268"/>
    </row>
    <row r="3238" spans="57:57" x14ac:dyDescent="0.25">
      <c r="BE3238" s="268"/>
    </row>
    <row r="3239" spans="57:57" x14ac:dyDescent="0.25">
      <c r="BE3239" s="268"/>
    </row>
    <row r="3240" spans="57:57" x14ac:dyDescent="0.25">
      <c r="BE3240" s="268"/>
    </row>
    <row r="3241" spans="57:57" x14ac:dyDescent="0.25">
      <c r="BE3241" s="268"/>
    </row>
    <row r="3242" spans="57:57" x14ac:dyDescent="0.25">
      <c r="BE3242" s="268"/>
    </row>
    <row r="3243" spans="57:57" x14ac:dyDescent="0.25">
      <c r="BE3243" s="268"/>
    </row>
    <row r="3244" spans="57:57" x14ac:dyDescent="0.25">
      <c r="BE3244" s="268"/>
    </row>
    <row r="3245" spans="57:57" x14ac:dyDescent="0.25">
      <c r="BE3245" s="268"/>
    </row>
    <row r="3246" spans="57:57" x14ac:dyDescent="0.25">
      <c r="BE3246" s="268"/>
    </row>
    <row r="3247" spans="57:57" x14ac:dyDescent="0.25">
      <c r="BE3247" s="268"/>
    </row>
    <row r="3248" spans="57:57" x14ac:dyDescent="0.25">
      <c r="BE3248" s="268"/>
    </row>
    <row r="3249" spans="57:57" x14ac:dyDescent="0.25">
      <c r="BE3249" s="268"/>
    </row>
    <row r="3250" spans="57:57" x14ac:dyDescent="0.25">
      <c r="BE3250" s="268"/>
    </row>
    <row r="3251" spans="57:57" x14ac:dyDescent="0.25">
      <c r="BE3251" s="268"/>
    </row>
    <row r="3252" spans="57:57" x14ac:dyDescent="0.25">
      <c r="BE3252" s="268"/>
    </row>
    <row r="3253" spans="57:57" x14ac:dyDescent="0.25">
      <c r="BE3253" s="268"/>
    </row>
    <row r="3254" spans="57:57" x14ac:dyDescent="0.25">
      <c r="BE3254" s="268"/>
    </row>
    <row r="3255" spans="57:57" x14ac:dyDescent="0.25">
      <c r="BE3255" s="268"/>
    </row>
    <row r="3256" spans="57:57" x14ac:dyDescent="0.25">
      <c r="BE3256" s="268"/>
    </row>
    <row r="3257" spans="57:57" x14ac:dyDescent="0.25">
      <c r="BE3257" s="268"/>
    </row>
    <row r="3258" spans="57:57" x14ac:dyDescent="0.25">
      <c r="BE3258" s="268"/>
    </row>
    <row r="3259" spans="57:57" x14ac:dyDescent="0.25">
      <c r="BE3259" s="268"/>
    </row>
    <row r="3260" spans="57:57" x14ac:dyDescent="0.25">
      <c r="BE3260" s="268"/>
    </row>
    <row r="3261" spans="57:57" x14ac:dyDescent="0.25">
      <c r="BE3261" s="268"/>
    </row>
    <row r="3262" spans="57:57" x14ac:dyDescent="0.25">
      <c r="BE3262" s="268"/>
    </row>
    <row r="3263" spans="57:57" x14ac:dyDescent="0.25">
      <c r="BE3263" s="268"/>
    </row>
    <row r="3264" spans="57:57" x14ac:dyDescent="0.25">
      <c r="BE3264" s="268"/>
    </row>
    <row r="3265" spans="57:57" x14ac:dyDescent="0.25">
      <c r="BE3265" s="268"/>
    </row>
    <row r="3266" spans="57:57" x14ac:dyDescent="0.25">
      <c r="BE3266" s="268"/>
    </row>
    <row r="3267" spans="57:57" x14ac:dyDescent="0.25">
      <c r="BE3267" s="268"/>
    </row>
    <row r="3268" spans="57:57" x14ac:dyDescent="0.25">
      <c r="BE3268" s="268"/>
    </row>
    <row r="3269" spans="57:57" x14ac:dyDescent="0.25">
      <c r="BE3269" s="268"/>
    </row>
    <row r="3270" spans="57:57" x14ac:dyDescent="0.25">
      <c r="BE3270" s="268"/>
    </row>
    <row r="3271" spans="57:57" x14ac:dyDescent="0.25">
      <c r="BE3271" s="268"/>
    </row>
    <row r="3272" spans="57:57" x14ac:dyDescent="0.25">
      <c r="BE3272" s="268"/>
    </row>
    <row r="3273" spans="57:57" x14ac:dyDescent="0.25">
      <c r="BE3273" s="268"/>
    </row>
    <row r="3274" spans="57:57" x14ac:dyDescent="0.25">
      <c r="BE3274" s="268"/>
    </row>
    <row r="3275" spans="57:57" x14ac:dyDescent="0.25">
      <c r="BE3275" s="268"/>
    </row>
    <row r="3276" spans="57:57" x14ac:dyDescent="0.25">
      <c r="BE3276" s="268"/>
    </row>
    <row r="3277" spans="57:57" x14ac:dyDescent="0.25">
      <c r="BE3277" s="268"/>
    </row>
    <row r="3278" spans="57:57" x14ac:dyDescent="0.25">
      <c r="BE3278" s="268"/>
    </row>
    <row r="3279" spans="57:57" x14ac:dyDescent="0.25">
      <c r="BE3279" s="268"/>
    </row>
    <row r="3280" spans="57:57" x14ac:dyDescent="0.25">
      <c r="BE3280" s="268"/>
    </row>
    <row r="3281" spans="57:57" x14ac:dyDescent="0.25">
      <c r="BE3281" s="268"/>
    </row>
    <row r="3282" spans="57:57" x14ac:dyDescent="0.25">
      <c r="BE3282" s="268"/>
    </row>
    <row r="3283" spans="57:57" x14ac:dyDescent="0.25">
      <c r="BE3283" s="268"/>
    </row>
    <row r="3284" spans="57:57" x14ac:dyDescent="0.25">
      <c r="BE3284" s="268"/>
    </row>
    <row r="3285" spans="57:57" x14ac:dyDescent="0.25">
      <c r="BE3285" s="268"/>
    </row>
    <row r="3286" spans="57:57" x14ac:dyDescent="0.25">
      <c r="BE3286" s="268"/>
    </row>
    <row r="3287" spans="57:57" x14ac:dyDescent="0.25">
      <c r="BE3287" s="268"/>
    </row>
    <row r="3288" spans="57:57" x14ac:dyDescent="0.25">
      <c r="BE3288" s="268"/>
    </row>
    <row r="3289" spans="57:57" x14ac:dyDescent="0.25">
      <c r="BE3289" s="268"/>
    </row>
    <row r="3290" spans="57:57" x14ac:dyDescent="0.25">
      <c r="BE3290" s="268"/>
    </row>
    <row r="3291" spans="57:57" x14ac:dyDescent="0.25">
      <c r="BE3291" s="268"/>
    </row>
    <row r="3292" spans="57:57" x14ac:dyDescent="0.25">
      <c r="BE3292" s="268"/>
    </row>
    <row r="3293" spans="57:57" x14ac:dyDescent="0.25">
      <c r="BE3293" s="268"/>
    </row>
    <row r="3294" spans="57:57" x14ac:dyDescent="0.25">
      <c r="BE3294" s="268"/>
    </row>
    <row r="3295" spans="57:57" x14ac:dyDescent="0.25">
      <c r="BE3295" s="268"/>
    </row>
    <row r="3296" spans="57:57" x14ac:dyDescent="0.25">
      <c r="BE3296" s="268"/>
    </row>
    <row r="3297" spans="57:57" x14ac:dyDescent="0.25">
      <c r="BE3297" s="268"/>
    </row>
    <row r="3298" spans="57:57" x14ac:dyDescent="0.25">
      <c r="BE3298" s="268"/>
    </row>
    <row r="3299" spans="57:57" x14ac:dyDescent="0.25">
      <c r="BE3299" s="268"/>
    </row>
    <row r="3300" spans="57:57" x14ac:dyDescent="0.25">
      <c r="BE3300" s="268"/>
    </row>
    <row r="3301" spans="57:57" x14ac:dyDescent="0.25">
      <c r="BE3301" s="268"/>
    </row>
    <row r="3302" spans="57:57" x14ac:dyDescent="0.25">
      <c r="BE3302" s="268"/>
    </row>
    <row r="3303" spans="57:57" x14ac:dyDescent="0.25">
      <c r="BE3303" s="268"/>
    </row>
    <row r="3304" spans="57:57" x14ac:dyDescent="0.25">
      <c r="BE3304" s="268"/>
    </row>
    <row r="3305" spans="57:57" x14ac:dyDescent="0.25">
      <c r="BE3305" s="268"/>
    </row>
    <row r="3306" spans="57:57" x14ac:dyDescent="0.25">
      <c r="BE3306" s="268"/>
    </row>
    <row r="3307" spans="57:57" x14ac:dyDescent="0.25">
      <c r="BE3307" s="268"/>
    </row>
    <row r="3308" spans="57:57" x14ac:dyDescent="0.25">
      <c r="BE3308" s="268"/>
    </row>
    <row r="3309" spans="57:57" x14ac:dyDescent="0.25">
      <c r="BE3309" s="268"/>
    </row>
    <row r="3310" spans="57:57" x14ac:dyDescent="0.25">
      <c r="BE3310" s="268"/>
    </row>
    <row r="3311" spans="57:57" x14ac:dyDescent="0.25">
      <c r="BE3311" s="268"/>
    </row>
    <row r="3312" spans="57:57" x14ac:dyDescent="0.25">
      <c r="BE3312" s="268"/>
    </row>
    <row r="3313" spans="57:57" x14ac:dyDescent="0.25">
      <c r="BE3313" s="268"/>
    </row>
    <row r="3314" spans="57:57" x14ac:dyDescent="0.25">
      <c r="BE3314" s="268"/>
    </row>
    <row r="3315" spans="57:57" x14ac:dyDescent="0.25">
      <c r="BE3315" s="268"/>
    </row>
    <row r="3316" spans="57:57" x14ac:dyDescent="0.25">
      <c r="BE3316" s="268"/>
    </row>
    <row r="3317" spans="57:57" x14ac:dyDescent="0.25">
      <c r="BE3317" s="268"/>
    </row>
    <row r="3318" spans="57:57" x14ac:dyDescent="0.25">
      <c r="BE3318" s="268"/>
    </row>
    <row r="3319" spans="57:57" x14ac:dyDescent="0.25">
      <c r="BE3319" s="268"/>
    </row>
    <row r="3320" spans="57:57" x14ac:dyDescent="0.25">
      <c r="BE3320" s="268"/>
    </row>
    <row r="3321" spans="57:57" x14ac:dyDescent="0.25">
      <c r="BE3321" s="268"/>
    </row>
    <row r="3322" spans="57:57" x14ac:dyDescent="0.25">
      <c r="BE3322" s="268"/>
    </row>
    <row r="3323" spans="57:57" x14ac:dyDescent="0.25">
      <c r="BE3323" s="268"/>
    </row>
    <row r="3324" spans="57:57" x14ac:dyDescent="0.25">
      <c r="BE3324" s="268"/>
    </row>
    <row r="3325" spans="57:57" x14ac:dyDescent="0.25">
      <c r="BE3325" s="268"/>
    </row>
    <row r="3326" spans="57:57" x14ac:dyDescent="0.25">
      <c r="BE3326" s="268"/>
    </row>
    <row r="3327" spans="57:57" x14ac:dyDescent="0.25">
      <c r="BE3327" s="268"/>
    </row>
    <row r="3328" spans="57:57" x14ac:dyDescent="0.25">
      <c r="BE3328" s="268"/>
    </row>
    <row r="3329" spans="57:57" x14ac:dyDescent="0.25">
      <c r="BE3329" s="268"/>
    </row>
    <row r="3330" spans="57:57" x14ac:dyDescent="0.25">
      <c r="BE3330" s="268"/>
    </row>
    <row r="3331" spans="57:57" x14ac:dyDescent="0.25">
      <c r="BE3331" s="268"/>
    </row>
    <row r="3332" spans="57:57" x14ac:dyDescent="0.25">
      <c r="BE3332" s="268"/>
    </row>
    <row r="3333" spans="57:57" x14ac:dyDescent="0.25">
      <c r="BE3333" s="268"/>
    </row>
    <row r="3334" spans="57:57" x14ac:dyDescent="0.25">
      <c r="BE3334" s="268"/>
    </row>
    <row r="3335" spans="57:57" x14ac:dyDescent="0.25">
      <c r="BE3335" s="268"/>
    </row>
    <row r="3336" spans="57:57" x14ac:dyDescent="0.25">
      <c r="BE3336" s="268"/>
    </row>
    <row r="3337" spans="57:57" x14ac:dyDescent="0.25">
      <c r="BE3337" s="268"/>
    </row>
    <row r="3338" spans="57:57" x14ac:dyDescent="0.25">
      <c r="BE3338" s="268"/>
    </row>
    <row r="3339" spans="57:57" x14ac:dyDescent="0.25">
      <c r="BE3339" s="268"/>
    </row>
    <row r="3340" spans="57:57" x14ac:dyDescent="0.25">
      <c r="BE3340" s="268"/>
    </row>
    <row r="3341" spans="57:57" x14ac:dyDescent="0.25">
      <c r="BE3341" s="268"/>
    </row>
    <row r="3342" spans="57:57" x14ac:dyDescent="0.25">
      <c r="BE3342" s="268"/>
    </row>
    <row r="3343" spans="57:57" x14ac:dyDescent="0.25">
      <c r="BE3343" s="268"/>
    </row>
    <row r="3344" spans="57:57" x14ac:dyDescent="0.25">
      <c r="BE3344" s="268"/>
    </row>
    <row r="3345" spans="57:57" x14ac:dyDescent="0.25">
      <c r="BE3345" s="268"/>
    </row>
    <row r="3346" spans="57:57" x14ac:dyDescent="0.25">
      <c r="BE3346" s="268"/>
    </row>
    <row r="3347" spans="57:57" x14ac:dyDescent="0.25">
      <c r="BE3347" s="268"/>
    </row>
    <row r="3348" spans="57:57" x14ac:dyDescent="0.25">
      <c r="BE3348" s="268"/>
    </row>
    <row r="3349" spans="57:57" x14ac:dyDescent="0.25">
      <c r="BE3349" s="268"/>
    </row>
    <row r="3350" spans="57:57" x14ac:dyDescent="0.25">
      <c r="BE3350" s="268"/>
    </row>
    <row r="3351" spans="57:57" x14ac:dyDescent="0.25">
      <c r="BE3351" s="268"/>
    </row>
    <row r="3352" spans="57:57" x14ac:dyDescent="0.25">
      <c r="BE3352" s="268"/>
    </row>
    <row r="3353" spans="57:57" x14ac:dyDescent="0.25">
      <c r="BE3353" s="268"/>
    </row>
    <row r="3354" spans="57:57" x14ac:dyDescent="0.25">
      <c r="BE3354" s="268"/>
    </row>
    <row r="3355" spans="57:57" x14ac:dyDescent="0.25">
      <c r="BE3355" s="268"/>
    </row>
    <row r="3356" spans="57:57" x14ac:dyDescent="0.25">
      <c r="BE3356" s="268"/>
    </row>
    <row r="3357" spans="57:57" x14ac:dyDescent="0.25">
      <c r="BE3357" s="268"/>
    </row>
    <row r="3358" spans="57:57" x14ac:dyDescent="0.25">
      <c r="BE3358" s="268"/>
    </row>
    <row r="3359" spans="57:57" x14ac:dyDescent="0.25">
      <c r="BE3359" s="268"/>
    </row>
    <row r="3360" spans="57:57" x14ac:dyDescent="0.25">
      <c r="BE3360" s="268"/>
    </row>
    <row r="3361" spans="57:57" x14ac:dyDescent="0.25">
      <c r="BE3361" s="268"/>
    </row>
    <row r="3362" spans="57:57" x14ac:dyDescent="0.25">
      <c r="BE3362" s="268"/>
    </row>
    <row r="3363" spans="57:57" x14ac:dyDescent="0.25">
      <c r="BE3363" s="268"/>
    </row>
    <row r="3364" spans="57:57" x14ac:dyDescent="0.25">
      <c r="BE3364" s="268"/>
    </row>
    <row r="3365" spans="57:57" x14ac:dyDescent="0.25">
      <c r="BE3365" s="268"/>
    </row>
    <row r="3366" spans="57:57" x14ac:dyDescent="0.25">
      <c r="BE3366" s="268"/>
    </row>
    <row r="3367" spans="57:57" x14ac:dyDescent="0.25">
      <c r="BE3367" s="268"/>
    </row>
    <row r="3368" spans="57:57" x14ac:dyDescent="0.25">
      <c r="BE3368" s="268"/>
    </row>
    <row r="3369" spans="57:57" x14ac:dyDescent="0.25">
      <c r="BE3369" s="268"/>
    </row>
    <row r="3370" spans="57:57" x14ac:dyDescent="0.25">
      <c r="BE3370" s="268"/>
    </row>
    <row r="3371" spans="57:57" x14ac:dyDescent="0.25">
      <c r="BE3371" s="268"/>
    </row>
    <row r="3372" spans="57:57" x14ac:dyDescent="0.25">
      <c r="BE3372" s="268"/>
    </row>
    <row r="3373" spans="57:57" x14ac:dyDescent="0.25">
      <c r="BE3373" s="268"/>
    </row>
    <row r="3374" spans="57:57" x14ac:dyDescent="0.25">
      <c r="BE3374" s="268"/>
    </row>
    <row r="3375" spans="57:57" x14ac:dyDescent="0.25">
      <c r="BE3375" s="268"/>
    </row>
    <row r="3376" spans="57:57" x14ac:dyDescent="0.25">
      <c r="BE3376" s="268"/>
    </row>
    <row r="3377" spans="57:57" x14ac:dyDescent="0.25">
      <c r="BE3377" s="268"/>
    </row>
    <row r="3378" spans="57:57" x14ac:dyDescent="0.25">
      <c r="BE3378" s="268"/>
    </row>
    <row r="3379" spans="57:57" x14ac:dyDescent="0.25">
      <c r="BE3379" s="268"/>
    </row>
    <row r="3380" spans="57:57" x14ac:dyDescent="0.25">
      <c r="BE3380" s="268"/>
    </row>
    <row r="3381" spans="57:57" x14ac:dyDescent="0.25">
      <c r="BE3381" s="268"/>
    </row>
    <row r="3382" spans="57:57" x14ac:dyDescent="0.25">
      <c r="BE3382" s="268"/>
    </row>
    <row r="3383" spans="57:57" x14ac:dyDescent="0.25">
      <c r="BE3383" s="268"/>
    </row>
    <row r="3384" spans="57:57" x14ac:dyDescent="0.25">
      <c r="BE3384" s="268"/>
    </row>
    <row r="3385" spans="57:57" x14ac:dyDescent="0.25">
      <c r="BE3385" s="268"/>
    </row>
    <row r="3386" spans="57:57" x14ac:dyDescent="0.25">
      <c r="BE3386" s="268"/>
    </row>
    <row r="3387" spans="57:57" x14ac:dyDescent="0.25">
      <c r="BE3387" s="268"/>
    </row>
    <row r="3388" spans="57:57" x14ac:dyDescent="0.25">
      <c r="BE3388" s="268"/>
    </row>
    <row r="3389" spans="57:57" x14ac:dyDescent="0.25">
      <c r="BE3389" s="268"/>
    </row>
    <row r="3390" spans="57:57" x14ac:dyDescent="0.25">
      <c r="BE3390" s="268"/>
    </row>
    <row r="3391" spans="57:57" x14ac:dyDescent="0.25">
      <c r="BE3391" s="268"/>
    </row>
    <row r="3392" spans="57:57" x14ac:dyDescent="0.25">
      <c r="BE3392" s="268"/>
    </row>
    <row r="3393" spans="57:57" x14ac:dyDescent="0.25">
      <c r="BE3393" s="268"/>
    </row>
    <row r="3394" spans="57:57" x14ac:dyDescent="0.25">
      <c r="BE3394" s="268"/>
    </row>
    <row r="3395" spans="57:57" x14ac:dyDescent="0.25">
      <c r="BE3395" s="268"/>
    </row>
    <row r="3396" spans="57:57" x14ac:dyDescent="0.25">
      <c r="BE3396" s="268"/>
    </row>
    <row r="3397" spans="57:57" x14ac:dyDescent="0.25">
      <c r="BE3397" s="268"/>
    </row>
    <row r="3398" spans="57:57" x14ac:dyDescent="0.25">
      <c r="BE3398" s="268"/>
    </row>
    <row r="3399" spans="57:57" x14ac:dyDescent="0.25">
      <c r="BE3399" s="268"/>
    </row>
    <row r="3400" spans="57:57" x14ac:dyDescent="0.25">
      <c r="BE3400" s="268"/>
    </row>
    <row r="3401" spans="57:57" x14ac:dyDescent="0.25">
      <c r="BE3401" s="268"/>
    </row>
    <row r="3402" spans="57:57" x14ac:dyDescent="0.25">
      <c r="BE3402" s="268"/>
    </row>
    <row r="3403" spans="57:57" x14ac:dyDescent="0.25">
      <c r="BE3403" s="268"/>
    </row>
    <row r="3404" spans="57:57" x14ac:dyDescent="0.25">
      <c r="BE3404" s="268"/>
    </row>
    <row r="3405" spans="57:57" x14ac:dyDescent="0.25">
      <c r="BE3405" s="268"/>
    </row>
    <row r="3406" spans="57:57" x14ac:dyDescent="0.25">
      <c r="BE3406" s="268"/>
    </row>
    <row r="3407" spans="57:57" x14ac:dyDescent="0.25">
      <c r="BE3407" s="268"/>
    </row>
    <row r="3408" spans="57:57" x14ac:dyDescent="0.25">
      <c r="BE3408" s="268"/>
    </row>
    <row r="3409" spans="57:57" x14ac:dyDescent="0.25">
      <c r="BE3409" s="268"/>
    </row>
    <row r="3410" spans="57:57" x14ac:dyDescent="0.25">
      <c r="BE3410" s="268"/>
    </row>
    <row r="3411" spans="57:57" x14ac:dyDescent="0.25">
      <c r="BE3411" s="268"/>
    </row>
    <row r="3412" spans="57:57" x14ac:dyDescent="0.25">
      <c r="BE3412" s="268"/>
    </row>
    <row r="3413" spans="57:57" x14ac:dyDescent="0.25">
      <c r="BE3413" s="268"/>
    </row>
    <row r="3414" spans="57:57" x14ac:dyDescent="0.25">
      <c r="BE3414" s="268"/>
    </row>
    <row r="3415" spans="57:57" x14ac:dyDescent="0.25">
      <c r="BE3415" s="268"/>
    </row>
    <row r="3416" spans="57:57" x14ac:dyDescent="0.25">
      <c r="BE3416" s="268"/>
    </row>
    <row r="3417" spans="57:57" x14ac:dyDescent="0.25">
      <c r="BE3417" s="268"/>
    </row>
    <row r="3418" spans="57:57" x14ac:dyDescent="0.25">
      <c r="BE3418" s="268"/>
    </row>
    <row r="3419" spans="57:57" x14ac:dyDescent="0.25">
      <c r="BE3419" s="268"/>
    </row>
    <row r="3420" spans="57:57" x14ac:dyDescent="0.25">
      <c r="BE3420" s="268"/>
    </row>
    <row r="3421" spans="57:57" x14ac:dyDescent="0.25">
      <c r="BE3421" s="268"/>
    </row>
    <row r="3422" spans="57:57" x14ac:dyDescent="0.25">
      <c r="BE3422" s="268"/>
    </row>
    <row r="3423" spans="57:57" x14ac:dyDescent="0.25">
      <c r="BE3423" s="268"/>
    </row>
    <row r="3424" spans="57:57" x14ac:dyDescent="0.25">
      <c r="BE3424" s="268"/>
    </row>
    <row r="3425" spans="57:57" x14ac:dyDescent="0.25">
      <c r="BE3425" s="268"/>
    </row>
    <row r="3426" spans="57:57" x14ac:dyDescent="0.25">
      <c r="BE3426" s="268"/>
    </row>
    <row r="3427" spans="57:57" x14ac:dyDescent="0.25">
      <c r="BE3427" s="268"/>
    </row>
    <row r="3428" spans="57:57" x14ac:dyDescent="0.25">
      <c r="BE3428" s="268"/>
    </row>
    <row r="3429" spans="57:57" x14ac:dyDescent="0.25">
      <c r="BE3429" s="268"/>
    </row>
    <row r="3430" spans="57:57" x14ac:dyDescent="0.25">
      <c r="BE3430" s="268"/>
    </row>
    <row r="3431" spans="57:57" x14ac:dyDescent="0.25">
      <c r="BE3431" s="268"/>
    </row>
    <row r="3432" spans="57:57" x14ac:dyDescent="0.25">
      <c r="BE3432" s="268"/>
    </row>
    <row r="3433" spans="57:57" x14ac:dyDescent="0.25">
      <c r="BE3433" s="268"/>
    </row>
    <row r="3434" spans="57:57" x14ac:dyDescent="0.25">
      <c r="BE3434" s="268"/>
    </row>
    <row r="3435" spans="57:57" x14ac:dyDescent="0.25">
      <c r="BE3435" s="268"/>
    </row>
    <row r="3436" spans="57:57" x14ac:dyDescent="0.25">
      <c r="BE3436" s="268"/>
    </row>
    <row r="3437" spans="57:57" x14ac:dyDescent="0.25">
      <c r="BE3437" s="268"/>
    </row>
    <row r="3438" spans="57:57" x14ac:dyDescent="0.25">
      <c r="BE3438" s="268"/>
    </row>
    <row r="3439" spans="57:57" x14ac:dyDescent="0.25">
      <c r="BE3439" s="268"/>
    </row>
    <row r="3440" spans="57:57" x14ac:dyDescent="0.25">
      <c r="BE3440" s="268"/>
    </row>
    <row r="3441" spans="57:57" x14ac:dyDescent="0.25">
      <c r="BE3441" s="268"/>
    </row>
    <row r="3442" spans="57:57" x14ac:dyDescent="0.25">
      <c r="BE3442" s="268"/>
    </row>
    <row r="3443" spans="57:57" x14ac:dyDescent="0.25">
      <c r="BE3443" s="268"/>
    </row>
    <row r="3444" spans="57:57" x14ac:dyDescent="0.25">
      <c r="BE3444" s="268"/>
    </row>
    <row r="3445" spans="57:57" x14ac:dyDescent="0.25">
      <c r="BE3445" s="268"/>
    </row>
    <row r="3446" spans="57:57" x14ac:dyDescent="0.25">
      <c r="BE3446" s="268"/>
    </row>
    <row r="3447" spans="57:57" x14ac:dyDescent="0.25">
      <c r="BE3447" s="268"/>
    </row>
    <row r="3448" spans="57:57" x14ac:dyDescent="0.25">
      <c r="BE3448" s="268"/>
    </row>
    <row r="3449" spans="57:57" x14ac:dyDescent="0.25">
      <c r="BE3449" s="268"/>
    </row>
    <row r="3450" spans="57:57" x14ac:dyDescent="0.25">
      <c r="BE3450" s="268"/>
    </row>
    <row r="3451" spans="57:57" x14ac:dyDescent="0.25">
      <c r="BE3451" s="268"/>
    </row>
    <row r="3452" spans="57:57" x14ac:dyDescent="0.25">
      <c r="BE3452" s="268"/>
    </row>
    <row r="3453" spans="57:57" x14ac:dyDescent="0.25">
      <c r="BE3453" s="268"/>
    </row>
    <row r="3454" spans="57:57" x14ac:dyDescent="0.25">
      <c r="BE3454" s="268"/>
    </row>
    <row r="3455" spans="57:57" x14ac:dyDescent="0.25">
      <c r="BE3455" s="268"/>
    </row>
    <row r="3456" spans="57:57" x14ac:dyDescent="0.25">
      <c r="BE3456" s="268"/>
    </row>
    <row r="3457" spans="57:57" x14ac:dyDescent="0.25">
      <c r="BE3457" s="268"/>
    </row>
    <row r="3458" spans="57:57" x14ac:dyDescent="0.25">
      <c r="BE3458" s="268"/>
    </row>
    <row r="3459" spans="57:57" x14ac:dyDescent="0.25">
      <c r="BE3459" s="268"/>
    </row>
    <row r="3460" spans="57:57" x14ac:dyDescent="0.25">
      <c r="BE3460" s="268"/>
    </row>
    <row r="3461" spans="57:57" x14ac:dyDescent="0.25">
      <c r="BE3461" s="268"/>
    </row>
    <row r="3462" spans="57:57" x14ac:dyDescent="0.25">
      <c r="BE3462" s="268"/>
    </row>
    <row r="3463" spans="57:57" x14ac:dyDescent="0.25">
      <c r="BE3463" s="268"/>
    </row>
    <row r="3464" spans="57:57" x14ac:dyDescent="0.25">
      <c r="BE3464" s="268"/>
    </row>
    <row r="3465" spans="57:57" x14ac:dyDescent="0.25">
      <c r="BE3465" s="268"/>
    </row>
    <row r="3466" spans="57:57" x14ac:dyDescent="0.25">
      <c r="BE3466" s="268"/>
    </row>
    <row r="3467" spans="57:57" x14ac:dyDescent="0.25">
      <c r="BE3467" s="268"/>
    </row>
    <row r="3468" spans="57:57" x14ac:dyDescent="0.25">
      <c r="BE3468" s="268"/>
    </row>
    <row r="3469" spans="57:57" x14ac:dyDescent="0.25">
      <c r="BE3469" s="268"/>
    </row>
    <row r="3470" spans="57:57" x14ac:dyDescent="0.25">
      <c r="BE3470" s="268"/>
    </row>
    <row r="3471" spans="57:57" x14ac:dyDescent="0.25">
      <c r="BE3471" s="268"/>
    </row>
    <row r="3472" spans="57:57" x14ac:dyDescent="0.25">
      <c r="BE3472" s="268"/>
    </row>
    <row r="3473" spans="57:57" x14ac:dyDescent="0.25">
      <c r="BE3473" s="268"/>
    </row>
    <row r="3474" spans="57:57" x14ac:dyDescent="0.25">
      <c r="BE3474" s="268"/>
    </row>
    <row r="3475" spans="57:57" x14ac:dyDescent="0.25">
      <c r="BE3475" s="268"/>
    </row>
    <row r="3476" spans="57:57" x14ac:dyDescent="0.25">
      <c r="BE3476" s="268"/>
    </row>
    <row r="3477" spans="57:57" x14ac:dyDescent="0.25">
      <c r="BE3477" s="268"/>
    </row>
    <row r="3478" spans="57:57" x14ac:dyDescent="0.25">
      <c r="BE3478" s="268"/>
    </row>
    <row r="3479" spans="57:57" x14ac:dyDescent="0.25">
      <c r="BE3479" s="268"/>
    </row>
    <row r="3480" spans="57:57" x14ac:dyDescent="0.25">
      <c r="BE3480" s="268"/>
    </row>
    <row r="3481" spans="57:57" x14ac:dyDescent="0.25">
      <c r="BE3481" s="268"/>
    </row>
    <row r="3482" spans="57:57" x14ac:dyDescent="0.25">
      <c r="BE3482" s="268"/>
    </row>
    <row r="3483" spans="57:57" x14ac:dyDescent="0.25">
      <c r="BE3483" s="268"/>
    </row>
    <row r="3484" spans="57:57" x14ac:dyDescent="0.25">
      <c r="BE3484" s="268"/>
    </row>
    <row r="3485" spans="57:57" x14ac:dyDescent="0.25">
      <c r="BE3485" s="268"/>
    </row>
    <row r="3486" spans="57:57" x14ac:dyDescent="0.25">
      <c r="BE3486" s="268"/>
    </row>
    <row r="3487" spans="57:57" x14ac:dyDescent="0.25">
      <c r="BE3487" s="268"/>
    </row>
    <row r="3488" spans="57:57" x14ac:dyDescent="0.25">
      <c r="BE3488" s="268"/>
    </row>
    <row r="3489" spans="57:57" x14ac:dyDescent="0.25">
      <c r="BE3489" s="268"/>
    </row>
    <row r="3490" spans="57:57" x14ac:dyDescent="0.25">
      <c r="BE3490" s="268"/>
    </row>
    <row r="3491" spans="57:57" x14ac:dyDescent="0.25">
      <c r="BE3491" s="268"/>
    </row>
    <row r="3492" spans="57:57" x14ac:dyDescent="0.25">
      <c r="BE3492" s="268"/>
    </row>
    <row r="3493" spans="57:57" x14ac:dyDescent="0.25">
      <c r="BE3493" s="268"/>
    </row>
    <row r="3494" spans="57:57" x14ac:dyDescent="0.25">
      <c r="BE3494" s="268"/>
    </row>
    <row r="3495" spans="57:57" x14ac:dyDescent="0.25">
      <c r="BE3495" s="268"/>
    </row>
    <row r="3496" spans="57:57" x14ac:dyDescent="0.25">
      <c r="BE3496" s="268"/>
    </row>
    <row r="3497" spans="57:57" x14ac:dyDescent="0.25">
      <c r="BE3497" s="268"/>
    </row>
    <row r="3498" spans="57:57" x14ac:dyDescent="0.25">
      <c r="BE3498" s="268"/>
    </row>
    <row r="3499" spans="57:57" x14ac:dyDescent="0.25">
      <c r="BE3499" s="268"/>
    </row>
    <row r="3500" spans="57:57" x14ac:dyDescent="0.25">
      <c r="BE3500" s="268"/>
    </row>
    <row r="3501" spans="57:57" x14ac:dyDescent="0.25">
      <c r="BE3501" s="268"/>
    </row>
    <row r="3502" spans="57:57" x14ac:dyDescent="0.25">
      <c r="BE3502" s="268"/>
    </row>
    <row r="3503" spans="57:57" x14ac:dyDescent="0.25">
      <c r="BE3503" s="268"/>
    </row>
    <row r="3504" spans="57:57" x14ac:dyDescent="0.25">
      <c r="BE3504" s="268"/>
    </row>
    <row r="3505" spans="57:57" x14ac:dyDescent="0.25">
      <c r="BE3505" s="268"/>
    </row>
    <row r="3506" spans="57:57" x14ac:dyDescent="0.25">
      <c r="BE3506" s="268"/>
    </row>
    <row r="3507" spans="57:57" x14ac:dyDescent="0.25">
      <c r="BE3507" s="268"/>
    </row>
    <row r="3508" spans="57:57" x14ac:dyDescent="0.25">
      <c r="BE3508" s="268"/>
    </row>
    <row r="3509" spans="57:57" x14ac:dyDescent="0.25">
      <c r="BE3509" s="268"/>
    </row>
    <row r="3510" spans="57:57" x14ac:dyDescent="0.25">
      <c r="BE3510" s="268"/>
    </row>
    <row r="3511" spans="57:57" x14ac:dyDescent="0.25">
      <c r="BE3511" s="268"/>
    </row>
    <row r="3512" spans="57:57" x14ac:dyDescent="0.25">
      <c r="BE3512" s="268"/>
    </row>
    <row r="3513" spans="57:57" x14ac:dyDescent="0.25">
      <c r="BE3513" s="268"/>
    </row>
    <row r="3514" spans="57:57" x14ac:dyDescent="0.25">
      <c r="BE3514" s="268"/>
    </row>
    <row r="3515" spans="57:57" x14ac:dyDescent="0.25">
      <c r="BE3515" s="268"/>
    </row>
    <row r="3516" spans="57:57" x14ac:dyDescent="0.25">
      <c r="BE3516" s="268"/>
    </row>
    <row r="3517" spans="57:57" x14ac:dyDescent="0.25">
      <c r="BE3517" s="268"/>
    </row>
    <row r="3518" spans="57:57" x14ac:dyDescent="0.25">
      <c r="BE3518" s="268"/>
    </row>
    <row r="3519" spans="57:57" x14ac:dyDescent="0.25">
      <c r="BE3519" s="268"/>
    </row>
    <row r="3520" spans="57:57" x14ac:dyDescent="0.25">
      <c r="BE3520" s="268"/>
    </row>
    <row r="3521" spans="57:57" x14ac:dyDescent="0.25">
      <c r="BE3521" s="268"/>
    </row>
    <row r="3522" spans="57:57" x14ac:dyDescent="0.25">
      <c r="BE3522" s="268"/>
    </row>
    <row r="3523" spans="57:57" x14ac:dyDescent="0.25">
      <c r="BE3523" s="268"/>
    </row>
    <row r="3524" spans="57:57" x14ac:dyDescent="0.25">
      <c r="BE3524" s="268"/>
    </row>
    <row r="3525" spans="57:57" x14ac:dyDescent="0.25">
      <c r="BE3525" s="268"/>
    </row>
    <row r="3526" spans="57:57" x14ac:dyDescent="0.25">
      <c r="BE3526" s="268"/>
    </row>
    <row r="3527" spans="57:57" x14ac:dyDescent="0.25">
      <c r="BE3527" s="268"/>
    </row>
    <row r="3528" spans="57:57" x14ac:dyDescent="0.25">
      <c r="BE3528" s="268"/>
    </row>
    <row r="3529" spans="57:57" x14ac:dyDescent="0.25">
      <c r="BE3529" s="268"/>
    </row>
    <row r="3530" spans="57:57" x14ac:dyDescent="0.25">
      <c r="BE3530" s="268"/>
    </row>
    <row r="3531" spans="57:57" x14ac:dyDescent="0.25">
      <c r="BE3531" s="268"/>
    </row>
    <row r="3532" spans="57:57" x14ac:dyDescent="0.25">
      <c r="BE3532" s="268"/>
    </row>
    <row r="3533" spans="57:57" x14ac:dyDescent="0.25">
      <c r="BE3533" s="268"/>
    </row>
    <row r="3534" spans="57:57" x14ac:dyDescent="0.25">
      <c r="BE3534" s="268"/>
    </row>
    <row r="3535" spans="57:57" ht="15.75" thickBot="1" x14ac:dyDescent="0.3">
      <c r="BE3535" s="269"/>
    </row>
  </sheetData>
  <dataValidations count="6">
    <dataValidation type="list" allowBlank="1" showInputMessage="1" showErrorMessage="1" sqref="AD2">
      <formula1>"AllDepos,DeposBeforeFirstFuturesStartDate,DeposBeforeFirstFuturesStartDatePlusOne,DeposBeforeFirstFuturesExpiryDate"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F3535"/>
  <sheetViews>
    <sheetView topLeftCell="N1" workbookViewId="0">
      <selection activeCell="J3" sqref="J3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21.425781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3" hidden="1" customWidth="1" outlineLevel="1"/>
    <col min="18" max="18" width="9.140625" style="88" hidden="1" customWidth="1" outlineLevel="1"/>
    <col min="19" max="19" width="8.85546875" style="333" hidden="1" customWidth="1" outlineLevel="1"/>
    <col min="20" max="20" width="5" style="333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5" style="88" bestFit="1" customWidth="1"/>
    <col min="43" max="43" width="15.140625" style="88" bestFit="1" customWidth="1"/>
    <col min="44" max="44" width="9" style="88" bestFit="1" customWidth="1"/>
    <col min="45" max="45" width="8" style="88" bestFit="1" customWidth="1"/>
    <col min="46" max="46" width="9" style="88" bestFit="1" customWidth="1"/>
    <col min="47" max="47" width="17.28515625" style="88" hidden="1" customWidth="1" outlineLevel="1"/>
    <col min="48" max="48" width="17.28515625" style="88" customWidth="1" collapsed="1"/>
    <col min="49" max="49" width="10" style="88" bestFit="1" customWidth="1"/>
    <col min="50" max="50" width="6.28515625" style="88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3</v>
      </c>
      <c r="M1" s="83"/>
      <c r="Q1" s="316"/>
      <c r="S1" s="316"/>
      <c r="T1" s="316"/>
      <c r="V1" s="217" t="str">
        <f>Currency&amp;" "&amp;Tenor</f>
        <v>EUR 6M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O1" s="245"/>
      <c r="AP1" s="245"/>
      <c r="AQ1" s="245" t="s">
        <v>73</v>
      </c>
      <c r="AR1" s="245" t="s">
        <v>218</v>
      </c>
      <c r="AS1" s="245" t="s">
        <v>219</v>
      </c>
      <c r="AT1" s="245" t="s">
        <v>220</v>
      </c>
      <c r="AU1" s="245" t="s">
        <v>221</v>
      </c>
      <c r="AV1" s="245" t="s">
        <v>223</v>
      </c>
      <c r="AW1" s="245" t="s">
        <v>222</v>
      </c>
      <c r="AX1" s="267" t="s">
        <v>226</v>
      </c>
      <c r="AZ1" s="103"/>
      <c r="BA1" s="103" t="s">
        <v>247</v>
      </c>
      <c r="BB1" s="103" t="s">
        <v>223</v>
      </c>
      <c r="BC1" s="103" t="s">
        <v>248</v>
      </c>
      <c r="BD1" s="103" t="str">
        <f>"F "&amp;Tenor</f>
        <v>F 6M</v>
      </c>
      <c r="BE1" s="103" t="str">
        <f>"F "&amp;Tenor&amp;" QL"</f>
        <v>F 6M QL</v>
      </c>
      <c r="BF1" s="80" t="str">
        <f>_xll.qlEuribor(,"6M",Currency&amp;"6M",,Trigger)</f>
        <v>obj_0081c#0000</v>
      </c>
    </row>
    <row r="2" spans="1:5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61" t="s">
        <v>242</v>
      </c>
      <c r="K2" s="354" t="s">
        <v>243</v>
      </c>
      <c r="L2" s="61" t="s">
        <v>38</v>
      </c>
      <c r="M2" s="61" t="s">
        <v>42</v>
      </c>
      <c r="O2" s="154" t="s">
        <v>12</v>
      </c>
      <c r="P2" s="154"/>
      <c r="Q2" s="154" t="s">
        <v>38</v>
      </c>
      <c r="R2" s="154" t="s">
        <v>204</v>
      </c>
      <c r="S2" s="154" t="s">
        <v>212</v>
      </c>
      <c r="T2" s="154" t="s">
        <v>205</v>
      </c>
      <c r="U2" s="385" t="s">
        <v>38</v>
      </c>
      <c r="V2" s="385" t="s">
        <v>73</v>
      </c>
      <c r="W2" s="386" t="s">
        <v>34</v>
      </c>
      <c r="X2" s="386"/>
      <c r="Y2" s="385" t="s">
        <v>32</v>
      </c>
      <c r="Z2" s="385" t="s">
        <v>33</v>
      </c>
      <c r="AA2" s="241" t="e">
        <f t="array" ref="AA2:AA94">_xll.qlPiecewiseYieldCurveData(YieldCurve_6M,Trigger)</f>
        <v>#NUM!</v>
      </c>
      <c r="AC2" s="238" t="s">
        <v>207</v>
      </c>
      <c r="AD2" s="235" t="s">
        <v>216</v>
      </c>
      <c r="AO2" s="247">
        <v>1</v>
      </c>
      <c r="AP2" s="247" t="str">
        <f>"X"&amp;AO2+6&amp;"F"</f>
        <v>X7F</v>
      </c>
      <c r="AQ2" s="247" t="str">
        <f t="shared" ref="AQ2:AQ13" si="0">Currency&amp;AO2&amp;AP2&amp;"=ICAP"</f>
        <v>EUR1X7F=ICAP</v>
      </c>
      <c r="AR2" s="248" t="e">
        <f>_xll.RtGet("IDN",AQ2,$AR$1)/100</f>
        <v>#VALUE!</v>
      </c>
      <c r="AS2" s="248" t="e">
        <f>_xll.RtGet("IDN",AQ2,$AS$1)/100</f>
        <v>#VALUE!</v>
      </c>
      <c r="AT2" s="248" t="e">
        <f>AVERAGE(AR2:AS2)</f>
        <v>#VALUE!</v>
      </c>
      <c r="AU2" s="249">
        <f>_xll.qlInterestRateIndexFixingDate($AD$5,AV2)</f>
        <v>42271</v>
      </c>
      <c r="AV2" s="249">
        <f>_xll.qlCalendarAdvance(Calendar,Settlementdate,AO2&amp;"M","mf",TRUE,Trigger)</f>
        <v>42275</v>
      </c>
      <c r="AW2" s="248" t="e">
        <f>_xll.qlIndexFixing($AD$5,AU2,,_xll.ohTrigger(Trigger,Trigger6M))</f>
        <v>#NUM!</v>
      </c>
      <c r="AX2" s="264" t="e">
        <f>(AT2-AW2)*10000</f>
        <v>#VALUE!</v>
      </c>
      <c r="AZ2" s="95" t="s">
        <v>197</v>
      </c>
      <c r="BA2" s="96">
        <f>Evaluationdate</f>
        <v>42242</v>
      </c>
      <c r="BB2" s="96">
        <f>Settlementdate</f>
        <v>42244</v>
      </c>
      <c r="BC2" s="96">
        <f>_xll.qlInterestRateIndexMaturity(Currency&amp;"ibor"&amp;Tenor,BB2,Trigger)</f>
        <v>42429</v>
      </c>
      <c r="BD2" s="241" t="e">
        <f>_xll.qlIndexFixing($AD$5,BA2,TRUE,_xll.ohTrigger(Trigger,Trigger6M))</f>
        <v>#NUM!</v>
      </c>
      <c r="BE2" s="241">
        <f>IFERROR(_xll.qlIndexFixing($BF$1,BA2,,_xll.ohTrigger(Trigger,Trigger6M)),#N/A)</f>
        <v>3.8999999999999999E-4</v>
      </c>
    </row>
    <row r="3" spans="1:58" s="80" customFormat="1" ht="11.25" customHeight="1" x14ac:dyDescent="0.2">
      <c r="A3" s="270" t="s">
        <v>233</v>
      </c>
      <c r="B3" s="287" t="str">
        <f t="array" ref="B3:B20">_xll.ohFilter(Quote!Z4:Z102,Quote!Y4:Y102="DP")</f>
        <v>ON</v>
      </c>
      <c r="C3" s="273" t="str">
        <f t="array" ref="C3:C21">SUBSTITUTE(_xll.ohFilter(PastedValue!Y2:Y62,PastedValue!U2:U62="DP"),"/N","N")</f>
        <v>ON</v>
      </c>
      <c r="D3" s="272" t="str">
        <f>IF(DataSelect="Reference",IF(LEFT($C3,1)="#",(_xll.qlCalendarBusinessDaysBetween(Calendar,Settlementdate,DATE(RIGHT(LEFT(C3,5),4),LEFT(RIGHT(C3,4),2),RIGHT(C3,2)),,TRUE,Trigger)-1)&amp;"D",C3),$B3)</f>
        <v>ON</v>
      </c>
      <c r="E3" s="271">
        <f t="shared" ref="E3:E21" si="1">IF($D3="ON",0,IF($D3="TN",1,2))</f>
        <v>0</v>
      </c>
      <c r="F3" s="272" t="s">
        <v>236</v>
      </c>
      <c r="G3" s="273" t="b">
        <v>0</v>
      </c>
      <c r="H3" s="274" t="s">
        <v>45</v>
      </c>
      <c r="I3" s="348">
        <f t="array" ref="I3:I21">_xll.ohFilter(PastedValue!AB2:AB62,PastedValue!U2:U62="Dp")/100</f>
        <v>-1.0999989999999999E-3</v>
      </c>
      <c r="J3" s="348" t="str">
        <f>IFERROR(_xll.qlSimpleQuote(A3&amp;IF(LEFT(C3,1)="#","STUB",C3),I3,,Permanent,Trigger,TRUE),"--")</f>
        <v>DPON#0000</v>
      </c>
      <c r="K3" s="67" t="str">
        <f>Currency&amp;"X"&amp;B3&amp;"D="&amp;Tenor</f>
        <v>EURXOND=6M</v>
      </c>
      <c r="L3" s="351" t="str">
        <f>IFERROR(_xll.qlDepositRateHelper2(,IF(DataSelect="Reference",$J3,$K3),IF(RIGHT($D3,1)="N","1D",$D3),$E3,Calendar,$F3,$G3,$H3,,_xll.ohTrigger(Trigger,DataSelect)),"--")</f>
        <v>obj_00c5f#0000</v>
      </c>
      <c r="M3" s="271" t="b">
        <f>IF(L3="--",FALSE,TRUE)</f>
        <v>1</v>
      </c>
      <c r="N3" s="81"/>
      <c r="O3" s="338" t="str">
        <f t="shared" ref="O3:O19" si="2">A3</f>
        <v>DP</v>
      </c>
      <c r="P3" s="338" t="str">
        <f>D3</f>
        <v>ON</v>
      </c>
      <c r="Q3" s="323" t="str">
        <f>L3</f>
        <v>obj_00c5f#0000</v>
      </c>
      <c r="R3" s="95" t="b">
        <f>M3</f>
        <v>1</v>
      </c>
      <c r="S3" s="323">
        <v>1</v>
      </c>
      <c r="T3" s="323">
        <v>1</v>
      </c>
      <c r="U3" s="95" t="str">
        <f t="array" ref="U3:U94">_xll.qlRateHelperSelection(_xll.ohFilter(Q3:Q95,R3:R95),_xll.ohFilter(T3:T95,R3:R95),$AD$1,$AD$3,$AD$4,$AD$2,_xll.ohFilter(S3:S95,R3:R95),Trigger)</f>
        <v>obj_00c5f</v>
      </c>
      <c r="V3" s="95" t="str">
        <f>_xll.qlRateHelperQuoteName(U3)</f>
        <v>EURXOND=6M</v>
      </c>
      <c r="W3" s="335" t="e">
        <f>_xll.qlRateHelperRate(U3,_xll.ohTrigger(Trigger,Trigger6M))</f>
        <v>#NUM!</v>
      </c>
      <c r="X3" s="335" t="str">
        <f>IFERROR(_xll.qlFuturesRateHelperConvexityAdjustment(U3,Trigger),"--")</f>
        <v>--</v>
      </c>
      <c r="Y3" s="96">
        <f>_xll.qlRateHelperEarliestDate(U3,Trigger)</f>
        <v>42242</v>
      </c>
      <c r="Z3" s="96">
        <f>_xll.qlRateHelperLatestDate(U3,Trigger)</f>
        <v>42243</v>
      </c>
      <c r="AA3" s="242" t="e">
        <v>#NUM!</v>
      </c>
      <c r="AC3" s="238" t="s">
        <v>214</v>
      </c>
      <c r="AD3" s="243">
        <v>0</v>
      </c>
      <c r="AE3" s="246"/>
      <c r="AO3" s="224">
        <v>2</v>
      </c>
      <c r="AP3" s="224" t="str">
        <f t="shared" ref="AP3:AP13" si="3">"X"&amp;AO3+6&amp;"F"</f>
        <v>X8F</v>
      </c>
      <c r="AQ3" s="224" t="str">
        <f t="shared" si="0"/>
        <v>EUR2X8F=ICAP</v>
      </c>
      <c r="AR3" s="250" t="e">
        <f>_xll.RtGet("IDN",AQ3,$AR$1)/100</f>
        <v>#VALUE!</v>
      </c>
      <c r="AS3" s="250" t="e">
        <f>_xll.RtGet("IDN",AQ3,$AS$1)/100</f>
        <v>#VALUE!</v>
      </c>
      <c r="AT3" s="250" t="e">
        <f t="shared" ref="AT3:AT13" si="4">AVERAGE(AR3:AS3)</f>
        <v>#VALUE!</v>
      </c>
      <c r="AU3" s="251">
        <f>_xll.qlInterestRateIndexFixingDate($AD$5,AV3)</f>
        <v>42303</v>
      </c>
      <c r="AV3" s="251">
        <f>_xll.qlCalendarAdvance(Calendar,Settlementdate,AO3&amp;"M","mf",TRUE,Trigger)</f>
        <v>42305</v>
      </c>
      <c r="AW3" s="250" t="e">
        <f>_xll.qlIndexFixing($AD$5,AU3,,_xll.ohTrigger(Trigger,Trigger6M))</f>
        <v>#NUM!</v>
      </c>
      <c r="AX3" s="265" t="e">
        <f t="shared" ref="AX3:AX13" si="5">(AT3-AW3)*10000</f>
        <v>#VALUE!</v>
      </c>
      <c r="AZ3" s="97" t="s">
        <v>197</v>
      </c>
      <c r="BA3" s="98">
        <f>_xll.qlInterestRateIndexFixingDate(Currency&amp;"ibor"&amp;Tenor,BB3,Trigger)</f>
        <v>42243</v>
      </c>
      <c r="BB3" s="98">
        <f>_xll.qlCalendarAdvance(Calendar,BB2,AZ3,"f",,Trigger)</f>
        <v>42247</v>
      </c>
      <c r="BC3" s="98">
        <f>_xll.qlInterestRateIndexMaturity(Currency&amp;"ibor"&amp;Tenor,BB3,Trigger)</f>
        <v>42429</v>
      </c>
      <c r="BD3" s="242" t="e">
        <f>_xll.qlIndexFixing($AD$5,BA3,TRUE,_xll.ohTrigger(Trigger,Trigger6M))</f>
        <v>#NUM!</v>
      </c>
      <c r="BE3" s="242">
        <f>IFERROR(_xll.qlIndexFixing($BF$1,BA3,,_xll.ohTrigger(Trigger,Trigger6M)),#N/A)</f>
        <v>3.8714722374350946E-4</v>
      </c>
    </row>
    <row r="4" spans="1:58" s="80" customFormat="1" ht="11.25" customHeight="1" x14ac:dyDescent="0.2">
      <c r="A4" s="276" t="s">
        <v>233</v>
      </c>
      <c r="B4" s="288" t="str">
        <v>TN</v>
      </c>
      <c r="C4" s="279" t="str">
        <v>TN</v>
      </c>
      <c r="D4" s="278" t="str">
        <f>IF(DataSelect="Reference",IF(LEFT($C4,1)="#",(_xll.qlCalendarBusinessDaysBetween(Calendar,Settlementdate,DATE(RIGHT(LEFT(C4,5),4),LEFT(RIGHT(C4,4),2),RIGHT(C4,2)),,TRUE,Trigger)-1)&amp;"D",C4),$B4)</f>
        <v>TN</v>
      </c>
      <c r="E4" s="277">
        <f t="shared" si="1"/>
        <v>1</v>
      </c>
      <c r="F4" s="278" t="s">
        <v>236</v>
      </c>
      <c r="G4" s="279" t="b">
        <v>0</v>
      </c>
      <c r="H4" s="280" t="s">
        <v>45</v>
      </c>
      <c r="I4" s="349">
        <v>-1.1000000000000001E-3</v>
      </c>
      <c r="J4" s="349" t="str">
        <f>IFERROR(_xll.qlSimpleQuote(A4&amp;IF(LEFT(C4,1)="#","STUB",C4),I4,,Permanent,Trigger,TRUE),"--")</f>
        <v>DPTN#0000</v>
      </c>
      <c r="K4" s="75" t="str">
        <f>Currency&amp;"X"&amp;B4&amp;"D="&amp;Tenor</f>
        <v>EURXTND=6M</v>
      </c>
      <c r="L4" s="352" t="str">
        <f>IFERROR(_xll.qlDepositRateHelper2(,IF(DataSelect="Reference",$J4,$K4),IF(RIGHT($D4,1)="N","1D",$D4),$E4,Calendar,$F4,$G4,$H4,,_xll.ohTrigger(Trigger,DataSelect)),"--")</f>
        <v>obj_00c51#0000</v>
      </c>
      <c r="M4" s="277" t="b">
        <f t="shared" ref="M4:M21" si="6">IF(L4="--",FALSE,TRUE)</f>
        <v>1</v>
      </c>
      <c r="N4" s="87"/>
      <c r="O4" s="336" t="str">
        <f t="shared" si="2"/>
        <v>DP</v>
      </c>
      <c r="P4" s="336" t="str">
        <f t="shared" ref="P4:P19" si="7">D4</f>
        <v>TN</v>
      </c>
      <c r="Q4" s="337" t="str">
        <f t="shared" ref="Q4:R19" si="8">L4</f>
        <v>obj_00c51#0000</v>
      </c>
      <c r="R4" s="97" t="b">
        <f t="shared" si="8"/>
        <v>1</v>
      </c>
      <c r="S4" s="337">
        <v>1</v>
      </c>
      <c r="T4" s="337">
        <v>1</v>
      </c>
      <c r="U4" s="97" t="str">
        <v>obj_00c51</v>
      </c>
      <c r="V4" s="97" t="str">
        <f>_xll.qlRateHelperQuoteName(U4)</f>
        <v>EURXTND=6M</v>
      </c>
      <c r="W4" s="334" t="e">
        <f>_xll.qlRateHelperRate(U4,_xll.ohTrigger(Trigger,Trigger6M))</f>
        <v>#NUM!</v>
      </c>
      <c r="X4" s="334" t="str">
        <f>IFERROR(_xll.qlFuturesRateHelperConvexityAdjustment(U4,Trigger),"--")</f>
        <v>--</v>
      </c>
      <c r="Y4" s="98">
        <f>_xll.qlRateHelperEarliestDate(U4,Trigger)</f>
        <v>42243</v>
      </c>
      <c r="Z4" s="98">
        <f>_xll.qlRateHelperLatestDate(U4,Trigger)</f>
        <v>42244</v>
      </c>
      <c r="AA4" s="242" t="e">
        <v>#NUM!</v>
      </c>
      <c r="AC4" s="238" t="s">
        <v>215</v>
      </c>
      <c r="AD4" s="243">
        <v>4</v>
      </c>
      <c r="AE4" s="246"/>
      <c r="AO4" s="224">
        <v>3</v>
      </c>
      <c r="AP4" s="224" t="str">
        <f t="shared" si="3"/>
        <v>X9F</v>
      </c>
      <c r="AQ4" s="224" t="str">
        <f t="shared" si="0"/>
        <v>EUR3X9F=ICAP</v>
      </c>
      <c r="AR4" s="250" t="e">
        <f>_xll.RtGet("IDN",AQ4,$AR$1)/100</f>
        <v>#VALUE!</v>
      </c>
      <c r="AS4" s="250" t="e">
        <f>_xll.RtGet("IDN",AQ4,$AS$1)/100</f>
        <v>#VALUE!</v>
      </c>
      <c r="AT4" s="250" t="e">
        <f t="shared" si="4"/>
        <v>#VALUE!</v>
      </c>
      <c r="AU4" s="251">
        <f>_xll.qlInterestRateIndexFixingDate($AD$5,AV4)</f>
        <v>42334</v>
      </c>
      <c r="AV4" s="251">
        <f>_xll.qlCalendarAdvance(Calendar,Settlementdate,AO4&amp;"M","mf",TRUE,Trigger)</f>
        <v>42338</v>
      </c>
      <c r="AW4" s="250" t="e">
        <f>_xll.qlIndexFixing($AD$5,AU4,,_xll.ohTrigger(Trigger,Trigger6M))</f>
        <v>#NUM!</v>
      </c>
      <c r="AX4" s="265" t="e">
        <f t="shared" si="5"/>
        <v>#VALUE!</v>
      </c>
      <c r="AZ4" s="97" t="s">
        <v>197</v>
      </c>
      <c r="BA4" s="98">
        <f>_xll.qlInterestRateIndexFixingDate(Currency&amp;"ibor"&amp;Tenor,BB4,Trigger)</f>
        <v>42244</v>
      </c>
      <c r="BB4" s="98">
        <f>_xll.qlCalendarAdvance(Calendar,BB3,AZ4,"f",,Trigger)</f>
        <v>42248</v>
      </c>
      <c r="BC4" s="98">
        <f>_xll.qlInterestRateIndexMaturity(Currency&amp;"ibor"&amp;Tenor,BB4,Trigger)</f>
        <v>42430</v>
      </c>
      <c r="BD4" s="242" t="e">
        <f>_xll.qlIndexFixing($AD$5,BA4,TRUE,_xll.ohTrigger(Trigger,Trigger6M))</f>
        <v>#NUM!</v>
      </c>
      <c r="BE4" s="242">
        <f>IFERROR(_xll.qlIndexFixing($BF$1,BA4,,_xll.ohTrigger(Trigger,Trigger6M)),#N/A)</f>
        <v>3.9116396995212251E-4</v>
      </c>
    </row>
    <row r="5" spans="1:58" s="80" customFormat="1" ht="11.25" customHeight="1" x14ac:dyDescent="0.2">
      <c r="A5" s="276" t="s">
        <v>233</v>
      </c>
      <c r="B5" s="288" t="str">
        <v>SN</v>
      </c>
      <c r="C5" s="279" t="str">
        <v>SN</v>
      </c>
      <c r="D5" s="278" t="str">
        <f>IF(DataSelect="Reference",IF(LEFT($C5,1)="#",(_xll.qlCalendarBusinessDaysBetween(Calendar,Settlementdate,DATE(RIGHT(LEFT(C5,5),4),LEFT(RIGHT(C5,4),2),RIGHT(C5,2)),,TRUE,Trigger)-1)&amp;"D",C5),$B5)</f>
        <v>SN</v>
      </c>
      <c r="E5" s="277">
        <f t="shared" si="1"/>
        <v>2</v>
      </c>
      <c r="F5" s="278" t="s">
        <v>236</v>
      </c>
      <c r="G5" s="279" t="b">
        <v>0</v>
      </c>
      <c r="H5" s="280" t="s">
        <v>45</v>
      </c>
      <c r="I5" s="349">
        <v>2.2529999999999998E-3</v>
      </c>
      <c r="J5" s="349" t="str">
        <f>IFERROR(_xll.qlSimpleQuote(A5&amp;IF(LEFT(C5,1)="#","STUB",C5),I5,,Permanent,Trigger,TRUE),"--")</f>
        <v>DPSN#0000</v>
      </c>
      <c r="K5" s="75" t="str">
        <f t="shared" ref="K5:K21" si="9">IF(LEFT(B5,1)="#","STUB"&amp;Tenor,Currency&amp;"_CURVE_DEP"&amp;Tenor&amp;"_"&amp;B5)</f>
        <v>EUR_CURVE_DEP6M_SN</v>
      </c>
      <c r="L5" s="352" t="str">
        <f>IFERROR(_xll.qlDepositRateHelper2(,IF(DataSelect="Reference",$J5,$K5),IF(RIGHT($D5,1)="N","1D",$D5),$E5,Calendar,$F5,$G5,$H5,,_xll.ohTrigger(Trigger,DataSelect)),"--")</f>
        <v>obj_00c55#0000</v>
      </c>
      <c r="M5" s="277" t="b">
        <f t="shared" si="6"/>
        <v>1</v>
      </c>
      <c r="N5" s="87"/>
      <c r="O5" s="336" t="str">
        <f t="shared" si="2"/>
        <v>DP</v>
      </c>
      <c r="P5" s="336" t="str">
        <f t="shared" si="7"/>
        <v>SN</v>
      </c>
      <c r="Q5" s="337" t="str">
        <f t="shared" si="8"/>
        <v>obj_00c55#0000</v>
      </c>
      <c r="R5" s="97" t="b">
        <f t="shared" si="8"/>
        <v>1</v>
      </c>
      <c r="S5" s="337">
        <v>1</v>
      </c>
      <c r="T5" s="337">
        <v>1</v>
      </c>
      <c r="U5" s="97" t="str">
        <v>obj_00c55</v>
      </c>
      <c r="V5" s="97" t="str">
        <f>_xll.qlRateHelperQuoteName(U5)</f>
        <v>EUR_CURVE_DEP6M_SN</v>
      </c>
      <c r="W5" s="334" t="e">
        <f>_xll.qlRateHelperRate(U5,_xll.ohTrigger(Trigger,Trigger6M))</f>
        <v>#NUM!</v>
      </c>
      <c r="X5" s="334" t="str">
        <f>IFERROR(_xll.qlFuturesRateHelperConvexityAdjustment(U5,Trigger),"--")</f>
        <v>--</v>
      </c>
      <c r="Y5" s="98">
        <f>_xll.qlRateHelperEarliestDate(U5,Trigger)</f>
        <v>42244</v>
      </c>
      <c r="Z5" s="98">
        <f>_xll.qlRateHelperLatestDate(U5,Trigger)</f>
        <v>42247</v>
      </c>
      <c r="AA5" s="242" t="e">
        <v>#NUM!</v>
      </c>
      <c r="AC5" s="238" t="s">
        <v>4</v>
      </c>
      <c r="AD5" s="243" t="str">
        <f>_xll.qlEuribor(,Tenor,YieldCurve_6M,Permanent,YieldCurve_6M,ObjectOverwrite)</f>
        <v>obj_00cba#0000</v>
      </c>
      <c r="AE5" s="246"/>
      <c r="AO5" s="224">
        <v>4</v>
      </c>
      <c r="AP5" s="224" t="str">
        <f t="shared" si="3"/>
        <v>X10F</v>
      </c>
      <c r="AQ5" s="224" t="str">
        <f t="shared" si="0"/>
        <v>EUR4X10F=ICAP</v>
      </c>
      <c r="AR5" s="250" t="e">
        <f>_xll.RtGet("IDN",AQ5,$AR$1)/100</f>
        <v>#VALUE!</v>
      </c>
      <c r="AS5" s="250" t="e">
        <f>_xll.RtGet("IDN",AQ5,$AS$1)/100</f>
        <v>#VALUE!</v>
      </c>
      <c r="AT5" s="250" t="e">
        <f t="shared" si="4"/>
        <v>#VALUE!</v>
      </c>
      <c r="AU5" s="251">
        <f>_xll.qlInterestRateIndexFixingDate($AD$5,AV5)</f>
        <v>42361</v>
      </c>
      <c r="AV5" s="251">
        <f>_xll.qlCalendarAdvance(Calendar,Settlementdate,AO5&amp;"M","mf",TRUE,Trigger)</f>
        <v>42366</v>
      </c>
      <c r="AW5" s="250" t="e">
        <f>_xll.qlIndexFixing($AD$5,AU5,,_xll.ohTrigger(Trigger,Trigger6M))</f>
        <v>#NUM!</v>
      </c>
      <c r="AX5" s="265" t="e">
        <f t="shared" si="5"/>
        <v>#VALUE!</v>
      </c>
      <c r="AZ5" s="97" t="s">
        <v>197</v>
      </c>
      <c r="BA5" s="98">
        <f>_xll.qlInterestRateIndexFixingDate(Currency&amp;"ibor"&amp;Tenor,BB5,Trigger)</f>
        <v>42247</v>
      </c>
      <c r="BB5" s="98">
        <f>_xll.qlCalendarAdvance(Calendar,BB4,AZ5,"f",,Trigger)</f>
        <v>42249</v>
      </c>
      <c r="BC5" s="98">
        <f>_xll.qlInterestRateIndexMaturity(Currency&amp;"ibor"&amp;Tenor,BB5,Trigger)</f>
        <v>42431</v>
      </c>
      <c r="BD5" s="242" t="e">
        <f>_xll.qlIndexFixing($AD$5,BA5,TRUE,_xll.ohTrigger(Trigger,Trigger6M))</f>
        <v>#NUM!</v>
      </c>
      <c r="BE5" s="242">
        <f>IFERROR(_xll.qlIndexFixing($BF$1,BA5,,_xll.ohTrigger(Trigger,Trigger6M)),#N/A)</f>
        <v>3.910354835934271E-4</v>
      </c>
    </row>
    <row r="6" spans="1:58" s="80" customFormat="1" ht="11.25" customHeight="1" x14ac:dyDescent="0.2">
      <c r="A6" s="276" t="s">
        <v>233</v>
      </c>
      <c r="B6" s="288" t="str">
        <v>1W</v>
      </c>
      <c r="C6" s="279" t="str">
        <v>1W</v>
      </c>
      <c r="D6" s="278" t="str">
        <f>IF(DataSelect="Reference",IF(LEFT($C6,1)="#",(_xll.qlCalendarBusinessDaysBetween(Calendar,Settlementdate,DATE(RIGHT(LEFT(C6,5),4),LEFT(RIGHT(C6,4),2),RIGHT(C6,2)),,TRUE,Trigger)-1)&amp;"D",C6),$B6)</f>
        <v>1W</v>
      </c>
      <c r="E6" s="277">
        <f t="shared" si="1"/>
        <v>2</v>
      </c>
      <c r="F6" s="278" t="s">
        <v>236</v>
      </c>
      <c r="G6" s="279" t="b">
        <v>0</v>
      </c>
      <c r="H6" s="280" t="s">
        <v>45</v>
      </c>
      <c r="I6" s="349">
        <v>6.7000000000000002E-5</v>
      </c>
      <c r="J6" s="349" t="str">
        <f>IFERROR(_xll.qlSimpleQuote(A6&amp;IF(LEFT(C6,1)="#","STUB",C6),I6,,Permanent,Trigger,TRUE),"--")</f>
        <v>DP1W#0000</v>
      </c>
      <c r="K6" s="75" t="str">
        <f t="shared" si="9"/>
        <v>EUR_CURVE_DEP6M_1W</v>
      </c>
      <c r="L6" s="352" t="str">
        <f>IFERROR(_xll.qlDepositRateHelper2(,IF(DataSelect="Reference",$J6,$K6),IF(RIGHT($D6,1)="N","1D",$D6),$E6,Calendar,$F6,$G6,$H6,,_xll.ohTrigger(Trigger,DataSelect)),"--")</f>
        <v>obj_00c54#0000</v>
      </c>
      <c r="M6" s="277" t="b">
        <f t="shared" si="6"/>
        <v>1</v>
      </c>
      <c r="N6" s="87"/>
      <c r="O6" s="336" t="str">
        <f t="shared" si="2"/>
        <v>DP</v>
      </c>
      <c r="P6" s="336" t="str">
        <f t="shared" si="7"/>
        <v>1W</v>
      </c>
      <c r="Q6" s="337" t="str">
        <f t="shared" si="8"/>
        <v>obj_00c54#0000</v>
      </c>
      <c r="R6" s="97" t="b">
        <f t="shared" si="8"/>
        <v>1</v>
      </c>
      <c r="S6" s="337">
        <v>1</v>
      </c>
      <c r="T6" s="337">
        <v>1</v>
      </c>
      <c r="U6" s="97" t="str">
        <v>obj_00c54</v>
      </c>
      <c r="V6" s="97" t="str">
        <f>_xll.qlRateHelperQuoteName(U6)</f>
        <v>EUR_CURVE_DEP6M_1W</v>
      </c>
      <c r="W6" s="334" t="e">
        <f>_xll.qlRateHelperRate(U6,_xll.ohTrigger(Trigger,Trigger6M))</f>
        <v>#NUM!</v>
      </c>
      <c r="X6" s="334" t="str">
        <f>IFERROR(_xll.qlFuturesRateHelperConvexityAdjustment(U6,Trigger),"--")</f>
        <v>--</v>
      </c>
      <c r="Y6" s="98">
        <f>_xll.qlRateHelperEarliestDate(U6,Trigger)</f>
        <v>42244</v>
      </c>
      <c r="Z6" s="98">
        <f>_xll.qlRateHelperLatestDate(U6,Trigger)</f>
        <v>42251</v>
      </c>
      <c r="AA6" s="242" t="e">
        <v>#NUM!</v>
      </c>
      <c r="AE6" s="246"/>
      <c r="AO6" s="224">
        <v>5</v>
      </c>
      <c r="AP6" s="224" t="str">
        <f t="shared" si="3"/>
        <v>X11F</v>
      </c>
      <c r="AQ6" s="224" t="str">
        <f t="shared" si="0"/>
        <v>EUR5X11F=ICAP</v>
      </c>
      <c r="AR6" s="250" t="e">
        <f>_xll.RtGet("IDN",AQ6,$AR$1)/100</f>
        <v>#VALUE!</v>
      </c>
      <c r="AS6" s="250" t="e">
        <f>_xll.RtGet("IDN",AQ6,$AS$1)/100</f>
        <v>#VALUE!</v>
      </c>
      <c r="AT6" s="250" t="e">
        <f t="shared" si="4"/>
        <v>#VALUE!</v>
      </c>
      <c r="AU6" s="251">
        <f>_xll.qlInterestRateIndexFixingDate($AD$5,AV6)</f>
        <v>42395</v>
      </c>
      <c r="AV6" s="251">
        <f>_xll.qlCalendarAdvance(Calendar,Settlementdate,AO6&amp;"M","mf",TRUE,Trigger)</f>
        <v>42397</v>
      </c>
      <c r="AW6" s="250" t="e">
        <f>_xll.qlIndexFixing($AD$5,AU6,,_xll.ohTrigger(Trigger,Trigger6M))</f>
        <v>#NUM!</v>
      </c>
      <c r="AX6" s="265" t="e">
        <f t="shared" si="5"/>
        <v>#VALUE!</v>
      </c>
      <c r="AZ6" s="97" t="s">
        <v>197</v>
      </c>
      <c r="BA6" s="98">
        <f>_xll.qlInterestRateIndexFixingDate(Currency&amp;"ibor"&amp;Tenor,BB6,Trigger)</f>
        <v>42248</v>
      </c>
      <c r="BB6" s="98">
        <f>_xll.qlCalendarAdvance(Calendar,BB5,AZ6,"f",,Trigger)</f>
        <v>42250</v>
      </c>
      <c r="BC6" s="98">
        <f>_xll.qlInterestRateIndexMaturity(Currency&amp;"ibor"&amp;Tenor,BB6,Trigger)</f>
        <v>42432</v>
      </c>
      <c r="BD6" s="242" t="e">
        <f>_xll.qlIndexFixing($AD$5,BA6,TRUE,_xll.ohTrigger(Trigger,Trigger6M))</f>
        <v>#NUM!</v>
      </c>
      <c r="BE6" s="242">
        <f>IFERROR(_xll.qlIndexFixing($BF$1,BA6,,_xll.ohTrigger(Trigger,Trigger6M)),#N/A)</f>
        <v>3.9091619070006137E-4</v>
      </c>
    </row>
    <row r="7" spans="1:58" s="80" customFormat="1" ht="11.25" customHeight="1" x14ac:dyDescent="0.2">
      <c r="A7" s="276" t="s">
        <v>233</v>
      </c>
      <c r="B7" s="288" t="str">
        <v>2W</v>
      </c>
      <c r="C7" s="279" t="str">
        <v>2W</v>
      </c>
      <c r="D7" s="278" t="str">
        <f>IF(DataSelect="Reference",IF(LEFT($C7,1)="#",(_xll.qlCalendarBusinessDaysBetween(Calendar,Settlementdate,DATE(RIGHT(LEFT(C7,5),4),LEFT(RIGHT(C7,4),2),RIGHT(C7,2)),,TRUE,Trigger)-1)&amp;"D",C7),$B7)</f>
        <v>2W</v>
      </c>
      <c r="E7" s="277">
        <f t="shared" si="1"/>
        <v>2</v>
      </c>
      <c r="F7" s="278" t="s">
        <v>236</v>
      </c>
      <c r="G7" s="279" t="b">
        <v>0</v>
      </c>
      <c r="H7" s="280" t="s">
        <v>45</v>
      </c>
      <c r="I7" s="349">
        <v>2.0400000000000003E-4</v>
      </c>
      <c r="J7" s="349" t="str">
        <f>IFERROR(_xll.qlSimpleQuote(A7&amp;IF(LEFT(C7,1)="#","STUB",C7),I7,,Permanent,Trigger,TRUE),"--")</f>
        <v>DP2W#0000</v>
      </c>
      <c r="K7" s="75" t="str">
        <f t="shared" si="9"/>
        <v>EUR_CURVE_DEP6M_2W</v>
      </c>
      <c r="L7" s="352" t="str">
        <f>IFERROR(_xll.qlDepositRateHelper2(,IF(DataSelect="Reference",$J7,$K7),IF(RIGHT($D7,1)="N","1D",$D7),$E7,Calendar,$F7,$G7,$H7,,_xll.ohTrigger(Trigger,DataSelect)),"--")</f>
        <v>obj_00c52#0000</v>
      </c>
      <c r="M7" s="277" t="b">
        <f t="shared" si="6"/>
        <v>1</v>
      </c>
      <c r="N7" s="87"/>
      <c r="O7" s="336" t="str">
        <f t="shared" si="2"/>
        <v>DP</v>
      </c>
      <c r="P7" s="336" t="str">
        <f t="shared" si="7"/>
        <v>2W</v>
      </c>
      <c r="Q7" s="337" t="str">
        <f t="shared" si="8"/>
        <v>obj_00c52#0000</v>
      </c>
      <c r="R7" s="97" t="b">
        <f t="shared" si="8"/>
        <v>1</v>
      </c>
      <c r="S7" s="337">
        <v>1</v>
      </c>
      <c r="T7" s="337">
        <v>1</v>
      </c>
      <c r="U7" s="97" t="str">
        <v>obj_00c52</v>
      </c>
      <c r="V7" s="97" t="str">
        <f>_xll.qlRateHelperQuoteName(U7)</f>
        <v>EUR_CURVE_DEP6M_2W</v>
      </c>
      <c r="W7" s="334" t="e">
        <f>_xll.qlRateHelperRate(U7,_xll.ohTrigger(Trigger,Trigger6M))</f>
        <v>#NUM!</v>
      </c>
      <c r="X7" s="334" t="str">
        <f>IFERROR(_xll.qlFuturesRateHelperConvexityAdjustment(U7,Trigger),"--")</f>
        <v>--</v>
      </c>
      <c r="Y7" s="98">
        <f>_xll.qlRateHelperEarliestDate(U7,Trigger)</f>
        <v>42244</v>
      </c>
      <c r="Z7" s="98">
        <f>_xll.qlRateHelperLatestDate(U7,Trigger)</f>
        <v>42258</v>
      </c>
      <c r="AA7" s="242" t="e">
        <v>#NUM!</v>
      </c>
      <c r="AE7" s="246"/>
      <c r="AO7" s="224">
        <v>6</v>
      </c>
      <c r="AP7" s="224" t="str">
        <f t="shared" si="3"/>
        <v>X12F</v>
      </c>
      <c r="AQ7" s="224" t="str">
        <f t="shared" si="0"/>
        <v>EUR6X12F=ICAP</v>
      </c>
      <c r="AR7" s="250" t="e">
        <f>_xll.RtGet("IDN",AQ7,$AR$1)/100</f>
        <v>#VALUE!</v>
      </c>
      <c r="AS7" s="250" t="e">
        <f>_xll.RtGet("IDN",AQ7,$AS$1)/100</f>
        <v>#VALUE!</v>
      </c>
      <c r="AT7" s="250" t="e">
        <f t="shared" si="4"/>
        <v>#VALUE!</v>
      </c>
      <c r="AU7" s="251">
        <f>_xll.qlInterestRateIndexFixingDate($AD$5,AV7)</f>
        <v>42425</v>
      </c>
      <c r="AV7" s="251">
        <f>_xll.qlCalendarAdvance(Calendar,Settlementdate,AO7&amp;"M","mf",TRUE,Trigger)</f>
        <v>42429</v>
      </c>
      <c r="AW7" s="250" t="e">
        <f>_xll.qlIndexFixing($AD$5,AU7,,_xll.ohTrigger(Trigger,Trigger6M))</f>
        <v>#NUM!</v>
      </c>
      <c r="AX7" s="265" t="e">
        <f t="shared" si="5"/>
        <v>#VALUE!</v>
      </c>
      <c r="AZ7" s="97" t="s">
        <v>197</v>
      </c>
      <c r="BA7" s="98">
        <f>_xll.qlInterestRateIndexFixingDate(Currency&amp;"ibor"&amp;Tenor,BB7,Trigger)</f>
        <v>42249</v>
      </c>
      <c r="BB7" s="98">
        <f>_xll.qlCalendarAdvance(Calendar,BB6,AZ7,"f",,Trigger)</f>
        <v>42251</v>
      </c>
      <c r="BC7" s="98">
        <f>_xll.qlInterestRateIndexMaturity(Currency&amp;"ibor"&amp;Tenor,BB7,Trigger)</f>
        <v>42433</v>
      </c>
      <c r="BD7" s="242" t="e">
        <f>_xll.qlIndexFixing($AD$5,BA7,TRUE,_xll.ohTrigger(Trigger,Trigger6M))</f>
        <v>#NUM!</v>
      </c>
      <c r="BE7" s="242">
        <f>IFERROR(_xll.qlIndexFixing($BF$1,BA7,,_xll.ohTrigger(Trigger,Trigger6M)),#N/A)</f>
        <v>3.9080584168793564E-4</v>
      </c>
    </row>
    <row r="8" spans="1:58" s="80" customFormat="1" ht="11.25" customHeight="1" x14ac:dyDescent="0.2">
      <c r="A8" s="276" t="s">
        <v>233</v>
      </c>
      <c r="B8" s="288" t="str">
        <v>3W</v>
      </c>
      <c r="C8" s="279" t="str">
        <v>3W</v>
      </c>
      <c r="D8" s="278" t="str">
        <f>IF(DataSelect="Reference",IF(LEFT($C8,1)="#",(_xll.qlCalendarBusinessDaysBetween(Calendar,Settlementdate,DATE(RIGHT(LEFT(C8,5),4),LEFT(RIGHT(C8,4),2),RIGHT(C8,2)),,TRUE,Trigger)-1)&amp;"D",C8),$B8)</f>
        <v>3W</v>
      </c>
      <c r="E8" s="277">
        <f t="shared" si="1"/>
        <v>2</v>
      </c>
      <c r="F8" s="278" t="s">
        <v>236</v>
      </c>
      <c r="G8" s="279" t="b">
        <v>0</v>
      </c>
      <c r="H8" s="280" t="s">
        <v>45</v>
      </c>
      <c r="I8" s="349">
        <v>2.2700000000000002E-4</v>
      </c>
      <c r="J8" s="349" t="str">
        <f>IFERROR(_xll.qlSimpleQuote(A8&amp;IF(LEFT(C8,1)="#","STUB",C8),I8,,Permanent,Trigger,TRUE),"--")</f>
        <v>DP3W#0000</v>
      </c>
      <c r="K8" s="75" t="str">
        <f t="shared" si="9"/>
        <v>EUR_CURVE_DEP6M_3W</v>
      </c>
      <c r="L8" s="352" t="str">
        <f>IFERROR(_xll.qlDepositRateHelper2(,IF(DataSelect="Reference",$J8,$K8),IF(RIGHT($D8,1)="N","1D",$D8),$E8,Calendar,$F8,$G8,$H8,,_xll.ohTrigger(Trigger,DataSelect)),"--")</f>
        <v>obj_00c63#0000</v>
      </c>
      <c r="M8" s="277" t="b">
        <f t="shared" si="6"/>
        <v>1</v>
      </c>
      <c r="N8" s="87"/>
      <c r="O8" s="336" t="str">
        <f t="shared" si="2"/>
        <v>DP</v>
      </c>
      <c r="P8" s="336" t="str">
        <f t="shared" si="7"/>
        <v>3W</v>
      </c>
      <c r="Q8" s="337" t="str">
        <f t="shared" si="8"/>
        <v>obj_00c63#0000</v>
      </c>
      <c r="R8" s="97" t="b">
        <f t="shared" si="8"/>
        <v>1</v>
      </c>
      <c r="S8" s="337">
        <v>1</v>
      </c>
      <c r="T8" s="337">
        <v>1</v>
      </c>
      <c r="U8" s="97" t="str">
        <v>obj_00c63</v>
      </c>
      <c r="V8" s="97" t="str">
        <f>_xll.qlRateHelperQuoteName(U8)</f>
        <v>EUR_CURVE_DEP6M_3W</v>
      </c>
      <c r="W8" s="334" t="e">
        <f>_xll.qlRateHelperRate(U8,_xll.ohTrigger(Trigger,Trigger6M))</f>
        <v>#NUM!</v>
      </c>
      <c r="X8" s="334" t="str">
        <f>IFERROR(_xll.qlFuturesRateHelperConvexityAdjustment(U8,Trigger),"--")</f>
        <v>--</v>
      </c>
      <c r="Y8" s="98">
        <f>_xll.qlRateHelperEarliestDate(U8,Trigger)</f>
        <v>42244</v>
      </c>
      <c r="Z8" s="98">
        <f>_xll.qlRateHelperLatestDate(U8,Trigger)</f>
        <v>42265</v>
      </c>
      <c r="AA8" s="242" t="e">
        <v>#NUM!</v>
      </c>
      <c r="AE8" s="246"/>
      <c r="AO8" s="224">
        <v>7</v>
      </c>
      <c r="AP8" s="224" t="str">
        <f t="shared" si="3"/>
        <v>X13F</v>
      </c>
      <c r="AQ8" s="224" t="str">
        <f t="shared" si="0"/>
        <v>EUR7X13F=ICAP</v>
      </c>
      <c r="AR8" s="250" t="e">
        <f>_xll.RtGet("IDN",AQ8,$AR$1)/100</f>
        <v>#VALUE!</v>
      </c>
      <c r="AS8" s="250" t="e">
        <f>_xll.RtGet("IDN",AQ8,$AS$1)/100</f>
        <v>#VALUE!</v>
      </c>
      <c r="AT8" s="250" t="e">
        <f t="shared" si="4"/>
        <v>#VALUE!</v>
      </c>
      <c r="AU8" s="251">
        <f>_xll.qlInterestRateIndexFixingDate($AD$5,AV8)</f>
        <v>42452</v>
      </c>
      <c r="AV8" s="251">
        <f>_xll.qlCalendarAdvance(Calendar,Settlementdate,AO8&amp;"M","mf",TRUE,Trigger)</f>
        <v>42458</v>
      </c>
      <c r="AW8" s="250" t="e">
        <f>_xll.qlIndexFixing($AD$5,AU8,,_xll.ohTrigger(Trigger,Trigger6M))</f>
        <v>#NUM!</v>
      </c>
      <c r="AX8" s="265" t="e">
        <f t="shared" si="5"/>
        <v>#VALUE!</v>
      </c>
      <c r="AZ8" s="97" t="s">
        <v>197</v>
      </c>
      <c r="BA8" s="98">
        <f>_xll.qlInterestRateIndexFixingDate(Currency&amp;"ibor"&amp;Tenor,BB8,Trigger)</f>
        <v>42250</v>
      </c>
      <c r="BB8" s="98">
        <f>_xll.qlCalendarAdvance(Calendar,BB7,AZ8,"f",,Trigger)</f>
        <v>42254</v>
      </c>
      <c r="BC8" s="98">
        <f>_xll.qlInterestRateIndexMaturity(Currency&amp;"ibor"&amp;Tenor,BB8,Trigger)</f>
        <v>42436</v>
      </c>
      <c r="BD8" s="242" t="e">
        <f>_xll.qlIndexFixing($AD$5,BA8,TRUE,_xll.ohTrigger(Trigger,Trigger6M))</f>
        <v>#NUM!</v>
      </c>
      <c r="BE8" s="242">
        <f>IFERROR(_xll.qlIndexFixing($BF$1,BA8,,_xll.ohTrigger(Trigger,Trigger6M)),#N/A)</f>
        <v>3.9052584612625448E-4</v>
      </c>
    </row>
    <row r="9" spans="1:58" s="80" customFormat="1" ht="11.25" customHeight="1" x14ac:dyDescent="0.2">
      <c r="A9" s="276" t="s">
        <v>233</v>
      </c>
      <c r="B9" s="288" t="str">
        <v>1M</v>
      </c>
      <c r="C9" s="279" t="str">
        <v>1M</v>
      </c>
      <c r="D9" s="278" t="str">
        <f>IF(DataSelect="Reference",IF(LEFT($C9,1)="#",(_xll.qlCalendarBusinessDaysBetween(Calendar,Settlementdate,DATE(RIGHT(LEFT(C9,5),4),LEFT(RIGHT(C9,4),2),RIGHT(C9,2)),,TRUE,Trigger)-1)&amp;"D",C9),$B9)</f>
        <v>1M</v>
      </c>
      <c r="E9" s="277">
        <f t="shared" si="1"/>
        <v>2</v>
      </c>
      <c r="F9" s="278" t="s">
        <v>9</v>
      </c>
      <c r="G9" s="279" t="b">
        <v>1</v>
      </c>
      <c r="H9" s="280" t="s">
        <v>45</v>
      </c>
      <c r="I9" s="349">
        <v>2.8899999999999998E-4</v>
      </c>
      <c r="J9" s="349" t="str">
        <f>IFERROR(_xll.qlSimpleQuote(A9&amp;IF(LEFT(C9,1)="#","STUB",C9),I9,,Permanent,Trigger,TRUE),"--")</f>
        <v>DP1M#0000</v>
      </c>
      <c r="K9" s="75" t="str">
        <f t="shared" si="9"/>
        <v>EUR_CURVE_DEP6M_1M</v>
      </c>
      <c r="L9" s="352" t="str">
        <f>IFERROR(_xll.qlDepositRateHelper2(,IF(DataSelect="Reference",$J9,$K9),IF(RIGHT($D9,1)="N","1D",$D9),$E9,Calendar,$F9,$G9,$H9,,_xll.ohTrigger(Trigger,DataSelect)),"--")</f>
        <v>obj_00c71#0000</v>
      </c>
      <c r="M9" s="277" t="b">
        <f t="shared" si="6"/>
        <v>1</v>
      </c>
      <c r="N9" s="87"/>
      <c r="O9" s="336" t="str">
        <f t="shared" si="2"/>
        <v>DP</v>
      </c>
      <c r="P9" s="336" t="str">
        <f t="shared" si="7"/>
        <v>1M</v>
      </c>
      <c r="Q9" s="337" t="str">
        <f t="shared" si="8"/>
        <v>obj_00c71#0000</v>
      </c>
      <c r="R9" s="97" t="b">
        <f t="shared" si="8"/>
        <v>1</v>
      </c>
      <c r="S9" s="337">
        <v>1</v>
      </c>
      <c r="T9" s="337">
        <v>1</v>
      </c>
      <c r="U9" s="97" t="str">
        <v>obj_00c71</v>
      </c>
      <c r="V9" s="97" t="str">
        <f>_xll.qlRateHelperQuoteName(U9)</f>
        <v>EUR_CURVE_DEP6M_1M</v>
      </c>
      <c r="W9" s="334" t="e">
        <f>_xll.qlRateHelperRate(U9,_xll.ohTrigger(Trigger,Trigger6M))</f>
        <v>#NUM!</v>
      </c>
      <c r="X9" s="334" t="str">
        <f>IFERROR(_xll.qlFuturesRateHelperConvexityAdjustment(U9,Trigger),"--")</f>
        <v>--</v>
      </c>
      <c r="Y9" s="98">
        <f>_xll.qlRateHelperEarliestDate(U9,Trigger)</f>
        <v>42244</v>
      </c>
      <c r="Z9" s="98">
        <f>_xll.qlRateHelperLatestDate(U9,Trigger)</f>
        <v>42275</v>
      </c>
      <c r="AA9" s="242" t="e">
        <v>#NUM!</v>
      </c>
      <c r="AE9" s="246"/>
      <c r="AO9" s="224">
        <v>8</v>
      </c>
      <c r="AP9" s="224" t="str">
        <f t="shared" si="3"/>
        <v>X14F</v>
      </c>
      <c r="AQ9" s="224" t="str">
        <f t="shared" si="0"/>
        <v>EUR8X14F=ICAP</v>
      </c>
      <c r="AR9" s="250" t="e">
        <f>_xll.RtGet("IDN",AQ9,$AR$1)/100</f>
        <v>#VALUE!</v>
      </c>
      <c r="AS9" s="250" t="e">
        <f>_xll.RtGet("IDN",AQ9,$AS$1)/100</f>
        <v>#VALUE!</v>
      </c>
      <c r="AT9" s="250" t="e">
        <f t="shared" si="4"/>
        <v>#VALUE!</v>
      </c>
      <c r="AU9" s="251">
        <f>_xll.qlInterestRateIndexFixingDate($AD$5,AV9)</f>
        <v>42486</v>
      </c>
      <c r="AV9" s="251">
        <f>_xll.qlCalendarAdvance(Calendar,Settlementdate,AO9&amp;"M","mf",TRUE,Trigger)</f>
        <v>42488</v>
      </c>
      <c r="AW9" s="250" t="e">
        <f>_xll.qlIndexFixing($AD$5,AU9,,_xll.ohTrigger(Trigger,Trigger6M))</f>
        <v>#NUM!</v>
      </c>
      <c r="AX9" s="265" t="e">
        <f t="shared" si="5"/>
        <v>#VALUE!</v>
      </c>
      <c r="AZ9" s="97" t="s">
        <v>197</v>
      </c>
      <c r="BA9" s="98">
        <f>_xll.qlInterestRateIndexFixingDate(Currency&amp;"ibor"&amp;Tenor,BB9,Trigger)</f>
        <v>42251</v>
      </c>
      <c r="BB9" s="98">
        <f>_xll.qlCalendarAdvance(Calendar,BB8,AZ9,"f",,Trigger)</f>
        <v>42255</v>
      </c>
      <c r="BC9" s="98">
        <f>_xll.qlInterestRateIndexMaturity(Currency&amp;"ibor"&amp;Tenor,BB9,Trigger)</f>
        <v>42437</v>
      </c>
      <c r="BD9" s="242" t="e">
        <f>_xll.qlIndexFixing($AD$5,BA9,TRUE,_xll.ohTrigger(Trigger,Trigger6M))</f>
        <v>#NUM!</v>
      </c>
      <c r="BE9" s="242">
        <f>IFERROR(_xll.qlIndexFixing($BF$1,BA9,,_xll.ohTrigger(Trigger,Trigger6M)),#N/A)</f>
        <v>3.9044862217550393E-4</v>
      </c>
    </row>
    <row r="10" spans="1:58" s="80" customFormat="1" ht="11.25" customHeight="1" x14ac:dyDescent="0.2">
      <c r="A10" s="276" t="s">
        <v>233</v>
      </c>
      <c r="B10" s="288" t="str">
        <v>2M</v>
      </c>
      <c r="C10" s="279" t="str">
        <v>2M</v>
      </c>
      <c r="D10" s="278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77">
        <f t="shared" si="1"/>
        <v>2</v>
      </c>
      <c r="F10" s="278" t="s">
        <v>9</v>
      </c>
      <c r="G10" s="279" t="b">
        <v>1</v>
      </c>
      <c r="H10" s="280" t="s">
        <v>45</v>
      </c>
      <c r="I10" s="349">
        <v>2.81E-4</v>
      </c>
      <c r="J10" s="349" t="str">
        <f>IFERROR(_xll.qlSimpleQuote(A10&amp;IF(LEFT(C10,1)="#","STUB",C10),I10,,Permanent,Trigger,TRUE),"--")</f>
        <v>DP2M#0000</v>
      </c>
      <c r="K10" s="75" t="str">
        <f t="shared" si="9"/>
        <v>EUR_CURVE_DEP6M_2M</v>
      </c>
      <c r="L10" s="352" t="str">
        <f>IFERROR(_xll.qlDepositRateHelper2(,IF(DataSelect="Reference",$J10,$K10),IF(RIGHT($D10,1)="N","1D",$D10),$E10,Calendar,$F10,$G10,$H10,,_xll.ohTrigger(Trigger,DataSelect)),"--")</f>
        <v>obj_00c5d#0000</v>
      </c>
      <c r="M10" s="277" t="b">
        <f t="shared" si="6"/>
        <v>1</v>
      </c>
      <c r="N10" s="87"/>
      <c r="O10" s="336" t="str">
        <f t="shared" si="2"/>
        <v>DP</v>
      </c>
      <c r="P10" s="336" t="str">
        <f t="shared" si="7"/>
        <v>2M</v>
      </c>
      <c r="Q10" s="337" t="str">
        <f t="shared" si="8"/>
        <v>obj_00c5d#0000</v>
      </c>
      <c r="R10" s="97" t="b">
        <f t="shared" si="8"/>
        <v>1</v>
      </c>
      <c r="S10" s="337">
        <v>1</v>
      </c>
      <c r="T10" s="337">
        <v>1</v>
      </c>
      <c r="U10" s="97" t="str">
        <v>obj_00c5d</v>
      </c>
      <c r="V10" s="97" t="str">
        <f>_xll.qlRateHelperQuoteName(U10)</f>
        <v>EUR_CURVE_DEP6M_2M</v>
      </c>
      <c r="W10" s="334" t="e">
        <f>_xll.qlRateHelperRate(U10,_xll.ohTrigger(Trigger,Trigger6M))</f>
        <v>#NUM!</v>
      </c>
      <c r="X10" s="334" t="str">
        <f>IFERROR(_xll.qlFuturesRateHelperConvexityAdjustment(U10,Trigger),"--")</f>
        <v>--</v>
      </c>
      <c r="Y10" s="98">
        <f>_xll.qlRateHelperEarliestDate(U10,Trigger)</f>
        <v>42244</v>
      </c>
      <c r="Z10" s="98">
        <f>_xll.qlRateHelperLatestDate(U10,Trigger)</f>
        <v>42305</v>
      </c>
      <c r="AA10" s="242" t="e">
        <v>#NUM!</v>
      </c>
      <c r="AE10" s="246"/>
      <c r="AO10" s="224">
        <v>9</v>
      </c>
      <c r="AP10" s="224" t="str">
        <f t="shared" si="3"/>
        <v>X15F</v>
      </c>
      <c r="AQ10" s="224" t="str">
        <f t="shared" si="0"/>
        <v>EUR9X15F=ICAP</v>
      </c>
      <c r="AR10" s="250" t="e">
        <f>_xll.RtGet("IDN",AQ10,$AR$1)/100</f>
        <v>#VALUE!</v>
      </c>
      <c r="AS10" s="250" t="e">
        <f>_xll.RtGet("IDN",AQ10,$AS$1)/100</f>
        <v>#VALUE!</v>
      </c>
      <c r="AT10" s="250" t="e">
        <f t="shared" si="4"/>
        <v>#VALUE!</v>
      </c>
      <c r="AU10" s="251">
        <f>_xll.qlInterestRateIndexFixingDate($AD$5,AV10)</f>
        <v>42516</v>
      </c>
      <c r="AV10" s="251">
        <f>_xll.qlCalendarAdvance(Calendar,Settlementdate,AO10&amp;"M","mf",TRUE,Trigger)</f>
        <v>42520</v>
      </c>
      <c r="AW10" s="250" t="e">
        <f>_xll.qlIndexFixing($AD$5,AU10,,_xll.ohTrigger(Trigger,Trigger6M))</f>
        <v>#NUM!</v>
      </c>
      <c r="AX10" s="265" t="e">
        <f t="shared" si="5"/>
        <v>#VALUE!</v>
      </c>
      <c r="AZ10" s="97" t="s">
        <v>197</v>
      </c>
      <c r="BA10" s="98">
        <f>_xll.qlInterestRateIndexFixingDate(Currency&amp;"ibor"&amp;Tenor,BB10,Trigger)</f>
        <v>42254</v>
      </c>
      <c r="BB10" s="98">
        <f>_xll.qlCalendarAdvance(Calendar,BB9,AZ10,"f",,Trigger)</f>
        <v>42256</v>
      </c>
      <c r="BC10" s="98">
        <f>_xll.qlInterestRateIndexMaturity(Currency&amp;"ibor"&amp;Tenor,BB10,Trigger)</f>
        <v>42438</v>
      </c>
      <c r="BD10" s="242" t="e">
        <f>_xll.qlIndexFixing($AD$5,BA10,TRUE,_xll.ohTrigger(Trigger,Trigger6M))</f>
        <v>#NUM!</v>
      </c>
      <c r="BE10" s="242">
        <f>IFERROR(_xll.qlIndexFixing($BF$1,BA10,,_xll.ohTrigger(Trigger,Trigger6M)),#N/A)</f>
        <v>3.9037897822248179E-4</v>
      </c>
    </row>
    <row r="11" spans="1:58" s="80" customFormat="1" ht="11.25" customHeight="1" x14ac:dyDescent="0.2">
      <c r="A11" s="276" t="s">
        <v>233</v>
      </c>
      <c r="B11" s="288" t="str">
        <v>3M</v>
      </c>
      <c r="C11" s="279" t="str">
        <v>3M</v>
      </c>
      <c r="D11" s="278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77">
        <f t="shared" si="1"/>
        <v>2</v>
      </c>
      <c r="F11" s="278" t="s">
        <v>9</v>
      </c>
      <c r="G11" s="279" t="b">
        <v>1</v>
      </c>
      <c r="H11" s="280" t="s">
        <v>45</v>
      </c>
      <c r="I11" s="349">
        <v>3.7300000000000001E-4</v>
      </c>
      <c r="J11" s="349" t="str">
        <f>IFERROR(_xll.qlSimpleQuote(A11&amp;IF(LEFT(C11,1)="#","STUB",C11),I11,,Permanent,Trigger,TRUE),"--")</f>
        <v>DP3M#0000</v>
      </c>
      <c r="K11" s="75" t="str">
        <f t="shared" si="9"/>
        <v>EUR_CURVE_DEP6M_3M</v>
      </c>
      <c r="L11" s="352" t="str">
        <f>IFERROR(_xll.qlDepositRateHelper2(,IF(DataSelect="Reference",$J11,$K11),IF(RIGHT($D11,1)="N","1D",$D11),$E11,Calendar,$F11,$G11,$H11,,_xll.ohTrigger(Trigger,DataSelect)),"--")</f>
        <v>obj_00c68#0000</v>
      </c>
      <c r="M11" s="277" t="b">
        <f t="shared" si="6"/>
        <v>1</v>
      </c>
      <c r="N11" s="87"/>
      <c r="O11" s="336" t="str">
        <f t="shared" si="2"/>
        <v>DP</v>
      </c>
      <c r="P11" s="336" t="str">
        <f t="shared" si="7"/>
        <v>3M</v>
      </c>
      <c r="Q11" s="337" t="str">
        <f t="shared" si="8"/>
        <v>obj_00c68#0000</v>
      </c>
      <c r="R11" s="97" t="b">
        <f t="shared" si="8"/>
        <v>1</v>
      </c>
      <c r="S11" s="337">
        <v>1</v>
      </c>
      <c r="T11" s="337">
        <v>1</v>
      </c>
      <c r="U11" s="97" t="str">
        <v>obj_00c68</v>
      </c>
      <c r="V11" s="97" t="str">
        <f>_xll.qlRateHelperQuoteName(U11)</f>
        <v>EUR_CURVE_DEP6M_3M</v>
      </c>
      <c r="W11" s="334" t="e">
        <f>_xll.qlRateHelperRate(U11,_xll.ohTrigger(Trigger,Trigger6M))</f>
        <v>#NUM!</v>
      </c>
      <c r="X11" s="334" t="str">
        <f>IFERROR(_xll.qlFuturesRateHelperConvexityAdjustment(U11,Trigger),"--")</f>
        <v>--</v>
      </c>
      <c r="Y11" s="98">
        <f>_xll.qlRateHelperEarliestDate(U11,Trigger)</f>
        <v>42244</v>
      </c>
      <c r="Z11" s="98">
        <f>_xll.qlRateHelperLatestDate(U11,Trigger)</f>
        <v>42338</v>
      </c>
      <c r="AA11" s="242" t="e">
        <v>#NUM!</v>
      </c>
      <c r="AE11" s="246"/>
      <c r="AO11" s="224">
        <v>10</v>
      </c>
      <c r="AP11" s="224" t="str">
        <f t="shared" si="3"/>
        <v>X16F</v>
      </c>
      <c r="AQ11" s="224" t="str">
        <f t="shared" si="0"/>
        <v>EUR10X16F=ICAP</v>
      </c>
      <c r="AR11" s="250" t="e">
        <f>_xll.RtGet("IDN",AQ11,$AR$1)/100</f>
        <v>#VALUE!</v>
      </c>
      <c r="AS11" s="250" t="e">
        <f>_xll.RtGet("IDN",AQ11,$AS$1)/100</f>
        <v>#VALUE!</v>
      </c>
      <c r="AT11" s="250" t="e">
        <f t="shared" si="4"/>
        <v>#VALUE!</v>
      </c>
      <c r="AU11" s="251">
        <f>_xll.qlInterestRateIndexFixingDate($AD$5,AV11)</f>
        <v>42545</v>
      </c>
      <c r="AV11" s="251">
        <f>_xll.qlCalendarAdvance(Calendar,Settlementdate,AO11&amp;"M","mf",TRUE,Trigger)</f>
        <v>42549</v>
      </c>
      <c r="AW11" s="250" t="e">
        <f>_xll.qlIndexFixing($AD$5,AU11,,_xll.ohTrigger(Trigger,Trigger6M))</f>
        <v>#NUM!</v>
      </c>
      <c r="AX11" s="265" t="e">
        <f t="shared" si="5"/>
        <v>#VALUE!</v>
      </c>
      <c r="AZ11" s="97" t="s">
        <v>197</v>
      </c>
      <c r="BA11" s="98">
        <f>_xll.qlInterestRateIndexFixingDate(Currency&amp;"ibor"&amp;Tenor,BB11,Trigger)</f>
        <v>42255</v>
      </c>
      <c r="BB11" s="98">
        <f>_xll.qlCalendarAdvance(Calendar,BB10,AZ11,"f",,Trigger)</f>
        <v>42257</v>
      </c>
      <c r="BC11" s="98">
        <f>_xll.qlInterestRateIndexMaturity(Currency&amp;"ibor"&amp;Tenor,BB11,Trigger)</f>
        <v>42439</v>
      </c>
      <c r="BD11" s="242" t="e">
        <f>_xll.qlIndexFixing($AD$5,BA11,TRUE,_xll.ohTrigger(Trigger,Trigger6M))</f>
        <v>#NUM!</v>
      </c>
      <c r="BE11" s="242">
        <f>IFERROR(_xll.qlIndexFixing($BF$1,BA11,,_xll.ohTrigger(Trigger,Trigger6M)),#N/A)</f>
        <v>3.9031661829734603E-4</v>
      </c>
    </row>
    <row r="12" spans="1:58" s="80" customFormat="1" ht="11.25" customHeight="1" x14ac:dyDescent="0.2">
      <c r="A12" s="276" t="s">
        <v>233</v>
      </c>
      <c r="B12" s="288" t="str">
        <v>4M</v>
      </c>
      <c r="C12" s="279" t="str">
        <v>4M</v>
      </c>
      <c r="D12" s="278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77">
        <f t="shared" si="1"/>
        <v>2</v>
      </c>
      <c r="F12" s="278" t="s">
        <v>9</v>
      </c>
      <c r="G12" s="279" t="b">
        <v>1</v>
      </c>
      <c r="H12" s="280" t="s">
        <v>45</v>
      </c>
      <c r="I12" s="349">
        <v>4.1399999999999998E-4</v>
      </c>
      <c r="J12" s="349" t="str">
        <f>IFERROR(_xll.qlSimpleQuote(A12&amp;IF(LEFT(C12,1)="#","STUB",C12),I12,,Permanent,Trigger,TRUE),"--")</f>
        <v>DP4M#0000</v>
      </c>
      <c r="K12" s="75" t="str">
        <f t="shared" si="9"/>
        <v>EUR_CURVE_DEP6M_4M</v>
      </c>
      <c r="L12" s="352" t="str">
        <f>IFERROR(_xll.qlDepositRateHelper2(,IF(DataSelect="Reference",$J12,$K12),IF(RIGHT($D12,1)="N","1D",$D12),$E12,Calendar,$F12,$G12,$H12,,_xll.ohTrigger(Trigger,DataSelect)),"--")</f>
        <v>obj_00c58#0000</v>
      </c>
      <c r="M12" s="277" t="b">
        <f t="shared" si="6"/>
        <v>1</v>
      </c>
      <c r="N12" s="87"/>
      <c r="O12" s="336" t="str">
        <f t="shared" si="2"/>
        <v>DP</v>
      </c>
      <c r="P12" s="336" t="str">
        <f t="shared" si="7"/>
        <v>4M</v>
      </c>
      <c r="Q12" s="337" t="str">
        <f t="shared" si="8"/>
        <v>obj_00c58#0000</v>
      </c>
      <c r="R12" s="97" t="b">
        <f t="shared" si="8"/>
        <v>1</v>
      </c>
      <c r="S12" s="337">
        <v>1</v>
      </c>
      <c r="T12" s="337">
        <v>1</v>
      </c>
      <c r="U12" s="97" t="str">
        <v>obj_00c58</v>
      </c>
      <c r="V12" s="97" t="str">
        <f>_xll.qlRateHelperQuoteName(U12)</f>
        <v>EUR_CURVE_DEP6M_4M</v>
      </c>
      <c r="W12" s="334" t="e">
        <f>_xll.qlRateHelperRate(U12,_xll.ohTrigger(Trigger,Trigger6M))</f>
        <v>#NUM!</v>
      </c>
      <c r="X12" s="334" t="str">
        <f>IFERROR(_xll.qlFuturesRateHelperConvexityAdjustment(U12,Trigger),"--")</f>
        <v>--</v>
      </c>
      <c r="Y12" s="98">
        <f>_xll.qlRateHelperEarliestDate(U12,Trigger)</f>
        <v>42244</v>
      </c>
      <c r="Z12" s="98">
        <f>_xll.qlRateHelperLatestDate(U12,Trigger)</f>
        <v>42366</v>
      </c>
      <c r="AA12" s="242" t="e">
        <v>#NUM!</v>
      </c>
      <c r="AE12" s="246"/>
      <c r="AO12" s="224">
        <v>11</v>
      </c>
      <c r="AP12" s="224" t="str">
        <f t="shared" si="3"/>
        <v>X17F</v>
      </c>
      <c r="AQ12" s="224" t="str">
        <f t="shared" si="0"/>
        <v>EUR11X17F=ICAP</v>
      </c>
      <c r="AR12" s="250" t="e">
        <f>_xll.RtGet("IDN",AQ12,$AR$1)/100</f>
        <v>#VALUE!</v>
      </c>
      <c r="AS12" s="250" t="e">
        <f>_xll.RtGet("IDN",AQ12,$AS$1)/100</f>
        <v>#VALUE!</v>
      </c>
      <c r="AT12" s="250" t="e">
        <f t="shared" si="4"/>
        <v>#VALUE!</v>
      </c>
      <c r="AU12" s="251">
        <f>_xll.qlInterestRateIndexFixingDate($AD$5,AV12)</f>
        <v>42577</v>
      </c>
      <c r="AV12" s="251">
        <f>_xll.qlCalendarAdvance(Calendar,Settlementdate,AO12&amp;"M","mf",TRUE,Trigger)</f>
        <v>42579</v>
      </c>
      <c r="AW12" s="250" t="e">
        <f>_xll.qlIndexFixing($AD$5,AU12,,_xll.ohTrigger(Trigger,Trigger6M))</f>
        <v>#NUM!</v>
      </c>
      <c r="AX12" s="265" t="e">
        <f t="shared" si="5"/>
        <v>#VALUE!</v>
      </c>
      <c r="AZ12" s="97" t="s">
        <v>197</v>
      </c>
      <c r="BA12" s="98">
        <f>_xll.qlInterestRateIndexFixingDate(Currency&amp;"ibor"&amp;Tenor,BB12,Trigger)</f>
        <v>42256</v>
      </c>
      <c r="BB12" s="98">
        <f>_xll.qlCalendarAdvance(Calendar,BB11,AZ12,"f",,Trigger)</f>
        <v>42258</v>
      </c>
      <c r="BC12" s="98">
        <f>_xll.qlInterestRateIndexMaturity(Currency&amp;"ibor"&amp;Tenor,BB12,Trigger)</f>
        <v>42440</v>
      </c>
      <c r="BD12" s="242" t="e">
        <f>_xll.qlIndexFixing($AD$5,BA12,TRUE,_xll.ohTrigger(Trigger,Trigger6M))</f>
        <v>#NUM!</v>
      </c>
      <c r="BE12" s="242">
        <f>IFERROR(_xll.qlIndexFixing($BF$1,BA12,,_xll.ohTrigger(Trigger,Trigger6M)),#N/A)</f>
        <v>3.9026123870237024E-4</v>
      </c>
    </row>
    <row r="13" spans="1:58" s="80" customFormat="1" ht="11.25" customHeight="1" x14ac:dyDescent="0.2">
      <c r="A13" s="276" t="s">
        <v>233</v>
      </c>
      <c r="B13" s="288" t="str">
        <v>5M</v>
      </c>
      <c r="C13" s="279" t="str">
        <v>5M</v>
      </c>
      <c r="D13" s="278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77">
        <f t="shared" si="1"/>
        <v>2</v>
      </c>
      <c r="F13" s="278" t="s">
        <v>9</v>
      </c>
      <c r="G13" s="279" t="b">
        <v>1</v>
      </c>
      <c r="H13" s="280" t="s">
        <v>45</v>
      </c>
      <c r="I13" s="349">
        <v>4.6499999999999997E-4</v>
      </c>
      <c r="J13" s="349" t="str">
        <f>IFERROR(_xll.qlSimpleQuote(A13&amp;IF(LEFT(C13,1)="#","STUB",C13),I13,,Permanent,Trigger,TRUE),"--")</f>
        <v>DP5M#0000</v>
      </c>
      <c r="K13" s="75" t="str">
        <f t="shared" si="9"/>
        <v>EUR_CURVE_DEP6M_5M</v>
      </c>
      <c r="L13" s="352" t="str">
        <f>IFERROR(_xll.qlDepositRateHelper2(,IF(DataSelect="Reference",$J13,$K13),IF(RIGHT($D13,1)="N","1D",$D13),$E13,Calendar,$F13,$G13,$H13,,_xll.ohTrigger(Trigger,DataSelect)),"--")</f>
        <v>obj_00c75#0000</v>
      </c>
      <c r="M13" s="277" t="b">
        <f t="shared" si="6"/>
        <v>1</v>
      </c>
      <c r="N13" s="87"/>
      <c r="O13" s="336" t="str">
        <f t="shared" si="2"/>
        <v>DP</v>
      </c>
      <c r="P13" s="336" t="str">
        <f t="shared" si="7"/>
        <v>5M</v>
      </c>
      <c r="Q13" s="337" t="str">
        <f t="shared" si="8"/>
        <v>obj_00c75#0000</v>
      </c>
      <c r="R13" s="97" t="b">
        <f t="shared" si="8"/>
        <v>1</v>
      </c>
      <c r="S13" s="337">
        <v>1</v>
      </c>
      <c r="T13" s="337">
        <v>1</v>
      </c>
      <c r="U13" s="97" t="str">
        <v>obj_00c75</v>
      </c>
      <c r="V13" s="97" t="str">
        <f>_xll.qlRateHelperQuoteName(U13)</f>
        <v>EUR_CURVE_DEP6M_5M</v>
      </c>
      <c r="W13" s="334" t="e">
        <f>_xll.qlRateHelperRate(U13,_xll.ohTrigger(Trigger,Trigger6M))</f>
        <v>#NUM!</v>
      </c>
      <c r="X13" s="334" t="str">
        <f>IFERROR(_xll.qlFuturesRateHelperConvexityAdjustment(U13,Trigger),"--")</f>
        <v>--</v>
      </c>
      <c r="Y13" s="98">
        <f>_xll.qlRateHelperEarliestDate(U13,Trigger)</f>
        <v>42244</v>
      </c>
      <c r="Z13" s="98">
        <f>_xll.qlRateHelperLatestDate(U13,Trigger)</f>
        <v>42397</v>
      </c>
      <c r="AA13" s="242" t="e">
        <v>#NUM!</v>
      </c>
      <c r="AE13" s="246"/>
      <c r="AO13" s="252">
        <v>12</v>
      </c>
      <c r="AP13" s="252" t="str">
        <f t="shared" si="3"/>
        <v>X18F</v>
      </c>
      <c r="AQ13" s="252" t="str">
        <f t="shared" si="0"/>
        <v>EUR12X18F=ICAP</v>
      </c>
      <c r="AR13" s="253" t="e">
        <f>_xll.RtGet("IDN",AQ13,$AR$1)/100</f>
        <v>#VALUE!</v>
      </c>
      <c r="AS13" s="253" t="e">
        <f>_xll.RtGet("IDN",AQ13,$AS$1)/100</f>
        <v>#VALUE!</v>
      </c>
      <c r="AT13" s="253" t="e">
        <f t="shared" si="4"/>
        <v>#VALUE!</v>
      </c>
      <c r="AU13" s="254">
        <f>_xll.qlInterestRateIndexFixingDate($AD$5,AV13)</f>
        <v>42607</v>
      </c>
      <c r="AV13" s="254">
        <f>_xll.qlCalendarAdvance(Calendar,Settlementdate,AO13&amp;"M","mf",TRUE,Trigger)</f>
        <v>42611</v>
      </c>
      <c r="AW13" s="253" t="e">
        <f>_xll.qlIndexFixing($AD$5,AU13,,_xll.ohTrigger(Trigger,Trigger6M))</f>
        <v>#NUM!</v>
      </c>
      <c r="AX13" s="266" t="e">
        <f t="shared" si="5"/>
        <v>#VALUE!</v>
      </c>
      <c r="AZ13" s="97" t="s">
        <v>197</v>
      </c>
      <c r="BA13" s="98">
        <f>_xll.qlInterestRateIndexFixingDate(Currency&amp;"ibor"&amp;Tenor,BB13,Trigger)</f>
        <v>42257</v>
      </c>
      <c r="BB13" s="98">
        <f>_xll.qlCalendarAdvance(Calendar,BB12,AZ13,"f",,Trigger)</f>
        <v>42261</v>
      </c>
      <c r="BC13" s="98">
        <f>_xll.qlInterestRateIndexMaturity(Currency&amp;"ibor"&amp;Tenor,BB13,Trigger)</f>
        <v>42443</v>
      </c>
      <c r="BD13" s="242" t="e">
        <f>_xll.qlIndexFixing($AD$5,BA13,TRUE,_xll.ohTrigger(Trigger,Trigger6M))</f>
        <v>#NUM!</v>
      </c>
      <c r="BE13" s="242">
        <f>IFERROR(_xll.qlIndexFixing($BF$1,BA13,,_xll.ohTrigger(Trigger,Trigger6M)),#N/A)</f>
        <v>3.9013382894270454E-4</v>
      </c>
    </row>
    <row r="14" spans="1:58" s="80" customFormat="1" ht="11.25" customHeight="1" x14ac:dyDescent="0.2">
      <c r="A14" s="276" t="s">
        <v>233</v>
      </c>
      <c r="B14" s="288" t="str">
        <v>6M</v>
      </c>
      <c r="C14" s="279" t="str">
        <v>6M</v>
      </c>
      <c r="D14" s="278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77">
        <f t="shared" si="1"/>
        <v>2</v>
      </c>
      <c r="F14" s="278" t="s">
        <v>9</v>
      </c>
      <c r="G14" s="279" t="b">
        <v>1</v>
      </c>
      <c r="H14" s="280" t="s">
        <v>45</v>
      </c>
      <c r="I14" s="349">
        <v>4.8200000000000001E-4</v>
      </c>
      <c r="J14" s="349" t="str">
        <f>IFERROR(_xll.qlSimpleQuote(A14&amp;IF(LEFT(C14,1)="#","STUB",C14),I14,,Permanent,Trigger,TRUE),"--")</f>
        <v>DP6M#0000</v>
      </c>
      <c r="K14" s="75" t="str">
        <f t="shared" si="9"/>
        <v>EUR_CURVE_DEP6M_6M</v>
      </c>
      <c r="L14" s="352" t="str">
        <f>IFERROR(_xll.qlDepositRateHelper2(,IF(DataSelect="Reference",$J14,$K14),IF(RIGHT($D14,1)="N","1D",$D14),$E14,Calendar,$F14,$G14,$H14,,_xll.ohTrigger(Trigger,DataSelect)),"--")</f>
        <v>obj_00c77#0000</v>
      </c>
      <c r="M14" s="277" t="b">
        <f t="shared" si="6"/>
        <v>1</v>
      </c>
      <c r="N14" s="87"/>
      <c r="O14" s="336" t="str">
        <f t="shared" si="2"/>
        <v>DP</v>
      </c>
      <c r="P14" s="336" t="str">
        <f t="shared" si="7"/>
        <v>6M</v>
      </c>
      <c r="Q14" s="337" t="str">
        <f t="shared" si="8"/>
        <v>obj_00c77#0000</v>
      </c>
      <c r="R14" s="97" t="b">
        <f t="shared" si="8"/>
        <v>1</v>
      </c>
      <c r="S14" s="337">
        <v>1</v>
      </c>
      <c r="T14" s="337">
        <v>1</v>
      </c>
      <c r="U14" s="97" t="str">
        <v>obj_00c77</v>
      </c>
      <c r="V14" s="97" t="str">
        <f>_xll.qlRateHelperQuoteName(U14)</f>
        <v>EUR_CURVE_DEP6M_6M</v>
      </c>
      <c r="W14" s="334" t="e">
        <f>_xll.qlRateHelperRate(U14,_xll.ohTrigger(Trigger,Trigger6M))</f>
        <v>#NUM!</v>
      </c>
      <c r="X14" s="334" t="str">
        <f>IFERROR(_xll.qlFuturesRateHelperConvexityAdjustment(U14,Trigger),"--")</f>
        <v>--</v>
      </c>
      <c r="Y14" s="98">
        <f>_xll.qlRateHelperEarliestDate(U14,Trigger)</f>
        <v>42244</v>
      </c>
      <c r="Z14" s="98">
        <f>_xll.qlRateHelperLatestDate(U14,Trigger)</f>
        <v>42429</v>
      </c>
      <c r="AA14" s="242" t="e">
        <v>#NUM!</v>
      </c>
      <c r="AE14" s="246"/>
      <c r="AZ14" s="97" t="s">
        <v>197</v>
      </c>
      <c r="BA14" s="98">
        <f>_xll.qlInterestRateIndexFixingDate(Currency&amp;"ibor"&amp;Tenor,BB14,Trigger)</f>
        <v>42258</v>
      </c>
      <c r="BB14" s="98">
        <f>_xll.qlCalendarAdvance(Calendar,BB13,AZ14,"f",,Trigger)</f>
        <v>42262</v>
      </c>
      <c r="BC14" s="98">
        <f>_xll.qlInterestRateIndexMaturity(Currency&amp;"ibor"&amp;Tenor,BB14,Trigger)</f>
        <v>42444</v>
      </c>
      <c r="BD14" s="242" t="e">
        <f>_xll.qlIndexFixing($AD$5,BA14,TRUE,_xll.ohTrigger(Trigger,Trigger6M))</f>
        <v>#NUM!</v>
      </c>
      <c r="BE14" s="242">
        <f>IFERROR(_xll.qlIndexFixing($BF$1,BA14,,_xll.ohTrigger(Trigger,Trigger6M)),#N/A)</f>
        <v>3.9010317906095106E-4</v>
      </c>
    </row>
    <row r="15" spans="1:58" s="80" customFormat="1" ht="11.25" customHeight="1" x14ac:dyDescent="0.2">
      <c r="A15" s="276" t="s">
        <v>233</v>
      </c>
      <c r="B15" s="288" t="str">
        <v>7M</v>
      </c>
      <c r="C15" s="279" t="str">
        <v>7M</v>
      </c>
      <c r="D15" s="278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77">
        <f t="shared" si="1"/>
        <v>2</v>
      </c>
      <c r="F15" s="278" t="s">
        <v>9</v>
      </c>
      <c r="G15" s="279" t="b">
        <v>1</v>
      </c>
      <c r="H15" s="280" t="s">
        <v>45</v>
      </c>
      <c r="I15" s="349">
        <v>4.7800000000000002E-4</v>
      </c>
      <c r="J15" s="349" t="str">
        <f>IFERROR(_xll.qlSimpleQuote(A15&amp;IF(LEFT(C15,1)="#","STUB",C15),I15,,Permanent,Trigger,TRUE),"--")</f>
        <v>DP7M#0000</v>
      </c>
      <c r="K15" s="75" t="str">
        <f t="shared" si="9"/>
        <v>EUR_CURVE_DEP6M_7M</v>
      </c>
      <c r="L15" s="352" t="str">
        <f>IFERROR(_xll.qlDepositRateHelper2(,IF(DataSelect="Reference",$J15,$K15),IF(RIGHT($D15,1)="N","1D",$D15),$E15,Calendar,$F15,$G15,$H15,,_xll.ohTrigger(Trigger,DataSelect)),"--")</f>
        <v>obj_00c74#0000</v>
      </c>
      <c r="M15" s="277" t="b">
        <f t="shared" si="6"/>
        <v>1</v>
      </c>
      <c r="N15" s="87"/>
      <c r="O15" s="336" t="str">
        <f t="shared" si="2"/>
        <v>DP</v>
      </c>
      <c r="P15" s="336" t="str">
        <f t="shared" si="7"/>
        <v>7M</v>
      </c>
      <c r="Q15" s="337" t="str">
        <f t="shared" si="8"/>
        <v>obj_00c74#0000</v>
      </c>
      <c r="R15" s="97" t="b">
        <f t="shared" si="8"/>
        <v>1</v>
      </c>
      <c r="S15" s="337">
        <v>1</v>
      </c>
      <c r="T15" s="337">
        <v>1</v>
      </c>
      <c r="U15" s="97" t="str">
        <v>obj_00c5b</v>
      </c>
      <c r="V15" s="97" t="str">
        <f>_xll.qlRateHelperQuoteName(U15)</f>
        <v>STUB6M</v>
      </c>
      <c r="W15" s="334" t="e">
        <f>_xll.qlRateHelperRate(U15,_xll.ohTrigger(Trigger,Trigger6M))</f>
        <v>#NUM!</v>
      </c>
      <c r="X15" s="334" t="str">
        <f>IFERROR(_xll.qlFuturesRateHelperConvexityAdjustment(U15,Trigger),"--")</f>
        <v>--</v>
      </c>
      <c r="Y15" s="98">
        <f>_xll.qlRateHelperEarliestDate(U15,Trigger)</f>
        <v>42244</v>
      </c>
      <c r="Z15" s="98">
        <f>_xll.qlRateHelperLatestDate(U15,Trigger)</f>
        <v>42445</v>
      </c>
      <c r="AA15" s="242" t="e">
        <v>#NUM!</v>
      </c>
      <c r="AE15" s="246"/>
      <c r="AZ15" s="97" t="s">
        <v>197</v>
      </c>
      <c r="BA15" s="98">
        <f>_xll.qlInterestRateIndexFixingDate(Currency&amp;"ibor"&amp;Tenor,BB15,Trigger)</f>
        <v>42261</v>
      </c>
      <c r="BB15" s="98">
        <f>_xll.qlCalendarAdvance(Calendar,BB14,AZ15,"f",,Trigger)</f>
        <v>42263</v>
      </c>
      <c r="BC15" s="98">
        <f>_xll.qlInterestRateIndexMaturity(Currency&amp;"ibor"&amp;Tenor,BB15,Trigger)</f>
        <v>42445</v>
      </c>
      <c r="BD15" s="242" t="e">
        <f>_xll.qlIndexFixing($AD$5,BA15,TRUE,_xll.ohTrigger(Trigger,Trigger6M))</f>
        <v>#NUM!</v>
      </c>
      <c r="BE15" s="242">
        <f>IFERROR(_xll.qlIndexFixing($BF$1,BA15,,_xll.ohTrigger(Trigger,Trigger6M)),#N/A)</f>
        <v>3.9007787505283148E-4</v>
      </c>
    </row>
    <row r="16" spans="1:58" s="80" customFormat="1" ht="11.25" customHeight="1" x14ac:dyDescent="0.2">
      <c r="A16" s="276" t="s">
        <v>233</v>
      </c>
      <c r="B16" s="288" t="str">
        <v>8M</v>
      </c>
      <c r="C16" s="279" t="str">
        <v>#20160316</v>
      </c>
      <c r="D16" s="278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77">
        <f t="shared" si="1"/>
        <v>2</v>
      </c>
      <c r="F16" s="278" t="s">
        <v>9</v>
      </c>
      <c r="G16" s="279" t="b">
        <v>1</v>
      </c>
      <c r="H16" s="280" t="s">
        <v>45</v>
      </c>
      <c r="I16" s="349">
        <v>4.59414E-4</v>
      </c>
      <c r="J16" s="349" t="str">
        <f>IFERROR(_xll.qlSimpleQuote(A16&amp;IF(LEFT(C16,1)="#","STUB",C16),I16,,Permanent,Trigger,TRUE),"--")</f>
        <v>DPSTUB#0000</v>
      </c>
      <c r="K16" s="75" t="str">
        <f t="shared" si="9"/>
        <v>EUR_CURVE_DEP6M_8M</v>
      </c>
      <c r="L16" s="352" t="str">
        <f>IFERROR(_xll.qlDepositRateHelper2(,IF(DataSelect="Reference",$J16,$K16),IF(RIGHT($D16,1)="N","1D",$D16),$E16,Calendar,$F16,$G16,$H16,,_xll.ohTrigger(Trigger,DataSelect)),"--")</f>
        <v>obj_00c57#0000</v>
      </c>
      <c r="M16" s="277" t="b">
        <f t="shared" si="6"/>
        <v>1</v>
      </c>
      <c r="N16" s="87"/>
      <c r="O16" s="336" t="str">
        <f t="shared" si="2"/>
        <v>DP</v>
      </c>
      <c r="P16" s="336" t="str">
        <f t="shared" si="7"/>
        <v>8M</v>
      </c>
      <c r="Q16" s="337" t="str">
        <f t="shared" si="8"/>
        <v>obj_00c57#0000</v>
      </c>
      <c r="R16" s="97" t="b">
        <f t="shared" si="8"/>
        <v>1</v>
      </c>
      <c r="S16" s="337">
        <v>1</v>
      </c>
      <c r="T16" s="337">
        <v>1</v>
      </c>
      <c r="U16" s="97" t="str">
        <v>obj_00bd5</v>
      </c>
      <c r="V16" s="97" t="str">
        <f>_xll.qlRateHelperQuoteName(U16)</f>
        <v>EUR_CURVE_FUT6M_H6</v>
      </c>
      <c r="W16" s="334" t="e">
        <f>_xll.qlRateHelperRate(U16,_xll.ohTrigger(Trigger,Trigger6M))</f>
        <v>#NUM!</v>
      </c>
      <c r="X16" s="334">
        <f>IFERROR(_xll.qlFuturesRateHelperConvexityAdjustment(U16,Trigger),"--")</f>
        <v>0</v>
      </c>
      <c r="Y16" s="98">
        <f>_xll.qlRateHelperEarliestDate(U16,Trigger)</f>
        <v>42445</v>
      </c>
      <c r="Z16" s="98">
        <f>_xll.qlRateHelperLatestDate(U16,Trigger)</f>
        <v>42537</v>
      </c>
      <c r="AA16" s="242" t="e">
        <v>#NUM!</v>
      </c>
      <c r="AE16" s="246"/>
      <c r="AZ16" s="97" t="s">
        <v>197</v>
      </c>
      <c r="BA16" s="98">
        <f>_xll.qlInterestRateIndexFixingDate(Currency&amp;"ibor"&amp;Tenor,BB16,Trigger)</f>
        <v>42262</v>
      </c>
      <c r="BB16" s="98">
        <f>_xll.qlCalendarAdvance(Calendar,BB15,AZ16,"f",,Trigger)</f>
        <v>42264</v>
      </c>
      <c r="BC16" s="98">
        <f>_xll.qlInterestRateIndexMaturity(Currency&amp;"ibor"&amp;Tenor,BB16,Trigger)</f>
        <v>42446</v>
      </c>
      <c r="BD16" s="242" t="e">
        <f>_xll.qlIndexFixing($AD$5,BA16,TRUE,_xll.ohTrigger(Trigger,Trigger6M))</f>
        <v>#NUM!</v>
      </c>
      <c r="BE16" s="242">
        <f>IFERROR(_xll.qlIndexFixing($BF$1,BA16,,_xll.ohTrigger(Trigger,Trigger6M)),#N/A)</f>
        <v>3.9005756683618468E-4</v>
      </c>
    </row>
    <row r="17" spans="1:57" s="80" customFormat="1" ht="11.25" customHeight="1" x14ac:dyDescent="0.2">
      <c r="A17" s="276" t="s">
        <v>233</v>
      </c>
      <c r="B17" s="288" t="str">
        <v>9M</v>
      </c>
      <c r="C17" s="279" t="e">
        <v>#N/A</v>
      </c>
      <c r="D17" s="278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77">
        <f t="shared" si="1"/>
        <v>2</v>
      </c>
      <c r="F17" s="278" t="s">
        <v>9</v>
      </c>
      <c r="G17" s="279" t="b">
        <v>1</v>
      </c>
      <c r="H17" s="280" t="s">
        <v>45</v>
      </c>
      <c r="I17" s="349" t="e">
        <v>#N/A</v>
      </c>
      <c r="J17" s="349" t="str">
        <f>IFERROR(_xll.qlSimpleQuote(A17&amp;IF(LEFT(C17,1)="#","STUB",C17),I17,,Permanent,Trigger,TRUE),"--")</f>
        <v>--</v>
      </c>
      <c r="K17" s="75" t="str">
        <f t="shared" si="9"/>
        <v>EUR_CURVE_DEP6M_9M</v>
      </c>
      <c r="L17" s="352" t="str">
        <f>IFERROR(_xll.qlDepositRateHelper2(,IF(DataSelect="Reference",$J17,$K17),IF(RIGHT($D17,1)="N","1D",$D17),$E17,Calendar,$F17,$G17,$H17,,_xll.ohTrigger(Trigger,DataSelect)),"--")</f>
        <v>obj_00c5e#0000</v>
      </c>
      <c r="M17" s="277" t="b">
        <f t="shared" si="6"/>
        <v>1</v>
      </c>
      <c r="N17" s="87"/>
      <c r="O17" s="336" t="str">
        <f t="shared" si="2"/>
        <v>DP</v>
      </c>
      <c r="P17" s="336" t="str">
        <f t="shared" si="7"/>
        <v>9M</v>
      </c>
      <c r="Q17" s="337" t="str">
        <f t="shared" si="8"/>
        <v>obj_00c5e#0000</v>
      </c>
      <c r="R17" s="97" t="b">
        <f t="shared" si="8"/>
        <v>1</v>
      </c>
      <c r="S17" s="337">
        <v>1</v>
      </c>
      <c r="T17" s="337">
        <v>1</v>
      </c>
      <c r="U17" s="97" t="str">
        <v>obj_00bb9</v>
      </c>
      <c r="V17" s="97" t="str">
        <f>_xll.qlRateHelperQuoteName(U17)</f>
        <v>EUR_CURVE_FUT6M_M6</v>
      </c>
      <c r="W17" s="334" t="e">
        <f>_xll.qlRateHelperRate(U17,_xll.ohTrigger(Trigger,Trigger6M))</f>
        <v>#NUM!</v>
      </c>
      <c r="X17" s="334">
        <f>IFERROR(_xll.qlFuturesRateHelperConvexityAdjustment(U17,Trigger),"--")</f>
        <v>-2.5000000000000002E-6</v>
      </c>
      <c r="Y17" s="98">
        <f>_xll.qlRateHelperEarliestDate(U17,Trigger)</f>
        <v>42536</v>
      </c>
      <c r="Z17" s="98">
        <f>_xll.qlRateHelperLatestDate(U17,Trigger)</f>
        <v>42628</v>
      </c>
      <c r="AA17" s="242" t="e">
        <v>#NUM!</v>
      </c>
      <c r="AE17" s="246"/>
      <c r="AZ17" s="97" t="s">
        <v>197</v>
      </c>
      <c r="BA17" s="98">
        <f>_xll.qlInterestRateIndexFixingDate(Currency&amp;"ibor"&amp;Tenor,BB17,Trigger)</f>
        <v>42263</v>
      </c>
      <c r="BB17" s="98">
        <f>_xll.qlCalendarAdvance(Calendar,BB16,AZ17,"f",,Trigger)</f>
        <v>42265</v>
      </c>
      <c r="BC17" s="98">
        <f>_xll.qlInterestRateIndexMaturity(Currency&amp;"ibor"&amp;Tenor,BB17,Trigger)</f>
        <v>42447</v>
      </c>
      <c r="BD17" s="242" t="e">
        <f>_xll.qlIndexFixing($AD$5,BA17,TRUE,_xll.ohTrigger(Trigger,Trigger6M))</f>
        <v>#NUM!</v>
      </c>
      <c r="BE17" s="242">
        <f>IFERROR(_xll.qlIndexFixing($BF$1,BA17,,_xll.ohTrigger(Trigger,Trigger6M)),#N/A)</f>
        <v>3.9004189659569487E-4</v>
      </c>
    </row>
    <row r="18" spans="1:57" s="80" customFormat="1" ht="11.25" customHeight="1" x14ac:dyDescent="0.2">
      <c r="A18" s="276" t="s">
        <v>233</v>
      </c>
      <c r="B18" s="288" t="str">
        <v>10M</v>
      </c>
      <c r="C18" s="279" t="e">
        <v>#N/A</v>
      </c>
      <c r="D18" s="278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77">
        <f t="shared" si="1"/>
        <v>2</v>
      </c>
      <c r="F18" s="278" t="s">
        <v>9</v>
      </c>
      <c r="G18" s="279" t="b">
        <v>1</v>
      </c>
      <c r="H18" s="280" t="s">
        <v>45</v>
      </c>
      <c r="I18" s="349" t="e">
        <v>#N/A</v>
      </c>
      <c r="J18" s="349" t="str">
        <f>IFERROR(_xll.qlSimpleQuote(A18&amp;IF(LEFT(C18,1)="#","STUB",C18),I18,,Permanent,Trigger,TRUE),"--")</f>
        <v>--</v>
      </c>
      <c r="K18" s="75" t="str">
        <f t="shared" si="9"/>
        <v>EUR_CURVE_DEP6M_10M</v>
      </c>
      <c r="L18" s="352" t="str">
        <f>IFERROR(_xll.qlDepositRateHelper2(,IF(DataSelect="Reference",$J18,$K18),IF(RIGHT($D18,1)="N","1D",$D18),$E18,Calendar,$F18,$G18,$H18,,_xll.ohTrigger(Trigger,DataSelect)),"--")</f>
        <v>obj_00c56#0000</v>
      </c>
      <c r="M18" s="277" t="b">
        <f t="shared" si="6"/>
        <v>1</v>
      </c>
      <c r="N18" s="89"/>
      <c r="O18" s="336" t="str">
        <f t="shared" si="2"/>
        <v>DP</v>
      </c>
      <c r="P18" s="336" t="str">
        <f t="shared" si="7"/>
        <v>10M</v>
      </c>
      <c r="Q18" s="337" t="str">
        <f t="shared" si="8"/>
        <v>obj_00c56#0000</v>
      </c>
      <c r="R18" s="97" t="b">
        <f t="shared" si="8"/>
        <v>1</v>
      </c>
      <c r="S18" s="337">
        <v>1</v>
      </c>
      <c r="T18" s="337">
        <v>1</v>
      </c>
      <c r="U18" s="97" t="str">
        <v>obj_00bcf</v>
      </c>
      <c r="V18" s="97" t="str">
        <f>_xll.qlRateHelperQuoteName(U18)</f>
        <v>EUR_CURVE_FUT6M_U6</v>
      </c>
      <c r="W18" s="334" t="e">
        <f>_xll.qlRateHelperRate(U18,_xll.ohTrigger(Trigger,Trigger6M))</f>
        <v>#NUM!</v>
      </c>
      <c r="X18" s="334">
        <f>IFERROR(_xll.qlFuturesRateHelperConvexityAdjustment(U18,Trigger),"--")</f>
        <v>-2.5000000000000002E-6</v>
      </c>
      <c r="Y18" s="98">
        <f>_xll.qlRateHelperEarliestDate(U18,Trigger)</f>
        <v>42634</v>
      </c>
      <c r="Z18" s="98">
        <f>_xll.qlRateHelperLatestDate(U18,Trigger)</f>
        <v>42725</v>
      </c>
      <c r="AA18" s="242" t="e">
        <v>#NUM!</v>
      </c>
      <c r="AE18" s="255"/>
      <c r="AZ18" s="97" t="s">
        <v>197</v>
      </c>
      <c r="BA18" s="98">
        <f>_xll.qlInterestRateIndexFixingDate(Currency&amp;"ibor"&amp;Tenor,BB18,Trigger)</f>
        <v>42264</v>
      </c>
      <c r="BB18" s="98">
        <f>_xll.qlCalendarAdvance(Calendar,BB17,AZ18,"f",,Trigger)</f>
        <v>42268</v>
      </c>
      <c r="BC18" s="98">
        <f>_xll.qlInterestRateIndexMaturity(Currency&amp;"ibor"&amp;Tenor,BB18,Trigger)</f>
        <v>42450</v>
      </c>
      <c r="BD18" s="242" t="e">
        <f>_xll.qlIndexFixing($AD$5,BA18,TRUE,_xll.ohTrigger(Trigger,Trigger6M))</f>
        <v>#NUM!</v>
      </c>
      <c r="BE18" s="242">
        <f>IFERROR(_xll.qlIndexFixing($BF$1,BA18,,_xll.ohTrigger(Trigger,Trigger6M)),#N/A)</f>
        <v>3.9001901963734516E-4</v>
      </c>
    </row>
    <row r="19" spans="1:57" s="80" customFormat="1" ht="11.25" customHeight="1" x14ac:dyDescent="0.2">
      <c r="A19" s="276" t="s">
        <v>233</v>
      </c>
      <c r="B19" s="288" t="str">
        <v>11M</v>
      </c>
      <c r="C19" s="279" t="e">
        <v>#N/A</v>
      </c>
      <c r="D19" s="278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77">
        <f t="shared" si="1"/>
        <v>2</v>
      </c>
      <c r="F19" s="278" t="s">
        <v>9</v>
      </c>
      <c r="G19" s="279" t="b">
        <v>1</v>
      </c>
      <c r="H19" s="280" t="s">
        <v>45</v>
      </c>
      <c r="I19" s="349" t="e">
        <v>#N/A</v>
      </c>
      <c r="J19" s="349" t="str">
        <f>IFERROR(_xll.qlSimpleQuote(A19&amp;IF(LEFT(C19,1)="#","STUB",C19),I19,,Permanent,Trigger,TRUE),"--")</f>
        <v>--</v>
      </c>
      <c r="K19" s="75" t="str">
        <f t="shared" si="9"/>
        <v>EUR_CURVE_DEP6M_11M</v>
      </c>
      <c r="L19" s="352" t="str">
        <f>IFERROR(_xll.qlDepositRateHelper2(,IF(DataSelect="Reference",$J19,$K19),IF(RIGHT($D19,1)="N","1D",$D19),$E19,Calendar,$F19,$G19,$H19,,_xll.ohTrigger(Trigger,DataSelect)),"--")</f>
        <v>obj_00c4c#0000</v>
      </c>
      <c r="M19" s="277" t="b">
        <f t="shared" si="6"/>
        <v>1</v>
      </c>
      <c r="N19" s="87"/>
      <c r="O19" s="336" t="str">
        <f t="shared" si="2"/>
        <v>DP</v>
      </c>
      <c r="P19" s="336" t="str">
        <f t="shared" si="7"/>
        <v>11M</v>
      </c>
      <c r="Q19" s="337" t="str">
        <f t="shared" si="8"/>
        <v>obj_00c4c#0000</v>
      </c>
      <c r="R19" s="97" t="b">
        <f t="shared" si="8"/>
        <v>1</v>
      </c>
      <c r="S19" s="337">
        <v>1</v>
      </c>
      <c r="T19" s="337">
        <v>1</v>
      </c>
      <c r="U19" s="97" t="str">
        <v>obj_00baa</v>
      </c>
      <c r="V19" s="97" t="str">
        <f>_xll.qlRateHelperQuoteName(U19)</f>
        <v>EUR_CURVE_FUT6M_Z6</v>
      </c>
      <c r="W19" s="334" t="e">
        <f>_xll.qlRateHelperRate(U19,_xll.ohTrigger(Trigger,Trigger6M))</f>
        <v>#NUM!</v>
      </c>
      <c r="X19" s="334">
        <f>IFERROR(_xll.qlFuturesRateHelperConvexityAdjustment(U19,Trigger),"--")</f>
        <v>0</v>
      </c>
      <c r="Y19" s="98">
        <f>_xll.qlRateHelperEarliestDate(U19,Trigger)</f>
        <v>42725</v>
      </c>
      <c r="Z19" s="98">
        <f>_xll.qlRateHelperLatestDate(U19,Trigger)</f>
        <v>42815</v>
      </c>
      <c r="AA19" s="242" t="e">
        <v>#NUM!</v>
      </c>
      <c r="AE19" s="255"/>
      <c r="AZ19" s="97" t="s">
        <v>197</v>
      </c>
      <c r="BA19" s="98">
        <f>_xll.qlInterestRateIndexFixingDate(Currency&amp;"ibor"&amp;Tenor,BB19,Trigger)</f>
        <v>42265</v>
      </c>
      <c r="BB19" s="98">
        <f>_xll.qlCalendarAdvance(Calendar,BB18,AZ19,"f",,Trigger)</f>
        <v>42269</v>
      </c>
      <c r="BC19" s="98">
        <f>_xll.qlInterestRateIndexMaturity(Currency&amp;"ibor"&amp;Tenor,BB19,Trigger)</f>
        <v>42451</v>
      </c>
      <c r="BD19" s="242" t="e">
        <f>_xll.qlIndexFixing($AD$5,BA19,TRUE,_xll.ohTrigger(Trigger,Trigger6M))</f>
        <v>#NUM!</v>
      </c>
      <c r="BE19" s="242">
        <f>IFERROR(_xll.qlIndexFixing($BF$1,BA19,,_xll.ohTrigger(Trigger,Trigger6M)),#N/A)</f>
        <v>3.9001816855198916E-4</v>
      </c>
    </row>
    <row r="20" spans="1:57" s="80" customFormat="1" ht="11.25" customHeight="1" x14ac:dyDescent="0.2">
      <c r="A20" s="276" t="s">
        <v>233</v>
      </c>
      <c r="B20" s="288" t="str">
        <v>12M</v>
      </c>
      <c r="C20" s="279" t="e">
        <v>#N/A</v>
      </c>
      <c r="D20" s="278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77">
        <f t="shared" si="1"/>
        <v>2</v>
      </c>
      <c r="F20" s="278" t="s">
        <v>9</v>
      </c>
      <c r="G20" s="279" t="b">
        <v>1</v>
      </c>
      <c r="H20" s="280" t="s">
        <v>45</v>
      </c>
      <c r="I20" s="349" t="e">
        <v>#N/A</v>
      </c>
      <c r="J20" s="349" t="str">
        <f>IFERROR(_xll.qlSimpleQuote(A20&amp;IF(LEFT(C20,1)="#","STUB",C20),I20,,Permanent,Trigger,TRUE),"--")</f>
        <v>--</v>
      </c>
      <c r="K20" s="75" t="str">
        <f t="shared" si="9"/>
        <v>EUR_CURVE_DEP6M_12M</v>
      </c>
      <c r="L20" s="352" t="str">
        <f>IFERROR(_xll.qlDepositRateHelper2(,IF(DataSelect="Reference",$J20,$K20),IF(RIGHT($D20,1)="N","1D",$D20),$E20,Calendar,$F20,$G20,$H20,,_xll.ohTrigger(Trigger,DataSelect)),"--")</f>
        <v>obj_00c5c#0000</v>
      </c>
      <c r="M20" s="277" t="b">
        <f t="shared" si="6"/>
        <v>1</v>
      </c>
      <c r="N20" s="87"/>
      <c r="O20" s="336" t="str">
        <f>A20</f>
        <v>DP</v>
      </c>
      <c r="P20" s="336" t="str">
        <f>D20</f>
        <v>12M</v>
      </c>
      <c r="Q20" s="337" t="str">
        <f>L20</f>
        <v>obj_00c5c#0000</v>
      </c>
      <c r="R20" s="97" t="b">
        <f>M20</f>
        <v>1</v>
      </c>
      <c r="S20" s="337">
        <v>1</v>
      </c>
      <c r="T20" s="337">
        <v>1</v>
      </c>
      <c r="U20" s="97" t="str">
        <v>obj_00c3f</v>
      </c>
      <c r="V20" s="97" t="str">
        <f>_xll.qlRateHelperQuoteName(U20)</f>
        <v>EUR_CURVE_FUT6M_H7</v>
      </c>
      <c r="W20" s="334" t="e">
        <f>_xll.qlRateHelperRate(U20,_xll.ohTrigger(Trigger,Trigger6M))</f>
        <v>#NUM!</v>
      </c>
      <c r="X20" s="334">
        <f>IFERROR(_xll.qlFuturesRateHelperConvexityAdjustment(U20,Trigger),"--")</f>
        <v>0</v>
      </c>
      <c r="Y20" s="98">
        <f>_xll.qlRateHelperEarliestDate(U20,Trigger)</f>
        <v>42809</v>
      </c>
      <c r="Z20" s="98">
        <f>_xll.qlRateHelperLatestDate(U20,Trigger)</f>
        <v>42901</v>
      </c>
      <c r="AA20" s="242" t="e">
        <v>#NUM!</v>
      </c>
      <c r="AE20" s="255"/>
      <c r="AZ20" s="97" t="s">
        <v>197</v>
      </c>
      <c r="BA20" s="98">
        <f>_xll.qlInterestRateIndexFixingDate(Currency&amp;"ibor"&amp;Tenor,BB20,Trigger)</f>
        <v>42268</v>
      </c>
      <c r="BB20" s="98">
        <f>_xll.qlCalendarAdvance(Calendar,BB19,AZ20,"f",,Trigger)</f>
        <v>42270</v>
      </c>
      <c r="BC20" s="98">
        <f>_xll.qlInterestRateIndexMaturity(Currency&amp;"ibor"&amp;Tenor,BB20,Trigger)</f>
        <v>42452</v>
      </c>
      <c r="BD20" s="242" t="e">
        <f>_xll.qlIndexFixing($AD$5,BA20,TRUE,_xll.ohTrigger(Trigger,Trigger6M))</f>
        <v>#NUM!</v>
      </c>
      <c r="BE20" s="242">
        <f>IFERROR(_xll.qlIndexFixing($BF$1,BA20,,_xll.ohTrigger(Trigger,Trigger6M)),#N/A)</f>
        <v>3.9002005041324935E-4</v>
      </c>
    </row>
    <row r="21" spans="1:57" s="80" customFormat="1" ht="11.25" customHeight="1" x14ac:dyDescent="0.2">
      <c r="A21" s="282" t="s">
        <v>233</v>
      </c>
      <c r="B21" s="289" t="str">
        <f t="array" ref="B21">_xll.ohFilter(Quote!Z22:Z120,Quote!Y22:Y120="DP")</f>
        <v>#20160316</v>
      </c>
      <c r="C21" s="285" t="e">
        <v>#N/A</v>
      </c>
      <c r="D21" s="284" t="str">
        <f>_xll.qlCalendarBusinessDaysBetween(Calendar,Settlementdate,DATE(RIGHT(LEFT(B21,5),4),LEFT(RIGHT(B21,4),2),RIGHT(B21,2)),,TRUE,Trigger)-1&amp;"D"</f>
        <v>141D</v>
      </c>
      <c r="E21" s="283">
        <f t="shared" si="1"/>
        <v>2</v>
      </c>
      <c r="F21" s="284" t="s">
        <v>9</v>
      </c>
      <c r="G21" s="285" t="b">
        <v>1</v>
      </c>
      <c r="H21" s="286" t="s">
        <v>45</v>
      </c>
      <c r="I21" s="350" t="e">
        <v>#N/A</v>
      </c>
      <c r="J21" s="350" t="str">
        <f>IFERROR(_xll.qlSimpleQuote(A21&amp;IF(LEFT(C21,1)="#","STUB",C21),I21,,Permanent,Trigger,TRUE),"--")</f>
        <v>--</v>
      </c>
      <c r="K21" s="6" t="str">
        <f t="shared" si="9"/>
        <v>STUB6M</v>
      </c>
      <c r="L21" s="376" t="str">
        <f>IFERROR(_xll.qlDepositRateHelper2(,IF(DataSelect="Reference",$J21,$K21),IF(RIGHT($D21,1)="N","1D",$D21),$E21,Calendar,$F21,$G21,$H21,,_xll.ohTrigger(Trigger,DataSelect)),"--")</f>
        <v>obj_00c5b#0000</v>
      </c>
      <c r="M21" s="283" t="b">
        <f t="shared" si="6"/>
        <v>1</v>
      </c>
      <c r="N21" s="87"/>
      <c r="O21" s="336" t="str">
        <f>A21</f>
        <v>DP</v>
      </c>
      <c r="P21" s="336" t="str">
        <f>D21</f>
        <v>141D</v>
      </c>
      <c r="Q21" s="337" t="str">
        <f>L21</f>
        <v>obj_00c5b#0000</v>
      </c>
      <c r="R21" s="97" t="b">
        <f>M21</f>
        <v>1</v>
      </c>
      <c r="S21" s="337">
        <v>1</v>
      </c>
      <c r="T21" s="337">
        <v>1</v>
      </c>
      <c r="U21" s="97" t="str">
        <v>obj_00c38</v>
      </c>
      <c r="V21" s="97" t="str">
        <f>_xll.qlRateHelperQuoteName(U21)</f>
        <v>EUR_CURVE_FUT6M_M7</v>
      </c>
      <c r="W21" s="334" t="e">
        <f>_xll.qlRateHelperRate(U21,_xll.ohTrigger(Trigger,Trigger6M))</f>
        <v>#NUM!</v>
      </c>
      <c r="X21" s="334">
        <f>IFERROR(_xll.qlFuturesRateHelperConvexityAdjustment(U21,Trigger),"--")</f>
        <v>1.7500000000000002E-5</v>
      </c>
      <c r="Y21" s="98">
        <f>_xll.qlRateHelperEarliestDate(U21,Trigger)</f>
        <v>42907</v>
      </c>
      <c r="Z21" s="98">
        <f>_xll.qlRateHelperLatestDate(U21,Trigger)</f>
        <v>42999</v>
      </c>
      <c r="AA21" s="242" t="e">
        <v>#NUM!</v>
      </c>
      <c r="AE21" s="255"/>
      <c r="AZ21" s="97" t="s">
        <v>197</v>
      </c>
      <c r="BA21" s="98">
        <f>_xll.qlInterestRateIndexFixingDate(Currency&amp;"ibor"&amp;Tenor,BB21,Trigger)</f>
        <v>42269</v>
      </c>
      <c r="BB21" s="98">
        <f>_xll.qlCalendarAdvance(Calendar,BB20,AZ21,"f",,Trigger)</f>
        <v>42271</v>
      </c>
      <c r="BC21" s="98">
        <f>_xll.qlInterestRateIndexMaturity(Currency&amp;"ibor"&amp;Tenor,BB21,Trigger)</f>
        <v>42453</v>
      </c>
      <c r="BD21" s="242" t="e">
        <f>_xll.qlIndexFixing($AD$5,BA21,TRUE,_xll.ohTrigger(Trigger,Trigger6M))</f>
        <v>#NUM!</v>
      </c>
      <c r="BE21" s="242">
        <f>IFERROR(_xll.qlIndexFixing($BF$1,BA21,,_xll.ohTrigger(Trigger,Trigger6M)),#N/A)</f>
        <v>3.9002426102357129E-4</v>
      </c>
    </row>
    <row r="22" spans="1:57" s="80" customFormat="1" ht="11.25" customHeight="1" x14ac:dyDescent="0.2">
      <c r="N22" s="87"/>
      <c r="O22" s="338" t="str">
        <f t="shared" ref="O22:O29" si="10">A24</f>
        <v>SF</v>
      </c>
      <c r="P22" s="338" t="str">
        <f t="shared" ref="P22:P29" si="11">E24</f>
        <v>H6</v>
      </c>
      <c r="Q22" s="339" t="str">
        <f t="shared" ref="Q22:R29" si="12">L24</f>
        <v>obj_00bd5#0000</v>
      </c>
      <c r="R22" s="95" t="b">
        <f t="shared" si="12"/>
        <v>1</v>
      </c>
      <c r="S22" s="323">
        <v>1</v>
      </c>
      <c r="T22" s="323">
        <v>1</v>
      </c>
      <c r="U22" s="97" t="str">
        <v>obj_00b9b</v>
      </c>
      <c r="V22" s="97" t="str">
        <f>_xll.qlRateHelperQuoteName(U22)</f>
        <v>EURAB6R3Y=</v>
      </c>
      <c r="W22" s="334" t="e">
        <f>_xll.qlRateHelperRate(U22,_xll.ohTrigger(Trigger,Trigger6M))</f>
        <v>#NUM!</v>
      </c>
      <c r="X22" s="334" t="str">
        <f>IFERROR(_xll.qlFuturesRateHelperConvexityAdjustment(U22,Trigger),"--")</f>
        <v>--</v>
      </c>
      <c r="Y22" s="98">
        <f>_xll.qlRateHelperEarliestDate(U22,Trigger)</f>
        <v>42244</v>
      </c>
      <c r="Z22" s="98">
        <f>_xll.qlRateHelperLatestDate(U22,Trigger)</f>
        <v>43340</v>
      </c>
      <c r="AA22" s="242" t="e">
        <v>#NUM!</v>
      </c>
      <c r="AE22" s="255"/>
      <c r="AZ22" s="97" t="s">
        <v>197</v>
      </c>
      <c r="BA22" s="98">
        <f>_xll.qlInterestRateIndexFixingDate(Currency&amp;"ibor"&amp;Tenor,BB22,Trigger)</f>
        <v>42270</v>
      </c>
      <c r="BB22" s="98">
        <f>_xll.qlCalendarAdvance(Calendar,BB21,AZ22,"f",,Trigger)</f>
        <v>42272</v>
      </c>
      <c r="BC22" s="98">
        <f>_xll.qlInterestRateIndexMaturity(Currency&amp;"ibor"&amp;Tenor,BB22,Trigger)</f>
        <v>42458</v>
      </c>
      <c r="BD22" s="242" t="e">
        <f>_xll.qlIndexFixing($AD$5,BA22,TRUE,_xll.ohTrigger(Trigger,Trigger6M))</f>
        <v>#NUM!</v>
      </c>
      <c r="BE22" s="242">
        <f>IFERROR(_xll.qlIndexFixing($BF$1,BA22,,_xll.ohTrigger(Trigger,Trigger6M)),#N/A)</f>
        <v>3.8980757065994409E-4</v>
      </c>
    </row>
    <row r="23" spans="1:57" s="80" customFormat="1" ht="11.25" customHeight="1" x14ac:dyDescent="0.2">
      <c r="A23" s="305" t="s">
        <v>12</v>
      </c>
      <c r="B23" s="305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242</v>
      </c>
      <c r="K23" s="61" t="s">
        <v>243</v>
      </c>
      <c r="L23" s="61" t="s">
        <v>38</v>
      </c>
      <c r="M23" s="61" t="s">
        <v>42</v>
      </c>
      <c r="N23" s="87"/>
      <c r="O23" s="336" t="str">
        <f t="shared" si="10"/>
        <v>SF</v>
      </c>
      <c r="P23" s="336" t="str">
        <f t="shared" si="11"/>
        <v>M6</v>
      </c>
      <c r="Q23" s="340" t="str">
        <f t="shared" si="12"/>
        <v>obj_00bb9#0000</v>
      </c>
      <c r="R23" s="97" t="b">
        <f t="shared" si="12"/>
        <v>1</v>
      </c>
      <c r="S23" s="337">
        <v>1</v>
      </c>
      <c r="T23" s="337">
        <v>1</v>
      </c>
      <c r="U23" s="97" t="str">
        <v>obj_00c01</v>
      </c>
      <c r="V23" s="97" t="str">
        <f>_xll.qlRateHelperQuoteName(U23)</f>
        <v>EURAB6R4Y=</v>
      </c>
      <c r="W23" s="334" t="e">
        <f>_xll.qlRateHelperRate(U23,_xll.ohTrigger(Trigger,Trigger6M))</f>
        <v>#NUM!</v>
      </c>
      <c r="X23" s="334" t="str">
        <f>IFERROR(_xll.qlFuturesRateHelperConvexityAdjustment(U23,Trigger),"--")</f>
        <v>--</v>
      </c>
      <c r="Y23" s="98">
        <f>_xll.qlRateHelperEarliestDate(U23,Trigger)</f>
        <v>42244</v>
      </c>
      <c r="Z23" s="98">
        <f>_xll.qlRateHelperLatestDate(U23,Trigger)</f>
        <v>43705</v>
      </c>
      <c r="AA23" s="242" t="e">
        <v>#NUM!</v>
      </c>
      <c r="AE23" s="255"/>
      <c r="AZ23" s="97" t="s">
        <v>197</v>
      </c>
      <c r="BA23" s="98">
        <f>_xll.qlInterestRateIndexFixingDate(Currency&amp;"ibor"&amp;Tenor,BB23,Trigger)</f>
        <v>42271</v>
      </c>
      <c r="BB23" s="98">
        <f>_xll.qlCalendarAdvance(Calendar,BB22,AZ23,"f",,Trigger)</f>
        <v>42275</v>
      </c>
      <c r="BC23" s="98">
        <f>_xll.qlInterestRateIndexMaturity(Currency&amp;"ibor"&amp;Tenor,BB23,Trigger)</f>
        <v>42458</v>
      </c>
      <c r="BD23" s="242" t="e">
        <f>_xll.qlIndexFixing($AD$5,BA23,TRUE,_xll.ohTrigger(Trigger,Trigger6M))</f>
        <v>#NUM!</v>
      </c>
      <c r="BE23" s="242">
        <f>IFERROR(_xll.qlIndexFixing($BF$1,BA23,,_xll.ohTrigger(Trigger,Trigger6M)),#N/A)</f>
        <v>3.8999999999991228E-4</v>
      </c>
    </row>
    <row r="24" spans="1:57" s="80" customFormat="1" ht="11.25" customHeight="1" x14ac:dyDescent="0.2">
      <c r="A24" s="290" t="s">
        <v>234</v>
      </c>
      <c r="B24" s="95" t="s">
        <v>240</v>
      </c>
      <c r="C24" s="291" t="str">
        <f t="array" ref="C24:C31">_xll.ohFilter(Quote!Z4:Z102,Quote!Y4:Y102="SF")</f>
        <v>H6</v>
      </c>
      <c r="D24" s="292" t="str">
        <f t="array" ref="D24:D31">_xll.qlIMMcode(_xll.ohFilter(PastedValue!V2:V62,PastedValue!U2:U62="Sf"),Trigger)</f>
        <v>H6</v>
      </c>
      <c r="E24" s="293" t="str">
        <f t="shared" ref="E24:E31" si="13">IF(DataSelect="Mx_Live",$C24,$D24)</f>
        <v>H6</v>
      </c>
      <c r="F24" s="330">
        <f>_xll.qlIMMdate(E24,Evaluationdate,Trigger)</f>
        <v>42445</v>
      </c>
      <c r="G24" s="272" t="str">
        <f t="shared" ref="G24:G31" si="14">PROPER(Currency)&amp;FamilyName&amp;"3M"</f>
        <v>Euribor3M</v>
      </c>
      <c r="H24" s="360">
        <f t="array" ref="H24:H31">_xll.ohFilter(PastedValue!AB2:AB74,PastedValue!U2:U74="Sf")</f>
        <v>99.927199999999999</v>
      </c>
      <c r="I24" s="306">
        <f>Quote!AX23/100</f>
        <v>0</v>
      </c>
      <c r="J24" s="306" t="str">
        <f>IFERROR(_xll.qlSimpleQuote(A24&amp;D24,H24,,Permanent,Trigger,TRUE),"--")</f>
        <v>SFH6#0000</v>
      </c>
      <c r="K24" s="307" t="str">
        <f t="shared" ref="K24:K31" si="15">Currency&amp;"_CURVE_FUT"&amp;Tenor&amp;"_"&amp;$C24</f>
        <v>EUR_CURVE_FUT6M_H6</v>
      </c>
      <c r="L24" s="294" t="str">
        <f>_xll.qlFuturesRateHelper(,IF(DataSelect="Reference",$J24,$K24),B24,$E24,$G24,$I24,Permanent,Trigger,ObjectOverwrite)</f>
        <v>obj_00bd5#0000</v>
      </c>
      <c r="M24" s="271" t="b">
        <v>1</v>
      </c>
      <c r="N24" s="87"/>
      <c r="O24" s="336" t="str">
        <f t="shared" si="10"/>
        <v>SF</v>
      </c>
      <c r="P24" s="336" t="str">
        <f t="shared" si="11"/>
        <v>U6</v>
      </c>
      <c r="Q24" s="340" t="str">
        <f t="shared" si="12"/>
        <v>obj_00bcf#0000</v>
      </c>
      <c r="R24" s="97" t="b">
        <f t="shared" si="12"/>
        <v>1</v>
      </c>
      <c r="S24" s="337">
        <v>1</v>
      </c>
      <c r="T24" s="337">
        <v>1</v>
      </c>
      <c r="U24" s="97" t="str">
        <v>obj_00be4</v>
      </c>
      <c r="V24" s="97" t="str">
        <f>_xll.qlRateHelperQuoteName(U24)</f>
        <v>EURAB6R5Y=</v>
      </c>
      <c r="W24" s="334" t="e">
        <f>_xll.qlRateHelperRate(U24,_xll.ohTrigger(Trigger,Trigger6M))</f>
        <v>#NUM!</v>
      </c>
      <c r="X24" s="334" t="str">
        <f>IFERROR(_xll.qlFuturesRateHelperConvexityAdjustment(U24,Trigger),"--")</f>
        <v>--</v>
      </c>
      <c r="Y24" s="98">
        <f>_xll.qlRateHelperEarliestDate(U24,Trigger)</f>
        <v>42244</v>
      </c>
      <c r="Z24" s="98">
        <f>_xll.qlRateHelperLatestDate(U24,Trigger)</f>
        <v>44071</v>
      </c>
      <c r="AA24" s="242" t="e">
        <v>#NUM!</v>
      </c>
      <c r="AE24" s="246"/>
      <c r="AZ24" s="97" t="s">
        <v>197</v>
      </c>
      <c r="BA24" s="98">
        <f>_xll.qlInterestRateIndexFixingDate(Currency&amp;"ibor"&amp;Tenor,BB24,Trigger)</f>
        <v>42272</v>
      </c>
      <c r="BB24" s="98">
        <f>_xll.qlCalendarAdvance(Calendar,BB23,AZ24,"f",,Trigger)</f>
        <v>42276</v>
      </c>
      <c r="BC24" s="98">
        <f>_xll.qlInterestRateIndexMaturity(Currency&amp;"ibor"&amp;Tenor,BB24,Trigger)</f>
        <v>42458</v>
      </c>
      <c r="BD24" s="242" t="e">
        <f>_xll.qlIndexFixing($AD$5,BA24,TRUE,_xll.ohTrigger(Trigger,Trigger6M))</f>
        <v>#NUM!</v>
      </c>
      <c r="BE24" s="242">
        <f>IFERROR(_xll.qlIndexFixing($BF$1,BA24,,_xll.ohTrigger(Trigger,Trigger6M)),#N/A)</f>
        <v>3.900737788758075E-4</v>
      </c>
    </row>
    <row r="25" spans="1:57" s="80" customFormat="1" ht="11.25" customHeight="1" x14ac:dyDescent="0.2">
      <c r="A25" s="295" t="s">
        <v>234</v>
      </c>
      <c r="B25" s="97" t="s">
        <v>240</v>
      </c>
      <c r="C25" s="296" t="str">
        <v>M6</v>
      </c>
      <c r="D25" s="297" t="str">
        <v>M6</v>
      </c>
      <c r="E25" s="298" t="str">
        <f t="shared" si="13"/>
        <v>M6</v>
      </c>
      <c r="F25" s="331">
        <f>_xll.qlIMMdate(E25,Evaluationdate,Trigger)</f>
        <v>42536</v>
      </c>
      <c r="G25" s="278" t="str">
        <f t="shared" si="14"/>
        <v>Euribor3M</v>
      </c>
      <c r="H25" s="361">
        <v>99.915300000000002</v>
      </c>
      <c r="I25" s="308">
        <f>Quote!AX24/100</f>
        <v>-2.5000000000000002E-6</v>
      </c>
      <c r="J25" s="308" t="str">
        <f>IFERROR(_xll.qlSimpleQuote(A25&amp;D25,H25,,Permanent,Trigger,TRUE),"--")</f>
        <v>SFM6#0000</v>
      </c>
      <c r="K25" s="309" t="str">
        <f t="shared" si="15"/>
        <v>EUR_CURVE_FUT6M_M6</v>
      </c>
      <c r="L25" s="299" t="str">
        <f>_xll.qlFuturesRateHelper(,IF(DataSelect="Reference",$J25,$K25),B25,$E25,$G25,$I25,Permanent,Trigger,ObjectOverwrite)</f>
        <v>obj_00bb9#0000</v>
      </c>
      <c r="M25" s="299" t="b">
        <v>1</v>
      </c>
      <c r="N25" s="87"/>
      <c r="O25" s="336" t="str">
        <f t="shared" si="10"/>
        <v>SF</v>
      </c>
      <c r="P25" s="336" t="str">
        <f t="shared" si="11"/>
        <v>Z6</v>
      </c>
      <c r="Q25" s="340" t="str">
        <f t="shared" si="12"/>
        <v>obj_00baa#0000</v>
      </c>
      <c r="R25" s="97" t="b">
        <f t="shared" si="12"/>
        <v>1</v>
      </c>
      <c r="S25" s="337">
        <v>1</v>
      </c>
      <c r="T25" s="337">
        <v>1</v>
      </c>
      <c r="U25" s="97" t="str">
        <v>obj_00c2b</v>
      </c>
      <c r="V25" s="97" t="str">
        <f>_xll.qlRateHelperQuoteName(U25)</f>
        <v>EURAB6R6Y=</v>
      </c>
      <c r="W25" s="334" t="e">
        <f>_xll.qlRateHelperRate(U25,_xll.ohTrigger(Trigger,Trigger6M))</f>
        <v>#NUM!</v>
      </c>
      <c r="X25" s="334" t="str">
        <f>IFERROR(_xll.qlFuturesRateHelperConvexityAdjustment(U25,Trigger),"--")</f>
        <v>--</v>
      </c>
      <c r="Y25" s="98">
        <f>_xll.qlRateHelperEarliestDate(U25,Trigger)</f>
        <v>42244</v>
      </c>
      <c r="Z25" s="98">
        <f>_xll.qlRateHelperLatestDate(U25,Trigger)</f>
        <v>44438</v>
      </c>
      <c r="AA25" s="242" t="e">
        <v>#NUM!</v>
      </c>
      <c r="AE25" s="246"/>
      <c r="AZ25" s="97" t="s">
        <v>197</v>
      </c>
      <c r="BA25" s="98">
        <f>_xll.qlInterestRateIndexFixingDate(Currency&amp;"ibor"&amp;Tenor,BB25,Trigger)</f>
        <v>42275</v>
      </c>
      <c r="BB25" s="98">
        <f>_xll.qlCalendarAdvance(Calendar,BB24,AZ25,"f",,Trigger)</f>
        <v>42277</v>
      </c>
      <c r="BC25" s="98">
        <f>_xll.qlInterestRateIndexMaturity(Currency&amp;"ibor"&amp;Tenor,BB25,Trigger)</f>
        <v>42460</v>
      </c>
      <c r="BD25" s="242" t="e">
        <f>_xll.qlIndexFixing($AD$5,BA25,TRUE,_xll.ohTrigger(Trigger,Trigger6M))</f>
        <v>#NUM!</v>
      </c>
      <c r="BE25" s="242">
        <f>IFERROR(_xll.qlIndexFixing($BF$1,BA25,,_xll.ohTrigger(Trigger,Trigger6M)),#N/A)</f>
        <v>3.9005143919991562E-4</v>
      </c>
    </row>
    <row r="26" spans="1:57" s="80" customFormat="1" ht="11.25" customHeight="1" x14ac:dyDescent="0.2">
      <c r="A26" s="295" t="s">
        <v>234</v>
      </c>
      <c r="B26" s="97" t="s">
        <v>240</v>
      </c>
      <c r="C26" s="296" t="str">
        <v>U6</v>
      </c>
      <c r="D26" s="297" t="str">
        <v>U6</v>
      </c>
      <c r="E26" s="298" t="str">
        <f t="shared" si="13"/>
        <v>U6</v>
      </c>
      <c r="F26" s="331">
        <f>_xll.qlIMMdate(E26,Evaluationdate,Trigger)</f>
        <v>42634</v>
      </c>
      <c r="G26" s="278" t="str">
        <f t="shared" si="14"/>
        <v>Euribor3M</v>
      </c>
      <c r="H26" s="361">
        <v>99.889300000000006</v>
      </c>
      <c r="I26" s="308">
        <f>Quote!AX25/100</f>
        <v>-2.5000000000000002E-6</v>
      </c>
      <c r="J26" s="308" t="str">
        <f>IFERROR(_xll.qlSimpleQuote(A26&amp;D26,H26,,Permanent,Trigger,TRUE),"--")</f>
        <v>SFU6#0000</v>
      </c>
      <c r="K26" s="309" t="str">
        <f t="shared" si="15"/>
        <v>EUR_CURVE_FUT6M_U6</v>
      </c>
      <c r="L26" s="299" t="str">
        <f>_xll.qlFuturesRateHelper(,IF(DataSelect="Reference",$J26,$K26),B26,$E26,$G26,$I26,Permanent,Trigger,ObjectOverwrite)</f>
        <v>obj_00bcf#0000</v>
      </c>
      <c r="M26" s="299" t="b">
        <v>1</v>
      </c>
      <c r="N26" s="87"/>
      <c r="O26" s="336" t="str">
        <f t="shared" si="10"/>
        <v>SF</v>
      </c>
      <c r="P26" s="336" t="str">
        <f t="shared" si="11"/>
        <v>H7</v>
      </c>
      <c r="Q26" s="340" t="str">
        <f t="shared" si="12"/>
        <v>obj_00c3f#0000</v>
      </c>
      <c r="R26" s="97" t="b">
        <f t="shared" si="12"/>
        <v>1</v>
      </c>
      <c r="S26" s="337">
        <v>1</v>
      </c>
      <c r="T26" s="337">
        <v>1</v>
      </c>
      <c r="U26" s="97" t="str">
        <v>obj_00c43</v>
      </c>
      <c r="V26" s="97" t="str">
        <f>_xll.qlRateHelperQuoteName(U26)</f>
        <v>EURAB6R7Y=</v>
      </c>
      <c r="W26" s="334" t="e">
        <f>_xll.qlRateHelperRate(U26,_xll.ohTrigger(Trigger,Trigger6M))</f>
        <v>#NUM!</v>
      </c>
      <c r="X26" s="334" t="str">
        <f>IFERROR(_xll.qlFuturesRateHelperConvexityAdjustment(U26,Trigger),"--")</f>
        <v>--</v>
      </c>
      <c r="Y26" s="98">
        <f>_xll.qlRateHelperEarliestDate(U26,Trigger)</f>
        <v>42244</v>
      </c>
      <c r="Z26" s="98">
        <f>_xll.qlRateHelperLatestDate(U26,Trigger)</f>
        <v>44802</v>
      </c>
      <c r="AA26" s="242" t="e">
        <v>#NUM!</v>
      </c>
      <c r="AE26" s="246"/>
      <c r="AZ26" s="97" t="s">
        <v>197</v>
      </c>
      <c r="BA26" s="98">
        <f>_xll.qlInterestRateIndexFixingDate(Currency&amp;"ibor"&amp;Tenor,BB26,Trigger)</f>
        <v>42276</v>
      </c>
      <c r="BB26" s="98">
        <f>_xll.qlCalendarAdvance(Calendar,BB25,AZ26,"f",,Trigger)</f>
        <v>42278</v>
      </c>
      <c r="BC26" s="98">
        <f>_xll.qlInterestRateIndexMaturity(Currency&amp;"ibor"&amp;Tenor,BB26,Trigger)</f>
        <v>42461</v>
      </c>
      <c r="BD26" s="242" t="e">
        <f>_xll.qlIndexFixing($AD$5,BA26,TRUE,_xll.ohTrigger(Trigger,Trigger6M))</f>
        <v>#NUM!</v>
      </c>
      <c r="BE26" s="242">
        <f>IFERROR(_xll.qlIndexFixing($BF$1,BA26,,_xll.ohTrigger(Trigger,Trigger6M)),#N/A)</f>
        <v>3.9285718351614091E-4</v>
      </c>
    </row>
    <row r="27" spans="1:57" s="80" customFormat="1" ht="11.25" customHeight="1" x14ac:dyDescent="0.2">
      <c r="A27" s="295" t="s">
        <v>234</v>
      </c>
      <c r="B27" s="97" t="s">
        <v>240</v>
      </c>
      <c r="C27" s="296" t="str">
        <v>Z6</v>
      </c>
      <c r="D27" s="297" t="str">
        <v>Z6</v>
      </c>
      <c r="E27" s="298" t="str">
        <f t="shared" si="13"/>
        <v>Z6</v>
      </c>
      <c r="F27" s="331">
        <f>_xll.qlIMMdate(E27,Evaluationdate,Trigger)</f>
        <v>42725</v>
      </c>
      <c r="G27" s="278" t="str">
        <f t="shared" si="14"/>
        <v>Euribor3M</v>
      </c>
      <c r="H27" s="361">
        <v>99.851650000000006</v>
      </c>
      <c r="I27" s="308">
        <f>Quote!AX26/100</f>
        <v>0</v>
      </c>
      <c r="J27" s="308" t="str">
        <f>IFERROR(_xll.qlSimpleQuote(A27&amp;D27,H27,,Permanent,Trigger,TRUE),"--")</f>
        <v>SFZ6#0000</v>
      </c>
      <c r="K27" s="309" t="str">
        <f t="shared" si="15"/>
        <v>EUR_CURVE_FUT6M_Z6</v>
      </c>
      <c r="L27" s="299" t="str">
        <f>_xll.qlFuturesRateHelper(,IF(DataSelect="Reference",$J27,$K27),B27,$E27,$G27,$I27,Permanent,Trigger,ObjectOverwrite)</f>
        <v>obj_00baa#0000</v>
      </c>
      <c r="M27" s="299" t="b">
        <v>1</v>
      </c>
      <c r="N27" s="87"/>
      <c r="O27" s="336" t="str">
        <f t="shared" si="10"/>
        <v>SF</v>
      </c>
      <c r="P27" s="336" t="str">
        <f t="shared" si="11"/>
        <v>M7</v>
      </c>
      <c r="Q27" s="340" t="str">
        <f t="shared" si="12"/>
        <v>obj_00c38#0000</v>
      </c>
      <c r="R27" s="97" t="b">
        <f t="shared" si="12"/>
        <v>1</v>
      </c>
      <c r="S27" s="337">
        <v>1</v>
      </c>
      <c r="T27" s="337">
        <v>1</v>
      </c>
      <c r="U27" s="97" t="str">
        <v>obj_00c36</v>
      </c>
      <c r="V27" s="97" t="str">
        <f>_xll.qlRateHelperQuoteName(U27)</f>
        <v>EURAB6R8Y=</v>
      </c>
      <c r="W27" s="334" t="e">
        <f>_xll.qlRateHelperRate(U27,_xll.ohTrigger(Trigger,Trigger6M))</f>
        <v>#NUM!</v>
      </c>
      <c r="X27" s="334" t="str">
        <f>IFERROR(_xll.qlFuturesRateHelperConvexityAdjustment(U27,Trigger),"--")</f>
        <v>--</v>
      </c>
      <c r="Y27" s="98">
        <f>_xll.qlRateHelperEarliestDate(U27,Trigger)</f>
        <v>42244</v>
      </c>
      <c r="Z27" s="98">
        <f>_xll.qlRateHelperLatestDate(U27,Trigger)</f>
        <v>45166</v>
      </c>
      <c r="AA27" s="242" t="e">
        <v>#NUM!</v>
      </c>
      <c r="AE27" s="246"/>
      <c r="AZ27" s="97" t="s">
        <v>197</v>
      </c>
      <c r="BA27" s="98">
        <f>_xll.qlInterestRateIndexFixingDate(Currency&amp;"ibor"&amp;Tenor,BB27,Trigger)</f>
        <v>42277</v>
      </c>
      <c r="BB27" s="98">
        <f>_xll.qlCalendarAdvance(Calendar,BB26,AZ27,"f",,Trigger)</f>
        <v>42279</v>
      </c>
      <c r="BC27" s="98">
        <f>_xll.qlInterestRateIndexMaturity(Currency&amp;"ibor"&amp;Tenor,BB27,Trigger)</f>
        <v>42464</v>
      </c>
      <c r="BD27" s="242" t="e">
        <f>_xll.qlIndexFixing($AD$5,BA27,TRUE,_xll.ohTrigger(Trigger,Trigger6M))</f>
        <v>#NUM!</v>
      </c>
      <c r="BE27" s="242">
        <f>IFERROR(_xll.qlIndexFixing($BF$1,BA27,,_xll.ohTrigger(Trigger,Trigger6M)),#N/A)</f>
        <v>3.9278052512783566E-4</v>
      </c>
    </row>
    <row r="28" spans="1:57" s="80" customFormat="1" ht="11.25" customHeight="1" x14ac:dyDescent="0.2">
      <c r="A28" s="295" t="s">
        <v>234</v>
      </c>
      <c r="B28" s="97" t="s">
        <v>240</v>
      </c>
      <c r="C28" s="296" t="str">
        <v>H7</v>
      </c>
      <c r="D28" s="297" t="str">
        <v>H7</v>
      </c>
      <c r="E28" s="298" t="str">
        <f t="shared" si="13"/>
        <v>H7</v>
      </c>
      <c r="F28" s="331">
        <f>_xll.qlIMMdate(E28,Evaluationdate,Trigger)</f>
        <v>42809</v>
      </c>
      <c r="G28" s="278" t="str">
        <f t="shared" si="14"/>
        <v>Euribor3M</v>
      </c>
      <c r="H28" s="361">
        <v>99.802400000000006</v>
      </c>
      <c r="I28" s="308">
        <f>Quote!AX27/100</f>
        <v>0</v>
      </c>
      <c r="J28" s="308" t="str">
        <f>IFERROR(_xll.qlSimpleQuote(A28&amp;D28,H28,,Permanent,Trigger,TRUE),"--")</f>
        <v>SFH7#0000</v>
      </c>
      <c r="K28" s="309" t="str">
        <f t="shared" si="15"/>
        <v>EUR_CURVE_FUT6M_H7</v>
      </c>
      <c r="L28" s="299" t="str">
        <f>_xll.qlFuturesRateHelper(,IF(DataSelect="Reference",$J28,$K28),B28,$E28,$G28,$I28,Permanent,Trigger,ObjectOverwrite)</f>
        <v>obj_00c3f#0000</v>
      </c>
      <c r="M28" s="299" t="b">
        <v>1</v>
      </c>
      <c r="N28" s="87"/>
      <c r="O28" s="336" t="str">
        <f t="shared" si="10"/>
        <v>SF</v>
      </c>
      <c r="P28" s="336" t="e">
        <f t="shared" si="11"/>
        <v>#N/A</v>
      </c>
      <c r="Q28" s="340" t="e">
        <f t="shared" si="12"/>
        <v>#NUM!</v>
      </c>
      <c r="R28" s="97" t="b">
        <f t="shared" si="12"/>
        <v>0</v>
      </c>
      <c r="S28" s="337">
        <v>1</v>
      </c>
      <c r="T28" s="337">
        <v>1</v>
      </c>
      <c r="U28" s="97" t="str">
        <v>obj_00bc1</v>
      </c>
      <c r="V28" s="97" t="str">
        <f>_xll.qlRateHelperQuoteName(U28)</f>
        <v>EURAB6R9Y=</v>
      </c>
      <c r="W28" s="334" t="e">
        <f>_xll.qlRateHelperRate(U28,_xll.ohTrigger(Trigger,Trigger6M))</f>
        <v>#NUM!</v>
      </c>
      <c r="X28" s="334" t="str">
        <f>IFERROR(_xll.qlFuturesRateHelperConvexityAdjustment(U28,Trigger),"--")</f>
        <v>--</v>
      </c>
      <c r="Y28" s="98">
        <f>_xll.qlRateHelperEarliestDate(U28,Trigger)</f>
        <v>42244</v>
      </c>
      <c r="Z28" s="98">
        <f>_xll.qlRateHelperLatestDate(U28,Trigger)</f>
        <v>45532</v>
      </c>
      <c r="AA28" s="242" t="e">
        <v>#NUM!</v>
      </c>
      <c r="AE28" s="246"/>
      <c r="AZ28" s="97" t="s">
        <v>197</v>
      </c>
      <c r="BA28" s="98">
        <f>_xll.qlInterestRateIndexFixingDate(Currency&amp;"ibor"&amp;Tenor,BB28,Trigger)</f>
        <v>42278</v>
      </c>
      <c r="BB28" s="98">
        <f>_xll.qlCalendarAdvance(Calendar,BB27,AZ28,"f",,Trigger)</f>
        <v>42282</v>
      </c>
      <c r="BC28" s="98">
        <f>_xll.qlInterestRateIndexMaturity(Currency&amp;"ibor"&amp;Tenor,BB28,Trigger)</f>
        <v>42465</v>
      </c>
      <c r="BD28" s="242" t="e">
        <f>_xll.qlIndexFixing($AD$5,BA28,TRUE,_xll.ohTrigger(Trigger,Trigger6M))</f>
        <v>#NUM!</v>
      </c>
      <c r="BE28" s="242">
        <f>IFERROR(_xll.qlIndexFixing($BF$1,BA28,,_xll.ohTrigger(Trigger,Trigger6M)),#N/A)</f>
        <v>3.9324045843482889E-4</v>
      </c>
    </row>
    <row r="29" spans="1:57" s="80" customFormat="1" ht="11.25" customHeight="1" x14ac:dyDescent="0.2">
      <c r="A29" s="295" t="s">
        <v>234</v>
      </c>
      <c r="B29" s="97" t="s">
        <v>240</v>
      </c>
      <c r="C29" s="296" t="str">
        <v>M7</v>
      </c>
      <c r="D29" s="297" t="str">
        <v>M7</v>
      </c>
      <c r="E29" s="298" t="str">
        <f t="shared" si="13"/>
        <v>M7</v>
      </c>
      <c r="F29" s="331">
        <f>_xll.qlIMMdate(E29,Evaluationdate,Trigger)</f>
        <v>42907</v>
      </c>
      <c r="G29" s="278" t="str">
        <f t="shared" si="14"/>
        <v>Euribor3M</v>
      </c>
      <c r="H29" s="361">
        <v>99.769499999999994</v>
      </c>
      <c r="I29" s="308">
        <f>Quote!AX28/100</f>
        <v>1.7500000000000002E-5</v>
      </c>
      <c r="J29" s="308" t="str">
        <f>IFERROR(_xll.qlSimpleQuote(A29&amp;D29,H29,,Permanent,Trigger,TRUE),"--")</f>
        <v>SFM7#0000</v>
      </c>
      <c r="K29" s="309" t="str">
        <f t="shared" si="15"/>
        <v>EUR_CURVE_FUT6M_M7</v>
      </c>
      <c r="L29" s="299" t="str">
        <f>_xll.qlFuturesRateHelper(,IF(DataSelect="Reference",$J29,$K29),B29,$E29,$G29,$I29,Permanent,Trigger,ObjectOverwrite)</f>
        <v>obj_00c38#0000</v>
      </c>
      <c r="M29" s="299" t="b">
        <v>1</v>
      </c>
      <c r="N29" s="87"/>
      <c r="O29" s="341" t="str">
        <f t="shared" si="10"/>
        <v>SF</v>
      </c>
      <c r="P29" s="341" t="e">
        <f t="shared" si="11"/>
        <v>#N/A</v>
      </c>
      <c r="Q29" s="342" t="e">
        <f t="shared" si="12"/>
        <v>#NUM!</v>
      </c>
      <c r="R29" s="107" t="b">
        <f t="shared" si="12"/>
        <v>0</v>
      </c>
      <c r="S29" s="343">
        <v>1</v>
      </c>
      <c r="T29" s="343">
        <v>1</v>
      </c>
      <c r="U29" s="97" t="str">
        <v>obj_00be3</v>
      </c>
      <c r="V29" s="97" t="str">
        <f>_xll.qlRateHelperQuoteName(U29)</f>
        <v>EURAB6R10Y=</v>
      </c>
      <c r="W29" s="334" t="e">
        <f>_xll.qlRateHelperRate(U29,_xll.ohTrigger(Trigger,Trigger6M))</f>
        <v>#NUM!</v>
      </c>
      <c r="X29" s="334" t="str">
        <f>IFERROR(_xll.qlFuturesRateHelperConvexityAdjustment(U29,Trigger),"--")</f>
        <v>--</v>
      </c>
      <c r="Y29" s="98">
        <f>_xll.qlRateHelperEarliestDate(U29,Trigger)</f>
        <v>42244</v>
      </c>
      <c r="Z29" s="98">
        <f>_xll.qlRateHelperLatestDate(U29,Trigger)</f>
        <v>45897</v>
      </c>
      <c r="AA29" s="242" t="e">
        <v>#NUM!</v>
      </c>
      <c r="AE29" s="246"/>
      <c r="AZ29" s="97" t="s">
        <v>197</v>
      </c>
      <c r="BA29" s="98">
        <f>_xll.qlInterestRateIndexFixingDate(Currency&amp;"ibor"&amp;Tenor,BB29,Trigger)</f>
        <v>42279</v>
      </c>
      <c r="BB29" s="98">
        <f>_xll.qlCalendarAdvance(Calendar,BB28,AZ29,"f",,Trigger)</f>
        <v>42283</v>
      </c>
      <c r="BC29" s="98">
        <f>_xll.qlInterestRateIndexMaturity(Currency&amp;"ibor"&amp;Tenor,BB29,Trigger)</f>
        <v>42466</v>
      </c>
      <c r="BD29" s="242" t="e">
        <f>_xll.qlIndexFixing($AD$5,BA29,TRUE,_xll.ohTrigger(Trigger,Trigger6M))</f>
        <v>#NUM!</v>
      </c>
      <c r="BE29" s="242">
        <f>IFERROR(_xll.qlIndexFixing($BF$1,BA29,,_xll.ohTrigger(Trigger,Trigger6M)),#N/A)</f>
        <v>3.9338210805800743E-4</v>
      </c>
    </row>
    <row r="30" spans="1:57" s="80" customFormat="1" ht="11.25" customHeight="1" x14ac:dyDescent="0.2">
      <c r="A30" s="295" t="s">
        <v>234</v>
      </c>
      <c r="B30" s="97" t="s">
        <v>240</v>
      </c>
      <c r="C30" s="296" t="e">
        <v>#N/A</v>
      </c>
      <c r="D30" s="297" t="e">
        <v>#N/A</v>
      </c>
      <c r="E30" s="298" t="e">
        <f t="shared" si="13"/>
        <v>#N/A</v>
      </c>
      <c r="F30" s="331" t="e">
        <f>_xll.qlIMMdate(E30,Evaluationdate,Trigger)</f>
        <v>#NUM!</v>
      </c>
      <c r="G30" s="278" t="str">
        <f t="shared" si="14"/>
        <v>Euribor3M</v>
      </c>
      <c r="H30" s="361" t="e">
        <v>#N/A</v>
      </c>
      <c r="I30" s="308">
        <f>Quote!AY29/100</f>
        <v>0</v>
      </c>
      <c r="J30" s="308" t="str">
        <f>IFERROR(_xll.qlSimpleQuote(A30&amp;D30,H30,,Permanent,Trigger,TRUE),"--")</f>
        <v>--</v>
      </c>
      <c r="K30" s="309" t="e">
        <f t="shared" si="15"/>
        <v>#N/A</v>
      </c>
      <c r="L30" s="299" t="e">
        <f>_xll.qlFuturesRateHelper(,IF(DataSelect="Reference",$J30,$K30),B30,$E30,$G30,$I30,Permanent,Trigger,ObjectOverwrite)</f>
        <v>#NUM!</v>
      </c>
      <c r="M30" s="299" t="b">
        <v>0</v>
      </c>
      <c r="N30" s="87"/>
      <c r="O30" s="336" t="str">
        <f t="shared" ref="O30:O61" si="16">A35</f>
        <v>SW</v>
      </c>
      <c r="P30" s="336" t="str">
        <f t="shared" ref="P30:P61" si="17">B35</f>
        <v>3Y</v>
      </c>
      <c r="Q30" s="340" t="str">
        <f t="shared" ref="Q30:Q61" si="18">L35</f>
        <v>obj_00b9b#0000</v>
      </c>
      <c r="R30" s="336" t="b">
        <f>M35</f>
        <v>1</v>
      </c>
      <c r="S30" s="344">
        <v>1</v>
      </c>
      <c r="T30" s="344">
        <v>1</v>
      </c>
      <c r="U30" s="97" t="str">
        <v>obj_00c22</v>
      </c>
      <c r="V30" s="97" t="str">
        <f>_xll.qlRateHelperQuoteName(U30)</f>
        <v>EURAB6R11Y=</v>
      </c>
      <c r="W30" s="334" t="e">
        <f>_xll.qlRateHelperRate(U30,_xll.ohTrigger(Trigger,Trigger6M))</f>
        <v>#NUM!</v>
      </c>
      <c r="X30" s="334" t="str">
        <f>IFERROR(_xll.qlFuturesRateHelperConvexityAdjustment(U30,Trigger),"--")</f>
        <v>--</v>
      </c>
      <c r="Y30" s="98">
        <f>_xll.qlRateHelperEarliestDate(U30,Trigger)</f>
        <v>42244</v>
      </c>
      <c r="Z30" s="98">
        <f>_xll.qlRateHelperLatestDate(U30,Trigger)</f>
        <v>46262</v>
      </c>
      <c r="AA30" s="242" t="e">
        <v>#NUM!</v>
      </c>
      <c r="AE30" s="246"/>
      <c r="AZ30" s="97" t="s">
        <v>197</v>
      </c>
      <c r="BA30" s="98">
        <f>_xll.qlInterestRateIndexFixingDate(Currency&amp;"ibor"&amp;Tenor,BB30,Trigger)</f>
        <v>42282</v>
      </c>
      <c r="BB30" s="98">
        <f>_xll.qlCalendarAdvance(Calendar,BB29,AZ30,"f",,Trigger)</f>
        <v>42284</v>
      </c>
      <c r="BC30" s="98">
        <f>_xll.qlInterestRateIndexMaturity(Currency&amp;"ibor"&amp;Tenor,BB30,Trigger)</f>
        <v>42467</v>
      </c>
      <c r="BD30" s="242" t="e">
        <f>_xll.qlIndexFixing($AD$5,BA30,TRUE,_xll.ohTrigger(Trigger,Trigger6M))</f>
        <v>#NUM!</v>
      </c>
      <c r="BE30" s="242">
        <f>IFERROR(_xll.qlIndexFixing($BF$1,BA30,,_xll.ohTrigger(Trigger,Trigger6M)),#N/A)</f>
        <v>3.9354216822902628E-4</v>
      </c>
    </row>
    <row r="31" spans="1:57" s="80" customFormat="1" ht="11.25" customHeight="1" x14ac:dyDescent="0.2">
      <c r="A31" s="300" t="s">
        <v>234</v>
      </c>
      <c r="B31" s="107" t="s">
        <v>240</v>
      </c>
      <c r="C31" s="301" t="e">
        <v>#N/A</v>
      </c>
      <c r="D31" s="302" t="e">
        <v>#N/A</v>
      </c>
      <c r="E31" s="303" t="e">
        <f t="shared" si="13"/>
        <v>#N/A</v>
      </c>
      <c r="F31" s="332" t="e">
        <f>_xll.qlIMMdate(E31,Evaluationdate,Trigger)</f>
        <v>#NUM!</v>
      </c>
      <c r="G31" s="284" t="str">
        <f t="shared" si="14"/>
        <v>Euribor3M</v>
      </c>
      <c r="H31" s="362" t="e">
        <v>#N/A</v>
      </c>
      <c r="I31" s="310">
        <f>Quote!AY30/100</f>
        <v>0</v>
      </c>
      <c r="J31" s="310" t="str">
        <f>IFERROR(_xll.qlSimpleQuote(A31&amp;D31,H31,,Permanent,Trigger,TRUE),"--")</f>
        <v>--</v>
      </c>
      <c r="K31" s="311" t="e">
        <f t="shared" si="15"/>
        <v>#N/A</v>
      </c>
      <c r="L31" s="304" t="e">
        <f>_xll.qlFuturesRateHelper(,IF(DataSelect="Reference",$J31,$K31),B31,$E31,$G31,$I31,Permanent,Trigger,ObjectOverwrite)</f>
        <v>#NUM!</v>
      </c>
      <c r="M31" s="304" t="b">
        <v>0</v>
      </c>
      <c r="N31" s="87"/>
      <c r="O31" s="336" t="str">
        <f t="shared" si="16"/>
        <v>SW</v>
      </c>
      <c r="P31" s="336" t="str">
        <f t="shared" si="17"/>
        <v>4Y</v>
      </c>
      <c r="Q31" s="340" t="str">
        <f t="shared" si="18"/>
        <v>obj_00c01#0000</v>
      </c>
      <c r="R31" s="336" t="b">
        <f t="shared" ref="R31:R94" si="19">M36</f>
        <v>1</v>
      </c>
      <c r="S31" s="344">
        <v>1</v>
      </c>
      <c r="T31" s="344">
        <v>1</v>
      </c>
      <c r="U31" s="97" t="str">
        <v>obj_00bc6</v>
      </c>
      <c r="V31" s="97" t="str">
        <f>_xll.qlRateHelperQuoteName(U31)</f>
        <v>EURAB6R12Y=</v>
      </c>
      <c r="W31" s="334" t="e">
        <f>_xll.qlRateHelperRate(U31,_xll.ohTrigger(Trigger,Trigger6M))</f>
        <v>#NUM!</v>
      </c>
      <c r="X31" s="334" t="str">
        <f>IFERROR(_xll.qlFuturesRateHelperConvexityAdjustment(U31,Trigger),"--")</f>
        <v>--</v>
      </c>
      <c r="Y31" s="98">
        <f>_xll.qlRateHelperEarliestDate(U31,Trigger)</f>
        <v>42244</v>
      </c>
      <c r="Z31" s="98">
        <f>_xll.qlRateHelperLatestDate(U31,Trigger)</f>
        <v>46629</v>
      </c>
      <c r="AA31" s="242" t="e">
        <v>#NUM!</v>
      </c>
      <c r="AE31" s="246"/>
      <c r="AZ31" s="97" t="s">
        <v>197</v>
      </c>
      <c r="BA31" s="98">
        <f>_xll.qlInterestRateIndexFixingDate(Currency&amp;"ibor"&amp;Tenor,BB31,Trigger)</f>
        <v>42283</v>
      </c>
      <c r="BB31" s="98">
        <f>_xll.qlCalendarAdvance(Calendar,BB30,AZ31,"f",,Trigger)</f>
        <v>42285</v>
      </c>
      <c r="BC31" s="98">
        <f>_xll.qlInterestRateIndexMaturity(Currency&amp;"ibor"&amp;Tenor,BB31,Trigger)</f>
        <v>42468</v>
      </c>
      <c r="BD31" s="242" t="e">
        <f>_xll.qlIndexFixing($AD$5,BA31,TRUE,_xll.ohTrigger(Trigger,Trigger6M))</f>
        <v>#NUM!</v>
      </c>
      <c r="BE31" s="242">
        <f>IFERROR(_xll.qlIndexFixing($BF$1,BA31,,_xll.ohTrigger(Trigger,Trigger6M)),#N/A)</f>
        <v>3.9372049863957404E-4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36" t="str">
        <f t="shared" si="16"/>
        <v>SW</v>
      </c>
      <c r="P32" s="336" t="str">
        <f t="shared" si="17"/>
        <v>5Y</v>
      </c>
      <c r="Q32" s="340" t="str">
        <f t="shared" si="18"/>
        <v>obj_00be4#0000</v>
      </c>
      <c r="R32" s="336" t="b">
        <f t="shared" si="19"/>
        <v>1</v>
      </c>
      <c r="S32" s="344">
        <v>1</v>
      </c>
      <c r="T32" s="344">
        <v>1</v>
      </c>
      <c r="U32" s="97" t="str">
        <v>obj_00bc2</v>
      </c>
      <c r="V32" s="97" t="str">
        <f>_xll.qlRateHelperQuoteName(U32)</f>
        <v>EURAB6R13Y=</v>
      </c>
      <c r="W32" s="334" t="e">
        <f>_xll.qlRateHelperRate(U32,_xll.ohTrigger(Trigger,Trigger6M))</f>
        <v>#NUM!</v>
      </c>
      <c r="X32" s="334" t="str">
        <f>IFERROR(_xll.qlFuturesRateHelperConvexityAdjustment(U32,Trigger),"--")</f>
        <v>--</v>
      </c>
      <c r="Y32" s="98">
        <f>_xll.qlRateHelperEarliestDate(U32,Trigger)</f>
        <v>42244</v>
      </c>
      <c r="Z32" s="98">
        <f>_xll.qlRateHelperLatestDate(U32,Trigger)</f>
        <v>46993</v>
      </c>
      <c r="AA32" s="242" t="e">
        <v>#NUM!</v>
      </c>
      <c r="AE32" s="246"/>
      <c r="AZ32" s="97" t="s">
        <v>197</v>
      </c>
      <c r="BA32" s="98">
        <f>_xll.qlInterestRateIndexFixingDate(Currency&amp;"ibor"&amp;Tenor,BB32,Trigger)</f>
        <v>42284</v>
      </c>
      <c r="BB32" s="98">
        <f>_xll.qlCalendarAdvance(Calendar,BB31,AZ32,"f",,Trigger)</f>
        <v>42286</v>
      </c>
      <c r="BC32" s="98">
        <f>_xll.qlInterestRateIndexMaturity(Currency&amp;"ibor"&amp;Tenor,BB32,Trigger)</f>
        <v>42471</v>
      </c>
      <c r="BD32" s="242" t="e">
        <f>_xll.qlIndexFixing($AD$5,BA32,TRUE,_xll.ohTrigger(Trigger,Trigger6M))</f>
        <v>#NUM!</v>
      </c>
      <c r="BE32" s="242">
        <f>IFERROR(_xll.qlIndexFixing($BF$1,BA32,,_xll.ohTrigger(Trigger,Trigger6M)),#N/A)</f>
        <v>3.937535979557717E-4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obj_008c0#0000</v>
      </c>
      <c r="O33" s="336" t="str">
        <f t="shared" si="16"/>
        <v>SW</v>
      </c>
      <c r="P33" s="336" t="str">
        <f t="shared" si="17"/>
        <v>6Y</v>
      </c>
      <c r="Q33" s="340" t="str">
        <f t="shared" si="18"/>
        <v>obj_00c2b#0000</v>
      </c>
      <c r="R33" s="336" t="b">
        <f t="shared" si="19"/>
        <v>1</v>
      </c>
      <c r="S33" s="344">
        <v>1</v>
      </c>
      <c r="T33" s="344">
        <v>1</v>
      </c>
      <c r="U33" s="97" t="str">
        <v>obj_00c17</v>
      </c>
      <c r="V33" s="97" t="str">
        <f>_xll.qlRateHelperQuoteName(U33)</f>
        <v>EURAB6R14Y=</v>
      </c>
      <c r="W33" s="334" t="e">
        <f>_xll.qlRateHelperRate(U33,_xll.ohTrigger(Trigger,Trigger6M))</f>
        <v>#NUM!</v>
      </c>
      <c r="X33" s="334" t="str">
        <f>IFERROR(_xll.qlFuturesRateHelperConvexityAdjustment(U33,Trigger),"--")</f>
        <v>--</v>
      </c>
      <c r="Y33" s="98">
        <f>_xll.qlRateHelperEarliestDate(U33,Trigger)</f>
        <v>42244</v>
      </c>
      <c r="Z33" s="98">
        <f>_xll.qlRateHelperLatestDate(U33,Trigger)</f>
        <v>47358</v>
      </c>
      <c r="AA33" s="242" t="e">
        <v>#NUM!</v>
      </c>
      <c r="AE33" s="246"/>
      <c r="AZ33" s="97" t="s">
        <v>197</v>
      </c>
      <c r="BA33" s="98">
        <f>_xll.qlInterestRateIndexFixingDate(Currency&amp;"ibor"&amp;Tenor,BB33,Trigger)</f>
        <v>42285</v>
      </c>
      <c r="BB33" s="98">
        <f>_xll.qlCalendarAdvance(Calendar,BB32,AZ33,"f",,Trigger)</f>
        <v>42289</v>
      </c>
      <c r="BC33" s="98">
        <f>_xll.qlInterestRateIndexMaturity(Currency&amp;"ibor"&amp;Tenor,BB33,Trigger)</f>
        <v>42472</v>
      </c>
      <c r="BD33" s="242" t="e">
        <f>_xll.qlIndexFixing($AD$5,BA33,TRUE,_xll.ohTrigger(Trigger,Trigger6M))</f>
        <v>#NUM!</v>
      </c>
      <c r="BE33" s="242">
        <f>IFERROR(_xll.qlIndexFixing($BF$1,BA33,,_xll.ohTrigger(Trigger,Trigger6M)),#N/A)</f>
        <v>3.9461012845419828E-4</v>
      </c>
    </row>
    <row r="34" spans="1:57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242</v>
      </c>
      <c r="K34" s="61" t="s">
        <v>243</v>
      </c>
      <c r="L34" s="61" t="s">
        <v>38</v>
      </c>
      <c r="M34" s="61" t="s">
        <v>42</v>
      </c>
      <c r="O34" s="336" t="str">
        <f t="shared" si="16"/>
        <v>SW</v>
      </c>
      <c r="P34" s="336" t="str">
        <f t="shared" si="17"/>
        <v>7Y</v>
      </c>
      <c r="Q34" s="340" t="str">
        <f t="shared" si="18"/>
        <v>obj_00c43#0000</v>
      </c>
      <c r="R34" s="336" t="b">
        <f t="shared" si="19"/>
        <v>1</v>
      </c>
      <c r="S34" s="344">
        <v>1</v>
      </c>
      <c r="T34" s="344">
        <v>1</v>
      </c>
      <c r="U34" s="97" t="str">
        <v>obj_00bb7</v>
      </c>
      <c r="V34" s="97" t="str">
        <f>_xll.qlRateHelperQuoteName(U34)</f>
        <v>EURAB6R15Y=</v>
      </c>
      <c r="W34" s="334" t="e">
        <f>_xll.qlRateHelperRate(U34,_xll.ohTrigger(Trigger,Trigger6M))</f>
        <v>#NUM!</v>
      </c>
      <c r="X34" s="334" t="str">
        <f>IFERROR(_xll.qlFuturesRateHelperConvexityAdjustment(U34,Trigger),"--")</f>
        <v>--</v>
      </c>
      <c r="Y34" s="98">
        <f>_xll.qlRateHelperEarliestDate(U34,Trigger)</f>
        <v>42244</v>
      </c>
      <c r="Z34" s="98">
        <f>_xll.qlRateHelperLatestDate(U34,Trigger)</f>
        <v>47723</v>
      </c>
      <c r="AA34" s="242" t="e">
        <v>#NUM!</v>
      </c>
      <c r="AE34" s="246"/>
      <c r="AZ34" s="97" t="s">
        <v>197</v>
      </c>
      <c r="BA34" s="98">
        <f>_xll.qlInterestRateIndexFixingDate(Currency&amp;"ibor"&amp;Tenor,BB34,Trigger)</f>
        <v>42286</v>
      </c>
      <c r="BB34" s="98">
        <f>_xll.qlCalendarAdvance(Calendar,BB33,AZ34,"f",,Trigger)</f>
        <v>42290</v>
      </c>
      <c r="BC34" s="98">
        <f>_xll.qlInterestRateIndexMaturity(Currency&amp;"ibor"&amp;Tenor,BB34,Trigger)</f>
        <v>42473</v>
      </c>
      <c r="BD34" s="242" t="e">
        <f>_xll.qlIndexFixing($AD$5,BA34,TRUE,_xll.ohTrigger(Trigger,Trigger6M))</f>
        <v>#NUM!</v>
      </c>
      <c r="BE34" s="242">
        <f>IFERROR(_xll.qlIndexFixing($BF$1,BA34,,_xll.ohTrigger(Trigger,Trigger6M)),#N/A)</f>
        <v>3.9487411737890762E-4</v>
      </c>
    </row>
    <row r="35" spans="1:57" s="80" customFormat="1" ht="11.25" customHeight="1" x14ac:dyDescent="0.2">
      <c r="A35" s="275" t="s">
        <v>235</v>
      </c>
      <c r="B35" s="313" t="str">
        <f t="array" ref="B35:B100">_xll.ohFilter(Quote!Z4:Z102,Quote!Y4:Y102="SW")</f>
        <v>3Y</v>
      </c>
      <c r="C35" s="274" t="str">
        <f t="array" ref="C35:C100">_xll.ohFilter(PastedValue!Y2:Y62,PastedValue!U2:U62="Sw")</f>
        <v>3Y</v>
      </c>
      <c r="D35" s="274" t="str">
        <f t="shared" ref="D35:D66" si="20">IF(DataSelect="Reference",$C35,$B35)</f>
        <v>3Y</v>
      </c>
      <c r="E35" s="323" t="s">
        <v>8</v>
      </c>
      <c r="F35" s="317" t="s">
        <v>9</v>
      </c>
      <c r="G35" s="274" t="s">
        <v>10</v>
      </c>
      <c r="H35" s="317" t="s">
        <v>11</v>
      </c>
      <c r="I35" s="318">
        <f t="array" ref="I35:I100">_xll.ohFilter(PastedValue!AB2:AB62,PastedValue!U2:U62="Sw")/100</f>
        <v>1.8400000000000001E-3</v>
      </c>
      <c r="J35" s="318" t="str">
        <f>IFERROR(_xll.qlSimpleQuote(A35&amp;C35,I35,,Permanent,Trigger,TRUE),"--")</f>
        <v>SW3Y#0000</v>
      </c>
      <c r="K35" s="318" t="str">
        <f t="shared" ref="K35:K66" si="21">Currency&amp;"AB"&amp;SUBSTITUTE(Tenor,"M","")&amp;"R"&amp;B35&amp;"="</f>
        <v>EURAB6R3Y=</v>
      </c>
      <c r="L35" s="319" t="str">
        <f>IFERROR(_xll.qlSwapRateHelper2(,IF(DataSelect="Reference",$J35,K35),,$D35,Calendar,$G35,$F35,$H35,$L$33,0,E35,Discounting,Permanent,_xll.ohTrigger(Trigger,DataSelect),ObjectOverwrite),"--")</f>
        <v>obj_00b9b#0000</v>
      </c>
      <c r="M35" s="271" t="b">
        <v>1</v>
      </c>
      <c r="O35" s="336" t="str">
        <f t="shared" si="16"/>
        <v>SW</v>
      </c>
      <c r="P35" s="336" t="str">
        <f t="shared" si="17"/>
        <v>8Y</v>
      </c>
      <c r="Q35" s="340" t="str">
        <f t="shared" si="18"/>
        <v>obj_00c36#0000</v>
      </c>
      <c r="R35" s="336" t="b">
        <f t="shared" si="19"/>
        <v>1</v>
      </c>
      <c r="S35" s="344">
        <v>1</v>
      </c>
      <c r="T35" s="344">
        <v>1</v>
      </c>
      <c r="U35" s="97" t="str">
        <v>obj_00c00</v>
      </c>
      <c r="V35" s="97" t="str">
        <f>_xll.qlRateHelperQuoteName(U35)</f>
        <v>EURAB6R16Y=</v>
      </c>
      <c r="W35" s="334" t="e">
        <f>_xll.qlRateHelperRate(U35,_xll.ohTrigger(Trigger,Trigger6M))</f>
        <v>#NUM!</v>
      </c>
      <c r="X35" s="334" t="str">
        <f>IFERROR(_xll.qlFuturesRateHelperConvexityAdjustment(U35,Trigger),"--")</f>
        <v>--</v>
      </c>
      <c r="Y35" s="98">
        <f>_xll.qlRateHelperEarliestDate(U35,Trigger)</f>
        <v>42244</v>
      </c>
      <c r="Z35" s="98">
        <f>_xll.qlRateHelperLatestDate(U35,Trigger)</f>
        <v>48088</v>
      </c>
      <c r="AA35" s="242" t="e">
        <v>#NUM!</v>
      </c>
      <c r="AE35" s="246"/>
      <c r="AZ35" s="97" t="s">
        <v>197</v>
      </c>
      <c r="BA35" s="98">
        <f>_xll.qlInterestRateIndexFixingDate(Currency&amp;"ibor"&amp;Tenor,BB35,Trigger)</f>
        <v>42289</v>
      </c>
      <c r="BB35" s="98">
        <f>_xll.qlCalendarAdvance(Calendar,BB34,AZ35,"f",,Trigger)</f>
        <v>42291</v>
      </c>
      <c r="BC35" s="98">
        <f>_xll.qlInterestRateIndexMaturity(Currency&amp;"ibor"&amp;Tenor,BB35,Trigger)</f>
        <v>42474</v>
      </c>
      <c r="BD35" s="242" t="e">
        <f>_xll.qlIndexFixing($AD$5,BA35,TRUE,_xll.ohTrigger(Trigger,Trigger6M))</f>
        <v>#NUM!</v>
      </c>
      <c r="BE35" s="242">
        <f>IFERROR(_xll.qlIndexFixing($BF$1,BA35,,_xll.ohTrigger(Trigger,Trigger6M)),#N/A)</f>
        <v>3.9515338185580617E-4</v>
      </c>
    </row>
    <row r="36" spans="1:57" s="80" customFormat="1" ht="11.25" customHeight="1" x14ac:dyDescent="0.2">
      <c r="A36" s="281" t="s">
        <v>235</v>
      </c>
      <c r="B36" s="314" t="str">
        <v>4Y</v>
      </c>
      <c r="C36" s="280" t="str">
        <v>4Y</v>
      </c>
      <c r="D36" s="280" t="str">
        <f t="shared" si="20"/>
        <v>4Y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3.0299999999999997E-3</v>
      </c>
      <c r="J36" s="321" t="str">
        <f>IFERROR(_xll.qlSimpleQuote(A36&amp;C36,I36,,Permanent,Trigger,TRUE),"--")</f>
        <v>SW4Y#0000</v>
      </c>
      <c r="K36" s="321" t="str">
        <f t="shared" si="21"/>
        <v>EURAB6R4Y=</v>
      </c>
      <c r="L36" s="322" t="str">
        <f>IFERROR(_xll.qlSwapRateHelper2(,IF(DataSelect="Reference",$J36,K36),,$D36,Calendar,$G36,$F36,$H36,$L$33,0,E36,Discounting,Permanent,_xll.ohTrigger(Trigger,DataSelect),ObjectOverwrite),"--")</f>
        <v>obj_00c01#0000</v>
      </c>
      <c r="M36" s="277" t="b">
        <v>1</v>
      </c>
      <c r="O36" s="336" t="str">
        <f t="shared" si="16"/>
        <v>SW</v>
      </c>
      <c r="P36" s="336" t="str">
        <f t="shared" si="17"/>
        <v>9Y</v>
      </c>
      <c r="Q36" s="340" t="str">
        <f t="shared" si="18"/>
        <v>obj_00bc1#0000</v>
      </c>
      <c r="R36" s="336" t="b">
        <f t="shared" si="19"/>
        <v>1</v>
      </c>
      <c r="S36" s="344">
        <v>1</v>
      </c>
      <c r="T36" s="344">
        <v>1</v>
      </c>
      <c r="U36" s="97" t="str">
        <v>obj_00bc3</v>
      </c>
      <c r="V36" s="97" t="str">
        <f>_xll.qlRateHelperQuoteName(U36)</f>
        <v>EURAB6R17Y=</v>
      </c>
      <c r="W36" s="334" t="e">
        <f>_xll.qlRateHelperRate(U36,_xll.ohTrigger(Trigger,Trigger6M))</f>
        <v>#NUM!</v>
      </c>
      <c r="X36" s="334" t="str">
        <f>IFERROR(_xll.qlFuturesRateHelperConvexityAdjustment(U36,Trigger),"--")</f>
        <v>--</v>
      </c>
      <c r="Y36" s="98">
        <f>_xll.qlRateHelperEarliestDate(U36,Trigger)</f>
        <v>42244</v>
      </c>
      <c r="Z36" s="98">
        <f>_xll.qlRateHelperLatestDate(U36,Trigger)</f>
        <v>48456</v>
      </c>
      <c r="AA36" s="242" t="e">
        <v>#NUM!</v>
      </c>
      <c r="AE36" s="246"/>
      <c r="AZ36" s="97" t="s">
        <v>197</v>
      </c>
      <c r="BA36" s="98">
        <f>_xll.qlInterestRateIndexFixingDate(Currency&amp;"ibor"&amp;Tenor,BB36,Trigger)</f>
        <v>42290</v>
      </c>
      <c r="BB36" s="98">
        <f>_xll.qlCalendarAdvance(Calendar,BB35,AZ36,"f",,Trigger)</f>
        <v>42292</v>
      </c>
      <c r="BC36" s="98">
        <f>_xll.qlInterestRateIndexMaturity(Currency&amp;"ibor"&amp;Tenor,BB36,Trigger)</f>
        <v>42475</v>
      </c>
      <c r="BD36" s="242" t="e">
        <f>_xll.qlIndexFixing($AD$5,BA36,TRUE,_xll.ohTrigger(Trigger,Trigger6M))</f>
        <v>#NUM!</v>
      </c>
      <c r="BE36" s="242">
        <f>IFERROR(_xll.qlIndexFixing($BF$1,BA36,,_xll.ohTrigger(Trigger,Trigger6M)),#N/A)</f>
        <v>3.9544706396307306E-4</v>
      </c>
    </row>
    <row r="37" spans="1:57" s="80" customFormat="1" ht="11.25" customHeight="1" x14ac:dyDescent="0.2">
      <c r="A37" s="281" t="s">
        <v>235</v>
      </c>
      <c r="B37" s="314" t="str">
        <v>5Y</v>
      </c>
      <c r="C37" s="280" t="str">
        <v>5Y</v>
      </c>
      <c r="D37" s="280" t="str">
        <f t="shared" si="20"/>
        <v>5Y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4.45E-3</v>
      </c>
      <c r="J37" s="321" t="str">
        <f>IFERROR(_xll.qlSimpleQuote(A37&amp;C37,I37,,Permanent,Trigger,TRUE),"--")</f>
        <v>SW5Y#0000</v>
      </c>
      <c r="K37" s="321" t="str">
        <f t="shared" si="21"/>
        <v>EURAB6R5Y=</v>
      </c>
      <c r="L37" s="322" t="str">
        <f>IFERROR(_xll.qlSwapRateHelper2(,IF(DataSelect="Reference",$J37,K37),,$D37,Calendar,$G37,$F37,$H37,$L$33,0,E37,Discounting,Permanent,_xll.ohTrigger(Trigger,DataSelect),ObjectOverwrite),"--")</f>
        <v>obj_00be4#0000</v>
      </c>
      <c r="M37" s="277" t="b">
        <v>1</v>
      </c>
      <c r="O37" s="336" t="str">
        <f t="shared" si="16"/>
        <v>SW</v>
      </c>
      <c r="P37" s="336" t="str">
        <f t="shared" si="17"/>
        <v>10Y</v>
      </c>
      <c r="Q37" s="340" t="str">
        <f t="shared" si="18"/>
        <v>obj_00be3#0000</v>
      </c>
      <c r="R37" s="336" t="b">
        <f t="shared" si="19"/>
        <v>1</v>
      </c>
      <c r="S37" s="344">
        <v>1</v>
      </c>
      <c r="T37" s="344">
        <v>1</v>
      </c>
      <c r="U37" s="97" t="str">
        <v>obj_00c13</v>
      </c>
      <c r="V37" s="97" t="str">
        <f>_xll.qlRateHelperQuoteName(U37)</f>
        <v>EURAB6R18Y=</v>
      </c>
      <c r="W37" s="334" t="e">
        <f>_xll.qlRateHelperRate(U37,_xll.ohTrigger(Trigger,Trigger6M))</f>
        <v>#NUM!</v>
      </c>
      <c r="X37" s="334" t="str">
        <f>IFERROR(_xll.qlFuturesRateHelperConvexityAdjustment(U37,Trigger),"--")</f>
        <v>--</v>
      </c>
      <c r="Y37" s="98">
        <f>_xll.qlRateHelperEarliestDate(U37,Trigger)</f>
        <v>42244</v>
      </c>
      <c r="Z37" s="98">
        <f>_xll.qlRateHelperLatestDate(U37,Trigger)</f>
        <v>48820</v>
      </c>
      <c r="AA37" s="242" t="e">
        <v>#NUM!</v>
      </c>
      <c r="AE37" s="246"/>
      <c r="AZ37" s="97" t="s">
        <v>197</v>
      </c>
      <c r="BA37" s="98">
        <f>_xll.qlInterestRateIndexFixingDate(Currency&amp;"ibor"&amp;Tenor,BB37,Trigger)</f>
        <v>42291</v>
      </c>
      <c r="BB37" s="98">
        <f>_xll.qlCalendarAdvance(Calendar,BB36,AZ37,"f",,Trigger)</f>
        <v>42293</v>
      </c>
      <c r="BC37" s="98">
        <f>_xll.qlInterestRateIndexMaturity(Currency&amp;"ibor"&amp;Tenor,BB37,Trigger)</f>
        <v>42478</v>
      </c>
      <c r="BD37" s="242" t="e">
        <f>_xll.qlIndexFixing($AD$5,BA37,TRUE,_xll.ohTrigger(Trigger,Trigger6M))</f>
        <v>#NUM!</v>
      </c>
      <c r="BE37" s="242">
        <f>IFERROR(_xll.qlIndexFixing($BF$1,BA37,,_xll.ohTrigger(Trigger,Trigger6M)),#N/A)</f>
        <v>3.9556093970619327E-4</v>
      </c>
    </row>
    <row r="38" spans="1:57" s="80" customFormat="1" ht="11.25" customHeight="1" x14ac:dyDescent="0.2">
      <c r="A38" s="281" t="s">
        <v>235</v>
      </c>
      <c r="B38" s="314" t="str">
        <v>6Y</v>
      </c>
      <c r="C38" s="280" t="str">
        <v>6Y</v>
      </c>
      <c r="D38" s="280" t="str">
        <f t="shared" si="20"/>
        <v>6Y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5.8999999999999999E-3</v>
      </c>
      <c r="J38" s="321" t="str">
        <f>IFERROR(_xll.qlSimpleQuote(A38&amp;C38,I38,,Permanent,Trigger,TRUE),"--")</f>
        <v>SW6Y#0000</v>
      </c>
      <c r="K38" s="321" t="str">
        <f t="shared" si="21"/>
        <v>EURAB6R6Y=</v>
      </c>
      <c r="L38" s="322" t="str">
        <f>IFERROR(_xll.qlSwapRateHelper2(,IF(DataSelect="Reference",$J38,K38),,$D38,Calendar,$G38,$F38,$H38,$L$33,0,E38,Discounting,Permanent,_xll.ohTrigger(Trigger,DataSelect),ObjectOverwrite),"--")</f>
        <v>obj_00c2b#0000</v>
      </c>
      <c r="M38" s="277" t="b">
        <v>1</v>
      </c>
      <c r="O38" s="336" t="str">
        <f t="shared" si="16"/>
        <v>SW</v>
      </c>
      <c r="P38" s="336" t="str">
        <f t="shared" si="17"/>
        <v>11Y</v>
      </c>
      <c r="Q38" s="340" t="str">
        <f t="shared" si="18"/>
        <v>obj_00c22#0000</v>
      </c>
      <c r="R38" s="336" t="b">
        <f t="shared" si="19"/>
        <v>1</v>
      </c>
      <c r="S38" s="344">
        <v>1</v>
      </c>
      <c r="T38" s="344">
        <v>1</v>
      </c>
      <c r="U38" s="97" t="str">
        <v>obj_00bcb</v>
      </c>
      <c r="V38" s="97" t="str">
        <f>_xll.qlRateHelperQuoteName(U38)</f>
        <v>EURAB6R19Y=</v>
      </c>
      <c r="W38" s="334" t="e">
        <f>_xll.qlRateHelperRate(U38,_xll.ohTrigger(Trigger,Trigger6M))</f>
        <v>#NUM!</v>
      </c>
      <c r="X38" s="334" t="str">
        <f>IFERROR(_xll.qlFuturesRateHelperConvexityAdjustment(U38,Trigger),"--")</f>
        <v>--</v>
      </c>
      <c r="Y38" s="98">
        <f>_xll.qlRateHelperEarliestDate(U38,Trigger)</f>
        <v>42244</v>
      </c>
      <c r="Z38" s="98">
        <f>_xll.qlRateHelperLatestDate(U38,Trigger)</f>
        <v>49184</v>
      </c>
      <c r="AA38" s="242" t="e">
        <v>#NUM!</v>
      </c>
      <c r="AE38" s="246"/>
      <c r="AZ38" s="97" t="s">
        <v>197</v>
      </c>
      <c r="BA38" s="98">
        <f>_xll.qlInterestRateIndexFixingDate(Currency&amp;"ibor"&amp;Tenor,BB38,Trigger)</f>
        <v>42292</v>
      </c>
      <c r="BB38" s="98">
        <f>_xll.qlCalendarAdvance(Calendar,BB37,AZ38,"f",,Trigger)</f>
        <v>42296</v>
      </c>
      <c r="BC38" s="98">
        <f>_xll.qlInterestRateIndexMaturity(Currency&amp;"ibor"&amp;Tenor,BB38,Trigger)</f>
        <v>42479</v>
      </c>
      <c r="BD38" s="242" t="e">
        <f>_xll.qlIndexFixing($AD$5,BA38,TRUE,_xll.ohTrigger(Trigger,Trigger6M))</f>
        <v>#NUM!</v>
      </c>
      <c r="BE38" s="242">
        <f>IFERROR(_xll.qlIndexFixing($BF$1,BA38,,_xll.ohTrigger(Trigger,Trigger6M)),#N/A)</f>
        <v>3.9674522216302549E-4</v>
      </c>
    </row>
    <row r="39" spans="1:57" s="80" customFormat="1" ht="11.25" customHeight="1" x14ac:dyDescent="0.2">
      <c r="A39" s="281" t="s">
        <v>235</v>
      </c>
      <c r="B39" s="314" t="str">
        <v>7Y</v>
      </c>
      <c r="C39" s="280" t="str">
        <v>7Y</v>
      </c>
      <c r="D39" s="280" t="str">
        <f t="shared" si="20"/>
        <v>7Y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7.3299999999999997E-3</v>
      </c>
      <c r="J39" s="321" t="str">
        <f>IFERROR(_xll.qlSimpleQuote(A39&amp;C39,I39,,Permanent,Trigger,TRUE),"--")</f>
        <v>SW7Y#0000</v>
      </c>
      <c r="K39" s="321" t="str">
        <f t="shared" si="21"/>
        <v>EURAB6R7Y=</v>
      </c>
      <c r="L39" s="322" t="str">
        <f>IFERROR(_xll.qlSwapRateHelper2(,IF(DataSelect="Reference",$J39,K39),,$D39,Calendar,$G39,$F39,$H39,$L$33,0,E39,Discounting,Permanent,_xll.ohTrigger(Trigger,DataSelect),ObjectOverwrite),"--")</f>
        <v>obj_00c43#0000</v>
      </c>
      <c r="M39" s="277" t="b">
        <v>1</v>
      </c>
      <c r="O39" s="336" t="str">
        <f t="shared" si="16"/>
        <v>SW</v>
      </c>
      <c r="P39" s="336" t="str">
        <f t="shared" si="17"/>
        <v>12Y</v>
      </c>
      <c r="Q39" s="340" t="str">
        <f t="shared" si="18"/>
        <v>obj_00bc6#0000</v>
      </c>
      <c r="R39" s="336" t="b">
        <f t="shared" si="19"/>
        <v>1</v>
      </c>
      <c r="S39" s="344">
        <v>1</v>
      </c>
      <c r="T39" s="344">
        <v>1</v>
      </c>
      <c r="U39" s="97" t="str">
        <v>obj_00bb4</v>
      </c>
      <c r="V39" s="97" t="str">
        <f>_xll.qlRateHelperQuoteName(U39)</f>
        <v>EURAB6R20Y=</v>
      </c>
      <c r="W39" s="334" t="e">
        <f>_xll.qlRateHelperRate(U39,_xll.ohTrigger(Trigger,Trigger6M))</f>
        <v>#NUM!</v>
      </c>
      <c r="X39" s="334" t="str">
        <f>IFERROR(_xll.qlFuturesRateHelperConvexityAdjustment(U39,Trigger),"--")</f>
        <v>--</v>
      </c>
      <c r="Y39" s="98">
        <f>_xll.qlRateHelperEarliestDate(U39,Trigger)</f>
        <v>42244</v>
      </c>
      <c r="Z39" s="98">
        <f>_xll.qlRateHelperLatestDate(U39,Trigger)</f>
        <v>49549</v>
      </c>
      <c r="AA39" s="242" t="e">
        <v>#NUM!</v>
      </c>
      <c r="AE39" s="246"/>
      <c r="AZ39" s="97" t="s">
        <v>197</v>
      </c>
      <c r="BA39" s="98">
        <f>_xll.qlInterestRateIndexFixingDate(Currency&amp;"ibor"&amp;Tenor,BB39,Trigger)</f>
        <v>42293</v>
      </c>
      <c r="BB39" s="98">
        <f>_xll.qlCalendarAdvance(Calendar,BB38,AZ39,"f",,Trigger)</f>
        <v>42297</v>
      </c>
      <c r="BC39" s="98">
        <f>_xll.qlInterestRateIndexMaturity(Currency&amp;"ibor"&amp;Tenor,BB39,Trigger)</f>
        <v>42480</v>
      </c>
      <c r="BD39" s="242" t="e">
        <f>_xll.qlIndexFixing($AD$5,BA39,TRUE,_xll.ohTrigger(Trigger,Trigger6M))</f>
        <v>#NUM!</v>
      </c>
      <c r="BE39" s="242">
        <f>IFERROR(_xll.qlIndexFixing($BF$1,BA39,,_xll.ohTrigger(Trigger,Trigger6M)),#N/A)</f>
        <v>3.9709453549844107E-4</v>
      </c>
    </row>
    <row r="40" spans="1:57" s="80" customFormat="1" ht="11.25" customHeight="1" x14ac:dyDescent="0.2">
      <c r="A40" s="281" t="s">
        <v>235</v>
      </c>
      <c r="B40" s="314" t="str">
        <v>8Y</v>
      </c>
      <c r="C40" s="280" t="str">
        <v>8Y</v>
      </c>
      <c r="D40" s="280" t="str">
        <f t="shared" si="20"/>
        <v>8Y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8.6700000000000006E-3</v>
      </c>
      <c r="J40" s="321" t="str">
        <f>IFERROR(_xll.qlSimpleQuote(A40&amp;C40,I40,,Permanent,Trigger,TRUE),"--")</f>
        <v>SW8Y#0000</v>
      </c>
      <c r="K40" s="321" t="str">
        <f t="shared" si="21"/>
        <v>EURAB6R8Y=</v>
      </c>
      <c r="L40" s="322" t="str">
        <f>IFERROR(_xll.qlSwapRateHelper2(,IF(DataSelect="Reference",$J40,K40),,$D40,Calendar,$G40,$F40,$H40,$L$33,0,E40,Discounting,Permanent,_xll.ohTrigger(Trigger,DataSelect),ObjectOverwrite),"--")</f>
        <v>obj_00c36#0000</v>
      </c>
      <c r="M40" s="277" t="b">
        <v>1</v>
      </c>
      <c r="O40" s="336" t="str">
        <f t="shared" si="16"/>
        <v>SW</v>
      </c>
      <c r="P40" s="336" t="str">
        <f t="shared" si="17"/>
        <v>13Y</v>
      </c>
      <c r="Q40" s="340" t="str">
        <f t="shared" si="18"/>
        <v>obj_00bc2#0000</v>
      </c>
      <c r="R40" s="336" t="b">
        <f t="shared" si="19"/>
        <v>1</v>
      </c>
      <c r="S40" s="344">
        <v>1</v>
      </c>
      <c r="T40" s="344">
        <v>1</v>
      </c>
      <c r="U40" s="97" t="str">
        <v>obj_00c2c</v>
      </c>
      <c r="V40" s="97" t="str">
        <f>_xll.qlRateHelperQuoteName(U40)</f>
        <v>EURAB6R21Y=</v>
      </c>
      <c r="W40" s="334" t="e">
        <f>_xll.qlRateHelperRate(U40,_xll.ohTrigger(Trigger,Trigger6M))</f>
        <v>#NUM!</v>
      </c>
      <c r="X40" s="334" t="str">
        <f>IFERROR(_xll.qlFuturesRateHelperConvexityAdjustment(U40,Trigger),"--")</f>
        <v>--</v>
      </c>
      <c r="Y40" s="98">
        <f>_xll.qlRateHelperEarliestDate(U40,Trigger)</f>
        <v>42244</v>
      </c>
      <c r="Z40" s="98">
        <f>_xll.qlRateHelperLatestDate(U40,Trigger)</f>
        <v>49915</v>
      </c>
      <c r="AA40" s="242" t="e">
        <v>#NUM!</v>
      </c>
      <c r="AE40" s="246"/>
      <c r="AZ40" s="97" t="s">
        <v>197</v>
      </c>
      <c r="BA40" s="98">
        <f>_xll.qlInterestRateIndexFixingDate(Currency&amp;"ibor"&amp;Tenor,BB40,Trigger)</f>
        <v>42296</v>
      </c>
      <c r="BB40" s="98">
        <f>_xll.qlCalendarAdvance(Calendar,BB39,AZ40,"f",,Trigger)</f>
        <v>42298</v>
      </c>
      <c r="BC40" s="98">
        <f>_xll.qlInterestRateIndexMaturity(Currency&amp;"ibor"&amp;Tenor,BB40,Trigger)</f>
        <v>42481</v>
      </c>
      <c r="BD40" s="242" t="e">
        <f>_xll.qlIndexFixing($AD$5,BA40,TRUE,_xll.ohTrigger(Trigger,Trigger6M))</f>
        <v>#NUM!</v>
      </c>
      <c r="BE40" s="242">
        <f>IFERROR(_xll.qlIndexFixing($BF$1,BA40,,_xll.ohTrigger(Trigger,Trigger6M)),#N/A)</f>
        <v>3.9745096607442406E-4</v>
      </c>
    </row>
    <row r="41" spans="1:57" s="80" customFormat="1" ht="11.25" customHeight="1" x14ac:dyDescent="0.2">
      <c r="A41" s="281" t="s">
        <v>235</v>
      </c>
      <c r="B41" s="314" t="str">
        <v>9Y</v>
      </c>
      <c r="C41" s="280" t="str">
        <v>9Y</v>
      </c>
      <c r="D41" s="280" t="str">
        <f t="shared" si="20"/>
        <v>9Y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9.8799999999999999E-3</v>
      </c>
      <c r="J41" s="321" t="str">
        <f>IFERROR(_xll.qlSimpleQuote(A41&amp;C41,I41,,Permanent,Trigger,TRUE),"--")</f>
        <v>SW9Y#0000</v>
      </c>
      <c r="K41" s="321" t="str">
        <f t="shared" si="21"/>
        <v>EURAB6R9Y=</v>
      </c>
      <c r="L41" s="322" t="str">
        <f>IFERROR(_xll.qlSwapRateHelper2(,IF(DataSelect="Reference",$J41,K41),,$D41,Calendar,$G41,$F41,$H41,$L$33,0,E41,Discounting,Permanent,_xll.ohTrigger(Trigger,DataSelect),ObjectOverwrite),"--")</f>
        <v>obj_00bc1#0000</v>
      </c>
      <c r="M41" s="277" t="b">
        <v>1</v>
      </c>
      <c r="O41" s="336" t="str">
        <f t="shared" si="16"/>
        <v>SW</v>
      </c>
      <c r="P41" s="336" t="str">
        <f t="shared" si="17"/>
        <v>14Y</v>
      </c>
      <c r="Q41" s="340" t="str">
        <f t="shared" si="18"/>
        <v>obj_00c17#0000</v>
      </c>
      <c r="R41" s="336" t="b">
        <f t="shared" si="19"/>
        <v>1</v>
      </c>
      <c r="S41" s="344">
        <v>1</v>
      </c>
      <c r="T41" s="344">
        <v>1</v>
      </c>
      <c r="U41" s="97" t="str">
        <v>obj_00bc5</v>
      </c>
      <c r="V41" s="97" t="str">
        <f>_xll.qlRateHelperQuoteName(U41)</f>
        <v>EURAB6R22Y=</v>
      </c>
      <c r="W41" s="334" t="e">
        <f>_xll.qlRateHelperRate(U41,_xll.ohTrigger(Trigger,Trigger6M))</f>
        <v>#NUM!</v>
      </c>
      <c r="X41" s="334" t="str">
        <f>IFERROR(_xll.qlFuturesRateHelperConvexityAdjustment(U41,Trigger),"--")</f>
        <v>--</v>
      </c>
      <c r="Y41" s="98">
        <f>_xll.qlRateHelperEarliestDate(U41,Trigger)</f>
        <v>42244</v>
      </c>
      <c r="Z41" s="98">
        <f>_xll.qlRateHelperLatestDate(U41,Trigger)</f>
        <v>50280</v>
      </c>
      <c r="AA41" s="242" t="e">
        <v>#NUM!</v>
      </c>
      <c r="AE41" s="246"/>
      <c r="AZ41" s="97" t="s">
        <v>197</v>
      </c>
      <c r="BA41" s="98">
        <f>_xll.qlInterestRateIndexFixingDate(Currency&amp;"ibor"&amp;Tenor,BB41,Trigger)</f>
        <v>42297</v>
      </c>
      <c r="BB41" s="98">
        <f>_xll.qlCalendarAdvance(Calendar,BB40,AZ41,"f",,Trigger)</f>
        <v>42299</v>
      </c>
      <c r="BC41" s="98">
        <f>_xll.qlInterestRateIndexMaturity(Currency&amp;"ibor"&amp;Tenor,BB41,Trigger)</f>
        <v>42482</v>
      </c>
      <c r="BD41" s="242" t="e">
        <f>_xll.qlIndexFixing($AD$5,BA41,TRUE,_xll.ohTrigger(Trigger,Trigger6M))</f>
        <v>#NUM!</v>
      </c>
      <c r="BE41" s="242">
        <f>IFERROR(_xll.qlIndexFixing($BF$1,BA41,,_xll.ohTrigger(Trigger,Trigger6M)),#N/A)</f>
        <v>3.978129383477812E-4</v>
      </c>
    </row>
    <row r="42" spans="1:57" s="80" customFormat="1" ht="11.25" customHeight="1" x14ac:dyDescent="0.2">
      <c r="A42" s="281" t="s">
        <v>235</v>
      </c>
      <c r="B42" s="314" t="str">
        <v>10Y</v>
      </c>
      <c r="C42" s="280" t="str">
        <v>10Y</v>
      </c>
      <c r="D42" s="280" t="str">
        <f t="shared" si="20"/>
        <v>10Y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1.095E-2</v>
      </c>
      <c r="J42" s="321" t="str">
        <f>IFERROR(_xll.qlSimpleQuote(A42&amp;C42,I42,,Permanent,Trigger,TRUE),"--")</f>
        <v>SW10Y#0000</v>
      </c>
      <c r="K42" s="321" t="str">
        <f t="shared" si="21"/>
        <v>EURAB6R10Y=</v>
      </c>
      <c r="L42" s="322" t="str">
        <f>IFERROR(_xll.qlSwapRateHelper2(,IF(DataSelect="Reference",$J42,K42),,$D42,Calendar,$G42,$F42,$H42,$L$33,0,E42,Discounting,Permanent,_xll.ohTrigger(Trigger,DataSelect),ObjectOverwrite),"--")</f>
        <v>obj_00be3#0000</v>
      </c>
      <c r="M42" s="277" t="b">
        <v>1</v>
      </c>
      <c r="O42" s="336" t="str">
        <f t="shared" si="16"/>
        <v>SW</v>
      </c>
      <c r="P42" s="336" t="str">
        <f t="shared" si="17"/>
        <v>15Y</v>
      </c>
      <c r="Q42" s="340" t="str">
        <f t="shared" si="18"/>
        <v>obj_00bb7#0000</v>
      </c>
      <c r="R42" s="336" t="b">
        <f t="shared" si="19"/>
        <v>1</v>
      </c>
      <c r="S42" s="344">
        <v>1</v>
      </c>
      <c r="T42" s="344">
        <v>1</v>
      </c>
      <c r="U42" s="97" t="str">
        <v>obj_00be7</v>
      </c>
      <c r="V42" s="97" t="str">
        <f>_xll.qlRateHelperQuoteName(U42)</f>
        <v>EURAB6R23Y=</v>
      </c>
      <c r="W42" s="334" t="e">
        <f>_xll.qlRateHelperRate(U42,_xll.ohTrigger(Trigger,Trigger6M))</f>
        <v>#NUM!</v>
      </c>
      <c r="X42" s="334" t="str">
        <f>IFERROR(_xll.qlFuturesRateHelperConvexityAdjustment(U42,Trigger),"--")</f>
        <v>--</v>
      </c>
      <c r="Y42" s="98">
        <f>_xll.qlRateHelperEarliestDate(U42,Trigger)</f>
        <v>42244</v>
      </c>
      <c r="Z42" s="98">
        <f>_xll.qlRateHelperLatestDate(U42,Trigger)</f>
        <v>50647</v>
      </c>
      <c r="AA42" s="242" t="e">
        <v>#NUM!</v>
      </c>
      <c r="AE42" s="246"/>
      <c r="AZ42" s="97" t="s">
        <v>197</v>
      </c>
      <c r="BA42" s="98">
        <f>_xll.qlInterestRateIndexFixingDate(Currency&amp;"ibor"&amp;Tenor,BB42,Trigger)</f>
        <v>42298</v>
      </c>
      <c r="BB42" s="98">
        <f>_xll.qlCalendarAdvance(Calendar,BB41,AZ42,"f",,Trigger)</f>
        <v>42300</v>
      </c>
      <c r="BC42" s="98">
        <f>_xll.qlInterestRateIndexMaturity(Currency&amp;"ibor"&amp;Tenor,BB42,Trigger)</f>
        <v>42485</v>
      </c>
      <c r="BD42" s="242" t="e">
        <f>_xll.qlIndexFixing($AD$5,BA42,TRUE,_xll.ohTrigger(Trigger,Trigger6M))</f>
        <v>#NUM!</v>
      </c>
      <c r="BE42" s="242">
        <f>IFERROR(_xll.qlIndexFixing($BF$1,BA42,,_xll.ohTrigger(Trigger,Trigger6M)),#N/A)</f>
        <v>3.9794635636779756E-4</v>
      </c>
    </row>
    <row r="43" spans="1:57" s="80" customFormat="1" ht="11.25" customHeight="1" x14ac:dyDescent="0.2">
      <c r="A43" s="281" t="s">
        <v>235</v>
      </c>
      <c r="B43" s="314" t="str">
        <v>11Y</v>
      </c>
      <c r="C43" s="280" t="str">
        <v>11Y</v>
      </c>
      <c r="D43" s="280" t="str">
        <f t="shared" si="20"/>
        <v>11Y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1.191439591E-2</v>
      </c>
      <c r="J43" s="321" t="str">
        <f>IFERROR(_xll.qlSimpleQuote(A43&amp;C43,I43,,Permanent,Trigger,TRUE),"--")</f>
        <v>SW11Y#0000</v>
      </c>
      <c r="K43" s="321" t="str">
        <f t="shared" si="21"/>
        <v>EURAB6R11Y=</v>
      </c>
      <c r="L43" s="322" t="str">
        <f>IFERROR(_xll.qlSwapRateHelper2(,IF(DataSelect="Reference",$J43,K43),,$D43,Calendar,$G43,$F43,$H43,$L$33,0,E43,Discounting,Permanent,_xll.ohTrigger(Trigger,DataSelect),ObjectOverwrite),"--")</f>
        <v>obj_00c22#0000</v>
      </c>
      <c r="M43" s="277" t="b">
        <v>1</v>
      </c>
      <c r="O43" s="336" t="str">
        <f t="shared" si="16"/>
        <v>SW</v>
      </c>
      <c r="P43" s="336" t="str">
        <f t="shared" si="17"/>
        <v>16Y</v>
      </c>
      <c r="Q43" s="340" t="str">
        <f t="shared" si="18"/>
        <v>obj_00c00#0000</v>
      </c>
      <c r="R43" s="336" t="b">
        <f t="shared" si="19"/>
        <v>1</v>
      </c>
      <c r="S43" s="344">
        <v>1</v>
      </c>
      <c r="T43" s="344">
        <v>1</v>
      </c>
      <c r="U43" s="97" t="str">
        <v>obj_00bfe</v>
      </c>
      <c r="V43" s="97" t="str">
        <f>_xll.qlRateHelperQuoteName(U43)</f>
        <v>EURAB6R24Y=</v>
      </c>
      <c r="W43" s="334" t="e">
        <f>_xll.qlRateHelperRate(U43,_xll.ohTrigger(Trigger,Trigger6M))</f>
        <v>#NUM!</v>
      </c>
      <c r="X43" s="334" t="str">
        <f>IFERROR(_xll.qlFuturesRateHelperConvexityAdjustment(U43,Trigger),"--")</f>
        <v>--</v>
      </c>
      <c r="Y43" s="98">
        <f>_xll.qlRateHelperEarliestDate(U43,Trigger)</f>
        <v>42244</v>
      </c>
      <c r="Z43" s="98">
        <f>_xll.qlRateHelperLatestDate(U43,Trigger)</f>
        <v>51011</v>
      </c>
      <c r="AA43" s="242" t="e">
        <v>#NUM!</v>
      </c>
      <c r="AE43" s="246"/>
      <c r="AZ43" s="97" t="s">
        <v>197</v>
      </c>
      <c r="BA43" s="98">
        <f>_xll.qlInterestRateIndexFixingDate(Currency&amp;"ibor"&amp;Tenor,BB43,Trigger)</f>
        <v>42299</v>
      </c>
      <c r="BB43" s="98">
        <f>_xll.qlCalendarAdvance(Calendar,BB42,AZ43,"f",,Trigger)</f>
        <v>42303</v>
      </c>
      <c r="BC43" s="98">
        <f>_xll.qlInterestRateIndexMaturity(Currency&amp;"ibor"&amp;Tenor,BB43,Trigger)</f>
        <v>42486</v>
      </c>
      <c r="BD43" s="242" t="e">
        <f>_xll.qlIndexFixing($AD$5,BA43,TRUE,_xll.ohTrigger(Trigger,Trigger6M))</f>
        <v>#NUM!</v>
      </c>
      <c r="BE43" s="242">
        <f>IFERROR(_xll.qlIndexFixing($BF$1,BA43,,_xll.ohTrigger(Trigger,Trigger6M)),#N/A)</f>
        <v>3.9928114544379088E-4</v>
      </c>
    </row>
    <row r="44" spans="1:57" s="80" customFormat="1" ht="11.25" customHeight="1" x14ac:dyDescent="0.2">
      <c r="A44" s="281" t="s">
        <v>235</v>
      </c>
      <c r="B44" s="314" t="str">
        <v>12Y</v>
      </c>
      <c r="C44" s="280" t="str">
        <v>12Y</v>
      </c>
      <c r="D44" s="280" t="str">
        <f t="shared" si="20"/>
        <v>12Y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1.2760000000000001E-2</v>
      </c>
      <c r="J44" s="321" t="str">
        <f>IFERROR(_xll.qlSimpleQuote(A44&amp;C44,I44,,Permanent,Trigger,TRUE),"--")</f>
        <v>SW12Y#0000</v>
      </c>
      <c r="K44" s="321" t="str">
        <f t="shared" si="21"/>
        <v>EURAB6R12Y=</v>
      </c>
      <c r="L44" s="322" t="str">
        <f>IFERROR(_xll.qlSwapRateHelper2(,IF(DataSelect="Reference",$J44,K44),,$D44,Calendar,$G44,$F44,$H44,$L$33,0,E44,Discounting,Permanent,_xll.ohTrigger(Trigger,DataSelect),ObjectOverwrite),"--")</f>
        <v>obj_00bc6#0000</v>
      </c>
      <c r="M44" s="277" t="b">
        <v>1</v>
      </c>
      <c r="O44" s="336" t="str">
        <f t="shared" si="16"/>
        <v>SW</v>
      </c>
      <c r="P44" s="336" t="str">
        <f t="shared" si="17"/>
        <v>17Y</v>
      </c>
      <c r="Q44" s="340" t="str">
        <f t="shared" si="18"/>
        <v>obj_00bc3#0000</v>
      </c>
      <c r="R44" s="336" t="b">
        <f t="shared" si="19"/>
        <v>1</v>
      </c>
      <c r="S44" s="344">
        <v>1</v>
      </c>
      <c r="T44" s="344">
        <v>1</v>
      </c>
      <c r="U44" s="97" t="str">
        <v>obj_00c45</v>
      </c>
      <c r="V44" s="97" t="str">
        <f>_xll.qlRateHelperQuoteName(U44)</f>
        <v>EURAB6R25Y=</v>
      </c>
      <c r="W44" s="334" t="e">
        <f>_xll.qlRateHelperRate(U44,_xll.ohTrigger(Trigger,Trigger6M))</f>
        <v>#NUM!</v>
      </c>
      <c r="X44" s="334" t="str">
        <f>IFERROR(_xll.qlFuturesRateHelperConvexityAdjustment(U44,Trigger),"--")</f>
        <v>--</v>
      </c>
      <c r="Y44" s="98">
        <f>_xll.qlRateHelperEarliestDate(U44,Trigger)</f>
        <v>42244</v>
      </c>
      <c r="Z44" s="98">
        <f>_xll.qlRateHelperLatestDate(U44,Trigger)</f>
        <v>51376</v>
      </c>
      <c r="AA44" s="242" t="e">
        <v>#NUM!</v>
      </c>
      <c r="AE44" s="246"/>
      <c r="AZ44" s="97" t="s">
        <v>197</v>
      </c>
      <c r="BA44" s="98">
        <f>_xll.qlInterestRateIndexFixingDate(Currency&amp;"ibor"&amp;Tenor,BB44,Trigger)</f>
        <v>42300</v>
      </c>
      <c r="BB44" s="98">
        <f>_xll.qlCalendarAdvance(Calendar,BB43,AZ44,"f",,Trigger)</f>
        <v>42304</v>
      </c>
      <c r="BC44" s="98">
        <f>_xll.qlInterestRateIndexMaturity(Currency&amp;"ibor"&amp;Tenor,BB44,Trigger)</f>
        <v>42487</v>
      </c>
      <c r="BD44" s="242" t="e">
        <f>_xll.qlIndexFixing($AD$5,BA44,TRUE,_xll.ohTrigger(Trigger,Trigger6M))</f>
        <v>#NUM!</v>
      </c>
      <c r="BE44" s="242">
        <f>IFERROR(_xll.qlIndexFixing($BF$1,BA44,,_xll.ohTrigger(Trigger,Trigger6M)),#N/A)</f>
        <v>3.9964360493965082E-4</v>
      </c>
    </row>
    <row r="45" spans="1:57" s="80" customFormat="1" ht="11.25" customHeight="1" x14ac:dyDescent="0.2">
      <c r="A45" s="281" t="s">
        <v>235</v>
      </c>
      <c r="B45" s="314" t="str">
        <v>13Y</v>
      </c>
      <c r="C45" s="280" t="str">
        <v>13Y</v>
      </c>
      <c r="D45" s="280" t="str">
        <f t="shared" si="20"/>
        <v>13Y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1.348229533E-2</v>
      </c>
      <c r="J45" s="321" t="str">
        <f>IFERROR(_xll.qlSimpleQuote(A45&amp;C45,I45,,Permanent,Trigger,TRUE),"--")</f>
        <v>SW13Y#0000</v>
      </c>
      <c r="K45" s="321" t="str">
        <f t="shared" si="21"/>
        <v>EURAB6R13Y=</v>
      </c>
      <c r="L45" s="322" t="str">
        <f>IFERROR(_xll.qlSwapRateHelper2(,IF(DataSelect="Reference",$J45,K45),,$D45,Calendar,$G45,$F45,$H45,$L$33,0,E45,Discounting,Permanent,_xll.ohTrigger(Trigger,DataSelect),ObjectOverwrite),"--")</f>
        <v>obj_00bc2#0000</v>
      </c>
      <c r="M45" s="277" t="b">
        <v>1</v>
      </c>
      <c r="O45" s="336" t="str">
        <f t="shared" si="16"/>
        <v>SW</v>
      </c>
      <c r="P45" s="336" t="str">
        <f t="shared" si="17"/>
        <v>18Y</v>
      </c>
      <c r="Q45" s="340" t="str">
        <f t="shared" si="18"/>
        <v>obj_00c13#0000</v>
      </c>
      <c r="R45" s="336" t="b">
        <f t="shared" si="19"/>
        <v>1</v>
      </c>
      <c r="S45" s="344">
        <v>1</v>
      </c>
      <c r="T45" s="344">
        <v>1</v>
      </c>
      <c r="U45" s="97" t="str">
        <v>obj_00bf8</v>
      </c>
      <c r="V45" s="97" t="str">
        <f>_xll.qlRateHelperQuoteName(U45)</f>
        <v>EURAB6R26Y=</v>
      </c>
      <c r="W45" s="334" t="e">
        <f>_xll.qlRateHelperRate(U45,_xll.ohTrigger(Trigger,Trigger6M))</f>
        <v>#NUM!</v>
      </c>
      <c r="X45" s="334" t="str">
        <f>IFERROR(_xll.qlFuturesRateHelperConvexityAdjustment(U45,Trigger),"--")</f>
        <v>--</v>
      </c>
      <c r="Y45" s="98">
        <f>_xll.qlRateHelperEarliestDate(U45,Trigger)</f>
        <v>42244</v>
      </c>
      <c r="Z45" s="98">
        <f>_xll.qlRateHelperLatestDate(U45,Trigger)</f>
        <v>51741</v>
      </c>
      <c r="AA45" s="242" t="e">
        <v>#NUM!</v>
      </c>
      <c r="AE45" s="246"/>
      <c r="AZ45" s="97" t="s">
        <v>197</v>
      </c>
      <c r="BA45" s="98">
        <f>_xll.qlInterestRateIndexFixingDate(Currency&amp;"ibor"&amp;Tenor,BB45,Trigger)</f>
        <v>42303</v>
      </c>
      <c r="BB45" s="98">
        <f>_xll.qlCalendarAdvance(Calendar,BB44,AZ45,"f",,Trigger)</f>
        <v>42305</v>
      </c>
      <c r="BC45" s="98">
        <f>_xll.qlInterestRateIndexMaturity(Currency&amp;"ibor"&amp;Tenor,BB45,Trigger)</f>
        <v>42488</v>
      </c>
      <c r="BD45" s="242" t="e">
        <f>_xll.qlIndexFixing($AD$5,BA45,TRUE,_xll.ohTrigger(Trigger,Trigger6M))</f>
        <v>#NUM!</v>
      </c>
      <c r="BE45" s="242">
        <f>IFERROR(_xll.qlIndexFixing($BF$1,BA45,,_xll.ohTrigger(Trigger,Trigger6M)),#N/A)</f>
        <v>3.9999999999999964E-4</v>
      </c>
    </row>
    <row r="46" spans="1:57" s="80" customFormat="1" ht="11.25" customHeight="1" x14ac:dyDescent="0.2">
      <c r="A46" s="281" t="s">
        <v>235</v>
      </c>
      <c r="B46" s="314" t="str">
        <v>14Y</v>
      </c>
      <c r="C46" s="280" t="str">
        <v>14Y</v>
      </c>
      <c r="D46" s="280" t="str">
        <f t="shared" si="20"/>
        <v>14Y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1.4085645109999999E-2</v>
      </c>
      <c r="J46" s="321" t="str">
        <f>IFERROR(_xll.qlSimpleQuote(A46&amp;C46,I46,,Permanent,Trigger,TRUE),"--")</f>
        <v>SW14Y#0000</v>
      </c>
      <c r="K46" s="321" t="str">
        <f t="shared" si="21"/>
        <v>EURAB6R14Y=</v>
      </c>
      <c r="L46" s="322" t="str">
        <f>IFERROR(_xll.qlSwapRateHelper2(,IF(DataSelect="Reference",$J46,K46),,$D46,Calendar,$G46,$F46,$H46,$L$33,0,E46,Discounting,Permanent,_xll.ohTrigger(Trigger,DataSelect),ObjectOverwrite),"--")</f>
        <v>obj_00c17#0000</v>
      </c>
      <c r="M46" s="277" t="b">
        <v>1</v>
      </c>
      <c r="O46" s="336" t="str">
        <f t="shared" si="16"/>
        <v>SW</v>
      </c>
      <c r="P46" s="336" t="str">
        <f t="shared" si="17"/>
        <v>19Y</v>
      </c>
      <c r="Q46" s="340" t="str">
        <f t="shared" si="18"/>
        <v>obj_00bcb#0000</v>
      </c>
      <c r="R46" s="336" t="b">
        <f t="shared" si="19"/>
        <v>1</v>
      </c>
      <c r="S46" s="344">
        <v>1</v>
      </c>
      <c r="T46" s="344">
        <v>1</v>
      </c>
      <c r="U46" s="97" t="str">
        <v>obj_00c08</v>
      </c>
      <c r="V46" s="97" t="str">
        <f>_xll.qlRateHelperQuoteName(U46)</f>
        <v>EURAB6R27Y=</v>
      </c>
      <c r="W46" s="334" t="e">
        <f>_xll.qlRateHelperRate(U46,_xll.ohTrigger(Trigger,Trigger6M))</f>
        <v>#NUM!</v>
      </c>
      <c r="X46" s="334" t="str">
        <f>IFERROR(_xll.qlFuturesRateHelperConvexityAdjustment(U46,Trigger),"--")</f>
        <v>--</v>
      </c>
      <c r="Y46" s="98">
        <f>_xll.qlRateHelperEarliestDate(U46,Trigger)</f>
        <v>42244</v>
      </c>
      <c r="Z46" s="98">
        <f>_xll.qlRateHelperLatestDate(U46,Trigger)</f>
        <v>52106</v>
      </c>
      <c r="AA46" s="242" t="e">
        <v>#NUM!</v>
      </c>
      <c r="AE46" s="246"/>
      <c r="AZ46" s="97" t="s">
        <v>197</v>
      </c>
      <c r="BA46" s="98">
        <f>_xll.qlInterestRateIndexFixingDate(Currency&amp;"ibor"&amp;Tenor,BB46,Trigger)</f>
        <v>42304</v>
      </c>
      <c r="BB46" s="98">
        <f>_xll.qlCalendarAdvance(Calendar,BB45,AZ46,"f",,Trigger)</f>
        <v>42306</v>
      </c>
      <c r="BC46" s="98">
        <f>_xll.qlInterestRateIndexMaturity(Currency&amp;"ibor"&amp;Tenor,BB46,Trigger)</f>
        <v>42489</v>
      </c>
      <c r="BD46" s="242" t="e">
        <f>_xll.qlIndexFixing($AD$5,BA46,TRUE,_xll.ohTrigger(Trigger,Trigger6M))</f>
        <v>#NUM!</v>
      </c>
      <c r="BE46" s="242">
        <f>IFERROR(_xll.qlIndexFixing($BF$1,BA46,,_xll.ohTrigger(Trigger,Trigger6M)),#N/A)</f>
        <v>4.0035311187460332E-4</v>
      </c>
    </row>
    <row r="47" spans="1:57" s="80" customFormat="1" ht="11.25" customHeight="1" x14ac:dyDescent="0.2">
      <c r="A47" s="281" t="s">
        <v>235</v>
      </c>
      <c r="B47" s="314" t="str">
        <v>15Y</v>
      </c>
      <c r="C47" s="280" t="str">
        <v>15Y</v>
      </c>
      <c r="D47" s="280" t="str">
        <f t="shared" si="20"/>
        <v>15Y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1.46E-2</v>
      </c>
      <c r="J47" s="321" t="str">
        <f>IFERROR(_xll.qlSimpleQuote(A47&amp;C47,I47,,Permanent,Trigger,TRUE),"--")</f>
        <v>SW15Y#0000</v>
      </c>
      <c r="K47" s="321" t="str">
        <f t="shared" si="21"/>
        <v>EURAB6R15Y=</v>
      </c>
      <c r="L47" s="322" t="str">
        <f>IFERROR(_xll.qlSwapRateHelper2(,IF(DataSelect="Reference",$J47,K47),,$D47,Calendar,$G47,$F47,$H47,$L$33,0,E47,Discounting,Permanent,_xll.ohTrigger(Trigger,DataSelect),ObjectOverwrite),"--")</f>
        <v>obj_00bb7#0000</v>
      </c>
      <c r="M47" s="277" t="b">
        <v>1</v>
      </c>
      <c r="O47" s="336" t="str">
        <f t="shared" si="16"/>
        <v>SW</v>
      </c>
      <c r="P47" s="336" t="str">
        <f t="shared" si="17"/>
        <v>20Y</v>
      </c>
      <c r="Q47" s="340" t="str">
        <f t="shared" si="18"/>
        <v>obj_00bb4#0000</v>
      </c>
      <c r="R47" s="336" t="b">
        <f t="shared" si="19"/>
        <v>1</v>
      </c>
      <c r="S47" s="344">
        <v>1</v>
      </c>
      <c r="T47" s="344">
        <v>1</v>
      </c>
      <c r="U47" s="97" t="str">
        <v>obj_00ba2</v>
      </c>
      <c r="V47" s="97" t="str">
        <f>_xll.qlRateHelperQuoteName(U47)</f>
        <v>EURAB6R28Y=</v>
      </c>
      <c r="W47" s="334" t="e">
        <f>_xll.qlRateHelperRate(U47,_xll.ohTrigger(Trigger,Trigger6M))</f>
        <v>#NUM!</v>
      </c>
      <c r="X47" s="334" t="str">
        <f>IFERROR(_xll.qlFuturesRateHelperConvexityAdjustment(U47,Trigger),"--")</f>
        <v>--</v>
      </c>
      <c r="Y47" s="98">
        <f>_xll.qlRateHelperEarliestDate(U47,Trigger)</f>
        <v>42244</v>
      </c>
      <c r="Z47" s="98">
        <f>_xll.qlRateHelperLatestDate(U47,Trigger)</f>
        <v>52471</v>
      </c>
      <c r="AA47" s="242" t="e">
        <v>#NUM!</v>
      </c>
      <c r="AE47" s="246"/>
      <c r="AZ47" s="97" t="s">
        <v>197</v>
      </c>
      <c r="BA47" s="98">
        <f>_xll.qlInterestRateIndexFixingDate(Currency&amp;"ibor"&amp;Tenor,BB47,Trigger)</f>
        <v>42305</v>
      </c>
      <c r="BB47" s="98">
        <f>_xll.qlCalendarAdvance(Calendar,BB46,AZ47,"f",,Trigger)</f>
        <v>42307</v>
      </c>
      <c r="BC47" s="98">
        <f>_xll.qlInterestRateIndexMaturity(Currency&amp;"ibor"&amp;Tenor,BB47,Trigger)</f>
        <v>42489</v>
      </c>
      <c r="BD47" s="242" t="e">
        <f>_xll.qlIndexFixing($AD$5,BA47,TRUE,_xll.ohTrigger(Trigger,Trigger6M))</f>
        <v>#NUM!</v>
      </c>
      <c r="BE47" s="242">
        <f>IFERROR(_xll.qlIndexFixing($BF$1,BA47,,_xll.ohTrigger(Trigger,Trigger6M)),#N/A)</f>
        <v>4.008449891928873E-4</v>
      </c>
    </row>
    <row r="48" spans="1:57" s="80" customFormat="1" ht="11.25" customHeight="1" x14ac:dyDescent="0.2">
      <c r="A48" s="281" t="s">
        <v>235</v>
      </c>
      <c r="B48" s="314" t="str">
        <v>16Y</v>
      </c>
      <c r="C48" s="280" t="str">
        <v>16Y</v>
      </c>
      <c r="D48" s="280" t="str">
        <f t="shared" si="20"/>
        <v>16Y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1.50374876E-2</v>
      </c>
      <c r="J48" s="321" t="str">
        <f>IFERROR(_xll.qlSimpleQuote(A48&amp;C48,I48,,Permanent,Trigger,TRUE),"--")</f>
        <v>SW16Y#0000</v>
      </c>
      <c r="K48" s="321" t="str">
        <f t="shared" si="21"/>
        <v>EURAB6R16Y=</v>
      </c>
      <c r="L48" s="322" t="str">
        <f>IFERROR(_xll.qlSwapRateHelper2(,IF(DataSelect="Reference",$J48,K48),,$D48,Calendar,$G48,$F48,$H48,$L$33,0,E48,Discounting,Permanent,_xll.ohTrigger(Trigger,DataSelect),ObjectOverwrite),"--")</f>
        <v>obj_00c00#0000</v>
      </c>
      <c r="M48" s="277" t="b">
        <v>1</v>
      </c>
      <c r="O48" s="336" t="str">
        <f t="shared" si="16"/>
        <v>SW</v>
      </c>
      <c r="P48" s="336" t="str">
        <f t="shared" si="17"/>
        <v>21Y</v>
      </c>
      <c r="Q48" s="340" t="str">
        <f t="shared" si="18"/>
        <v>obj_00c2c#0000</v>
      </c>
      <c r="R48" s="336" t="b">
        <f t="shared" si="19"/>
        <v>1</v>
      </c>
      <c r="S48" s="344">
        <v>1</v>
      </c>
      <c r="T48" s="344">
        <v>1</v>
      </c>
      <c r="U48" s="97" t="str">
        <v>obj_00c0f</v>
      </c>
      <c r="V48" s="97" t="str">
        <f>_xll.qlRateHelperQuoteName(U48)</f>
        <v>EURAB6R29Y=</v>
      </c>
      <c r="W48" s="334" t="e">
        <f>_xll.qlRateHelperRate(U48,_xll.ohTrigger(Trigger,Trigger6M))</f>
        <v>#NUM!</v>
      </c>
      <c r="X48" s="334" t="str">
        <f>IFERROR(_xll.qlFuturesRateHelperConvexityAdjustment(U48,Trigger),"--")</f>
        <v>--</v>
      </c>
      <c r="Y48" s="98">
        <f>_xll.qlRateHelperEarliestDate(U48,Trigger)</f>
        <v>42244</v>
      </c>
      <c r="Z48" s="98">
        <f>_xll.qlRateHelperLatestDate(U48,Trigger)</f>
        <v>52838</v>
      </c>
      <c r="AA48" s="242" t="e">
        <v>#NUM!</v>
      </c>
      <c r="AE48" s="246"/>
      <c r="AZ48" s="97" t="s">
        <v>197</v>
      </c>
      <c r="BA48" s="98">
        <f>_xll.qlInterestRateIndexFixingDate(Currency&amp;"ibor"&amp;Tenor,BB48,Trigger)</f>
        <v>42306</v>
      </c>
      <c r="BB48" s="98">
        <f>_xll.qlCalendarAdvance(Calendar,BB47,AZ48,"f",,Trigger)</f>
        <v>42310</v>
      </c>
      <c r="BC48" s="98">
        <f>_xll.qlInterestRateIndexMaturity(Currency&amp;"ibor"&amp;Tenor,BB48,Trigger)</f>
        <v>42492</v>
      </c>
      <c r="BD48" s="242" t="e">
        <f>_xll.qlIndexFixing($AD$5,BA48,TRUE,_xll.ohTrigger(Trigger,Trigger6M))</f>
        <v>#NUM!</v>
      </c>
      <c r="BE48" s="242">
        <f>IFERROR(_xll.qlIndexFixing($BF$1,BA48,,_xll.ohTrigger(Trigger,Trigger6M)),#N/A)</f>
        <v>4.1557731371847457E-4</v>
      </c>
    </row>
    <row r="49" spans="1:57" s="80" customFormat="1" ht="11.25" customHeight="1" x14ac:dyDescent="0.2">
      <c r="A49" s="281" t="s">
        <v>235</v>
      </c>
      <c r="B49" s="314" t="str">
        <v>17Y</v>
      </c>
      <c r="C49" s="280" t="str">
        <v>17Y</v>
      </c>
      <c r="D49" s="280" t="str">
        <f t="shared" si="20"/>
        <v>17Y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1.5408475500000001E-2</v>
      </c>
      <c r="J49" s="321" t="str">
        <f>IFERROR(_xll.qlSimpleQuote(A49&amp;C49,I49,,Permanent,Trigger,TRUE),"--")</f>
        <v>SW17Y#0000</v>
      </c>
      <c r="K49" s="321" t="str">
        <f t="shared" si="21"/>
        <v>EURAB6R17Y=</v>
      </c>
      <c r="L49" s="322" t="str">
        <f>IFERROR(_xll.qlSwapRateHelper2(,IF(DataSelect="Reference",$J49,K49),,$D49,Calendar,$G49,$F49,$H49,$L$33,0,E49,Discounting,Permanent,_xll.ohTrigger(Trigger,DataSelect),ObjectOverwrite),"--")</f>
        <v>obj_00bc3#0000</v>
      </c>
      <c r="M49" s="277" t="b">
        <v>1</v>
      </c>
      <c r="O49" s="336" t="str">
        <f t="shared" si="16"/>
        <v>SW</v>
      </c>
      <c r="P49" s="336" t="str">
        <f t="shared" si="17"/>
        <v>22Y</v>
      </c>
      <c r="Q49" s="340" t="str">
        <f t="shared" si="18"/>
        <v>obj_00bc5#0000</v>
      </c>
      <c r="R49" s="336" t="b">
        <f t="shared" si="19"/>
        <v>1</v>
      </c>
      <c r="S49" s="344">
        <v>1</v>
      </c>
      <c r="T49" s="344">
        <v>1</v>
      </c>
      <c r="U49" s="97" t="str">
        <v>obj_00be6</v>
      </c>
      <c r="V49" s="97" t="str">
        <f>_xll.qlRateHelperQuoteName(U49)</f>
        <v>EURAB6R30Y=</v>
      </c>
      <c r="W49" s="334" t="e">
        <f>_xll.qlRateHelperRate(U49,_xll.ohTrigger(Trigger,Trigger6M))</f>
        <v>#NUM!</v>
      </c>
      <c r="X49" s="334" t="str">
        <f>IFERROR(_xll.qlFuturesRateHelperConvexityAdjustment(U49,Trigger),"--")</f>
        <v>--</v>
      </c>
      <c r="Y49" s="98">
        <f>_xll.qlRateHelperEarliestDate(U49,Trigger)</f>
        <v>42244</v>
      </c>
      <c r="Z49" s="98">
        <f>_xll.qlRateHelperLatestDate(U49,Trigger)</f>
        <v>53202</v>
      </c>
      <c r="AA49" s="242" t="e">
        <v>#NUM!</v>
      </c>
      <c r="AE49" s="246"/>
      <c r="AZ49" s="97" t="s">
        <v>197</v>
      </c>
      <c r="BA49" s="98">
        <f>_xll.qlInterestRateIndexFixingDate(Currency&amp;"ibor"&amp;Tenor,BB49,Trigger)</f>
        <v>42307</v>
      </c>
      <c r="BB49" s="98">
        <f>_xll.qlCalendarAdvance(Calendar,BB48,AZ49,"f",,Trigger)</f>
        <v>42311</v>
      </c>
      <c r="BC49" s="98">
        <f>_xll.qlInterestRateIndexMaturity(Currency&amp;"ibor"&amp;Tenor,BB49,Trigger)</f>
        <v>42493</v>
      </c>
      <c r="BD49" s="242" t="e">
        <f>_xll.qlIndexFixing($AD$5,BA49,TRUE,_xll.ohTrigger(Trigger,Trigger6M))</f>
        <v>#NUM!</v>
      </c>
      <c r="BE49" s="242">
        <f>IFERROR(_xll.qlIndexFixing($BF$1,BA49,,_xll.ohTrigger(Trigger,Trigger6M)),#N/A)</f>
        <v>4.1594306272362284E-4</v>
      </c>
    </row>
    <row r="50" spans="1:57" s="80" customFormat="1" ht="11.25" customHeight="1" x14ac:dyDescent="0.2">
      <c r="A50" s="281" t="s">
        <v>235</v>
      </c>
      <c r="B50" s="314" t="str">
        <v>18Y</v>
      </c>
      <c r="C50" s="280" t="str">
        <v>18Y</v>
      </c>
      <c r="D50" s="280" t="str">
        <f t="shared" si="20"/>
        <v>18Y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1.5713096829999999E-2</v>
      </c>
      <c r="J50" s="321" t="str">
        <f>IFERROR(_xll.qlSimpleQuote(A50&amp;C50,I50,,Permanent,Trigger,TRUE),"--")</f>
        <v>SW18Y#0000</v>
      </c>
      <c r="K50" s="321" t="str">
        <f t="shared" si="21"/>
        <v>EURAB6R18Y=</v>
      </c>
      <c r="L50" s="322" t="str">
        <f>IFERROR(_xll.qlSwapRateHelper2(,IF(DataSelect="Reference",$J50,K50),,$D50,Calendar,$G50,$F50,$H50,$L$33,0,E50,Discounting,Permanent,_xll.ohTrigger(Trigger,DataSelect),ObjectOverwrite),"--")</f>
        <v>obj_00c13#0000</v>
      </c>
      <c r="M50" s="277" t="b">
        <v>1</v>
      </c>
      <c r="O50" s="336" t="str">
        <f t="shared" si="16"/>
        <v>SW</v>
      </c>
      <c r="P50" s="336" t="str">
        <f t="shared" si="17"/>
        <v>23Y</v>
      </c>
      <c r="Q50" s="340" t="str">
        <f t="shared" si="18"/>
        <v>obj_00be7#0000</v>
      </c>
      <c r="R50" s="336" t="b">
        <f t="shared" si="19"/>
        <v>1</v>
      </c>
      <c r="S50" s="344">
        <v>1</v>
      </c>
      <c r="T50" s="344">
        <v>1</v>
      </c>
      <c r="U50" s="97" t="str">
        <v>obj_00bfa</v>
      </c>
      <c r="V50" s="97" t="str">
        <f>_xll.qlRateHelperQuoteName(U50)</f>
        <v>EURAB6R31Y=</v>
      </c>
      <c r="W50" s="334" t="e">
        <f>_xll.qlRateHelperRate(U50,_xll.ohTrigger(Trigger,Trigger6M))</f>
        <v>#NUM!</v>
      </c>
      <c r="X50" s="334" t="str">
        <f>IFERROR(_xll.qlFuturesRateHelperConvexityAdjustment(U50,Trigger),"--")</f>
        <v>--</v>
      </c>
      <c r="Y50" s="98">
        <f>_xll.qlRateHelperEarliestDate(U50,Trigger)</f>
        <v>42244</v>
      </c>
      <c r="Z50" s="98">
        <f>_xll.qlRateHelperLatestDate(U50,Trigger)</f>
        <v>53567</v>
      </c>
      <c r="AA50" s="242" t="e">
        <v>#NUM!</v>
      </c>
      <c r="AE50" s="246"/>
      <c r="AZ50" s="97" t="s">
        <v>197</v>
      </c>
      <c r="BA50" s="98">
        <f>_xll.qlInterestRateIndexFixingDate(Currency&amp;"ibor"&amp;Tenor,BB50,Trigger)</f>
        <v>42310</v>
      </c>
      <c r="BB50" s="98">
        <f>_xll.qlCalendarAdvance(Calendar,BB49,AZ50,"f",,Trigger)</f>
        <v>42312</v>
      </c>
      <c r="BC50" s="98">
        <f>_xll.qlInterestRateIndexMaturity(Currency&amp;"ibor"&amp;Tenor,BB50,Trigger)</f>
        <v>42494</v>
      </c>
      <c r="BD50" s="242" t="e">
        <f>_xll.qlIndexFixing($AD$5,BA50,TRUE,_xll.ohTrigger(Trigger,Trigger6M))</f>
        <v>#NUM!</v>
      </c>
      <c r="BE50" s="242">
        <f>IFERROR(_xll.qlIndexFixing($BF$1,BA50,,_xll.ohTrigger(Trigger,Trigger6M)),#N/A)</f>
        <v>4.1631256980789369E-4</v>
      </c>
    </row>
    <row r="51" spans="1:57" s="80" customFormat="1" ht="11.25" customHeight="1" x14ac:dyDescent="0.2">
      <c r="A51" s="281" t="s">
        <v>235</v>
      </c>
      <c r="B51" s="314" t="str">
        <v>19Y</v>
      </c>
      <c r="C51" s="280" t="str">
        <v>19Y</v>
      </c>
      <c r="D51" s="280" t="str">
        <f t="shared" si="20"/>
        <v>19Y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1.5954910619999998E-2</v>
      </c>
      <c r="J51" s="321" t="str">
        <f>IFERROR(_xll.qlSimpleQuote(A51&amp;C51,I51,,Permanent,Trigger,TRUE),"--")</f>
        <v>SW19Y#0000</v>
      </c>
      <c r="K51" s="321" t="str">
        <f t="shared" si="21"/>
        <v>EURAB6R19Y=</v>
      </c>
      <c r="L51" s="322" t="str">
        <f>IFERROR(_xll.qlSwapRateHelper2(,IF(DataSelect="Reference",$J51,K51),,$D51,Calendar,$G51,$F51,$H51,$L$33,0,E51,Discounting,Permanent,_xll.ohTrigger(Trigger,DataSelect),ObjectOverwrite),"--")</f>
        <v>obj_00bcb#0000</v>
      </c>
      <c r="M51" s="277" t="b">
        <v>1</v>
      </c>
      <c r="O51" s="336" t="str">
        <f t="shared" si="16"/>
        <v>SW</v>
      </c>
      <c r="P51" s="336" t="str">
        <f t="shared" si="17"/>
        <v>24Y</v>
      </c>
      <c r="Q51" s="340" t="str">
        <f t="shared" si="18"/>
        <v>obj_00bfe#0000</v>
      </c>
      <c r="R51" s="336" t="b">
        <f t="shared" si="19"/>
        <v>1</v>
      </c>
      <c r="S51" s="344">
        <v>1</v>
      </c>
      <c r="T51" s="344">
        <v>1</v>
      </c>
      <c r="U51" s="97" t="str">
        <v>obj_00c11</v>
      </c>
      <c r="V51" s="97" t="str">
        <f>_xll.qlRateHelperQuoteName(U51)</f>
        <v>EURAB6R32Y=</v>
      </c>
      <c r="W51" s="334" t="e">
        <f>_xll.qlRateHelperRate(U51,_xll.ohTrigger(Trigger,Trigger6M))</f>
        <v>#NUM!</v>
      </c>
      <c r="X51" s="334" t="str">
        <f>IFERROR(_xll.qlFuturesRateHelperConvexityAdjustment(U51,Trigger),"--")</f>
        <v>--</v>
      </c>
      <c r="Y51" s="98">
        <f>_xll.qlRateHelperEarliestDate(U51,Trigger)</f>
        <v>42244</v>
      </c>
      <c r="Z51" s="98">
        <f>_xll.qlRateHelperLatestDate(U51,Trigger)</f>
        <v>53932</v>
      </c>
      <c r="AA51" s="242" t="e">
        <v>#NUM!</v>
      </c>
      <c r="AE51" s="246"/>
      <c r="AZ51" s="97" t="s">
        <v>197</v>
      </c>
      <c r="BA51" s="98">
        <f>_xll.qlInterestRateIndexFixingDate(Currency&amp;"ibor"&amp;Tenor,BB51,Trigger)</f>
        <v>42311</v>
      </c>
      <c r="BB51" s="98">
        <f>_xll.qlCalendarAdvance(Calendar,BB50,AZ51,"f",,Trigger)</f>
        <v>42313</v>
      </c>
      <c r="BC51" s="98">
        <f>_xll.qlInterestRateIndexMaturity(Currency&amp;"ibor"&amp;Tenor,BB51,Trigger)</f>
        <v>42495</v>
      </c>
      <c r="BD51" s="242" t="e">
        <f>_xll.qlIndexFixing($AD$5,BA51,TRUE,_xll.ohTrigger(Trigger,Trigger6M))</f>
        <v>#NUM!</v>
      </c>
      <c r="BE51" s="242">
        <f>IFERROR(_xll.qlIndexFixing($BF$1,BA51,,_xll.ohTrigger(Trigger,Trigger6M)),#N/A)</f>
        <v>4.166865086750173E-4</v>
      </c>
    </row>
    <row r="52" spans="1:57" s="80" customFormat="1" ht="11.25" customHeight="1" x14ac:dyDescent="0.2">
      <c r="A52" s="281" t="s">
        <v>235</v>
      </c>
      <c r="B52" s="314" t="str">
        <v>20Y</v>
      </c>
      <c r="C52" s="280" t="str">
        <v>20Y</v>
      </c>
      <c r="D52" s="280" t="str">
        <f t="shared" si="20"/>
        <v>20Y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1.6140000000000002E-2</v>
      </c>
      <c r="J52" s="321" t="str">
        <f>IFERROR(_xll.qlSimpleQuote(A52&amp;C52,I52,,Permanent,Trigger,TRUE),"--")</f>
        <v>SW20Y#0000</v>
      </c>
      <c r="K52" s="321" t="str">
        <f t="shared" si="21"/>
        <v>EURAB6R20Y=</v>
      </c>
      <c r="L52" s="322" t="str">
        <f>IFERROR(_xll.qlSwapRateHelper2(,IF(DataSelect="Reference",$J52,K52),,$D52,Calendar,$G52,$F52,$H52,$L$33,0,E52,Discounting,Permanent,_xll.ohTrigger(Trigger,DataSelect),ObjectOverwrite),"--")</f>
        <v>obj_00bb4#0000</v>
      </c>
      <c r="M52" s="277" t="b">
        <v>1</v>
      </c>
      <c r="O52" s="336" t="str">
        <f t="shared" si="16"/>
        <v>SW</v>
      </c>
      <c r="P52" s="336" t="str">
        <f t="shared" si="17"/>
        <v>25Y</v>
      </c>
      <c r="Q52" s="340" t="str">
        <f t="shared" si="18"/>
        <v>obj_00c45#0000</v>
      </c>
      <c r="R52" s="336" t="b">
        <f t="shared" si="19"/>
        <v>1</v>
      </c>
      <c r="S52" s="344">
        <v>1</v>
      </c>
      <c r="T52" s="344">
        <v>1</v>
      </c>
      <c r="U52" s="97" t="str">
        <v>obj_00bb1</v>
      </c>
      <c r="V52" s="97" t="str">
        <f>_xll.qlRateHelperQuoteName(U52)</f>
        <v>EURAB6R33Y=</v>
      </c>
      <c r="W52" s="334" t="e">
        <f>_xll.qlRateHelperRate(U52,_xll.ohTrigger(Trigger,Trigger6M))</f>
        <v>#NUM!</v>
      </c>
      <c r="X52" s="334" t="str">
        <f>IFERROR(_xll.qlFuturesRateHelperConvexityAdjustment(U52,Trigger),"--")</f>
        <v>--</v>
      </c>
      <c r="Y52" s="98">
        <f>_xll.qlRateHelperEarliestDate(U52,Trigger)</f>
        <v>42244</v>
      </c>
      <c r="Z52" s="98">
        <f>_xll.qlRateHelperLatestDate(U52,Trigger)</f>
        <v>54298</v>
      </c>
      <c r="AA52" s="242" t="e">
        <v>#NUM!</v>
      </c>
      <c r="AE52" s="246"/>
      <c r="AZ52" s="97" t="s">
        <v>197</v>
      </c>
      <c r="BA52" s="98">
        <f>_xll.qlInterestRateIndexFixingDate(Currency&amp;"ibor"&amp;Tenor,BB52,Trigger)</f>
        <v>42312</v>
      </c>
      <c r="BB52" s="98">
        <f>_xll.qlCalendarAdvance(Calendar,BB51,AZ52,"f",,Trigger)</f>
        <v>42314</v>
      </c>
      <c r="BC52" s="98">
        <f>_xll.qlInterestRateIndexMaturity(Currency&amp;"ibor"&amp;Tenor,BB52,Trigger)</f>
        <v>42496</v>
      </c>
      <c r="BD52" s="242" t="e">
        <f>_xll.qlIndexFixing($AD$5,BA52,TRUE,_xll.ohTrigger(Trigger,Trigger6M))</f>
        <v>#NUM!</v>
      </c>
      <c r="BE52" s="242">
        <f>IFERROR(_xll.qlIndexFixing($BF$1,BA52,,_xll.ohTrigger(Trigger,Trigger6M)),#N/A)</f>
        <v>4.1706557764068473E-4</v>
      </c>
    </row>
    <row r="53" spans="1:57" s="80" customFormat="1" ht="11.25" customHeight="1" x14ac:dyDescent="0.2">
      <c r="A53" s="281" t="s">
        <v>235</v>
      </c>
      <c r="B53" s="314" t="str">
        <v>21Y</v>
      </c>
      <c r="C53" s="280" t="str">
        <v>21Y</v>
      </c>
      <c r="D53" s="280" t="str">
        <f t="shared" si="20"/>
        <v>21Y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1.6275642739999999E-2</v>
      </c>
      <c r="J53" s="321" t="str">
        <f>IFERROR(_xll.qlSimpleQuote(A53&amp;C53,I53,,Permanent,Trigger,TRUE),"--")</f>
        <v>SW21Y#0000</v>
      </c>
      <c r="K53" s="321" t="str">
        <f t="shared" si="21"/>
        <v>EURAB6R21Y=</v>
      </c>
      <c r="L53" s="322" t="str">
        <f>IFERROR(_xll.qlSwapRateHelper2(,IF(DataSelect="Reference",$J53,K53),,$D53,Calendar,$G53,$F53,$H53,$L$33,0,E53,Discounting,Permanent,_xll.ohTrigger(Trigger,DataSelect),ObjectOverwrite),"--")</f>
        <v>obj_00c2c#0000</v>
      </c>
      <c r="M53" s="277" t="b">
        <v>1</v>
      </c>
      <c r="O53" s="336" t="str">
        <f t="shared" si="16"/>
        <v>SW</v>
      </c>
      <c r="P53" s="336" t="str">
        <f t="shared" si="17"/>
        <v>26Y</v>
      </c>
      <c r="Q53" s="340" t="str">
        <f t="shared" si="18"/>
        <v>obj_00bf8#0000</v>
      </c>
      <c r="R53" s="336" t="b">
        <f t="shared" si="19"/>
        <v>1</v>
      </c>
      <c r="S53" s="344">
        <v>1</v>
      </c>
      <c r="T53" s="344">
        <v>1</v>
      </c>
      <c r="U53" s="97" t="str">
        <v>obj_00bf7</v>
      </c>
      <c r="V53" s="97" t="str">
        <f>_xll.qlRateHelperQuoteName(U53)</f>
        <v>EURAB6R34Y=</v>
      </c>
      <c r="W53" s="334" t="e">
        <f>_xll.qlRateHelperRate(U53,_xll.ohTrigger(Trigger,Trigger6M))</f>
        <v>#NUM!</v>
      </c>
      <c r="X53" s="334" t="str">
        <f>IFERROR(_xll.qlFuturesRateHelperConvexityAdjustment(U53,Trigger),"--")</f>
        <v>--</v>
      </c>
      <c r="Y53" s="98">
        <f>_xll.qlRateHelperEarliestDate(U53,Trigger)</f>
        <v>42244</v>
      </c>
      <c r="Z53" s="98">
        <f>_xll.qlRateHelperLatestDate(U53,Trigger)</f>
        <v>54665</v>
      </c>
      <c r="AA53" s="242" t="e">
        <v>#NUM!</v>
      </c>
      <c r="AE53" s="246"/>
      <c r="AZ53" s="97" t="s">
        <v>197</v>
      </c>
      <c r="BA53" s="98">
        <f>_xll.qlInterestRateIndexFixingDate(Currency&amp;"ibor"&amp;Tenor,BB53,Trigger)</f>
        <v>42313</v>
      </c>
      <c r="BB53" s="98">
        <f>_xll.qlCalendarAdvance(Calendar,BB52,AZ53,"f",,Trigger)</f>
        <v>42317</v>
      </c>
      <c r="BC53" s="98">
        <f>_xll.qlInterestRateIndexMaturity(Currency&amp;"ibor"&amp;Tenor,BB53,Trigger)</f>
        <v>42499</v>
      </c>
      <c r="BD53" s="242" t="e">
        <f>_xll.qlIndexFixing($AD$5,BA53,TRUE,_xll.ohTrigger(Trigger,Trigger6M))</f>
        <v>#NUM!</v>
      </c>
      <c r="BE53" s="242">
        <f>IFERROR(_xll.qlIndexFixing($BF$1,BA53,,_xll.ohTrigger(Trigger,Trigger6M)),#N/A)</f>
        <v>4.182409174231077E-4</v>
      </c>
    </row>
    <row r="54" spans="1:57" s="80" customFormat="1" ht="11.25" customHeight="1" x14ac:dyDescent="0.2">
      <c r="A54" s="281" t="s">
        <v>235</v>
      </c>
      <c r="B54" s="314" t="str">
        <v>22Y</v>
      </c>
      <c r="C54" s="280" t="str">
        <v>22Y</v>
      </c>
      <c r="D54" s="280" t="str">
        <f t="shared" si="20"/>
        <v>22Y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1.6369161699999999E-2</v>
      </c>
      <c r="J54" s="321" t="str">
        <f>IFERROR(_xll.qlSimpleQuote(A54&amp;C54,I54,,Permanent,Trigger,TRUE),"--")</f>
        <v>SW22Y#0000</v>
      </c>
      <c r="K54" s="321" t="str">
        <f t="shared" si="21"/>
        <v>EURAB6R22Y=</v>
      </c>
      <c r="L54" s="322" t="str">
        <f>IFERROR(_xll.qlSwapRateHelper2(,IF(DataSelect="Reference",$J54,K54),,$D54,Calendar,$G54,$F54,$H54,$L$33,0,E54,Discounting,Permanent,_xll.ohTrigger(Trigger,DataSelect),ObjectOverwrite),"--")</f>
        <v>obj_00bc5#0000</v>
      </c>
      <c r="M54" s="277" t="b">
        <v>1</v>
      </c>
      <c r="O54" s="336" t="str">
        <f t="shared" si="16"/>
        <v>SW</v>
      </c>
      <c r="P54" s="336" t="str">
        <f t="shared" si="17"/>
        <v>27Y</v>
      </c>
      <c r="Q54" s="340" t="str">
        <f t="shared" si="18"/>
        <v>obj_00c08#0000</v>
      </c>
      <c r="R54" s="336" t="b">
        <f t="shared" si="19"/>
        <v>1</v>
      </c>
      <c r="S54" s="344">
        <v>1</v>
      </c>
      <c r="T54" s="344">
        <v>1</v>
      </c>
      <c r="U54" s="97" t="str">
        <v>obj_00bac</v>
      </c>
      <c r="V54" s="97" t="str">
        <f>_xll.qlRateHelperQuoteName(U54)</f>
        <v>EURAB6R35Y=</v>
      </c>
      <c r="W54" s="334" t="e">
        <f>_xll.qlRateHelperRate(U54,_xll.ohTrigger(Trigger,Trigger6M))</f>
        <v>#NUM!</v>
      </c>
      <c r="X54" s="334" t="str">
        <f>IFERROR(_xll.qlFuturesRateHelperConvexityAdjustment(U54,Trigger),"--")</f>
        <v>--</v>
      </c>
      <c r="Y54" s="98">
        <f>_xll.qlRateHelperEarliestDate(U54,Trigger)</f>
        <v>42244</v>
      </c>
      <c r="Z54" s="98">
        <f>_xll.qlRateHelperLatestDate(U54,Trigger)</f>
        <v>55029</v>
      </c>
      <c r="AA54" s="242" t="e">
        <v>#NUM!</v>
      </c>
      <c r="AE54" s="246"/>
      <c r="AZ54" s="97" t="s">
        <v>197</v>
      </c>
      <c r="BA54" s="98">
        <f>_xll.qlInterestRateIndexFixingDate(Currency&amp;"ibor"&amp;Tenor,BB54,Trigger)</f>
        <v>42314</v>
      </c>
      <c r="BB54" s="98">
        <f>_xll.qlCalendarAdvance(Calendar,BB53,AZ54,"f",,Trigger)</f>
        <v>42318</v>
      </c>
      <c r="BC54" s="98">
        <f>_xll.qlInterestRateIndexMaturity(Currency&amp;"ibor"&amp;Tenor,BB54,Trigger)</f>
        <v>42500</v>
      </c>
      <c r="BD54" s="242" t="e">
        <f>_xll.qlIndexFixing($AD$5,BA54,TRUE,_xll.ohTrigger(Trigger,Trigger6M))</f>
        <v>#NUM!</v>
      </c>
      <c r="BE54" s="242">
        <f>IFERROR(_xll.qlIndexFixing($BF$1,BA54,,_xll.ohTrigger(Trigger,Trigger6M)),#N/A)</f>
        <v>4.1864798212768904E-4</v>
      </c>
    </row>
    <row r="55" spans="1:57" s="80" customFormat="1" ht="11.25" customHeight="1" x14ac:dyDescent="0.2">
      <c r="A55" s="281" t="s">
        <v>235</v>
      </c>
      <c r="B55" s="314" t="str">
        <v>23Y</v>
      </c>
      <c r="C55" s="280" t="str">
        <v>23Y</v>
      </c>
      <c r="D55" s="280" t="str">
        <f t="shared" si="20"/>
        <v>23Y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1.6434621119999999E-2</v>
      </c>
      <c r="J55" s="321" t="str">
        <f>IFERROR(_xll.qlSimpleQuote(A55&amp;C55,I55,,Permanent,Trigger,TRUE),"--")</f>
        <v>SW23Y#0000</v>
      </c>
      <c r="K55" s="321" t="str">
        <f t="shared" si="21"/>
        <v>EURAB6R23Y=</v>
      </c>
      <c r="L55" s="322" t="str">
        <f>IFERROR(_xll.qlSwapRateHelper2(,IF(DataSelect="Reference",$J55,K55),,$D55,Calendar,$G55,$F55,$H55,$L$33,0,E55,Discounting,Permanent,_xll.ohTrigger(Trigger,DataSelect),ObjectOverwrite),"--")</f>
        <v>obj_00be7#0000</v>
      </c>
      <c r="M55" s="277" t="b">
        <v>1</v>
      </c>
      <c r="O55" s="336" t="str">
        <f t="shared" si="16"/>
        <v>SW</v>
      </c>
      <c r="P55" s="336" t="str">
        <f t="shared" si="17"/>
        <v>28Y</v>
      </c>
      <c r="Q55" s="340" t="str">
        <f t="shared" si="18"/>
        <v>obj_00ba2#0000</v>
      </c>
      <c r="R55" s="336" t="b">
        <f t="shared" si="19"/>
        <v>1</v>
      </c>
      <c r="S55" s="344">
        <v>1</v>
      </c>
      <c r="T55" s="344">
        <v>1</v>
      </c>
      <c r="U55" s="97" t="str">
        <v>obj_00bea</v>
      </c>
      <c r="V55" s="97" t="str">
        <f>_xll.qlRateHelperQuoteName(U55)</f>
        <v>EURAB6R36Y=</v>
      </c>
      <c r="W55" s="334" t="e">
        <f>_xll.qlRateHelperRate(U55,_xll.ohTrigger(Trigger,Trigger6M))</f>
        <v>#NUM!</v>
      </c>
      <c r="X55" s="334" t="str">
        <f>IFERROR(_xll.qlFuturesRateHelperConvexityAdjustment(U55,Trigger),"--")</f>
        <v>--</v>
      </c>
      <c r="Y55" s="98">
        <f>_xll.qlRateHelperEarliestDate(U55,Trigger)</f>
        <v>42244</v>
      </c>
      <c r="Z55" s="98">
        <f>_xll.qlRateHelperLatestDate(U55,Trigger)</f>
        <v>55393</v>
      </c>
      <c r="AA55" s="242" t="e">
        <v>#NUM!</v>
      </c>
      <c r="AE55" s="246"/>
      <c r="AZ55" s="97" t="s">
        <v>197</v>
      </c>
      <c r="BA55" s="98">
        <f>_xll.qlInterestRateIndexFixingDate(Currency&amp;"ibor"&amp;Tenor,BB55,Trigger)</f>
        <v>42317</v>
      </c>
      <c r="BB55" s="98">
        <f>_xll.qlCalendarAdvance(Calendar,BB54,AZ55,"f",,Trigger)</f>
        <v>42319</v>
      </c>
      <c r="BC55" s="98">
        <f>_xll.qlInterestRateIndexMaturity(Currency&amp;"ibor"&amp;Tenor,BB55,Trigger)</f>
        <v>42501</v>
      </c>
      <c r="BD55" s="242" t="e">
        <f>_xll.qlIndexFixing($AD$5,BA55,TRUE,_xll.ohTrigger(Trigger,Trigger6M))</f>
        <v>#NUM!</v>
      </c>
      <c r="BE55" s="242">
        <f>IFERROR(_xll.qlIndexFixing($BF$1,BA55,,_xll.ohTrigger(Trigger,Trigger6M)),#N/A)</f>
        <v>4.1906403765486227E-4</v>
      </c>
    </row>
    <row r="56" spans="1:57" s="80" customFormat="1" ht="11.25" customHeight="1" x14ac:dyDescent="0.2">
      <c r="A56" s="281" t="s">
        <v>235</v>
      </c>
      <c r="B56" s="314" t="str">
        <v>24Y</v>
      </c>
      <c r="C56" s="280" t="str">
        <v>24Y</v>
      </c>
      <c r="D56" s="280" t="str">
        <f t="shared" si="20"/>
        <v>24Y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1.6481921489999999E-2</v>
      </c>
      <c r="J56" s="321" t="str">
        <f>IFERROR(_xll.qlSimpleQuote(A56&amp;C56,I56,,Permanent,Trigger,TRUE),"--")</f>
        <v>SW24Y#0000</v>
      </c>
      <c r="K56" s="321" t="str">
        <f t="shared" si="21"/>
        <v>EURAB6R24Y=</v>
      </c>
      <c r="L56" s="322" t="str">
        <f>IFERROR(_xll.qlSwapRateHelper2(,IF(DataSelect="Reference",$J56,K56),,$D56,Calendar,$G56,$F56,$H56,$L$33,0,E56,Discounting,Permanent,_xll.ohTrigger(Trigger,DataSelect),ObjectOverwrite),"--")</f>
        <v>obj_00bfe#0000</v>
      </c>
      <c r="M56" s="277" t="b">
        <v>1</v>
      </c>
      <c r="O56" s="336" t="str">
        <f t="shared" si="16"/>
        <v>SW</v>
      </c>
      <c r="P56" s="336" t="str">
        <f t="shared" si="17"/>
        <v>29Y</v>
      </c>
      <c r="Q56" s="340" t="str">
        <f t="shared" si="18"/>
        <v>obj_00c0f#0000</v>
      </c>
      <c r="R56" s="336" t="b">
        <f t="shared" si="19"/>
        <v>1</v>
      </c>
      <c r="S56" s="344">
        <v>1</v>
      </c>
      <c r="T56" s="344">
        <v>1</v>
      </c>
      <c r="U56" s="97" t="str">
        <v>obj_00b9a</v>
      </c>
      <c r="V56" s="97" t="str">
        <f>_xll.qlRateHelperQuoteName(U56)</f>
        <v>EURAB6R37Y=</v>
      </c>
      <c r="W56" s="334" t="e">
        <f>_xll.qlRateHelperRate(U56,_xll.ohTrigger(Trigger,Trigger6M))</f>
        <v>#NUM!</v>
      </c>
      <c r="X56" s="334" t="str">
        <f>IFERROR(_xll.qlFuturesRateHelperConvexityAdjustment(U56,Trigger),"--")</f>
        <v>--</v>
      </c>
      <c r="Y56" s="98">
        <f>_xll.qlRateHelperEarliestDate(U56,Trigger)</f>
        <v>42244</v>
      </c>
      <c r="Z56" s="98">
        <f>_xll.qlRateHelperLatestDate(U56,Trigger)</f>
        <v>55759</v>
      </c>
      <c r="AA56" s="242" t="e">
        <v>#NUM!</v>
      </c>
      <c r="AE56" s="246"/>
      <c r="AZ56" s="97" t="s">
        <v>197</v>
      </c>
      <c r="BA56" s="98">
        <f>_xll.qlInterestRateIndexFixingDate(Currency&amp;"ibor"&amp;Tenor,BB56,Trigger)</f>
        <v>42318</v>
      </c>
      <c r="BB56" s="98">
        <f>_xll.qlCalendarAdvance(Calendar,BB55,AZ56,"f",,Trigger)</f>
        <v>42320</v>
      </c>
      <c r="BC56" s="98">
        <f>_xll.qlInterestRateIndexMaturity(Currency&amp;"ibor"&amp;Tenor,BB56,Trigger)</f>
        <v>42502</v>
      </c>
      <c r="BD56" s="242" t="e">
        <f>_xll.qlIndexFixing($AD$5,BA56,TRUE,_xll.ohTrigger(Trigger,Trigger6M))</f>
        <v>#NUM!</v>
      </c>
      <c r="BE56" s="242">
        <f>IFERROR(_xll.qlIndexFixing($BF$1,BA56,,_xll.ohTrigger(Trigger,Trigger6M)),#N/A)</f>
        <v>4.1948992998022471E-4</v>
      </c>
    </row>
    <row r="57" spans="1:57" s="80" customFormat="1" ht="11.25" customHeight="1" x14ac:dyDescent="0.2">
      <c r="A57" s="281" t="s">
        <v>235</v>
      </c>
      <c r="B57" s="314" t="str">
        <v>25Y</v>
      </c>
      <c r="C57" s="280" t="str">
        <v>25Y</v>
      </c>
      <c r="D57" s="280" t="str">
        <f t="shared" si="20"/>
        <v>25Y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1.652E-2</v>
      </c>
      <c r="J57" s="321" t="str">
        <f>IFERROR(_xll.qlSimpleQuote(A57&amp;C57,I57,,Permanent,Trigger,TRUE),"--")</f>
        <v>SW25Y#0000</v>
      </c>
      <c r="K57" s="321" t="str">
        <f t="shared" si="21"/>
        <v>EURAB6R25Y=</v>
      </c>
      <c r="L57" s="322" t="str">
        <f>IFERROR(_xll.qlSwapRateHelper2(,IF(DataSelect="Reference",$J57,K57),,$D57,Calendar,$G57,$F57,$H57,$L$33,0,E57,Discounting,Permanent,_xll.ohTrigger(Trigger,DataSelect),ObjectOverwrite),"--")</f>
        <v>obj_00c45#0000</v>
      </c>
      <c r="M57" s="277" t="b">
        <v>1</v>
      </c>
      <c r="O57" s="336" t="str">
        <f t="shared" si="16"/>
        <v>SW</v>
      </c>
      <c r="P57" s="336" t="str">
        <f t="shared" si="17"/>
        <v>30Y</v>
      </c>
      <c r="Q57" s="340" t="str">
        <f t="shared" si="18"/>
        <v>obj_00be6#0000</v>
      </c>
      <c r="R57" s="336" t="b">
        <f t="shared" si="19"/>
        <v>1</v>
      </c>
      <c r="S57" s="344">
        <v>1</v>
      </c>
      <c r="T57" s="344">
        <v>1</v>
      </c>
      <c r="U57" s="97" t="str">
        <v>obj_00c28</v>
      </c>
      <c r="V57" s="97" t="str">
        <f>_xll.qlRateHelperQuoteName(U57)</f>
        <v>EURAB6R38Y=</v>
      </c>
      <c r="W57" s="334" t="e">
        <f>_xll.qlRateHelperRate(U57,_xll.ohTrigger(Trigger,Trigger6M))</f>
        <v>#NUM!</v>
      </c>
      <c r="X57" s="334" t="str">
        <f>IFERROR(_xll.qlFuturesRateHelperConvexityAdjustment(U57,Trigger),"--")</f>
        <v>--</v>
      </c>
      <c r="Y57" s="98">
        <f>_xll.qlRateHelperEarliestDate(U57,Trigger)</f>
        <v>42244</v>
      </c>
      <c r="Z57" s="98">
        <f>_xll.qlRateHelperLatestDate(U57,Trigger)</f>
        <v>56124</v>
      </c>
      <c r="AA57" s="242" t="e">
        <v>#NUM!</v>
      </c>
      <c r="AE57" s="246"/>
      <c r="AZ57" s="97" t="s">
        <v>197</v>
      </c>
      <c r="BA57" s="98">
        <f>_xll.qlInterestRateIndexFixingDate(Currency&amp;"ibor"&amp;Tenor,BB57,Trigger)</f>
        <v>42319</v>
      </c>
      <c r="BB57" s="98">
        <f>_xll.qlCalendarAdvance(Calendar,BB56,AZ57,"f",,Trigger)</f>
        <v>42321</v>
      </c>
      <c r="BC57" s="98">
        <f>_xll.qlInterestRateIndexMaturity(Currency&amp;"ibor"&amp;Tenor,BB57,Trigger)</f>
        <v>42503</v>
      </c>
      <c r="BD57" s="242" t="e">
        <f>_xll.qlIndexFixing($AD$5,BA57,TRUE,_xll.ohTrigger(Trigger,Trigger6M))</f>
        <v>#NUM!</v>
      </c>
      <c r="BE57" s="242">
        <f>IFERROR(_xll.qlIndexFixing($BF$1,BA57,,_xll.ohTrigger(Trigger,Trigger6M)),#N/A)</f>
        <v>4.1992652968782072E-4</v>
      </c>
    </row>
    <row r="58" spans="1:57" s="80" customFormat="1" ht="11.25" customHeight="1" x14ac:dyDescent="0.2">
      <c r="A58" s="281" t="s">
        <v>235</v>
      </c>
      <c r="B58" s="314" t="str">
        <v>26Y</v>
      </c>
      <c r="C58" s="280" t="str">
        <v>26Y</v>
      </c>
      <c r="D58" s="280" t="str">
        <f t="shared" si="20"/>
        <v>26Y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1.6552293419999999E-2</v>
      </c>
      <c r="J58" s="321" t="str">
        <f>IFERROR(_xll.qlSimpleQuote(A58&amp;C58,I58,,Permanent,Trigger,TRUE),"--")</f>
        <v>SW26Y#0000</v>
      </c>
      <c r="K58" s="321" t="str">
        <f t="shared" si="21"/>
        <v>EURAB6R26Y=</v>
      </c>
      <c r="L58" s="322" t="str">
        <f>IFERROR(_xll.qlSwapRateHelper2(,IF(DataSelect="Reference",$J58,K58),,$D58,Calendar,$G58,$F58,$H58,$L$33,0,E58,Discounting,Permanent,_xll.ohTrigger(Trigger,DataSelect),ObjectOverwrite),"--")</f>
        <v>obj_00bf8#0000</v>
      </c>
      <c r="M58" s="277" t="b">
        <v>1</v>
      </c>
      <c r="O58" s="336" t="str">
        <f t="shared" si="16"/>
        <v>SW</v>
      </c>
      <c r="P58" s="336" t="str">
        <f t="shared" si="17"/>
        <v>31Y</v>
      </c>
      <c r="Q58" s="340" t="str">
        <f t="shared" si="18"/>
        <v>obj_00bfa#0000</v>
      </c>
      <c r="R58" s="336" t="b">
        <f t="shared" si="19"/>
        <v>1</v>
      </c>
      <c r="S58" s="344">
        <v>1</v>
      </c>
      <c r="T58" s="344">
        <v>1</v>
      </c>
      <c r="U58" s="97" t="str">
        <v>obj_00c1a</v>
      </c>
      <c r="V58" s="97" t="str">
        <f>_xll.qlRateHelperQuoteName(U58)</f>
        <v>EURAB6R39Y=</v>
      </c>
      <c r="W58" s="334" t="e">
        <f>_xll.qlRateHelperRate(U58,_xll.ohTrigger(Trigger,Trigger6M))</f>
        <v>#NUM!</v>
      </c>
      <c r="X58" s="334" t="str">
        <f>IFERROR(_xll.qlFuturesRateHelperConvexityAdjustment(U58,Trigger),"--")</f>
        <v>--</v>
      </c>
      <c r="Y58" s="98">
        <f>_xll.qlRateHelperEarliestDate(U58,Trigger)</f>
        <v>42244</v>
      </c>
      <c r="Z58" s="98">
        <f>_xll.qlRateHelperLatestDate(U58,Trigger)</f>
        <v>56489</v>
      </c>
      <c r="AA58" s="242" t="e">
        <v>#NUM!</v>
      </c>
      <c r="AE58" s="246"/>
      <c r="AZ58" s="97" t="s">
        <v>197</v>
      </c>
      <c r="BA58" s="98">
        <f>_xll.qlInterestRateIndexFixingDate(Currency&amp;"ibor"&amp;Tenor,BB58,Trigger)</f>
        <v>42320</v>
      </c>
      <c r="BB58" s="98">
        <f>_xll.qlCalendarAdvance(Calendar,BB57,AZ58,"f",,Trigger)</f>
        <v>42324</v>
      </c>
      <c r="BC58" s="98">
        <f>_xll.qlInterestRateIndexMaturity(Currency&amp;"ibor"&amp;Tenor,BB58,Trigger)</f>
        <v>42506</v>
      </c>
      <c r="BD58" s="242" t="e">
        <f>_xll.qlIndexFixing($AD$5,BA58,TRUE,_xll.ohTrigger(Trigger,Trigger6M))</f>
        <v>#NUM!</v>
      </c>
      <c r="BE58" s="242">
        <f>IFERROR(_xll.qlIndexFixing($BF$1,BA58,,_xll.ohTrigger(Trigger,Trigger6M)),#N/A)</f>
        <v>4.2130964812781978E-4</v>
      </c>
    </row>
    <row r="59" spans="1:57" s="80" customFormat="1" ht="11.25" customHeight="1" x14ac:dyDescent="0.2">
      <c r="A59" s="281" t="s">
        <v>235</v>
      </c>
      <c r="B59" s="314" t="str">
        <v>27Y</v>
      </c>
      <c r="C59" s="280" t="str">
        <v>27Y</v>
      </c>
      <c r="D59" s="280" t="str">
        <f t="shared" si="20"/>
        <v>27Y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1.6582298040000002E-2</v>
      </c>
      <c r="J59" s="321" t="str">
        <f>IFERROR(_xll.qlSimpleQuote(A59&amp;C59,I59,,Permanent,Trigger,TRUE),"--")</f>
        <v>SW27Y#0000</v>
      </c>
      <c r="K59" s="321" t="str">
        <f t="shared" si="21"/>
        <v>EURAB6R27Y=</v>
      </c>
      <c r="L59" s="322" t="str">
        <f>IFERROR(_xll.qlSwapRateHelper2(,IF(DataSelect="Reference",$J59,K59),,$D59,Calendar,$G59,$F59,$H59,$L$33,0,E59,Discounting,Permanent,_xll.ohTrigger(Trigger,DataSelect),ObjectOverwrite),"--")</f>
        <v>obj_00c08#0000</v>
      </c>
      <c r="M59" s="277" t="b">
        <v>1</v>
      </c>
      <c r="O59" s="336" t="str">
        <f t="shared" si="16"/>
        <v>SW</v>
      </c>
      <c r="P59" s="336" t="str">
        <f t="shared" si="17"/>
        <v>32Y</v>
      </c>
      <c r="Q59" s="340" t="str">
        <f t="shared" si="18"/>
        <v>obj_00c11#0000</v>
      </c>
      <c r="R59" s="336" t="b">
        <f t="shared" si="19"/>
        <v>1</v>
      </c>
      <c r="S59" s="344">
        <v>1</v>
      </c>
      <c r="T59" s="344">
        <v>1</v>
      </c>
      <c r="U59" s="97" t="str">
        <v>obj_00bee</v>
      </c>
      <c r="V59" s="97" t="str">
        <f>_xll.qlRateHelperQuoteName(U59)</f>
        <v>EURAB6R40Y=</v>
      </c>
      <c r="W59" s="334" t="e">
        <f>_xll.qlRateHelperRate(U59,_xll.ohTrigger(Trigger,Trigger6M))</f>
        <v>#NUM!</v>
      </c>
      <c r="X59" s="334" t="str">
        <f>IFERROR(_xll.qlFuturesRateHelperConvexityAdjustment(U59,Trigger),"--")</f>
        <v>--</v>
      </c>
      <c r="Y59" s="98">
        <f>_xll.qlRateHelperEarliestDate(U59,Trigger)</f>
        <v>42244</v>
      </c>
      <c r="Z59" s="98">
        <f>_xll.qlRateHelperLatestDate(U59,Trigger)</f>
        <v>56856</v>
      </c>
      <c r="AA59" s="242" t="e">
        <v>#NUM!</v>
      </c>
      <c r="AE59" s="246"/>
      <c r="AZ59" s="97" t="s">
        <v>197</v>
      </c>
      <c r="BA59" s="98">
        <f>_xll.qlInterestRateIndexFixingDate(Currency&amp;"ibor"&amp;Tenor,BB59,Trigger)</f>
        <v>42321</v>
      </c>
      <c r="BB59" s="98">
        <f>_xll.qlCalendarAdvance(Calendar,BB58,AZ59,"f",,Trigger)</f>
        <v>42325</v>
      </c>
      <c r="BC59" s="98">
        <f>_xll.qlInterestRateIndexMaturity(Currency&amp;"ibor"&amp;Tenor,BB59,Trigger)</f>
        <v>42507</v>
      </c>
      <c r="BD59" s="242" t="e">
        <f>_xll.qlIndexFixing($AD$5,BA59,TRUE,_xll.ohTrigger(Trigger,Trigger6M))</f>
        <v>#NUM!</v>
      </c>
      <c r="BE59" s="242">
        <f>IFERROR(_xll.qlIndexFixing($BF$1,BA59,,_xll.ohTrigger(Trigger,Trigger6M)),#N/A)</f>
        <v>4.2179827543742268E-4</v>
      </c>
    </row>
    <row r="60" spans="1:57" s="80" customFormat="1" ht="11.25" customHeight="1" x14ac:dyDescent="0.2">
      <c r="A60" s="281" t="s">
        <v>235</v>
      </c>
      <c r="B60" s="314" t="str">
        <v>28Y</v>
      </c>
      <c r="C60" s="280" t="str">
        <v>28Y</v>
      </c>
      <c r="D60" s="280" t="str">
        <f t="shared" si="20"/>
        <v>28Y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1.661110188E-2</v>
      </c>
      <c r="J60" s="321" t="str">
        <f>IFERROR(_xll.qlSimpleQuote(A60&amp;C60,I60,,Permanent,Trigger,TRUE),"--")</f>
        <v>SW28Y#0000</v>
      </c>
      <c r="K60" s="321" t="str">
        <f t="shared" si="21"/>
        <v>EURAB6R28Y=</v>
      </c>
      <c r="L60" s="322" t="str">
        <f>IFERROR(_xll.qlSwapRateHelper2(,IF(DataSelect="Reference",$J60,K60),,$D60,Calendar,$G60,$F60,$H60,$L$33,0,E60,Discounting,Permanent,_xll.ohTrigger(Trigger,DataSelect),ObjectOverwrite),"--")</f>
        <v>obj_00ba2#0000</v>
      </c>
      <c r="M60" s="277" t="b">
        <v>1</v>
      </c>
      <c r="O60" s="336" t="str">
        <f t="shared" si="16"/>
        <v>SW</v>
      </c>
      <c r="P60" s="336" t="str">
        <f t="shared" si="17"/>
        <v>33Y</v>
      </c>
      <c r="Q60" s="340" t="str">
        <f t="shared" si="18"/>
        <v>obj_00bb1#0000</v>
      </c>
      <c r="R60" s="336" t="b">
        <f t="shared" si="19"/>
        <v>1</v>
      </c>
      <c r="S60" s="344">
        <v>1</v>
      </c>
      <c r="T60" s="344">
        <v>1</v>
      </c>
      <c r="U60" s="97" t="str">
        <v>obj_00c39</v>
      </c>
      <c r="V60" s="97" t="str">
        <f>_xll.qlRateHelperQuoteName(U60)</f>
        <v>EURAB6R50Y=</v>
      </c>
      <c r="W60" s="334" t="e">
        <f>_xll.qlRateHelperRate(U60,_xll.ohTrigger(Trigger,Trigger6M))</f>
        <v>#NUM!</v>
      </c>
      <c r="X60" s="334" t="str">
        <f>IFERROR(_xll.qlFuturesRateHelperConvexityAdjustment(U60,Trigger),"--")</f>
        <v>--</v>
      </c>
      <c r="Y60" s="98">
        <f>_xll.qlRateHelperEarliestDate(U60,Trigger)</f>
        <v>42244</v>
      </c>
      <c r="Z60" s="98">
        <f>_xll.qlRateHelperLatestDate(U60,Trigger)</f>
        <v>60507</v>
      </c>
      <c r="AA60" s="242" t="e">
        <v>#NUM!</v>
      </c>
      <c r="AE60" s="246"/>
      <c r="AZ60" s="97" t="s">
        <v>197</v>
      </c>
      <c r="BA60" s="98">
        <f>_xll.qlInterestRateIndexFixingDate(Currency&amp;"ibor"&amp;Tenor,BB60,Trigger)</f>
        <v>42324</v>
      </c>
      <c r="BB60" s="98">
        <f>_xll.qlCalendarAdvance(Calendar,BB59,AZ60,"f",,Trigger)</f>
        <v>42326</v>
      </c>
      <c r="BC60" s="98">
        <f>_xll.qlInterestRateIndexMaturity(Currency&amp;"ibor"&amp;Tenor,BB60,Trigger)</f>
        <v>42508</v>
      </c>
      <c r="BD60" s="242" t="e">
        <f>_xll.qlIndexFixing($AD$5,BA60,TRUE,_xll.ohTrigger(Trigger,Trigger6M))</f>
        <v>#NUM!</v>
      </c>
      <c r="BE60" s="242">
        <f>IFERROR(_xll.qlIndexFixing($BF$1,BA60,,_xll.ohTrigger(Trigger,Trigger6M)),#N/A)</f>
        <v>4.2230233221747412E-4</v>
      </c>
    </row>
    <row r="61" spans="1:57" s="80" customFormat="1" ht="11.25" customHeight="1" x14ac:dyDescent="0.2">
      <c r="A61" s="281" t="s">
        <v>235</v>
      </c>
      <c r="B61" s="314" t="str">
        <v>29Y</v>
      </c>
      <c r="C61" s="280" t="str">
        <v>29Y</v>
      </c>
      <c r="D61" s="280" t="str">
        <f t="shared" si="20"/>
        <v>29Y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1.6641063810000002E-2</v>
      </c>
      <c r="J61" s="321" t="str">
        <f>IFERROR(_xll.qlSimpleQuote(A61&amp;C61,I61,,Permanent,Trigger,TRUE),"--")</f>
        <v>SW29Y#0000</v>
      </c>
      <c r="K61" s="321" t="str">
        <f t="shared" si="21"/>
        <v>EURAB6R29Y=</v>
      </c>
      <c r="L61" s="322" t="str">
        <f>IFERROR(_xll.qlSwapRateHelper2(,IF(DataSelect="Reference",$J61,K61),,$D61,Calendar,$G61,$F61,$H61,$L$33,0,E61,Discounting,Permanent,_xll.ohTrigger(Trigger,DataSelect),ObjectOverwrite),"--")</f>
        <v>obj_00c0f#0000</v>
      </c>
      <c r="M61" s="277" t="b">
        <v>1</v>
      </c>
      <c r="O61" s="336" t="str">
        <f t="shared" si="16"/>
        <v>SW</v>
      </c>
      <c r="P61" s="336" t="str">
        <f t="shared" si="17"/>
        <v>34Y</v>
      </c>
      <c r="Q61" s="340" t="str">
        <f t="shared" si="18"/>
        <v>obj_00bf7#0000</v>
      </c>
      <c r="R61" s="336" t="b">
        <f t="shared" si="19"/>
        <v>1</v>
      </c>
      <c r="S61" s="344">
        <v>1</v>
      </c>
      <c r="T61" s="344">
        <v>1</v>
      </c>
      <c r="U61" s="97" t="str">
        <v>obj_00c0b</v>
      </c>
      <c r="V61" s="97" t="str">
        <f>_xll.qlRateHelperQuoteName(U61)</f>
        <v>EURAB6R60Y=</v>
      </c>
      <c r="W61" s="334" t="e">
        <f>_xll.qlRateHelperRate(U61,_xll.ohTrigger(Trigger,Trigger6M))</f>
        <v>#NUM!</v>
      </c>
      <c r="X61" s="334" t="str">
        <f>IFERROR(_xll.qlFuturesRateHelperConvexityAdjustment(U61,Trigger),"--")</f>
        <v>--</v>
      </c>
      <c r="Y61" s="98">
        <f>_xll.qlRateHelperEarliestDate(U61,Trigger)</f>
        <v>42244</v>
      </c>
      <c r="Z61" s="98">
        <f>_xll.qlRateHelperLatestDate(U61,Trigger)</f>
        <v>64159</v>
      </c>
      <c r="AA61" s="242" t="e">
        <v>#NUM!</v>
      </c>
      <c r="AE61" s="246"/>
      <c r="AZ61" s="97" t="s">
        <v>197</v>
      </c>
      <c r="BA61" s="98">
        <f>_xll.qlInterestRateIndexFixingDate(Currency&amp;"ibor"&amp;Tenor,BB61,Trigger)</f>
        <v>42325</v>
      </c>
      <c r="BB61" s="98">
        <f>_xll.qlCalendarAdvance(Calendar,BB60,AZ61,"f",,Trigger)</f>
        <v>42327</v>
      </c>
      <c r="BC61" s="98">
        <f>_xll.qlInterestRateIndexMaturity(Currency&amp;"ibor"&amp;Tenor,BB61,Trigger)</f>
        <v>42509</v>
      </c>
      <c r="BD61" s="242" t="e">
        <f>_xll.qlIndexFixing($AD$5,BA61,TRUE,_xll.ohTrigger(Trigger,Trigger6M))</f>
        <v>#NUM!</v>
      </c>
      <c r="BE61" s="242">
        <f>IFERROR(_xll.qlIndexFixing($BF$1,BA61,,_xll.ohTrigger(Trigger,Trigger6M)),#N/A)</f>
        <v>4.2282283671719531E-4</v>
      </c>
    </row>
    <row r="62" spans="1:57" s="80" customFormat="1" ht="11.25" customHeight="1" x14ac:dyDescent="0.2">
      <c r="A62" s="281" t="s">
        <v>235</v>
      </c>
      <c r="B62" s="314" t="str">
        <v>30Y</v>
      </c>
      <c r="C62" s="280" t="str">
        <v>30Y</v>
      </c>
      <c r="D62" s="280" t="str">
        <f t="shared" si="20"/>
        <v>30Y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1.6670000000000001E-2</v>
      </c>
      <c r="J62" s="321" t="str">
        <f>IFERROR(_xll.qlSimpleQuote(A62&amp;C62,I62,,Permanent,Trigger,TRUE),"--")</f>
        <v>SW30Y#0000</v>
      </c>
      <c r="K62" s="321" t="str">
        <f t="shared" si="21"/>
        <v>EURAB6R30Y=</v>
      </c>
      <c r="L62" s="322" t="str">
        <f>IFERROR(_xll.qlSwapRateHelper2(,IF(DataSelect="Reference",$J62,K62),,$D62,Calendar,$G62,$F62,$H62,$L$33,0,E62,Discounting,Permanent,_xll.ohTrigger(Trigger,DataSelect),ObjectOverwrite),"--")</f>
        <v>obj_00be6#0000</v>
      </c>
      <c r="M62" s="277" t="b">
        <v>1</v>
      </c>
      <c r="O62" s="336" t="str">
        <f t="shared" ref="O62:O93" si="22">A67</f>
        <v>SW</v>
      </c>
      <c r="P62" s="336" t="str">
        <f t="shared" ref="P62:P93" si="23">B67</f>
        <v>35Y</v>
      </c>
      <c r="Q62" s="340" t="str">
        <f t="shared" ref="Q62:Q93" si="24">L67</f>
        <v>obj_00bac#0000</v>
      </c>
      <c r="R62" s="336" t="b">
        <f t="shared" si="19"/>
        <v>1</v>
      </c>
      <c r="S62" s="344">
        <v>1</v>
      </c>
      <c r="T62" s="344">
        <v>1</v>
      </c>
      <c r="U62" s="97" t="e">
        <v>#N/A</v>
      </c>
      <c r="V62" s="97" t="e">
        <f>_xll.qlRateHelperQuoteName(U62)</f>
        <v>#VALUE!</v>
      </c>
      <c r="W62" s="334" t="e">
        <f>_xll.qlRateHelperRate(U62,_xll.ohTrigger(Trigger,Trigger6M))</f>
        <v>#VALUE!</v>
      </c>
      <c r="X62" s="334" t="str">
        <f>IFERROR(_xll.qlFuturesRateHelperConvexityAdjustment(U62,Trigger),"--")</f>
        <v>--</v>
      </c>
      <c r="Y62" s="98" t="e">
        <f>_xll.qlRateHelperEarliestDate(U62,Trigger)</f>
        <v>#VALUE!</v>
      </c>
      <c r="Z62" s="98" t="e">
        <f>_xll.qlRateHelperLatestDate(U62,Trigger)</f>
        <v>#VALUE!</v>
      </c>
      <c r="AA62" s="242" t="e">
        <v>#NUM!</v>
      </c>
      <c r="AE62" s="246"/>
      <c r="AZ62" s="97" t="s">
        <v>197</v>
      </c>
      <c r="BA62" s="98">
        <f>_xll.qlInterestRateIndexFixingDate(Currency&amp;"ibor"&amp;Tenor,BB62,Trigger)</f>
        <v>42326</v>
      </c>
      <c r="BB62" s="98">
        <f>_xll.qlCalendarAdvance(Calendar,BB61,AZ62,"f",,Trigger)</f>
        <v>42328</v>
      </c>
      <c r="BC62" s="98">
        <f>_xll.qlInterestRateIndexMaturity(Currency&amp;"ibor"&amp;Tenor,BB62,Trigger)</f>
        <v>42510</v>
      </c>
      <c r="BD62" s="242" t="e">
        <f>_xll.qlIndexFixing($AD$5,BA62,TRUE,_xll.ohTrigger(Trigger,Trigger6M))</f>
        <v>#NUM!</v>
      </c>
      <c r="BE62" s="242">
        <f>IFERROR(_xll.qlIndexFixing($BF$1,BA62,,_xll.ohTrigger(Trigger,Trigger6M)),#N/A)</f>
        <v>4.2336083179732905E-4</v>
      </c>
    </row>
    <row r="63" spans="1:57" s="80" customFormat="1" ht="11.25" customHeight="1" x14ac:dyDescent="0.2">
      <c r="A63" s="281" t="s">
        <v>235</v>
      </c>
      <c r="B63" s="314" t="str">
        <v>31Y</v>
      </c>
      <c r="C63" s="280" t="str">
        <v>31Y</v>
      </c>
      <c r="D63" s="280" t="str">
        <f t="shared" si="20"/>
        <v>31Y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1.6699613499999998E-2</v>
      </c>
      <c r="J63" s="321" t="str">
        <f>IFERROR(_xll.qlSimpleQuote(A63&amp;C63,I63,,Permanent,Trigger,TRUE),"--")</f>
        <v>SW31Y#0000</v>
      </c>
      <c r="K63" s="321" t="str">
        <f t="shared" si="21"/>
        <v>EURAB6R31Y=</v>
      </c>
      <c r="L63" s="322" t="str">
        <f>IFERROR(_xll.qlSwapRateHelper2(,IF(DataSelect="Reference",$J63,K63),,$D63,Calendar,$G63,$F63,$H63,$L$33,0,E63,Discounting,Permanent,_xll.ohTrigger(Trigger,DataSelect),ObjectOverwrite),"--")</f>
        <v>obj_00bfa#0000</v>
      </c>
      <c r="M63" s="277" t="b">
        <v>1</v>
      </c>
      <c r="O63" s="336" t="str">
        <f t="shared" si="22"/>
        <v>SW</v>
      </c>
      <c r="P63" s="336" t="str">
        <f t="shared" si="23"/>
        <v>36Y</v>
      </c>
      <c r="Q63" s="340" t="str">
        <f t="shared" si="24"/>
        <v>obj_00bea#0000</v>
      </c>
      <c r="R63" s="336" t="b">
        <f t="shared" si="19"/>
        <v>1</v>
      </c>
      <c r="S63" s="344">
        <v>1</v>
      </c>
      <c r="T63" s="344">
        <v>1</v>
      </c>
      <c r="U63" s="97" t="e">
        <v>#N/A</v>
      </c>
      <c r="V63" s="97" t="e">
        <f>_xll.qlRateHelperQuoteName(U63)</f>
        <v>#VALUE!</v>
      </c>
      <c r="W63" s="334" t="e">
        <f>_xll.qlRateHelperRate(U63,_xll.ohTrigger(Trigger,Trigger6M))</f>
        <v>#VALUE!</v>
      </c>
      <c r="X63" s="334" t="str">
        <f>IFERROR(_xll.qlFuturesRateHelperConvexityAdjustment(U63,Trigger),"--")</f>
        <v>--</v>
      </c>
      <c r="Y63" s="98" t="e">
        <f>_xll.qlRateHelperEarliestDate(U63,Trigger)</f>
        <v>#VALUE!</v>
      </c>
      <c r="Z63" s="98" t="e">
        <f>_xll.qlRateHelperLatestDate(U63,Trigger)</f>
        <v>#VALUE!</v>
      </c>
      <c r="AA63" s="242" t="e">
        <v>#NUM!</v>
      </c>
      <c r="AE63" s="246"/>
      <c r="AZ63" s="97" t="s">
        <v>197</v>
      </c>
      <c r="BA63" s="98">
        <f>_xll.qlInterestRateIndexFixingDate(Currency&amp;"ibor"&amp;Tenor,BB63,Trigger)</f>
        <v>42327</v>
      </c>
      <c r="BB63" s="98">
        <f>_xll.qlCalendarAdvance(Calendar,BB62,AZ63,"f",,Trigger)</f>
        <v>42331</v>
      </c>
      <c r="BC63" s="98">
        <f>_xll.qlInterestRateIndexMaturity(Currency&amp;"ibor"&amp;Tenor,BB63,Trigger)</f>
        <v>42513</v>
      </c>
      <c r="BD63" s="242" t="e">
        <f>_xll.qlIndexFixing($AD$5,BA63,TRUE,_xll.ohTrigger(Trigger,Trigger6M))</f>
        <v>#NUM!</v>
      </c>
      <c r="BE63" s="242">
        <f>IFERROR(_xll.qlIndexFixing($BF$1,BA63,,_xll.ohTrigger(Trigger,Trigger6M)),#N/A)</f>
        <v>4.250905582943092E-4</v>
      </c>
    </row>
    <row r="64" spans="1:57" s="80" customFormat="1" ht="11.25" customHeight="1" x14ac:dyDescent="0.2">
      <c r="A64" s="281" t="s">
        <v>235</v>
      </c>
      <c r="B64" s="314" t="str">
        <v>32Y</v>
      </c>
      <c r="C64" s="280" t="str">
        <v>32Y</v>
      </c>
      <c r="D64" s="280" t="str">
        <f t="shared" si="20"/>
        <v>32Y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1.6728212149999998E-2</v>
      </c>
      <c r="J64" s="321" t="str">
        <f>IFERROR(_xll.qlSimpleQuote(A64&amp;C64,I64,,Permanent,Trigger,TRUE),"--")</f>
        <v>SW32Y#0000</v>
      </c>
      <c r="K64" s="321" t="str">
        <f t="shared" si="21"/>
        <v>EURAB6R32Y=</v>
      </c>
      <c r="L64" s="322" t="str">
        <f>IFERROR(_xll.qlSwapRateHelper2(,IF(DataSelect="Reference",$J64,K64),,$D64,Calendar,$G64,$F64,$H64,$L$33,0,E64,Discounting,Permanent,_xll.ohTrigger(Trigger,DataSelect),ObjectOverwrite),"--")</f>
        <v>obj_00c11#0000</v>
      </c>
      <c r="M64" s="277" t="b">
        <v>1</v>
      </c>
      <c r="O64" s="336" t="str">
        <f t="shared" si="22"/>
        <v>SW</v>
      </c>
      <c r="P64" s="336" t="str">
        <f t="shared" si="23"/>
        <v>37Y</v>
      </c>
      <c r="Q64" s="340" t="str">
        <f t="shared" si="24"/>
        <v>obj_00b9a#0000</v>
      </c>
      <c r="R64" s="336" t="b">
        <f t="shared" si="19"/>
        <v>1</v>
      </c>
      <c r="S64" s="344">
        <v>1</v>
      </c>
      <c r="T64" s="344">
        <v>1</v>
      </c>
      <c r="U64" s="97" t="e">
        <v>#N/A</v>
      </c>
      <c r="V64" s="97" t="e">
        <f>_xll.qlRateHelperQuoteName(U64)</f>
        <v>#VALUE!</v>
      </c>
      <c r="W64" s="334" t="e">
        <f>_xll.qlRateHelperRate(U64,_xll.ohTrigger(Trigger,Trigger6M))</f>
        <v>#VALUE!</v>
      </c>
      <c r="X64" s="334" t="str">
        <f>IFERROR(_xll.qlFuturesRateHelperConvexityAdjustment(U64,Trigger),"--")</f>
        <v>--</v>
      </c>
      <c r="Y64" s="98" t="e">
        <f>_xll.qlRateHelperEarliestDate(U64,Trigger)</f>
        <v>#VALUE!</v>
      </c>
      <c r="Z64" s="98" t="e">
        <f>_xll.qlRateHelperLatestDate(U64,Trigger)</f>
        <v>#VALUE!</v>
      </c>
      <c r="AA64" s="97" t="e">
        <v>#NUM!</v>
      </c>
      <c r="AZ64" s="97" t="s">
        <v>197</v>
      </c>
      <c r="BA64" s="98">
        <f>_xll.qlInterestRateIndexFixingDate(Currency&amp;"ibor"&amp;Tenor,BB64,Trigger)</f>
        <v>42328</v>
      </c>
      <c r="BB64" s="98">
        <f>_xll.qlCalendarAdvance(Calendar,BB63,AZ64,"f",,Trigger)</f>
        <v>42332</v>
      </c>
      <c r="BC64" s="98">
        <f>_xll.qlInterestRateIndexMaturity(Currency&amp;"ibor"&amp;Tenor,BB64,Trigger)</f>
        <v>42514</v>
      </c>
      <c r="BD64" s="242" t="e">
        <f>_xll.qlIndexFixing($AD$5,BA64,TRUE,_xll.ohTrigger(Trigger,Trigger6M))</f>
        <v>#NUM!</v>
      </c>
      <c r="BE64" s="242">
        <f>IFERROR(_xll.qlIndexFixing($BF$1,BA64,,_xll.ohTrigger(Trigger,Trigger6M)),#N/A)</f>
        <v>4.2570943652604792E-4</v>
      </c>
    </row>
    <row r="65" spans="1:57" s="80" customFormat="1" ht="11.25" customHeight="1" x14ac:dyDescent="0.2">
      <c r="A65" s="281" t="s">
        <v>235</v>
      </c>
      <c r="B65" s="314" t="str">
        <v>33Y</v>
      </c>
      <c r="C65" s="280" t="str">
        <v>33Y</v>
      </c>
      <c r="D65" s="280" t="str">
        <f t="shared" si="20"/>
        <v>33Y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1.6754831340000002E-2</v>
      </c>
      <c r="J65" s="321" t="str">
        <f>IFERROR(_xll.qlSimpleQuote(A65&amp;C65,I65,,Permanent,Trigger,TRUE),"--")</f>
        <v>SW33Y#0000</v>
      </c>
      <c r="K65" s="321" t="str">
        <f t="shared" si="21"/>
        <v>EURAB6R33Y=</v>
      </c>
      <c r="L65" s="322" t="str">
        <f>IFERROR(_xll.qlSwapRateHelper2(,IF(DataSelect="Reference",$J65,K65),,$D65,Calendar,$G65,$F65,$H65,$L$33,0,E65,Discounting,Permanent,_xll.ohTrigger(Trigger,DataSelect),ObjectOverwrite),"--")</f>
        <v>obj_00bb1#0000</v>
      </c>
      <c r="M65" s="277" t="b">
        <v>1</v>
      </c>
      <c r="O65" s="336" t="str">
        <f t="shared" si="22"/>
        <v>SW</v>
      </c>
      <c r="P65" s="336" t="str">
        <f t="shared" si="23"/>
        <v>38Y</v>
      </c>
      <c r="Q65" s="340" t="str">
        <f t="shared" si="24"/>
        <v>obj_00c28#0000</v>
      </c>
      <c r="R65" s="336" t="b">
        <f t="shared" si="19"/>
        <v>1</v>
      </c>
      <c r="S65" s="344">
        <v>1</v>
      </c>
      <c r="T65" s="344">
        <v>1</v>
      </c>
      <c r="U65" s="97" t="e">
        <v>#N/A</v>
      </c>
      <c r="V65" s="97" t="e">
        <f>_xll.qlRateHelperQuoteName(U65)</f>
        <v>#VALUE!</v>
      </c>
      <c r="W65" s="334" t="e">
        <f>_xll.qlRateHelperRate(U65,_xll.ohTrigger(Trigger,Trigger6M))</f>
        <v>#VALUE!</v>
      </c>
      <c r="X65" s="334" t="str">
        <f>IFERROR(_xll.qlFuturesRateHelperConvexityAdjustment(U65,Trigger),"--")</f>
        <v>--</v>
      </c>
      <c r="Y65" s="98" t="e">
        <f>_xll.qlRateHelperEarliestDate(U65,Trigger)</f>
        <v>#VALUE!</v>
      </c>
      <c r="Z65" s="98" t="e">
        <f>_xll.qlRateHelperLatestDate(U65,Trigger)</f>
        <v>#VALUE!</v>
      </c>
      <c r="AA65" s="97" t="e">
        <v>#NUM!</v>
      </c>
      <c r="AZ65" s="97" t="s">
        <v>197</v>
      </c>
      <c r="BA65" s="98">
        <f>_xll.qlInterestRateIndexFixingDate(Currency&amp;"ibor"&amp;Tenor,BB65,Trigger)</f>
        <v>42331</v>
      </c>
      <c r="BB65" s="98">
        <f>_xll.qlCalendarAdvance(Calendar,BB64,AZ65,"f",,Trigger)</f>
        <v>42333</v>
      </c>
      <c r="BC65" s="98">
        <f>_xll.qlInterestRateIndexMaturity(Currency&amp;"ibor"&amp;Tenor,BB65,Trigger)</f>
        <v>42515</v>
      </c>
      <c r="BD65" s="242" t="e">
        <f>_xll.qlIndexFixing($AD$5,BA65,TRUE,_xll.ohTrigger(Trigger,Trigger6M))</f>
        <v>#NUM!</v>
      </c>
      <c r="BE65" s="242">
        <f>IFERROR(_xll.qlIndexFixing($BF$1,BA65,,_xll.ohTrigger(Trigger,Trigger6M)),#N/A)</f>
        <v>4.2635138881122377E-4</v>
      </c>
    </row>
    <row r="66" spans="1:57" s="80" customFormat="1" ht="11.25" customHeight="1" x14ac:dyDescent="0.2">
      <c r="A66" s="281" t="s">
        <v>235</v>
      </c>
      <c r="B66" s="314" t="str">
        <v>34Y</v>
      </c>
      <c r="C66" s="280" t="str">
        <v>34Y</v>
      </c>
      <c r="D66" s="280" t="str">
        <f t="shared" si="20"/>
        <v>34Y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1.677552563E-2</v>
      </c>
      <c r="J66" s="321" t="str">
        <f>IFERROR(_xll.qlSimpleQuote(A66&amp;C66,I66,,Permanent,Trigger,TRUE),"--")</f>
        <v>SW34Y#0000</v>
      </c>
      <c r="K66" s="321" t="str">
        <f t="shared" si="21"/>
        <v>EURAB6R34Y=</v>
      </c>
      <c r="L66" s="322" t="str">
        <f>IFERROR(_xll.qlSwapRateHelper2(,IF(DataSelect="Reference",$J66,K66),,$D66,Calendar,$G66,$F66,$H66,$L$33,0,E66,Discounting,Permanent,_xll.ohTrigger(Trigger,DataSelect),ObjectOverwrite),"--")</f>
        <v>obj_00bf7#0000</v>
      </c>
      <c r="M66" s="277" t="b">
        <v>1</v>
      </c>
      <c r="O66" s="336" t="str">
        <f t="shared" si="22"/>
        <v>SW</v>
      </c>
      <c r="P66" s="336" t="str">
        <f t="shared" si="23"/>
        <v>39Y</v>
      </c>
      <c r="Q66" s="340" t="str">
        <f t="shared" si="24"/>
        <v>obj_00c1a#0000</v>
      </c>
      <c r="R66" s="336" t="b">
        <f t="shared" si="19"/>
        <v>1</v>
      </c>
      <c r="S66" s="344">
        <v>1</v>
      </c>
      <c r="T66" s="344">
        <v>1</v>
      </c>
      <c r="U66" s="97" t="e">
        <v>#N/A</v>
      </c>
      <c r="V66" s="97" t="e">
        <f>_xll.qlRateHelperQuoteName(U66)</f>
        <v>#VALUE!</v>
      </c>
      <c r="W66" s="334" t="e">
        <f>_xll.qlRateHelperRate(U66,_xll.ohTrigger(Trigger,Trigger6M))</f>
        <v>#VALUE!</v>
      </c>
      <c r="X66" s="334" t="str">
        <f>IFERROR(_xll.qlFuturesRateHelperConvexityAdjustment(U66,Trigger),"--")</f>
        <v>--</v>
      </c>
      <c r="Y66" s="98" t="e">
        <f>_xll.qlRateHelperEarliestDate(U66,Trigger)</f>
        <v>#VALUE!</v>
      </c>
      <c r="Z66" s="98" t="e">
        <f>_xll.qlRateHelperLatestDate(U66,Trigger)</f>
        <v>#VALUE!</v>
      </c>
      <c r="AA66" s="97" t="e">
        <v>#NUM!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97" t="s">
        <v>197</v>
      </c>
      <c r="BA66" s="98">
        <f>_xll.qlInterestRateIndexFixingDate(Currency&amp;"ibor"&amp;Tenor,BB66,Trigger)</f>
        <v>42332</v>
      </c>
      <c r="BB66" s="98">
        <f>_xll.qlCalendarAdvance(Calendar,BB65,AZ66,"f",,Trigger)</f>
        <v>42334</v>
      </c>
      <c r="BC66" s="98">
        <f>_xll.qlInterestRateIndexMaturity(Currency&amp;"ibor"&amp;Tenor,BB66,Trigger)</f>
        <v>42516</v>
      </c>
      <c r="BD66" s="242" t="e">
        <f>_xll.qlIndexFixing($AD$5,BA66,TRUE,_xll.ohTrigger(Trigger,Trigger6M))</f>
        <v>#NUM!</v>
      </c>
      <c r="BE66" s="242">
        <f>IFERROR(_xll.qlIndexFixing($BF$1,BA66,,_xll.ohTrigger(Trigger,Trigger6M)),#N/A)</f>
        <v>4.270176056788309E-4</v>
      </c>
    </row>
    <row r="67" spans="1:57" s="80" customFormat="1" ht="11.25" customHeight="1" x14ac:dyDescent="0.2">
      <c r="A67" s="281" t="s">
        <v>235</v>
      </c>
      <c r="B67" s="314" t="str">
        <v>35Y</v>
      </c>
      <c r="C67" s="280" t="str">
        <v>35Y</v>
      </c>
      <c r="D67" s="280" t="str">
        <f t="shared" ref="D67:D100" si="25">IF(DataSelect="Reference",$C67,$B67)</f>
        <v>35Y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1.6789999999999999E-2</v>
      </c>
      <c r="J67" s="321" t="str">
        <f>IFERROR(_xll.qlSimpleQuote(A67&amp;C67,I67,,Permanent,Trigger,TRUE),"--")</f>
        <v>SW35Y#0000</v>
      </c>
      <c r="K67" s="321" t="str">
        <f t="shared" ref="K67:K100" si="26">Currency&amp;"AB"&amp;SUBSTITUTE(Tenor,"M","")&amp;"R"&amp;B67&amp;"="</f>
        <v>EURAB6R35Y=</v>
      </c>
      <c r="L67" s="322" t="str">
        <f>IFERROR(_xll.qlSwapRateHelper2(,IF(DataSelect="Reference",$J67,K67),,$D67,Calendar,$G67,$F67,$H67,$L$33,0,E67,Discounting,Permanent,_xll.ohTrigger(Trigger,DataSelect),ObjectOverwrite),"--")</f>
        <v>obj_00bac#0000</v>
      </c>
      <c r="M67" s="277" t="b">
        <v>1</v>
      </c>
      <c r="O67" s="336" t="str">
        <f t="shared" si="22"/>
        <v>SW</v>
      </c>
      <c r="P67" s="336" t="str">
        <f t="shared" si="23"/>
        <v>40Y</v>
      </c>
      <c r="Q67" s="340" t="str">
        <f t="shared" si="24"/>
        <v>obj_00bee#0000</v>
      </c>
      <c r="R67" s="336" t="b">
        <f t="shared" si="19"/>
        <v>1</v>
      </c>
      <c r="S67" s="344">
        <v>1</v>
      </c>
      <c r="T67" s="344">
        <v>1</v>
      </c>
      <c r="U67" s="97" t="e">
        <v>#N/A</v>
      </c>
      <c r="V67" s="97" t="e">
        <f>_xll.qlRateHelperQuoteName(U67)</f>
        <v>#VALUE!</v>
      </c>
      <c r="W67" s="334" t="e">
        <f>_xll.qlRateHelperRate(U67,_xll.ohTrigger(Trigger,Trigger6M))</f>
        <v>#VALUE!</v>
      </c>
      <c r="X67" s="334" t="str">
        <f>IFERROR(_xll.qlFuturesRateHelperConvexityAdjustment(U67,Trigger),"--")</f>
        <v>--</v>
      </c>
      <c r="Y67" s="98" t="e">
        <f>_xll.qlRateHelperEarliestDate(U67,Trigger)</f>
        <v>#VALUE!</v>
      </c>
      <c r="Z67" s="98" t="e">
        <f>_xll.qlRateHelperLatestDate(U67,Trigger)</f>
        <v>#VALUE!</v>
      </c>
      <c r="AA67" s="97" t="e">
        <v>#NUM!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97" t="s">
        <v>197</v>
      </c>
      <c r="BA67" s="98">
        <f>_xll.qlInterestRateIndexFixingDate(Currency&amp;"ibor"&amp;Tenor,BB67,Trigger)</f>
        <v>42333</v>
      </c>
      <c r="BB67" s="98">
        <f>_xll.qlCalendarAdvance(Calendar,BB66,AZ67,"f",,Trigger)</f>
        <v>42335</v>
      </c>
      <c r="BC67" s="98">
        <f>_xll.qlInterestRateIndexMaturity(Currency&amp;"ibor"&amp;Tenor,BB67,Trigger)</f>
        <v>42517</v>
      </c>
      <c r="BD67" s="242" t="e">
        <f>_xll.qlIndexFixing($AD$5,BA67,TRUE,_xll.ohTrigger(Trigger,Trigger6M))</f>
        <v>#NUM!</v>
      </c>
      <c r="BE67" s="242">
        <f>IFERROR(_xll.qlIndexFixing($BF$1,BA67,,_xll.ohTrigger(Trigger,Trigger6M)),#N/A)</f>
        <v>4.2770930226982415E-4</v>
      </c>
    </row>
    <row r="68" spans="1:57" s="80" customFormat="1" ht="11.25" customHeight="1" x14ac:dyDescent="0.2">
      <c r="A68" s="281" t="s">
        <v>235</v>
      </c>
      <c r="B68" s="314" t="str">
        <v>36Y</v>
      </c>
      <c r="C68" s="280" t="str">
        <v>36Y</v>
      </c>
      <c r="D68" s="280" t="str">
        <f t="shared" si="25"/>
        <v>36Y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1.6797467159999999E-2</v>
      </c>
      <c r="J68" s="321" t="str">
        <f>IFERROR(_xll.qlSimpleQuote(A68&amp;C68,I68,,Permanent,Trigger,TRUE),"--")</f>
        <v>SW36Y#0000</v>
      </c>
      <c r="K68" s="321" t="str">
        <f t="shared" si="26"/>
        <v>EURAB6R36Y=</v>
      </c>
      <c r="L68" s="322" t="str">
        <f>IFERROR(_xll.qlSwapRateHelper2(,IF(DataSelect="Reference",$J68,K68),,$D68,Calendar,$G68,$F68,$H68,$L$33,0,E68,Discounting,Permanent,_xll.ohTrigger(Trigger,DataSelect),ObjectOverwrite),"--")</f>
        <v>obj_00bea#0000</v>
      </c>
      <c r="M68" s="277" t="b">
        <v>1</v>
      </c>
      <c r="O68" s="336" t="str">
        <f t="shared" si="22"/>
        <v>SW</v>
      </c>
      <c r="P68" s="336" t="str">
        <f t="shared" si="23"/>
        <v>50Y</v>
      </c>
      <c r="Q68" s="340" t="str">
        <f t="shared" si="24"/>
        <v>obj_00c39#0000</v>
      </c>
      <c r="R68" s="336" t="b">
        <f t="shared" si="19"/>
        <v>1</v>
      </c>
      <c r="S68" s="344">
        <v>1</v>
      </c>
      <c r="T68" s="344">
        <v>1</v>
      </c>
      <c r="U68" s="97" t="e">
        <v>#N/A</v>
      </c>
      <c r="V68" s="97" t="e">
        <f>_xll.qlRateHelperQuoteName(U68)</f>
        <v>#VALUE!</v>
      </c>
      <c r="W68" s="334" t="e">
        <f>_xll.qlRateHelperRate(U68,_xll.ohTrigger(Trigger,Trigger6M))</f>
        <v>#VALUE!</v>
      </c>
      <c r="X68" s="334" t="str">
        <f>IFERROR(_xll.qlFuturesRateHelperConvexityAdjustment(U68,Trigger),"--")</f>
        <v>--</v>
      </c>
      <c r="Y68" s="98" t="e">
        <f>_xll.qlRateHelperEarliestDate(U68,Trigger)</f>
        <v>#VALUE!</v>
      </c>
      <c r="Z68" s="98" t="e">
        <f>_xll.qlRateHelperLatestDate(U68,Trigger)</f>
        <v>#VALUE!</v>
      </c>
      <c r="AA68" s="97" t="e">
        <v>#NUM!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97" t="s">
        <v>197</v>
      </c>
      <c r="BA68" s="98">
        <f>_xll.qlInterestRateIndexFixingDate(Currency&amp;"ibor"&amp;Tenor,BB68,Trigger)</f>
        <v>42334</v>
      </c>
      <c r="BB68" s="98">
        <f>_xll.qlCalendarAdvance(Calendar,BB67,AZ68,"f",,Trigger)</f>
        <v>42338</v>
      </c>
      <c r="BC68" s="98">
        <f>_xll.qlInterestRateIndexMaturity(Currency&amp;"ibor"&amp;Tenor,BB68,Trigger)</f>
        <v>42521</v>
      </c>
      <c r="BD68" s="242" t="e">
        <f>_xll.qlIndexFixing($AD$5,BA68,TRUE,_xll.ohTrigger(Trigger,Trigger6M))</f>
        <v>#NUM!</v>
      </c>
      <c r="BE68" s="242">
        <f>IFERROR(_xll.qlIndexFixing($BF$1,BA68,,_xll.ohTrigger(Trigger,Trigger6M)),#N/A)</f>
        <v>4.2999999999982489E-4</v>
      </c>
    </row>
    <row r="69" spans="1:57" s="80" customFormat="1" ht="11.25" customHeight="1" x14ac:dyDescent="0.2">
      <c r="A69" s="281" t="s">
        <v>235</v>
      </c>
      <c r="B69" s="314" t="str">
        <v>37Y</v>
      </c>
      <c r="C69" s="280" t="str">
        <v>37Y</v>
      </c>
      <c r="D69" s="280" t="str">
        <f t="shared" si="25"/>
        <v>37Y</v>
      </c>
      <c r="E69" s="280" t="s">
        <v>8</v>
      </c>
      <c r="F69" s="320" t="s">
        <v>9</v>
      </c>
      <c r="G69" s="280" t="s">
        <v>10</v>
      </c>
      <c r="H69" s="320" t="s">
        <v>11</v>
      </c>
      <c r="I69" s="321">
        <v>1.6800862770000001E-2</v>
      </c>
      <c r="J69" s="321" t="str">
        <f>IFERROR(_xll.qlSimpleQuote(A69&amp;C69,I69,,Permanent,Trigger,TRUE),"--")</f>
        <v>SW37Y#0000</v>
      </c>
      <c r="K69" s="321" t="str">
        <f t="shared" si="26"/>
        <v>EURAB6R37Y=</v>
      </c>
      <c r="L69" s="322" t="str">
        <f>IFERROR(_xll.qlSwapRateHelper2(,IF(DataSelect="Reference",$J69,K69),,$D69,Calendar,$G69,$F69,$H69,$L$33,0,E69,Discounting,Permanent,_xll.ohTrigger(Trigger,DataSelect),ObjectOverwrite),"--")</f>
        <v>obj_00b9a#0000</v>
      </c>
      <c r="M69" s="277" t="b">
        <v>1</v>
      </c>
      <c r="O69" s="336" t="str">
        <f t="shared" si="22"/>
        <v>SW</v>
      </c>
      <c r="P69" s="336" t="str">
        <f t="shared" si="23"/>
        <v>60Y</v>
      </c>
      <c r="Q69" s="340" t="str">
        <f t="shared" si="24"/>
        <v>obj_00c0b#0000</v>
      </c>
      <c r="R69" s="336" t="b">
        <f t="shared" si="19"/>
        <v>1</v>
      </c>
      <c r="S69" s="344">
        <v>1</v>
      </c>
      <c r="T69" s="344">
        <v>1</v>
      </c>
      <c r="U69" s="97" t="e">
        <v>#N/A</v>
      </c>
      <c r="V69" s="97" t="e">
        <f>_xll.qlRateHelperQuoteName(U69)</f>
        <v>#VALUE!</v>
      </c>
      <c r="W69" s="334" t="e">
        <f>_xll.qlRateHelperRate(U69,_xll.ohTrigger(Trigger,Trigger6M))</f>
        <v>#VALUE!</v>
      </c>
      <c r="X69" s="334" t="str">
        <f>IFERROR(_xll.qlFuturesRateHelperConvexityAdjustment(U69,Trigger),"--")</f>
        <v>--</v>
      </c>
      <c r="Y69" s="98" t="e">
        <f>_xll.qlRateHelperEarliestDate(U69,Trigger)</f>
        <v>#VALUE!</v>
      </c>
      <c r="Z69" s="98" t="e">
        <f>_xll.qlRateHelperLatestDate(U69,Trigger)</f>
        <v>#VALUE!</v>
      </c>
      <c r="AA69" s="97" t="e">
        <v>#NUM!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97" t="s">
        <v>197</v>
      </c>
      <c r="BA69" s="98">
        <f>_xll.qlInterestRateIndexFixingDate(Currency&amp;"ibor"&amp;Tenor,BB69,Trigger)</f>
        <v>42335</v>
      </c>
      <c r="BB69" s="98">
        <f>_xll.qlCalendarAdvance(Calendar,BB68,AZ69,"f",,Trigger)</f>
        <v>42339</v>
      </c>
      <c r="BC69" s="98">
        <f>_xll.qlInterestRateIndexMaturity(Currency&amp;"ibor"&amp;Tenor,BB69,Trigger)</f>
        <v>42522</v>
      </c>
      <c r="BD69" s="242" t="e">
        <f>_xll.qlIndexFixing($AD$5,BA69,TRUE,_xll.ohTrigger(Trigger,Trigger6M))</f>
        <v>#NUM!</v>
      </c>
      <c r="BE69" s="242">
        <f>IFERROR(_xll.qlIndexFixing($BF$1,BA69,,_xll.ohTrigger(Trigger,Trigger6M)),#N/A)</f>
        <v>4.1646257251000933E-4</v>
      </c>
    </row>
    <row r="70" spans="1:57" s="80" customFormat="1" ht="11.25" customHeight="1" x14ac:dyDescent="0.2">
      <c r="A70" s="281" t="s">
        <v>235</v>
      </c>
      <c r="B70" s="314" t="str">
        <v>38Y</v>
      </c>
      <c r="C70" s="280" t="str">
        <v>38Y</v>
      </c>
      <c r="D70" s="280" t="str">
        <f t="shared" si="25"/>
        <v>38Y</v>
      </c>
      <c r="E70" s="280" t="s">
        <v>8</v>
      </c>
      <c r="F70" s="320" t="s">
        <v>9</v>
      </c>
      <c r="G70" s="280" t="s">
        <v>10</v>
      </c>
      <c r="H70" s="320" t="s">
        <v>11</v>
      </c>
      <c r="I70" s="321">
        <v>1.6800648269999999E-2</v>
      </c>
      <c r="J70" s="321" t="str">
        <f>IFERROR(_xll.qlSimpleQuote(A70&amp;C70,I70,,Permanent,Trigger,TRUE),"--")</f>
        <v>SW38Y#0000</v>
      </c>
      <c r="K70" s="321" t="str">
        <f t="shared" si="26"/>
        <v>EURAB6R38Y=</v>
      </c>
      <c r="L70" s="322" t="str">
        <f>IFERROR(_xll.qlSwapRateHelper2(,IF(DataSelect="Reference",$J70,K70),,$D70,Calendar,$G70,$F70,$H70,$L$33,0,E70,Discounting,Permanent,_xll.ohTrigger(Trigger,DataSelect),ObjectOverwrite),"--")</f>
        <v>obj_00c28#0000</v>
      </c>
      <c r="M70" s="277" t="b">
        <v>1</v>
      </c>
      <c r="O70" s="336" t="str">
        <f t="shared" si="22"/>
        <v>SW</v>
      </c>
      <c r="P70" s="336" t="e">
        <f t="shared" si="23"/>
        <v>#N/A</v>
      </c>
      <c r="Q70" s="340" t="str">
        <f t="shared" si="24"/>
        <v>--</v>
      </c>
      <c r="R70" s="336" t="b">
        <f t="shared" si="19"/>
        <v>0</v>
      </c>
      <c r="S70" s="344">
        <v>1</v>
      </c>
      <c r="T70" s="344">
        <v>1</v>
      </c>
      <c r="U70" s="97" t="e">
        <v>#N/A</v>
      </c>
      <c r="V70" s="97" t="e">
        <f>_xll.qlRateHelperQuoteName(U70)</f>
        <v>#VALUE!</v>
      </c>
      <c r="W70" s="334" t="e">
        <f>_xll.qlRateHelperRate(U70,_xll.ohTrigger(Trigger,Trigger6M))</f>
        <v>#VALUE!</v>
      </c>
      <c r="X70" s="334" t="str">
        <f>IFERROR(_xll.qlFuturesRateHelperConvexityAdjustment(U70,Trigger),"--")</f>
        <v>--</v>
      </c>
      <c r="Y70" s="98" t="e">
        <f>_xll.qlRateHelperEarliestDate(U70,Trigger)</f>
        <v>#VALUE!</v>
      </c>
      <c r="Z70" s="98" t="e">
        <f>_xll.qlRateHelperLatestDate(U70,Trigger)</f>
        <v>#VALUE!</v>
      </c>
      <c r="AA70" s="97" t="e">
        <v>#NUM!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97" t="s">
        <v>197</v>
      </c>
      <c r="BA70" s="98">
        <f>_xll.qlInterestRateIndexFixingDate(Currency&amp;"ibor"&amp;Tenor,BB70,Trigger)</f>
        <v>42338</v>
      </c>
      <c r="BB70" s="98">
        <f>_xll.qlCalendarAdvance(Calendar,BB69,AZ70,"f",,Trigger)</f>
        <v>42340</v>
      </c>
      <c r="BC70" s="98">
        <f>_xll.qlInterestRateIndexMaturity(Currency&amp;"ibor"&amp;Tenor,BB70,Trigger)</f>
        <v>42523</v>
      </c>
      <c r="BD70" s="242" t="e">
        <f>_xll.qlIndexFixing($AD$5,BA70,TRUE,_xll.ohTrigger(Trigger,Trigger6M))</f>
        <v>#NUM!</v>
      </c>
      <c r="BE70" s="242">
        <f>IFERROR(_xll.qlIndexFixing($BF$1,BA70,,_xll.ohTrigger(Trigger,Trigger6M)),#N/A)</f>
        <v>4.1732022021412173E-4</v>
      </c>
    </row>
    <row r="71" spans="1:57" s="80" customFormat="1" ht="11.25" customHeight="1" x14ac:dyDescent="0.2">
      <c r="A71" s="281" t="s">
        <v>235</v>
      </c>
      <c r="B71" s="314" t="str">
        <v>39Y</v>
      </c>
      <c r="C71" s="280" t="str">
        <v>39Y</v>
      </c>
      <c r="D71" s="280" t="str">
        <f t="shared" si="25"/>
        <v>39Y</v>
      </c>
      <c r="E71" s="280" t="s">
        <v>8</v>
      </c>
      <c r="F71" s="320" t="s">
        <v>9</v>
      </c>
      <c r="G71" s="280" t="s">
        <v>10</v>
      </c>
      <c r="H71" s="320" t="s">
        <v>11</v>
      </c>
      <c r="I71" s="321">
        <v>1.679976306E-2</v>
      </c>
      <c r="J71" s="321" t="str">
        <f>IFERROR(_xll.qlSimpleQuote(A71&amp;C71,I71,,Permanent,Trigger,TRUE),"--")</f>
        <v>SW39Y#0000</v>
      </c>
      <c r="K71" s="321" t="str">
        <f t="shared" si="26"/>
        <v>EURAB6R39Y=</v>
      </c>
      <c r="L71" s="322" t="str">
        <f>IFERROR(_xll.qlSwapRateHelper2(,IF(DataSelect="Reference",$J71,K71),,$D71,Calendar,$G71,$F71,$H71,$L$33,0,E71,Discounting,Permanent,_xll.ohTrigger(Trigger,DataSelect),ObjectOverwrite),"--")</f>
        <v>obj_00c1a#0000</v>
      </c>
      <c r="M71" s="277" t="b">
        <v>1</v>
      </c>
      <c r="O71" s="336" t="str">
        <f t="shared" si="22"/>
        <v>SW</v>
      </c>
      <c r="P71" s="336" t="e">
        <f t="shared" si="23"/>
        <v>#N/A</v>
      </c>
      <c r="Q71" s="340" t="str">
        <f t="shared" si="24"/>
        <v>--</v>
      </c>
      <c r="R71" s="336" t="b">
        <f t="shared" si="19"/>
        <v>0</v>
      </c>
      <c r="S71" s="344">
        <v>1</v>
      </c>
      <c r="T71" s="344">
        <v>1</v>
      </c>
      <c r="U71" s="97" t="e">
        <v>#N/A</v>
      </c>
      <c r="V71" s="97" t="e">
        <f>_xll.qlRateHelperQuoteName(U71)</f>
        <v>#VALUE!</v>
      </c>
      <c r="W71" s="334" t="e">
        <f>_xll.qlRateHelperRate(U71,_xll.ohTrigger(Trigger,Trigger6M))</f>
        <v>#VALUE!</v>
      </c>
      <c r="X71" s="334" t="str">
        <f>IFERROR(_xll.qlFuturesRateHelperConvexityAdjustment(U71,Trigger),"--")</f>
        <v>--</v>
      </c>
      <c r="Y71" s="98" t="e">
        <f>_xll.qlRateHelperEarliestDate(U71,Trigger)</f>
        <v>#VALUE!</v>
      </c>
      <c r="Z71" s="98" t="e">
        <f>_xll.qlRateHelperLatestDate(U71,Trigger)</f>
        <v>#VALUE!</v>
      </c>
      <c r="AA71" s="97" t="e">
        <v>#NUM!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97" t="s">
        <v>197</v>
      </c>
      <c r="BA71" s="98">
        <f>_xll.qlInterestRateIndexFixingDate(Currency&amp;"ibor"&amp;Tenor,BB71,Trigger)</f>
        <v>42339</v>
      </c>
      <c r="BB71" s="98">
        <f>_xll.qlCalendarAdvance(Calendar,BB70,AZ71,"f",,Trigger)</f>
        <v>42341</v>
      </c>
      <c r="BC71" s="98">
        <f>_xll.qlInterestRateIndexMaturity(Currency&amp;"ibor"&amp;Tenor,BB71,Trigger)</f>
        <v>42524</v>
      </c>
      <c r="BD71" s="242" t="e">
        <f>_xll.qlIndexFixing($AD$5,BA71,TRUE,_xll.ohTrigger(Trigger,Trigger6M))</f>
        <v>#NUM!</v>
      </c>
      <c r="BE71" s="242">
        <f>IFERROR(_xll.qlIndexFixing($BF$1,BA71,,_xll.ohTrigger(Trigger,Trigger6M)),#N/A)</f>
        <v>4.1820904558764207E-4</v>
      </c>
    </row>
    <row r="72" spans="1:57" ht="11.25" customHeight="1" x14ac:dyDescent="0.25">
      <c r="A72" s="281" t="s">
        <v>235</v>
      </c>
      <c r="B72" s="314" t="str">
        <v>40Y</v>
      </c>
      <c r="C72" s="280" t="str">
        <v>40Y</v>
      </c>
      <c r="D72" s="280" t="str">
        <f t="shared" si="25"/>
        <v>40Y</v>
      </c>
      <c r="E72" s="280" t="s">
        <v>8</v>
      </c>
      <c r="F72" s="320" t="s">
        <v>9</v>
      </c>
      <c r="G72" s="280" t="s">
        <v>10</v>
      </c>
      <c r="H72" s="320" t="s">
        <v>11</v>
      </c>
      <c r="I72" s="321">
        <v>1.6799999999999999E-2</v>
      </c>
      <c r="J72" s="321" t="str">
        <f>IFERROR(_xll.qlSimpleQuote(A72&amp;C72,I72,,Permanent,Trigger,TRUE),"--")</f>
        <v>SW40Y#0000</v>
      </c>
      <c r="K72" s="321" t="str">
        <f t="shared" si="26"/>
        <v>EURAB6R40Y=</v>
      </c>
      <c r="L72" s="322" t="str">
        <f>IFERROR(_xll.qlSwapRateHelper2(,IF(DataSelect="Reference",$J72,K72),,$D72,Calendar,$G72,$F72,$H72,$L$33,0,E72,Discounting,Permanent,_xll.ohTrigger(Trigger,DataSelect),ObjectOverwrite),"--")</f>
        <v>obj_00bee#0000</v>
      </c>
      <c r="M72" s="277" t="b">
        <v>1</v>
      </c>
      <c r="N72" s="80"/>
      <c r="O72" s="336" t="str">
        <f t="shared" si="22"/>
        <v>SW</v>
      </c>
      <c r="P72" s="336" t="e">
        <f t="shared" si="23"/>
        <v>#N/A</v>
      </c>
      <c r="Q72" s="340" t="str">
        <f t="shared" si="24"/>
        <v>--</v>
      </c>
      <c r="R72" s="336" t="b">
        <f t="shared" si="19"/>
        <v>0</v>
      </c>
      <c r="S72" s="344">
        <v>1</v>
      </c>
      <c r="T72" s="344">
        <v>1</v>
      </c>
      <c r="U72" s="99" t="e">
        <v>#N/A</v>
      </c>
      <c r="V72" s="97" t="e">
        <f>_xll.qlRateHelperQuoteName(U72)</f>
        <v>#VALUE!</v>
      </c>
      <c r="W72" s="346" t="e">
        <f>_xll.qlRateHelperRate(U72,_xll.ohTrigger(Trigger,Trigger6M))</f>
        <v>#VALUE!</v>
      </c>
      <c r="X72" s="99" t="str">
        <f>IFERROR(_xll.qlFuturesRateHelperConvexityAdjustment(U72,Trigger),"--")</f>
        <v>--</v>
      </c>
      <c r="Y72" s="99" t="e">
        <f>_xll.qlRateHelperEarliestDate(U72,Trigger)</f>
        <v>#VALUE!</v>
      </c>
      <c r="Z72" s="99" t="e">
        <f>_xll.qlRateHelperLatestDate(U72,Trigger)</f>
        <v>#VALUE!</v>
      </c>
      <c r="AA72" s="99" t="e">
        <v>#NUM!</v>
      </c>
      <c r="AZ72" s="97" t="s">
        <v>197</v>
      </c>
      <c r="BA72" s="98">
        <f>_xll.qlInterestRateIndexFixingDate(Currency&amp;"ibor"&amp;Tenor,BB72,Trigger)</f>
        <v>42340</v>
      </c>
      <c r="BB72" s="98">
        <f>_xll.qlCalendarAdvance(Calendar,BB71,AZ72,"f",,Trigger)</f>
        <v>42342</v>
      </c>
      <c r="BC72" s="98">
        <f>_xll.qlInterestRateIndexMaturity(Currency&amp;"ibor"&amp;Tenor,BB72,Trigger)</f>
        <v>42527</v>
      </c>
      <c r="BD72" s="242" t="e">
        <f>_xll.qlIndexFixing($AD$5,BA72,TRUE,_xll.ohTrigger(Trigger,Trigger6M))</f>
        <v>#NUM!</v>
      </c>
      <c r="BE72" s="242">
        <f>IFERROR(_xll.qlIndexFixing($BF$1,BA72,,_xll.ohTrigger(Trigger,Trigger6M)),#N/A)</f>
        <v>4.1961790005733775E-4</v>
      </c>
    </row>
    <row r="73" spans="1:57" ht="11.25" customHeight="1" x14ac:dyDescent="0.25">
      <c r="A73" s="281" t="s">
        <v>235</v>
      </c>
      <c r="B73" s="314" t="str">
        <v>50Y</v>
      </c>
      <c r="C73" s="280" t="str">
        <v>50Y</v>
      </c>
      <c r="D73" s="280" t="str">
        <f t="shared" si="25"/>
        <v>50Y</v>
      </c>
      <c r="E73" s="280" t="s">
        <v>8</v>
      </c>
      <c r="F73" s="320" t="s">
        <v>9</v>
      </c>
      <c r="G73" s="280" t="s">
        <v>10</v>
      </c>
      <c r="H73" s="320" t="s">
        <v>11</v>
      </c>
      <c r="I73" s="321">
        <v>1.6390000000000002E-2</v>
      </c>
      <c r="J73" s="321" t="str">
        <f>IFERROR(_xll.qlSimpleQuote(A73&amp;C73,I73,,Permanent,Trigger,TRUE),"--")</f>
        <v>SW50Y#0000</v>
      </c>
      <c r="K73" s="321" t="str">
        <f t="shared" si="26"/>
        <v>EURAB6R50Y=</v>
      </c>
      <c r="L73" s="322" t="str">
        <f>IFERROR(_xll.qlSwapRateHelper2(,IF(DataSelect="Reference",$J73,K73),,$D73,Calendar,$G73,$F73,$H73,$L$33,0,E73,Discounting,Permanent,_xll.ohTrigger(Trigger,DataSelect),ObjectOverwrite),"--")</f>
        <v>obj_00c39#0000</v>
      </c>
      <c r="M73" s="277" t="b">
        <v>1</v>
      </c>
      <c r="N73" s="80"/>
      <c r="O73" s="336" t="str">
        <f t="shared" si="22"/>
        <v>SW</v>
      </c>
      <c r="P73" s="336" t="e">
        <f t="shared" si="23"/>
        <v>#N/A</v>
      </c>
      <c r="Q73" s="340" t="str">
        <f t="shared" si="24"/>
        <v>--</v>
      </c>
      <c r="R73" s="336" t="b">
        <f t="shared" si="19"/>
        <v>0</v>
      </c>
      <c r="S73" s="344">
        <v>1</v>
      </c>
      <c r="T73" s="344">
        <v>1</v>
      </c>
      <c r="U73" s="99" t="e">
        <v>#N/A</v>
      </c>
      <c r="V73" s="97" t="e">
        <f>_xll.qlRateHelperQuoteName(U73)</f>
        <v>#VALUE!</v>
      </c>
      <c r="W73" s="346" t="e">
        <f>_xll.qlRateHelperRate(U73,_xll.ohTrigger(Trigger,Trigger6M))</f>
        <v>#VALUE!</v>
      </c>
      <c r="X73" s="99" t="str">
        <f>IFERROR(_xll.qlFuturesRateHelperConvexityAdjustment(U73,Trigger),"--")</f>
        <v>--</v>
      </c>
      <c r="Y73" s="99" t="e">
        <f>_xll.qlRateHelperEarliestDate(U73,Trigger)</f>
        <v>#VALUE!</v>
      </c>
      <c r="Z73" s="99" t="e">
        <f>_xll.qlRateHelperLatestDate(U73,Trigger)</f>
        <v>#VALUE!</v>
      </c>
      <c r="AA73" s="99" t="e">
        <v>#NUM!</v>
      </c>
      <c r="AZ73" s="97" t="s">
        <v>197</v>
      </c>
      <c r="BA73" s="98">
        <f>_xll.qlInterestRateIndexFixingDate(Currency&amp;"ibor"&amp;Tenor,BB73,Trigger)</f>
        <v>42341</v>
      </c>
      <c r="BB73" s="98">
        <f>_xll.qlCalendarAdvance(Calendar,BB72,AZ73,"f",,Trigger)</f>
        <v>42345</v>
      </c>
      <c r="BC73" s="98">
        <f>_xll.qlInterestRateIndexMaturity(Currency&amp;"ibor"&amp;Tenor,BB73,Trigger)</f>
        <v>42528</v>
      </c>
      <c r="BD73" s="242" t="e">
        <f>_xll.qlIndexFixing($AD$5,BA73,TRUE,_xll.ohTrigger(Trigger,Trigger6M))</f>
        <v>#NUM!</v>
      </c>
      <c r="BE73" s="242">
        <f>IFERROR(_xll.qlIndexFixing($BF$1,BA73,,_xll.ohTrigger(Trigger,Trigger6M)),#N/A)</f>
        <v>4.2207362058383212E-4</v>
      </c>
    </row>
    <row r="74" spans="1:57" ht="11.25" customHeight="1" x14ac:dyDescent="0.25">
      <c r="A74" s="281" t="s">
        <v>235</v>
      </c>
      <c r="B74" s="314" t="str">
        <v>60Y</v>
      </c>
      <c r="C74" s="280" t="str">
        <v>60Y</v>
      </c>
      <c r="D74" s="280" t="str">
        <f t="shared" si="25"/>
        <v>60Y</v>
      </c>
      <c r="E74" s="280" t="s">
        <v>8</v>
      </c>
      <c r="F74" s="320" t="s">
        <v>9</v>
      </c>
      <c r="G74" s="280" t="s">
        <v>10</v>
      </c>
      <c r="H74" s="320" t="s">
        <v>11</v>
      </c>
      <c r="I74" s="321">
        <v>1.6240000000000001E-2</v>
      </c>
      <c r="J74" s="321" t="str">
        <f>IFERROR(_xll.qlSimpleQuote(A74&amp;C74,I74,,Permanent,Trigger,TRUE),"--")</f>
        <v>SW60Y#0000</v>
      </c>
      <c r="K74" s="321" t="str">
        <f t="shared" si="26"/>
        <v>EURAB6R60Y=</v>
      </c>
      <c r="L74" s="322" t="str">
        <f>IFERROR(_xll.qlSwapRateHelper2(,IF(DataSelect="Reference",$J74,K74),,$D74,Calendar,$G74,$F74,$H74,$L$33,0,E74,Discounting,Permanent,_xll.ohTrigger(Trigger,DataSelect),ObjectOverwrite),"--")</f>
        <v>obj_00c0b#0000</v>
      </c>
      <c r="M74" s="277" t="b">
        <v>1</v>
      </c>
      <c r="N74" s="80"/>
      <c r="O74" s="336" t="str">
        <f t="shared" si="22"/>
        <v>SW</v>
      </c>
      <c r="P74" s="336" t="e">
        <f t="shared" si="23"/>
        <v>#N/A</v>
      </c>
      <c r="Q74" s="340" t="str">
        <f t="shared" si="24"/>
        <v>--</v>
      </c>
      <c r="R74" s="336" t="b">
        <f t="shared" si="19"/>
        <v>0</v>
      </c>
      <c r="S74" s="344">
        <v>1</v>
      </c>
      <c r="T74" s="344">
        <v>1</v>
      </c>
      <c r="U74" s="99" t="e">
        <v>#N/A</v>
      </c>
      <c r="V74" s="97" t="e">
        <f>_xll.qlRateHelperQuoteName(U74)</f>
        <v>#VALUE!</v>
      </c>
      <c r="W74" s="346" t="e">
        <f>_xll.qlRateHelperRate(U74,_xll.ohTrigger(Trigger,Trigger6M))</f>
        <v>#VALUE!</v>
      </c>
      <c r="X74" s="99" t="str">
        <f>IFERROR(_xll.qlFuturesRateHelperConvexityAdjustment(U74,Trigger),"--")</f>
        <v>--</v>
      </c>
      <c r="Y74" s="99" t="e">
        <f>_xll.qlRateHelperEarliestDate(U74,Trigger)</f>
        <v>#VALUE!</v>
      </c>
      <c r="Z74" s="99" t="e">
        <f>_xll.qlRateHelperLatestDate(U74,Trigger)</f>
        <v>#VALUE!</v>
      </c>
      <c r="AA74" s="99" t="e">
        <v>#NUM!</v>
      </c>
      <c r="AZ74" s="97" t="s">
        <v>197</v>
      </c>
      <c r="BA74" s="98">
        <f>_xll.qlInterestRateIndexFixingDate(Currency&amp;"ibor"&amp;Tenor,BB74,Trigger)</f>
        <v>42342</v>
      </c>
      <c r="BB74" s="98">
        <f>_xll.qlCalendarAdvance(Calendar,BB73,AZ74,"f",,Trigger)</f>
        <v>42346</v>
      </c>
      <c r="BC74" s="98">
        <f>_xll.qlInterestRateIndexMaturity(Currency&amp;"ibor"&amp;Tenor,BB74,Trigger)</f>
        <v>42529</v>
      </c>
      <c r="BD74" s="242" t="e">
        <f>_xll.qlIndexFixing($AD$5,BA74,TRUE,_xll.ohTrigger(Trigger,Trigger6M))</f>
        <v>#NUM!</v>
      </c>
      <c r="BE74" s="242">
        <f>IFERROR(_xll.qlIndexFixing($BF$1,BA74,,_xll.ohTrigger(Trigger,Trigger6M)),#N/A)</f>
        <v>4.2311634504230372E-4</v>
      </c>
    </row>
    <row r="75" spans="1:57" ht="11.25" customHeight="1" x14ac:dyDescent="0.25">
      <c r="A75" s="281" t="s">
        <v>235</v>
      </c>
      <c r="B75" s="314" t="e">
        <v>#N/A</v>
      </c>
      <c r="C75" s="280" t="e">
        <v>#N/A</v>
      </c>
      <c r="D75" s="280" t="e">
        <f t="shared" si="25"/>
        <v>#N/A</v>
      </c>
      <c r="E75" s="280" t="s">
        <v>8</v>
      </c>
      <c r="F75" s="320" t="s">
        <v>9</v>
      </c>
      <c r="G75" s="280" t="s">
        <v>10</v>
      </c>
      <c r="H75" s="320" t="s">
        <v>11</v>
      </c>
      <c r="I75" s="321" t="e">
        <v>#N/A</v>
      </c>
      <c r="J75" s="321" t="str">
        <f>IFERROR(_xll.qlSimpleQuote(A75&amp;C75,I75,,Permanent,Trigger,TRUE),"--")</f>
        <v>--</v>
      </c>
      <c r="K75" s="321" t="e">
        <f t="shared" si="26"/>
        <v>#N/A</v>
      </c>
      <c r="L75" s="322" t="str">
        <f>IFERROR(_xll.qlSwapRateHelper2(,IF(DataSelect="Reference",$J75,K75),,$D75,Calendar,$G75,$F75,$H75,$L$33,0,E75,Discounting,Permanent,_xll.ohTrigger(Trigger,DataSelect),ObjectOverwrite),"--")</f>
        <v>--</v>
      </c>
      <c r="M75" s="277" t="b">
        <v>0</v>
      </c>
      <c r="N75" s="80"/>
      <c r="O75" s="336" t="str">
        <f t="shared" si="22"/>
        <v>SW</v>
      </c>
      <c r="P75" s="336" t="e">
        <f t="shared" si="23"/>
        <v>#N/A</v>
      </c>
      <c r="Q75" s="340" t="str">
        <f t="shared" si="24"/>
        <v>--</v>
      </c>
      <c r="R75" s="336" t="b">
        <f t="shared" si="19"/>
        <v>0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46" t="e">
        <f>_xll.qlRateHelperRate(U75,_xll.ohTrigger(Trigger,Trigger6M))</f>
        <v>#VALUE!</v>
      </c>
      <c r="X75" s="99" t="str">
        <f>IFERROR(_xll.qlFuturesRateHelperConvexityAdjustment(U75,Trigger),"--")</f>
        <v>--</v>
      </c>
      <c r="Y75" s="99" t="e">
        <f>_xll.qlRateHelperEarliestDate(U75,Trigger)</f>
        <v>#VALUE!</v>
      </c>
      <c r="Z75" s="99" t="e">
        <f>_xll.qlRateHelperLatestDate(U75,Trigger)</f>
        <v>#VALUE!</v>
      </c>
      <c r="AA75" s="99" t="e">
        <v>#NUM!</v>
      </c>
      <c r="AZ75" s="97" t="s">
        <v>197</v>
      </c>
      <c r="BA75" s="98">
        <f>_xll.qlInterestRateIndexFixingDate(Currency&amp;"ibor"&amp;Tenor,BB75,Trigger)</f>
        <v>42345</v>
      </c>
      <c r="BB75" s="98">
        <f>_xll.qlCalendarAdvance(Calendar,BB74,AZ75,"f",,Trigger)</f>
        <v>42347</v>
      </c>
      <c r="BC75" s="98">
        <f>_xll.qlInterestRateIndexMaturity(Currency&amp;"ibor"&amp;Tenor,BB75,Trigger)</f>
        <v>42530</v>
      </c>
      <c r="BD75" s="242" t="e">
        <f>_xll.qlIndexFixing($AD$5,BA75,TRUE,_xll.ohTrigger(Trigger,Trigger6M))</f>
        <v>#NUM!</v>
      </c>
      <c r="BE75" s="242">
        <f>IFERROR(_xll.qlIndexFixing($BF$1,BA75,,_xll.ohTrigger(Trigger,Trigger6M)),#N/A)</f>
        <v>4.241893619713838E-4</v>
      </c>
    </row>
    <row r="76" spans="1:57" ht="11.25" customHeight="1" x14ac:dyDescent="0.25">
      <c r="A76" s="281" t="s">
        <v>235</v>
      </c>
      <c r="B76" s="314" t="e">
        <v>#N/A</v>
      </c>
      <c r="C76" s="280" t="e">
        <v>#N/A</v>
      </c>
      <c r="D76" s="280" t="e">
        <f t="shared" si="25"/>
        <v>#N/A</v>
      </c>
      <c r="E76" s="280" t="s">
        <v>8</v>
      </c>
      <c r="F76" s="320" t="s">
        <v>9</v>
      </c>
      <c r="G76" s="280" t="s">
        <v>10</v>
      </c>
      <c r="H76" s="320" t="s">
        <v>11</v>
      </c>
      <c r="I76" s="321" t="e">
        <v>#N/A</v>
      </c>
      <c r="J76" s="321" t="str">
        <f>IFERROR(_xll.qlSimpleQuote(A76&amp;C76,I76,,Permanent,Trigger,TRUE),"--")</f>
        <v>--</v>
      </c>
      <c r="K76" s="321" t="e">
        <f t="shared" si="26"/>
        <v>#N/A</v>
      </c>
      <c r="L76" s="322" t="str">
        <f>IFERROR(_xll.qlSwapRateHelper2(,IF(DataSelect="Reference",$J76,K76),,$D76,Calendar,$G76,$F76,$H76,$L$33,0,E76,Discounting,Permanent,_xll.ohTrigger(Trigger,DataSelect),ObjectOverwrite),"--")</f>
        <v>--</v>
      </c>
      <c r="M76" s="277" t="b">
        <v>0</v>
      </c>
      <c r="N76" s="80"/>
      <c r="O76" s="336" t="str">
        <f t="shared" si="22"/>
        <v>SW</v>
      </c>
      <c r="P76" s="336" t="e">
        <f t="shared" si="23"/>
        <v>#N/A</v>
      </c>
      <c r="Q76" s="340" t="str">
        <f t="shared" si="24"/>
        <v>--</v>
      </c>
      <c r="R76" s="336" t="b">
        <f t="shared" si="19"/>
        <v>0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46" t="e">
        <f>_xll.qlRateHelperRate(U76,_xll.ohTrigger(Trigger,Trigger6M))</f>
        <v>#VALUE!</v>
      </c>
      <c r="X76" s="99" t="str">
        <f>IFERROR(_xll.qlFuturesRateHelperConvexityAdjustment(U76,Trigger),"--")</f>
        <v>--</v>
      </c>
      <c r="Y76" s="99" t="e">
        <f>_xll.qlRateHelperEarliestDate(U76,Trigger)</f>
        <v>#VALUE!</v>
      </c>
      <c r="Z76" s="99" t="e">
        <f>_xll.qlRateHelperLatestDate(U76,Trigger)</f>
        <v>#VALUE!</v>
      </c>
      <c r="AA76" s="99" t="e">
        <v>#NUM!</v>
      </c>
      <c r="AZ76" s="97" t="s">
        <v>197</v>
      </c>
      <c r="BA76" s="98">
        <f>_xll.qlInterestRateIndexFixingDate(Currency&amp;"ibor"&amp;Tenor,BB76,Trigger)</f>
        <v>42346</v>
      </c>
      <c r="BB76" s="98">
        <f>_xll.qlCalendarAdvance(Calendar,BB75,AZ76,"f",,Trigger)</f>
        <v>42348</v>
      </c>
      <c r="BC76" s="98">
        <f>_xll.qlInterestRateIndexMaturity(Currency&amp;"ibor"&amp;Tenor,BB76,Trigger)</f>
        <v>42531</v>
      </c>
      <c r="BD76" s="242" t="e">
        <f>_xll.qlIndexFixing($AD$5,BA76,TRUE,_xll.ohTrigger(Trigger,Trigger6M))</f>
        <v>#NUM!</v>
      </c>
      <c r="BE76" s="242">
        <f>IFERROR(_xll.qlIndexFixing($BF$1,BA76,,_xll.ohTrigger(Trigger,Trigger6M)),#N/A)</f>
        <v>4.2529247909078226E-4</v>
      </c>
    </row>
    <row r="77" spans="1:57" ht="11.25" customHeight="1" x14ac:dyDescent="0.25">
      <c r="A77" s="281" t="s">
        <v>235</v>
      </c>
      <c r="B77" s="314" t="e">
        <v>#N/A</v>
      </c>
      <c r="C77" s="280" t="e">
        <v>#N/A</v>
      </c>
      <c r="D77" s="280" t="e">
        <f t="shared" si="25"/>
        <v>#N/A</v>
      </c>
      <c r="E77" s="280" t="s">
        <v>8</v>
      </c>
      <c r="F77" s="320" t="s">
        <v>9</v>
      </c>
      <c r="G77" s="280" t="s">
        <v>10</v>
      </c>
      <c r="H77" s="320" t="s">
        <v>11</v>
      </c>
      <c r="I77" s="321" t="e">
        <v>#N/A</v>
      </c>
      <c r="J77" s="321" t="str">
        <f>IFERROR(_xll.qlSimpleQuote(A77&amp;C77,I77,,Permanent,Trigger,TRUE),"--")</f>
        <v>--</v>
      </c>
      <c r="K77" s="321" t="e">
        <f t="shared" si="26"/>
        <v>#N/A</v>
      </c>
      <c r="L77" s="322" t="str">
        <f>IFERROR(_xll.qlSwapRateHelper2(,IF(DataSelect="Reference",$J77,K77),,$D77,Calendar,$G77,$F77,$H77,$L$33,0,E77,Discounting,Permanent,_xll.ohTrigger(Trigger,DataSelect),ObjectOverwrite),"--")</f>
        <v>--</v>
      </c>
      <c r="M77" s="277" t="b">
        <v>0</v>
      </c>
      <c r="N77" s="80"/>
      <c r="O77" s="336" t="str">
        <f t="shared" si="22"/>
        <v>SW</v>
      </c>
      <c r="P77" s="336" t="e">
        <f t="shared" si="23"/>
        <v>#N/A</v>
      </c>
      <c r="Q77" s="340" t="str">
        <f t="shared" si="24"/>
        <v>--</v>
      </c>
      <c r="R77" s="336" t="b">
        <f t="shared" si="19"/>
        <v>0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46" t="e">
        <f>_xll.qlRateHelperRate(U77,_xll.ohTrigger(Trigger,Trigger6M))</f>
        <v>#VALUE!</v>
      </c>
      <c r="X77" s="99" t="str">
        <f>IFERROR(_xll.qlFuturesRateHelperConvexityAdjustment(U77,Trigger),"--")</f>
        <v>--</v>
      </c>
      <c r="Y77" s="99" t="e">
        <f>_xll.qlRateHelperEarliestDate(U77,Trigger)</f>
        <v>#VALUE!</v>
      </c>
      <c r="Z77" s="99" t="e">
        <f>_xll.qlRateHelperLatestDate(U77,Trigger)</f>
        <v>#VALUE!</v>
      </c>
      <c r="AA77" s="99" t="e">
        <v>#NUM!</v>
      </c>
      <c r="AZ77" s="97" t="s">
        <v>197</v>
      </c>
      <c r="BA77" s="98">
        <f>_xll.qlInterestRateIndexFixingDate(Currency&amp;"ibor"&amp;Tenor,BB77,Trigger)</f>
        <v>42347</v>
      </c>
      <c r="BB77" s="98">
        <f>_xll.qlCalendarAdvance(Calendar,BB76,AZ77,"f",,Trigger)</f>
        <v>42349</v>
      </c>
      <c r="BC77" s="98">
        <f>_xll.qlInterestRateIndexMaturity(Currency&amp;"ibor"&amp;Tenor,BB77,Trigger)</f>
        <v>42534</v>
      </c>
      <c r="BD77" s="242" t="e">
        <f>_xll.qlIndexFixing($AD$5,BA77,TRUE,_xll.ohTrigger(Trigger,Trigger6M))</f>
        <v>#NUM!</v>
      </c>
      <c r="BE77" s="242">
        <f>IFERROR(_xll.qlIndexFixing($BF$1,BA77,,_xll.ohTrigger(Trigger,Trigger6M)),#N/A)</f>
        <v>4.2719506905811698E-4</v>
      </c>
    </row>
    <row r="78" spans="1:57" ht="11.25" customHeight="1" x14ac:dyDescent="0.25">
      <c r="A78" s="281" t="s">
        <v>235</v>
      </c>
      <c r="B78" s="314" t="e">
        <v>#N/A</v>
      </c>
      <c r="C78" s="280" t="e">
        <v>#N/A</v>
      </c>
      <c r="D78" s="280" t="e">
        <f t="shared" si="25"/>
        <v>#N/A</v>
      </c>
      <c r="E78" s="280" t="s">
        <v>8</v>
      </c>
      <c r="F78" s="320" t="s">
        <v>9</v>
      </c>
      <c r="G78" s="280" t="s">
        <v>10</v>
      </c>
      <c r="H78" s="320" t="s">
        <v>11</v>
      </c>
      <c r="I78" s="321" t="e">
        <v>#N/A</v>
      </c>
      <c r="J78" s="321" t="str">
        <f>IFERROR(_xll.qlSimpleQuote(A78&amp;C78,I78,,Permanent,Trigger,TRUE),"--")</f>
        <v>--</v>
      </c>
      <c r="K78" s="321" t="e">
        <f t="shared" si="26"/>
        <v>#N/A</v>
      </c>
      <c r="L78" s="322" t="str">
        <f>IFERROR(_xll.qlSwapRateHelper2(,IF(DataSelect="Reference",$J78,K78),,$D78,Calendar,$G78,$F78,$H78,$L$33,0,E78,Discounting,Permanent,_xll.ohTrigger(Trigger,DataSelect),ObjectOverwrite),"--")</f>
        <v>--</v>
      </c>
      <c r="M78" s="277" t="b">
        <v>0</v>
      </c>
      <c r="N78" s="80"/>
      <c r="O78" s="336" t="str">
        <f t="shared" si="22"/>
        <v>SW</v>
      </c>
      <c r="P78" s="336" t="e">
        <f t="shared" si="23"/>
        <v>#N/A</v>
      </c>
      <c r="Q78" s="340" t="str">
        <f t="shared" si="24"/>
        <v>--</v>
      </c>
      <c r="R78" s="336" t="b">
        <f t="shared" si="19"/>
        <v>0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46" t="e">
        <f>_xll.qlRateHelperRate(U78,_xll.ohTrigger(Trigger,Trigger6M))</f>
        <v>#VALUE!</v>
      </c>
      <c r="X78" s="99" t="str">
        <f>IFERROR(_xll.qlFuturesRateHelperConvexityAdjustment(U78,Trigger),"--")</f>
        <v>--</v>
      </c>
      <c r="Y78" s="99" t="e">
        <f>_xll.qlRateHelperEarliestDate(U78,Trigger)</f>
        <v>#VALUE!</v>
      </c>
      <c r="Z78" s="99" t="e">
        <f>_xll.qlRateHelperLatestDate(U78,Trigger)</f>
        <v>#VALUE!</v>
      </c>
      <c r="AA78" s="99" t="e">
        <v>#NUM!</v>
      </c>
      <c r="AZ78" s="97" t="s">
        <v>197</v>
      </c>
      <c r="BA78" s="98">
        <f>_xll.qlInterestRateIndexFixingDate(Currency&amp;"ibor"&amp;Tenor,BB78,Trigger)</f>
        <v>42348</v>
      </c>
      <c r="BB78" s="98">
        <f>_xll.qlCalendarAdvance(Calendar,BB77,AZ78,"f",,Trigger)</f>
        <v>42352</v>
      </c>
      <c r="BC78" s="98">
        <f>_xll.qlInterestRateIndexMaturity(Currency&amp;"ibor"&amp;Tenor,BB78,Trigger)</f>
        <v>42535</v>
      </c>
      <c r="BD78" s="242" t="e">
        <f>_xll.qlIndexFixing($AD$5,BA78,TRUE,_xll.ohTrigger(Trigger,Trigger6M))</f>
        <v>#NUM!</v>
      </c>
      <c r="BE78" s="242">
        <f>IFERROR(_xll.qlIndexFixing($BF$1,BA78,,_xll.ohTrigger(Trigger,Trigger6M)),#N/A)</f>
        <v>4.3000165638370743E-4</v>
      </c>
    </row>
    <row r="79" spans="1:57" ht="11.25" customHeight="1" x14ac:dyDescent="0.25">
      <c r="A79" s="281" t="s">
        <v>235</v>
      </c>
      <c r="B79" s="314" t="e">
        <v>#N/A</v>
      </c>
      <c r="C79" s="280" t="e">
        <v>#N/A</v>
      </c>
      <c r="D79" s="280" t="e">
        <f t="shared" si="25"/>
        <v>#N/A</v>
      </c>
      <c r="E79" s="280" t="s">
        <v>8</v>
      </c>
      <c r="F79" s="320" t="s">
        <v>9</v>
      </c>
      <c r="G79" s="280" t="s">
        <v>10</v>
      </c>
      <c r="H79" s="320" t="s">
        <v>11</v>
      </c>
      <c r="I79" s="321" t="e">
        <v>#N/A</v>
      </c>
      <c r="J79" s="321" t="str">
        <f>IFERROR(_xll.qlSimpleQuote(A79&amp;C79,I79,,Permanent,Trigger,TRUE),"--")</f>
        <v>--</v>
      </c>
      <c r="K79" s="321" t="e">
        <f t="shared" si="26"/>
        <v>#N/A</v>
      </c>
      <c r="L79" s="322" t="str">
        <f>IFERROR(_xll.qlSwapRateHelper2(,IF(DataSelect="Reference",$J79,K79),,$D79,Calendar,$G79,$F79,$H79,$L$33,0,E79,Discounting,Permanent,_xll.ohTrigger(Trigger,DataSelect),ObjectOverwrite),"--")</f>
        <v>--</v>
      </c>
      <c r="M79" s="277" t="b">
        <v>0</v>
      </c>
      <c r="O79" s="336" t="str">
        <f t="shared" si="22"/>
        <v>SW</v>
      </c>
      <c r="P79" s="336" t="e">
        <f t="shared" si="23"/>
        <v>#N/A</v>
      </c>
      <c r="Q79" s="340" t="str">
        <f t="shared" si="24"/>
        <v>--</v>
      </c>
      <c r="R79" s="336" t="b">
        <f t="shared" si="19"/>
        <v>0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46" t="e">
        <f>_xll.qlRateHelperRate(U79,_xll.ohTrigger(Trigger,Trigger6M))</f>
        <v>#VALUE!</v>
      </c>
      <c r="X79" s="99" t="str">
        <f>IFERROR(_xll.qlFuturesRateHelperConvexityAdjustment(U79,Trigger),"--")</f>
        <v>--</v>
      </c>
      <c r="Y79" s="99" t="e">
        <f>_xll.qlRateHelperEarliestDate(U79,Trigger)</f>
        <v>#VALUE!</v>
      </c>
      <c r="Z79" s="99" t="e">
        <f>_xll.qlRateHelperLatestDate(U79,Trigger)</f>
        <v>#VALUE!</v>
      </c>
      <c r="AA79" s="99" t="e">
        <v>#NUM!</v>
      </c>
      <c r="AZ79" s="97" t="s">
        <v>197</v>
      </c>
      <c r="BA79" s="98">
        <f>_xll.qlInterestRateIndexFixingDate(Currency&amp;"ibor"&amp;Tenor,BB79,Trigger)</f>
        <v>42349</v>
      </c>
      <c r="BB79" s="98">
        <f>_xll.qlCalendarAdvance(Calendar,BB78,AZ79,"f",,Trigger)</f>
        <v>42353</v>
      </c>
      <c r="BC79" s="98">
        <f>_xll.qlInterestRateIndexMaturity(Currency&amp;"ibor"&amp;Tenor,BB79,Trigger)</f>
        <v>42536</v>
      </c>
      <c r="BD79" s="242" t="e">
        <f>_xll.qlIndexFixing($AD$5,BA79,TRUE,_xll.ohTrigger(Trigger,Trigger6M))</f>
        <v>#NUM!</v>
      </c>
      <c r="BE79" s="242">
        <f>IFERROR(_xll.qlIndexFixing($BF$1,BA79,,_xll.ohTrigger(Trigger,Trigger6M)),#N/A)</f>
        <v>4.3125194276916922E-4</v>
      </c>
    </row>
    <row r="80" spans="1:57" ht="11.25" customHeight="1" x14ac:dyDescent="0.25">
      <c r="A80" s="99" t="s">
        <v>235</v>
      </c>
      <c r="B80" s="329" t="e">
        <v>#N/A</v>
      </c>
      <c r="C80" s="99" t="e">
        <v>#N/A</v>
      </c>
      <c r="D80" s="324" t="e">
        <f t="shared" si="25"/>
        <v>#N/A</v>
      </c>
      <c r="E80" s="324" t="s">
        <v>8</v>
      </c>
      <c r="F80" s="320" t="s">
        <v>9</v>
      </c>
      <c r="G80" s="280" t="s">
        <v>10</v>
      </c>
      <c r="H80" s="320" t="s">
        <v>11</v>
      </c>
      <c r="I80" s="325" t="e">
        <v>#N/A</v>
      </c>
      <c r="J80" s="325" t="str">
        <f>IFERROR(_xll.qlSimpleQuote(A80&amp;C80,I80,,Permanent,Trigger,TRUE),"--")</f>
        <v>--</v>
      </c>
      <c r="K80" s="325" t="e">
        <f t="shared" si="26"/>
        <v>#N/A</v>
      </c>
      <c r="L80" s="99" t="str">
        <f>IFERROR(_xll.qlSwapRateHelper2(,IF(DataSelect="Reference",$J80,K80),,$D80,Calendar,$G80,$F80,$H80,$L$33,0,E80,Discounting,Permanent,_xll.ohTrigger(Trigger,DataSelect),ObjectOverwrite),"--")</f>
        <v>--</v>
      </c>
      <c r="M80" s="324" t="b">
        <v>0</v>
      </c>
      <c r="O80" s="336" t="str">
        <f t="shared" si="22"/>
        <v>SW</v>
      </c>
      <c r="P80" s="336" t="e">
        <f t="shared" si="23"/>
        <v>#N/A</v>
      </c>
      <c r="Q80" s="340" t="str">
        <f t="shared" si="24"/>
        <v>--</v>
      </c>
      <c r="R80" s="336" t="b">
        <f t="shared" si="19"/>
        <v>0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46" t="e">
        <f>_xll.qlRateHelperRate(U80,_xll.ohTrigger(Trigger,Trigger6M))</f>
        <v>#VALUE!</v>
      </c>
      <c r="X80" s="99" t="str">
        <f>IFERROR(_xll.qlFuturesRateHelperConvexityAdjustment(U80,Trigger),"--")</f>
        <v>--</v>
      </c>
      <c r="Y80" s="99" t="e">
        <f>_xll.qlRateHelperEarliestDate(U80,Trigger)</f>
        <v>#VALUE!</v>
      </c>
      <c r="Z80" s="99" t="e">
        <f>_xll.qlRateHelperLatestDate(U80,Trigger)</f>
        <v>#VALUE!</v>
      </c>
      <c r="AA80" s="99" t="e">
        <v>#NUM!</v>
      </c>
      <c r="AZ80" s="97" t="s">
        <v>197</v>
      </c>
      <c r="BA80" s="98">
        <f>_xll.qlInterestRateIndexFixingDate(Currency&amp;"ibor"&amp;Tenor,BB80,Trigger)</f>
        <v>42352</v>
      </c>
      <c r="BB80" s="98">
        <f>_xll.qlCalendarAdvance(Calendar,BB79,AZ80,"f",,Trigger)</f>
        <v>42354</v>
      </c>
      <c r="BC80" s="98">
        <f>_xll.qlInterestRateIndexMaturity(Currency&amp;"ibor"&amp;Tenor,BB80,Trigger)</f>
        <v>42537</v>
      </c>
      <c r="BD80" s="242" t="e">
        <f>_xll.qlIndexFixing($AD$5,BA80,TRUE,_xll.ohTrigger(Trigger,Trigger6M))</f>
        <v>#NUM!</v>
      </c>
      <c r="BE80" s="242">
        <f>IFERROR(_xll.qlIndexFixing($BF$1,BA80,,_xll.ohTrigger(Trigger,Trigger6M)),#N/A)</f>
        <v>4.3253090717284252E-4</v>
      </c>
    </row>
    <row r="81" spans="1:57" ht="11.25" customHeight="1" x14ac:dyDescent="0.25">
      <c r="A81" s="99" t="s">
        <v>235</v>
      </c>
      <c r="B81" s="329" t="e">
        <v>#N/A</v>
      </c>
      <c r="C81" s="99" t="e">
        <v>#N/A</v>
      </c>
      <c r="D81" s="324" t="e">
        <f t="shared" si="25"/>
        <v>#N/A</v>
      </c>
      <c r="E81" s="324" t="s">
        <v>8</v>
      </c>
      <c r="F81" s="320" t="s">
        <v>9</v>
      </c>
      <c r="G81" s="280" t="s">
        <v>10</v>
      </c>
      <c r="H81" s="320" t="s">
        <v>11</v>
      </c>
      <c r="I81" s="325" t="e">
        <v>#N/A</v>
      </c>
      <c r="J81" s="325" t="str">
        <f>IFERROR(_xll.qlSimpleQuote(A81&amp;C81,I81,,Permanent,Trigger,TRUE),"--")</f>
        <v>--</v>
      </c>
      <c r="K81" s="325" t="e">
        <f t="shared" si="26"/>
        <v>#N/A</v>
      </c>
      <c r="L81" s="99" t="str">
        <f>IFERROR(_xll.qlSwapRateHelper2(,IF(DataSelect="Reference",$J81,K81),,$D81,Calendar,$G81,$F81,$H81,$L$33,0,E81,Discounting,Permanent,_xll.ohTrigger(Trigger,DataSelect),ObjectOverwrite),"--")</f>
        <v>--</v>
      </c>
      <c r="M81" s="324" t="b">
        <v>0</v>
      </c>
      <c r="O81" s="336" t="str">
        <f t="shared" si="22"/>
        <v>SW</v>
      </c>
      <c r="P81" s="336" t="e">
        <f t="shared" si="23"/>
        <v>#N/A</v>
      </c>
      <c r="Q81" s="340" t="str">
        <f t="shared" si="24"/>
        <v>--</v>
      </c>
      <c r="R81" s="336" t="b">
        <f t="shared" si="19"/>
        <v>0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46" t="e">
        <f>_xll.qlRateHelperRate(U81,_xll.ohTrigger(Trigger,Trigger6M))</f>
        <v>#VALUE!</v>
      </c>
      <c r="X81" s="99" t="str">
        <f>IFERROR(_xll.qlFuturesRateHelperConvexityAdjustment(U81,Trigger),"--")</f>
        <v>--</v>
      </c>
      <c r="Y81" s="99" t="e">
        <f>_xll.qlRateHelperEarliestDate(U81,Trigger)</f>
        <v>#VALUE!</v>
      </c>
      <c r="Z81" s="99" t="e">
        <f>_xll.qlRateHelperLatestDate(U81,Trigger)</f>
        <v>#VALUE!</v>
      </c>
      <c r="AA81" s="99" t="e">
        <v>#NUM!</v>
      </c>
      <c r="AZ81" s="97" t="s">
        <v>197</v>
      </c>
      <c r="BA81" s="98">
        <f>_xll.qlInterestRateIndexFixingDate(Currency&amp;"ibor"&amp;Tenor,BB81,Trigger)</f>
        <v>42353</v>
      </c>
      <c r="BB81" s="98">
        <f>_xll.qlCalendarAdvance(Calendar,BB80,AZ81,"f",,Trigger)</f>
        <v>42355</v>
      </c>
      <c r="BC81" s="98">
        <f>_xll.qlInterestRateIndexMaturity(Currency&amp;"ibor"&amp;Tenor,BB81,Trigger)</f>
        <v>42538</v>
      </c>
      <c r="BD81" s="242" t="e">
        <f>_xll.qlIndexFixing($AD$5,BA81,TRUE,_xll.ohTrigger(Trigger,Trigger6M))</f>
        <v>#NUM!</v>
      </c>
      <c r="BE81" s="242">
        <f>IFERROR(_xll.qlIndexFixing($BF$1,BA81,,_xll.ohTrigger(Trigger,Trigger6M)),#N/A)</f>
        <v>4.3383826781881327E-4</v>
      </c>
    </row>
    <row r="82" spans="1:57" ht="11.25" customHeight="1" x14ac:dyDescent="0.25">
      <c r="A82" s="99" t="s">
        <v>235</v>
      </c>
      <c r="B82" s="329" t="e">
        <v>#N/A</v>
      </c>
      <c r="C82" s="99" t="e">
        <v>#N/A</v>
      </c>
      <c r="D82" s="324" t="e">
        <f t="shared" si="25"/>
        <v>#N/A</v>
      </c>
      <c r="E82" s="324" t="s">
        <v>8</v>
      </c>
      <c r="F82" s="320" t="s">
        <v>9</v>
      </c>
      <c r="G82" s="280" t="s">
        <v>10</v>
      </c>
      <c r="H82" s="320" t="s">
        <v>11</v>
      </c>
      <c r="I82" s="325" t="e">
        <v>#N/A</v>
      </c>
      <c r="J82" s="325" t="str">
        <f>IFERROR(_xll.qlSimpleQuote(A82&amp;C82,I82,,Permanent,Trigger,TRUE),"--")</f>
        <v>--</v>
      </c>
      <c r="K82" s="325" t="e">
        <f t="shared" si="26"/>
        <v>#N/A</v>
      </c>
      <c r="L82" s="99" t="str">
        <f>IFERROR(_xll.qlSwapRateHelper2(,IF(DataSelect="Reference",$J82,K82),,$D82,Calendar,$G82,$F82,$H82,$L$33,0,E82,Discounting,Permanent,_xll.ohTrigger(Trigger,DataSelect),ObjectOverwrite),"--")</f>
        <v>--</v>
      </c>
      <c r="M82" s="324" t="b">
        <v>0</v>
      </c>
      <c r="O82" s="336" t="str">
        <f t="shared" si="22"/>
        <v>SW</v>
      </c>
      <c r="P82" s="336" t="e">
        <f t="shared" si="23"/>
        <v>#N/A</v>
      </c>
      <c r="Q82" s="340" t="str">
        <f t="shared" si="24"/>
        <v>--</v>
      </c>
      <c r="R82" s="336" t="b">
        <f t="shared" si="19"/>
        <v>0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46" t="e">
        <f>_xll.qlRateHelperRate(U82,_xll.ohTrigger(Trigger,Trigger6M))</f>
        <v>#VALUE!</v>
      </c>
      <c r="X82" s="99" t="str">
        <f>IFERROR(_xll.qlFuturesRateHelperConvexityAdjustment(U82,Trigger),"--")</f>
        <v>--</v>
      </c>
      <c r="Y82" s="99" t="e">
        <f>_xll.qlRateHelperEarliestDate(U82,Trigger)</f>
        <v>#VALUE!</v>
      </c>
      <c r="Z82" s="99" t="e">
        <f>_xll.qlRateHelperLatestDate(U82,Trigger)</f>
        <v>#VALUE!</v>
      </c>
      <c r="AA82" s="99" t="e">
        <v>#NUM!</v>
      </c>
      <c r="AZ82" s="97" t="s">
        <v>197</v>
      </c>
      <c r="BA82" s="98">
        <f>_xll.qlInterestRateIndexFixingDate(Currency&amp;"ibor"&amp;Tenor,BB82,Trigger)</f>
        <v>42354</v>
      </c>
      <c r="BB82" s="98">
        <f>_xll.qlCalendarAdvance(Calendar,BB81,AZ82,"f",,Trigger)</f>
        <v>42356</v>
      </c>
      <c r="BC82" s="98">
        <f>_xll.qlInterestRateIndexMaturity(Currency&amp;"ibor"&amp;Tenor,BB82,Trigger)</f>
        <v>42541</v>
      </c>
      <c r="BD82" s="242" t="e">
        <f>_xll.qlIndexFixing($AD$5,BA82,TRUE,_xll.ohTrigger(Trigger,Trigger6M))</f>
        <v>#NUM!</v>
      </c>
      <c r="BE82" s="242">
        <f>IFERROR(_xll.qlIndexFixing($BF$1,BA82,,_xll.ohTrigger(Trigger,Trigger6M)),#N/A)</f>
        <v>4.3622111578328778E-4</v>
      </c>
    </row>
    <row r="83" spans="1:57" ht="11.25" customHeight="1" x14ac:dyDescent="0.25">
      <c r="A83" s="99" t="s">
        <v>235</v>
      </c>
      <c r="B83" s="329" t="e">
        <v>#N/A</v>
      </c>
      <c r="C83" s="99" t="e">
        <v>#N/A</v>
      </c>
      <c r="D83" s="324" t="e">
        <f t="shared" si="25"/>
        <v>#N/A</v>
      </c>
      <c r="E83" s="324" t="s">
        <v>8</v>
      </c>
      <c r="F83" s="320" t="s">
        <v>9</v>
      </c>
      <c r="G83" s="280" t="s">
        <v>10</v>
      </c>
      <c r="H83" s="320" t="s">
        <v>11</v>
      </c>
      <c r="I83" s="325" t="e">
        <v>#N/A</v>
      </c>
      <c r="J83" s="325" t="str">
        <f>IFERROR(_xll.qlSimpleQuote(A83&amp;C83,I83,,Permanent,Trigger,TRUE),"--")</f>
        <v>--</v>
      </c>
      <c r="K83" s="325" t="e">
        <f t="shared" si="26"/>
        <v>#N/A</v>
      </c>
      <c r="L83" s="99" t="str">
        <f>IFERROR(_xll.qlSwapRateHelper2(,IF(DataSelect="Reference",$J83,K83),,$D83,Calendar,$G83,$F83,$H83,$L$33,0,E83,Discounting,Permanent,_xll.ohTrigger(Trigger,DataSelect),ObjectOverwrite),"--")</f>
        <v>--</v>
      </c>
      <c r="M83" s="324" t="b">
        <v>0</v>
      </c>
      <c r="O83" s="336" t="str">
        <f t="shared" si="22"/>
        <v>SW</v>
      </c>
      <c r="P83" s="336" t="e">
        <f t="shared" si="23"/>
        <v>#N/A</v>
      </c>
      <c r="Q83" s="340" t="str">
        <f t="shared" si="24"/>
        <v>--</v>
      </c>
      <c r="R83" s="336" t="b">
        <f t="shared" si="19"/>
        <v>0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46" t="e">
        <f>_xll.qlRateHelperRate(U83,_xll.ohTrigger(Trigger,Trigger6M))</f>
        <v>#VALUE!</v>
      </c>
      <c r="X83" s="99" t="str">
        <f>IFERROR(_xll.qlFuturesRateHelperConvexityAdjustment(U83,Trigger),"--")</f>
        <v>--</v>
      </c>
      <c r="Y83" s="99" t="e">
        <f>_xll.qlRateHelperEarliestDate(U83,Trigger)</f>
        <v>#VALUE!</v>
      </c>
      <c r="Z83" s="99" t="e">
        <f>_xll.qlRateHelperLatestDate(U83,Trigger)</f>
        <v>#VALUE!</v>
      </c>
      <c r="AA83" s="99" t="e">
        <v>#NUM!</v>
      </c>
      <c r="AZ83" s="97" t="s">
        <v>197</v>
      </c>
      <c r="BA83" s="98">
        <f>_xll.qlInterestRateIndexFixingDate(Currency&amp;"ibor"&amp;Tenor,BB83,Trigger)</f>
        <v>42355</v>
      </c>
      <c r="BB83" s="98">
        <f>_xll.qlCalendarAdvance(Calendar,BB82,AZ83,"f",,Trigger)</f>
        <v>42359</v>
      </c>
      <c r="BC83" s="98">
        <f>_xll.qlInterestRateIndexMaturity(Currency&amp;"ibor"&amp;Tenor,BB83,Trigger)</f>
        <v>42542</v>
      </c>
      <c r="BD83" s="242" t="e">
        <f>_xll.qlIndexFixing($AD$5,BA83,TRUE,_xll.ohTrigger(Trigger,Trigger6M))</f>
        <v>#NUM!</v>
      </c>
      <c r="BE83" s="242">
        <f>IFERROR(_xll.qlIndexFixing($BF$1,BA83,,_xll.ohTrigger(Trigger,Trigger6M)),#N/A)</f>
        <v>4.3934558977554161E-4</v>
      </c>
    </row>
    <row r="84" spans="1:57" ht="11.25" customHeight="1" x14ac:dyDescent="0.25">
      <c r="A84" s="99" t="s">
        <v>235</v>
      </c>
      <c r="B84" s="329" t="e">
        <v>#N/A</v>
      </c>
      <c r="C84" s="99" t="e">
        <v>#N/A</v>
      </c>
      <c r="D84" s="324" t="e">
        <f t="shared" si="25"/>
        <v>#N/A</v>
      </c>
      <c r="E84" s="324" t="s">
        <v>8</v>
      </c>
      <c r="F84" s="320" t="s">
        <v>9</v>
      </c>
      <c r="G84" s="280" t="s">
        <v>10</v>
      </c>
      <c r="H84" s="320" t="s">
        <v>11</v>
      </c>
      <c r="I84" s="325" t="e">
        <v>#N/A</v>
      </c>
      <c r="J84" s="325" t="str">
        <f>IFERROR(_xll.qlSimpleQuote(A84&amp;C84,I84,,Permanent,Trigger,TRUE),"--")</f>
        <v>--</v>
      </c>
      <c r="K84" s="325" t="e">
        <f t="shared" si="26"/>
        <v>#N/A</v>
      </c>
      <c r="L84" s="99" t="str">
        <f>IFERROR(_xll.qlSwapRateHelper2(,IF(DataSelect="Reference",$J84,K84),,$D84,Calendar,$G84,$F84,$H84,$L$33,0,E84,Discounting,Permanent,_xll.ohTrigger(Trigger,DataSelect),ObjectOverwrite),"--")</f>
        <v>--</v>
      </c>
      <c r="M84" s="324" t="b">
        <v>0</v>
      </c>
      <c r="O84" s="336" t="str">
        <f t="shared" si="22"/>
        <v>SW</v>
      </c>
      <c r="P84" s="336" t="e">
        <f t="shared" si="23"/>
        <v>#N/A</v>
      </c>
      <c r="Q84" s="340" t="str">
        <f t="shared" si="24"/>
        <v>--</v>
      </c>
      <c r="R84" s="336" t="b">
        <f t="shared" si="19"/>
        <v>0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46" t="e">
        <f>_xll.qlRateHelperRate(U84,_xll.ohTrigger(Trigger,Trigger6M))</f>
        <v>#VALUE!</v>
      </c>
      <c r="X84" s="99" t="str">
        <f>IFERROR(_xll.qlFuturesRateHelperConvexityAdjustment(U84,Trigger),"--")</f>
        <v>--</v>
      </c>
      <c r="Y84" s="99" t="e">
        <f>_xll.qlRateHelperEarliestDate(U84,Trigger)</f>
        <v>#VALUE!</v>
      </c>
      <c r="Z84" s="99" t="e">
        <f>_xll.qlRateHelperLatestDate(U84,Trigger)</f>
        <v>#VALUE!</v>
      </c>
      <c r="AA84" s="99" t="e">
        <v>#NUM!</v>
      </c>
      <c r="AZ84" s="97" t="s">
        <v>197</v>
      </c>
      <c r="BA84" s="98">
        <f>_xll.qlInterestRateIndexFixingDate(Currency&amp;"ibor"&amp;Tenor,BB84,Trigger)</f>
        <v>42356</v>
      </c>
      <c r="BB84" s="98">
        <f>_xll.qlCalendarAdvance(Calendar,BB83,AZ84,"f",,Trigger)</f>
        <v>42360</v>
      </c>
      <c r="BC84" s="98">
        <f>_xll.qlInterestRateIndexMaturity(Currency&amp;"ibor"&amp;Tenor,BB84,Trigger)</f>
        <v>42543</v>
      </c>
      <c r="BD84" s="242" t="e">
        <f>_xll.qlIndexFixing($AD$5,BA84,TRUE,_xll.ohTrigger(Trigger,Trigger6M))</f>
        <v>#NUM!</v>
      </c>
      <c r="BE84" s="242">
        <f>IFERROR(_xll.qlIndexFixing($BF$1,BA84,,_xll.ohTrigger(Trigger,Trigger6M)),#N/A)</f>
        <v>4.4079025747117701E-4</v>
      </c>
    </row>
    <row r="85" spans="1:57" ht="11.25" customHeight="1" x14ac:dyDescent="0.25">
      <c r="A85" s="99" t="s">
        <v>235</v>
      </c>
      <c r="B85" s="329" t="e">
        <v>#N/A</v>
      </c>
      <c r="C85" s="99" t="e">
        <v>#N/A</v>
      </c>
      <c r="D85" s="324" t="e">
        <f t="shared" si="25"/>
        <v>#N/A</v>
      </c>
      <c r="E85" s="324" t="s">
        <v>8</v>
      </c>
      <c r="F85" s="320" t="s">
        <v>9</v>
      </c>
      <c r="G85" s="280" t="s">
        <v>10</v>
      </c>
      <c r="H85" s="320" t="s">
        <v>11</v>
      </c>
      <c r="I85" s="325" t="e">
        <v>#N/A</v>
      </c>
      <c r="J85" s="325" t="str">
        <f>IFERROR(_xll.qlSimpleQuote(A85&amp;C85,I85,,Permanent,Trigger,TRUE),"--")</f>
        <v>--</v>
      </c>
      <c r="K85" s="325" t="e">
        <f t="shared" si="26"/>
        <v>#N/A</v>
      </c>
      <c r="L85" s="99" t="str">
        <f>IFERROR(_xll.qlSwapRateHelper2(,IF(DataSelect="Reference",$J85,K85),,$D85,Calendar,$G85,$F85,$H85,$L$33,0,E85,Discounting,Permanent,_xll.ohTrigger(Trigger,DataSelect),ObjectOverwrite),"--")</f>
        <v>--</v>
      </c>
      <c r="M85" s="324" t="b">
        <v>0</v>
      </c>
      <c r="O85" s="336" t="str">
        <f t="shared" si="22"/>
        <v>SW</v>
      </c>
      <c r="P85" s="336" t="e">
        <f t="shared" si="23"/>
        <v>#N/A</v>
      </c>
      <c r="Q85" s="340" t="str">
        <f t="shared" si="24"/>
        <v>--</v>
      </c>
      <c r="R85" s="336" t="b">
        <f t="shared" si="19"/>
        <v>0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46" t="e">
        <f>_xll.qlRateHelperRate(U85,_xll.ohTrigger(Trigger,Trigger6M))</f>
        <v>#VALUE!</v>
      </c>
      <c r="X85" s="99" t="str">
        <f>IFERROR(_xll.qlFuturesRateHelperConvexityAdjustment(U85,Trigger),"--")</f>
        <v>--</v>
      </c>
      <c r="Y85" s="99" t="e">
        <f>_xll.qlRateHelperEarliestDate(U85,Trigger)</f>
        <v>#VALUE!</v>
      </c>
      <c r="Z85" s="99" t="e">
        <f>_xll.qlRateHelperLatestDate(U85,Trigger)</f>
        <v>#VALUE!</v>
      </c>
      <c r="AA85" s="99" t="e">
        <v>#NUM!</v>
      </c>
      <c r="AZ85" s="97" t="s">
        <v>197</v>
      </c>
      <c r="BA85" s="98">
        <f>_xll.qlInterestRateIndexFixingDate(Currency&amp;"ibor"&amp;Tenor,BB85,Trigger)</f>
        <v>42359</v>
      </c>
      <c r="BB85" s="98">
        <f>_xll.qlCalendarAdvance(Calendar,BB84,AZ85,"f",,Trigger)</f>
        <v>42361</v>
      </c>
      <c r="BC85" s="98">
        <f>_xll.qlInterestRateIndexMaturity(Currency&amp;"ibor"&amp;Tenor,BB85,Trigger)</f>
        <v>42544</v>
      </c>
      <c r="BD85" s="242" t="e">
        <f>_xll.qlIndexFixing($AD$5,BA85,TRUE,_xll.ohTrigger(Trigger,Trigger6M))</f>
        <v>#NUM!</v>
      </c>
      <c r="BE85" s="242">
        <f>IFERROR(_xll.qlIndexFixing($BF$1,BA85,,_xll.ohTrigger(Trigger,Trigger6M)),#N/A)</f>
        <v>4.4226136224360241E-4</v>
      </c>
    </row>
    <row r="86" spans="1:57" ht="11.25" customHeight="1" x14ac:dyDescent="0.25">
      <c r="A86" s="99" t="s">
        <v>235</v>
      </c>
      <c r="B86" s="329" t="e">
        <v>#N/A</v>
      </c>
      <c r="C86" s="99" t="e">
        <v>#N/A</v>
      </c>
      <c r="D86" s="324" t="e">
        <f t="shared" si="25"/>
        <v>#N/A</v>
      </c>
      <c r="E86" s="324" t="s">
        <v>8</v>
      </c>
      <c r="F86" s="320" t="s">
        <v>9</v>
      </c>
      <c r="G86" s="280" t="s">
        <v>10</v>
      </c>
      <c r="H86" s="320" t="s">
        <v>11</v>
      </c>
      <c r="I86" s="325" t="e">
        <v>#N/A</v>
      </c>
      <c r="J86" s="325" t="str">
        <f>IFERROR(_xll.qlSimpleQuote(A86&amp;C86,I86,,Permanent,Trigger,TRUE),"--")</f>
        <v>--</v>
      </c>
      <c r="K86" s="325" t="e">
        <f t="shared" si="26"/>
        <v>#N/A</v>
      </c>
      <c r="L86" s="99" t="str">
        <f>IFERROR(_xll.qlSwapRateHelper2(,IF(DataSelect="Reference",$J86,K86),,$D86,Calendar,$G86,$F86,$H86,$L$33,0,E86,Discounting,Permanent,_xll.ohTrigger(Trigger,DataSelect),ObjectOverwrite),"--")</f>
        <v>--</v>
      </c>
      <c r="M86" s="324" t="b">
        <v>0</v>
      </c>
      <c r="O86" s="336" t="str">
        <f t="shared" si="22"/>
        <v>SW</v>
      </c>
      <c r="P86" s="336" t="e">
        <f t="shared" si="23"/>
        <v>#N/A</v>
      </c>
      <c r="Q86" s="340" t="str">
        <f t="shared" si="24"/>
        <v>--</v>
      </c>
      <c r="R86" s="336" t="b">
        <f t="shared" si="19"/>
        <v>0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46" t="e">
        <f>_xll.qlRateHelperRate(U86,_xll.ohTrigger(Trigger,Trigger6M))</f>
        <v>#VALUE!</v>
      </c>
      <c r="X86" s="99" t="str">
        <f>IFERROR(_xll.qlFuturesRateHelperConvexityAdjustment(U86,Trigger),"--")</f>
        <v>--</v>
      </c>
      <c r="Y86" s="99" t="e">
        <f>_xll.qlRateHelperEarliestDate(U86,Trigger)</f>
        <v>#VALUE!</v>
      </c>
      <c r="Z86" s="99" t="e">
        <f>_xll.qlRateHelperLatestDate(U86,Trigger)</f>
        <v>#VALUE!</v>
      </c>
      <c r="AA86" s="99" t="e">
        <v>#NUM!</v>
      </c>
      <c r="AZ86" s="97" t="s">
        <v>197</v>
      </c>
      <c r="BA86" s="98">
        <f>_xll.qlInterestRateIndexFixingDate(Currency&amp;"ibor"&amp;Tenor,BB86,Trigger)</f>
        <v>42360</v>
      </c>
      <c r="BB86" s="98">
        <f>_xll.qlCalendarAdvance(Calendar,BB85,AZ86,"f",,Trigger)</f>
        <v>42362</v>
      </c>
      <c r="BC86" s="98">
        <f>_xll.qlInterestRateIndexMaturity(Currency&amp;"ibor"&amp;Tenor,BB86,Trigger)</f>
        <v>42545</v>
      </c>
      <c r="BD86" s="242" t="e">
        <f>_xll.qlIndexFixing($AD$5,BA86,TRUE,_xll.ohTrigger(Trigger,Trigger6M))</f>
        <v>#NUM!</v>
      </c>
      <c r="BE86" s="242">
        <f>IFERROR(_xll.qlIndexFixing($BF$1,BA86,,_xll.ohTrigger(Trigger,Trigger6M)),#N/A)</f>
        <v>4.4375853281516443E-4</v>
      </c>
    </row>
    <row r="87" spans="1:57" ht="11.25" customHeight="1" x14ac:dyDescent="0.25">
      <c r="A87" s="99" t="s">
        <v>235</v>
      </c>
      <c r="B87" s="329" t="e">
        <v>#N/A</v>
      </c>
      <c r="C87" s="99" t="e">
        <v>#N/A</v>
      </c>
      <c r="D87" s="324" t="e">
        <f t="shared" si="25"/>
        <v>#N/A</v>
      </c>
      <c r="E87" s="324" t="s">
        <v>8</v>
      </c>
      <c r="F87" s="320" t="s">
        <v>9</v>
      </c>
      <c r="G87" s="280" t="s">
        <v>10</v>
      </c>
      <c r="H87" s="320" t="s">
        <v>11</v>
      </c>
      <c r="I87" s="325" t="e">
        <v>#N/A</v>
      </c>
      <c r="J87" s="325" t="str">
        <f>IFERROR(_xll.qlSimpleQuote(A87&amp;C87,I87,,Permanent,Trigger,TRUE),"--")</f>
        <v>--</v>
      </c>
      <c r="K87" s="325" t="e">
        <f t="shared" si="26"/>
        <v>#N/A</v>
      </c>
      <c r="L87" s="99" t="str">
        <f>IFERROR(_xll.qlSwapRateHelper2(,IF(DataSelect="Reference",$J87,K87),,$D87,Calendar,$G87,$F87,$H87,$L$33,0,E87,Discounting,Permanent,_xll.ohTrigger(Trigger,DataSelect),ObjectOverwrite),"--")</f>
        <v>--</v>
      </c>
      <c r="M87" s="324" t="b">
        <v>0</v>
      </c>
      <c r="O87" s="336" t="str">
        <f t="shared" si="22"/>
        <v>SW</v>
      </c>
      <c r="P87" s="336" t="e">
        <f t="shared" si="23"/>
        <v>#N/A</v>
      </c>
      <c r="Q87" s="340" t="str">
        <f t="shared" si="24"/>
        <v>--</v>
      </c>
      <c r="R87" s="336" t="b">
        <f t="shared" si="19"/>
        <v>0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46" t="e">
        <f>_xll.qlRateHelperRate(U87,_xll.ohTrigger(Trigger,Trigger6M))</f>
        <v>#VALUE!</v>
      </c>
      <c r="X87" s="99" t="str">
        <f>IFERROR(_xll.qlFuturesRateHelperConvexityAdjustment(U87,Trigger),"--")</f>
        <v>--</v>
      </c>
      <c r="Y87" s="99" t="e">
        <f>_xll.qlRateHelperEarliestDate(U87,Trigger)</f>
        <v>#VALUE!</v>
      </c>
      <c r="Z87" s="99" t="e">
        <f>_xll.qlRateHelperLatestDate(U87,Trigger)</f>
        <v>#VALUE!</v>
      </c>
      <c r="AA87" s="99" t="e">
        <v>#NUM!</v>
      </c>
      <c r="AZ87" s="97" t="s">
        <v>197</v>
      </c>
      <c r="BA87" s="98">
        <f>_xll.qlInterestRateIndexFixingDate(Currency&amp;"ibor"&amp;Tenor,BB87,Trigger)</f>
        <v>42361</v>
      </c>
      <c r="BB87" s="98">
        <f>_xll.qlCalendarAdvance(Calendar,BB86,AZ87,"f",,Trigger)</f>
        <v>42366</v>
      </c>
      <c r="BC87" s="98">
        <f>_xll.qlInterestRateIndexMaturity(Currency&amp;"ibor"&amp;Tenor,BB87,Trigger)</f>
        <v>42549</v>
      </c>
      <c r="BD87" s="242" t="e">
        <f>_xll.qlIndexFixing($AD$5,BA87,TRUE,_xll.ohTrigger(Trigger,Trigger6M))</f>
        <v>#NUM!</v>
      </c>
      <c r="BE87" s="242">
        <f>IFERROR(_xll.qlIndexFixing($BF$1,BA87,,_xll.ohTrigger(Trigger,Trigger6M)),#N/A)</f>
        <v>4.4999999999956278E-4</v>
      </c>
    </row>
    <row r="88" spans="1:57" ht="11.25" customHeight="1" x14ac:dyDescent="0.25">
      <c r="A88" s="99" t="s">
        <v>235</v>
      </c>
      <c r="B88" s="329" t="e">
        <v>#N/A</v>
      </c>
      <c r="C88" s="99" t="e">
        <v>#N/A</v>
      </c>
      <c r="D88" s="324" t="e">
        <f t="shared" si="25"/>
        <v>#N/A</v>
      </c>
      <c r="E88" s="324" t="s">
        <v>8</v>
      </c>
      <c r="F88" s="320" t="s">
        <v>9</v>
      </c>
      <c r="G88" s="280" t="s">
        <v>10</v>
      </c>
      <c r="H88" s="320" t="s">
        <v>11</v>
      </c>
      <c r="I88" s="325" t="e">
        <v>#N/A</v>
      </c>
      <c r="J88" s="325" t="str">
        <f>IFERROR(_xll.qlSimpleQuote(A88&amp;C88,I88,,Permanent,Trigger,TRUE),"--")</f>
        <v>--</v>
      </c>
      <c r="K88" s="325" t="e">
        <f t="shared" si="26"/>
        <v>#N/A</v>
      </c>
      <c r="L88" s="99" t="str">
        <f>IFERROR(_xll.qlSwapRateHelper2(,IF(DataSelect="Reference",$J88,K88),,$D88,Calendar,$G88,$F88,$H88,$L$33,0,E88,Discounting,Permanent,_xll.ohTrigger(Trigger,DataSelect),ObjectOverwrite),"--")</f>
        <v>--</v>
      </c>
      <c r="M88" s="324" t="b">
        <v>0</v>
      </c>
      <c r="O88" s="336" t="str">
        <f t="shared" si="22"/>
        <v>SW</v>
      </c>
      <c r="P88" s="336" t="e">
        <f t="shared" si="23"/>
        <v>#N/A</v>
      </c>
      <c r="Q88" s="340" t="str">
        <f t="shared" si="24"/>
        <v>--</v>
      </c>
      <c r="R88" s="336" t="b">
        <f t="shared" si="19"/>
        <v>0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46" t="e">
        <f>_xll.qlRateHelperRate(U88,_xll.ohTrigger(Trigger,Trigger6M))</f>
        <v>#VALUE!</v>
      </c>
      <c r="X88" s="99" t="str">
        <f>IFERROR(_xll.qlFuturesRateHelperConvexityAdjustment(U88,Trigger),"--")</f>
        <v>--</v>
      </c>
      <c r="Y88" s="99" t="e">
        <f>_xll.qlRateHelperEarliestDate(U88,Trigger)</f>
        <v>#VALUE!</v>
      </c>
      <c r="Z88" s="99" t="e">
        <f>_xll.qlRateHelperLatestDate(U88,Trigger)</f>
        <v>#VALUE!</v>
      </c>
      <c r="AA88" s="99" t="e">
        <v>#NUM!</v>
      </c>
      <c r="AZ88" s="97" t="s">
        <v>197</v>
      </c>
      <c r="BA88" s="98">
        <f>_xll.qlInterestRateIndexFixingDate(Currency&amp;"ibor"&amp;Tenor,BB88,Trigger)</f>
        <v>42362</v>
      </c>
      <c r="BB88" s="98">
        <f>_xll.qlCalendarAdvance(Calendar,BB87,AZ88,"f",,Trigger)</f>
        <v>42367</v>
      </c>
      <c r="BC88" s="98">
        <f>_xll.qlInterestRateIndexMaturity(Currency&amp;"ibor"&amp;Tenor,BB88,Trigger)</f>
        <v>42550</v>
      </c>
      <c r="BD88" s="242" t="e">
        <f>_xll.qlIndexFixing($AD$5,BA88,TRUE,_xll.ohTrigger(Trigger,Trigger6M))</f>
        <v>#NUM!</v>
      </c>
      <c r="BE88" s="242">
        <f>IFERROR(_xll.qlIndexFixing($BF$1,BA88,,_xll.ohTrigger(Trigger,Trigger6M)),#N/A)</f>
        <v>4.5162116434855617E-4</v>
      </c>
    </row>
    <row r="89" spans="1:57" ht="11.25" customHeight="1" x14ac:dyDescent="0.25">
      <c r="A89" s="99" t="s">
        <v>235</v>
      </c>
      <c r="B89" s="329" t="e">
        <v>#N/A</v>
      </c>
      <c r="C89" s="99" t="e">
        <v>#N/A</v>
      </c>
      <c r="D89" s="324" t="e">
        <f t="shared" si="25"/>
        <v>#N/A</v>
      </c>
      <c r="E89" s="324" t="s">
        <v>8</v>
      </c>
      <c r="F89" s="320" t="s">
        <v>9</v>
      </c>
      <c r="G89" s="280" t="s">
        <v>10</v>
      </c>
      <c r="H89" s="320" t="s">
        <v>11</v>
      </c>
      <c r="I89" s="325" t="e">
        <v>#N/A</v>
      </c>
      <c r="J89" s="325" t="str">
        <f>IFERROR(_xll.qlSimpleQuote(A89&amp;C89,I89,,Permanent,Trigger,TRUE),"--")</f>
        <v>--</v>
      </c>
      <c r="K89" s="325" t="e">
        <f t="shared" si="26"/>
        <v>#N/A</v>
      </c>
      <c r="L89" s="99" t="str">
        <f>IFERROR(_xll.qlSwapRateHelper2(,IF(DataSelect="Reference",$J89,K89),,$D89,Calendar,$G89,$F89,$H89,$L$33,0,E89,Discounting,Permanent,_xll.ohTrigger(Trigger,DataSelect),ObjectOverwrite),"--")</f>
        <v>--</v>
      </c>
      <c r="M89" s="324" t="b">
        <v>0</v>
      </c>
      <c r="O89" s="336" t="str">
        <f t="shared" si="22"/>
        <v>SW</v>
      </c>
      <c r="P89" s="336" t="e">
        <f t="shared" si="23"/>
        <v>#N/A</v>
      </c>
      <c r="Q89" s="340" t="str">
        <f t="shared" si="24"/>
        <v>--</v>
      </c>
      <c r="R89" s="336" t="b">
        <f t="shared" si="19"/>
        <v>0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46" t="e">
        <f>_xll.qlRateHelperRate(U89,_xll.ohTrigger(Trigger,Trigger6M))</f>
        <v>#VALUE!</v>
      </c>
      <c r="X89" s="99" t="str">
        <f>IFERROR(_xll.qlFuturesRateHelperConvexityAdjustment(U89,Trigger),"--")</f>
        <v>--</v>
      </c>
      <c r="Y89" s="99" t="e">
        <f>_xll.qlRateHelperEarliestDate(U89,Trigger)</f>
        <v>#VALUE!</v>
      </c>
      <c r="Z89" s="99" t="e">
        <f>_xll.qlRateHelperLatestDate(U89,Trigger)</f>
        <v>#VALUE!</v>
      </c>
      <c r="AA89" s="99" t="e">
        <v>#NUM!</v>
      </c>
      <c r="AZ89" s="97" t="s">
        <v>197</v>
      </c>
      <c r="BA89" s="98">
        <f>_xll.qlInterestRateIndexFixingDate(Currency&amp;"ibor"&amp;Tenor,BB89,Trigger)</f>
        <v>42366</v>
      </c>
      <c r="BB89" s="98">
        <f>_xll.qlCalendarAdvance(Calendar,BB88,AZ89,"f",,Trigger)</f>
        <v>42368</v>
      </c>
      <c r="BC89" s="98">
        <f>_xll.qlInterestRateIndexMaturity(Currency&amp;"ibor"&amp;Tenor,BB89,Trigger)</f>
        <v>42551</v>
      </c>
      <c r="BD89" s="242" t="e">
        <f>_xll.qlIndexFixing($AD$5,BA89,TRUE,_xll.ohTrigger(Trigger,Trigger6M))</f>
        <v>#NUM!</v>
      </c>
      <c r="BE89" s="242">
        <f>IFERROR(_xll.qlIndexFixing($BF$1,BA89,,_xll.ohTrigger(Trigger,Trigger6M)),#N/A)</f>
        <v>4.5326398203284916E-4</v>
      </c>
    </row>
    <row r="90" spans="1:57" ht="11.25" customHeight="1" x14ac:dyDescent="0.25">
      <c r="A90" s="99" t="s">
        <v>235</v>
      </c>
      <c r="B90" s="329" t="e">
        <v>#N/A</v>
      </c>
      <c r="C90" s="99" t="e">
        <v>#N/A</v>
      </c>
      <c r="D90" s="324" t="e">
        <f t="shared" si="25"/>
        <v>#N/A</v>
      </c>
      <c r="E90" s="324" t="s">
        <v>8</v>
      </c>
      <c r="F90" s="320" t="s">
        <v>9</v>
      </c>
      <c r="G90" s="280" t="s">
        <v>10</v>
      </c>
      <c r="H90" s="320" t="s">
        <v>11</v>
      </c>
      <c r="I90" s="325" t="e">
        <v>#N/A</v>
      </c>
      <c r="J90" s="325" t="str">
        <f>IFERROR(_xll.qlSimpleQuote(A90&amp;C90,I90,,Permanent,Trigger,TRUE),"--")</f>
        <v>--</v>
      </c>
      <c r="K90" s="325" t="e">
        <f t="shared" si="26"/>
        <v>#N/A</v>
      </c>
      <c r="L90" s="99" t="str">
        <f>IFERROR(_xll.qlSwapRateHelper2(,IF(DataSelect="Reference",$J90,K90),,$D90,Calendar,$G90,$F90,$H90,$L$33,0,E90,Discounting,Permanent,_xll.ohTrigger(Trigger,DataSelect),ObjectOverwrite),"--")</f>
        <v>--</v>
      </c>
      <c r="M90" s="324" t="b">
        <v>0</v>
      </c>
      <c r="O90" s="336" t="str">
        <f t="shared" si="22"/>
        <v>SW</v>
      </c>
      <c r="P90" s="336" t="e">
        <f t="shared" si="23"/>
        <v>#N/A</v>
      </c>
      <c r="Q90" s="340" t="str">
        <f t="shared" si="24"/>
        <v>--</v>
      </c>
      <c r="R90" s="336" t="b">
        <f t="shared" si="19"/>
        <v>0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46" t="e">
        <f>_xll.qlRateHelperRate(U90,_xll.ohTrigger(Trigger,Trigger6M))</f>
        <v>#VALUE!</v>
      </c>
      <c r="X90" s="99" t="str">
        <f>IFERROR(_xll.qlFuturesRateHelperConvexityAdjustment(U90,Trigger),"--")</f>
        <v>--</v>
      </c>
      <c r="Y90" s="99" t="e">
        <f>_xll.qlRateHelperEarliestDate(U90,Trigger)</f>
        <v>#VALUE!</v>
      </c>
      <c r="Z90" s="99" t="e">
        <f>_xll.qlRateHelperLatestDate(U90,Trigger)</f>
        <v>#VALUE!</v>
      </c>
      <c r="AA90" s="99" t="e">
        <v>#NUM!</v>
      </c>
      <c r="AZ90" s="97" t="s">
        <v>197</v>
      </c>
      <c r="BA90" s="98">
        <f>_xll.qlInterestRateIndexFixingDate(Currency&amp;"ibor"&amp;Tenor,BB90,Trigger)</f>
        <v>42367</v>
      </c>
      <c r="BB90" s="98">
        <f>_xll.qlCalendarAdvance(Calendar,BB89,AZ90,"f",,Trigger)</f>
        <v>42369</v>
      </c>
      <c r="BC90" s="98">
        <f>_xll.qlInterestRateIndexMaturity(Currency&amp;"ibor"&amp;Tenor,BB90,Trigger)</f>
        <v>42551</v>
      </c>
      <c r="BD90" s="242" t="e">
        <f>_xll.qlIndexFixing($AD$5,BA90,TRUE,_xll.ohTrigger(Trigger,Trigger6M))</f>
        <v>#NUM!</v>
      </c>
      <c r="BE90" s="242">
        <f>IFERROR(_xll.qlIndexFixing($BF$1,BA90,,_xll.ohTrigger(Trigger,Trigger6M)),#N/A)</f>
        <v>4.5418586537748529E-4</v>
      </c>
    </row>
    <row r="91" spans="1:57" ht="11.25" customHeight="1" x14ac:dyDescent="0.25">
      <c r="A91" s="99" t="s">
        <v>235</v>
      </c>
      <c r="B91" s="329" t="e">
        <v>#N/A</v>
      </c>
      <c r="C91" s="99" t="e">
        <v>#N/A</v>
      </c>
      <c r="D91" s="324" t="e">
        <f t="shared" si="25"/>
        <v>#N/A</v>
      </c>
      <c r="E91" s="324" t="s">
        <v>8</v>
      </c>
      <c r="F91" s="320" t="s">
        <v>9</v>
      </c>
      <c r="G91" s="280" t="s">
        <v>10</v>
      </c>
      <c r="H91" s="320" t="s">
        <v>11</v>
      </c>
      <c r="I91" s="325" t="e">
        <v>#N/A</v>
      </c>
      <c r="J91" s="325" t="str">
        <f>IFERROR(_xll.qlSimpleQuote(A91&amp;C91,I91,,Permanent,Trigger,TRUE),"--")</f>
        <v>--</v>
      </c>
      <c r="K91" s="325" t="e">
        <f t="shared" si="26"/>
        <v>#N/A</v>
      </c>
      <c r="L91" s="99" t="str">
        <f>IFERROR(_xll.qlSwapRateHelper2(,IF(DataSelect="Reference",$J91,K91),,$D91,Calendar,$G91,$F91,$H91,$L$33,0,E91,Discounting,Permanent,_xll.ohTrigger(Trigger,DataSelect),ObjectOverwrite),"--")</f>
        <v>--</v>
      </c>
      <c r="M91" s="324" t="b">
        <v>0</v>
      </c>
      <c r="O91" s="336" t="str">
        <f t="shared" si="22"/>
        <v>SW</v>
      </c>
      <c r="P91" s="336" t="e">
        <f t="shared" si="23"/>
        <v>#N/A</v>
      </c>
      <c r="Q91" s="340" t="str">
        <f t="shared" si="24"/>
        <v>--</v>
      </c>
      <c r="R91" s="336" t="b">
        <f t="shared" si="19"/>
        <v>0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46" t="e">
        <f>_xll.qlRateHelperRate(U91,_xll.ohTrigger(Trigger,Trigger6M))</f>
        <v>#VALUE!</v>
      </c>
      <c r="X91" s="99" t="str">
        <f>IFERROR(_xll.qlFuturesRateHelperConvexityAdjustment(U91,Trigger),"--")</f>
        <v>--</v>
      </c>
      <c r="Y91" s="99" t="e">
        <f>_xll.qlRateHelperEarliestDate(U91,Trigger)</f>
        <v>#VALUE!</v>
      </c>
      <c r="Z91" s="99" t="e">
        <f>_xll.qlRateHelperLatestDate(U91,Trigger)</f>
        <v>#VALUE!</v>
      </c>
      <c r="AA91" s="99" t="e">
        <v>#NUM!</v>
      </c>
      <c r="AZ91" s="97" t="s">
        <v>197</v>
      </c>
      <c r="BA91" s="98">
        <f>_xll.qlInterestRateIndexFixingDate(Currency&amp;"ibor"&amp;Tenor,BB91,Trigger)</f>
        <v>42368</v>
      </c>
      <c r="BB91" s="98">
        <f>_xll.qlCalendarAdvance(Calendar,BB90,AZ91,"f",,Trigger)</f>
        <v>42373</v>
      </c>
      <c r="BC91" s="98">
        <f>_xll.qlInterestRateIndexMaturity(Currency&amp;"ibor"&amp;Tenor,BB91,Trigger)</f>
        <v>42555</v>
      </c>
      <c r="BD91" s="242" t="e">
        <f>_xll.qlIndexFixing($AD$5,BA91,TRUE,_xll.ohTrigger(Trigger,Trigger6M))</f>
        <v>#NUM!</v>
      </c>
      <c r="BE91" s="242">
        <f>IFERROR(_xll.qlIndexFixing($BF$1,BA91,,_xll.ohTrigger(Trigger,Trigger6M)),#N/A)</f>
        <v>4.4234583044390073E-4</v>
      </c>
    </row>
    <row r="92" spans="1:57" ht="11.25" customHeight="1" x14ac:dyDescent="0.25">
      <c r="A92" s="99" t="s">
        <v>235</v>
      </c>
      <c r="B92" s="329" t="e">
        <v>#N/A</v>
      </c>
      <c r="C92" s="99" t="e">
        <v>#N/A</v>
      </c>
      <c r="D92" s="324" t="e">
        <f t="shared" si="25"/>
        <v>#N/A</v>
      </c>
      <c r="E92" s="324" t="s">
        <v>8</v>
      </c>
      <c r="F92" s="320" t="s">
        <v>9</v>
      </c>
      <c r="G92" s="280" t="s">
        <v>10</v>
      </c>
      <c r="H92" s="320" t="s">
        <v>11</v>
      </c>
      <c r="I92" s="325" t="e">
        <v>#N/A</v>
      </c>
      <c r="J92" s="325" t="str">
        <f>IFERROR(_xll.qlSimpleQuote(A92&amp;C92,I92,,Permanent,Trigger,TRUE),"--")</f>
        <v>--</v>
      </c>
      <c r="K92" s="325" t="e">
        <f t="shared" si="26"/>
        <v>#N/A</v>
      </c>
      <c r="L92" s="99" t="str">
        <f>IFERROR(_xll.qlSwapRateHelper2(,IF(DataSelect="Reference",$J92,K92),,$D92,Calendar,$G92,$F92,$H92,$L$33,0,E92,Discounting,Permanent,_xll.ohTrigger(Trigger,DataSelect),ObjectOverwrite),"--")</f>
        <v>--</v>
      </c>
      <c r="M92" s="324" t="b">
        <v>0</v>
      </c>
      <c r="O92" s="336" t="str">
        <f t="shared" si="22"/>
        <v>SW</v>
      </c>
      <c r="P92" s="336" t="e">
        <f t="shared" si="23"/>
        <v>#N/A</v>
      </c>
      <c r="Q92" s="340" t="str">
        <f t="shared" si="24"/>
        <v>--</v>
      </c>
      <c r="R92" s="336" t="b">
        <f t="shared" si="19"/>
        <v>0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46" t="e">
        <f>_xll.qlRateHelperRate(U92,_xll.ohTrigger(Trigger,Trigger6M))</f>
        <v>#VALUE!</v>
      </c>
      <c r="X92" s="99" t="str">
        <f>IFERROR(_xll.qlFuturesRateHelperConvexityAdjustment(U92,Trigger),"--")</f>
        <v>--</v>
      </c>
      <c r="Y92" s="99" t="e">
        <f>_xll.qlRateHelperEarliestDate(U92,Trigger)</f>
        <v>#VALUE!</v>
      </c>
      <c r="Z92" s="99" t="e">
        <f>_xll.qlRateHelperLatestDate(U92,Trigger)</f>
        <v>#VALUE!</v>
      </c>
      <c r="AA92" s="99" t="e">
        <v>#NUM!</v>
      </c>
      <c r="AZ92" s="97" t="s">
        <v>197</v>
      </c>
      <c r="BA92" s="98">
        <f>_xll.qlInterestRateIndexFixingDate(Currency&amp;"ibor"&amp;Tenor,BB92,Trigger)</f>
        <v>42369</v>
      </c>
      <c r="BB92" s="98">
        <f>_xll.qlCalendarAdvance(Calendar,BB91,AZ92,"f",,Trigger)</f>
        <v>42374</v>
      </c>
      <c r="BC92" s="98">
        <f>_xll.qlInterestRateIndexMaturity(Currency&amp;"ibor"&amp;Tenor,BB92,Trigger)</f>
        <v>42556</v>
      </c>
      <c r="BD92" s="242" t="e">
        <f>_xll.qlIndexFixing($AD$5,BA92,TRUE,_xll.ohTrigger(Trigger,Trigger6M))</f>
        <v>#NUM!</v>
      </c>
      <c r="BE92" s="242">
        <f>IFERROR(_xll.qlIndexFixing($BF$1,BA92,,_xll.ohTrigger(Trigger,Trigger6M)),#N/A)</f>
        <v>4.4406505752547787E-4</v>
      </c>
    </row>
    <row r="93" spans="1:57" ht="11.25" customHeight="1" x14ac:dyDescent="0.25">
      <c r="A93" s="99" t="s">
        <v>235</v>
      </c>
      <c r="B93" s="329" t="e">
        <v>#N/A</v>
      </c>
      <c r="C93" s="99" t="e">
        <v>#N/A</v>
      </c>
      <c r="D93" s="324" t="e">
        <f t="shared" si="25"/>
        <v>#N/A</v>
      </c>
      <c r="E93" s="324" t="s">
        <v>8</v>
      </c>
      <c r="F93" s="320" t="s">
        <v>9</v>
      </c>
      <c r="G93" s="280" t="s">
        <v>10</v>
      </c>
      <c r="H93" s="320" t="s">
        <v>11</v>
      </c>
      <c r="I93" s="325" t="e">
        <v>#N/A</v>
      </c>
      <c r="J93" s="325" t="str">
        <f>IFERROR(_xll.qlSimpleQuote(A93&amp;C93,I93,,Permanent,Trigger,TRUE),"--")</f>
        <v>--</v>
      </c>
      <c r="K93" s="325" t="e">
        <f t="shared" si="26"/>
        <v>#N/A</v>
      </c>
      <c r="L93" s="99" t="str">
        <f>IFERROR(_xll.qlSwapRateHelper2(,IF(DataSelect="Reference",$J93,K93),,$D93,Calendar,$G93,$F93,$H93,$L$33,0,E93,Discounting,Permanent,_xll.ohTrigger(Trigger,DataSelect),ObjectOverwrite),"--")</f>
        <v>--</v>
      </c>
      <c r="M93" s="324" t="b">
        <v>0</v>
      </c>
      <c r="O93" s="336" t="str">
        <f t="shared" si="22"/>
        <v>SW</v>
      </c>
      <c r="P93" s="336" t="e">
        <f t="shared" si="23"/>
        <v>#N/A</v>
      </c>
      <c r="Q93" s="340" t="str">
        <f t="shared" si="24"/>
        <v>--</v>
      </c>
      <c r="R93" s="336" t="b">
        <f t="shared" si="19"/>
        <v>0</v>
      </c>
      <c r="S93" s="344">
        <v>1</v>
      </c>
      <c r="T93" s="344">
        <v>1</v>
      </c>
      <c r="U93" s="99" t="e">
        <v>#N/A</v>
      </c>
      <c r="V93" s="97" t="e">
        <f>_xll.qlRateHelperQuoteName(U93)</f>
        <v>#VALUE!</v>
      </c>
      <c r="W93" s="346" t="e">
        <f>_xll.qlRateHelperRate(U93,_xll.ohTrigger(Trigger,Trigger6M))</f>
        <v>#VALUE!</v>
      </c>
      <c r="X93" s="99" t="str">
        <f>IFERROR(_xll.qlFuturesRateHelperConvexityAdjustment(U93,Trigger),"--")</f>
        <v>--</v>
      </c>
      <c r="Y93" s="99" t="e">
        <f>_xll.qlRateHelperEarliestDate(U93,Trigger)</f>
        <v>#VALUE!</v>
      </c>
      <c r="Z93" s="99" t="e">
        <f>_xll.qlRateHelperLatestDate(U93,Trigger)</f>
        <v>#VALUE!</v>
      </c>
      <c r="AA93" s="99" t="e">
        <v>#NUM!</v>
      </c>
      <c r="AZ93" s="97" t="s">
        <v>197</v>
      </c>
      <c r="BA93" s="98">
        <f>_xll.qlInterestRateIndexFixingDate(Currency&amp;"ibor"&amp;Tenor,BB93,Trigger)</f>
        <v>42373</v>
      </c>
      <c r="BB93" s="98">
        <f>_xll.qlCalendarAdvance(Calendar,BB92,AZ93,"f",,Trigger)</f>
        <v>42375</v>
      </c>
      <c r="BC93" s="98">
        <f>_xll.qlInterestRateIndexMaturity(Currency&amp;"ibor"&amp;Tenor,BB93,Trigger)</f>
        <v>42557</v>
      </c>
      <c r="BD93" s="242" t="e">
        <f>_xll.qlIndexFixing($AD$5,BA93,TRUE,_xll.ohTrigger(Trigger,Trigger6M))</f>
        <v>#NUM!</v>
      </c>
      <c r="BE93" s="242">
        <f>IFERROR(_xll.qlIndexFixing($BF$1,BA93,,_xll.ohTrigger(Trigger,Trigger6M)),#N/A)</f>
        <v>4.4579116256811285E-4</v>
      </c>
    </row>
    <row r="94" spans="1:57" ht="11.25" customHeight="1" x14ac:dyDescent="0.25">
      <c r="A94" s="99" t="s">
        <v>235</v>
      </c>
      <c r="B94" s="329" t="e">
        <v>#N/A</v>
      </c>
      <c r="C94" s="99" t="e">
        <v>#N/A</v>
      </c>
      <c r="D94" s="324" t="e">
        <f t="shared" si="25"/>
        <v>#N/A</v>
      </c>
      <c r="E94" s="324" t="s">
        <v>8</v>
      </c>
      <c r="F94" s="320" t="s">
        <v>9</v>
      </c>
      <c r="G94" s="280" t="s">
        <v>10</v>
      </c>
      <c r="H94" s="320" t="s">
        <v>11</v>
      </c>
      <c r="I94" s="325" t="e">
        <v>#N/A</v>
      </c>
      <c r="J94" s="325" t="str">
        <f>IFERROR(_xll.qlSimpleQuote(A94&amp;C94,I94,,Permanent,Trigger,TRUE),"--")</f>
        <v>--</v>
      </c>
      <c r="K94" s="325" t="e">
        <f t="shared" si="26"/>
        <v>#N/A</v>
      </c>
      <c r="L94" s="99" t="str">
        <f>IFERROR(_xll.qlSwapRateHelper2(,IF(DataSelect="Reference",$J94,K94),,$D94,Calendar,$G94,$F94,$H94,$L$33,0,E94,Discounting,Permanent,_xll.ohTrigger(Trigger,DataSelect),ObjectOverwrite),"--")</f>
        <v>--</v>
      </c>
      <c r="M94" s="324" t="b">
        <v>0</v>
      </c>
      <c r="O94" s="336" t="str">
        <f t="shared" ref="O94:O95" si="27">A99</f>
        <v>SW</v>
      </c>
      <c r="P94" s="336" t="e">
        <f t="shared" ref="P94:P95" si="28">B99</f>
        <v>#N/A</v>
      </c>
      <c r="Q94" s="340" t="str">
        <f t="shared" ref="Q94:Q95" si="29">L99</f>
        <v>--</v>
      </c>
      <c r="R94" s="336" t="b">
        <f t="shared" si="19"/>
        <v>0</v>
      </c>
      <c r="S94" s="344">
        <v>1</v>
      </c>
      <c r="T94" s="344">
        <v>1</v>
      </c>
      <c r="U94" s="100" t="e">
        <v>#N/A</v>
      </c>
      <c r="V94" s="107" t="e">
        <f>_xll.qlRateHelperQuoteName(U94)</f>
        <v>#VALUE!</v>
      </c>
      <c r="W94" s="347" t="e">
        <f>_xll.qlRateHelperRate(U94,_xll.ohTrigger(Trigger,Trigger6M))</f>
        <v>#VALUE!</v>
      </c>
      <c r="X94" s="100" t="str">
        <f>IFERROR(_xll.qlFuturesRateHelperConvexityAdjustment(U94,Trigger),"--")</f>
        <v>--</v>
      </c>
      <c r="Y94" s="100" t="e">
        <f>_xll.qlRateHelperEarliestDate(U94,Trigger)</f>
        <v>#VALUE!</v>
      </c>
      <c r="Z94" s="100" t="e">
        <f>_xll.qlRateHelperLatestDate(U94,Trigger)</f>
        <v>#VALUE!</v>
      </c>
      <c r="AA94" s="100" t="e">
        <v>#NUM!</v>
      </c>
      <c r="AZ94" s="97" t="s">
        <v>197</v>
      </c>
      <c r="BA94" s="98">
        <f>_xll.qlInterestRateIndexFixingDate(Currency&amp;"ibor"&amp;Tenor,BB94,Trigger)</f>
        <v>42374</v>
      </c>
      <c r="BB94" s="98">
        <f>_xll.qlCalendarAdvance(Calendar,BB93,AZ94,"f",,Trigger)</f>
        <v>42376</v>
      </c>
      <c r="BC94" s="98">
        <f>_xll.qlInterestRateIndexMaturity(Currency&amp;"ibor"&amp;Tenor,BB94,Trigger)</f>
        <v>42558</v>
      </c>
      <c r="BD94" s="242" t="e">
        <f>_xll.qlIndexFixing($AD$5,BA94,TRUE,_xll.ohTrigger(Trigger,Trigger6M))</f>
        <v>#NUM!</v>
      </c>
      <c r="BE94" s="242">
        <f>IFERROR(_xll.qlIndexFixing($BF$1,BA94,,_xll.ohTrigger(Trigger,Trigger6M)),#N/A)</f>
        <v>4.4752157475571816E-4</v>
      </c>
    </row>
    <row r="95" spans="1:57" ht="11.25" customHeight="1" x14ac:dyDescent="0.25">
      <c r="A95" s="99" t="s">
        <v>235</v>
      </c>
      <c r="B95" s="329" t="e">
        <v>#N/A</v>
      </c>
      <c r="C95" s="99" t="e">
        <v>#N/A</v>
      </c>
      <c r="D95" s="324" t="e">
        <f t="shared" si="25"/>
        <v>#N/A</v>
      </c>
      <c r="E95" s="324" t="s">
        <v>8</v>
      </c>
      <c r="F95" s="320" t="s">
        <v>9</v>
      </c>
      <c r="G95" s="280" t="s">
        <v>10</v>
      </c>
      <c r="H95" s="320" t="s">
        <v>11</v>
      </c>
      <c r="I95" s="325" t="e">
        <v>#N/A</v>
      </c>
      <c r="J95" s="325" t="str">
        <f>IFERROR(_xll.qlSimpleQuote(A95&amp;C95,I95,,Permanent,Trigger,TRUE),"--")</f>
        <v>--</v>
      </c>
      <c r="K95" s="325" t="e">
        <f t="shared" si="26"/>
        <v>#N/A</v>
      </c>
      <c r="L95" s="99" t="str">
        <f>IFERROR(_xll.qlSwapRateHelper2(,IF(DataSelect="Reference",$J95,K95),,$D95,Calendar,$G95,$F95,$H95,$L$33,0,E95,Discounting,Permanent,_xll.ohTrigger(Trigger,DataSelect),ObjectOverwrite),"--")</f>
        <v>--</v>
      </c>
      <c r="M95" s="324" t="b">
        <v>0</v>
      </c>
      <c r="O95" s="341" t="str">
        <f t="shared" si="27"/>
        <v>SW</v>
      </c>
      <c r="P95" s="341" t="e">
        <f t="shared" si="28"/>
        <v>#N/A</v>
      </c>
      <c r="Q95" s="342" t="str">
        <f t="shared" si="29"/>
        <v>--</v>
      </c>
      <c r="R95" s="341" t="b">
        <f t="shared" ref="R95" si="30">M100</f>
        <v>0</v>
      </c>
      <c r="S95" s="345">
        <v>1</v>
      </c>
      <c r="T95" s="345">
        <v>1</v>
      </c>
      <c r="AZ95" s="97" t="s">
        <v>197</v>
      </c>
      <c r="BA95" s="98">
        <f>_xll.qlInterestRateIndexFixingDate(Currency&amp;"ibor"&amp;Tenor,BB95,Trigger)</f>
        <v>42375</v>
      </c>
      <c r="BB95" s="98">
        <f>_xll.qlCalendarAdvance(Calendar,BB94,AZ95,"f",,Trigger)</f>
        <v>42377</v>
      </c>
      <c r="BC95" s="98">
        <f>_xll.qlInterestRateIndexMaturity(Currency&amp;"ibor"&amp;Tenor,BB95,Trigger)</f>
        <v>42559</v>
      </c>
      <c r="BD95" s="242" t="e">
        <f>_xll.qlIndexFixing($AD$5,BA95,TRUE,_xll.ohTrigger(Trigger,Trigger6M))</f>
        <v>#NUM!</v>
      </c>
      <c r="BE95" s="242">
        <f>IFERROR(_xll.qlIndexFixing($BF$1,BA95,,_xll.ohTrigger(Trigger,Trigger6M)),#N/A)</f>
        <v>4.4925369482595002E-4</v>
      </c>
    </row>
    <row r="96" spans="1:57" ht="11.25" customHeight="1" x14ac:dyDescent="0.25">
      <c r="A96" s="99" t="s">
        <v>235</v>
      </c>
      <c r="B96" s="329" t="e">
        <v>#N/A</v>
      </c>
      <c r="C96" s="99" t="e">
        <v>#N/A</v>
      </c>
      <c r="D96" s="324" t="e">
        <f t="shared" si="25"/>
        <v>#N/A</v>
      </c>
      <c r="E96" s="324" t="s">
        <v>8</v>
      </c>
      <c r="F96" s="320" t="s">
        <v>9</v>
      </c>
      <c r="G96" s="280" t="s">
        <v>10</v>
      </c>
      <c r="H96" s="320" t="s">
        <v>11</v>
      </c>
      <c r="I96" s="325" t="e">
        <v>#N/A</v>
      </c>
      <c r="J96" s="325" t="str">
        <f>IFERROR(_xll.qlSimpleQuote(A96&amp;C96,I96,,Permanent,Trigger,TRUE),"--")</f>
        <v>--</v>
      </c>
      <c r="K96" s="325" t="e">
        <f t="shared" si="26"/>
        <v>#N/A</v>
      </c>
      <c r="L96" s="99" t="str">
        <f>IFERROR(_xll.qlSwapRateHelper2(,IF(DataSelect="Reference",$J96,K96),,$D96,Calendar,$G96,$F96,$H96,$L$33,0,E96,Discounting,Permanent,_xll.ohTrigger(Trigger,DataSelect),ObjectOverwrite),"--")</f>
        <v>--</v>
      </c>
      <c r="M96" s="324" t="b">
        <v>0</v>
      </c>
      <c r="AZ96" s="97" t="s">
        <v>197</v>
      </c>
      <c r="BA96" s="98">
        <f>_xll.qlInterestRateIndexFixingDate(Currency&amp;"ibor"&amp;Tenor,BB96,Trigger)</f>
        <v>42376</v>
      </c>
      <c r="BB96" s="98">
        <f>_xll.qlCalendarAdvance(Calendar,BB95,AZ96,"f",,Trigger)</f>
        <v>42380</v>
      </c>
      <c r="BC96" s="98">
        <f>_xll.qlInterestRateIndexMaturity(Currency&amp;"ibor"&amp;Tenor,BB96,Trigger)</f>
        <v>42562</v>
      </c>
      <c r="BD96" s="242" t="e">
        <f>_xll.qlIndexFixing($AD$5,BA96,TRUE,_xll.ohTrigger(Trigger,Trigger6M))</f>
        <v>#NUM!</v>
      </c>
      <c r="BE96" s="242">
        <f>IFERROR(_xll.qlIndexFixing($BF$1,BA96,,_xll.ohTrigger(Trigger,Trigger6M)),#N/A)</f>
        <v>4.5443388302083117E-4</v>
      </c>
    </row>
    <row r="97" spans="1:57" ht="11.25" customHeight="1" x14ac:dyDescent="0.25">
      <c r="A97" s="99" t="s">
        <v>235</v>
      </c>
      <c r="B97" s="329" t="e">
        <v>#N/A</v>
      </c>
      <c r="C97" s="99" t="e">
        <v>#N/A</v>
      </c>
      <c r="D97" s="324" t="e">
        <f t="shared" si="25"/>
        <v>#N/A</v>
      </c>
      <c r="E97" s="324" t="s">
        <v>8</v>
      </c>
      <c r="F97" s="320" t="s">
        <v>9</v>
      </c>
      <c r="G97" s="280" t="s">
        <v>10</v>
      </c>
      <c r="H97" s="320" t="s">
        <v>11</v>
      </c>
      <c r="I97" s="325" t="e">
        <v>#N/A</v>
      </c>
      <c r="J97" s="325" t="str">
        <f>IFERROR(_xll.qlSimpleQuote(A97&amp;C97,I97,,Permanent,Trigger,TRUE),"--")</f>
        <v>--</v>
      </c>
      <c r="K97" s="325" t="e">
        <f t="shared" si="26"/>
        <v>#N/A</v>
      </c>
      <c r="L97" s="99" t="str">
        <f>IFERROR(_xll.qlSwapRateHelper2(,IF(DataSelect="Reference",$J97,K97),,$D97,Calendar,$G97,$F97,$H97,$L$33,0,E97,Discounting,Permanent,_xll.ohTrigger(Trigger,DataSelect),ObjectOverwrite),"--")</f>
        <v>--</v>
      </c>
      <c r="M97" s="324" t="b">
        <v>0</v>
      </c>
      <c r="AZ97" s="97" t="s">
        <v>197</v>
      </c>
      <c r="BA97" s="98">
        <f>_xll.qlInterestRateIndexFixingDate(Currency&amp;"ibor"&amp;Tenor,BB97,Trigger)</f>
        <v>42377</v>
      </c>
      <c r="BB97" s="98">
        <f>_xll.qlCalendarAdvance(Calendar,BB96,AZ97,"f",,Trigger)</f>
        <v>42381</v>
      </c>
      <c r="BC97" s="98">
        <f>_xll.qlInterestRateIndexMaturity(Currency&amp;"ibor"&amp;Tenor,BB97,Trigger)</f>
        <v>42563</v>
      </c>
      <c r="BD97" s="242" t="e">
        <f>_xll.qlIndexFixing($AD$5,BA97,TRUE,_xll.ohTrigger(Trigger,Trigger6M))</f>
        <v>#NUM!</v>
      </c>
      <c r="BE97" s="242">
        <f>IFERROR(_xll.qlIndexFixing($BF$1,BA97,,_xll.ohTrigger(Trigger,Trigger6M)),#N/A)</f>
        <v>4.5614627308003151E-4</v>
      </c>
    </row>
    <row r="98" spans="1:57" ht="11.25" customHeight="1" x14ac:dyDescent="0.25">
      <c r="A98" s="99" t="s">
        <v>235</v>
      </c>
      <c r="B98" s="329" t="e">
        <v>#N/A</v>
      </c>
      <c r="C98" s="99" t="e">
        <v>#N/A</v>
      </c>
      <c r="D98" s="324" t="e">
        <f t="shared" si="25"/>
        <v>#N/A</v>
      </c>
      <c r="E98" s="324" t="s">
        <v>8</v>
      </c>
      <c r="F98" s="320" t="s">
        <v>9</v>
      </c>
      <c r="G98" s="280" t="s">
        <v>10</v>
      </c>
      <c r="H98" s="320" t="s">
        <v>11</v>
      </c>
      <c r="I98" s="325" t="e">
        <v>#N/A</v>
      </c>
      <c r="J98" s="325" t="str">
        <f>IFERROR(_xll.qlSimpleQuote(A98&amp;C98,I98,,Permanent,Trigger,TRUE),"--")</f>
        <v>--</v>
      </c>
      <c r="K98" s="325" t="e">
        <f t="shared" si="26"/>
        <v>#N/A</v>
      </c>
      <c r="L98" s="99" t="str">
        <f>IFERROR(_xll.qlSwapRateHelper2(,IF(DataSelect="Reference",$J98,K98),,$D98,Calendar,$G98,$F98,$H98,$L$33,0,E98,Discounting,Permanent,_xll.ohTrigger(Trigger,DataSelect),ObjectOverwrite),"--")</f>
        <v>--</v>
      </c>
      <c r="M98" s="324" t="b">
        <v>0</v>
      </c>
      <c r="AZ98" s="97" t="s">
        <v>197</v>
      </c>
      <c r="BA98" s="98">
        <f>_xll.qlInterestRateIndexFixingDate(Currency&amp;"ibor"&amp;Tenor,BB98,Trigger)</f>
        <v>42380</v>
      </c>
      <c r="BB98" s="98">
        <f>_xll.qlCalendarAdvance(Calendar,BB97,AZ98,"f",,Trigger)</f>
        <v>42382</v>
      </c>
      <c r="BC98" s="98">
        <f>_xll.qlInterestRateIndexMaturity(Currency&amp;"ibor"&amp;Tenor,BB98,Trigger)</f>
        <v>42564</v>
      </c>
      <c r="BD98" s="242" t="e">
        <f>_xll.qlIndexFixing($AD$5,BA98,TRUE,_xll.ohTrigger(Trigger,Trigger6M))</f>
        <v>#NUM!</v>
      </c>
      <c r="BE98" s="242">
        <f>IFERROR(_xll.qlIndexFixing($BF$1,BA98,,_xll.ohTrigger(Trigger,Trigger6M)),#N/A)</f>
        <v>4.5784694802244308E-4</v>
      </c>
    </row>
    <row r="99" spans="1:57" ht="11.25" customHeight="1" x14ac:dyDescent="0.25">
      <c r="A99" s="99" t="s">
        <v>235</v>
      </c>
      <c r="B99" s="329" t="e">
        <v>#N/A</v>
      </c>
      <c r="C99" s="99" t="e">
        <v>#N/A</v>
      </c>
      <c r="D99" s="324" t="e">
        <f t="shared" si="25"/>
        <v>#N/A</v>
      </c>
      <c r="E99" s="324" t="s">
        <v>8</v>
      </c>
      <c r="F99" s="320" t="s">
        <v>9</v>
      </c>
      <c r="G99" s="280" t="s">
        <v>10</v>
      </c>
      <c r="H99" s="320" t="s">
        <v>11</v>
      </c>
      <c r="I99" s="325" t="e">
        <v>#N/A</v>
      </c>
      <c r="J99" s="325" t="str">
        <f>IFERROR(_xll.qlSimpleQuote(A99&amp;C99,I99,,Permanent,Trigger,TRUE),"--")</f>
        <v>--</v>
      </c>
      <c r="K99" s="325" t="e">
        <f t="shared" si="26"/>
        <v>#N/A</v>
      </c>
      <c r="L99" s="99" t="str">
        <f>IFERROR(_xll.qlSwapRateHelper2(,IF(DataSelect="Reference",$J99,K99),,$D99,Calendar,$G99,$F99,$H99,$L$33,0,E99,Discounting,Permanent,_xll.ohTrigger(Trigger,DataSelect),ObjectOverwrite),"--")</f>
        <v>--</v>
      </c>
      <c r="M99" s="324" t="b">
        <v>0</v>
      </c>
      <c r="AZ99" s="97" t="s">
        <v>197</v>
      </c>
      <c r="BA99" s="98">
        <f>_xll.qlInterestRateIndexFixingDate(Currency&amp;"ibor"&amp;Tenor,BB99,Trigger)</f>
        <v>42381</v>
      </c>
      <c r="BB99" s="98">
        <f>_xll.qlCalendarAdvance(Calendar,BB98,AZ99,"f",,Trigger)</f>
        <v>42383</v>
      </c>
      <c r="BC99" s="98">
        <f>_xll.qlInterestRateIndexMaturity(Currency&amp;"ibor"&amp;Tenor,BB99,Trigger)</f>
        <v>42565</v>
      </c>
      <c r="BD99" s="242" t="e">
        <f>_xll.qlIndexFixing($AD$5,BA99,TRUE,_xll.ohTrigger(Trigger,Trigger6M))</f>
        <v>#NUM!</v>
      </c>
      <c r="BE99" s="242">
        <f>IFERROR(_xll.qlIndexFixing($BF$1,BA99,,_xll.ohTrigger(Trigger,Trigger6M)),#N/A)</f>
        <v>4.5953313790906246E-4</v>
      </c>
    </row>
    <row r="100" spans="1:57" ht="11.25" customHeight="1" x14ac:dyDescent="0.25">
      <c r="A100" s="100" t="s">
        <v>235</v>
      </c>
      <c r="B100" s="315" t="e">
        <v>#N/A</v>
      </c>
      <c r="C100" s="100" t="e">
        <v>#N/A</v>
      </c>
      <c r="D100" s="326" t="e">
        <f t="shared" si="25"/>
        <v>#N/A</v>
      </c>
      <c r="E100" s="326" t="s">
        <v>8</v>
      </c>
      <c r="F100" s="327" t="s">
        <v>9</v>
      </c>
      <c r="G100" s="286" t="s">
        <v>10</v>
      </c>
      <c r="H100" s="327" t="s">
        <v>11</v>
      </c>
      <c r="I100" s="328" t="e">
        <v>#N/A</v>
      </c>
      <c r="J100" s="328" t="str">
        <f>IFERROR(_xll.qlSimpleQuote(A100&amp;C100,I100,,Permanent,Trigger,TRUE),"--")</f>
        <v>--</v>
      </c>
      <c r="K100" s="328" t="e">
        <f t="shared" si="26"/>
        <v>#N/A</v>
      </c>
      <c r="L100" s="100" t="str">
        <f>IFERROR(_xll.qlSwapRateHelper2(,IF(DataSelect="Reference",$J100,K100),,$D100,Calendar,$G100,$F100,$H100,$L$33,0,E100,Discounting,Permanent,_xll.ohTrigger(Trigger,DataSelect),ObjectOverwrite),"--")</f>
        <v>--</v>
      </c>
      <c r="M100" s="326" t="b">
        <v>0</v>
      </c>
      <c r="AZ100" s="97" t="s">
        <v>197</v>
      </c>
      <c r="BA100" s="98">
        <f>_xll.qlInterestRateIndexFixingDate(Currency&amp;"ibor"&amp;Tenor,BB100,Trigger)</f>
        <v>42382</v>
      </c>
      <c r="BB100" s="98">
        <f>_xll.qlCalendarAdvance(Calendar,BB99,AZ100,"f",,Trigger)</f>
        <v>42384</v>
      </c>
      <c r="BC100" s="98">
        <f>_xll.qlInterestRateIndexMaturity(Currency&amp;"ibor"&amp;Tenor,BB100,Trigger)</f>
        <v>42566</v>
      </c>
      <c r="BD100" s="242" t="e">
        <f>_xll.qlIndexFixing($AD$5,BA100,TRUE,_xll.ohTrigger(Trigger,Trigger6M))</f>
        <v>#NUM!</v>
      </c>
      <c r="BE100" s="242">
        <f>IFERROR(_xll.qlIndexFixing($BF$1,BA100,,_xll.ohTrigger(Trigger,Trigger6M)),#N/A)</f>
        <v>4.6120204435638669E-4</v>
      </c>
    </row>
    <row r="101" spans="1:57" ht="11.25" customHeight="1" x14ac:dyDescent="0.25">
      <c r="AZ101" s="97" t="s">
        <v>197</v>
      </c>
      <c r="BA101" s="98">
        <f>_xll.qlInterestRateIndexFixingDate(Currency&amp;"ibor"&amp;Tenor,BB101,Trigger)</f>
        <v>42383</v>
      </c>
      <c r="BB101" s="98">
        <f>_xll.qlCalendarAdvance(Calendar,BB100,AZ101,"f",,Trigger)</f>
        <v>42387</v>
      </c>
      <c r="BC101" s="98">
        <f>_xll.qlInterestRateIndexMaturity(Currency&amp;"ibor"&amp;Tenor,BB101,Trigger)</f>
        <v>42569</v>
      </c>
      <c r="BD101" s="242" t="e">
        <f>_xll.qlIndexFixing($AD$5,BA101,TRUE,_xll.ohTrigger(Trigger,Trigger6M))</f>
        <v>#NUM!</v>
      </c>
      <c r="BE101" s="242">
        <f>IFERROR(_xll.qlIndexFixing($BF$1,BA101,,_xll.ohTrigger(Trigger,Trigger6M)),#N/A)</f>
        <v>4.6607665253371413E-4</v>
      </c>
    </row>
    <row r="102" spans="1:57" ht="11.25" customHeight="1" x14ac:dyDescent="0.25">
      <c r="AZ102" s="97" t="s">
        <v>197</v>
      </c>
      <c r="BA102" s="98">
        <f>_xll.qlInterestRateIndexFixingDate(Currency&amp;"ibor"&amp;Tenor,BB102,Trigger)</f>
        <v>42384</v>
      </c>
      <c r="BB102" s="98">
        <f>_xll.qlCalendarAdvance(Calendar,BB101,AZ102,"f",,Trigger)</f>
        <v>42388</v>
      </c>
      <c r="BC102" s="98">
        <f>_xll.qlInterestRateIndexMaturity(Currency&amp;"ibor"&amp;Tenor,BB102,Trigger)</f>
        <v>42570</v>
      </c>
      <c r="BD102" s="242" t="e">
        <f>_xll.qlIndexFixing($AD$5,BA102,TRUE,_xll.ohTrigger(Trigger,Trigger6M))</f>
        <v>#NUM!</v>
      </c>
      <c r="BE102" s="242">
        <f>IFERROR(_xll.qlIndexFixing($BF$1,BA102,,_xll.ohTrigger(Trigger,Trigger6M)),#N/A)</f>
        <v>4.676478724672153E-4</v>
      </c>
    </row>
    <row r="103" spans="1:57" ht="11.25" customHeight="1" x14ac:dyDescent="0.25">
      <c r="AZ103" s="97" t="s">
        <v>197</v>
      </c>
      <c r="BA103" s="98">
        <f>_xll.qlInterestRateIndexFixingDate(Currency&amp;"ibor"&amp;Tenor,BB103,Trigger)</f>
        <v>42387</v>
      </c>
      <c r="BB103" s="98">
        <f>_xll.qlCalendarAdvance(Calendar,BB102,AZ103,"f",,Trigger)</f>
        <v>42389</v>
      </c>
      <c r="BC103" s="98">
        <f>_xll.qlInterestRateIndexMaturity(Currency&amp;"ibor"&amp;Tenor,BB103,Trigger)</f>
        <v>42571</v>
      </c>
      <c r="BD103" s="242" t="e">
        <f>_xll.qlIndexFixing($AD$5,BA103,TRUE,_xll.ohTrigger(Trigger,Trigger6M))</f>
        <v>#NUM!</v>
      </c>
      <c r="BE103" s="242">
        <f>IFERROR(_xll.qlIndexFixing($BF$1,BA103,,_xll.ohTrigger(Trigger,Trigger6M)),#N/A)</f>
        <v>4.6918739035752807E-4</v>
      </c>
    </row>
    <row r="104" spans="1:57" ht="11.25" customHeight="1" x14ac:dyDescent="0.25">
      <c r="AZ104" s="97" t="s">
        <v>197</v>
      </c>
      <c r="BA104" s="98">
        <f>_xll.qlInterestRateIndexFixingDate(Currency&amp;"ibor"&amp;Tenor,BB104,Trigger)</f>
        <v>42388</v>
      </c>
      <c r="BB104" s="98">
        <f>_xll.qlCalendarAdvance(Calendar,BB103,AZ104,"f",,Trigger)</f>
        <v>42390</v>
      </c>
      <c r="BC104" s="98">
        <f>_xll.qlInterestRateIndexMaturity(Currency&amp;"ibor"&amp;Tenor,BB104,Trigger)</f>
        <v>42572</v>
      </c>
      <c r="BD104" s="242" t="e">
        <f>_xll.qlIndexFixing($AD$5,BA104,TRUE,_xll.ohTrigger(Trigger,Trigger6M))</f>
        <v>#NUM!</v>
      </c>
      <c r="BE104" s="242">
        <f>IFERROR(_xll.qlIndexFixing($BF$1,BA104,,_xll.ohTrigger(Trigger,Trigger6M)),#N/A)</f>
        <v>4.7069223714800359E-4</v>
      </c>
    </row>
    <row r="105" spans="1:57" ht="11.25" customHeight="1" x14ac:dyDescent="0.25">
      <c r="AZ105" s="97" t="s">
        <v>197</v>
      </c>
      <c r="BA105" s="98">
        <f>_xll.qlInterestRateIndexFixingDate(Currency&amp;"ibor"&amp;Tenor,BB105,Trigger)</f>
        <v>42389</v>
      </c>
      <c r="BB105" s="98">
        <f>_xll.qlCalendarAdvance(Calendar,BB104,AZ105,"f",,Trigger)</f>
        <v>42391</v>
      </c>
      <c r="BC105" s="98">
        <f>_xll.qlInterestRateIndexMaturity(Currency&amp;"ibor"&amp;Tenor,BB105,Trigger)</f>
        <v>42573</v>
      </c>
      <c r="BD105" s="242" t="e">
        <f>_xll.qlIndexFixing($AD$5,BA105,TRUE,_xll.ohTrigger(Trigger,Trigger6M))</f>
        <v>#NUM!</v>
      </c>
      <c r="BE105" s="242">
        <f>IFERROR(_xll.qlIndexFixing($BF$1,BA105,,_xll.ohTrigger(Trigger,Trigger6M)),#N/A)</f>
        <v>4.7215941533793266E-4</v>
      </c>
    </row>
    <row r="106" spans="1:57" ht="11.25" customHeight="1" x14ac:dyDescent="0.25">
      <c r="AZ106" s="97" t="s">
        <v>197</v>
      </c>
      <c r="BA106" s="98">
        <f>_xll.qlInterestRateIndexFixingDate(Currency&amp;"ibor"&amp;Tenor,BB106,Trigger)</f>
        <v>42390</v>
      </c>
      <c r="BB106" s="98">
        <f>_xll.qlCalendarAdvance(Calendar,BB105,AZ106,"f",,Trigger)</f>
        <v>42394</v>
      </c>
      <c r="BC106" s="98">
        <f>_xll.qlInterestRateIndexMaturity(Currency&amp;"ibor"&amp;Tenor,BB106,Trigger)</f>
        <v>42576</v>
      </c>
      <c r="BD106" s="242" t="e">
        <f>_xll.qlIndexFixing($AD$5,BA106,TRUE,_xll.ohTrigger(Trigger,Trigger6M))</f>
        <v>#NUM!</v>
      </c>
      <c r="BE106" s="242">
        <f>IFERROR(_xll.qlIndexFixing($BF$1,BA106,,_xll.ohTrigger(Trigger,Trigger6M)),#N/A)</f>
        <v>4.7630453664918178E-4</v>
      </c>
    </row>
    <row r="107" spans="1:57" ht="11.25" customHeight="1" x14ac:dyDescent="0.25">
      <c r="AZ107" s="97" t="s">
        <v>197</v>
      </c>
      <c r="BA107" s="98">
        <f>_xll.qlInterestRateIndexFixingDate(Currency&amp;"ibor"&amp;Tenor,BB107,Trigger)</f>
        <v>42391</v>
      </c>
      <c r="BB107" s="98">
        <f>_xll.qlCalendarAdvance(Calendar,BB106,AZ107,"f",,Trigger)</f>
        <v>42395</v>
      </c>
      <c r="BC107" s="98">
        <f>_xll.qlInterestRateIndexMaturity(Currency&amp;"ibor"&amp;Tenor,BB107,Trigger)</f>
        <v>42577</v>
      </c>
      <c r="BD107" s="242" t="e">
        <f>_xll.qlIndexFixing($AD$5,BA107,TRUE,_xll.ohTrigger(Trigger,Trigger6M))</f>
        <v>#NUM!</v>
      </c>
      <c r="BE107" s="242">
        <f>IFERROR(_xll.qlIndexFixing($BF$1,BA107,,_xll.ohTrigger(Trigger,Trigger6M)),#N/A)</f>
        <v>4.7759049656619567E-4</v>
      </c>
    </row>
    <row r="108" spans="1:57" ht="11.25" customHeight="1" x14ac:dyDescent="0.25">
      <c r="AZ108" s="97" t="s">
        <v>197</v>
      </c>
      <c r="BA108" s="98">
        <f>_xll.qlInterestRateIndexFixingDate(Currency&amp;"ibor"&amp;Tenor,BB108,Trigger)</f>
        <v>42394</v>
      </c>
      <c r="BB108" s="98">
        <f>_xll.qlCalendarAdvance(Calendar,BB107,AZ108,"f",,Trigger)</f>
        <v>42396</v>
      </c>
      <c r="BC108" s="98">
        <f>_xll.qlInterestRateIndexMaturity(Currency&amp;"ibor"&amp;Tenor,BB108,Trigger)</f>
        <v>42578</v>
      </c>
      <c r="BD108" s="242" t="e">
        <f>_xll.qlIndexFixing($AD$5,BA108,TRUE,_xll.ohTrigger(Trigger,Trigger6M))</f>
        <v>#NUM!</v>
      </c>
      <c r="BE108" s="242">
        <f>IFERROR(_xll.qlIndexFixing($BF$1,BA108,,_xll.ohTrigger(Trigger,Trigger6M)),#N/A)</f>
        <v>4.7882337373490264E-4</v>
      </c>
    </row>
    <row r="109" spans="1:57" ht="11.25" customHeight="1" x14ac:dyDescent="0.25">
      <c r="AZ109" s="97" t="s">
        <v>197</v>
      </c>
      <c r="BA109" s="98">
        <f>_xll.qlInterestRateIndexFixingDate(Currency&amp;"ibor"&amp;Tenor,BB109,Trigger)</f>
        <v>42395</v>
      </c>
      <c r="BB109" s="98">
        <f>_xll.qlCalendarAdvance(Calendar,BB108,AZ109,"f",,Trigger)</f>
        <v>42397</v>
      </c>
      <c r="BC109" s="98">
        <f>_xll.qlInterestRateIndexMaturity(Currency&amp;"ibor"&amp;Tenor,BB109,Trigger)</f>
        <v>42579</v>
      </c>
      <c r="BD109" s="242" t="e">
        <f>_xll.qlIndexFixing($AD$5,BA109,TRUE,_xll.ohTrigger(Trigger,Trigger6M))</f>
        <v>#NUM!</v>
      </c>
      <c r="BE109" s="242">
        <f>IFERROR(_xll.qlIndexFixing($BF$1,BA109,,_xll.ohTrigger(Trigger,Trigger6M)),#N/A)</f>
        <v>4.7999999999989447E-4</v>
      </c>
    </row>
    <row r="110" spans="1:57" ht="11.25" customHeight="1" x14ac:dyDescent="0.25">
      <c r="AZ110" s="97" t="s">
        <v>197</v>
      </c>
      <c r="BA110" s="98">
        <f>_xll.qlInterestRateIndexFixingDate(Currency&amp;"ibor"&amp;Tenor,BB110,Trigger)</f>
        <v>42396</v>
      </c>
      <c r="BB110" s="98">
        <f>_xll.qlCalendarAdvance(Calendar,BB109,AZ110,"f",,Trigger)</f>
        <v>42398</v>
      </c>
      <c r="BC110" s="98">
        <f>_xll.qlInterestRateIndexMaturity(Currency&amp;"ibor"&amp;Tenor,BB110,Trigger)</f>
        <v>42580</v>
      </c>
      <c r="BD110" s="242" t="e">
        <f>_xll.qlIndexFixing($AD$5,BA110,TRUE,_xll.ohTrigger(Trigger,Trigger6M))</f>
        <v>#NUM!</v>
      </c>
      <c r="BE110" s="242">
        <f>IFERROR(_xll.qlIndexFixing($BF$1,BA110,,_xll.ohTrigger(Trigger,Trigger6M)),#N/A)</f>
        <v>4.8111814069509251E-4</v>
      </c>
    </row>
    <row r="111" spans="1:57" ht="11.25" customHeight="1" x14ac:dyDescent="0.25">
      <c r="AZ111" s="97" t="s">
        <v>197</v>
      </c>
      <c r="BA111" s="98">
        <f>_xll.qlInterestRateIndexFixingDate(Currency&amp;"ibor"&amp;Tenor,BB111,Trigger)</f>
        <v>42397</v>
      </c>
      <c r="BB111" s="98">
        <f>_xll.qlCalendarAdvance(Calendar,BB110,AZ111,"f",,Trigger)</f>
        <v>42401</v>
      </c>
      <c r="BC111" s="98">
        <f>_xll.qlInterestRateIndexMaturity(Currency&amp;"ibor"&amp;Tenor,BB111,Trigger)</f>
        <v>42583</v>
      </c>
      <c r="BD111" s="242" t="e">
        <f>_xll.qlIndexFixing($AD$5,BA111,TRUE,_xll.ohTrigger(Trigger,Trigger6M))</f>
        <v>#NUM!</v>
      </c>
      <c r="BE111" s="242">
        <f>IFERROR(_xll.qlIndexFixing($BF$1,BA111,,_xll.ohTrigger(Trigger,Trigger6M)),#N/A)</f>
        <v>4.9245152436619454E-4</v>
      </c>
    </row>
    <row r="112" spans="1:57" ht="11.25" customHeight="1" x14ac:dyDescent="0.25">
      <c r="AZ112" s="97" t="s">
        <v>197</v>
      </c>
      <c r="BA112" s="98">
        <f>_xll.qlInterestRateIndexFixingDate(Currency&amp;"ibor"&amp;Tenor,BB112,Trigger)</f>
        <v>42398</v>
      </c>
      <c r="BB112" s="98">
        <f>_xll.qlCalendarAdvance(Calendar,BB111,AZ112,"f",,Trigger)</f>
        <v>42402</v>
      </c>
      <c r="BC112" s="98">
        <f>_xll.qlInterestRateIndexMaturity(Currency&amp;"ibor"&amp;Tenor,BB112,Trigger)</f>
        <v>42584</v>
      </c>
      <c r="BD112" s="242" t="e">
        <f>_xll.qlIndexFixing($AD$5,BA112,TRUE,_xll.ohTrigger(Trigger,Trigger6M))</f>
        <v>#NUM!</v>
      </c>
      <c r="BE112" s="242">
        <f>IFERROR(_xll.qlIndexFixing($BF$1,BA112,,_xll.ohTrigger(Trigger,Trigger6M)),#N/A)</f>
        <v>4.9335790539400905E-4</v>
      </c>
    </row>
    <row r="113" spans="52:57" ht="11.25" customHeight="1" x14ac:dyDescent="0.25">
      <c r="AZ113" s="97" t="s">
        <v>197</v>
      </c>
      <c r="BA113" s="98">
        <f>_xll.qlInterestRateIndexFixingDate(Currency&amp;"ibor"&amp;Tenor,BB113,Trigger)</f>
        <v>42401</v>
      </c>
      <c r="BB113" s="98">
        <f>_xll.qlCalendarAdvance(Calendar,BB112,AZ113,"f",,Trigger)</f>
        <v>42403</v>
      </c>
      <c r="BC113" s="98">
        <f>_xll.qlInterestRateIndexMaturity(Currency&amp;"ibor"&amp;Tenor,BB113,Trigger)</f>
        <v>42585</v>
      </c>
      <c r="BD113" s="242" t="e">
        <f>_xll.qlIndexFixing($AD$5,BA113,TRUE,_xll.ohTrigger(Trigger,Trigger6M))</f>
        <v>#NUM!</v>
      </c>
      <c r="BE113" s="242">
        <f>IFERROR(_xll.qlIndexFixing($BF$1,BA113,,_xll.ohTrigger(Trigger,Trigger6M)),#N/A)</f>
        <v>4.9421803375814639E-4</v>
      </c>
    </row>
    <row r="114" spans="52:57" ht="11.25" customHeight="1" x14ac:dyDescent="0.25">
      <c r="AZ114" s="97" t="s">
        <v>197</v>
      </c>
      <c r="BA114" s="98">
        <f>_xll.qlInterestRateIndexFixingDate(Currency&amp;"ibor"&amp;Tenor,BB114,Trigger)</f>
        <v>42402</v>
      </c>
      <c r="BB114" s="98">
        <f>_xll.qlCalendarAdvance(Calendar,BB113,AZ114,"f",,Trigger)</f>
        <v>42404</v>
      </c>
      <c r="BC114" s="98">
        <f>_xll.qlInterestRateIndexMaturity(Currency&amp;"ibor"&amp;Tenor,BB114,Trigger)</f>
        <v>42586</v>
      </c>
      <c r="BD114" s="242" t="e">
        <f>_xll.qlIndexFixing($AD$5,BA114,TRUE,_xll.ohTrigger(Trigger,Trigger6M))</f>
        <v>#NUM!</v>
      </c>
      <c r="BE114" s="242">
        <f>IFERROR(_xll.qlIndexFixing($BF$1,BA114,,_xll.ohTrigger(Trigger,Trigger6M)),#N/A)</f>
        <v>4.9503465973070463E-4</v>
      </c>
    </row>
    <row r="115" spans="52:57" ht="11.25" customHeight="1" x14ac:dyDescent="0.25">
      <c r="AZ115" s="97" t="s">
        <v>197</v>
      </c>
      <c r="BA115" s="98">
        <f>_xll.qlInterestRateIndexFixingDate(Currency&amp;"ibor"&amp;Tenor,BB115,Trigger)</f>
        <v>42403</v>
      </c>
      <c r="BB115" s="98">
        <f>_xll.qlCalendarAdvance(Calendar,BB114,AZ115,"f",,Trigger)</f>
        <v>42405</v>
      </c>
      <c r="BC115" s="98">
        <f>_xll.qlInterestRateIndexMaturity(Currency&amp;"ibor"&amp;Tenor,BB115,Trigger)</f>
        <v>42587</v>
      </c>
      <c r="BD115" s="242" t="e">
        <f>_xll.qlIndexFixing($AD$5,BA115,TRUE,_xll.ohTrigger(Trigger,Trigger6M))</f>
        <v>#NUM!</v>
      </c>
      <c r="BE115" s="242">
        <f>IFERROR(_xll.qlIndexFixing($BF$1,BA115,,_xll.ohTrigger(Trigger,Trigger6M)),#N/A)</f>
        <v>4.9581057103426389E-4</v>
      </c>
    </row>
    <row r="116" spans="52:57" ht="11.25" customHeight="1" x14ac:dyDescent="0.25">
      <c r="AZ116" s="97" t="s">
        <v>197</v>
      </c>
      <c r="BA116" s="98">
        <f>_xll.qlInterestRateIndexFixingDate(Currency&amp;"ibor"&amp;Tenor,BB116,Trigger)</f>
        <v>42404</v>
      </c>
      <c r="BB116" s="98">
        <f>_xll.qlCalendarAdvance(Calendar,BB115,AZ116,"f",,Trigger)</f>
        <v>42408</v>
      </c>
      <c r="BC116" s="98">
        <f>_xll.qlInterestRateIndexMaturity(Currency&amp;"ibor"&amp;Tenor,BB116,Trigger)</f>
        <v>42590</v>
      </c>
      <c r="BD116" s="242" t="e">
        <f>_xll.qlIndexFixing($AD$5,BA116,TRUE,_xll.ohTrigger(Trigger,Trigger6M))</f>
        <v>#NUM!</v>
      </c>
      <c r="BE116" s="242">
        <f>IFERROR(_xll.qlIndexFixing($BF$1,BA116,,_xll.ohTrigger(Trigger,Trigger6M)),#N/A)</f>
        <v>4.9792245589949137E-4</v>
      </c>
    </row>
    <row r="117" spans="52:57" ht="11.25" customHeight="1" x14ac:dyDescent="0.25">
      <c r="AZ117" s="97" t="s">
        <v>197</v>
      </c>
      <c r="BA117" s="98">
        <f>_xll.qlInterestRateIndexFixingDate(Currency&amp;"ibor"&amp;Tenor,BB117,Trigger)</f>
        <v>42405</v>
      </c>
      <c r="BB117" s="98">
        <f>_xll.qlCalendarAdvance(Calendar,BB116,AZ117,"f",,Trigger)</f>
        <v>42409</v>
      </c>
      <c r="BC117" s="98">
        <f>_xll.qlInterestRateIndexMaturity(Currency&amp;"ibor"&amp;Tenor,BB117,Trigger)</f>
        <v>42591</v>
      </c>
      <c r="BD117" s="242" t="e">
        <f>_xll.qlIndexFixing($AD$5,BA117,TRUE,_xll.ohTrigger(Trigger,Trigger6M))</f>
        <v>#NUM!</v>
      </c>
      <c r="BE117" s="242">
        <f>IFERROR(_xll.qlIndexFixing($BF$1,BA117,,_xll.ohTrigger(Trigger,Trigger6M)),#N/A)</f>
        <v>4.9856413473834673E-4</v>
      </c>
    </row>
    <row r="118" spans="52:57" ht="11.25" customHeight="1" x14ac:dyDescent="0.25">
      <c r="AZ118" s="97" t="s">
        <v>197</v>
      </c>
      <c r="BA118" s="98">
        <f>_xll.qlInterestRateIndexFixingDate(Currency&amp;"ibor"&amp;Tenor,BB118,Trigger)</f>
        <v>42408</v>
      </c>
      <c r="BB118" s="98">
        <f>_xll.qlCalendarAdvance(Calendar,BB117,AZ118,"f",,Trigger)</f>
        <v>42410</v>
      </c>
      <c r="BC118" s="98">
        <f>_xll.qlInterestRateIndexMaturity(Currency&amp;"ibor"&amp;Tenor,BB118,Trigger)</f>
        <v>42592</v>
      </c>
      <c r="BD118" s="242" t="e">
        <f>_xll.qlIndexFixing($AD$5,BA118,TRUE,_xll.ohTrigger(Trigger,Trigger6M))</f>
        <v>#NUM!</v>
      </c>
      <c r="BE118" s="242">
        <f>IFERROR(_xll.qlIndexFixing($BF$1,BA118,,_xll.ohTrigger(Trigger,Trigger6M)),#N/A)</f>
        <v>4.9917959925637812E-4</v>
      </c>
    </row>
    <row r="119" spans="52:57" ht="11.25" customHeight="1" x14ac:dyDescent="0.25">
      <c r="AZ119" s="97" t="s">
        <v>197</v>
      </c>
      <c r="BA119" s="98">
        <f>_xll.qlInterestRateIndexFixingDate(Currency&amp;"ibor"&amp;Tenor,BB119,Trigger)</f>
        <v>42409</v>
      </c>
      <c r="BB119" s="98">
        <f>_xll.qlCalendarAdvance(Calendar,BB118,AZ119,"f",,Trigger)</f>
        <v>42411</v>
      </c>
      <c r="BC119" s="98">
        <f>_xll.qlInterestRateIndexMaturity(Currency&amp;"ibor"&amp;Tenor,BB119,Trigger)</f>
        <v>42593</v>
      </c>
      <c r="BD119" s="242" t="e">
        <f>_xll.qlIndexFixing($AD$5,BA119,TRUE,_xll.ohTrigger(Trigger,Trigger6M))</f>
        <v>#NUM!</v>
      </c>
      <c r="BE119" s="242">
        <f>IFERROR(_xll.qlIndexFixing($BF$1,BA119,,_xll.ohTrigger(Trigger,Trigger6M)),#N/A)</f>
        <v>4.9977186186632243E-4</v>
      </c>
    </row>
    <row r="120" spans="52:57" ht="11.25" customHeight="1" x14ac:dyDescent="0.25">
      <c r="AZ120" s="97" t="s">
        <v>197</v>
      </c>
      <c r="BA120" s="98">
        <f>_xll.qlInterestRateIndexFixingDate(Currency&amp;"ibor"&amp;Tenor,BB120,Trigger)</f>
        <v>42410</v>
      </c>
      <c r="BB120" s="98">
        <f>_xll.qlCalendarAdvance(Calendar,BB119,AZ120,"f",,Trigger)</f>
        <v>42412</v>
      </c>
      <c r="BC120" s="98">
        <f>_xll.qlInterestRateIndexMaturity(Currency&amp;"ibor"&amp;Tenor,BB120,Trigger)</f>
        <v>42594</v>
      </c>
      <c r="BD120" s="242" t="e">
        <f>_xll.qlIndexFixing($AD$5,BA120,TRUE,_xll.ohTrigger(Trigger,Trigger6M))</f>
        <v>#NUM!</v>
      </c>
      <c r="BE120" s="242">
        <f>IFERROR(_xll.qlIndexFixing($BF$1,BA120,,_xll.ohTrigger(Trigger,Trigger6M)),#N/A)</f>
        <v>5.0034397242920269E-4</v>
      </c>
    </row>
    <row r="121" spans="52:57" ht="11.25" customHeight="1" x14ac:dyDescent="0.25">
      <c r="AZ121" s="97" t="s">
        <v>197</v>
      </c>
      <c r="BA121" s="98">
        <f>_xll.qlInterestRateIndexFixingDate(Currency&amp;"ibor"&amp;Tenor,BB121,Trigger)</f>
        <v>42411</v>
      </c>
      <c r="BB121" s="98">
        <f>_xll.qlCalendarAdvance(Calendar,BB120,AZ121,"f",,Trigger)</f>
        <v>42415</v>
      </c>
      <c r="BC121" s="98">
        <f>_xll.qlInterestRateIndexMaturity(Currency&amp;"ibor"&amp;Tenor,BB121,Trigger)</f>
        <v>42597</v>
      </c>
      <c r="BD121" s="242" t="e">
        <f>_xll.qlIndexFixing($AD$5,BA121,TRUE,_xll.ohTrigger(Trigger,Trigger6M))</f>
        <v>#NUM!</v>
      </c>
      <c r="BE121" s="242">
        <f>IFERROR(_xll.qlIndexFixing($BF$1,BA121,,_xll.ohTrigger(Trigger,Trigger6M)),#N/A)</f>
        <v>5.0197045213792109E-4</v>
      </c>
    </row>
    <row r="122" spans="52:57" ht="11.25" customHeight="1" x14ac:dyDescent="0.25">
      <c r="AZ122" s="97" t="s">
        <v>197</v>
      </c>
      <c r="BA122" s="98">
        <f>_xll.qlInterestRateIndexFixingDate(Currency&amp;"ibor"&amp;Tenor,BB122,Trigger)</f>
        <v>42412</v>
      </c>
      <c r="BB122" s="98">
        <f>_xll.qlCalendarAdvance(Calendar,BB121,AZ122,"f",,Trigger)</f>
        <v>42416</v>
      </c>
      <c r="BC122" s="98">
        <f>_xll.qlInterestRateIndexMaturity(Currency&amp;"ibor"&amp;Tenor,BB122,Trigger)</f>
        <v>42598</v>
      </c>
      <c r="BD122" s="242" t="e">
        <f>_xll.qlIndexFixing($AD$5,BA122,TRUE,_xll.ohTrigger(Trigger,Trigger6M))</f>
        <v>#NUM!</v>
      </c>
      <c r="BE122" s="242">
        <f>IFERROR(_xll.qlIndexFixing($BF$1,BA122,,_xll.ohTrigger(Trigger,Trigger6M)),#N/A)</f>
        <v>5.0249320204897164E-4</v>
      </c>
    </row>
    <row r="123" spans="52:57" ht="11.25" customHeight="1" x14ac:dyDescent="0.25">
      <c r="AZ123" s="97" t="s">
        <v>197</v>
      </c>
      <c r="BA123" s="98">
        <f>_xll.qlInterestRateIndexFixingDate(Currency&amp;"ibor"&amp;Tenor,BB123,Trigger)</f>
        <v>42415</v>
      </c>
      <c r="BB123" s="98">
        <f>_xll.qlCalendarAdvance(Calendar,BB122,AZ123,"f",,Trigger)</f>
        <v>42417</v>
      </c>
      <c r="BC123" s="98">
        <f>_xll.qlInterestRateIndexMaturity(Currency&amp;"ibor"&amp;Tenor,BB123,Trigger)</f>
        <v>42599</v>
      </c>
      <c r="BD123" s="242" t="e">
        <f>_xll.qlIndexFixing($AD$5,BA123,TRUE,_xll.ohTrigger(Trigger,Trigger6M))</f>
        <v>#NUM!</v>
      </c>
      <c r="BE123" s="242">
        <f>IFERROR(_xll.qlIndexFixing($BF$1,BA123,,_xll.ohTrigger(Trigger,Trigger6M)),#N/A)</f>
        <v>5.0301161091337917E-4</v>
      </c>
    </row>
    <row r="124" spans="52:57" ht="11.25" customHeight="1" x14ac:dyDescent="0.25">
      <c r="AZ124" s="97" t="s">
        <v>197</v>
      </c>
      <c r="BA124" s="98">
        <f>_xll.qlInterestRateIndexFixingDate(Currency&amp;"ibor"&amp;Tenor,BB124,Trigger)</f>
        <v>42416</v>
      </c>
      <c r="BB124" s="98">
        <f>_xll.qlCalendarAdvance(Calendar,BB123,AZ124,"f",,Trigger)</f>
        <v>42418</v>
      </c>
      <c r="BC124" s="98">
        <f>_xll.qlInterestRateIndexMaturity(Currency&amp;"ibor"&amp;Tenor,BB124,Trigger)</f>
        <v>42600</v>
      </c>
      <c r="BD124" s="242" t="e">
        <f>_xll.qlIndexFixing($AD$5,BA124,TRUE,_xll.ohTrigger(Trigger,Trigger6M))</f>
        <v>#NUM!</v>
      </c>
      <c r="BE124" s="242">
        <f>IFERROR(_xll.qlIndexFixing($BF$1,BA124,,_xll.ohTrigger(Trigger,Trigger6M)),#N/A)</f>
        <v>5.0352895327046478E-4</v>
      </c>
    </row>
    <row r="125" spans="52:57" ht="11.25" customHeight="1" x14ac:dyDescent="0.25">
      <c r="AZ125" s="97" t="s">
        <v>197</v>
      </c>
      <c r="BA125" s="98">
        <f>_xll.qlInterestRateIndexFixingDate(Currency&amp;"ibor"&amp;Tenor,BB125,Trigger)</f>
        <v>42417</v>
      </c>
      <c r="BB125" s="98">
        <f>_xll.qlCalendarAdvance(Calendar,BB124,AZ125,"f",,Trigger)</f>
        <v>42419</v>
      </c>
      <c r="BC125" s="98">
        <f>_xll.qlInterestRateIndexMaturity(Currency&amp;"ibor"&amp;Tenor,BB125,Trigger)</f>
        <v>42601</v>
      </c>
      <c r="BD125" s="242" t="e">
        <f>_xll.qlIndexFixing($AD$5,BA125,TRUE,_xll.ohTrigger(Trigger,Trigger6M))</f>
        <v>#NUM!</v>
      </c>
      <c r="BE125" s="242">
        <f>IFERROR(_xll.qlIndexFixing($BF$1,BA125,,_xll.ohTrigger(Trigger,Trigger6M)),#N/A)</f>
        <v>5.0404854110520025E-4</v>
      </c>
    </row>
    <row r="126" spans="52:57" ht="11.25" customHeight="1" x14ac:dyDescent="0.25">
      <c r="AZ126" s="97" t="s">
        <v>197</v>
      </c>
      <c r="BA126" s="98">
        <f>_xll.qlInterestRateIndexFixingDate(Currency&amp;"ibor"&amp;Tenor,BB126,Trigger)</f>
        <v>42418</v>
      </c>
      <c r="BB126" s="98">
        <f>_xll.qlCalendarAdvance(Calendar,BB125,AZ126,"f",,Trigger)</f>
        <v>42422</v>
      </c>
      <c r="BC126" s="98">
        <f>_xll.qlInterestRateIndexMaturity(Currency&amp;"ibor"&amp;Tenor,BB126,Trigger)</f>
        <v>42604</v>
      </c>
      <c r="BD126" s="242" t="e">
        <f>_xll.qlIndexFixing($AD$5,BA126,TRUE,_xll.ohTrigger(Trigger,Trigger6M))</f>
        <v>#NUM!</v>
      </c>
      <c r="BE126" s="242">
        <f>IFERROR(_xll.qlIndexFixing($BF$1,BA126,,_xll.ohTrigger(Trigger,Trigger6M)),#N/A)</f>
        <v>5.0565445901637929E-4</v>
      </c>
    </row>
    <row r="127" spans="52:57" ht="11.25" customHeight="1" x14ac:dyDescent="0.25">
      <c r="AZ127" s="97" t="s">
        <v>197</v>
      </c>
      <c r="BA127" s="98">
        <f>_xll.qlInterestRateIndexFixingDate(Currency&amp;"ibor"&amp;Tenor,BB127,Trigger)</f>
        <v>42419</v>
      </c>
      <c r="BB127" s="98">
        <f>_xll.qlCalendarAdvance(Calendar,BB126,AZ127,"f",,Trigger)</f>
        <v>42423</v>
      </c>
      <c r="BC127" s="98">
        <f>_xll.qlInterestRateIndexMaturity(Currency&amp;"ibor"&amp;Tenor,BB127,Trigger)</f>
        <v>42605</v>
      </c>
      <c r="BD127" s="242" t="e">
        <f>_xll.qlIndexFixing($AD$5,BA127,TRUE,_xll.ohTrigger(Trigger,Trigger6M))</f>
        <v>#NUM!</v>
      </c>
      <c r="BE127" s="242">
        <f>IFERROR(_xll.qlIndexFixing($BF$1,BA127,,_xll.ohTrigger(Trigger,Trigger6M)),#N/A)</f>
        <v>5.0621689753631283E-4</v>
      </c>
    </row>
    <row r="128" spans="52:57" ht="11.25" customHeight="1" x14ac:dyDescent="0.25">
      <c r="AZ128" s="97" t="s">
        <v>197</v>
      </c>
      <c r="BA128" s="98">
        <f>_xll.qlInterestRateIndexFixingDate(Currency&amp;"ibor"&amp;Tenor,BB128,Trigger)</f>
        <v>42422</v>
      </c>
      <c r="BB128" s="98">
        <f>_xll.qlCalendarAdvance(Calendar,BB127,AZ128,"f",,Trigger)</f>
        <v>42424</v>
      </c>
      <c r="BC128" s="98">
        <f>_xll.qlInterestRateIndexMaturity(Currency&amp;"ibor"&amp;Tenor,BB128,Trigger)</f>
        <v>42606</v>
      </c>
      <c r="BD128" s="242" t="e">
        <f>_xll.qlIndexFixing($AD$5,BA128,TRUE,_xll.ohTrigger(Trigger,Trigger6M))</f>
        <v>#NUM!</v>
      </c>
      <c r="BE128" s="242">
        <f>IFERROR(_xll.qlIndexFixing($BF$1,BA128,,_xll.ohTrigger(Trigger,Trigger6M)),#N/A)</f>
        <v>5.0679870315494023E-4</v>
      </c>
    </row>
    <row r="129" spans="52:57" ht="11.25" customHeight="1" x14ac:dyDescent="0.25">
      <c r="AZ129" s="97" t="s">
        <v>197</v>
      </c>
      <c r="BA129" s="98">
        <f>_xll.qlInterestRateIndexFixingDate(Currency&amp;"ibor"&amp;Tenor,BB129,Trigger)</f>
        <v>42423</v>
      </c>
      <c r="BB129" s="98">
        <f>_xll.qlCalendarAdvance(Calendar,BB128,AZ129,"f",,Trigger)</f>
        <v>42425</v>
      </c>
      <c r="BC129" s="98">
        <f>_xll.qlInterestRateIndexMaturity(Currency&amp;"ibor"&amp;Tenor,BB129,Trigger)</f>
        <v>42607</v>
      </c>
      <c r="BD129" s="242" t="e">
        <f>_xll.qlIndexFixing($AD$5,BA129,TRUE,_xll.ohTrigger(Trigger,Trigger6M))</f>
        <v>#NUM!</v>
      </c>
      <c r="BE129" s="242">
        <f>IFERROR(_xll.qlIndexFixing($BF$1,BA129,,_xll.ohTrigger(Trigger,Trigger6M)),#N/A)</f>
        <v>5.0740341253684932E-4</v>
      </c>
    </row>
    <row r="130" spans="52:57" ht="11.25" customHeight="1" x14ac:dyDescent="0.25">
      <c r="AZ130" s="97" t="s">
        <v>197</v>
      </c>
      <c r="BA130" s="98">
        <f>_xll.qlInterestRateIndexFixingDate(Currency&amp;"ibor"&amp;Tenor,BB130,Trigger)</f>
        <v>42424</v>
      </c>
      <c r="BB130" s="98">
        <f>_xll.qlCalendarAdvance(Calendar,BB129,AZ130,"f",,Trigger)</f>
        <v>42426</v>
      </c>
      <c r="BC130" s="98">
        <f>_xll.qlInterestRateIndexMaturity(Currency&amp;"ibor"&amp;Tenor,BB130,Trigger)</f>
        <v>42608</v>
      </c>
      <c r="BD130" s="242" t="e">
        <f>_xll.qlIndexFixing($AD$5,BA130,TRUE,_xll.ohTrigger(Trigger,Trigger6M))</f>
        <v>#NUM!</v>
      </c>
      <c r="BE130" s="242">
        <f>IFERROR(_xll.qlIndexFixing($BF$1,BA130,,_xll.ohTrigger(Trigger,Trigger6M)),#N/A)</f>
        <v>5.0803459979535291E-4</v>
      </c>
    </row>
    <row r="131" spans="52:57" ht="11.25" customHeight="1" x14ac:dyDescent="0.25">
      <c r="AZ131" s="97" t="s">
        <v>197</v>
      </c>
      <c r="BA131" s="98">
        <f>_xll.qlInterestRateIndexFixingDate(Currency&amp;"ibor"&amp;Tenor,BB131,Trigger)</f>
        <v>42425</v>
      </c>
      <c r="BB131" s="98">
        <f>_xll.qlCalendarAdvance(Calendar,BB130,AZ131,"f",,Trigger)</f>
        <v>42429</v>
      </c>
      <c r="BC131" s="98">
        <f>_xll.qlInterestRateIndexMaturity(Currency&amp;"ibor"&amp;Tenor,BB131,Trigger)</f>
        <v>42613</v>
      </c>
      <c r="BD131" s="242" t="e">
        <f>_xll.qlIndexFixing($AD$5,BA131,TRUE,_xll.ohTrigger(Trigger,Trigger6M))</f>
        <v>#NUM!</v>
      </c>
      <c r="BE131" s="242">
        <f>IFERROR(_xll.qlIndexFixing($BF$1,BA131,,_xll.ohTrigger(Trigger,Trigger6M)),#N/A)</f>
        <v>5.1000000000003939E-4</v>
      </c>
    </row>
    <row r="132" spans="52:57" ht="11.25" customHeight="1" x14ac:dyDescent="0.25">
      <c r="AZ132" s="97" t="s">
        <v>197</v>
      </c>
      <c r="BA132" s="98">
        <f>_xll.qlInterestRateIndexFixingDate(Currency&amp;"ibor"&amp;Tenor,BB132,Trigger)</f>
        <v>42426</v>
      </c>
      <c r="BB132" s="98">
        <f>_xll.qlCalendarAdvance(Calendar,BB131,AZ132,"f",,Trigger)</f>
        <v>42430</v>
      </c>
      <c r="BC132" s="98">
        <f>_xll.qlInterestRateIndexMaturity(Currency&amp;"ibor"&amp;Tenor,BB132,Trigger)</f>
        <v>42614</v>
      </c>
      <c r="BD132" s="242" t="e">
        <f>_xll.qlIndexFixing($AD$5,BA132,TRUE,_xll.ohTrigger(Trigger,Trigger6M))</f>
        <v>#NUM!</v>
      </c>
      <c r="BE132" s="242">
        <f>IFERROR(_xll.qlIndexFixing($BF$1,BA132,,_xll.ohTrigger(Trigger,Trigger6M)),#N/A)</f>
        <v>5.067669913601066E-4</v>
      </c>
    </row>
    <row r="133" spans="52:57" ht="11.25" customHeight="1" x14ac:dyDescent="0.25">
      <c r="AZ133" s="97" t="s">
        <v>197</v>
      </c>
      <c r="BA133" s="98">
        <f>_xll.qlInterestRateIndexFixingDate(Currency&amp;"ibor"&amp;Tenor,BB133,Trigger)</f>
        <v>42429</v>
      </c>
      <c r="BB133" s="98">
        <f>_xll.qlCalendarAdvance(Calendar,BB132,AZ133,"f",,Trigger)</f>
        <v>42431</v>
      </c>
      <c r="BC133" s="98">
        <f>_xll.qlInterestRateIndexMaturity(Currency&amp;"ibor"&amp;Tenor,BB133,Trigger)</f>
        <v>42615</v>
      </c>
      <c r="BD133" s="242" t="e">
        <f>_xll.qlIndexFixing($AD$5,BA133,TRUE,_xll.ohTrigger(Trigger,Trigger6M))</f>
        <v>#NUM!</v>
      </c>
      <c r="BE133" s="242">
        <f>IFERROR(_xll.qlIndexFixing($BF$1,BA133,,_xll.ohTrigger(Trigger,Trigger6M)),#N/A)</f>
        <v>5.0769203402909282E-4</v>
      </c>
    </row>
    <row r="134" spans="52:57" ht="11.25" customHeight="1" x14ac:dyDescent="0.25">
      <c r="AZ134" s="97" t="s">
        <v>197</v>
      </c>
      <c r="BA134" s="98">
        <f>_xll.qlInterestRateIndexFixingDate(Currency&amp;"ibor"&amp;Tenor,BB134,Trigger)</f>
        <v>42430</v>
      </c>
      <c r="BB134" s="98">
        <f>_xll.qlCalendarAdvance(Calendar,BB133,AZ134,"f",,Trigger)</f>
        <v>42432</v>
      </c>
      <c r="BC134" s="98">
        <f>_xll.qlInterestRateIndexMaturity(Currency&amp;"ibor"&amp;Tenor,BB134,Trigger)</f>
        <v>42618</v>
      </c>
      <c r="BD134" s="242" t="e">
        <f>_xll.qlIndexFixing($AD$5,BA134,TRUE,_xll.ohTrigger(Trigger,Trigger6M))</f>
        <v>#NUM!</v>
      </c>
      <c r="BE134" s="242">
        <f>IFERROR(_xll.qlIndexFixing($BF$1,BA134,,_xll.ohTrigger(Trigger,Trigger6M)),#N/A)</f>
        <v>5.0912054817761165E-4</v>
      </c>
    </row>
    <row r="135" spans="52:57" ht="11.25" customHeight="1" x14ac:dyDescent="0.25">
      <c r="AZ135" s="97" t="s">
        <v>197</v>
      </c>
      <c r="BA135" s="98">
        <f>_xll.qlInterestRateIndexFixingDate(Currency&amp;"ibor"&amp;Tenor,BB135,Trigger)</f>
        <v>42431</v>
      </c>
      <c r="BB135" s="98">
        <f>_xll.qlCalendarAdvance(Calendar,BB134,AZ135,"f",,Trigger)</f>
        <v>42433</v>
      </c>
      <c r="BC135" s="98">
        <f>_xll.qlInterestRateIndexMaturity(Currency&amp;"ibor"&amp;Tenor,BB135,Trigger)</f>
        <v>42618</v>
      </c>
      <c r="BD135" s="242" t="e">
        <f>_xll.qlIndexFixing($AD$5,BA135,TRUE,_xll.ohTrigger(Trigger,Trigger6M))</f>
        <v>#NUM!</v>
      </c>
      <c r="BE135" s="242">
        <f>IFERROR(_xll.qlIndexFixing($BF$1,BA135,,_xll.ohTrigger(Trigger,Trigger6M)),#N/A)</f>
        <v>5.0993737132715015E-4</v>
      </c>
    </row>
    <row r="136" spans="52:57" ht="11.25" customHeight="1" x14ac:dyDescent="0.25">
      <c r="AZ136" s="97" t="s">
        <v>197</v>
      </c>
      <c r="BA136" s="98">
        <f>_xll.qlInterestRateIndexFixingDate(Currency&amp;"ibor"&amp;Tenor,BB136,Trigger)</f>
        <v>42432</v>
      </c>
      <c r="BB136" s="98">
        <f>_xll.qlCalendarAdvance(Calendar,BB135,AZ136,"f",,Trigger)</f>
        <v>42436</v>
      </c>
      <c r="BC136" s="98">
        <f>_xll.qlInterestRateIndexMaturity(Currency&amp;"ibor"&amp;Tenor,BB136,Trigger)</f>
        <v>42620</v>
      </c>
      <c r="BD136" s="242" t="e">
        <f>_xll.qlIndexFixing($AD$5,BA136,TRUE,_xll.ohTrigger(Trigger,Trigger6M))</f>
        <v>#NUM!</v>
      </c>
      <c r="BE136" s="242">
        <f>IFERROR(_xll.qlIndexFixing($BF$1,BA136,,_xll.ohTrigger(Trigger,Trigger6M)),#N/A)</f>
        <v>5.1303312238720517E-4</v>
      </c>
    </row>
    <row r="137" spans="52:57" ht="11.25" customHeight="1" x14ac:dyDescent="0.25">
      <c r="AZ137" s="97" t="s">
        <v>197</v>
      </c>
      <c r="BA137" s="98">
        <f>_xll.qlInterestRateIndexFixingDate(Currency&amp;"ibor"&amp;Tenor,BB137,Trigger)</f>
        <v>42433</v>
      </c>
      <c r="BB137" s="98">
        <f>_xll.qlCalendarAdvance(Calendar,BB136,AZ137,"f",,Trigger)</f>
        <v>42437</v>
      </c>
      <c r="BC137" s="98">
        <f>_xll.qlInterestRateIndexMaturity(Currency&amp;"ibor"&amp;Tenor,BB137,Trigger)</f>
        <v>42621</v>
      </c>
      <c r="BD137" s="242" t="e">
        <f>_xll.qlIndexFixing($AD$5,BA137,TRUE,_xll.ohTrigger(Trigger,Trigger6M))</f>
        <v>#NUM!</v>
      </c>
      <c r="BE137" s="242">
        <f>IFERROR(_xll.qlIndexFixing($BF$1,BA137,,_xll.ohTrigger(Trigger,Trigger6M)),#N/A)</f>
        <v>5.1424280588926888E-4</v>
      </c>
    </row>
    <row r="138" spans="52:57" ht="11.25" customHeight="1" x14ac:dyDescent="0.25">
      <c r="AZ138" s="97" t="s">
        <v>197</v>
      </c>
      <c r="BA138" s="98">
        <f>_xll.qlInterestRateIndexFixingDate(Currency&amp;"ibor"&amp;Tenor,BB138,Trigger)</f>
        <v>42436</v>
      </c>
      <c r="BB138" s="98">
        <f>_xll.qlCalendarAdvance(Calendar,BB137,AZ138,"f",,Trigger)</f>
        <v>42438</v>
      </c>
      <c r="BC138" s="98">
        <f>_xll.qlInterestRateIndexMaturity(Currency&amp;"ibor"&amp;Tenor,BB138,Trigger)</f>
        <v>42622</v>
      </c>
      <c r="BD138" s="242" t="e">
        <f>_xll.qlIndexFixing($AD$5,BA138,TRUE,_xll.ohTrigger(Trigger,Trigger6M))</f>
        <v>#NUM!</v>
      </c>
      <c r="BE138" s="242">
        <f>IFERROR(_xll.qlIndexFixing($BF$1,BA138,,_xll.ohTrigger(Trigger,Trigger6M)),#N/A)</f>
        <v>5.1549906487480257E-4</v>
      </c>
    </row>
    <row r="139" spans="52:57" ht="11.25" customHeight="1" x14ac:dyDescent="0.25">
      <c r="AZ139" s="97" t="s">
        <v>197</v>
      </c>
      <c r="BA139" s="98">
        <f>_xll.qlInterestRateIndexFixingDate(Currency&amp;"ibor"&amp;Tenor,BB139,Trigger)</f>
        <v>42437</v>
      </c>
      <c r="BB139" s="98">
        <f>_xll.qlCalendarAdvance(Calendar,BB138,AZ139,"f",,Trigger)</f>
        <v>42439</v>
      </c>
      <c r="BC139" s="98">
        <f>_xll.qlInterestRateIndexMaturity(Currency&amp;"ibor"&amp;Tenor,BB139,Trigger)</f>
        <v>42625</v>
      </c>
      <c r="BD139" s="242" t="e">
        <f>_xll.qlIndexFixing($AD$5,BA139,TRUE,_xll.ohTrigger(Trigger,Trigger6M))</f>
        <v>#NUM!</v>
      </c>
      <c r="BE139" s="242">
        <f>IFERROR(_xll.qlIndexFixing($BF$1,BA139,,_xll.ohTrigger(Trigger,Trigger6M)),#N/A)</f>
        <v>5.1792192780186395E-4</v>
      </c>
    </row>
    <row r="140" spans="52:57" ht="11.25" customHeight="1" x14ac:dyDescent="0.25">
      <c r="AZ140" s="97" t="s">
        <v>197</v>
      </c>
      <c r="BA140" s="98">
        <f>_xll.qlInterestRateIndexFixingDate(Currency&amp;"ibor"&amp;Tenor,BB140,Trigger)</f>
        <v>42438</v>
      </c>
      <c r="BB140" s="98">
        <f>_xll.qlCalendarAdvance(Calendar,BB139,AZ140,"f",,Trigger)</f>
        <v>42440</v>
      </c>
      <c r="BC140" s="98">
        <f>_xll.qlInterestRateIndexMaturity(Currency&amp;"ibor"&amp;Tenor,BB140,Trigger)</f>
        <v>42625</v>
      </c>
      <c r="BD140" s="242" t="e">
        <f>_xll.qlIndexFixing($AD$5,BA140,TRUE,_xll.ohTrigger(Trigger,Trigger6M))</f>
        <v>#NUM!</v>
      </c>
      <c r="BE140" s="242">
        <f>IFERROR(_xll.qlIndexFixing($BF$1,BA140,,_xll.ohTrigger(Trigger,Trigger6M)),#N/A)</f>
        <v>5.1873223544369681E-4</v>
      </c>
    </row>
    <row r="141" spans="52:57" ht="11.25" customHeight="1" x14ac:dyDescent="0.25">
      <c r="AZ141" s="97" t="s">
        <v>197</v>
      </c>
      <c r="BA141" s="98">
        <f>_xll.qlInterestRateIndexFixingDate(Currency&amp;"ibor"&amp;Tenor,BB141,Trigger)</f>
        <v>42439</v>
      </c>
      <c r="BB141" s="98">
        <f>_xll.qlCalendarAdvance(Calendar,BB140,AZ141,"f",,Trigger)</f>
        <v>42443</v>
      </c>
      <c r="BC141" s="98">
        <f>_xll.qlInterestRateIndexMaturity(Currency&amp;"ibor"&amp;Tenor,BB141,Trigger)</f>
        <v>42627</v>
      </c>
      <c r="BD141" s="242" t="e">
        <f>_xll.qlIndexFixing($AD$5,BA141,TRUE,_xll.ohTrigger(Trigger,Trigger6M))</f>
        <v>#NUM!</v>
      </c>
      <c r="BE141" s="242">
        <f>IFERROR(_xll.qlIndexFixing($BF$1,BA141,,_xll.ohTrigger(Trigger,Trigger6M)),#N/A)</f>
        <v>5.2247006858864152E-4</v>
      </c>
    </row>
    <row r="142" spans="52:57" ht="11.25" customHeight="1" x14ac:dyDescent="0.25">
      <c r="AZ142" s="97" t="s">
        <v>197</v>
      </c>
      <c r="BA142" s="98">
        <f>_xll.qlInterestRateIndexFixingDate(Currency&amp;"ibor"&amp;Tenor,BB142,Trigger)</f>
        <v>42440</v>
      </c>
      <c r="BB142" s="98">
        <f>_xll.qlCalendarAdvance(Calendar,BB141,AZ142,"f",,Trigger)</f>
        <v>42444</v>
      </c>
      <c r="BC142" s="98">
        <f>_xll.qlInterestRateIndexMaturity(Currency&amp;"ibor"&amp;Tenor,BB142,Trigger)</f>
        <v>42628</v>
      </c>
      <c r="BD142" s="242" t="e">
        <f>_xll.qlIndexFixing($AD$5,BA142,TRUE,_xll.ohTrigger(Trigger,Trigger6M))</f>
        <v>#NUM!</v>
      </c>
      <c r="BE142" s="242">
        <f>IFERROR(_xll.qlIndexFixing($BF$1,BA142,,_xll.ohTrigger(Trigger,Trigger6M)),#N/A)</f>
        <v>5.2400039618328697E-4</v>
      </c>
    </row>
    <row r="143" spans="52:57" ht="11.25" customHeight="1" x14ac:dyDescent="0.25">
      <c r="AZ143" s="97" t="s">
        <v>197</v>
      </c>
      <c r="BA143" s="98">
        <f>_xll.qlInterestRateIndexFixingDate(Currency&amp;"ibor"&amp;Tenor,BB143,Trigger)</f>
        <v>42443</v>
      </c>
      <c r="BB143" s="98">
        <f>_xll.qlCalendarAdvance(Calendar,BB142,AZ143,"f",,Trigger)</f>
        <v>42445</v>
      </c>
      <c r="BC143" s="98">
        <f>_xll.qlInterestRateIndexMaturity(Currency&amp;"ibor"&amp;Tenor,BB143,Trigger)</f>
        <v>42629</v>
      </c>
      <c r="BD143" s="242" t="e">
        <f>_xll.qlIndexFixing($AD$5,BA143,TRUE,_xll.ohTrigger(Trigger,Trigger6M))</f>
        <v>#NUM!</v>
      </c>
      <c r="BE143" s="242">
        <f>IFERROR(_xll.qlIndexFixing($BF$1,BA143,,_xll.ohTrigger(Trigger,Trigger6M)),#N/A)</f>
        <v>5.2557548435491644E-4</v>
      </c>
    </row>
    <row r="144" spans="52:57" ht="11.25" customHeight="1" x14ac:dyDescent="0.25">
      <c r="AZ144" s="97" t="s">
        <v>197</v>
      </c>
      <c r="BA144" s="98">
        <f>_xll.qlInterestRateIndexFixingDate(Currency&amp;"ibor"&amp;Tenor,BB144,Trigger)</f>
        <v>42444</v>
      </c>
      <c r="BB144" s="98">
        <f>_xll.qlCalendarAdvance(Calendar,BB143,AZ144,"f",,Trigger)</f>
        <v>42446</v>
      </c>
      <c r="BC144" s="98">
        <f>_xll.qlInterestRateIndexMaturity(Currency&amp;"ibor"&amp;Tenor,BB144,Trigger)</f>
        <v>42632</v>
      </c>
      <c r="BD144" s="242" t="e">
        <f>_xll.qlIndexFixing($AD$5,BA144,TRUE,_xll.ohTrigger(Trigger,Trigger6M))</f>
        <v>#NUM!</v>
      </c>
      <c r="BE144" s="242">
        <f>IFERROR(_xll.qlIndexFixing($BF$1,BA144,,_xll.ohTrigger(Trigger,Trigger6M)),#N/A)</f>
        <v>5.2890067353417527E-4</v>
      </c>
    </row>
    <row r="145" spans="52:57" ht="11.25" customHeight="1" x14ac:dyDescent="0.25">
      <c r="AZ145" s="97" t="s">
        <v>197</v>
      </c>
      <c r="BA145" s="98">
        <f>_xll.qlInterestRateIndexFixingDate(Currency&amp;"ibor"&amp;Tenor,BB145,Trigger)</f>
        <v>42445</v>
      </c>
      <c r="BB145" s="98">
        <f>_xll.qlCalendarAdvance(Calendar,BB144,AZ145,"f",,Trigger)</f>
        <v>42447</v>
      </c>
      <c r="BC145" s="98">
        <f>_xll.qlInterestRateIndexMaturity(Currency&amp;"ibor"&amp;Tenor,BB145,Trigger)</f>
        <v>42632</v>
      </c>
      <c r="BD145" s="242" t="e">
        <f>_xll.qlIndexFixing($AD$5,BA145,TRUE,_xll.ohTrigger(Trigger,Trigger6M))</f>
        <v>#NUM!</v>
      </c>
      <c r="BE145" s="242">
        <f>IFERROR(_xll.qlIndexFixing($BF$1,BA145,,_xll.ohTrigger(Trigger,Trigger6M)),#N/A)</f>
        <v>5.2973124612324069E-4</v>
      </c>
    </row>
    <row r="146" spans="52:57" ht="11.25" customHeight="1" x14ac:dyDescent="0.25">
      <c r="AZ146" s="97" t="s">
        <v>197</v>
      </c>
      <c r="BA146" s="98">
        <f>_xll.qlInterestRateIndexFixingDate(Currency&amp;"ibor"&amp;Tenor,BB146,Trigger)</f>
        <v>42446</v>
      </c>
      <c r="BB146" s="98">
        <f>_xll.qlCalendarAdvance(Calendar,BB145,AZ146,"f",,Trigger)</f>
        <v>42450</v>
      </c>
      <c r="BC146" s="98">
        <f>_xll.qlInterestRateIndexMaturity(Currency&amp;"ibor"&amp;Tenor,BB146,Trigger)</f>
        <v>42634</v>
      </c>
      <c r="BD146" s="242" t="e">
        <f>_xll.qlIndexFixing($AD$5,BA146,TRUE,_xll.ohTrigger(Trigger,Trigger6M))</f>
        <v>#NUM!</v>
      </c>
      <c r="BE146" s="242">
        <f>IFERROR(_xll.qlIndexFixing($BF$1,BA146,,_xll.ohTrigger(Trigger,Trigger6M)),#N/A)</f>
        <v>5.3411288165880846E-4</v>
      </c>
    </row>
    <row r="147" spans="52:57" ht="11.25" customHeight="1" x14ac:dyDescent="0.25">
      <c r="AZ147" s="97" t="s">
        <v>197</v>
      </c>
      <c r="BA147" s="98">
        <f>_xll.qlInterestRateIndexFixingDate(Currency&amp;"ibor"&amp;Tenor,BB147,Trigger)</f>
        <v>42447</v>
      </c>
      <c r="BB147" s="98">
        <f>_xll.qlCalendarAdvance(Calendar,BB146,AZ147,"f",,Trigger)</f>
        <v>42451</v>
      </c>
      <c r="BC147" s="98">
        <f>_xll.qlInterestRateIndexMaturity(Currency&amp;"ibor"&amp;Tenor,BB147,Trigger)</f>
        <v>42635</v>
      </c>
      <c r="BD147" s="242" t="e">
        <f>_xll.qlIndexFixing($AD$5,BA147,TRUE,_xll.ohTrigger(Trigger,Trigger6M))</f>
        <v>#NUM!</v>
      </c>
      <c r="BE147" s="242">
        <f>IFERROR(_xll.qlIndexFixing($BF$1,BA147,,_xll.ohTrigger(Trigger,Trigger6M)),#N/A)</f>
        <v>5.3595083174615024E-4</v>
      </c>
    </row>
    <row r="148" spans="52:57" ht="11.25" customHeight="1" x14ac:dyDescent="0.25">
      <c r="AZ148" s="97" t="s">
        <v>197</v>
      </c>
      <c r="BA148" s="98">
        <f>_xll.qlInterestRateIndexFixingDate(Currency&amp;"ibor"&amp;Tenor,BB148,Trigger)</f>
        <v>42450</v>
      </c>
      <c r="BB148" s="98">
        <f>_xll.qlCalendarAdvance(Calendar,BB147,AZ148,"f",,Trigger)</f>
        <v>42452</v>
      </c>
      <c r="BC148" s="98">
        <f>_xll.qlInterestRateIndexMaturity(Currency&amp;"ibor"&amp;Tenor,BB148,Trigger)</f>
        <v>42636</v>
      </c>
      <c r="BD148" s="242" t="e">
        <f>_xll.qlIndexFixing($AD$5,BA148,TRUE,_xll.ohTrigger(Trigger,Trigger6M))</f>
        <v>#NUM!</v>
      </c>
      <c r="BE148" s="242">
        <f>IFERROR(_xll.qlIndexFixing($BF$1,BA148,,_xll.ohTrigger(Trigger,Trigger6M)),#N/A)</f>
        <v>5.378316217477168E-4</v>
      </c>
    </row>
    <row r="149" spans="52:57" ht="11.25" customHeight="1" x14ac:dyDescent="0.25">
      <c r="AZ149" s="97" t="s">
        <v>197</v>
      </c>
      <c r="BA149" s="98">
        <f>_xll.qlInterestRateIndexFixingDate(Currency&amp;"ibor"&amp;Tenor,BB149,Trigger)</f>
        <v>42451</v>
      </c>
      <c r="BB149" s="98">
        <f>_xll.qlCalendarAdvance(Calendar,BB148,AZ149,"f",,Trigger)</f>
        <v>42453</v>
      </c>
      <c r="BC149" s="98">
        <f>_xll.qlInterestRateIndexMaturity(Currency&amp;"ibor"&amp;Tenor,BB149,Trigger)</f>
        <v>42639</v>
      </c>
      <c r="BD149" s="242" t="e">
        <f>_xll.qlIndexFixing($AD$5,BA149,TRUE,_xll.ohTrigger(Trigger,Trigger6M))</f>
        <v>#NUM!</v>
      </c>
      <c r="BE149" s="242">
        <f>IFERROR(_xll.qlIndexFixing($BF$1,BA149,,_xll.ohTrigger(Trigger,Trigger6M)),#N/A)</f>
        <v>5.4196069178941327E-4</v>
      </c>
    </row>
    <row r="150" spans="52:57" ht="11.25" customHeight="1" x14ac:dyDescent="0.25">
      <c r="AZ150" s="97" t="s">
        <v>197</v>
      </c>
      <c r="BA150" s="98">
        <f>_xll.qlInterestRateIndexFixingDate(Currency&amp;"ibor"&amp;Tenor,BB150,Trigger)</f>
        <v>42452</v>
      </c>
      <c r="BB150" s="98">
        <f>_xll.qlCalendarAdvance(Calendar,BB149,AZ150,"f",,Trigger)</f>
        <v>42458</v>
      </c>
      <c r="BC150" s="98">
        <f>_xll.qlInterestRateIndexMaturity(Currency&amp;"ibor"&amp;Tenor,BB150,Trigger)</f>
        <v>42642</v>
      </c>
      <c r="BD150" s="242" t="e">
        <f>_xll.qlIndexFixing($AD$5,BA150,TRUE,_xll.ohTrigger(Trigger,Trigger6M))</f>
        <v>#NUM!</v>
      </c>
      <c r="BE150" s="242">
        <f>IFERROR(_xll.qlIndexFixing($BF$1,BA150,,_xll.ohTrigger(Trigger,Trigger6M)),#N/A)</f>
        <v>5.5000000000012775E-4</v>
      </c>
    </row>
    <row r="151" spans="52:57" ht="11.25" customHeight="1" x14ac:dyDescent="0.25">
      <c r="AZ151" s="97" t="s">
        <v>197</v>
      </c>
      <c r="BA151" s="98">
        <f>_xll.qlInterestRateIndexFixingDate(Currency&amp;"ibor"&amp;Tenor,BB151,Trigger)</f>
        <v>42453</v>
      </c>
      <c r="BB151" s="98">
        <f>_xll.qlCalendarAdvance(Calendar,BB150,AZ151,"f",,Trigger)</f>
        <v>42459</v>
      </c>
      <c r="BC151" s="98">
        <f>_xll.qlInterestRateIndexMaturity(Currency&amp;"ibor"&amp;Tenor,BB151,Trigger)</f>
        <v>42643</v>
      </c>
      <c r="BD151" s="242" t="e">
        <f>_xll.qlIndexFixing($AD$5,BA151,TRUE,_xll.ohTrigger(Trigger,Trigger6M))</f>
        <v>#NUM!</v>
      </c>
      <c r="BE151" s="242">
        <f>IFERROR(_xll.qlIndexFixing($BF$1,BA151,,_xll.ohTrigger(Trigger,Trigger6M)),#N/A)</f>
        <v>5.5217241029482521E-4</v>
      </c>
    </row>
    <row r="152" spans="52:57" ht="11.25" customHeight="1" x14ac:dyDescent="0.25">
      <c r="AZ152" s="97" t="s">
        <v>197</v>
      </c>
      <c r="BA152" s="98">
        <f>_xll.qlInterestRateIndexFixingDate(Currency&amp;"ibor"&amp;Tenor,BB152,Trigger)</f>
        <v>42458</v>
      </c>
      <c r="BB152" s="98">
        <f>_xll.qlCalendarAdvance(Calendar,BB151,AZ152,"f",,Trigger)</f>
        <v>42460</v>
      </c>
      <c r="BC152" s="98">
        <f>_xll.qlInterestRateIndexMaturity(Currency&amp;"ibor"&amp;Tenor,BB152,Trigger)</f>
        <v>42643</v>
      </c>
      <c r="BD152" s="242" t="e">
        <f>_xll.qlIndexFixing($AD$5,BA152,TRUE,_xll.ohTrigger(Trigger,Trigger6M))</f>
        <v>#NUM!</v>
      </c>
      <c r="BE152" s="242">
        <f>IFERROR(_xll.qlIndexFixing($BF$1,BA152,,_xll.ohTrigger(Trigger,Trigger6M)),#N/A)</f>
        <v>5.5311462999085848E-4</v>
      </c>
    </row>
    <row r="153" spans="52:57" ht="11.25" customHeight="1" x14ac:dyDescent="0.25">
      <c r="AZ153" s="97" t="s">
        <v>197</v>
      </c>
      <c r="BA153" s="98">
        <f>_xll.qlInterestRateIndexFixingDate(Currency&amp;"ibor"&amp;Tenor,BB153,Trigger)</f>
        <v>42459</v>
      </c>
      <c r="BB153" s="98">
        <f>_xll.qlCalendarAdvance(Calendar,BB152,AZ153,"f",,Trigger)</f>
        <v>42461</v>
      </c>
      <c r="BC153" s="98">
        <f>_xll.qlInterestRateIndexMaturity(Currency&amp;"ibor"&amp;Tenor,BB153,Trigger)</f>
        <v>42646</v>
      </c>
      <c r="BD153" s="242" t="e">
        <f>_xll.qlIndexFixing($AD$5,BA153,TRUE,_xll.ohTrigger(Trigger,Trigger6M))</f>
        <v>#NUM!</v>
      </c>
      <c r="BE153" s="242">
        <f>IFERROR(_xll.qlIndexFixing($BF$1,BA153,,_xll.ohTrigger(Trigger,Trigger6M)),#N/A)</f>
        <v>5.4412923817244408E-4</v>
      </c>
    </row>
    <row r="154" spans="52:57" ht="11.25" customHeight="1" x14ac:dyDescent="0.25">
      <c r="AZ154" s="97" t="s">
        <v>197</v>
      </c>
      <c r="BA154" s="98">
        <f>_xll.qlInterestRateIndexFixingDate(Currency&amp;"ibor"&amp;Tenor,BB154,Trigger)</f>
        <v>42460</v>
      </c>
      <c r="BB154" s="98">
        <f>_xll.qlCalendarAdvance(Calendar,BB153,AZ154,"f",,Trigger)</f>
        <v>42464</v>
      </c>
      <c r="BC154" s="98">
        <f>_xll.qlInterestRateIndexMaturity(Currency&amp;"ibor"&amp;Tenor,BB154,Trigger)</f>
        <v>42647</v>
      </c>
      <c r="BD154" s="242" t="e">
        <f>_xll.qlIndexFixing($AD$5,BA154,TRUE,_xll.ohTrigger(Trigger,Trigger6M))</f>
        <v>#NUM!</v>
      </c>
      <c r="BE154" s="242">
        <f>IFERROR(_xll.qlIndexFixing($BF$1,BA154,,_xll.ohTrigger(Trigger,Trigger6M)),#N/A)</f>
        <v>5.4826020889187999E-4</v>
      </c>
    </row>
    <row r="155" spans="52:57" ht="11.25" customHeight="1" x14ac:dyDescent="0.25">
      <c r="AZ155" s="97" t="s">
        <v>197</v>
      </c>
      <c r="BA155" s="98">
        <f>_xll.qlInterestRateIndexFixingDate(Currency&amp;"ibor"&amp;Tenor,BB155,Trigger)</f>
        <v>42461</v>
      </c>
      <c r="BB155" s="98">
        <f>_xll.qlCalendarAdvance(Calendar,BB154,AZ155,"f",,Trigger)</f>
        <v>42465</v>
      </c>
      <c r="BC155" s="98">
        <f>_xll.qlInterestRateIndexMaturity(Currency&amp;"ibor"&amp;Tenor,BB155,Trigger)</f>
        <v>42648</v>
      </c>
      <c r="BD155" s="242" t="e">
        <f>_xll.qlIndexFixing($AD$5,BA155,TRUE,_xll.ohTrigger(Trigger,Trigger6M))</f>
        <v>#NUM!</v>
      </c>
      <c r="BE155" s="242">
        <f>IFERROR(_xll.qlIndexFixing($BF$1,BA155,,_xll.ohTrigger(Trigger,Trigger6M)),#N/A)</f>
        <v>5.5062581324166477E-4</v>
      </c>
    </row>
    <row r="156" spans="52:57" ht="11.25" customHeight="1" x14ac:dyDescent="0.25">
      <c r="AZ156" s="97" t="s">
        <v>197</v>
      </c>
      <c r="BA156" s="98">
        <f>_xll.qlInterestRateIndexFixingDate(Currency&amp;"ibor"&amp;Tenor,BB156,Trigger)</f>
        <v>42464</v>
      </c>
      <c r="BB156" s="98">
        <f>_xll.qlCalendarAdvance(Calendar,BB155,AZ156,"f",,Trigger)</f>
        <v>42466</v>
      </c>
      <c r="BC156" s="98">
        <f>_xll.qlInterestRateIndexMaturity(Currency&amp;"ibor"&amp;Tenor,BB156,Trigger)</f>
        <v>42649</v>
      </c>
      <c r="BD156" s="242" t="e">
        <f>_xll.qlIndexFixing($AD$5,BA156,TRUE,_xll.ohTrigger(Trigger,Trigger6M))</f>
        <v>#NUM!</v>
      </c>
      <c r="BE156" s="242">
        <f>IFERROR(_xll.qlIndexFixing($BF$1,BA156,,_xll.ohTrigger(Trigger,Trigger6M)),#N/A)</f>
        <v>5.5302264066934323E-4</v>
      </c>
    </row>
    <row r="157" spans="52:57" ht="11.25" customHeight="1" x14ac:dyDescent="0.25">
      <c r="AZ157" s="97" t="s">
        <v>197</v>
      </c>
      <c r="BA157" s="98">
        <f>_xll.qlInterestRateIndexFixingDate(Currency&amp;"ibor"&amp;Tenor,BB157,Trigger)</f>
        <v>42465</v>
      </c>
      <c r="BB157" s="98">
        <f>_xll.qlCalendarAdvance(Calendar,BB156,AZ157,"f",,Trigger)</f>
        <v>42467</v>
      </c>
      <c r="BC157" s="98">
        <f>_xll.qlInterestRateIndexMaturity(Currency&amp;"ibor"&amp;Tenor,BB157,Trigger)</f>
        <v>42650</v>
      </c>
      <c r="BD157" s="242" t="e">
        <f>_xll.qlIndexFixing($AD$5,BA157,TRUE,_xll.ohTrigger(Trigger,Trigger6M))</f>
        <v>#NUM!</v>
      </c>
      <c r="BE157" s="242">
        <f>IFERROR(_xll.qlIndexFixing($BF$1,BA157,,_xll.ohTrigger(Trigger,Trigger6M)),#N/A)</f>
        <v>5.5544898502319262E-4</v>
      </c>
    </row>
    <row r="158" spans="52:57" ht="11.25" customHeight="1" x14ac:dyDescent="0.25">
      <c r="AZ158" s="97" t="s">
        <v>197</v>
      </c>
      <c r="BA158" s="98">
        <f>_xll.qlInterestRateIndexFixingDate(Currency&amp;"ibor"&amp;Tenor,BB158,Trigger)</f>
        <v>42466</v>
      </c>
      <c r="BB158" s="98">
        <f>_xll.qlCalendarAdvance(Calendar,BB157,AZ158,"f",,Trigger)</f>
        <v>42468</v>
      </c>
      <c r="BC158" s="98">
        <f>_xll.qlInterestRateIndexMaturity(Currency&amp;"ibor"&amp;Tenor,BB158,Trigger)</f>
        <v>42653</v>
      </c>
      <c r="BD158" s="242" t="e">
        <f>_xll.qlIndexFixing($AD$5,BA158,TRUE,_xll.ohTrigger(Trigger,Trigger6M))</f>
        <v>#NUM!</v>
      </c>
      <c r="BE158" s="242">
        <f>IFERROR(_xll.qlIndexFixing($BF$1,BA158,,_xll.ohTrigger(Trigger,Trigger6M)),#N/A)</f>
        <v>5.6089937206287369E-4</v>
      </c>
    </row>
    <row r="159" spans="52:57" ht="11.25" customHeight="1" x14ac:dyDescent="0.25">
      <c r="AZ159" s="97" t="s">
        <v>197</v>
      </c>
      <c r="BA159" s="98">
        <f>_xll.qlInterestRateIndexFixingDate(Currency&amp;"ibor"&amp;Tenor,BB159,Trigger)</f>
        <v>42467</v>
      </c>
      <c r="BB159" s="98">
        <f>_xll.qlCalendarAdvance(Calendar,BB158,AZ159,"f",,Trigger)</f>
        <v>42471</v>
      </c>
      <c r="BC159" s="98">
        <f>_xll.qlInterestRateIndexMaturity(Currency&amp;"ibor"&amp;Tenor,BB159,Trigger)</f>
        <v>42654</v>
      </c>
      <c r="BD159" s="242" t="e">
        <f>_xll.qlIndexFixing($AD$5,BA159,TRUE,_xll.ohTrigger(Trigger,Trigger6M))</f>
        <v>#NUM!</v>
      </c>
      <c r="BE159" s="242">
        <f>IFERROR(_xll.qlIndexFixing($BF$1,BA159,,_xll.ohTrigger(Trigger,Trigger6M)),#N/A)</f>
        <v>5.6541475316047114E-4</v>
      </c>
    </row>
    <row r="160" spans="52:57" ht="11.25" customHeight="1" x14ac:dyDescent="0.25">
      <c r="AZ160" s="97" t="s">
        <v>197</v>
      </c>
      <c r="BA160" s="98">
        <f>_xll.qlInterestRateIndexFixingDate(Currency&amp;"ibor"&amp;Tenor,BB160,Trigger)</f>
        <v>42468</v>
      </c>
      <c r="BB160" s="98">
        <f>_xll.qlCalendarAdvance(Calendar,BB159,AZ160,"f",,Trigger)</f>
        <v>42472</v>
      </c>
      <c r="BC160" s="98">
        <f>_xll.qlInterestRateIndexMaturity(Currency&amp;"ibor"&amp;Tenor,BB160,Trigger)</f>
        <v>42655</v>
      </c>
      <c r="BD160" s="242" t="e">
        <f>_xll.qlIndexFixing($AD$5,BA160,TRUE,_xll.ohTrigger(Trigger,Trigger6M))</f>
        <v>#NUM!</v>
      </c>
      <c r="BE160" s="242">
        <f>IFERROR(_xll.qlIndexFixing($BF$1,BA160,,_xll.ohTrigger(Trigger,Trigger6M)),#N/A)</f>
        <v>5.6796243434605021E-4</v>
      </c>
    </row>
    <row r="161" spans="52:57" ht="11.25" customHeight="1" x14ac:dyDescent="0.25">
      <c r="AZ161" s="97" t="s">
        <v>197</v>
      </c>
      <c r="BA161" s="98">
        <f>_xll.qlInterestRateIndexFixingDate(Currency&amp;"ibor"&amp;Tenor,BB161,Trigger)</f>
        <v>42471</v>
      </c>
      <c r="BB161" s="98">
        <f>_xll.qlCalendarAdvance(Calendar,BB160,AZ161,"f",,Trigger)</f>
        <v>42473</v>
      </c>
      <c r="BC161" s="98">
        <f>_xll.qlInterestRateIndexMaturity(Currency&amp;"ibor"&amp;Tenor,BB161,Trigger)</f>
        <v>42656</v>
      </c>
      <c r="BD161" s="242" t="e">
        <f>_xll.qlIndexFixing($AD$5,BA161,TRUE,_xll.ohTrigger(Trigger,Trigger6M))</f>
        <v>#NUM!</v>
      </c>
      <c r="BE161" s="242">
        <f>IFERROR(_xll.qlIndexFixing($BF$1,BA161,,_xll.ohTrigger(Trigger,Trigger6M)),#N/A)</f>
        <v>5.7052900222274744E-4</v>
      </c>
    </row>
    <row r="162" spans="52:57" ht="11.25" customHeight="1" x14ac:dyDescent="0.25">
      <c r="AZ162" s="97" t="s">
        <v>197</v>
      </c>
      <c r="BA162" s="98">
        <f>_xll.qlInterestRateIndexFixingDate(Currency&amp;"ibor"&amp;Tenor,BB162,Trigger)</f>
        <v>42472</v>
      </c>
      <c r="BB162" s="98">
        <f>_xll.qlCalendarAdvance(Calendar,BB161,AZ162,"f",,Trigger)</f>
        <v>42474</v>
      </c>
      <c r="BC162" s="98">
        <f>_xll.qlInterestRateIndexMaturity(Currency&amp;"ibor"&amp;Tenor,BB162,Trigger)</f>
        <v>42657</v>
      </c>
      <c r="BD162" s="242" t="e">
        <f>_xll.qlIndexFixing($AD$5,BA162,TRUE,_xll.ohTrigger(Trigger,Trigger6M))</f>
        <v>#NUM!</v>
      </c>
      <c r="BE162" s="242">
        <f>IFERROR(_xll.qlIndexFixing($BF$1,BA162,,_xll.ohTrigger(Trigger,Trigger6M)),#N/A)</f>
        <v>5.7311261952623313E-4</v>
      </c>
    </row>
    <row r="163" spans="52:57" ht="11.25" customHeight="1" x14ac:dyDescent="0.25">
      <c r="AZ163" s="97" t="s">
        <v>197</v>
      </c>
      <c r="BA163" s="98">
        <f>_xll.qlInterestRateIndexFixingDate(Currency&amp;"ibor"&amp;Tenor,BB163,Trigger)</f>
        <v>42473</v>
      </c>
      <c r="BB163" s="98">
        <f>_xll.qlCalendarAdvance(Calendar,BB162,AZ163,"f",,Trigger)</f>
        <v>42475</v>
      </c>
      <c r="BC163" s="98">
        <f>_xll.qlInterestRateIndexMaturity(Currency&amp;"ibor"&amp;Tenor,BB163,Trigger)</f>
        <v>42660</v>
      </c>
      <c r="BD163" s="242" t="e">
        <f>_xll.qlIndexFixing($AD$5,BA163,TRUE,_xll.ohTrigger(Trigger,Trigger6M))</f>
        <v>#NUM!</v>
      </c>
      <c r="BE163" s="242">
        <f>IFERROR(_xll.qlIndexFixing($BF$1,BA163,,_xll.ohTrigger(Trigger,Trigger6M)),#N/A)</f>
        <v>5.7875377343731668E-4</v>
      </c>
    </row>
    <row r="164" spans="52:57" ht="11.25" customHeight="1" x14ac:dyDescent="0.25">
      <c r="AZ164" s="97" t="s">
        <v>197</v>
      </c>
      <c r="BA164" s="98">
        <f>_xll.qlInterestRateIndexFixingDate(Currency&amp;"ibor"&amp;Tenor,BB164,Trigger)</f>
        <v>42474</v>
      </c>
      <c r="BB164" s="98">
        <f>_xll.qlCalendarAdvance(Calendar,BB163,AZ164,"f",,Trigger)</f>
        <v>42478</v>
      </c>
      <c r="BC164" s="98">
        <f>_xll.qlInterestRateIndexMaturity(Currency&amp;"ibor"&amp;Tenor,BB164,Trigger)</f>
        <v>42661</v>
      </c>
      <c r="BD164" s="242" t="e">
        <f>_xll.qlIndexFixing($AD$5,BA164,TRUE,_xll.ohTrigger(Trigger,Trigger6M))</f>
        <v>#NUM!</v>
      </c>
      <c r="BE164" s="242">
        <f>IFERROR(_xll.qlIndexFixing($BF$1,BA164,,_xll.ohTrigger(Trigger,Trigger6M)),#N/A)</f>
        <v>5.8358018209072389E-4</v>
      </c>
    </row>
    <row r="165" spans="52:57" ht="11.25" customHeight="1" x14ac:dyDescent="0.25">
      <c r="AZ165" s="97" t="s">
        <v>197</v>
      </c>
      <c r="BA165" s="98">
        <f>_xll.qlInterestRateIndexFixingDate(Currency&amp;"ibor"&amp;Tenor,BB165,Trigger)</f>
        <v>42475</v>
      </c>
      <c r="BB165" s="98">
        <f>_xll.qlCalendarAdvance(Calendar,BB164,AZ165,"f",,Trigger)</f>
        <v>42479</v>
      </c>
      <c r="BC165" s="98">
        <f>_xll.qlInterestRateIndexMaturity(Currency&amp;"ibor"&amp;Tenor,BB165,Trigger)</f>
        <v>42662</v>
      </c>
      <c r="BD165" s="242" t="e">
        <f>_xll.qlIndexFixing($AD$5,BA165,TRUE,_xll.ohTrigger(Trigger,Trigger6M))</f>
        <v>#NUM!</v>
      </c>
      <c r="BE165" s="242">
        <f>IFERROR(_xll.qlIndexFixing($BF$1,BA165,,_xll.ohTrigger(Trigger,Trigger6M)),#N/A)</f>
        <v>5.8622083193202764E-4</v>
      </c>
    </row>
    <row r="166" spans="52:57" ht="11.25" customHeight="1" x14ac:dyDescent="0.25">
      <c r="AZ166" s="97" t="s">
        <v>197</v>
      </c>
      <c r="BA166" s="98">
        <f>_xll.qlInterestRateIndexFixingDate(Currency&amp;"ibor"&amp;Tenor,BB166,Trigger)</f>
        <v>42478</v>
      </c>
      <c r="BB166" s="98">
        <f>_xll.qlCalendarAdvance(Calendar,BB165,AZ166,"f",,Trigger)</f>
        <v>42480</v>
      </c>
      <c r="BC166" s="98">
        <f>_xll.qlInterestRateIndexMaturity(Currency&amp;"ibor"&amp;Tenor,BB166,Trigger)</f>
        <v>42663</v>
      </c>
      <c r="BD166" s="242" t="e">
        <f>_xll.qlIndexFixing($AD$5,BA166,TRUE,_xll.ohTrigger(Trigger,Trigger6M))</f>
        <v>#NUM!</v>
      </c>
      <c r="BE166" s="242">
        <f>IFERROR(_xll.qlIndexFixing($BF$1,BA166,,_xll.ohTrigger(Trigger,Trigger6M)),#N/A)</f>
        <v>5.8886711423394953E-4</v>
      </c>
    </row>
    <row r="167" spans="52:57" ht="11.25" customHeight="1" x14ac:dyDescent="0.25">
      <c r="AZ167" s="97" t="s">
        <v>197</v>
      </c>
      <c r="BA167" s="98">
        <f>_xll.qlInterestRateIndexFixingDate(Currency&amp;"ibor"&amp;Tenor,BB167,Trigger)</f>
        <v>42479</v>
      </c>
      <c r="BB167" s="98">
        <f>_xll.qlCalendarAdvance(Calendar,BB166,AZ167,"f",,Trigger)</f>
        <v>42481</v>
      </c>
      <c r="BC167" s="98">
        <f>_xll.qlInterestRateIndexMaturity(Currency&amp;"ibor"&amp;Tenor,BB167,Trigger)</f>
        <v>42664</v>
      </c>
      <c r="BD167" s="242" t="e">
        <f>_xll.qlIndexFixing($AD$5,BA167,TRUE,_xll.ohTrigger(Trigger,Trigger6M))</f>
        <v>#NUM!</v>
      </c>
      <c r="BE167" s="242">
        <f>IFERROR(_xll.qlIndexFixing($BF$1,BA167,,_xll.ohTrigger(Trigger,Trigger6M)),#N/A)</f>
        <v>5.915170606025171E-4</v>
      </c>
    </row>
    <row r="168" spans="52:57" ht="11.25" customHeight="1" x14ac:dyDescent="0.25">
      <c r="AZ168" s="97" t="s">
        <v>197</v>
      </c>
      <c r="BA168" s="98">
        <f>_xll.qlInterestRateIndexFixingDate(Currency&amp;"ibor"&amp;Tenor,BB168,Trigger)</f>
        <v>42480</v>
      </c>
      <c r="BB168" s="98">
        <f>_xll.qlCalendarAdvance(Calendar,BB167,AZ168,"f",,Trigger)</f>
        <v>42482</v>
      </c>
      <c r="BC168" s="98">
        <f>_xll.qlInterestRateIndexMaturity(Currency&amp;"ibor"&amp;Tenor,BB168,Trigger)</f>
        <v>42667</v>
      </c>
      <c r="BD168" s="242" t="e">
        <f>_xll.qlIndexFixing($AD$5,BA168,TRUE,_xll.ohTrigger(Trigger,Trigger6M))</f>
        <v>#NUM!</v>
      </c>
      <c r="BE168" s="242">
        <f>IFERROR(_xll.qlIndexFixing($BF$1,BA168,,_xll.ohTrigger(Trigger,Trigger6M)),#N/A)</f>
        <v>5.9706282549902014E-4</v>
      </c>
    </row>
    <row r="169" spans="52:57" ht="11.25" customHeight="1" x14ac:dyDescent="0.25">
      <c r="AZ169" s="97" t="s">
        <v>197</v>
      </c>
      <c r="BA169" s="98">
        <f>_xll.qlInterestRateIndexFixingDate(Currency&amp;"ibor"&amp;Tenor,BB169,Trigger)</f>
        <v>42481</v>
      </c>
      <c r="BB169" s="98">
        <f>_xll.qlCalendarAdvance(Calendar,BB168,AZ169,"f",,Trigger)</f>
        <v>42485</v>
      </c>
      <c r="BC169" s="98">
        <f>_xll.qlInterestRateIndexMaturity(Currency&amp;"ibor"&amp;Tenor,BB169,Trigger)</f>
        <v>42668</v>
      </c>
      <c r="BD169" s="242" t="e">
        <f>_xll.qlIndexFixing($AD$5,BA169,TRUE,_xll.ohTrigger(Trigger,Trigger6M))</f>
        <v>#NUM!</v>
      </c>
      <c r="BE169" s="242">
        <f>IFERROR(_xll.qlIndexFixing($BF$1,BA169,,_xll.ohTrigger(Trigger,Trigger6M)),#N/A)</f>
        <v>6.0211346321733042E-4</v>
      </c>
    </row>
    <row r="170" spans="52:57" ht="11.25" customHeight="1" x14ac:dyDescent="0.25">
      <c r="AZ170" s="97" t="s">
        <v>197</v>
      </c>
      <c r="BA170" s="98">
        <f>_xll.qlInterestRateIndexFixingDate(Currency&amp;"ibor"&amp;Tenor,BB170,Trigger)</f>
        <v>42482</v>
      </c>
      <c r="BB170" s="98">
        <f>_xll.qlCalendarAdvance(Calendar,BB169,AZ170,"f",,Trigger)</f>
        <v>42486</v>
      </c>
      <c r="BC170" s="98">
        <f>_xll.qlInterestRateIndexMaturity(Currency&amp;"ibor"&amp;Tenor,BB170,Trigger)</f>
        <v>42669</v>
      </c>
      <c r="BD170" s="242" t="e">
        <f>_xll.qlIndexFixing($AD$5,BA170,TRUE,_xll.ohTrigger(Trigger,Trigger6M))</f>
        <v>#NUM!</v>
      </c>
      <c r="BE170" s="242">
        <f>IFERROR(_xll.qlIndexFixing($BF$1,BA170,,_xll.ohTrigger(Trigger,Trigger6M)),#N/A)</f>
        <v>6.0475154835215421E-4</v>
      </c>
    </row>
    <row r="171" spans="52:57" ht="11.25" customHeight="1" x14ac:dyDescent="0.25">
      <c r="AZ171" s="97" t="s">
        <v>197</v>
      </c>
      <c r="BA171" s="98">
        <f>_xll.qlInterestRateIndexFixingDate(Currency&amp;"ibor"&amp;Tenor,BB171,Trigger)</f>
        <v>42485</v>
      </c>
      <c r="BB171" s="98">
        <f>_xll.qlCalendarAdvance(Calendar,BB170,AZ171,"f",,Trigger)</f>
        <v>42487</v>
      </c>
      <c r="BC171" s="98">
        <f>_xll.qlInterestRateIndexMaturity(Currency&amp;"ibor"&amp;Tenor,BB171,Trigger)</f>
        <v>42670</v>
      </c>
      <c r="BD171" s="242" t="e">
        <f>_xll.qlIndexFixing($AD$5,BA171,TRUE,_xll.ohTrigger(Trigger,Trigger6M))</f>
        <v>#NUM!</v>
      </c>
      <c r="BE171" s="242">
        <f>IFERROR(_xll.qlIndexFixing($BF$1,BA171,,_xll.ohTrigger(Trigger,Trigger6M)),#N/A)</f>
        <v>6.0738109378994103E-4</v>
      </c>
    </row>
    <row r="172" spans="52:57" ht="11.25" customHeight="1" x14ac:dyDescent="0.25">
      <c r="AZ172" s="97" t="s">
        <v>197</v>
      </c>
      <c r="BA172" s="98">
        <f>_xll.qlInterestRateIndexFixingDate(Currency&amp;"ibor"&amp;Tenor,BB172,Trigger)</f>
        <v>42486</v>
      </c>
      <c r="BB172" s="98">
        <f>_xll.qlCalendarAdvance(Calendar,BB171,AZ172,"f",,Trigger)</f>
        <v>42488</v>
      </c>
      <c r="BC172" s="98">
        <f>_xll.qlInterestRateIndexMaturity(Currency&amp;"ibor"&amp;Tenor,BB172,Trigger)</f>
        <v>42671</v>
      </c>
      <c r="BD172" s="242" t="e">
        <f>_xll.qlIndexFixing($AD$5,BA172,TRUE,_xll.ohTrigger(Trigger,Trigger6M))</f>
        <v>#NUM!</v>
      </c>
      <c r="BE172" s="242">
        <f>IFERROR(_xll.qlIndexFixing($BF$1,BA172,,_xll.ohTrigger(Trigger,Trigger6M)),#N/A)</f>
        <v>6.1000000000008682E-4</v>
      </c>
    </row>
    <row r="173" spans="52:57" ht="11.25" customHeight="1" x14ac:dyDescent="0.25">
      <c r="AZ173" s="97" t="s">
        <v>197</v>
      </c>
      <c r="BA173" s="98">
        <f>_xll.qlInterestRateIndexFixingDate(Currency&amp;"ibor"&amp;Tenor,BB173,Trigger)</f>
        <v>42487</v>
      </c>
      <c r="BB173" s="98">
        <f>_xll.qlCalendarAdvance(Calendar,BB172,AZ173,"f",,Trigger)</f>
        <v>42489</v>
      </c>
      <c r="BC173" s="98">
        <f>_xll.qlInterestRateIndexMaturity(Currency&amp;"ibor"&amp;Tenor,BB173,Trigger)</f>
        <v>42674</v>
      </c>
      <c r="BD173" s="242" t="e">
        <f>_xll.qlIndexFixing($AD$5,BA173,TRUE,_xll.ohTrigger(Trigger,Trigger6M))</f>
        <v>#NUM!</v>
      </c>
      <c r="BE173" s="242">
        <f>IFERROR(_xll.qlIndexFixing($BF$1,BA173,,_xll.ohTrigger(Trigger,Trigger6M)),#N/A)</f>
        <v>6.151663838880509E-4</v>
      </c>
    </row>
    <row r="174" spans="52:57" ht="11.25" customHeight="1" x14ac:dyDescent="0.25">
      <c r="AZ174" s="97" t="s">
        <v>197</v>
      </c>
      <c r="BA174" s="98">
        <f>_xll.qlInterestRateIndexFixingDate(Currency&amp;"ibor"&amp;Tenor,BB174,Trigger)</f>
        <v>42488</v>
      </c>
      <c r="BB174" s="98">
        <f>_xll.qlCalendarAdvance(Calendar,BB173,AZ174,"f",,Trigger)</f>
        <v>42492</v>
      </c>
      <c r="BC174" s="98">
        <f>_xll.qlInterestRateIndexMaturity(Currency&amp;"ibor"&amp;Tenor,BB174,Trigger)</f>
        <v>42676</v>
      </c>
      <c r="BD174" s="242" t="e">
        <f>_xll.qlIndexFixing($AD$5,BA174,TRUE,_xll.ohTrigger(Trigger,Trigger6M))</f>
        <v>#NUM!</v>
      </c>
      <c r="BE174" s="242">
        <f>IFERROR(_xll.qlIndexFixing($BF$1,BA174,,_xll.ohTrigger(Trigger,Trigger6M)),#N/A)</f>
        <v>6.0141307758713721E-4</v>
      </c>
    </row>
    <row r="175" spans="52:57" ht="11.25" customHeight="1" x14ac:dyDescent="0.25">
      <c r="AZ175" s="97" t="s">
        <v>197</v>
      </c>
      <c r="BA175" s="98">
        <f>_xll.qlInterestRateIndexFixingDate(Currency&amp;"ibor"&amp;Tenor,BB175,Trigger)</f>
        <v>42489</v>
      </c>
      <c r="BB175" s="98">
        <f>_xll.qlCalendarAdvance(Calendar,BB174,AZ175,"f",,Trigger)</f>
        <v>42493</v>
      </c>
      <c r="BC175" s="98">
        <f>_xll.qlInterestRateIndexMaturity(Currency&amp;"ibor"&amp;Tenor,BB175,Trigger)</f>
        <v>42677</v>
      </c>
      <c r="BD175" s="242" t="e">
        <f>_xll.qlIndexFixing($AD$5,BA175,TRUE,_xll.ohTrigger(Trigger,Trigger6M))</f>
        <v>#NUM!</v>
      </c>
      <c r="BE175" s="242">
        <f>IFERROR(_xll.qlIndexFixing($BF$1,BA175,,_xll.ohTrigger(Trigger,Trigger6M)),#N/A)</f>
        <v>6.0394963434916239E-4</v>
      </c>
    </row>
    <row r="176" spans="52:57" ht="11.25" customHeight="1" x14ac:dyDescent="0.25">
      <c r="AZ176" s="97" t="s">
        <v>197</v>
      </c>
      <c r="BA176" s="98">
        <f>_xll.qlInterestRateIndexFixingDate(Currency&amp;"ibor"&amp;Tenor,BB176,Trigger)</f>
        <v>42492</v>
      </c>
      <c r="BB176" s="98">
        <f>_xll.qlCalendarAdvance(Calendar,BB175,AZ176,"f",,Trigger)</f>
        <v>42494</v>
      </c>
      <c r="BC176" s="98">
        <f>_xll.qlInterestRateIndexMaturity(Currency&amp;"ibor"&amp;Tenor,BB176,Trigger)</f>
        <v>42678</v>
      </c>
      <c r="BD176" s="242" t="e">
        <f>_xll.qlIndexFixing($AD$5,BA176,TRUE,_xll.ohTrigger(Trigger,Trigger6M))</f>
        <v>#NUM!</v>
      </c>
      <c r="BE176" s="242">
        <f>IFERROR(_xll.qlIndexFixing($BF$1,BA176,,_xll.ohTrigger(Trigger,Trigger6M)),#N/A)</f>
        <v>6.0647640464085782E-4</v>
      </c>
    </row>
    <row r="177" spans="52:57" ht="11.25" customHeight="1" x14ac:dyDescent="0.25">
      <c r="AZ177" s="97" t="s">
        <v>197</v>
      </c>
      <c r="BA177" s="98">
        <f>_xll.qlInterestRateIndexFixingDate(Currency&amp;"ibor"&amp;Tenor,BB177,Trigger)</f>
        <v>42493</v>
      </c>
      <c r="BB177" s="98">
        <f>_xll.qlCalendarAdvance(Calendar,BB176,AZ177,"f",,Trigger)</f>
        <v>42495</v>
      </c>
      <c r="BC177" s="98">
        <f>_xll.qlInterestRateIndexMaturity(Currency&amp;"ibor"&amp;Tenor,BB177,Trigger)</f>
        <v>42681</v>
      </c>
      <c r="BD177" s="242" t="e">
        <f>_xll.qlIndexFixing($AD$5,BA177,TRUE,_xll.ohTrigger(Trigger,Trigger6M))</f>
        <v>#NUM!</v>
      </c>
      <c r="BE177" s="242">
        <f>IFERROR(_xll.qlIndexFixing($BF$1,BA177,,_xll.ohTrigger(Trigger,Trigger6M)),#N/A)</f>
        <v>6.1146429425118487E-4</v>
      </c>
    </row>
    <row r="178" spans="52:57" ht="11.25" customHeight="1" x14ac:dyDescent="0.25">
      <c r="AZ178" s="97" t="s">
        <v>197</v>
      </c>
      <c r="BA178" s="98">
        <f>_xll.qlInterestRateIndexFixingDate(Currency&amp;"ibor"&amp;Tenor,BB178,Trigger)</f>
        <v>42494</v>
      </c>
      <c r="BB178" s="98">
        <f>_xll.qlCalendarAdvance(Calendar,BB177,AZ178,"f",,Trigger)</f>
        <v>42496</v>
      </c>
      <c r="BC178" s="98">
        <f>_xll.qlInterestRateIndexMaturity(Currency&amp;"ibor"&amp;Tenor,BB178,Trigger)</f>
        <v>42681</v>
      </c>
      <c r="BD178" s="242" t="e">
        <f>_xll.qlIndexFixing($AD$5,BA178,TRUE,_xll.ohTrigger(Trigger,Trigger6M))</f>
        <v>#NUM!</v>
      </c>
      <c r="BE178" s="242">
        <f>IFERROR(_xll.qlIndexFixing($BF$1,BA178,,_xll.ohTrigger(Trigger,Trigger6M)),#N/A)</f>
        <v>6.1272822243283278E-4</v>
      </c>
    </row>
    <row r="179" spans="52:57" ht="11.25" customHeight="1" x14ac:dyDescent="0.25">
      <c r="AZ179" s="97" t="s">
        <v>197</v>
      </c>
      <c r="BA179" s="98">
        <f>_xll.qlInterestRateIndexFixingDate(Currency&amp;"ibor"&amp;Tenor,BB179,Trigger)</f>
        <v>42495</v>
      </c>
      <c r="BB179" s="98">
        <f>_xll.qlCalendarAdvance(Calendar,BB178,AZ179,"f",,Trigger)</f>
        <v>42499</v>
      </c>
      <c r="BC179" s="98">
        <f>_xll.qlInterestRateIndexMaturity(Currency&amp;"ibor"&amp;Tenor,BB179,Trigger)</f>
        <v>42683</v>
      </c>
      <c r="BD179" s="242" t="e">
        <f>_xll.qlIndexFixing($AD$5,BA179,TRUE,_xll.ohTrigger(Trigger,Trigger6M))</f>
        <v>#NUM!</v>
      </c>
      <c r="BE179" s="242">
        <f>IFERROR(_xll.qlIndexFixing($BF$1,BA179,,_xll.ohTrigger(Trigger,Trigger6M)),#N/A)</f>
        <v>6.1897690527112914E-4</v>
      </c>
    </row>
    <row r="180" spans="52:57" ht="11.25" customHeight="1" x14ac:dyDescent="0.25">
      <c r="AZ180" s="97" t="s">
        <v>197</v>
      </c>
      <c r="BA180" s="98">
        <f>_xll.qlInterestRateIndexFixingDate(Currency&amp;"ibor"&amp;Tenor,BB180,Trigger)</f>
        <v>42496</v>
      </c>
      <c r="BB180" s="98">
        <f>_xll.qlCalendarAdvance(Calendar,BB179,AZ180,"f",,Trigger)</f>
        <v>42500</v>
      </c>
      <c r="BC180" s="98">
        <f>_xll.qlInterestRateIndexMaturity(Currency&amp;"ibor"&amp;Tenor,BB180,Trigger)</f>
        <v>42684</v>
      </c>
      <c r="BD180" s="242" t="e">
        <f>_xll.qlIndexFixing($AD$5,BA180,TRUE,_xll.ohTrigger(Trigger,Trigger6M))</f>
        <v>#NUM!</v>
      </c>
      <c r="BE180" s="242">
        <f>IFERROR(_xll.qlIndexFixing($BF$1,BA180,,_xll.ohTrigger(Trigger,Trigger6M)),#N/A)</f>
        <v>6.214530277759906E-4</v>
      </c>
    </row>
    <row r="181" spans="52:57" ht="11.25" customHeight="1" x14ac:dyDescent="0.25">
      <c r="AZ181" s="97" t="s">
        <v>197</v>
      </c>
      <c r="BA181" s="98">
        <f>_xll.qlInterestRateIndexFixingDate(Currency&amp;"ibor"&amp;Tenor,BB181,Trigger)</f>
        <v>42499</v>
      </c>
      <c r="BB181" s="98">
        <f>_xll.qlCalendarAdvance(Calendar,BB180,AZ181,"f",,Trigger)</f>
        <v>42501</v>
      </c>
      <c r="BC181" s="98">
        <f>_xll.qlInterestRateIndexMaturity(Currency&amp;"ibor"&amp;Tenor,BB181,Trigger)</f>
        <v>42685</v>
      </c>
      <c r="BD181" s="242" t="e">
        <f>_xll.qlIndexFixing($AD$5,BA181,TRUE,_xll.ohTrigger(Trigger,Trigger6M))</f>
        <v>#NUM!</v>
      </c>
      <c r="BE181" s="242">
        <f>IFERROR(_xll.qlIndexFixing($BF$1,BA181,,_xll.ohTrigger(Trigger,Trigger6M)),#N/A)</f>
        <v>6.2392205635497045E-4</v>
      </c>
    </row>
    <row r="182" spans="52:57" ht="11.25" customHeight="1" x14ac:dyDescent="0.25">
      <c r="AZ182" s="97" t="s">
        <v>197</v>
      </c>
      <c r="BA182" s="98">
        <f>_xll.qlInterestRateIndexFixingDate(Currency&amp;"ibor"&amp;Tenor,BB182,Trigger)</f>
        <v>42500</v>
      </c>
      <c r="BB182" s="98">
        <f>_xll.qlCalendarAdvance(Calendar,BB181,AZ182,"f",,Trigger)</f>
        <v>42502</v>
      </c>
      <c r="BC182" s="98">
        <f>_xll.qlInterestRateIndexMaturity(Currency&amp;"ibor"&amp;Tenor,BB182,Trigger)</f>
        <v>42688</v>
      </c>
      <c r="BD182" s="242" t="e">
        <f>_xll.qlIndexFixing($AD$5,BA182,TRUE,_xll.ohTrigger(Trigger,Trigger6M))</f>
        <v>#NUM!</v>
      </c>
      <c r="BE182" s="242">
        <f>IFERROR(_xll.qlIndexFixing($BF$1,BA182,,_xll.ohTrigger(Trigger,Trigger6M)),#N/A)</f>
        <v>6.2865787184424927E-4</v>
      </c>
    </row>
    <row r="183" spans="52:57" ht="11.25" customHeight="1" x14ac:dyDescent="0.25">
      <c r="AZ183" s="97" t="s">
        <v>197</v>
      </c>
      <c r="BA183" s="98">
        <f>_xll.qlInterestRateIndexFixingDate(Currency&amp;"ibor"&amp;Tenor,BB183,Trigger)</f>
        <v>42501</v>
      </c>
      <c r="BB183" s="98">
        <f>_xll.qlCalendarAdvance(Calendar,BB182,AZ183,"f",,Trigger)</f>
        <v>42503</v>
      </c>
      <c r="BC183" s="98">
        <f>_xll.qlInterestRateIndexMaturity(Currency&amp;"ibor"&amp;Tenor,BB183,Trigger)</f>
        <v>42688</v>
      </c>
      <c r="BD183" s="242" t="e">
        <f>_xll.qlIndexFixing($AD$5,BA183,TRUE,_xll.ohTrigger(Trigger,Trigger6M))</f>
        <v>#NUM!</v>
      </c>
      <c r="BE183" s="242">
        <f>IFERROR(_xll.qlIndexFixing($BF$1,BA183,,_xll.ohTrigger(Trigger,Trigger6M)),#N/A)</f>
        <v>6.2997158736723547E-4</v>
      </c>
    </row>
    <row r="184" spans="52:57" ht="11.25" customHeight="1" x14ac:dyDescent="0.25">
      <c r="AZ184" s="97" t="s">
        <v>197</v>
      </c>
      <c r="BA184" s="98">
        <f>_xll.qlInterestRateIndexFixingDate(Currency&amp;"ibor"&amp;Tenor,BB184,Trigger)</f>
        <v>42502</v>
      </c>
      <c r="BB184" s="98">
        <f>_xll.qlCalendarAdvance(Calendar,BB183,AZ184,"f",,Trigger)</f>
        <v>42506</v>
      </c>
      <c r="BC184" s="98">
        <f>_xll.qlInterestRateIndexMaturity(Currency&amp;"ibor"&amp;Tenor,BB184,Trigger)</f>
        <v>42690</v>
      </c>
      <c r="BD184" s="242" t="e">
        <f>_xll.qlIndexFixing($AD$5,BA184,TRUE,_xll.ohTrigger(Trigger,Trigger6M))</f>
        <v>#NUM!</v>
      </c>
      <c r="BE184" s="242">
        <f>IFERROR(_xll.qlIndexFixing($BF$1,BA184,,_xll.ohTrigger(Trigger,Trigger6M)),#N/A)</f>
        <v>6.361742943265501E-4</v>
      </c>
    </row>
    <row r="185" spans="52:57" ht="11.25" customHeight="1" x14ac:dyDescent="0.25">
      <c r="AZ185" s="97" t="s">
        <v>197</v>
      </c>
      <c r="BA185" s="98">
        <f>_xll.qlInterestRateIndexFixingDate(Currency&amp;"ibor"&amp;Tenor,BB185,Trigger)</f>
        <v>42503</v>
      </c>
      <c r="BB185" s="98">
        <f>_xll.qlCalendarAdvance(Calendar,BB184,AZ185,"f",,Trigger)</f>
        <v>42507</v>
      </c>
      <c r="BC185" s="98">
        <f>_xll.qlInterestRateIndexMaturity(Currency&amp;"ibor"&amp;Tenor,BB185,Trigger)</f>
        <v>42691</v>
      </c>
      <c r="BD185" s="242" t="e">
        <f>_xll.qlIndexFixing($AD$5,BA185,TRUE,_xll.ohTrigger(Trigger,Trigger6M))</f>
        <v>#NUM!</v>
      </c>
      <c r="BE185" s="242">
        <f>IFERROR(_xll.qlIndexFixing($BF$1,BA185,,_xll.ohTrigger(Trigger,Trigger6M)),#N/A)</f>
        <v>6.3860886502767463E-4</v>
      </c>
    </row>
    <row r="186" spans="52:57" ht="11.25" customHeight="1" x14ac:dyDescent="0.25">
      <c r="AZ186" s="97" t="s">
        <v>197</v>
      </c>
      <c r="BA186" s="98">
        <f>_xll.qlInterestRateIndexFixingDate(Currency&amp;"ibor"&amp;Tenor,BB186,Trigger)</f>
        <v>42506</v>
      </c>
      <c r="BB186" s="98">
        <f>_xll.qlCalendarAdvance(Calendar,BB185,AZ186,"f",,Trigger)</f>
        <v>42508</v>
      </c>
      <c r="BC186" s="98">
        <f>_xll.qlInterestRateIndexMaturity(Currency&amp;"ibor"&amp;Tenor,BB186,Trigger)</f>
        <v>42692</v>
      </c>
      <c r="BD186" s="242" t="e">
        <f>_xll.qlIndexFixing($AD$5,BA186,TRUE,_xll.ohTrigger(Trigger,Trigger6M))</f>
        <v>#NUM!</v>
      </c>
      <c r="BE186" s="242">
        <f>IFERROR(_xll.qlIndexFixing($BF$1,BA186,,_xll.ohTrigger(Trigger,Trigger6M)),#N/A)</f>
        <v>6.4103904589465075E-4</v>
      </c>
    </row>
    <row r="187" spans="52:57" ht="11.25" customHeight="1" x14ac:dyDescent="0.25">
      <c r="AZ187" s="97" t="s">
        <v>197</v>
      </c>
      <c r="BA187" s="98">
        <f>_xll.qlInterestRateIndexFixingDate(Currency&amp;"ibor"&amp;Tenor,BB187,Trigger)</f>
        <v>42507</v>
      </c>
      <c r="BB187" s="98">
        <f>_xll.qlCalendarAdvance(Calendar,BB186,AZ187,"f",,Trigger)</f>
        <v>42509</v>
      </c>
      <c r="BC187" s="98">
        <f>_xll.qlInterestRateIndexMaturity(Currency&amp;"ibor"&amp;Tenor,BB187,Trigger)</f>
        <v>42695</v>
      </c>
      <c r="BD187" s="242" t="e">
        <f>_xll.qlIndexFixing($AD$5,BA187,TRUE,_xll.ohTrigger(Trigger,Trigger6M))</f>
        <v>#NUM!</v>
      </c>
      <c r="BE187" s="242">
        <f>IFERROR(_xll.qlIndexFixing($BF$1,BA187,,_xll.ohTrigger(Trigger,Trigger6M)),#N/A)</f>
        <v>6.4565660815742924E-4</v>
      </c>
    </row>
    <row r="188" spans="52:57" ht="11.25" customHeight="1" x14ac:dyDescent="0.25">
      <c r="AZ188" s="97" t="s">
        <v>197</v>
      </c>
      <c r="BA188" s="98">
        <f>_xll.qlInterestRateIndexFixingDate(Currency&amp;"ibor"&amp;Tenor,BB188,Trigger)</f>
        <v>42508</v>
      </c>
      <c r="BB188" s="98">
        <f>_xll.qlCalendarAdvance(Calendar,BB187,AZ188,"f",,Trigger)</f>
        <v>42510</v>
      </c>
      <c r="BC188" s="98">
        <f>_xll.qlInterestRateIndexMaturity(Currency&amp;"ibor"&amp;Tenor,BB188,Trigger)</f>
        <v>42695</v>
      </c>
      <c r="BD188" s="242" t="e">
        <f>_xll.qlIndexFixing($AD$5,BA188,TRUE,_xll.ohTrigger(Trigger,Trigger6M))</f>
        <v>#NUM!</v>
      </c>
      <c r="BE188" s="242">
        <f>IFERROR(_xll.qlIndexFixing($BF$1,BA188,,_xll.ohTrigger(Trigger,Trigger6M)),#N/A)</f>
        <v>6.4698204152513494E-4</v>
      </c>
    </row>
    <row r="189" spans="52:57" ht="11.25" customHeight="1" x14ac:dyDescent="0.25">
      <c r="AZ189" s="97" t="s">
        <v>197</v>
      </c>
      <c r="BA189" s="98">
        <f>_xll.qlInterestRateIndexFixingDate(Currency&amp;"ibor"&amp;Tenor,BB189,Trigger)</f>
        <v>42509</v>
      </c>
      <c r="BB189" s="98">
        <f>_xll.qlCalendarAdvance(Calendar,BB188,AZ189,"f",,Trigger)</f>
        <v>42513</v>
      </c>
      <c r="BC189" s="98">
        <f>_xll.qlInterestRateIndexMaturity(Currency&amp;"ibor"&amp;Tenor,BB189,Trigger)</f>
        <v>42697</v>
      </c>
      <c r="BD189" s="242" t="e">
        <f>_xll.qlIndexFixing($AD$5,BA189,TRUE,_xll.ohTrigger(Trigger,Trigger6M))</f>
        <v>#NUM!</v>
      </c>
      <c r="BE189" s="242">
        <f>IFERROR(_xll.qlIndexFixing($BF$1,BA189,,_xll.ohTrigger(Trigger,Trigger6M)),#N/A)</f>
        <v>6.531376643999523E-4</v>
      </c>
    </row>
    <row r="190" spans="52:57" ht="11.25" customHeight="1" x14ac:dyDescent="0.25">
      <c r="AZ190" s="97" t="s">
        <v>197</v>
      </c>
      <c r="BA190" s="98">
        <f>_xll.qlInterestRateIndexFixingDate(Currency&amp;"ibor"&amp;Tenor,BB190,Trigger)</f>
        <v>42510</v>
      </c>
      <c r="BB190" s="98">
        <f>_xll.qlCalendarAdvance(Calendar,BB189,AZ190,"f",,Trigger)</f>
        <v>42514</v>
      </c>
      <c r="BC190" s="98">
        <f>_xll.qlInterestRateIndexMaturity(Currency&amp;"ibor"&amp;Tenor,BB190,Trigger)</f>
        <v>42698</v>
      </c>
      <c r="BD190" s="242" t="e">
        <f>_xll.qlIndexFixing($AD$5,BA190,TRUE,_xll.ohTrigger(Trigger,Trigger6M))</f>
        <v>#NUM!</v>
      </c>
      <c r="BE190" s="242">
        <f>IFERROR(_xll.qlIndexFixing($BF$1,BA190,,_xll.ohTrigger(Trigger,Trigger6M)),#N/A)</f>
        <v>6.5554964657046552E-4</v>
      </c>
    </row>
    <row r="191" spans="52:57" ht="11.25" customHeight="1" x14ac:dyDescent="0.25">
      <c r="AZ191" s="97" t="s">
        <v>197</v>
      </c>
      <c r="BA191" s="98">
        <f>_xll.qlInterestRateIndexFixingDate(Currency&amp;"ibor"&amp;Tenor,BB191,Trigger)</f>
        <v>42513</v>
      </c>
      <c r="BB191" s="98">
        <f>_xll.qlCalendarAdvance(Calendar,BB190,AZ191,"f",,Trigger)</f>
        <v>42515</v>
      </c>
      <c r="BC191" s="98">
        <f>_xll.qlInterestRateIndexMaturity(Currency&amp;"ibor"&amp;Tenor,BB191,Trigger)</f>
        <v>42699</v>
      </c>
      <c r="BD191" s="242" t="e">
        <f>_xll.qlIndexFixing($AD$5,BA191,TRUE,_xll.ohTrigger(Trigger,Trigger6M))</f>
        <v>#NUM!</v>
      </c>
      <c r="BE191" s="242">
        <f>IFERROR(_xll.qlIndexFixing($BF$1,BA191,,_xll.ohTrigger(Trigger,Trigger6M)),#N/A)</f>
        <v>6.579599545419385E-4</v>
      </c>
    </row>
    <row r="192" spans="52:57" ht="11.25" customHeight="1" x14ac:dyDescent="0.25">
      <c r="AZ192" s="97" t="s">
        <v>197</v>
      </c>
      <c r="BA192" s="98">
        <f>_xll.qlInterestRateIndexFixingDate(Currency&amp;"ibor"&amp;Tenor,BB192,Trigger)</f>
        <v>42514</v>
      </c>
      <c r="BB192" s="98">
        <f>_xll.qlCalendarAdvance(Calendar,BB191,AZ192,"f",,Trigger)</f>
        <v>42516</v>
      </c>
      <c r="BC192" s="98">
        <f>_xll.qlInterestRateIndexMaturity(Currency&amp;"ibor"&amp;Tenor,BB192,Trigger)</f>
        <v>42702</v>
      </c>
      <c r="BD192" s="242" t="e">
        <f>_xll.qlIndexFixing($AD$5,BA192,TRUE,_xll.ohTrigger(Trigger,Trigger6M))</f>
        <v>#NUM!</v>
      </c>
      <c r="BE192" s="242">
        <f>IFERROR(_xll.qlIndexFixing($BF$1,BA192,,_xll.ohTrigger(Trigger,Trigger6M)),#N/A)</f>
        <v>6.6259905862322839E-4</v>
      </c>
    </row>
    <row r="193" spans="52:57" ht="11.25" customHeight="1" x14ac:dyDescent="0.25">
      <c r="AZ193" s="97" t="s">
        <v>197</v>
      </c>
      <c r="BA193" s="98">
        <f>_xll.qlInterestRateIndexFixingDate(Currency&amp;"ibor"&amp;Tenor,BB193,Trigger)</f>
        <v>42515</v>
      </c>
      <c r="BB193" s="98">
        <f>_xll.qlCalendarAdvance(Calendar,BB192,AZ193,"f",,Trigger)</f>
        <v>42517</v>
      </c>
      <c r="BC193" s="98">
        <f>_xll.qlInterestRateIndexMaturity(Currency&amp;"ibor"&amp;Tenor,BB193,Trigger)</f>
        <v>42702</v>
      </c>
      <c r="BD193" s="242" t="e">
        <f>_xll.qlIndexFixing($AD$5,BA193,TRUE,_xll.ohTrigger(Trigger,Trigger6M))</f>
        <v>#NUM!</v>
      </c>
      <c r="BE193" s="242">
        <f>IFERROR(_xll.qlIndexFixing($BF$1,BA193,,_xll.ohTrigger(Trigger,Trigger6M)),#N/A)</f>
        <v>6.638952899666933E-4</v>
      </c>
    </row>
    <row r="194" spans="52:57" ht="11.25" customHeight="1" x14ac:dyDescent="0.25">
      <c r="AZ194" s="97" t="s">
        <v>197</v>
      </c>
      <c r="BA194" s="98">
        <f>_xll.qlInterestRateIndexFixingDate(Currency&amp;"ibor"&amp;Tenor,BB194,Trigger)</f>
        <v>42516</v>
      </c>
      <c r="BB194" s="98">
        <f>_xll.qlCalendarAdvance(Calendar,BB193,AZ194,"f",,Trigger)</f>
        <v>42520</v>
      </c>
      <c r="BC194" s="98">
        <f>_xll.qlInterestRateIndexMaturity(Currency&amp;"ibor"&amp;Tenor,BB194,Trigger)</f>
        <v>42704</v>
      </c>
      <c r="BD194" s="242" t="e">
        <f>_xll.qlIndexFixing($AD$5,BA194,TRUE,_xll.ohTrigger(Trigger,Trigger6M))</f>
        <v>#NUM!</v>
      </c>
      <c r="BE194" s="242">
        <f>IFERROR(_xll.qlIndexFixing($BF$1,BA194,,_xll.ohTrigger(Trigger,Trigger6M)),#N/A)</f>
        <v>6.7000000080670412E-4</v>
      </c>
    </row>
    <row r="195" spans="52:57" ht="11.25" customHeight="1" x14ac:dyDescent="0.25">
      <c r="AZ195" s="97" t="s">
        <v>197</v>
      </c>
      <c r="BA195" s="98">
        <f>_xll.qlInterestRateIndexFixingDate(Currency&amp;"ibor"&amp;Tenor,BB195,Trigger)</f>
        <v>42517</v>
      </c>
      <c r="BB195" s="98">
        <f>_xll.qlCalendarAdvance(Calendar,BB194,AZ195,"f",,Trigger)</f>
        <v>42521</v>
      </c>
      <c r="BC195" s="98">
        <f>_xll.qlInterestRateIndexMaturity(Currency&amp;"ibor"&amp;Tenor,BB195,Trigger)</f>
        <v>42704</v>
      </c>
      <c r="BD195" s="242" t="e">
        <f>_xll.qlIndexFixing($AD$5,BA195,TRUE,_xll.ohTrigger(Trigger,Trigger6M))</f>
        <v>#NUM!</v>
      </c>
      <c r="BE195" s="242">
        <f>IFERROR(_xll.qlIndexFixing($BF$1,BA195,,_xll.ohTrigger(Trigger,Trigger6M)),#N/A)</f>
        <v>6.7126124441225317E-4</v>
      </c>
    </row>
    <row r="196" spans="52:57" ht="11.25" customHeight="1" x14ac:dyDescent="0.25">
      <c r="AZ196" s="97" t="s">
        <v>197</v>
      </c>
      <c r="BA196" s="98">
        <f>_xll.qlInterestRateIndexFixingDate(Currency&amp;"ibor"&amp;Tenor,BB196,Trigger)</f>
        <v>42520</v>
      </c>
      <c r="BB196" s="98">
        <f>_xll.qlCalendarAdvance(Calendar,BB195,AZ196,"f",,Trigger)</f>
        <v>42522</v>
      </c>
      <c r="BC196" s="98">
        <f>_xll.qlInterestRateIndexMaturity(Currency&amp;"ibor"&amp;Tenor,BB196,Trigger)</f>
        <v>42705</v>
      </c>
      <c r="BD196" s="242" t="e">
        <f>_xll.qlIndexFixing($AD$5,BA196,TRUE,_xll.ohTrigger(Trigger,Trigger6M))</f>
        <v>#NUM!</v>
      </c>
      <c r="BE196" s="242">
        <f>IFERROR(_xll.qlIndexFixing($BF$1,BA196,,_xll.ohTrigger(Trigger,Trigger6M)),#N/A)</f>
        <v>6.7365809048731029E-4</v>
      </c>
    </row>
    <row r="197" spans="52:57" ht="11.25" customHeight="1" x14ac:dyDescent="0.25">
      <c r="AZ197" s="97" t="s">
        <v>197</v>
      </c>
      <c r="BA197" s="98">
        <f>_xll.qlInterestRateIndexFixingDate(Currency&amp;"ibor"&amp;Tenor,BB197,Trigger)</f>
        <v>42521</v>
      </c>
      <c r="BB197" s="98">
        <f>_xll.qlCalendarAdvance(Calendar,BB196,AZ197,"f",,Trigger)</f>
        <v>42523</v>
      </c>
      <c r="BC197" s="98">
        <f>_xll.qlInterestRateIndexMaturity(Currency&amp;"ibor"&amp;Tenor,BB197,Trigger)</f>
        <v>42706</v>
      </c>
      <c r="BD197" s="242" t="e">
        <f>_xll.qlIndexFixing($AD$5,BA197,TRUE,_xll.ohTrigger(Trigger,Trigger6M))</f>
        <v>#NUM!</v>
      </c>
      <c r="BE197" s="242">
        <f>IFERROR(_xll.qlIndexFixing($BF$1,BA197,,_xll.ohTrigger(Trigger,Trigger6M)),#N/A)</f>
        <v>6.7605508866321301E-4</v>
      </c>
    </row>
    <row r="198" spans="52:57" ht="11.25" customHeight="1" x14ac:dyDescent="0.25">
      <c r="AZ198" s="97" t="s">
        <v>197</v>
      </c>
      <c r="BA198" s="98">
        <f>_xll.qlInterestRateIndexFixingDate(Currency&amp;"ibor"&amp;Tenor,BB198,Trigger)</f>
        <v>42522</v>
      </c>
      <c r="BB198" s="98">
        <f>_xll.qlCalendarAdvance(Calendar,BB197,AZ198,"f",,Trigger)</f>
        <v>42524</v>
      </c>
      <c r="BC198" s="98">
        <f>_xll.qlInterestRateIndexMaturity(Currency&amp;"ibor"&amp;Tenor,BB198,Trigger)</f>
        <v>42709</v>
      </c>
      <c r="BD198" s="242" t="e">
        <f>_xll.qlIndexFixing($AD$5,BA198,TRUE,_xll.ohTrigger(Trigger,Trigger6M))</f>
        <v>#NUM!</v>
      </c>
      <c r="BE198" s="242">
        <f>IFERROR(_xll.qlIndexFixing($BF$1,BA198,,_xll.ohTrigger(Trigger,Trigger6M)),#N/A)</f>
        <v>6.8083547569697559E-4</v>
      </c>
    </row>
    <row r="199" spans="52:57" ht="11.25" customHeight="1" x14ac:dyDescent="0.25">
      <c r="AZ199" s="97" t="s">
        <v>197</v>
      </c>
      <c r="BA199" s="98">
        <f>_xll.qlInterestRateIndexFixingDate(Currency&amp;"ibor"&amp;Tenor,BB199,Trigger)</f>
        <v>42523</v>
      </c>
      <c r="BB199" s="98">
        <f>_xll.qlCalendarAdvance(Calendar,BB198,AZ199,"f",,Trigger)</f>
        <v>42527</v>
      </c>
      <c r="BC199" s="98">
        <f>_xll.qlInterestRateIndexMaturity(Currency&amp;"ibor"&amp;Tenor,BB199,Trigger)</f>
        <v>42710</v>
      </c>
      <c r="BD199" s="242" t="e">
        <f>_xll.qlIndexFixing($AD$5,BA199,TRUE,_xll.ohTrigger(Trigger,Trigger6M))</f>
        <v>#NUM!</v>
      </c>
      <c r="BE199" s="242">
        <f>IFERROR(_xll.qlIndexFixing($BF$1,BA199,,_xll.ohTrigger(Trigger,Trigger6M)),#N/A)</f>
        <v>6.8565359138634532E-4</v>
      </c>
    </row>
    <row r="200" spans="52:57" ht="11.25" customHeight="1" x14ac:dyDescent="0.25">
      <c r="AZ200" s="97" t="s">
        <v>197</v>
      </c>
      <c r="BA200" s="98">
        <f>_xll.qlInterestRateIndexFixingDate(Currency&amp;"ibor"&amp;Tenor,BB200,Trigger)</f>
        <v>42524</v>
      </c>
      <c r="BB200" s="98">
        <f>_xll.qlCalendarAdvance(Calendar,BB199,AZ200,"f",,Trigger)</f>
        <v>42528</v>
      </c>
      <c r="BC200" s="98">
        <f>_xll.qlInterestRateIndexMaturity(Currency&amp;"ibor"&amp;Tenor,BB200,Trigger)</f>
        <v>42711</v>
      </c>
      <c r="BD200" s="242" t="e">
        <f>_xll.qlIndexFixing($AD$5,BA200,TRUE,_xll.ohTrigger(Trigger,Trigger6M))</f>
        <v>#NUM!</v>
      </c>
      <c r="BE200" s="242">
        <f>IFERROR(_xll.qlIndexFixing($BF$1,BA200,,_xll.ohTrigger(Trigger,Trigger6M)),#N/A)</f>
        <v>6.8805813901183814E-4</v>
      </c>
    </row>
    <row r="201" spans="52:57" ht="11.25" customHeight="1" x14ac:dyDescent="0.25">
      <c r="AZ201" s="97" t="s">
        <v>197</v>
      </c>
      <c r="BA201" s="98">
        <f>_xll.qlInterestRateIndexFixingDate(Currency&amp;"ibor"&amp;Tenor,BB201,Trigger)</f>
        <v>42527</v>
      </c>
      <c r="BB201" s="98">
        <f>_xll.qlCalendarAdvance(Calendar,BB200,AZ201,"f",,Trigger)</f>
        <v>42529</v>
      </c>
      <c r="BC201" s="98">
        <f>_xll.qlInterestRateIndexMaturity(Currency&amp;"ibor"&amp;Tenor,BB201,Trigger)</f>
        <v>42712</v>
      </c>
      <c r="BD201" s="242" t="e">
        <f>_xll.qlIndexFixing($AD$5,BA201,TRUE,_xll.ohTrigger(Trigger,Trigger6M))</f>
        <v>#NUM!</v>
      </c>
      <c r="BE201" s="242">
        <f>IFERROR(_xll.qlIndexFixing($BF$1,BA201,,_xll.ohTrigger(Trigger,Trigger6M)),#N/A)</f>
        <v>6.9046559206667067E-4</v>
      </c>
    </row>
    <row r="202" spans="52:57" ht="11.25" customHeight="1" x14ac:dyDescent="0.25">
      <c r="AZ202" s="97" t="s">
        <v>197</v>
      </c>
      <c r="BA202" s="98">
        <f>_xll.qlInterestRateIndexFixingDate(Currency&amp;"ibor"&amp;Tenor,BB202,Trigger)</f>
        <v>42528</v>
      </c>
      <c r="BB202" s="98">
        <f>_xll.qlCalendarAdvance(Calendar,BB201,AZ202,"f",,Trigger)</f>
        <v>42530</v>
      </c>
      <c r="BC202" s="98">
        <f>_xll.qlInterestRateIndexMaturity(Currency&amp;"ibor"&amp;Tenor,BB202,Trigger)</f>
        <v>42713</v>
      </c>
      <c r="BD202" s="242" t="e">
        <f>_xll.qlIndexFixing($AD$5,BA202,TRUE,_xll.ohTrigger(Trigger,Trigger6M))</f>
        <v>#NUM!</v>
      </c>
      <c r="BE202" s="242">
        <f>IFERROR(_xll.qlIndexFixing($BF$1,BA202,,_xll.ohTrigger(Trigger,Trigger6M)),#N/A)</f>
        <v>6.928764283133719E-4</v>
      </c>
    </row>
    <row r="203" spans="52:57" ht="11.25" customHeight="1" x14ac:dyDescent="0.25">
      <c r="AZ203" s="97" t="s">
        <v>197</v>
      </c>
      <c r="BA203" s="98">
        <f>_xll.qlInterestRateIndexFixingDate(Currency&amp;"ibor"&amp;Tenor,BB203,Trigger)</f>
        <v>42529</v>
      </c>
      <c r="BB203" s="98">
        <f>_xll.qlCalendarAdvance(Calendar,BB202,AZ203,"f",,Trigger)</f>
        <v>42531</v>
      </c>
      <c r="BC203" s="98">
        <f>_xll.qlInterestRateIndexMaturity(Currency&amp;"ibor"&amp;Tenor,BB203,Trigger)</f>
        <v>42716</v>
      </c>
      <c r="BD203" s="242" t="e">
        <f>_xll.qlIndexFixing($AD$5,BA203,TRUE,_xll.ohTrigger(Trigger,Trigger6M))</f>
        <v>#NUM!</v>
      </c>
      <c r="BE203" s="242">
        <f>IFERROR(_xll.qlIndexFixing($BF$1,BA203,,_xll.ohTrigger(Trigger,Trigger6M)),#N/A)</f>
        <v>6.9789324135229752E-4</v>
      </c>
    </row>
    <row r="204" spans="52:57" ht="11.25" customHeight="1" x14ac:dyDescent="0.25">
      <c r="AZ204" s="97" t="s">
        <v>197</v>
      </c>
      <c r="BA204" s="98">
        <f>_xll.qlInterestRateIndexFixingDate(Currency&amp;"ibor"&amp;Tenor,BB204,Trigger)</f>
        <v>42530</v>
      </c>
      <c r="BB204" s="98">
        <f>_xll.qlCalendarAdvance(Calendar,BB203,AZ204,"f",,Trigger)</f>
        <v>42534</v>
      </c>
      <c r="BC204" s="98">
        <f>_xll.qlInterestRateIndexMaturity(Currency&amp;"ibor"&amp;Tenor,BB204,Trigger)</f>
        <v>42717</v>
      </c>
      <c r="BD204" s="242" t="e">
        <f>_xll.qlIndexFixing($AD$5,BA204,TRUE,_xll.ohTrigger(Trigger,Trigger6M))</f>
        <v>#NUM!</v>
      </c>
      <c r="BE204" s="242">
        <f>IFERROR(_xll.qlIndexFixing($BF$1,BA204,,_xll.ohTrigger(Trigger,Trigger6M)),#N/A)</f>
        <v>7.0256334924783596E-4</v>
      </c>
    </row>
    <row r="205" spans="52:57" ht="11.25" customHeight="1" x14ac:dyDescent="0.25">
      <c r="AZ205" s="97" t="s">
        <v>197</v>
      </c>
      <c r="BA205" s="98">
        <f>_xll.qlInterestRateIndexFixingDate(Currency&amp;"ibor"&amp;Tenor,BB205,Trigger)</f>
        <v>42531</v>
      </c>
      <c r="BB205" s="98">
        <f>_xll.qlCalendarAdvance(Calendar,BB204,AZ205,"f",,Trigger)</f>
        <v>42535</v>
      </c>
      <c r="BC205" s="98">
        <f>_xll.qlInterestRateIndexMaturity(Currency&amp;"ibor"&amp;Tenor,BB205,Trigger)</f>
        <v>42718</v>
      </c>
      <c r="BD205" s="242" t="e">
        <f>_xll.qlIndexFixing($AD$5,BA205,TRUE,_xll.ohTrigger(Trigger,Trigger6M))</f>
        <v>#NUM!</v>
      </c>
      <c r="BE205" s="242">
        <f>IFERROR(_xll.qlIndexFixing($BF$1,BA205,,_xll.ohTrigger(Trigger,Trigger6M)),#N/A)</f>
        <v>7.0499845666321861E-4</v>
      </c>
    </row>
    <row r="206" spans="52:57" ht="11.25" customHeight="1" x14ac:dyDescent="0.25">
      <c r="AZ206" s="97" t="s">
        <v>197</v>
      </c>
      <c r="BA206" s="98">
        <f>_xll.qlInterestRateIndexFixingDate(Currency&amp;"ibor"&amp;Tenor,BB206,Trigger)</f>
        <v>42534</v>
      </c>
      <c r="BB206" s="98">
        <f>_xll.qlCalendarAdvance(Calendar,BB205,AZ206,"f",,Trigger)</f>
        <v>42536</v>
      </c>
      <c r="BC206" s="98">
        <f>_xll.qlInterestRateIndexMaturity(Currency&amp;"ibor"&amp;Tenor,BB206,Trigger)</f>
        <v>42719</v>
      </c>
      <c r="BD206" s="242" t="e">
        <f>_xll.qlIndexFixing($AD$5,BA206,TRUE,_xll.ohTrigger(Trigger,Trigger6M))</f>
        <v>#NUM!</v>
      </c>
      <c r="BE206" s="242">
        <f>IFERROR(_xll.qlIndexFixing($BF$1,BA206,,_xll.ohTrigger(Trigger,Trigger6M)),#N/A)</f>
        <v>7.0743992710586487E-4</v>
      </c>
    </row>
    <row r="207" spans="52:57" ht="11.25" customHeight="1" x14ac:dyDescent="0.25">
      <c r="AZ207" s="97" t="s">
        <v>197</v>
      </c>
      <c r="BA207" s="98">
        <f>_xll.qlInterestRateIndexFixingDate(Currency&amp;"ibor"&amp;Tenor,BB207,Trigger)</f>
        <v>42535</v>
      </c>
      <c r="BB207" s="98">
        <f>_xll.qlCalendarAdvance(Calendar,BB206,AZ207,"f",,Trigger)</f>
        <v>42537</v>
      </c>
      <c r="BC207" s="98">
        <f>_xll.qlInterestRateIndexMaturity(Currency&amp;"ibor"&amp;Tenor,BB207,Trigger)</f>
        <v>42720</v>
      </c>
      <c r="BD207" s="242" t="e">
        <f>_xll.qlIndexFixing($AD$5,BA207,TRUE,_xll.ohTrigger(Trigger,Trigger6M))</f>
        <v>#NUM!</v>
      </c>
      <c r="BE207" s="242">
        <f>IFERROR(_xll.qlIndexFixing($BF$1,BA207,,_xll.ohTrigger(Trigger,Trigger6M)),#N/A)</f>
        <v>7.098882760921474E-4</v>
      </c>
    </row>
    <row r="208" spans="52:57" ht="11.25" customHeight="1" x14ac:dyDescent="0.25">
      <c r="AZ208" s="97" t="s">
        <v>197</v>
      </c>
      <c r="BA208" s="98">
        <f>_xll.qlInterestRateIndexFixingDate(Currency&amp;"ibor"&amp;Tenor,BB208,Trigger)</f>
        <v>42536</v>
      </c>
      <c r="BB208" s="98">
        <f>_xll.qlCalendarAdvance(Calendar,BB207,AZ208,"f",,Trigger)</f>
        <v>42538</v>
      </c>
      <c r="BC208" s="98">
        <f>_xll.qlInterestRateIndexMaturity(Currency&amp;"ibor"&amp;Tenor,BB208,Trigger)</f>
        <v>42723</v>
      </c>
      <c r="BD208" s="242" t="e">
        <f>_xll.qlIndexFixing($AD$5,BA208,TRUE,_xll.ohTrigger(Trigger,Trigger6M))</f>
        <v>#NUM!</v>
      </c>
      <c r="BE208" s="242">
        <f>IFERROR(_xll.qlIndexFixing($BF$1,BA208,,_xll.ohTrigger(Trigger,Trigger6M)),#N/A)</f>
        <v>7.1522428350829126E-4</v>
      </c>
    </row>
    <row r="209" spans="52:57" ht="11.25" customHeight="1" x14ac:dyDescent="0.25">
      <c r="AZ209" s="97" t="s">
        <v>197</v>
      </c>
      <c r="BA209" s="98">
        <f>_xll.qlInterestRateIndexFixingDate(Currency&amp;"ibor"&amp;Tenor,BB209,Trigger)</f>
        <v>42537</v>
      </c>
      <c r="BB209" s="98">
        <f>_xll.qlCalendarAdvance(Calendar,BB208,AZ209,"f",,Trigger)</f>
        <v>42541</v>
      </c>
      <c r="BC209" s="98">
        <f>_xll.qlInterestRateIndexMaturity(Currency&amp;"ibor"&amp;Tenor,BB209,Trigger)</f>
        <v>42724</v>
      </c>
      <c r="BD209" s="242" t="e">
        <f>_xll.qlIndexFixing($AD$5,BA209,TRUE,_xll.ohTrigger(Trigger,Trigger6M))</f>
        <v>#NUM!</v>
      </c>
      <c r="BE209" s="242">
        <f>IFERROR(_xll.qlIndexFixing($BF$1,BA209,,_xll.ohTrigger(Trigger,Trigger6M)),#N/A)</f>
        <v>7.1976095654192234E-4</v>
      </c>
    </row>
    <row r="210" spans="52:57" ht="11.25" customHeight="1" x14ac:dyDescent="0.25">
      <c r="AZ210" s="97" t="s">
        <v>197</v>
      </c>
      <c r="BA210" s="98">
        <f>_xll.qlInterestRateIndexFixingDate(Currency&amp;"ibor"&amp;Tenor,BB210,Trigger)</f>
        <v>42538</v>
      </c>
      <c r="BB210" s="98">
        <f>_xll.qlCalendarAdvance(Calendar,BB209,AZ210,"f",,Trigger)</f>
        <v>42542</v>
      </c>
      <c r="BC210" s="98">
        <f>_xll.qlInterestRateIndexMaturity(Currency&amp;"ibor"&amp;Tenor,BB210,Trigger)</f>
        <v>42725</v>
      </c>
      <c r="BD210" s="242" t="e">
        <f>_xll.qlIndexFixing($AD$5,BA210,TRUE,_xll.ohTrigger(Trigger,Trigger6M))</f>
        <v>#NUM!</v>
      </c>
      <c r="BE210" s="242">
        <f>IFERROR(_xll.qlIndexFixing($BF$1,BA210,,_xll.ohTrigger(Trigger,Trigger6M)),#N/A)</f>
        <v>7.2225161974328754E-4</v>
      </c>
    </row>
    <row r="211" spans="52:57" ht="11.25" customHeight="1" x14ac:dyDescent="0.25">
      <c r="AZ211" s="97" t="s">
        <v>197</v>
      </c>
      <c r="BA211" s="98">
        <f>_xll.qlInterestRateIndexFixingDate(Currency&amp;"ibor"&amp;Tenor,BB211,Trigger)</f>
        <v>42541</v>
      </c>
      <c r="BB211" s="98">
        <f>_xll.qlCalendarAdvance(Calendar,BB210,AZ211,"f",,Trigger)</f>
        <v>42543</v>
      </c>
      <c r="BC211" s="98">
        <f>_xll.qlInterestRateIndexMaturity(Currency&amp;"ibor"&amp;Tenor,BB211,Trigger)</f>
        <v>42726</v>
      </c>
      <c r="BD211" s="242" t="e">
        <f>_xll.qlIndexFixing($AD$5,BA211,TRUE,_xll.ohTrigger(Trigger,Trigger6M))</f>
        <v>#NUM!</v>
      </c>
      <c r="BE211" s="242">
        <f>IFERROR(_xll.qlIndexFixing($BF$1,BA211,,_xll.ohTrigger(Trigger,Trigger6M)),#N/A)</f>
        <v>7.2475236784368883E-4</v>
      </c>
    </row>
    <row r="212" spans="52:57" ht="11.25" customHeight="1" x14ac:dyDescent="0.25">
      <c r="AZ212" s="97" t="s">
        <v>197</v>
      </c>
      <c r="BA212" s="98">
        <f>_xll.qlInterestRateIndexFixingDate(Currency&amp;"ibor"&amp;Tenor,BB212,Trigger)</f>
        <v>42542</v>
      </c>
      <c r="BB212" s="98">
        <f>_xll.qlCalendarAdvance(Calendar,BB211,AZ212,"f",,Trigger)</f>
        <v>42544</v>
      </c>
      <c r="BC212" s="98">
        <f>_xll.qlInterestRateIndexMaturity(Currency&amp;"ibor"&amp;Tenor,BB212,Trigger)</f>
        <v>42727</v>
      </c>
      <c r="BD212" s="242" t="e">
        <f>_xll.qlIndexFixing($AD$5,BA212,TRUE,_xll.ohTrigger(Trigger,Trigger6M))</f>
        <v>#NUM!</v>
      </c>
      <c r="BE212" s="242">
        <f>IFERROR(_xll.qlIndexFixing($BF$1,BA212,,_xll.ohTrigger(Trigger,Trigger6M)),#N/A)</f>
        <v>7.2726375411159545E-4</v>
      </c>
    </row>
    <row r="213" spans="52:57" ht="11.25" customHeight="1" x14ac:dyDescent="0.25">
      <c r="AZ213" s="97" t="s">
        <v>197</v>
      </c>
      <c r="BA213" s="98">
        <f>_xll.qlInterestRateIndexFixingDate(Currency&amp;"ibor"&amp;Tenor,BB213,Trigger)</f>
        <v>42543</v>
      </c>
      <c r="BB213" s="98">
        <f>_xll.qlCalendarAdvance(Calendar,BB212,AZ213,"f",,Trigger)</f>
        <v>42545</v>
      </c>
      <c r="BC213" s="98">
        <f>_xll.qlInterestRateIndexMaturity(Currency&amp;"ibor"&amp;Tenor,BB213,Trigger)</f>
        <v>42731</v>
      </c>
      <c r="BD213" s="242" t="e">
        <f>_xll.qlIndexFixing($AD$5,BA213,TRUE,_xll.ohTrigger(Trigger,Trigger6M))</f>
        <v>#NUM!</v>
      </c>
      <c r="BE213" s="242">
        <f>IFERROR(_xll.qlIndexFixing($BF$1,BA213,,_xll.ohTrigger(Trigger,Trigger6M)),#N/A)</f>
        <v>7.3464805366171382E-4</v>
      </c>
    </row>
    <row r="214" spans="52:57" ht="11.25" customHeight="1" x14ac:dyDescent="0.25">
      <c r="AZ214" s="97" t="s">
        <v>197</v>
      </c>
      <c r="BA214" s="98">
        <f>_xll.qlInterestRateIndexFixingDate(Currency&amp;"ibor"&amp;Tenor,BB214,Trigger)</f>
        <v>42544</v>
      </c>
      <c r="BB214" s="98">
        <f>_xll.qlCalendarAdvance(Calendar,BB213,AZ214,"f",,Trigger)</f>
        <v>42548</v>
      </c>
      <c r="BC214" s="98">
        <f>_xll.qlInterestRateIndexMaturity(Currency&amp;"ibor"&amp;Tenor,BB214,Trigger)</f>
        <v>42731</v>
      </c>
      <c r="BD214" s="242" t="e">
        <f>_xll.qlIndexFixing($AD$5,BA214,TRUE,_xll.ohTrigger(Trigger,Trigger6M))</f>
        <v>#NUM!</v>
      </c>
      <c r="BE214" s="242">
        <f>IFERROR(_xll.qlIndexFixing($BF$1,BA214,,_xll.ohTrigger(Trigger,Trigger6M)),#N/A)</f>
        <v>7.3742693505366569E-4</v>
      </c>
    </row>
    <row r="215" spans="52:57" ht="11.25" customHeight="1" x14ac:dyDescent="0.25">
      <c r="AZ215" s="97" t="s">
        <v>197</v>
      </c>
      <c r="BA215" s="98">
        <f>_xll.qlInterestRateIndexFixingDate(Currency&amp;"ibor"&amp;Tenor,BB215,Trigger)</f>
        <v>42545</v>
      </c>
      <c r="BB215" s="98">
        <f>_xll.qlCalendarAdvance(Calendar,BB214,AZ215,"f",,Trigger)</f>
        <v>42549</v>
      </c>
      <c r="BC215" s="98">
        <f>_xll.qlInterestRateIndexMaturity(Currency&amp;"ibor"&amp;Tenor,BB215,Trigger)</f>
        <v>42732</v>
      </c>
      <c r="BD215" s="242" t="e">
        <f>_xll.qlIndexFixing($AD$5,BA215,TRUE,_xll.ohTrigger(Trigger,Trigger6M))</f>
        <v>#NUM!</v>
      </c>
      <c r="BE215" s="242">
        <f>IFERROR(_xll.qlIndexFixing($BF$1,BA215,,_xll.ohTrigger(Trigger,Trigger6M)),#N/A)</f>
        <v>7.3999999999991195E-4</v>
      </c>
    </row>
    <row r="216" spans="52:57" ht="11.25" customHeight="1" x14ac:dyDescent="0.25">
      <c r="AZ216" s="97" t="s">
        <v>197</v>
      </c>
      <c r="BA216" s="98">
        <f>_xll.qlInterestRateIndexFixingDate(Currency&amp;"ibor"&amp;Tenor,BB216,Trigger)</f>
        <v>42548</v>
      </c>
      <c r="BB216" s="98">
        <f>_xll.qlCalendarAdvance(Calendar,BB215,AZ216,"f",,Trigger)</f>
        <v>42550</v>
      </c>
      <c r="BC216" s="98">
        <f>_xll.qlInterestRateIndexMaturity(Currency&amp;"ibor"&amp;Tenor,BB216,Trigger)</f>
        <v>42733</v>
      </c>
      <c r="BD216" s="242" t="e">
        <f>_xll.qlIndexFixing($AD$5,BA216,TRUE,_xll.ohTrigger(Trigger,Trigger6M))</f>
        <v>#NUM!</v>
      </c>
      <c r="BE216" s="242">
        <f>IFERROR(_xll.qlIndexFixing($BF$1,BA216,,_xll.ohTrigger(Trigger,Trigger6M)),#N/A)</f>
        <v>7.4258709205306597E-4</v>
      </c>
    </row>
    <row r="217" spans="52:57" ht="11.25" customHeight="1" x14ac:dyDescent="0.25">
      <c r="AZ217" s="97" t="s">
        <v>197</v>
      </c>
      <c r="BA217" s="98">
        <f>_xll.qlInterestRateIndexFixingDate(Currency&amp;"ibor"&amp;Tenor,BB217,Trigger)</f>
        <v>42549</v>
      </c>
      <c r="BB217" s="98">
        <f>_xll.qlCalendarAdvance(Calendar,BB216,AZ217,"f",,Trigger)</f>
        <v>42551</v>
      </c>
      <c r="BC217" s="98">
        <f>_xll.qlInterestRateIndexMaturity(Currency&amp;"ibor"&amp;Tenor,BB217,Trigger)</f>
        <v>42734</v>
      </c>
      <c r="BD217" s="242" t="e">
        <f>_xll.qlIndexFixing($AD$5,BA217,TRUE,_xll.ohTrigger(Trigger,Trigger6M))</f>
        <v>#NUM!</v>
      </c>
      <c r="BE217" s="242">
        <f>IFERROR(_xll.qlIndexFixing($BF$1,BA217,,_xll.ohTrigger(Trigger,Trigger6M)),#N/A)</f>
        <v>7.451885856620148E-4</v>
      </c>
    </row>
    <row r="218" spans="52:57" ht="11.25" customHeight="1" x14ac:dyDescent="0.25">
      <c r="AZ218" s="97" t="s">
        <v>197</v>
      </c>
      <c r="BA218" s="98">
        <f>_xll.qlInterestRateIndexFixingDate(Currency&amp;"ibor"&amp;Tenor,BB218,Trigger)</f>
        <v>42550</v>
      </c>
      <c r="BB218" s="98">
        <f>_xll.qlCalendarAdvance(Calendar,BB217,AZ218,"f",,Trigger)</f>
        <v>42552</v>
      </c>
      <c r="BC218" s="98">
        <f>_xll.qlInterestRateIndexMaturity(Currency&amp;"ibor"&amp;Tenor,BB218,Trigger)</f>
        <v>42737</v>
      </c>
      <c r="BD218" s="242" t="e">
        <f>_xll.qlIndexFixing($AD$5,BA218,TRUE,_xll.ohTrigger(Trigger,Trigger6M))</f>
        <v>#NUM!</v>
      </c>
      <c r="BE218" s="242">
        <f>IFERROR(_xll.qlIndexFixing($BF$1,BA218,,_xll.ohTrigger(Trigger,Trigger6M)),#N/A)</f>
        <v>7.613065447230167E-4</v>
      </c>
    </row>
    <row r="219" spans="52:57" ht="11.25" customHeight="1" x14ac:dyDescent="0.25">
      <c r="AZ219" s="97" t="s">
        <v>197</v>
      </c>
      <c r="BA219" s="98">
        <f>_xll.qlInterestRateIndexFixingDate(Currency&amp;"ibor"&amp;Tenor,BB219,Trigger)</f>
        <v>42551</v>
      </c>
      <c r="BB219" s="98">
        <f>_xll.qlCalendarAdvance(Calendar,BB218,AZ219,"f",,Trigger)</f>
        <v>42555</v>
      </c>
      <c r="BC219" s="98">
        <f>_xll.qlInterestRateIndexMaturity(Currency&amp;"ibor"&amp;Tenor,BB219,Trigger)</f>
        <v>42739</v>
      </c>
      <c r="BD219" s="242" t="e">
        <f>_xll.qlIndexFixing($AD$5,BA219,TRUE,_xll.ohTrigger(Trigger,Trigger6M))</f>
        <v>#NUM!</v>
      </c>
      <c r="BE219" s="242">
        <f>IFERROR(_xll.qlIndexFixing($BF$1,BA219,,_xll.ohTrigger(Trigger,Trigger6M)),#N/A)</f>
        <v>7.6756097004000538E-4</v>
      </c>
    </row>
    <row r="220" spans="52:57" ht="11.25" customHeight="1" x14ac:dyDescent="0.25">
      <c r="AZ220" s="97" t="s">
        <v>197</v>
      </c>
      <c r="BA220" s="98">
        <f>_xll.qlInterestRateIndexFixingDate(Currency&amp;"ibor"&amp;Tenor,BB220,Trigger)</f>
        <v>42552</v>
      </c>
      <c r="BB220" s="98">
        <f>_xll.qlCalendarAdvance(Calendar,BB219,AZ220,"f",,Trigger)</f>
        <v>42556</v>
      </c>
      <c r="BC220" s="98">
        <f>_xll.qlInterestRateIndexMaturity(Currency&amp;"ibor"&amp;Tenor,BB220,Trigger)</f>
        <v>42740</v>
      </c>
      <c r="BD220" s="242" t="e">
        <f>_xll.qlIndexFixing($AD$5,BA220,TRUE,_xll.ohTrigger(Trigger,Trigger6M))</f>
        <v>#NUM!</v>
      </c>
      <c r="BE220" s="242">
        <f>IFERROR(_xll.qlIndexFixing($BF$1,BA220,,_xll.ohTrigger(Trigger,Trigger6M)),#N/A)</f>
        <v>7.7025362078498726E-4</v>
      </c>
    </row>
    <row r="221" spans="52:57" ht="11.25" customHeight="1" x14ac:dyDescent="0.25">
      <c r="AZ221" s="97" t="s">
        <v>197</v>
      </c>
      <c r="BA221" s="98">
        <f>_xll.qlInterestRateIndexFixingDate(Currency&amp;"ibor"&amp;Tenor,BB221,Trigger)</f>
        <v>42555</v>
      </c>
      <c r="BB221" s="98">
        <f>_xll.qlCalendarAdvance(Calendar,BB220,AZ221,"f",,Trigger)</f>
        <v>42557</v>
      </c>
      <c r="BC221" s="98">
        <f>_xll.qlInterestRateIndexMaturity(Currency&amp;"ibor"&amp;Tenor,BB221,Trigger)</f>
        <v>42741</v>
      </c>
      <c r="BD221" s="242" t="e">
        <f>_xll.qlIndexFixing($AD$5,BA221,TRUE,_xll.ohTrigger(Trigger,Trigger6M))</f>
        <v>#NUM!</v>
      </c>
      <c r="BE221" s="242">
        <f>IFERROR(_xll.qlIndexFixing($BF$1,BA221,,_xll.ohTrigger(Trigger,Trigger6M)),#N/A)</f>
        <v>7.7296080044021785E-4</v>
      </c>
    </row>
    <row r="222" spans="52:57" ht="11.25" customHeight="1" x14ac:dyDescent="0.25">
      <c r="AZ222" s="97" t="s">
        <v>197</v>
      </c>
      <c r="BA222" s="98">
        <f>_xll.qlInterestRateIndexFixingDate(Currency&amp;"ibor"&amp;Tenor,BB222,Trigger)</f>
        <v>42556</v>
      </c>
      <c r="BB222" s="98">
        <f>_xll.qlCalendarAdvance(Calendar,BB221,AZ222,"f",,Trigger)</f>
        <v>42558</v>
      </c>
      <c r="BC222" s="98">
        <f>_xll.qlInterestRateIndexMaturity(Currency&amp;"ibor"&amp;Tenor,BB222,Trigger)</f>
        <v>42744</v>
      </c>
      <c r="BD222" s="242" t="e">
        <f>_xll.qlIndexFixing($AD$5,BA222,TRUE,_xll.ohTrigger(Trigger,Trigger6M))</f>
        <v>#NUM!</v>
      </c>
      <c r="BE222" s="242">
        <f>IFERROR(_xll.qlIndexFixing($BF$1,BA222,,_xll.ohTrigger(Trigger,Trigger6M)),#N/A)</f>
        <v>7.7931356738803977E-4</v>
      </c>
    </row>
    <row r="223" spans="52:57" ht="11.25" customHeight="1" x14ac:dyDescent="0.25">
      <c r="AZ223" s="97" t="s">
        <v>197</v>
      </c>
      <c r="BA223" s="98">
        <f>_xll.qlInterestRateIndexFixingDate(Currency&amp;"ibor"&amp;Tenor,BB223,Trigger)</f>
        <v>42557</v>
      </c>
      <c r="BB223" s="98">
        <f>_xll.qlCalendarAdvance(Calendar,BB222,AZ223,"f",,Trigger)</f>
        <v>42559</v>
      </c>
      <c r="BC223" s="98">
        <f>_xll.qlInterestRateIndexMaturity(Currency&amp;"ibor"&amp;Tenor,BB223,Trigger)</f>
        <v>42744</v>
      </c>
      <c r="BD223" s="242" t="e">
        <f>_xll.qlIndexFixing($AD$5,BA223,TRUE,_xll.ohTrigger(Trigger,Trigger6M))</f>
        <v>#NUM!</v>
      </c>
      <c r="BE223" s="242">
        <f>IFERROR(_xll.qlIndexFixing($BF$1,BA223,,_xll.ohTrigger(Trigger,Trigger6M)),#N/A)</f>
        <v>7.8024061004791873E-4</v>
      </c>
    </row>
    <row r="224" spans="52:57" ht="11.25" customHeight="1" x14ac:dyDescent="0.25">
      <c r="AZ224" s="97" t="s">
        <v>197</v>
      </c>
      <c r="BA224" s="98">
        <f>_xll.qlInterestRateIndexFixingDate(Currency&amp;"ibor"&amp;Tenor,BB224,Trigger)</f>
        <v>42558</v>
      </c>
      <c r="BB224" s="98">
        <f>_xll.qlCalendarAdvance(Calendar,BB223,AZ224,"f",,Trigger)</f>
        <v>42562</v>
      </c>
      <c r="BC224" s="98">
        <f>_xll.qlInterestRateIndexMaturity(Currency&amp;"ibor"&amp;Tenor,BB224,Trigger)</f>
        <v>42746</v>
      </c>
      <c r="BD224" s="242" t="e">
        <f>_xll.qlIndexFixing($AD$5,BA224,TRUE,_xll.ohTrigger(Trigger,Trigger6M))</f>
        <v>#NUM!</v>
      </c>
      <c r="BE224" s="242">
        <f>IFERROR(_xll.qlIndexFixing($BF$1,BA224,,_xll.ohTrigger(Trigger,Trigger6M)),#N/A)</f>
        <v>7.8672966829261017E-4</v>
      </c>
    </row>
    <row r="225" spans="52:57" ht="11.25" customHeight="1" x14ac:dyDescent="0.25">
      <c r="AZ225" s="97" t="s">
        <v>197</v>
      </c>
      <c r="BA225" s="98">
        <f>_xll.qlInterestRateIndexFixingDate(Currency&amp;"ibor"&amp;Tenor,BB225,Trigger)</f>
        <v>42559</v>
      </c>
      <c r="BB225" s="98">
        <f>_xll.qlCalendarAdvance(Calendar,BB224,AZ225,"f",,Trigger)</f>
        <v>42563</v>
      </c>
      <c r="BC225" s="98">
        <f>_xll.qlInterestRateIndexMaturity(Currency&amp;"ibor"&amp;Tenor,BB225,Trigger)</f>
        <v>42747</v>
      </c>
      <c r="BD225" s="242" t="e">
        <f>_xll.qlIndexFixing($AD$5,BA225,TRUE,_xll.ohTrigger(Trigger,Trigger6M))</f>
        <v>#NUM!</v>
      </c>
      <c r="BE225" s="242">
        <f>IFERROR(_xll.qlIndexFixing($BF$1,BA225,,_xll.ohTrigger(Trigger,Trigger6M)),#N/A)</f>
        <v>7.895332514599705E-4</v>
      </c>
    </row>
    <row r="226" spans="52:57" ht="11.25" customHeight="1" x14ac:dyDescent="0.25">
      <c r="AZ226" s="97" t="s">
        <v>197</v>
      </c>
      <c r="BA226" s="98">
        <f>_xll.qlInterestRateIndexFixingDate(Currency&amp;"ibor"&amp;Tenor,BB226,Trigger)</f>
        <v>42562</v>
      </c>
      <c r="BB226" s="98">
        <f>_xll.qlCalendarAdvance(Calendar,BB225,AZ226,"f",,Trigger)</f>
        <v>42564</v>
      </c>
      <c r="BC226" s="98">
        <f>_xll.qlInterestRateIndexMaturity(Currency&amp;"ibor"&amp;Tenor,BB226,Trigger)</f>
        <v>42748</v>
      </c>
      <c r="BD226" s="242" t="e">
        <f>_xll.qlIndexFixing($AD$5,BA226,TRUE,_xll.ohTrigger(Trigger,Trigger6M))</f>
        <v>#NUM!</v>
      </c>
      <c r="BE226" s="242">
        <f>IFERROR(_xll.qlIndexFixing($BF$1,BA226,,_xll.ohTrigger(Trigger,Trigger6M)),#N/A)</f>
        <v>7.9235457921834483E-4</v>
      </c>
    </row>
    <row r="227" spans="52:57" ht="11.25" customHeight="1" x14ac:dyDescent="0.25">
      <c r="AZ227" s="97" t="s">
        <v>197</v>
      </c>
      <c r="BA227" s="98">
        <f>_xll.qlInterestRateIndexFixingDate(Currency&amp;"ibor"&amp;Tenor,BB227,Trigger)</f>
        <v>42563</v>
      </c>
      <c r="BB227" s="98">
        <f>_xll.qlCalendarAdvance(Calendar,BB226,AZ227,"f",,Trigger)</f>
        <v>42565</v>
      </c>
      <c r="BC227" s="98">
        <f>_xll.qlInterestRateIndexMaturity(Currency&amp;"ibor"&amp;Tenor,BB227,Trigger)</f>
        <v>42751</v>
      </c>
      <c r="BD227" s="242" t="e">
        <f>_xll.qlIndexFixing($AD$5,BA227,TRUE,_xll.ohTrigger(Trigger,Trigger6M))</f>
        <v>#NUM!</v>
      </c>
      <c r="BE227" s="242">
        <f>IFERROR(_xll.qlIndexFixing($BF$1,BA227,,_xll.ohTrigger(Trigger,Trigger6M)),#N/A)</f>
        <v>7.9878403501074016E-4</v>
      </c>
    </row>
    <row r="228" spans="52:57" ht="11.25" customHeight="1" x14ac:dyDescent="0.25">
      <c r="AZ228" s="97" t="s">
        <v>197</v>
      </c>
      <c r="BA228" s="98">
        <f>_xll.qlInterestRateIndexFixingDate(Currency&amp;"ibor"&amp;Tenor,BB228,Trigger)</f>
        <v>42564</v>
      </c>
      <c r="BB228" s="98">
        <f>_xll.qlCalendarAdvance(Calendar,BB227,AZ228,"f",,Trigger)</f>
        <v>42566</v>
      </c>
      <c r="BC228" s="98">
        <f>_xll.qlInterestRateIndexMaturity(Currency&amp;"ibor"&amp;Tenor,BB228,Trigger)</f>
        <v>42751</v>
      </c>
      <c r="BD228" s="242" t="e">
        <f>_xll.qlIndexFixing($AD$5,BA228,TRUE,_xll.ohTrigger(Trigger,Trigger6M))</f>
        <v>#NUM!</v>
      </c>
      <c r="BE228" s="242">
        <f>IFERROR(_xll.qlIndexFixing($BF$1,BA228,,_xll.ohTrigger(Trigger,Trigger6M)),#N/A)</f>
        <v>7.9984394876498688E-4</v>
      </c>
    </row>
    <row r="229" spans="52:57" ht="11.25" customHeight="1" x14ac:dyDescent="0.25">
      <c r="AZ229" s="97" t="s">
        <v>197</v>
      </c>
      <c r="BA229" s="98">
        <f>_xll.qlInterestRateIndexFixingDate(Currency&amp;"ibor"&amp;Tenor,BB229,Trigger)</f>
        <v>42565</v>
      </c>
      <c r="BB229" s="98">
        <f>_xll.qlCalendarAdvance(Calendar,BB228,AZ229,"f",,Trigger)</f>
        <v>42569</v>
      </c>
      <c r="BC229" s="98">
        <f>_xll.qlInterestRateIndexMaturity(Currency&amp;"ibor"&amp;Tenor,BB229,Trigger)</f>
        <v>42753</v>
      </c>
      <c r="BD229" s="242" t="e">
        <f>_xll.qlIndexFixing($AD$5,BA229,TRUE,_xll.ohTrigger(Trigger,Trigger6M))</f>
        <v>#NUM!</v>
      </c>
      <c r="BE229" s="242">
        <f>IFERROR(_xll.qlIndexFixing($BF$1,BA229,,_xll.ohTrigger(Trigger,Trigger6M)),#N/A)</f>
        <v>8.0674607153837256E-4</v>
      </c>
    </row>
    <row r="230" spans="52:57" ht="11.25" customHeight="1" x14ac:dyDescent="0.25">
      <c r="AZ230" s="97" t="s">
        <v>197</v>
      </c>
      <c r="BA230" s="98">
        <f>_xll.qlInterestRateIndexFixingDate(Currency&amp;"ibor"&amp;Tenor,BB230,Trigger)</f>
        <v>42566</v>
      </c>
      <c r="BB230" s="98">
        <f>_xll.qlCalendarAdvance(Calendar,BB229,AZ230,"f",,Trigger)</f>
        <v>42570</v>
      </c>
      <c r="BC230" s="98">
        <f>_xll.qlInterestRateIndexMaturity(Currency&amp;"ibor"&amp;Tenor,BB230,Trigger)</f>
        <v>42754</v>
      </c>
      <c r="BD230" s="242" t="e">
        <f>_xll.qlIndexFixing($AD$5,BA230,TRUE,_xll.ohTrigger(Trigger,Trigger6M))</f>
        <v>#NUM!</v>
      </c>
      <c r="BE230" s="242">
        <f>IFERROR(_xll.qlIndexFixing($BF$1,BA230,,_xll.ohTrigger(Trigger,Trigger6M)),#N/A)</f>
        <v>8.0968528614615959E-4</v>
      </c>
    </row>
    <row r="231" spans="52:57" ht="11.25" customHeight="1" x14ac:dyDescent="0.25">
      <c r="AZ231" s="97" t="s">
        <v>197</v>
      </c>
      <c r="BA231" s="98">
        <f>_xll.qlInterestRateIndexFixingDate(Currency&amp;"ibor"&amp;Tenor,BB231,Trigger)</f>
        <v>42569</v>
      </c>
      <c r="BB231" s="98">
        <f>_xll.qlCalendarAdvance(Calendar,BB230,AZ231,"f",,Trigger)</f>
        <v>42571</v>
      </c>
      <c r="BC231" s="98">
        <f>_xll.qlInterestRateIndexMaturity(Currency&amp;"ibor"&amp;Tenor,BB231,Trigger)</f>
        <v>42755</v>
      </c>
      <c r="BD231" s="242" t="e">
        <f>_xll.qlIndexFixing($AD$5,BA231,TRUE,_xll.ohTrigger(Trigger,Trigger6M))</f>
        <v>#NUM!</v>
      </c>
      <c r="BE231" s="242">
        <f>IFERROR(_xll.qlIndexFixing($BF$1,BA231,,_xll.ohTrigger(Trigger,Trigger6M)),#N/A)</f>
        <v>8.126461907850221E-4</v>
      </c>
    </row>
    <row r="232" spans="52:57" ht="11.25" customHeight="1" x14ac:dyDescent="0.25">
      <c r="AZ232" s="97" t="s">
        <v>197</v>
      </c>
      <c r="BA232" s="98">
        <f>_xll.qlInterestRateIndexFixingDate(Currency&amp;"ibor"&amp;Tenor,BB232,Trigger)</f>
        <v>42570</v>
      </c>
      <c r="BB232" s="98">
        <f>_xll.qlCalendarAdvance(Calendar,BB231,AZ232,"f",,Trigger)</f>
        <v>42572</v>
      </c>
      <c r="BC232" s="98">
        <f>_xll.qlInterestRateIndexMaturity(Currency&amp;"ibor"&amp;Tenor,BB232,Trigger)</f>
        <v>42758</v>
      </c>
      <c r="BD232" s="242" t="e">
        <f>_xll.qlIndexFixing($AD$5,BA232,TRUE,_xll.ohTrigger(Trigger,Trigger6M))</f>
        <v>#NUM!</v>
      </c>
      <c r="BE232" s="242">
        <f>IFERROR(_xll.qlIndexFixing($BF$1,BA232,,_xll.ohTrigger(Trigger,Trigger6M)),#N/A)</f>
        <v>8.1894967378075409E-4</v>
      </c>
    </row>
    <row r="233" spans="52:57" ht="11.25" customHeight="1" x14ac:dyDescent="0.25">
      <c r="AZ233" s="97" t="s">
        <v>197</v>
      </c>
      <c r="BA233" s="98">
        <f>_xll.qlInterestRateIndexFixingDate(Currency&amp;"ibor"&amp;Tenor,BB233,Trigger)</f>
        <v>42571</v>
      </c>
      <c r="BB233" s="98">
        <f>_xll.qlCalendarAdvance(Calendar,BB232,AZ233,"f",,Trigger)</f>
        <v>42573</v>
      </c>
      <c r="BC233" s="98">
        <f>_xll.qlInterestRateIndexMaturity(Currency&amp;"ibor"&amp;Tenor,BB233,Trigger)</f>
        <v>42758</v>
      </c>
      <c r="BD233" s="242" t="e">
        <f>_xll.qlIndexFixing($AD$5,BA233,TRUE,_xll.ohTrigger(Trigger,Trigger6M))</f>
        <v>#NUM!</v>
      </c>
      <c r="BE233" s="242">
        <f>IFERROR(_xll.qlIndexFixing($BF$1,BA233,,_xll.ohTrigger(Trigger,Trigger6M)),#N/A)</f>
        <v>8.2028256847799252E-4</v>
      </c>
    </row>
    <row r="234" spans="52:57" ht="11.25" customHeight="1" x14ac:dyDescent="0.25">
      <c r="AZ234" s="97" t="s">
        <v>197</v>
      </c>
      <c r="BA234" s="98">
        <f>_xll.qlInterestRateIndexFixingDate(Currency&amp;"ibor"&amp;Tenor,BB234,Trigger)</f>
        <v>42572</v>
      </c>
      <c r="BB234" s="98">
        <f>_xll.qlCalendarAdvance(Calendar,BB233,AZ234,"f",,Trigger)</f>
        <v>42576</v>
      </c>
      <c r="BC234" s="98">
        <f>_xll.qlInterestRateIndexMaturity(Currency&amp;"ibor"&amp;Tenor,BB234,Trigger)</f>
        <v>42760</v>
      </c>
      <c r="BD234" s="242" t="e">
        <f>_xll.qlIndexFixing($AD$5,BA234,TRUE,_xll.ohTrigger(Trigger,Trigger6M))</f>
        <v>#NUM!</v>
      </c>
      <c r="BE234" s="242">
        <f>IFERROR(_xll.qlIndexFixing($BF$1,BA234,,_xll.ohTrigger(Trigger,Trigger6M)),#N/A)</f>
        <v>8.2779839809213936E-4</v>
      </c>
    </row>
    <row r="235" spans="52:57" ht="11.25" customHeight="1" x14ac:dyDescent="0.25">
      <c r="AZ235" s="97" t="s">
        <v>197</v>
      </c>
      <c r="BA235" s="98">
        <f>_xll.qlInterestRateIndexFixingDate(Currency&amp;"ibor"&amp;Tenor,BB235,Trigger)</f>
        <v>42573</v>
      </c>
      <c r="BB235" s="98">
        <f>_xll.qlCalendarAdvance(Calendar,BB234,AZ235,"f",,Trigger)</f>
        <v>42577</v>
      </c>
      <c r="BC235" s="98">
        <f>_xll.qlInterestRateIndexMaturity(Currency&amp;"ibor"&amp;Tenor,BB235,Trigger)</f>
        <v>42761</v>
      </c>
      <c r="BD235" s="242" t="e">
        <f>_xll.qlIndexFixing($AD$5,BA235,TRUE,_xll.ohTrigger(Trigger,Trigger6M))</f>
        <v>#NUM!</v>
      </c>
      <c r="BE235" s="242">
        <f>IFERROR(_xll.qlIndexFixing($BF$1,BA235,,_xll.ohTrigger(Trigger,Trigger6M)),#N/A)</f>
        <v>8.3090305162987314E-4</v>
      </c>
    </row>
    <row r="236" spans="52:57" ht="11.25" customHeight="1" x14ac:dyDescent="0.25">
      <c r="AZ236" s="97" t="s">
        <v>197</v>
      </c>
      <c r="BA236" s="98">
        <f>_xll.qlInterestRateIndexFixingDate(Currency&amp;"ibor"&amp;Tenor,BB236,Trigger)</f>
        <v>42576</v>
      </c>
      <c r="BB236" s="98">
        <f>_xll.qlCalendarAdvance(Calendar,BB235,AZ236,"f",,Trigger)</f>
        <v>42578</v>
      </c>
      <c r="BC236" s="98">
        <f>_xll.qlInterestRateIndexMaturity(Currency&amp;"ibor"&amp;Tenor,BB236,Trigger)</f>
        <v>42762</v>
      </c>
      <c r="BD236" s="242" t="e">
        <f>_xll.qlIndexFixing($AD$5,BA236,TRUE,_xll.ohTrigger(Trigger,Trigger6M))</f>
        <v>#NUM!</v>
      </c>
      <c r="BE236" s="242">
        <f>IFERROR(_xll.qlIndexFixing($BF$1,BA236,,_xll.ohTrigger(Trigger,Trigger6M)),#N/A)</f>
        <v>8.3403407045277934E-4</v>
      </c>
    </row>
    <row r="237" spans="52:57" ht="11.25" customHeight="1" x14ac:dyDescent="0.25">
      <c r="AZ237" s="97" t="s">
        <v>197</v>
      </c>
      <c r="BA237" s="98">
        <f>_xll.qlInterestRateIndexFixingDate(Currency&amp;"ibor"&amp;Tenor,BB237,Trigger)</f>
        <v>42577</v>
      </c>
      <c r="BB237" s="98">
        <f>_xll.qlCalendarAdvance(Calendar,BB236,AZ237,"f",,Trigger)</f>
        <v>42579</v>
      </c>
      <c r="BC237" s="98">
        <f>_xll.qlInterestRateIndexMaturity(Currency&amp;"ibor"&amp;Tenor,BB237,Trigger)</f>
        <v>42765</v>
      </c>
      <c r="BD237" s="242" t="e">
        <f>_xll.qlIndexFixing($AD$5,BA237,TRUE,_xll.ohTrigger(Trigger,Trigger6M))</f>
        <v>#NUM!</v>
      </c>
      <c r="BE237" s="242">
        <f>IFERROR(_xll.qlIndexFixing($BF$1,BA237,,_xll.ohTrigger(Trigger,Trigger6M)),#N/A)</f>
        <v>8.4000000000008786E-4</v>
      </c>
    </row>
    <row r="238" spans="52:57" ht="11.25" customHeight="1" x14ac:dyDescent="0.25">
      <c r="AZ238" s="97" t="s">
        <v>197</v>
      </c>
      <c r="BA238" s="98">
        <f>_xll.qlInterestRateIndexFixingDate(Currency&amp;"ibor"&amp;Tenor,BB238,Trigger)</f>
        <v>42578</v>
      </c>
      <c r="BB238" s="98">
        <f>_xll.qlCalendarAdvance(Calendar,BB237,AZ238,"f",,Trigger)</f>
        <v>42580</v>
      </c>
      <c r="BC238" s="98">
        <f>_xll.qlInterestRateIndexMaturity(Currency&amp;"ibor"&amp;Tenor,BB238,Trigger)</f>
        <v>42766</v>
      </c>
      <c r="BD238" s="242" t="e">
        <f>_xll.qlIndexFixing($AD$5,BA238,TRUE,_xll.ohTrigger(Trigger,Trigger6M))</f>
        <v>#NUM!</v>
      </c>
      <c r="BE238" s="242">
        <f>IFERROR(_xll.qlIndexFixing($BF$1,BA238,,_xll.ohTrigger(Trigger,Trigger6M)),#N/A)</f>
        <v>8.4309199068293361E-4</v>
      </c>
    </row>
    <row r="239" spans="52:57" ht="11.25" customHeight="1" x14ac:dyDescent="0.25">
      <c r="AZ239" s="97" t="s">
        <v>197</v>
      </c>
      <c r="BA239" s="98">
        <f>_xll.qlInterestRateIndexFixingDate(Currency&amp;"ibor"&amp;Tenor,BB239,Trigger)</f>
        <v>42579</v>
      </c>
      <c r="BB239" s="98">
        <f>_xll.qlCalendarAdvance(Calendar,BB238,AZ239,"f",,Trigger)</f>
        <v>42583</v>
      </c>
      <c r="BC239" s="98">
        <f>_xll.qlInterestRateIndexMaturity(Currency&amp;"ibor"&amp;Tenor,BB239,Trigger)</f>
        <v>42767</v>
      </c>
      <c r="BD239" s="242" t="e">
        <f>_xll.qlIndexFixing($AD$5,BA239,TRUE,_xll.ohTrigger(Trigger,Trigger6M))</f>
        <v>#NUM!</v>
      </c>
      <c r="BE239" s="242">
        <f>IFERROR(_xll.qlIndexFixing($BF$1,BA239,,_xll.ohTrigger(Trigger,Trigger6M)),#N/A)</f>
        <v>8.3341654490251917E-4</v>
      </c>
    </row>
    <row r="240" spans="52:57" ht="11.25" customHeight="1" x14ac:dyDescent="0.25">
      <c r="AZ240" s="97" t="s">
        <v>197</v>
      </c>
      <c r="BA240" s="98">
        <f>_xll.qlInterestRateIndexFixingDate(Currency&amp;"ibor"&amp;Tenor,BB240,Trigger)</f>
        <v>42580</v>
      </c>
      <c r="BB240" s="98">
        <f>_xll.qlCalendarAdvance(Calendar,BB239,AZ240,"f",,Trigger)</f>
        <v>42584</v>
      </c>
      <c r="BC240" s="98">
        <f>_xll.qlInterestRateIndexMaturity(Currency&amp;"ibor"&amp;Tenor,BB240,Trigger)</f>
        <v>42768</v>
      </c>
      <c r="BD240" s="242" t="e">
        <f>_xll.qlIndexFixing($AD$5,BA240,TRUE,_xll.ohTrigger(Trigger,Trigger6M))</f>
        <v>#NUM!</v>
      </c>
      <c r="BE240" s="242">
        <f>IFERROR(_xll.qlIndexFixing($BF$1,BA240,,_xll.ohTrigger(Trigger,Trigger6M)),#N/A)</f>
        <v>8.3667762282152696E-4</v>
      </c>
    </row>
    <row r="241" spans="52:57" ht="11.25" customHeight="1" x14ac:dyDescent="0.25">
      <c r="AZ241" s="97" t="s">
        <v>197</v>
      </c>
      <c r="BA241" s="98">
        <f>_xll.qlInterestRateIndexFixingDate(Currency&amp;"ibor"&amp;Tenor,BB241,Trigger)</f>
        <v>42583</v>
      </c>
      <c r="BB241" s="98">
        <f>_xll.qlCalendarAdvance(Calendar,BB240,AZ241,"f",,Trigger)</f>
        <v>42585</v>
      </c>
      <c r="BC241" s="98">
        <f>_xll.qlInterestRateIndexMaturity(Currency&amp;"ibor"&amp;Tenor,BB241,Trigger)</f>
        <v>42769</v>
      </c>
      <c r="BD241" s="242" t="e">
        <f>_xll.qlIndexFixing($AD$5,BA241,TRUE,_xll.ohTrigger(Trigger,Trigger6M))</f>
        <v>#NUM!</v>
      </c>
      <c r="BE241" s="242">
        <f>IFERROR(_xll.qlIndexFixing($BF$1,BA241,,_xll.ohTrigger(Trigger,Trigger6M)),#N/A)</f>
        <v>8.3995638697648871E-4</v>
      </c>
    </row>
    <row r="242" spans="52:57" ht="11.25" customHeight="1" x14ac:dyDescent="0.25">
      <c r="AZ242" s="97" t="s">
        <v>197</v>
      </c>
      <c r="BA242" s="98">
        <f>_xll.qlInterestRateIndexFixingDate(Currency&amp;"ibor"&amp;Tenor,BB242,Trigger)</f>
        <v>42584</v>
      </c>
      <c r="BB242" s="98">
        <f>_xll.qlCalendarAdvance(Calendar,BB241,AZ242,"f",,Trigger)</f>
        <v>42586</v>
      </c>
      <c r="BC242" s="98">
        <f>_xll.qlInterestRateIndexMaturity(Currency&amp;"ibor"&amp;Tenor,BB242,Trigger)</f>
        <v>42772</v>
      </c>
      <c r="BD242" s="242" t="e">
        <f>_xll.qlIndexFixing($AD$5,BA242,TRUE,_xll.ohTrigger(Trigger,Trigger6M))</f>
        <v>#NUM!</v>
      </c>
      <c r="BE242" s="242">
        <f>IFERROR(_xll.qlIndexFixing($BF$1,BA242,,_xll.ohTrigger(Trigger,Trigger6M)),#N/A)</f>
        <v>8.4566782666529322E-4</v>
      </c>
    </row>
    <row r="243" spans="52:57" ht="11.25" customHeight="1" x14ac:dyDescent="0.25">
      <c r="AZ243" s="97" t="s">
        <v>197</v>
      </c>
      <c r="BA243" s="98">
        <f>_xll.qlInterestRateIndexFixingDate(Currency&amp;"ibor"&amp;Tenor,BB243,Trigger)</f>
        <v>42585</v>
      </c>
      <c r="BB243" s="98">
        <f>_xll.qlCalendarAdvance(Calendar,BB242,AZ243,"f",,Trigger)</f>
        <v>42587</v>
      </c>
      <c r="BC243" s="98">
        <f>_xll.qlInterestRateIndexMaturity(Currency&amp;"ibor"&amp;Tenor,BB243,Trigger)</f>
        <v>42772</v>
      </c>
      <c r="BD243" s="242" t="e">
        <f>_xll.qlIndexFixing($AD$5,BA243,TRUE,_xll.ohTrigger(Trigger,Trigger6M))</f>
        <v>#NUM!</v>
      </c>
      <c r="BE243" s="242">
        <f>IFERROR(_xll.qlIndexFixing($BF$1,BA243,,_xll.ohTrigger(Trigger,Trigger6M)),#N/A)</f>
        <v>8.477563226573317E-4</v>
      </c>
    </row>
    <row r="244" spans="52:57" ht="11.25" customHeight="1" x14ac:dyDescent="0.25">
      <c r="AZ244" s="97" t="s">
        <v>197</v>
      </c>
      <c r="BA244" s="98">
        <f>_xll.qlInterestRateIndexFixingDate(Currency&amp;"ibor"&amp;Tenor,BB244,Trigger)</f>
        <v>42586</v>
      </c>
      <c r="BB244" s="98">
        <f>_xll.qlCalendarAdvance(Calendar,BB243,AZ244,"f",,Trigger)</f>
        <v>42590</v>
      </c>
      <c r="BC244" s="98">
        <f>_xll.qlInterestRateIndexMaturity(Currency&amp;"ibor"&amp;Tenor,BB244,Trigger)</f>
        <v>42774</v>
      </c>
      <c r="BD244" s="242" t="e">
        <f>_xll.qlIndexFixing($AD$5,BA244,TRUE,_xll.ohTrigger(Trigger,Trigger6M))</f>
        <v>#NUM!</v>
      </c>
      <c r="BE244" s="242">
        <f>IFERROR(_xll.qlIndexFixing($BF$1,BA244,,_xll.ohTrigger(Trigger,Trigger6M)),#N/A)</f>
        <v>8.5661688528309416E-4</v>
      </c>
    </row>
    <row r="245" spans="52:57" ht="11.25" customHeight="1" x14ac:dyDescent="0.25">
      <c r="AZ245" s="97" t="s">
        <v>197</v>
      </c>
      <c r="BA245" s="98">
        <f>_xll.qlInterestRateIndexFixingDate(Currency&amp;"ibor"&amp;Tenor,BB245,Trigger)</f>
        <v>42587</v>
      </c>
      <c r="BB245" s="98">
        <f>_xll.qlCalendarAdvance(Calendar,BB244,AZ245,"f",,Trigger)</f>
        <v>42591</v>
      </c>
      <c r="BC245" s="98">
        <f>_xll.qlInterestRateIndexMaturity(Currency&amp;"ibor"&amp;Tenor,BB245,Trigger)</f>
        <v>42775</v>
      </c>
      <c r="BD245" s="242" t="e">
        <f>_xll.qlIndexFixing($AD$5,BA245,TRUE,_xll.ohTrigger(Trigger,Trigger6M))</f>
        <v>#NUM!</v>
      </c>
      <c r="BE245" s="242">
        <f>IFERROR(_xll.qlIndexFixing($BF$1,BA245,,_xll.ohTrigger(Trigger,Trigger6M)),#N/A)</f>
        <v>8.6000239664347881E-4</v>
      </c>
    </row>
    <row r="246" spans="52:57" ht="11.25" customHeight="1" x14ac:dyDescent="0.25">
      <c r="AZ246" s="97" t="s">
        <v>197</v>
      </c>
      <c r="BA246" s="98">
        <f>_xll.qlInterestRateIndexFixingDate(Currency&amp;"ibor"&amp;Tenor,BB246,Trigger)</f>
        <v>42590</v>
      </c>
      <c r="BB246" s="98">
        <f>_xll.qlCalendarAdvance(Calendar,BB245,AZ246,"f",,Trigger)</f>
        <v>42592</v>
      </c>
      <c r="BC246" s="98">
        <f>_xll.qlInterestRateIndexMaturity(Currency&amp;"ibor"&amp;Tenor,BB246,Trigger)</f>
        <v>42776</v>
      </c>
      <c r="BD246" s="242" t="e">
        <f>_xll.qlIndexFixing($AD$5,BA246,TRUE,_xll.ohTrigger(Trigger,Trigger6M))</f>
        <v>#NUM!</v>
      </c>
      <c r="BE246" s="242">
        <f>IFERROR(_xll.qlIndexFixing($BF$1,BA246,,_xll.ohTrigger(Trigger,Trigger6M)),#N/A)</f>
        <v>8.6340567043191358E-4</v>
      </c>
    </row>
    <row r="247" spans="52:57" ht="11.25" customHeight="1" x14ac:dyDescent="0.25">
      <c r="AZ247" s="97" t="s">
        <v>197</v>
      </c>
      <c r="BA247" s="98">
        <f>_xll.qlInterestRateIndexFixingDate(Currency&amp;"ibor"&amp;Tenor,BB247,Trigger)</f>
        <v>42591</v>
      </c>
      <c r="BB247" s="98">
        <f>_xll.qlCalendarAdvance(Calendar,BB246,AZ247,"f",,Trigger)</f>
        <v>42593</v>
      </c>
      <c r="BC247" s="98">
        <f>_xll.qlInterestRateIndexMaturity(Currency&amp;"ibor"&amp;Tenor,BB247,Trigger)</f>
        <v>42779</v>
      </c>
      <c r="BD247" s="242" t="e">
        <f>_xll.qlIndexFixing($AD$5,BA247,TRUE,_xll.ohTrigger(Trigger,Trigger6M))</f>
        <v>#NUM!</v>
      </c>
      <c r="BE247" s="242">
        <f>IFERROR(_xll.qlIndexFixing($BF$1,BA247,,_xll.ohTrigger(Trigger,Trigger6M)),#N/A)</f>
        <v>8.6894227929455313E-4</v>
      </c>
    </row>
    <row r="248" spans="52:57" ht="11.25" customHeight="1" x14ac:dyDescent="0.25">
      <c r="AZ248" s="97" t="s">
        <v>197</v>
      </c>
      <c r="BA248" s="98">
        <f>_xll.qlInterestRateIndexFixingDate(Currency&amp;"ibor"&amp;Tenor,BB248,Trigger)</f>
        <v>42592</v>
      </c>
      <c r="BB248" s="98">
        <f>_xll.qlCalendarAdvance(Calendar,BB247,AZ248,"f",,Trigger)</f>
        <v>42594</v>
      </c>
      <c r="BC248" s="98">
        <f>_xll.qlInterestRateIndexMaturity(Currency&amp;"ibor"&amp;Tenor,BB248,Trigger)</f>
        <v>42779</v>
      </c>
      <c r="BD248" s="242" t="e">
        <f>_xll.qlIndexFixing($AD$5,BA248,TRUE,_xll.ohTrigger(Trigger,Trigger6M))</f>
        <v>#NUM!</v>
      </c>
      <c r="BE248" s="242">
        <f>IFERROR(_xll.qlIndexFixing($BF$1,BA248,,_xll.ohTrigger(Trigger,Trigger6M)),#N/A)</f>
        <v>8.7131397300842738E-4</v>
      </c>
    </row>
    <row r="249" spans="52:57" ht="11.25" customHeight="1" x14ac:dyDescent="0.25">
      <c r="AZ249" s="97" t="s">
        <v>197</v>
      </c>
      <c r="BA249" s="98">
        <f>_xll.qlInterestRateIndexFixingDate(Currency&amp;"ibor"&amp;Tenor,BB249,Trigger)</f>
        <v>42593</v>
      </c>
      <c r="BB249" s="98">
        <f>_xll.qlCalendarAdvance(Calendar,BB248,AZ249,"f",,Trigger)</f>
        <v>42597</v>
      </c>
      <c r="BC249" s="98">
        <f>_xll.qlInterestRateIndexMaturity(Currency&amp;"ibor"&amp;Tenor,BB249,Trigger)</f>
        <v>42781</v>
      </c>
      <c r="BD249" s="242" t="e">
        <f>_xll.qlIndexFixing($AD$5,BA249,TRUE,_xll.ohTrigger(Trigger,Trigger6M))</f>
        <v>#NUM!</v>
      </c>
      <c r="BE249" s="242">
        <f>IFERROR(_xll.qlIndexFixing($BF$1,BA249,,_xll.ohTrigger(Trigger,Trigger6M)),#N/A)</f>
        <v>8.8068634915293377E-4</v>
      </c>
    </row>
    <row r="250" spans="52:57" ht="11.25" customHeight="1" x14ac:dyDescent="0.25">
      <c r="AZ250" s="97" t="s">
        <v>197</v>
      </c>
      <c r="BA250" s="98">
        <f>_xll.qlInterestRateIndexFixingDate(Currency&amp;"ibor"&amp;Tenor,BB250,Trigger)</f>
        <v>42594</v>
      </c>
      <c r="BB250" s="98">
        <f>_xll.qlCalendarAdvance(Calendar,BB249,AZ250,"f",,Trigger)</f>
        <v>42598</v>
      </c>
      <c r="BC250" s="98">
        <f>_xll.qlInterestRateIndexMaturity(Currency&amp;"ibor"&amp;Tenor,BB250,Trigger)</f>
        <v>42782</v>
      </c>
      <c r="BD250" s="242" t="e">
        <f>_xll.qlIndexFixing($AD$5,BA250,TRUE,_xll.ohTrigger(Trigger,Trigger6M))</f>
        <v>#NUM!</v>
      </c>
      <c r="BE250" s="242">
        <f>IFERROR(_xll.qlIndexFixing($BF$1,BA250,,_xll.ohTrigger(Trigger,Trigger6M)),#N/A)</f>
        <v>8.841947209064819E-4</v>
      </c>
    </row>
    <row r="251" spans="52:57" ht="11.25" customHeight="1" x14ac:dyDescent="0.25">
      <c r="AZ251" s="97" t="s">
        <v>197</v>
      </c>
      <c r="BA251" s="98">
        <f>_xll.qlInterestRateIndexFixingDate(Currency&amp;"ibor"&amp;Tenor,BB251,Trigger)</f>
        <v>42597</v>
      </c>
      <c r="BB251" s="98">
        <f>_xll.qlCalendarAdvance(Calendar,BB250,AZ251,"f",,Trigger)</f>
        <v>42599</v>
      </c>
      <c r="BC251" s="98">
        <f>_xll.qlInterestRateIndexMaturity(Currency&amp;"ibor"&amp;Tenor,BB251,Trigger)</f>
        <v>42783</v>
      </c>
      <c r="BD251" s="242" t="e">
        <f>_xll.qlIndexFixing($AD$5,BA251,TRUE,_xll.ohTrigger(Trigger,Trigger6M))</f>
        <v>#NUM!</v>
      </c>
      <c r="BE251" s="242">
        <f>IFERROR(_xll.qlIndexFixing($BF$1,BA251,,_xll.ohTrigger(Trigger,Trigger6M)),#N/A)</f>
        <v>8.8772022914226326E-4</v>
      </c>
    </row>
    <row r="252" spans="52:57" ht="11.25" customHeight="1" x14ac:dyDescent="0.25">
      <c r="AZ252" s="97" t="s">
        <v>197</v>
      </c>
      <c r="BA252" s="98">
        <f>_xll.qlInterestRateIndexFixingDate(Currency&amp;"ibor"&amp;Tenor,BB252,Trigger)</f>
        <v>42598</v>
      </c>
      <c r="BB252" s="98">
        <f>_xll.qlCalendarAdvance(Calendar,BB251,AZ252,"f",,Trigger)</f>
        <v>42600</v>
      </c>
      <c r="BC252" s="98">
        <f>_xll.qlInterestRateIndexMaturity(Currency&amp;"ibor"&amp;Tenor,BB252,Trigger)</f>
        <v>42786</v>
      </c>
      <c r="BD252" s="242" t="e">
        <f>_xll.qlIndexFixing($AD$5,BA252,TRUE,_xll.ohTrigger(Trigger,Trigger6M))</f>
        <v>#NUM!</v>
      </c>
      <c r="BE252" s="242">
        <f>IFERROR(_xll.qlIndexFixing($BF$1,BA252,,_xll.ohTrigger(Trigger,Trigger6M)),#N/A)</f>
        <v>8.9337465960744262E-4</v>
      </c>
    </row>
    <row r="253" spans="52:57" ht="11.25" customHeight="1" x14ac:dyDescent="0.25">
      <c r="AZ253" s="97" t="s">
        <v>197</v>
      </c>
      <c r="BA253" s="98">
        <f>_xll.qlInterestRateIndexFixingDate(Currency&amp;"ibor"&amp;Tenor,BB253,Trigger)</f>
        <v>42599</v>
      </c>
      <c r="BB253" s="98">
        <f>_xll.qlCalendarAdvance(Calendar,BB252,AZ253,"f",,Trigger)</f>
        <v>42601</v>
      </c>
      <c r="BC253" s="98">
        <f>_xll.qlInterestRateIndexMaturity(Currency&amp;"ibor"&amp;Tenor,BB253,Trigger)</f>
        <v>42786</v>
      </c>
      <c r="BD253" s="242" t="e">
        <f>_xll.qlIndexFixing($AD$5,BA253,TRUE,_xll.ohTrigger(Trigger,Trigger6M))</f>
        <v>#NUM!</v>
      </c>
      <c r="BE253" s="242">
        <f>IFERROR(_xll.qlIndexFixing($BF$1,BA253,,_xll.ohTrigger(Trigger,Trigger6M)),#N/A)</f>
        <v>8.9587945285894591E-4</v>
      </c>
    </row>
    <row r="254" spans="52:57" ht="11.25" customHeight="1" x14ac:dyDescent="0.25">
      <c r="AZ254" s="97" t="s">
        <v>197</v>
      </c>
      <c r="BA254" s="98">
        <f>_xll.qlInterestRateIndexFixingDate(Currency&amp;"ibor"&amp;Tenor,BB254,Trigger)</f>
        <v>42600</v>
      </c>
      <c r="BB254" s="98">
        <f>_xll.qlCalendarAdvance(Calendar,BB253,AZ254,"f",,Trigger)</f>
        <v>42604</v>
      </c>
      <c r="BC254" s="98">
        <f>_xll.qlInterestRateIndexMaturity(Currency&amp;"ibor"&amp;Tenor,BB254,Trigger)</f>
        <v>42788</v>
      </c>
      <c r="BD254" s="242" t="e">
        <f>_xll.qlIndexFixing($AD$5,BA254,TRUE,_xll.ohTrigger(Trigger,Trigger6M))</f>
        <v>#NUM!</v>
      </c>
      <c r="BE254" s="242">
        <f>IFERROR(_xll.qlIndexFixing($BF$1,BA254,,_xll.ohTrigger(Trigger,Trigger6M)),#N/A)</f>
        <v>9.0559918003856228E-4</v>
      </c>
    </row>
    <row r="255" spans="52:57" ht="11.25" customHeight="1" x14ac:dyDescent="0.25">
      <c r="AZ255" s="97" t="s">
        <v>197</v>
      </c>
      <c r="BA255" s="98">
        <f>_xll.qlInterestRateIndexFixingDate(Currency&amp;"ibor"&amp;Tenor,BB255,Trigger)</f>
        <v>42601</v>
      </c>
      <c r="BB255" s="98">
        <f>_xll.qlCalendarAdvance(Calendar,BB254,AZ255,"f",,Trigger)</f>
        <v>42605</v>
      </c>
      <c r="BC255" s="98">
        <f>_xll.qlInterestRateIndexMaturity(Currency&amp;"ibor"&amp;Tenor,BB255,Trigger)</f>
        <v>42789</v>
      </c>
      <c r="BD255" s="242" t="e">
        <f>_xll.qlIndexFixing($AD$5,BA255,TRUE,_xll.ohTrigger(Trigger,Trigger6M))</f>
        <v>#NUM!</v>
      </c>
      <c r="BE255" s="242">
        <f>IFERROR(_xll.qlIndexFixing($BF$1,BA255,,_xll.ohTrigger(Trigger,Trigger6M)),#N/A)</f>
        <v>9.0922392403134679E-4</v>
      </c>
    </row>
    <row r="256" spans="52:57" ht="11.25" customHeight="1" x14ac:dyDescent="0.25">
      <c r="AZ256" s="97" t="s">
        <v>197</v>
      </c>
      <c r="BA256" s="98">
        <f>_xll.qlInterestRateIndexFixingDate(Currency&amp;"ibor"&amp;Tenor,BB256,Trigger)</f>
        <v>42604</v>
      </c>
      <c r="BB256" s="98">
        <f>_xll.qlCalendarAdvance(Calendar,BB255,AZ256,"f",,Trigger)</f>
        <v>42606</v>
      </c>
      <c r="BC256" s="98">
        <f>_xll.qlInterestRateIndexMaturity(Currency&amp;"ibor"&amp;Tenor,BB256,Trigger)</f>
        <v>42790</v>
      </c>
      <c r="BD256" s="242" t="e">
        <f>_xll.qlIndexFixing($AD$5,BA256,TRUE,_xll.ohTrigger(Trigger,Trigger6M))</f>
        <v>#NUM!</v>
      </c>
      <c r="BE256" s="242">
        <f>IFERROR(_xll.qlIndexFixing($BF$1,BA256,,_xll.ohTrigger(Trigger,Trigger6M)),#N/A)</f>
        <v>9.1286447637484657E-4</v>
      </c>
    </row>
    <row r="257" spans="52:57" ht="11.25" customHeight="1" x14ac:dyDescent="0.25">
      <c r="AZ257" s="97" t="s">
        <v>197</v>
      </c>
      <c r="BA257" s="98">
        <f>_xll.qlInterestRateIndexFixingDate(Currency&amp;"ibor"&amp;Tenor,BB257,Trigger)</f>
        <v>42605</v>
      </c>
      <c r="BB257" s="98">
        <f>_xll.qlCalendarAdvance(Calendar,BB256,AZ257,"f",,Trigger)</f>
        <v>42607</v>
      </c>
      <c r="BC257" s="98">
        <f>_xll.qlInterestRateIndexMaturity(Currency&amp;"ibor"&amp;Tenor,BB257,Trigger)</f>
        <v>42793</v>
      </c>
      <c r="BD257" s="242" t="e">
        <f>_xll.qlIndexFixing($AD$5,BA257,TRUE,_xll.ohTrigger(Trigger,Trigger6M))</f>
        <v>#NUM!</v>
      </c>
      <c r="BE257" s="242">
        <f>IFERROR(_xll.qlIndexFixing($BF$1,BA257,,_xll.ohTrigger(Trigger,Trigger6M)),#N/A)</f>
        <v>9.1894098827017417E-4</v>
      </c>
    </row>
    <row r="258" spans="52:57" ht="11.25" customHeight="1" x14ac:dyDescent="0.25">
      <c r="AZ258" s="97" t="s">
        <v>197</v>
      </c>
      <c r="BA258" s="98">
        <f>_xll.qlInterestRateIndexFixingDate(Currency&amp;"ibor"&amp;Tenor,BB258,Trigger)</f>
        <v>42606</v>
      </c>
      <c r="BB258" s="98">
        <f>_xll.qlCalendarAdvance(Calendar,BB257,AZ258,"f",,Trigger)</f>
        <v>42608</v>
      </c>
      <c r="BC258" s="98">
        <f>_xll.qlInterestRateIndexMaturity(Currency&amp;"ibor"&amp;Tenor,BB258,Trigger)</f>
        <v>42793</v>
      </c>
      <c r="BD258" s="242" t="e">
        <f>_xll.qlIndexFixing($AD$5,BA258,TRUE,_xll.ohTrigger(Trigger,Trigger6M))</f>
        <v>#NUM!</v>
      </c>
      <c r="BE258" s="242">
        <f>IFERROR(_xll.qlIndexFixing($BF$1,BA258,,_xll.ohTrigger(Trigger,Trigger6M)),#N/A)</f>
        <v>9.2141567756650353E-4</v>
      </c>
    </row>
    <row r="259" spans="52:57" ht="11.25" customHeight="1" x14ac:dyDescent="0.25">
      <c r="AZ259" s="97" t="s">
        <v>197</v>
      </c>
      <c r="BA259" s="98">
        <f>_xll.qlInterestRateIndexFixingDate(Currency&amp;"ibor"&amp;Tenor,BB259,Trigger)</f>
        <v>42607</v>
      </c>
      <c r="BB259" s="98">
        <f>_xll.qlCalendarAdvance(Calendar,BB258,AZ259,"f",,Trigger)</f>
        <v>42611</v>
      </c>
      <c r="BC259" s="98">
        <f>_xll.qlInterestRateIndexMaturity(Currency&amp;"ibor"&amp;Tenor,BB259,Trigger)</f>
        <v>42794</v>
      </c>
      <c r="BD259" s="242" t="e">
        <f>_xll.qlIndexFixing($AD$5,BA259,TRUE,_xll.ohTrigger(Trigger,Trigger6M))</f>
        <v>#NUM!</v>
      </c>
      <c r="BE259" s="242">
        <f>IFERROR(_xll.qlIndexFixing($BF$1,BA259,,_xll.ohTrigger(Trigger,Trigger6M)),#N/A)</f>
        <v>9.299999999993877E-4</v>
      </c>
    </row>
    <row r="260" spans="52:57" ht="11.25" customHeight="1" x14ac:dyDescent="0.25">
      <c r="AZ260" s="97" t="s">
        <v>197</v>
      </c>
      <c r="BA260" s="98">
        <f>_xll.qlInterestRateIndexFixingDate(Currency&amp;"ibor"&amp;Tenor,BB260,Trigger)</f>
        <v>42608</v>
      </c>
      <c r="BB260" s="98">
        <f>_xll.qlCalendarAdvance(Calendar,BB259,AZ260,"f",,Trigger)</f>
        <v>42612</v>
      </c>
      <c r="BC260" s="98">
        <f>_xll.qlInterestRateIndexMaturity(Currency&amp;"ibor"&amp;Tenor,BB260,Trigger)</f>
        <v>42794</v>
      </c>
      <c r="BD260" s="242" t="e">
        <f>_xll.qlIndexFixing($AD$5,BA260,TRUE,_xll.ohTrigger(Trigger,Trigger6M))</f>
        <v>#NUM!</v>
      </c>
      <c r="BE260" s="242">
        <f>IFERROR(_xll.qlIndexFixing($BF$1,BA260,,_xll.ohTrigger(Trigger,Trigger6M)),#N/A)</f>
        <v>9.3239615799025483E-4</v>
      </c>
    </row>
    <row r="261" spans="52:57" ht="11.25" customHeight="1" x14ac:dyDescent="0.25">
      <c r="AZ261" s="97" t="s">
        <v>197</v>
      </c>
      <c r="BA261" s="98">
        <f>_xll.qlInterestRateIndexFixingDate(Currency&amp;"ibor"&amp;Tenor,BB261,Trigger)</f>
        <v>42611</v>
      </c>
      <c r="BB261" s="98">
        <f>_xll.qlCalendarAdvance(Calendar,BB260,AZ261,"f",,Trigger)</f>
        <v>42613</v>
      </c>
      <c r="BC261" s="98">
        <f>_xll.qlInterestRateIndexMaturity(Currency&amp;"ibor"&amp;Tenor,BB261,Trigger)</f>
        <v>42794</v>
      </c>
      <c r="BD261" s="242" t="e">
        <f>_xll.qlIndexFixing($AD$5,BA261,TRUE,_xll.ohTrigger(Trigger,Trigger6M))</f>
        <v>#NUM!</v>
      </c>
      <c r="BE261" s="242">
        <f>IFERROR(_xll.qlIndexFixing($BF$1,BA261,,_xll.ohTrigger(Trigger,Trigger6M)),#N/A)</f>
        <v>9.3476372849469786E-4</v>
      </c>
    </row>
    <row r="262" spans="52:57" ht="11.25" customHeight="1" x14ac:dyDescent="0.25">
      <c r="AZ262" s="97" t="s">
        <v>197</v>
      </c>
      <c r="BA262" s="98">
        <f>_xll.qlInterestRateIndexFixingDate(Currency&amp;"ibor"&amp;Tenor,BB262,Trigger)</f>
        <v>42612</v>
      </c>
      <c r="BB262" s="98">
        <f>_xll.qlCalendarAdvance(Calendar,BB261,AZ262,"f",,Trigger)</f>
        <v>42614</v>
      </c>
      <c r="BC262" s="98">
        <f>_xll.qlInterestRateIndexMaturity(Currency&amp;"ibor"&amp;Tenor,BB262,Trigger)</f>
        <v>42795</v>
      </c>
      <c r="BD262" s="242" t="e">
        <f>_xll.qlIndexFixing($AD$5,BA262,TRUE,_xll.ohTrigger(Trigger,Trigger6M))</f>
        <v>#NUM!</v>
      </c>
      <c r="BE262" s="242">
        <f>IFERROR(_xll.qlIndexFixing($BF$1,BA262,,_xll.ohTrigger(Trigger,Trigger6M)),#N/A)</f>
        <v>9.383758557704381E-4</v>
      </c>
    </row>
    <row r="263" spans="52:57" ht="11.25" customHeight="1" x14ac:dyDescent="0.25">
      <c r="AZ263" s="97" t="s">
        <v>197</v>
      </c>
      <c r="BA263" s="98">
        <f>_xll.qlInterestRateIndexFixingDate(Currency&amp;"ibor"&amp;Tenor,BB263,Trigger)</f>
        <v>42613</v>
      </c>
      <c r="BB263" s="98">
        <f>_xll.qlCalendarAdvance(Calendar,BB262,AZ263,"f",,Trigger)</f>
        <v>42615</v>
      </c>
      <c r="BC263" s="98">
        <f>_xll.qlInterestRateIndexMaturity(Currency&amp;"ibor"&amp;Tenor,BB263,Trigger)</f>
        <v>42796</v>
      </c>
      <c r="BD263" s="242" t="e">
        <f>_xll.qlIndexFixing($AD$5,BA263,TRUE,_xll.ohTrigger(Trigger,Trigger6M))</f>
        <v>#NUM!</v>
      </c>
      <c r="BE263" s="242">
        <f>IFERROR(_xll.qlIndexFixing($BF$1,BA263,,_xll.ohTrigger(Trigger,Trigger6M)),#N/A)</f>
        <v>9.4199154752660195E-4</v>
      </c>
    </row>
    <row r="264" spans="52:57" ht="11.25" customHeight="1" x14ac:dyDescent="0.25">
      <c r="AZ264" s="97" t="s">
        <v>197</v>
      </c>
      <c r="BA264" s="98">
        <f>_xll.qlInterestRateIndexFixingDate(Currency&amp;"ibor"&amp;Tenor,BB264,Trigger)</f>
        <v>42614</v>
      </c>
      <c r="BB264" s="98">
        <f>_xll.qlCalendarAdvance(Calendar,BB263,AZ264,"f",,Trigger)</f>
        <v>42618</v>
      </c>
      <c r="BC264" s="98">
        <f>_xll.qlInterestRateIndexMaturity(Currency&amp;"ibor"&amp;Tenor,BB264,Trigger)</f>
        <v>42800</v>
      </c>
      <c r="BD264" s="242" t="e">
        <f>_xll.qlIndexFixing($AD$5,BA264,TRUE,_xll.ohTrigger(Trigger,Trigger6M))</f>
        <v>#NUM!</v>
      </c>
      <c r="BE264" s="242">
        <f>IFERROR(_xll.qlIndexFixing($BF$1,BA264,,_xll.ohTrigger(Trigger,Trigger6M)),#N/A)</f>
        <v>9.5436302035540688E-4</v>
      </c>
    </row>
    <row r="265" spans="52:57" ht="11.25" customHeight="1" x14ac:dyDescent="0.25">
      <c r="AZ265" s="97" t="s">
        <v>197</v>
      </c>
      <c r="BA265" s="98">
        <f>_xll.qlInterestRateIndexFixingDate(Currency&amp;"ibor"&amp;Tenor,BB265,Trigger)</f>
        <v>42615</v>
      </c>
      <c r="BB265" s="98">
        <f>_xll.qlCalendarAdvance(Calendar,BB264,AZ265,"f",,Trigger)</f>
        <v>42619</v>
      </c>
      <c r="BC265" s="98">
        <f>_xll.qlInterestRateIndexMaturity(Currency&amp;"ibor"&amp;Tenor,BB265,Trigger)</f>
        <v>42800</v>
      </c>
      <c r="BD265" s="242" t="e">
        <f>_xll.qlIndexFixing($AD$5,BA265,TRUE,_xll.ohTrigger(Trigger,Trigger6M))</f>
        <v>#NUM!</v>
      </c>
      <c r="BE265" s="242">
        <f>IFERROR(_xll.qlIndexFixing($BF$1,BA265,,_xll.ohTrigger(Trigger,Trigger6M)),#N/A)</f>
        <v>9.5650563088498094E-4</v>
      </c>
    </row>
    <row r="266" spans="52:57" ht="11.25" customHeight="1" x14ac:dyDescent="0.25">
      <c r="AZ266" s="97" t="s">
        <v>197</v>
      </c>
      <c r="BA266" s="98">
        <f>_xll.qlInterestRateIndexFixingDate(Currency&amp;"ibor"&amp;Tenor,BB266,Trigger)</f>
        <v>42618</v>
      </c>
      <c r="BB266" s="98">
        <f>_xll.qlCalendarAdvance(Calendar,BB265,AZ266,"f",,Trigger)</f>
        <v>42620</v>
      </c>
      <c r="BC266" s="98">
        <f>_xll.qlInterestRateIndexMaturity(Currency&amp;"ibor"&amp;Tenor,BB266,Trigger)</f>
        <v>42801</v>
      </c>
      <c r="BD266" s="242" t="e">
        <f>_xll.qlIndexFixing($AD$5,BA266,TRUE,_xll.ohTrigger(Trigger,Trigger6M))</f>
        <v>#NUM!</v>
      </c>
      <c r="BE266" s="242">
        <f>IFERROR(_xll.qlIndexFixing($BF$1,BA266,,_xll.ohTrigger(Trigger,Trigger6M)),#N/A)</f>
        <v>9.6015098723546157E-4</v>
      </c>
    </row>
    <row r="267" spans="52:57" ht="11.25" customHeight="1" x14ac:dyDescent="0.25">
      <c r="AZ267" s="97" t="s">
        <v>197</v>
      </c>
      <c r="BA267" s="98">
        <f>_xll.qlInterestRateIndexFixingDate(Currency&amp;"ibor"&amp;Tenor,BB267,Trigger)</f>
        <v>42619</v>
      </c>
      <c r="BB267" s="98">
        <f>_xll.qlCalendarAdvance(Calendar,BB266,AZ267,"f",,Trigger)</f>
        <v>42621</v>
      </c>
      <c r="BC267" s="98">
        <f>_xll.qlInterestRateIndexMaturity(Currency&amp;"ibor"&amp;Tenor,BB267,Trigger)</f>
        <v>42802</v>
      </c>
      <c r="BD267" s="242" t="e">
        <f>_xll.qlIndexFixing($AD$5,BA267,TRUE,_xll.ohTrigger(Trigger,Trigger6M))</f>
        <v>#NUM!</v>
      </c>
      <c r="BE267" s="242">
        <f>IFERROR(_xll.qlIndexFixing($BF$1,BA267,,_xll.ohTrigger(Trigger,Trigger6M)),#N/A)</f>
        <v>9.6380471577860519E-4</v>
      </c>
    </row>
    <row r="268" spans="52:57" ht="11.25" customHeight="1" x14ac:dyDescent="0.25">
      <c r="AZ268" s="97" t="s">
        <v>197</v>
      </c>
      <c r="BA268" s="98">
        <f>_xll.qlInterestRateIndexFixingDate(Currency&amp;"ibor"&amp;Tenor,BB268,Trigger)</f>
        <v>42620</v>
      </c>
      <c r="BB268" s="98">
        <f>_xll.qlCalendarAdvance(Calendar,BB267,AZ268,"f",,Trigger)</f>
        <v>42622</v>
      </c>
      <c r="BC268" s="98">
        <f>_xll.qlInterestRateIndexMaturity(Currency&amp;"ibor"&amp;Tenor,BB268,Trigger)</f>
        <v>42803</v>
      </c>
      <c r="BD268" s="242" t="e">
        <f>_xll.qlIndexFixing($AD$5,BA268,TRUE,_xll.ohTrigger(Trigger,Trigger6M))</f>
        <v>#NUM!</v>
      </c>
      <c r="BE268" s="242">
        <f>IFERROR(_xll.qlIndexFixing($BF$1,BA268,,_xll.ohTrigger(Trigger,Trigger6M)),#N/A)</f>
        <v>9.6746765321881905E-4</v>
      </c>
    </row>
    <row r="269" spans="52:57" ht="11.25" customHeight="1" x14ac:dyDescent="0.25">
      <c r="AZ269" s="97" t="s">
        <v>197</v>
      </c>
      <c r="BA269" s="98">
        <f>_xll.qlInterestRateIndexFixingDate(Currency&amp;"ibor"&amp;Tenor,BB269,Trigger)</f>
        <v>42621</v>
      </c>
      <c r="BB269" s="98">
        <f>_xll.qlCalendarAdvance(Calendar,BB268,AZ269,"f",,Trigger)</f>
        <v>42625</v>
      </c>
      <c r="BC269" s="98">
        <f>_xll.qlInterestRateIndexMaturity(Currency&amp;"ibor"&amp;Tenor,BB269,Trigger)</f>
        <v>42807</v>
      </c>
      <c r="BD269" s="242" t="e">
        <f>_xll.qlIndexFixing($AD$5,BA269,TRUE,_xll.ohTrigger(Trigger,Trigger6M))</f>
        <v>#NUM!</v>
      </c>
      <c r="BE269" s="242">
        <f>IFERROR(_xll.qlIndexFixing($BF$1,BA269,,_xll.ohTrigger(Trigger,Trigger6M)),#N/A)</f>
        <v>9.8032343178342928E-4</v>
      </c>
    </row>
    <row r="270" spans="52:57" ht="11.25" customHeight="1" x14ac:dyDescent="0.25">
      <c r="AZ270" s="97" t="s">
        <v>197</v>
      </c>
      <c r="BA270" s="98">
        <f>_xll.qlInterestRateIndexFixingDate(Currency&amp;"ibor"&amp;Tenor,BB270,Trigger)</f>
        <v>42622</v>
      </c>
      <c r="BB270" s="98">
        <f>_xll.qlCalendarAdvance(Calendar,BB269,AZ270,"f",,Trigger)</f>
        <v>42626</v>
      </c>
      <c r="BC270" s="98">
        <f>_xll.qlInterestRateIndexMaturity(Currency&amp;"ibor"&amp;Tenor,BB270,Trigger)</f>
        <v>42807</v>
      </c>
      <c r="BD270" s="242" t="e">
        <f>_xll.qlIndexFixing($AD$5,BA270,TRUE,_xll.ohTrigger(Trigger,Trigger6M))</f>
        <v>#NUM!</v>
      </c>
      <c r="BE270" s="242">
        <f>IFERROR(_xll.qlIndexFixing($BF$1,BA270,,_xll.ohTrigger(Trigger,Trigger6M)),#N/A)</f>
        <v>9.8222858022062407E-4</v>
      </c>
    </row>
    <row r="271" spans="52:57" ht="11.25" customHeight="1" x14ac:dyDescent="0.25">
      <c r="AZ271" s="97" t="s">
        <v>197</v>
      </c>
      <c r="BA271" s="98">
        <f>_xll.qlInterestRateIndexFixingDate(Currency&amp;"ibor"&amp;Tenor,BB271,Trigger)</f>
        <v>42625</v>
      </c>
      <c r="BB271" s="98">
        <f>_xll.qlCalendarAdvance(Calendar,BB270,AZ271,"f",,Trigger)</f>
        <v>42627</v>
      </c>
      <c r="BC271" s="98">
        <f>_xll.qlInterestRateIndexMaturity(Currency&amp;"ibor"&amp;Tenor,BB271,Trigger)</f>
        <v>42808</v>
      </c>
      <c r="BD271" s="242" t="e">
        <f>_xll.qlIndexFixing($AD$5,BA271,TRUE,_xll.ohTrigger(Trigger,Trigger6M))</f>
        <v>#NUM!</v>
      </c>
      <c r="BE271" s="242">
        <f>IFERROR(_xll.qlIndexFixing($BF$1,BA271,,_xll.ohTrigger(Trigger,Trigger6M)),#N/A)</f>
        <v>9.8595046690058176E-4</v>
      </c>
    </row>
    <row r="272" spans="52:57" ht="11.25" customHeight="1" x14ac:dyDescent="0.25">
      <c r="AZ272" s="97" t="s">
        <v>197</v>
      </c>
      <c r="BA272" s="98">
        <f>_xll.qlInterestRateIndexFixingDate(Currency&amp;"ibor"&amp;Tenor,BB272,Trigger)</f>
        <v>42626</v>
      </c>
      <c r="BB272" s="98">
        <f>_xll.qlCalendarAdvance(Calendar,BB271,AZ272,"f",,Trigger)</f>
        <v>42628</v>
      </c>
      <c r="BC272" s="98">
        <f>_xll.qlInterestRateIndexMaturity(Currency&amp;"ibor"&amp;Tenor,BB272,Trigger)</f>
        <v>42809</v>
      </c>
      <c r="BD272" s="242" t="e">
        <f>_xll.qlIndexFixing($AD$5,BA272,TRUE,_xll.ohTrigger(Trigger,Trigger6M))</f>
        <v>#NUM!</v>
      </c>
      <c r="BE272" s="242">
        <f>IFERROR(_xll.qlIndexFixing($BF$1,BA272,,_xll.ohTrigger(Trigger,Trigger6M)),#N/A)</f>
        <v>9.8968679522135083E-4</v>
      </c>
    </row>
    <row r="273" spans="52:57" ht="11.25" customHeight="1" x14ac:dyDescent="0.25">
      <c r="AZ273" s="97" t="s">
        <v>197</v>
      </c>
      <c r="BA273" s="98">
        <f>_xll.qlInterestRateIndexFixingDate(Currency&amp;"ibor"&amp;Tenor,BB273,Trigger)</f>
        <v>42627</v>
      </c>
      <c r="BB273" s="98">
        <f>_xll.qlCalendarAdvance(Calendar,BB272,AZ273,"f",,Trigger)</f>
        <v>42629</v>
      </c>
      <c r="BC273" s="98">
        <f>_xll.qlInterestRateIndexMaturity(Currency&amp;"ibor"&amp;Tenor,BB273,Trigger)</f>
        <v>42810</v>
      </c>
      <c r="BD273" s="242" t="e">
        <f>_xll.qlIndexFixing($AD$5,BA273,TRUE,_xll.ohTrigger(Trigger,Trigger6M))</f>
        <v>#NUM!</v>
      </c>
      <c r="BE273" s="242">
        <f>IFERROR(_xll.qlIndexFixing($BF$1,BA273,,_xll.ohTrigger(Trigger,Trigger6M)),#N/A)</f>
        <v>9.9343847272879288E-4</v>
      </c>
    </row>
    <row r="274" spans="52:57" ht="11.25" customHeight="1" x14ac:dyDescent="0.25">
      <c r="AZ274" s="97" t="s">
        <v>197</v>
      </c>
      <c r="BA274" s="98">
        <f>_xll.qlInterestRateIndexFixingDate(Currency&amp;"ibor"&amp;Tenor,BB274,Trigger)</f>
        <v>42628</v>
      </c>
      <c r="BB274" s="98">
        <f>_xll.qlCalendarAdvance(Calendar,BB273,AZ274,"f",,Trigger)</f>
        <v>42632</v>
      </c>
      <c r="BC274" s="98">
        <f>_xll.qlInterestRateIndexMaturity(Currency&amp;"ibor"&amp;Tenor,BB274,Trigger)</f>
        <v>42814</v>
      </c>
      <c r="BD274" s="242" t="e">
        <f>_xll.qlIndexFixing($AD$5,BA274,TRUE,_xll.ohTrigger(Trigger,Trigger6M))</f>
        <v>#NUM!</v>
      </c>
      <c r="BE274" s="242">
        <f>IFERROR(_xll.qlIndexFixing($BF$1,BA274,,_xll.ohTrigger(Trigger,Trigger6M)),#N/A)</f>
        <v>1.0069168655580806E-3</v>
      </c>
    </row>
    <row r="275" spans="52:57" ht="11.25" customHeight="1" x14ac:dyDescent="0.25">
      <c r="AZ275" s="97" t="s">
        <v>197</v>
      </c>
      <c r="BA275" s="98">
        <f>_xll.qlInterestRateIndexFixingDate(Currency&amp;"ibor"&amp;Tenor,BB275,Trigger)</f>
        <v>42629</v>
      </c>
      <c r="BB275" s="98">
        <f>_xll.qlCalendarAdvance(Calendar,BB274,AZ275,"f",,Trigger)</f>
        <v>42633</v>
      </c>
      <c r="BC275" s="98">
        <f>_xll.qlInterestRateIndexMaturity(Currency&amp;"ibor"&amp;Tenor,BB275,Trigger)</f>
        <v>42814</v>
      </c>
      <c r="BD275" s="242" t="e">
        <f>_xll.qlIndexFixing($AD$5,BA275,TRUE,_xll.ohTrigger(Trigger,Trigger6M))</f>
        <v>#NUM!</v>
      </c>
      <c r="BE275" s="242">
        <f>IFERROR(_xll.qlIndexFixing($BF$1,BA275,,_xll.ohTrigger(Trigger,Trigger6M)),#N/A)</f>
        <v>1.0086171797692282E-3</v>
      </c>
    </row>
    <row r="276" spans="52:57" ht="11.25" customHeight="1" x14ac:dyDescent="0.25">
      <c r="AZ276" s="97" t="s">
        <v>197</v>
      </c>
      <c r="BA276" s="98">
        <f>_xll.qlInterestRateIndexFixingDate(Currency&amp;"ibor"&amp;Tenor,BB276,Trigger)</f>
        <v>42632</v>
      </c>
      <c r="BB276" s="98">
        <f>_xll.qlCalendarAdvance(Calendar,BB275,AZ276,"f",,Trigger)</f>
        <v>42634</v>
      </c>
      <c r="BC276" s="98">
        <f>_xll.qlInterestRateIndexMaturity(Currency&amp;"ibor"&amp;Tenor,BB276,Trigger)</f>
        <v>42815</v>
      </c>
      <c r="BD276" s="242" t="e">
        <f>_xll.qlIndexFixing($AD$5,BA276,TRUE,_xll.ohTrigger(Trigger,Trigger6M))</f>
        <v>#NUM!</v>
      </c>
      <c r="BE276" s="242">
        <f>IFERROR(_xll.qlIndexFixing($BF$1,BA276,,_xll.ohTrigger(Trigger,Trigger6M)),#N/A)</f>
        <v>1.0124595706299635E-3</v>
      </c>
    </row>
    <row r="277" spans="52:57" ht="11.25" customHeight="1" x14ac:dyDescent="0.25">
      <c r="AZ277" s="97" t="s">
        <v>197</v>
      </c>
      <c r="BA277" s="98">
        <f>_xll.qlInterestRateIndexFixingDate(Currency&amp;"ibor"&amp;Tenor,BB277,Trigger)</f>
        <v>42633</v>
      </c>
      <c r="BB277" s="98">
        <f>_xll.qlCalendarAdvance(Calendar,BB276,AZ277,"f",,Trigger)</f>
        <v>42635</v>
      </c>
      <c r="BC277" s="98">
        <f>_xll.qlInterestRateIndexMaturity(Currency&amp;"ibor"&amp;Tenor,BB277,Trigger)</f>
        <v>42816</v>
      </c>
      <c r="BD277" s="242" t="e">
        <f>_xll.qlIndexFixing($AD$5,BA277,TRUE,_xll.ohTrigger(Trigger,Trigger6M))</f>
        <v>#NUM!</v>
      </c>
      <c r="BE277" s="242">
        <f>IFERROR(_xll.qlIndexFixing($BF$1,BA277,,_xll.ohTrigger(Trigger,Trigger6M)),#N/A)</f>
        <v>1.0163229684950115E-3</v>
      </c>
    </row>
    <row r="278" spans="52:57" ht="11.25" customHeight="1" x14ac:dyDescent="0.25">
      <c r="AZ278" s="97" t="s">
        <v>197</v>
      </c>
      <c r="BA278" s="98">
        <f>_xll.qlInterestRateIndexFixingDate(Currency&amp;"ibor"&amp;Tenor,BB278,Trigger)</f>
        <v>42634</v>
      </c>
      <c r="BB278" s="98">
        <f>_xll.qlCalendarAdvance(Calendar,BB277,AZ278,"f",,Trigger)</f>
        <v>42636</v>
      </c>
      <c r="BC278" s="98">
        <f>_xll.qlInterestRateIndexMaturity(Currency&amp;"ibor"&amp;Tenor,BB278,Trigger)</f>
        <v>42817</v>
      </c>
      <c r="BD278" s="242" t="e">
        <f>_xll.qlIndexFixing($AD$5,BA278,TRUE,_xll.ohTrigger(Trigger,Trigger6M))</f>
        <v>#NUM!</v>
      </c>
      <c r="BE278" s="242">
        <f>IFERROR(_xll.qlIndexFixing($BF$1,BA278,,_xll.ohTrigger(Trigger,Trigger6M)),#N/A)</f>
        <v>1.0202083517609627E-3</v>
      </c>
    </row>
    <row r="279" spans="52:57" ht="11.25" customHeight="1" x14ac:dyDescent="0.25">
      <c r="AZ279" s="97" t="s">
        <v>197</v>
      </c>
      <c r="BA279" s="98">
        <f>_xll.qlInterestRateIndexFixingDate(Currency&amp;"ibor"&amp;Tenor,BB279,Trigger)</f>
        <v>42635</v>
      </c>
      <c r="BB279" s="98">
        <f>_xll.qlCalendarAdvance(Calendar,BB278,AZ279,"f",,Trigger)</f>
        <v>42639</v>
      </c>
      <c r="BC279" s="98">
        <f>_xll.qlInterestRateIndexMaturity(Currency&amp;"ibor"&amp;Tenor,BB279,Trigger)</f>
        <v>42821</v>
      </c>
      <c r="BD279" s="242" t="e">
        <f>_xll.qlIndexFixing($AD$5,BA279,TRUE,_xll.ohTrigger(Trigger,Trigger6M))</f>
        <v>#NUM!</v>
      </c>
      <c r="BE279" s="242">
        <f>IFERROR(_xll.qlIndexFixing($BF$1,BA279,,_xll.ohTrigger(Trigger,Trigger6M)),#N/A)</f>
        <v>1.0344564025799065E-3</v>
      </c>
    </row>
    <row r="280" spans="52:57" ht="11.25" customHeight="1" x14ac:dyDescent="0.25">
      <c r="AZ280" s="97" t="s">
        <v>197</v>
      </c>
      <c r="BA280" s="98">
        <f>_xll.qlInterestRateIndexFixingDate(Currency&amp;"ibor"&amp;Tenor,BB280,Trigger)</f>
        <v>42636</v>
      </c>
      <c r="BB280" s="98">
        <f>_xll.qlCalendarAdvance(Calendar,BB279,AZ280,"f",,Trigger)</f>
        <v>42640</v>
      </c>
      <c r="BC280" s="98">
        <f>_xll.qlInterestRateIndexMaturity(Currency&amp;"ibor"&amp;Tenor,BB280,Trigger)</f>
        <v>42821</v>
      </c>
      <c r="BD280" s="242" t="e">
        <f>_xll.qlIndexFixing($AD$5,BA280,TRUE,_xll.ohTrigger(Trigger,Trigger6M))</f>
        <v>#NUM!</v>
      </c>
      <c r="BE280" s="242">
        <f>IFERROR(_xll.qlIndexFixing($BF$1,BA280,,_xll.ohTrigger(Trigger,Trigger6M)),#N/A)</f>
        <v>1.0359896610139473E-3</v>
      </c>
    </row>
    <row r="281" spans="52:57" ht="11.25" customHeight="1" x14ac:dyDescent="0.25">
      <c r="AZ281" s="97" t="s">
        <v>197</v>
      </c>
      <c r="BA281" s="98">
        <f>_xll.qlInterestRateIndexFixingDate(Currency&amp;"ibor"&amp;Tenor,BB281,Trigger)</f>
        <v>42639</v>
      </c>
      <c r="BB281" s="98">
        <f>_xll.qlCalendarAdvance(Calendar,BB280,AZ281,"f",,Trigger)</f>
        <v>42641</v>
      </c>
      <c r="BC281" s="98">
        <f>_xll.qlInterestRateIndexMaturity(Currency&amp;"ibor"&amp;Tenor,BB281,Trigger)</f>
        <v>42822</v>
      </c>
      <c r="BD281" s="242" t="e">
        <f>_xll.qlIndexFixing($AD$5,BA281,TRUE,_xll.ohTrigger(Trigger,Trigger6M))</f>
        <v>#NUM!</v>
      </c>
      <c r="BE281" s="242">
        <f>IFERROR(_xll.qlIndexFixing($BF$1,BA281,,_xll.ohTrigger(Trigger,Trigger6M)),#N/A)</f>
        <v>1.0400000014957438E-3</v>
      </c>
    </row>
    <row r="282" spans="52:57" ht="11.25" customHeight="1" x14ac:dyDescent="0.25">
      <c r="AZ282" s="97" t="s">
        <v>197</v>
      </c>
      <c r="BA282" s="98">
        <f>_xll.qlInterestRateIndexFixingDate(Currency&amp;"ibor"&amp;Tenor,BB282,Trigger)</f>
        <v>42640</v>
      </c>
      <c r="BB282" s="98">
        <f>_xll.qlCalendarAdvance(Calendar,BB281,AZ282,"f",,Trigger)</f>
        <v>42642</v>
      </c>
      <c r="BC282" s="98">
        <f>_xll.qlInterestRateIndexMaturity(Currency&amp;"ibor"&amp;Tenor,BB282,Trigger)</f>
        <v>42823</v>
      </c>
      <c r="BD282" s="242" t="e">
        <f>_xll.qlIndexFixing($AD$5,BA282,TRUE,_xll.ohTrigger(Trigger,Trigger6M))</f>
        <v>#NUM!</v>
      </c>
      <c r="BE282" s="242">
        <f>IFERROR(_xll.qlIndexFixing($BF$1,BA282,,_xll.ohTrigger(Trigger,Trigger6M)),#N/A)</f>
        <v>1.0440378903040332E-3</v>
      </c>
    </row>
    <row r="283" spans="52:57" ht="11.25" customHeight="1" x14ac:dyDescent="0.25">
      <c r="AZ283" s="97" t="s">
        <v>197</v>
      </c>
      <c r="BA283" s="98">
        <f>_xll.qlInterestRateIndexFixingDate(Currency&amp;"ibor"&amp;Tenor,BB283,Trigger)</f>
        <v>42641</v>
      </c>
      <c r="BB283" s="98">
        <f>_xll.qlCalendarAdvance(Calendar,BB282,AZ283,"f",,Trigger)</f>
        <v>42643</v>
      </c>
      <c r="BC283" s="98">
        <f>_xll.qlInterestRateIndexMaturity(Currency&amp;"ibor"&amp;Tenor,BB283,Trigger)</f>
        <v>42825</v>
      </c>
      <c r="BD283" s="242" t="e">
        <f>_xll.qlIndexFixing($AD$5,BA283,TRUE,_xll.ohTrigger(Trigger,Trigger6M))</f>
        <v>#NUM!</v>
      </c>
      <c r="BE283" s="242">
        <f>IFERROR(_xll.qlIndexFixing($BF$1,BA283,,_xll.ohTrigger(Trigger,Trigger6M)),#N/A)</f>
        <v>1.0507329861443792E-3</v>
      </c>
    </row>
    <row r="284" spans="52:57" ht="11.25" customHeight="1" x14ac:dyDescent="0.25">
      <c r="AZ284" s="97" t="s">
        <v>197</v>
      </c>
      <c r="BA284" s="98">
        <f>_xll.qlInterestRateIndexFixingDate(Currency&amp;"ibor"&amp;Tenor,BB284,Trigger)</f>
        <v>42642</v>
      </c>
      <c r="BB284" s="98">
        <f>_xll.qlCalendarAdvance(Calendar,BB283,AZ284,"f",,Trigger)</f>
        <v>42646</v>
      </c>
      <c r="BC284" s="98">
        <f>_xll.qlInterestRateIndexMaturity(Currency&amp;"ibor"&amp;Tenor,BB284,Trigger)</f>
        <v>42828</v>
      </c>
      <c r="BD284" s="242" t="e">
        <f>_xll.qlIndexFixing($AD$5,BA284,TRUE,_xll.ohTrigger(Trigger,Trigger6M))</f>
        <v>#NUM!</v>
      </c>
      <c r="BE284" s="242">
        <f>IFERROR(_xll.qlIndexFixing($BF$1,BA284,,_xll.ohTrigger(Trigger,Trigger6M)),#N/A)</f>
        <v>1.0631759988226216E-3</v>
      </c>
    </row>
    <row r="285" spans="52:57" ht="11.25" customHeight="1" x14ac:dyDescent="0.25">
      <c r="AZ285" s="97" t="s">
        <v>197</v>
      </c>
      <c r="BA285" s="98">
        <f>_xll.qlInterestRateIndexFixingDate(Currency&amp;"ibor"&amp;Tenor,BB285,Trigger)</f>
        <v>42643</v>
      </c>
      <c r="BB285" s="98">
        <f>_xll.qlCalendarAdvance(Calendar,BB284,AZ285,"f",,Trigger)</f>
        <v>42647</v>
      </c>
      <c r="BC285" s="98">
        <f>_xll.qlInterestRateIndexMaturity(Currency&amp;"ibor"&amp;Tenor,BB285,Trigger)</f>
        <v>42829</v>
      </c>
      <c r="BD285" s="242" t="e">
        <f>_xll.qlIndexFixing($AD$5,BA285,TRUE,_xll.ohTrigger(Trigger,Trigger6M))</f>
        <v>#NUM!</v>
      </c>
      <c r="BE285" s="242">
        <f>IFERROR(_xll.qlIndexFixing($BF$1,BA285,,_xll.ohTrigger(Trigger,Trigger6M)),#N/A)</f>
        <v>1.0673615210217806E-3</v>
      </c>
    </row>
    <row r="286" spans="52:57" ht="11.25" customHeight="1" x14ac:dyDescent="0.25">
      <c r="AZ286" s="97" t="s">
        <v>197</v>
      </c>
      <c r="BA286" s="98">
        <f>_xll.qlInterestRateIndexFixingDate(Currency&amp;"ibor"&amp;Tenor,BB286,Trigger)</f>
        <v>42646</v>
      </c>
      <c r="BB286" s="98">
        <f>_xll.qlCalendarAdvance(Calendar,BB285,AZ286,"f",,Trigger)</f>
        <v>42648</v>
      </c>
      <c r="BC286" s="98">
        <f>_xll.qlInterestRateIndexMaturity(Currency&amp;"ibor"&amp;Tenor,BB286,Trigger)</f>
        <v>42830</v>
      </c>
      <c r="BD286" s="242" t="e">
        <f>_xll.qlIndexFixing($AD$5,BA286,TRUE,_xll.ohTrigger(Trigger,Trigger6M))</f>
        <v>#NUM!</v>
      </c>
      <c r="BE286" s="242">
        <f>IFERROR(_xll.qlIndexFixing($BF$1,BA286,,_xll.ohTrigger(Trigger,Trigger6M)),#N/A)</f>
        <v>1.0715639157489298E-3</v>
      </c>
    </row>
    <row r="287" spans="52:57" ht="11.25" customHeight="1" x14ac:dyDescent="0.25">
      <c r="AZ287" s="97" t="s">
        <v>197</v>
      </c>
      <c r="BA287" s="98">
        <f>_xll.qlInterestRateIndexFixingDate(Currency&amp;"ibor"&amp;Tenor,BB287,Trigger)</f>
        <v>42647</v>
      </c>
      <c r="BB287" s="98">
        <f>_xll.qlCalendarAdvance(Calendar,BB286,AZ287,"f",,Trigger)</f>
        <v>42649</v>
      </c>
      <c r="BC287" s="98">
        <f>_xll.qlInterestRateIndexMaturity(Currency&amp;"ibor"&amp;Tenor,BB287,Trigger)</f>
        <v>42831</v>
      </c>
      <c r="BD287" s="242" t="e">
        <f>_xll.qlIndexFixing($AD$5,BA287,TRUE,_xll.ohTrigger(Trigger,Trigger6M))</f>
        <v>#NUM!</v>
      </c>
      <c r="BE287" s="242">
        <f>IFERROR(_xll.qlIndexFixing($BF$1,BA287,,_xll.ohTrigger(Trigger,Trigger6M)),#N/A)</f>
        <v>1.0757819471706555E-3</v>
      </c>
    </row>
    <row r="288" spans="52:57" ht="11.25" customHeight="1" x14ac:dyDescent="0.25">
      <c r="AZ288" s="97" t="s">
        <v>197</v>
      </c>
      <c r="BA288" s="98">
        <f>_xll.qlInterestRateIndexFixingDate(Currency&amp;"ibor"&amp;Tenor,BB288,Trigger)</f>
        <v>42648</v>
      </c>
      <c r="BB288" s="98">
        <f>_xll.qlCalendarAdvance(Calendar,BB287,AZ288,"f",,Trigger)</f>
        <v>42650</v>
      </c>
      <c r="BC288" s="98">
        <f>_xll.qlInterestRateIndexMaturity(Currency&amp;"ibor"&amp;Tenor,BB288,Trigger)</f>
        <v>42832</v>
      </c>
      <c r="BD288" s="242" t="e">
        <f>_xll.qlIndexFixing($AD$5,BA288,TRUE,_xll.ohTrigger(Trigger,Trigger6M))</f>
        <v>#NUM!</v>
      </c>
      <c r="BE288" s="242">
        <f>IFERROR(_xll.qlIndexFixing($BF$1,BA288,,_xll.ohTrigger(Trigger,Trigger6M)),#N/A)</f>
        <v>1.080014376813019E-3</v>
      </c>
    </row>
    <row r="289" spans="52:57" ht="11.25" customHeight="1" x14ac:dyDescent="0.25">
      <c r="AZ289" s="97" t="s">
        <v>197</v>
      </c>
      <c r="BA289" s="98">
        <f>_xll.qlInterestRateIndexFixingDate(Currency&amp;"ibor"&amp;Tenor,BB289,Trigger)</f>
        <v>42649</v>
      </c>
      <c r="BB289" s="98">
        <f>_xll.qlCalendarAdvance(Calendar,BB288,AZ289,"f",,Trigger)</f>
        <v>42653</v>
      </c>
      <c r="BC289" s="98">
        <f>_xll.qlInterestRateIndexMaturity(Currency&amp;"ibor"&amp;Tenor,BB289,Trigger)</f>
        <v>42835</v>
      </c>
      <c r="BD289" s="242" t="e">
        <f>_xll.qlIndexFixing($AD$5,BA289,TRUE,_xll.ohTrigger(Trigger,Trigger6M))</f>
        <v>#NUM!</v>
      </c>
      <c r="BE289" s="242">
        <f>IFERROR(_xll.qlIndexFixing($BF$1,BA289,,_xll.ohTrigger(Trigger,Trigger6M)),#N/A)</f>
        <v>1.0927856307346778E-3</v>
      </c>
    </row>
    <row r="290" spans="52:57" ht="11.25" customHeight="1" x14ac:dyDescent="0.25">
      <c r="AZ290" s="97" t="s">
        <v>197</v>
      </c>
      <c r="BA290" s="98">
        <f>_xll.qlInterestRateIndexFixingDate(Currency&amp;"ibor"&amp;Tenor,BB290,Trigger)</f>
        <v>42650</v>
      </c>
      <c r="BB290" s="98">
        <f>_xll.qlCalendarAdvance(Calendar,BB289,AZ290,"f",,Trigger)</f>
        <v>42654</v>
      </c>
      <c r="BC290" s="98">
        <f>_xll.qlInterestRateIndexMaturity(Currency&amp;"ibor"&amp;Tenor,BB290,Trigger)</f>
        <v>42836</v>
      </c>
      <c r="BD290" s="242" t="e">
        <f>_xll.qlIndexFixing($AD$5,BA290,TRUE,_xll.ohTrigger(Trigger,Trigger6M))</f>
        <v>#NUM!</v>
      </c>
      <c r="BE290" s="242">
        <f>IFERROR(_xll.qlIndexFixing($BF$1,BA290,,_xll.ohTrigger(Trigger,Trigger6M)),#N/A)</f>
        <v>1.0970632157329791E-3</v>
      </c>
    </row>
    <row r="291" spans="52:57" ht="11.25" customHeight="1" x14ac:dyDescent="0.25">
      <c r="AZ291" s="97" t="s">
        <v>197</v>
      </c>
      <c r="BA291" s="98">
        <f>_xll.qlInterestRateIndexFixingDate(Currency&amp;"ibor"&amp;Tenor,BB291,Trigger)</f>
        <v>42653</v>
      </c>
      <c r="BB291" s="98">
        <f>_xll.qlCalendarAdvance(Calendar,BB290,AZ291,"f",,Trigger)</f>
        <v>42655</v>
      </c>
      <c r="BC291" s="98">
        <f>_xll.qlInterestRateIndexMaturity(Currency&amp;"ibor"&amp;Tenor,BB291,Trigger)</f>
        <v>42837</v>
      </c>
      <c r="BD291" s="242" t="e">
        <f>_xll.qlIndexFixing($AD$5,BA291,TRUE,_xll.ohTrigger(Trigger,Trigger6M))</f>
        <v>#NUM!</v>
      </c>
      <c r="BE291" s="242">
        <f>IFERROR(_xll.qlIndexFixing($BF$1,BA291,,_xll.ohTrigger(Trigger,Trigger6M)),#N/A)</f>
        <v>1.1013489669888408E-3</v>
      </c>
    </row>
    <row r="292" spans="52:57" ht="11.25" customHeight="1" x14ac:dyDescent="0.25">
      <c r="AZ292" s="97" t="s">
        <v>197</v>
      </c>
      <c r="BA292" s="98">
        <f>_xll.qlInterestRateIndexFixingDate(Currency&amp;"ibor"&amp;Tenor,BB292,Trigger)</f>
        <v>42654</v>
      </c>
      <c r="BB292" s="98">
        <f>_xll.qlCalendarAdvance(Calendar,BB291,AZ292,"f",,Trigger)</f>
        <v>42656</v>
      </c>
      <c r="BC292" s="98">
        <f>_xll.qlInterestRateIndexMaturity(Currency&amp;"ibor"&amp;Tenor,BB292,Trigger)</f>
        <v>42838</v>
      </c>
      <c r="BD292" s="242" t="e">
        <f>_xll.qlIndexFixing($AD$5,BA292,TRUE,_xll.ohTrigger(Trigger,Trigger6M))</f>
        <v>#NUM!</v>
      </c>
      <c r="BE292" s="242">
        <f>IFERROR(_xll.qlIndexFixing($BF$1,BA292,,_xll.ohTrigger(Trigger,Trigger6M)),#N/A)</f>
        <v>1.1056416301904435E-3</v>
      </c>
    </row>
    <row r="293" spans="52:57" ht="11.25" customHeight="1" x14ac:dyDescent="0.25">
      <c r="AZ293" s="97" t="s">
        <v>197</v>
      </c>
      <c r="BA293" s="98">
        <f>_xll.qlInterestRateIndexFixingDate(Currency&amp;"ibor"&amp;Tenor,BB293,Trigger)</f>
        <v>42655</v>
      </c>
      <c r="BB293" s="98">
        <f>_xll.qlCalendarAdvance(Calendar,BB292,AZ293,"f",,Trigger)</f>
        <v>42657</v>
      </c>
      <c r="BC293" s="98">
        <f>_xll.qlInterestRateIndexMaturity(Currency&amp;"ibor"&amp;Tenor,BB293,Trigger)</f>
        <v>42843</v>
      </c>
      <c r="BD293" s="242" t="e">
        <f>_xll.qlIndexFixing($AD$5,BA293,TRUE,_xll.ohTrigger(Trigger,Trigger6M))</f>
        <v>#NUM!</v>
      </c>
      <c r="BE293" s="242">
        <f>IFERROR(_xll.qlIndexFixing($BF$1,BA293,,_xll.ohTrigger(Trigger,Trigger6M)),#N/A)</f>
        <v>1.1213586551347516E-3</v>
      </c>
    </row>
    <row r="294" spans="52:57" ht="11.25" customHeight="1" x14ac:dyDescent="0.25">
      <c r="AZ294" s="97" t="s">
        <v>197</v>
      </c>
      <c r="BA294" s="98">
        <f>_xll.qlInterestRateIndexFixingDate(Currency&amp;"ibor"&amp;Tenor,BB294,Trigger)</f>
        <v>42656</v>
      </c>
      <c r="BB294" s="98">
        <f>_xll.qlCalendarAdvance(Calendar,BB293,AZ294,"f",,Trigger)</f>
        <v>42660</v>
      </c>
      <c r="BC294" s="98">
        <f>_xll.qlInterestRateIndexMaturity(Currency&amp;"ibor"&amp;Tenor,BB294,Trigger)</f>
        <v>42843</v>
      </c>
      <c r="BD294" s="242" t="e">
        <f>_xll.qlIndexFixing($AD$5,BA294,TRUE,_xll.ohTrigger(Trigger,Trigger6M))</f>
        <v>#NUM!</v>
      </c>
      <c r="BE294" s="242">
        <f>IFERROR(_xll.qlIndexFixing($BF$1,BA294,,_xll.ohTrigger(Trigger,Trigger6M)),#N/A)</f>
        <v>1.125704209422359E-3</v>
      </c>
    </row>
    <row r="295" spans="52:57" ht="11.25" customHeight="1" x14ac:dyDescent="0.25">
      <c r="AZ295" s="97" t="s">
        <v>197</v>
      </c>
      <c r="BA295" s="98">
        <f>_xll.qlInterestRateIndexFixingDate(Currency&amp;"ibor"&amp;Tenor,BB295,Trigger)</f>
        <v>42657</v>
      </c>
      <c r="BB295" s="98">
        <f>_xll.qlCalendarAdvance(Calendar,BB294,AZ295,"f",,Trigger)</f>
        <v>42661</v>
      </c>
      <c r="BC295" s="98">
        <f>_xll.qlInterestRateIndexMaturity(Currency&amp;"ibor"&amp;Tenor,BB295,Trigger)</f>
        <v>42843</v>
      </c>
      <c r="BD295" s="242" t="e">
        <f>_xll.qlIndexFixing($AD$5,BA295,TRUE,_xll.ohTrigger(Trigger,Trigger6M))</f>
        <v>#NUM!</v>
      </c>
      <c r="BE295" s="242">
        <f>IFERROR(_xll.qlIndexFixing($BF$1,BA295,,_xll.ohTrigger(Trigger,Trigger6M)),#N/A)</f>
        <v>1.1271645396345768E-3</v>
      </c>
    </row>
    <row r="296" spans="52:57" ht="11.25" customHeight="1" x14ac:dyDescent="0.25">
      <c r="AZ296" s="97" t="s">
        <v>197</v>
      </c>
      <c r="BA296" s="98">
        <f>_xll.qlInterestRateIndexFixingDate(Currency&amp;"ibor"&amp;Tenor,BB296,Trigger)</f>
        <v>42660</v>
      </c>
      <c r="BB296" s="98">
        <f>_xll.qlCalendarAdvance(Calendar,BB295,AZ296,"f",,Trigger)</f>
        <v>42662</v>
      </c>
      <c r="BC296" s="98">
        <f>_xll.qlInterestRateIndexMaturity(Currency&amp;"ibor"&amp;Tenor,BB296,Trigger)</f>
        <v>42844</v>
      </c>
      <c r="BD296" s="242" t="e">
        <f>_xll.qlIndexFixing($AD$5,BA296,TRUE,_xll.ohTrigger(Trigger,Trigger6M))</f>
        <v>#NUM!</v>
      </c>
      <c r="BE296" s="242">
        <f>IFERROR(_xll.qlIndexFixing($BF$1,BA296,,_xll.ohTrigger(Trigger,Trigger6M)),#N/A)</f>
        <v>1.1314721860974045E-3</v>
      </c>
    </row>
    <row r="297" spans="52:57" ht="11.25" customHeight="1" x14ac:dyDescent="0.25">
      <c r="AZ297" s="97" t="s">
        <v>197</v>
      </c>
      <c r="BA297" s="98">
        <f>_xll.qlInterestRateIndexFixingDate(Currency&amp;"ibor"&amp;Tenor,BB297,Trigger)</f>
        <v>42661</v>
      </c>
      <c r="BB297" s="98">
        <f>_xll.qlCalendarAdvance(Calendar,BB296,AZ297,"f",,Trigger)</f>
        <v>42663</v>
      </c>
      <c r="BC297" s="98">
        <f>_xll.qlInterestRateIndexMaturity(Currency&amp;"ibor"&amp;Tenor,BB297,Trigger)</f>
        <v>42845</v>
      </c>
      <c r="BD297" s="242" t="e">
        <f>_xll.qlIndexFixing($AD$5,BA297,TRUE,_xll.ohTrigger(Trigger,Trigger6M))</f>
        <v>#NUM!</v>
      </c>
      <c r="BE297" s="242">
        <f>IFERROR(_xll.qlIndexFixing($BF$1,BA297,,_xll.ohTrigger(Trigger,Trigger6M)),#N/A)</f>
        <v>1.1357778903916087E-3</v>
      </c>
    </row>
    <row r="298" spans="52:57" ht="11.25" customHeight="1" x14ac:dyDescent="0.25">
      <c r="AZ298" s="97" t="s">
        <v>197</v>
      </c>
      <c r="BA298" s="98">
        <f>_xll.qlInterestRateIndexFixingDate(Currency&amp;"ibor"&amp;Tenor,BB298,Trigger)</f>
        <v>42662</v>
      </c>
      <c r="BB298" s="98">
        <f>_xll.qlCalendarAdvance(Calendar,BB297,AZ298,"f",,Trigger)</f>
        <v>42664</v>
      </c>
      <c r="BC298" s="98">
        <f>_xll.qlInterestRateIndexMaturity(Currency&amp;"ibor"&amp;Tenor,BB298,Trigger)</f>
        <v>42846</v>
      </c>
      <c r="BD298" s="242" t="e">
        <f>_xll.qlIndexFixing($AD$5,BA298,TRUE,_xll.ohTrigger(Trigger,Trigger6M))</f>
        <v>#NUM!</v>
      </c>
      <c r="BE298" s="242">
        <f>IFERROR(_xll.qlIndexFixing($BF$1,BA298,,_xll.ohTrigger(Trigger,Trigger6M)),#N/A)</f>
        <v>1.1400803770833644E-3</v>
      </c>
    </row>
    <row r="299" spans="52:57" ht="11.25" customHeight="1" x14ac:dyDescent="0.25">
      <c r="AZ299" s="97" t="s">
        <v>197</v>
      </c>
      <c r="BA299" s="98">
        <f>_xll.qlInterestRateIndexFixingDate(Currency&amp;"ibor"&amp;Tenor,BB299,Trigger)</f>
        <v>42663</v>
      </c>
      <c r="BB299" s="98">
        <f>_xll.qlCalendarAdvance(Calendar,BB298,AZ299,"f",,Trigger)</f>
        <v>42667</v>
      </c>
      <c r="BC299" s="98">
        <f>_xll.qlInterestRateIndexMaturity(Currency&amp;"ibor"&amp;Tenor,BB299,Trigger)</f>
        <v>42849</v>
      </c>
      <c r="BD299" s="242" t="e">
        <f>_xll.qlIndexFixing($AD$5,BA299,TRUE,_xll.ohTrigger(Trigger,Trigger6M))</f>
        <v>#NUM!</v>
      </c>
      <c r="BE299" s="242">
        <f>IFERROR(_xll.qlIndexFixing($BF$1,BA299,,_xll.ohTrigger(Trigger,Trigger6M)),#N/A)</f>
        <v>1.1529557375815698E-3</v>
      </c>
    </row>
    <row r="300" spans="52:57" ht="11.25" customHeight="1" x14ac:dyDescent="0.25">
      <c r="AZ300" s="97" t="s">
        <v>197</v>
      </c>
      <c r="BA300" s="98">
        <f>_xll.qlInterestRateIndexFixingDate(Currency&amp;"ibor"&amp;Tenor,BB300,Trigger)</f>
        <v>42664</v>
      </c>
      <c r="BB300" s="98">
        <f>_xll.qlCalendarAdvance(Calendar,BB299,AZ300,"f",,Trigger)</f>
        <v>42668</v>
      </c>
      <c r="BC300" s="98">
        <f>_xll.qlInterestRateIndexMaturity(Currency&amp;"ibor"&amp;Tenor,BB300,Trigger)</f>
        <v>42850</v>
      </c>
      <c r="BD300" s="242" t="e">
        <f>_xll.qlIndexFixing($AD$5,BA300,TRUE,_xll.ohTrigger(Trigger,Trigger6M))</f>
        <v>#NUM!</v>
      </c>
      <c r="BE300" s="242">
        <f>IFERROR(_xll.qlIndexFixing($BF$1,BA300,,_xll.ohTrigger(Trigger,Trigger6M)),#N/A)</f>
        <v>1.1572325467016085E-3</v>
      </c>
    </row>
    <row r="301" spans="52:57" ht="11.25" customHeight="1" x14ac:dyDescent="0.25">
      <c r="AZ301" s="97" t="s">
        <v>197</v>
      </c>
      <c r="BA301" s="98">
        <f>_xll.qlInterestRateIndexFixingDate(Currency&amp;"ibor"&amp;Tenor,BB301,Trigger)</f>
        <v>42667</v>
      </c>
      <c r="BB301" s="98">
        <f>_xll.qlCalendarAdvance(Calendar,BB300,AZ301,"f",,Trigger)</f>
        <v>42669</v>
      </c>
      <c r="BC301" s="98">
        <f>_xll.qlInterestRateIndexMaturity(Currency&amp;"ibor"&amp;Tenor,BB301,Trigger)</f>
        <v>42851</v>
      </c>
      <c r="BD301" s="242" t="e">
        <f>_xll.qlIndexFixing($AD$5,BA301,TRUE,_xll.ohTrigger(Trigger,Trigger6M))</f>
        <v>#NUM!</v>
      </c>
      <c r="BE301" s="242">
        <f>IFERROR(_xll.qlIndexFixing($BF$1,BA301,,_xll.ohTrigger(Trigger,Trigger6M)),#N/A)</f>
        <v>1.1614997214360501E-3</v>
      </c>
    </row>
    <row r="302" spans="52:57" ht="11.25" customHeight="1" x14ac:dyDescent="0.25">
      <c r="AZ302" s="97" t="s">
        <v>197</v>
      </c>
      <c r="BA302" s="98">
        <f>_xll.qlInterestRateIndexFixingDate(Currency&amp;"ibor"&amp;Tenor,BB302,Trigger)</f>
        <v>42668</v>
      </c>
      <c r="BB302" s="98">
        <f>_xll.qlCalendarAdvance(Calendar,BB301,AZ302,"f",,Trigger)</f>
        <v>42670</v>
      </c>
      <c r="BC302" s="98">
        <f>_xll.qlInterestRateIndexMaturity(Currency&amp;"ibor"&amp;Tenor,BB302,Trigger)</f>
        <v>42852</v>
      </c>
      <c r="BD302" s="242" t="e">
        <f>_xll.qlIndexFixing($AD$5,BA302,TRUE,_xll.ohTrigger(Trigger,Trigger6M))</f>
        <v>#NUM!</v>
      </c>
      <c r="BE302" s="242">
        <f>IFERROR(_xll.qlIndexFixing($BF$1,BA302,,_xll.ohTrigger(Trigger,Trigger6M)),#N/A)</f>
        <v>1.1657559705083584E-3</v>
      </c>
    </row>
    <row r="303" spans="52:57" ht="11.25" customHeight="1" x14ac:dyDescent="0.25">
      <c r="AZ303" s="97" t="s">
        <v>197</v>
      </c>
      <c r="BA303" s="98">
        <f>_xll.qlInterestRateIndexFixingDate(Currency&amp;"ibor"&amp;Tenor,BB303,Trigger)</f>
        <v>42669</v>
      </c>
      <c r="BB303" s="98">
        <f>_xll.qlCalendarAdvance(Calendar,BB302,AZ303,"f",,Trigger)</f>
        <v>42671</v>
      </c>
      <c r="BC303" s="98">
        <f>_xll.qlInterestRateIndexMaturity(Currency&amp;"ibor"&amp;Tenor,BB303,Trigger)</f>
        <v>42853</v>
      </c>
      <c r="BD303" s="242" t="e">
        <f>_xll.qlIndexFixing($AD$5,BA303,TRUE,_xll.ohTrigger(Trigger,Trigger6M))</f>
        <v>#NUM!</v>
      </c>
      <c r="BE303" s="242">
        <f>IFERROR(_xll.qlIndexFixing($BF$1,BA303,,_xll.ohTrigger(Trigger,Trigger6M)),#N/A)</f>
        <v>1.1700000000001544E-3</v>
      </c>
    </row>
    <row r="304" spans="52:57" ht="11.25" customHeight="1" x14ac:dyDescent="0.25">
      <c r="AZ304" s="97" t="s">
        <v>197</v>
      </c>
      <c r="BA304" s="98">
        <f>_xll.qlInterestRateIndexFixingDate(Currency&amp;"ibor"&amp;Tenor,BB304,Trigger)</f>
        <v>42670</v>
      </c>
      <c r="BB304" s="98">
        <f>_xll.qlCalendarAdvance(Calendar,BB303,AZ304,"f",,Trigger)</f>
        <v>42674</v>
      </c>
      <c r="BC304" s="98">
        <f>_xll.qlInterestRateIndexMaturity(Currency&amp;"ibor"&amp;Tenor,BB304,Trigger)</f>
        <v>42853</v>
      </c>
      <c r="BD304" s="242" t="e">
        <f>_xll.qlIndexFixing($AD$5,BA304,TRUE,_xll.ohTrigger(Trigger,Trigger6M))</f>
        <v>#NUM!</v>
      </c>
      <c r="BE304" s="242">
        <f>IFERROR(_xll.qlIndexFixing($BF$1,BA304,,_xll.ohTrigger(Trigger,Trigger6M)),#N/A)</f>
        <v>1.1753501593511737E-3</v>
      </c>
    </row>
    <row r="305" spans="52:57" ht="11.25" customHeight="1" x14ac:dyDescent="0.25">
      <c r="AZ305" s="97" t="s">
        <v>197</v>
      </c>
      <c r="BA305" s="98">
        <f>_xll.qlInterestRateIndexFixingDate(Currency&amp;"ibor"&amp;Tenor,BB305,Trigger)</f>
        <v>42671</v>
      </c>
      <c r="BB305" s="98">
        <f>_xll.qlCalendarAdvance(Calendar,BB304,AZ305,"f",,Trigger)</f>
        <v>42675</v>
      </c>
      <c r="BC305" s="98">
        <f>_xll.qlInterestRateIndexMaturity(Currency&amp;"ibor"&amp;Tenor,BB305,Trigger)</f>
        <v>42857</v>
      </c>
      <c r="BD305" s="242" t="e">
        <f>_xll.qlIndexFixing($AD$5,BA305,TRUE,_xll.ohTrigger(Trigger,Trigger6M))</f>
        <v>#NUM!</v>
      </c>
      <c r="BE305" s="242">
        <f>IFERROR(_xll.qlIndexFixing($BF$1,BA305,,_xll.ohTrigger(Trigger,Trigger6M)),#N/A)</f>
        <v>1.1868525850774873E-3</v>
      </c>
    </row>
    <row r="306" spans="52:57" ht="11.25" customHeight="1" x14ac:dyDescent="0.25">
      <c r="AZ306" s="97" t="s">
        <v>197</v>
      </c>
      <c r="BA306" s="98">
        <f>_xll.qlInterestRateIndexFixingDate(Currency&amp;"ibor"&amp;Tenor,BB306,Trigger)</f>
        <v>42674</v>
      </c>
      <c r="BB306" s="98">
        <f>_xll.qlCalendarAdvance(Calendar,BB305,AZ306,"f",,Trigger)</f>
        <v>42676</v>
      </c>
      <c r="BC306" s="98">
        <f>_xll.qlInterestRateIndexMaturity(Currency&amp;"ibor"&amp;Tenor,BB306,Trigger)</f>
        <v>42857</v>
      </c>
      <c r="BD306" s="242" t="e">
        <f>_xll.qlIndexFixing($AD$5,BA306,TRUE,_xll.ohTrigger(Trigger,Trigger6M))</f>
        <v>#NUM!</v>
      </c>
      <c r="BE306" s="242">
        <f>IFERROR(_xll.qlIndexFixing($BF$1,BA306,,_xll.ohTrigger(Trigger,Trigger6M)),#N/A)</f>
        <v>1.1887427246210776E-3</v>
      </c>
    </row>
    <row r="307" spans="52:57" ht="11.25" customHeight="1" x14ac:dyDescent="0.25">
      <c r="AZ307" s="97" t="s">
        <v>197</v>
      </c>
      <c r="BA307" s="98">
        <f>_xll.qlInterestRateIndexFixingDate(Currency&amp;"ibor"&amp;Tenor,BB307,Trigger)</f>
        <v>42675</v>
      </c>
      <c r="BB307" s="98">
        <f>_xll.qlCalendarAdvance(Calendar,BB306,AZ307,"f",,Trigger)</f>
        <v>42677</v>
      </c>
      <c r="BC307" s="98">
        <f>_xll.qlInterestRateIndexMaturity(Currency&amp;"ibor"&amp;Tenor,BB307,Trigger)</f>
        <v>42858</v>
      </c>
      <c r="BD307" s="242" t="e">
        <f>_xll.qlIndexFixing($AD$5,BA307,TRUE,_xll.ohTrigger(Trigger,Trigger6M))</f>
        <v>#NUM!</v>
      </c>
      <c r="BE307" s="242">
        <f>IFERROR(_xll.qlIndexFixing($BF$1,BA307,,_xll.ohTrigger(Trigger,Trigger6M)),#N/A)</f>
        <v>1.1929617368559003E-3</v>
      </c>
    </row>
    <row r="308" spans="52:57" ht="11.25" customHeight="1" x14ac:dyDescent="0.25">
      <c r="AZ308" s="97" t="s">
        <v>197</v>
      </c>
      <c r="BA308" s="98">
        <f>_xll.qlInterestRateIndexFixingDate(Currency&amp;"ibor"&amp;Tenor,BB308,Trigger)</f>
        <v>42676</v>
      </c>
      <c r="BB308" s="98">
        <f>_xll.qlCalendarAdvance(Calendar,BB307,AZ308,"f",,Trigger)</f>
        <v>42678</v>
      </c>
      <c r="BC308" s="98">
        <f>_xll.qlInterestRateIndexMaturity(Currency&amp;"ibor"&amp;Tenor,BB308,Trigger)</f>
        <v>42859</v>
      </c>
      <c r="BD308" s="242" t="e">
        <f>_xll.qlIndexFixing($AD$5,BA308,TRUE,_xll.ohTrigger(Trigger,Trigger6M))</f>
        <v>#NUM!</v>
      </c>
      <c r="BE308" s="242">
        <f>IFERROR(_xll.qlIndexFixing($BF$1,BA308,,_xll.ohTrigger(Trigger,Trigger6M)),#N/A)</f>
        <v>1.1971712035555317E-3</v>
      </c>
    </row>
    <row r="309" spans="52:57" ht="11.25" customHeight="1" x14ac:dyDescent="0.25">
      <c r="AZ309" s="97" t="s">
        <v>197</v>
      </c>
      <c r="BA309" s="98">
        <f>_xll.qlInterestRateIndexFixingDate(Currency&amp;"ibor"&amp;Tenor,BB309,Trigger)</f>
        <v>42677</v>
      </c>
      <c r="BB309" s="98">
        <f>_xll.qlCalendarAdvance(Calendar,BB308,AZ309,"f",,Trigger)</f>
        <v>42681</v>
      </c>
      <c r="BC309" s="98">
        <f>_xll.qlInterestRateIndexMaturity(Currency&amp;"ibor"&amp;Tenor,BB309,Trigger)</f>
        <v>42863</v>
      </c>
      <c r="BD309" s="242" t="e">
        <f>_xll.qlIndexFixing($AD$5,BA309,TRUE,_xll.ohTrigger(Trigger,Trigger6M))</f>
        <v>#NUM!</v>
      </c>
      <c r="BE309" s="242">
        <f>IFERROR(_xll.qlIndexFixing($BF$1,BA309,,_xll.ohTrigger(Trigger,Trigger6M)),#N/A)</f>
        <v>1.2118681469469167E-3</v>
      </c>
    </row>
    <row r="310" spans="52:57" ht="11.25" customHeight="1" x14ac:dyDescent="0.25">
      <c r="AZ310" s="97" t="s">
        <v>197</v>
      </c>
      <c r="BA310" s="98">
        <f>_xll.qlInterestRateIndexFixingDate(Currency&amp;"ibor"&amp;Tenor,BB310,Trigger)</f>
        <v>42678</v>
      </c>
      <c r="BB310" s="98">
        <f>_xll.qlCalendarAdvance(Calendar,BB309,AZ310,"f",,Trigger)</f>
        <v>42682</v>
      </c>
      <c r="BC310" s="98">
        <f>_xll.qlInterestRateIndexMaturity(Currency&amp;"ibor"&amp;Tenor,BB310,Trigger)</f>
        <v>42863</v>
      </c>
      <c r="BD310" s="242" t="e">
        <f>_xll.qlIndexFixing($AD$5,BA310,TRUE,_xll.ohTrigger(Trigger,Trigger6M))</f>
        <v>#NUM!</v>
      </c>
      <c r="BE310" s="242">
        <f>IFERROR(_xll.qlIndexFixing($BF$1,BA310,,_xll.ohTrigger(Trigger,Trigger6M)),#N/A)</f>
        <v>1.2139340722340788E-3</v>
      </c>
    </row>
    <row r="311" spans="52:57" ht="11.25" customHeight="1" x14ac:dyDescent="0.25">
      <c r="AZ311" s="97" t="s">
        <v>197</v>
      </c>
      <c r="BA311" s="98">
        <f>_xll.qlInterestRateIndexFixingDate(Currency&amp;"ibor"&amp;Tenor,BB311,Trigger)</f>
        <v>42681</v>
      </c>
      <c r="BB311" s="98">
        <f>_xll.qlCalendarAdvance(Calendar,BB310,AZ311,"f",,Trigger)</f>
        <v>42683</v>
      </c>
      <c r="BC311" s="98">
        <f>_xll.qlInterestRateIndexMaturity(Currency&amp;"ibor"&amp;Tenor,BB311,Trigger)</f>
        <v>42864</v>
      </c>
      <c r="BD311" s="242" t="e">
        <f>_xll.qlIndexFixing($AD$5,BA311,TRUE,_xll.ohTrigger(Trigger,Trigger6M))</f>
        <v>#NUM!</v>
      </c>
      <c r="BE311" s="242">
        <f>IFERROR(_xll.qlIndexFixing($BF$1,BA311,,_xll.ohTrigger(Trigger,Trigger6M)),#N/A)</f>
        <v>1.218111186462511E-3</v>
      </c>
    </row>
    <row r="312" spans="52:57" ht="11.25" customHeight="1" x14ac:dyDescent="0.25">
      <c r="AZ312" s="97" t="s">
        <v>197</v>
      </c>
      <c r="BA312" s="98">
        <f>_xll.qlInterestRateIndexFixingDate(Currency&amp;"ibor"&amp;Tenor,BB312,Trigger)</f>
        <v>42682</v>
      </c>
      <c r="BB312" s="98">
        <f>_xll.qlCalendarAdvance(Calendar,BB311,AZ312,"f",,Trigger)</f>
        <v>42684</v>
      </c>
      <c r="BC312" s="98">
        <f>_xll.qlInterestRateIndexMaturity(Currency&amp;"ibor"&amp;Tenor,BB312,Trigger)</f>
        <v>42865</v>
      </c>
      <c r="BD312" s="242" t="e">
        <f>_xll.qlIndexFixing($AD$5,BA312,TRUE,_xll.ohTrigger(Trigger,Trigger6M))</f>
        <v>#NUM!</v>
      </c>
      <c r="BE312" s="242">
        <f>IFERROR(_xll.qlIndexFixing($BF$1,BA312,,_xll.ohTrigger(Trigger,Trigger6M)),#N/A)</f>
        <v>1.2222849310632726E-3</v>
      </c>
    </row>
    <row r="313" spans="52:57" ht="11.25" customHeight="1" x14ac:dyDescent="0.25">
      <c r="AZ313" s="97" t="s">
        <v>197</v>
      </c>
      <c r="BA313" s="98">
        <f>_xll.qlInterestRateIndexFixingDate(Currency&amp;"ibor"&amp;Tenor,BB313,Trigger)</f>
        <v>42683</v>
      </c>
      <c r="BB313" s="98">
        <f>_xll.qlCalendarAdvance(Calendar,BB312,AZ313,"f",,Trigger)</f>
        <v>42685</v>
      </c>
      <c r="BC313" s="98">
        <f>_xll.qlInterestRateIndexMaturity(Currency&amp;"ibor"&amp;Tenor,BB313,Trigger)</f>
        <v>42866</v>
      </c>
      <c r="BD313" s="242" t="e">
        <f>_xll.qlIndexFixing($AD$5,BA313,TRUE,_xll.ohTrigger(Trigger,Trigger6M))</f>
        <v>#NUM!</v>
      </c>
      <c r="BE313" s="242">
        <f>IFERROR(_xll.qlIndexFixing($BF$1,BA313,,_xll.ohTrigger(Trigger,Trigger6M)),#N/A)</f>
        <v>1.2264563482669746E-3</v>
      </c>
    </row>
    <row r="314" spans="52:57" ht="11.25" customHeight="1" x14ac:dyDescent="0.25">
      <c r="AZ314" s="97" t="s">
        <v>197</v>
      </c>
      <c r="BA314" s="98">
        <f>_xll.qlInterestRateIndexFixingDate(Currency&amp;"ibor"&amp;Tenor,BB314,Trigger)</f>
        <v>42684</v>
      </c>
      <c r="BB314" s="98">
        <f>_xll.qlCalendarAdvance(Calendar,BB313,AZ314,"f",,Trigger)</f>
        <v>42688</v>
      </c>
      <c r="BC314" s="98">
        <f>_xll.qlInterestRateIndexMaturity(Currency&amp;"ibor"&amp;Tenor,BB314,Trigger)</f>
        <v>42870</v>
      </c>
      <c r="BD314" s="242" t="e">
        <f>_xll.qlIndexFixing($AD$5,BA314,TRUE,_xll.ohTrigger(Trigger,Trigger6M))</f>
        <v>#NUM!</v>
      </c>
      <c r="BE314" s="242">
        <f>IFERROR(_xll.qlIndexFixing($BF$1,BA314,,_xll.ohTrigger(Trigger,Trigger6M)),#N/A)</f>
        <v>1.2409201180601155E-3</v>
      </c>
    </row>
    <row r="315" spans="52:57" ht="11.25" customHeight="1" x14ac:dyDescent="0.25">
      <c r="AZ315" s="97" t="s">
        <v>197</v>
      </c>
      <c r="BA315" s="98">
        <f>_xll.qlInterestRateIndexFixingDate(Currency&amp;"ibor"&amp;Tenor,BB315,Trigger)</f>
        <v>42685</v>
      </c>
      <c r="BB315" s="98">
        <f>_xll.qlCalendarAdvance(Calendar,BB314,AZ315,"f",,Trigger)</f>
        <v>42689</v>
      </c>
      <c r="BC315" s="98">
        <f>_xll.qlInterestRateIndexMaturity(Currency&amp;"ibor"&amp;Tenor,BB315,Trigger)</f>
        <v>42870</v>
      </c>
      <c r="BD315" s="242" t="e">
        <f>_xll.qlIndexFixing($AD$5,BA315,TRUE,_xll.ohTrigger(Trigger,Trigger6M))</f>
        <v>#NUM!</v>
      </c>
      <c r="BE315" s="242">
        <f>IFERROR(_xll.qlIndexFixing($BF$1,BA315,,_xll.ohTrigger(Trigger,Trigger6M)),#N/A)</f>
        <v>1.2431397168643074E-3</v>
      </c>
    </row>
    <row r="316" spans="52:57" ht="11.25" customHeight="1" x14ac:dyDescent="0.25">
      <c r="AZ316" s="97" t="s">
        <v>197</v>
      </c>
      <c r="BA316" s="98">
        <f>_xll.qlInterestRateIndexFixingDate(Currency&amp;"ibor"&amp;Tenor,BB316,Trigger)</f>
        <v>42688</v>
      </c>
      <c r="BB316" s="98">
        <f>_xll.qlCalendarAdvance(Calendar,BB315,AZ316,"f",,Trigger)</f>
        <v>42690</v>
      </c>
      <c r="BC316" s="98">
        <f>_xll.qlInterestRateIndexMaturity(Currency&amp;"ibor"&amp;Tenor,BB316,Trigger)</f>
        <v>42871</v>
      </c>
      <c r="BD316" s="242" t="e">
        <f>_xll.qlIndexFixing($AD$5,BA316,TRUE,_xll.ohTrigger(Trigger,Trigger6M))</f>
        <v>#NUM!</v>
      </c>
      <c r="BE316" s="242">
        <f>IFERROR(_xll.qlIndexFixing($BF$1,BA316,,_xll.ohTrigger(Trigger,Trigger6M)),#N/A)</f>
        <v>1.247315259680568E-3</v>
      </c>
    </row>
    <row r="317" spans="52:57" ht="11.25" customHeight="1" x14ac:dyDescent="0.25">
      <c r="AZ317" s="97" t="s">
        <v>197</v>
      </c>
      <c r="BA317" s="98">
        <f>_xll.qlInterestRateIndexFixingDate(Currency&amp;"ibor"&amp;Tenor,BB317,Trigger)</f>
        <v>42689</v>
      </c>
      <c r="BB317" s="98">
        <f>_xll.qlCalendarAdvance(Calendar,BB316,AZ317,"f",,Trigger)</f>
        <v>42691</v>
      </c>
      <c r="BC317" s="98">
        <f>_xll.qlInterestRateIndexMaturity(Currency&amp;"ibor"&amp;Tenor,BB317,Trigger)</f>
        <v>42872</v>
      </c>
      <c r="BD317" s="242" t="e">
        <f>_xll.qlIndexFixing($AD$5,BA317,TRUE,_xll.ohTrigger(Trigger,Trigger6M))</f>
        <v>#NUM!</v>
      </c>
      <c r="BE317" s="242">
        <f>IFERROR(_xll.qlIndexFixing($BF$1,BA317,,_xll.ohTrigger(Trigger,Trigger6M)),#N/A)</f>
        <v>1.2514948059657663E-3</v>
      </c>
    </row>
    <row r="318" spans="52:57" ht="11.25" customHeight="1" x14ac:dyDescent="0.25">
      <c r="AZ318" s="97" t="s">
        <v>197</v>
      </c>
      <c r="BA318" s="98">
        <f>_xll.qlInterestRateIndexFixingDate(Currency&amp;"ibor"&amp;Tenor,BB318,Trigger)</f>
        <v>42690</v>
      </c>
      <c r="BB318" s="98">
        <f>_xll.qlCalendarAdvance(Calendar,BB317,AZ318,"f",,Trigger)</f>
        <v>42692</v>
      </c>
      <c r="BC318" s="98">
        <f>_xll.qlInterestRateIndexMaturity(Currency&amp;"ibor"&amp;Tenor,BB318,Trigger)</f>
        <v>42873</v>
      </c>
      <c r="BD318" s="242" t="e">
        <f>_xll.qlIndexFixing($AD$5,BA318,TRUE,_xll.ohTrigger(Trigger,Trigger6M))</f>
        <v>#NUM!</v>
      </c>
      <c r="BE318" s="242">
        <f>IFERROR(_xll.qlIndexFixing($BF$1,BA318,,_xll.ohTrigger(Trigger,Trigger6M)),#N/A)</f>
        <v>1.255679423778251E-3</v>
      </c>
    </row>
    <row r="319" spans="52:57" ht="11.25" customHeight="1" x14ac:dyDescent="0.25">
      <c r="AZ319" s="97" t="s">
        <v>197</v>
      </c>
      <c r="BA319" s="98">
        <f>_xll.qlInterestRateIndexFixingDate(Currency&amp;"ibor"&amp;Tenor,BB319,Trigger)</f>
        <v>42691</v>
      </c>
      <c r="BB319" s="98">
        <f>_xll.qlCalendarAdvance(Calendar,BB318,AZ319,"f",,Trigger)</f>
        <v>42695</v>
      </c>
      <c r="BC319" s="98">
        <f>_xll.qlInterestRateIndexMaturity(Currency&amp;"ibor"&amp;Tenor,BB319,Trigger)</f>
        <v>42877</v>
      </c>
      <c r="BD319" s="242" t="e">
        <f>_xll.qlIndexFixing($AD$5,BA319,TRUE,_xll.ohTrigger(Trigger,Trigger6M))</f>
        <v>#NUM!</v>
      </c>
      <c r="BE319" s="242">
        <f>IFERROR(_xll.qlIndexFixing($BF$1,BA319,,_xll.ohTrigger(Trigger,Trigger6M)),#N/A)</f>
        <v>1.2701738718324672E-3</v>
      </c>
    </row>
    <row r="320" spans="52:57" ht="11.25" customHeight="1" x14ac:dyDescent="0.25">
      <c r="AZ320" s="97" t="s">
        <v>197</v>
      </c>
      <c r="BA320" s="98">
        <f>_xll.qlInterestRateIndexFixingDate(Currency&amp;"ibor"&amp;Tenor,BB320,Trigger)</f>
        <v>42692</v>
      </c>
      <c r="BB320" s="98">
        <f>_xll.qlCalendarAdvance(Calendar,BB319,AZ320,"f",,Trigger)</f>
        <v>42696</v>
      </c>
      <c r="BC320" s="98">
        <f>_xll.qlInterestRateIndexMaturity(Currency&amp;"ibor"&amp;Tenor,BB320,Trigger)</f>
        <v>42877</v>
      </c>
      <c r="BD320" s="242" t="e">
        <f>_xll.qlIndexFixing($AD$5,BA320,TRUE,_xll.ohTrigger(Trigger,Trigger6M))</f>
        <v>#NUM!</v>
      </c>
      <c r="BE320" s="242">
        <f>IFERROR(_xll.qlIndexFixing($BF$1,BA320,,_xll.ohTrigger(Trigger,Trigger6M)),#N/A)</f>
        <v>1.2724901006062814E-3</v>
      </c>
    </row>
    <row r="321" spans="52:57" ht="11.25" customHeight="1" x14ac:dyDescent="0.25">
      <c r="AZ321" s="97" t="s">
        <v>197</v>
      </c>
      <c r="BA321" s="98">
        <f>_xll.qlInterestRateIndexFixingDate(Currency&amp;"ibor"&amp;Tenor,BB321,Trigger)</f>
        <v>42695</v>
      </c>
      <c r="BB321" s="98">
        <f>_xll.qlCalendarAdvance(Calendar,BB320,AZ321,"f",,Trigger)</f>
        <v>42697</v>
      </c>
      <c r="BC321" s="98">
        <f>_xll.qlInterestRateIndexMaturity(Currency&amp;"ibor"&amp;Tenor,BB321,Trigger)</f>
        <v>42878</v>
      </c>
      <c r="BD321" s="242" t="e">
        <f>_xll.qlIndexFixing($AD$5,BA321,TRUE,_xll.ohTrigger(Trigger,Trigger6M))</f>
        <v>#NUM!</v>
      </c>
      <c r="BE321" s="242">
        <f>IFERROR(_xll.qlIndexFixing($BF$1,BA321,,_xll.ohTrigger(Trigger,Trigger6M)),#N/A)</f>
        <v>1.2767162260722133E-3</v>
      </c>
    </row>
    <row r="322" spans="52:57" ht="11.25" customHeight="1" x14ac:dyDescent="0.25">
      <c r="AZ322" s="97" t="s">
        <v>197</v>
      </c>
      <c r="BA322" s="98">
        <f>_xll.qlInterestRateIndexFixingDate(Currency&amp;"ibor"&amp;Tenor,BB322,Trigger)</f>
        <v>42696</v>
      </c>
      <c r="BB322" s="98">
        <f>_xll.qlCalendarAdvance(Calendar,BB321,AZ322,"f",,Trigger)</f>
        <v>42698</v>
      </c>
      <c r="BC322" s="98">
        <f>_xll.qlInterestRateIndexMaturity(Currency&amp;"ibor"&amp;Tenor,BB322,Trigger)</f>
        <v>42879</v>
      </c>
      <c r="BD322" s="242" t="e">
        <f>_xll.qlIndexFixing($AD$5,BA322,TRUE,_xll.ohTrigger(Trigger,Trigger6M))</f>
        <v>#NUM!</v>
      </c>
      <c r="BE322" s="242">
        <f>IFERROR(_xll.qlIndexFixing($BF$1,BA322,,_xll.ohTrigger(Trigger,Trigger6M)),#N/A)</f>
        <v>1.2809539089031546E-3</v>
      </c>
    </row>
    <row r="323" spans="52:57" ht="11.25" customHeight="1" x14ac:dyDescent="0.25">
      <c r="AZ323" s="97" t="s">
        <v>197</v>
      </c>
      <c r="BA323" s="98">
        <f>_xll.qlInterestRateIndexFixingDate(Currency&amp;"ibor"&amp;Tenor,BB323,Trigger)</f>
        <v>42697</v>
      </c>
      <c r="BB323" s="98">
        <f>_xll.qlCalendarAdvance(Calendar,BB322,AZ323,"f",,Trigger)</f>
        <v>42699</v>
      </c>
      <c r="BC323" s="98">
        <f>_xll.qlInterestRateIndexMaturity(Currency&amp;"ibor"&amp;Tenor,BB323,Trigger)</f>
        <v>42880</v>
      </c>
      <c r="BD323" s="242" t="e">
        <f>_xll.qlIndexFixing($AD$5,BA323,TRUE,_xll.ohTrigger(Trigger,Trigger6M))</f>
        <v>#NUM!</v>
      </c>
      <c r="BE323" s="242">
        <f>IFERROR(_xll.qlIndexFixing($BF$1,BA323,,_xll.ohTrigger(Trigger,Trigger6M)),#N/A)</f>
        <v>1.285204242986076E-3</v>
      </c>
    </row>
    <row r="324" spans="52:57" ht="11.25" customHeight="1" x14ac:dyDescent="0.25">
      <c r="AZ324" s="97" t="s">
        <v>197</v>
      </c>
      <c r="BA324" s="98">
        <f>_xll.qlInterestRateIndexFixingDate(Currency&amp;"ibor"&amp;Tenor,BB324,Trigger)</f>
        <v>42698</v>
      </c>
      <c r="BB324" s="98">
        <f>_xll.qlCalendarAdvance(Calendar,BB323,AZ324,"f",,Trigger)</f>
        <v>42702</v>
      </c>
      <c r="BC324" s="98">
        <f>_xll.qlInterestRateIndexMaturity(Currency&amp;"ibor"&amp;Tenor,BB324,Trigger)</f>
        <v>42884</v>
      </c>
      <c r="BD324" s="242" t="e">
        <f>_xll.qlIndexFixing($AD$5,BA324,TRUE,_xll.ohTrigger(Trigger,Trigger6M))</f>
        <v>#NUM!</v>
      </c>
      <c r="BE324" s="242">
        <f>IFERROR(_xll.qlIndexFixing($BF$1,BA324,,_xll.ohTrigger(Trigger,Trigger6M)),#N/A)</f>
        <v>1.2999999999949012E-3</v>
      </c>
    </row>
    <row r="325" spans="52:57" ht="11.25" customHeight="1" x14ac:dyDescent="0.25">
      <c r="AZ325" s="97" t="s">
        <v>197</v>
      </c>
      <c r="BA325" s="98">
        <f>_xll.qlInterestRateIndexFixingDate(Currency&amp;"ibor"&amp;Tenor,BB325,Trigger)</f>
        <v>42699</v>
      </c>
      <c r="BB325" s="98">
        <f>_xll.qlCalendarAdvance(Calendar,BB324,AZ325,"f",,Trigger)</f>
        <v>42703</v>
      </c>
      <c r="BC325" s="98">
        <f>_xll.qlInterestRateIndexMaturity(Currency&amp;"ibor"&amp;Tenor,BB325,Trigger)</f>
        <v>42884</v>
      </c>
      <c r="BD325" s="242" t="e">
        <f>_xll.qlIndexFixing($AD$5,BA325,TRUE,_xll.ohTrigger(Trigger,Trigger6M))</f>
        <v>#NUM!</v>
      </c>
      <c r="BE325" s="242">
        <f>IFERROR(_xll.qlIndexFixing($BF$1,BA325,,_xll.ohTrigger(Trigger,Trigger6M)),#N/A)</f>
        <v>1.3023540987885157E-3</v>
      </c>
    </row>
    <row r="326" spans="52:57" ht="11.25" customHeight="1" x14ac:dyDescent="0.25">
      <c r="AZ326" s="97" t="s">
        <v>197</v>
      </c>
      <c r="BA326" s="98">
        <f>_xll.qlInterestRateIndexFixingDate(Currency&amp;"ibor"&amp;Tenor,BB326,Trigger)</f>
        <v>42702</v>
      </c>
      <c r="BB326" s="98">
        <f>_xll.qlCalendarAdvance(Calendar,BB325,AZ326,"f",,Trigger)</f>
        <v>42704</v>
      </c>
      <c r="BC326" s="98">
        <f>_xll.qlInterestRateIndexMaturity(Currency&amp;"ibor"&amp;Tenor,BB326,Trigger)</f>
        <v>42886</v>
      </c>
      <c r="BD326" s="242" t="e">
        <f>_xll.qlIndexFixing($AD$5,BA326,TRUE,_xll.ohTrigger(Trigger,Trigger6M))</f>
        <v>#NUM!</v>
      </c>
      <c r="BE326" s="242">
        <f>IFERROR(_xll.qlIndexFixing($BF$1,BA326,,_xll.ohTrigger(Trigger,Trigger6M)),#N/A)</f>
        <v>1.3086779258668587E-3</v>
      </c>
    </row>
    <row r="327" spans="52:57" ht="11.25" customHeight="1" x14ac:dyDescent="0.25">
      <c r="AZ327" s="97" t="s">
        <v>197</v>
      </c>
      <c r="BA327" s="98">
        <f>_xll.qlInterestRateIndexFixingDate(Currency&amp;"ibor"&amp;Tenor,BB327,Trigger)</f>
        <v>42703</v>
      </c>
      <c r="BB327" s="98">
        <f>_xll.qlCalendarAdvance(Calendar,BB326,AZ327,"f",,Trigger)</f>
        <v>42705</v>
      </c>
      <c r="BC327" s="98">
        <f>_xll.qlInterestRateIndexMaturity(Currency&amp;"ibor"&amp;Tenor,BB327,Trigger)</f>
        <v>42887</v>
      </c>
      <c r="BD327" s="242" t="e">
        <f>_xll.qlIndexFixing($AD$5,BA327,TRUE,_xll.ohTrigger(Trigger,Trigger6M))</f>
        <v>#NUM!</v>
      </c>
      <c r="BE327" s="242">
        <f>IFERROR(_xll.qlIndexFixing($BF$1,BA327,,_xll.ohTrigger(Trigger,Trigger6M)),#N/A)</f>
        <v>1.3130454964867515E-3</v>
      </c>
    </row>
    <row r="328" spans="52:57" ht="11.25" customHeight="1" x14ac:dyDescent="0.25">
      <c r="AZ328" s="97" t="s">
        <v>197</v>
      </c>
      <c r="BA328" s="98">
        <f>_xll.qlInterestRateIndexFixingDate(Currency&amp;"ibor"&amp;Tenor,BB328,Trigger)</f>
        <v>42704</v>
      </c>
      <c r="BB328" s="98">
        <f>_xll.qlCalendarAdvance(Calendar,BB327,AZ328,"f",,Trigger)</f>
        <v>42706</v>
      </c>
      <c r="BC328" s="98">
        <f>_xll.qlInterestRateIndexMaturity(Currency&amp;"ibor"&amp;Tenor,BB328,Trigger)</f>
        <v>42888</v>
      </c>
      <c r="BD328" s="242" t="e">
        <f>_xll.qlIndexFixing($AD$5,BA328,TRUE,_xll.ohTrigger(Trigger,Trigger6M))</f>
        <v>#NUM!</v>
      </c>
      <c r="BE328" s="242">
        <f>IFERROR(_xll.qlIndexFixing($BF$1,BA328,,_xll.ohTrigger(Trigger,Trigger6M)),#N/A)</f>
        <v>1.3174324738171686E-3</v>
      </c>
    </row>
    <row r="329" spans="52:57" ht="11.25" customHeight="1" x14ac:dyDescent="0.25">
      <c r="AZ329" s="97" t="s">
        <v>197</v>
      </c>
      <c r="BA329" s="98">
        <f>_xll.qlInterestRateIndexFixingDate(Currency&amp;"ibor"&amp;Tenor,BB329,Trigger)</f>
        <v>42705</v>
      </c>
      <c r="BB329" s="98">
        <f>_xll.qlCalendarAdvance(Calendar,BB328,AZ329,"f",,Trigger)</f>
        <v>42709</v>
      </c>
      <c r="BC329" s="98">
        <f>_xll.qlInterestRateIndexMaturity(Currency&amp;"ibor"&amp;Tenor,BB329,Trigger)</f>
        <v>42891</v>
      </c>
      <c r="BD329" s="242" t="e">
        <f>_xll.qlIndexFixing($AD$5,BA329,TRUE,_xll.ohTrigger(Trigger,Trigger6M))</f>
        <v>#NUM!</v>
      </c>
      <c r="BE329" s="242">
        <f>IFERROR(_xll.qlIndexFixing($BF$1,BA329,,_xll.ohTrigger(Trigger,Trigger6M)),#N/A)</f>
        <v>1.3307149177478317E-3</v>
      </c>
    </row>
    <row r="330" spans="52:57" ht="11.25" customHeight="1" x14ac:dyDescent="0.25">
      <c r="AZ330" s="97" t="s">
        <v>197</v>
      </c>
      <c r="BA330" s="98">
        <f>_xll.qlInterestRateIndexFixingDate(Currency&amp;"ibor"&amp;Tenor,BB330,Trigger)</f>
        <v>42706</v>
      </c>
      <c r="BB330" s="98">
        <f>_xll.qlCalendarAdvance(Calendar,BB329,AZ330,"f",,Trigger)</f>
        <v>42710</v>
      </c>
      <c r="BC330" s="98">
        <f>_xll.qlInterestRateIndexMaturity(Currency&amp;"ibor"&amp;Tenor,BB330,Trigger)</f>
        <v>42892</v>
      </c>
      <c r="BD330" s="242" t="e">
        <f>_xll.qlIndexFixing($AD$5,BA330,TRUE,_xll.ohTrigger(Trigger,Trigger6M))</f>
        <v>#NUM!</v>
      </c>
      <c r="BE330" s="242">
        <f>IFERROR(_xll.qlIndexFixing($BF$1,BA330,,_xll.ohTrigger(Trigger,Trigger6M)),#N/A)</f>
        <v>1.3351846023228183E-3</v>
      </c>
    </row>
    <row r="331" spans="52:57" ht="11.25" customHeight="1" x14ac:dyDescent="0.25">
      <c r="AZ331" s="97" t="s">
        <v>197</v>
      </c>
      <c r="BA331" s="98">
        <f>_xll.qlInterestRateIndexFixingDate(Currency&amp;"ibor"&amp;Tenor,BB331,Trigger)</f>
        <v>42709</v>
      </c>
      <c r="BB331" s="98">
        <f>_xll.qlCalendarAdvance(Calendar,BB330,AZ331,"f",,Trigger)</f>
        <v>42711</v>
      </c>
      <c r="BC331" s="98">
        <f>_xll.qlInterestRateIndexMaturity(Currency&amp;"ibor"&amp;Tenor,BB331,Trigger)</f>
        <v>42893</v>
      </c>
      <c r="BD331" s="242" t="e">
        <f>_xll.qlIndexFixing($AD$5,BA331,TRUE,_xll.ohTrigger(Trigger,Trigger6M))</f>
        <v>#NUM!</v>
      </c>
      <c r="BE331" s="242">
        <f>IFERROR(_xll.qlIndexFixing($BF$1,BA331,,_xll.ohTrigger(Trigger,Trigger6M)),#N/A)</f>
        <v>1.3396762425355523E-3</v>
      </c>
    </row>
    <row r="332" spans="52:57" ht="11.25" customHeight="1" x14ac:dyDescent="0.25">
      <c r="AZ332" s="97" t="s">
        <v>197</v>
      </c>
      <c r="BA332" s="98">
        <f>_xll.qlInterestRateIndexFixingDate(Currency&amp;"ibor"&amp;Tenor,BB332,Trigger)</f>
        <v>42710</v>
      </c>
      <c r="BB332" s="98">
        <f>_xll.qlCalendarAdvance(Calendar,BB331,AZ332,"f",,Trigger)</f>
        <v>42712</v>
      </c>
      <c r="BC332" s="98">
        <f>_xll.qlInterestRateIndexMaturity(Currency&amp;"ibor"&amp;Tenor,BB332,Trigger)</f>
        <v>42894</v>
      </c>
      <c r="BD332" s="242" t="e">
        <f>_xll.qlIndexFixing($AD$5,BA332,TRUE,_xll.ohTrigger(Trigger,Trigger6M))</f>
        <v>#NUM!</v>
      </c>
      <c r="BE332" s="242">
        <f>IFERROR(_xll.qlIndexFixing($BF$1,BA332,,_xll.ohTrigger(Trigger,Trigger6M)),#N/A)</f>
        <v>1.3441903534079053E-3</v>
      </c>
    </row>
    <row r="333" spans="52:57" ht="11.25" customHeight="1" x14ac:dyDescent="0.25">
      <c r="AZ333" s="97" t="s">
        <v>197</v>
      </c>
      <c r="BA333" s="98">
        <f>_xll.qlInterestRateIndexFixingDate(Currency&amp;"ibor"&amp;Tenor,BB333,Trigger)</f>
        <v>42711</v>
      </c>
      <c r="BB333" s="98">
        <f>_xll.qlCalendarAdvance(Calendar,BB332,AZ333,"f",,Trigger)</f>
        <v>42713</v>
      </c>
      <c r="BC333" s="98">
        <f>_xll.qlInterestRateIndexMaturity(Currency&amp;"ibor"&amp;Tenor,BB333,Trigger)</f>
        <v>42895</v>
      </c>
      <c r="BD333" s="242" t="e">
        <f>_xll.qlIndexFixing($AD$5,BA333,TRUE,_xll.ohTrigger(Trigger,Trigger6M))</f>
        <v>#NUM!</v>
      </c>
      <c r="BE333" s="242">
        <f>IFERROR(_xll.qlIndexFixing($BF$1,BA333,,_xll.ohTrigger(Trigger,Trigger6M)),#N/A)</f>
        <v>1.3487274517054082E-3</v>
      </c>
    </row>
    <row r="334" spans="52:57" ht="11.25" customHeight="1" x14ac:dyDescent="0.25">
      <c r="AZ334" s="97" t="s">
        <v>197</v>
      </c>
      <c r="BA334" s="98">
        <f>_xll.qlInterestRateIndexFixingDate(Currency&amp;"ibor"&amp;Tenor,BB334,Trigger)</f>
        <v>42712</v>
      </c>
      <c r="BB334" s="98">
        <f>_xll.qlCalendarAdvance(Calendar,BB333,AZ334,"f",,Trigger)</f>
        <v>42716</v>
      </c>
      <c r="BC334" s="98">
        <f>_xll.qlInterestRateIndexMaturity(Currency&amp;"ibor"&amp;Tenor,BB334,Trigger)</f>
        <v>42898</v>
      </c>
      <c r="BD334" s="242" t="e">
        <f>_xll.qlIndexFixing($AD$5,BA334,TRUE,_xll.ohTrigger(Trigger,Trigger6M))</f>
        <v>#NUM!</v>
      </c>
      <c r="BE334" s="242">
        <f>IFERROR(_xll.qlIndexFixing($BF$1,BA334,,_xll.ohTrigger(Trigger,Trigger6M)),#N/A)</f>
        <v>1.3624818649972468E-3</v>
      </c>
    </row>
    <row r="335" spans="52:57" ht="11.25" customHeight="1" x14ac:dyDescent="0.25">
      <c r="AZ335" s="97" t="s">
        <v>197</v>
      </c>
      <c r="BA335" s="98">
        <f>_xll.qlInterestRateIndexFixingDate(Currency&amp;"ibor"&amp;Tenor,BB335,Trigger)</f>
        <v>42713</v>
      </c>
      <c r="BB335" s="98">
        <f>_xll.qlCalendarAdvance(Calendar,BB334,AZ335,"f",,Trigger)</f>
        <v>42717</v>
      </c>
      <c r="BC335" s="98">
        <f>_xll.qlInterestRateIndexMaturity(Currency&amp;"ibor"&amp;Tenor,BB335,Trigger)</f>
        <v>42899</v>
      </c>
      <c r="BD335" s="242" t="e">
        <f>_xll.qlIndexFixing($AD$5,BA335,TRUE,_xll.ohTrigger(Trigger,Trigger6M))</f>
        <v>#NUM!</v>
      </c>
      <c r="BE335" s="242">
        <f>IFERROR(_xll.qlIndexFixing($BF$1,BA335,,_xll.ohTrigger(Trigger,Trigger6M)),#N/A)</f>
        <v>1.3671161155717425E-3</v>
      </c>
    </row>
    <row r="336" spans="52:57" ht="11.25" customHeight="1" x14ac:dyDescent="0.25">
      <c r="AZ336" s="97" t="s">
        <v>197</v>
      </c>
      <c r="BA336" s="98">
        <f>_xll.qlInterestRateIndexFixingDate(Currency&amp;"ibor"&amp;Tenor,BB336,Trigger)</f>
        <v>42716</v>
      </c>
      <c r="BB336" s="98">
        <f>_xll.qlCalendarAdvance(Calendar,BB335,AZ336,"f",,Trigger)</f>
        <v>42718</v>
      </c>
      <c r="BC336" s="98">
        <f>_xll.qlInterestRateIndexMaturity(Currency&amp;"ibor"&amp;Tenor,BB336,Trigger)</f>
        <v>42900</v>
      </c>
      <c r="BD336" s="242" t="e">
        <f>_xll.qlIndexFixing($AD$5,BA336,TRUE,_xll.ohTrigger(Trigger,Trigger6M))</f>
        <v>#NUM!</v>
      </c>
      <c r="BE336" s="242">
        <f>IFERROR(_xll.qlIndexFixing($BF$1,BA336,,_xll.ohTrigger(Trigger,Trigger6M)),#N/A)</f>
        <v>1.3717759635886455E-3</v>
      </c>
    </row>
    <row r="337" spans="52:57" ht="11.25" customHeight="1" x14ac:dyDescent="0.25">
      <c r="AZ337" s="97" t="s">
        <v>197</v>
      </c>
      <c r="BA337" s="98">
        <f>_xll.qlInterestRateIndexFixingDate(Currency&amp;"ibor"&amp;Tenor,BB337,Trigger)</f>
        <v>42717</v>
      </c>
      <c r="BB337" s="98">
        <f>_xll.qlCalendarAdvance(Calendar,BB336,AZ337,"f",,Trigger)</f>
        <v>42719</v>
      </c>
      <c r="BC337" s="98">
        <f>_xll.qlInterestRateIndexMaturity(Currency&amp;"ibor"&amp;Tenor,BB337,Trigger)</f>
        <v>42901</v>
      </c>
      <c r="BD337" s="242" t="e">
        <f>_xll.qlIndexFixing($AD$5,BA337,TRUE,_xll.ohTrigger(Trigger,Trigger6M))</f>
        <v>#NUM!</v>
      </c>
      <c r="BE337" s="242">
        <f>IFERROR(_xll.qlIndexFixing($BF$1,BA337,,_xll.ohTrigger(Trigger,Trigger6M)),#N/A)</f>
        <v>1.3764619362873071E-3</v>
      </c>
    </row>
    <row r="338" spans="52:57" ht="11.25" customHeight="1" x14ac:dyDescent="0.25">
      <c r="AZ338" s="97" t="s">
        <v>197</v>
      </c>
      <c r="BA338" s="98">
        <f>_xll.qlInterestRateIndexFixingDate(Currency&amp;"ibor"&amp;Tenor,BB338,Trigger)</f>
        <v>42718</v>
      </c>
      <c r="BB338" s="98">
        <f>_xll.qlCalendarAdvance(Calendar,BB337,AZ338,"f",,Trigger)</f>
        <v>42720</v>
      </c>
      <c r="BC338" s="98">
        <f>_xll.qlInterestRateIndexMaturity(Currency&amp;"ibor"&amp;Tenor,BB338,Trigger)</f>
        <v>42902</v>
      </c>
      <c r="BD338" s="242" t="e">
        <f>_xll.qlIndexFixing($AD$5,BA338,TRUE,_xll.ohTrigger(Trigger,Trigger6M))</f>
        <v>#NUM!</v>
      </c>
      <c r="BE338" s="242">
        <f>IFERROR(_xll.qlIndexFixing($BF$1,BA338,,_xll.ohTrigger(Trigger,Trigger6M)),#N/A)</f>
        <v>1.381174562654252E-3</v>
      </c>
    </row>
    <row r="339" spans="52:57" ht="11.25" customHeight="1" x14ac:dyDescent="0.25">
      <c r="AZ339" s="97" t="s">
        <v>197</v>
      </c>
      <c r="BA339" s="98">
        <f>_xll.qlInterestRateIndexFixingDate(Currency&amp;"ibor"&amp;Tenor,BB339,Trigger)</f>
        <v>42719</v>
      </c>
      <c r="BB339" s="98">
        <f>_xll.qlCalendarAdvance(Calendar,BB338,AZ339,"f",,Trigger)</f>
        <v>42723</v>
      </c>
      <c r="BC339" s="98">
        <f>_xll.qlInterestRateIndexMaturity(Currency&amp;"ibor"&amp;Tenor,BB339,Trigger)</f>
        <v>42905</v>
      </c>
      <c r="BD339" s="242" t="e">
        <f>_xll.qlIndexFixing($AD$5,BA339,TRUE,_xll.ohTrigger(Trigger,Trigger6M))</f>
        <v>#NUM!</v>
      </c>
      <c r="BE339" s="242">
        <f>IFERROR(_xll.qlIndexFixing($BF$1,BA339,,_xll.ohTrigger(Trigger,Trigger6M)),#N/A)</f>
        <v>1.3954776798257857E-3</v>
      </c>
    </row>
    <row r="340" spans="52:57" ht="11.25" customHeight="1" x14ac:dyDescent="0.25">
      <c r="AZ340" s="97" t="s">
        <v>197</v>
      </c>
      <c r="BA340" s="98">
        <f>_xll.qlInterestRateIndexFixingDate(Currency&amp;"ibor"&amp;Tenor,BB340,Trigger)</f>
        <v>42720</v>
      </c>
      <c r="BB340" s="98">
        <f>_xll.qlCalendarAdvance(Calendar,BB339,AZ340,"f",,Trigger)</f>
        <v>42724</v>
      </c>
      <c r="BC340" s="98">
        <f>_xll.qlInterestRateIndexMaturity(Currency&amp;"ibor"&amp;Tenor,BB340,Trigger)</f>
        <v>42906</v>
      </c>
      <c r="BD340" s="242" t="e">
        <f>_xll.qlIndexFixing($AD$5,BA340,TRUE,_xll.ohTrigger(Trigger,Trigger6M))</f>
        <v>#NUM!</v>
      </c>
      <c r="BE340" s="242">
        <f>IFERROR(_xll.qlIndexFixing($BF$1,BA340,,_xll.ohTrigger(Trigger,Trigger6M)),#N/A)</f>
        <v>1.4003022456565829E-3</v>
      </c>
    </row>
    <row r="341" spans="52:57" ht="11.25" customHeight="1" x14ac:dyDescent="0.25">
      <c r="AZ341" s="97" t="s">
        <v>197</v>
      </c>
      <c r="BA341" s="98">
        <f>_xll.qlInterestRateIndexFixingDate(Currency&amp;"ibor"&amp;Tenor,BB341,Trigger)</f>
        <v>42723</v>
      </c>
      <c r="BB341" s="98">
        <f>_xll.qlCalendarAdvance(Calendar,BB340,AZ341,"f",,Trigger)</f>
        <v>42725</v>
      </c>
      <c r="BC341" s="98">
        <f>_xll.qlInterestRateIndexMaturity(Currency&amp;"ibor"&amp;Tenor,BB341,Trigger)</f>
        <v>42907</v>
      </c>
      <c r="BD341" s="242" t="e">
        <f>_xll.qlIndexFixing($AD$5,BA341,TRUE,_xll.ohTrigger(Trigger,Trigger6M))</f>
        <v>#NUM!</v>
      </c>
      <c r="BE341" s="242">
        <f>IFERROR(_xll.qlIndexFixing($BF$1,BA341,,_xll.ohTrigger(Trigger,Trigger6M)),#N/A)</f>
        <v>1.4051561362818407E-3</v>
      </c>
    </row>
    <row r="342" spans="52:57" ht="11.25" customHeight="1" x14ac:dyDescent="0.25">
      <c r="AZ342" s="97" t="s">
        <v>197</v>
      </c>
      <c r="BA342" s="98">
        <f>_xll.qlInterestRateIndexFixingDate(Currency&amp;"ibor"&amp;Tenor,BB342,Trigger)</f>
        <v>42724</v>
      </c>
      <c r="BB342" s="98">
        <f>_xll.qlCalendarAdvance(Calendar,BB341,AZ342,"f",,Trigger)</f>
        <v>42726</v>
      </c>
      <c r="BC342" s="98">
        <f>_xll.qlInterestRateIndexMaturity(Currency&amp;"ibor"&amp;Tenor,BB342,Trigger)</f>
        <v>42908</v>
      </c>
      <c r="BD342" s="242" t="e">
        <f>_xll.qlIndexFixing($AD$5,BA342,TRUE,_xll.ohTrigger(Trigger,Trigger6M))</f>
        <v>#NUM!</v>
      </c>
      <c r="BE342" s="242">
        <f>IFERROR(_xll.qlIndexFixing($BF$1,BA342,,_xll.ohTrigger(Trigger,Trigger6M)),#N/A)</f>
        <v>1.4100398911654178E-3</v>
      </c>
    </row>
    <row r="343" spans="52:57" ht="11.25" customHeight="1" x14ac:dyDescent="0.25">
      <c r="AZ343" s="97" t="s">
        <v>197</v>
      </c>
      <c r="BA343" s="98">
        <f>_xll.qlInterestRateIndexFixingDate(Currency&amp;"ibor"&amp;Tenor,BB343,Trigger)</f>
        <v>42725</v>
      </c>
      <c r="BB343" s="98">
        <f>_xll.qlCalendarAdvance(Calendar,BB342,AZ343,"f",,Trigger)</f>
        <v>42727</v>
      </c>
      <c r="BC343" s="98">
        <f>_xll.qlInterestRateIndexMaturity(Currency&amp;"ibor"&amp;Tenor,BB343,Trigger)</f>
        <v>42909</v>
      </c>
      <c r="BD343" s="242" t="e">
        <f>_xll.qlIndexFixing($AD$5,BA343,TRUE,_xll.ohTrigger(Trigger,Trigger6M))</f>
        <v>#NUM!</v>
      </c>
      <c r="BE343" s="242">
        <f>IFERROR(_xll.qlIndexFixing($BF$1,BA343,,_xll.ohTrigger(Trigger,Trigger6M)),#N/A)</f>
        <v>1.4149540515187851E-3</v>
      </c>
    </row>
    <row r="344" spans="52:57" ht="11.25" customHeight="1" x14ac:dyDescent="0.25">
      <c r="AZ344" s="97" t="s">
        <v>197</v>
      </c>
      <c r="BA344" s="98">
        <f>_xll.qlInterestRateIndexFixingDate(Currency&amp;"ibor"&amp;Tenor,BB344,Trigger)</f>
        <v>42726</v>
      </c>
      <c r="BB344" s="98">
        <f>_xll.qlCalendarAdvance(Calendar,BB343,AZ344,"f",,Trigger)</f>
        <v>42731</v>
      </c>
      <c r="BC344" s="98">
        <f>_xll.qlInterestRateIndexMaturity(Currency&amp;"ibor"&amp;Tenor,BB344,Trigger)</f>
        <v>42913</v>
      </c>
      <c r="BD344" s="242" t="e">
        <f>_xll.qlIndexFixing($AD$5,BA344,TRUE,_xll.ohTrigger(Trigger,Trigger6M))</f>
        <v>#NUM!</v>
      </c>
      <c r="BE344" s="242">
        <f>IFERROR(_xll.qlIndexFixing($BF$1,BA344,,_xll.ohTrigger(Trigger,Trigger6M)),#N/A)</f>
        <v>1.4349256329913409E-3</v>
      </c>
    </row>
    <row r="345" spans="52:57" ht="11.25" customHeight="1" x14ac:dyDescent="0.25">
      <c r="AZ345" s="97" t="s">
        <v>197</v>
      </c>
      <c r="BA345" s="98">
        <f>_xll.qlInterestRateIndexFixingDate(Currency&amp;"ibor"&amp;Tenor,BB345,Trigger)</f>
        <v>42727</v>
      </c>
      <c r="BB345" s="98">
        <f>_xll.qlCalendarAdvance(Calendar,BB344,AZ345,"f",,Trigger)</f>
        <v>42732</v>
      </c>
      <c r="BC345" s="98">
        <f>_xll.qlInterestRateIndexMaturity(Currency&amp;"ibor"&amp;Tenor,BB345,Trigger)</f>
        <v>42914</v>
      </c>
      <c r="BD345" s="242" t="e">
        <f>_xll.qlIndexFixing($AD$5,BA345,TRUE,_xll.ohTrigger(Trigger,Trigger6M))</f>
        <v>#NUM!</v>
      </c>
      <c r="BE345" s="242">
        <f>IFERROR(_xll.qlIndexFixing($BF$1,BA345,,_xll.ohTrigger(Trigger,Trigger6M)),#N/A)</f>
        <v>1.4399999999996833E-3</v>
      </c>
    </row>
    <row r="346" spans="52:57" ht="11.25" customHeight="1" x14ac:dyDescent="0.25">
      <c r="AZ346" s="97" t="s">
        <v>197</v>
      </c>
      <c r="BA346" s="98">
        <f>_xll.qlInterestRateIndexFixingDate(Currency&amp;"ibor"&amp;Tenor,BB346,Trigger)</f>
        <v>42731</v>
      </c>
      <c r="BB346" s="98">
        <f>_xll.qlCalendarAdvance(Calendar,BB345,AZ346,"f",,Trigger)</f>
        <v>42733</v>
      </c>
      <c r="BC346" s="98">
        <f>_xll.qlInterestRateIndexMaturity(Currency&amp;"ibor"&amp;Tenor,BB346,Trigger)</f>
        <v>42915</v>
      </c>
      <c r="BD346" s="242" t="e">
        <f>_xll.qlIndexFixing($AD$5,BA346,TRUE,_xll.ohTrigger(Trigger,Trigger6M))</f>
        <v>#NUM!</v>
      </c>
      <c r="BE346" s="242">
        <f>IFERROR(_xll.qlIndexFixing($BF$1,BA346,,_xll.ohTrigger(Trigger,Trigger6M)),#N/A)</f>
        <v>1.4451077162645689E-3</v>
      </c>
    </row>
    <row r="347" spans="52:57" ht="11.25" customHeight="1" x14ac:dyDescent="0.25">
      <c r="AZ347" s="97" t="s">
        <v>197</v>
      </c>
      <c r="BA347" s="98">
        <f>_xll.qlInterestRateIndexFixingDate(Currency&amp;"ibor"&amp;Tenor,BB347,Trigger)</f>
        <v>42732</v>
      </c>
      <c r="BB347" s="98">
        <f>_xll.qlCalendarAdvance(Calendar,BB346,AZ347,"f",,Trigger)</f>
        <v>42734</v>
      </c>
      <c r="BC347" s="98">
        <f>_xll.qlInterestRateIndexMaturity(Currency&amp;"ibor"&amp;Tenor,BB347,Trigger)</f>
        <v>42916</v>
      </c>
      <c r="BD347" s="242" t="e">
        <f>_xll.qlIndexFixing($AD$5,BA347,TRUE,_xll.ohTrigger(Trigger,Trigger6M))</f>
        <v>#NUM!</v>
      </c>
      <c r="BE347" s="242">
        <f>IFERROR(_xll.qlIndexFixing($BF$1,BA347,,_xll.ohTrigger(Trigger,Trigger6M)),#N/A)</f>
        <v>1.450247632316467E-3</v>
      </c>
    </row>
    <row r="348" spans="52:57" ht="11.25" customHeight="1" x14ac:dyDescent="0.25">
      <c r="AZ348" s="97" t="s">
        <v>197</v>
      </c>
      <c r="BA348" s="98">
        <f>_xll.qlInterestRateIndexFixingDate(Currency&amp;"ibor"&amp;Tenor,BB348,Trigger)</f>
        <v>42733</v>
      </c>
      <c r="BB348" s="98">
        <f>_xll.qlCalendarAdvance(Calendar,BB347,AZ348,"f",,Trigger)</f>
        <v>42737</v>
      </c>
      <c r="BC348" s="98">
        <f>_xll.qlInterestRateIndexMaturity(Currency&amp;"ibor"&amp;Tenor,BB348,Trigger)</f>
        <v>42919</v>
      </c>
      <c r="BD348" s="242" t="e">
        <f>_xll.qlIndexFixing($AD$5,BA348,TRUE,_xll.ohTrigger(Trigger,Trigger6M))</f>
        <v>#NUM!</v>
      </c>
      <c r="BE348" s="242">
        <f>IFERROR(_xll.qlIndexFixing($BF$1,BA348,,_xll.ohTrigger(Trigger,Trigger6M)),#N/A)</f>
        <v>1.448624076522046E-3</v>
      </c>
    </row>
    <row r="349" spans="52:57" ht="11.25" customHeight="1" x14ac:dyDescent="0.25">
      <c r="AZ349" s="97" t="s">
        <v>197</v>
      </c>
      <c r="BA349" s="98">
        <f>_xll.qlInterestRateIndexFixingDate(Currency&amp;"ibor"&amp;Tenor,BB349,Trigger)</f>
        <v>42734</v>
      </c>
      <c r="BB349" s="98">
        <f>_xll.qlCalendarAdvance(Calendar,BB348,AZ349,"f",,Trigger)</f>
        <v>42738</v>
      </c>
      <c r="BC349" s="98">
        <f>_xll.qlInterestRateIndexMaturity(Currency&amp;"ibor"&amp;Tenor,BB349,Trigger)</f>
        <v>42919</v>
      </c>
      <c r="BD349" s="242" t="e">
        <f>_xll.qlIndexFixing($AD$5,BA349,TRUE,_xll.ohTrigger(Trigger,Trigger6M))</f>
        <v>#NUM!</v>
      </c>
      <c r="BE349" s="242">
        <f>IFERROR(_xll.qlIndexFixing($BF$1,BA349,,_xll.ohTrigger(Trigger,Trigger6M)),#N/A)</f>
        <v>1.4506173902804507E-3</v>
      </c>
    </row>
    <row r="350" spans="52:57" ht="11.25" customHeight="1" x14ac:dyDescent="0.25">
      <c r="AZ350" s="97" t="s">
        <v>197</v>
      </c>
      <c r="BA350" s="98">
        <f>_xll.qlInterestRateIndexFixingDate(Currency&amp;"ibor"&amp;Tenor,BB350,Trigger)</f>
        <v>42737</v>
      </c>
      <c r="BB350" s="98">
        <f>_xll.qlCalendarAdvance(Calendar,BB349,AZ350,"f",,Trigger)</f>
        <v>42739</v>
      </c>
      <c r="BC350" s="98">
        <f>_xll.qlInterestRateIndexMaturity(Currency&amp;"ibor"&amp;Tenor,BB350,Trigger)</f>
        <v>42920</v>
      </c>
      <c r="BD350" s="242" t="e">
        <f>_xll.qlIndexFixing($AD$5,BA350,TRUE,_xll.ohTrigger(Trigger,Trigger6M))</f>
        <v>#NUM!</v>
      </c>
      <c r="BE350" s="242">
        <f>IFERROR(_xll.qlIndexFixing($BF$1,BA350,,_xll.ohTrigger(Trigger,Trigger6M)),#N/A)</f>
        <v>1.455869301315576E-3</v>
      </c>
    </row>
    <row r="351" spans="52:57" ht="11.25" customHeight="1" x14ac:dyDescent="0.25">
      <c r="AZ351" s="97" t="s">
        <v>197</v>
      </c>
      <c r="BA351" s="98">
        <f>_xll.qlInterestRateIndexFixingDate(Currency&amp;"ibor"&amp;Tenor,BB351,Trigger)</f>
        <v>42738</v>
      </c>
      <c r="BB351" s="98">
        <f>_xll.qlCalendarAdvance(Calendar,BB350,AZ351,"f",,Trigger)</f>
        <v>42740</v>
      </c>
      <c r="BC351" s="98">
        <f>_xll.qlInterestRateIndexMaturity(Currency&amp;"ibor"&amp;Tenor,BB351,Trigger)</f>
        <v>42921</v>
      </c>
      <c r="BD351" s="242" t="e">
        <f>_xll.qlIndexFixing($AD$5,BA351,TRUE,_xll.ohTrigger(Trigger,Trigger6M))</f>
        <v>#NUM!</v>
      </c>
      <c r="BE351" s="242">
        <f>IFERROR(_xll.qlIndexFixing($BF$1,BA351,,_xll.ohTrigger(Trigger,Trigger6M)),#N/A)</f>
        <v>1.4611481271486057E-3</v>
      </c>
    </row>
    <row r="352" spans="52:57" ht="11.25" customHeight="1" x14ac:dyDescent="0.25">
      <c r="AZ352" s="97" t="s">
        <v>197</v>
      </c>
      <c r="BA352" s="98">
        <f>_xll.qlInterestRateIndexFixingDate(Currency&amp;"ibor"&amp;Tenor,BB352,Trigger)</f>
        <v>42739</v>
      </c>
      <c r="BB352" s="98">
        <f>_xll.qlCalendarAdvance(Calendar,BB351,AZ352,"f",,Trigger)</f>
        <v>42741</v>
      </c>
      <c r="BC352" s="98">
        <f>_xll.qlInterestRateIndexMaturity(Currency&amp;"ibor"&amp;Tenor,BB352,Trigger)</f>
        <v>42922</v>
      </c>
      <c r="BD352" s="242" t="e">
        <f>_xll.qlIndexFixing($AD$5,BA352,TRUE,_xll.ohTrigger(Trigger,Trigger6M))</f>
        <v>#NUM!</v>
      </c>
      <c r="BE352" s="242">
        <f>IFERROR(_xll.qlIndexFixing($BF$1,BA352,,_xll.ohTrigger(Trigger,Trigger6M)),#N/A)</f>
        <v>1.4664523610616949E-3</v>
      </c>
    </row>
    <row r="353" spans="52:57" ht="11.25" customHeight="1" x14ac:dyDescent="0.25">
      <c r="AZ353" s="97" t="s">
        <v>197</v>
      </c>
      <c r="BA353" s="98">
        <f>_xll.qlInterestRateIndexFixingDate(Currency&amp;"ibor"&amp;Tenor,BB353,Trigger)</f>
        <v>42740</v>
      </c>
      <c r="BB353" s="98">
        <f>_xll.qlCalendarAdvance(Calendar,BB352,AZ353,"f",,Trigger)</f>
        <v>42744</v>
      </c>
      <c r="BC353" s="98">
        <f>_xll.qlInterestRateIndexMaturity(Currency&amp;"ibor"&amp;Tenor,BB353,Trigger)</f>
        <v>42926</v>
      </c>
      <c r="BD353" s="242" t="e">
        <f>_xll.qlIndexFixing($AD$5,BA353,TRUE,_xll.ohTrigger(Trigger,Trigger6M))</f>
        <v>#NUM!</v>
      </c>
      <c r="BE353" s="242">
        <f>IFERROR(_xll.qlIndexFixing($BF$1,BA353,,_xll.ohTrigger(Trigger,Trigger6M)),#N/A)</f>
        <v>1.485865091705348E-3</v>
      </c>
    </row>
    <row r="354" spans="52:57" ht="11.25" customHeight="1" x14ac:dyDescent="0.25">
      <c r="AZ354" s="97" t="s">
        <v>197</v>
      </c>
      <c r="BA354" s="98">
        <f>_xll.qlInterestRateIndexFixingDate(Currency&amp;"ibor"&amp;Tenor,BB354,Trigger)</f>
        <v>42741</v>
      </c>
      <c r="BB354" s="98">
        <f>_xll.qlCalendarAdvance(Calendar,BB353,AZ354,"f",,Trigger)</f>
        <v>42745</v>
      </c>
      <c r="BC354" s="98">
        <f>_xll.qlInterestRateIndexMaturity(Currency&amp;"ibor"&amp;Tenor,BB354,Trigger)</f>
        <v>42926</v>
      </c>
      <c r="BD354" s="242" t="e">
        <f>_xll.qlIndexFixing($AD$5,BA354,TRUE,_xll.ohTrigger(Trigger,Trigger6M))</f>
        <v>#NUM!</v>
      </c>
      <c r="BE354" s="242">
        <f>IFERROR(_xll.qlIndexFixing($BF$1,BA354,,_xll.ohTrigger(Trigger,Trigger6M)),#N/A)</f>
        <v>1.4878930848640523E-3</v>
      </c>
    </row>
    <row r="355" spans="52:57" ht="11.25" customHeight="1" x14ac:dyDescent="0.25">
      <c r="AZ355" s="97" t="s">
        <v>197</v>
      </c>
      <c r="BA355" s="98">
        <f>_xll.qlInterestRateIndexFixingDate(Currency&amp;"ibor"&amp;Tenor,BB355,Trigger)</f>
        <v>42744</v>
      </c>
      <c r="BB355" s="98">
        <f>_xll.qlCalendarAdvance(Calendar,BB354,AZ355,"f",,Trigger)</f>
        <v>42746</v>
      </c>
      <c r="BC355" s="98">
        <f>_xll.qlInterestRateIndexMaturity(Currency&amp;"ibor"&amp;Tenor,BB355,Trigger)</f>
        <v>42927</v>
      </c>
      <c r="BD355" s="242" t="e">
        <f>_xll.qlIndexFixing($AD$5,BA355,TRUE,_xll.ohTrigger(Trigger,Trigger6M))</f>
        <v>#NUM!</v>
      </c>
      <c r="BE355" s="242">
        <f>IFERROR(_xll.qlIndexFixing($BF$1,BA355,,_xll.ohTrigger(Trigger,Trigger6M)),#N/A)</f>
        <v>1.4933016000983994E-3</v>
      </c>
    </row>
    <row r="356" spans="52:57" ht="11.25" customHeight="1" x14ac:dyDescent="0.25">
      <c r="AZ356" s="97" t="s">
        <v>197</v>
      </c>
      <c r="BA356" s="98">
        <f>_xll.qlInterestRateIndexFixingDate(Currency&amp;"ibor"&amp;Tenor,BB356,Trigger)</f>
        <v>42745</v>
      </c>
      <c r="BB356" s="98">
        <f>_xll.qlCalendarAdvance(Calendar,BB355,AZ356,"f",,Trigger)</f>
        <v>42747</v>
      </c>
      <c r="BC356" s="98">
        <f>_xll.qlInterestRateIndexMaturity(Currency&amp;"ibor"&amp;Tenor,BB356,Trigger)</f>
        <v>42928</v>
      </c>
      <c r="BD356" s="242" t="e">
        <f>_xll.qlIndexFixing($AD$5,BA356,TRUE,_xll.ohTrigger(Trigger,Trigger6M))</f>
        <v>#NUM!</v>
      </c>
      <c r="BE356" s="242">
        <f>IFERROR(_xll.qlIndexFixing($BF$1,BA356,,_xll.ohTrigger(Trigger,Trigger6M)),#N/A)</f>
        <v>1.4987263881085806E-3</v>
      </c>
    </row>
    <row r="357" spans="52:57" ht="11.25" customHeight="1" x14ac:dyDescent="0.25">
      <c r="AZ357" s="97" t="s">
        <v>197</v>
      </c>
      <c r="BA357" s="98">
        <f>_xll.qlInterestRateIndexFixingDate(Currency&amp;"ibor"&amp;Tenor,BB357,Trigger)</f>
        <v>42746</v>
      </c>
      <c r="BB357" s="98">
        <f>_xll.qlCalendarAdvance(Calendar,BB356,AZ357,"f",,Trigger)</f>
        <v>42748</v>
      </c>
      <c r="BC357" s="98">
        <f>_xll.qlInterestRateIndexMaturity(Currency&amp;"ibor"&amp;Tenor,BB357,Trigger)</f>
        <v>42929</v>
      </c>
      <c r="BD357" s="242" t="e">
        <f>_xll.qlIndexFixing($AD$5,BA357,TRUE,_xll.ohTrigger(Trigger,Trigger6M))</f>
        <v>#NUM!</v>
      </c>
      <c r="BE357" s="242">
        <f>IFERROR(_xll.qlIndexFixing($BF$1,BA357,,_xll.ohTrigger(Trigger,Trigger6M)),#N/A)</f>
        <v>1.5041659105079401E-3</v>
      </c>
    </row>
    <row r="358" spans="52:57" ht="11.25" customHeight="1" x14ac:dyDescent="0.25">
      <c r="AZ358" s="97" t="s">
        <v>197</v>
      </c>
      <c r="BA358" s="98">
        <f>_xll.qlInterestRateIndexFixingDate(Currency&amp;"ibor"&amp;Tenor,BB358,Trigger)</f>
        <v>42747</v>
      </c>
      <c r="BB358" s="98">
        <f>_xll.qlCalendarAdvance(Calendar,BB357,AZ358,"f",,Trigger)</f>
        <v>42751</v>
      </c>
      <c r="BC358" s="98">
        <f>_xll.qlInterestRateIndexMaturity(Currency&amp;"ibor"&amp;Tenor,BB358,Trigger)</f>
        <v>42933</v>
      </c>
      <c r="BD358" s="242" t="e">
        <f>_xll.qlIndexFixing($AD$5,BA358,TRUE,_xll.ohTrigger(Trigger,Trigger6M))</f>
        <v>#NUM!</v>
      </c>
      <c r="BE358" s="242">
        <f>IFERROR(_xll.qlIndexFixing($BF$1,BA358,,_xll.ohTrigger(Trigger,Trigger6M)),#N/A)</f>
        <v>1.5238658265292538E-3</v>
      </c>
    </row>
    <row r="359" spans="52:57" ht="11.25" customHeight="1" x14ac:dyDescent="0.25">
      <c r="AZ359" s="97" t="s">
        <v>197</v>
      </c>
      <c r="BA359" s="98">
        <f>_xll.qlInterestRateIndexFixingDate(Currency&amp;"ibor"&amp;Tenor,BB359,Trigger)</f>
        <v>42748</v>
      </c>
      <c r="BB359" s="98">
        <f>_xll.qlCalendarAdvance(Calendar,BB358,AZ359,"f",,Trigger)</f>
        <v>42752</v>
      </c>
      <c r="BC359" s="98">
        <f>_xll.qlInterestRateIndexMaturity(Currency&amp;"ibor"&amp;Tenor,BB359,Trigger)</f>
        <v>42933</v>
      </c>
      <c r="BD359" s="242" t="e">
        <f>_xll.qlIndexFixing($AD$5,BA359,TRUE,_xll.ohTrigger(Trigger,Trigger6M))</f>
        <v>#NUM!</v>
      </c>
      <c r="BE359" s="242">
        <f>IFERROR(_xll.qlIndexFixing($BF$1,BA359,,_xll.ohTrigger(Trigger,Trigger6M)),#N/A)</f>
        <v>1.5260404178497728E-3</v>
      </c>
    </row>
    <row r="360" spans="52:57" ht="11.25" customHeight="1" x14ac:dyDescent="0.25">
      <c r="AZ360" s="97" t="s">
        <v>197</v>
      </c>
      <c r="BA360" s="98">
        <f>_xll.qlInterestRateIndexFixingDate(Currency&amp;"ibor"&amp;Tenor,BB360,Trigger)</f>
        <v>42751</v>
      </c>
      <c r="BB360" s="98">
        <f>_xll.qlCalendarAdvance(Calendar,BB359,AZ360,"f",,Trigger)</f>
        <v>42753</v>
      </c>
      <c r="BC360" s="98">
        <f>_xll.qlInterestRateIndexMaturity(Currency&amp;"ibor"&amp;Tenor,BB360,Trigger)</f>
        <v>42934</v>
      </c>
      <c r="BD360" s="242" t="e">
        <f>_xll.qlIndexFixing($AD$5,BA360,TRUE,_xll.ohTrigger(Trigger,Trigger6M))</f>
        <v>#NUM!</v>
      </c>
      <c r="BE360" s="242">
        <f>IFERROR(_xll.qlIndexFixing($BF$1,BA360,,_xll.ohTrigger(Trigger,Trigger6M)),#N/A)</f>
        <v>1.5315303779879796E-3</v>
      </c>
    </row>
    <row r="361" spans="52:57" ht="11.25" customHeight="1" x14ac:dyDescent="0.25">
      <c r="AZ361" s="97" t="s">
        <v>197</v>
      </c>
      <c r="BA361" s="98">
        <f>_xll.qlInterestRateIndexFixingDate(Currency&amp;"ibor"&amp;Tenor,BB361,Trigger)</f>
        <v>42752</v>
      </c>
      <c r="BB361" s="98">
        <f>_xll.qlCalendarAdvance(Calendar,BB360,AZ361,"f",,Trigger)</f>
        <v>42754</v>
      </c>
      <c r="BC361" s="98">
        <f>_xll.qlInterestRateIndexMaturity(Currency&amp;"ibor"&amp;Tenor,BB361,Trigger)</f>
        <v>42935</v>
      </c>
      <c r="BD361" s="242" t="e">
        <f>_xll.qlIndexFixing($AD$5,BA361,TRUE,_xll.ohTrigger(Trigger,Trigger6M))</f>
        <v>#NUM!</v>
      </c>
      <c r="BE361" s="242">
        <f>IFERROR(_xll.qlIndexFixing($BF$1,BA361,,_xll.ohTrigger(Trigger,Trigger6M)),#N/A)</f>
        <v>1.5370257471532249E-3</v>
      </c>
    </row>
    <row r="362" spans="52:57" ht="11.25" customHeight="1" x14ac:dyDescent="0.25">
      <c r="AZ362" s="97" t="s">
        <v>197</v>
      </c>
      <c r="BA362" s="98">
        <f>_xll.qlInterestRateIndexFixingDate(Currency&amp;"ibor"&amp;Tenor,BB362,Trigger)</f>
        <v>42753</v>
      </c>
      <c r="BB362" s="98">
        <f>_xll.qlCalendarAdvance(Calendar,BB361,AZ362,"f",,Trigger)</f>
        <v>42755</v>
      </c>
      <c r="BC362" s="98">
        <f>_xll.qlInterestRateIndexMaturity(Currency&amp;"ibor"&amp;Tenor,BB362,Trigger)</f>
        <v>42936</v>
      </c>
      <c r="BD362" s="242" t="e">
        <f>_xll.qlIndexFixing($AD$5,BA362,TRUE,_xll.ohTrigger(Trigger,Trigger6M))</f>
        <v>#NUM!</v>
      </c>
      <c r="BE362" s="242">
        <f>IFERROR(_xll.qlIndexFixing($BF$1,BA362,,_xll.ohTrigger(Trigger,Trigger6M)),#N/A)</f>
        <v>1.5425249552781174E-3</v>
      </c>
    </row>
    <row r="363" spans="52:57" ht="11.25" customHeight="1" x14ac:dyDescent="0.25">
      <c r="AZ363" s="97" t="s">
        <v>197</v>
      </c>
      <c r="BA363" s="98">
        <f>_xll.qlInterestRateIndexFixingDate(Currency&amp;"ibor"&amp;Tenor,BB363,Trigger)</f>
        <v>42754</v>
      </c>
      <c r="BB363" s="98">
        <f>_xll.qlCalendarAdvance(Calendar,BB362,AZ363,"f",,Trigger)</f>
        <v>42758</v>
      </c>
      <c r="BC363" s="98">
        <f>_xll.qlInterestRateIndexMaturity(Currency&amp;"ibor"&amp;Tenor,BB363,Trigger)</f>
        <v>42940</v>
      </c>
      <c r="BD363" s="242" t="e">
        <f>_xll.qlIndexFixing($AD$5,BA363,TRUE,_xll.ohTrigger(Trigger,Trigger6M))</f>
        <v>#NUM!</v>
      </c>
      <c r="BE363" s="242">
        <f>IFERROR(_xll.qlIndexFixing($BF$1,BA363,,_xll.ohTrigger(Trigger,Trigger6M)),#N/A)</f>
        <v>1.5620923691260793E-3</v>
      </c>
    </row>
    <row r="364" spans="52:57" ht="11.25" customHeight="1" x14ac:dyDescent="0.25">
      <c r="AZ364" s="97" t="s">
        <v>197</v>
      </c>
      <c r="BA364" s="98">
        <f>_xll.qlInterestRateIndexFixingDate(Currency&amp;"ibor"&amp;Tenor,BB364,Trigger)</f>
        <v>42755</v>
      </c>
      <c r="BB364" s="98">
        <f>_xll.qlCalendarAdvance(Calendar,BB363,AZ364,"f",,Trigger)</f>
        <v>42759</v>
      </c>
      <c r="BC364" s="98">
        <f>_xll.qlInterestRateIndexMaturity(Currency&amp;"ibor"&amp;Tenor,BB364,Trigger)</f>
        <v>42940</v>
      </c>
      <c r="BD364" s="242" t="e">
        <f>_xll.qlIndexFixing($AD$5,BA364,TRUE,_xll.ohTrigger(Trigger,Trigger6M))</f>
        <v>#NUM!</v>
      </c>
      <c r="BE364" s="242">
        <f>IFERROR(_xll.qlIndexFixing($BF$1,BA364,,_xll.ohTrigger(Trigger,Trigger6M)),#N/A)</f>
        <v>1.5645286175979334E-3</v>
      </c>
    </row>
    <row r="365" spans="52:57" ht="11.25" customHeight="1" x14ac:dyDescent="0.25">
      <c r="AZ365" s="97" t="s">
        <v>197</v>
      </c>
      <c r="BA365" s="98">
        <f>_xll.qlInterestRateIndexFixingDate(Currency&amp;"ibor"&amp;Tenor,BB365,Trigger)</f>
        <v>42758</v>
      </c>
      <c r="BB365" s="98">
        <f>_xll.qlCalendarAdvance(Calendar,BB364,AZ365,"f",,Trigger)</f>
        <v>42760</v>
      </c>
      <c r="BC365" s="98">
        <f>_xll.qlInterestRateIndexMaturity(Currency&amp;"ibor"&amp;Tenor,BB365,Trigger)</f>
        <v>42941</v>
      </c>
      <c r="BD365" s="242" t="e">
        <f>_xll.qlIndexFixing($AD$5,BA365,TRUE,_xll.ohTrigger(Trigger,Trigger6M))</f>
        <v>#NUM!</v>
      </c>
      <c r="BE365" s="242">
        <f>IFERROR(_xll.qlIndexFixing($BF$1,BA365,,_xll.ohTrigger(Trigger,Trigger6M)),#N/A)</f>
        <v>1.5700233110839976E-3</v>
      </c>
    </row>
    <row r="366" spans="52:57" ht="11.25" customHeight="1" x14ac:dyDescent="0.25">
      <c r="AZ366" s="97" t="s">
        <v>197</v>
      </c>
      <c r="BA366" s="98">
        <f>_xll.qlInterestRateIndexFixingDate(Currency&amp;"ibor"&amp;Tenor,BB366,Trigger)</f>
        <v>42759</v>
      </c>
      <c r="BB366" s="98">
        <f>_xll.qlCalendarAdvance(Calendar,BB365,AZ366,"f",,Trigger)</f>
        <v>42761</v>
      </c>
      <c r="BC366" s="98">
        <f>_xll.qlInterestRateIndexMaturity(Currency&amp;"ibor"&amp;Tenor,BB366,Trigger)</f>
        <v>42942</v>
      </c>
      <c r="BD366" s="242" t="e">
        <f>_xll.qlIndexFixing($AD$5,BA366,TRUE,_xll.ohTrigger(Trigger,Trigger6M))</f>
        <v>#NUM!</v>
      </c>
      <c r="BE366" s="242">
        <f>IFERROR(_xll.qlIndexFixing($BF$1,BA366,,_xll.ohTrigger(Trigger,Trigger6M)),#N/A)</f>
        <v>1.5755123280699079E-3</v>
      </c>
    </row>
    <row r="367" spans="52:57" ht="11.25" customHeight="1" x14ac:dyDescent="0.25">
      <c r="AZ367" s="97" t="s">
        <v>197</v>
      </c>
      <c r="BA367" s="98">
        <f>_xll.qlInterestRateIndexFixingDate(Currency&amp;"ibor"&amp;Tenor,BB367,Trigger)</f>
        <v>42760</v>
      </c>
      <c r="BB367" s="98">
        <f>_xll.qlCalendarAdvance(Calendar,BB366,AZ367,"f",,Trigger)</f>
        <v>42762</v>
      </c>
      <c r="BC367" s="98">
        <f>_xll.qlInterestRateIndexMaturity(Currency&amp;"ibor"&amp;Tenor,BB367,Trigger)</f>
        <v>42943</v>
      </c>
      <c r="BD367" s="242" t="e">
        <f>_xll.qlIndexFixing($AD$5,BA367,TRUE,_xll.ohTrigger(Trigger,Trigger6M))</f>
        <v>#NUM!</v>
      </c>
      <c r="BE367" s="242">
        <f>IFERROR(_xll.qlIndexFixing($BF$1,BA367,,_xll.ohTrigger(Trigger,Trigger6M)),#N/A)</f>
        <v>1.5809940668040047E-3</v>
      </c>
    </row>
    <row r="368" spans="52:57" ht="11.25" customHeight="1" x14ac:dyDescent="0.25">
      <c r="AZ368" s="97" t="s">
        <v>197</v>
      </c>
      <c r="BA368" s="98">
        <f>_xll.qlInterestRateIndexFixingDate(Currency&amp;"ibor"&amp;Tenor,BB368,Trigger)</f>
        <v>42761</v>
      </c>
      <c r="BB368" s="98">
        <f>_xll.qlCalendarAdvance(Calendar,BB367,AZ368,"f",,Trigger)</f>
        <v>42765</v>
      </c>
      <c r="BC368" s="98">
        <f>_xll.qlInterestRateIndexMaturity(Currency&amp;"ibor"&amp;Tenor,BB368,Trigger)</f>
        <v>42947</v>
      </c>
      <c r="BD368" s="242" t="e">
        <f>_xll.qlIndexFixing($AD$5,BA368,TRUE,_xll.ohTrigger(Trigger,Trigger6M))</f>
        <v>#NUM!</v>
      </c>
      <c r="BE368" s="242">
        <f>IFERROR(_xll.qlIndexFixing($BF$1,BA368,,_xll.ohTrigger(Trigger,Trigger6M)),#N/A)</f>
        <v>1.5999999999999409E-3</v>
      </c>
    </row>
    <row r="369" spans="52:57" ht="11.25" customHeight="1" x14ac:dyDescent="0.25">
      <c r="AZ369" s="97" t="s">
        <v>197</v>
      </c>
      <c r="BA369" s="98">
        <f>_xll.qlInterestRateIndexFixingDate(Currency&amp;"ibor"&amp;Tenor,BB369,Trigger)</f>
        <v>42762</v>
      </c>
      <c r="BB369" s="98">
        <f>_xll.qlCalendarAdvance(Calendar,BB368,AZ369,"f",,Trigger)</f>
        <v>42766</v>
      </c>
      <c r="BC369" s="98">
        <f>_xll.qlInterestRateIndexMaturity(Currency&amp;"ibor"&amp;Tenor,BB369,Trigger)</f>
        <v>42947</v>
      </c>
      <c r="BD369" s="242" t="e">
        <f>_xll.qlIndexFixing($AD$5,BA369,TRUE,_xll.ohTrigger(Trigger,Trigger6M))</f>
        <v>#NUM!</v>
      </c>
      <c r="BE369" s="242">
        <f>IFERROR(_xll.qlIndexFixing($BF$1,BA369,,_xll.ohTrigger(Trigger,Trigger6M)),#N/A)</f>
        <v>1.6028151361090794E-3</v>
      </c>
    </row>
    <row r="370" spans="52:57" ht="11.25" customHeight="1" x14ac:dyDescent="0.25">
      <c r="AZ370" s="97" t="s">
        <v>197</v>
      </c>
      <c r="BA370" s="98">
        <f>_xll.qlInterestRateIndexFixingDate(Currency&amp;"ibor"&amp;Tenor,BB370,Trigger)</f>
        <v>42765</v>
      </c>
      <c r="BB370" s="98">
        <f>_xll.qlCalendarAdvance(Calendar,BB369,AZ370,"f",,Trigger)</f>
        <v>42767</v>
      </c>
      <c r="BC370" s="98">
        <f>_xll.qlInterestRateIndexMaturity(Currency&amp;"ibor"&amp;Tenor,BB370,Trigger)</f>
        <v>42948</v>
      </c>
      <c r="BD370" s="242" t="e">
        <f>_xll.qlIndexFixing($AD$5,BA370,TRUE,_xll.ohTrigger(Trigger,Trigger6M))</f>
        <v>#NUM!</v>
      </c>
      <c r="BE370" s="242">
        <f>IFERROR(_xll.qlIndexFixing($BF$1,BA370,,_xll.ohTrigger(Trigger,Trigger6M)),#N/A)</f>
        <v>1.6082310611072786E-3</v>
      </c>
    </row>
    <row r="371" spans="52:57" ht="11.25" customHeight="1" x14ac:dyDescent="0.25">
      <c r="AZ371" s="97" t="s">
        <v>197</v>
      </c>
      <c r="BA371" s="98">
        <f>_xll.qlInterestRateIndexFixingDate(Currency&amp;"ibor"&amp;Tenor,BB371,Trigger)</f>
        <v>42766</v>
      </c>
      <c r="BB371" s="98">
        <f>_xll.qlCalendarAdvance(Calendar,BB370,AZ371,"f",,Trigger)</f>
        <v>42768</v>
      </c>
      <c r="BC371" s="98">
        <f>_xll.qlInterestRateIndexMaturity(Currency&amp;"ibor"&amp;Tenor,BB371,Trigger)</f>
        <v>42949</v>
      </c>
      <c r="BD371" s="242" t="e">
        <f>_xll.qlIndexFixing($AD$5,BA371,TRUE,_xll.ohTrigger(Trigger,Trigger6M))</f>
        <v>#NUM!</v>
      </c>
      <c r="BE371" s="242">
        <f>IFERROR(_xll.qlIndexFixing($BF$1,BA371,,_xll.ohTrigger(Trigger,Trigger6M)),#N/A)</f>
        <v>1.6136258948777082E-3</v>
      </c>
    </row>
    <row r="372" spans="52:57" ht="11.25" customHeight="1" x14ac:dyDescent="0.25">
      <c r="AZ372" s="97" t="s">
        <v>197</v>
      </c>
      <c r="BA372" s="98">
        <f>_xll.qlInterestRateIndexFixingDate(Currency&amp;"ibor"&amp;Tenor,BB372,Trigger)</f>
        <v>42767</v>
      </c>
      <c r="BB372" s="98">
        <f>_xll.qlCalendarAdvance(Calendar,BB371,AZ372,"f",,Trigger)</f>
        <v>42769</v>
      </c>
      <c r="BC372" s="98">
        <f>_xll.qlInterestRateIndexMaturity(Currency&amp;"ibor"&amp;Tenor,BB372,Trigger)</f>
        <v>42950</v>
      </c>
      <c r="BD372" s="242" t="e">
        <f>_xll.qlIndexFixing($AD$5,BA372,TRUE,_xll.ohTrigger(Trigger,Trigger6M))</f>
        <v>#NUM!</v>
      </c>
      <c r="BE372" s="242">
        <f>IFERROR(_xll.qlIndexFixing($BF$1,BA372,,_xll.ohTrigger(Trigger,Trigger6M)),#N/A)</f>
        <v>1.618999362196988E-3</v>
      </c>
    </row>
    <row r="373" spans="52:57" ht="11.25" customHeight="1" x14ac:dyDescent="0.25">
      <c r="AZ373" s="97" t="s">
        <v>197</v>
      </c>
      <c r="BA373" s="98">
        <f>_xll.qlInterestRateIndexFixingDate(Currency&amp;"ibor"&amp;Tenor,BB373,Trigger)</f>
        <v>42768</v>
      </c>
      <c r="BB373" s="98">
        <f>_xll.qlCalendarAdvance(Calendar,BB372,AZ373,"f",,Trigger)</f>
        <v>42772</v>
      </c>
      <c r="BC373" s="98">
        <f>_xll.qlInterestRateIndexMaturity(Currency&amp;"ibor"&amp;Tenor,BB373,Trigger)</f>
        <v>42954</v>
      </c>
      <c r="BD373" s="242" t="e">
        <f>_xll.qlIndexFixing($AD$5,BA373,TRUE,_xll.ohTrigger(Trigger,Trigger6M))</f>
        <v>#NUM!</v>
      </c>
      <c r="BE373" s="242">
        <f>IFERROR(_xll.qlIndexFixing($BF$1,BA373,,_xll.ohTrigger(Trigger,Trigger6M)),#N/A)</f>
        <v>1.6371127493760367E-3</v>
      </c>
    </row>
    <row r="374" spans="52:57" ht="11.25" customHeight="1" x14ac:dyDescent="0.25">
      <c r="AZ374" s="97" t="s">
        <v>197</v>
      </c>
      <c r="BA374" s="98">
        <f>_xll.qlInterestRateIndexFixingDate(Currency&amp;"ibor"&amp;Tenor,BB374,Trigger)</f>
        <v>42769</v>
      </c>
      <c r="BB374" s="98">
        <f>_xll.qlCalendarAdvance(Calendar,BB373,AZ374,"f",,Trigger)</f>
        <v>42773</v>
      </c>
      <c r="BC374" s="98">
        <f>_xll.qlInterestRateIndexMaturity(Currency&amp;"ibor"&amp;Tenor,BB374,Trigger)</f>
        <v>42954</v>
      </c>
      <c r="BD374" s="242" t="e">
        <f>_xll.qlIndexFixing($AD$5,BA374,TRUE,_xll.ohTrigger(Trigger,Trigger6M))</f>
        <v>#NUM!</v>
      </c>
      <c r="BE374" s="242">
        <f>IFERROR(_xll.qlIndexFixing($BF$1,BA374,,_xll.ohTrigger(Trigger,Trigger6M)),#N/A)</f>
        <v>1.6402738052731407E-3</v>
      </c>
    </row>
    <row r="375" spans="52:57" ht="11.25" customHeight="1" x14ac:dyDescent="0.25">
      <c r="AZ375" s="97" t="s">
        <v>197</v>
      </c>
      <c r="BA375" s="98">
        <f>_xll.qlInterestRateIndexFixingDate(Currency&amp;"ibor"&amp;Tenor,BB375,Trigger)</f>
        <v>42772</v>
      </c>
      <c r="BB375" s="98">
        <f>_xll.qlCalendarAdvance(Calendar,BB374,AZ375,"f",,Trigger)</f>
        <v>42774</v>
      </c>
      <c r="BC375" s="98">
        <f>_xll.qlInterestRateIndexMaturity(Currency&amp;"ibor"&amp;Tenor,BB375,Trigger)</f>
        <v>42955</v>
      </c>
      <c r="BD375" s="242" t="e">
        <f>_xll.qlIndexFixing($AD$5,BA375,TRUE,_xll.ohTrigger(Trigger,Trigger6M))</f>
        <v>#NUM!</v>
      </c>
      <c r="BE375" s="242">
        <f>IFERROR(_xll.qlIndexFixing($BF$1,BA375,,_xll.ohTrigger(Trigger,Trigger6M)),#N/A)</f>
        <v>1.6455360547729359E-3</v>
      </c>
    </row>
    <row r="376" spans="52:57" ht="11.25" customHeight="1" x14ac:dyDescent="0.25">
      <c r="AZ376" s="97" t="s">
        <v>197</v>
      </c>
      <c r="BA376" s="98">
        <f>_xll.qlInterestRateIndexFixingDate(Currency&amp;"ibor"&amp;Tenor,BB376,Trigger)</f>
        <v>42773</v>
      </c>
      <c r="BB376" s="98">
        <f>_xll.qlCalendarAdvance(Calendar,BB375,AZ376,"f",,Trigger)</f>
        <v>42775</v>
      </c>
      <c r="BC376" s="98">
        <f>_xll.qlInterestRateIndexMaturity(Currency&amp;"ibor"&amp;Tenor,BB376,Trigger)</f>
        <v>42956</v>
      </c>
      <c r="BD376" s="242" t="e">
        <f>_xll.qlIndexFixing($AD$5,BA376,TRUE,_xll.ohTrigger(Trigger,Trigger6M))</f>
        <v>#NUM!</v>
      </c>
      <c r="BE376" s="242">
        <f>IFERROR(_xll.qlIndexFixing($BF$1,BA376,,_xll.ohTrigger(Trigger,Trigger6M)),#N/A)</f>
        <v>1.6507751321570134E-3</v>
      </c>
    </row>
    <row r="377" spans="52:57" ht="11.25" customHeight="1" x14ac:dyDescent="0.25">
      <c r="AZ377" s="97" t="s">
        <v>197</v>
      </c>
      <c r="BA377" s="98">
        <f>_xll.qlInterestRateIndexFixingDate(Currency&amp;"ibor"&amp;Tenor,BB377,Trigger)</f>
        <v>42774</v>
      </c>
      <c r="BB377" s="98">
        <f>_xll.qlCalendarAdvance(Calendar,BB376,AZ377,"f",,Trigger)</f>
        <v>42776</v>
      </c>
      <c r="BC377" s="98">
        <f>_xll.qlInterestRateIndexMaturity(Currency&amp;"ibor"&amp;Tenor,BB377,Trigger)</f>
        <v>42957</v>
      </c>
      <c r="BD377" s="242" t="e">
        <f>_xll.qlIndexFixing($AD$5,BA377,TRUE,_xll.ohTrigger(Trigger,Trigger6M))</f>
        <v>#NUM!</v>
      </c>
      <c r="BE377" s="242">
        <f>IFERROR(_xll.qlIndexFixing($BF$1,BA377,,_xll.ohTrigger(Trigger,Trigger6M)),#N/A)</f>
        <v>1.6559907107620356E-3</v>
      </c>
    </row>
    <row r="378" spans="52:57" ht="11.25" customHeight="1" x14ac:dyDescent="0.25">
      <c r="AZ378" s="97" t="s">
        <v>197</v>
      </c>
      <c r="BA378" s="98">
        <f>_xll.qlInterestRateIndexFixingDate(Currency&amp;"ibor"&amp;Tenor,BB378,Trigger)</f>
        <v>42775</v>
      </c>
      <c r="BB378" s="98">
        <f>_xll.qlCalendarAdvance(Calendar,BB377,AZ378,"f",,Trigger)</f>
        <v>42779</v>
      </c>
      <c r="BC378" s="98">
        <f>_xll.qlInterestRateIndexMaturity(Currency&amp;"ibor"&amp;Tenor,BB378,Trigger)</f>
        <v>42961</v>
      </c>
      <c r="BD378" s="242" t="e">
        <f>_xll.qlIndexFixing($AD$5,BA378,TRUE,_xll.ohTrigger(Trigger,Trigger6M))</f>
        <v>#NUM!</v>
      </c>
      <c r="BE378" s="242">
        <f>IFERROR(_xll.qlIndexFixing($BF$1,BA378,,_xll.ohTrigger(Trigger,Trigger6M)),#N/A)</f>
        <v>1.6732598261030348E-3</v>
      </c>
    </row>
    <row r="379" spans="52:57" ht="11.25" customHeight="1" x14ac:dyDescent="0.25">
      <c r="AZ379" s="97" t="s">
        <v>197</v>
      </c>
      <c r="BA379" s="98">
        <f>_xll.qlInterestRateIndexFixingDate(Currency&amp;"ibor"&amp;Tenor,BB379,Trigger)</f>
        <v>42776</v>
      </c>
      <c r="BB379" s="98">
        <f>_xll.qlCalendarAdvance(Calendar,BB378,AZ379,"f",,Trigger)</f>
        <v>42780</v>
      </c>
      <c r="BC379" s="98">
        <f>_xll.qlInterestRateIndexMaturity(Currency&amp;"ibor"&amp;Tenor,BB379,Trigger)</f>
        <v>42961</v>
      </c>
      <c r="BD379" s="242" t="e">
        <f>_xll.qlIndexFixing($AD$5,BA379,TRUE,_xll.ohTrigger(Trigger,Trigger6M))</f>
        <v>#NUM!</v>
      </c>
      <c r="BE379" s="242">
        <f>IFERROR(_xll.qlIndexFixing($BF$1,BA379,,_xll.ohTrigger(Trigger,Trigger6M)),#N/A)</f>
        <v>1.6766112469122332E-3</v>
      </c>
    </row>
    <row r="380" spans="52:57" ht="11.25" customHeight="1" x14ac:dyDescent="0.25">
      <c r="AZ380" s="97" t="s">
        <v>197</v>
      </c>
      <c r="BA380" s="98">
        <f>_xll.qlInterestRateIndexFixingDate(Currency&amp;"ibor"&amp;Tenor,BB380,Trigger)</f>
        <v>42779</v>
      </c>
      <c r="BB380" s="98">
        <f>_xll.qlCalendarAdvance(Calendar,BB379,AZ380,"f",,Trigger)</f>
        <v>42781</v>
      </c>
      <c r="BC380" s="98">
        <f>_xll.qlInterestRateIndexMaturity(Currency&amp;"ibor"&amp;Tenor,BB380,Trigger)</f>
        <v>42962</v>
      </c>
      <c r="BD380" s="242" t="e">
        <f>_xll.qlIndexFixing($AD$5,BA380,TRUE,_xll.ohTrigger(Trigger,Trigger6M))</f>
        <v>#NUM!</v>
      </c>
      <c r="BE380" s="242">
        <f>IFERROR(_xll.qlIndexFixing($BF$1,BA380,,_xll.ohTrigger(Trigger,Trigger6M)),#N/A)</f>
        <v>1.68170417446021E-3</v>
      </c>
    </row>
    <row r="381" spans="52:57" ht="11.25" customHeight="1" x14ac:dyDescent="0.25">
      <c r="AZ381" s="97" t="s">
        <v>197</v>
      </c>
      <c r="BA381" s="98">
        <f>_xll.qlInterestRateIndexFixingDate(Currency&amp;"ibor"&amp;Tenor,BB381,Trigger)</f>
        <v>42780</v>
      </c>
      <c r="BB381" s="98">
        <f>_xll.qlCalendarAdvance(Calendar,BB380,AZ381,"f",,Trigger)</f>
        <v>42782</v>
      </c>
      <c r="BC381" s="98">
        <f>_xll.qlInterestRateIndexMaturity(Currency&amp;"ibor"&amp;Tenor,BB381,Trigger)</f>
        <v>42963</v>
      </c>
      <c r="BD381" s="242" t="e">
        <f>_xll.qlIndexFixing($AD$5,BA381,TRUE,_xll.ohTrigger(Trigger,Trigger6M))</f>
        <v>#NUM!</v>
      </c>
      <c r="BE381" s="242">
        <f>IFERROR(_xll.qlIndexFixing($BF$1,BA381,,_xll.ohTrigger(Trigger,Trigger6M)),#N/A)</f>
        <v>1.6867714889217283E-3</v>
      </c>
    </row>
    <row r="382" spans="52:57" ht="11.25" customHeight="1" x14ac:dyDescent="0.25">
      <c r="AZ382" s="97" t="s">
        <v>197</v>
      </c>
      <c r="BA382" s="98">
        <f>_xll.qlInterestRateIndexFixingDate(Currency&amp;"ibor"&amp;Tenor,BB382,Trigger)</f>
        <v>42781</v>
      </c>
      <c r="BB382" s="98">
        <f>_xll.qlCalendarAdvance(Calendar,BB381,AZ382,"f",,Trigger)</f>
        <v>42783</v>
      </c>
      <c r="BC382" s="98">
        <f>_xll.qlInterestRateIndexMaturity(Currency&amp;"ibor"&amp;Tenor,BB382,Trigger)</f>
        <v>42964</v>
      </c>
      <c r="BD382" s="242" t="e">
        <f>_xll.qlIndexFixing($AD$5,BA382,TRUE,_xll.ohTrigger(Trigger,Trigger6M))</f>
        <v>#NUM!</v>
      </c>
      <c r="BE382" s="242">
        <f>IFERROR(_xll.qlIndexFixing($BF$1,BA382,,_xll.ohTrigger(Trigger,Trigger6M)),#N/A)</f>
        <v>1.6918128121921688E-3</v>
      </c>
    </row>
    <row r="383" spans="52:57" ht="11.25" customHeight="1" x14ac:dyDescent="0.25">
      <c r="AZ383" s="97" t="s">
        <v>197</v>
      </c>
      <c r="BA383" s="98">
        <f>_xll.qlInterestRateIndexFixingDate(Currency&amp;"ibor"&amp;Tenor,BB383,Trigger)</f>
        <v>42782</v>
      </c>
      <c r="BB383" s="98">
        <f>_xll.qlCalendarAdvance(Calendar,BB382,AZ383,"f",,Trigger)</f>
        <v>42786</v>
      </c>
      <c r="BC383" s="98">
        <f>_xll.qlInterestRateIndexMaturity(Currency&amp;"ibor"&amp;Tenor,BB383,Trigger)</f>
        <v>42968</v>
      </c>
      <c r="BD383" s="242" t="e">
        <f>_xll.qlIndexFixing($AD$5,BA383,TRUE,_xll.ohTrigger(Trigger,Trigger6M))</f>
        <v>#NUM!</v>
      </c>
      <c r="BE383" s="242">
        <f>IFERROR(_xll.qlIndexFixing($BF$1,BA383,,_xll.ohTrigger(Trigger,Trigger6M)),#N/A)</f>
        <v>1.7083330119079115E-3</v>
      </c>
    </row>
    <row r="384" spans="52:57" ht="11.25" customHeight="1" x14ac:dyDescent="0.25">
      <c r="AZ384" s="97" t="s">
        <v>197</v>
      </c>
      <c r="BA384" s="98">
        <f>_xll.qlInterestRateIndexFixingDate(Currency&amp;"ibor"&amp;Tenor,BB384,Trigger)</f>
        <v>42783</v>
      </c>
      <c r="BB384" s="98">
        <f>_xll.qlCalendarAdvance(Calendar,BB383,AZ384,"f",,Trigger)</f>
        <v>42787</v>
      </c>
      <c r="BC384" s="98">
        <f>_xll.qlInterestRateIndexMaturity(Currency&amp;"ibor"&amp;Tenor,BB384,Trigger)</f>
        <v>42968</v>
      </c>
      <c r="BD384" s="242" t="e">
        <f>_xll.qlIndexFixing($AD$5,BA384,TRUE,_xll.ohTrigger(Trigger,Trigger6M))</f>
        <v>#NUM!</v>
      </c>
      <c r="BE384" s="242">
        <f>IFERROR(_xll.qlIndexFixing($BF$1,BA384,,_xll.ohTrigger(Trigger,Trigger6M)),#N/A)</f>
        <v>1.711710374027697E-3</v>
      </c>
    </row>
    <row r="385" spans="52:57" ht="11.25" customHeight="1" x14ac:dyDescent="0.25">
      <c r="AZ385" s="97" t="s">
        <v>197</v>
      </c>
      <c r="BA385" s="98">
        <f>_xll.qlInterestRateIndexFixingDate(Currency&amp;"ibor"&amp;Tenor,BB385,Trigger)</f>
        <v>42786</v>
      </c>
      <c r="BB385" s="98">
        <f>_xll.qlCalendarAdvance(Calendar,BB384,AZ385,"f",,Trigger)</f>
        <v>42788</v>
      </c>
      <c r="BC385" s="98">
        <f>_xll.qlInterestRateIndexMaturity(Currency&amp;"ibor"&amp;Tenor,BB385,Trigger)</f>
        <v>42969</v>
      </c>
      <c r="BD385" s="242" t="e">
        <f>_xll.qlIndexFixing($AD$5,BA385,TRUE,_xll.ohTrigger(Trigger,Trigger6M))</f>
        <v>#NUM!</v>
      </c>
      <c r="BE385" s="242">
        <f>IFERROR(_xll.qlIndexFixing($BF$1,BA385,,_xll.ohTrigger(Trigger,Trigger6M)),#N/A)</f>
        <v>1.716615812537898E-3</v>
      </c>
    </row>
    <row r="386" spans="52:57" ht="11.25" customHeight="1" x14ac:dyDescent="0.25">
      <c r="AZ386" s="97" t="s">
        <v>197</v>
      </c>
      <c r="BA386" s="98">
        <f>_xll.qlInterestRateIndexFixingDate(Currency&amp;"ibor"&amp;Tenor,BB386,Trigger)</f>
        <v>42787</v>
      </c>
      <c r="BB386" s="98">
        <f>_xll.qlCalendarAdvance(Calendar,BB385,AZ386,"f",,Trigger)</f>
        <v>42789</v>
      </c>
      <c r="BC386" s="98">
        <f>_xll.qlInterestRateIndexMaturity(Currency&amp;"ibor"&amp;Tenor,BB386,Trigger)</f>
        <v>42970</v>
      </c>
      <c r="BD386" s="242" t="e">
        <f>_xll.qlIndexFixing($AD$5,BA386,TRUE,_xll.ohTrigger(Trigger,Trigger6M))</f>
        <v>#NUM!</v>
      </c>
      <c r="BE386" s="242">
        <f>IFERROR(_xll.qlIndexFixing($BF$1,BA386,,_xll.ohTrigger(Trigger,Trigger6M)),#N/A)</f>
        <v>1.7214928368917671E-3</v>
      </c>
    </row>
    <row r="387" spans="52:57" ht="11.25" customHeight="1" x14ac:dyDescent="0.25">
      <c r="AZ387" s="97" t="s">
        <v>197</v>
      </c>
      <c r="BA387" s="98">
        <f>_xll.qlInterestRateIndexFixingDate(Currency&amp;"ibor"&amp;Tenor,BB387,Trigger)</f>
        <v>42788</v>
      </c>
      <c r="BB387" s="98">
        <f>_xll.qlCalendarAdvance(Calendar,BB386,AZ387,"f",,Trigger)</f>
        <v>42790</v>
      </c>
      <c r="BC387" s="98">
        <f>_xll.qlInterestRateIndexMaturity(Currency&amp;"ibor"&amp;Tenor,BB387,Trigger)</f>
        <v>42971</v>
      </c>
      <c r="BD387" s="242" t="e">
        <f>_xll.qlIndexFixing($AD$5,BA387,TRUE,_xll.ohTrigger(Trigger,Trigger6M))</f>
        <v>#NUM!</v>
      </c>
      <c r="BE387" s="242">
        <f>IFERROR(_xll.qlIndexFixing($BF$1,BA387,,_xll.ohTrigger(Trigger,Trigger6M)),#N/A)</f>
        <v>1.726341017538545E-3</v>
      </c>
    </row>
    <row r="388" spans="52:57" ht="11.25" customHeight="1" x14ac:dyDescent="0.25">
      <c r="AZ388" s="97" t="s">
        <v>197</v>
      </c>
      <c r="BA388" s="98">
        <f>_xll.qlInterestRateIndexFixingDate(Currency&amp;"ibor"&amp;Tenor,BB388,Trigger)</f>
        <v>42789</v>
      </c>
      <c r="BB388" s="98">
        <f>_xll.qlCalendarAdvance(Calendar,BB387,AZ388,"f",,Trigger)</f>
        <v>42793</v>
      </c>
      <c r="BC388" s="98">
        <f>_xll.qlInterestRateIndexMaturity(Currency&amp;"ibor"&amp;Tenor,BB388,Trigger)</f>
        <v>42975</v>
      </c>
      <c r="BD388" s="242" t="e">
        <f>_xll.qlIndexFixing($AD$5,BA388,TRUE,_xll.ohTrigger(Trigger,Trigger6M))</f>
        <v>#NUM!</v>
      </c>
      <c r="BE388" s="242">
        <f>IFERROR(_xll.qlIndexFixing($BF$1,BA388,,_xll.ohTrigger(Trigger,Trigger6M)),#N/A)</f>
        <v>1.7422065406516251E-3</v>
      </c>
    </row>
    <row r="389" spans="52:57" ht="11.25" customHeight="1" x14ac:dyDescent="0.25">
      <c r="AZ389" s="97" t="s">
        <v>197</v>
      </c>
      <c r="BA389" s="98">
        <f>_xll.qlInterestRateIndexFixingDate(Currency&amp;"ibor"&amp;Tenor,BB389,Trigger)</f>
        <v>42790</v>
      </c>
      <c r="BB389" s="98">
        <f>_xll.qlCalendarAdvance(Calendar,BB388,AZ389,"f",,Trigger)</f>
        <v>42794</v>
      </c>
      <c r="BC389" s="98">
        <f>_xll.qlInterestRateIndexMaturity(Currency&amp;"ibor"&amp;Tenor,BB389,Trigger)</f>
        <v>42978</v>
      </c>
      <c r="BD389" s="242" t="e">
        <f>_xll.qlIndexFixing($AD$5,BA389,TRUE,_xll.ohTrigger(Trigger,Trigger6M))</f>
        <v>#NUM!</v>
      </c>
      <c r="BE389" s="242">
        <f>IFERROR(_xll.qlIndexFixing($BF$1,BA389,,_xll.ohTrigger(Trigger,Trigger6M)),#N/A)</f>
        <v>1.7500000029595413E-3</v>
      </c>
    </row>
    <row r="390" spans="52:57" ht="11.25" customHeight="1" x14ac:dyDescent="0.25">
      <c r="AZ390" s="97" t="s">
        <v>197</v>
      </c>
      <c r="BA390" s="98">
        <f>_xll.qlInterestRateIndexFixingDate(Currency&amp;"ibor"&amp;Tenor,BB390,Trigger)</f>
        <v>42793</v>
      </c>
      <c r="BB390" s="98">
        <f>_xll.qlCalendarAdvance(Calendar,BB389,AZ390,"f",,Trigger)</f>
        <v>42795</v>
      </c>
      <c r="BC390" s="98">
        <f>_xll.qlInterestRateIndexMaturity(Currency&amp;"ibor"&amp;Tenor,BB390,Trigger)</f>
        <v>42979</v>
      </c>
      <c r="BD390" s="242" t="e">
        <f>_xll.qlIndexFixing($AD$5,BA390,TRUE,_xll.ohTrigger(Trigger,Trigger6M))</f>
        <v>#NUM!</v>
      </c>
      <c r="BE390" s="242">
        <f>IFERROR(_xll.qlIndexFixing($BF$1,BA390,,_xll.ohTrigger(Trigger,Trigger6M)),#N/A)</f>
        <v>1.7547300773682172E-3</v>
      </c>
    </row>
    <row r="391" spans="52:57" ht="11.25" customHeight="1" x14ac:dyDescent="0.25">
      <c r="AZ391" s="97" t="s">
        <v>197</v>
      </c>
      <c r="BA391" s="98">
        <f>_xll.qlInterestRateIndexFixingDate(Currency&amp;"ibor"&amp;Tenor,BB391,Trigger)</f>
        <v>42794</v>
      </c>
      <c r="BB391" s="98">
        <f>_xll.qlCalendarAdvance(Calendar,BB390,AZ391,"f",,Trigger)</f>
        <v>42796</v>
      </c>
      <c r="BC391" s="98">
        <f>_xll.qlInterestRateIndexMaturity(Currency&amp;"ibor"&amp;Tenor,BB391,Trigger)</f>
        <v>42982</v>
      </c>
      <c r="BD391" s="242" t="e">
        <f>_xll.qlIndexFixing($AD$5,BA391,TRUE,_xll.ohTrigger(Trigger,Trigger6M))</f>
        <v>#NUM!</v>
      </c>
      <c r="BE391" s="242">
        <f>IFERROR(_xll.qlIndexFixing($BF$1,BA391,,_xll.ohTrigger(Trigger,Trigger6M)),#N/A)</f>
        <v>1.7626412158187124E-3</v>
      </c>
    </row>
    <row r="392" spans="52:57" ht="11.25" customHeight="1" x14ac:dyDescent="0.25">
      <c r="AZ392" s="97" t="s">
        <v>197</v>
      </c>
      <c r="BA392" s="98">
        <f>_xll.qlInterestRateIndexFixingDate(Currency&amp;"ibor"&amp;Tenor,BB392,Trigger)</f>
        <v>42795</v>
      </c>
      <c r="BB392" s="98">
        <f>_xll.qlCalendarAdvance(Calendar,BB391,AZ392,"f",,Trigger)</f>
        <v>42797</v>
      </c>
      <c r="BC392" s="98">
        <f>_xll.qlInterestRateIndexMaturity(Currency&amp;"ibor"&amp;Tenor,BB392,Trigger)</f>
        <v>42982</v>
      </c>
      <c r="BD392" s="242" t="e">
        <f>_xll.qlIndexFixing($AD$5,BA392,TRUE,_xll.ohTrigger(Trigger,Trigger6M))</f>
        <v>#NUM!</v>
      </c>
      <c r="BE392" s="242">
        <f>IFERROR(_xll.qlIndexFixing($BF$1,BA392,,_xll.ohTrigger(Trigger,Trigger6M)),#N/A)</f>
        <v>1.7657296232634872E-3</v>
      </c>
    </row>
    <row r="393" spans="52:57" ht="11.25" customHeight="1" x14ac:dyDescent="0.25">
      <c r="AZ393" s="97" t="s">
        <v>197</v>
      </c>
      <c r="BA393" s="98">
        <f>_xll.qlInterestRateIndexFixingDate(Currency&amp;"ibor"&amp;Tenor,BB393,Trigger)</f>
        <v>42796</v>
      </c>
      <c r="BB393" s="98">
        <f>_xll.qlCalendarAdvance(Calendar,BB392,AZ393,"f",,Trigger)</f>
        <v>42800</v>
      </c>
      <c r="BC393" s="98">
        <f>_xll.qlInterestRateIndexMaturity(Currency&amp;"ibor"&amp;Tenor,BB393,Trigger)</f>
        <v>42984</v>
      </c>
      <c r="BD393" s="242" t="e">
        <f>_xll.qlIndexFixing($AD$5,BA393,TRUE,_xll.ohTrigger(Trigger,Trigger6M))</f>
        <v>#NUM!</v>
      </c>
      <c r="BE393" s="242">
        <f>IFERROR(_xll.qlIndexFixing($BF$1,BA393,,_xll.ohTrigger(Trigger,Trigger6M)),#N/A)</f>
        <v>1.7780519926259143E-3</v>
      </c>
    </row>
    <row r="394" spans="52:57" ht="11.25" customHeight="1" x14ac:dyDescent="0.25">
      <c r="AZ394" s="97" t="s">
        <v>197</v>
      </c>
      <c r="BA394" s="98">
        <f>_xll.qlInterestRateIndexFixingDate(Currency&amp;"ibor"&amp;Tenor,BB394,Trigger)</f>
        <v>42797</v>
      </c>
      <c r="BB394" s="98">
        <f>_xll.qlCalendarAdvance(Calendar,BB393,AZ394,"f",,Trigger)</f>
        <v>42801</v>
      </c>
      <c r="BC394" s="98">
        <f>_xll.qlInterestRateIndexMaturity(Currency&amp;"ibor"&amp;Tenor,BB394,Trigger)</f>
        <v>42985</v>
      </c>
      <c r="BD394" s="242" t="e">
        <f>_xll.qlIndexFixing($AD$5,BA394,TRUE,_xll.ohTrigger(Trigger,Trigger6M))</f>
        <v>#NUM!</v>
      </c>
      <c r="BE394" s="242">
        <f>IFERROR(_xll.qlIndexFixing($BF$1,BA394,,_xll.ohTrigger(Trigger,Trigger6M)),#N/A)</f>
        <v>1.782648976119345E-3</v>
      </c>
    </row>
    <row r="395" spans="52:57" ht="11.25" customHeight="1" x14ac:dyDescent="0.25">
      <c r="AZ395" s="97" t="s">
        <v>197</v>
      </c>
      <c r="BA395" s="98">
        <f>_xll.qlInterestRateIndexFixingDate(Currency&amp;"ibor"&amp;Tenor,BB395,Trigger)</f>
        <v>42800</v>
      </c>
      <c r="BB395" s="98">
        <f>_xll.qlCalendarAdvance(Calendar,BB394,AZ395,"f",,Trigger)</f>
        <v>42802</v>
      </c>
      <c r="BC395" s="98">
        <f>_xll.qlInterestRateIndexMaturity(Currency&amp;"ibor"&amp;Tenor,BB395,Trigger)</f>
        <v>42986</v>
      </c>
      <c r="BD395" s="242" t="e">
        <f>_xll.qlIndexFixing($AD$5,BA395,TRUE,_xll.ohTrigger(Trigger,Trigger6M))</f>
        <v>#NUM!</v>
      </c>
      <c r="BE395" s="242">
        <f>IFERROR(_xll.qlIndexFixing($BF$1,BA395,,_xll.ohTrigger(Trigger,Trigger6M)),#N/A)</f>
        <v>1.7872229218506431E-3</v>
      </c>
    </row>
    <row r="396" spans="52:57" ht="11.25" customHeight="1" x14ac:dyDescent="0.25">
      <c r="AZ396" s="97" t="s">
        <v>197</v>
      </c>
      <c r="BA396" s="98">
        <f>_xll.qlInterestRateIndexFixingDate(Currency&amp;"ibor"&amp;Tenor,BB396,Trigger)</f>
        <v>42801</v>
      </c>
      <c r="BB396" s="98">
        <f>_xll.qlCalendarAdvance(Calendar,BB395,AZ396,"f",,Trigger)</f>
        <v>42803</v>
      </c>
      <c r="BC396" s="98">
        <f>_xll.qlInterestRateIndexMaturity(Currency&amp;"ibor"&amp;Tenor,BB396,Trigger)</f>
        <v>42989</v>
      </c>
      <c r="BD396" s="242" t="e">
        <f>_xll.qlIndexFixing($AD$5,BA396,TRUE,_xll.ohTrigger(Trigger,Trigger6M))</f>
        <v>#NUM!</v>
      </c>
      <c r="BE396" s="242">
        <f>IFERROR(_xll.qlIndexFixing($BF$1,BA396,,_xll.ohTrigger(Trigger,Trigger6M)),#N/A)</f>
        <v>1.7951802076912691E-3</v>
      </c>
    </row>
    <row r="397" spans="52:57" ht="11.25" customHeight="1" x14ac:dyDescent="0.25">
      <c r="AZ397" s="97" t="s">
        <v>197</v>
      </c>
      <c r="BA397" s="98">
        <f>_xll.qlInterestRateIndexFixingDate(Currency&amp;"ibor"&amp;Tenor,BB397,Trigger)</f>
        <v>42802</v>
      </c>
      <c r="BB397" s="98">
        <f>_xll.qlCalendarAdvance(Calendar,BB396,AZ397,"f",,Trigger)</f>
        <v>42804</v>
      </c>
      <c r="BC397" s="98">
        <f>_xll.qlInterestRateIndexMaturity(Currency&amp;"ibor"&amp;Tenor,BB397,Trigger)</f>
        <v>42989</v>
      </c>
      <c r="BD397" s="242" t="e">
        <f>_xll.qlIndexFixing($AD$5,BA397,TRUE,_xll.ohTrigger(Trigger,Trigger6M))</f>
        <v>#NUM!</v>
      </c>
      <c r="BE397" s="242">
        <f>IFERROR(_xll.qlIndexFixing($BF$1,BA397,,_xll.ohTrigger(Trigger,Trigger6M)),#N/A)</f>
        <v>1.7980086266039981E-3</v>
      </c>
    </row>
    <row r="398" spans="52:57" ht="11.25" customHeight="1" x14ac:dyDescent="0.25">
      <c r="AZ398" s="97" t="s">
        <v>197</v>
      </c>
      <c r="BA398" s="98">
        <f>_xll.qlInterestRateIndexFixingDate(Currency&amp;"ibor"&amp;Tenor,BB398,Trigger)</f>
        <v>42803</v>
      </c>
      <c r="BB398" s="98">
        <f>_xll.qlCalendarAdvance(Calendar,BB397,AZ398,"f",,Trigger)</f>
        <v>42807</v>
      </c>
      <c r="BC398" s="98">
        <f>_xll.qlInterestRateIndexMaturity(Currency&amp;"ibor"&amp;Tenor,BB398,Trigger)</f>
        <v>42991</v>
      </c>
      <c r="BD398" s="242" t="e">
        <f>_xll.qlIndexFixing($AD$5,BA398,TRUE,_xll.ohTrigger(Trigger,Trigger6M))</f>
        <v>#NUM!</v>
      </c>
      <c r="BE398" s="242">
        <f>IFERROR(_xll.qlIndexFixing($BF$1,BA398,,_xll.ohTrigger(Trigger,Trigger6M)),#N/A)</f>
        <v>1.8097384739668638E-3</v>
      </c>
    </row>
    <row r="399" spans="52:57" ht="11.25" customHeight="1" x14ac:dyDescent="0.25">
      <c r="AZ399" s="97" t="s">
        <v>197</v>
      </c>
      <c r="BA399" s="98">
        <f>_xll.qlInterestRateIndexFixingDate(Currency&amp;"ibor"&amp;Tenor,BB399,Trigger)</f>
        <v>42804</v>
      </c>
      <c r="BB399" s="98">
        <f>_xll.qlCalendarAdvance(Calendar,BB398,AZ399,"f",,Trigger)</f>
        <v>42808</v>
      </c>
      <c r="BC399" s="98">
        <f>_xll.qlInterestRateIndexMaturity(Currency&amp;"ibor"&amp;Tenor,BB399,Trigger)</f>
        <v>42992</v>
      </c>
      <c r="BD399" s="242" t="e">
        <f>_xll.qlIndexFixing($AD$5,BA399,TRUE,_xll.ohTrigger(Trigger,Trigger6M))</f>
        <v>#NUM!</v>
      </c>
      <c r="BE399" s="242">
        <f>IFERROR(_xll.qlIndexFixing($BF$1,BA399,,_xll.ohTrigger(Trigger,Trigger6M)),#N/A)</f>
        <v>1.8141690215352528E-3</v>
      </c>
    </row>
    <row r="400" spans="52:57" ht="11.25" customHeight="1" x14ac:dyDescent="0.25">
      <c r="AZ400" s="97" t="s">
        <v>197</v>
      </c>
      <c r="BA400" s="98">
        <f>_xll.qlInterestRateIndexFixingDate(Currency&amp;"ibor"&amp;Tenor,BB400,Trigger)</f>
        <v>42807</v>
      </c>
      <c r="BB400" s="98">
        <f>_xll.qlCalendarAdvance(Calendar,BB399,AZ400,"f",,Trigger)</f>
        <v>42809</v>
      </c>
      <c r="BC400" s="98">
        <f>_xll.qlInterestRateIndexMaturity(Currency&amp;"ibor"&amp;Tenor,BB400,Trigger)</f>
        <v>42993</v>
      </c>
      <c r="BD400" s="242" t="e">
        <f>_xll.qlIndexFixing($AD$5,BA400,TRUE,_xll.ohTrigger(Trigger,Trigger6M))</f>
        <v>#NUM!</v>
      </c>
      <c r="BE400" s="242">
        <f>IFERROR(_xll.qlIndexFixing($BF$1,BA400,,_xll.ohTrigger(Trigger,Trigger6M)),#N/A)</f>
        <v>1.8185748037938387E-3</v>
      </c>
    </row>
    <row r="401" spans="52:57" ht="11.25" customHeight="1" x14ac:dyDescent="0.25">
      <c r="AZ401" s="97" t="s">
        <v>197</v>
      </c>
      <c r="BA401" s="98">
        <f>_xll.qlInterestRateIndexFixingDate(Currency&amp;"ibor"&amp;Tenor,BB401,Trigger)</f>
        <v>42808</v>
      </c>
      <c r="BB401" s="98">
        <f>_xll.qlCalendarAdvance(Calendar,BB400,AZ401,"f",,Trigger)</f>
        <v>42810</v>
      </c>
      <c r="BC401" s="98">
        <f>_xll.qlInterestRateIndexMaturity(Currency&amp;"ibor"&amp;Tenor,BB401,Trigger)</f>
        <v>42996</v>
      </c>
      <c r="BD401" s="242" t="e">
        <f>_xll.qlIndexFixing($AD$5,BA401,TRUE,_xll.ohTrigger(Trigger,Trigger6M))</f>
        <v>#NUM!</v>
      </c>
      <c r="BE401" s="242">
        <f>IFERROR(_xll.qlIndexFixing($BF$1,BA401,,_xll.ohTrigger(Trigger,Trigger6M)),#N/A)</f>
        <v>1.8265825689475319E-3</v>
      </c>
    </row>
    <row r="402" spans="52:57" ht="11.25" customHeight="1" x14ac:dyDescent="0.25">
      <c r="AZ402" s="97" t="s">
        <v>197</v>
      </c>
      <c r="BA402" s="98">
        <f>_xll.qlInterestRateIndexFixingDate(Currency&amp;"ibor"&amp;Tenor,BB402,Trigger)</f>
        <v>42809</v>
      </c>
      <c r="BB402" s="98">
        <f>_xll.qlCalendarAdvance(Calendar,BB401,AZ402,"f",,Trigger)</f>
        <v>42811</v>
      </c>
      <c r="BC402" s="98">
        <f>_xll.qlInterestRateIndexMaturity(Currency&amp;"ibor"&amp;Tenor,BB402,Trigger)</f>
        <v>42996</v>
      </c>
      <c r="BD402" s="242" t="e">
        <f>_xll.qlIndexFixing($AD$5,BA402,TRUE,_xll.ohTrigger(Trigger,Trigger6M))</f>
        <v>#NUM!</v>
      </c>
      <c r="BE402" s="242">
        <f>IFERROR(_xll.qlIndexFixing($BF$1,BA402,,_xll.ohTrigger(Trigger,Trigger6M)),#N/A)</f>
        <v>1.8291308359874522E-3</v>
      </c>
    </row>
    <row r="403" spans="52:57" ht="11.25" customHeight="1" x14ac:dyDescent="0.25">
      <c r="AZ403" s="97" t="s">
        <v>197</v>
      </c>
      <c r="BA403" s="98">
        <f>_xll.qlInterestRateIndexFixingDate(Currency&amp;"ibor"&amp;Tenor,BB403,Trigger)</f>
        <v>42810</v>
      </c>
      <c r="BB403" s="98">
        <f>_xll.qlCalendarAdvance(Calendar,BB402,AZ403,"f",,Trigger)</f>
        <v>42814</v>
      </c>
      <c r="BC403" s="98">
        <f>_xll.qlInterestRateIndexMaturity(Currency&amp;"ibor"&amp;Tenor,BB403,Trigger)</f>
        <v>42998</v>
      </c>
      <c r="BD403" s="242" t="e">
        <f>_xll.qlIndexFixing($AD$5,BA403,TRUE,_xll.ohTrigger(Trigger,Trigger6M))</f>
        <v>#NUM!</v>
      </c>
      <c r="BE403" s="242">
        <f>IFERROR(_xll.qlIndexFixing($BF$1,BA403,,_xll.ohTrigger(Trigger,Trigger6M)),#N/A)</f>
        <v>1.8402235286418341E-3</v>
      </c>
    </row>
    <row r="404" spans="52:57" ht="11.25" customHeight="1" x14ac:dyDescent="0.25">
      <c r="AZ404" s="97" t="s">
        <v>197</v>
      </c>
      <c r="BA404" s="98">
        <f>_xll.qlInterestRateIndexFixingDate(Currency&amp;"ibor"&amp;Tenor,BB404,Trigger)</f>
        <v>42811</v>
      </c>
      <c r="BB404" s="98">
        <f>_xll.qlCalendarAdvance(Calendar,BB403,AZ404,"f",,Trigger)</f>
        <v>42815</v>
      </c>
      <c r="BC404" s="98">
        <f>_xll.qlInterestRateIndexMaturity(Currency&amp;"ibor"&amp;Tenor,BB404,Trigger)</f>
        <v>42999</v>
      </c>
      <c r="BD404" s="242" t="e">
        <f>_xll.qlIndexFixing($AD$5,BA404,TRUE,_xll.ohTrigger(Trigger,Trigger6M))</f>
        <v>#NUM!</v>
      </c>
      <c r="BE404" s="242">
        <f>IFERROR(_xll.qlIndexFixing($BF$1,BA404,,_xll.ohTrigger(Trigger,Trigger6M)),#N/A)</f>
        <v>1.8444754894370273E-3</v>
      </c>
    </row>
    <row r="405" spans="52:57" ht="11.25" customHeight="1" x14ac:dyDescent="0.25">
      <c r="AZ405" s="97" t="s">
        <v>197</v>
      </c>
      <c r="BA405" s="98">
        <f>_xll.qlInterestRateIndexFixingDate(Currency&amp;"ibor"&amp;Tenor,BB405,Trigger)</f>
        <v>42814</v>
      </c>
      <c r="BB405" s="98">
        <f>_xll.qlCalendarAdvance(Calendar,BB404,AZ405,"f",,Trigger)</f>
        <v>42816</v>
      </c>
      <c r="BC405" s="98">
        <f>_xll.qlInterestRateIndexMaturity(Currency&amp;"ibor"&amp;Tenor,BB405,Trigger)</f>
        <v>43000</v>
      </c>
      <c r="BD405" s="242" t="e">
        <f>_xll.qlIndexFixing($AD$5,BA405,TRUE,_xll.ohTrigger(Trigger,Trigger6M))</f>
        <v>#NUM!</v>
      </c>
      <c r="BE405" s="242">
        <f>IFERROR(_xll.qlIndexFixing($BF$1,BA405,,_xll.ohTrigger(Trigger,Trigger6M)),#N/A)</f>
        <v>1.8487009380389102E-3</v>
      </c>
    </row>
    <row r="406" spans="52:57" ht="11.25" customHeight="1" x14ac:dyDescent="0.25">
      <c r="AZ406" s="97" t="s">
        <v>197</v>
      </c>
      <c r="BA406" s="98">
        <f>_xll.qlInterestRateIndexFixingDate(Currency&amp;"ibor"&amp;Tenor,BB406,Trigger)</f>
        <v>42815</v>
      </c>
      <c r="BB406" s="98">
        <f>_xll.qlCalendarAdvance(Calendar,BB405,AZ406,"f",,Trigger)</f>
        <v>42817</v>
      </c>
      <c r="BC406" s="98">
        <f>_xll.qlInterestRateIndexMaturity(Currency&amp;"ibor"&amp;Tenor,BB406,Trigger)</f>
        <v>43003</v>
      </c>
      <c r="BD406" s="242" t="e">
        <f>_xll.qlIndexFixing($AD$5,BA406,TRUE,_xll.ohTrigger(Trigger,Trigger6M))</f>
        <v>#NUM!</v>
      </c>
      <c r="BE406" s="242">
        <f>IFERROR(_xll.qlIndexFixing($BF$1,BA406,,_xll.ohTrigger(Trigger,Trigger6M)),#N/A)</f>
        <v>1.8567641175884944E-3</v>
      </c>
    </row>
    <row r="407" spans="52:57" ht="11.25" customHeight="1" x14ac:dyDescent="0.25">
      <c r="AZ407" s="97" t="s">
        <v>197</v>
      </c>
      <c r="BA407" s="98">
        <f>_xll.qlInterestRateIndexFixingDate(Currency&amp;"ibor"&amp;Tenor,BB407,Trigger)</f>
        <v>42816</v>
      </c>
      <c r="BB407" s="98">
        <f>_xll.qlCalendarAdvance(Calendar,BB406,AZ407,"f",,Trigger)</f>
        <v>42818</v>
      </c>
      <c r="BC407" s="98">
        <f>_xll.qlInterestRateIndexMaturity(Currency&amp;"ibor"&amp;Tenor,BB407,Trigger)</f>
        <v>43003</v>
      </c>
      <c r="BD407" s="242" t="e">
        <f>_xll.qlIndexFixing($AD$5,BA407,TRUE,_xll.ohTrigger(Trigger,Trigger6M))</f>
        <v>#NUM!</v>
      </c>
      <c r="BE407" s="242">
        <f>IFERROR(_xll.qlIndexFixing($BF$1,BA407,,_xll.ohTrigger(Trigger,Trigger6M)),#N/A)</f>
        <v>1.8590115674899761E-3</v>
      </c>
    </row>
    <row r="408" spans="52:57" ht="11.25" customHeight="1" x14ac:dyDescent="0.25">
      <c r="AZ408" s="97" t="s">
        <v>197</v>
      </c>
      <c r="BA408" s="98">
        <f>_xll.qlInterestRateIndexFixingDate(Currency&amp;"ibor"&amp;Tenor,BB408,Trigger)</f>
        <v>42817</v>
      </c>
      <c r="BB408" s="98">
        <f>_xll.qlCalendarAdvance(Calendar,BB407,AZ408,"f",,Trigger)</f>
        <v>42821</v>
      </c>
      <c r="BC408" s="98">
        <f>_xll.qlInterestRateIndexMaturity(Currency&amp;"ibor"&amp;Tenor,BB408,Trigger)</f>
        <v>43005</v>
      </c>
      <c r="BD408" s="242" t="e">
        <f>_xll.qlIndexFixing($AD$5,BA408,TRUE,_xll.ohTrigger(Trigger,Trigger6M))</f>
        <v>#NUM!</v>
      </c>
      <c r="BE408" s="242">
        <f>IFERROR(_xll.qlIndexFixing($BF$1,BA408,,_xll.ohTrigger(Trigger,Trigger6M)),#N/A)</f>
        <v>1.8694216946746336E-3</v>
      </c>
    </row>
    <row r="409" spans="52:57" ht="11.25" customHeight="1" x14ac:dyDescent="0.25">
      <c r="AZ409" s="97" t="s">
        <v>197</v>
      </c>
      <c r="BA409" s="98">
        <f>_xll.qlInterestRateIndexFixingDate(Currency&amp;"ibor"&amp;Tenor,BB409,Trigger)</f>
        <v>42818</v>
      </c>
      <c r="BB409" s="98">
        <f>_xll.qlCalendarAdvance(Calendar,BB408,AZ409,"f",,Trigger)</f>
        <v>42822</v>
      </c>
      <c r="BC409" s="98">
        <f>_xll.qlInterestRateIndexMaturity(Currency&amp;"ibor"&amp;Tenor,BB409,Trigger)</f>
        <v>43006</v>
      </c>
      <c r="BD409" s="242" t="e">
        <f>_xll.qlIndexFixing($AD$5,BA409,TRUE,_xll.ohTrigger(Trigger,Trigger6M))</f>
        <v>#NUM!</v>
      </c>
      <c r="BE409" s="242">
        <f>IFERROR(_xll.qlIndexFixing($BF$1,BA409,,_xll.ohTrigger(Trigger,Trigger6M)),#N/A)</f>
        <v>1.8734827825145593E-3</v>
      </c>
    </row>
    <row r="410" spans="52:57" ht="11.25" customHeight="1" x14ac:dyDescent="0.25">
      <c r="AZ410" s="97" t="s">
        <v>197</v>
      </c>
      <c r="BA410" s="98">
        <f>_xll.qlInterestRateIndexFixingDate(Currency&amp;"ibor"&amp;Tenor,BB410,Trigger)</f>
        <v>42821</v>
      </c>
      <c r="BB410" s="98">
        <f>_xll.qlCalendarAdvance(Calendar,BB409,AZ410,"f",,Trigger)</f>
        <v>42823</v>
      </c>
      <c r="BC410" s="98">
        <f>_xll.qlInterestRateIndexMaturity(Currency&amp;"ibor"&amp;Tenor,BB410,Trigger)</f>
        <v>43007</v>
      </c>
      <c r="BD410" s="242" t="e">
        <f>_xll.qlIndexFixing($AD$5,BA410,TRUE,_xll.ohTrigger(Trigger,Trigger6M))</f>
        <v>#NUM!</v>
      </c>
      <c r="BE410" s="242">
        <f>IFERROR(_xll.qlIndexFixing($BF$1,BA410,,_xll.ohTrigger(Trigger,Trigger6M)),#N/A)</f>
        <v>1.8775161037111526E-3</v>
      </c>
    </row>
    <row r="411" spans="52:57" ht="11.25" customHeight="1" x14ac:dyDescent="0.25">
      <c r="AZ411" s="97" t="s">
        <v>197</v>
      </c>
      <c r="BA411" s="98">
        <f>_xll.qlInterestRateIndexFixingDate(Currency&amp;"ibor"&amp;Tenor,BB411,Trigger)</f>
        <v>42822</v>
      </c>
      <c r="BB411" s="98">
        <f>_xll.qlCalendarAdvance(Calendar,BB410,AZ411,"f",,Trigger)</f>
        <v>42824</v>
      </c>
      <c r="BC411" s="98">
        <f>_xll.qlInterestRateIndexMaturity(Currency&amp;"ibor"&amp;Tenor,BB411,Trigger)</f>
        <v>43007</v>
      </c>
      <c r="BD411" s="242" t="e">
        <f>_xll.qlIndexFixing($AD$5,BA411,TRUE,_xll.ohTrigger(Trigger,Trigger6M))</f>
        <v>#NUM!</v>
      </c>
      <c r="BE411" s="242">
        <f>IFERROR(_xll.qlIndexFixing($BF$1,BA411,,_xll.ohTrigger(Trigger,Trigger6M)),#N/A)</f>
        <v>1.8794918469885696E-3</v>
      </c>
    </row>
    <row r="412" spans="52:57" ht="11.25" customHeight="1" x14ac:dyDescent="0.25">
      <c r="AZ412" s="97" t="s">
        <v>197</v>
      </c>
      <c r="BA412" s="98">
        <f>_xll.qlInterestRateIndexFixingDate(Currency&amp;"ibor"&amp;Tenor,BB412,Trigger)</f>
        <v>42823</v>
      </c>
      <c r="BB412" s="98">
        <f>_xll.qlCalendarAdvance(Calendar,BB411,AZ412,"f",,Trigger)</f>
        <v>42825</v>
      </c>
      <c r="BC412" s="98">
        <f>_xll.qlInterestRateIndexMaturity(Currency&amp;"ibor"&amp;Tenor,BB412,Trigger)</f>
        <v>43007</v>
      </c>
      <c r="BD412" s="242" t="e">
        <f>_xll.qlIndexFixing($AD$5,BA412,TRUE,_xll.ohTrigger(Trigger,Trigger6M))</f>
        <v>#NUM!</v>
      </c>
      <c r="BE412" s="242">
        <f>IFERROR(_xll.qlIndexFixing($BF$1,BA412,,_xll.ohTrigger(Trigger,Trigger6M)),#N/A)</f>
        <v>1.8814252959215689E-3</v>
      </c>
    </row>
    <row r="413" spans="52:57" ht="11.25" customHeight="1" x14ac:dyDescent="0.25">
      <c r="AZ413" s="97" t="s">
        <v>197</v>
      </c>
      <c r="BA413" s="98">
        <f>_xll.qlInterestRateIndexFixingDate(Currency&amp;"ibor"&amp;Tenor,BB413,Trigger)</f>
        <v>42824</v>
      </c>
      <c r="BB413" s="98">
        <f>_xll.qlCalendarAdvance(Calendar,BB412,AZ413,"f",,Trigger)</f>
        <v>42828</v>
      </c>
      <c r="BC413" s="98">
        <f>_xll.qlInterestRateIndexMaturity(Currency&amp;"ibor"&amp;Tenor,BB413,Trigger)</f>
        <v>43011</v>
      </c>
      <c r="BD413" s="242" t="e">
        <f>_xll.qlIndexFixing($AD$5,BA413,TRUE,_xll.ohTrigger(Trigger,Trigger6M))</f>
        <v>#NUM!</v>
      </c>
      <c r="BE413" s="242">
        <f>IFERROR(_xll.qlIndexFixing($BF$1,BA413,,_xll.ohTrigger(Trigger,Trigger6M)),#N/A)</f>
        <v>1.8952483540681945E-3</v>
      </c>
    </row>
    <row r="414" spans="52:57" ht="11.25" customHeight="1" x14ac:dyDescent="0.25">
      <c r="AZ414" s="97" t="s">
        <v>197</v>
      </c>
      <c r="BA414" s="98">
        <f>_xll.qlInterestRateIndexFixingDate(Currency&amp;"ibor"&amp;Tenor,BB414,Trigger)</f>
        <v>42825</v>
      </c>
      <c r="BB414" s="98">
        <f>_xll.qlCalendarAdvance(Calendar,BB413,AZ414,"f",,Trigger)</f>
        <v>42829</v>
      </c>
      <c r="BC414" s="98">
        <f>_xll.qlInterestRateIndexMaturity(Currency&amp;"ibor"&amp;Tenor,BB414,Trigger)</f>
        <v>43012</v>
      </c>
      <c r="BD414" s="242" t="e">
        <f>_xll.qlIndexFixing($AD$5,BA414,TRUE,_xll.ohTrigger(Trigger,Trigger6M))</f>
        <v>#NUM!</v>
      </c>
      <c r="BE414" s="242">
        <f>IFERROR(_xll.qlIndexFixing($BF$1,BA414,,_xll.ohTrigger(Trigger,Trigger6M)),#N/A)</f>
        <v>1.8991523317147072E-3</v>
      </c>
    </row>
    <row r="415" spans="52:57" ht="11.25" customHeight="1" x14ac:dyDescent="0.25">
      <c r="AZ415" s="97" t="s">
        <v>197</v>
      </c>
      <c r="BA415" s="98">
        <f>_xll.qlInterestRateIndexFixingDate(Currency&amp;"ibor"&amp;Tenor,BB415,Trigger)</f>
        <v>42828</v>
      </c>
      <c r="BB415" s="98">
        <f>_xll.qlCalendarAdvance(Calendar,BB414,AZ415,"f",,Trigger)</f>
        <v>42830</v>
      </c>
      <c r="BC415" s="98">
        <f>_xll.qlInterestRateIndexMaturity(Currency&amp;"ibor"&amp;Tenor,BB415,Trigger)</f>
        <v>43013</v>
      </c>
      <c r="BD415" s="242" t="e">
        <f>_xll.qlIndexFixing($AD$5,BA415,TRUE,_xll.ohTrigger(Trigger,Trigger6M))</f>
        <v>#NUM!</v>
      </c>
      <c r="BE415" s="242">
        <f>IFERROR(_xll.qlIndexFixing($BF$1,BA415,,_xll.ohTrigger(Trigger,Trigger6M)),#N/A)</f>
        <v>1.9030481450740505E-3</v>
      </c>
    </row>
    <row r="416" spans="52:57" ht="11.25" customHeight="1" x14ac:dyDescent="0.25">
      <c r="AZ416" s="97" t="s">
        <v>197</v>
      </c>
      <c r="BA416" s="98">
        <f>_xll.qlInterestRateIndexFixingDate(Currency&amp;"ibor"&amp;Tenor,BB416,Trigger)</f>
        <v>42829</v>
      </c>
      <c r="BB416" s="98">
        <f>_xll.qlCalendarAdvance(Calendar,BB415,AZ416,"f",,Trigger)</f>
        <v>42831</v>
      </c>
      <c r="BC416" s="98">
        <f>_xll.qlInterestRateIndexMaturity(Currency&amp;"ibor"&amp;Tenor,BB416,Trigger)</f>
        <v>43014</v>
      </c>
      <c r="BD416" s="242" t="e">
        <f>_xll.qlIndexFixing($AD$5,BA416,TRUE,_xll.ohTrigger(Trigger,Trigger6M))</f>
        <v>#NUM!</v>
      </c>
      <c r="BE416" s="242">
        <f>IFERROR(_xll.qlIndexFixing($BF$1,BA416,,_xll.ohTrigger(Trigger,Trigger6M)),#N/A)</f>
        <v>1.9069387785008451E-3</v>
      </c>
    </row>
    <row r="417" spans="52:57" ht="11.25" customHeight="1" x14ac:dyDescent="0.25">
      <c r="AZ417" s="97" t="s">
        <v>197</v>
      </c>
      <c r="BA417" s="98">
        <f>_xll.qlInterestRateIndexFixingDate(Currency&amp;"ibor"&amp;Tenor,BB417,Trigger)</f>
        <v>42830</v>
      </c>
      <c r="BB417" s="98">
        <f>_xll.qlCalendarAdvance(Calendar,BB416,AZ417,"f",,Trigger)</f>
        <v>42832</v>
      </c>
      <c r="BC417" s="98">
        <f>_xll.qlInterestRateIndexMaturity(Currency&amp;"ibor"&amp;Tenor,BB417,Trigger)</f>
        <v>43017</v>
      </c>
      <c r="BD417" s="242" t="e">
        <f>_xll.qlIndexFixing($AD$5,BA417,TRUE,_xll.ohTrigger(Trigger,Trigger6M))</f>
        <v>#NUM!</v>
      </c>
      <c r="BE417" s="242">
        <f>IFERROR(_xll.qlIndexFixing($BF$1,BA417,,_xll.ohTrigger(Trigger,Trigger6M)),#N/A)</f>
        <v>1.9152220715579686E-3</v>
      </c>
    </row>
    <row r="418" spans="52:57" ht="11.25" customHeight="1" x14ac:dyDescent="0.25">
      <c r="AZ418" s="97" t="s">
        <v>197</v>
      </c>
      <c r="BA418" s="98">
        <f>_xll.qlInterestRateIndexFixingDate(Currency&amp;"ibor"&amp;Tenor,BB418,Trigger)</f>
        <v>42831</v>
      </c>
      <c r="BB418" s="98">
        <f>_xll.qlCalendarAdvance(Calendar,BB417,AZ418,"f",,Trigger)</f>
        <v>42835</v>
      </c>
      <c r="BC418" s="98">
        <f>_xll.qlInterestRateIndexMaturity(Currency&amp;"ibor"&amp;Tenor,BB418,Trigger)</f>
        <v>43018</v>
      </c>
      <c r="BD418" s="242" t="e">
        <f>_xll.qlIndexFixing($AD$5,BA418,TRUE,_xll.ohTrigger(Trigger,Trigger6M))</f>
        <v>#NUM!</v>
      </c>
      <c r="BE418" s="242">
        <f>IFERROR(_xll.qlIndexFixing($BF$1,BA418,,_xll.ohTrigger(Trigger,Trigger6M)),#N/A)</f>
        <v>1.9225099335223963E-3</v>
      </c>
    </row>
    <row r="419" spans="52:57" ht="11.25" customHeight="1" x14ac:dyDescent="0.25">
      <c r="AZ419" s="97" t="s">
        <v>197</v>
      </c>
      <c r="BA419" s="98">
        <f>_xll.qlInterestRateIndexFixingDate(Currency&amp;"ibor"&amp;Tenor,BB419,Trigger)</f>
        <v>42832</v>
      </c>
      <c r="BB419" s="98">
        <f>_xll.qlCalendarAdvance(Calendar,BB418,AZ419,"f",,Trigger)</f>
        <v>42836</v>
      </c>
      <c r="BC419" s="98">
        <f>_xll.qlInterestRateIndexMaturity(Currency&amp;"ibor"&amp;Tenor,BB419,Trigger)</f>
        <v>43019</v>
      </c>
      <c r="BD419" s="242" t="e">
        <f>_xll.qlIndexFixing($AD$5,BA419,TRUE,_xll.ohTrigger(Trigger,Trigger6M))</f>
        <v>#NUM!</v>
      </c>
      <c r="BE419" s="242">
        <f>IFERROR(_xll.qlIndexFixing($BF$1,BA419,,_xll.ohTrigger(Trigger,Trigger6M)),#N/A)</f>
        <v>1.926420166142716E-3</v>
      </c>
    </row>
    <row r="420" spans="52:57" ht="11.25" customHeight="1" x14ac:dyDescent="0.25">
      <c r="AZ420" s="97" t="s">
        <v>197</v>
      </c>
      <c r="BA420" s="98">
        <f>_xll.qlInterestRateIndexFixingDate(Currency&amp;"ibor"&amp;Tenor,BB420,Trigger)</f>
        <v>42835</v>
      </c>
      <c r="BB420" s="98">
        <f>_xll.qlCalendarAdvance(Calendar,BB419,AZ420,"f",,Trigger)</f>
        <v>42837</v>
      </c>
      <c r="BC420" s="98">
        <f>_xll.qlInterestRateIndexMaturity(Currency&amp;"ibor"&amp;Tenor,BB420,Trigger)</f>
        <v>43020</v>
      </c>
      <c r="BD420" s="242" t="e">
        <f>_xll.qlIndexFixing($AD$5,BA420,TRUE,_xll.ohTrigger(Trigger,Trigger6M))</f>
        <v>#NUM!</v>
      </c>
      <c r="BE420" s="242">
        <f>IFERROR(_xll.qlIndexFixing($BF$1,BA420,,_xll.ohTrigger(Trigger,Trigger6M)),#N/A)</f>
        <v>1.9303435650769763E-3</v>
      </c>
    </row>
    <row r="421" spans="52:57" ht="11.25" customHeight="1" x14ac:dyDescent="0.25">
      <c r="AZ421" s="97" t="s">
        <v>197</v>
      </c>
      <c r="BA421" s="98">
        <f>_xll.qlInterestRateIndexFixingDate(Currency&amp;"ibor"&amp;Tenor,BB421,Trigger)</f>
        <v>42836</v>
      </c>
      <c r="BB421" s="98">
        <f>_xll.qlCalendarAdvance(Calendar,BB420,AZ421,"f",,Trigger)</f>
        <v>42838</v>
      </c>
      <c r="BC421" s="98">
        <f>_xll.qlInterestRateIndexMaturity(Currency&amp;"ibor"&amp;Tenor,BB421,Trigger)</f>
        <v>43021</v>
      </c>
      <c r="BD421" s="242" t="e">
        <f>_xll.qlIndexFixing($AD$5,BA421,TRUE,_xll.ohTrigger(Trigger,Trigger6M))</f>
        <v>#NUM!</v>
      </c>
      <c r="BE421" s="242">
        <f>IFERROR(_xll.qlIndexFixing($BF$1,BA421,,_xll.ohTrigger(Trigger,Trigger6M)),#N/A)</f>
        <v>1.9342832613869262E-3</v>
      </c>
    </row>
    <row r="422" spans="52:57" ht="11.25" customHeight="1" x14ac:dyDescent="0.25">
      <c r="AZ422" s="97" t="s">
        <v>197</v>
      </c>
      <c r="BA422" s="98">
        <f>_xll.qlInterestRateIndexFixingDate(Currency&amp;"ibor"&amp;Tenor,BB422,Trigger)</f>
        <v>42837</v>
      </c>
      <c r="BB422" s="98">
        <f>_xll.qlCalendarAdvance(Calendar,BB421,AZ422,"f",,Trigger)</f>
        <v>42843</v>
      </c>
      <c r="BC422" s="98">
        <f>_xll.qlInterestRateIndexMaturity(Currency&amp;"ibor"&amp;Tenor,BB422,Trigger)</f>
        <v>43026</v>
      </c>
      <c r="BD422" s="242" t="e">
        <f>_xll.qlIndexFixing($AD$5,BA422,TRUE,_xll.ohTrigger(Trigger,Trigger6M))</f>
        <v>#NUM!</v>
      </c>
      <c r="BE422" s="242">
        <f>IFERROR(_xll.qlIndexFixing($BF$1,BA422,,_xll.ohTrigger(Trigger,Trigger6M)),#N/A)</f>
        <v>1.9543372579184999E-3</v>
      </c>
    </row>
    <row r="423" spans="52:57" ht="11.25" customHeight="1" x14ac:dyDescent="0.25">
      <c r="AZ423" s="97" t="s">
        <v>197</v>
      </c>
      <c r="BA423" s="98">
        <f>_xll.qlInterestRateIndexFixingDate(Currency&amp;"ibor"&amp;Tenor,BB423,Trigger)</f>
        <v>42838</v>
      </c>
      <c r="BB423" s="98">
        <f>_xll.qlCalendarAdvance(Calendar,BB422,AZ423,"f",,Trigger)</f>
        <v>42844</v>
      </c>
      <c r="BC423" s="98">
        <f>_xll.qlInterestRateIndexMaturity(Currency&amp;"ibor"&amp;Tenor,BB423,Trigger)</f>
        <v>43027</v>
      </c>
      <c r="BD423" s="242" t="e">
        <f>_xll.qlIndexFixing($AD$5,BA423,TRUE,_xll.ohTrigger(Trigger,Trigger6M))</f>
        <v>#NUM!</v>
      </c>
      <c r="BE423" s="242">
        <f>IFERROR(_xll.qlIndexFixing($BF$1,BA423,,_xll.ohTrigger(Trigger,Trigger6M)),#N/A)</f>
        <v>1.9584416645407241E-3</v>
      </c>
    </row>
    <row r="424" spans="52:57" ht="11.25" customHeight="1" x14ac:dyDescent="0.25">
      <c r="AZ424" s="97" t="s">
        <v>197</v>
      </c>
      <c r="BA424" s="98">
        <f>_xll.qlInterestRateIndexFixingDate(Currency&amp;"ibor"&amp;Tenor,BB424,Trigger)</f>
        <v>42843</v>
      </c>
      <c r="BB424" s="98">
        <f>_xll.qlCalendarAdvance(Calendar,BB423,AZ424,"f",,Trigger)</f>
        <v>42845</v>
      </c>
      <c r="BC424" s="98">
        <f>_xll.qlInterestRateIndexMaturity(Currency&amp;"ibor"&amp;Tenor,BB424,Trigger)</f>
        <v>43028</v>
      </c>
      <c r="BD424" s="242" t="e">
        <f>_xll.qlIndexFixing($AD$5,BA424,TRUE,_xll.ohTrigger(Trigger,Trigger6M))</f>
        <v>#NUM!</v>
      </c>
      <c r="BE424" s="242">
        <f>IFERROR(_xll.qlIndexFixing($BF$1,BA424,,_xll.ohTrigger(Trigger,Trigger6M)),#N/A)</f>
        <v>1.9625848728640357E-3</v>
      </c>
    </row>
    <row r="425" spans="52:57" ht="11.25" customHeight="1" x14ac:dyDescent="0.25">
      <c r="AZ425" s="97" t="s">
        <v>197</v>
      </c>
      <c r="BA425" s="98">
        <f>_xll.qlInterestRateIndexFixingDate(Currency&amp;"ibor"&amp;Tenor,BB425,Trigger)</f>
        <v>42844</v>
      </c>
      <c r="BB425" s="98">
        <f>_xll.qlCalendarAdvance(Calendar,BB424,AZ425,"f",,Trigger)</f>
        <v>42846</v>
      </c>
      <c r="BC425" s="98">
        <f>_xll.qlInterestRateIndexMaturity(Currency&amp;"ibor"&amp;Tenor,BB425,Trigger)</f>
        <v>43031</v>
      </c>
      <c r="BD425" s="242" t="e">
        <f>_xll.qlIndexFixing($AD$5,BA425,TRUE,_xll.ohTrigger(Trigger,Trigger6M))</f>
        <v>#NUM!</v>
      </c>
      <c r="BE425" s="242">
        <f>IFERROR(_xll.qlIndexFixing($BF$1,BA425,,_xll.ohTrigger(Trigger,Trigger6M)),#N/A)</f>
        <v>1.9717093279434566E-3</v>
      </c>
    </row>
    <row r="426" spans="52:57" ht="11.25" customHeight="1" x14ac:dyDescent="0.25">
      <c r="AZ426" s="97" t="s">
        <v>197</v>
      </c>
      <c r="BA426" s="98">
        <f>_xll.qlInterestRateIndexFixingDate(Currency&amp;"ibor"&amp;Tenor,BB426,Trigger)</f>
        <v>42845</v>
      </c>
      <c r="BB426" s="98">
        <f>_xll.qlCalendarAdvance(Calendar,BB425,AZ426,"f",,Trigger)</f>
        <v>42849</v>
      </c>
      <c r="BC426" s="98">
        <f>_xll.qlInterestRateIndexMaturity(Currency&amp;"ibor"&amp;Tenor,BB426,Trigger)</f>
        <v>43032</v>
      </c>
      <c r="BD426" s="242" t="e">
        <f>_xll.qlIndexFixing($AD$5,BA426,TRUE,_xll.ohTrigger(Trigger,Trigger6M))</f>
        <v>#NUM!</v>
      </c>
      <c r="BE426" s="242">
        <f>IFERROR(_xll.qlIndexFixing($BF$1,BA426,,_xll.ohTrigger(Trigger,Trigger6M)),#N/A)</f>
        <v>1.9796120127146821E-3</v>
      </c>
    </row>
    <row r="427" spans="52:57" ht="11.25" customHeight="1" x14ac:dyDescent="0.25">
      <c r="AZ427" s="97" t="s">
        <v>197</v>
      </c>
      <c r="BA427" s="98">
        <f>_xll.qlInterestRateIndexFixingDate(Currency&amp;"ibor"&amp;Tenor,BB427,Trigger)</f>
        <v>42846</v>
      </c>
      <c r="BB427" s="98">
        <f>_xll.qlCalendarAdvance(Calendar,BB426,AZ427,"f",,Trigger)</f>
        <v>42850</v>
      </c>
      <c r="BC427" s="98">
        <f>_xll.qlInterestRateIndexMaturity(Currency&amp;"ibor"&amp;Tenor,BB427,Trigger)</f>
        <v>43033</v>
      </c>
      <c r="BD427" s="242" t="e">
        <f>_xll.qlIndexFixing($AD$5,BA427,TRUE,_xll.ohTrigger(Trigger,Trigger6M))</f>
        <v>#NUM!</v>
      </c>
      <c r="BE427" s="242">
        <f>IFERROR(_xll.qlIndexFixing($BF$1,BA427,,_xll.ohTrigger(Trigger,Trigger6M)),#N/A)</f>
        <v>1.98399913015647E-3</v>
      </c>
    </row>
    <row r="428" spans="52:57" ht="11.25" customHeight="1" x14ac:dyDescent="0.25">
      <c r="AZ428" s="97" t="s">
        <v>197</v>
      </c>
      <c r="BA428" s="98">
        <f>_xll.qlInterestRateIndexFixingDate(Currency&amp;"ibor"&amp;Tenor,BB428,Trigger)</f>
        <v>42849</v>
      </c>
      <c r="BB428" s="98">
        <f>_xll.qlCalendarAdvance(Calendar,BB427,AZ428,"f",,Trigger)</f>
        <v>42851</v>
      </c>
      <c r="BC428" s="98">
        <f>_xll.qlInterestRateIndexMaturity(Currency&amp;"ibor"&amp;Tenor,BB428,Trigger)</f>
        <v>43034</v>
      </c>
      <c r="BD428" s="242" t="e">
        <f>_xll.qlIndexFixing($AD$5,BA428,TRUE,_xll.ohTrigger(Trigger,Trigger6M))</f>
        <v>#NUM!</v>
      </c>
      <c r="BE428" s="242">
        <f>IFERROR(_xll.qlIndexFixing($BF$1,BA428,,_xll.ohTrigger(Trigger,Trigger6M)),#N/A)</f>
        <v>1.9884451563139771E-3</v>
      </c>
    </row>
    <row r="429" spans="52:57" ht="11.25" customHeight="1" x14ac:dyDescent="0.25">
      <c r="AZ429" s="97" t="s">
        <v>197</v>
      </c>
      <c r="BA429" s="98">
        <f>_xll.qlInterestRateIndexFixingDate(Currency&amp;"ibor"&amp;Tenor,BB429,Trigger)</f>
        <v>42850</v>
      </c>
      <c r="BB429" s="98">
        <f>_xll.qlCalendarAdvance(Calendar,BB428,AZ429,"f",,Trigger)</f>
        <v>42852</v>
      </c>
      <c r="BC429" s="98">
        <f>_xll.qlInterestRateIndexMaturity(Currency&amp;"ibor"&amp;Tenor,BB429,Trigger)</f>
        <v>43035</v>
      </c>
      <c r="BD429" s="242" t="e">
        <f>_xll.qlIndexFixing($AD$5,BA429,TRUE,_xll.ohTrigger(Trigger,Trigger6M))</f>
        <v>#NUM!</v>
      </c>
      <c r="BE429" s="242">
        <f>IFERROR(_xll.qlIndexFixing($BF$1,BA429,,_xll.ohTrigger(Trigger,Trigger6M)),#N/A)</f>
        <v>1.9929535157440174E-3</v>
      </c>
    </row>
    <row r="430" spans="52:57" ht="11.25" customHeight="1" x14ac:dyDescent="0.25">
      <c r="AZ430" s="97" t="s">
        <v>197</v>
      </c>
      <c r="BA430" s="98">
        <f>_xll.qlInterestRateIndexFixingDate(Currency&amp;"ibor"&amp;Tenor,BB430,Trigger)</f>
        <v>42851</v>
      </c>
      <c r="BB430" s="98">
        <f>_xll.qlCalendarAdvance(Calendar,BB429,AZ430,"f",,Trigger)</f>
        <v>42853</v>
      </c>
      <c r="BC430" s="98">
        <f>_xll.qlInterestRateIndexMaturity(Currency&amp;"ibor"&amp;Tenor,BB430,Trigger)</f>
        <v>43039</v>
      </c>
      <c r="BD430" s="242" t="e">
        <f>_xll.qlIndexFixing($AD$5,BA430,TRUE,_xll.ohTrigger(Trigger,Trigger6M))</f>
        <v>#NUM!</v>
      </c>
      <c r="BE430" s="242">
        <f>IFERROR(_xll.qlIndexFixing($BF$1,BA430,,_xll.ohTrigger(Trigger,Trigger6M)),#N/A)</f>
        <v>2.0053264907927298E-3</v>
      </c>
    </row>
    <row r="431" spans="52:57" ht="11.25" customHeight="1" x14ac:dyDescent="0.25">
      <c r="AZ431" s="97" t="s">
        <v>197</v>
      </c>
      <c r="BA431" s="98">
        <f>_xll.qlInterestRateIndexFixingDate(Currency&amp;"ibor"&amp;Tenor,BB431,Trigger)</f>
        <v>42852</v>
      </c>
      <c r="BB431" s="98">
        <f>_xll.qlCalendarAdvance(Calendar,BB430,AZ431,"f",,Trigger)</f>
        <v>42857</v>
      </c>
      <c r="BC431" s="98">
        <f>_xll.qlInterestRateIndexMaturity(Currency&amp;"ibor"&amp;Tenor,BB431,Trigger)</f>
        <v>43041</v>
      </c>
      <c r="BD431" s="242" t="e">
        <f>_xll.qlIndexFixing($AD$5,BA431,TRUE,_xll.ohTrigger(Trigger,Trigger6M))</f>
        <v>#NUM!</v>
      </c>
      <c r="BE431" s="242">
        <f>IFERROR(_xll.qlIndexFixing($BF$1,BA431,,_xll.ohTrigger(Trigger,Trigger6M)),#N/A)</f>
        <v>2.0191433024367893E-3</v>
      </c>
    </row>
    <row r="432" spans="52:57" ht="11.25" customHeight="1" x14ac:dyDescent="0.25">
      <c r="AZ432" s="97" t="s">
        <v>197</v>
      </c>
      <c r="BA432" s="98">
        <f>_xll.qlInterestRateIndexFixingDate(Currency&amp;"ibor"&amp;Tenor,BB432,Trigger)</f>
        <v>42853</v>
      </c>
      <c r="BB432" s="98">
        <f>_xll.qlCalendarAdvance(Calendar,BB431,AZ432,"f",,Trigger)</f>
        <v>42858</v>
      </c>
      <c r="BC432" s="98">
        <f>_xll.qlInterestRateIndexMaturity(Currency&amp;"ibor"&amp;Tenor,BB432,Trigger)</f>
        <v>43042</v>
      </c>
      <c r="BD432" s="242" t="e">
        <f>_xll.qlIndexFixing($AD$5,BA432,TRUE,_xll.ohTrigger(Trigger,Trigger6M))</f>
        <v>#NUM!</v>
      </c>
      <c r="BE432" s="242">
        <f>IFERROR(_xll.qlIndexFixing($BF$1,BA432,,_xll.ohTrigger(Trigger,Trigger6M)),#N/A)</f>
        <v>2.024058157511451E-3</v>
      </c>
    </row>
    <row r="433" spans="52:57" ht="11.25" customHeight="1" x14ac:dyDescent="0.25">
      <c r="AZ433" s="97" t="s">
        <v>197</v>
      </c>
      <c r="BA433" s="98">
        <f>_xll.qlInterestRateIndexFixingDate(Currency&amp;"ibor"&amp;Tenor,BB433,Trigger)</f>
        <v>42857</v>
      </c>
      <c r="BB433" s="98">
        <f>_xll.qlCalendarAdvance(Calendar,BB432,AZ433,"f",,Trigger)</f>
        <v>42859</v>
      </c>
      <c r="BC433" s="98">
        <f>_xll.qlInterestRateIndexMaturity(Currency&amp;"ibor"&amp;Tenor,BB433,Trigger)</f>
        <v>43045</v>
      </c>
      <c r="BD433" s="242" t="e">
        <f>_xll.qlIndexFixing($AD$5,BA433,TRUE,_xll.ohTrigger(Trigger,Trigger6M))</f>
        <v>#NUM!</v>
      </c>
      <c r="BE433" s="242">
        <f>IFERROR(_xll.qlIndexFixing($BF$1,BA433,,_xll.ohTrigger(Trigger,Trigger6M)),#N/A)</f>
        <v>2.0344301270124356E-3</v>
      </c>
    </row>
    <row r="434" spans="52:57" ht="11.25" customHeight="1" x14ac:dyDescent="0.25">
      <c r="AZ434" s="97" t="s">
        <v>197</v>
      </c>
      <c r="BA434" s="98">
        <f>_xll.qlInterestRateIndexFixingDate(Currency&amp;"ibor"&amp;Tenor,BB434,Trigger)</f>
        <v>42858</v>
      </c>
      <c r="BB434" s="98">
        <f>_xll.qlCalendarAdvance(Calendar,BB433,AZ434,"f",,Trigger)</f>
        <v>42860</v>
      </c>
      <c r="BC434" s="98">
        <f>_xll.qlInterestRateIndexMaturity(Currency&amp;"ibor"&amp;Tenor,BB434,Trigger)</f>
        <v>43045</v>
      </c>
      <c r="BD434" s="242" t="e">
        <f>_xll.qlIndexFixing($AD$5,BA434,TRUE,_xll.ohTrigger(Trigger,Trigger6M))</f>
        <v>#NUM!</v>
      </c>
      <c r="BE434" s="242">
        <f>IFERROR(_xll.qlIndexFixing($BF$1,BA434,,_xll.ohTrigger(Trigger,Trigger6M)),#N/A)</f>
        <v>2.036770067899164E-3</v>
      </c>
    </row>
    <row r="435" spans="52:57" ht="11.25" customHeight="1" x14ac:dyDescent="0.25">
      <c r="AZ435" s="97" t="s">
        <v>197</v>
      </c>
      <c r="BA435" s="98">
        <f>_xll.qlInterestRateIndexFixingDate(Currency&amp;"ibor"&amp;Tenor,BB435,Trigger)</f>
        <v>42859</v>
      </c>
      <c r="BB435" s="98">
        <f>_xll.qlCalendarAdvance(Calendar,BB434,AZ435,"f",,Trigger)</f>
        <v>42863</v>
      </c>
      <c r="BC435" s="98">
        <f>_xll.qlInterestRateIndexMaturity(Currency&amp;"ibor"&amp;Tenor,BB435,Trigger)</f>
        <v>43047</v>
      </c>
      <c r="BD435" s="242" t="e">
        <f>_xll.qlIndexFixing($AD$5,BA435,TRUE,_xll.ohTrigger(Trigger,Trigger6M))</f>
        <v>#NUM!</v>
      </c>
      <c r="BE435" s="242">
        <f>IFERROR(_xll.qlIndexFixing($BF$1,BA435,,_xll.ohTrigger(Trigger,Trigger6M)),#N/A)</f>
        <v>2.0494765124662068E-3</v>
      </c>
    </row>
    <row r="436" spans="52:57" ht="11.25" customHeight="1" x14ac:dyDescent="0.25">
      <c r="AZ436" s="97" t="s">
        <v>197</v>
      </c>
      <c r="BA436" s="98">
        <f>_xll.qlInterestRateIndexFixingDate(Currency&amp;"ibor"&amp;Tenor,BB436,Trigger)</f>
        <v>42860</v>
      </c>
      <c r="BB436" s="98">
        <f>_xll.qlCalendarAdvance(Calendar,BB435,AZ436,"f",,Trigger)</f>
        <v>42864</v>
      </c>
      <c r="BC436" s="98">
        <f>_xll.qlInterestRateIndexMaturity(Currency&amp;"ibor"&amp;Tenor,BB436,Trigger)</f>
        <v>43048</v>
      </c>
      <c r="BD436" s="242" t="e">
        <f>_xll.qlIndexFixing($AD$5,BA436,TRUE,_xll.ohTrigger(Trigger,Trigger6M))</f>
        <v>#NUM!</v>
      </c>
      <c r="BE436" s="242">
        <f>IFERROR(_xll.qlIndexFixing($BF$1,BA436,,_xll.ohTrigger(Trigger,Trigger6M)),#N/A)</f>
        <v>2.054714614450108E-3</v>
      </c>
    </row>
    <row r="437" spans="52:57" ht="11.25" customHeight="1" x14ac:dyDescent="0.25">
      <c r="AZ437" s="97" t="s">
        <v>197</v>
      </c>
      <c r="BA437" s="98">
        <f>_xll.qlInterestRateIndexFixingDate(Currency&amp;"ibor"&amp;Tenor,BB437,Trigger)</f>
        <v>42863</v>
      </c>
      <c r="BB437" s="98">
        <f>_xll.qlCalendarAdvance(Calendar,BB436,AZ437,"f",,Trigger)</f>
        <v>42865</v>
      </c>
      <c r="BC437" s="98">
        <f>_xll.qlInterestRateIndexMaturity(Currency&amp;"ibor"&amp;Tenor,BB437,Trigger)</f>
        <v>43049</v>
      </c>
      <c r="BD437" s="242" t="e">
        <f>_xll.qlIndexFixing($AD$5,BA437,TRUE,_xll.ohTrigger(Trigger,Trigger6M))</f>
        <v>#NUM!</v>
      </c>
      <c r="BE437" s="242">
        <f>IFERROR(_xll.qlIndexFixing($BF$1,BA437,,_xll.ohTrigger(Trigger,Trigger6M)),#N/A)</f>
        <v>2.059999329935763E-3</v>
      </c>
    </row>
    <row r="438" spans="52:57" ht="11.25" customHeight="1" x14ac:dyDescent="0.25">
      <c r="AZ438" s="97" t="s">
        <v>197</v>
      </c>
      <c r="BA438" s="98">
        <f>_xll.qlInterestRateIndexFixingDate(Currency&amp;"ibor"&amp;Tenor,BB438,Trigger)</f>
        <v>42864</v>
      </c>
      <c r="BB438" s="98">
        <f>_xll.qlCalendarAdvance(Calendar,BB437,AZ438,"f",,Trigger)</f>
        <v>42866</v>
      </c>
      <c r="BC438" s="98">
        <f>_xll.qlInterestRateIndexMaturity(Currency&amp;"ibor"&amp;Tenor,BB438,Trigger)</f>
        <v>43052</v>
      </c>
      <c r="BD438" s="242" t="e">
        <f>_xll.qlIndexFixing($AD$5,BA438,TRUE,_xll.ohTrigger(Trigger,Trigger6M))</f>
        <v>#NUM!</v>
      </c>
      <c r="BE438" s="242">
        <f>IFERROR(_xll.qlIndexFixing($BF$1,BA438,,_xll.ohTrigger(Trigger,Trigger6M)),#N/A)</f>
        <v>2.070917913994815E-3</v>
      </c>
    </row>
    <row r="439" spans="52:57" ht="11.25" customHeight="1" x14ac:dyDescent="0.25">
      <c r="AZ439" s="97" t="s">
        <v>197</v>
      </c>
      <c r="BA439" s="98">
        <f>_xll.qlInterestRateIndexFixingDate(Currency&amp;"ibor"&amp;Tenor,BB439,Trigger)</f>
        <v>42865</v>
      </c>
      <c r="BB439" s="98">
        <f>_xll.qlCalendarAdvance(Calendar,BB438,AZ439,"f",,Trigger)</f>
        <v>42867</v>
      </c>
      <c r="BC439" s="98">
        <f>_xll.qlInterestRateIndexMaturity(Currency&amp;"ibor"&amp;Tenor,BB439,Trigger)</f>
        <v>43052</v>
      </c>
      <c r="BD439" s="242" t="e">
        <f>_xll.qlIndexFixing($AD$5,BA439,TRUE,_xll.ohTrigger(Trigger,Trigger6M))</f>
        <v>#NUM!</v>
      </c>
      <c r="BE439" s="242">
        <f>IFERROR(_xll.qlIndexFixing($BF$1,BA439,,_xll.ohTrigger(Trigger,Trigger6M)),#N/A)</f>
        <v>2.0735017827809934E-3</v>
      </c>
    </row>
    <row r="440" spans="52:57" ht="11.25" customHeight="1" x14ac:dyDescent="0.25">
      <c r="AZ440" s="97" t="s">
        <v>197</v>
      </c>
      <c r="BA440" s="98">
        <f>_xll.qlInterestRateIndexFixingDate(Currency&amp;"ibor"&amp;Tenor,BB440,Trigger)</f>
        <v>42866</v>
      </c>
      <c r="BB440" s="98">
        <f>_xll.qlCalendarAdvance(Calendar,BB439,AZ440,"f",,Trigger)</f>
        <v>42870</v>
      </c>
      <c r="BC440" s="98">
        <f>_xll.qlInterestRateIndexMaturity(Currency&amp;"ibor"&amp;Tenor,BB440,Trigger)</f>
        <v>43054</v>
      </c>
      <c r="BD440" s="242" t="e">
        <f>_xll.qlIndexFixing($AD$5,BA440,TRUE,_xll.ohTrigger(Trigger,Trigger6M))</f>
        <v>#NUM!</v>
      </c>
      <c r="BE440" s="242">
        <f>IFERROR(_xll.qlIndexFixing($BF$1,BA440,,_xll.ohTrigger(Trigger,Trigger6M)),#N/A)</f>
        <v>2.0870476155570414E-3</v>
      </c>
    </row>
    <row r="441" spans="52:57" ht="11.25" customHeight="1" x14ac:dyDescent="0.25">
      <c r="AZ441" s="97" t="s">
        <v>197</v>
      </c>
      <c r="BA441" s="98">
        <f>_xll.qlInterestRateIndexFixingDate(Currency&amp;"ibor"&amp;Tenor,BB441,Trigger)</f>
        <v>42867</v>
      </c>
      <c r="BB441" s="98">
        <f>_xll.qlCalendarAdvance(Calendar,BB440,AZ441,"f",,Trigger)</f>
        <v>42871</v>
      </c>
      <c r="BC441" s="98">
        <f>_xll.qlInterestRateIndexMaturity(Currency&amp;"ibor"&amp;Tenor,BB441,Trigger)</f>
        <v>43055</v>
      </c>
      <c r="BD441" s="242" t="e">
        <f>_xll.qlIndexFixing($AD$5,BA441,TRUE,_xll.ohTrigger(Trigger,Trigger6M))</f>
        <v>#NUM!</v>
      </c>
      <c r="BE441" s="242">
        <f>IFERROR(_xll.qlIndexFixing($BF$1,BA441,,_xll.ohTrigger(Trigger,Trigger6M)),#N/A)</f>
        <v>2.0925671098377977E-3</v>
      </c>
    </row>
    <row r="442" spans="52:57" ht="11.25" customHeight="1" x14ac:dyDescent="0.25">
      <c r="AZ442" s="97" t="s">
        <v>197</v>
      </c>
      <c r="BA442" s="98">
        <f>_xll.qlInterestRateIndexFixingDate(Currency&amp;"ibor"&amp;Tenor,BB442,Trigger)</f>
        <v>42870</v>
      </c>
      <c r="BB442" s="98">
        <f>_xll.qlCalendarAdvance(Calendar,BB441,AZ442,"f",,Trigger)</f>
        <v>42872</v>
      </c>
      <c r="BC442" s="98">
        <f>_xll.qlInterestRateIndexMaturity(Currency&amp;"ibor"&amp;Tenor,BB442,Trigger)</f>
        <v>43056</v>
      </c>
      <c r="BD442" s="242" t="e">
        <f>_xll.qlIndexFixing($AD$5,BA442,TRUE,_xll.ohTrigger(Trigger,Trigger6M))</f>
        <v>#NUM!</v>
      </c>
      <c r="BE442" s="242">
        <f>IFERROR(_xll.qlIndexFixing($BF$1,BA442,,_xll.ohTrigger(Trigger,Trigger6M)),#N/A)</f>
        <v>2.0981181131343851E-3</v>
      </c>
    </row>
    <row r="443" spans="52:57" ht="11.25" customHeight="1" x14ac:dyDescent="0.25">
      <c r="AZ443" s="97" t="s">
        <v>197</v>
      </c>
      <c r="BA443" s="98">
        <f>_xll.qlInterestRateIndexFixingDate(Currency&amp;"ibor"&amp;Tenor,BB443,Trigger)</f>
        <v>42871</v>
      </c>
      <c r="BB443" s="98">
        <f>_xll.qlCalendarAdvance(Calendar,BB442,AZ443,"f",,Trigger)</f>
        <v>42873</v>
      </c>
      <c r="BC443" s="98">
        <f>_xll.qlInterestRateIndexMaturity(Currency&amp;"ibor"&amp;Tenor,BB443,Trigger)</f>
        <v>43059</v>
      </c>
      <c r="BD443" s="242" t="e">
        <f>_xll.qlIndexFixing($AD$5,BA443,TRUE,_xll.ohTrigger(Trigger,Trigger6M))</f>
        <v>#NUM!</v>
      </c>
      <c r="BE443" s="242">
        <f>IFERROR(_xll.qlIndexFixing($BF$1,BA443,,_xll.ohTrigger(Trigger,Trigger6M)),#N/A)</f>
        <v>2.1094592064181549E-3</v>
      </c>
    </row>
    <row r="444" spans="52:57" ht="11.25" customHeight="1" x14ac:dyDescent="0.25">
      <c r="AZ444" s="97" t="s">
        <v>197</v>
      </c>
      <c r="BA444" s="98">
        <f>_xll.qlInterestRateIndexFixingDate(Currency&amp;"ibor"&amp;Tenor,BB444,Trigger)</f>
        <v>42872</v>
      </c>
      <c r="BB444" s="98">
        <f>_xll.qlCalendarAdvance(Calendar,BB443,AZ444,"f",,Trigger)</f>
        <v>42874</v>
      </c>
      <c r="BC444" s="98">
        <f>_xll.qlInterestRateIndexMaturity(Currency&amp;"ibor"&amp;Tenor,BB444,Trigger)</f>
        <v>43059</v>
      </c>
      <c r="BD444" s="242" t="e">
        <f>_xll.qlIndexFixing($AD$5,BA444,TRUE,_xll.ohTrigger(Trigger,Trigger6M))</f>
        <v>#NUM!</v>
      </c>
      <c r="BE444" s="242">
        <f>IFERROR(_xll.qlIndexFixing($BF$1,BA444,,_xll.ohTrigger(Trigger,Trigger6M)),#N/A)</f>
        <v>2.1121924050498263E-3</v>
      </c>
    </row>
    <row r="445" spans="52:57" ht="11.25" customHeight="1" x14ac:dyDescent="0.25">
      <c r="AZ445" s="97" t="s">
        <v>197</v>
      </c>
      <c r="BA445" s="98">
        <f>_xll.qlInterestRateIndexFixingDate(Currency&amp;"ibor"&amp;Tenor,BB445,Trigger)</f>
        <v>42873</v>
      </c>
      <c r="BB445" s="98">
        <f>_xll.qlCalendarAdvance(Calendar,BB444,AZ445,"f",,Trigger)</f>
        <v>42877</v>
      </c>
      <c r="BC445" s="98">
        <f>_xll.qlInterestRateIndexMaturity(Currency&amp;"ibor"&amp;Tenor,BB445,Trigger)</f>
        <v>43061</v>
      </c>
      <c r="BD445" s="242" t="e">
        <f>_xll.qlIndexFixing($AD$5,BA445,TRUE,_xll.ohTrigger(Trigger,Trigger6M))</f>
        <v>#NUM!</v>
      </c>
      <c r="BE445" s="242">
        <f>IFERROR(_xll.qlIndexFixing($BF$1,BA445,,_xll.ohTrigger(Trigger,Trigger6M)),#N/A)</f>
        <v>2.1262676719187605E-3</v>
      </c>
    </row>
    <row r="446" spans="52:57" ht="11.25" customHeight="1" x14ac:dyDescent="0.25">
      <c r="AZ446" s="97" t="s">
        <v>197</v>
      </c>
      <c r="BA446" s="98">
        <f>_xll.qlInterestRateIndexFixingDate(Currency&amp;"ibor"&amp;Tenor,BB446,Trigger)</f>
        <v>42874</v>
      </c>
      <c r="BB446" s="98">
        <f>_xll.qlCalendarAdvance(Calendar,BB445,AZ446,"f",,Trigger)</f>
        <v>42878</v>
      </c>
      <c r="BC446" s="98">
        <f>_xll.qlInterestRateIndexMaturity(Currency&amp;"ibor"&amp;Tenor,BB446,Trigger)</f>
        <v>43062</v>
      </c>
      <c r="BD446" s="242" t="e">
        <f>_xll.qlIndexFixing($AD$5,BA446,TRUE,_xll.ohTrigger(Trigger,Trigger6M))</f>
        <v>#NUM!</v>
      </c>
      <c r="BE446" s="242">
        <f>IFERROR(_xll.qlIndexFixing($BF$1,BA446,,_xll.ohTrigger(Trigger,Trigger6M)),#N/A)</f>
        <v>2.1319606678799306E-3</v>
      </c>
    </row>
    <row r="447" spans="52:57" ht="11.25" customHeight="1" x14ac:dyDescent="0.25">
      <c r="AZ447" s="97" t="s">
        <v>197</v>
      </c>
      <c r="BA447" s="98">
        <f>_xll.qlInterestRateIndexFixingDate(Currency&amp;"ibor"&amp;Tenor,BB447,Trigger)</f>
        <v>42877</v>
      </c>
      <c r="BB447" s="98">
        <f>_xll.qlCalendarAdvance(Calendar,BB446,AZ447,"f",,Trigger)</f>
        <v>42879</v>
      </c>
      <c r="BC447" s="98">
        <f>_xll.qlInterestRateIndexMaturity(Currency&amp;"ibor"&amp;Tenor,BB447,Trigger)</f>
        <v>43063</v>
      </c>
      <c r="BD447" s="242" t="e">
        <f>_xll.qlIndexFixing($AD$5,BA447,TRUE,_xll.ohTrigger(Trigger,Trigger6M))</f>
        <v>#NUM!</v>
      </c>
      <c r="BE447" s="242">
        <f>IFERROR(_xll.qlIndexFixing($BF$1,BA447,,_xll.ohTrigger(Trigger,Trigger6M)),#N/A)</f>
        <v>2.1376693485967691E-3</v>
      </c>
    </row>
    <row r="448" spans="52:57" ht="11.25" customHeight="1" x14ac:dyDescent="0.25">
      <c r="AZ448" s="97" t="s">
        <v>197</v>
      </c>
      <c r="BA448" s="98">
        <f>_xll.qlInterestRateIndexFixingDate(Currency&amp;"ibor"&amp;Tenor,BB448,Trigger)</f>
        <v>42878</v>
      </c>
      <c r="BB448" s="98">
        <f>_xll.qlCalendarAdvance(Calendar,BB447,AZ448,"f",,Trigger)</f>
        <v>42880</v>
      </c>
      <c r="BC448" s="98">
        <f>_xll.qlInterestRateIndexMaturity(Currency&amp;"ibor"&amp;Tenor,BB448,Trigger)</f>
        <v>43066</v>
      </c>
      <c r="BD448" s="242" t="e">
        <f>_xll.qlIndexFixing($AD$5,BA448,TRUE,_xll.ohTrigger(Trigger,Trigger6M))</f>
        <v>#NUM!</v>
      </c>
      <c r="BE448" s="242">
        <f>IFERROR(_xll.qlIndexFixing($BF$1,BA448,,_xll.ohTrigger(Trigger,Trigger6M)),#N/A)</f>
        <v>2.1493116925159904E-3</v>
      </c>
    </row>
    <row r="449" spans="52:57" ht="11.25" customHeight="1" x14ac:dyDescent="0.25">
      <c r="AZ449" s="97" t="s">
        <v>197</v>
      </c>
      <c r="BA449" s="98">
        <f>_xll.qlInterestRateIndexFixingDate(Currency&amp;"ibor"&amp;Tenor,BB449,Trigger)</f>
        <v>42879</v>
      </c>
      <c r="BB449" s="98">
        <f>_xll.qlCalendarAdvance(Calendar,BB448,AZ449,"f",,Trigger)</f>
        <v>42881</v>
      </c>
      <c r="BC449" s="98">
        <f>_xll.qlInterestRateIndexMaturity(Currency&amp;"ibor"&amp;Tenor,BB449,Trigger)</f>
        <v>43066</v>
      </c>
      <c r="BD449" s="242" t="e">
        <f>_xll.qlIndexFixing($AD$5,BA449,TRUE,_xll.ohTrigger(Trigger,Trigger6M))</f>
        <v>#NUM!</v>
      </c>
      <c r="BE449" s="242">
        <f>IFERROR(_xll.qlIndexFixing($BF$1,BA449,,_xll.ohTrigger(Trigger,Trigger6M)),#N/A)</f>
        <v>2.1520906908182405E-3</v>
      </c>
    </row>
    <row r="450" spans="52:57" ht="11.25" customHeight="1" x14ac:dyDescent="0.25">
      <c r="AZ450" s="97" t="s">
        <v>197</v>
      </c>
      <c r="BA450" s="98">
        <f>_xll.qlInterestRateIndexFixingDate(Currency&amp;"ibor"&amp;Tenor,BB450,Trigger)</f>
        <v>42880</v>
      </c>
      <c r="BB450" s="98">
        <f>_xll.qlCalendarAdvance(Calendar,BB449,AZ450,"f",,Trigger)</f>
        <v>42884</v>
      </c>
      <c r="BC450" s="98">
        <f>_xll.qlInterestRateIndexMaturity(Currency&amp;"ibor"&amp;Tenor,BB450,Trigger)</f>
        <v>43068</v>
      </c>
      <c r="BD450" s="242" t="e">
        <f>_xll.qlIndexFixing($AD$5,BA450,TRUE,_xll.ohTrigger(Trigger,Trigger6M))</f>
        <v>#NUM!</v>
      </c>
      <c r="BE450" s="242">
        <f>IFERROR(_xll.qlIndexFixing($BF$1,BA450,,_xll.ohTrigger(Trigger,Trigger6M)),#N/A)</f>
        <v>2.1663663310931571E-3</v>
      </c>
    </row>
    <row r="451" spans="52:57" ht="11.25" customHeight="1" x14ac:dyDescent="0.25">
      <c r="AZ451" s="97" t="s">
        <v>197</v>
      </c>
      <c r="BA451" s="98">
        <f>_xll.qlInterestRateIndexFixingDate(Currency&amp;"ibor"&amp;Tenor,BB451,Trigger)</f>
        <v>42881</v>
      </c>
      <c r="BB451" s="98">
        <f>_xll.qlCalendarAdvance(Calendar,BB450,AZ451,"f",,Trigger)</f>
        <v>42885</v>
      </c>
      <c r="BC451" s="98">
        <f>_xll.qlInterestRateIndexMaturity(Currency&amp;"ibor"&amp;Tenor,BB451,Trigger)</f>
        <v>43069</v>
      </c>
      <c r="BD451" s="242" t="e">
        <f>_xll.qlIndexFixing($AD$5,BA451,TRUE,_xll.ohTrigger(Trigger,Trigger6M))</f>
        <v>#NUM!</v>
      </c>
      <c r="BE451" s="242">
        <f>IFERROR(_xll.qlIndexFixing($BF$1,BA451,,_xll.ohTrigger(Trigger,Trigger6M)),#N/A)</f>
        <v>2.1721201250922357E-3</v>
      </c>
    </row>
    <row r="452" spans="52:57" ht="11.25" customHeight="1" x14ac:dyDescent="0.25">
      <c r="AZ452" s="97" t="s">
        <v>197</v>
      </c>
      <c r="BA452" s="98">
        <f>_xll.qlInterestRateIndexFixingDate(Currency&amp;"ibor"&amp;Tenor,BB452,Trigger)</f>
        <v>42884</v>
      </c>
      <c r="BB452" s="98">
        <f>_xll.qlCalendarAdvance(Calendar,BB451,AZ452,"f",,Trigger)</f>
        <v>42886</v>
      </c>
      <c r="BC452" s="98">
        <f>_xll.qlInterestRateIndexMaturity(Currency&amp;"ibor"&amp;Tenor,BB452,Trigger)</f>
        <v>43069</v>
      </c>
      <c r="BD452" s="242" t="e">
        <f>_xll.qlIndexFixing($AD$5,BA452,TRUE,_xll.ohTrigger(Trigger,Trigger6M))</f>
        <v>#NUM!</v>
      </c>
      <c r="BE452" s="242">
        <f>IFERROR(_xll.qlIndexFixing($BF$1,BA452,,_xll.ohTrigger(Trigger,Trigger6M)),#N/A)</f>
        <v>2.1748621613508698E-3</v>
      </c>
    </row>
    <row r="453" spans="52:57" ht="11.25" customHeight="1" x14ac:dyDescent="0.25">
      <c r="AZ453" s="97" t="s">
        <v>197</v>
      </c>
      <c r="BA453" s="98">
        <f>_xll.qlInterestRateIndexFixingDate(Currency&amp;"ibor"&amp;Tenor,BB453,Trigger)</f>
        <v>42885</v>
      </c>
      <c r="BB453" s="98">
        <f>_xll.qlCalendarAdvance(Calendar,BB452,AZ453,"f",,Trigger)</f>
        <v>42887</v>
      </c>
      <c r="BC453" s="98">
        <f>_xll.qlInterestRateIndexMaturity(Currency&amp;"ibor"&amp;Tenor,BB453,Trigger)</f>
        <v>43070</v>
      </c>
      <c r="BD453" s="242" t="e">
        <f>_xll.qlIndexFixing($AD$5,BA453,TRUE,_xll.ohTrigger(Trigger,Trigger6M))</f>
        <v>#NUM!</v>
      </c>
      <c r="BE453" s="242">
        <f>IFERROR(_xll.qlIndexFixing($BF$1,BA453,,_xll.ohTrigger(Trigger,Trigger6M)),#N/A)</f>
        <v>2.1806045879428117E-3</v>
      </c>
    </row>
    <row r="454" spans="52:57" ht="11.25" customHeight="1" x14ac:dyDescent="0.25">
      <c r="AZ454" s="97" t="s">
        <v>197</v>
      </c>
      <c r="BA454" s="98">
        <f>_xll.qlInterestRateIndexFixingDate(Currency&amp;"ibor"&amp;Tenor,BB454,Trigger)</f>
        <v>42886</v>
      </c>
      <c r="BB454" s="98">
        <f>_xll.qlCalendarAdvance(Calendar,BB453,AZ454,"f",,Trigger)</f>
        <v>42888</v>
      </c>
      <c r="BC454" s="98">
        <f>_xll.qlInterestRateIndexMaturity(Currency&amp;"ibor"&amp;Tenor,BB454,Trigger)</f>
        <v>43073</v>
      </c>
      <c r="BD454" s="242" t="e">
        <f>_xll.qlIndexFixing($AD$5,BA454,TRUE,_xll.ohTrigger(Trigger,Trigger6M))</f>
        <v>#NUM!</v>
      </c>
      <c r="BE454" s="242">
        <f>IFERROR(_xll.qlIndexFixing($BF$1,BA454,,_xll.ohTrigger(Trigger,Trigger6M)),#N/A)</f>
        <v>2.1924247614478246E-3</v>
      </c>
    </row>
    <row r="455" spans="52:57" ht="11.25" customHeight="1" x14ac:dyDescent="0.25">
      <c r="AZ455" s="97" t="s">
        <v>197</v>
      </c>
      <c r="BA455" s="98">
        <f>_xll.qlInterestRateIndexFixingDate(Currency&amp;"ibor"&amp;Tenor,BB455,Trigger)</f>
        <v>42887</v>
      </c>
      <c r="BB455" s="98">
        <f>_xll.qlCalendarAdvance(Calendar,BB454,AZ455,"f",,Trigger)</f>
        <v>42891</v>
      </c>
      <c r="BC455" s="98">
        <f>_xll.qlInterestRateIndexMaturity(Currency&amp;"ibor"&amp;Tenor,BB455,Trigger)</f>
        <v>43074</v>
      </c>
      <c r="BD455" s="242" t="e">
        <f>_xll.qlIndexFixing($AD$5,BA455,TRUE,_xll.ohTrigger(Trigger,Trigger6M))</f>
        <v>#NUM!</v>
      </c>
      <c r="BE455" s="242">
        <f>IFERROR(_xll.qlIndexFixing($BF$1,BA455,,_xll.ohTrigger(Trigger,Trigger6M)),#N/A)</f>
        <v>2.2035470313305091E-3</v>
      </c>
    </row>
    <row r="456" spans="52:57" ht="11.25" customHeight="1" x14ac:dyDescent="0.25">
      <c r="AZ456" s="97" t="s">
        <v>197</v>
      </c>
      <c r="BA456" s="98">
        <f>_xll.qlInterestRateIndexFixingDate(Currency&amp;"ibor"&amp;Tenor,BB456,Trigger)</f>
        <v>42888</v>
      </c>
      <c r="BB456" s="98">
        <f>_xll.qlCalendarAdvance(Calendar,BB455,AZ456,"f",,Trigger)</f>
        <v>42892</v>
      </c>
      <c r="BC456" s="98">
        <f>_xll.qlInterestRateIndexMaturity(Currency&amp;"ibor"&amp;Tenor,BB456,Trigger)</f>
        <v>43075</v>
      </c>
      <c r="BD456" s="242" t="e">
        <f>_xll.qlIndexFixing($AD$5,BA456,TRUE,_xll.ohTrigger(Trigger,Trigger6M))</f>
        <v>#NUM!</v>
      </c>
      <c r="BE456" s="242">
        <f>IFERROR(_xll.qlIndexFixing($BF$1,BA456,,_xll.ohTrigger(Trigger,Trigger6M)),#N/A)</f>
        <v>2.2092704086046993E-3</v>
      </c>
    </row>
    <row r="457" spans="52:57" ht="11.25" customHeight="1" x14ac:dyDescent="0.25">
      <c r="AZ457" s="97" t="s">
        <v>197</v>
      </c>
      <c r="BA457" s="98">
        <f>_xll.qlInterestRateIndexFixingDate(Currency&amp;"ibor"&amp;Tenor,BB457,Trigger)</f>
        <v>42891</v>
      </c>
      <c r="BB457" s="98">
        <f>_xll.qlCalendarAdvance(Calendar,BB456,AZ457,"f",,Trigger)</f>
        <v>42893</v>
      </c>
      <c r="BC457" s="98">
        <f>_xll.qlInterestRateIndexMaturity(Currency&amp;"ibor"&amp;Tenor,BB457,Trigger)</f>
        <v>43076</v>
      </c>
      <c r="BD457" s="242" t="e">
        <f>_xll.qlIndexFixing($AD$5,BA457,TRUE,_xll.ohTrigger(Trigger,Trigger6M))</f>
        <v>#NUM!</v>
      </c>
      <c r="BE457" s="242">
        <f>IFERROR(_xll.qlIndexFixing($BF$1,BA457,,_xll.ohTrigger(Trigger,Trigger6M)),#N/A)</f>
        <v>2.2149867034279799E-3</v>
      </c>
    </row>
    <row r="458" spans="52:57" ht="11.25" customHeight="1" x14ac:dyDescent="0.25">
      <c r="AZ458" s="97" t="s">
        <v>197</v>
      </c>
      <c r="BA458" s="98">
        <f>_xll.qlInterestRateIndexFixingDate(Currency&amp;"ibor"&amp;Tenor,BB458,Trigger)</f>
        <v>42892</v>
      </c>
      <c r="BB458" s="98">
        <f>_xll.qlCalendarAdvance(Calendar,BB457,AZ458,"f",,Trigger)</f>
        <v>42894</v>
      </c>
      <c r="BC458" s="98">
        <f>_xll.qlInterestRateIndexMaturity(Currency&amp;"ibor"&amp;Tenor,BB458,Trigger)</f>
        <v>43077</v>
      </c>
      <c r="BD458" s="242" t="e">
        <f>_xll.qlIndexFixing($AD$5,BA458,TRUE,_xll.ohTrigger(Trigger,Trigger6M))</f>
        <v>#NUM!</v>
      </c>
      <c r="BE458" s="242">
        <f>IFERROR(_xll.qlIndexFixing($BF$1,BA458,,_xll.ohTrigger(Trigger,Trigger6M)),#N/A)</f>
        <v>2.2206948103432036E-3</v>
      </c>
    </row>
    <row r="459" spans="52:57" ht="11.25" customHeight="1" x14ac:dyDescent="0.25">
      <c r="AZ459" s="97" t="s">
        <v>197</v>
      </c>
      <c r="BA459" s="98">
        <f>_xll.qlInterestRateIndexFixingDate(Currency&amp;"ibor"&amp;Tenor,BB459,Trigger)</f>
        <v>42893</v>
      </c>
      <c r="BB459" s="98">
        <f>_xll.qlCalendarAdvance(Calendar,BB458,AZ459,"f",,Trigger)</f>
        <v>42895</v>
      </c>
      <c r="BC459" s="98">
        <f>_xll.qlInterestRateIndexMaturity(Currency&amp;"ibor"&amp;Tenor,BB459,Trigger)</f>
        <v>43080</v>
      </c>
      <c r="BD459" s="242" t="e">
        <f>_xll.qlIndexFixing($AD$5,BA459,TRUE,_xll.ohTrigger(Trigger,Trigger6M))</f>
        <v>#NUM!</v>
      </c>
      <c r="BE459" s="242">
        <f>IFERROR(_xll.qlIndexFixing($BF$1,BA459,,_xll.ohTrigger(Trigger,Trigger6M)),#N/A)</f>
        <v>2.2326335985751373E-3</v>
      </c>
    </row>
    <row r="460" spans="52:57" ht="11.25" customHeight="1" x14ac:dyDescent="0.25">
      <c r="AZ460" s="97" t="s">
        <v>197</v>
      </c>
      <c r="BA460" s="98">
        <f>_xll.qlInterestRateIndexFixingDate(Currency&amp;"ibor"&amp;Tenor,BB460,Trigger)</f>
        <v>42894</v>
      </c>
      <c r="BB460" s="98">
        <f>_xll.qlCalendarAdvance(Calendar,BB459,AZ460,"f",,Trigger)</f>
        <v>42898</v>
      </c>
      <c r="BC460" s="98">
        <f>_xll.qlInterestRateIndexMaturity(Currency&amp;"ibor"&amp;Tenor,BB460,Trigger)</f>
        <v>43081</v>
      </c>
      <c r="BD460" s="242" t="e">
        <f>_xll.qlIndexFixing($AD$5,BA460,TRUE,_xll.ohTrigger(Trigger,Trigger6M))</f>
        <v>#NUM!</v>
      </c>
      <c r="BE460" s="242">
        <f>IFERROR(_xll.qlIndexFixing($BF$1,BA460,,_xll.ohTrigger(Trigger,Trigger6M)),#N/A)</f>
        <v>2.2434230308719955E-3</v>
      </c>
    </row>
    <row r="461" spans="52:57" ht="11.25" customHeight="1" x14ac:dyDescent="0.25">
      <c r="AZ461" s="97" t="s">
        <v>197</v>
      </c>
      <c r="BA461" s="98">
        <f>_xll.qlInterestRateIndexFixingDate(Currency&amp;"ibor"&amp;Tenor,BB461,Trigger)</f>
        <v>42895</v>
      </c>
      <c r="BB461" s="98">
        <f>_xll.qlCalendarAdvance(Calendar,BB460,AZ461,"f",,Trigger)</f>
        <v>42899</v>
      </c>
      <c r="BC461" s="98">
        <f>_xll.qlInterestRateIndexMaturity(Currency&amp;"ibor"&amp;Tenor,BB461,Trigger)</f>
        <v>43082</v>
      </c>
      <c r="BD461" s="242" t="e">
        <f>_xll.qlIndexFixing($AD$5,BA461,TRUE,_xll.ohTrigger(Trigger,Trigger6M))</f>
        <v>#NUM!</v>
      </c>
      <c r="BE461" s="242">
        <f>IFERROR(_xll.qlIndexFixing($BF$1,BA461,,_xll.ohTrigger(Trigger,Trigger6M)),#N/A)</f>
        <v>2.2490733974785105E-3</v>
      </c>
    </row>
    <row r="462" spans="52:57" ht="11.25" customHeight="1" x14ac:dyDescent="0.25">
      <c r="AZ462" s="97" t="s">
        <v>197</v>
      </c>
      <c r="BA462" s="98">
        <f>_xll.qlInterestRateIndexFixingDate(Currency&amp;"ibor"&amp;Tenor,BB462,Trigger)</f>
        <v>42898</v>
      </c>
      <c r="BB462" s="98">
        <f>_xll.qlCalendarAdvance(Calendar,BB461,AZ462,"f",,Trigger)</f>
        <v>42900</v>
      </c>
      <c r="BC462" s="98">
        <f>_xll.qlInterestRateIndexMaturity(Currency&amp;"ibor"&amp;Tenor,BB462,Trigger)</f>
        <v>43083</v>
      </c>
      <c r="BD462" s="242" t="e">
        <f>_xll.qlIndexFixing($AD$5,BA462,TRUE,_xll.ohTrigger(Trigger,Trigger6M))</f>
        <v>#NUM!</v>
      </c>
      <c r="BE462" s="242">
        <f>IFERROR(_xll.qlIndexFixing($BF$1,BA462,,_xll.ohTrigger(Trigger,Trigger6M)),#N/A)</f>
        <v>2.2547088120847317E-3</v>
      </c>
    </row>
    <row r="463" spans="52:57" ht="11.25" customHeight="1" x14ac:dyDescent="0.25">
      <c r="AZ463" s="97" t="s">
        <v>197</v>
      </c>
      <c r="BA463" s="98">
        <f>_xll.qlInterestRateIndexFixingDate(Currency&amp;"ibor"&amp;Tenor,BB463,Trigger)</f>
        <v>42899</v>
      </c>
      <c r="BB463" s="98">
        <f>_xll.qlCalendarAdvance(Calendar,BB462,AZ463,"f",,Trigger)</f>
        <v>42901</v>
      </c>
      <c r="BC463" s="98">
        <f>_xll.qlInterestRateIndexMaturity(Currency&amp;"ibor"&amp;Tenor,BB463,Trigger)</f>
        <v>43084</v>
      </c>
      <c r="BD463" s="242" t="e">
        <f>_xll.qlIndexFixing($AD$5,BA463,TRUE,_xll.ohTrigger(Trigger,Trigger6M))</f>
        <v>#NUM!</v>
      </c>
      <c r="BE463" s="242">
        <f>IFERROR(_xll.qlIndexFixing($BF$1,BA463,,_xll.ohTrigger(Trigger,Trigger6M)),#N/A)</f>
        <v>2.2603281254512668E-3</v>
      </c>
    </row>
    <row r="464" spans="52:57" ht="11.25" customHeight="1" x14ac:dyDescent="0.25">
      <c r="AZ464" s="97" t="s">
        <v>197</v>
      </c>
      <c r="BA464" s="98">
        <f>_xll.qlInterestRateIndexFixingDate(Currency&amp;"ibor"&amp;Tenor,BB464,Trigger)</f>
        <v>42900</v>
      </c>
      <c r="BB464" s="98">
        <f>_xll.qlCalendarAdvance(Calendar,BB463,AZ464,"f",,Trigger)</f>
        <v>42902</v>
      </c>
      <c r="BC464" s="98">
        <f>_xll.qlInterestRateIndexMaturity(Currency&amp;"ibor"&amp;Tenor,BB464,Trigger)</f>
        <v>43087</v>
      </c>
      <c r="BD464" s="242" t="e">
        <f>_xll.qlIndexFixing($AD$5,BA464,TRUE,_xll.ohTrigger(Trigger,Trigger6M))</f>
        <v>#NUM!</v>
      </c>
      <c r="BE464" s="242">
        <f>IFERROR(_xll.qlIndexFixing($BF$1,BA464,,_xll.ohTrigger(Trigger,Trigger6M)),#N/A)</f>
        <v>2.2723380433203187E-3</v>
      </c>
    </row>
    <row r="465" spans="52:57" ht="11.25" customHeight="1" x14ac:dyDescent="0.25">
      <c r="AZ465" s="97" t="s">
        <v>197</v>
      </c>
      <c r="BA465" s="98">
        <f>_xll.qlInterestRateIndexFixingDate(Currency&amp;"ibor"&amp;Tenor,BB465,Trigger)</f>
        <v>42901</v>
      </c>
      <c r="BB465" s="98">
        <f>_xll.qlCalendarAdvance(Calendar,BB464,AZ465,"f",,Trigger)</f>
        <v>42905</v>
      </c>
      <c r="BC465" s="98">
        <f>_xll.qlInterestRateIndexMaturity(Currency&amp;"ibor"&amp;Tenor,BB465,Trigger)</f>
        <v>43088</v>
      </c>
      <c r="BD465" s="242" t="e">
        <f>_xll.qlIndexFixing($AD$5,BA465,TRUE,_xll.ohTrigger(Trigger,Trigger6M))</f>
        <v>#NUM!</v>
      </c>
      <c r="BE465" s="242">
        <f>IFERROR(_xll.qlIndexFixing($BF$1,BA465,,_xll.ohTrigger(Trigger,Trigger6M)),#N/A)</f>
        <v>2.2826211627764875E-3</v>
      </c>
    </row>
    <row r="466" spans="52:57" ht="11.25" customHeight="1" x14ac:dyDescent="0.25">
      <c r="AZ466" s="97" t="s">
        <v>197</v>
      </c>
      <c r="BA466" s="98">
        <f>_xll.qlInterestRateIndexFixingDate(Currency&amp;"ibor"&amp;Tenor,BB466,Trigger)</f>
        <v>42902</v>
      </c>
      <c r="BB466" s="98">
        <f>_xll.qlCalendarAdvance(Calendar,BB465,AZ466,"f",,Trigger)</f>
        <v>42906</v>
      </c>
      <c r="BC466" s="98">
        <f>_xll.qlInterestRateIndexMaturity(Currency&amp;"ibor"&amp;Tenor,BB466,Trigger)</f>
        <v>43089</v>
      </c>
      <c r="BD466" s="242" t="e">
        <f>_xll.qlIndexFixing($AD$5,BA466,TRUE,_xll.ohTrigger(Trigger,Trigger6M))</f>
        <v>#NUM!</v>
      </c>
      <c r="BE466" s="242">
        <f>IFERROR(_xll.qlIndexFixing($BF$1,BA466,,_xll.ohTrigger(Trigger,Trigger6M)),#N/A)</f>
        <v>2.2881425124088488E-3</v>
      </c>
    </row>
    <row r="467" spans="52:57" ht="11.25" customHeight="1" x14ac:dyDescent="0.25">
      <c r="AZ467" s="97" t="s">
        <v>197</v>
      </c>
      <c r="BA467" s="98">
        <f>_xll.qlInterestRateIndexFixingDate(Currency&amp;"ibor"&amp;Tenor,BB467,Trigger)</f>
        <v>42905</v>
      </c>
      <c r="BB467" s="98">
        <f>_xll.qlCalendarAdvance(Calendar,BB466,AZ467,"f",,Trigger)</f>
        <v>42907</v>
      </c>
      <c r="BC467" s="98">
        <f>_xll.qlInterestRateIndexMaturity(Currency&amp;"ibor"&amp;Tenor,BB467,Trigger)</f>
        <v>43090</v>
      </c>
      <c r="BD467" s="242" t="e">
        <f>_xll.qlIndexFixing($AD$5,BA467,TRUE,_xll.ohTrigger(Trigger,Trigger6M))</f>
        <v>#NUM!</v>
      </c>
      <c r="BE467" s="242">
        <f>IFERROR(_xll.qlIndexFixing($BF$1,BA467,,_xll.ohTrigger(Trigger,Trigger6M)),#N/A)</f>
        <v>2.2936407340048938E-3</v>
      </c>
    </row>
    <row r="468" spans="52:57" ht="11.25" customHeight="1" x14ac:dyDescent="0.25">
      <c r="AZ468" s="97" t="s">
        <v>197</v>
      </c>
      <c r="BA468" s="98">
        <f>_xll.qlInterestRateIndexFixingDate(Currency&amp;"ibor"&amp;Tenor,BB468,Trigger)</f>
        <v>42906</v>
      </c>
      <c r="BB468" s="98">
        <f>_xll.qlCalendarAdvance(Calendar,BB467,AZ468,"f",,Trigger)</f>
        <v>42908</v>
      </c>
      <c r="BC468" s="98">
        <f>_xll.qlInterestRateIndexMaturity(Currency&amp;"ibor"&amp;Tenor,BB468,Trigger)</f>
        <v>43091</v>
      </c>
      <c r="BD468" s="242" t="e">
        <f>_xll.qlIndexFixing($AD$5,BA468,TRUE,_xll.ohTrigger(Trigger,Trigger6M))</f>
        <v>#NUM!</v>
      </c>
      <c r="BE468" s="242">
        <f>IFERROR(_xll.qlIndexFixing($BF$1,BA468,,_xll.ohTrigger(Trigger,Trigger6M)),#N/A)</f>
        <v>2.2991146345386158E-3</v>
      </c>
    </row>
    <row r="469" spans="52:57" ht="11.25" customHeight="1" x14ac:dyDescent="0.25">
      <c r="AZ469" s="97" t="s">
        <v>197</v>
      </c>
      <c r="BA469" s="98">
        <f>_xll.qlInterestRateIndexFixingDate(Currency&amp;"ibor"&amp;Tenor,BB469,Trigger)</f>
        <v>42907</v>
      </c>
      <c r="BB469" s="98">
        <f>_xll.qlCalendarAdvance(Calendar,BB468,AZ469,"f",,Trigger)</f>
        <v>42909</v>
      </c>
      <c r="BC469" s="98">
        <f>_xll.qlInterestRateIndexMaturity(Currency&amp;"ibor"&amp;Tenor,BB469,Trigger)</f>
        <v>43096</v>
      </c>
      <c r="BD469" s="242" t="e">
        <f>_xll.qlIndexFixing($AD$5,BA469,TRUE,_xll.ohTrigger(Trigger,Trigger6M))</f>
        <v>#NUM!</v>
      </c>
      <c r="BE469" s="242">
        <f>IFERROR(_xll.qlIndexFixing($BF$1,BA469,,_xll.ohTrigger(Trigger,Trigger6M)),#N/A)</f>
        <v>2.3177656158655823E-3</v>
      </c>
    </row>
    <row r="470" spans="52:57" ht="11.25" customHeight="1" x14ac:dyDescent="0.25">
      <c r="AZ470" s="97" t="s">
        <v>197</v>
      </c>
      <c r="BA470" s="98">
        <f>_xll.qlInterestRateIndexFixingDate(Currency&amp;"ibor"&amp;Tenor,BB470,Trigger)</f>
        <v>42908</v>
      </c>
      <c r="BB470" s="98">
        <f>_xll.qlCalendarAdvance(Calendar,BB469,AZ470,"f",,Trigger)</f>
        <v>42912</v>
      </c>
      <c r="BC470" s="98">
        <f>_xll.qlInterestRateIndexMaturity(Currency&amp;"ibor"&amp;Tenor,BB470,Trigger)</f>
        <v>43096</v>
      </c>
      <c r="BD470" s="242" t="e">
        <f>_xll.qlIndexFixing($AD$5,BA470,TRUE,_xll.ohTrigger(Trigger,Trigger6M))</f>
        <v>#NUM!</v>
      </c>
      <c r="BE470" s="242">
        <f>IFERROR(_xll.qlIndexFixing($BF$1,BA470,,_xll.ohTrigger(Trigger,Trigger6M)),#N/A)</f>
        <v>2.3240737559941842E-3</v>
      </c>
    </row>
    <row r="471" spans="52:57" ht="11.25" customHeight="1" x14ac:dyDescent="0.25">
      <c r="AZ471" s="97" t="s">
        <v>197</v>
      </c>
      <c r="BA471" s="98">
        <f>_xll.qlInterestRateIndexFixingDate(Currency&amp;"ibor"&amp;Tenor,BB471,Trigger)</f>
        <v>42909</v>
      </c>
      <c r="BB471" s="98">
        <f>_xll.qlCalendarAdvance(Calendar,BB470,AZ471,"f",,Trigger)</f>
        <v>42913</v>
      </c>
      <c r="BC471" s="98">
        <f>_xll.qlInterestRateIndexMaturity(Currency&amp;"ibor"&amp;Tenor,BB471,Trigger)</f>
        <v>43096</v>
      </c>
      <c r="BD471" s="242" t="e">
        <f>_xll.qlIndexFixing($AD$5,BA471,TRUE,_xll.ohTrigger(Trigger,Trigger6M))</f>
        <v>#NUM!</v>
      </c>
      <c r="BE471" s="242">
        <f>IFERROR(_xll.qlIndexFixing($BF$1,BA471,,_xll.ohTrigger(Trigger,Trigger6M)),#N/A)</f>
        <v>2.326077127603065E-3</v>
      </c>
    </row>
    <row r="472" spans="52:57" ht="11.25" customHeight="1" x14ac:dyDescent="0.25">
      <c r="AZ472" s="97" t="s">
        <v>197</v>
      </c>
      <c r="BA472" s="98">
        <f>_xll.qlInterestRateIndexFixingDate(Currency&amp;"ibor"&amp;Tenor,BB472,Trigger)</f>
        <v>42912</v>
      </c>
      <c r="BB472" s="98">
        <f>_xll.qlCalendarAdvance(Calendar,BB471,AZ472,"f",,Trigger)</f>
        <v>42914</v>
      </c>
      <c r="BC472" s="98">
        <f>_xll.qlInterestRateIndexMaturity(Currency&amp;"ibor"&amp;Tenor,BB472,Trigger)</f>
        <v>43097</v>
      </c>
      <c r="BD472" s="242" t="e">
        <f>_xll.qlIndexFixing($AD$5,BA472,TRUE,_xll.ohTrigger(Trigger,Trigger6M))</f>
        <v>#NUM!</v>
      </c>
      <c r="BE472" s="242">
        <f>IFERROR(_xll.qlIndexFixing($BF$1,BA472,,_xll.ohTrigger(Trigger,Trigger6M)),#N/A)</f>
        <v>2.3313796979954563E-3</v>
      </c>
    </row>
    <row r="473" spans="52:57" ht="11.25" customHeight="1" x14ac:dyDescent="0.25">
      <c r="AZ473" s="97" t="s">
        <v>197</v>
      </c>
      <c r="BA473" s="98">
        <f>_xll.qlInterestRateIndexFixingDate(Currency&amp;"ibor"&amp;Tenor,BB473,Trigger)</f>
        <v>42913</v>
      </c>
      <c r="BB473" s="98">
        <f>_xll.qlCalendarAdvance(Calendar,BB472,AZ473,"f",,Trigger)</f>
        <v>42915</v>
      </c>
      <c r="BC473" s="98">
        <f>_xll.qlInterestRateIndexMaturity(Currency&amp;"ibor"&amp;Tenor,BB473,Trigger)</f>
        <v>43098</v>
      </c>
      <c r="BD473" s="242" t="e">
        <f>_xll.qlIndexFixing($AD$5,BA473,TRUE,_xll.ohTrigger(Trigger,Trigger6M))</f>
        <v>#NUM!</v>
      </c>
      <c r="BE473" s="242">
        <f>IFERROR(_xll.qlIndexFixing($BF$1,BA473,,_xll.ohTrigger(Trigger,Trigger6M)),#N/A)</f>
        <v>2.3366502036784899E-3</v>
      </c>
    </row>
    <row r="474" spans="52:57" ht="11.25" customHeight="1" x14ac:dyDescent="0.25">
      <c r="AZ474" s="97" t="s">
        <v>197</v>
      </c>
      <c r="BA474" s="98">
        <f>_xll.qlInterestRateIndexFixingDate(Currency&amp;"ibor"&amp;Tenor,BB474,Trigger)</f>
        <v>42914</v>
      </c>
      <c r="BB474" s="98">
        <f>_xll.qlCalendarAdvance(Calendar,BB473,AZ474,"f",,Trigger)</f>
        <v>42916</v>
      </c>
      <c r="BC474" s="98">
        <f>_xll.qlInterestRateIndexMaturity(Currency&amp;"ibor"&amp;Tenor,BB474,Trigger)</f>
        <v>43098</v>
      </c>
      <c r="BD474" s="242" t="e">
        <f>_xll.qlIndexFixing($AD$5,BA474,TRUE,_xll.ohTrigger(Trigger,Trigger6M))</f>
        <v>#NUM!</v>
      </c>
      <c r="BE474" s="242">
        <f>IFERROR(_xll.qlIndexFixing($BF$1,BA474,,_xll.ohTrigger(Trigger,Trigger6M)),#N/A)</f>
        <v>2.3385098642575981E-3</v>
      </c>
    </row>
    <row r="475" spans="52:57" ht="11.25" customHeight="1" x14ac:dyDescent="0.25">
      <c r="AZ475" s="97" t="s">
        <v>197</v>
      </c>
      <c r="BA475" s="98">
        <f>_xll.qlInterestRateIndexFixingDate(Currency&amp;"ibor"&amp;Tenor,BB475,Trigger)</f>
        <v>42915</v>
      </c>
      <c r="BB475" s="98">
        <f>_xll.qlCalendarAdvance(Calendar,BB474,AZ475,"f",,Trigger)</f>
        <v>42919</v>
      </c>
      <c r="BC475" s="98">
        <f>_xll.qlInterestRateIndexMaturity(Currency&amp;"ibor"&amp;Tenor,BB475,Trigger)</f>
        <v>43103</v>
      </c>
      <c r="BD475" s="242" t="e">
        <f>_xll.qlIndexFixing($AD$5,BA475,TRUE,_xll.ohTrigger(Trigger,Trigger6M))</f>
        <v>#NUM!</v>
      </c>
      <c r="BE475" s="242">
        <f>IFERROR(_xll.qlIndexFixing($BF$1,BA475,,_xll.ohTrigger(Trigger,Trigger6M)),#N/A)</f>
        <v>2.3609054852619829E-3</v>
      </c>
    </row>
    <row r="476" spans="52:57" ht="11.25" customHeight="1" x14ac:dyDescent="0.25">
      <c r="AZ476" s="97" t="s">
        <v>197</v>
      </c>
      <c r="BA476" s="98">
        <f>_xll.qlInterestRateIndexFixingDate(Currency&amp;"ibor"&amp;Tenor,BB476,Trigger)</f>
        <v>42916</v>
      </c>
      <c r="BB476" s="98">
        <f>_xll.qlCalendarAdvance(Calendar,BB475,AZ476,"f",,Trigger)</f>
        <v>42920</v>
      </c>
      <c r="BC476" s="98">
        <f>_xll.qlInterestRateIndexMaturity(Currency&amp;"ibor"&amp;Tenor,BB476,Trigger)</f>
        <v>43104</v>
      </c>
      <c r="BD476" s="242" t="e">
        <f>_xll.qlIndexFixing($AD$5,BA476,TRUE,_xll.ohTrigger(Trigger,Trigger6M))</f>
        <v>#NUM!</v>
      </c>
      <c r="BE476" s="242">
        <f>IFERROR(_xll.qlIndexFixing($BF$1,BA476,,_xll.ohTrigger(Trigger,Trigger6M)),#N/A)</f>
        <v>2.3660791131237561E-3</v>
      </c>
    </row>
    <row r="477" spans="52:57" ht="11.25" customHeight="1" x14ac:dyDescent="0.25">
      <c r="AZ477" s="97" t="s">
        <v>197</v>
      </c>
      <c r="BA477" s="98">
        <f>_xll.qlInterestRateIndexFixingDate(Currency&amp;"ibor"&amp;Tenor,BB477,Trigger)</f>
        <v>42919</v>
      </c>
      <c r="BB477" s="98">
        <f>_xll.qlCalendarAdvance(Calendar,BB476,AZ477,"f",,Trigger)</f>
        <v>42921</v>
      </c>
      <c r="BC477" s="98">
        <f>_xll.qlInterestRateIndexMaturity(Currency&amp;"ibor"&amp;Tenor,BB477,Trigger)</f>
        <v>43105</v>
      </c>
      <c r="BD477" s="242" t="e">
        <f>_xll.qlIndexFixing($AD$5,BA477,TRUE,_xll.ohTrigger(Trigger,Trigger6M))</f>
        <v>#NUM!</v>
      </c>
      <c r="BE477" s="242">
        <f>IFERROR(_xll.qlIndexFixing($BF$1,BA477,,_xll.ohTrigger(Trigger,Trigger6M)),#N/A)</f>
        <v>2.3712410576660001E-3</v>
      </c>
    </row>
    <row r="478" spans="52:57" ht="11.25" customHeight="1" x14ac:dyDescent="0.25">
      <c r="AZ478" s="97" t="s">
        <v>197</v>
      </c>
      <c r="BA478" s="98">
        <f>_xll.qlInterestRateIndexFixingDate(Currency&amp;"ibor"&amp;Tenor,BB478,Trigger)</f>
        <v>42920</v>
      </c>
      <c r="BB478" s="98">
        <f>_xll.qlCalendarAdvance(Calendar,BB477,AZ478,"f",,Trigger)</f>
        <v>42922</v>
      </c>
      <c r="BC478" s="98">
        <f>_xll.qlInterestRateIndexMaturity(Currency&amp;"ibor"&amp;Tenor,BB478,Trigger)</f>
        <v>43108</v>
      </c>
      <c r="BD478" s="242" t="e">
        <f>_xll.qlIndexFixing($AD$5,BA478,TRUE,_xll.ohTrigger(Trigger,Trigger6M))</f>
        <v>#NUM!</v>
      </c>
      <c r="BE478" s="242">
        <f>IFERROR(_xll.qlIndexFixing($BF$1,BA478,,_xll.ohTrigger(Trigger,Trigger6M)),#N/A)</f>
        <v>2.3833657369077077E-3</v>
      </c>
    </row>
    <row r="479" spans="52:57" ht="11.25" customHeight="1" x14ac:dyDescent="0.25">
      <c r="AZ479" s="97" t="s">
        <v>197</v>
      </c>
      <c r="BA479" s="98">
        <f>_xll.qlInterestRateIndexFixingDate(Currency&amp;"ibor"&amp;Tenor,BB479,Trigger)</f>
        <v>42921</v>
      </c>
      <c r="BB479" s="98">
        <f>_xll.qlCalendarAdvance(Calendar,BB478,AZ479,"f",,Trigger)</f>
        <v>42923</v>
      </c>
      <c r="BC479" s="98">
        <f>_xll.qlInterestRateIndexMaturity(Currency&amp;"ibor"&amp;Tenor,BB479,Trigger)</f>
        <v>43108</v>
      </c>
      <c r="BD479" s="242" t="e">
        <f>_xll.qlIndexFixing($AD$5,BA479,TRUE,_xll.ohTrigger(Trigger,Trigger6M))</f>
        <v>#NUM!</v>
      </c>
      <c r="BE479" s="242">
        <f>IFERROR(_xll.qlIndexFixing($BF$1,BA479,,_xll.ohTrigger(Trigger,Trigger6M)),#N/A)</f>
        <v>2.3850420159729868E-3</v>
      </c>
    </row>
    <row r="480" spans="52:57" ht="11.25" customHeight="1" x14ac:dyDescent="0.25">
      <c r="AZ480" s="97" t="s">
        <v>197</v>
      </c>
      <c r="BA480" s="98">
        <f>_xll.qlInterestRateIndexFixingDate(Currency&amp;"ibor"&amp;Tenor,BB480,Trigger)</f>
        <v>42922</v>
      </c>
      <c r="BB480" s="98">
        <f>_xll.qlCalendarAdvance(Calendar,BB479,AZ480,"f",,Trigger)</f>
        <v>42926</v>
      </c>
      <c r="BC480" s="98">
        <f>_xll.qlInterestRateIndexMaturity(Currency&amp;"ibor"&amp;Tenor,BB480,Trigger)</f>
        <v>43110</v>
      </c>
      <c r="BD480" s="242" t="e">
        <f>_xll.qlIndexFixing($AD$5,BA480,TRUE,_xll.ohTrigger(Trigger,Trigger6M))</f>
        <v>#NUM!</v>
      </c>
      <c r="BE480" s="242">
        <f>IFERROR(_xll.qlIndexFixing($BF$1,BA480,,_xll.ohTrigger(Trigger,Trigger6M)),#N/A)</f>
        <v>2.3970012689166357E-3</v>
      </c>
    </row>
    <row r="481" spans="52:57" ht="11.25" customHeight="1" x14ac:dyDescent="0.25">
      <c r="AZ481" s="97" t="s">
        <v>197</v>
      </c>
      <c r="BA481" s="98">
        <f>_xll.qlInterestRateIndexFixingDate(Currency&amp;"ibor"&amp;Tenor,BB481,Trigger)</f>
        <v>42923</v>
      </c>
      <c r="BB481" s="98">
        <f>_xll.qlCalendarAdvance(Calendar,BB480,AZ481,"f",,Trigger)</f>
        <v>42927</v>
      </c>
      <c r="BC481" s="98">
        <f>_xll.qlInterestRateIndexMaturity(Currency&amp;"ibor"&amp;Tenor,BB481,Trigger)</f>
        <v>43111</v>
      </c>
      <c r="BD481" s="242" t="e">
        <f>_xll.qlIndexFixing($AD$5,BA481,TRUE,_xll.ohTrigger(Trigger,Trigger6M))</f>
        <v>#NUM!</v>
      </c>
      <c r="BE481" s="242">
        <f>IFERROR(_xll.qlIndexFixing($BF$1,BA481,,_xll.ohTrigger(Trigger,Trigger6M)),#N/A)</f>
        <v>2.4021688599412915E-3</v>
      </c>
    </row>
    <row r="482" spans="52:57" ht="11.25" customHeight="1" x14ac:dyDescent="0.25">
      <c r="AZ482" s="97" t="s">
        <v>197</v>
      </c>
      <c r="BA482" s="98">
        <f>_xll.qlInterestRateIndexFixingDate(Currency&amp;"ibor"&amp;Tenor,BB482,Trigger)</f>
        <v>42926</v>
      </c>
      <c r="BB482" s="98">
        <f>_xll.qlCalendarAdvance(Calendar,BB481,AZ482,"f",,Trigger)</f>
        <v>42928</v>
      </c>
      <c r="BC482" s="98">
        <f>_xll.qlInterestRateIndexMaturity(Currency&amp;"ibor"&amp;Tenor,BB482,Trigger)</f>
        <v>43112</v>
      </c>
      <c r="BD482" s="242" t="e">
        <f>_xll.qlIndexFixing($AD$5,BA482,TRUE,_xll.ohTrigger(Trigger,Trigger6M))</f>
        <v>#NUM!</v>
      </c>
      <c r="BE482" s="242">
        <f>IFERROR(_xll.qlIndexFixing($BF$1,BA482,,_xll.ohTrigger(Trigger,Trigger6M)),#N/A)</f>
        <v>2.4073502187167998E-3</v>
      </c>
    </row>
    <row r="483" spans="52:57" ht="11.25" customHeight="1" x14ac:dyDescent="0.25">
      <c r="AZ483" s="97" t="s">
        <v>197</v>
      </c>
      <c r="BA483" s="98">
        <f>_xll.qlInterestRateIndexFixingDate(Currency&amp;"ibor"&amp;Tenor,BB483,Trigger)</f>
        <v>42927</v>
      </c>
      <c r="BB483" s="98">
        <f>_xll.qlCalendarAdvance(Calendar,BB482,AZ483,"f",,Trigger)</f>
        <v>42929</v>
      </c>
      <c r="BC483" s="98">
        <f>_xll.qlInterestRateIndexMaturity(Currency&amp;"ibor"&amp;Tenor,BB483,Trigger)</f>
        <v>43115</v>
      </c>
      <c r="BD483" s="242" t="e">
        <f>_xll.qlIndexFixing($AD$5,BA483,TRUE,_xll.ohTrigger(Trigger,Trigger6M))</f>
        <v>#NUM!</v>
      </c>
      <c r="BE483" s="242">
        <f>IFERROR(_xll.qlIndexFixing($BF$1,BA483,,_xll.ohTrigger(Trigger,Trigger6M)),#N/A)</f>
        <v>2.4197285300670535E-3</v>
      </c>
    </row>
    <row r="484" spans="52:57" ht="11.25" customHeight="1" x14ac:dyDescent="0.25">
      <c r="AZ484" s="97" t="s">
        <v>197</v>
      </c>
      <c r="BA484" s="98">
        <f>_xll.qlInterestRateIndexFixingDate(Currency&amp;"ibor"&amp;Tenor,BB484,Trigger)</f>
        <v>42928</v>
      </c>
      <c r="BB484" s="98">
        <f>_xll.qlCalendarAdvance(Calendar,BB483,AZ484,"f",,Trigger)</f>
        <v>42930</v>
      </c>
      <c r="BC484" s="98">
        <f>_xll.qlInterestRateIndexMaturity(Currency&amp;"ibor"&amp;Tenor,BB484,Trigger)</f>
        <v>43115</v>
      </c>
      <c r="BD484" s="242" t="e">
        <f>_xll.qlIndexFixing($AD$5,BA484,TRUE,_xll.ohTrigger(Trigger,Trigger6M))</f>
        <v>#NUM!</v>
      </c>
      <c r="BE484" s="242">
        <f>IFERROR(_xll.qlIndexFixing($BF$1,BA484,,_xll.ohTrigger(Trigger,Trigger6M)),#N/A)</f>
        <v>2.4213714880760551E-3</v>
      </c>
    </row>
    <row r="485" spans="52:57" ht="11.25" customHeight="1" x14ac:dyDescent="0.25">
      <c r="AZ485" s="97" t="s">
        <v>197</v>
      </c>
      <c r="BA485" s="98">
        <f>_xll.qlInterestRateIndexFixingDate(Currency&amp;"ibor"&amp;Tenor,BB485,Trigger)</f>
        <v>42929</v>
      </c>
      <c r="BB485" s="98">
        <f>_xll.qlCalendarAdvance(Calendar,BB484,AZ485,"f",,Trigger)</f>
        <v>42933</v>
      </c>
      <c r="BC485" s="98">
        <f>_xll.qlInterestRateIndexMaturity(Currency&amp;"ibor"&amp;Tenor,BB485,Trigger)</f>
        <v>43117</v>
      </c>
      <c r="BD485" s="242" t="e">
        <f>_xll.qlIndexFixing($AD$5,BA485,TRUE,_xll.ohTrigger(Trigger,Trigger6M))</f>
        <v>#NUM!</v>
      </c>
      <c r="BE485" s="242">
        <f>IFERROR(_xll.qlIndexFixing($BF$1,BA485,,_xll.ohTrigger(Trigger,Trigger6M)),#N/A)</f>
        <v>2.4335945769329969E-3</v>
      </c>
    </row>
    <row r="486" spans="52:57" ht="11.25" customHeight="1" x14ac:dyDescent="0.25">
      <c r="AZ486" s="97" t="s">
        <v>197</v>
      </c>
      <c r="BA486" s="98">
        <f>_xll.qlInterestRateIndexFixingDate(Currency&amp;"ibor"&amp;Tenor,BB486,Trigger)</f>
        <v>42930</v>
      </c>
      <c r="BB486" s="98">
        <f>_xll.qlCalendarAdvance(Calendar,BB485,AZ486,"f",,Trigger)</f>
        <v>42934</v>
      </c>
      <c r="BC486" s="98">
        <f>_xll.qlInterestRateIndexMaturity(Currency&amp;"ibor"&amp;Tenor,BB486,Trigger)</f>
        <v>43118</v>
      </c>
      <c r="BD486" s="242" t="e">
        <f>_xll.qlIndexFixing($AD$5,BA486,TRUE,_xll.ohTrigger(Trigger,Trigger6M))</f>
        <v>#NUM!</v>
      </c>
      <c r="BE486" s="242">
        <f>IFERROR(_xll.qlIndexFixing($BF$1,BA486,,_xll.ohTrigger(Trigger,Trigger6M)),#N/A)</f>
        <v>2.4389374745104053E-3</v>
      </c>
    </row>
    <row r="487" spans="52:57" ht="11.25" customHeight="1" x14ac:dyDescent="0.25">
      <c r="AZ487" s="97" t="s">
        <v>197</v>
      </c>
      <c r="BA487" s="98">
        <f>_xll.qlInterestRateIndexFixingDate(Currency&amp;"ibor"&amp;Tenor,BB487,Trigger)</f>
        <v>42933</v>
      </c>
      <c r="BB487" s="98">
        <f>_xll.qlCalendarAdvance(Calendar,BB486,AZ487,"f",,Trigger)</f>
        <v>42935</v>
      </c>
      <c r="BC487" s="98">
        <f>_xll.qlInterestRateIndexMaturity(Currency&amp;"ibor"&amp;Tenor,BB487,Trigger)</f>
        <v>43119</v>
      </c>
      <c r="BD487" s="242" t="e">
        <f>_xll.qlIndexFixing($AD$5,BA487,TRUE,_xll.ohTrigger(Trigger,Trigger6M))</f>
        <v>#NUM!</v>
      </c>
      <c r="BE487" s="242">
        <f>IFERROR(_xll.qlIndexFixing($BF$1,BA487,,_xll.ohTrigger(Trigger,Trigger6M)),#N/A)</f>
        <v>2.4443206529108389E-3</v>
      </c>
    </row>
    <row r="488" spans="52:57" ht="11.25" customHeight="1" x14ac:dyDescent="0.25">
      <c r="AZ488" s="97" t="s">
        <v>197</v>
      </c>
      <c r="BA488" s="98">
        <f>_xll.qlInterestRateIndexFixingDate(Currency&amp;"ibor"&amp;Tenor,BB488,Trigger)</f>
        <v>42934</v>
      </c>
      <c r="BB488" s="98">
        <f>_xll.qlCalendarAdvance(Calendar,BB487,AZ488,"f",,Trigger)</f>
        <v>42936</v>
      </c>
      <c r="BC488" s="98">
        <f>_xll.qlInterestRateIndexMaturity(Currency&amp;"ibor"&amp;Tenor,BB488,Trigger)</f>
        <v>43122</v>
      </c>
      <c r="BD488" s="242" t="e">
        <f>_xll.qlIndexFixing($AD$5,BA488,TRUE,_xll.ohTrigger(Trigger,Trigger6M))</f>
        <v>#NUM!</v>
      </c>
      <c r="BE488" s="242">
        <f>IFERROR(_xll.qlIndexFixing($BF$1,BA488,,_xll.ohTrigger(Trigger,Trigger6M)),#N/A)</f>
        <v>2.4571257441606854E-3</v>
      </c>
    </row>
    <row r="489" spans="52:57" ht="11.25" customHeight="1" x14ac:dyDescent="0.25">
      <c r="AZ489" s="97" t="s">
        <v>197</v>
      </c>
      <c r="BA489" s="98">
        <f>_xll.qlInterestRateIndexFixingDate(Currency&amp;"ibor"&amp;Tenor,BB489,Trigger)</f>
        <v>42935</v>
      </c>
      <c r="BB489" s="98">
        <f>_xll.qlCalendarAdvance(Calendar,BB488,AZ489,"f",,Trigger)</f>
        <v>42937</v>
      </c>
      <c r="BC489" s="98">
        <f>_xll.qlInterestRateIndexMaturity(Currency&amp;"ibor"&amp;Tenor,BB489,Trigger)</f>
        <v>43122</v>
      </c>
      <c r="BD489" s="242" t="e">
        <f>_xll.qlIndexFixing($AD$5,BA489,TRUE,_xll.ohTrigger(Trigger,Trigger6M))</f>
        <v>#NUM!</v>
      </c>
      <c r="BE489" s="242">
        <f>IFERROR(_xll.qlIndexFixing($BF$1,BA489,,_xll.ohTrigger(Trigger,Trigger6M)),#N/A)</f>
        <v>2.4589240404509962E-3</v>
      </c>
    </row>
    <row r="490" spans="52:57" ht="11.25" customHeight="1" x14ac:dyDescent="0.25">
      <c r="AZ490" s="97" t="s">
        <v>197</v>
      </c>
      <c r="BA490" s="98">
        <f>_xll.qlInterestRateIndexFixingDate(Currency&amp;"ibor"&amp;Tenor,BB490,Trigger)</f>
        <v>42936</v>
      </c>
      <c r="BB490" s="98">
        <f>_xll.qlCalendarAdvance(Calendar,BB489,AZ490,"f",,Trigger)</f>
        <v>42940</v>
      </c>
      <c r="BC490" s="98">
        <f>_xll.qlInterestRateIndexMaturity(Currency&amp;"ibor"&amp;Tenor,BB490,Trigger)</f>
        <v>43124</v>
      </c>
      <c r="BD490" s="242" t="e">
        <f>_xll.qlIndexFixing($AD$5,BA490,TRUE,_xll.ohTrigger(Trigger,Trigger6M))</f>
        <v>#NUM!</v>
      </c>
      <c r="BE490" s="242">
        <f>IFERROR(_xll.qlIndexFixing($BF$1,BA490,,_xll.ohTrigger(Trigger,Trigger6M)),#N/A)</f>
        <v>2.4719771162481315E-3</v>
      </c>
    </row>
    <row r="491" spans="52:57" ht="11.25" customHeight="1" x14ac:dyDescent="0.25">
      <c r="AZ491" s="97" t="s">
        <v>197</v>
      </c>
      <c r="BA491" s="98">
        <f>_xll.qlInterestRateIndexFixingDate(Currency&amp;"ibor"&amp;Tenor,BB491,Trigger)</f>
        <v>42937</v>
      </c>
      <c r="BB491" s="98">
        <f>_xll.qlCalendarAdvance(Calendar,BB490,AZ491,"f",,Trigger)</f>
        <v>42941</v>
      </c>
      <c r="BC491" s="98">
        <f>_xll.qlInterestRateIndexMaturity(Currency&amp;"ibor"&amp;Tenor,BB491,Trigger)</f>
        <v>43125</v>
      </c>
      <c r="BD491" s="242" t="e">
        <f>_xll.qlIndexFixing($AD$5,BA491,TRUE,_xll.ohTrigger(Trigger,Trigger6M))</f>
        <v>#NUM!</v>
      </c>
      <c r="BE491" s="242">
        <f>IFERROR(_xll.qlIndexFixing($BF$1,BA491,,_xll.ohTrigger(Trigger,Trigger6M)),#N/A)</f>
        <v>2.4776840985274926E-3</v>
      </c>
    </row>
    <row r="492" spans="52:57" ht="11.25" customHeight="1" x14ac:dyDescent="0.25">
      <c r="AZ492" s="97" t="s">
        <v>197</v>
      </c>
      <c r="BA492" s="98">
        <f>_xll.qlInterestRateIndexFixingDate(Currency&amp;"ibor"&amp;Tenor,BB492,Trigger)</f>
        <v>42940</v>
      </c>
      <c r="BB492" s="98">
        <f>_xll.qlCalendarAdvance(Calendar,BB491,AZ492,"f",,Trigger)</f>
        <v>42942</v>
      </c>
      <c r="BC492" s="98">
        <f>_xll.qlInterestRateIndexMaturity(Currency&amp;"ibor"&amp;Tenor,BB492,Trigger)</f>
        <v>43126</v>
      </c>
      <c r="BD492" s="242" t="e">
        <f>_xll.qlIndexFixing($AD$5,BA492,TRUE,_xll.ohTrigger(Trigger,Trigger6M))</f>
        <v>#NUM!</v>
      </c>
      <c r="BE492" s="242">
        <f>IFERROR(_xll.qlIndexFixing($BF$1,BA492,,_xll.ohTrigger(Trigger,Trigger6M)),#N/A)</f>
        <v>2.4834589369883966E-3</v>
      </c>
    </row>
    <row r="493" spans="52:57" ht="11.25" customHeight="1" x14ac:dyDescent="0.25">
      <c r="AZ493" s="97" t="s">
        <v>197</v>
      </c>
      <c r="BA493" s="98">
        <f>_xll.qlInterestRateIndexFixingDate(Currency&amp;"ibor"&amp;Tenor,BB493,Trigger)</f>
        <v>42941</v>
      </c>
      <c r="BB493" s="98">
        <f>_xll.qlCalendarAdvance(Calendar,BB492,AZ493,"f",,Trigger)</f>
        <v>42943</v>
      </c>
      <c r="BC493" s="98">
        <f>_xll.qlInterestRateIndexMaturity(Currency&amp;"ibor"&amp;Tenor,BB493,Trigger)</f>
        <v>43129</v>
      </c>
      <c r="BD493" s="242" t="e">
        <f>_xll.qlIndexFixing($AD$5,BA493,TRUE,_xll.ohTrigger(Trigger,Trigger6M))</f>
        <v>#NUM!</v>
      </c>
      <c r="BE493" s="242">
        <f>IFERROR(_xll.qlIndexFixing($BF$1,BA493,,_xll.ohTrigger(Trigger,Trigger6M)),#N/A)</f>
        <v>2.4968571133235449E-3</v>
      </c>
    </row>
    <row r="494" spans="52:57" ht="11.25" customHeight="1" x14ac:dyDescent="0.25">
      <c r="AZ494" s="97" t="s">
        <v>197</v>
      </c>
      <c r="BA494" s="98">
        <f>_xll.qlInterestRateIndexFixingDate(Currency&amp;"ibor"&amp;Tenor,BB494,Trigger)</f>
        <v>42942</v>
      </c>
      <c r="BB494" s="98">
        <f>_xll.qlCalendarAdvance(Calendar,BB493,AZ494,"f",,Trigger)</f>
        <v>42944</v>
      </c>
      <c r="BC494" s="98">
        <f>_xll.qlInterestRateIndexMaturity(Currency&amp;"ibor"&amp;Tenor,BB494,Trigger)</f>
        <v>43129</v>
      </c>
      <c r="BD494" s="242" t="e">
        <f>_xll.qlIndexFixing($AD$5,BA494,TRUE,_xll.ohTrigger(Trigger,Trigger6M))</f>
        <v>#NUM!</v>
      </c>
      <c r="BE494" s="242">
        <f>IFERROR(_xll.qlIndexFixing($BF$1,BA494,,_xll.ohTrigger(Trigger,Trigger6M)),#N/A)</f>
        <v>2.4990139032793558E-3</v>
      </c>
    </row>
    <row r="495" spans="52:57" ht="11.25" customHeight="1" x14ac:dyDescent="0.25">
      <c r="AZ495" s="97" t="s">
        <v>197</v>
      </c>
      <c r="BA495" s="98">
        <f>_xll.qlInterestRateIndexFixingDate(Currency&amp;"ibor"&amp;Tenor,BB495,Trigger)</f>
        <v>42943</v>
      </c>
      <c r="BB495" s="98">
        <f>_xll.qlCalendarAdvance(Calendar,BB494,AZ495,"f",,Trigger)</f>
        <v>42947</v>
      </c>
      <c r="BC495" s="98">
        <f>_xll.qlInterestRateIndexMaturity(Currency&amp;"ibor"&amp;Tenor,BB495,Trigger)</f>
        <v>43131</v>
      </c>
      <c r="BD495" s="242" t="e">
        <f>_xll.qlIndexFixing($AD$5,BA495,TRUE,_xll.ohTrigger(Trigger,Trigger6M))</f>
        <v>#NUM!</v>
      </c>
      <c r="BE495" s="242">
        <f>IFERROR(_xll.qlIndexFixing($BF$1,BA495,,_xll.ohTrigger(Trigger,Trigger6M)),#N/A)</f>
        <v>2.513492643983701E-3</v>
      </c>
    </row>
    <row r="496" spans="52:57" ht="11.25" customHeight="1" x14ac:dyDescent="0.25">
      <c r="AZ496" s="97" t="s">
        <v>197</v>
      </c>
      <c r="BA496" s="98">
        <f>_xll.qlInterestRateIndexFixingDate(Currency&amp;"ibor"&amp;Tenor,BB496,Trigger)</f>
        <v>42944</v>
      </c>
      <c r="BB496" s="98">
        <f>_xll.qlCalendarAdvance(Calendar,BB495,AZ496,"f",,Trigger)</f>
        <v>42948</v>
      </c>
      <c r="BC496" s="98">
        <f>_xll.qlInterestRateIndexMaturity(Currency&amp;"ibor"&amp;Tenor,BB496,Trigger)</f>
        <v>43132</v>
      </c>
      <c r="BD496" s="242" t="e">
        <f>_xll.qlIndexFixing($AD$5,BA496,TRUE,_xll.ohTrigger(Trigger,Trigger6M))</f>
        <v>#NUM!</v>
      </c>
      <c r="BE496" s="242">
        <f>IFERROR(_xll.qlIndexFixing($BF$1,BA496,,_xll.ohTrigger(Trigger,Trigger6M)),#N/A)</f>
        <v>2.5197588009730756E-3</v>
      </c>
    </row>
    <row r="497" spans="52:57" ht="11.25" customHeight="1" x14ac:dyDescent="0.25">
      <c r="AZ497" s="97" t="s">
        <v>197</v>
      </c>
      <c r="BA497" s="98">
        <f>_xll.qlInterestRateIndexFixingDate(Currency&amp;"ibor"&amp;Tenor,BB497,Trigger)</f>
        <v>42947</v>
      </c>
      <c r="BB497" s="98">
        <f>_xll.qlCalendarAdvance(Calendar,BB496,AZ497,"f",,Trigger)</f>
        <v>42949</v>
      </c>
      <c r="BC497" s="98">
        <f>_xll.qlInterestRateIndexMaturity(Currency&amp;"ibor"&amp;Tenor,BB497,Trigger)</f>
        <v>43133</v>
      </c>
      <c r="BD497" s="242" t="e">
        <f>_xll.qlIndexFixing($AD$5,BA497,TRUE,_xll.ohTrigger(Trigger,Trigger6M))</f>
        <v>#NUM!</v>
      </c>
      <c r="BE497" s="242">
        <f>IFERROR(_xll.qlIndexFixing($BF$1,BA497,,_xll.ohTrigger(Trigger,Trigger6M)),#N/A)</f>
        <v>2.5261146867316471E-3</v>
      </c>
    </row>
    <row r="498" spans="52:57" ht="11.25" customHeight="1" x14ac:dyDescent="0.25">
      <c r="AZ498" s="97" t="s">
        <v>197</v>
      </c>
      <c r="BA498" s="98">
        <f>_xll.qlInterestRateIndexFixingDate(Currency&amp;"ibor"&amp;Tenor,BB498,Trigger)</f>
        <v>42948</v>
      </c>
      <c r="BB498" s="98">
        <f>_xll.qlCalendarAdvance(Calendar,BB497,AZ498,"f",,Trigger)</f>
        <v>42950</v>
      </c>
      <c r="BC498" s="98">
        <f>_xll.qlInterestRateIndexMaturity(Currency&amp;"ibor"&amp;Tenor,BB498,Trigger)</f>
        <v>43136</v>
      </c>
      <c r="BD498" s="242" t="e">
        <f>_xll.qlIndexFixing($AD$5,BA498,TRUE,_xll.ohTrigger(Trigger,Trigger6M))</f>
        <v>#NUM!</v>
      </c>
      <c r="BE498" s="242">
        <f>IFERROR(_xll.qlIndexFixing($BF$1,BA498,,_xll.ohTrigger(Trigger,Trigger6M)),#N/A)</f>
        <v>2.5402437262611595E-3</v>
      </c>
    </row>
    <row r="499" spans="52:57" ht="11.25" customHeight="1" x14ac:dyDescent="0.25">
      <c r="AZ499" s="97" t="s">
        <v>197</v>
      </c>
      <c r="BA499" s="98">
        <f>_xll.qlInterestRateIndexFixingDate(Currency&amp;"ibor"&amp;Tenor,BB499,Trigger)</f>
        <v>42949</v>
      </c>
      <c r="BB499" s="98">
        <f>_xll.qlCalendarAdvance(Calendar,BB498,AZ499,"f",,Trigger)</f>
        <v>42951</v>
      </c>
      <c r="BC499" s="98">
        <f>_xll.qlInterestRateIndexMaturity(Currency&amp;"ibor"&amp;Tenor,BB499,Trigger)</f>
        <v>43136</v>
      </c>
      <c r="BD499" s="242" t="e">
        <f>_xll.qlIndexFixing($AD$5,BA499,TRUE,_xll.ohTrigger(Trigger,Trigger6M))</f>
        <v>#NUM!</v>
      </c>
      <c r="BE499" s="242">
        <f>IFERROR(_xll.qlIndexFixing($BF$1,BA499,,_xll.ohTrigger(Trigger,Trigger6M)),#N/A)</f>
        <v>2.5429351419267018E-3</v>
      </c>
    </row>
    <row r="500" spans="52:57" ht="11.25" customHeight="1" x14ac:dyDescent="0.25">
      <c r="AZ500" s="97" t="s">
        <v>197</v>
      </c>
      <c r="BA500" s="98">
        <f>_xll.qlInterestRateIndexFixingDate(Currency&amp;"ibor"&amp;Tenor,BB500,Trigger)</f>
        <v>42950</v>
      </c>
      <c r="BB500" s="98">
        <f>_xll.qlCalendarAdvance(Calendar,BB499,AZ500,"f",,Trigger)</f>
        <v>42954</v>
      </c>
      <c r="BC500" s="98">
        <f>_xll.qlInterestRateIndexMaturity(Currency&amp;"ibor"&amp;Tenor,BB500,Trigger)</f>
        <v>43138</v>
      </c>
      <c r="BD500" s="242" t="e">
        <f>_xll.qlIndexFixing($AD$5,BA500,TRUE,_xll.ohTrigger(Trigger,Trigger6M))</f>
        <v>#NUM!</v>
      </c>
      <c r="BE500" s="242">
        <f>IFERROR(_xll.qlIndexFixing($BF$1,BA500,,_xll.ohTrigger(Trigger,Trigger6M)),#N/A)</f>
        <v>2.5591476614672056E-3</v>
      </c>
    </row>
    <row r="501" spans="52:57" ht="11.25" customHeight="1" x14ac:dyDescent="0.25">
      <c r="AZ501" s="97" t="s">
        <v>197</v>
      </c>
      <c r="BA501" s="98">
        <f>_xll.qlInterestRateIndexFixingDate(Currency&amp;"ibor"&amp;Tenor,BB501,Trigger)</f>
        <v>42951</v>
      </c>
      <c r="BB501" s="98">
        <f>_xll.qlCalendarAdvance(Calendar,BB500,AZ501,"f",,Trigger)</f>
        <v>42955</v>
      </c>
      <c r="BC501" s="98">
        <f>_xll.qlInterestRateIndexMaturity(Currency&amp;"ibor"&amp;Tenor,BB501,Trigger)</f>
        <v>43139</v>
      </c>
      <c r="BD501" s="242" t="e">
        <f>_xll.qlIndexFixing($AD$5,BA501,TRUE,_xll.ohTrigger(Trigger,Trigger6M))</f>
        <v>#NUM!</v>
      </c>
      <c r="BE501" s="242">
        <f>IFERROR(_xll.qlIndexFixing($BF$1,BA501,,_xll.ohTrigger(Trigger,Trigger6M)),#N/A)</f>
        <v>2.5659862538769495E-3</v>
      </c>
    </row>
    <row r="502" spans="52:57" ht="11.25" customHeight="1" x14ac:dyDescent="0.25">
      <c r="AZ502" s="97" t="s">
        <v>197</v>
      </c>
      <c r="BA502" s="98">
        <f>_xll.qlInterestRateIndexFixingDate(Currency&amp;"ibor"&amp;Tenor,BB502,Trigger)</f>
        <v>42954</v>
      </c>
      <c r="BB502" s="98">
        <f>_xll.qlCalendarAdvance(Calendar,BB501,AZ502,"f",,Trigger)</f>
        <v>42956</v>
      </c>
      <c r="BC502" s="98">
        <f>_xll.qlInterestRateIndexMaturity(Currency&amp;"ibor"&amp;Tenor,BB502,Trigger)</f>
        <v>43140</v>
      </c>
      <c r="BD502" s="242" t="e">
        <f>_xll.qlIndexFixing($AD$5,BA502,TRUE,_xll.ohTrigger(Trigger,Trigger6M))</f>
        <v>#NUM!</v>
      </c>
      <c r="BE502" s="242">
        <f>IFERROR(_xll.qlIndexFixing($BF$1,BA502,,_xll.ohTrigger(Trigger,Trigger6M)),#N/A)</f>
        <v>2.5728958633172102E-3</v>
      </c>
    </row>
    <row r="503" spans="52:57" ht="11.25" customHeight="1" x14ac:dyDescent="0.25">
      <c r="AZ503" s="97" t="s">
        <v>197</v>
      </c>
      <c r="BA503" s="98">
        <f>_xll.qlInterestRateIndexFixingDate(Currency&amp;"ibor"&amp;Tenor,BB503,Trigger)</f>
        <v>42955</v>
      </c>
      <c r="BB503" s="98">
        <f>_xll.qlCalendarAdvance(Calendar,BB502,AZ503,"f",,Trigger)</f>
        <v>42957</v>
      </c>
      <c r="BC503" s="98">
        <f>_xll.qlInterestRateIndexMaturity(Currency&amp;"ibor"&amp;Tenor,BB503,Trigger)</f>
        <v>43143</v>
      </c>
      <c r="BD503" s="242" t="e">
        <f>_xll.qlIndexFixing($AD$5,BA503,TRUE,_xll.ohTrigger(Trigger,Trigger6M))</f>
        <v>#NUM!</v>
      </c>
      <c r="BE503" s="242">
        <f>IFERROR(_xll.qlIndexFixing($BF$1,BA503,,_xll.ohTrigger(Trigger,Trigger6M)),#N/A)</f>
        <v>2.5876511460514026E-3</v>
      </c>
    </row>
    <row r="504" spans="52:57" ht="11.25" customHeight="1" x14ac:dyDescent="0.25">
      <c r="AZ504" s="97" t="s">
        <v>197</v>
      </c>
      <c r="BA504" s="98">
        <f>_xll.qlInterestRateIndexFixingDate(Currency&amp;"ibor"&amp;Tenor,BB504,Trigger)</f>
        <v>42956</v>
      </c>
      <c r="BB504" s="98">
        <f>_xll.qlCalendarAdvance(Calendar,BB503,AZ504,"f",,Trigger)</f>
        <v>42958</v>
      </c>
      <c r="BC504" s="98">
        <f>_xll.qlInterestRateIndexMaturity(Currency&amp;"ibor"&amp;Tenor,BB504,Trigger)</f>
        <v>43143</v>
      </c>
      <c r="BD504" s="242" t="e">
        <f>_xll.qlIndexFixing($AD$5,BA504,TRUE,_xll.ohTrigger(Trigger,Trigger6M))</f>
        <v>#NUM!</v>
      </c>
      <c r="BE504" s="242">
        <f>IFERROR(_xll.qlIndexFixing($BF$1,BA504,,_xll.ohTrigger(Trigger,Trigger6M)),#N/A)</f>
        <v>2.5908103068073909E-3</v>
      </c>
    </row>
    <row r="505" spans="52:57" ht="11.25" customHeight="1" x14ac:dyDescent="0.25">
      <c r="AZ505" s="97" t="s">
        <v>197</v>
      </c>
      <c r="BA505" s="98">
        <f>_xll.qlInterestRateIndexFixingDate(Currency&amp;"ibor"&amp;Tenor,BB505,Trigger)</f>
        <v>42957</v>
      </c>
      <c r="BB505" s="98">
        <f>_xll.qlCalendarAdvance(Calendar,BB504,AZ505,"f",,Trigger)</f>
        <v>42961</v>
      </c>
      <c r="BC505" s="98">
        <f>_xll.qlInterestRateIndexMaturity(Currency&amp;"ibor"&amp;Tenor,BB505,Trigger)</f>
        <v>43145</v>
      </c>
      <c r="BD505" s="242" t="e">
        <f>_xll.qlIndexFixing($AD$5,BA505,TRUE,_xll.ohTrigger(Trigger,Trigger6M))</f>
        <v>#NUM!</v>
      </c>
      <c r="BE505" s="242">
        <f>IFERROR(_xll.qlIndexFixing($BF$1,BA505,,_xll.ohTrigger(Trigger,Trigger6M)),#N/A)</f>
        <v>2.6084126739488603E-3</v>
      </c>
    </row>
    <row r="506" spans="52:57" ht="11.25" customHeight="1" x14ac:dyDescent="0.25">
      <c r="AZ506" s="97" t="s">
        <v>197</v>
      </c>
      <c r="BA506" s="98">
        <f>_xll.qlInterestRateIndexFixingDate(Currency&amp;"ibor"&amp;Tenor,BB506,Trigger)</f>
        <v>42958</v>
      </c>
      <c r="BB506" s="98">
        <f>_xll.qlCalendarAdvance(Calendar,BB505,AZ506,"f",,Trigger)</f>
        <v>42962</v>
      </c>
      <c r="BC506" s="98">
        <f>_xll.qlInterestRateIndexMaturity(Currency&amp;"ibor"&amp;Tenor,BB506,Trigger)</f>
        <v>43146</v>
      </c>
      <c r="BD506" s="242" t="e">
        <f>_xll.qlIndexFixing($AD$5,BA506,TRUE,_xll.ohTrigger(Trigger,Trigger6M))</f>
        <v>#NUM!</v>
      </c>
      <c r="BE506" s="242">
        <f>IFERROR(_xll.qlIndexFixing($BF$1,BA506,,_xll.ohTrigger(Trigger,Trigger6M)),#N/A)</f>
        <v>2.6156902556178957E-3</v>
      </c>
    </row>
    <row r="507" spans="52:57" ht="11.25" customHeight="1" x14ac:dyDescent="0.25">
      <c r="AZ507" s="97" t="s">
        <v>197</v>
      </c>
      <c r="BA507" s="98">
        <f>_xll.qlInterestRateIndexFixingDate(Currency&amp;"ibor"&amp;Tenor,BB507,Trigger)</f>
        <v>42961</v>
      </c>
      <c r="BB507" s="98">
        <f>_xll.qlCalendarAdvance(Calendar,BB506,AZ507,"f",,Trigger)</f>
        <v>42963</v>
      </c>
      <c r="BC507" s="98">
        <f>_xll.qlInterestRateIndexMaturity(Currency&amp;"ibor"&amp;Tenor,BB507,Trigger)</f>
        <v>43147</v>
      </c>
      <c r="BD507" s="242" t="e">
        <f>_xll.qlIndexFixing($AD$5,BA507,TRUE,_xll.ohTrigger(Trigger,Trigger6M))</f>
        <v>#NUM!</v>
      </c>
      <c r="BE507" s="242">
        <f>IFERROR(_xll.qlIndexFixing($BF$1,BA507,,_xll.ohTrigger(Trigger,Trigger6M)),#N/A)</f>
        <v>2.6230193211649613E-3</v>
      </c>
    </row>
    <row r="508" spans="52:57" ht="11.25" customHeight="1" x14ac:dyDescent="0.25">
      <c r="AZ508" s="97" t="s">
        <v>197</v>
      </c>
      <c r="BA508" s="98">
        <f>_xll.qlInterestRateIndexFixingDate(Currency&amp;"ibor"&amp;Tenor,BB508,Trigger)</f>
        <v>42962</v>
      </c>
      <c r="BB508" s="98">
        <f>_xll.qlCalendarAdvance(Calendar,BB507,AZ508,"f",,Trigger)</f>
        <v>42964</v>
      </c>
      <c r="BC508" s="98">
        <f>_xll.qlInterestRateIndexMaturity(Currency&amp;"ibor"&amp;Tenor,BB508,Trigger)</f>
        <v>43150</v>
      </c>
      <c r="BD508" s="242" t="e">
        <f>_xll.qlIndexFixing($AD$5,BA508,TRUE,_xll.ohTrigger(Trigger,Trigger6M))</f>
        <v>#NUM!</v>
      </c>
      <c r="BE508" s="242">
        <f>IFERROR(_xll.qlIndexFixing($BF$1,BA508,,_xll.ohTrigger(Trigger,Trigger6M)),#N/A)</f>
        <v>2.6382315430675545E-3</v>
      </c>
    </row>
    <row r="509" spans="52:57" ht="11.25" customHeight="1" x14ac:dyDescent="0.25">
      <c r="AZ509" s="97" t="s">
        <v>197</v>
      </c>
      <c r="BA509" s="98">
        <f>_xll.qlInterestRateIndexFixingDate(Currency&amp;"ibor"&amp;Tenor,BB509,Trigger)</f>
        <v>42963</v>
      </c>
      <c r="BB509" s="98">
        <f>_xll.qlCalendarAdvance(Calendar,BB508,AZ509,"f",,Trigger)</f>
        <v>42965</v>
      </c>
      <c r="BC509" s="98">
        <f>_xll.qlInterestRateIndexMaturity(Currency&amp;"ibor"&amp;Tenor,BB509,Trigger)</f>
        <v>43150</v>
      </c>
      <c r="BD509" s="242" t="e">
        <f>_xll.qlIndexFixing($AD$5,BA509,TRUE,_xll.ohTrigger(Trigger,Trigger6M))</f>
        <v>#NUM!</v>
      </c>
      <c r="BE509" s="242">
        <f>IFERROR(_xll.qlIndexFixing($BF$1,BA509,,_xll.ohTrigger(Trigger,Trigger6M)),#N/A)</f>
        <v>2.6417402806767666E-3</v>
      </c>
    </row>
    <row r="510" spans="52:57" ht="11.25" customHeight="1" x14ac:dyDescent="0.25">
      <c r="AZ510" s="97" t="s">
        <v>197</v>
      </c>
      <c r="BA510" s="98">
        <f>_xll.qlInterestRateIndexFixingDate(Currency&amp;"ibor"&amp;Tenor,BB510,Trigger)</f>
        <v>42964</v>
      </c>
      <c r="BB510" s="98">
        <f>_xll.qlCalendarAdvance(Calendar,BB509,AZ510,"f",,Trigger)</f>
        <v>42968</v>
      </c>
      <c r="BC510" s="98">
        <f>_xll.qlInterestRateIndexMaturity(Currency&amp;"ibor"&amp;Tenor,BB510,Trigger)</f>
        <v>43152</v>
      </c>
      <c r="BD510" s="242" t="e">
        <f>_xll.qlIndexFixing($AD$5,BA510,TRUE,_xll.ohTrigger(Trigger,Trigger6M))</f>
        <v>#NUM!</v>
      </c>
      <c r="BE510" s="242">
        <f>IFERROR(_xll.qlIndexFixing($BF$1,BA510,,_xll.ohTrigger(Trigger,Trigger6M)),#N/A)</f>
        <v>2.6603363064759342E-3</v>
      </c>
    </row>
    <row r="511" spans="52:57" ht="11.25" customHeight="1" x14ac:dyDescent="0.25">
      <c r="AZ511" s="97" t="s">
        <v>197</v>
      </c>
      <c r="BA511" s="98">
        <f>_xll.qlInterestRateIndexFixingDate(Currency&amp;"ibor"&amp;Tenor,BB511,Trigger)</f>
        <v>42965</v>
      </c>
      <c r="BB511" s="98">
        <f>_xll.qlCalendarAdvance(Calendar,BB510,AZ511,"f",,Trigger)</f>
        <v>42969</v>
      </c>
      <c r="BC511" s="98">
        <f>_xll.qlInterestRateIndexMaturity(Currency&amp;"ibor"&amp;Tenor,BB511,Trigger)</f>
        <v>43153</v>
      </c>
      <c r="BD511" s="242" t="e">
        <f>_xll.qlIndexFixing($AD$5,BA511,TRUE,_xll.ohTrigger(Trigger,Trigger6M))</f>
        <v>#NUM!</v>
      </c>
      <c r="BE511" s="242">
        <f>IFERROR(_xll.qlIndexFixing($BF$1,BA511,,_xll.ohTrigger(Trigger,Trigger6M)),#N/A)</f>
        <v>2.6679136800914546E-3</v>
      </c>
    </row>
    <row r="512" spans="52:57" ht="11.25" customHeight="1" x14ac:dyDescent="0.25">
      <c r="AZ512" s="97" t="s">
        <v>197</v>
      </c>
      <c r="BA512" s="98">
        <f>_xll.qlInterestRateIndexFixingDate(Currency&amp;"ibor"&amp;Tenor,BB512,Trigger)</f>
        <v>42968</v>
      </c>
      <c r="BB512" s="98">
        <f>_xll.qlCalendarAdvance(Calendar,BB511,AZ512,"f",,Trigger)</f>
        <v>42970</v>
      </c>
      <c r="BC512" s="98">
        <f>_xll.qlInterestRateIndexMaturity(Currency&amp;"ibor"&amp;Tenor,BB512,Trigger)</f>
        <v>43154</v>
      </c>
      <c r="BD512" s="242" t="e">
        <f>_xll.qlIndexFixing($AD$5,BA512,TRUE,_xll.ohTrigger(Trigger,Trigger6M))</f>
        <v>#NUM!</v>
      </c>
      <c r="BE512" s="242">
        <f>IFERROR(_xll.qlIndexFixing($BF$1,BA512,,_xll.ohTrigger(Trigger,Trigger6M)),#N/A)</f>
        <v>2.6755221826142528E-3</v>
      </c>
    </row>
    <row r="513" spans="52:57" ht="11.25" customHeight="1" x14ac:dyDescent="0.25">
      <c r="AZ513" s="99" t="s">
        <v>83</v>
      </c>
      <c r="BA513" s="98">
        <f>_xll.qlInterestRateIndexFixingDate(Currency&amp;"ibor"&amp;Tenor,BB513,Trigger)</f>
        <v>42975</v>
      </c>
      <c r="BB513" s="98">
        <f>_xll.qlCalendarAdvance(Calendar,BB512,AZ513,"f",,Trigger)</f>
        <v>42977</v>
      </c>
      <c r="BC513" s="98">
        <f>_xll.qlInterestRateIndexMaturity(Currency&amp;"ibor"&amp;Tenor,BB513,Trigger)</f>
        <v>43159</v>
      </c>
      <c r="BD513" s="242" t="e">
        <f>_xll.qlIndexFixing($AD$5,BA513,TRUE,_xll.ohTrigger(Trigger,Trigger6M))</f>
        <v>#NUM!</v>
      </c>
      <c r="BE513" s="242">
        <f>IFERROR(_xll.qlIndexFixing($BF$1,BA513,,_xll.ohTrigger(Trigger,Trigger6M)),#N/A)</f>
        <v>2.7215186562552433E-3</v>
      </c>
    </row>
    <row r="514" spans="52:57" ht="11.25" customHeight="1" x14ac:dyDescent="0.25">
      <c r="AZ514" s="99" t="s">
        <v>83</v>
      </c>
      <c r="BA514" s="98">
        <f>_xll.qlInterestRateIndexFixingDate(Currency&amp;"ibor"&amp;Tenor,BB514,Trigger)</f>
        <v>42982</v>
      </c>
      <c r="BB514" s="98">
        <f>_xll.qlCalendarAdvance(Calendar,BB513,AZ514,"f",,Trigger)</f>
        <v>42984</v>
      </c>
      <c r="BC514" s="98">
        <f>_xll.qlInterestRateIndexMaturity(Currency&amp;"ibor"&amp;Tenor,BB514,Trigger)</f>
        <v>43165</v>
      </c>
      <c r="BD514" s="242" t="e">
        <f>_xll.qlIndexFixing($AD$5,BA514,TRUE,_xll.ohTrigger(Trigger,Trigger6M))</f>
        <v>#NUM!</v>
      </c>
      <c r="BE514" s="242">
        <f>IFERROR(_xll.qlIndexFixing($BF$1,BA514,,_xll.ohTrigger(Trigger,Trigger6M)),#N/A)</f>
        <v>2.7718768434678407E-3</v>
      </c>
    </row>
    <row r="515" spans="52:57" ht="11.25" customHeight="1" x14ac:dyDescent="0.25">
      <c r="AZ515" s="99" t="s">
        <v>83</v>
      </c>
      <c r="BA515" s="98">
        <f>_xll.qlInterestRateIndexFixingDate(Currency&amp;"ibor"&amp;Tenor,BB515,Trigger)</f>
        <v>42989</v>
      </c>
      <c r="BB515" s="98">
        <f>_xll.qlCalendarAdvance(Calendar,BB514,AZ515,"f",,Trigger)</f>
        <v>42991</v>
      </c>
      <c r="BC515" s="98">
        <f>_xll.qlInterestRateIndexMaturity(Currency&amp;"ibor"&amp;Tenor,BB515,Trigger)</f>
        <v>43172</v>
      </c>
      <c r="BD515" s="242" t="e">
        <f>_xll.qlIndexFixing($AD$5,BA515,TRUE,_xll.ohTrigger(Trigger,Trigger6M))</f>
        <v>#NUM!</v>
      </c>
      <c r="BE515" s="242">
        <f>IFERROR(_xll.qlIndexFixing($BF$1,BA515,,_xll.ohTrigger(Trigger,Trigger6M)),#N/A)</f>
        <v>2.8263494099447922E-3</v>
      </c>
    </row>
    <row r="516" spans="52:57" ht="11.25" customHeight="1" x14ac:dyDescent="0.25">
      <c r="AZ516" s="99" t="s">
        <v>83</v>
      </c>
      <c r="BA516" s="98">
        <f>_xll.qlInterestRateIndexFixingDate(Currency&amp;"ibor"&amp;Tenor,BB516,Trigger)</f>
        <v>42996</v>
      </c>
      <c r="BB516" s="98">
        <f>_xll.qlCalendarAdvance(Calendar,BB515,AZ516,"f",,Trigger)</f>
        <v>42998</v>
      </c>
      <c r="BC516" s="98">
        <f>_xll.qlInterestRateIndexMaturity(Currency&amp;"ibor"&amp;Tenor,BB516,Trigger)</f>
        <v>43179</v>
      </c>
      <c r="BD516" s="242" t="e">
        <f>_xll.qlIndexFixing($AD$5,BA516,TRUE,_xll.ohTrigger(Trigger,Trigger6M))</f>
        <v>#NUM!</v>
      </c>
      <c r="BE516" s="242">
        <f>IFERROR(_xll.qlIndexFixing($BF$1,BA516,,_xll.ohTrigger(Trigger,Trigger6M)),#N/A)</f>
        <v>2.8809793904602332E-3</v>
      </c>
    </row>
    <row r="517" spans="52:57" ht="11.25" customHeight="1" x14ac:dyDescent="0.25">
      <c r="AZ517" s="99" t="s">
        <v>83</v>
      </c>
      <c r="BA517" s="98">
        <f>_xll.qlInterestRateIndexFixingDate(Currency&amp;"ibor"&amp;Tenor,BB517,Trigger)</f>
        <v>43003</v>
      </c>
      <c r="BB517" s="98">
        <f>_xll.qlCalendarAdvance(Calendar,BB516,AZ517,"f",,Trigger)</f>
        <v>43005</v>
      </c>
      <c r="BC517" s="98">
        <f>_xll.qlInterestRateIndexMaturity(Currency&amp;"ibor"&amp;Tenor,BB517,Trigger)</f>
        <v>43186</v>
      </c>
      <c r="BD517" s="242" t="e">
        <f>_xll.qlIndexFixing($AD$5,BA517,TRUE,_xll.ohTrigger(Trigger,Trigger6M))</f>
        <v>#NUM!</v>
      </c>
      <c r="BE517" s="242">
        <f>IFERROR(_xll.qlIndexFixing($BF$1,BA517,,_xll.ohTrigger(Trigger,Trigger6M)),#N/A)</f>
        <v>2.9357507226265003E-3</v>
      </c>
    </row>
    <row r="518" spans="52:57" ht="11.25" customHeight="1" x14ac:dyDescent="0.25">
      <c r="AZ518" s="99" t="s">
        <v>83</v>
      </c>
      <c r="BA518" s="98">
        <f>_xll.qlInterestRateIndexFixingDate(Currency&amp;"ibor"&amp;Tenor,BB518,Trigger)</f>
        <v>43010</v>
      </c>
      <c r="BB518" s="98">
        <f>_xll.qlCalendarAdvance(Calendar,BB517,AZ518,"f",,Trigger)</f>
        <v>43012</v>
      </c>
      <c r="BC518" s="98">
        <f>_xll.qlInterestRateIndexMaturity(Currency&amp;"ibor"&amp;Tenor,BB518,Trigger)</f>
        <v>43194</v>
      </c>
      <c r="BD518" s="242" t="e">
        <f>_xll.qlIndexFixing($AD$5,BA518,TRUE,_xll.ohTrigger(Trigger,Trigger6M))</f>
        <v>#NUM!</v>
      </c>
      <c r="BE518" s="242">
        <f>IFERROR(_xll.qlIndexFixing($BF$1,BA518,,_xll.ohTrigger(Trigger,Trigger6M)),#N/A)</f>
        <v>2.9946182395419515E-3</v>
      </c>
    </row>
    <row r="519" spans="52:57" ht="11.25" customHeight="1" x14ac:dyDescent="0.25">
      <c r="AZ519" s="99" t="s">
        <v>83</v>
      </c>
      <c r="BA519" s="98">
        <f>_xll.qlInterestRateIndexFixingDate(Currency&amp;"ibor"&amp;Tenor,BB519,Trigger)</f>
        <v>43017</v>
      </c>
      <c r="BB519" s="98">
        <f>_xll.qlCalendarAdvance(Calendar,BB518,AZ519,"f",,Trigger)</f>
        <v>43019</v>
      </c>
      <c r="BC519" s="98">
        <f>_xll.qlInterestRateIndexMaturity(Currency&amp;"ibor"&amp;Tenor,BB519,Trigger)</f>
        <v>43201</v>
      </c>
      <c r="BD519" s="242" t="e">
        <f>_xll.qlIndexFixing($AD$5,BA519,TRUE,_xll.ohTrigger(Trigger,Trigger6M))</f>
        <v>#NUM!</v>
      </c>
      <c r="BE519" s="242">
        <f>IFERROR(_xll.qlIndexFixing($BF$1,BA519,,_xll.ohTrigger(Trigger,Trigger6M)),#N/A)</f>
        <v>3.049626767680661E-3</v>
      </c>
    </row>
    <row r="520" spans="52:57" ht="11.25" customHeight="1" x14ac:dyDescent="0.25">
      <c r="AZ520" s="99" t="s">
        <v>83</v>
      </c>
      <c r="BA520" s="98">
        <f>_xll.qlInterestRateIndexFixingDate(Currency&amp;"ibor"&amp;Tenor,BB520,Trigger)</f>
        <v>43024</v>
      </c>
      <c r="BB520" s="98">
        <f>_xll.qlCalendarAdvance(Calendar,BB519,AZ520,"f",,Trigger)</f>
        <v>43026</v>
      </c>
      <c r="BC520" s="98">
        <f>_xll.qlInterestRateIndexMaturity(Currency&amp;"ibor"&amp;Tenor,BB520,Trigger)</f>
        <v>43208</v>
      </c>
      <c r="BD520" s="242" t="e">
        <f>_xll.qlIndexFixing($AD$5,BA520,TRUE,_xll.ohTrigger(Trigger,Trigger6M))</f>
        <v>#NUM!</v>
      </c>
      <c r="BE520" s="242">
        <f>IFERROR(_xll.qlIndexFixing($BF$1,BA520,,_xll.ohTrigger(Trigger,Trigger6M)),#N/A)</f>
        <v>3.1047273110108809E-3</v>
      </c>
    </row>
    <row r="521" spans="52:57" ht="11.25" customHeight="1" x14ac:dyDescent="0.25">
      <c r="AZ521" s="99" t="s">
        <v>83</v>
      </c>
      <c r="BA521" s="98">
        <f>_xll.qlInterestRateIndexFixingDate(Currency&amp;"ibor"&amp;Tenor,BB521,Trigger)</f>
        <v>43031</v>
      </c>
      <c r="BB521" s="98">
        <f>_xll.qlCalendarAdvance(Calendar,BB520,AZ521,"f",,Trigger)</f>
        <v>43033</v>
      </c>
      <c r="BC521" s="98">
        <f>_xll.qlInterestRateIndexMaturity(Currency&amp;"ibor"&amp;Tenor,BB521,Trigger)</f>
        <v>43215</v>
      </c>
      <c r="BD521" s="242" t="e">
        <f>_xll.qlIndexFixing($AD$5,BA521,TRUE,_xll.ohTrigger(Trigger,Trigger6M))</f>
        <v>#NUM!</v>
      </c>
      <c r="BE521" s="242">
        <f>IFERROR(_xll.qlIndexFixing($BF$1,BA521,,_xll.ohTrigger(Trigger,Trigger6M)),#N/A)</f>
        <v>3.1599037999184001E-3</v>
      </c>
    </row>
    <row r="522" spans="52:57" ht="11.25" customHeight="1" x14ac:dyDescent="0.25">
      <c r="AZ522" s="99" t="s">
        <v>83</v>
      </c>
      <c r="BA522" s="98">
        <f>_xll.qlInterestRateIndexFixingDate(Currency&amp;"ibor"&amp;Tenor,BB522,Trigger)</f>
        <v>43038</v>
      </c>
      <c r="BB522" s="98">
        <f>_xll.qlCalendarAdvance(Calendar,BB521,AZ522,"f",,Trigger)</f>
        <v>43040</v>
      </c>
      <c r="BC522" s="98">
        <f>_xll.qlInterestRateIndexMaturity(Currency&amp;"ibor"&amp;Tenor,BB522,Trigger)</f>
        <v>43222</v>
      </c>
      <c r="BD522" s="242" t="e">
        <f>_xll.qlIndexFixing($AD$5,BA522,TRUE,_xll.ohTrigger(Trigger,Trigger6M))</f>
        <v>#NUM!</v>
      </c>
      <c r="BE522" s="242">
        <f>IFERROR(_xll.qlIndexFixing($BF$1,BA522,,_xll.ohTrigger(Trigger,Trigger6M)),#N/A)</f>
        <v>3.2151401630066976E-3</v>
      </c>
    </row>
    <row r="523" spans="52:57" ht="11.25" customHeight="1" x14ac:dyDescent="0.25">
      <c r="AZ523" s="99" t="s">
        <v>83</v>
      </c>
      <c r="BA523" s="98">
        <f>_xll.qlInterestRateIndexFixingDate(Currency&amp;"ibor"&amp;Tenor,BB523,Trigger)</f>
        <v>43045</v>
      </c>
      <c r="BB523" s="98">
        <f>_xll.qlCalendarAdvance(Calendar,BB522,AZ523,"f",,Trigger)</f>
        <v>43047</v>
      </c>
      <c r="BC523" s="98">
        <f>_xll.qlInterestRateIndexMaturity(Currency&amp;"ibor"&amp;Tenor,BB523,Trigger)</f>
        <v>43228</v>
      </c>
      <c r="BD523" s="242" t="e">
        <f>_xll.qlIndexFixing($AD$5,BA523,TRUE,_xll.ohTrigger(Trigger,Trigger6M))</f>
        <v>#NUM!</v>
      </c>
      <c r="BE523" s="242">
        <f>IFERROR(_xll.qlIndexFixing($BF$1,BA523,,_xll.ohTrigger(Trigger,Trigger6M)),#N/A)</f>
        <v>3.2664473866857347E-3</v>
      </c>
    </row>
    <row r="524" spans="52:57" ht="11.25" customHeight="1" x14ac:dyDescent="0.25">
      <c r="AZ524" s="99" t="s">
        <v>83</v>
      </c>
      <c r="BA524" s="98">
        <f>_xll.qlInterestRateIndexFixingDate(Currency&amp;"ibor"&amp;Tenor,BB524,Trigger)</f>
        <v>43052</v>
      </c>
      <c r="BB524" s="98">
        <f>_xll.qlCalendarAdvance(Calendar,BB523,AZ524,"f",,Trigger)</f>
        <v>43054</v>
      </c>
      <c r="BC524" s="98">
        <f>_xll.qlInterestRateIndexMaturity(Currency&amp;"ibor"&amp;Tenor,BB524,Trigger)</f>
        <v>43235</v>
      </c>
      <c r="BD524" s="242" t="e">
        <f>_xll.qlIndexFixing($AD$5,BA524,TRUE,_xll.ohTrigger(Trigger,Trigger6M))</f>
        <v>#NUM!</v>
      </c>
      <c r="BE524" s="242">
        <f>IFERROR(_xll.qlIndexFixing($BF$1,BA524,,_xll.ohTrigger(Trigger,Trigger6M)),#N/A)</f>
        <v>3.3217582865892317E-3</v>
      </c>
    </row>
    <row r="525" spans="52:57" ht="11.25" customHeight="1" x14ac:dyDescent="0.25">
      <c r="AZ525" s="99" t="s">
        <v>83</v>
      </c>
      <c r="BA525" s="98">
        <f>_xll.qlInterestRateIndexFixingDate(Currency&amp;"ibor"&amp;Tenor,BB525,Trigger)</f>
        <v>43059</v>
      </c>
      <c r="BB525" s="98">
        <f>_xll.qlCalendarAdvance(Calendar,BB524,AZ525,"f",,Trigger)</f>
        <v>43061</v>
      </c>
      <c r="BC525" s="98">
        <f>_xll.qlInterestRateIndexMaturity(Currency&amp;"ibor"&amp;Tenor,BB525,Trigger)</f>
        <v>43242</v>
      </c>
      <c r="BD525" s="242" t="e">
        <f>_xll.qlIndexFixing($AD$5,BA525,TRUE,_xll.ohTrigger(Trigger,Trigger6M))</f>
        <v>#NUM!</v>
      </c>
      <c r="BE525" s="242">
        <f>IFERROR(_xll.qlIndexFixing($BF$1,BA525,,_xll.ohTrigger(Trigger,Trigger6M)),#N/A)</f>
        <v>3.3770819758260785E-3</v>
      </c>
    </row>
    <row r="526" spans="52:57" ht="11.25" customHeight="1" x14ac:dyDescent="0.25">
      <c r="AZ526" s="99" t="s">
        <v>83</v>
      </c>
      <c r="BA526" s="98">
        <f>_xll.qlInterestRateIndexFixingDate(Currency&amp;"ibor"&amp;Tenor,BB526,Trigger)</f>
        <v>43066</v>
      </c>
      <c r="BB526" s="98">
        <f>_xll.qlCalendarAdvance(Calendar,BB525,AZ526,"f",,Trigger)</f>
        <v>43068</v>
      </c>
      <c r="BC526" s="98">
        <f>_xll.qlInterestRateIndexMaturity(Currency&amp;"ibor"&amp;Tenor,BB526,Trigger)</f>
        <v>43249</v>
      </c>
      <c r="BD526" s="242" t="e">
        <f>_xll.qlIndexFixing($AD$5,BA526,TRUE,_xll.ohTrigger(Trigger,Trigger6M))</f>
        <v>#NUM!</v>
      </c>
      <c r="BE526" s="242">
        <f>IFERROR(_xll.qlIndexFixing($BF$1,BA526,,_xll.ohTrigger(Trigger,Trigger6M)),#N/A)</f>
        <v>3.4324023761101684E-3</v>
      </c>
    </row>
    <row r="527" spans="52:57" ht="11.25" customHeight="1" x14ac:dyDescent="0.25">
      <c r="AZ527" s="99" t="s">
        <v>83</v>
      </c>
      <c r="BA527" s="98">
        <f>_xll.qlInterestRateIndexFixingDate(Currency&amp;"ibor"&amp;Tenor,BB527,Trigger)</f>
        <v>43073</v>
      </c>
      <c r="BB527" s="98">
        <f>_xll.qlCalendarAdvance(Calendar,BB526,AZ527,"f",,Trigger)</f>
        <v>43075</v>
      </c>
      <c r="BC527" s="98">
        <f>_xll.qlInterestRateIndexMaturity(Currency&amp;"ibor"&amp;Tenor,BB527,Trigger)</f>
        <v>43257</v>
      </c>
      <c r="BD527" s="242" t="e">
        <f>_xll.qlIndexFixing($AD$5,BA527,TRUE,_xll.ohTrigger(Trigger,Trigger6M))</f>
        <v>#NUM!</v>
      </c>
      <c r="BE527" s="242">
        <f>IFERROR(_xll.qlIndexFixing($BF$1,BA527,,_xll.ohTrigger(Trigger,Trigger6M)),#N/A)</f>
        <v>3.4916574670683666E-3</v>
      </c>
    </row>
    <row r="528" spans="52:57" ht="11.25" customHeight="1" x14ac:dyDescent="0.25">
      <c r="AZ528" s="99" t="s">
        <v>83</v>
      </c>
      <c r="BA528" s="98">
        <f>_xll.qlInterestRateIndexFixingDate(Currency&amp;"ibor"&amp;Tenor,BB528,Trigger)</f>
        <v>43080</v>
      </c>
      <c r="BB528" s="98">
        <f>_xll.qlCalendarAdvance(Calendar,BB527,AZ528,"f",,Trigger)</f>
        <v>43082</v>
      </c>
      <c r="BC528" s="98">
        <f>_xll.qlInterestRateIndexMaturity(Currency&amp;"ibor"&amp;Tenor,BB528,Trigger)</f>
        <v>43264</v>
      </c>
      <c r="BD528" s="242" t="e">
        <f>_xll.qlIndexFixing($AD$5,BA528,TRUE,_xll.ohTrigger(Trigger,Trigger6M))</f>
        <v>#NUM!</v>
      </c>
      <c r="BE528" s="242">
        <f>IFERROR(_xll.qlIndexFixing($BF$1,BA528,,_xll.ohTrigger(Trigger,Trigger6M)),#N/A)</f>
        <v>3.5469154756719344E-3</v>
      </c>
    </row>
    <row r="529" spans="52:57" ht="11.25" customHeight="1" x14ac:dyDescent="0.25">
      <c r="AZ529" s="99" t="s">
        <v>83</v>
      </c>
      <c r="BA529" s="98">
        <f>_xll.qlInterestRateIndexFixingDate(Currency&amp;"ibor"&amp;Tenor,BB529,Trigger)</f>
        <v>43087</v>
      </c>
      <c r="BB529" s="98">
        <f>_xll.qlCalendarAdvance(Calendar,BB528,AZ529,"f",,Trigger)</f>
        <v>43089</v>
      </c>
      <c r="BC529" s="98">
        <f>_xll.qlInterestRateIndexMaturity(Currency&amp;"ibor"&amp;Tenor,BB529,Trigger)</f>
        <v>43271</v>
      </c>
      <c r="BD529" s="242" t="e">
        <f>_xll.qlIndexFixing($AD$5,BA529,TRUE,_xll.ohTrigger(Trigger,Trigger6M))</f>
        <v>#NUM!</v>
      </c>
      <c r="BE529" s="242">
        <f>IFERROR(_xll.qlIndexFixing($BF$1,BA529,,_xll.ohTrigger(Trigger,Trigger6M)),#N/A)</f>
        <v>3.602120808522073E-3</v>
      </c>
    </row>
    <row r="530" spans="52:57" ht="11.25" customHeight="1" x14ac:dyDescent="0.25">
      <c r="AZ530" s="99" t="s">
        <v>83</v>
      </c>
      <c r="BA530" s="98">
        <f>_xll.qlInterestRateIndexFixingDate(Currency&amp;"ibor"&amp;Tenor,BB530,Trigger)</f>
        <v>43090</v>
      </c>
      <c r="BB530" s="98">
        <f>_xll.qlCalendarAdvance(Calendar,BB529,AZ530,"f",,Trigger)</f>
        <v>43096</v>
      </c>
      <c r="BC530" s="98">
        <f>_xll.qlInterestRateIndexMaturity(Currency&amp;"ibor"&amp;Tenor,BB530,Trigger)</f>
        <v>43278</v>
      </c>
      <c r="BD530" s="242" t="e">
        <f>_xll.qlIndexFixing($AD$5,BA530,TRUE,_xll.ohTrigger(Trigger,Trigger6M))</f>
        <v>#NUM!</v>
      </c>
      <c r="BE530" s="242">
        <f>IFERROR(_xll.qlIndexFixing($BF$1,BA530,,_xll.ohTrigger(Trigger,Trigger6M)),#N/A)</f>
        <v>3.6572573798864753E-3</v>
      </c>
    </row>
    <row r="531" spans="52:57" ht="11.25" customHeight="1" x14ac:dyDescent="0.25">
      <c r="AZ531" s="99" t="s">
        <v>83</v>
      </c>
      <c r="BA531" s="98">
        <f>_xll.qlInterestRateIndexFixingDate(Currency&amp;"ibor"&amp;Tenor,BB531,Trigger)</f>
        <v>43098</v>
      </c>
      <c r="BB531" s="98">
        <f>_xll.qlCalendarAdvance(Calendar,BB530,AZ531,"f",,Trigger)</f>
        <v>43103</v>
      </c>
      <c r="BC531" s="98">
        <f>_xll.qlInterestRateIndexMaturity(Currency&amp;"ibor"&amp;Tenor,BB531,Trigger)</f>
        <v>43284</v>
      </c>
      <c r="BD531" s="242" t="e">
        <f>_xll.qlIndexFixing($AD$5,BA531,TRUE,_xll.ohTrigger(Trigger,Trigger6M))</f>
        <v>#NUM!</v>
      </c>
      <c r="BE531" s="242">
        <f>IFERROR(_xll.qlIndexFixing($BF$1,BA531,,_xll.ohTrigger(Trigger,Trigger6M)),#N/A)</f>
        <v>3.708392178327905E-3</v>
      </c>
    </row>
    <row r="532" spans="52:57" ht="11.25" customHeight="1" x14ac:dyDescent="0.25">
      <c r="AZ532" s="99" t="s">
        <v>83</v>
      </c>
      <c r="BA532" s="98">
        <f>_xll.qlInterestRateIndexFixingDate(Currency&amp;"ibor"&amp;Tenor,BB532,Trigger)</f>
        <v>43108</v>
      </c>
      <c r="BB532" s="98">
        <f>_xll.qlCalendarAdvance(Calendar,BB531,AZ532,"f",,Trigger)</f>
        <v>43110</v>
      </c>
      <c r="BC532" s="98">
        <f>_xll.qlInterestRateIndexMaturity(Currency&amp;"ibor"&amp;Tenor,BB532,Trigger)</f>
        <v>43291</v>
      </c>
      <c r="BD532" s="242" t="e">
        <f>_xll.qlIndexFixing($AD$5,BA532,TRUE,_xll.ohTrigger(Trigger,Trigger6M))</f>
        <v>#NUM!</v>
      </c>
      <c r="BE532" s="242">
        <f>IFERROR(_xll.qlIndexFixing($BF$1,BA532,,_xll.ohTrigger(Trigger,Trigger6M)),#N/A)</f>
        <v>3.7633551010316404E-3</v>
      </c>
    </row>
    <row r="533" spans="52:57" ht="11.25" customHeight="1" x14ac:dyDescent="0.25">
      <c r="AZ533" s="99" t="s">
        <v>83</v>
      </c>
      <c r="BA533" s="98">
        <f>_xll.qlInterestRateIndexFixingDate(Currency&amp;"ibor"&amp;Tenor,BB533,Trigger)</f>
        <v>43115</v>
      </c>
      <c r="BB533" s="98">
        <f>_xll.qlCalendarAdvance(Calendar,BB532,AZ533,"f",,Trigger)</f>
        <v>43117</v>
      </c>
      <c r="BC533" s="98">
        <f>_xll.qlInterestRateIndexMaturity(Currency&amp;"ibor"&amp;Tenor,BB533,Trigger)</f>
        <v>43298</v>
      </c>
      <c r="BD533" s="242" t="e">
        <f>_xll.qlIndexFixing($AD$5,BA533,TRUE,_xll.ohTrigger(Trigger,Trigger6M))</f>
        <v>#NUM!</v>
      </c>
      <c r="BE533" s="242">
        <f>IFERROR(_xll.qlIndexFixing($BF$1,BA533,,_xll.ohTrigger(Trigger,Trigger6M)),#N/A)</f>
        <v>3.8182021369249511E-3</v>
      </c>
    </row>
    <row r="534" spans="52:57" ht="11.25" customHeight="1" x14ac:dyDescent="0.25">
      <c r="AZ534" s="99" t="s">
        <v>83</v>
      </c>
      <c r="BA534" s="98">
        <f>_xll.qlInterestRateIndexFixingDate(Currency&amp;"ibor"&amp;Tenor,BB534,Trigger)</f>
        <v>43122</v>
      </c>
      <c r="BB534" s="98">
        <f>_xll.qlCalendarAdvance(Calendar,BB533,AZ534,"f",,Trigger)</f>
        <v>43124</v>
      </c>
      <c r="BC534" s="98">
        <f>_xll.qlInterestRateIndexMaturity(Currency&amp;"ibor"&amp;Tenor,BB534,Trigger)</f>
        <v>43305</v>
      </c>
      <c r="BD534" s="242" t="e">
        <f>_xll.qlIndexFixing($AD$5,BA534,TRUE,_xll.ohTrigger(Trigger,Trigger6M))</f>
        <v>#NUM!</v>
      </c>
      <c r="BE534" s="242">
        <f>IFERROR(_xll.qlIndexFixing($BF$1,BA534,,_xll.ohTrigger(Trigger,Trigger6M)),#N/A)</f>
        <v>3.8729171935337446E-3</v>
      </c>
    </row>
    <row r="535" spans="52:57" ht="11.25" customHeight="1" x14ac:dyDescent="0.25">
      <c r="AZ535" s="99" t="s">
        <v>83</v>
      </c>
      <c r="BA535" s="98">
        <f>_xll.qlInterestRateIndexFixingDate(Currency&amp;"ibor"&amp;Tenor,BB535,Trigger)</f>
        <v>43129</v>
      </c>
      <c r="BB535" s="98">
        <f>_xll.qlCalendarAdvance(Calendar,BB534,AZ535,"f",,Trigger)</f>
        <v>43131</v>
      </c>
      <c r="BC535" s="98">
        <f>_xll.qlInterestRateIndexMaturity(Currency&amp;"ibor"&amp;Tenor,BB535,Trigger)</f>
        <v>43312</v>
      </c>
      <c r="BD535" s="242" t="e">
        <f>_xll.qlIndexFixing($AD$5,BA535,TRUE,_xll.ohTrigger(Trigger,Trigger6M))</f>
        <v>#NUM!</v>
      </c>
      <c r="BE535" s="242">
        <f>IFERROR(_xll.qlIndexFixing($BF$1,BA535,,_xll.ohTrigger(Trigger,Trigger6M)),#N/A)</f>
        <v>3.9274841766434405E-3</v>
      </c>
    </row>
    <row r="536" spans="52:57" ht="11.25" customHeight="1" x14ac:dyDescent="0.25">
      <c r="AZ536" s="99" t="s">
        <v>83</v>
      </c>
      <c r="BA536" s="98">
        <f>_xll.qlInterestRateIndexFixingDate(Currency&amp;"ibor"&amp;Tenor,BB536,Trigger)</f>
        <v>43136</v>
      </c>
      <c r="BB536" s="98">
        <f>_xll.qlCalendarAdvance(Calendar,BB535,AZ536,"f",,Trigger)</f>
        <v>43138</v>
      </c>
      <c r="BC536" s="98">
        <f>_xll.qlInterestRateIndexMaturity(Currency&amp;"ibor"&amp;Tenor,BB536,Trigger)</f>
        <v>43319</v>
      </c>
      <c r="BD536" s="242" t="e">
        <f>_xll.qlIndexFixing($AD$5,BA536,TRUE,_xll.ohTrigger(Trigger,Trigger6M))</f>
        <v>#NUM!</v>
      </c>
      <c r="BE536" s="242">
        <f>IFERROR(_xll.qlIndexFixing($BF$1,BA536,,_xll.ohTrigger(Trigger,Trigger6M)),#N/A)</f>
        <v>3.9818869903064805E-3</v>
      </c>
    </row>
    <row r="537" spans="52:57" ht="11.25" customHeight="1" x14ac:dyDescent="0.25">
      <c r="AZ537" s="99" t="s">
        <v>83</v>
      </c>
      <c r="BA537" s="98">
        <f>_xll.qlInterestRateIndexFixingDate(Currency&amp;"ibor"&amp;Tenor,BB537,Trigger)</f>
        <v>43143</v>
      </c>
      <c r="BB537" s="98">
        <f>_xll.qlCalendarAdvance(Calendar,BB536,AZ537,"f",,Trigger)</f>
        <v>43145</v>
      </c>
      <c r="BC537" s="98">
        <f>_xll.qlInterestRateIndexMaturity(Currency&amp;"ibor"&amp;Tenor,BB537,Trigger)</f>
        <v>43326</v>
      </c>
      <c r="BD537" s="242" t="e">
        <f>_xll.qlIndexFixing($AD$5,BA537,TRUE,_xll.ohTrigger(Trigger,Trigger6M))</f>
        <v>#NUM!</v>
      </c>
      <c r="BE537" s="242">
        <f>IFERROR(_xll.qlIndexFixing($BF$1,BA537,,_xll.ohTrigger(Trigger,Trigger6M)),#N/A)</f>
        <v>4.036109536859552E-3</v>
      </c>
    </row>
    <row r="538" spans="52:57" ht="11.25" customHeight="1" x14ac:dyDescent="0.25">
      <c r="AZ538" s="99" t="s">
        <v>83</v>
      </c>
      <c r="BA538" s="98">
        <f>_xll.qlInterestRateIndexFixingDate(Currency&amp;"ibor"&amp;Tenor,BB538,Trigger)</f>
        <v>43150</v>
      </c>
      <c r="BB538" s="98">
        <f>_xll.qlCalendarAdvance(Calendar,BB537,AZ538,"f",,Trigger)</f>
        <v>43152</v>
      </c>
      <c r="BC538" s="98">
        <f>_xll.qlInterestRateIndexMaturity(Currency&amp;"ibor"&amp;Tenor,BB538,Trigger)</f>
        <v>43333</v>
      </c>
      <c r="BD538" s="242" t="e">
        <f>_xll.qlIndexFixing($AD$5,BA538,TRUE,_xll.ohTrigger(Trigger,Trigger6M))</f>
        <v>#NUM!</v>
      </c>
      <c r="BE538" s="242">
        <f>IFERROR(_xll.qlIndexFixing($BF$1,BA538,,_xll.ohTrigger(Trigger,Trigger6M)),#N/A)</f>
        <v>4.0901357169350694E-3</v>
      </c>
    </row>
    <row r="539" spans="52:57" ht="11.25" customHeight="1" x14ac:dyDescent="0.25">
      <c r="AZ539" s="99" t="s">
        <v>83</v>
      </c>
      <c r="BA539" s="98">
        <f>_xll.qlInterestRateIndexFixingDate(Currency&amp;"ibor"&amp;Tenor,BB539,Trigger)</f>
        <v>43157</v>
      </c>
      <c r="BB539" s="98">
        <f>_xll.qlCalendarAdvance(Calendar,BB538,AZ539,"f",,Trigger)</f>
        <v>43159</v>
      </c>
      <c r="BC539" s="98">
        <f>_xll.qlInterestRateIndexMaturity(Currency&amp;"ibor"&amp;Tenor,BB539,Trigger)</f>
        <v>43343</v>
      </c>
      <c r="BD539" s="242" t="e">
        <f>_xll.qlIndexFixing($AD$5,BA539,TRUE,_xll.ohTrigger(Trigger,Trigger6M))</f>
        <v>#NUM!</v>
      </c>
      <c r="BE539" s="242">
        <f>IFERROR(_xll.qlIndexFixing($BF$1,BA539,,_xll.ohTrigger(Trigger,Trigger6M)),#N/A)</f>
        <v>4.1553065630214282E-3</v>
      </c>
    </row>
    <row r="540" spans="52:57" ht="11.25" customHeight="1" x14ac:dyDescent="0.25">
      <c r="AZ540" s="99" t="s">
        <v>83</v>
      </c>
      <c r="BA540" s="98">
        <f>_xll.qlInterestRateIndexFixingDate(Currency&amp;"ibor"&amp;Tenor,BB540,Trigger)</f>
        <v>43164</v>
      </c>
      <c r="BB540" s="98">
        <f>_xll.qlCalendarAdvance(Calendar,BB539,AZ540,"f",,Trigger)</f>
        <v>43166</v>
      </c>
      <c r="BC540" s="98">
        <f>_xll.qlInterestRateIndexMaturity(Currency&amp;"ibor"&amp;Tenor,BB540,Trigger)</f>
        <v>43350</v>
      </c>
      <c r="BD540" s="242" t="e">
        <f>_xll.qlIndexFixing($AD$5,BA540,TRUE,_xll.ohTrigger(Trigger,Trigger6M))</f>
        <v>#NUM!</v>
      </c>
      <c r="BE540" s="242">
        <f>IFERROR(_xll.qlIndexFixing($BF$1,BA540,,_xll.ohTrigger(Trigger,Trigger6M)),#N/A)</f>
        <v>4.208838567365536E-3</v>
      </c>
    </row>
    <row r="541" spans="52:57" ht="11.25" customHeight="1" x14ac:dyDescent="0.25">
      <c r="AZ541" s="99" t="s">
        <v>83</v>
      </c>
      <c r="BA541" s="98">
        <f>_xll.qlInterestRateIndexFixingDate(Currency&amp;"ibor"&amp;Tenor,BB541,Trigger)</f>
        <v>43171</v>
      </c>
      <c r="BB541" s="98">
        <f>_xll.qlCalendarAdvance(Calendar,BB540,AZ541,"f",,Trigger)</f>
        <v>43173</v>
      </c>
      <c r="BC541" s="98">
        <f>_xll.qlInterestRateIndexMaturity(Currency&amp;"ibor"&amp;Tenor,BB541,Trigger)</f>
        <v>43357</v>
      </c>
      <c r="BD541" s="242" t="e">
        <f>_xll.qlIndexFixing($AD$5,BA541,TRUE,_xll.ohTrigger(Trigger,Trigger6M))</f>
        <v>#NUM!</v>
      </c>
      <c r="BE541" s="242">
        <f>IFERROR(_xll.qlIndexFixing($BF$1,BA541,,_xll.ohTrigger(Trigger,Trigger6M)),#N/A)</f>
        <v>4.2621562161506898E-3</v>
      </c>
    </row>
    <row r="542" spans="52:57" ht="11.25" customHeight="1" x14ac:dyDescent="0.25">
      <c r="AZ542" s="99" t="s">
        <v>83</v>
      </c>
      <c r="BA542" s="98">
        <f>_xll.qlInterestRateIndexFixingDate(Currency&amp;"ibor"&amp;Tenor,BB542,Trigger)</f>
        <v>43178</v>
      </c>
      <c r="BB542" s="98">
        <f>_xll.qlCalendarAdvance(Calendar,BB541,AZ542,"f",,Trigger)</f>
        <v>43180</v>
      </c>
      <c r="BC542" s="98">
        <f>_xll.qlInterestRateIndexMaturity(Currency&amp;"ibor"&amp;Tenor,BB542,Trigger)</f>
        <v>43364</v>
      </c>
      <c r="BD542" s="242" t="e">
        <f>_xll.qlIndexFixing($AD$5,BA542,TRUE,_xll.ohTrigger(Trigger,Trigger6M))</f>
        <v>#NUM!</v>
      </c>
      <c r="BE542" s="242">
        <f>IFERROR(_xll.qlIndexFixing($BF$1,BA542,,_xll.ohTrigger(Trigger,Trigger6M)),#N/A)</f>
        <v>4.3152677185732541E-3</v>
      </c>
    </row>
    <row r="543" spans="52:57" ht="11.25" customHeight="1" x14ac:dyDescent="0.25">
      <c r="AZ543" s="99" t="s">
        <v>83</v>
      </c>
      <c r="BA543" s="98">
        <f>_xll.qlInterestRateIndexFixingDate(Currency&amp;"ibor"&amp;Tenor,BB543,Trigger)</f>
        <v>43185</v>
      </c>
      <c r="BB543" s="98">
        <f>_xll.qlCalendarAdvance(Calendar,BB542,AZ543,"f",,Trigger)</f>
        <v>43187</v>
      </c>
      <c r="BC543" s="98">
        <f>_xll.qlInterestRateIndexMaturity(Currency&amp;"ibor"&amp;Tenor,BB543,Trigger)</f>
        <v>43371</v>
      </c>
      <c r="BD543" s="242" t="e">
        <f>_xll.qlIndexFixing($AD$5,BA543,TRUE,_xll.ohTrigger(Trigger,Trigger6M))</f>
        <v>#NUM!</v>
      </c>
      <c r="BE543" s="242">
        <f>IFERROR(_xll.qlIndexFixing($BF$1,BA543,,_xll.ohTrigger(Trigger,Trigger6M)),#N/A)</f>
        <v>4.3681818767887558E-3</v>
      </c>
    </row>
    <row r="544" spans="52:57" ht="11.25" customHeight="1" x14ac:dyDescent="0.25">
      <c r="AZ544" s="99" t="s">
        <v>83</v>
      </c>
      <c r="BA544" s="98">
        <f>_xll.qlInterestRateIndexFixingDate(Currency&amp;"ibor"&amp;Tenor,BB544,Trigger)</f>
        <v>43188</v>
      </c>
      <c r="BB544" s="98">
        <f>_xll.qlCalendarAdvance(Calendar,BB543,AZ544,"f",,Trigger)</f>
        <v>43194</v>
      </c>
      <c r="BC544" s="98">
        <f>_xll.qlInterestRateIndexMaturity(Currency&amp;"ibor"&amp;Tenor,BB544,Trigger)</f>
        <v>43377</v>
      </c>
      <c r="BD544" s="242" t="e">
        <f>_xll.qlIndexFixing($AD$5,BA544,TRUE,_xll.ohTrigger(Trigger,Trigger6M))</f>
        <v>#NUM!</v>
      </c>
      <c r="BE544" s="242">
        <f>IFERROR(_xll.qlIndexFixing($BF$1,BA544,,_xll.ohTrigger(Trigger,Trigger6M)),#N/A)</f>
        <v>4.4171972109230588E-3</v>
      </c>
    </row>
    <row r="545" spans="52:57" ht="11.25" customHeight="1" x14ac:dyDescent="0.25">
      <c r="AZ545" s="99" t="s">
        <v>83</v>
      </c>
      <c r="BA545" s="98">
        <f>_xll.qlInterestRateIndexFixingDate(Currency&amp;"ibor"&amp;Tenor,BB545,Trigger)</f>
        <v>43199</v>
      </c>
      <c r="BB545" s="98">
        <f>_xll.qlCalendarAdvance(Calendar,BB544,AZ545,"f",,Trigger)</f>
        <v>43201</v>
      </c>
      <c r="BC545" s="98">
        <f>_xll.qlInterestRateIndexMaturity(Currency&amp;"ibor"&amp;Tenor,BB545,Trigger)</f>
        <v>43384</v>
      </c>
      <c r="BD545" s="242" t="e">
        <f>_xll.qlIndexFixing($AD$5,BA545,TRUE,_xll.ohTrigger(Trigger,Trigger6M))</f>
        <v>#NUM!</v>
      </c>
      <c r="BE545" s="242">
        <f>IFERROR(_xll.qlIndexFixing($BF$1,BA545,,_xll.ohTrigger(Trigger,Trigger6M)),#N/A)</f>
        <v>4.4697540773609781E-3</v>
      </c>
    </row>
    <row r="546" spans="52:57" ht="11.25" customHeight="1" x14ac:dyDescent="0.25">
      <c r="AZ546" s="99" t="s">
        <v>83</v>
      </c>
      <c r="BA546" s="98">
        <f>_xll.qlInterestRateIndexFixingDate(Currency&amp;"ibor"&amp;Tenor,BB546,Trigger)</f>
        <v>43206</v>
      </c>
      <c r="BB546" s="98">
        <f>_xll.qlCalendarAdvance(Calendar,BB545,AZ546,"f",,Trigger)</f>
        <v>43208</v>
      </c>
      <c r="BC546" s="98">
        <f>_xll.qlInterestRateIndexMaturity(Currency&amp;"ibor"&amp;Tenor,BB546,Trigger)</f>
        <v>43391</v>
      </c>
      <c r="BD546" s="242" t="e">
        <f>_xll.qlIndexFixing($AD$5,BA546,TRUE,_xll.ohTrigger(Trigger,Trigger6M))</f>
        <v>#NUM!</v>
      </c>
      <c r="BE546" s="242">
        <f>IFERROR(_xll.qlIndexFixing($BF$1,BA546,,_xll.ohTrigger(Trigger,Trigger6M)),#N/A)</f>
        <v>4.5221417208712051E-3</v>
      </c>
    </row>
    <row r="547" spans="52:57" ht="11.25" customHeight="1" x14ac:dyDescent="0.25">
      <c r="AZ547" s="99" t="s">
        <v>83</v>
      </c>
      <c r="BA547" s="98">
        <f>_xll.qlInterestRateIndexFixingDate(Currency&amp;"ibor"&amp;Tenor,BB547,Trigger)</f>
        <v>43213</v>
      </c>
      <c r="BB547" s="98">
        <f>_xll.qlCalendarAdvance(Calendar,BB546,AZ547,"f",,Trigger)</f>
        <v>43215</v>
      </c>
      <c r="BC547" s="98">
        <f>_xll.qlInterestRateIndexMaturity(Currency&amp;"ibor"&amp;Tenor,BB547,Trigger)</f>
        <v>43398</v>
      </c>
      <c r="BD547" s="242" t="e">
        <f>_xll.qlIndexFixing($AD$5,BA547,TRUE,_xll.ohTrigger(Trigger,Trigger6M))</f>
        <v>#NUM!</v>
      </c>
      <c r="BE547" s="242">
        <f>IFERROR(_xll.qlIndexFixing($BF$1,BA547,,_xll.ohTrigger(Trigger,Trigger6M)),#N/A)</f>
        <v>4.5743713799349228E-3</v>
      </c>
    </row>
    <row r="548" spans="52:57" ht="11.25" customHeight="1" x14ac:dyDescent="0.25">
      <c r="AZ548" s="99" t="s">
        <v>83</v>
      </c>
      <c r="BA548" s="98">
        <f>_xll.qlInterestRateIndexFixingDate(Currency&amp;"ibor"&amp;Tenor,BB548,Trigger)</f>
        <v>43217</v>
      </c>
      <c r="BB548" s="98">
        <f>_xll.qlCalendarAdvance(Calendar,BB547,AZ548,"f",,Trigger)</f>
        <v>43222</v>
      </c>
      <c r="BC548" s="98">
        <f>_xll.qlInterestRateIndexMaturity(Currency&amp;"ibor"&amp;Tenor,BB548,Trigger)</f>
        <v>43406</v>
      </c>
      <c r="BD548" s="242" t="e">
        <f>_xll.qlIndexFixing($AD$5,BA548,TRUE,_xll.ohTrigger(Trigger,Trigger6M))</f>
        <v>#NUM!</v>
      </c>
      <c r="BE548" s="242">
        <f>IFERROR(_xll.qlIndexFixing($BF$1,BA548,,_xll.ohTrigger(Trigger,Trigger6M)),#N/A)</f>
        <v>4.6301420964072583E-3</v>
      </c>
    </row>
    <row r="549" spans="52:57" ht="11.25" customHeight="1" x14ac:dyDescent="0.25">
      <c r="AZ549" s="99" t="s">
        <v>83</v>
      </c>
      <c r="BA549" s="98">
        <f>_xll.qlInterestRateIndexFixingDate(Currency&amp;"ibor"&amp;Tenor,BB549,Trigger)</f>
        <v>43227</v>
      </c>
      <c r="BB549" s="98">
        <f>_xll.qlCalendarAdvance(Calendar,BB548,AZ549,"f",,Trigger)</f>
        <v>43229</v>
      </c>
      <c r="BC549" s="98">
        <f>_xll.qlInterestRateIndexMaturity(Currency&amp;"ibor"&amp;Tenor,BB549,Trigger)</f>
        <v>43413</v>
      </c>
      <c r="BD549" s="242" t="e">
        <f>_xll.qlIndexFixing($AD$5,BA549,TRUE,_xll.ohTrigger(Trigger,Trigger6M))</f>
        <v>#NUM!</v>
      </c>
      <c r="BE549" s="242">
        <f>IFERROR(_xll.qlIndexFixing($BF$1,BA549,,_xll.ohTrigger(Trigger,Trigger6M)),#N/A)</f>
        <v>4.682090249369145E-3</v>
      </c>
    </row>
    <row r="550" spans="52:57" ht="11.25" customHeight="1" x14ac:dyDescent="0.25">
      <c r="AZ550" s="99" t="s">
        <v>83</v>
      </c>
      <c r="BA550" s="98">
        <f>_xll.qlInterestRateIndexFixingDate(Currency&amp;"ibor"&amp;Tenor,BB550,Trigger)</f>
        <v>43234</v>
      </c>
      <c r="BB550" s="98">
        <f>_xll.qlCalendarAdvance(Calendar,BB549,AZ550,"f",,Trigger)</f>
        <v>43236</v>
      </c>
      <c r="BC550" s="98">
        <f>_xll.qlInterestRateIndexMaturity(Currency&amp;"ibor"&amp;Tenor,BB550,Trigger)</f>
        <v>43420</v>
      </c>
      <c r="BD550" s="242" t="e">
        <f>_xll.qlIndexFixing($AD$5,BA550,TRUE,_xll.ohTrigger(Trigger,Trigger6M))</f>
        <v>#NUM!</v>
      </c>
      <c r="BE550" s="242">
        <f>IFERROR(_xll.qlIndexFixing($BF$1,BA550,,_xll.ohTrigger(Trigger,Trigger6M)),#N/A)</f>
        <v>4.7339192820434854E-3</v>
      </c>
    </row>
    <row r="551" spans="52:57" ht="11.25" customHeight="1" x14ac:dyDescent="0.25">
      <c r="AZ551" s="99" t="s">
        <v>83</v>
      </c>
      <c r="BA551" s="98">
        <f>_xll.qlInterestRateIndexFixingDate(Currency&amp;"ibor"&amp;Tenor,BB551,Trigger)</f>
        <v>43241</v>
      </c>
      <c r="BB551" s="98">
        <f>_xll.qlCalendarAdvance(Calendar,BB550,AZ551,"f",,Trigger)</f>
        <v>43243</v>
      </c>
      <c r="BC551" s="98">
        <f>_xll.qlInterestRateIndexMaturity(Currency&amp;"ibor"&amp;Tenor,BB551,Trigger)</f>
        <v>43427</v>
      </c>
      <c r="BD551" s="242" t="e">
        <f>_xll.qlIndexFixing($AD$5,BA551,TRUE,_xll.ohTrigger(Trigger,Trigger6M))</f>
        <v>#NUM!</v>
      </c>
      <c r="BE551" s="242">
        <f>IFERROR(_xll.qlIndexFixing($BF$1,BA551,,_xll.ohTrigger(Trigger,Trigger6M)),#N/A)</f>
        <v>4.7856427428031364E-3</v>
      </c>
    </row>
    <row r="552" spans="52:57" ht="11.25" customHeight="1" x14ac:dyDescent="0.25">
      <c r="AZ552" s="99" t="s">
        <v>83</v>
      </c>
      <c r="BA552" s="98">
        <f>_xll.qlInterestRateIndexFixingDate(Currency&amp;"ibor"&amp;Tenor,BB552,Trigger)</f>
        <v>43248</v>
      </c>
      <c r="BB552" s="98">
        <f>_xll.qlCalendarAdvance(Calendar,BB551,AZ552,"f",,Trigger)</f>
        <v>43250</v>
      </c>
      <c r="BC552" s="98">
        <f>_xll.qlInterestRateIndexMaturity(Currency&amp;"ibor"&amp;Tenor,BB552,Trigger)</f>
        <v>43434</v>
      </c>
      <c r="BD552" s="242" t="e">
        <f>_xll.qlIndexFixing($AD$5,BA552,TRUE,_xll.ohTrigger(Trigger,Trigger6M))</f>
        <v>#NUM!</v>
      </c>
      <c r="BE552" s="242">
        <f>IFERROR(_xll.qlIndexFixing($BF$1,BA552,,_xll.ohTrigger(Trigger,Trigger6M)),#N/A)</f>
        <v>4.8372747736178685E-3</v>
      </c>
    </row>
    <row r="553" spans="52:57" ht="11.25" customHeight="1" x14ac:dyDescent="0.25">
      <c r="AZ553" s="99" t="s">
        <v>83</v>
      </c>
      <c r="BA553" s="98">
        <f>_xll.qlInterestRateIndexFixingDate(Currency&amp;"ibor"&amp;Tenor,BB553,Trigger)</f>
        <v>43255</v>
      </c>
      <c r="BB553" s="98">
        <f>_xll.qlCalendarAdvance(Calendar,BB552,AZ553,"f",,Trigger)</f>
        <v>43257</v>
      </c>
      <c r="BC553" s="98">
        <f>_xll.qlInterestRateIndexMaturity(Currency&amp;"ibor"&amp;Tenor,BB553,Trigger)</f>
        <v>43440</v>
      </c>
      <c r="BD553" s="242" t="e">
        <f>_xll.qlIndexFixing($AD$5,BA553,TRUE,_xll.ohTrigger(Trigger,Trigger6M))</f>
        <v>#NUM!</v>
      </c>
      <c r="BE553" s="242">
        <f>IFERROR(_xll.qlIndexFixing($BF$1,BA553,,_xll.ohTrigger(Trigger,Trigger6M)),#N/A)</f>
        <v>4.8851361886698237E-3</v>
      </c>
    </row>
    <row r="554" spans="52:57" ht="11.25" customHeight="1" x14ac:dyDescent="0.25">
      <c r="AZ554" s="99" t="s">
        <v>83</v>
      </c>
      <c r="BA554" s="98">
        <f>_xll.qlInterestRateIndexFixingDate(Currency&amp;"ibor"&amp;Tenor,BB554,Trigger)</f>
        <v>43262</v>
      </c>
      <c r="BB554" s="98">
        <f>_xll.qlCalendarAdvance(Calendar,BB553,AZ554,"f",,Trigger)</f>
        <v>43264</v>
      </c>
      <c r="BC554" s="98">
        <f>_xll.qlInterestRateIndexMaturity(Currency&amp;"ibor"&amp;Tenor,BB554,Trigger)</f>
        <v>43447</v>
      </c>
      <c r="BD554" s="242" t="e">
        <f>_xll.qlIndexFixing($AD$5,BA554,TRUE,_xll.ohTrigger(Trigger,Trigger6M))</f>
        <v>#NUM!</v>
      </c>
      <c r="BE554" s="242">
        <f>IFERROR(_xll.qlIndexFixing($BF$1,BA554,,_xll.ohTrigger(Trigger,Trigger6M)),#N/A)</f>
        <v>4.936624752229452E-3</v>
      </c>
    </row>
    <row r="555" spans="52:57" ht="11.25" customHeight="1" x14ac:dyDescent="0.25">
      <c r="AZ555" s="99" t="s">
        <v>83</v>
      </c>
      <c r="BA555" s="98">
        <f>_xll.qlInterestRateIndexFixingDate(Currency&amp;"ibor"&amp;Tenor,BB555,Trigger)</f>
        <v>43269</v>
      </c>
      <c r="BB555" s="98">
        <f>_xll.qlCalendarAdvance(Calendar,BB554,AZ555,"f",,Trigger)</f>
        <v>43271</v>
      </c>
      <c r="BC555" s="98">
        <f>_xll.qlInterestRateIndexMaturity(Currency&amp;"ibor"&amp;Tenor,BB555,Trigger)</f>
        <v>43454</v>
      </c>
      <c r="BD555" s="242" t="e">
        <f>_xll.qlIndexFixing($AD$5,BA555,TRUE,_xll.ohTrigger(Trigger,Trigger6M))</f>
        <v>#NUM!</v>
      </c>
      <c r="BE555" s="242">
        <f>IFERROR(_xll.qlIndexFixing($BF$1,BA555,,_xll.ohTrigger(Trigger,Trigger6M)),#N/A)</f>
        <v>4.9880667205154296E-3</v>
      </c>
    </row>
    <row r="556" spans="52:57" ht="11.25" customHeight="1" x14ac:dyDescent="0.25">
      <c r="AZ556" s="99" t="s">
        <v>83</v>
      </c>
      <c r="BA556" s="98">
        <f>_xll.qlInterestRateIndexFixingDate(Currency&amp;"ibor"&amp;Tenor,BB556,Trigger)</f>
        <v>43276</v>
      </c>
      <c r="BB556" s="98">
        <f>_xll.qlCalendarAdvance(Calendar,BB555,AZ556,"f",,Trigger)</f>
        <v>43278</v>
      </c>
      <c r="BC556" s="98">
        <f>_xll.qlInterestRateIndexMaturity(Currency&amp;"ibor"&amp;Tenor,BB556,Trigger)</f>
        <v>43461</v>
      </c>
      <c r="BD556" s="242" t="e">
        <f>_xll.qlIndexFixing($AD$5,BA556,TRUE,_xll.ohTrigger(Trigger,Trigger6M))</f>
        <v>#NUM!</v>
      </c>
      <c r="BE556" s="242">
        <f>IFERROR(_xll.qlIndexFixing($BF$1,BA556,,_xll.ohTrigger(Trigger,Trigger6M)),#N/A)</f>
        <v>5.0394787034036357E-3</v>
      </c>
    </row>
    <row r="557" spans="52:57" ht="11.25" customHeight="1" x14ac:dyDescent="0.25">
      <c r="AZ557" s="99" t="s">
        <v>83</v>
      </c>
      <c r="BA557" s="98">
        <f>_xll.qlInterestRateIndexFixingDate(Currency&amp;"ibor"&amp;Tenor,BB557,Trigger)</f>
        <v>43283</v>
      </c>
      <c r="BB557" s="98">
        <f>_xll.qlCalendarAdvance(Calendar,BB556,AZ557,"f",,Trigger)</f>
        <v>43285</v>
      </c>
      <c r="BC557" s="98">
        <f>_xll.qlInterestRateIndexMaturity(Currency&amp;"ibor"&amp;Tenor,BB557,Trigger)</f>
        <v>43469</v>
      </c>
      <c r="BD557" s="242" t="e">
        <f>_xll.qlIndexFixing($AD$5,BA557,TRUE,_xll.ohTrigger(Trigger,Trigger6M))</f>
        <v>#NUM!</v>
      </c>
      <c r="BE557" s="242">
        <f>IFERROR(_xll.qlIndexFixing($BF$1,BA557,,_xll.ohTrigger(Trigger,Trigger6M)),#N/A)</f>
        <v>5.0946000078851928E-3</v>
      </c>
    </row>
    <row r="558" spans="52:57" ht="11.25" customHeight="1" x14ac:dyDescent="0.25">
      <c r="AZ558" s="99" t="s">
        <v>83</v>
      </c>
      <c r="BA558" s="98">
        <f>_xll.qlInterestRateIndexFixingDate(Currency&amp;"ibor"&amp;Tenor,BB558,Trigger)</f>
        <v>43290</v>
      </c>
      <c r="BB558" s="98">
        <f>_xll.qlCalendarAdvance(Calendar,BB557,AZ558,"f",,Trigger)</f>
        <v>43292</v>
      </c>
      <c r="BC558" s="98">
        <f>_xll.qlInterestRateIndexMaturity(Currency&amp;"ibor"&amp;Tenor,BB558,Trigger)</f>
        <v>43476</v>
      </c>
      <c r="BD558" s="242" t="e">
        <f>_xll.qlIndexFixing($AD$5,BA558,TRUE,_xll.ohTrigger(Trigger,Trigger6M))</f>
        <v>#NUM!</v>
      </c>
      <c r="BE558" s="242">
        <f>IFERROR(_xll.qlIndexFixing($BF$1,BA558,,_xll.ohTrigger(Trigger,Trigger6M)),#N/A)</f>
        <v>5.1460136905912002E-3</v>
      </c>
    </row>
    <row r="559" spans="52:57" ht="11.25" customHeight="1" x14ac:dyDescent="0.25">
      <c r="AZ559" s="99" t="s">
        <v>83</v>
      </c>
      <c r="BA559" s="98">
        <f>_xll.qlInterestRateIndexFixingDate(Currency&amp;"ibor"&amp;Tenor,BB559,Trigger)</f>
        <v>43297</v>
      </c>
      <c r="BB559" s="98">
        <f>_xll.qlCalendarAdvance(Calendar,BB558,AZ559,"f",,Trigger)</f>
        <v>43299</v>
      </c>
      <c r="BC559" s="98">
        <f>_xll.qlInterestRateIndexMaturity(Currency&amp;"ibor"&amp;Tenor,BB559,Trigger)</f>
        <v>43483</v>
      </c>
      <c r="BD559" s="242" t="e">
        <f>_xll.qlIndexFixing($AD$5,BA559,TRUE,_xll.ohTrigger(Trigger,Trigger6M))</f>
        <v>#NUM!</v>
      </c>
      <c r="BE559" s="242">
        <f>IFERROR(_xll.qlIndexFixing($BF$1,BA559,,_xll.ohTrigger(Trigger,Trigger6M)),#N/A)</f>
        <v>5.1974515637911644E-3</v>
      </c>
    </row>
    <row r="560" spans="52:57" ht="11.25" customHeight="1" x14ac:dyDescent="0.25">
      <c r="AZ560" s="99" t="s">
        <v>83</v>
      </c>
      <c r="BA560" s="98">
        <f>_xll.qlInterestRateIndexFixingDate(Currency&amp;"ibor"&amp;Tenor,BB560,Trigger)</f>
        <v>43304</v>
      </c>
      <c r="BB560" s="98">
        <f>_xll.qlCalendarAdvance(Calendar,BB559,AZ560,"f",,Trigger)</f>
        <v>43306</v>
      </c>
      <c r="BC560" s="98">
        <f>_xll.qlInterestRateIndexMaturity(Currency&amp;"ibor"&amp;Tenor,BB560,Trigger)</f>
        <v>43490</v>
      </c>
      <c r="BD560" s="242" t="e">
        <f>_xll.qlIndexFixing($AD$5,BA560,TRUE,_xll.ohTrigger(Trigger,Trigger6M))</f>
        <v>#NUM!</v>
      </c>
      <c r="BE560" s="242">
        <f>IFERROR(_xll.qlIndexFixing($BF$1,BA560,,_xll.ohTrigger(Trigger,Trigger6M)),#N/A)</f>
        <v>5.2489325208280608E-3</v>
      </c>
    </row>
    <row r="561" spans="52:57" ht="11.25" customHeight="1" x14ac:dyDescent="0.25">
      <c r="AZ561" s="99" t="s">
        <v>83</v>
      </c>
      <c r="BA561" s="98">
        <f>_xll.qlInterestRateIndexFixingDate(Currency&amp;"ibor"&amp;Tenor,BB561,Trigger)</f>
        <v>43311</v>
      </c>
      <c r="BB561" s="98">
        <f>_xll.qlCalendarAdvance(Calendar,BB560,AZ561,"f",,Trigger)</f>
        <v>43313</v>
      </c>
      <c r="BC561" s="98">
        <f>_xll.qlInterestRateIndexMaturity(Currency&amp;"ibor"&amp;Tenor,BB561,Trigger)</f>
        <v>43497</v>
      </c>
      <c r="BD561" s="242" t="e">
        <f>_xll.qlIndexFixing($AD$5,BA561,TRUE,_xll.ohTrigger(Trigger,Trigger6M))</f>
        <v>#NUM!</v>
      </c>
      <c r="BE561" s="242">
        <f>IFERROR(_xll.qlIndexFixing($BF$1,BA561,,_xll.ohTrigger(Trigger,Trigger6M)),#N/A)</f>
        <v>5.300476049312111E-3</v>
      </c>
    </row>
    <row r="562" spans="52:57" ht="11.25" customHeight="1" x14ac:dyDescent="0.25">
      <c r="AZ562" s="99" t="s">
        <v>83</v>
      </c>
      <c r="BA562" s="98">
        <f>_xll.qlInterestRateIndexFixingDate(Currency&amp;"ibor"&amp;Tenor,BB562,Trigger)</f>
        <v>43318</v>
      </c>
      <c r="BB562" s="98">
        <f>_xll.qlCalendarAdvance(Calendar,BB561,AZ562,"f",,Trigger)</f>
        <v>43320</v>
      </c>
      <c r="BC562" s="98">
        <f>_xll.qlInterestRateIndexMaturity(Currency&amp;"ibor"&amp;Tenor,BB562,Trigger)</f>
        <v>43504</v>
      </c>
      <c r="BD562" s="242" t="e">
        <f>_xll.qlIndexFixing($AD$5,BA562,TRUE,_xll.ohTrigger(Trigger,Trigger6M))</f>
        <v>#NUM!</v>
      </c>
      <c r="BE562" s="242">
        <f>IFERROR(_xll.qlIndexFixing($BF$1,BA562,,_xll.ohTrigger(Trigger,Trigger6M)),#N/A)</f>
        <v>5.3521022312054958E-3</v>
      </c>
    </row>
    <row r="563" spans="52:57" ht="11.25" customHeight="1" x14ac:dyDescent="0.25">
      <c r="AZ563" s="99" t="s">
        <v>83</v>
      </c>
      <c r="BA563" s="98">
        <f>_xll.qlInterestRateIndexFixingDate(Currency&amp;"ibor"&amp;Tenor,BB563,Trigger)</f>
        <v>43325</v>
      </c>
      <c r="BB563" s="98">
        <f>_xll.qlCalendarAdvance(Calendar,BB562,AZ563,"f",,Trigger)</f>
        <v>43327</v>
      </c>
      <c r="BC563" s="98">
        <f>_xll.qlInterestRateIndexMaturity(Currency&amp;"ibor"&amp;Tenor,BB563,Trigger)</f>
        <v>43511</v>
      </c>
      <c r="BD563" s="242" t="e">
        <f>_xll.qlIndexFixing($AD$5,BA563,TRUE,_xll.ohTrigger(Trigger,Trigger6M))</f>
        <v>#NUM!</v>
      </c>
      <c r="BE563" s="242">
        <f>IFERROR(_xll.qlIndexFixing($BF$1,BA563,,_xll.ohTrigger(Trigger,Trigger6M)),#N/A)</f>
        <v>5.4038317429092406E-3</v>
      </c>
    </row>
    <row r="564" spans="52:57" ht="11.25" customHeight="1" x14ac:dyDescent="0.25">
      <c r="AZ564" s="99" t="s">
        <v>83</v>
      </c>
      <c r="BA564" s="98">
        <f>_xll.qlInterestRateIndexFixingDate(Currency&amp;"ibor"&amp;Tenor,BB564,Trigger)</f>
        <v>43332</v>
      </c>
      <c r="BB564" s="98">
        <f>_xll.qlCalendarAdvance(Calendar,BB563,AZ564,"f",,Trigger)</f>
        <v>43334</v>
      </c>
      <c r="BC564" s="98">
        <f>_xll.qlInterestRateIndexMaturity(Currency&amp;"ibor"&amp;Tenor,BB564,Trigger)</f>
        <v>43518</v>
      </c>
      <c r="BD564" s="242" t="e">
        <f>_xll.qlIndexFixing($AD$5,BA564,TRUE,_xll.ohTrigger(Trigger,Trigger6M))</f>
        <v>#NUM!</v>
      </c>
      <c r="BE564" s="242">
        <f>IFERROR(_xll.qlIndexFixing($BF$1,BA564,,_xll.ohTrigger(Trigger,Trigger6M)),#N/A)</f>
        <v>5.4556858553479332E-3</v>
      </c>
    </row>
    <row r="565" spans="52:57" ht="11.25" customHeight="1" x14ac:dyDescent="0.25">
      <c r="AZ565" s="99" t="s">
        <v>83</v>
      </c>
      <c r="BA565" s="98">
        <f>_xll.qlInterestRateIndexFixingDate(Currency&amp;"ibor"&amp;Tenor,BB565,Trigger)</f>
        <v>43339</v>
      </c>
      <c r="BB565" s="98">
        <f>_xll.qlCalendarAdvance(Calendar,BB564,AZ565,"f",,Trigger)</f>
        <v>43341</v>
      </c>
      <c r="BC565" s="98">
        <f>_xll.qlInterestRateIndexMaturity(Currency&amp;"ibor"&amp;Tenor,BB565,Trigger)</f>
        <v>43524</v>
      </c>
      <c r="BD565" s="242" t="e">
        <f>_xll.qlIndexFixing($AD$5,BA565,TRUE,_xll.ohTrigger(Trigger,Trigger6M))</f>
        <v>#NUM!</v>
      </c>
      <c r="BE565" s="242">
        <f>IFERROR(_xll.qlIndexFixing($BF$1,BA565,,_xll.ohTrigger(Trigger,Trigger6M)),#N/A)</f>
        <v>5.5038734918660508E-3</v>
      </c>
    </row>
    <row r="566" spans="52:57" ht="11.25" customHeight="1" x14ac:dyDescent="0.25">
      <c r="AZ566" s="99" t="s">
        <v>83</v>
      </c>
      <c r="BA566" s="98">
        <f>_xll.qlInterestRateIndexFixingDate(Currency&amp;"ibor"&amp;Tenor,BB566,Trigger)</f>
        <v>43346</v>
      </c>
      <c r="BB566" s="98">
        <f>_xll.qlCalendarAdvance(Calendar,BB565,AZ566,"f",,Trigger)</f>
        <v>43348</v>
      </c>
      <c r="BC566" s="98">
        <f>_xll.qlInterestRateIndexMaturity(Currency&amp;"ibor"&amp;Tenor,BB566,Trigger)</f>
        <v>43529</v>
      </c>
      <c r="BD566" s="242" t="e">
        <f>_xll.qlIndexFixing($AD$5,BA566,TRUE,_xll.ohTrigger(Trigger,Trigger6M))</f>
        <v>#NUM!</v>
      </c>
      <c r="BE566" s="242">
        <f>IFERROR(_xll.qlIndexFixing($BF$1,BA566,,_xll.ohTrigger(Trigger,Trigger6M)),#N/A)</f>
        <v>5.5483776424246813E-3</v>
      </c>
    </row>
    <row r="567" spans="52:57" ht="11.25" customHeight="1" x14ac:dyDescent="0.25">
      <c r="AZ567" s="99" t="s">
        <v>83</v>
      </c>
      <c r="BA567" s="98">
        <f>_xll.qlInterestRateIndexFixingDate(Currency&amp;"ibor"&amp;Tenor,BB567,Trigger)</f>
        <v>43353</v>
      </c>
      <c r="BB567" s="98">
        <f>_xll.qlCalendarAdvance(Calendar,BB566,AZ567,"f",,Trigger)</f>
        <v>43355</v>
      </c>
      <c r="BC567" s="98">
        <f>_xll.qlInterestRateIndexMaturity(Currency&amp;"ibor"&amp;Tenor,BB567,Trigger)</f>
        <v>43536</v>
      </c>
      <c r="BD567" s="242" t="e">
        <f>_xll.qlIndexFixing($AD$5,BA567,TRUE,_xll.ohTrigger(Trigger,Trigger6M))</f>
        <v>#NUM!</v>
      </c>
      <c r="BE567" s="242">
        <f>IFERROR(_xll.qlIndexFixing($BF$1,BA567,,_xll.ohTrigger(Trigger,Trigger6M)),#N/A)</f>
        <v>5.6006691302756392E-3</v>
      </c>
    </row>
    <row r="568" spans="52:57" ht="11.25" customHeight="1" x14ac:dyDescent="0.25">
      <c r="AZ568" s="99" t="s">
        <v>83</v>
      </c>
      <c r="BA568" s="98">
        <f>_xll.qlInterestRateIndexFixingDate(Currency&amp;"ibor"&amp;Tenor,BB568,Trigger)</f>
        <v>43360</v>
      </c>
      <c r="BB568" s="98">
        <f>_xll.qlCalendarAdvance(Calendar,BB567,AZ568,"f",,Trigger)</f>
        <v>43362</v>
      </c>
      <c r="BC568" s="98">
        <f>_xll.qlInterestRateIndexMaturity(Currency&amp;"ibor"&amp;Tenor,BB568,Trigger)</f>
        <v>43543</v>
      </c>
      <c r="BD568" s="242" t="e">
        <f>_xll.qlIndexFixing($AD$5,BA568,TRUE,_xll.ohTrigger(Trigger,Trigger6M))</f>
        <v>#NUM!</v>
      </c>
      <c r="BE568" s="242">
        <f>IFERROR(_xll.qlIndexFixing($BF$1,BA568,,_xll.ohTrigger(Trigger,Trigger6M)),#N/A)</f>
        <v>5.6531252294770035E-3</v>
      </c>
    </row>
    <row r="569" spans="52:57" ht="11.25" customHeight="1" x14ac:dyDescent="0.25">
      <c r="AZ569" s="99" t="s">
        <v>83</v>
      </c>
      <c r="BA569" s="98">
        <f>_xll.qlInterestRateIndexFixingDate(Currency&amp;"ibor"&amp;Tenor,BB569,Trigger)</f>
        <v>43367</v>
      </c>
      <c r="BB569" s="98">
        <f>_xll.qlCalendarAdvance(Calendar,BB568,AZ569,"f",,Trigger)</f>
        <v>43369</v>
      </c>
      <c r="BC569" s="98">
        <f>_xll.qlInterestRateIndexMaturity(Currency&amp;"ibor"&amp;Tenor,BB569,Trigger)</f>
        <v>43550</v>
      </c>
      <c r="BD569" s="242" t="e">
        <f>_xll.qlIndexFixing($AD$5,BA569,TRUE,_xll.ohTrigger(Trigger,Trigger6M))</f>
        <v>#NUM!</v>
      </c>
      <c r="BE569" s="242">
        <f>IFERROR(_xll.qlIndexFixing($BF$1,BA569,,_xll.ohTrigger(Trigger,Trigger6M)),#N/A)</f>
        <v>5.7057454264161965E-3</v>
      </c>
    </row>
    <row r="570" spans="52:57" ht="11.25" customHeight="1" x14ac:dyDescent="0.25">
      <c r="AZ570" s="99" t="s">
        <v>83</v>
      </c>
      <c r="BA570" s="98">
        <f>_xll.qlInterestRateIndexFixingDate(Currency&amp;"ibor"&amp;Tenor,BB570,Trigger)</f>
        <v>43374</v>
      </c>
      <c r="BB570" s="98">
        <f>_xll.qlCalendarAdvance(Calendar,BB569,AZ570,"f",,Trigger)</f>
        <v>43376</v>
      </c>
      <c r="BC570" s="98">
        <f>_xll.qlInterestRateIndexMaturity(Currency&amp;"ibor"&amp;Tenor,BB570,Trigger)</f>
        <v>43558</v>
      </c>
      <c r="BD570" s="242" t="e">
        <f>_xll.qlIndexFixing($AD$5,BA570,TRUE,_xll.ohTrigger(Trigger,Trigger6M))</f>
        <v>#NUM!</v>
      </c>
      <c r="BE570" s="242">
        <f>IFERROR(_xll.qlIndexFixing($BF$1,BA570,,_xll.ohTrigger(Trigger,Trigger6M)),#N/A)</f>
        <v>5.7624016885685116E-3</v>
      </c>
    </row>
    <row r="571" spans="52:57" ht="11.25" customHeight="1" x14ac:dyDescent="0.25">
      <c r="AZ571" s="99" t="s">
        <v>83</v>
      </c>
      <c r="BA571" s="98">
        <f>_xll.qlInterestRateIndexFixingDate(Currency&amp;"ibor"&amp;Tenor,BB571,Trigger)</f>
        <v>43381</v>
      </c>
      <c r="BB571" s="98">
        <f>_xll.qlCalendarAdvance(Calendar,BB570,AZ571,"f",,Trigger)</f>
        <v>43383</v>
      </c>
      <c r="BC571" s="98">
        <f>_xll.qlInterestRateIndexMaturity(Currency&amp;"ibor"&amp;Tenor,BB571,Trigger)</f>
        <v>43565</v>
      </c>
      <c r="BD571" s="242" t="e">
        <f>_xll.qlIndexFixing($AD$5,BA571,TRUE,_xll.ohTrigger(Trigger,Trigger6M))</f>
        <v>#NUM!</v>
      </c>
      <c r="BE571" s="242">
        <f>IFERROR(_xll.qlIndexFixing($BF$1,BA571,,_xll.ohTrigger(Trigger,Trigger6M)),#N/A)</f>
        <v>5.8153608574504209E-3</v>
      </c>
    </row>
    <row r="572" spans="52:57" ht="11.25" customHeight="1" x14ac:dyDescent="0.25">
      <c r="AZ572" s="99" t="s">
        <v>83</v>
      </c>
      <c r="BA572" s="98">
        <f>_xll.qlInterestRateIndexFixingDate(Currency&amp;"ibor"&amp;Tenor,BB572,Trigger)</f>
        <v>43388</v>
      </c>
      <c r="BB572" s="98">
        <f>_xll.qlCalendarAdvance(Calendar,BB571,AZ572,"f",,Trigger)</f>
        <v>43390</v>
      </c>
      <c r="BC572" s="98">
        <f>_xll.qlInterestRateIndexMaturity(Currency&amp;"ibor"&amp;Tenor,BB572,Trigger)</f>
        <v>43572</v>
      </c>
      <c r="BD572" s="242" t="e">
        <f>_xll.qlIndexFixing($AD$5,BA572,TRUE,_xll.ohTrigger(Trigger,Trigger6M))</f>
        <v>#NUM!</v>
      </c>
      <c r="BE572" s="242">
        <f>IFERROR(_xll.qlIndexFixing($BF$1,BA572,,_xll.ohTrigger(Trigger,Trigger6M)),#N/A)</f>
        <v>5.8684825568549965E-3</v>
      </c>
    </row>
    <row r="573" spans="52:57" ht="11.25" customHeight="1" x14ac:dyDescent="0.25">
      <c r="AZ573" s="99" t="s">
        <v>83</v>
      </c>
      <c r="BA573" s="98">
        <f>_xll.qlInterestRateIndexFixingDate(Currency&amp;"ibor"&amp;Tenor,BB573,Trigger)</f>
        <v>43395</v>
      </c>
      <c r="BB573" s="98">
        <f>_xll.qlCalendarAdvance(Calendar,BB572,AZ573,"f",,Trigger)</f>
        <v>43397</v>
      </c>
      <c r="BC573" s="98">
        <f>_xll.qlInterestRateIndexMaturity(Currency&amp;"ibor"&amp;Tenor,BB573,Trigger)</f>
        <v>43579</v>
      </c>
      <c r="BD573" s="242" t="e">
        <f>_xll.qlIndexFixing($AD$5,BA573,TRUE,_xll.ohTrigger(Trigger,Trigger6M))</f>
        <v>#NUM!</v>
      </c>
      <c r="BE573" s="242">
        <f>IFERROR(_xll.qlIndexFixing($BF$1,BA573,,_xll.ohTrigger(Trigger,Trigger6M)),#N/A)</f>
        <v>5.9217662731689122E-3</v>
      </c>
    </row>
    <row r="574" spans="52:57" ht="11.25" customHeight="1" x14ac:dyDescent="0.25">
      <c r="AZ574" s="99" t="s">
        <v>83</v>
      </c>
      <c r="BA574" s="98">
        <f>_xll.qlInterestRateIndexFixingDate(Currency&amp;"ibor"&amp;Tenor,BB574,Trigger)</f>
        <v>43402</v>
      </c>
      <c r="BB574" s="98">
        <f>_xll.qlCalendarAdvance(Calendar,BB573,AZ574,"f",,Trigger)</f>
        <v>43404</v>
      </c>
      <c r="BC574" s="98">
        <f>_xll.qlInterestRateIndexMaturity(Currency&amp;"ibor"&amp;Tenor,BB574,Trigger)</f>
        <v>43585</v>
      </c>
      <c r="BD574" s="242" t="e">
        <f>_xll.qlIndexFixing($AD$5,BA574,TRUE,_xll.ohTrigger(Trigger,Trigger6M))</f>
        <v>#NUM!</v>
      </c>
      <c r="BE574" s="242">
        <f>IFERROR(_xll.qlIndexFixing($BF$1,BA574,,_xll.ohTrigger(Trigger,Trigger6M)),#N/A)</f>
        <v>5.9712898996185024E-3</v>
      </c>
    </row>
    <row r="575" spans="52:57" ht="11.25" customHeight="1" x14ac:dyDescent="0.25">
      <c r="AZ575" s="99" t="s">
        <v>83</v>
      </c>
      <c r="BA575" s="98">
        <f>_xll.qlInterestRateIndexFixingDate(Currency&amp;"ibor"&amp;Tenor,BB575,Trigger)</f>
        <v>43409</v>
      </c>
      <c r="BB575" s="98">
        <f>_xll.qlCalendarAdvance(Calendar,BB574,AZ575,"f",,Trigger)</f>
        <v>43411</v>
      </c>
      <c r="BC575" s="98">
        <f>_xll.qlInterestRateIndexMaturity(Currency&amp;"ibor"&amp;Tenor,BB575,Trigger)</f>
        <v>43592</v>
      </c>
      <c r="BD575" s="242" t="e">
        <f>_xll.qlIndexFixing($AD$5,BA575,TRUE,_xll.ohTrigger(Trigger,Trigger6M))</f>
        <v>#NUM!</v>
      </c>
      <c r="BE575" s="242">
        <f>IFERROR(_xll.qlIndexFixing($BF$1,BA575,,_xll.ohTrigger(Trigger,Trigger6M)),#N/A)</f>
        <v>6.0248838962262226E-3</v>
      </c>
    </row>
    <row r="576" spans="52:57" ht="11.25" customHeight="1" x14ac:dyDescent="0.25">
      <c r="AZ576" s="99" t="s">
        <v>83</v>
      </c>
      <c r="BA576" s="98">
        <f>_xll.qlInterestRateIndexFixingDate(Currency&amp;"ibor"&amp;Tenor,BB576,Trigger)</f>
        <v>43416</v>
      </c>
      <c r="BB576" s="98">
        <f>_xll.qlCalendarAdvance(Calendar,BB575,AZ576,"f",,Trigger)</f>
        <v>43418</v>
      </c>
      <c r="BC576" s="98">
        <f>_xll.qlInterestRateIndexMaturity(Currency&amp;"ibor"&amp;Tenor,BB576,Trigger)</f>
        <v>43599</v>
      </c>
      <c r="BD576" s="242" t="e">
        <f>_xll.qlIndexFixing($AD$5,BA576,TRUE,_xll.ohTrigger(Trigger,Trigger6M))</f>
        <v>#NUM!</v>
      </c>
      <c r="BE576" s="242">
        <f>IFERROR(_xll.qlIndexFixing($BF$1,BA576,,_xll.ohTrigger(Trigger,Trigger6M)),#N/A)</f>
        <v>6.0786383948328165E-3</v>
      </c>
    </row>
    <row r="577" spans="52:57" ht="11.25" customHeight="1" x14ac:dyDescent="0.25">
      <c r="AZ577" s="99" t="s">
        <v>83</v>
      </c>
      <c r="BA577" s="98">
        <f>_xll.qlInterestRateIndexFixingDate(Currency&amp;"ibor"&amp;Tenor,BB577,Trigger)</f>
        <v>43423</v>
      </c>
      <c r="BB577" s="98">
        <f>_xll.qlCalendarAdvance(Calendar,BB576,AZ577,"f",,Trigger)</f>
        <v>43425</v>
      </c>
      <c r="BC577" s="98">
        <f>_xll.qlInterestRateIndexMaturity(Currency&amp;"ibor"&amp;Tenor,BB577,Trigger)</f>
        <v>43606</v>
      </c>
      <c r="BD577" s="242" t="e">
        <f>_xll.qlIndexFixing($AD$5,BA577,TRUE,_xll.ohTrigger(Trigger,Trigger6M))</f>
        <v>#NUM!</v>
      </c>
      <c r="BE577" s="242">
        <f>IFERROR(_xll.qlIndexFixing($BF$1,BA577,,_xll.ohTrigger(Trigger,Trigger6M)),#N/A)</f>
        <v>6.1325528816932153E-3</v>
      </c>
    </row>
    <row r="578" spans="52:57" ht="11.25" customHeight="1" x14ac:dyDescent="0.25">
      <c r="AZ578" s="99" t="s">
        <v>83</v>
      </c>
      <c r="BA578" s="98">
        <f>_xll.qlInterestRateIndexFixingDate(Currency&amp;"ibor"&amp;Tenor,BB578,Trigger)</f>
        <v>43430</v>
      </c>
      <c r="BB578" s="98">
        <f>_xll.qlCalendarAdvance(Calendar,BB577,AZ578,"f",,Trigger)</f>
        <v>43432</v>
      </c>
      <c r="BC578" s="98">
        <f>_xll.qlInterestRateIndexMaturity(Currency&amp;"ibor"&amp;Tenor,BB578,Trigger)</f>
        <v>43613</v>
      </c>
      <c r="BD578" s="242" t="e">
        <f>_xll.qlIndexFixing($AD$5,BA578,TRUE,_xll.ohTrigger(Trigger,Trigger6M))</f>
        <v>#NUM!</v>
      </c>
      <c r="BE578" s="242">
        <f>IFERROR(_xll.qlIndexFixing($BF$1,BA578,,_xll.ohTrigger(Trigger,Trigger6M)),#N/A)</f>
        <v>6.1866268430438021E-3</v>
      </c>
    </row>
    <row r="579" spans="52:57" ht="11.25" customHeight="1" x14ac:dyDescent="0.25">
      <c r="AZ579" s="99" t="s">
        <v>83</v>
      </c>
      <c r="BA579" s="98">
        <f>_xll.qlInterestRateIndexFixingDate(Currency&amp;"ibor"&amp;Tenor,BB579,Trigger)</f>
        <v>43437</v>
      </c>
      <c r="BB579" s="98">
        <f>_xll.qlCalendarAdvance(Calendar,BB578,AZ579,"f",,Trigger)</f>
        <v>43439</v>
      </c>
      <c r="BC579" s="98">
        <f>_xll.qlInterestRateIndexMaturity(Currency&amp;"ibor"&amp;Tenor,BB579,Trigger)</f>
        <v>43621</v>
      </c>
      <c r="BD579" s="242" t="e">
        <f>_xll.qlIndexFixing($AD$5,BA579,TRUE,_xll.ohTrigger(Trigger,Trigger6M))</f>
        <v>#NUM!</v>
      </c>
      <c r="BE579" s="242">
        <f>IFERROR(_xll.qlIndexFixing($BF$1,BA579,,_xll.ohTrigger(Trigger,Trigger6M)),#N/A)</f>
        <v>6.2448421615709923E-3</v>
      </c>
    </row>
    <row r="580" spans="52:57" ht="11.25" customHeight="1" x14ac:dyDescent="0.25">
      <c r="AZ580" s="99" t="s">
        <v>83</v>
      </c>
      <c r="BA580" s="98">
        <f>_xll.qlInterestRateIndexFixingDate(Currency&amp;"ibor"&amp;Tenor,BB580,Trigger)</f>
        <v>43444</v>
      </c>
      <c r="BB580" s="98">
        <f>_xll.qlCalendarAdvance(Calendar,BB579,AZ580,"f",,Trigger)</f>
        <v>43446</v>
      </c>
      <c r="BC580" s="98">
        <f>_xll.qlInterestRateIndexMaturity(Currency&amp;"ibor"&amp;Tenor,BB580,Trigger)</f>
        <v>43628</v>
      </c>
      <c r="BD580" s="242" t="e">
        <f>_xll.qlIndexFixing($AD$5,BA580,TRUE,_xll.ohTrigger(Trigger,Trigger6M))</f>
        <v>#NUM!</v>
      </c>
      <c r="BE580" s="242">
        <f>IFERROR(_xll.qlIndexFixing($BF$1,BA580,,_xll.ohTrigger(Trigger,Trigger6M)),#N/A)</f>
        <v>6.2992456135846728E-3</v>
      </c>
    </row>
    <row r="581" spans="52:57" ht="11.25" customHeight="1" x14ac:dyDescent="0.25">
      <c r="AZ581" s="99" t="s">
        <v>83</v>
      </c>
      <c r="BA581" s="98">
        <f>_xll.qlInterestRateIndexFixingDate(Currency&amp;"ibor"&amp;Tenor,BB581,Trigger)</f>
        <v>43451</v>
      </c>
      <c r="BB581" s="98">
        <f>_xll.qlCalendarAdvance(Calendar,BB580,AZ581,"f",,Trigger)</f>
        <v>43453</v>
      </c>
      <c r="BC581" s="98">
        <f>_xll.qlInterestRateIndexMaturity(Currency&amp;"ibor"&amp;Tenor,BB581,Trigger)</f>
        <v>43635</v>
      </c>
      <c r="BD581" s="242" t="e">
        <f>_xll.qlIndexFixing($AD$5,BA581,TRUE,_xll.ohTrigger(Trigger,Trigger6M))</f>
        <v>#NUM!</v>
      </c>
      <c r="BE581" s="242">
        <f>IFERROR(_xll.qlIndexFixing($BF$1,BA581,,_xll.ohTrigger(Trigger,Trigger6M)),#N/A)</f>
        <v>6.3538069729541175E-3</v>
      </c>
    </row>
    <row r="582" spans="52:57" ht="11.25" customHeight="1" x14ac:dyDescent="0.25">
      <c r="AZ582" s="99" t="s">
        <v>83</v>
      </c>
      <c r="BA582" s="98">
        <f>_xll.qlInterestRateIndexFixingDate(Currency&amp;"ibor"&amp;Tenor,BB582,Trigger)</f>
        <v>43455</v>
      </c>
      <c r="BB582" s="98">
        <f>_xll.qlCalendarAdvance(Calendar,BB581,AZ582,"f",,Trigger)</f>
        <v>43461</v>
      </c>
      <c r="BC582" s="98">
        <f>_xll.qlInterestRateIndexMaturity(Currency&amp;"ibor"&amp;Tenor,BB582,Trigger)</f>
        <v>43643</v>
      </c>
      <c r="BD582" s="242" t="e">
        <f>_xll.qlIndexFixing($AD$5,BA582,TRUE,_xll.ohTrigger(Trigger,Trigger6M))</f>
        <v>#NUM!</v>
      </c>
      <c r="BE582" s="242">
        <f>IFERROR(_xll.qlIndexFixing($BF$1,BA582,,_xll.ohTrigger(Trigger,Trigger6M)),#N/A)</f>
        <v>6.4163555091006725E-3</v>
      </c>
    </row>
    <row r="583" spans="52:57" ht="11.25" customHeight="1" x14ac:dyDescent="0.25">
      <c r="AZ583" s="99" t="s">
        <v>83</v>
      </c>
      <c r="BA583" s="98">
        <f>_xll.qlInterestRateIndexFixingDate(Currency&amp;"ibor"&amp;Tenor,BB583,Trigger)</f>
        <v>43465</v>
      </c>
      <c r="BB583" s="98">
        <f>_xll.qlCalendarAdvance(Calendar,BB582,AZ583,"f",,Trigger)</f>
        <v>43468</v>
      </c>
      <c r="BC583" s="98">
        <f>_xll.qlInterestRateIndexMaturity(Currency&amp;"ibor"&amp;Tenor,BB583,Trigger)</f>
        <v>43649</v>
      </c>
      <c r="BD583" s="242" t="e">
        <f>_xll.qlIndexFixing($AD$5,BA583,TRUE,_xll.ohTrigger(Trigger,Trigger6M))</f>
        <v>#NUM!</v>
      </c>
      <c r="BE583" s="242">
        <f>IFERROR(_xll.qlIndexFixing($BF$1,BA583,,_xll.ohTrigger(Trigger,Trigger6M)),#N/A)</f>
        <v>6.4672212236764502E-3</v>
      </c>
    </row>
    <row r="584" spans="52:57" ht="11.25" customHeight="1" x14ac:dyDescent="0.25">
      <c r="AZ584" s="99" t="s">
        <v>83</v>
      </c>
      <c r="BA584" s="98">
        <f>_xll.qlInterestRateIndexFixingDate(Currency&amp;"ibor"&amp;Tenor,BB584,Trigger)</f>
        <v>43473</v>
      </c>
      <c r="BB584" s="98">
        <f>_xll.qlCalendarAdvance(Calendar,BB583,AZ584,"f",,Trigger)</f>
        <v>43475</v>
      </c>
      <c r="BC584" s="98">
        <f>_xll.qlInterestRateIndexMaturity(Currency&amp;"ibor"&amp;Tenor,BB584,Trigger)</f>
        <v>43656</v>
      </c>
      <c r="BD584" s="242" t="e">
        <f>_xll.qlIndexFixing($AD$5,BA584,TRUE,_xll.ohTrigger(Trigger,Trigger6M))</f>
        <v>#NUM!</v>
      </c>
      <c r="BE584" s="242">
        <f>IFERROR(_xll.qlIndexFixing($BF$1,BA584,,_xll.ohTrigger(Trigger,Trigger6M)),#N/A)</f>
        <v>6.5222635415433366E-3</v>
      </c>
    </row>
    <row r="585" spans="52:57" ht="11.25" customHeight="1" x14ac:dyDescent="0.25">
      <c r="AZ585" s="99" t="s">
        <v>83</v>
      </c>
      <c r="BA585" s="98">
        <f>_xll.qlInterestRateIndexFixingDate(Currency&amp;"ibor"&amp;Tenor,BB585,Trigger)</f>
        <v>43480</v>
      </c>
      <c r="BB585" s="98">
        <f>_xll.qlCalendarAdvance(Calendar,BB584,AZ585,"f",,Trigger)</f>
        <v>43482</v>
      </c>
      <c r="BC585" s="98">
        <f>_xll.qlInterestRateIndexMaturity(Currency&amp;"ibor"&amp;Tenor,BB585,Trigger)</f>
        <v>43663</v>
      </c>
      <c r="BD585" s="242" t="e">
        <f>_xll.qlIndexFixing($AD$5,BA585,TRUE,_xll.ohTrigger(Trigger,Trigger6M))</f>
        <v>#NUM!</v>
      </c>
      <c r="BE585" s="242">
        <f>IFERROR(_xll.qlIndexFixing($BF$1,BA585,,_xll.ohTrigger(Trigger,Trigger6M)),#N/A)</f>
        <v>6.5774616635895043E-3</v>
      </c>
    </row>
    <row r="586" spans="52:57" ht="11.25" customHeight="1" x14ac:dyDescent="0.25">
      <c r="AZ586" s="99" t="s">
        <v>83</v>
      </c>
      <c r="BA586" s="98">
        <f>_xll.qlInterestRateIndexFixingDate(Currency&amp;"ibor"&amp;Tenor,BB586,Trigger)</f>
        <v>43487</v>
      </c>
      <c r="BB586" s="98">
        <f>_xll.qlCalendarAdvance(Calendar,BB585,AZ586,"f",,Trigger)</f>
        <v>43489</v>
      </c>
      <c r="BC586" s="98">
        <f>_xll.qlInterestRateIndexMaturity(Currency&amp;"ibor"&amp;Tenor,BB586,Trigger)</f>
        <v>43670</v>
      </c>
      <c r="BD586" s="242" t="e">
        <f>_xll.qlIndexFixing($AD$5,BA586,TRUE,_xll.ohTrigger(Trigger,Trigger6M))</f>
        <v>#NUM!</v>
      </c>
      <c r="BE586" s="242">
        <f>IFERROR(_xll.qlIndexFixing($BF$1,BA586,,_xll.ohTrigger(Trigger,Trigger6M)),#N/A)</f>
        <v>6.6328150758870486E-3</v>
      </c>
    </row>
    <row r="587" spans="52:57" ht="11.25" customHeight="1" x14ac:dyDescent="0.25">
      <c r="AZ587" s="99" t="s">
        <v>83</v>
      </c>
      <c r="BA587" s="98">
        <f>_xll.qlInterestRateIndexFixingDate(Currency&amp;"ibor"&amp;Tenor,BB587,Trigger)</f>
        <v>43494</v>
      </c>
      <c r="BB587" s="98">
        <f>_xll.qlCalendarAdvance(Calendar,BB586,AZ587,"f",,Trigger)</f>
        <v>43496</v>
      </c>
      <c r="BC587" s="98">
        <f>_xll.qlInterestRateIndexMaturity(Currency&amp;"ibor"&amp;Tenor,BB587,Trigger)</f>
        <v>43677</v>
      </c>
      <c r="BD587" s="242" t="e">
        <f>_xll.qlIndexFixing($AD$5,BA587,TRUE,_xll.ohTrigger(Trigger,Trigger6M))</f>
        <v>#NUM!</v>
      </c>
      <c r="BE587" s="242">
        <f>IFERROR(_xll.qlIndexFixing($BF$1,BA587,,_xll.ohTrigger(Trigger,Trigger6M)),#N/A)</f>
        <v>6.6883232644846568E-3</v>
      </c>
    </row>
    <row r="588" spans="52:57" ht="11.25" customHeight="1" x14ac:dyDescent="0.25">
      <c r="AZ588" s="99" t="s">
        <v>83</v>
      </c>
      <c r="BA588" s="98">
        <f>_xll.qlInterestRateIndexFixingDate(Currency&amp;"ibor"&amp;Tenor,BB588,Trigger)</f>
        <v>43501</v>
      </c>
      <c r="BB588" s="98">
        <f>_xll.qlCalendarAdvance(Calendar,BB587,AZ588,"f",,Trigger)</f>
        <v>43503</v>
      </c>
      <c r="BC588" s="98">
        <f>_xll.qlInterestRateIndexMaturity(Currency&amp;"ibor"&amp;Tenor,BB588,Trigger)</f>
        <v>43684</v>
      </c>
      <c r="BD588" s="242" t="e">
        <f>_xll.qlIndexFixing($AD$5,BA588,TRUE,_xll.ohTrigger(Trigger,Trigger6M))</f>
        <v>#NUM!</v>
      </c>
      <c r="BE588" s="242">
        <f>IFERROR(_xll.qlIndexFixing($BF$1,BA588,,_xll.ohTrigger(Trigger,Trigger6M)),#N/A)</f>
        <v>6.7439857154102589E-3</v>
      </c>
    </row>
    <row r="589" spans="52:57" ht="11.25" customHeight="1" x14ac:dyDescent="0.25">
      <c r="AZ589" s="99" t="s">
        <v>83</v>
      </c>
      <c r="BA589" s="98">
        <f>_xll.qlInterestRateIndexFixingDate(Currency&amp;"ibor"&amp;Tenor,BB589,Trigger)</f>
        <v>43508</v>
      </c>
      <c r="BB589" s="98">
        <f>_xll.qlCalendarAdvance(Calendar,BB588,AZ589,"f",,Trigger)</f>
        <v>43510</v>
      </c>
      <c r="BC589" s="98">
        <f>_xll.qlInterestRateIndexMaturity(Currency&amp;"ibor"&amp;Tenor,BB589,Trigger)</f>
        <v>43691</v>
      </c>
      <c r="BD589" s="242" t="e">
        <f>_xll.qlIndexFixing($AD$5,BA589,TRUE,_xll.ohTrigger(Trigger,Trigger6M))</f>
        <v>#NUM!</v>
      </c>
      <c r="BE589" s="242">
        <f>IFERROR(_xll.qlIndexFixing($BF$1,BA589,,_xll.ohTrigger(Trigger,Trigger6M)),#N/A)</f>
        <v>6.7998019146666136E-3</v>
      </c>
    </row>
    <row r="590" spans="52:57" ht="11.25" customHeight="1" x14ac:dyDescent="0.25">
      <c r="AZ590" s="99" t="s">
        <v>83</v>
      </c>
      <c r="BA590" s="98">
        <f>_xll.qlInterestRateIndexFixingDate(Currency&amp;"ibor"&amp;Tenor,BB590,Trigger)</f>
        <v>43515</v>
      </c>
      <c r="BB590" s="98">
        <f>_xll.qlCalendarAdvance(Calendar,BB589,AZ590,"f",,Trigger)</f>
        <v>43517</v>
      </c>
      <c r="BC590" s="98">
        <f>_xll.qlInterestRateIndexMaturity(Currency&amp;"ibor"&amp;Tenor,BB590,Trigger)</f>
        <v>43698</v>
      </c>
      <c r="BD590" s="242" t="e">
        <f>_xll.qlIndexFixing($AD$5,BA590,TRUE,_xll.ohTrigger(Trigger,Trigger6M))</f>
        <v>#NUM!</v>
      </c>
      <c r="BE590" s="242">
        <f>IFERROR(_xll.qlIndexFixing($BF$1,BA590,,_xll.ohTrigger(Trigger,Trigger6M)),#N/A)</f>
        <v>6.8557713482352784E-3</v>
      </c>
    </row>
    <row r="591" spans="52:57" ht="11.25" customHeight="1" x14ac:dyDescent="0.25">
      <c r="AZ591" s="99" t="s">
        <v>83</v>
      </c>
      <c r="BA591" s="98">
        <f>_xll.qlInterestRateIndexFixingDate(Currency&amp;"ibor"&amp;Tenor,BB591,Trigger)</f>
        <v>43522</v>
      </c>
      <c r="BB591" s="98">
        <f>_xll.qlCalendarAdvance(Calendar,BB590,AZ591,"f",,Trigger)</f>
        <v>43524</v>
      </c>
      <c r="BC591" s="98">
        <f>_xll.qlInterestRateIndexMaturity(Currency&amp;"ibor"&amp;Tenor,BB591,Trigger)</f>
        <v>43707</v>
      </c>
      <c r="BD591" s="242" t="e">
        <f>_xll.qlIndexFixing($AD$5,BA591,TRUE,_xll.ohTrigger(Trigger,Trigger6M))</f>
        <v>#NUM!</v>
      </c>
      <c r="BE591" s="242">
        <f>IFERROR(_xll.qlIndexFixing($BF$1,BA591,,_xll.ohTrigger(Trigger,Trigger6M)),#N/A)</f>
        <v>6.9201494238238653E-3</v>
      </c>
    </row>
    <row r="592" spans="52:57" ht="11.25" customHeight="1" x14ac:dyDescent="0.25">
      <c r="AZ592" s="99" t="s">
        <v>83</v>
      </c>
      <c r="BA592" s="98">
        <f>_xll.qlInterestRateIndexFixingDate(Currency&amp;"ibor"&amp;Tenor,BB592,Trigger)</f>
        <v>43529</v>
      </c>
      <c r="BB592" s="98">
        <f>_xll.qlCalendarAdvance(Calendar,BB591,AZ592,"f",,Trigger)</f>
        <v>43531</v>
      </c>
      <c r="BC592" s="98">
        <f>_xll.qlInterestRateIndexMaturity(Currency&amp;"ibor"&amp;Tenor,BB592,Trigger)</f>
        <v>43717</v>
      </c>
      <c r="BD592" s="242" t="e">
        <f>_xll.qlIndexFixing($AD$5,BA592,TRUE,_xll.ohTrigger(Trigger,Trigger6M))</f>
        <v>#NUM!</v>
      </c>
      <c r="BE592" s="242">
        <f>IFERROR(_xll.qlIndexFixing($BF$1,BA592,,_xll.ohTrigger(Trigger,Trigger6M)),#N/A)</f>
        <v>6.9888691343285509E-3</v>
      </c>
    </row>
    <row r="593" spans="52:57" ht="11.25" customHeight="1" x14ac:dyDescent="0.25">
      <c r="AZ593" s="99" t="s">
        <v>83</v>
      </c>
      <c r="BA593" s="98">
        <f>_xll.qlInterestRateIndexFixingDate(Currency&amp;"ibor"&amp;Tenor,BB593,Trigger)</f>
        <v>43536</v>
      </c>
      <c r="BB593" s="98">
        <f>_xll.qlCalendarAdvance(Calendar,BB592,AZ593,"f",,Trigger)</f>
        <v>43538</v>
      </c>
      <c r="BC593" s="98">
        <f>_xll.qlInterestRateIndexMaturity(Currency&amp;"ibor"&amp;Tenor,BB593,Trigger)</f>
        <v>43724</v>
      </c>
      <c r="BD593" s="242" t="e">
        <f>_xll.qlIndexFixing($AD$5,BA593,TRUE,_xll.ohTrigger(Trigger,Trigger6M))</f>
        <v>#NUM!</v>
      </c>
      <c r="BE593" s="242">
        <f>IFERROR(_xll.qlIndexFixing($BF$1,BA593,,_xll.ohTrigger(Trigger,Trigger6M)),#N/A)</f>
        <v>7.0453353783433079E-3</v>
      </c>
    </row>
    <row r="594" spans="52:57" ht="11.25" customHeight="1" x14ac:dyDescent="0.25">
      <c r="AZ594" s="99" t="s">
        <v>83</v>
      </c>
      <c r="BA594" s="98">
        <f>_xll.qlInterestRateIndexFixingDate(Currency&amp;"ibor"&amp;Tenor,BB594,Trigger)</f>
        <v>43543</v>
      </c>
      <c r="BB594" s="98">
        <f>_xll.qlCalendarAdvance(Calendar,BB593,AZ594,"f",,Trigger)</f>
        <v>43545</v>
      </c>
      <c r="BC594" s="98">
        <f>_xll.qlInterestRateIndexMaturity(Currency&amp;"ibor"&amp;Tenor,BB594,Trigger)</f>
        <v>43731</v>
      </c>
      <c r="BD594" s="242" t="e">
        <f>_xll.qlIndexFixing($AD$5,BA594,TRUE,_xll.ohTrigger(Trigger,Trigger6M))</f>
        <v>#NUM!</v>
      </c>
      <c r="BE594" s="242">
        <f>IFERROR(_xll.qlIndexFixing($BF$1,BA594,,_xll.ohTrigger(Trigger,Trigger6M)),#N/A)</f>
        <v>7.1019322534506745E-3</v>
      </c>
    </row>
    <row r="595" spans="52:57" ht="11.25" customHeight="1" x14ac:dyDescent="0.25">
      <c r="AZ595" s="99" t="s">
        <v>83</v>
      </c>
      <c r="BA595" s="98">
        <f>_xll.qlInterestRateIndexFixingDate(Currency&amp;"ibor"&amp;Tenor,BB595,Trigger)</f>
        <v>43550</v>
      </c>
      <c r="BB595" s="98">
        <f>_xll.qlCalendarAdvance(Calendar,BB594,AZ595,"f",,Trigger)</f>
        <v>43552</v>
      </c>
      <c r="BC595" s="98">
        <f>_xll.qlInterestRateIndexMaturity(Currency&amp;"ibor"&amp;Tenor,BB595,Trigger)</f>
        <v>43738</v>
      </c>
      <c r="BD595" s="242" t="e">
        <f>_xll.qlIndexFixing($AD$5,BA595,TRUE,_xll.ohTrigger(Trigger,Trigger6M))</f>
        <v>#NUM!</v>
      </c>
      <c r="BE595" s="242">
        <f>IFERROR(_xll.qlIndexFixing($BF$1,BA595,,_xll.ohTrigger(Trigger,Trigger6M)),#N/A)</f>
        <v>7.1586514636523537E-3</v>
      </c>
    </row>
    <row r="596" spans="52:57" ht="11.25" customHeight="1" x14ac:dyDescent="0.25">
      <c r="AZ596" s="99" t="s">
        <v>83</v>
      </c>
      <c r="BA596" s="98">
        <f>_xll.qlInterestRateIndexFixingDate(Currency&amp;"ibor"&amp;Tenor,BB596,Trigger)</f>
        <v>43557</v>
      </c>
      <c r="BB596" s="98">
        <f>_xll.qlCalendarAdvance(Calendar,BB595,AZ596,"f",,Trigger)</f>
        <v>43559</v>
      </c>
      <c r="BC596" s="98">
        <f>_xll.qlInterestRateIndexMaturity(Currency&amp;"ibor"&amp;Tenor,BB596,Trigger)</f>
        <v>43742</v>
      </c>
      <c r="BD596" s="242" t="e">
        <f>_xll.qlIndexFixing($AD$5,BA596,TRUE,_xll.ohTrigger(Trigger,Trigger6M))</f>
        <v>#NUM!</v>
      </c>
      <c r="BE596" s="242">
        <f>IFERROR(_xll.qlIndexFixing($BF$1,BA596,,_xll.ohTrigger(Trigger,Trigger6M)),#N/A)</f>
        <v>7.2029622947797408E-3</v>
      </c>
    </row>
    <row r="597" spans="52:57" ht="11.25" customHeight="1" x14ac:dyDescent="0.25">
      <c r="AZ597" s="99" t="s">
        <v>83</v>
      </c>
      <c r="BA597" s="98">
        <f>_xll.qlInterestRateIndexFixingDate(Currency&amp;"ibor"&amp;Tenor,BB597,Trigger)</f>
        <v>43564</v>
      </c>
      <c r="BB597" s="98">
        <f>_xll.qlCalendarAdvance(Calendar,BB596,AZ597,"f",,Trigger)</f>
        <v>43566</v>
      </c>
      <c r="BC597" s="98">
        <f>_xll.qlInterestRateIndexMaturity(Currency&amp;"ibor"&amp;Tenor,BB597,Trigger)</f>
        <v>43749</v>
      </c>
      <c r="BD597" s="242" t="e">
        <f>_xll.qlIndexFixing($AD$5,BA597,TRUE,_xll.ohTrigger(Trigger,Trigger6M))</f>
        <v>#NUM!</v>
      </c>
      <c r="BE597" s="242">
        <f>IFERROR(_xll.qlIndexFixing($BF$1,BA597,,_xll.ohTrigger(Trigger,Trigger6M)),#N/A)</f>
        <v>7.2598836391735326E-3</v>
      </c>
    </row>
    <row r="598" spans="52:57" ht="11.25" customHeight="1" x14ac:dyDescent="0.25">
      <c r="AZ598" s="99" t="s">
        <v>83</v>
      </c>
      <c r="BA598" s="98">
        <f>_xll.qlInterestRateIndexFixingDate(Currency&amp;"ibor"&amp;Tenor,BB598,Trigger)</f>
        <v>43571</v>
      </c>
      <c r="BB598" s="98">
        <f>_xll.qlCalendarAdvance(Calendar,BB597,AZ598,"f",,Trigger)</f>
        <v>43573</v>
      </c>
      <c r="BC598" s="98">
        <f>_xll.qlInterestRateIndexMaturity(Currency&amp;"ibor"&amp;Tenor,BB598,Trigger)</f>
        <v>43756</v>
      </c>
      <c r="BD598" s="242" t="e">
        <f>_xll.qlIndexFixing($AD$5,BA598,TRUE,_xll.ohTrigger(Trigger,Trigger6M))</f>
        <v>#NUM!</v>
      </c>
      <c r="BE598" s="242">
        <f>IFERROR(_xll.qlIndexFixing($BF$1,BA598,,_xll.ohTrigger(Trigger,Trigger6M)),#N/A)</f>
        <v>7.3169043922746025E-3</v>
      </c>
    </row>
    <row r="599" spans="52:57" ht="11.25" customHeight="1" x14ac:dyDescent="0.25">
      <c r="AZ599" s="99" t="s">
        <v>83</v>
      </c>
      <c r="BA599" s="98">
        <f>_xll.qlInterestRateIndexFixingDate(Currency&amp;"ibor"&amp;Tenor,BB599,Trigger)</f>
        <v>43578</v>
      </c>
      <c r="BB599" s="98">
        <f>_xll.qlCalendarAdvance(Calendar,BB598,AZ599,"f",,Trigger)</f>
        <v>43580</v>
      </c>
      <c r="BC599" s="98">
        <f>_xll.qlInterestRateIndexMaturity(Currency&amp;"ibor"&amp;Tenor,BB599,Trigger)</f>
        <v>43763</v>
      </c>
      <c r="BD599" s="242" t="e">
        <f>_xll.qlIndexFixing($AD$5,BA599,TRUE,_xll.ohTrigger(Trigger,Trigger6M))</f>
        <v>#NUM!</v>
      </c>
      <c r="BE599" s="242">
        <f>IFERROR(_xll.qlIndexFixing($BF$1,BA599,,_xll.ohTrigger(Trigger,Trigger6M)),#N/A)</f>
        <v>7.3740156174317483E-3</v>
      </c>
    </row>
    <row r="600" spans="52:57" ht="11.25" customHeight="1" x14ac:dyDescent="0.25">
      <c r="AZ600" s="99" t="s">
        <v>83</v>
      </c>
      <c r="BA600" s="98">
        <f>_xll.qlInterestRateIndexFixingDate(Currency&amp;"ibor"&amp;Tenor,BB600,Trigger)</f>
        <v>43584</v>
      </c>
      <c r="BB600" s="98">
        <f>_xll.qlCalendarAdvance(Calendar,BB599,AZ600,"f",,Trigger)</f>
        <v>43587</v>
      </c>
      <c r="BC600" s="98">
        <f>_xll.qlInterestRateIndexMaturity(Currency&amp;"ibor"&amp;Tenor,BB600,Trigger)</f>
        <v>43773</v>
      </c>
      <c r="BD600" s="242" t="e">
        <f>_xll.qlIndexFixing($AD$5,BA600,TRUE,_xll.ohTrigger(Trigger,Trigger6M))</f>
        <v>#NUM!</v>
      </c>
      <c r="BE600" s="242">
        <f>IFERROR(_xll.qlIndexFixing($BF$1,BA600,,_xll.ohTrigger(Trigger,Trigger6M)),#N/A)</f>
        <v>7.4437822812197536E-3</v>
      </c>
    </row>
    <row r="601" spans="52:57" ht="11.25" customHeight="1" x14ac:dyDescent="0.25">
      <c r="AZ601" s="99" t="s">
        <v>83</v>
      </c>
      <c r="BA601" s="98">
        <f>_xll.qlInterestRateIndexFixingDate(Currency&amp;"ibor"&amp;Tenor,BB601,Trigger)</f>
        <v>43592</v>
      </c>
      <c r="BB601" s="98">
        <f>_xll.qlCalendarAdvance(Calendar,BB600,AZ601,"f",,Trigger)</f>
        <v>43594</v>
      </c>
      <c r="BC601" s="98">
        <f>_xll.qlInterestRateIndexMaturity(Currency&amp;"ibor"&amp;Tenor,BB601,Trigger)</f>
        <v>43780</v>
      </c>
      <c r="BD601" s="242" t="e">
        <f>_xll.qlIndexFixing($AD$5,BA601,TRUE,_xll.ohTrigger(Trigger,Trigger6M))</f>
        <v>#NUM!</v>
      </c>
      <c r="BE601" s="242">
        <f>IFERROR(_xll.qlIndexFixing($BF$1,BA601,,_xll.ohTrigger(Trigger,Trigger6M)),#N/A)</f>
        <v>7.5010533654388855E-3</v>
      </c>
    </row>
    <row r="602" spans="52:57" ht="11.25" customHeight="1" x14ac:dyDescent="0.25">
      <c r="AZ602" s="99" t="s">
        <v>83</v>
      </c>
      <c r="BA602" s="98">
        <f>_xll.qlInterestRateIndexFixingDate(Currency&amp;"ibor"&amp;Tenor,BB602,Trigger)</f>
        <v>43599</v>
      </c>
      <c r="BB602" s="98">
        <f>_xll.qlCalendarAdvance(Calendar,BB601,AZ602,"f",,Trigger)</f>
        <v>43601</v>
      </c>
      <c r="BC602" s="98">
        <f>_xll.qlInterestRateIndexMaturity(Currency&amp;"ibor"&amp;Tenor,BB602,Trigger)</f>
        <v>43787</v>
      </c>
      <c r="BD602" s="242" t="e">
        <f>_xll.qlIndexFixing($AD$5,BA602,TRUE,_xll.ohTrigger(Trigger,Trigger6M))</f>
        <v>#NUM!</v>
      </c>
      <c r="BE602" s="242">
        <f>IFERROR(_xll.qlIndexFixing($BF$1,BA602,,_xll.ohTrigger(Trigger,Trigger6M)),#N/A)</f>
        <v>7.5583847519394651E-3</v>
      </c>
    </row>
    <row r="603" spans="52:57" ht="11.25" customHeight="1" x14ac:dyDescent="0.25">
      <c r="AZ603" s="99" t="s">
        <v>83</v>
      </c>
      <c r="BA603" s="98">
        <f>_xll.qlInterestRateIndexFixingDate(Currency&amp;"ibor"&amp;Tenor,BB603,Trigger)</f>
        <v>43606</v>
      </c>
      <c r="BB603" s="98">
        <f>_xll.qlCalendarAdvance(Calendar,BB602,AZ603,"f",,Trigger)</f>
        <v>43608</v>
      </c>
      <c r="BC603" s="98">
        <f>_xll.qlInterestRateIndexMaturity(Currency&amp;"ibor"&amp;Tenor,BB603,Trigger)</f>
        <v>43794</v>
      </c>
      <c r="BD603" s="242" t="e">
        <f>_xll.qlIndexFixing($AD$5,BA603,TRUE,_xll.ohTrigger(Trigger,Trigger6M))</f>
        <v>#NUM!</v>
      </c>
      <c r="BE603" s="242">
        <f>IFERROR(_xll.qlIndexFixing($BF$1,BA603,,_xll.ohTrigger(Trigger,Trigger6M)),#N/A)</f>
        <v>7.6157670127598564E-3</v>
      </c>
    </row>
    <row r="604" spans="52:57" ht="11.25" customHeight="1" x14ac:dyDescent="0.25">
      <c r="AZ604" s="99" t="s">
        <v>83</v>
      </c>
      <c r="BA604" s="98">
        <f>_xll.qlInterestRateIndexFixingDate(Currency&amp;"ibor"&amp;Tenor,BB604,Trigger)</f>
        <v>43613</v>
      </c>
      <c r="BB604" s="98">
        <f>_xll.qlCalendarAdvance(Calendar,BB603,AZ604,"f",,Trigger)</f>
        <v>43615</v>
      </c>
      <c r="BC604" s="98">
        <f>_xll.qlInterestRateIndexMaturity(Currency&amp;"ibor"&amp;Tenor,BB604,Trigger)</f>
        <v>43798</v>
      </c>
      <c r="BD604" s="242" t="e">
        <f>_xll.qlIndexFixing($AD$5,BA604,TRUE,_xll.ohTrigger(Trigger,Trigger6M))</f>
        <v>#NUM!</v>
      </c>
      <c r="BE604" s="242">
        <f>IFERROR(_xll.qlIndexFixing($BF$1,BA604,,_xll.ohTrigger(Trigger,Trigger6M)),#N/A)</f>
        <v>7.6606059744082191E-3</v>
      </c>
    </row>
    <row r="605" spans="52:57" ht="11.25" customHeight="1" x14ac:dyDescent="0.25">
      <c r="AZ605" s="99" t="s">
        <v>83</v>
      </c>
      <c r="BA605" s="98">
        <f>_xll.qlInterestRateIndexFixingDate(Currency&amp;"ibor"&amp;Tenor,BB605,Trigger)</f>
        <v>43620</v>
      </c>
      <c r="BB605" s="98">
        <f>_xll.qlCalendarAdvance(Calendar,BB604,AZ605,"f",,Trigger)</f>
        <v>43622</v>
      </c>
      <c r="BC605" s="98">
        <f>_xll.qlInterestRateIndexMaturity(Currency&amp;"ibor"&amp;Tenor,BB605,Trigger)</f>
        <v>43805</v>
      </c>
      <c r="BD605" s="242" t="e">
        <f>_xll.qlIndexFixing($AD$5,BA605,TRUE,_xll.ohTrigger(Trigger,Trigger6M))</f>
        <v>#NUM!</v>
      </c>
      <c r="BE605" s="242">
        <f>IFERROR(_xll.qlIndexFixing($BF$1,BA605,,_xll.ohTrigger(Trigger,Trigger6M)),#N/A)</f>
        <v>7.718064308124965E-3</v>
      </c>
    </row>
    <row r="606" spans="52:57" ht="11.25" customHeight="1" x14ac:dyDescent="0.25">
      <c r="AZ606" s="99" t="s">
        <v>83</v>
      </c>
      <c r="BA606" s="98">
        <f>_xll.qlInterestRateIndexFixingDate(Currency&amp;"ibor"&amp;Tenor,BB606,Trigger)</f>
        <v>43627</v>
      </c>
      <c r="BB606" s="98">
        <f>_xll.qlCalendarAdvance(Calendar,BB605,AZ606,"f",,Trigger)</f>
        <v>43629</v>
      </c>
      <c r="BC606" s="98">
        <f>_xll.qlInterestRateIndexMaturity(Currency&amp;"ibor"&amp;Tenor,BB606,Trigger)</f>
        <v>43812</v>
      </c>
      <c r="BD606" s="242" t="e">
        <f>_xll.qlIndexFixing($AD$5,BA606,TRUE,_xll.ohTrigger(Trigger,Trigger6M))</f>
        <v>#NUM!</v>
      </c>
      <c r="BE606" s="242">
        <f>IFERROR(_xll.qlIndexFixing($BF$1,BA606,,_xll.ohTrigger(Trigger,Trigger6M)),#N/A)</f>
        <v>7.7755465297842637E-3</v>
      </c>
    </row>
    <row r="607" spans="52:57" ht="11.25" customHeight="1" x14ac:dyDescent="0.25">
      <c r="AZ607" s="99" t="s">
        <v>83</v>
      </c>
      <c r="BA607" s="98">
        <f>_xll.qlInterestRateIndexFixingDate(Currency&amp;"ibor"&amp;Tenor,BB607,Trigger)</f>
        <v>43634</v>
      </c>
      <c r="BB607" s="98">
        <f>_xll.qlCalendarAdvance(Calendar,BB606,AZ607,"f",,Trigger)</f>
        <v>43636</v>
      </c>
      <c r="BC607" s="98">
        <f>_xll.qlInterestRateIndexMaturity(Currency&amp;"ibor"&amp;Tenor,BB607,Trigger)</f>
        <v>43819</v>
      </c>
      <c r="BD607" s="242" t="e">
        <f>_xll.qlIndexFixing($AD$5,BA607,TRUE,_xll.ohTrigger(Trigger,Trigger6M))</f>
        <v>#NUM!</v>
      </c>
      <c r="BE607" s="242">
        <f>IFERROR(_xll.qlIndexFixing($BF$1,BA607,,_xll.ohTrigger(Trigger,Trigger6M)),#N/A)</f>
        <v>7.8330425517220779E-3</v>
      </c>
    </row>
    <row r="608" spans="52:57" ht="11.25" customHeight="1" x14ac:dyDescent="0.25">
      <c r="AZ608" s="99" t="s">
        <v>83</v>
      </c>
      <c r="BA608" s="98">
        <f>_xll.qlInterestRateIndexFixingDate(Currency&amp;"ibor"&amp;Tenor,BB608,Trigger)</f>
        <v>43641</v>
      </c>
      <c r="BB608" s="98">
        <f>_xll.qlCalendarAdvance(Calendar,BB607,AZ608,"f",,Trigger)</f>
        <v>43643</v>
      </c>
      <c r="BC608" s="98">
        <f>_xll.qlInterestRateIndexMaturity(Currency&amp;"ibor"&amp;Tenor,BB608,Trigger)</f>
        <v>43826</v>
      </c>
      <c r="BD608" s="242" t="e">
        <f>_xll.qlIndexFixing($AD$5,BA608,TRUE,_xll.ohTrigger(Trigger,Trigger6M))</f>
        <v>#NUM!</v>
      </c>
      <c r="BE608" s="242">
        <f>IFERROR(_xll.qlIndexFixing($BF$1,BA608,,_xll.ohTrigger(Trigger,Trigger6M)),#N/A)</f>
        <v>7.8905421422955525E-3</v>
      </c>
    </row>
    <row r="609" spans="52:57" ht="11.25" customHeight="1" x14ac:dyDescent="0.25">
      <c r="AZ609" s="99" t="s">
        <v>83</v>
      </c>
      <c r="BA609" s="98">
        <f>_xll.qlInterestRateIndexFixingDate(Currency&amp;"ibor"&amp;Tenor,BB609,Trigger)</f>
        <v>43648</v>
      </c>
      <c r="BB609" s="98">
        <f>_xll.qlCalendarAdvance(Calendar,BB608,AZ609,"f",,Trigger)</f>
        <v>43650</v>
      </c>
      <c r="BC609" s="98">
        <f>_xll.qlInterestRateIndexMaturity(Currency&amp;"ibor"&amp;Tenor,BB609,Trigger)</f>
        <v>43836</v>
      </c>
      <c r="BD609" s="242" t="e">
        <f>_xll.qlIndexFixing($AD$5,BA609,TRUE,_xll.ohTrigger(Trigger,Trigger6M))</f>
        <v>#NUM!</v>
      </c>
      <c r="BE609" s="242">
        <f>IFERROR(_xll.qlIndexFixing($BF$1,BA609,,_xll.ohTrigger(Trigger,Trigger6M)),#N/A)</f>
        <v>7.9605831274740229E-3</v>
      </c>
    </row>
    <row r="610" spans="52:57" ht="11.25" customHeight="1" x14ac:dyDescent="0.25">
      <c r="AZ610" s="99" t="s">
        <v>83</v>
      </c>
      <c r="BA610" s="98">
        <f>_xll.qlInterestRateIndexFixingDate(Currency&amp;"ibor"&amp;Tenor,BB610,Trigger)</f>
        <v>43655</v>
      </c>
      <c r="BB610" s="98">
        <f>_xll.qlCalendarAdvance(Calendar,BB609,AZ610,"f",,Trigger)</f>
        <v>43657</v>
      </c>
      <c r="BC610" s="98">
        <f>_xll.qlInterestRateIndexMaturity(Currency&amp;"ibor"&amp;Tenor,BB610,Trigger)</f>
        <v>43843</v>
      </c>
      <c r="BD610" s="242" t="e">
        <f>_xll.qlIndexFixing($AD$5,BA610,TRUE,_xll.ohTrigger(Trigger,Trigger6M))</f>
        <v>#NUM!</v>
      </c>
      <c r="BE610" s="242">
        <f>IFERROR(_xll.qlIndexFixing($BF$1,BA610,,_xll.ohTrigger(Trigger,Trigger6M)),#N/A)</f>
        <v>8.0180456279639462E-3</v>
      </c>
    </row>
    <row r="611" spans="52:57" ht="11.25" customHeight="1" x14ac:dyDescent="0.25">
      <c r="AZ611" s="99" t="s">
        <v>83</v>
      </c>
      <c r="BA611" s="98">
        <f>_xll.qlInterestRateIndexFixingDate(Currency&amp;"ibor"&amp;Tenor,BB611,Trigger)</f>
        <v>43662</v>
      </c>
      <c r="BB611" s="98">
        <f>_xll.qlCalendarAdvance(Calendar,BB610,AZ611,"f",,Trigger)</f>
        <v>43664</v>
      </c>
      <c r="BC611" s="98">
        <f>_xll.qlInterestRateIndexMaturity(Currency&amp;"ibor"&amp;Tenor,BB611,Trigger)</f>
        <v>43850</v>
      </c>
      <c r="BD611" s="242" t="e">
        <f>_xll.qlIndexFixing($AD$5,BA611,TRUE,_xll.ohTrigger(Trigger,Trigger6M))</f>
        <v>#NUM!</v>
      </c>
      <c r="BE611" s="242">
        <f>IFERROR(_xll.qlIndexFixing($BF$1,BA611,,_xll.ohTrigger(Trigger,Trigger6M)),#N/A)</f>
        <v>8.0754784794351449E-3</v>
      </c>
    </row>
    <row r="612" spans="52:57" ht="11.25" customHeight="1" x14ac:dyDescent="0.25">
      <c r="AZ612" s="99" t="s">
        <v>83</v>
      </c>
      <c r="BA612" s="98">
        <f>_xll.qlInterestRateIndexFixingDate(Currency&amp;"ibor"&amp;Tenor,BB612,Trigger)</f>
        <v>43669</v>
      </c>
      <c r="BB612" s="98">
        <f>_xll.qlCalendarAdvance(Calendar,BB611,AZ612,"f",,Trigger)</f>
        <v>43671</v>
      </c>
      <c r="BC612" s="98">
        <f>_xll.qlInterestRateIndexMaturity(Currency&amp;"ibor"&amp;Tenor,BB612,Trigger)</f>
        <v>43857</v>
      </c>
      <c r="BD612" s="242" t="e">
        <f>_xll.qlIndexFixing($AD$5,BA612,TRUE,_xll.ohTrigger(Trigger,Trigger6M))</f>
        <v>#NUM!</v>
      </c>
      <c r="BE612" s="242">
        <f>IFERROR(_xll.qlIndexFixing($BF$1,BA612,,_xll.ohTrigger(Trigger,Trigger6M)),#N/A)</f>
        <v>8.1328709786953092E-3</v>
      </c>
    </row>
    <row r="613" spans="52:57" ht="11.25" customHeight="1" x14ac:dyDescent="0.25">
      <c r="AZ613" s="99" t="s">
        <v>83</v>
      </c>
      <c r="BA613" s="98">
        <f>_xll.qlInterestRateIndexFixingDate(Currency&amp;"ibor"&amp;Tenor,BB613,Trigger)</f>
        <v>43676</v>
      </c>
      <c r="BB613" s="98">
        <f>_xll.qlCalendarAdvance(Calendar,BB612,AZ613,"f",,Trigger)</f>
        <v>43678</v>
      </c>
      <c r="BC613" s="98">
        <f>_xll.qlInterestRateIndexMaturity(Currency&amp;"ibor"&amp;Tenor,BB613,Trigger)</f>
        <v>43864</v>
      </c>
      <c r="BD613" s="242" t="e">
        <f>_xll.qlIndexFixing($AD$5,BA613,TRUE,_xll.ohTrigger(Trigger,Trigger6M))</f>
        <v>#NUM!</v>
      </c>
      <c r="BE613" s="242">
        <f>IFERROR(_xll.qlIndexFixing($BF$1,BA613,,_xll.ohTrigger(Trigger,Trigger6M)),#N/A)</f>
        <v>8.1902122807571628E-3</v>
      </c>
    </row>
    <row r="614" spans="52:57" ht="11.25" customHeight="1" x14ac:dyDescent="0.25">
      <c r="AZ614" s="99" t="s">
        <v>83</v>
      </c>
      <c r="BA614" s="98">
        <f>_xll.qlInterestRateIndexFixingDate(Currency&amp;"ibor"&amp;Tenor,BB614,Trigger)</f>
        <v>43683</v>
      </c>
      <c r="BB614" s="98">
        <f>_xll.qlCalendarAdvance(Calendar,BB613,AZ614,"f",,Trigger)</f>
        <v>43685</v>
      </c>
      <c r="BC614" s="98">
        <f>_xll.qlInterestRateIndexMaturity(Currency&amp;"ibor"&amp;Tenor,BB614,Trigger)</f>
        <v>43871</v>
      </c>
      <c r="BD614" s="242" t="e">
        <f>_xll.qlIndexFixing($AD$5,BA614,TRUE,_xll.ohTrigger(Trigger,Trigger6M))</f>
        <v>#NUM!</v>
      </c>
      <c r="BE614" s="242">
        <f>IFERROR(_xll.qlIndexFixing($BF$1,BA614,,_xll.ohTrigger(Trigger,Trigger6M)),#N/A)</f>
        <v>8.2474913988217127E-3</v>
      </c>
    </row>
    <row r="615" spans="52:57" ht="11.25" customHeight="1" x14ac:dyDescent="0.25">
      <c r="AZ615" s="99" t="s">
        <v>83</v>
      </c>
      <c r="BA615" s="98">
        <f>_xll.qlInterestRateIndexFixingDate(Currency&amp;"ibor"&amp;Tenor,BB615,Trigger)</f>
        <v>43690</v>
      </c>
      <c r="BB615" s="98">
        <f>_xll.qlCalendarAdvance(Calendar,BB614,AZ615,"f",,Trigger)</f>
        <v>43692</v>
      </c>
      <c r="BC615" s="98">
        <f>_xll.qlInterestRateIndexMaturity(Currency&amp;"ibor"&amp;Tenor,BB615,Trigger)</f>
        <v>43878</v>
      </c>
      <c r="BD615" s="242" t="e">
        <f>_xll.qlIndexFixing($AD$5,BA615,TRUE,_xll.ohTrigger(Trigger,Trigger6M))</f>
        <v>#NUM!</v>
      </c>
      <c r="BE615" s="242">
        <f>IFERROR(_xll.qlIndexFixing($BF$1,BA615,,_xll.ohTrigger(Trigger,Trigger6M)),#N/A)</f>
        <v>8.3046972042606134E-3</v>
      </c>
    </row>
    <row r="616" spans="52:57" ht="11.25" customHeight="1" x14ac:dyDescent="0.25">
      <c r="AZ616" s="99" t="s">
        <v>83</v>
      </c>
      <c r="BA616" s="98">
        <f>_xll.qlInterestRateIndexFixingDate(Currency&amp;"ibor"&amp;Tenor,BB616,Trigger)</f>
        <v>43697</v>
      </c>
      <c r="BB616" s="98">
        <f>_xll.qlCalendarAdvance(Calendar,BB615,AZ616,"f",,Trigger)</f>
        <v>43699</v>
      </c>
      <c r="BC616" s="98">
        <f>_xll.qlInterestRateIndexMaturity(Currency&amp;"ibor"&amp;Tenor,BB616,Trigger)</f>
        <v>43885</v>
      </c>
      <c r="BD616" s="242" t="e">
        <f>_xll.qlIndexFixing($AD$5,BA616,TRUE,_xll.ohTrigger(Trigger,Trigger6M))</f>
        <v>#NUM!</v>
      </c>
      <c r="BE616" s="242">
        <f>IFERROR(_xll.qlIndexFixing($BF$1,BA616,,_xll.ohTrigger(Trigger,Trigger6M)),#N/A)</f>
        <v>8.3618184265981318E-3</v>
      </c>
    </row>
    <row r="617" spans="52:57" ht="11.25" customHeight="1" x14ac:dyDescent="0.25">
      <c r="AZ617" s="99" t="s">
        <v>83</v>
      </c>
      <c r="BA617" s="98">
        <f>_xll.qlInterestRateIndexFixingDate(Currency&amp;"ibor"&amp;Tenor,BB617,Trigger)</f>
        <v>43704</v>
      </c>
      <c r="BB617" s="98">
        <f>_xll.qlCalendarAdvance(Calendar,BB616,AZ617,"f",,Trigger)</f>
        <v>43706</v>
      </c>
      <c r="BC617" s="98">
        <f>_xll.qlInterestRateIndexMaturity(Currency&amp;"ibor"&amp;Tenor,BB617,Trigger)</f>
        <v>43889</v>
      </c>
      <c r="BD617" s="242" t="e">
        <f>_xll.qlIndexFixing($AD$5,BA617,TRUE,_xll.ohTrigger(Trigger,Trigger6M))</f>
        <v>#NUM!</v>
      </c>
      <c r="BE617" s="242">
        <f>IFERROR(_xll.qlIndexFixing($BF$1,BA617,,_xll.ohTrigger(Trigger,Trigger6M)),#N/A)</f>
        <v>8.4064395325792966E-3</v>
      </c>
    </row>
    <row r="618" spans="52:57" ht="11.25" customHeight="1" x14ac:dyDescent="0.25">
      <c r="AZ618" s="99" t="s">
        <v>83</v>
      </c>
      <c r="BA618" s="98">
        <f>_xll.qlInterestRateIndexFixingDate(Currency&amp;"ibor"&amp;Tenor,BB618,Trigger)</f>
        <v>43711</v>
      </c>
      <c r="BB618" s="98">
        <f>_xll.qlCalendarAdvance(Calendar,BB617,AZ618,"f",,Trigger)</f>
        <v>43713</v>
      </c>
      <c r="BC618" s="98">
        <f>_xll.qlInterestRateIndexMaturity(Currency&amp;"ibor"&amp;Tenor,BB618,Trigger)</f>
        <v>43895</v>
      </c>
      <c r="BD618" s="242" t="e">
        <f>_xll.qlIndexFixing($AD$5,BA618,TRUE,_xll.ohTrigger(Trigger,Trigger6M))</f>
        <v>#NUM!</v>
      </c>
      <c r="BE618" s="242">
        <f>IFERROR(_xll.qlIndexFixing($BF$1,BA618,,_xll.ohTrigger(Trigger,Trigger6M)),#N/A)</f>
        <v>8.4592537626438664E-3</v>
      </c>
    </row>
    <row r="619" spans="52:57" ht="11.25" customHeight="1" x14ac:dyDescent="0.25">
      <c r="AZ619" s="99" t="s">
        <v>83</v>
      </c>
      <c r="BA619" s="98">
        <f>_xll.qlInterestRateIndexFixingDate(Currency&amp;"ibor"&amp;Tenor,BB619,Trigger)</f>
        <v>43718</v>
      </c>
      <c r="BB619" s="98">
        <f>_xll.qlCalendarAdvance(Calendar,BB618,AZ619,"f",,Trigger)</f>
        <v>43720</v>
      </c>
      <c r="BC619" s="98">
        <f>_xll.qlInterestRateIndexMaturity(Currency&amp;"ibor"&amp;Tenor,BB619,Trigger)</f>
        <v>43902</v>
      </c>
      <c r="BD619" s="242" t="e">
        <f>_xll.qlIndexFixing($AD$5,BA619,TRUE,_xll.ohTrigger(Trigger,Trigger6M))</f>
        <v>#NUM!</v>
      </c>
      <c r="BE619" s="242">
        <f>IFERROR(_xll.qlIndexFixing($BF$1,BA619,,_xll.ohTrigger(Trigger,Trigger6M)),#N/A)</f>
        <v>8.5160945818746163E-3</v>
      </c>
    </row>
    <row r="620" spans="52:57" ht="11.25" customHeight="1" x14ac:dyDescent="0.25">
      <c r="AZ620" s="99" t="s">
        <v>83</v>
      </c>
      <c r="BA620" s="98">
        <f>_xll.qlInterestRateIndexFixingDate(Currency&amp;"ibor"&amp;Tenor,BB620,Trigger)</f>
        <v>43725</v>
      </c>
      <c r="BB620" s="98">
        <f>_xll.qlCalendarAdvance(Calendar,BB619,AZ620,"f",,Trigger)</f>
        <v>43727</v>
      </c>
      <c r="BC620" s="98">
        <f>_xll.qlInterestRateIndexMaturity(Currency&amp;"ibor"&amp;Tenor,BB620,Trigger)</f>
        <v>43909</v>
      </c>
      <c r="BD620" s="242" t="e">
        <f>_xll.qlIndexFixing($AD$5,BA620,TRUE,_xll.ohTrigger(Trigger,Trigger6M))</f>
        <v>#NUM!</v>
      </c>
      <c r="BE620" s="242">
        <f>IFERROR(_xll.qlIndexFixing($BF$1,BA620,,_xll.ohTrigger(Trigger,Trigger6M)),#N/A)</f>
        <v>8.5728215646890277E-3</v>
      </c>
    </row>
    <row r="621" spans="52:57" ht="11.25" customHeight="1" x14ac:dyDescent="0.25">
      <c r="AZ621" s="99" t="s">
        <v>83</v>
      </c>
      <c r="BA621" s="98">
        <f>_xll.qlInterestRateIndexFixingDate(Currency&amp;"ibor"&amp;Tenor,BB621,Trigger)</f>
        <v>43732</v>
      </c>
      <c r="BB621" s="98">
        <f>_xll.qlCalendarAdvance(Calendar,BB620,AZ621,"f",,Trigger)</f>
        <v>43734</v>
      </c>
      <c r="BC621" s="98">
        <f>_xll.qlInterestRateIndexMaturity(Currency&amp;"ibor"&amp;Tenor,BB621,Trigger)</f>
        <v>43916</v>
      </c>
      <c r="BD621" s="242" t="e">
        <f>_xll.qlIndexFixing($AD$5,BA621,TRUE,_xll.ohTrigger(Trigger,Trigger6M))</f>
        <v>#NUM!</v>
      </c>
      <c r="BE621" s="242">
        <f>IFERROR(_xll.qlIndexFixing($BF$1,BA621,,_xll.ohTrigger(Trigger,Trigger6M)),#N/A)</f>
        <v>8.629430439297146E-3</v>
      </c>
    </row>
    <row r="622" spans="52:57" ht="11.25" customHeight="1" x14ac:dyDescent="0.25">
      <c r="AZ622" s="99" t="s">
        <v>83</v>
      </c>
      <c r="BA622" s="98">
        <f>_xll.qlInterestRateIndexFixingDate(Currency&amp;"ibor"&amp;Tenor,BB622,Trigger)</f>
        <v>43739</v>
      </c>
      <c r="BB622" s="98">
        <f>_xll.qlCalendarAdvance(Calendar,BB621,AZ622,"f",,Trigger)</f>
        <v>43741</v>
      </c>
      <c r="BC622" s="98">
        <f>_xll.qlInterestRateIndexMaturity(Currency&amp;"ibor"&amp;Tenor,BB622,Trigger)</f>
        <v>43924</v>
      </c>
      <c r="BD622" s="242" t="e">
        <f>_xll.qlIndexFixing($AD$5,BA622,TRUE,_xll.ohTrigger(Trigger,Trigger6M))</f>
        <v>#NUM!</v>
      </c>
      <c r="BE622" s="242">
        <f>IFERROR(_xll.qlIndexFixing($BF$1,BA622,,_xll.ohTrigger(Trigger,Trigger6M)),#N/A)</f>
        <v>8.6900117142299279E-3</v>
      </c>
    </row>
    <row r="623" spans="52:57" ht="11.25" customHeight="1" x14ac:dyDescent="0.25">
      <c r="AZ623" s="99" t="s">
        <v>83</v>
      </c>
      <c r="BA623" s="98">
        <f>_xll.qlInterestRateIndexFixingDate(Currency&amp;"ibor"&amp;Tenor,BB623,Trigger)</f>
        <v>43746</v>
      </c>
      <c r="BB623" s="98">
        <f>_xll.qlCalendarAdvance(Calendar,BB622,AZ623,"f",,Trigger)</f>
        <v>43748</v>
      </c>
      <c r="BC623" s="98">
        <f>_xll.qlInterestRateIndexMaturity(Currency&amp;"ibor"&amp;Tenor,BB623,Trigger)</f>
        <v>43935</v>
      </c>
      <c r="BD623" s="242" t="e">
        <f>_xll.qlIndexFixing($AD$5,BA623,TRUE,_xll.ohTrigger(Trigger,Trigger6M))</f>
        <v>#NUM!</v>
      </c>
      <c r="BE623" s="242">
        <f>IFERROR(_xll.qlIndexFixing($BF$1,BA623,,_xll.ohTrigger(Trigger,Trigger6M)),#N/A)</f>
        <v>8.762695880464513E-3</v>
      </c>
    </row>
    <row r="624" spans="52:57" ht="11.25" customHeight="1" x14ac:dyDescent="0.25">
      <c r="AZ624" s="99" t="s">
        <v>83</v>
      </c>
      <c r="BA624" s="98">
        <f>_xll.qlInterestRateIndexFixingDate(Currency&amp;"ibor"&amp;Tenor,BB624,Trigger)</f>
        <v>43753</v>
      </c>
      <c r="BB624" s="98">
        <f>_xll.qlCalendarAdvance(Calendar,BB623,AZ624,"f",,Trigger)</f>
        <v>43755</v>
      </c>
      <c r="BC624" s="98">
        <f>_xll.qlInterestRateIndexMaturity(Currency&amp;"ibor"&amp;Tenor,BB624,Trigger)</f>
        <v>43938</v>
      </c>
      <c r="BD624" s="242" t="e">
        <f>_xll.qlIndexFixing($AD$5,BA624,TRUE,_xll.ohTrigger(Trigger,Trigger6M))</f>
        <v>#NUM!</v>
      </c>
      <c r="BE624" s="242">
        <f>IFERROR(_xll.qlIndexFixing($BF$1,BA624,,_xll.ohTrigger(Trigger,Trigger6M)),#N/A)</f>
        <v>8.8025818249754442E-3</v>
      </c>
    </row>
    <row r="625" spans="52:57" ht="11.25" customHeight="1" x14ac:dyDescent="0.25">
      <c r="AZ625" s="99" t="s">
        <v>83</v>
      </c>
      <c r="BA625" s="98">
        <f>_xll.qlInterestRateIndexFixingDate(Currency&amp;"ibor"&amp;Tenor,BB625,Trigger)</f>
        <v>43760</v>
      </c>
      <c r="BB625" s="98">
        <f>_xll.qlCalendarAdvance(Calendar,BB624,AZ625,"f",,Trigger)</f>
        <v>43762</v>
      </c>
      <c r="BC625" s="98">
        <f>_xll.qlInterestRateIndexMaturity(Currency&amp;"ibor"&amp;Tenor,BB625,Trigger)</f>
        <v>43945</v>
      </c>
      <c r="BD625" s="242" t="e">
        <f>_xll.qlIndexFixing($AD$5,BA625,TRUE,_xll.ohTrigger(Trigger,Trigger6M))</f>
        <v>#NUM!</v>
      </c>
      <c r="BE625" s="242">
        <f>IFERROR(_xll.qlIndexFixing($BF$1,BA625,,_xll.ohTrigger(Trigger,Trigger6M)),#N/A)</f>
        <v>8.8586657673753681E-3</v>
      </c>
    </row>
    <row r="626" spans="52:57" ht="11.25" customHeight="1" x14ac:dyDescent="0.25">
      <c r="AZ626" s="99" t="s">
        <v>83</v>
      </c>
      <c r="BA626" s="98">
        <f>_xll.qlInterestRateIndexFixingDate(Currency&amp;"ibor"&amp;Tenor,BB626,Trigger)</f>
        <v>43767</v>
      </c>
      <c r="BB626" s="98">
        <f>_xll.qlCalendarAdvance(Calendar,BB625,AZ626,"f",,Trigger)</f>
        <v>43769</v>
      </c>
      <c r="BC626" s="98">
        <f>_xll.qlInterestRateIndexMaturity(Currency&amp;"ibor"&amp;Tenor,BB626,Trigger)</f>
        <v>43951</v>
      </c>
      <c r="BD626" s="242" t="e">
        <f>_xll.qlIndexFixing($AD$5,BA626,TRUE,_xll.ohTrigger(Trigger,Trigger6M))</f>
        <v>#NUM!</v>
      </c>
      <c r="BE626" s="242">
        <f>IFERROR(_xll.qlIndexFixing($BF$1,BA626,,_xll.ohTrigger(Trigger,Trigger6M)),#N/A)</f>
        <v>8.9105536441852675E-3</v>
      </c>
    </row>
    <row r="627" spans="52:57" ht="11.25" customHeight="1" x14ac:dyDescent="0.25">
      <c r="AZ627" s="99" t="s">
        <v>83</v>
      </c>
      <c r="BA627" s="98">
        <f>_xll.qlInterestRateIndexFixingDate(Currency&amp;"ibor"&amp;Tenor,BB627,Trigger)</f>
        <v>43774</v>
      </c>
      <c r="BB627" s="98">
        <f>_xll.qlCalendarAdvance(Calendar,BB626,AZ627,"f",,Trigger)</f>
        <v>43776</v>
      </c>
      <c r="BC627" s="98">
        <f>_xll.qlInterestRateIndexMaturity(Currency&amp;"ibor"&amp;Tenor,BB627,Trigger)</f>
        <v>43958</v>
      </c>
      <c r="BD627" s="242" t="e">
        <f>_xll.qlIndexFixing($AD$5,BA627,TRUE,_xll.ohTrigger(Trigger,Trigger6M))</f>
        <v>#NUM!</v>
      </c>
      <c r="BE627" s="242">
        <f>IFERROR(_xll.qlIndexFixing($BF$1,BA627,,_xll.ohTrigger(Trigger,Trigger6M)),#N/A)</f>
        <v>8.9663641361072705E-3</v>
      </c>
    </row>
    <row r="628" spans="52:57" ht="11.25" customHeight="1" x14ac:dyDescent="0.25">
      <c r="AZ628" s="99" t="s">
        <v>83</v>
      </c>
      <c r="BA628" s="98">
        <f>_xll.qlInterestRateIndexFixingDate(Currency&amp;"ibor"&amp;Tenor,BB628,Trigger)</f>
        <v>43781</v>
      </c>
      <c r="BB628" s="98">
        <f>_xll.qlCalendarAdvance(Calendar,BB627,AZ628,"f",,Trigger)</f>
        <v>43783</v>
      </c>
      <c r="BC628" s="98">
        <f>_xll.qlInterestRateIndexMaturity(Currency&amp;"ibor"&amp;Tenor,BB628,Trigger)</f>
        <v>43965</v>
      </c>
      <c r="BD628" s="242" t="e">
        <f>_xll.qlIndexFixing($AD$5,BA628,TRUE,_xll.ohTrigger(Trigger,Trigger6M))</f>
        <v>#NUM!</v>
      </c>
      <c r="BE628" s="242">
        <f>IFERROR(_xll.qlIndexFixing($BF$1,BA628,,_xll.ohTrigger(Trigger,Trigger6M)),#N/A)</f>
        <v>9.0220266044209567E-3</v>
      </c>
    </row>
    <row r="629" spans="52:57" ht="11.25" customHeight="1" x14ac:dyDescent="0.25">
      <c r="AZ629" s="99" t="s">
        <v>83</v>
      </c>
      <c r="BA629" s="98">
        <f>_xll.qlInterestRateIndexFixingDate(Currency&amp;"ibor"&amp;Tenor,BB629,Trigger)</f>
        <v>43788</v>
      </c>
      <c r="BB629" s="98">
        <f>_xll.qlCalendarAdvance(Calendar,BB628,AZ629,"f",,Trigger)</f>
        <v>43790</v>
      </c>
      <c r="BC629" s="98">
        <f>_xll.qlInterestRateIndexMaturity(Currency&amp;"ibor"&amp;Tenor,BB629,Trigger)</f>
        <v>43972</v>
      </c>
      <c r="BD629" s="242" t="e">
        <f>_xll.qlIndexFixing($AD$5,BA629,TRUE,_xll.ohTrigger(Trigger,Trigger6M))</f>
        <v>#NUM!</v>
      </c>
      <c r="BE629" s="242">
        <f>IFERROR(_xll.qlIndexFixing($BF$1,BA629,,_xll.ohTrigger(Trigger,Trigger6M)),#N/A)</f>
        <v>9.0775367736931345E-3</v>
      </c>
    </row>
    <row r="630" spans="52:57" ht="11.25" customHeight="1" x14ac:dyDescent="0.25">
      <c r="AZ630" s="99" t="s">
        <v>83</v>
      </c>
      <c r="BA630" s="98">
        <f>_xll.qlInterestRateIndexFixingDate(Currency&amp;"ibor"&amp;Tenor,BB630,Trigger)</f>
        <v>43795</v>
      </c>
      <c r="BB630" s="98">
        <f>_xll.qlCalendarAdvance(Calendar,BB629,AZ630,"f",,Trigger)</f>
        <v>43797</v>
      </c>
      <c r="BC630" s="98">
        <f>_xll.qlInterestRateIndexMaturity(Currency&amp;"ibor"&amp;Tenor,BB630,Trigger)</f>
        <v>43979</v>
      </c>
      <c r="BD630" s="242" t="e">
        <f>_xll.qlIndexFixing($AD$5,BA630,TRUE,_xll.ohTrigger(Trigger,Trigger6M))</f>
        <v>#NUM!</v>
      </c>
      <c r="BE630" s="242">
        <f>IFERROR(_xll.qlIndexFixing($BF$1,BA630,,_xll.ohTrigger(Trigger,Trigger6M)),#N/A)</f>
        <v>9.1328903680474461E-3</v>
      </c>
    </row>
    <row r="631" spans="52:57" ht="11.25" customHeight="1" x14ac:dyDescent="0.25">
      <c r="AZ631" s="99" t="s">
        <v>83</v>
      </c>
      <c r="BA631" s="98">
        <f>_xll.qlInterestRateIndexFixingDate(Currency&amp;"ibor"&amp;Tenor,BB631,Trigger)</f>
        <v>43802</v>
      </c>
      <c r="BB631" s="98">
        <f>_xll.qlCalendarAdvance(Calendar,BB630,AZ631,"f",,Trigger)</f>
        <v>43804</v>
      </c>
      <c r="BC631" s="98">
        <f>_xll.qlInterestRateIndexMaturity(Currency&amp;"ibor"&amp;Tenor,BB631,Trigger)</f>
        <v>43987</v>
      </c>
      <c r="BD631" s="242" t="e">
        <f>_xll.qlIndexFixing($AD$5,BA631,TRUE,_xll.ohTrigger(Trigger,Trigger6M))</f>
        <v>#NUM!</v>
      </c>
      <c r="BE631" s="242">
        <f>IFERROR(_xll.qlIndexFixing($BF$1,BA631,,_xll.ohTrigger(Trigger,Trigger6M)),#N/A)</f>
        <v>9.1920845315247839E-3</v>
      </c>
    </row>
    <row r="632" spans="52:57" ht="11.25" customHeight="1" x14ac:dyDescent="0.25">
      <c r="AZ632" s="99" t="s">
        <v>83</v>
      </c>
      <c r="BA632" s="98">
        <f>_xll.qlInterestRateIndexFixingDate(Currency&amp;"ibor"&amp;Tenor,BB632,Trigger)</f>
        <v>43809</v>
      </c>
      <c r="BB632" s="98">
        <f>_xll.qlCalendarAdvance(Calendar,BB631,AZ632,"f",,Trigger)</f>
        <v>43811</v>
      </c>
      <c r="BC632" s="98">
        <f>_xll.qlInterestRateIndexMaturity(Currency&amp;"ibor"&amp;Tenor,BB632,Trigger)</f>
        <v>43994</v>
      </c>
      <c r="BD632" s="242" t="e">
        <f>_xll.qlIndexFixing($AD$5,BA632,TRUE,_xll.ohTrigger(Trigger,Trigger6M))</f>
        <v>#NUM!</v>
      </c>
      <c r="BE632" s="242">
        <f>IFERROR(_xll.qlIndexFixing($BF$1,BA632,,_xll.ohTrigger(Trigger,Trigger6M)),#N/A)</f>
        <v>9.2471002691463071E-3</v>
      </c>
    </row>
    <row r="633" spans="52:57" ht="11.25" customHeight="1" x14ac:dyDescent="0.25">
      <c r="AZ633" s="99" t="s">
        <v>83</v>
      </c>
      <c r="BA633" s="98">
        <f>_xll.qlInterestRateIndexFixingDate(Currency&amp;"ibor"&amp;Tenor,BB633,Trigger)</f>
        <v>43816</v>
      </c>
      <c r="BB633" s="98">
        <f>_xll.qlCalendarAdvance(Calendar,BB632,AZ633,"f",,Trigger)</f>
        <v>43818</v>
      </c>
      <c r="BC633" s="98">
        <f>_xll.qlInterestRateIndexMaturity(Currency&amp;"ibor"&amp;Tenor,BB633,Trigger)</f>
        <v>44001</v>
      </c>
      <c r="BD633" s="242" t="e">
        <f>_xll.qlIndexFixing($AD$5,BA633,TRUE,_xll.ohTrigger(Trigger,Trigger6M))</f>
        <v>#NUM!</v>
      </c>
      <c r="BE633" s="242">
        <f>IFERROR(_xll.qlIndexFixing($BF$1,BA633,,_xll.ohTrigger(Trigger,Trigger6M)),#N/A)</f>
        <v>9.3019463000002835E-3</v>
      </c>
    </row>
    <row r="634" spans="52:57" ht="11.25" customHeight="1" x14ac:dyDescent="0.25">
      <c r="AZ634" s="99" t="s">
        <v>83</v>
      </c>
      <c r="BA634" s="98">
        <f>_xll.qlInterestRateIndexFixingDate(Currency&amp;"ibor"&amp;Tenor,BB634,Trigger)</f>
        <v>43822</v>
      </c>
      <c r="BB634" s="98">
        <f>_xll.qlCalendarAdvance(Calendar,BB633,AZ634,"f",,Trigger)</f>
        <v>43826</v>
      </c>
      <c r="BC634" s="98">
        <f>_xll.qlInterestRateIndexMaturity(Currency&amp;"ibor"&amp;Tenor,BB634,Trigger)</f>
        <v>44011</v>
      </c>
      <c r="BD634" s="242" t="e">
        <f>_xll.qlIndexFixing($AD$5,BA634,TRUE,_xll.ohTrigger(Trigger,Trigger6M))</f>
        <v>#NUM!</v>
      </c>
      <c r="BE634" s="242">
        <f>IFERROR(_xll.qlIndexFixing($BF$1,BA634,,_xll.ohTrigger(Trigger,Trigger6M)),#N/A)</f>
        <v>9.3723367102742771E-3</v>
      </c>
    </row>
    <row r="635" spans="52:57" ht="11.25" customHeight="1" x14ac:dyDescent="0.25">
      <c r="AZ635" s="99" t="s">
        <v>83</v>
      </c>
      <c r="BA635" s="98">
        <f>_xll.qlInterestRateIndexFixingDate(Currency&amp;"ibor"&amp;Tenor,BB635,Trigger)</f>
        <v>43830</v>
      </c>
      <c r="BB635" s="98">
        <f>_xll.qlCalendarAdvance(Calendar,BB634,AZ635,"f",,Trigger)</f>
        <v>43833</v>
      </c>
      <c r="BC635" s="98">
        <f>_xll.qlInterestRateIndexMaturity(Currency&amp;"ibor"&amp;Tenor,BB635,Trigger)</f>
        <v>44015</v>
      </c>
      <c r="BD635" s="242" t="e">
        <f>_xll.qlIndexFixing($AD$5,BA635,TRUE,_xll.ohTrigger(Trigger,Trigger6M))</f>
        <v>#NUM!</v>
      </c>
      <c r="BE635" s="242">
        <f>IFERROR(_xll.qlIndexFixing($BF$1,BA635,,_xll.ohTrigger(Trigger,Trigger6M)),#N/A)</f>
        <v>9.4149319053557848E-3</v>
      </c>
    </row>
    <row r="636" spans="52:57" ht="11.25" customHeight="1" x14ac:dyDescent="0.25">
      <c r="AZ636" s="99" t="s">
        <v>83</v>
      </c>
      <c r="BA636" s="98">
        <f>_xll.qlInterestRateIndexFixingDate(Currency&amp;"ibor"&amp;Tenor,BB636,Trigger)</f>
        <v>43838</v>
      </c>
      <c r="BB636" s="98">
        <f>_xll.qlCalendarAdvance(Calendar,BB635,AZ636,"f",,Trigger)</f>
        <v>43840</v>
      </c>
      <c r="BC636" s="98">
        <f>_xll.qlInterestRateIndexMaturity(Currency&amp;"ibor"&amp;Tenor,BB636,Trigger)</f>
        <v>44022</v>
      </c>
      <c r="BD636" s="242" t="e">
        <f>_xll.qlIndexFixing($AD$5,BA636,TRUE,_xll.ohTrigger(Trigger,Trigger6M))</f>
        <v>#NUM!</v>
      </c>
      <c r="BE636" s="242">
        <f>IFERROR(_xll.qlIndexFixing($BF$1,BA636,,_xll.ohTrigger(Trigger,Trigger6M)),#N/A)</f>
        <v>9.4692298490280605E-3</v>
      </c>
    </row>
    <row r="637" spans="52:57" ht="11.25" customHeight="1" x14ac:dyDescent="0.25">
      <c r="AZ637" s="99" t="s">
        <v>83</v>
      </c>
      <c r="BA637" s="98">
        <f>_xll.qlInterestRateIndexFixingDate(Currency&amp;"ibor"&amp;Tenor,BB637,Trigger)</f>
        <v>43845</v>
      </c>
      <c r="BB637" s="98">
        <f>_xll.qlCalendarAdvance(Calendar,BB636,AZ637,"f",,Trigger)</f>
        <v>43847</v>
      </c>
      <c r="BC637" s="98">
        <f>_xll.qlInterestRateIndexMaturity(Currency&amp;"ibor"&amp;Tenor,BB637,Trigger)</f>
        <v>44029</v>
      </c>
      <c r="BD637" s="242" t="e">
        <f>_xll.qlIndexFixing($AD$5,BA637,TRUE,_xll.ohTrigger(Trigger,Trigger6M))</f>
        <v>#NUM!</v>
      </c>
      <c r="BE637" s="242">
        <f>IFERROR(_xll.qlIndexFixing($BF$1,BA637,,_xll.ohTrigger(Trigger,Trigger6M)),#N/A)</f>
        <v>9.5233406632670697E-3</v>
      </c>
    </row>
    <row r="638" spans="52:57" ht="11.25" customHeight="1" x14ac:dyDescent="0.25">
      <c r="AZ638" s="99" t="s">
        <v>83</v>
      </c>
      <c r="BA638" s="98">
        <f>_xll.qlInterestRateIndexFixingDate(Currency&amp;"ibor"&amp;Tenor,BB638,Trigger)</f>
        <v>43852</v>
      </c>
      <c r="BB638" s="98">
        <f>_xll.qlCalendarAdvance(Calendar,BB637,AZ638,"f",,Trigger)</f>
        <v>43854</v>
      </c>
      <c r="BC638" s="98">
        <f>_xll.qlInterestRateIndexMaturity(Currency&amp;"ibor"&amp;Tenor,BB638,Trigger)</f>
        <v>44036</v>
      </c>
      <c r="BD638" s="242" t="e">
        <f>_xll.qlIndexFixing($AD$5,BA638,TRUE,_xll.ohTrigger(Trigger,Trigger6M))</f>
        <v>#NUM!</v>
      </c>
      <c r="BE638" s="242">
        <f>IFERROR(_xll.qlIndexFixing($BF$1,BA638,,_xll.ohTrigger(Trigger,Trigger6M)),#N/A)</f>
        <v>9.5772600687293388E-3</v>
      </c>
    </row>
    <row r="639" spans="52:57" ht="11.25" customHeight="1" x14ac:dyDescent="0.25">
      <c r="AZ639" s="99" t="s">
        <v>83</v>
      </c>
      <c r="BA639" s="98">
        <f>_xll.qlInterestRateIndexFixingDate(Currency&amp;"ibor"&amp;Tenor,BB639,Trigger)</f>
        <v>43859</v>
      </c>
      <c r="BB639" s="98">
        <f>_xll.qlCalendarAdvance(Calendar,BB638,AZ639,"f",,Trigger)</f>
        <v>43861</v>
      </c>
      <c r="BC639" s="98">
        <f>_xll.qlInterestRateIndexMaturity(Currency&amp;"ibor"&amp;Tenor,BB639,Trigger)</f>
        <v>44043</v>
      </c>
      <c r="BD639" s="242" t="e">
        <f>_xll.qlIndexFixing($AD$5,BA639,TRUE,_xll.ohTrigger(Trigger,Trigger6M))</f>
        <v>#NUM!</v>
      </c>
      <c r="BE639" s="242">
        <f>IFERROR(_xll.qlIndexFixing($BF$1,BA639,,_xll.ohTrigger(Trigger,Trigger6M)),#N/A)</f>
        <v>9.6309837856638075E-3</v>
      </c>
    </row>
    <row r="640" spans="52:57" ht="11.25" customHeight="1" x14ac:dyDescent="0.25">
      <c r="AZ640" s="99" t="s">
        <v>83</v>
      </c>
      <c r="BA640" s="98">
        <f>_xll.qlInterestRateIndexFixingDate(Currency&amp;"ibor"&amp;Tenor,BB640,Trigger)</f>
        <v>43866</v>
      </c>
      <c r="BB640" s="98">
        <f>_xll.qlCalendarAdvance(Calendar,BB639,AZ640,"f",,Trigger)</f>
        <v>43868</v>
      </c>
      <c r="BC640" s="98">
        <f>_xll.qlInterestRateIndexMaturity(Currency&amp;"ibor"&amp;Tenor,BB640,Trigger)</f>
        <v>44050</v>
      </c>
      <c r="BD640" s="242" t="e">
        <f>_xll.qlIndexFixing($AD$5,BA640,TRUE,_xll.ohTrigger(Trigger,Trigger6M))</f>
        <v>#NUM!</v>
      </c>
      <c r="BE640" s="242">
        <f>IFERROR(_xll.qlIndexFixing($BF$1,BA640,,_xll.ohTrigger(Trigger,Trigger6M)),#N/A)</f>
        <v>9.684507533915785E-3</v>
      </c>
    </row>
    <row r="641" spans="52:57" ht="11.25" customHeight="1" x14ac:dyDescent="0.25">
      <c r="AZ641" s="99" t="s">
        <v>83</v>
      </c>
      <c r="BA641" s="98">
        <f>_xll.qlInterestRateIndexFixingDate(Currency&amp;"ibor"&amp;Tenor,BB641,Trigger)</f>
        <v>43873</v>
      </c>
      <c r="BB641" s="98">
        <f>_xll.qlCalendarAdvance(Calendar,BB640,AZ641,"f",,Trigger)</f>
        <v>43875</v>
      </c>
      <c r="BC641" s="98">
        <f>_xll.qlInterestRateIndexMaturity(Currency&amp;"ibor"&amp;Tenor,BB641,Trigger)</f>
        <v>44057</v>
      </c>
      <c r="BD641" s="242" t="e">
        <f>_xll.qlIndexFixing($AD$5,BA641,TRUE,_xll.ohTrigger(Trigger,Trigger6M))</f>
        <v>#NUM!</v>
      </c>
      <c r="BE641" s="242">
        <f>IFERROR(_xll.qlIndexFixing($BF$1,BA641,,_xll.ohTrigger(Trigger,Trigger6M)),#N/A)</f>
        <v>9.7378270329295802E-3</v>
      </c>
    </row>
    <row r="642" spans="52:57" ht="11.25" customHeight="1" x14ac:dyDescent="0.25">
      <c r="AZ642" s="99" t="s">
        <v>83</v>
      </c>
      <c r="BA642" s="98">
        <f>_xll.qlInterestRateIndexFixingDate(Currency&amp;"ibor"&amp;Tenor,BB642,Trigger)</f>
        <v>43880</v>
      </c>
      <c r="BB642" s="98">
        <f>_xll.qlCalendarAdvance(Calendar,BB641,AZ642,"f",,Trigger)</f>
        <v>43882</v>
      </c>
      <c r="BC642" s="98">
        <f>_xll.qlInterestRateIndexMaturity(Currency&amp;"ibor"&amp;Tenor,BB642,Trigger)</f>
        <v>44064</v>
      </c>
      <c r="BD642" s="242" t="e">
        <f>_xll.qlIndexFixing($AD$5,BA642,TRUE,_xll.ohTrigger(Trigger,Trigger6M))</f>
        <v>#NUM!</v>
      </c>
      <c r="BE642" s="242">
        <f>IFERROR(_xll.qlIndexFixing($BF$1,BA642,,_xll.ohTrigger(Trigger,Trigger6M)),#N/A)</f>
        <v>9.7909380017564118E-3</v>
      </c>
    </row>
    <row r="643" spans="52:57" ht="11.25" customHeight="1" x14ac:dyDescent="0.25">
      <c r="AZ643" s="99" t="s">
        <v>83</v>
      </c>
      <c r="BA643" s="98">
        <f>_xll.qlInterestRateIndexFixingDate(Currency&amp;"ibor"&amp;Tenor,BB643,Trigger)</f>
        <v>43887</v>
      </c>
      <c r="BB643" s="98">
        <f>_xll.qlCalendarAdvance(Calendar,BB642,AZ643,"f",,Trigger)</f>
        <v>43889</v>
      </c>
      <c r="BC643" s="98">
        <f>_xll.qlInterestRateIndexMaturity(Currency&amp;"ibor"&amp;Tenor,BB643,Trigger)</f>
        <v>44074</v>
      </c>
      <c r="BD643" s="242" t="e">
        <f>_xll.qlIndexFixing($AD$5,BA643,TRUE,_xll.ohTrigger(Trigger,Trigger6M))</f>
        <v>#NUM!</v>
      </c>
      <c r="BE643" s="242">
        <f>IFERROR(_xll.qlIndexFixing($BF$1,BA643,,_xll.ohTrigger(Trigger,Trigger6M)),#N/A)</f>
        <v>9.8553421224007003E-3</v>
      </c>
    </row>
    <row r="644" spans="52:57" ht="11.25" customHeight="1" x14ac:dyDescent="0.25">
      <c r="AZ644" s="99" t="s">
        <v>83</v>
      </c>
      <c r="BA644" s="98">
        <f>_xll.qlInterestRateIndexFixingDate(Currency&amp;"ibor"&amp;Tenor,BB644,Trigger)</f>
        <v>43894</v>
      </c>
      <c r="BB644" s="98">
        <f>_xll.qlCalendarAdvance(Calendar,BB643,AZ644,"f",,Trigger)</f>
        <v>43896</v>
      </c>
      <c r="BC644" s="98">
        <f>_xll.qlInterestRateIndexMaturity(Currency&amp;"ibor"&amp;Tenor,BB644,Trigger)</f>
        <v>44081</v>
      </c>
      <c r="BD644" s="242" t="e">
        <f>_xll.qlIndexFixing($AD$5,BA644,TRUE,_xll.ohTrigger(Trigger,Trigger6M))</f>
        <v>#NUM!</v>
      </c>
      <c r="BE644" s="242">
        <f>IFERROR(_xll.qlIndexFixing($BF$1,BA644,,_xll.ohTrigger(Trigger,Trigger6M)),#N/A)</f>
        <v>9.9079819700788867E-3</v>
      </c>
    </row>
    <row r="645" spans="52:57" ht="11.25" customHeight="1" x14ac:dyDescent="0.25">
      <c r="AZ645" s="99" t="s">
        <v>83</v>
      </c>
      <c r="BA645" s="98">
        <f>_xll.qlInterestRateIndexFixingDate(Currency&amp;"ibor"&amp;Tenor,BB645,Trigger)</f>
        <v>43901</v>
      </c>
      <c r="BB645" s="98">
        <f>_xll.qlCalendarAdvance(Calendar,BB644,AZ645,"f",,Trigger)</f>
        <v>43903</v>
      </c>
      <c r="BC645" s="98">
        <f>_xll.qlInterestRateIndexMaturity(Currency&amp;"ibor"&amp;Tenor,BB645,Trigger)</f>
        <v>44088</v>
      </c>
      <c r="BD645" s="242" t="e">
        <f>_xll.qlIndexFixing($AD$5,BA645,TRUE,_xll.ohTrigger(Trigger,Trigger6M))</f>
        <v>#NUM!</v>
      </c>
      <c r="BE645" s="242">
        <f>IFERROR(_xll.qlIndexFixing($BF$1,BA645,,_xll.ohTrigger(Trigger,Trigger6M)),#N/A)</f>
        <v>9.9604163606510435E-3</v>
      </c>
    </row>
    <row r="646" spans="52:57" ht="11.25" customHeight="1" x14ac:dyDescent="0.25">
      <c r="AZ646" s="99" t="s">
        <v>83</v>
      </c>
      <c r="BA646" s="98">
        <f>_xll.qlInterestRateIndexFixingDate(Currency&amp;"ibor"&amp;Tenor,BB646,Trigger)</f>
        <v>43908</v>
      </c>
      <c r="BB646" s="98">
        <f>_xll.qlCalendarAdvance(Calendar,BB645,AZ646,"f",,Trigger)</f>
        <v>43910</v>
      </c>
      <c r="BC646" s="98">
        <f>_xll.qlInterestRateIndexMaturity(Currency&amp;"ibor"&amp;Tenor,BB646,Trigger)</f>
        <v>44095</v>
      </c>
      <c r="BD646" s="242" t="e">
        <f>_xll.qlIndexFixing($AD$5,BA646,TRUE,_xll.ohTrigger(Trigger,Trigger6M))</f>
        <v>#NUM!</v>
      </c>
      <c r="BE646" s="242">
        <f>IFERROR(_xll.qlIndexFixing($BF$1,BA646,,_xll.ohTrigger(Trigger,Trigger6M)),#N/A)</f>
        <v>1.0012653000714907E-2</v>
      </c>
    </row>
    <row r="647" spans="52:57" ht="11.25" customHeight="1" x14ac:dyDescent="0.25">
      <c r="AZ647" s="99" t="s">
        <v>83</v>
      </c>
      <c r="BA647" s="98">
        <f>_xll.qlInterestRateIndexFixingDate(Currency&amp;"ibor"&amp;Tenor,BB647,Trigger)</f>
        <v>43915</v>
      </c>
      <c r="BB647" s="98">
        <f>_xll.qlCalendarAdvance(Calendar,BB646,AZ647,"f",,Trigger)</f>
        <v>43917</v>
      </c>
      <c r="BC647" s="98">
        <f>_xll.qlInterestRateIndexMaturity(Currency&amp;"ibor"&amp;Tenor,BB647,Trigger)</f>
        <v>44102</v>
      </c>
      <c r="BD647" s="242" t="e">
        <f>_xll.qlIndexFixing($AD$5,BA647,TRUE,_xll.ohTrigger(Trigger,Trigger6M))</f>
        <v>#NUM!</v>
      </c>
      <c r="BE647" s="242">
        <f>IFERROR(_xll.qlIndexFixing($BF$1,BA647,,_xll.ohTrigger(Trigger,Trigger6M)),#N/A)</f>
        <v>1.0064699776216645E-2</v>
      </c>
    </row>
    <row r="648" spans="52:57" ht="11.25" customHeight="1" x14ac:dyDescent="0.25">
      <c r="AZ648" s="99" t="s">
        <v>83</v>
      </c>
      <c r="BA648" s="98">
        <f>_xll.qlInterestRateIndexFixingDate(Currency&amp;"ibor"&amp;Tenor,BB648,Trigger)</f>
        <v>43922</v>
      </c>
      <c r="BB648" s="98">
        <f>_xll.qlCalendarAdvance(Calendar,BB647,AZ648,"f",,Trigger)</f>
        <v>43924</v>
      </c>
      <c r="BC648" s="98">
        <f>_xll.qlInterestRateIndexMaturity(Currency&amp;"ibor"&amp;Tenor,BB648,Trigger)</f>
        <v>44109</v>
      </c>
      <c r="BD648" s="242" t="e">
        <f>_xll.qlIndexFixing($AD$5,BA648,TRUE,_xll.ohTrigger(Trigger,Trigger6M))</f>
        <v>#NUM!</v>
      </c>
      <c r="BE648" s="242">
        <f>IFERROR(_xll.qlIndexFixing($BF$1,BA648,,_xll.ohTrigger(Trigger,Trigger6M)),#N/A)</f>
        <v>1.0116564752466405E-2</v>
      </c>
    </row>
    <row r="649" spans="52:57" ht="11.25" customHeight="1" x14ac:dyDescent="0.25">
      <c r="AZ649" s="99" t="s">
        <v>83</v>
      </c>
      <c r="BA649" s="98">
        <f>_xll.qlInterestRateIndexFixingDate(Currency&amp;"ibor"&amp;Tenor,BB649,Trigger)</f>
        <v>43929</v>
      </c>
      <c r="BB649" s="98">
        <f>_xll.qlCalendarAdvance(Calendar,BB648,AZ649,"f",,Trigger)</f>
        <v>43935</v>
      </c>
      <c r="BC649" s="98">
        <f>_xll.qlInterestRateIndexMaturity(Currency&amp;"ibor"&amp;Tenor,BB649,Trigger)</f>
        <v>44118</v>
      </c>
      <c r="BD649" s="242" t="e">
        <f>_xll.qlIndexFixing($AD$5,BA649,TRUE,_xll.ohTrigger(Trigger,Trigger6M))</f>
        <v>#NUM!</v>
      </c>
      <c r="BE649" s="242">
        <f>IFERROR(_xll.qlIndexFixing($BF$1,BA649,,_xll.ohTrigger(Trigger,Trigger6M)),#N/A)</f>
        <v>1.0190192109615115E-2</v>
      </c>
    </row>
    <row r="650" spans="52:57" ht="11.25" customHeight="1" x14ac:dyDescent="0.25">
      <c r="AZ650" s="99" t="s">
        <v>83</v>
      </c>
      <c r="BA650" s="98">
        <f>_xll.qlInterestRateIndexFixingDate(Currency&amp;"ibor"&amp;Tenor,BB650,Trigger)</f>
        <v>43938</v>
      </c>
      <c r="BB650" s="98">
        <f>_xll.qlCalendarAdvance(Calendar,BB649,AZ650,"f",,Trigger)</f>
        <v>43942</v>
      </c>
      <c r="BC650" s="98">
        <f>_xll.qlInterestRateIndexMaturity(Currency&amp;"ibor"&amp;Tenor,BB650,Trigger)</f>
        <v>44125</v>
      </c>
      <c r="BD650" s="242" t="e">
        <f>_xll.qlIndexFixing($AD$5,BA650,TRUE,_xll.ohTrigger(Trigger,Trigger6M))</f>
        <v>#NUM!</v>
      </c>
      <c r="BE650" s="242">
        <f>IFERROR(_xll.qlIndexFixing($BF$1,BA650,,_xll.ohTrigger(Trigger,Trigger6M)),#N/A)</f>
        <v>1.0241640655560165E-2</v>
      </c>
    </row>
    <row r="651" spans="52:57" ht="11.25" customHeight="1" x14ac:dyDescent="0.25">
      <c r="AZ651" s="99" t="s">
        <v>83</v>
      </c>
      <c r="BA651" s="98">
        <f>_xll.qlInterestRateIndexFixingDate(Currency&amp;"ibor"&amp;Tenor,BB651,Trigger)</f>
        <v>43945</v>
      </c>
      <c r="BB651" s="98">
        <f>_xll.qlCalendarAdvance(Calendar,BB650,AZ651,"f",,Trigger)</f>
        <v>43949</v>
      </c>
      <c r="BC651" s="98">
        <f>_xll.qlInterestRateIndexMaturity(Currency&amp;"ibor"&amp;Tenor,BB651,Trigger)</f>
        <v>44132</v>
      </c>
      <c r="BD651" s="242" t="e">
        <f>_xll.qlIndexFixing($AD$5,BA651,TRUE,_xll.ohTrigger(Trigger,Trigger6M))</f>
        <v>#NUM!</v>
      </c>
      <c r="BE651" s="242">
        <f>IFERROR(_xll.qlIndexFixing($BF$1,BA651,,_xll.ohTrigger(Trigger,Trigger6M)),#N/A)</f>
        <v>1.0292935588278596E-2</v>
      </c>
    </row>
    <row r="652" spans="52:57" ht="11.25" customHeight="1" x14ac:dyDescent="0.25">
      <c r="AZ652" s="99" t="s">
        <v>83</v>
      </c>
      <c r="BA652" s="98">
        <f>_xll.qlInterestRateIndexFixingDate(Currency&amp;"ibor"&amp;Tenor,BB652,Trigger)</f>
        <v>43951</v>
      </c>
      <c r="BB652" s="98">
        <f>_xll.qlCalendarAdvance(Calendar,BB651,AZ652,"f",,Trigger)</f>
        <v>43956</v>
      </c>
      <c r="BC652" s="98">
        <f>_xll.qlInterestRateIndexMaturity(Currency&amp;"ibor"&amp;Tenor,BB652,Trigger)</f>
        <v>44140</v>
      </c>
      <c r="BD652" s="242" t="e">
        <f>_xll.qlIndexFixing($AD$5,BA652,TRUE,_xll.ohTrigger(Trigger,Trigger6M))</f>
        <v>#NUM!</v>
      </c>
      <c r="BE652" s="242">
        <f>IFERROR(_xll.qlIndexFixing($BF$1,BA652,,_xll.ohTrigger(Trigger,Trigger6M)),#N/A)</f>
        <v>1.0347833495814852E-2</v>
      </c>
    </row>
    <row r="653" spans="52:57" ht="11.25" customHeight="1" x14ac:dyDescent="0.25">
      <c r="AZ653" s="99" t="s">
        <v>83</v>
      </c>
      <c r="BA653" s="98">
        <f>_xll.qlInterestRateIndexFixingDate(Currency&amp;"ibor"&amp;Tenor,BB653,Trigger)</f>
        <v>43959</v>
      </c>
      <c r="BB653" s="98">
        <f>_xll.qlCalendarAdvance(Calendar,BB652,AZ653,"f",,Trigger)</f>
        <v>43963</v>
      </c>
      <c r="BC653" s="98">
        <f>_xll.qlInterestRateIndexMaturity(Currency&amp;"ibor"&amp;Tenor,BB653,Trigger)</f>
        <v>44147</v>
      </c>
      <c r="BD653" s="242" t="e">
        <f>_xll.qlIndexFixing($AD$5,BA653,TRUE,_xll.ohTrigger(Trigger,Trigger6M))</f>
        <v>#NUM!</v>
      </c>
      <c r="BE653" s="242">
        <f>IFERROR(_xll.qlIndexFixing($BF$1,BA653,,_xll.ohTrigger(Trigger,Trigger6M)),#N/A)</f>
        <v>1.0398844877048289E-2</v>
      </c>
    </row>
    <row r="654" spans="52:57" ht="11.25" customHeight="1" x14ac:dyDescent="0.25">
      <c r="AZ654" s="99" t="s">
        <v>83</v>
      </c>
      <c r="BA654" s="98">
        <f>_xll.qlInterestRateIndexFixingDate(Currency&amp;"ibor"&amp;Tenor,BB654,Trigger)</f>
        <v>43966</v>
      </c>
      <c r="BB654" s="98">
        <f>_xll.qlCalendarAdvance(Calendar,BB653,AZ654,"f",,Trigger)</f>
        <v>43970</v>
      </c>
      <c r="BC654" s="98">
        <f>_xll.qlInterestRateIndexMaturity(Currency&amp;"ibor"&amp;Tenor,BB654,Trigger)</f>
        <v>44154</v>
      </c>
      <c r="BD654" s="242" t="e">
        <f>_xll.qlIndexFixing($AD$5,BA654,TRUE,_xll.ohTrigger(Trigger,Trigger6M))</f>
        <v>#NUM!</v>
      </c>
      <c r="BE654" s="242">
        <f>IFERROR(_xll.qlIndexFixing($BF$1,BA654,,_xll.ohTrigger(Trigger,Trigger6M)),#N/A)</f>
        <v>1.0449731026559777E-2</v>
      </c>
    </row>
    <row r="655" spans="52:57" ht="11.25" customHeight="1" x14ac:dyDescent="0.25">
      <c r="AZ655" s="99" t="s">
        <v>83</v>
      </c>
      <c r="BA655" s="98">
        <f>_xll.qlInterestRateIndexFixingDate(Currency&amp;"ibor"&amp;Tenor,BB655,Trigger)</f>
        <v>43973</v>
      </c>
      <c r="BB655" s="98">
        <f>_xll.qlCalendarAdvance(Calendar,BB654,AZ655,"f",,Trigger)</f>
        <v>43977</v>
      </c>
      <c r="BC655" s="98">
        <f>_xll.qlInterestRateIndexMaturity(Currency&amp;"ibor"&amp;Tenor,BB655,Trigger)</f>
        <v>44161</v>
      </c>
      <c r="BD655" s="242" t="e">
        <f>_xll.qlIndexFixing($AD$5,BA655,TRUE,_xll.ohTrigger(Trigger,Trigger6M))</f>
        <v>#NUM!</v>
      </c>
      <c r="BE655" s="242">
        <f>IFERROR(_xll.qlIndexFixing($BF$1,BA655,,_xll.ohTrigger(Trigger,Trigger6M)),#N/A)</f>
        <v>1.0500501416740884E-2</v>
      </c>
    </row>
    <row r="656" spans="52:57" ht="11.25" customHeight="1" x14ac:dyDescent="0.25">
      <c r="AZ656" s="99" t="s">
        <v>83</v>
      </c>
      <c r="BA656" s="98">
        <f>_xll.qlInterestRateIndexFixingDate(Currency&amp;"ibor"&amp;Tenor,BB656,Trigger)</f>
        <v>43980</v>
      </c>
      <c r="BB656" s="98">
        <f>_xll.qlCalendarAdvance(Calendar,BB655,AZ656,"f",,Trigger)</f>
        <v>43984</v>
      </c>
      <c r="BC656" s="98">
        <f>_xll.qlInterestRateIndexMaturity(Currency&amp;"ibor"&amp;Tenor,BB656,Trigger)</f>
        <v>44167</v>
      </c>
      <c r="BD656" s="242" t="e">
        <f>_xll.qlIndexFixing($AD$5,BA656,TRUE,_xll.ohTrigger(Trigger,Trigger6M))</f>
        <v>#NUM!</v>
      </c>
      <c r="BE656" s="242">
        <f>IFERROR(_xll.qlIndexFixing($BF$1,BA656,,_xll.ohTrigger(Trigger,Trigger6M)),#N/A)</f>
        <v>1.0547426604395402E-2</v>
      </c>
    </row>
    <row r="657" spans="52:57" ht="11.25" customHeight="1" x14ac:dyDescent="0.25">
      <c r="AZ657" s="99" t="s">
        <v>83</v>
      </c>
      <c r="BA657" s="98">
        <f>_xll.qlInterestRateIndexFixingDate(Currency&amp;"ibor"&amp;Tenor,BB657,Trigger)</f>
        <v>43987</v>
      </c>
      <c r="BB657" s="98">
        <f>_xll.qlCalendarAdvance(Calendar,BB656,AZ657,"f",,Trigger)</f>
        <v>43991</v>
      </c>
      <c r="BC657" s="98">
        <f>_xll.qlInterestRateIndexMaturity(Currency&amp;"ibor"&amp;Tenor,BB657,Trigger)</f>
        <v>44174</v>
      </c>
      <c r="BD657" s="242" t="e">
        <f>_xll.qlIndexFixing($AD$5,BA657,TRUE,_xll.ohTrigger(Trigger,Trigger6M))</f>
        <v>#NUM!</v>
      </c>
      <c r="BE657" s="242">
        <f>IFERROR(_xll.qlIndexFixing($BF$1,BA657,,_xll.ohTrigger(Trigger,Trigger6M)),#N/A)</f>
        <v>1.0597994728217488E-2</v>
      </c>
    </row>
    <row r="658" spans="52:57" ht="11.25" customHeight="1" x14ac:dyDescent="0.25">
      <c r="AZ658" s="99" t="s">
        <v>83</v>
      </c>
      <c r="BA658" s="98">
        <f>_xll.qlInterestRateIndexFixingDate(Currency&amp;"ibor"&amp;Tenor,BB658,Trigger)</f>
        <v>43994</v>
      </c>
      <c r="BB658" s="98">
        <f>_xll.qlCalendarAdvance(Calendar,BB657,AZ658,"f",,Trigger)</f>
        <v>43998</v>
      </c>
      <c r="BC658" s="98">
        <f>_xll.qlInterestRateIndexMaturity(Currency&amp;"ibor"&amp;Tenor,BB658,Trigger)</f>
        <v>44181</v>
      </c>
      <c r="BD658" s="242" t="e">
        <f>_xll.qlIndexFixing($AD$5,BA658,TRUE,_xll.ohTrigger(Trigger,Trigger6M))</f>
        <v>#NUM!</v>
      </c>
      <c r="BE658" s="242">
        <f>IFERROR(_xll.qlIndexFixing($BF$1,BA658,,_xll.ohTrigger(Trigger,Trigger6M)),#N/A)</f>
        <v>1.0648475889054562E-2</v>
      </c>
    </row>
    <row r="659" spans="52:57" ht="11.25" customHeight="1" x14ac:dyDescent="0.25">
      <c r="AZ659" s="99" t="s">
        <v>83</v>
      </c>
      <c r="BA659" s="98">
        <f>_xll.qlInterestRateIndexFixingDate(Currency&amp;"ibor"&amp;Tenor,BB659,Trigger)</f>
        <v>44001</v>
      </c>
      <c r="BB659" s="98">
        <f>_xll.qlCalendarAdvance(Calendar,BB658,AZ659,"f",,Trigger)</f>
        <v>44005</v>
      </c>
      <c r="BC659" s="98">
        <f>_xll.qlInterestRateIndexMaturity(Currency&amp;"ibor"&amp;Tenor,BB659,Trigger)</f>
        <v>44188</v>
      </c>
      <c r="BD659" s="242" t="e">
        <f>_xll.qlIndexFixing($AD$5,BA659,TRUE,_xll.ohTrigger(Trigger,Trigger6M))</f>
        <v>#NUM!</v>
      </c>
      <c r="BE659" s="242">
        <f>IFERROR(_xll.qlIndexFixing($BF$1,BA659,,_xll.ohTrigger(Trigger,Trigger6M)),#N/A)</f>
        <v>1.0698880334226998E-2</v>
      </c>
    </row>
    <row r="660" spans="52:57" ht="11.25" customHeight="1" x14ac:dyDescent="0.25">
      <c r="AZ660" s="99" t="s">
        <v>83</v>
      </c>
      <c r="BA660" s="98">
        <f>_xll.qlInterestRateIndexFixingDate(Currency&amp;"ibor"&amp;Tenor,BB660,Trigger)</f>
        <v>44008</v>
      </c>
      <c r="BB660" s="98">
        <f>_xll.qlCalendarAdvance(Calendar,BB659,AZ660,"f",,Trigger)</f>
        <v>44012</v>
      </c>
      <c r="BC660" s="98">
        <f>_xll.qlInterestRateIndexMaturity(Currency&amp;"ibor"&amp;Tenor,BB660,Trigger)</f>
        <v>44196</v>
      </c>
      <c r="BD660" s="242" t="e">
        <f>_xll.qlIndexFixing($AD$5,BA660,TRUE,_xll.ohTrigger(Trigger,Trigger6M))</f>
        <v>#NUM!</v>
      </c>
      <c r="BE660" s="242">
        <f>IFERROR(_xll.qlIndexFixing($BF$1,BA660,,_xll.ohTrigger(Trigger,Trigger6M)),#N/A)</f>
        <v>1.0752961145324208E-2</v>
      </c>
    </row>
    <row r="661" spans="52:57" ht="11.25" customHeight="1" x14ac:dyDescent="0.25">
      <c r="AZ661" s="99" t="s">
        <v>83</v>
      </c>
      <c r="BA661" s="98">
        <f>_xll.qlInterestRateIndexFixingDate(Currency&amp;"ibor"&amp;Tenor,BB661,Trigger)</f>
        <v>44015</v>
      </c>
      <c r="BB661" s="98">
        <f>_xll.qlCalendarAdvance(Calendar,BB660,AZ661,"f",,Trigger)</f>
        <v>44019</v>
      </c>
      <c r="BC661" s="98">
        <f>_xll.qlInterestRateIndexMaturity(Currency&amp;"ibor"&amp;Tenor,BB661,Trigger)</f>
        <v>44203</v>
      </c>
      <c r="BD661" s="242" t="e">
        <f>_xll.qlIndexFixing($AD$5,BA661,TRUE,_xll.ohTrigger(Trigger,Trigger6M))</f>
        <v>#NUM!</v>
      </c>
      <c r="BE661" s="242">
        <f>IFERROR(_xll.qlIndexFixing($BF$1,BA661,,_xll.ohTrigger(Trigger,Trigger6M)),#N/A)</f>
        <v>1.0803246007363709E-2</v>
      </c>
    </row>
    <row r="662" spans="52:57" ht="11.25" customHeight="1" x14ac:dyDescent="0.25">
      <c r="AZ662" s="99" t="s">
        <v>83</v>
      </c>
      <c r="BA662" s="98">
        <f>_xll.qlInterestRateIndexFixingDate(Currency&amp;"ibor"&amp;Tenor,BB662,Trigger)</f>
        <v>44022</v>
      </c>
      <c r="BB662" s="98">
        <f>_xll.qlCalendarAdvance(Calendar,BB661,AZ662,"f",,Trigger)</f>
        <v>44026</v>
      </c>
      <c r="BC662" s="98">
        <f>_xll.qlInterestRateIndexMaturity(Currency&amp;"ibor"&amp;Tenor,BB662,Trigger)</f>
        <v>44210</v>
      </c>
      <c r="BD662" s="242" t="e">
        <f>_xll.qlIndexFixing($AD$5,BA662,TRUE,_xll.ohTrigger(Trigger,Trigger6M))</f>
        <v>#NUM!</v>
      </c>
      <c r="BE662" s="242">
        <f>IFERROR(_xll.qlIndexFixing($BF$1,BA662,,_xll.ohTrigger(Trigger,Trigger6M)),#N/A)</f>
        <v>1.0853486471016506E-2</v>
      </c>
    </row>
    <row r="663" spans="52:57" ht="11.25" customHeight="1" x14ac:dyDescent="0.25">
      <c r="AZ663" s="99" t="s">
        <v>83</v>
      </c>
      <c r="BA663" s="98">
        <f>_xll.qlInterestRateIndexFixingDate(Currency&amp;"ibor"&amp;Tenor,BB663,Trigger)</f>
        <v>44029</v>
      </c>
      <c r="BB663" s="98">
        <f>_xll.qlCalendarAdvance(Calendar,BB662,AZ663,"f",,Trigger)</f>
        <v>44033</v>
      </c>
      <c r="BC663" s="98">
        <f>_xll.qlInterestRateIndexMaturity(Currency&amp;"ibor"&amp;Tenor,BB663,Trigger)</f>
        <v>44217</v>
      </c>
      <c r="BD663" s="242" t="e">
        <f>_xll.qlIndexFixing($AD$5,BA663,TRUE,_xll.ohTrigger(Trigger,Trigger6M))</f>
        <v>#NUM!</v>
      </c>
      <c r="BE663" s="242">
        <f>IFERROR(_xll.qlIndexFixing($BF$1,BA663,,_xll.ohTrigger(Trigger,Trigger6M)),#N/A)</f>
        <v>1.0903693452960592E-2</v>
      </c>
    </row>
    <row r="664" spans="52:57" ht="11.25" customHeight="1" x14ac:dyDescent="0.25">
      <c r="AZ664" s="99" t="s">
        <v>83</v>
      </c>
      <c r="BA664" s="98">
        <f>_xll.qlInterestRateIndexFixingDate(Currency&amp;"ibor"&amp;Tenor,BB664,Trigger)</f>
        <v>44036</v>
      </c>
      <c r="BB664" s="98">
        <f>_xll.qlCalendarAdvance(Calendar,BB663,AZ664,"f",,Trigger)</f>
        <v>44040</v>
      </c>
      <c r="BC664" s="98">
        <f>_xll.qlInterestRateIndexMaturity(Currency&amp;"ibor"&amp;Tenor,BB664,Trigger)</f>
        <v>44224</v>
      </c>
      <c r="BD664" s="242" t="e">
        <f>_xll.qlIndexFixing($AD$5,BA664,TRUE,_xll.ohTrigger(Trigger,Trigger6M))</f>
        <v>#NUM!</v>
      </c>
      <c r="BE664" s="242">
        <f>IFERROR(_xll.qlIndexFixing($BF$1,BA664,,_xll.ohTrigger(Trigger,Trigger6M)),#N/A)</f>
        <v>1.0953878050498175E-2</v>
      </c>
    </row>
    <row r="665" spans="52:57" ht="11.25" customHeight="1" x14ac:dyDescent="0.25">
      <c r="AZ665" s="99" t="s">
        <v>83</v>
      </c>
      <c r="BA665" s="98">
        <f>_xll.qlInterestRateIndexFixingDate(Currency&amp;"ibor"&amp;Tenor,BB665,Trigger)</f>
        <v>44043</v>
      </c>
      <c r="BB665" s="98">
        <f>_xll.qlCalendarAdvance(Calendar,BB664,AZ665,"f",,Trigger)</f>
        <v>44047</v>
      </c>
      <c r="BC665" s="98">
        <f>_xll.qlInterestRateIndexMaturity(Currency&amp;"ibor"&amp;Tenor,BB665,Trigger)</f>
        <v>44231</v>
      </c>
      <c r="BD665" s="242" t="e">
        <f>_xll.qlIndexFixing($AD$5,BA665,TRUE,_xll.ohTrigger(Trigger,Trigger6M))</f>
        <v>#NUM!</v>
      </c>
      <c r="BE665" s="242">
        <f>IFERROR(_xll.qlIndexFixing($BF$1,BA665,,_xll.ohTrigger(Trigger,Trigger6M)),#N/A)</f>
        <v>1.1004051541576094E-2</v>
      </c>
    </row>
    <row r="666" spans="52:57" ht="11.25" customHeight="1" x14ac:dyDescent="0.25">
      <c r="AZ666" s="99" t="s">
        <v>83</v>
      </c>
      <c r="BA666" s="98">
        <f>_xll.qlInterestRateIndexFixingDate(Currency&amp;"ibor"&amp;Tenor,BB666,Trigger)</f>
        <v>44050</v>
      </c>
      <c r="BB666" s="98">
        <f>_xll.qlCalendarAdvance(Calendar,BB665,AZ666,"f",,Trigger)</f>
        <v>44054</v>
      </c>
      <c r="BC666" s="98">
        <f>_xll.qlInterestRateIndexMaturity(Currency&amp;"ibor"&amp;Tenor,BB666,Trigger)</f>
        <v>44238</v>
      </c>
      <c r="BD666" s="242" t="e">
        <f>_xll.qlIndexFixing($AD$5,BA666,TRUE,_xll.ohTrigger(Trigger,Trigger6M))</f>
        <v>#NUM!</v>
      </c>
      <c r="BE666" s="242">
        <f>IFERROR(_xll.qlIndexFixing($BF$1,BA666,,_xll.ohTrigger(Trigger,Trigger6M)),#N/A)</f>
        <v>1.1054225384810143E-2</v>
      </c>
    </row>
    <row r="667" spans="52:57" ht="11.25" customHeight="1" x14ac:dyDescent="0.25">
      <c r="AZ667" s="99" t="s">
        <v>83</v>
      </c>
      <c r="BA667" s="98">
        <f>_xll.qlInterestRateIndexFixingDate(Currency&amp;"ibor"&amp;Tenor,BB667,Trigger)</f>
        <v>44057</v>
      </c>
      <c r="BB667" s="98">
        <f>_xll.qlCalendarAdvance(Calendar,BB666,AZ667,"f",,Trigger)</f>
        <v>44061</v>
      </c>
      <c r="BC667" s="98">
        <f>_xll.qlInterestRateIndexMaturity(Currency&amp;"ibor"&amp;Tenor,BB667,Trigger)</f>
        <v>44245</v>
      </c>
      <c r="BD667" s="242" t="e">
        <f>_xll.qlIndexFixing($AD$5,BA667,TRUE,_xll.ohTrigger(Trigger,Trigger6M))</f>
        <v>#NUM!</v>
      </c>
      <c r="BE667" s="242">
        <f>IFERROR(_xll.qlIndexFixing($BF$1,BA667,,_xll.ohTrigger(Trigger,Trigger6M)),#N/A)</f>
        <v>1.1104411219505495E-2</v>
      </c>
    </row>
    <row r="668" spans="52:57" ht="11.25" customHeight="1" x14ac:dyDescent="0.25">
      <c r="AZ668" s="99" t="s">
        <v>83</v>
      </c>
      <c r="BA668" s="98">
        <f>_xll.qlInterestRateIndexFixingDate(Currency&amp;"ibor"&amp;Tenor,BB668,Trigger)</f>
        <v>44064</v>
      </c>
      <c r="BB668" s="98">
        <f>_xll.qlCalendarAdvance(Calendar,BB667,AZ668,"f",,Trigger)</f>
        <v>44068</v>
      </c>
      <c r="BC668" s="98">
        <f>_xll.qlInterestRateIndexMaturity(Currency&amp;"ibor"&amp;Tenor,BB668,Trigger)</f>
        <v>44252</v>
      </c>
      <c r="BD668" s="242" t="e">
        <f>_xll.qlIndexFixing($AD$5,BA668,TRUE,_xll.ohTrigger(Trigger,Trigger6M))</f>
        <v>#NUM!</v>
      </c>
      <c r="BE668" s="242">
        <f>IFERROR(_xll.qlIndexFixing($BF$1,BA668,,_xll.ohTrigger(Trigger,Trigger6M)),#N/A)</f>
        <v>1.115462086568059E-2</v>
      </c>
    </row>
    <row r="669" spans="52:57" ht="11.25" customHeight="1" x14ac:dyDescent="0.25">
      <c r="AZ669" s="99" t="s">
        <v>83</v>
      </c>
      <c r="BA669" s="98">
        <f>_xll.qlInterestRateIndexFixingDate(Currency&amp;"ibor"&amp;Tenor,BB669,Trigger)</f>
        <v>44071</v>
      </c>
      <c r="BB669" s="98">
        <f>_xll.qlCalendarAdvance(Calendar,BB668,AZ669,"f",,Trigger)</f>
        <v>44075</v>
      </c>
      <c r="BC669" s="98">
        <f>_xll.qlInterestRateIndexMaturity(Currency&amp;"ibor"&amp;Tenor,BB669,Trigger)</f>
        <v>44256</v>
      </c>
      <c r="BD669" s="242" t="e">
        <f>_xll.qlIndexFixing($AD$5,BA669,TRUE,_xll.ohTrigger(Trigger,Trigger6M))</f>
        <v>#NUM!</v>
      </c>
      <c r="BE669" s="242">
        <f>IFERROR(_xll.qlIndexFixing($BF$1,BA669,,_xll.ohTrigger(Trigger,Trigger6M)),#N/A)</f>
        <v>1.1193537497460326E-2</v>
      </c>
    </row>
    <row r="670" spans="52:57" ht="11.25" customHeight="1" x14ac:dyDescent="0.25">
      <c r="AZ670" s="99" t="s">
        <v>83</v>
      </c>
      <c r="BA670" s="98">
        <f>_xll.qlInterestRateIndexFixingDate(Currency&amp;"ibor"&amp;Tenor,BB670,Trigger)</f>
        <v>44078</v>
      </c>
      <c r="BB670" s="98">
        <f>_xll.qlCalendarAdvance(Calendar,BB669,AZ670,"f",,Trigger)</f>
        <v>44082</v>
      </c>
      <c r="BC670" s="98">
        <f>_xll.qlInterestRateIndexMaturity(Currency&amp;"ibor"&amp;Tenor,BB670,Trigger)</f>
        <v>44263</v>
      </c>
      <c r="BD670" s="242" t="e">
        <f>_xll.qlIndexFixing($AD$5,BA670,TRUE,_xll.ohTrigger(Trigger,Trigger6M))</f>
        <v>#NUM!</v>
      </c>
      <c r="BE670" s="242">
        <f>IFERROR(_xll.qlIndexFixing($BF$1,BA670,,_xll.ohTrigger(Trigger,Trigger6M)),#N/A)</f>
        <v>1.1243809705893575E-2</v>
      </c>
    </row>
    <row r="671" spans="52:57" ht="11.25" customHeight="1" x14ac:dyDescent="0.25">
      <c r="AZ671" s="99" t="s">
        <v>83</v>
      </c>
      <c r="BA671" s="98">
        <f>_xll.qlInterestRateIndexFixingDate(Currency&amp;"ibor"&amp;Tenor,BB671,Trigger)</f>
        <v>44085</v>
      </c>
      <c r="BB671" s="98">
        <f>_xll.qlCalendarAdvance(Calendar,BB670,AZ671,"f",,Trigger)</f>
        <v>44089</v>
      </c>
      <c r="BC671" s="98">
        <f>_xll.qlInterestRateIndexMaturity(Currency&amp;"ibor"&amp;Tenor,BB671,Trigger)</f>
        <v>44270</v>
      </c>
      <c r="BD671" s="242" t="e">
        <f>_xll.qlIndexFixing($AD$5,BA671,TRUE,_xll.ohTrigger(Trigger,Trigger6M))</f>
        <v>#NUM!</v>
      </c>
      <c r="BE671" s="242">
        <f>IFERROR(_xll.qlIndexFixing($BF$1,BA671,,_xll.ohTrigger(Trigger,Trigger6M)),#N/A)</f>
        <v>1.1294123501902639E-2</v>
      </c>
    </row>
    <row r="672" spans="52:57" ht="11.25" customHeight="1" x14ac:dyDescent="0.25">
      <c r="AZ672" s="99" t="s">
        <v>83</v>
      </c>
      <c r="BA672" s="98">
        <f>_xll.qlInterestRateIndexFixingDate(Currency&amp;"ibor"&amp;Tenor,BB672,Trigger)</f>
        <v>44092</v>
      </c>
      <c r="BB672" s="98">
        <f>_xll.qlCalendarAdvance(Calendar,BB671,AZ672,"f",,Trigger)</f>
        <v>44096</v>
      </c>
      <c r="BC672" s="98">
        <f>_xll.qlInterestRateIndexMaturity(Currency&amp;"ibor"&amp;Tenor,BB672,Trigger)</f>
        <v>44277</v>
      </c>
      <c r="BD672" s="242" t="e">
        <f>_xll.qlIndexFixing($AD$5,BA672,TRUE,_xll.ohTrigger(Trigger,Trigger6M))</f>
        <v>#NUM!</v>
      </c>
      <c r="BE672" s="242">
        <f>IFERROR(_xll.qlIndexFixing($BF$1,BA672,,_xll.ohTrigger(Trigger,Trigger6M)),#N/A)</f>
        <v>1.1344479339901039E-2</v>
      </c>
    </row>
    <row r="673" spans="52:57" ht="11.25" customHeight="1" x14ac:dyDescent="0.25">
      <c r="AZ673" s="99" t="s">
        <v>83</v>
      </c>
      <c r="BA673" s="98">
        <f>_xll.qlInterestRateIndexFixingDate(Currency&amp;"ibor"&amp;Tenor,BB673,Trigger)</f>
        <v>44099</v>
      </c>
      <c r="BB673" s="98">
        <f>_xll.qlCalendarAdvance(Calendar,BB672,AZ673,"f",,Trigger)</f>
        <v>44103</v>
      </c>
      <c r="BC673" s="98">
        <f>_xll.qlInterestRateIndexMaturity(Currency&amp;"ibor"&amp;Tenor,BB673,Trigger)</f>
        <v>44284</v>
      </c>
      <c r="BD673" s="242" t="e">
        <f>_xll.qlIndexFixing($AD$5,BA673,TRUE,_xll.ohTrigger(Trigger,Trigger6M))</f>
        <v>#NUM!</v>
      </c>
      <c r="BE673" s="242">
        <f>IFERROR(_xll.qlIndexFixing($BF$1,BA673,,_xll.ohTrigger(Trigger,Trigger6M)),#N/A)</f>
        <v>1.1394877674351321E-2</v>
      </c>
    </row>
    <row r="674" spans="52:57" ht="11.25" customHeight="1" x14ac:dyDescent="0.25">
      <c r="AZ674" s="99" t="s">
        <v>83</v>
      </c>
      <c r="BA674" s="98">
        <f>_xll.qlInterestRateIndexFixingDate(Currency&amp;"ibor"&amp;Tenor,BB674,Trigger)</f>
        <v>44106</v>
      </c>
      <c r="BB674" s="98">
        <f>_xll.qlCalendarAdvance(Calendar,BB673,AZ674,"f",,Trigger)</f>
        <v>44110</v>
      </c>
      <c r="BC674" s="98">
        <f>_xll.qlInterestRateIndexMaturity(Currency&amp;"ibor"&amp;Tenor,BB674,Trigger)</f>
        <v>44292</v>
      </c>
      <c r="BD674" s="242" t="e">
        <f>_xll.qlIndexFixing($AD$5,BA674,TRUE,_xll.ohTrigger(Trigger,Trigger6M))</f>
        <v>#NUM!</v>
      </c>
      <c r="BE674" s="242">
        <f>IFERROR(_xll.qlIndexFixing($BF$1,BA674,,_xll.ohTrigger(Trigger,Trigger6M)),#N/A)</f>
        <v>1.1449118286020497E-2</v>
      </c>
    </row>
    <row r="675" spans="52:57" ht="11.25" customHeight="1" x14ac:dyDescent="0.25">
      <c r="AZ675" s="99" t="s">
        <v>83</v>
      </c>
      <c r="BA675" s="98">
        <f>_xll.qlInterestRateIndexFixingDate(Currency&amp;"ibor"&amp;Tenor,BB675,Trigger)</f>
        <v>44113</v>
      </c>
      <c r="BB675" s="98">
        <f>_xll.qlCalendarAdvance(Calendar,BB674,AZ675,"f",,Trigger)</f>
        <v>44117</v>
      </c>
      <c r="BC675" s="98">
        <f>_xll.qlInterestRateIndexMaturity(Currency&amp;"ibor"&amp;Tenor,BB675,Trigger)</f>
        <v>44299</v>
      </c>
      <c r="BD675" s="242" t="e">
        <f>_xll.qlIndexFixing($AD$5,BA675,TRUE,_xll.ohTrigger(Trigger,Trigger6M))</f>
        <v>#NUM!</v>
      </c>
      <c r="BE675" s="242">
        <f>IFERROR(_xll.qlIndexFixing($BF$1,BA675,,_xll.ohTrigger(Trigger,Trigger6M)),#N/A)</f>
        <v>1.1499607838988438E-2</v>
      </c>
    </row>
    <row r="676" spans="52:57" ht="11.25" customHeight="1" x14ac:dyDescent="0.25">
      <c r="AZ676" s="99" t="s">
        <v>83</v>
      </c>
      <c r="BA676" s="98">
        <f>_xll.qlInterestRateIndexFixingDate(Currency&amp;"ibor"&amp;Tenor,BB676,Trigger)</f>
        <v>44120</v>
      </c>
      <c r="BB676" s="98">
        <f>_xll.qlCalendarAdvance(Calendar,BB675,AZ676,"f",,Trigger)</f>
        <v>44124</v>
      </c>
      <c r="BC676" s="98">
        <f>_xll.qlInterestRateIndexMaturity(Currency&amp;"ibor"&amp;Tenor,BB676,Trigger)</f>
        <v>44306</v>
      </c>
      <c r="BD676" s="242" t="e">
        <f>_xll.qlIndexFixing($AD$5,BA676,TRUE,_xll.ohTrigger(Trigger,Trigger6M))</f>
        <v>#NUM!</v>
      </c>
      <c r="BE676" s="242">
        <f>IFERROR(_xll.qlIndexFixing($BF$1,BA676,,_xll.ohTrigger(Trigger,Trigger6M)),#N/A)</f>
        <v>1.1550141293009283E-2</v>
      </c>
    </row>
    <row r="677" spans="52:57" ht="11.25" customHeight="1" x14ac:dyDescent="0.25">
      <c r="AZ677" s="99" t="s">
        <v>83</v>
      </c>
      <c r="BA677" s="98">
        <f>_xll.qlInterestRateIndexFixingDate(Currency&amp;"ibor"&amp;Tenor,BB677,Trigger)</f>
        <v>44127</v>
      </c>
      <c r="BB677" s="98">
        <f>_xll.qlCalendarAdvance(Calendar,BB676,AZ677,"f",,Trigger)</f>
        <v>44131</v>
      </c>
      <c r="BC677" s="98">
        <f>_xll.qlInterestRateIndexMaturity(Currency&amp;"ibor"&amp;Tenor,BB677,Trigger)</f>
        <v>44313</v>
      </c>
      <c r="BD677" s="242" t="e">
        <f>_xll.qlIndexFixing($AD$5,BA677,TRUE,_xll.ohTrigger(Trigger,Trigger6M))</f>
        <v>#NUM!</v>
      </c>
      <c r="BE677" s="242">
        <f>IFERROR(_xll.qlIndexFixing($BF$1,BA677,,_xll.ohTrigger(Trigger,Trigger6M)),#N/A)</f>
        <v>1.1600719102774262E-2</v>
      </c>
    </row>
    <row r="678" spans="52:57" ht="11.25" customHeight="1" x14ac:dyDescent="0.25">
      <c r="AZ678" s="99" t="s">
        <v>83</v>
      </c>
      <c r="BA678" s="98">
        <f>_xll.qlInterestRateIndexFixingDate(Currency&amp;"ibor"&amp;Tenor,BB678,Trigger)</f>
        <v>44134</v>
      </c>
      <c r="BB678" s="98">
        <f>_xll.qlCalendarAdvance(Calendar,BB677,AZ678,"f",,Trigger)</f>
        <v>44138</v>
      </c>
      <c r="BC678" s="98">
        <f>_xll.qlInterestRateIndexMaturity(Currency&amp;"ibor"&amp;Tenor,BB678,Trigger)</f>
        <v>44319</v>
      </c>
      <c r="BD678" s="242" t="e">
        <f>_xll.qlIndexFixing($AD$5,BA678,TRUE,_xll.ohTrigger(Trigger,Trigger6M))</f>
        <v>#NUM!</v>
      </c>
      <c r="BE678" s="242">
        <f>IFERROR(_xll.qlIndexFixing($BF$1,BA678,,_xll.ohTrigger(Trigger,Trigger6M)),#N/A)</f>
        <v>1.1647522702929123E-2</v>
      </c>
    </row>
    <row r="679" spans="52:57" ht="11.25" customHeight="1" x14ac:dyDescent="0.25">
      <c r="AZ679" s="99" t="s">
        <v>83</v>
      </c>
      <c r="BA679" s="98">
        <f>_xll.qlInterestRateIndexFixingDate(Currency&amp;"ibor"&amp;Tenor,BB679,Trigger)</f>
        <v>44141</v>
      </c>
      <c r="BB679" s="98">
        <f>_xll.qlCalendarAdvance(Calendar,BB678,AZ679,"f",,Trigger)</f>
        <v>44145</v>
      </c>
      <c r="BC679" s="98">
        <f>_xll.qlInterestRateIndexMaturity(Currency&amp;"ibor"&amp;Tenor,BB679,Trigger)</f>
        <v>44326</v>
      </c>
      <c r="BD679" s="242" t="e">
        <f>_xll.qlIndexFixing($AD$5,BA679,TRUE,_xll.ohTrigger(Trigger,Trigger6M))</f>
        <v>#NUM!</v>
      </c>
      <c r="BE679" s="242">
        <f>IFERROR(_xll.qlIndexFixing($BF$1,BA679,,_xll.ohTrigger(Trigger,Trigger6M)),#N/A)</f>
        <v>1.1698185562498123E-2</v>
      </c>
    </row>
    <row r="680" spans="52:57" ht="11.25" customHeight="1" x14ac:dyDescent="0.25">
      <c r="AZ680" s="99" t="s">
        <v>83</v>
      </c>
      <c r="BA680" s="98">
        <f>_xll.qlInterestRateIndexFixingDate(Currency&amp;"ibor"&amp;Tenor,BB680,Trigger)</f>
        <v>44148</v>
      </c>
      <c r="BB680" s="98">
        <f>_xll.qlCalendarAdvance(Calendar,BB679,AZ680,"f",,Trigger)</f>
        <v>44152</v>
      </c>
      <c r="BC680" s="98">
        <f>_xll.qlInterestRateIndexMaturity(Currency&amp;"ibor"&amp;Tenor,BB680,Trigger)</f>
        <v>44333</v>
      </c>
      <c r="BD680" s="242" t="e">
        <f>_xll.qlIndexFixing($AD$5,BA680,TRUE,_xll.ohTrigger(Trigger,Trigger6M))</f>
        <v>#NUM!</v>
      </c>
      <c r="BE680" s="242">
        <f>IFERROR(_xll.qlIndexFixing($BF$1,BA680,,_xll.ohTrigger(Trigger,Trigger6M)),#N/A)</f>
        <v>1.1748894101108222E-2</v>
      </c>
    </row>
    <row r="681" spans="52:57" ht="11.25" customHeight="1" x14ac:dyDescent="0.25">
      <c r="AZ681" s="99" t="s">
        <v>83</v>
      </c>
      <c r="BA681" s="98">
        <f>_xll.qlInterestRateIndexFixingDate(Currency&amp;"ibor"&amp;Tenor,BB681,Trigger)</f>
        <v>44155</v>
      </c>
      <c r="BB681" s="98">
        <f>_xll.qlCalendarAdvance(Calendar,BB680,AZ681,"f",,Trigger)</f>
        <v>44159</v>
      </c>
      <c r="BC681" s="98">
        <f>_xll.qlInterestRateIndexMaturity(Currency&amp;"ibor"&amp;Tenor,BB681,Trigger)</f>
        <v>44340</v>
      </c>
      <c r="BD681" s="242" t="e">
        <f>_xll.qlIndexFixing($AD$5,BA681,TRUE,_xll.ohTrigger(Trigger,Trigger6M))</f>
        <v>#NUM!</v>
      </c>
      <c r="BE681" s="242">
        <f>IFERROR(_xll.qlIndexFixing($BF$1,BA681,,_xll.ohTrigger(Trigger,Trigger6M)),#N/A)</f>
        <v>1.1799648773608843E-2</v>
      </c>
    </row>
    <row r="682" spans="52:57" ht="11.25" customHeight="1" x14ac:dyDescent="0.25">
      <c r="AZ682" s="99" t="s">
        <v>83</v>
      </c>
      <c r="BA682" s="98">
        <f>_xll.qlInterestRateIndexFixingDate(Currency&amp;"ibor"&amp;Tenor,BB682,Trigger)</f>
        <v>44162</v>
      </c>
      <c r="BB682" s="98">
        <f>_xll.qlCalendarAdvance(Calendar,BB681,AZ682,"f",,Trigger)</f>
        <v>44166</v>
      </c>
      <c r="BC682" s="98">
        <f>_xll.qlInterestRateIndexMaturity(Currency&amp;"ibor"&amp;Tenor,BB682,Trigger)</f>
        <v>44348</v>
      </c>
      <c r="BD682" s="242" t="e">
        <f>_xll.qlIndexFixing($AD$5,BA682,TRUE,_xll.ohTrigger(Trigger,Trigger6M))</f>
        <v>#NUM!</v>
      </c>
      <c r="BE682" s="242">
        <f>IFERROR(_xll.qlIndexFixing($BF$1,BA682,,_xll.ohTrigger(Trigger,Trigger6M)),#N/A)</f>
        <v>1.1854289405401969E-2</v>
      </c>
    </row>
    <row r="683" spans="52:57" ht="11.25" customHeight="1" x14ac:dyDescent="0.25">
      <c r="AZ683" s="99" t="s">
        <v>83</v>
      </c>
      <c r="BA683" s="98">
        <f>_xll.qlInterestRateIndexFixingDate(Currency&amp;"ibor"&amp;Tenor,BB683,Trigger)</f>
        <v>44169</v>
      </c>
      <c r="BB683" s="98">
        <f>_xll.qlCalendarAdvance(Calendar,BB682,AZ683,"f",,Trigger)</f>
        <v>44173</v>
      </c>
      <c r="BC683" s="98">
        <f>_xll.qlInterestRateIndexMaturity(Currency&amp;"ibor"&amp;Tenor,BB683,Trigger)</f>
        <v>44355</v>
      </c>
      <c r="BD683" s="242" t="e">
        <f>_xll.qlIndexFixing($AD$5,BA683,TRUE,_xll.ohTrigger(Trigger,Trigger6M))</f>
        <v>#NUM!</v>
      </c>
      <c r="BE683" s="242">
        <f>IFERROR(_xll.qlIndexFixing($BF$1,BA683,,_xll.ohTrigger(Trigger,Trigger6M)),#N/A)</f>
        <v>1.1905142900901848E-2</v>
      </c>
    </row>
    <row r="684" spans="52:57" ht="11.25" customHeight="1" x14ac:dyDescent="0.25">
      <c r="AZ684" s="99" t="s">
        <v>83</v>
      </c>
      <c r="BA684" s="98">
        <f>_xll.qlInterestRateIndexFixingDate(Currency&amp;"ibor"&amp;Tenor,BB684,Trigger)</f>
        <v>44176</v>
      </c>
      <c r="BB684" s="98">
        <f>_xll.qlCalendarAdvance(Calendar,BB683,AZ684,"f",,Trigger)</f>
        <v>44180</v>
      </c>
      <c r="BC684" s="98">
        <f>_xll.qlInterestRateIndexMaturity(Currency&amp;"ibor"&amp;Tenor,BB684,Trigger)</f>
        <v>44362</v>
      </c>
      <c r="BD684" s="242" t="e">
        <f>_xll.qlIndexFixing($AD$5,BA684,TRUE,_xll.ohTrigger(Trigger,Trigger6M))</f>
        <v>#NUM!</v>
      </c>
      <c r="BE684" s="242">
        <f>IFERROR(_xll.qlIndexFixing($BF$1,BA684,,_xll.ohTrigger(Trigger,Trigger6M)),#N/A)</f>
        <v>1.1956043936361387E-2</v>
      </c>
    </row>
    <row r="685" spans="52:57" ht="11.25" customHeight="1" x14ac:dyDescent="0.25">
      <c r="AZ685" s="99" t="s">
        <v>83</v>
      </c>
      <c r="BA685" s="98">
        <f>_xll.qlInterestRateIndexFixingDate(Currency&amp;"ibor"&amp;Tenor,BB685,Trigger)</f>
        <v>44183</v>
      </c>
      <c r="BB685" s="98">
        <f>_xll.qlCalendarAdvance(Calendar,BB684,AZ685,"f",,Trigger)</f>
        <v>44187</v>
      </c>
      <c r="BC685" s="98">
        <f>_xll.qlInterestRateIndexMaturity(Currency&amp;"ibor"&amp;Tenor,BB685,Trigger)</f>
        <v>44369</v>
      </c>
      <c r="BD685" s="242" t="e">
        <f>_xll.qlIndexFixing($AD$5,BA685,TRUE,_xll.ohTrigger(Trigger,Trigger6M))</f>
        <v>#NUM!</v>
      </c>
      <c r="BE685" s="242">
        <f>IFERROR(_xll.qlIndexFixing($BF$1,BA685,,_xll.ohTrigger(Trigger,Trigger6M)),#N/A)</f>
        <v>1.2006992966866227E-2</v>
      </c>
    </row>
    <row r="686" spans="52:57" ht="11.25" customHeight="1" x14ac:dyDescent="0.25">
      <c r="AZ686" s="99" t="s">
        <v>83</v>
      </c>
      <c r="BA686" s="98">
        <f>_xll.qlInterestRateIndexFixingDate(Currency&amp;"ibor"&amp;Tenor,BB686,Trigger)</f>
        <v>44189</v>
      </c>
      <c r="BB686" s="98">
        <f>_xll.qlCalendarAdvance(Calendar,BB685,AZ686,"f",,Trigger)</f>
        <v>44194</v>
      </c>
      <c r="BC686" s="98">
        <f>_xll.qlInterestRateIndexMaturity(Currency&amp;"ibor"&amp;Tenor,BB686,Trigger)</f>
        <v>44376</v>
      </c>
      <c r="BD686" s="242" t="e">
        <f>_xll.qlIndexFixing($AD$5,BA686,TRUE,_xll.ohTrigger(Trigger,Trigger6M))</f>
        <v>#NUM!</v>
      </c>
      <c r="BE686" s="242">
        <f>IFERROR(_xll.qlIndexFixing($BF$1,BA686,,_xll.ohTrigger(Trigger,Trigger6M)),#N/A)</f>
        <v>1.2057990447550758E-2</v>
      </c>
    </row>
    <row r="687" spans="52:57" ht="11.25" customHeight="1" x14ac:dyDescent="0.25">
      <c r="AZ687" s="99" t="s">
        <v>83</v>
      </c>
      <c r="BA687" s="98">
        <f>_xll.qlInterestRateIndexFixingDate(Currency&amp;"ibor"&amp;Tenor,BB687,Trigger)</f>
        <v>44196</v>
      </c>
      <c r="BB687" s="98">
        <f>_xll.qlCalendarAdvance(Calendar,BB686,AZ687,"f",,Trigger)</f>
        <v>44201</v>
      </c>
      <c r="BC687" s="98">
        <f>_xll.qlInterestRateIndexMaturity(Currency&amp;"ibor"&amp;Tenor,BB687,Trigger)</f>
        <v>44382</v>
      </c>
      <c r="BD687" s="242" t="e">
        <f>_xll.qlIndexFixing($AD$5,BA687,TRUE,_xll.ohTrigger(Trigger,Trigger6M))</f>
        <v>#NUM!</v>
      </c>
      <c r="BE687" s="242">
        <f>IFERROR(_xll.qlIndexFixing($BF$1,BA687,,_xll.ohTrigger(Trigger,Trigger6M)),#N/A)</f>
        <v>1.2105171098124283E-2</v>
      </c>
    </row>
    <row r="688" spans="52:57" ht="11.25" customHeight="1" x14ac:dyDescent="0.25">
      <c r="AZ688" s="99" t="s">
        <v>83</v>
      </c>
      <c r="BA688" s="98">
        <f>_xll.qlInterestRateIndexFixingDate(Currency&amp;"ibor"&amp;Tenor,BB688,Trigger)</f>
        <v>44204</v>
      </c>
      <c r="BB688" s="98">
        <f>_xll.qlCalendarAdvance(Calendar,BB687,AZ688,"f",,Trigger)</f>
        <v>44208</v>
      </c>
      <c r="BC688" s="98">
        <f>_xll.qlInterestRateIndexMaturity(Currency&amp;"ibor"&amp;Tenor,BB688,Trigger)</f>
        <v>44389</v>
      </c>
      <c r="BD688" s="242" t="e">
        <f>_xll.qlIndexFixing($AD$5,BA688,TRUE,_xll.ohTrigger(Trigger,Trigger6M))</f>
        <v>#NUM!</v>
      </c>
      <c r="BE688" s="242">
        <f>IFERROR(_xll.qlIndexFixing($BF$1,BA688,,_xll.ohTrigger(Trigger,Trigger6M)),#N/A)</f>
        <v>1.215626144779715E-2</v>
      </c>
    </row>
    <row r="689" spans="52:57" ht="11.25" customHeight="1" x14ac:dyDescent="0.25">
      <c r="AZ689" s="99" t="s">
        <v>83</v>
      </c>
      <c r="BA689" s="98">
        <f>_xll.qlInterestRateIndexFixingDate(Currency&amp;"ibor"&amp;Tenor,BB689,Trigger)</f>
        <v>44211</v>
      </c>
      <c r="BB689" s="98">
        <f>_xll.qlCalendarAdvance(Calendar,BB688,AZ689,"f",,Trigger)</f>
        <v>44215</v>
      </c>
      <c r="BC689" s="98">
        <f>_xll.qlInterestRateIndexMaturity(Currency&amp;"ibor"&amp;Tenor,BB689,Trigger)</f>
        <v>44396</v>
      </c>
      <c r="BD689" s="242" t="e">
        <f>_xll.qlIndexFixing($AD$5,BA689,TRUE,_xll.ohTrigger(Trigger,Trigger6M))</f>
        <v>#NUM!</v>
      </c>
      <c r="BE689" s="242">
        <f>IFERROR(_xll.qlIndexFixing($BF$1,BA689,,_xll.ohTrigger(Trigger,Trigger6M)),#N/A)</f>
        <v>1.2207401571934787E-2</v>
      </c>
    </row>
    <row r="690" spans="52:57" ht="11.25" customHeight="1" x14ac:dyDescent="0.25">
      <c r="AZ690" s="99" t="s">
        <v>83</v>
      </c>
      <c r="BA690" s="98">
        <f>_xll.qlInterestRateIndexFixingDate(Currency&amp;"ibor"&amp;Tenor,BB690,Trigger)</f>
        <v>44218</v>
      </c>
      <c r="BB690" s="98">
        <f>_xll.qlCalendarAdvance(Calendar,BB689,AZ690,"f",,Trigger)</f>
        <v>44222</v>
      </c>
      <c r="BC690" s="98">
        <f>_xll.qlInterestRateIndexMaturity(Currency&amp;"ibor"&amp;Tenor,BB690,Trigger)</f>
        <v>44403</v>
      </c>
      <c r="BD690" s="242" t="e">
        <f>_xll.qlIndexFixing($AD$5,BA690,TRUE,_xll.ohTrigger(Trigger,Trigger6M))</f>
        <v>#NUM!</v>
      </c>
      <c r="BE690" s="242">
        <f>IFERROR(_xll.qlIndexFixing($BF$1,BA690,,_xll.ohTrigger(Trigger,Trigger6M)),#N/A)</f>
        <v>1.2258591925833107E-2</v>
      </c>
    </row>
    <row r="691" spans="52:57" ht="11.25" customHeight="1" x14ac:dyDescent="0.25">
      <c r="AZ691" s="99" t="s">
        <v>83</v>
      </c>
      <c r="BA691" s="98">
        <f>_xll.qlInterestRateIndexFixingDate(Currency&amp;"ibor"&amp;Tenor,BB691,Trigger)</f>
        <v>44225</v>
      </c>
      <c r="BB691" s="98">
        <f>_xll.qlCalendarAdvance(Calendar,BB690,AZ691,"f",,Trigger)</f>
        <v>44229</v>
      </c>
      <c r="BC691" s="98">
        <f>_xll.qlInterestRateIndexMaturity(Currency&amp;"ibor"&amp;Tenor,BB691,Trigger)</f>
        <v>44410</v>
      </c>
      <c r="BD691" s="242" t="e">
        <f>_xll.qlIndexFixing($AD$5,BA691,TRUE,_xll.ohTrigger(Trigger,Trigger6M))</f>
        <v>#NUM!</v>
      </c>
      <c r="BE691" s="242">
        <f>IFERROR(_xll.qlIndexFixing($BF$1,BA691,,_xll.ohTrigger(Trigger,Trigger6M)),#N/A)</f>
        <v>1.2309832964836601E-2</v>
      </c>
    </row>
    <row r="692" spans="52:57" ht="11.25" customHeight="1" x14ac:dyDescent="0.25">
      <c r="AZ692" s="99" t="s">
        <v>83</v>
      </c>
      <c r="BA692" s="98">
        <f>_xll.qlInterestRateIndexFixingDate(Currency&amp;"ibor"&amp;Tenor,BB692,Trigger)</f>
        <v>44232</v>
      </c>
      <c r="BB692" s="98">
        <f>_xll.qlCalendarAdvance(Calendar,BB691,AZ692,"f",,Trigger)</f>
        <v>44236</v>
      </c>
      <c r="BC692" s="98">
        <f>_xll.qlInterestRateIndexMaturity(Currency&amp;"ibor"&amp;Tenor,BB692,Trigger)</f>
        <v>44417</v>
      </c>
      <c r="BD692" s="242" t="e">
        <f>_xll.qlIndexFixing($AD$5,BA692,TRUE,_xll.ohTrigger(Trigger,Trigger6M))</f>
        <v>#NUM!</v>
      </c>
      <c r="BE692" s="242">
        <f>IFERROR(_xll.qlIndexFixing($BF$1,BA692,,_xll.ohTrigger(Trigger,Trigger6M)),#N/A)</f>
        <v>1.2361125144339222E-2</v>
      </c>
    </row>
    <row r="693" spans="52:57" ht="11.25" customHeight="1" x14ac:dyDescent="0.25">
      <c r="AZ693" s="99" t="s">
        <v>83</v>
      </c>
      <c r="BA693" s="98">
        <f>_xll.qlInterestRateIndexFixingDate(Currency&amp;"ibor"&amp;Tenor,BB693,Trigger)</f>
        <v>44239</v>
      </c>
      <c r="BB693" s="98">
        <f>_xll.qlCalendarAdvance(Calendar,BB692,AZ693,"f",,Trigger)</f>
        <v>44243</v>
      </c>
      <c r="BC693" s="98">
        <f>_xll.qlInterestRateIndexMaturity(Currency&amp;"ibor"&amp;Tenor,BB693,Trigger)</f>
        <v>44424</v>
      </c>
      <c r="BD693" s="242" t="e">
        <f>_xll.qlIndexFixing($AD$5,BA693,TRUE,_xll.ohTrigger(Trigger,Trigger6M))</f>
        <v>#NUM!</v>
      </c>
      <c r="BE693" s="242">
        <f>IFERROR(_xll.qlIndexFixing($BF$1,BA693,,_xll.ohTrigger(Trigger,Trigger6M)),#N/A)</f>
        <v>1.2412468919787922E-2</v>
      </c>
    </row>
    <row r="694" spans="52:57" ht="11.25" customHeight="1" x14ac:dyDescent="0.25">
      <c r="AZ694" s="99" t="s">
        <v>83</v>
      </c>
      <c r="BA694" s="98">
        <f>_xll.qlInterestRateIndexFixingDate(Currency&amp;"ibor"&amp;Tenor,BB694,Trigger)</f>
        <v>44246</v>
      </c>
      <c r="BB694" s="98">
        <f>_xll.qlCalendarAdvance(Calendar,BB693,AZ694,"f",,Trigger)</f>
        <v>44250</v>
      </c>
      <c r="BC694" s="98">
        <f>_xll.qlInterestRateIndexMaturity(Currency&amp;"ibor"&amp;Tenor,BB694,Trigger)</f>
        <v>44431</v>
      </c>
      <c r="BD694" s="242" t="e">
        <f>_xll.qlIndexFixing($AD$5,BA694,TRUE,_xll.ohTrigger(Trigger,Trigger6M))</f>
        <v>#NUM!</v>
      </c>
      <c r="BE694" s="242">
        <f>IFERROR(_xll.qlIndexFixing($BF$1,BA694,,_xll.ohTrigger(Trigger,Trigger6M)),#N/A)</f>
        <v>1.2463864746676467E-2</v>
      </c>
    </row>
    <row r="695" spans="52:57" ht="11.25" customHeight="1" x14ac:dyDescent="0.25">
      <c r="AZ695" s="99" t="s">
        <v>83</v>
      </c>
      <c r="BA695" s="98">
        <f>_xll.qlInterestRateIndexFixingDate(Currency&amp;"ibor"&amp;Tenor,BB695,Trigger)</f>
        <v>44253</v>
      </c>
      <c r="BB695" s="98">
        <f>_xll.qlCalendarAdvance(Calendar,BB694,AZ695,"f",,Trigger)</f>
        <v>44257</v>
      </c>
      <c r="BC695" s="98">
        <f>_xll.qlInterestRateIndexMaturity(Currency&amp;"ibor"&amp;Tenor,BB695,Trigger)</f>
        <v>44441</v>
      </c>
      <c r="BD695" s="242" t="e">
        <f>_xll.qlIndexFixing($AD$5,BA695,TRUE,_xll.ohTrigger(Trigger,Trigger6M))</f>
        <v>#NUM!</v>
      </c>
      <c r="BE695" s="242">
        <f>IFERROR(_xll.qlIndexFixing($BF$1,BA695,,_xll.ohTrigger(Trigger,Trigger6M)),#N/A)</f>
        <v>1.2527045131019264E-2</v>
      </c>
    </row>
    <row r="696" spans="52:57" ht="11.25" customHeight="1" x14ac:dyDescent="0.25">
      <c r="AZ696" s="99" t="s">
        <v>83</v>
      </c>
      <c r="BA696" s="98">
        <f>_xll.qlInterestRateIndexFixingDate(Currency&amp;"ibor"&amp;Tenor,BB696,Trigger)</f>
        <v>44260</v>
      </c>
      <c r="BB696" s="98">
        <f>_xll.qlCalendarAdvance(Calendar,BB695,AZ696,"f",,Trigger)</f>
        <v>44264</v>
      </c>
      <c r="BC696" s="98">
        <f>_xll.qlInterestRateIndexMaturity(Currency&amp;"ibor"&amp;Tenor,BB696,Trigger)</f>
        <v>44448</v>
      </c>
      <c r="BD696" s="242" t="e">
        <f>_xll.qlIndexFixing($AD$5,BA696,TRUE,_xll.ohTrigger(Trigger,Trigger6M))</f>
        <v>#NUM!</v>
      </c>
      <c r="BE696" s="242">
        <f>IFERROR(_xll.qlIndexFixing($BF$1,BA696,,_xll.ohTrigger(Trigger,Trigger6M)),#N/A)</f>
        <v>1.2578560443810054E-2</v>
      </c>
    </row>
    <row r="697" spans="52:57" ht="11.25" customHeight="1" x14ac:dyDescent="0.25">
      <c r="AZ697" s="99" t="s">
        <v>83</v>
      </c>
      <c r="BA697" s="98">
        <f>_xll.qlInterestRateIndexFixingDate(Currency&amp;"ibor"&amp;Tenor,BB697,Trigger)</f>
        <v>44267</v>
      </c>
      <c r="BB697" s="98">
        <f>_xll.qlCalendarAdvance(Calendar,BB696,AZ697,"f",,Trigger)</f>
        <v>44271</v>
      </c>
      <c r="BC697" s="98">
        <f>_xll.qlInterestRateIndexMaturity(Currency&amp;"ibor"&amp;Tenor,BB697,Trigger)</f>
        <v>44455</v>
      </c>
      <c r="BD697" s="242" t="e">
        <f>_xll.qlIndexFixing($AD$5,BA697,TRUE,_xll.ohTrigger(Trigger,Trigger6M))</f>
        <v>#NUM!</v>
      </c>
      <c r="BE697" s="242">
        <f>IFERROR(_xll.qlIndexFixing($BF$1,BA697,,_xll.ohTrigger(Trigger,Trigger6M)),#N/A)</f>
        <v>1.2630119624451066E-2</v>
      </c>
    </row>
    <row r="698" spans="52:57" ht="11.25" customHeight="1" x14ac:dyDescent="0.25">
      <c r="AZ698" s="99" t="s">
        <v>83</v>
      </c>
      <c r="BA698" s="98">
        <f>_xll.qlInterestRateIndexFixingDate(Currency&amp;"ibor"&amp;Tenor,BB698,Trigger)</f>
        <v>44274</v>
      </c>
      <c r="BB698" s="98">
        <f>_xll.qlCalendarAdvance(Calendar,BB697,AZ698,"f",,Trigger)</f>
        <v>44278</v>
      </c>
      <c r="BC698" s="98">
        <f>_xll.qlInterestRateIndexMaturity(Currency&amp;"ibor"&amp;Tenor,BB698,Trigger)</f>
        <v>44462</v>
      </c>
      <c r="BD698" s="242" t="e">
        <f>_xll.qlIndexFixing($AD$5,BA698,TRUE,_xll.ohTrigger(Trigger,Trigger6M))</f>
        <v>#NUM!</v>
      </c>
      <c r="BE698" s="242">
        <f>IFERROR(_xll.qlIndexFixing($BF$1,BA698,,_xll.ohTrigger(Trigger,Trigger6M)),#N/A)</f>
        <v>1.2681716256052673E-2</v>
      </c>
    </row>
    <row r="699" spans="52:57" ht="11.25" customHeight="1" x14ac:dyDescent="0.25">
      <c r="AZ699" s="99" t="s">
        <v>83</v>
      </c>
      <c r="BA699" s="98">
        <f>_xll.qlInterestRateIndexFixingDate(Currency&amp;"ibor"&amp;Tenor,BB699,Trigger)</f>
        <v>44281</v>
      </c>
      <c r="BB699" s="98">
        <f>_xll.qlCalendarAdvance(Calendar,BB698,AZ699,"f",,Trigger)</f>
        <v>44285</v>
      </c>
      <c r="BC699" s="98">
        <f>_xll.qlInterestRateIndexMaturity(Currency&amp;"ibor"&amp;Tenor,BB699,Trigger)</f>
        <v>44469</v>
      </c>
      <c r="BD699" s="242" t="e">
        <f>_xll.qlIndexFixing($AD$5,BA699,TRUE,_xll.ohTrigger(Trigger,Trigger6M))</f>
        <v>#NUM!</v>
      </c>
      <c r="BE699" s="242">
        <f>IFERROR(_xll.qlIndexFixing($BF$1,BA699,,_xll.ohTrigger(Trigger,Trigger6M)),#N/A)</f>
        <v>1.2733343835462943E-2</v>
      </c>
    </row>
    <row r="700" spans="52:57" ht="11.25" customHeight="1" x14ac:dyDescent="0.25">
      <c r="AZ700" s="99" t="s">
        <v>83</v>
      </c>
      <c r="BA700" s="98">
        <f>_xll.qlInterestRateIndexFixingDate(Currency&amp;"ibor"&amp;Tenor,BB700,Trigger)</f>
        <v>44286</v>
      </c>
      <c r="BB700" s="98">
        <f>_xll.qlCalendarAdvance(Calendar,BB699,AZ700,"f",,Trigger)</f>
        <v>44292</v>
      </c>
      <c r="BC700" s="98">
        <f>_xll.qlInterestRateIndexMaturity(Currency&amp;"ibor"&amp;Tenor,BB700,Trigger)</f>
        <v>44475</v>
      </c>
      <c r="BD700" s="242" t="e">
        <f>_xll.qlIndexFixing($AD$5,BA700,TRUE,_xll.ohTrigger(Trigger,Trigger6M))</f>
        <v>#NUM!</v>
      </c>
      <c r="BE700" s="242">
        <f>IFERROR(_xll.qlIndexFixing($BF$1,BA700,,_xll.ohTrigger(Trigger,Trigger6M)),#N/A)</f>
        <v>1.278106846299396E-2</v>
      </c>
    </row>
    <row r="701" spans="52:57" ht="11.25" customHeight="1" x14ac:dyDescent="0.25">
      <c r="AZ701" s="99" t="s">
        <v>83</v>
      </c>
      <c r="BA701" s="98">
        <f>_xll.qlInterestRateIndexFixingDate(Currency&amp;"ibor"&amp;Tenor,BB701,Trigger)</f>
        <v>44295</v>
      </c>
      <c r="BB701" s="98">
        <f>_xll.qlCalendarAdvance(Calendar,BB700,AZ701,"f",,Trigger)</f>
        <v>44299</v>
      </c>
      <c r="BC701" s="98">
        <f>_xll.qlInterestRateIndexMaturity(Currency&amp;"ibor"&amp;Tenor,BB701,Trigger)</f>
        <v>44482</v>
      </c>
      <c r="BD701" s="242" t="e">
        <f>_xll.qlIndexFixing($AD$5,BA701,TRUE,_xll.ohTrigger(Trigger,Trigger6M))</f>
        <v>#NUM!</v>
      </c>
      <c r="BE701" s="242">
        <f>IFERROR(_xll.qlIndexFixing($BF$1,BA701,,_xll.ohTrigger(Trigger,Trigger6M)),#N/A)</f>
        <v>1.2832737332880397E-2</v>
      </c>
    </row>
    <row r="702" spans="52:57" ht="11.25" customHeight="1" x14ac:dyDescent="0.25">
      <c r="AZ702" s="99" t="s">
        <v>83</v>
      </c>
      <c r="BA702" s="98">
        <f>_xll.qlInterestRateIndexFixingDate(Currency&amp;"ibor"&amp;Tenor,BB702,Trigger)</f>
        <v>44302</v>
      </c>
      <c r="BB702" s="98">
        <f>_xll.qlCalendarAdvance(Calendar,BB701,AZ702,"f",,Trigger)</f>
        <v>44306</v>
      </c>
      <c r="BC702" s="98">
        <f>_xll.qlInterestRateIndexMaturity(Currency&amp;"ibor"&amp;Tenor,BB702,Trigger)</f>
        <v>44489</v>
      </c>
      <c r="BD702" s="242" t="e">
        <f>_xll.qlIndexFixing($AD$5,BA702,TRUE,_xll.ohTrigger(Trigger,Trigger6M))</f>
        <v>#NUM!</v>
      </c>
      <c r="BE702" s="242">
        <f>IFERROR(_xll.qlIndexFixing($BF$1,BA702,,_xll.ohTrigger(Trigger,Trigger6M)),#N/A)</f>
        <v>1.2884417879674582E-2</v>
      </c>
    </row>
    <row r="703" spans="52:57" ht="11.25" customHeight="1" x14ac:dyDescent="0.25">
      <c r="AZ703" s="99" t="s">
        <v>83</v>
      </c>
      <c r="BA703" s="98">
        <f>_xll.qlInterestRateIndexFixingDate(Currency&amp;"ibor"&amp;Tenor,BB703,Trigger)</f>
        <v>44309</v>
      </c>
      <c r="BB703" s="98">
        <f>_xll.qlCalendarAdvance(Calendar,BB702,AZ703,"f",,Trigger)</f>
        <v>44313</v>
      </c>
      <c r="BC703" s="98">
        <f>_xll.qlInterestRateIndexMaturity(Currency&amp;"ibor"&amp;Tenor,BB703,Trigger)</f>
        <v>44496</v>
      </c>
      <c r="BD703" s="242" t="e">
        <f>_xll.qlIndexFixing($AD$5,BA703,TRUE,_xll.ohTrigger(Trigger,Trigger6M))</f>
        <v>#NUM!</v>
      </c>
      <c r="BE703" s="242">
        <f>IFERROR(_xll.qlIndexFixing($BF$1,BA703,,_xll.ohTrigger(Trigger,Trigger6M)),#N/A)</f>
        <v>1.293610322775076E-2</v>
      </c>
    </row>
    <row r="704" spans="52:57" ht="11.25" customHeight="1" x14ac:dyDescent="0.25">
      <c r="AZ704" s="99" t="s">
        <v>83</v>
      </c>
      <c r="BA704" s="98">
        <f>_xll.qlInterestRateIndexFixingDate(Currency&amp;"ibor"&amp;Tenor,BB704,Trigger)</f>
        <v>44316</v>
      </c>
      <c r="BB704" s="98">
        <f>_xll.qlCalendarAdvance(Calendar,BB703,AZ704,"f",,Trigger)</f>
        <v>44320</v>
      </c>
      <c r="BC704" s="98">
        <f>_xll.qlInterestRateIndexMaturity(Currency&amp;"ibor"&amp;Tenor,BB704,Trigger)</f>
        <v>44504</v>
      </c>
      <c r="BD704" s="242" t="e">
        <f>_xll.qlIndexFixing($AD$5,BA704,TRUE,_xll.ohTrigger(Trigger,Trigger6M))</f>
        <v>#NUM!</v>
      </c>
      <c r="BE704" s="242">
        <f>IFERROR(_xll.qlIndexFixing($BF$1,BA704,,_xll.ohTrigger(Trigger,Trigger6M)),#N/A)</f>
        <v>1.2991712299056671E-2</v>
      </c>
    </row>
    <row r="705" spans="52:57" ht="11.25" customHeight="1" x14ac:dyDescent="0.25">
      <c r="AZ705" s="99" t="s">
        <v>83</v>
      </c>
      <c r="BA705" s="98">
        <f>_xll.qlInterestRateIndexFixingDate(Currency&amp;"ibor"&amp;Tenor,BB705,Trigger)</f>
        <v>44323</v>
      </c>
      <c r="BB705" s="98">
        <f>_xll.qlCalendarAdvance(Calendar,BB704,AZ705,"f",,Trigger)</f>
        <v>44327</v>
      </c>
      <c r="BC705" s="98">
        <f>_xll.qlInterestRateIndexMaturity(Currency&amp;"ibor"&amp;Tenor,BB705,Trigger)</f>
        <v>44511</v>
      </c>
      <c r="BD705" s="242" t="e">
        <f>_xll.qlIndexFixing($AD$5,BA705,TRUE,_xll.ohTrigger(Trigger,Trigger6M))</f>
        <v>#NUM!</v>
      </c>
      <c r="BE705" s="242">
        <f>IFERROR(_xll.qlIndexFixing($BF$1,BA705,,_xll.ohTrigger(Trigger,Trigger6M)),#N/A)</f>
        <v>1.3043384166632683E-2</v>
      </c>
    </row>
    <row r="706" spans="52:57" ht="11.25" customHeight="1" x14ac:dyDescent="0.25">
      <c r="AZ706" s="99" t="s">
        <v>83</v>
      </c>
      <c r="BA706" s="98">
        <f>_xll.qlInterestRateIndexFixingDate(Currency&amp;"ibor"&amp;Tenor,BB706,Trigger)</f>
        <v>44330</v>
      </c>
      <c r="BB706" s="98">
        <f>_xll.qlCalendarAdvance(Calendar,BB705,AZ706,"f",,Trigger)</f>
        <v>44334</v>
      </c>
      <c r="BC706" s="98">
        <f>_xll.qlInterestRateIndexMaturity(Currency&amp;"ibor"&amp;Tenor,BB706,Trigger)</f>
        <v>44518</v>
      </c>
      <c r="BD706" s="242" t="e">
        <f>_xll.qlIndexFixing($AD$5,BA706,TRUE,_xll.ohTrigger(Trigger,Trigger6M))</f>
        <v>#NUM!</v>
      </c>
      <c r="BE706" s="242">
        <f>IFERROR(_xll.qlIndexFixing($BF$1,BA706,,_xll.ohTrigger(Trigger,Trigger6M)),#N/A)</f>
        <v>1.3095039043469446E-2</v>
      </c>
    </row>
    <row r="707" spans="52:57" ht="11.25" customHeight="1" x14ac:dyDescent="0.25">
      <c r="AZ707" s="99" t="s">
        <v>83</v>
      </c>
      <c r="BA707" s="98">
        <f>_xll.qlInterestRateIndexFixingDate(Currency&amp;"ibor"&amp;Tenor,BB707,Trigger)</f>
        <v>44337</v>
      </c>
      <c r="BB707" s="98">
        <f>_xll.qlCalendarAdvance(Calendar,BB706,AZ707,"f",,Trigger)</f>
        <v>44341</v>
      </c>
      <c r="BC707" s="98">
        <f>_xll.qlInterestRateIndexMaturity(Currency&amp;"ibor"&amp;Tenor,BB707,Trigger)</f>
        <v>44525</v>
      </c>
      <c r="BD707" s="242" t="e">
        <f>_xll.qlIndexFixing($AD$5,BA707,TRUE,_xll.ohTrigger(Trigger,Trigger6M))</f>
        <v>#NUM!</v>
      </c>
      <c r="BE707" s="242">
        <f>IFERROR(_xll.qlIndexFixing($BF$1,BA707,,_xll.ohTrigger(Trigger,Trigger6M)),#N/A)</f>
        <v>1.3146669735853942E-2</v>
      </c>
    </row>
    <row r="708" spans="52:57" ht="11.25" customHeight="1" x14ac:dyDescent="0.25">
      <c r="AZ708" s="99" t="s">
        <v>83</v>
      </c>
      <c r="BA708" s="98">
        <f>_xll.qlInterestRateIndexFixingDate(Currency&amp;"ibor"&amp;Tenor,BB708,Trigger)</f>
        <v>44344</v>
      </c>
      <c r="BB708" s="98">
        <f>_xll.qlCalendarAdvance(Calendar,BB707,AZ708,"f",,Trigger)</f>
        <v>44348</v>
      </c>
      <c r="BC708" s="98">
        <f>_xll.qlInterestRateIndexMaturity(Currency&amp;"ibor"&amp;Tenor,BB708,Trigger)</f>
        <v>44531</v>
      </c>
      <c r="BD708" s="242" t="e">
        <f>_xll.qlIndexFixing($AD$5,BA708,TRUE,_xll.ohTrigger(Trigger,Trigger6M))</f>
        <v>#NUM!</v>
      </c>
      <c r="BE708" s="242">
        <f>IFERROR(_xll.qlIndexFixing($BF$1,BA708,,_xll.ohTrigger(Trigger,Trigger6M)),#N/A)</f>
        <v>1.3194355264562448E-2</v>
      </c>
    </row>
    <row r="709" spans="52:57" ht="11.25" customHeight="1" x14ac:dyDescent="0.25">
      <c r="AZ709" s="99" t="s">
        <v>83</v>
      </c>
      <c r="BA709" s="98">
        <f>_xll.qlInterestRateIndexFixingDate(Currency&amp;"ibor"&amp;Tenor,BB709,Trigger)</f>
        <v>44351</v>
      </c>
      <c r="BB709" s="98">
        <f>_xll.qlCalendarAdvance(Calendar,BB708,AZ709,"f",,Trigger)</f>
        <v>44355</v>
      </c>
      <c r="BC709" s="98">
        <f>_xll.qlInterestRateIndexMaturity(Currency&amp;"ibor"&amp;Tenor,BB709,Trigger)</f>
        <v>44538</v>
      </c>
      <c r="BD709" s="242" t="e">
        <f>_xll.qlIndexFixing($AD$5,BA709,TRUE,_xll.ohTrigger(Trigger,Trigger6M))</f>
        <v>#NUM!</v>
      </c>
      <c r="BE709" s="242">
        <f>IFERROR(_xll.qlIndexFixing($BF$1,BA709,,_xll.ohTrigger(Trigger,Trigger6M)),#N/A)</f>
        <v>1.3245920171196015E-2</v>
      </c>
    </row>
    <row r="710" spans="52:57" ht="11.25" customHeight="1" x14ac:dyDescent="0.25">
      <c r="AZ710" s="99" t="s">
        <v>83</v>
      </c>
      <c r="BA710" s="98">
        <f>_xll.qlInterestRateIndexFixingDate(Currency&amp;"ibor"&amp;Tenor,BB710,Trigger)</f>
        <v>44358</v>
      </c>
      <c r="BB710" s="98">
        <f>_xll.qlCalendarAdvance(Calendar,BB709,AZ710,"f",,Trigger)</f>
        <v>44362</v>
      </c>
      <c r="BC710" s="98">
        <f>_xll.qlInterestRateIndexMaturity(Currency&amp;"ibor"&amp;Tenor,BB710,Trigger)</f>
        <v>44545</v>
      </c>
      <c r="BD710" s="242" t="e">
        <f>_xll.qlIndexFixing($AD$5,BA710,TRUE,_xll.ohTrigger(Trigger,Trigger6M))</f>
        <v>#NUM!</v>
      </c>
      <c r="BE710" s="242">
        <f>IFERROR(_xll.qlIndexFixing($BF$1,BA710,,_xll.ohTrigger(Trigger,Trigger6M)),#N/A)</f>
        <v>1.3297439319009461E-2</v>
      </c>
    </row>
    <row r="711" spans="52:57" ht="11.25" customHeight="1" x14ac:dyDescent="0.25">
      <c r="AZ711" s="99" t="s">
        <v>83</v>
      </c>
      <c r="BA711" s="98">
        <f>_xll.qlInterestRateIndexFixingDate(Currency&amp;"ibor"&amp;Tenor,BB711,Trigger)</f>
        <v>44365</v>
      </c>
      <c r="BB711" s="98">
        <f>_xll.qlCalendarAdvance(Calendar,BB710,AZ711,"f",,Trigger)</f>
        <v>44369</v>
      </c>
      <c r="BC711" s="98">
        <f>_xll.qlInterestRateIndexMaturity(Currency&amp;"ibor"&amp;Tenor,BB711,Trigger)</f>
        <v>44552</v>
      </c>
      <c r="BD711" s="242" t="e">
        <f>_xll.qlIndexFixing($AD$5,BA711,TRUE,_xll.ohTrigger(Trigger,Trigger6M))</f>
        <v>#NUM!</v>
      </c>
      <c r="BE711" s="242">
        <f>IFERROR(_xll.qlIndexFixing($BF$1,BA711,,_xll.ohTrigger(Trigger,Trigger6M)),#N/A)</f>
        <v>1.3348905137758464E-2</v>
      </c>
    </row>
    <row r="712" spans="52:57" ht="11.25" customHeight="1" x14ac:dyDescent="0.25">
      <c r="AZ712" s="99" t="s">
        <v>83</v>
      </c>
      <c r="BA712" s="98">
        <f>_xll.qlInterestRateIndexFixingDate(Currency&amp;"ibor"&amp;Tenor,BB712,Trigger)</f>
        <v>44372</v>
      </c>
      <c r="BB712" s="98">
        <f>_xll.qlCalendarAdvance(Calendar,BB711,AZ712,"f",,Trigger)</f>
        <v>44376</v>
      </c>
      <c r="BC712" s="98">
        <f>_xll.qlInterestRateIndexMaturity(Currency&amp;"ibor"&amp;Tenor,BB712,Trigger)</f>
        <v>44559</v>
      </c>
      <c r="BD712" s="242" t="e">
        <f>_xll.qlIndexFixing($AD$5,BA712,TRUE,_xll.ohTrigger(Trigger,Trigger6M))</f>
        <v>#NUM!</v>
      </c>
      <c r="BE712" s="242">
        <f>IFERROR(_xll.qlIndexFixing($BF$1,BA712,,_xll.ohTrigger(Trigger,Trigger6M)),#N/A)</f>
        <v>1.340030997032699E-2</v>
      </c>
    </row>
    <row r="713" spans="52:57" ht="11.25" customHeight="1" x14ac:dyDescent="0.25">
      <c r="AZ713" s="99" t="s">
        <v>83</v>
      </c>
      <c r="BA713" s="98">
        <f>_xll.qlInterestRateIndexFixingDate(Currency&amp;"ibor"&amp;Tenor,BB713,Trigger)</f>
        <v>44379</v>
      </c>
      <c r="BB713" s="98">
        <f>_xll.qlCalendarAdvance(Calendar,BB712,AZ713,"f",,Trigger)</f>
        <v>44383</v>
      </c>
      <c r="BC713" s="98">
        <f>_xll.qlInterestRateIndexMaturity(Currency&amp;"ibor"&amp;Tenor,BB713,Trigger)</f>
        <v>44567</v>
      </c>
      <c r="BD713" s="242" t="e">
        <f>_xll.qlIndexFixing($AD$5,BA713,TRUE,_xll.ohTrigger(Trigger,Trigger6M))</f>
        <v>#NUM!</v>
      </c>
      <c r="BE713" s="242">
        <f>IFERROR(_xll.qlIndexFixing($BF$1,BA713,,_xll.ohTrigger(Trigger,Trigger6M)),#N/A)</f>
        <v>1.3455532284996559E-2</v>
      </c>
    </row>
    <row r="714" spans="52:57" ht="11.25" customHeight="1" x14ac:dyDescent="0.25">
      <c r="AZ714" s="99" t="s">
        <v>83</v>
      </c>
      <c r="BA714" s="98">
        <f>_xll.qlInterestRateIndexFixingDate(Currency&amp;"ibor"&amp;Tenor,BB714,Trigger)</f>
        <v>44386</v>
      </c>
      <c r="BB714" s="98">
        <f>_xll.qlCalendarAdvance(Calendar,BB713,AZ714,"f",,Trigger)</f>
        <v>44390</v>
      </c>
      <c r="BC714" s="98">
        <f>_xll.qlInterestRateIndexMaturity(Currency&amp;"ibor"&amp;Tenor,BB714,Trigger)</f>
        <v>44574</v>
      </c>
      <c r="BD714" s="242" t="e">
        <f>_xll.qlIndexFixing($AD$5,BA714,TRUE,_xll.ohTrigger(Trigger,Trigger6M))</f>
        <v>#NUM!</v>
      </c>
      <c r="BE714" s="242">
        <f>IFERROR(_xll.qlIndexFixing($BF$1,BA714,,_xll.ohTrigger(Trigger,Trigger6M)),#N/A)</f>
        <v>1.3506785006002511E-2</v>
      </c>
    </row>
    <row r="715" spans="52:57" ht="11.25" customHeight="1" x14ac:dyDescent="0.25">
      <c r="AZ715" s="99" t="s">
        <v>83</v>
      </c>
      <c r="BA715" s="98">
        <f>_xll.qlInterestRateIndexFixingDate(Currency&amp;"ibor"&amp;Tenor,BB715,Trigger)</f>
        <v>44393</v>
      </c>
      <c r="BB715" s="98">
        <f>_xll.qlCalendarAdvance(Calendar,BB714,AZ715,"f",,Trigger)</f>
        <v>44397</v>
      </c>
      <c r="BC715" s="98">
        <f>_xll.qlInterestRateIndexMaturity(Currency&amp;"ibor"&amp;Tenor,BB715,Trigger)</f>
        <v>44581</v>
      </c>
      <c r="BD715" s="242" t="e">
        <f>_xll.qlIndexFixing($AD$5,BA715,TRUE,_xll.ohTrigger(Trigger,Trigger6M))</f>
        <v>#NUM!</v>
      </c>
      <c r="BE715" s="242">
        <f>IFERROR(_xll.qlIndexFixing($BF$1,BA715,,_xll.ohTrigger(Trigger,Trigger6M)),#N/A)</f>
        <v>1.3557952882742067E-2</v>
      </c>
    </row>
    <row r="716" spans="52:57" ht="11.25" customHeight="1" x14ac:dyDescent="0.25">
      <c r="AZ716" s="99" t="s">
        <v>83</v>
      </c>
      <c r="BA716" s="98">
        <f>_xll.qlInterestRateIndexFixingDate(Currency&amp;"ibor"&amp;Tenor,BB716,Trigger)</f>
        <v>44400</v>
      </c>
      <c r="BB716" s="98">
        <f>_xll.qlCalendarAdvance(Calendar,BB715,AZ716,"f",,Trigger)</f>
        <v>44404</v>
      </c>
      <c r="BC716" s="98">
        <f>_xll.qlInterestRateIndexMaturity(Currency&amp;"ibor"&amp;Tenor,BB716,Trigger)</f>
        <v>44588</v>
      </c>
      <c r="BD716" s="242" t="e">
        <f>_xll.qlIndexFixing($AD$5,BA716,TRUE,_xll.ohTrigger(Trigger,Trigger6M))</f>
        <v>#NUM!</v>
      </c>
      <c r="BE716" s="242">
        <f>IFERROR(_xll.qlIndexFixing($BF$1,BA716,,_xll.ohTrigger(Trigger,Trigger6M)),#N/A)</f>
        <v>1.3609027943836021E-2</v>
      </c>
    </row>
    <row r="717" spans="52:57" ht="11.25" customHeight="1" x14ac:dyDescent="0.25">
      <c r="AZ717" s="99" t="s">
        <v>83</v>
      </c>
      <c r="BA717" s="98">
        <f>_xll.qlInterestRateIndexFixingDate(Currency&amp;"ibor"&amp;Tenor,BB717,Trigger)</f>
        <v>44407</v>
      </c>
      <c r="BB717" s="98">
        <f>_xll.qlCalendarAdvance(Calendar,BB716,AZ717,"f",,Trigger)</f>
        <v>44411</v>
      </c>
      <c r="BC717" s="98">
        <f>_xll.qlInterestRateIndexMaturity(Currency&amp;"ibor"&amp;Tenor,BB717,Trigger)</f>
        <v>44595</v>
      </c>
      <c r="BD717" s="242" t="e">
        <f>_xll.qlIndexFixing($AD$5,BA717,TRUE,_xll.ohTrigger(Trigger,Trigger6M))</f>
        <v>#NUM!</v>
      </c>
      <c r="BE717" s="242">
        <f>IFERROR(_xll.qlIndexFixing($BF$1,BA717,,_xll.ohTrigger(Trigger,Trigger6M)),#N/A)</f>
        <v>1.3660002131456487E-2</v>
      </c>
    </row>
    <row r="718" spans="52:57" ht="11.25" customHeight="1" x14ac:dyDescent="0.25">
      <c r="AZ718" s="99" t="s">
        <v>83</v>
      </c>
      <c r="BA718" s="98">
        <f>_xll.qlInterestRateIndexFixingDate(Currency&amp;"ibor"&amp;Tenor,BB718,Trigger)</f>
        <v>44414</v>
      </c>
      <c r="BB718" s="98">
        <f>_xll.qlCalendarAdvance(Calendar,BB717,AZ718,"f",,Trigger)</f>
        <v>44418</v>
      </c>
      <c r="BC718" s="98">
        <f>_xll.qlInterestRateIndexMaturity(Currency&amp;"ibor"&amp;Tenor,BB718,Trigger)</f>
        <v>44602</v>
      </c>
      <c r="BD718" s="242" t="e">
        <f>_xll.qlIndexFixing($AD$5,BA718,TRUE,_xll.ohTrigger(Trigger,Trigger6M))</f>
        <v>#NUM!</v>
      </c>
      <c r="BE718" s="242">
        <f>IFERROR(_xll.qlIndexFixing($BF$1,BA718,,_xll.ohTrigger(Trigger,Trigger6M)),#N/A)</f>
        <v>1.3710867301318218E-2</v>
      </c>
    </row>
    <row r="719" spans="52:57" ht="11.25" customHeight="1" x14ac:dyDescent="0.25">
      <c r="AZ719" s="99" t="s">
        <v>83</v>
      </c>
      <c r="BA719" s="98">
        <f>_xll.qlInterestRateIndexFixingDate(Currency&amp;"ibor"&amp;Tenor,BB719,Trigger)</f>
        <v>44421</v>
      </c>
      <c r="BB719" s="98">
        <f>_xll.qlCalendarAdvance(Calendar,BB718,AZ719,"f",,Trigger)</f>
        <v>44425</v>
      </c>
      <c r="BC719" s="98">
        <f>_xll.qlInterestRateIndexMaturity(Currency&amp;"ibor"&amp;Tenor,BB719,Trigger)</f>
        <v>44609</v>
      </c>
      <c r="BD719" s="242" t="e">
        <f>_xll.qlIndexFixing($AD$5,BA719,TRUE,_xll.ohTrigger(Trigger,Trigger6M))</f>
        <v>#NUM!</v>
      </c>
      <c r="BE719" s="242">
        <f>IFERROR(_xll.qlIndexFixing($BF$1,BA719,,_xll.ohTrigger(Trigger,Trigger6M)),#N/A)</f>
        <v>1.3761615222672961E-2</v>
      </c>
    </row>
    <row r="720" spans="52:57" ht="11.25" customHeight="1" x14ac:dyDescent="0.25">
      <c r="AZ720" s="99" t="s">
        <v>83</v>
      </c>
      <c r="BA720" s="98">
        <f>_xll.qlInterestRateIndexFixingDate(Currency&amp;"ibor"&amp;Tenor,BB720,Trigger)</f>
        <v>44428</v>
      </c>
      <c r="BB720" s="98">
        <f>_xll.qlCalendarAdvance(Calendar,BB719,AZ720,"f",,Trigger)</f>
        <v>44432</v>
      </c>
      <c r="BC720" s="98">
        <f>_xll.qlInterestRateIndexMaturity(Currency&amp;"ibor"&amp;Tenor,BB720,Trigger)</f>
        <v>44616</v>
      </c>
      <c r="BD720" s="242" t="e">
        <f>_xll.qlIndexFixing($AD$5,BA720,TRUE,_xll.ohTrigger(Trigger,Trigger6M))</f>
        <v>#NUM!</v>
      </c>
      <c r="BE720" s="242">
        <f>IFERROR(_xll.qlIndexFixing($BF$1,BA720,,_xll.ohTrigger(Trigger,Trigger6M)),#N/A)</f>
        <v>1.3812237578301625E-2</v>
      </c>
    </row>
    <row r="721" spans="52:57" ht="11.25" customHeight="1" x14ac:dyDescent="0.25">
      <c r="AZ721" s="99" t="s">
        <v>83</v>
      </c>
      <c r="BA721" s="98">
        <f>_xll.qlInterestRateIndexFixingDate(Currency&amp;"ibor"&amp;Tenor,BB721,Trigger)</f>
        <v>44435</v>
      </c>
      <c r="BB721" s="98">
        <f>_xll.qlCalendarAdvance(Calendar,BB720,AZ721,"f",,Trigger)</f>
        <v>44439</v>
      </c>
      <c r="BC721" s="98">
        <f>_xll.qlInterestRateIndexMaturity(Currency&amp;"ibor"&amp;Tenor,BB721,Trigger)</f>
        <v>44620</v>
      </c>
      <c r="BD721" s="242" t="e">
        <f>_xll.qlIndexFixing($AD$5,BA721,TRUE,_xll.ohTrigger(Trigger,Trigger6M))</f>
        <v>#NUM!</v>
      </c>
      <c r="BE721" s="242">
        <f>IFERROR(_xll.qlIndexFixing($BF$1,BA721,,_xll.ohTrigger(Trigger,Trigger6M)),#N/A)</f>
        <v>1.3851253728584905E-2</v>
      </c>
    </row>
    <row r="722" spans="52:57" ht="11.25" customHeight="1" x14ac:dyDescent="0.25">
      <c r="AZ722" s="99" t="s">
        <v>83</v>
      </c>
      <c r="BA722" s="98">
        <f>_xll.qlInterestRateIndexFixingDate(Currency&amp;"ibor"&amp;Tenor,BB722,Trigger)</f>
        <v>44442</v>
      </c>
      <c r="BB722" s="98">
        <f>_xll.qlCalendarAdvance(Calendar,BB721,AZ722,"f",,Trigger)</f>
        <v>44446</v>
      </c>
      <c r="BC722" s="98">
        <f>_xll.qlInterestRateIndexMaturity(Currency&amp;"ibor"&amp;Tenor,BB722,Trigger)</f>
        <v>44627</v>
      </c>
      <c r="BD722" s="242" t="e">
        <f>_xll.qlIndexFixing($AD$5,BA722,TRUE,_xll.ohTrigger(Trigger,Trigger6M))</f>
        <v>#NUM!</v>
      </c>
      <c r="BE722" s="242">
        <f>IFERROR(_xll.qlIndexFixing($BF$1,BA722,,_xll.ohTrigger(Trigger,Trigger6M)),#N/A)</f>
        <v>1.3901627673494635E-2</v>
      </c>
    </row>
    <row r="723" spans="52:57" ht="11.25" customHeight="1" x14ac:dyDescent="0.25">
      <c r="AZ723" s="99" t="s">
        <v>83</v>
      </c>
      <c r="BA723" s="98">
        <f>_xll.qlInterestRateIndexFixingDate(Currency&amp;"ibor"&amp;Tenor,BB723,Trigger)</f>
        <v>44449</v>
      </c>
      <c r="BB723" s="98">
        <f>_xll.qlCalendarAdvance(Calendar,BB722,AZ723,"f",,Trigger)</f>
        <v>44453</v>
      </c>
      <c r="BC723" s="98">
        <f>_xll.qlInterestRateIndexMaturity(Currency&amp;"ibor"&amp;Tenor,BB723,Trigger)</f>
        <v>44634</v>
      </c>
      <c r="BD723" s="242" t="e">
        <f>_xll.qlIndexFixing($AD$5,BA723,TRUE,_xll.ohTrigger(Trigger,Trigger6M))</f>
        <v>#NUM!</v>
      </c>
      <c r="BE723" s="242">
        <f>IFERROR(_xll.qlIndexFixing($BF$1,BA723,,_xll.ohTrigger(Trigger,Trigger6M)),#N/A)</f>
        <v>1.3951858698858994E-2</v>
      </c>
    </row>
    <row r="724" spans="52:57" ht="11.25" customHeight="1" x14ac:dyDescent="0.25">
      <c r="AZ724" s="99" t="s">
        <v>83</v>
      </c>
      <c r="BA724" s="98">
        <f>_xll.qlInterestRateIndexFixingDate(Currency&amp;"ibor"&amp;Tenor,BB724,Trigger)</f>
        <v>44456</v>
      </c>
      <c r="BB724" s="98">
        <f>_xll.qlCalendarAdvance(Calendar,BB723,AZ724,"f",,Trigger)</f>
        <v>44460</v>
      </c>
      <c r="BC724" s="98">
        <f>_xll.qlInterestRateIndexMaturity(Currency&amp;"ibor"&amp;Tenor,BB724,Trigger)</f>
        <v>44641</v>
      </c>
      <c r="BD724" s="242" t="e">
        <f>_xll.qlIndexFixing($AD$5,BA724,TRUE,_xll.ohTrigger(Trigger,Trigger6M))</f>
        <v>#NUM!</v>
      </c>
      <c r="BE724" s="242">
        <f>IFERROR(_xll.qlIndexFixing($BF$1,BA724,,_xll.ohTrigger(Trigger,Trigger6M)),#N/A)</f>
        <v>1.4001944994661539E-2</v>
      </c>
    </row>
    <row r="725" spans="52:57" ht="11.25" customHeight="1" x14ac:dyDescent="0.25">
      <c r="AZ725" s="99" t="s">
        <v>83</v>
      </c>
      <c r="BA725" s="98">
        <f>_xll.qlInterestRateIndexFixingDate(Currency&amp;"ibor"&amp;Tenor,BB725,Trigger)</f>
        <v>44463</v>
      </c>
      <c r="BB725" s="98">
        <f>_xll.qlCalendarAdvance(Calendar,BB724,AZ725,"f",,Trigger)</f>
        <v>44467</v>
      </c>
      <c r="BC725" s="98">
        <f>_xll.qlInterestRateIndexMaturity(Currency&amp;"ibor"&amp;Tenor,BB725,Trigger)</f>
        <v>44648</v>
      </c>
      <c r="BD725" s="242" t="e">
        <f>_xll.qlIndexFixing($AD$5,BA725,TRUE,_xll.ohTrigger(Trigger,Trigger6M))</f>
        <v>#NUM!</v>
      </c>
      <c r="BE725" s="242">
        <f>IFERROR(_xll.qlIndexFixing($BF$1,BA725,,_xll.ohTrigger(Trigger,Trigger6M)),#N/A)</f>
        <v>1.4051884750736108E-2</v>
      </c>
    </row>
    <row r="726" spans="52:57" ht="11.25" customHeight="1" x14ac:dyDescent="0.25">
      <c r="AZ726" s="99" t="s">
        <v>83</v>
      </c>
      <c r="BA726" s="98">
        <f>_xll.qlInterestRateIndexFixingDate(Currency&amp;"ibor"&amp;Tenor,BB726,Trigger)</f>
        <v>44470</v>
      </c>
      <c r="BB726" s="98">
        <f>_xll.qlCalendarAdvance(Calendar,BB725,AZ726,"f",,Trigger)</f>
        <v>44474</v>
      </c>
      <c r="BC726" s="98">
        <f>_xll.qlInterestRateIndexMaturity(Currency&amp;"ibor"&amp;Tenor,BB726,Trigger)</f>
        <v>44656</v>
      </c>
      <c r="BD726" s="242" t="e">
        <f>_xll.qlIndexFixing($AD$5,BA726,TRUE,_xll.ohTrigger(Trigger,Trigger6M))</f>
        <v>#NUM!</v>
      </c>
      <c r="BE726" s="242">
        <f>IFERROR(_xll.qlIndexFixing($BF$1,BA726,,_xll.ohTrigger(Trigger,Trigger6M)),#N/A)</f>
        <v>1.4105455870673184E-2</v>
      </c>
    </row>
    <row r="727" spans="52:57" ht="11.25" customHeight="1" x14ac:dyDescent="0.25">
      <c r="AZ727" s="99" t="s">
        <v>83</v>
      </c>
      <c r="BA727" s="98">
        <f>_xll.qlInterestRateIndexFixingDate(Currency&amp;"ibor"&amp;Tenor,BB727,Trigger)</f>
        <v>44477</v>
      </c>
      <c r="BB727" s="98">
        <f>_xll.qlCalendarAdvance(Calendar,BB726,AZ727,"f",,Trigger)</f>
        <v>44481</v>
      </c>
      <c r="BC727" s="98">
        <f>_xll.qlInterestRateIndexMaturity(Currency&amp;"ibor"&amp;Tenor,BB727,Trigger)</f>
        <v>44663</v>
      </c>
      <c r="BD727" s="242" t="e">
        <f>_xll.qlIndexFixing($AD$5,BA727,TRUE,_xll.ohTrigger(Trigger,Trigger6M))</f>
        <v>#NUM!</v>
      </c>
      <c r="BE727" s="242">
        <f>IFERROR(_xll.qlIndexFixing($BF$1,BA727,,_xll.ohTrigger(Trigger,Trigger6M)),#N/A)</f>
        <v>1.4155087705731682E-2</v>
      </c>
    </row>
    <row r="728" spans="52:57" ht="11.25" customHeight="1" x14ac:dyDescent="0.25">
      <c r="AZ728" s="99" t="s">
        <v>83</v>
      </c>
      <c r="BA728" s="98">
        <f>_xll.qlInterestRateIndexFixingDate(Currency&amp;"ibor"&amp;Tenor,BB728,Trigger)</f>
        <v>44484</v>
      </c>
      <c r="BB728" s="98">
        <f>_xll.qlCalendarAdvance(Calendar,BB727,AZ728,"f",,Trigger)</f>
        <v>44488</v>
      </c>
      <c r="BC728" s="98">
        <f>_xll.qlInterestRateIndexMaturity(Currency&amp;"ibor"&amp;Tenor,BB728,Trigger)</f>
        <v>44670</v>
      </c>
      <c r="BD728" s="242" t="e">
        <f>_xll.qlIndexFixing($AD$5,BA728,TRUE,_xll.ohTrigger(Trigger,Trigger6M))</f>
        <v>#NUM!</v>
      </c>
      <c r="BE728" s="242">
        <f>IFERROR(_xll.qlIndexFixing($BF$1,BA728,,_xll.ohTrigger(Trigger,Trigger6M)),#N/A)</f>
        <v>1.420456744114126E-2</v>
      </c>
    </row>
    <row r="729" spans="52:57" ht="11.25" customHeight="1" x14ac:dyDescent="0.25">
      <c r="AZ729" s="99" t="s">
        <v>83</v>
      </c>
      <c r="BA729" s="98">
        <f>_xll.qlInterestRateIndexFixingDate(Currency&amp;"ibor"&amp;Tenor,BB729,Trigger)</f>
        <v>44491</v>
      </c>
      <c r="BB729" s="98">
        <f>_xll.qlCalendarAdvance(Calendar,BB728,AZ729,"f",,Trigger)</f>
        <v>44495</v>
      </c>
      <c r="BC729" s="98">
        <f>_xll.qlInterestRateIndexMaturity(Currency&amp;"ibor"&amp;Tenor,BB729,Trigger)</f>
        <v>44677</v>
      </c>
      <c r="BD729" s="242" t="e">
        <f>_xll.qlIndexFixing($AD$5,BA729,TRUE,_xll.ohTrigger(Trigger,Trigger6M))</f>
        <v>#NUM!</v>
      </c>
      <c r="BE729" s="242">
        <f>IFERROR(_xll.qlIndexFixing($BF$1,BA729,,_xll.ohTrigger(Trigger,Trigger6M)),#N/A)</f>
        <v>1.4253893266010701E-2</v>
      </c>
    </row>
    <row r="730" spans="52:57" ht="11.25" customHeight="1" x14ac:dyDescent="0.25">
      <c r="AZ730" s="99" t="s">
        <v>83</v>
      </c>
      <c r="BA730" s="98">
        <f>_xll.qlInterestRateIndexFixingDate(Currency&amp;"ibor"&amp;Tenor,BB730,Trigger)</f>
        <v>44498</v>
      </c>
      <c r="BB730" s="98">
        <f>_xll.qlCalendarAdvance(Calendar,BB729,AZ730,"f",,Trigger)</f>
        <v>44502</v>
      </c>
      <c r="BC730" s="98">
        <f>_xll.qlInterestRateIndexMaturity(Currency&amp;"ibor"&amp;Tenor,BB730,Trigger)</f>
        <v>44683</v>
      </c>
      <c r="BD730" s="242" t="e">
        <f>_xll.qlIndexFixing($AD$5,BA730,TRUE,_xll.ohTrigger(Trigger,Trigger6M))</f>
        <v>#NUM!</v>
      </c>
      <c r="BE730" s="242">
        <f>IFERROR(_xll.qlIndexFixing($BF$1,BA730,,_xll.ohTrigger(Trigger,Trigger6M)),#N/A)</f>
        <v>1.4299322069141866E-2</v>
      </c>
    </row>
    <row r="731" spans="52:57" ht="11.25" customHeight="1" x14ac:dyDescent="0.25">
      <c r="AZ731" s="99" t="s">
        <v>83</v>
      </c>
      <c r="BA731" s="98">
        <f>_xll.qlInterestRateIndexFixingDate(Currency&amp;"ibor"&amp;Tenor,BB731,Trigger)</f>
        <v>44505</v>
      </c>
      <c r="BB731" s="98">
        <f>_xll.qlCalendarAdvance(Calendar,BB730,AZ731,"f",,Trigger)</f>
        <v>44509</v>
      </c>
      <c r="BC731" s="98">
        <f>_xll.qlInterestRateIndexMaturity(Currency&amp;"ibor"&amp;Tenor,BB731,Trigger)</f>
        <v>44690</v>
      </c>
      <c r="BD731" s="242" t="e">
        <f>_xll.qlIndexFixing($AD$5,BA731,TRUE,_xll.ohTrigger(Trigger,Trigger6M))</f>
        <v>#NUM!</v>
      </c>
      <c r="BE731" s="242">
        <f>IFERROR(_xll.qlIndexFixing($BF$1,BA731,,_xll.ohTrigger(Trigger,Trigger6M)),#N/A)</f>
        <v>1.4348344565203515E-2</v>
      </c>
    </row>
    <row r="732" spans="52:57" ht="11.25" customHeight="1" x14ac:dyDescent="0.25">
      <c r="AZ732" s="99" t="s">
        <v>83</v>
      </c>
      <c r="BA732" s="98">
        <f>_xll.qlInterestRateIndexFixingDate(Currency&amp;"ibor"&amp;Tenor,BB732,Trigger)</f>
        <v>44512</v>
      </c>
      <c r="BB732" s="98">
        <f>_xll.qlCalendarAdvance(Calendar,BB731,AZ732,"f",,Trigger)</f>
        <v>44516</v>
      </c>
      <c r="BC732" s="98">
        <f>_xll.qlInterestRateIndexMaturity(Currency&amp;"ibor"&amp;Tenor,BB732,Trigger)</f>
        <v>44697</v>
      </c>
      <c r="BD732" s="242" t="e">
        <f>_xll.qlIndexFixing($AD$5,BA732,TRUE,_xll.ohTrigger(Trigger,Trigger6M))</f>
        <v>#NUM!</v>
      </c>
      <c r="BE732" s="242">
        <f>IFERROR(_xll.qlIndexFixing($BF$1,BA732,,_xll.ohTrigger(Trigger,Trigger6M)),#N/A)</f>
        <v>1.4397207846321175E-2</v>
      </c>
    </row>
    <row r="733" spans="52:57" ht="11.25" customHeight="1" x14ac:dyDescent="0.25">
      <c r="AZ733" s="99" t="s">
        <v>83</v>
      </c>
      <c r="BA733" s="98">
        <f>_xll.qlInterestRateIndexFixingDate(Currency&amp;"ibor"&amp;Tenor,BB733,Trigger)</f>
        <v>44519</v>
      </c>
      <c r="BB733" s="98">
        <f>_xll.qlCalendarAdvance(Calendar,BB732,AZ733,"f",,Trigger)</f>
        <v>44523</v>
      </c>
      <c r="BC733" s="98">
        <f>_xll.qlInterestRateIndexMaturity(Currency&amp;"ibor"&amp;Tenor,BB733,Trigger)</f>
        <v>44704</v>
      </c>
      <c r="BD733" s="242" t="e">
        <f>_xll.qlIndexFixing($AD$5,BA733,TRUE,_xll.ohTrigger(Trigger,Trigger6M))</f>
        <v>#NUM!</v>
      </c>
      <c r="BE733" s="242">
        <f>IFERROR(_xll.qlIndexFixing($BF$1,BA733,,_xll.ohTrigger(Trigger,Trigger6M)),#N/A)</f>
        <v>1.4445910101188821E-2</v>
      </c>
    </row>
    <row r="734" spans="52:57" ht="11.25" customHeight="1" x14ac:dyDescent="0.25">
      <c r="AZ734" s="99" t="s">
        <v>83</v>
      </c>
      <c r="BA734" s="98">
        <f>_xll.qlInterestRateIndexFixingDate(Currency&amp;"ibor"&amp;Tenor,BB734,Trigger)</f>
        <v>44526</v>
      </c>
      <c r="BB734" s="98">
        <f>_xll.qlCalendarAdvance(Calendar,BB733,AZ734,"f",,Trigger)</f>
        <v>44530</v>
      </c>
      <c r="BC734" s="98">
        <f>_xll.qlInterestRateIndexMaturity(Currency&amp;"ibor"&amp;Tenor,BB734,Trigger)</f>
        <v>44712</v>
      </c>
      <c r="BD734" s="242" t="e">
        <f>_xll.qlIndexFixing($AD$5,BA734,TRUE,_xll.ohTrigger(Trigger,Trigger6M))</f>
        <v>#NUM!</v>
      </c>
      <c r="BE734" s="242">
        <f>IFERROR(_xll.qlIndexFixing($BF$1,BA734,,_xll.ohTrigger(Trigger,Trigger6M)),#N/A)</f>
        <v>1.4498150341116924E-2</v>
      </c>
    </row>
    <row r="735" spans="52:57" ht="11.25" customHeight="1" x14ac:dyDescent="0.25">
      <c r="AZ735" s="99" t="s">
        <v>83</v>
      </c>
      <c r="BA735" s="98">
        <f>_xll.qlInterestRateIndexFixingDate(Currency&amp;"ibor"&amp;Tenor,BB735,Trigger)</f>
        <v>44533</v>
      </c>
      <c r="BB735" s="98">
        <f>_xll.qlCalendarAdvance(Calendar,BB734,AZ735,"f",,Trigger)</f>
        <v>44537</v>
      </c>
      <c r="BC735" s="98">
        <f>_xll.qlInterestRateIndexMaturity(Currency&amp;"ibor"&amp;Tenor,BB735,Trigger)</f>
        <v>44719</v>
      </c>
      <c r="BD735" s="242" t="e">
        <f>_xll.qlIndexFixing($AD$5,BA735,TRUE,_xll.ohTrigger(Trigger,Trigger6M))</f>
        <v>#NUM!</v>
      </c>
      <c r="BE735" s="242">
        <f>IFERROR(_xll.qlIndexFixing($BF$1,BA735,,_xll.ohTrigger(Trigger,Trigger6M)),#N/A)</f>
        <v>1.454651466611763E-2</v>
      </c>
    </row>
    <row r="736" spans="52:57" ht="11.25" customHeight="1" x14ac:dyDescent="0.25">
      <c r="AZ736" s="99" t="s">
        <v>83</v>
      </c>
      <c r="BA736" s="98">
        <f>_xll.qlInterestRateIndexFixingDate(Currency&amp;"ibor"&amp;Tenor,BB736,Trigger)</f>
        <v>44540</v>
      </c>
      <c r="BB736" s="98">
        <f>_xll.qlCalendarAdvance(Calendar,BB735,AZ736,"f",,Trigger)</f>
        <v>44544</v>
      </c>
      <c r="BC736" s="98">
        <f>_xll.qlInterestRateIndexMaturity(Currency&amp;"ibor"&amp;Tenor,BB736,Trigger)</f>
        <v>44726</v>
      </c>
      <c r="BD736" s="242" t="e">
        <f>_xll.qlIndexFixing($AD$5,BA736,TRUE,_xll.ohTrigger(Trigger,Trigger6M))</f>
        <v>#NUM!</v>
      </c>
      <c r="BE736" s="242">
        <f>IFERROR(_xll.qlIndexFixing($BF$1,BA736,,_xll.ohTrigger(Trigger,Trigger6M)),#N/A)</f>
        <v>1.4594712400417103E-2</v>
      </c>
    </row>
    <row r="737" spans="52:57" ht="11.25" customHeight="1" x14ac:dyDescent="0.25">
      <c r="AZ737" s="99" t="s">
        <v>83</v>
      </c>
      <c r="BA737" s="98">
        <f>_xll.qlInterestRateIndexFixingDate(Currency&amp;"ibor"&amp;Tenor,BB737,Trigger)</f>
        <v>44547</v>
      </c>
      <c r="BB737" s="98">
        <f>_xll.qlCalendarAdvance(Calendar,BB736,AZ737,"f",,Trigger)</f>
        <v>44551</v>
      </c>
      <c r="BC737" s="98">
        <f>_xll.qlInterestRateIndexMaturity(Currency&amp;"ibor"&amp;Tenor,BB737,Trigger)</f>
        <v>44733</v>
      </c>
      <c r="BD737" s="242" t="e">
        <f>_xll.qlIndexFixing($AD$5,BA737,TRUE,_xll.ohTrigger(Trigger,Trigger6M))</f>
        <v>#NUM!</v>
      </c>
      <c r="BE737" s="242">
        <f>IFERROR(_xll.qlIndexFixing($BF$1,BA737,,_xll.ohTrigger(Trigger,Trigger6M)),#N/A)</f>
        <v>1.4642741732020393E-2</v>
      </c>
    </row>
    <row r="738" spans="52:57" ht="11.25" customHeight="1" x14ac:dyDescent="0.25">
      <c r="AZ738" s="99" t="s">
        <v>83</v>
      </c>
      <c r="BA738" s="98">
        <f>_xll.qlInterestRateIndexFixingDate(Currency&amp;"ibor"&amp;Tenor,BB738,Trigger)</f>
        <v>44554</v>
      </c>
      <c r="BB738" s="98">
        <f>_xll.qlCalendarAdvance(Calendar,BB737,AZ738,"f",,Trigger)</f>
        <v>44558</v>
      </c>
      <c r="BC738" s="98">
        <f>_xll.qlInterestRateIndexMaturity(Currency&amp;"ibor"&amp;Tenor,BB738,Trigger)</f>
        <v>44740</v>
      </c>
      <c r="BD738" s="242" t="e">
        <f>_xll.qlIndexFixing($AD$5,BA738,TRUE,_xll.ohTrigger(Trigger,Trigger6M))</f>
        <v>#NUM!</v>
      </c>
      <c r="BE738" s="242">
        <f>IFERROR(_xll.qlIndexFixing($BF$1,BA738,,_xll.ohTrigger(Trigger,Trigger6M)),#N/A)</f>
        <v>1.4690600848802544E-2</v>
      </c>
    </row>
    <row r="739" spans="52:57" ht="11.25" customHeight="1" x14ac:dyDescent="0.25">
      <c r="AZ739" s="99" t="s">
        <v>83</v>
      </c>
      <c r="BA739" s="98">
        <f>_xll.qlInterestRateIndexFixingDate(Currency&amp;"ibor"&amp;Tenor,BB739,Trigger)</f>
        <v>44561</v>
      </c>
      <c r="BB739" s="98">
        <f>_xll.qlCalendarAdvance(Calendar,BB738,AZ739,"f",,Trigger)</f>
        <v>44565</v>
      </c>
      <c r="BC739" s="98">
        <f>_xll.qlInterestRateIndexMaturity(Currency&amp;"ibor"&amp;Tenor,BB739,Trigger)</f>
        <v>44746</v>
      </c>
      <c r="BD739" s="242" t="e">
        <f>_xll.qlIndexFixing($AD$5,BA739,TRUE,_xll.ohTrigger(Trigger,Trigger6M))</f>
        <v>#NUM!</v>
      </c>
      <c r="BE739" s="242">
        <f>IFERROR(_xll.qlIndexFixing($BF$1,BA739,,_xll.ohTrigger(Trigger,Trigger6M)),#N/A)</f>
        <v>1.4734640628884505E-2</v>
      </c>
    </row>
    <row r="740" spans="52:57" ht="11.25" customHeight="1" x14ac:dyDescent="0.25">
      <c r="AZ740" s="99" t="s">
        <v>83</v>
      </c>
      <c r="BA740" s="98">
        <f>_xll.qlInterestRateIndexFixingDate(Currency&amp;"ibor"&amp;Tenor,BB740,Trigger)</f>
        <v>44568</v>
      </c>
      <c r="BB740" s="98">
        <f>_xll.qlCalendarAdvance(Calendar,BB739,AZ740,"f",,Trigger)</f>
        <v>44572</v>
      </c>
      <c r="BC740" s="98">
        <f>_xll.qlInterestRateIndexMaturity(Currency&amp;"ibor"&amp;Tenor,BB740,Trigger)</f>
        <v>44753</v>
      </c>
      <c r="BD740" s="242" t="e">
        <f>_xll.qlIndexFixing($AD$5,BA740,TRUE,_xll.ohTrigger(Trigger,Trigger6M))</f>
        <v>#NUM!</v>
      </c>
      <c r="BE740" s="242">
        <f>IFERROR(_xll.qlIndexFixing($BF$1,BA740,,_xll.ohTrigger(Trigger,Trigger6M)),#N/A)</f>
        <v>1.4782164972101944E-2</v>
      </c>
    </row>
    <row r="741" spans="52:57" ht="11.25" customHeight="1" x14ac:dyDescent="0.25">
      <c r="AZ741" s="99" t="s">
        <v>83</v>
      </c>
      <c r="BA741" s="98">
        <f>_xll.qlInterestRateIndexFixingDate(Currency&amp;"ibor"&amp;Tenor,BB741,Trigger)</f>
        <v>44575</v>
      </c>
      <c r="BB741" s="98">
        <f>_xll.qlCalendarAdvance(Calendar,BB740,AZ741,"f",,Trigger)</f>
        <v>44579</v>
      </c>
      <c r="BC741" s="98">
        <f>_xll.qlInterestRateIndexMaturity(Currency&amp;"ibor"&amp;Tenor,BB741,Trigger)</f>
        <v>44760</v>
      </c>
      <c r="BD741" s="242" t="e">
        <f>_xll.qlIndexFixing($AD$5,BA741,TRUE,_xll.ohTrigger(Trigger,Trigger6M))</f>
        <v>#NUM!</v>
      </c>
      <c r="BE741" s="242">
        <f>IFERROR(_xll.qlIndexFixing($BF$1,BA741,,_xll.ohTrigger(Trigger,Trigger6M)),#N/A)</f>
        <v>1.4829513793818402E-2</v>
      </c>
    </row>
    <row r="742" spans="52:57" ht="11.25" customHeight="1" x14ac:dyDescent="0.25">
      <c r="AZ742" s="99" t="s">
        <v>83</v>
      </c>
      <c r="BA742" s="98">
        <f>_xll.qlInterestRateIndexFixingDate(Currency&amp;"ibor"&amp;Tenor,BB742,Trigger)</f>
        <v>44582</v>
      </c>
      <c r="BB742" s="98">
        <f>_xll.qlCalendarAdvance(Calendar,BB741,AZ742,"f",,Trigger)</f>
        <v>44586</v>
      </c>
      <c r="BC742" s="98">
        <f>_xll.qlInterestRateIndexMaturity(Currency&amp;"ibor"&amp;Tenor,BB742,Trigger)</f>
        <v>44767</v>
      </c>
      <c r="BD742" s="242" t="e">
        <f>_xll.qlIndexFixing($AD$5,BA742,TRUE,_xll.ohTrigger(Trigger,Trigger6M))</f>
        <v>#NUM!</v>
      </c>
      <c r="BE742" s="242">
        <f>IFERROR(_xll.qlIndexFixing($BF$1,BA742,,_xll.ohTrigger(Trigger,Trigger6M)),#N/A)</f>
        <v>1.4876685281551782E-2</v>
      </c>
    </row>
    <row r="743" spans="52:57" ht="11.25" customHeight="1" x14ac:dyDescent="0.25">
      <c r="AZ743" s="99" t="s">
        <v>83</v>
      </c>
      <c r="BA743" s="98">
        <f>_xll.qlInterestRateIndexFixingDate(Currency&amp;"ibor"&amp;Tenor,BB743,Trigger)</f>
        <v>44589</v>
      </c>
      <c r="BB743" s="98">
        <f>_xll.qlCalendarAdvance(Calendar,BB742,AZ743,"f",,Trigger)</f>
        <v>44593</v>
      </c>
      <c r="BC743" s="98">
        <f>_xll.qlInterestRateIndexMaturity(Currency&amp;"ibor"&amp;Tenor,BB743,Trigger)</f>
        <v>44774</v>
      </c>
      <c r="BD743" s="242" t="e">
        <f>_xll.qlIndexFixing($AD$5,BA743,TRUE,_xll.ohTrigger(Trigger,Trigger6M))</f>
        <v>#NUM!</v>
      </c>
      <c r="BE743" s="242">
        <f>IFERROR(_xll.qlIndexFixing($BF$1,BA743,,_xll.ohTrigger(Trigger,Trigger6M)),#N/A)</f>
        <v>1.4923677622698096E-2</v>
      </c>
    </row>
    <row r="744" spans="52:57" ht="11.25" customHeight="1" x14ac:dyDescent="0.25">
      <c r="AZ744" s="99" t="s">
        <v>83</v>
      </c>
      <c r="BA744" s="98">
        <f>_xll.qlInterestRateIndexFixingDate(Currency&amp;"ibor"&amp;Tenor,BB744,Trigger)</f>
        <v>44596</v>
      </c>
      <c r="BB744" s="98">
        <f>_xll.qlCalendarAdvance(Calendar,BB743,AZ744,"f",,Trigger)</f>
        <v>44600</v>
      </c>
      <c r="BC744" s="98">
        <f>_xll.qlInterestRateIndexMaturity(Currency&amp;"ibor"&amp;Tenor,BB744,Trigger)</f>
        <v>44781</v>
      </c>
      <c r="BD744" s="242" t="e">
        <f>_xll.qlIndexFixing($AD$5,BA744,TRUE,_xll.ohTrigger(Trigger,Trigger6M))</f>
        <v>#NUM!</v>
      </c>
      <c r="BE744" s="242">
        <f>IFERROR(_xll.qlIndexFixing($BF$1,BA744,,_xll.ohTrigger(Trigger,Trigger6M)),#N/A)</f>
        <v>1.4970489004530135E-2</v>
      </c>
    </row>
    <row r="745" spans="52:57" ht="11.25" customHeight="1" x14ac:dyDescent="0.25">
      <c r="AZ745" s="99" t="s">
        <v>83</v>
      </c>
      <c r="BA745" s="98">
        <f>_xll.qlInterestRateIndexFixingDate(Currency&amp;"ibor"&amp;Tenor,BB745,Trigger)</f>
        <v>44603</v>
      </c>
      <c r="BB745" s="98">
        <f>_xll.qlCalendarAdvance(Calendar,BB744,AZ745,"f",,Trigger)</f>
        <v>44607</v>
      </c>
      <c r="BC745" s="98">
        <f>_xll.qlInterestRateIndexMaturity(Currency&amp;"ibor"&amp;Tenor,BB745,Trigger)</f>
        <v>44788</v>
      </c>
      <c r="BD745" s="242" t="e">
        <f>_xll.qlIndexFixing($AD$5,BA745,TRUE,_xll.ohTrigger(Trigger,Trigger6M))</f>
        <v>#NUM!</v>
      </c>
      <c r="BE745" s="242">
        <f>IFERROR(_xll.qlIndexFixing($BF$1,BA745,,_xll.ohTrigger(Trigger,Trigger6M)),#N/A)</f>
        <v>1.501711761420322E-2</v>
      </c>
    </row>
    <row r="746" spans="52:57" ht="11.25" customHeight="1" x14ac:dyDescent="0.25">
      <c r="AZ746" s="99" t="s">
        <v>83</v>
      </c>
      <c r="BA746" s="98">
        <f>_xll.qlInterestRateIndexFixingDate(Currency&amp;"ibor"&amp;Tenor,BB746,Trigger)</f>
        <v>44610</v>
      </c>
      <c r="BB746" s="98">
        <f>_xll.qlCalendarAdvance(Calendar,BB745,AZ746,"f",,Trigger)</f>
        <v>44614</v>
      </c>
      <c r="BC746" s="98">
        <f>_xll.qlInterestRateIndexMaturity(Currency&amp;"ibor"&amp;Tenor,BB746,Trigger)</f>
        <v>44795</v>
      </c>
      <c r="BD746" s="242" t="e">
        <f>_xll.qlIndexFixing($AD$5,BA746,TRUE,_xll.ohTrigger(Trigger,Trigger6M))</f>
        <v>#NUM!</v>
      </c>
      <c r="BE746" s="242">
        <f>IFERROR(_xll.qlIndexFixing($BF$1,BA746,,_xll.ohTrigger(Trigger,Trigger6M)),#N/A)</f>
        <v>1.5063561638754752E-2</v>
      </c>
    </row>
    <row r="747" spans="52:57" ht="11.25" customHeight="1" x14ac:dyDescent="0.25">
      <c r="AZ747" s="99" t="s">
        <v>83</v>
      </c>
      <c r="BA747" s="98">
        <f>_xll.qlInterestRateIndexFixingDate(Currency&amp;"ibor"&amp;Tenor,BB747,Trigger)</f>
        <v>44617</v>
      </c>
      <c r="BB747" s="98">
        <f>_xll.qlCalendarAdvance(Calendar,BB746,AZ747,"f",,Trigger)</f>
        <v>44621</v>
      </c>
      <c r="BC747" s="98">
        <f>_xll.qlInterestRateIndexMaturity(Currency&amp;"ibor"&amp;Tenor,BB747,Trigger)</f>
        <v>44805</v>
      </c>
      <c r="BD747" s="242" t="e">
        <f>_xll.qlIndexFixing($AD$5,BA747,TRUE,_xll.ohTrigger(Trigger,Trigger6M))</f>
        <v>#NUM!</v>
      </c>
      <c r="BE747" s="242">
        <f>IFERROR(_xll.qlIndexFixing($BF$1,BA747,,_xll.ohTrigger(Trigger,Trigger6M)),#N/A)</f>
        <v>1.512048073215096E-2</v>
      </c>
    </row>
    <row r="748" spans="52:57" ht="11.25" customHeight="1" x14ac:dyDescent="0.25">
      <c r="AZ748" s="99" t="s">
        <v>83</v>
      </c>
      <c r="BA748" s="98">
        <f>_xll.qlInterestRateIndexFixingDate(Currency&amp;"ibor"&amp;Tenor,BB748,Trigger)</f>
        <v>44624</v>
      </c>
      <c r="BB748" s="98">
        <f>_xll.qlCalendarAdvance(Calendar,BB747,AZ748,"f",,Trigger)</f>
        <v>44628</v>
      </c>
      <c r="BC748" s="98">
        <f>_xll.qlInterestRateIndexMaturity(Currency&amp;"ibor"&amp;Tenor,BB748,Trigger)</f>
        <v>44812</v>
      </c>
      <c r="BD748" s="242" t="e">
        <f>_xll.qlIndexFixing($AD$5,BA748,TRUE,_xll.ohTrigger(Trigger,Trigger6M))</f>
        <v>#NUM!</v>
      </c>
      <c r="BE748" s="242">
        <f>IFERROR(_xll.qlIndexFixing($BF$1,BA748,,_xll.ohTrigger(Trigger,Trigger6M)),#N/A)</f>
        <v>1.5166513877256288E-2</v>
      </c>
    </row>
    <row r="749" spans="52:57" ht="11.25" customHeight="1" x14ac:dyDescent="0.25">
      <c r="AZ749" s="99" t="s">
        <v>83</v>
      </c>
      <c r="BA749" s="98">
        <f>_xll.qlInterestRateIndexFixingDate(Currency&amp;"ibor"&amp;Tenor,BB749,Trigger)</f>
        <v>44631</v>
      </c>
      <c r="BB749" s="98">
        <f>_xll.qlCalendarAdvance(Calendar,BB748,AZ749,"f",,Trigger)</f>
        <v>44635</v>
      </c>
      <c r="BC749" s="98">
        <f>_xll.qlInterestRateIndexMaturity(Currency&amp;"ibor"&amp;Tenor,BB749,Trigger)</f>
        <v>44819</v>
      </c>
      <c r="BD749" s="242" t="e">
        <f>_xll.qlIndexFixing($AD$5,BA749,TRUE,_xll.ohTrigger(Trigger,Trigger6M))</f>
        <v>#NUM!</v>
      </c>
      <c r="BE749" s="242">
        <f>IFERROR(_xll.qlIndexFixing($BF$1,BA749,,_xll.ohTrigger(Trigger,Trigger6M)),#N/A)</f>
        <v>1.5212357182040327E-2</v>
      </c>
    </row>
    <row r="750" spans="52:57" ht="11.25" customHeight="1" x14ac:dyDescent="0.25">
      <c r="AZ750" s="99" t="s">
        <v>83</v>
      </c>
      <c r="BA750" s="98">
        <f>_xll.qlInterestRateIndexFixingDate(Currency&amp;"ibor"&amp;Tenor,BB750,Trigger)</f>
        <v>44638</v>
      </c>
      <c r="BB750" s="98">
        <f>_xll.qlCalendarAdvance(Calendar,BB749,AZ750,"f",,Trigger)</f>
        <v>44642</v>
      </c>
      <c r="BC750" s="98">
        <f>_xll.qlInterestRateIndexMaturity(Currency&amp;"ibor"&amp;Tenor,BB750,Trigger)</f>
        <v>44826</v>
      </c>
      <c r="BD750" s="242" t="e">
        <f>_xll.qlIndexFixing($AD$5,BA750,TRUE,_xll.ohTrigger(Trigger,Trigger6M))</f>
        <v>#NUM!</v>
      </c>
      <c r="BE750" s="242">
        <f>IFERROR(_xll.qlIndexFixing($BF$1,BA750,,_xll.ohTrigger(Trigger,Trigger6M)),#N/A)</f>
        <v>1.5258009243432373E-2</v>
      </c>
    </row>
    <row r="751" spans="52:57" ht="11.25" customHeight="1" x14ac:dyDescent="0.25">
      <c r="AZ751" s="99" t="s">
        <v>83</v>
      </c>
      <c r="BA751" s="98">
        <f>_xll.qlInterestRateIndexFixingDate(Currency&amp;"ibor"&amp;Tenor,BB751,Trigger)</f>
        <v>44645</v>
      </c>
      <c r="BB751" s="98">
        <f>_xll.qlCalendarAdvance(Calendar,BB750,AZ751,"f",,Trigger)</f>
        <v>44649</v>
      </c>
      <c r="BC751" s="98">
        <f>_xll.qlInterestRateIndexMaturity(Currency&amp;"ibor"&amp;Tenor,BB751,Trigger)</f>
        <v>44833</v>
      </c>
      <c r="BD751" s="242" t="e">
        <f>_xll.qlIndexFixing($AD$5,BA751,TRUE,_xll.ohTrigger(Trigger,Trigger6M))</f>
        <v>#NUM!</v>
      </c>
      <c r="BE751" s="242">
        <f>IFERROR(_xll.qlIndexFixing($BF$1,BA751,,_xll.ohTrigger(Trigger,Trigger6M)),#N/A)</f>
        <v>1.5303468662688696E-2</v>
      </c>
    </row>
    <row r="752" spans="52:57" ht="11.25" customHeight="1" x14ac:dyDescent="0.25">
      <c r="AZ752" s="99" t="s">
        <v>83</v>
      </c>
      <c r="BA752" s="98">
        <f>_xll.qlInterestRateIndexFixingDate(Currency&amp;"ibor"&amp;Tenor,BB752,Trigger)</f>
        <v>44652</v>
      </c>
      <c r="BB752" s="98">
        <f>_xll.qlCalendarAdvance(Calendar,BB751,AZ752,"f",,Trigger)</f>
        <v>44656</v>
      </c>
      <c r="BC752" s="98">
        <f>_xll.qlInterestRateIndexMaturity(Currency&amp;"ibor"&amp;Tenor,BB752,Trigger)</f>
        <v>44839</v>
      </c>
      <c r="BD752" s="242" t="e">
        <f>_xll.qlIndexFixing($AD$5,BA752,TRUE,_xll.ohTrigger(Trigger,Trigger6M))</f>
        <v>#NUM!</v>
      </c>
      <c r="BE752" s="242">
        <f>IFERROR(_xll.qlIndexFixing($BF$1,BA752,,_xll.ohTrigger(Trigger,Trigger6M)),#N/A)</f>
        <v>1.534524267253163E-2</v>
      </c>
    </row>
    <row r="753" spans="52:57" ht="11.25" customHeight="1" x14ac:dyDescent="0.25">
      <c r="AZ753" s="99" t="s">
        <v>83</v>
      </c>
      <c r="BA753" s="98">
        <f>_xll.qlInterestRateIndexFixingDate(Currency&amp;"ibor"&amp;Tenor,BB753,Trigger)</f>
        <v>44659</v>
      </c>
      <c r="BB753" s="98">
        <f>_xll.qlCalendarAdvance(Calendar,BB752,AZ753,"f",,Trigger)</f>
        <v>44663</v>
      </c>
      <c r="BC753" s="98">
        <f>_xll.qlInterestRateIndexMaturity(Currency&amp;"ibor"&amp;Tenor,BB753,Trigger)</f>
        <v>44846</v>
      </c>
      <c r="BD753" s="242" t="e">
        <f>_xll.qlIndexFixing($AD$5,BA753,TRUE,_xll.ohTrigger(Trigger,Trigger6M))</f>
        <v>#NUM!</v>
      </c>
      <c r="BE753" s="242">
        <f>IFERROR(_xll.qlIndexFixing($BF$1,BA753,,_xll.ohTrigger(Trigger,Trigger6M)),#N/A)</f>
        <v>1.5390325145012016E-2</v>
      </c>
    </row>
    <row r="754" spans="52:57" ht="11.25" customHeight="1" x14ac:dyDescent="0.25">
      <c r="AZ754" s="99" t="s">
        <v>83</v>
      </c>
      <c r="BA754" s="98">
        <f>_xll.qlInterestRateIndexFixingDate(Currency&amp;"ibor"&amp;Tenor,BB754,Trigger)</f>
        <v>44664</v>
      </c>
      <c r="BB754" s="98">
        <f>_xll.qlCalendarAdvance(Calendar,BB753,AZ754,"f",,Trigger)</f>
        <v>44670</v>
      </c>
      <c r="BC754" s="98">
        <f>_xll.qlInterestRateIndexMaturity(Currency&amp;"ibor"&amp;Tenor,BB754,Trigger)</f>
        <v>44853</v>
      </c>
      <c r="BD754" s="242" t="e">
        <f>_xll.qlIndexFixing($AD$5,BA754,TRUE,_xll.ohTrigger(Trigger,Trigger6M))</f>
        <v>#NUM!</v>
      </c>
      <c r="BE754" s="242">
        <f>IFERROR(_xll.qlIndexFixing($BF$1,BA754,,_xll.ohTrigger(Trigger,Trigger6M)),#N/A)</f>
        <v>1.5435210890353341E-2</v>
      </c>
    </row>
    <row r="755" spans="52:57" ht="11.25" customHeight="1" x14ac:dyDescent="0.25">
      <c r="AZ755" s="99" t="s">
        <v>83</v>
      </c>
      <c r="BA755" s="98">
        <f>_xll.qlInterestRateIndexFixingDate(Currency&amp;"ibor"&amp;Tenor,BB755,Trigger)</f>
        <v>44673</v>
      </c>
      <c r="BB755" s="98">
        <f>_xll.qlCalendarAdvance(Calendar,BB754,AZ755,"f",,Trigger)</f>
        <v>44677</v>
      </c>
      <c r="BC755" s="98">
        <f>_xll.qlInterestRateIndexMaturity(Currency&amp;"ibor"&amp;Tenor,BB755,Trigger)</f>
        <v>44860</v>
      </c>
      <c r="BD755" s="242" t="e">
        <f>_xll.qlIndexFixing($AD$5,BA755,TRUE,_xll.ohTrigger(Trigger,Trigger6M))</f>
        <v>#NUM!</v>
      </c>
      <c r="BE755" s="242">
        <f>IFERROR(_xll.qlIndexFixing($BF$1,BA755,,_xll.ohTrigger(Trigger,Trigger6M)),#N/A)</f>
        <v>1.5479898529021307E-2</v>
      </c>
    </row>
    <row r="756" spans="52:57" ht="11.25" customHeight="1" x14ac:dyDescent="0.25">
      <c r="AZ756" s="99" t="s">
        <v>83</v>
      </c>
      <c r="BA756" s="98">
        <f>_xll.qlInterestRateIndexFixingDate(Currency&amp;"ibor"&amp;Tenor,BB756,Trigger)</f>
        <v>44680</v>
      </c>
      <c r="BB756" s="98">
        <f>_xll.qlCalendarAdvance(Calendar,BB755,AZ756,"f",,Trigger)</f>
        <v>44684</v>
      </c>
      <c r="BC756" s="98">
        <f>_xll.qlInterestRateIndexMaturity(Currency&amp;"ibor"&amp;Tenor,BB756,Trigger)</f>
        <v>44868</v>
      </c>
      <c r="BD756" s="242" t="e">
        <f>_xll.qlIndexFixing($AD$5,BA756,TRUE,_xll.ohTrigger(Trigger,Trigger6M))</f>
        <v>#NUM!</v>
      </c>
      <c r="BE756" s="242">
        <f>IFERROR(_xll.qlIndexFixing($BF$1,BA756,,_xll.ohTrigger(Trigger,Trigger6M)),#N/A)</f>
        <v>1.5527827474329937E-2</v>
      </c>
    </row>
    <row r="757" spans="52:57" ht="11.25" customHeight="1" x14ac:dyDescent="0.25">
      <c r="AZ757" s="99" t="s">
        <v>83</v>
      </c>
      <c r="BA757" s="98">
        <f>_xll.qlInterestRateIndexFixingDate(Currency&amp;"ibor"&amp;Tenor,BB757,Trigger)</f>
        <v>44687</v>
      </c>
      <c r="BB757" s="98">
        <f>_xll.qlCalendarAdvance(Calendar,BB756,AZ757,"f",,Trigger)</f>
        <v>44691</v>
      </c>
      <c r="BC757" s="98">
        <f>_xll.qlInterestRateIndexMaturity(Currency&amp;"ibor"&amp;Tenor,BB757,Trigger)</f>
        <v>44875</v>
      </c>
      <c r="BD757" s="242" t="e">
        <f>_xll.qlIndexFixing($AD$5,BA757,TRUE,_xll.ohTrigger(Trigger,Trigger6M))</f>
        <v>#NUM!</v>
      </c>
      <c r="BE757" s="242">
        <f>IFERROR(_xll.qlIndexFixing($BF$1,BA757,,_xll.ohTrigger(Trigger,Trigger6M)),#N/A)</f>
        <v>1.5572101909922894E-2</v>
      </c>
    </row>
    <row r="758" spans="52:57" ht="11.25" customHeight="1" x14ac:dyDescent="0.25">
      <c r="AZ758" s="99" t="s">
        <v>83</v>
      </c>
      <c r="BA758" s="98">
        <f>_xll.qlInterestRateIndexFixingDate(Currency&amp;"ibor"&amp;Tenor,BB758,Trigger)</f>
        <v>44694</v>
      </c>
      <c r="BB758" s="98">
        <f>_xll.qlCalendarAdvance(Calendar,BB757,AZ758,"f",,Trigger)</f>
        <v>44698</v>
      </c>
      <c r="BC758" s="98">
        <f>_xll.qlInterestRateIndexMaturity(Currency&amp;"ibor"&amp;Tenor,BB758,Trigger)</f>
        <v>44882</v>
      </c>
      <c r="BD758" s="242" t="e">
        <f>_xll.qlIndexFixing($AD$5,BA758,TRUE,_xll.ohTrigger(Trigger,Trigger6M))</f>
        <v>#NUM!</v>
      </c>
      <c r="BE758" s="242">
        <f>IFERROR(_xll.qlIndexFixing($BF$1,BA758,,_xll.ohTrigger(Trigger,Trigger6M)),#N/A)</f>
        <v>1.5616174033589943E-2</v>
      </c>
    </row>
    <row r="759" spans="52:57" ht="11.25" customHeight="1" x14ac:dyDescent="0.25">
      <c r="AZ759" s="99" t="s">
        <v>83</v>
      </c>
      <c r="BA759" s="98">
        <f>_xll.qlInterestRateIndexFixingDate(Currency&amp;"ibor"&amp;Tenor,BB759,Trigger)</f>
        <v>44701</v>
      </c>
      <c r="BB759" s="98">
        <f>_xll.qlCalendarAdvance(Calendar,BB758,AZ759,"f",,Trigger)</f>
        <v>44705</v>
      </c>
      <c r="BC759" s="98">
        <f>_xll.qlInterestRateIndexMaturity(Currency&amp;"ibor"&amp;Tenor,BB759,Trigger)</f>
        <v>44889</v>
      </c>
      <c r="BD759" s="242" t="e">
        <f>_xll.qlIndexFixing($AD$5,BA759,TRUE,_xll.ohTrigger(Trigger,Trigger6M))</f>
        <v>#NUM!</v>
      </c>
      <c r="BE759" s="242">
        <f>IFERROR(_xll.qlIndexFixing($BF$1,BA759,,_xll.ohTrigger(Trigger,Trigger6M)),#N/A)</f>
        <v>1.5660042481297414E-2</v>
      </c>
    </row>
    <row r="760" spans="52:57" ht="11.25" customHeight="1" x14ac:dyDescent="0.25">
      <c r="AZ760" s="99" t="s">
        <v>83</v>
      </c>
      <c r="BA760" s="98">
        <f>_xll.qlInterestRateIndexFixingDate(Currency&amp;"ibor"&amp;Tenor,BB760,Trigger)</f>
        <v>44708</v>
      </c>
      <c r="BB760" s="98">
        <f>_xll.qlCalendarAdvance(Calendar,BB759,AZ760,"f",,Trigger)</f>
        <v>44712</v>
      </c>
      <c r="BC760" s="98">
        <f>_xll.qlInterestRateIndexMaturity(Currency&amp;"ibor"&amp;Tenor,BB760,Trigger)</f>
        <v>44895</v>
      </c>
      <c r="BD760" s="242" t="e">
        <f>_xll.qlIndexFixing($AD$5,BA760,TRUE,_xll.ohTrigger(Trigger,Trigger6M))</f>
        <v>#NUM!</v>
      </c>
      <c r="BE760" s="242">
        <f>IFERROR(_xll.qlIndexFixing($BF$1,BA760,,_xll.ohTrigger(Trigger,Trigger6M)),#N/A)</f>
        <v>1.5700317144137384E-2</v>
      </c>
    </row>
    <row r="761" spans="52:57" ht="11.25" customHeight="1" x14ac:dyDescent="0.25">
      <c r="AZ761" s="99" t="s">
        <v>83</v>
      </c>
      <c r="BA761" s="98">
        <f>_xll.qlInterestRateIndexFixingDate(Currency&amp;"ibor"&amp;Tenor,BB761,Trigger)</f>
        <v>44715</v>
      </c>
      <c r="BB761" s="98">
        <f>_xll.qlCalendarAdvance(Calendar,BB760,AZ761,"f",,Trigger)</f>
        <v>44719</v>
      </c>
      <c r="BC761" s="98">
        <f>_xll.qlInterestRateIndexMaturity(Currency&amp;"ibor"&amp;Tenor,BB761,Trigger)</f>
        <v>44902</v>
      </c>
      <c r="BD761" s="242" t="e">
        <f>_xll.qlIndexFixing($AD$5,BA761,TRUE,_xll.ohTrigger(Trigger,Trigger6M))</f>
        <v>#NUM!</v>
      </c>
      <c r="BE761" s="242">
        <f>IFERROR(_xll.qlIndexFixing($BF$1,BA761,,_xll.ohTrigger(Trigger,Trigger6M)),#N/A)</f>
        <v>1.574378741705354E-2</v>
      </c>
    </row>
    <row r="762" spans="52:57" ht="11.25" customHeight="1" x14ac:dyDescent="0.25">
      <c r="AZ762" s="99" t="s">
        <v>83</v>
      </c>
      <c r="BA762" s="98">
        <f>_xll.qlInterestRateIndexFixingDate(Currency&amp;"ibor"&amp;Tenor,BB762,Trigger)</f>
        <v>44722</v>
      </c>
      <c r="BB762" s="98">
        <f>_xll.qlCalendarAdvance(Calendar,BB761,AZ762,"f",,Trigger)</f>
        <v>44726</v>
      </c>
      <c r="BC762" s="98">
        <f>_xll.qlInterestRateIndexMaturity(Currency&amp;"ibor"&amp;Tenor,BB762,Trigger)</f>
        <v>44909</v>
      </c>
      <c r="BD762" s="242" t="e">
        <f>_xll.qlIndexFixing($AD$5,BA762,TRUE,_xll.ohTrigger(Trigger,Trigger6M))</f>
        <v>#NUM!</v>
      </c>
      <c r="BE762" s="242">
        <f>IFERROR(_xll.qlIndexFixing($BF$1,BA762,,_xll.ohTrigger(Trigger,Trigger6M)),#N/A)</f>
        <v>1.5787050048847912E-2</v>
      </c>
    </row>
    <row r="763" spans="52:57" ht="11.25" customHeight="1" x14ac:dyDescent="0.25">
      <c r="AZ763" s="99" t="s">
        <v>83</v>
      </c>
      <c r="BA763" s="98">
        <f>_xll.qlInterestRateIndexFixingDate(Currency&amp;"ibor"&amp;Tenor,BB763,Trigger)</f>
        <v>44729</v>
      </c>
      <c r="BB763" s="98">
        <f>_xll.qlCalendarAdvance(Calendar,BB762,AZ763,"f",,Trigger)</f>
        <v>44733</v>
      </c>
      <c r="BC763" s="98">
        <f>_xll.qlInterestRateIndexMaturity(Currency&amp;"ibor"&amp;Tenor,BB763,Trigger)</f>
        <v>44916</v>
      </c>
      <c r="BD763" s="242" t="e">
        <f>_xll.qlIndexFixing($AD$5,BA763,TRUE,_xll.ohTrigger(Trigger,Trigger6M))</f>
        <v>#NUM!</v>
      </c>
      <c r="BE763" s="242">
        <f>IFERROR(_xll.qlIndexFixing($BF$1,BA763,,_xll.ohTrigger(Trigger,Trigger6M)),#N/A)</f>
        <v>1.5830103694951452E-2</v>
      </c>
    </row>
    <row r="764" spans="52:57" ht="11.25" customHeight="1" x14ac:dyDescent="0.25">
      <c r="AZ764" s="99" t="s">
        <v>83</v>
      </c>
      <c r="BA764" s="98">
        <f>_xll.qlInterestRateIndexFixingDate(Currency&amp;"ibor"&amp;Tenor,BB764,Trigger)</f>
        <v>44736</v>
      </c>
      <c r="BB764" s="98">
        <f>_xll.qlCalendarAdvance(Calendar,BB763,AZ764,"f",,Trigger)</f>
        <v>44740</v>
      </c>
      <c r="BC764" s="98">
        <f>_xll.qlInterestRateIndexMaturity(Currency&amp;"ibor"&amp;Tenor,BB764,Trigger)</f>
        <v>44923</v>
      </c>
      <c r="BD764" s="242" t="e">
        <f>_xll.qlIndexFixing($AD$5,BA764,TRUE,_xll.ohTrigger(Trigger,Trigger6M))</f>
        <v>#NUM!</v>
      </c>
      <c r="BE764" s="242">
        <f>IFERROR(_xll.qlIndexFixing($BF$1,BA764,,_xll.ohTrigger(Trigger,Trigger6M)),#N/A)</f>
        <v>1.5872947015171071E-2</v>
      </c>
    </row>
    <row r="765" spans="52:57" ht="11.25" customHeight="1" x14ac:dyDescent="0.25">
      <c r="AZ765" s="99" t="s">
        <v>83</v>
      </c>
      <c r="BA765" s="98">
        <f>_xll.qlInterestRateIndexFixingDate(Currency&amp;"ibor"&amp;Tenor,BB765,Trigger)</f>
        <v>44743</v>
      </c>
      <c r="BB765" s="98">
        <f>_xll.qlCalendarAdvance(Calendar,BB764,AZ765,"f",,Trigger)</f>
        <v>44747</v>
      </c>
      <c r="BC765" s="98">
        <f>_xll.qlInterestRateIndexMaturity(Currency&amp;"ibor"&amp;Tenor,BB765,Trigger)</f>
        <v>44931</v>
      </c>
      <c r="BD765" s="242" t="e">
        <f>_xll.qlIndexFixing($AD$5,BA765,TRUE,_xll.ohTrigger(Trigger,Trigger6M))</f>
        <v>#NUM!</v>
      </c>
      <c r="BE765" s="242">
        <f>IFERROR(_xll.qlIndexFixing($BF$1,BA765,,_xll.ohTrigger(Trigger,Trigger6M)),#N/A)</f>
        <v>1.5918900134521685E-2</v>
      </c>
    </row>
    <row r="766" spans="52:57" ht="11.25" customHeight="1" x14ac:dyDescent="0.25">
      <c r="AZ766" s="99" t="s">
        <v>83</v>
      </c>
      <c r="BA766" s="98">
        <f>_xll.qlInterestRateIndexFixingDate(Currency&amp;"ibor"&amp;Tenor,BB766,Trigger)</f>
        <v>44750</v>
      </c>
      <c r="BB766" s="98">
        <f>_xll.qlCalendarAdvance(Calendar,BB765,AZ766,"f",,Trigger)</f>
        <v>44754</v>
      </c>
      <c r="BC766" s="98">
        <f>_xll.qlInterestRateIndexMaturity(Currency&amp;"ibor"&amp;Tenor,BB766,Trigger)</f>
        <v>44938</v>
      </c>
      <c r="BD766" s="242" t="e">
        <f>_xll.qlIndexFixing($AD$5,BA766,TRUE,_xll.ohTrigger(Trigger,Trigger6M))</f>
        <v>#NUM!</v>
      </c>
      <c r="BE766" s="242">
        <f>IFERROR(_xll.qlIndexFixing($BF$1,BA766,,_xll.ohTrigger(Trigger,Trigger6M)),#N/A)</f>
        <v>1.596130502298319E-2</v>
      </c>
    </row>
    <row r="767" spans="52:57" ht="11.25" customHeight="1" x14ac:dyDescent="0.25">
      <c r="AZ767" s="99" t="s">
        <v>83</v>
      </c>
      <c r="BA767" s="98">
        <f>_xll.qlInterestRateIndexFixingDate(Currency&amp;"ibor"&amp;Tenor,BB767,Trigger)</f>
        <v>44757</v>
      </c>
      <c r="BB767" s="98">
        <f>_xll.qlCalendarAdvance(Calendar,BB766,AZ767,"f",,Trigger)</f>
        <v>44761</v>
      </c>
      <c r="BC767" s="98">
        <f>_xll.qlInterestRateIndexMaturity(Currency&amp;"ibor"&amp;Tenor,BB767,Trigger)</f>
        <v>44945</v>
      </c>
      <c r="BD767" s="242" t="e">
        <f>_xll.qlIndexFixing($AD$5,BA767,TRUE,_xll.ohTrigger(Trigger,Trigger6M))</f>
        <v>#NUM!</v>
      </c>
      <c r="BE767" s="242">
        <f>IFERROR(_xll.qlIndexFixing($BF$1,BA767,,_xll.ohTrigger(Trigger,Trigger6M)),#N/A)</f>
        <v>1.600349547987567E-2</v>
      </c>
    </row>
    <row r="768" spans="52:57" ht="11.25" customHeight="1" x14ac:dyDescent="0.25">
      <c r="AZ768" s="99" t="s">
        <v>83</v>
      </c>
      <c r="BA768" s="98">
        <f>_xll.qlInterestRateIndexFixingDate(Currency&amp;"ibor"&amp;Tenor,BB768,Trigger)</f>
        <v>44764</v>
      </c>
      <c r="BB768" s="98">
        <f>_xll.qlCalendarAdvance(Calendar,BB767,AZ768,"f",,Trigger)</f>
        <v>44768</v>
      </c>
      <c r="BC768" s="98">
        <f>_xll.qlInterestRateIndexMaturity(Currency&amp;"ibor"&amp;Tenor,BB768,Trigger)</f>
        <v>44952</v>
      </c>
      <c r="BD768" s="242" t="e">
        <f>_xll.qlIndexFixing($AD$5,BA768,TRUE,_xll.ohTrigger(Trigger,Trigger6M))</f>
        <v>#NUM!</v>
      </c>
      <c r="BE768" s="242">
        <f>IFERROR(_xll.qlIndexFixing($BF$1,BA768,,_xll.ohTrigger(Trigger,Trigger6M)),#N/A)</f>
        <v>1.6045470180357152E-2</v>
      </c>
    </row>
    <row r="769" spans="52:57" ht="11.25" customHeight="1" x14ac:dyDescent="0.25">
      <c r="AZ769" s="99" t="s">
        <v>83</v>
      </c>
      <c r="BA769" s="98">
        <f>_xll.qlInterestRateIndexFixingDate(Currency&amp;"ibor"&amp;Tenor,BB769,Trigger)</f>
        <v>44771</v>
      </c>
      <c r="BB769" s="98">
        <f>_xll.qlCalendarAdvance(Calendar,BB768,AZ769,"f",,Trigger)</f>
        <v>44775</v>
      </c>
      <c r="BC769" s="98">
        <f>_xll.qlInterestRateIndexMaturity(Currency&amp;"ibor"&amp;Tenor,BB769,Trigger)</f>
        <v>44959</v>
      </c>
      <c r="BD769" s="242" t="e">
        <f>_xll.qlIndexFixing($AD$5,BA769,TRUE,_xll.ohTrigger(Trigger,Trigger6M))</f>
        <v>#NUM!</v>
      </c>
      <c r="BE769" s="242">
        <f>IFERROR(_xll.qlIndexFixing($BF$1,BA769,,_xll.ohTrigger(Trigger,Trigger6M)),#N/A)</f>
        <v>1.6087227803950863E-2</v>
      </c>
    </row>
    <row r="770" spans="52:57" ht="11.25" customHeight="1" x14ac:dyDescent="0.25">
      <c r="AZ770" s="99" t="s">
        <v>83</v>
      </c>
      <c r="BA770" s="98">
        <f>_xll.qlInterestRateIndexFixingDate(Currency&amp;"ibor"&amp;Tenor,BB770,Trigger)</f>
        <v>44778</v>
      </c>
      <c r="BB770" s="98">
        <f>_xll.qlCalendarAdvance(Calendar,BB769,AZ770,"f",,Trigger)</f>
        <v>44782</v>
      </c>
      <c r="BC770" s="98">
        <f>_xll.qlInterestRateIndexMaturity(Currency&amp;"ibor"&amp;Tenor,BB770,Trigger)</f>
        <v>44966</v>
      </c>
      <c r="BD770" s="242" t="e">
        <f>_xll.qlIndexFixing($AD$5,BA770,TRUE,_xll.ohTrigger(Trigger,Trigger6M))</f>
        <v>#NUM!</v>
      </c>
      <c r="BE770" s="242">
        <f>IFERROR(_xll.qlIndexFixing($BF$1,BA770,,_xll.ohTrigger(Trigger,Trigger6M)),#N/A)</f>
        <v>1.6128767034546545E-2</v>
      </c>
    </row>
    <row r="771" spans="52:57" ht="11.25" customHeight="1" x14ac:dyDescent="0.25">
      <c r="AZ771" s="99" t="s">
        <v>83</v>
      </c>
      <c r="BA771" s="98">
        <f>_xll.qlInterestRateIndexFixingDate(Currency&amp;"ibor"&amp;Tenor,BB771,Trigger)</f>
        <v>44785</v>
      </c>
      <c r="BB771" s="98">
        <f>_xll.qlCalendarAdvance(Calendar,BB770,AZ771,"f",,Trigger)</f>
        <v>44789</v>
      </c>
      <c r="BC771" s="98">
        <f>_xll.qlInterestRateIndexMaturity(Currency&amp;"ibor"&amp;Tenor,BB771,Trigger)</f>
        <v>44973</v>
      </c>
      <c r="BD771" s="242" t="e">
        <f>_xll.qlIndexFixing($AD$5,BA771,TRUE,_xll.ohTrigger(Trigger,Trigger6M))</f>
        <v>#NUM!</v>
      </c>
      <c r="BE771" s="242">
        <f>IFERROR(_xll.qlIndexFixing($BF$1,BA771,,_xll.ohTrigger(Trigger,Trigger6M)),#N/A)</f>
        <v>1.6170086560400865E-2</v>
      </c>
    </row>
    <row r="772" spans="52:57" ht="11.25" customHeight="1" x14ac:dyDescent="0.25">
      <c r="AZ772" s="99" t="s">
        <v>83</v>
      </c>
      <c r="BA772" s="98">
        <f>_xll.qlInterestRateIndexFixingDate(Currency&amp;"ibor"&amp;Tenor,BB772,Trigger)</f>
        <v>44792</v>
      </c>
      <c r="BB772" s="98">
        <f>_xll.qlCalendarAdvance(Calendar,BB771,AZ772,"f",,Trigger)</f>
        <v>44796</v>
      </c>
      <c r="BC772" s="98">
        <f>_xll.qlInterestRateIndexMaturity(Currency&amp;"ibor"&amp;Tenor,BB772,Trigger)</f>
        <v>44980</v>
      </c>
      <c r="BD772" s="242" t="e">
        <f>_xll.qlIndexFixing($AD$5,BA772,TRUE,_xll.ohTrigger(Trigger,Trigger6M))</f>
        <v>#NUM!</v>
      </c>
      <c r="BE772" s="242">
        <f>IFERROR(_xll.qlIndexFixing($BF$1,BA772,,_xll.ohTrigger(Trigger,Trigger6M)),#N/A)</f>
        <v>1.621118507414223E-2</v>
      </c>
    </row>
    <row r="773" spans="52:57" ht="11.25" customHeight="1" x14ac:dyDescent="0.25">
      <c r="AZ773" s="99" t="s">
        <v>83</v>
      </c>
      <c r="BA773" s="98">
        <f>_xll.qlInterestRateIndexFixingDate(Currency&amp;"ibor"&amp;Tenor,BB773,Trigger)</f>
        <v>44799</v>
      </c>
      <c r="BB773" s="98">
        <f>_xll.qlCalendarAdvance(Calendar,BB772,AZ773,"f",,Trigger)</f>
        <v>44803</v>
      </c>
      <c r="BC773" s="98">
        <f>_xll.qlInterestRateIndexMaturity(Currency&amp;"ibor"&amp;Tenor,BB773,Trigger)</f>
        <v>44985</v>
      </c>
      <c r="BD773" s="242" t="e">
        <f>_xll.qlIndexFixing($AD$5,BA773,TRUE,_xll.ohTrigger(Trigger,Trigger6M))</f>
        <v>#NUM!</v>
      </c>
      <c r="BE773" s="242">
        <f>IFERROR(_xll.qlIndexFixing($BF$1,BA773,,_xll.ohTrigger(Trigger,Trigger6M)),#N/A)</f>
        <v>1.6245643937600807E-2</v>
      </c>
    </row>
    <row r="774" spans="52:57" ht="11.25" customHeight="1" x14ac:dyDescent="0.25">
      <c r="AZ774" s="99" t="s">
        <v>83</v>
      </c>
      <c r="BA774" s="98">
        <f>_xll.qlInterestRateIndexFixingDate(Currency&amp;"ibor"&amp;Tenor,BB774,Trigger)</f>
        <v>44806</v>
      </c>
      <c r="BB774" s="98">
        <f>_xll.qlCalendarAdvance(Calendar,BB773,AZ774,"f",,Trigger)</f>
        <v>44810</v>
      </c>
      <c r="BC774" s="98">
        <f>_xll.qlInterestRateIndexMaturity(Currency&amp;"ibor"&amp;Tenor,BB774,Trigger)</f>
        <v>44991</v>
      </c>
      <c r="BD774" s="242" t="e">
        <f>_xll.qlIndexFixing($AD$5,BA774,TRUE,_xll.ohTrigger(Trigger,Trigger6M))</f>
        <v>#NUM!</v>
      </c>
      <c r="BE774" s="242">
        <f>IFERROR(_xll.qlIndexFixing($BF$1,BA774,,_xll.ohTrigger(Trigger,Trigger6M)),#N/A)</f>
        <v>1.6283129913334166E-2</v>
      </c>
    </row>
    <row r="775" spans="52:57" ht="11.25" customHeight="1" x14ac:dyDescent="0.25">
      <c r="AZ775" s="99" t="s">
        <v>83</v>
      </c>
      <c r="BA775" s="98">
        <f>_xll.qlInterestRateIndexFixingDate(Currency&amp;"ibor"&amp;Tenor,BB775,Trigger)</f>
        <v>44813</v>
      </c>
      <c r="BB775" s="98">
        <f>_xll.qlCalendarAdvance(Calendar,BB774,AZ775,"f",,Trigger)</f>
        <v>44817</v>
      </c>
      <c r="BC775" s="98">
        <f>_xll.qlInterestRateIndexMaturity(Currency&amp;"ibor"&amp;Tenor,BB775,Trigger)</f>
        <v>44998</v>
      </c>
      <c r="BD775" s="242" t="e">
        <f>_xll.qlIndexFixing($AD$5,BA775,TRUE,_xll.ohTrigger(Trigger,Trigger6M))</f>
        <v>#NUM!</v>
      </c>
      <c r="BE775" s="242">
        <f>IFERROR(_xll.qlIndexFixing($BF$1,BA775,,_xll.ohTrigger(Trigger,Trigger6M)),#N/A)</f>
        <v>1.6323601561074694E-2</v>
      </c>
    </row>
    <row r="776" spans="52:57" ht="11.25" customHeight="1" x14ac:dyDescent="0.25">
      <c r="AZ776" s="99" t="s">
        <v>83</v>
      </c>
      <c r="BA776" s="98">
        <f>_xll.qlInterestRateIndexFixingDate(Currency&amp;"ibor"&amp;Tenor,BB776,Trigger)</f>
        <v>44820</v>
      </c>
      <c r="BB776" s="98">
        <f>_xll.qlCalendarAdvance(Calendar,BB775,AZ776,"f",,Trigger)</f>
        <v>44824</v>
      </c>
      <c r="BC776" s="98">
        <f>_xll.qlInterestRateIndexMaturity(Currency&amp;"ibor"&amp;Tenor,BB776,Trigger)</f>
        <v>45005</v>
      </c>
      <c r="BD776" s="242" t="e">
        <f>_xll.qlIndexFixing($AD$5,BA776,TRUE,_xll.ohTrigger(Trigger,Trigger6M))</f>
        <v>#NUM!</v>
      </c>
      <c r="BE776" s="242">
        <f>IFERROR(_xll.qlIndexFixing($BF$1,BA776,,_xll.ohTrigger(Trigger,Trigger6M)),#N/A)</f>
        <v>1.6363846519423547E-2</v>
      </c>
    </row>
    <row r="777" spans="52:57" ht="11.25" customHeight="1" x14ac:dyDescent="0.25">
      <c r="AZ777" s="99" t="s">
        <v>83</v>
      </c>
      <c r="BA777" s="98">
        <f>_xll.qlInterestRateIndexFixingDate(Currency&amp;"ibor"&amp;Tenor,BB777,Trigger)</f>
        <v>44827</v>
      </c>
      <c r="BB777" s="98">
        <f>_xll.qlCalendarAdvance(Calendar,BB776,AZ777,"f",,Trigger)</f>
        <v>44831</v>
      </c>
      <c r="BC777" s="98">
        <f>_xll.qlInterestRateIndexMaturity(Currency&amp;"ibor"&amp;Tenor,BB777,Trigger)</f>
        <v>45012</v>
      </c>
      <c r="BD777" s="242" t="e">
        <f>_xll.qlIndexFixing($AD$5,BA777,TRUE,_xll.ohTrigger(Trigger,Trigger6M))</f>
        <v>#NUM!</v>
      </c>
      <c r="BE777" s="242">
        <f>IFERROR(_xll.qlIndexFixing($BF$1,BA777,,_xll.ohTrigger(Trigger,Trigger6M)),#N/A)</f>
        <v>1.6403863089138868E-2</v>
      </c>
    </row>
    <row r="778" spans="52:57" ht="11.25" customHeight="1" x14ac:dyDescent="0.25">
      <c r="AZ778" s="99" t="s">
        <v>83</v>
      </c>
      <c r="BA778" s="98">
        <f>_xll.qlInterestRateIndexFixingDate(Currency&amp;"ibor"&amp;Tenor,BB778,Trigger)</f>
        <v>44834</v>
      </c>
      <c r="BB778" s="98">
        <f>_xll.qlCalendarAdvance(Calendar,BB777,AZ778,"f",,Trigger)</f>
        <v>44838</v>
      </c>
      <c r="BC778" s="98">
        <f>_xll.qlInterestRateIndexMaturity(Currency&amp;"ibor"&amp;Tenor,BB778,Trigger)</f>
        <v>45020</v>
      </c>
      <c r="BD778" s="242" t="e">
        <f>_xll.qlIndexFixing($AD$5,BA778,TRUE,_xll.ohTrigger(Trigger,Trigger6M))</f>
        <v>#NUM!</v>
      </c>
      <c r="BE778" s="242">
        <f>IFERROR(_xll.qlIndexFixing($BF$1,BA778,,_xll.ohTrigger(Trigger,Trigger6M)),#N/A)</f>
        <v>1.644678543440645E-2</v>
      </c>
    </row>
    <row r="779" spans="52:57" ht="11.25" customHeight="1" x14ac:dyDescent="0.25">
      <c r="AZ779" s="99" t="s">
        <v>83</v>
      </c>
      <c r="BA779" s="98">
        <f>_xll.qlInterestRateIndexFixingDate(Currency&amp;"ibor"&amp;Tenor,BB779,Trigger)</f>
        <v>44841</v>
      </c>
      <c r="BB779" s="98">
        <f>_xll.qlCalendarAdvance(Calendar,BB778,AZ779,"f",,Trigger)</f>
        <v>44845</v>
      </c>
      <c r="BC779" s="98">
        <f>_xll.qlInterestRateIndexMaturity(Currency&amp;"ibor"&amp;Tenor,BB779,Trigger)</f>
        <v>45027</v>
      </c>
      <c r="BD779" s="242" t="e">
        <f>_xll.qlIndexFixing($AD$5,BA779,TRUE,_xll.ohTrigger(Trigger,Trigger6M))</f>
        <v>#NUM!</v>
      </c>
      <c r="BE779" s="242">
        <f>IFERROR(_xll.qlIndexFixing($BF$1,BA779,,_xll.ohTrigger(Trigger,Trigger6M)),#N/A)</f>
        <v>1.6486324786940957E-2</v>
      </c>
    </row>
    <row r="780" spans="52:57" ht="11.25" customHeight="1" x14ac:dyDescent="0.25">
      <c r="AZ780" s="99" t="s">
        <v>83</v>
      </c>
      <c r="BA780" s="98">
        <f>_xll.qlInterestRateIndexFixingDate(Currency&amp;"ibor"&amp;Tenor,BB780,Trigger)</f>
        <v>44848</v>
      </c>
      <c r="BB780" s="98">
        <f>_xll.qlCalendarAdvance(Calendar,BB779,AZ780,"f",,Trigger)</f>
        <v>44852</v>
      </c>
      <c r="BC780" s="98">
        <f>_xll.qlInterestRateIndexMaturity(Currency&amp;"ibor"&amp;Tenor,BB780,Trigger)</f>
        <v>45034</v>
      </c>
      <c r="BD780" s="242" t="e">
        <f>_xll.qlIndexFixing($AD$5,BA780,TRUE,_xll.ohTrigger(Trigger,Trigger6M))</f>
        <v>#NUM!</v>
      </c>
      <c r="BE780" s="242">
        <f>IFERROR(_xll.qlIndexFixing($BF$1,BA780,,_xll.ohTrigger(Trigger,Trigger6M)),#N/A)</f>
        <v>1.6525630525013622E-2</v>
      </c>
    </row>
    <row r="781" spans="52:57" ht="11.25" customHeight="1" x14ac:dyDescent="0.25">
      <c r="AZ781" s="99" t="s">
        <v>83</v>
      </c>
      <c r="BA781" s="98">
        <f>_xll.qlInterestRateIndexFixingDate(Currency&amp;"ibor"&amp;Tenor,BB781,Trigger)</f>
        <v>44855</v>
      </c>
      <c r="BB781" s="98">
        <f>_xll.qlCalendarAdvance(Calendar,BB780,AZ781,"f",,Trigger)</f>
        <v>44859</v>
      </c>
      <c r="BC781" s="98">
        <f>_xll.qlInterestRateIndexMaturity(Currency&amp;"ibor"&amp;Tenor,BB781,Trigger)</f>
        <v>45041</v>
      </c>
      <c r="BD781" s="242" t="e">
        <f>_xll.qlIndexFixing($AD$5,BA781,TRUE,_xll.ohTrigger(Trigger,Trigger6M))</f>
        <v>#NUM!</v>
      </c>
      <c r="BE781" s="242">
        <f>IFERROR(_xll.qlIndexFixing($BF$1,BA781,,_xll.ohTrigger(Trigger,Trigger6M)),#N/A)</f>
        <v>1.6564700949010813E-2</v>
      </c>
    </row>
    <row r="782" spans="52:57" ht="11.25" customHeight="1" x14ac:dyDescent="0.25">
      <c r="AZ782" s="99" t="s">
        <v>83</v>
      </c>
      <c r="BA782" s="98">
        <f>_xll.qlInterestRateIndexFixingDate(Currency&amp;"ibor"&amp;Tenor,BB782,Trigger)</f>
        <v>44862</v>
      </c>
      <c r="BB782" s="98">
        <f>_xll.qlCalendarAdvance(Calendar,BB781,AZ782,"f",,Trigger)</f>
        <v>44866</v>
      </c>
      <c r="BC782" s="98">
        <f>_xll.qlInterestRateIndexMaturity(Currency&amp;"ibor"&amp;Tenor,BB782,Trigger)</f>
        <v>45048</v>
      </c>
      <c r="BD782" s="242" t="e">
        <f>_xll.qlIndexFixing($AD$5,BA782,TRUE,_xll.ohTrigger(Trigger,Trigger6M))</f>
        <v>#NUM!</v>
      </c>
      <c r="BE782" s="242">
        <f>IFERROR(_xll.qlIndexFixing($BF$1,BA782,,_xll.ohTrigger(Trigger,Trigger6M)),#N/A)</f>
        <v>1.6603534359269694E-2</v>
      </c>
    </row>
    <row r="783" spans="52:57" ht="11.25" customHeight="1" x14ac:dyDescent="0.25">
      <c r="AZ783" s="99" t="s">
        <v>83</v>
      </c>
      <c r="BA783" s="98">
        <f>_xll.qlInterestRateIndexFixingDate(Currency&amp;"ibor"&amp;Tenor,BB783,Trigger)</f>
        <v>44869</v>
      </c>
      <c r="BB783" s="98">
        <f>_xll.qlCalendarAdvance(Calendar,BB782,AZ783,"f",,Trigger)</f>
        <v>44873</v>
      </c>
      <c r="BC783" s="98">
        <f>_xll.qlInterestRateIndexMaturity(Currency&amp;"ibor"&amp;Tenor,BB783,Trigger)</f>
        <v>45054</v>
      </c>
      <c r="BD783" s="242" t="e">
        <f>_xll.qlIndexFixing($AD$5,BA783,TRUE,_xll.ohTrigger(Trigger,Trigger6M))</f>
        <v>#NUM!</v>
      </c>
      <c r="BE783" s="242">
        <f>IFERROR(_xll.qlIndexFixing($BF$1,BA783,,_xll.ohTrigger(Trigger,Trigger6M)),#N/A)</f>
        <v>1.6639071181734931E-2</v>
      </c>
    </row>
    <row r="784" spans="52:57" ht="11.25" customHeight="1" x14ac:dyDescent="0.25">
      <c r="AZ784" s="99" t="s">
        <v>83</v>
      </c>
      <c r="BA784" s="98">
        <f>_xll.qlInterestRateIndexFixingDate(Currency&amp;"ibor"&amp;Tenor,BB784,Trigger)</f>
        <v>44876</v>
      </c>
      <c r="BB784" s="98">
        <f>_xll.qlCalendarAdvance(Calendar,BB783,AZ784,"f",,Trigger)</f>
        <v>44880</v>
      </c>
      <c r="BC784" s="98">
        <f>_xll.qlInterestRateIndexMaturity(Currency&amp;"ibor"&amp;Tenor,BB784,Trigger)</f>
        <v>45061</v>
      </c>
      <c r="BD784" s="242" t="e">
        <f>_xll.qlIndexFixing($AD$5,BA784,TRUE,_xll.ohTrigger(Trigger,Trigger6M))</f>
        <v>#NUM!</v>
      </c>
      <c r="BE784" s="242">
        <f>IFERROR(_xll.qlIndexFixing($BF$1,BA784,,_xll.ohTrigger(Trigger,Trigger6M)),#N/A)</f>
        <v>1.6677441447745179E-2</v>
      </c>
    </row>
    <row r="785" spans="52:57" ht="11.25" customHeight="1" x14ac:dyDescent="0.25">
      <c r="AZ785" s="99" t="s">
        <v>83</v>
      </c>
      <c r="BA785" s="98">
        <f>_xll.qlInterestRateIndexFixingDate(Currency&amp;"ibor"&amp;Tenor,BB785,Trigger)</f>
        <v>44883</v>
      </c>
      <c r="BB785" s="98">
        <f>_xll.qlCalendarAdvance(Calendar,BB784,AZ785,"f",,Trigger)</f>
        <v>44887</v>
      </c>
      <c r="BC785" s="98">
        <f>_xll.qlInterestRateIndexMaturity(Currency&amp;"ibor"&amp;Tenor,BB785,Trigger)</f>
        <v>45068</v>
      </c>
      <c r="BD785" s="242" t="e">
        <f>_xll.qlIndexFixing($AD$5,BA785,TRUE,_xll.ohTrigger(Trigger,Trigger6M))</f>
        <v>#NUM!</v>
      </c>
      <c r="BE785" s="242">
        <f>IFERROR(_xll.qlIndexFixing($BF$1,BA785,,_xll.ohTrigger(Trigger,Trigger6M)),#N/A)</f>
        <v>1.6715569729312336E-2</v>
      </c>
    </row>
    <row r="786" spans="52:57" ht="11.25" customHeight="1" x14ac:dyDescent="0.25">
      <c r="AZ786" s="99" t="s">
        <v>83</v>
      </c>
      <c r="BA786" s="98">
        <f>_xll.qlInterestRateIndexFixingDate(Currency&amp;"ibor"&amp;Tenor,BB786,Trigger)</f>
        <v>44890</v>
      </c>
      <c r="BB786" s="98">
        <f>_xll.qlCalendarAdvance(Calendar,BB785,AZ786,"f",,Trigger)</f>
        <v>44894</v>
      </c>
      <c r="BC786" s="98">
        <f>_xll.qlInterestRateIndexMaturity(Currency&amp;"ibor"&amp;Tenor,BB786,Trigger)</f>
        <v>45075</v>
      </c>
      <c r="BD786" s="242" t="e">
        <f>_xll.qlIndexFixing($AD$5,BA786,TRUE,_xll.ohTrigger(Trigger,Trigger6M))</f>
        <v>#NUM!</v>
      </c>
      <c r="BE786" s="242">
        <f>IFERROR(_xll.qlIndexFixing($BF$1,BA786,,_xll.ohTrigger(Trigger,Trigger6M)),#N/A)</f>
        <v>1.6753454326755561E-2</v>
      </c>
    </row>
    <row r="787" spans="52:57" ht="11.25" customHeight="1" x14ac:dyDescent="0.25">
      <c r="AZ787" s="99" t="s">
        <v>83</v>
      </c>
      <c r="BA787" s="98">
        <f>_xll.qlInterestRateIndexFixingDate(Currency&amp;"ibor"&amp;Tenor,BB787,Trigger)</f>
        <v>44897</v>
      </c>
      <c r="BB787" s="98">
        <f>_xll.qlCalendarAdvance(Calendar,BB786,AZ787,"f",,Trigger)</f>
        <v>44901</v>
      </c>
      <c r="BC787" s="98">
        <f>_xll.qlInterestRateIndexMaturity(Currency&amp;"ibor"&amp;Tenor,BB787,Trigger)</f>
        <v>45083</v>
      </c>
      <c r="BD787" s="242" t="e">
        <f>_xll.qlIndexFixing($AD$5,BA787,TRUE,_xll.ohTrigger(Trigger,Trigger6M))</f>
        <v>#NUM!</v>
      </c>
      <c r="BE787" s="242">
        <f>IFERROR(_xll.qlIndexFixing($BF$1,BA787,,_xll.ohTrigger(Trigger,Trigger6M)),#N/A)</f>
        <v>1.6794086713090017E-2</v>
      </c>
    </row>
    <row r="788" spans="52:57" ht="11.25" customHeight="1" x14ac:dyDescent="0.25">
      <c r="AZ788" s="99" t="s">
        <v>83</v>
      </c>
      <c r="BA788" s="98">
        <f>_xll.qlInterestRateIndexFixingDate(Currency&amp;"ibor"&amp;Tenor,BB788,Trigger)</f>
        <v>44904</v>
      </c>
      <c r="BB788" s="98">
        <f>_xll.qlCalendarAdvance(Calendar,BB787,AZ788,"f",,Trigger)</f>
        <v>44908</v>
      </c>
      <c r="BC788" s="98">
        <f>_xll.qlInterestRateIndexMaturity(Currency&amp;"ibor"&amp;Tenor,BB788,Trigger)</f>
        <v>45090</v>
      </c>
      <c r="BD788" s="242" t="e">
        <f>_xll.qlIndexFixing($AD$5,BA788,TRUE,_xll.ohTrigger(Trigger,Trigger6M))</f>
        <v>#NUM!</v>
      </c>
      <c r="BE788" s="242">
        <f>IFERROR(_xll.qlIndexFixing($BF$1,BA788,,_xll.ohTrigger(Trigger,Trigger6M)),#N/A)</f>
        <v>1.6831462345493108E-2</v>
      </c>
    </row>
    <row r="789" spans="52:57" ht="11.25" customHeight="1" x14ac:dyDescent="0.25">
      <c r="AZ789" s="99" t="s">
        <v>83</v>
      </c>
      <c r="BA789" s="98">
        <f>_xll.qlInterestRateIndexFixingDate(Currency&amp;"ibor"&amp;Tenor,BB789,Trigger)</f>
        <v>44911</v>
      </c>
      <c r="BB789" s="98">
        <f>_xll.qlCalendarAdvance(Calendar,BB788,AZ789,"f",,Trigger)</f>
        <v>44915</v>
      </c>
      <c r="BC789" s="98">
        <f>_xll.qlInterestRateIndexMaturity(Currency&amp;"ibor"&amp;Tenor,BB789,Trigger)</f>
        <v>45097</v>
      </c>
      <c r="BD789" s="242" t="e">
        <f>_xll.qlIndexFixing($AD$5,BA789,TRUE,_xll.ohTrigger(Trigger,Trigger6M))</f>
        <v>#NUM!</v>
      </c>
      <c r="BE789" s="242">
        <f>IFERROR(_xll.qlIndexFixing($BF$1,BA789,,_xll.ohTrigger(Trigger,Trigger6M)),#N/A)</f>
        <v>1.6868589065309393E-2</v>
      </c>
    </row>
    <row r="790" spans="52:57" ht="11.25" customHeight="1" x14ac:dyDescent="0.25">
      <c r="AZ790" s="99" t="s">
        <v>83</v>
      </c>
      <c r="BA790" s="98">
        <f>_xll.qlInterestRateIndexFixingDate(Currency&amp;"ibor"&amp;Tenor,BB790,Trigger)</f>
        <v>44917</v>
      </c>
      <c r="BB790" s="98">
        <f>_xll.qlCalendarAdvance(Calendar,BB789,AZ790,"f",,Trigger)</f>
        <v>44922</v>
      </c>
      <c r="BC790" s="98">
        <f>_xll.qlInterestRateIndexMaturity(Currency&amp;"ibor"&amp;Tenor,BB790,Trigger)</f>
        <v>45104</v>
      </c>
      <c r="BD790" s="242" t="e">
        <f>_xll.qlIndexFixing($AD$5,BA790,TRUE,_xll.ohTrigger(Trigger,Trigger6M))</f>
        <v>#NUM!</v>
      </c>
      <c r="BE790" s="242">
        <f>IFERROR(_xll.qlIndexFixing($BF$1,BA790,,_xll.ohTrigger(Trigger,Trigger6M)),#N/A)</f>
        <v>1.6905465172555423E-2</v>
      </c>
    </row>
    <row r="791" spans="52:57" ht="11.25" customHeight="1" x14ac:dyDescent="0.25">
      <c r="AZ791" s="99" t="s">
        <v>83</v>
      </c>
      <c r="BA791" s="98">
        <f>_xll.qlInterestRateIndexFixingDate(Currency&amp;"ibor"&amp;Tenor,BB791,Trigger)</f>
        <v>44925</v>
      </c>
      <c r="BB791" s="98">
        <f>_xll.qlCalendarAdvance(Calendar,BB790,AZ791,"f",,Trigger)</f>
        <v>44929</v>
      </c>
      <c r="BC791" s="98">
        <f>_xll.qlInterestRateIndexMaturity(Currency&amp;"ibor"&amp;Tenor,BB791,Trigger)</f>
        <v>45110</v>
      </c>
      <c r="BD791" s="242" t="e">
        <f>_xll.qlIndexFixing($AD$5,BA791,TRUE,_xll.ohTrigger(Trigger,Trigger6M))</f>
        <v>#NUM!</v>
      </c>
      <c r="BE791" s="242">
        <f>IFERROR(_xll.qlIndexFixing($BF$1,BA791,,_xll.ohTrigger(Trigger,Trigger6M)),#N/A)</f>
        <v>1.6939162560617713E-2</v>
      </c>
    </row>
    <row r="792" spans="52:57" ht="11.25" customHeight="1" x14ac:dyDescent="0.25">
      <c r="AZ792" s="99" t="s">
        <v>83</v>
      </c>
      <c r="BA792" s="98">
        <f>_xll.qlInterestRateIndexFixingDate(Currency&amp;"ibor"&amp;Tenor,BB792,Trigger)</f>
        <v>44932</v>
      </c>
      <c r="BB792" s="98">
        <f>_xll.qlCalendarAdvance(Calendar,BB791,AZ792,"f",,Trigger)</f>
        <v>44936</v>
      </c>
      <c r="BC792" s="98">
        <f>_xll.qlInterestRateIndexMaturity(Currency&amp;"ibor"&amp;Tenor,BB792,Trigger)</f>
        <v>45117</v>
      </c>
      <c r="BD792" s="242" t="e">
        <f>_xll.qlIndexFixing($AD$5,BA792,TRUE,_xll.ohTrigger(Trigger,Trigger6M))</f>
        <v>#NUM!</v>
      </c>
      <c r="BE792" s="242">
        <f>IFERROR(_xll.qlIndexFixing($BF$1,BA792,,_xll.ohTrigger(Trigger,Trigger6M)),#N/A)</f>
        <v>1.6975549357954676E-2</v>
      </c>
    </row>
    <row r="793" spans="52:57" ht="11.25" customHeight="1" x14ac:dyDescent="0.25">
      <c r="AZ793" s="99" t="s">
        <v>83</v>
      </c>
      <c r="BA793" s="98">
        <f>_xll.qlInterestRateIndexFixingDate(Currency&amp;"ibor"&amp;Tenor,BB793,Trigger)</f>
        <v>44939</v>
      </c>
      <c r="BB793" s="98">
        <f>_xll.qlCalendarAdvance(Calendar,BB792,AZ793,"f",,Trigger)</f>
        <v>44943</v>
      </c>
      <c r="BC793" s="98">
        <f>_xll.qlInterestRateIndexMaturity(Currency&amp;"ibor"&amp;Tenor,BB793,Trigger)</f>
        <v>45124</v>
      </c>
      <c r="BD793" s="242" t="e">
        <f>_xll.qlIndexFixing($AD$5,BA793,TRUE,_xll.ohTrigger(Trigger,Trigger6M))</f>
        <v>#NUM!</v>
      </c>
      <c r="BE793" s="242">
        <f>IFERROR(_xll.qlIndexFixing($BF$1,BA793,,_xll.ohTrigger(Trigger,Trigger6M)),#N/A)</f>
        <v>1.7011680572418763E-2</v>
      </c>
    </row>
    <row r="794" spans="52:57" ht="11.25" customHeight="1" x14ac:dyDescent="0.25">
      <c r="AZ794" s="99" t="s">
        <v>83</v>
      </c>
      <c r="BA794" s="98">
        <f>_xll.qlInterestRateIndexFixingDate(Currency&amp;"ibor"&amp;Tenor,BB794,Trigger)</f>
        <v>44946</v>
      </c>
      <c r="BB794" s="98">
        <f>_xll.qlCalendarAdvance(Calendar,BB793,AZ794,"f",,Trigger)</f>
        <v>44950</v>
      </c>
      <c r="BC794" s="98">
        <f>_xll.qlInterestRateIndexMaturity(Currency&amp;"ibor"&amp;Tenor,BB794,Trigger)</f>
        <v>45131</v>
      </c>
      <c r="BD794" s="242" t="e">
        <f>_xll.qlIndexFixing($AD$5,BA794,TRUE,_xll.ohTrigger(Trigger,Trigger6M))</f>
        <v>#NUM!</v>
      </c>
      <c r="BE794" s="242">
        <f>IFERROR(_xll.qlIndexFixing($BF$1,BA794,,_xll.ohTrigger(Trigger,Trigger6M)),#N/A)</f>
        <v>1.7047554504076079E-2</v>
      </c>
    </row>
    <row r="795" spans="52:57" ht="11.25" customHeight="1" x14ac:dyDescent="0.25">
      <c r="AZ795" s="99" t="s">
        <v>83</v>
      </c>
      <c r="BA795" s="98">
        <f>_xll.qlInterestRateIndexFixingDate(Currency&amp;"ibor"&amp;Tenor,BB795,Trigger)</f>
        <v>44953</v>
      </c>
      <c r="BB795" s="98">
        <f>_xll.qlCalendarAdvance(Calendar,BB794,AZ795,"f",,Trigger)</f>
        <v>44957</v>
      </c>
      <c r="BC795" s="98">
        <f>_xll.qlInterestRateIndexMaturity(Currency&amp;"ibor"&amp;Tenor,BB795,Trigger)</f>
        <v>45138</v>
      </c>
      <c r="BD795" s="242" t="e">
        <f>_xll.qlIndexFixing($AD$5,BA795,TRUE,_xll.ohTrigger(Trigger,Trigger6M))</f>
        <v>#NUM!</v>
      </c>
      <c r="BE795" s="242">
        <f>IFERROR(_xll.qlIndexFixing($BF$1,BA795,,_xll.ohTrigger(Trigger,Trigger6M)),#N/A)</f>
        <v>1.7083169452967995E-2</v>
      </c>
    </row>
    <row r="796" spans="52:57" ht="11.25" customHeight="1" x14ac:dyDescent="0.25">
      <c r="AZ796" s="99" t="s">
        <v>83</v>
      </c>
      <c r="BA796" s="98">
        <f>_xll.qlInterestRateIndexFixingDate(Currency&amp;"ibor"&amp;Tenor,BB796,Trigger)</f>
        <v>44960</v>
      </c>
      <c r="BB796" s="98">
        <f>_xll.qlCalendarAdvance(Calendar,BB795,AZ796,"f",,Trigger)</f>
        <v>44964</v>
      </c>
      <c r="BC796" s="98">
        <f>_xll.qlInterestRateIndexMaturity(Currency&amp;"ibor"&amp;Tenor,BB796,Trigger)</f>
        <v>45145</v>
      </c>
      <c r="BD796" s="242" t="e">
        <f>_xll.qlIndexFixing($AD$5,BA796,TRUE,_xll.ohTrigger(Trigger,Trigger6M))</f>
        <v>#NUM!</v>
      </c>
      <c r="BE796" s="242">
        <f>IFERROR(_xll.qlIndexFixing($BF$1,BA796,,_xll.ohTrigger(Trigger,Trigger6M)),#N/A)</f>
        <v>1.711852371911822E-2</v>
      </c>
    </row>
    <row r="797" spans="52:57" ht="11.25" customHeight="1" x14ac:dyDescent="0.25">
      <c r="AZ797" s="99" t="s">
        <v>83</v>
      </c>
      <c r="BA797" s="98">
        <f>_xll.qlInterestRateIndexFixingDate(Currency&amp;"ibor"&amp;Tenor,BB797,Trigger)</f>
        <v>44967</v>
      </c>
      <c r="BB797" s="98">
        <f>_xll.qlCalendarAdvance(Calendar,BB796,AZ797,"f",,Trigger)</f>
        <v>44971</v>
      </c>
      <c r="BC797" s="98">
        <f>_xll.qlInterestRateIndexMaturity(Currency&amp;"ibor"&amp;Tenor,BB797,Trigger)</f>
        <v>45152</v>
      </c>
      <c r="BD797" s="242" t="e">
        <f>_xll.qlIndexFixing($AD$5,BA797,TRUE,_xll.ohTrigger(Trigger,Trigger6M))</f>
        <v>#NUM!</v>
      </c>
      <c r="BE797" s="242">
        <f>IFERROR(_xll.qlIndexFixing($BF$1,BA797,,_xll.ohTrigger(Trigger,Trigger6M)),#N/A)</f>
        <v>1.7153615602532795E-2</v>
      </c>
    </row>
    <row r="798" spans="52:57" ht="11.25" customHeight="1" x14ac:dyDescent="0.25">
      <c r="AZ798" s="99" t="s">
        <v>83</v>
      </c>
      <c r="BA798" s="98">
        <f>_xll.qlInterestRateIndexFixingDate(Currency&amp;"ibor"&amp;Tenor,BB798,Trigger)</f>
        <v>44974</v>
      </c>
      <c r="BB798" s="98">
        <f>_xll.qlCalendarAdvance(Calendar,BB797,AZ798,"f",,Trigger)</f>
        <v>44978</v>
      </c>
      <c r="BC798" s="98">
        <f>_xll.qlInterestRateIndexMaturity(Currency&amp;"ibor"&amp;Tenor,BB798,Trigger)</f>
        <v>45159</v>
      </c>
      <c r="BD798" s="242" t="e">
        <f>_xll.qlIndexFixing($AD$5,BA798,TRUE,_xll.ohTrigger(Trigger,Trigger6M))</f>
        <v>#NUM!</v>
      </c>
      <c r="BE798" s="242">
        <f>IFERROR(_xll.qlIndexFixing($BF$1,BA798,,_xll.ohTrigger(Trigger,Trigger6M)),#N/A)</f>
        <v>1.718844340320054E-2</v>
      </c>
    </row>
    <row r="799" spans="52:57" ht="11.25" customHeight="1" x14ac:dyDescent="0.25">
      <c r="AZ799" s="99" t="s">
        <v>83</v>
      </c>
      <c r="BA799" s="98">
        <f>_xll.qlInterestRateIndexFixingDate(Currency&amp;"ibor"&amp;Tenor,BB799,Trigger)</f>
        <v>44981</v>
      </c>
      <c r="BB799" s="98">
        <f>_xll.qlCalendarAdvance(Calendar,BB798,AZ799,"f",,Trigger)</f>
        <v>44985</v>
      </c>
      <c r="BC799" s="98">
        <f>_xll.qlInterestRateIndexMaturity(Currency&amp;"ibor"&amp;Tenor,BB799,Trigger)</f>
        <v>45169</v>
      </c>
      <c r="BD799" s="242" t="e">
        <f>_xll.qlIndexFixing($AD$5,BA799,TRUE,_xll.ohTrigger(Trigger,Trigger6M))</f>
        <v>#NUM!</v>
      </c>
      <c r="BE799" s="242">
        <f>IFERROR(_xll.qlIndexFixing($BF$1,BA799,,_xll.ohTrigger(Trigger,Trigger6M)),#N/A)</f>
        <v>1.7231360374730702E-2</v>
      </c>
    </row>
    <row r="800" spans="52:57" ht="11.25" customHeight="1" x14ac:dyDescent="0.25">
      <c r="AZ800" s="99" t="s">
        <v>83</v>
      </c>
      <c r="BA800" s="98">
        <f>_xll.qlInterestRateIndexFixingDate(Currency&amp;"ibor"&amp;Tenor,BB800,Trigger)</f>
        <v>44988</v>
      </c>
      <c r="BB800" s="98">
        <f>_xll.qlCalendarAdvance(Calendar,BB799,AZ800,"f",,Trigger)</f>
        <v>44992</v>
      </c>
      <c r="BC800" s="98">
        <f>_xll.qlInterestRateIndexMaturity(Currency&amp;"ibor"&amp;Tenor,BB800,Trigger)</f>
        <v>45176</v>
      </c>
      <c r="BD800" s="242" t="e">
        <f>_xll.qlIndexFixing($AD$5,BA800,TRUE,_xll.ohTrigger(Trigger,Trigger6M))</f>
        <v>#NUM!</v>
      </c>
      <c r="BE800" s="242">
        <f>IFERROR(_xll.qlIndexFixing($BF$1,BA800,,_xll.ohTrigger(Trigger,Trigger6M)),#N/A)</f>
        <v>1.7265600874658272E-2</v>
      </c>
    </row>
    <row r="801" spans="52:57" ht="11.25" customHeight="1" x14ac:dyDescent="0.25">
      <c r="AZ801" s="99" t="s">
        <v>83</v>
      </c>
      <c r="BA801" s="98">
        <f>_xll.qlInterestRateIndexFixingDate(Currency&amp;"ibor"&amp;Tenor,BB801,Trigger)</f>
        <v>44995</v>
      </c>
      <c r="BB801" s="98">
        <f>_xll.qlCalendarAdvance(Calendar,BB800,AZ801,"f",,Trigger)</f>
        <v>44999</v>
      </c>
      <c r="BC801" s="98">
        <f>_xll.qlInterestRateIndexMaturity(Currency&amp;"ibor"&amp;Tenor,BB801,Trigger)</f>
        <v>45183</v>
      </c>
      <c r="BD801" s="242" t="e">
        <f>_xll.qlIndexFixing($AD$5,BA801,TRUE,_xll.ohTrigger(Trigger,Trigger6M))</f>
        <v>#NUM!</v>
      </c>
      <c r="BE801" s="242">
        <f>IFERROR(_xll.qlIndexFixing($BF$1,BA801,,_xll.ohTrigger(Trigger,Trigger6M)),#N/A)</f>
        <v>1.729957233977272E-2</v>
      </c>
    </row>
    <row r="802" spans="52:57" ht="11.25" customHeight="1" x14ac:dyDescent="0.25">
      <c r="AZ802" s="99" t="s">
        <v>83</v>
      </c>
      <c r="BA802" s="98">
        <f>_xll.qlInterestRateIndexFixingDate(Currency&amp;"ibor"&amp;Tenor,BB802,Trigger)</f>
        <v>45002</v>
      </c>
      <c r="BB802" s="98">
        <f>_xll.qlCalendarAdvance(Calendar,BB801,AZ802,"f",,Trigger)</f>
        <v>45006</v>
      </c>
      <c r="BC802" s="98">
        <f>_xll.qlInterestRateIndexMaturity(Currency&amp;"ibor"&amp;Tenor,BB802,Trigger)</f>
        <v>45190</v>
      </c>
      <c r="BD802" s="242" t="e">
        <f>_xll.qlIndexFixing($AD$5,BA802,TRUE,_xll.ohTrigger(Trigger,Trigger6M))</f>
        <v>#NUM!</v>
      </c>
      <c r="BE802" s="242">
        <f>IFERROR(_xll.qlIndexFixing($BF$1,BA802,,_xll.ohTrigger(Trigger,Trigger6M)),#N/A)</f>
        <v>1.7333273452699138E-2</v>
      </c>
    </row>
    <row r="803" spans="52:57" ht="11.25" customHeight="1" x14ac:dyDescent="0.25">
      <c r="AZ803" s="99" t="s">
        <v>83</v>
      </c>
      <c r="BA803" s="98">
        <f>_xll.qlInterestRateIndexFixingDate(Currency&amp;"ibor"&amp;Tenor,BB803,Trigger)</f>
        <v>45009</v>
      </c>
      <c r="BB803" s="98">
        <f>_xll.qlCalendarAdvance(Calendar,BB802,AZ803,"f",,Trigger)</f>
        <v>45013</v>
      </c>
      <c r="BC803" s="98">
        <f>_xll.qlInterestRateIndexMaturity(Currency&amp;"ibor"&amp;Tenor,BB803,Trigger)</f>
        <v>45197</v>
      </c>
      <c r="BD803" s="242" t="e">
        <f>_xll.qlIndexFixing($AD$5,BA803,TRUE,_xll.ohTrigger(Trigger,Trigger6M))</f>
        <v>#NUM!</v>
      </c>
      <c r="BE803" s="242">
        <f>IFERROR(_xll.qlIndexFixing($BF$1,BA803,,_xll.ohTrigger(Trigger,Trigger6M)),#N/A)</f>
        <v>1.7366702899687551E-2</v>
      </c>
    </row>
    <row r="804" spans="52:57" ht="11.25" customHeight="1" x14ac:dyDescent="0.25">
      <c r="AZ804" s="99" t="s">
        <v>83</v>
      </c>
      <c r="BA804" s="98">
        <f>_xll.qlInterestRateIndexFixingDate(Currency&amp;"ibor"&amp;Tenor,BB804,Trigger)</f>
        <v>45016</v>
      </c>
      <c r="BB804" s="98">
        <f>_xll.qlCalendarAdvance(Calendar,BB803,AZ804,"f",,Trigger)</f>
        <v>45020</v>
      </c>
      <c r="BC804" s="98">
        <f>_xll.qlInterestRateIndexMaturity(Currency&amp;"ibor"&amp;Tenor,BB804,Trigger)</f>
        <v>45203</v>
      </c>
      <c r="BD804" s="242" t="e">
        <f>_xll.qlIndexFixing($AD$5,BA804,TRUE,_xll.ohTrigger(Trigger,Trigger6M))</f>
        <v>#NUM!</v>
      </c>
      <c r="BE804" s="242">
        <f>IFERROR(_xll.qlIndexFixing($BF$1,BA804,,_xll.ohTrigger(Trigger,Trigger6M)),#N/A)</f>
        <v>1.7397167045458867E-2</v>
      </c>
    </row>
    <row r="805" spans="52:57" ht="11.25" customHeight="1" x14ac:dyDescent="0.25">
      <c r="AZ805" s="99" t="s">
        <v>83</v>
      </c>
      <c r="BA805" s="98">
        <f>_xll.qlInterestRateIndexFixingDate(Currency&amp;"ibor"&amp;Tenor,BB805,Trigger)</f>
        <v>45021</v>
      </c>
      <c r="BB805" s="98">
        <f>_xll.qlCalendarAdvance(Calendar,BB804,AZ805,"f",,Trigger)</f>
        <v>45027</v>
      </c>
      <c r="BC805" s="98">
        <f>_xll.qlInterestRateIndexMaturity(Currency&amp;"ibor"&amp;Tenor,BB805,Trigger)</f>
        <v>45210</v>
      </c>
      <c r="BD805" s="242" t="e">
        <f>_xll.qlIndexFixing($AD$5,BA805,TRUE,_xll.ohTrigger(Trigger,Trigger6M))</f>
        <v>#NUM!</v>
      </c>
      <c r="BE805" s="242">
        <f>IFERROR(_xll.qlIndexFixing($BF$1,BA805,,_xll.ohTrigger(Trigger,Trigger6M)),#N/A)</f>
        <v>1.7430067686359935E-2</v>
      </c>
    </row>
    <row r="806" spans="52:57" ht="11.25" customHeight="1" x14ac:dyDescent="0.25">
      <c r="AZ806" s="99" t="s">
        <v>83</v>
      </c>
      <c r="BA806" s="98">
        <f>_xll.qlInterestRateIndexFixingDate(Currency&amp;"ibor"&amp;Tenor,BB806,Trigger)</f>
        <v>45030</v>
      </c>
      <c r="BB806" s="98">
        <f>_xll.qlCalendarAdvance(Calendar,BB805,AZ806,"f",,Trigger)</f>
        <v>45034</v>
      </c>
      <c r="BC806" s="98">
        <f>_xll.qlInterestRateIndexMaturity(Currency&amp;"ibor"&amp;Tenor,BB806,Trigger)</f>
        <v>45217</v>
      </c>
      <c r="BD806" s="242" t="e">
        <f>_xll.qlIndexFixing($AD$5,BA806,TRUE,_xll.ohTrigger(Trigger,Trigger6M))</f>
        <v>#NUM!</v>
      </c>
      <c r="BE806" s="242">
        <f>IFERROR(_xll.qlIndexFixing($BF$1,BA806,,_xll.ohTrigger(Trigger,Trigger6M)),#N/A)</f>
        <v>1.7462692829934626E-2</v>
      </c>
    </row>
    <row r="807" spans="52:57" ht="11.25" customHeight="1" x14ac:dyDescent="0.25">
      <c r="AZ807" s="99" t="s">
        <v>83</v>
      </c>
      <c r="BA807" s="98">
        <f>_xll.qlInterestRateIndexFixingDate(Currency&amp;"ibor"&amp;Tenor,BB807,Trigger)</f>
        <v>45037</v>
      </c>
      <c r="BB807" s="98">
        <f>_xll.qlCalendarAdvance(Calendar,BB806,AZ807,"f",,Trigger)</f>
        <v>45041</v>
      </c>
      <c r="BC807" s="98">
        <f>_xll.qlInterestRateIndexMaturity(Currency&amp;"ibor"&amp;Tenor,BB807,Trigger)</f>
        <v>45224</v>
      </c>
      <c r="BD807" s="242" t="e">
        <f>_xll.qlIndexFixing($AD$5,BA807,TRUE,_xll.ohTrigger(Trigger,Trigger6M))</f>
        <v>#NUM!</v>
      </c>
      <c r="BE807" s="242">
        <f>IFERROR(_xll.qlIndexFixing($BF$1,BA807,,_xll.ohTrigger(Trigger,Trigger6M)),#N/A)</f>
        <v>1.7495041178770935E-2</v>
      </c>
    </row>
    <row r="808" spans="52:57" ht="11.25" customHeight="1" x14ac:dyDescent="0.25">
      <c r="AZ808" s="99" t="s">
        <v>83</v>
      </c>
      <c r="BA808" s="98">
        <f>_xll.qlInterestRateIndexFixingDate(Currency&amp;"ibor"&amp;Tenor,BB808,Trigger)</f>
        <v>45043</v>
      </c>
      <c r="BB808" s="98">
        <f>_xll.qlCalendarAdvance(Calendar,BB807,AZ808,"f",,Trigger)</f>
        <v>45048</v>
      </c>
      <c r="BC808" s="98">
        <f>_xll.qlInterestRateIndexMaturity(Currency&amp;"ibor"&amp;Tenor,BB808,Trigger)</f>
        <v>45232</v>
      </c>
      <c r="BD808" s="242" t="e">
        <f>_xll.qlIndexFixing($AD$5,BA808,TRUE,_xll.ohTrigger(Trigger,Trigger6M))</f>
        <v>#NUM!</v>
      </c>
      <c r="BE808" s="242">
        <f>IFERROR(_xll.qlIndexFixing($BF$1,BA808,,_xll.ohTrigger(Trigger,Trigger6M)),#N/A)</f>
        <v>1.7529729418465236E-2</v>
      </c>
    </row>
    <row r="809" spans="52:57" ht="11.25" customHeight="1" x14ac:dyDescent="0.25">
      <c r="AZ809" s="99" t="s">
        <v>83</v>
      </c>
      <c r="BA809" s="98">
        <f>_xll.qlInterestRateIndexFixingDate(Currency&amp;"ibor"&amp;Tenor,BB809,Trigger)</f>
        <v>45051</v>
      </c>
      <c r="BB809" s="98">
        <f>_xll.qlCalendarAdvance(Calendar,BB808,AZ809,"f",,Trigger)</f>
        <v>45055</v>
      </c>
      <c r="BC809" s="98">
        <f>_xll.qlInterestRateIndexMaturity(Currency&amp;"ibor"&amp;Tenor,BB809,Trigger)</f>
        <v>45239</v>
      </c>
      <c r="BD809" s="242" t="e">
        <f>_xll.qlIndexFixing($AD$5,BA809,TRUE,_xll.ohTrigger(Trigger,Trigger6M))</f>
        <v>#NUM!</v>
      </c>
      <c r="BE809" s="242">
        <f>IFERROR(_xll.qlIndexFixing($BF$1,BA809,,_xll.ohTrigger(Trigger,Trigger6M)),#N/A)</f>
        <v>1.7561501484441217E-2</v>
      </c>
    </row>
    <row r="810" spans="52:57" ht="11.25" customHeight="1" x14ac:dyDescent="0.25">
      <c r="AZ810" s="99" t="s">
        <v>83</v>
      </c>
      <c r="BA810" s="98">
        <f>_xll.qlInterestRateIndexFixingDate(Currency&amp;"ibor"&amp;Tenor,BB810,Trigger)</f>
        <v>45058</v>
      </c>
      <c r="BB810" s="98">
        <f>_xll.qlCalendarAdvance(Calendar,BB809,AZ810,"f",,Trigger)</f>
        <v>45062</v>
      </c>
      <c r="BC810" s="98">
        <f>_xll.qlInterestRateIndexMaturity(Currency&amp;"ibor"&amp;Tenor,BB810,Trigger)</f>
        <v>45246</v>
      </c>
      <c r="BD810" s="242" t="e">
        <f>_xll.qlIndexFixing($AD$5,BA810,TRUE,_xll.ohTrigger(Trigger,Trigger6M))</f>
        <v>#NUM!</v>
      </c>
      <c r="BE810" s="242">
        <f>IFERROR(_xll.qlIndexFixing($BF$1,BA810,,_xll.ohTrigger(Trigger,Trigger6M)),#N/A)</f>
        <v>1.7592992789951453E-2</v>
      </c>
    </row>
    <row r="811" spans="52:57" ht="11.25" customHeight="1" x14ac:dyDescent="0.25">
      <c r="AZ811" s="99" t="s">
        <v>83</v>
      </c>
      <c r="BA811" s="98">
        <f>_xll.qlInterestRateIndexFixingDate(Currency&amp;"ibor"&amp;Tenor,BB811,Trigger)</f>
        <v>45065</v>
      </c>
      <c r="BB811" s="98">
        <f>_xll.qlCalendarAdvance(Calendar,BB810,AZ811,"f",,Trigger)</f>
        <v>45069</v>
      </c>
      <c r="BC811" s="98">
        <f>_xll.qlInterestRateIndexMaturity(Currency&amp;"ibor"&amp;Tenor,BB811,Trigger)</f>
        <v>45253</v>
      </c>
      <c r="BD811" s="242" t="e">
        <f>_xll.qlIndexFixing($AD$5,BA811,TRUE,_xll.ohTrigger(Trigger,Trigger6M))</f>
        <v>#NUM!</v>
      </c>
      <c r="BE811" s="242">
        <f>IFERROR(_xll.qlIndexFixing($BF$1,BA811,,_xll.ohTrigger(Trigger,Trigger6M)),#N/A)</f>
        <v>1.7624202050334433E-2</v>
      </c>
    </row>
    <row r="812" spans="52:57" ht="11.25" customHeight="1" x14ac:dyDescent="0.25">
      <c r="AZ812" s="99" t="s">
        <v>83</v>
      </c>
      <c r="BA812" s="98">
        <f>_xll.qlInterestRateIndexFixingDate(Currency&amp;"ibor"&amp;Tenor,BB812,Trigger)</f>
        <v>45072</v>
      </c>
      <c r="BB812" s="98">
        <f>_xll.qlCalendarAdvance(Calendar,BB811,AZ812,"f",,Trigger)</f>
        <v>45076</v>
      </c>
      <c r="BC812" s="98">
        <f>_xll.qlInterestRateIndexMaturity(Currency&amp;"ibor"&amp;Tenor,BB812,Trigger)</f>
        <v>45260</v>
      </c>
      <c r="BD812" s="242" t="e">
        <f>_xll.qlIndexFixing($AD$5,BA812,TRUE,_xll.ohTrigger(Trigger,Trigger6M))</f>
        <v>#NUM!</v>
      </c>
      <c r="BE812" s="242">
        <f>IFERROR(_xll.qlIndexFixing($BF$1,BA812,,_xll.ohTrigger(Trigger,Trigger6M)),#N/A)</f>
        <v>1.7655127984571826E-2</v>
      </c>
    </row>
    <row r="813" spans="52:57" ht="11.25" customHeight="1" x14ac:dyDescent="0.25">
      <c r="AZ813" s="99" t="s">
        <v>83</v>
      </c>
      <c r="BA813" s="98">
        <f>_xll.qlInterestRateIndexFixingDate(Currency&amp;"ibor"&amp;Tenor,BB813,Trigger)</f>
        <v>45079</v>
      </c>
      <c r="BB813" s="98">
        <f>_xll.qlCalendarAdvance(Calendar,BB812,AZ813,"f",,Trigger)</f>
        <v>45083</v>
      </c>
      <c r="BC813" s="98">
        <f>_xll.qlInterestRateIndexMaturity(Currency&amp;"ibor"&amp;Tenor,BB813,Trigger)</f>
        <v>45266</v>
      </c>
      <c r="BD813" s="242" t="e">
        <f>_xll.qlIndexFixing($AD$5,BA813,TRUE,_xll.ohTrigger(Trigger,Trigger6M))</f>
        <v>#NUM!</v>
      </c>
      <c r="BE813" s="242">
        <f>IFERROR(_xll.qlIndexFixing($BF$1,BA813,,_xll.ohTrigger(Trigger,Trigger6M)),#N/A)</f>
        <v>1.768324638801505E-2</v>
      </c>
    </row>
    <row r="814" spans="52:57" ht="11.25" customHeight="1" x14ac:dyDescent="0.25">
      <c r="AZ814" s="99" t="s">
        <v>83</v>
      </c>
      <c r="BA814" s="98">
        <f>_xll.qlInterestRateIndexFixingDate(Currency&amp;"ibor"&amp;Tenor,BB814,Trigger)</f>
        <v>45086</v>
      </c>
      <c r="BB814" s="98">
        <f>_xll.qlCalendarAdvance(Calendar,BB813,AZ814,"f",,Trigger)</f>
        <v>45090</v>
      </c>
      <c r="BC814" s="98">
        <f>_xll.qlInterestRateIndexMaturity(Currency&amp;"ibor"&amp;Tenor,BB814,Trigger)</f>
        <v>45273</v>
      </c>
      <c r="BD814" s="242" t="e">
        <f>_xll.qlIndexFixing($AD$5,BA814,TRUE,_xll.ohTrigger(Trigger,Trigger6M))</f>
        <v>#NUM!</v>
      </c>
      <c r="BE814" s="242">
        <f>IFERROR(_xll.qlIndexFixing($BF$1,BA814,,_xll.ohTrigger(Trigger,Trigger6M)),#N/A)</f>
        <v>1.7713621153465899E-2</v>
      </c>
    </row>
    <row r="815" spans="52:57" ht="11.25" customHeight="1" x14ac:dyDescent="0.25">
      <c r="AZ815" s="99" t="s">
        <v>83</v>
      </c>
      <c r="BA815" s="98">
        <f>_xll.qlInterestRateIndexFixingDate(Currency&amp;"ibor"&amp;Tenor,BB815,Trigger)</f>
        <v>45093</v>
      </c>
      <c r="BB815" s="98">
        <f>_xll.qlCalendarAdvance(Calendar,BB814,AZ815,"f",,Trigger)</f>
        <v>45097</v>
      </c>
      <c r="BC815" s="98">
        <f>_xll.qlInterestRateIndexMaturity(Currency&amp;"ibor"&amp;Tenor,BB815,Trigger)</f>
        <v>45280</v>
      </c>
      <c r="BD815" s="242" t="e">
        <f>_xll.qlIndexFixing($AD$5,BA815,TRUE,_xll.ohTrigger(Trigger,Trigger6M))</f>
        <v>#NUM!</v>
      </c>
      <c r="BE815" s="242">
        <f>IFERROR(_xll.qlIndexFixing($BF$1,BA815,,_xll.ohTrigger(Trigger,Trigger6M)),#N/A)</f>
        <v>1.7743708876663173E-2</v>
      </c>
    </row>
    <row r="816" spans="52:57" ht="11.25" customHeight="1" x14ac:dyDescent="0.25">
      <c r="AZ816" s="99" t="s">
        <v>83</v>
      </c>
      <c r="BA816" s="98">
        <f>_xll.qlInterestRateIndexFixingDate(Currency&amp;"ibor"&amp;Tenor,BB816,Trigger)</f>
        <v>45100</v>
      </c>
      <c r="BB816" s="98">
        <f>_xll.qlCalendarAdvance(Calendar,BB815,AZ816,"f",,Trigger)</f>
        <v>45104</v>
      </c>
      <c r="BC816" s="98">
        <f>_xll.qlInterestRateIndexMaturity(Currency&amp;"ibor"&amp;Tenor,BB816,Trigger)</f>
        <v>45287</v>
      </c>
      <c r="BD816" s="242" t="e">
        <f>_xll.qlIndexFixing($AD$5,BA816,TRUE,_xll.ohTrigger(Trigger,Trigger6M))</f>
        <v>#NUM!</v>
      </c>
      <c r="BE816" s="242">
        <f>IFERROR(_xll.qlIndexFixing($BF$1,BA816,,_xll.ohTrigger(Trigger,Trigger6M)),#N/A)</f>
        <v>1.777350829317613E-2</v>
      </c>
    </row>
    <row r="817" spans="52:57" ht="11.25" customHeight="1" x14ac:dyDescent="0.25">
      <c r="AZ817" s="99" t="s">
        <v>83</v>
      </c>
      <c r="BA817" s="98">
        <f>_xll.qlInterestRateIndexFixingDate(Currency&amp;"ibor"&amp;Tenor,BB817,Trigger)</f>
        <v>45107</v>
      </c>
      <c r="BB817" s="98">
        <f>_xll.qlCalendarAdvance(Calendar,BB816,AZ817,"f",,Trigger)</f>
        <v>45111</v>
      </c>
      <c r="BC817" s="98">
        <f>_xll.qlInterestRateIndexMaturity(Currency&amp;"ibor"&amp;Tenor,BB817,Trigger)</f>
        <v>45295</v>
      </c>
      <c r="BD817" s="242" t="e">
        <f>_xll.qlIndexFixing($AD$5,BA817,TRUE,_xll.ohTrigger(Trigger,Trigger6M))</f>
        <v>#NUM!</v>
      </c>
      <c r="BE817" s="242">
        <f>IFERROR(_xll.qlIndexFixing($BF$1,BA817,,_xll.ohTrigger(Trigger,Trigger6M)),#N/A)</f>
        <v>1.7805463183431479E-2</v>
      </c>
    </row>
    <row r="818" spans="52:57" ht="11.25" customHeight="1" x14ac:dyDescent="0.25">
      <c r="AZ818" s="99" t="s">
        <v>83</v>
      </c>
      <c r="BA818" s="98">
        <f>_xll.qlInterestRateIndexFixingDate(Currency&amp;"ibor"&amp;Tenor,BB818,Trigger)</f>
        <v>45114</v>
      </c>
      <c r="BB818" s="98">
        <f>_xll.qlCalendarAdvance(Calendar,BB817,AZ818,"f",,Trigger)</f>
        <v>45118</v>
      </c>
      <c r="BC818" s="98">
        <f>_xll.qlInterestRateIndexMaturity(Currency&amp;"ibor"&amp;Tenor,BB818,Trigger)</f>
        <v>45302</v>
      </c>
      <c r="BD818" s="242" t="e">
        <f>_xll.qlIndexFixing($AD$5,BA818,TRUE,_xll.ohTrigger(Trigger,Trigger6M))</f>
        <v>#NUM!</v>
      </c>
      <c r="BE818" s="242">
        <f>IFERROR(_xll.qlIndexFixing($BF$1,BA818,,_xll.ohTrigger(Trigger,Trigger6M)),#N/A)</f>
        <v>1.7834662463848079E-2</v>
      </c>
    </row>
    <row r="819" spans="52:57" ht="11.25" customHeight="1" x14ac:dyDescent="0.25">
      <c r="AZ819" s="99" t="s">
        <v>83</v>
      </c>
      <c r="BA819" s="98">
        <f>_xll.qlInterestRateIndexFixingDate(Currency&amp;"ibor"&amp;Tenor,BB819,Trigger)</f>
        <v>45121</v>
      </c>
      <c r="BB819" s="98">
        <f>_xll.qlCalendarAdvance(Calendar,BB818,AZ819,"f",,Trigger)</f>
        <v>45125</v>
      </c>
      <c r="BC819" s="98">
        <f>_xll.qlInterestRateIndexMaturity(Currency&amp;"ibor"&amp;Tenor,BB819,Trigger)</f>
        <v>45309</v>
      </c>
      <c r="BD819" s="242" t="e">
        <f>_xll.qlIndexFixing($AD$5,BA819,TRUE,_xll.ohTrigger(Trigger,Trigger6M))</f>
        <v>#NUM!</v>
      </c>
      <c r="BE819" s="242">
        <f>IFERROR(_xll.qlIndexFixing($BF$1,BA819,,_xll.ohTrigger(Trigger,Trigger6M)),#N/A)</f>
        <v>1.7863569553248082E-2</v>
      </c>
    </row>
    <row r="820" spans="52:57" ht="11.25" customHeight="1" x14ac:dyDescent="0.25">
      <c r="AZ820" s="99" t="s">
        <v>83</v>
      </c>
      <c r="BA820" s="98">
        <f>_xll.qlInterestRateIndexFixingDate(Currency&amp;"ibor"&amp;Tenor,BB820,Trigger)</f>
        <v>45128</v>
      </c>
      <c r="BB820" s="98">
        <f>_xll.qlCalendarAdvance(Calendar,BB819,AZ820,"f",,Trigger)</f>
        <v>45132</v>
      </c>
      <c r="BC820" s="98">
        <f>_xll.qlInterestRateIndexMaturity(Currency&amp;"ibor"&amp;Tenor,BB820,Trigger)</f>
        <v>45316</v>
      </c>
      <c r="BD820" s="242" t="e">
        <f>_xll.qlIndexFixing($AD$5,BA820,TRUE,_xll.ohTrigger(Trigger,Trigger6M))</f>
        <v>#NUM!</v>
      </c>
      <c r="BE820" s="242">
        <f>IFERROR(_xll.qlIndexFixing($BF$1,BA820,,_xll.ohTrigger(Trigger,Trigger6M)),#N/A)</f>
        <v>1.789218319985237E-2</v>
      </c>
    </row>
    <row r="821" spans="52:57" ht="11.25" customHeight="1" x14ac:dyDescent="0.25">
      <c r="AZ821" s="99" t="s">
        <v>83</v>
      </c>
      <c r="BA821" s="98">
        <f>_xll.qlInterestRateIndexFixingDate(Currency&amp;"ibor"&amp;Tenor,BB821,Trigger)</f>
        <v>45135</v>
      </c>
      <c r="BB821" s="98">
        <f>_xll.qlCalendarAdvance(Calendar,BB820,AZ821,"f",,Trigger)</f>
        <v>45139</v>
      </c>
      <c r="BC821" s="98">
        <f>_xll.qlInterestRateIndexMaturity(Currency&amp;"ibor"&amp;Tenor,BB821,Trigger)</f>
        <v>45323</v>
      </c>
      <c r="BD821" s="242" t="e">
        <f>_xll.qlIndexFixing($AD$5,BA821,TRUE,_xll.ohTrigger(Trigger,Trigger6M))</f>
        <v>#NUM!</v>
      </c>
      <c r="BE821" s="242">
        <f>IFERROR(_xll.qlIndexFixing($BF$1,BA821,,_xll.ohTrigger(Trigger,Trigger6M)),#N/A)</f>
        <v>1.7920502155547594E-2</v>
      </c>
    </row>
    <row r="822" spans="52:57" ht="11.25" customHeight="1" x14ac:dyDescent="0.25">
      <c r="AZ822" s="99" t="s">
        <v>83</v>
      </c>
      <c r="BA822" s="98">
        <f>_xll.qlInterestRateIndexFixingDate(Currency&amp;"ibor"&amp;Tenor,BB822,Trigger)</f>
        <v>45142</v>
      </c>
      <c r="BB822" s="98">
        <f>_xll.qlCalendarAdvance(Calendar,BB821,AZ822,"f",,Trigger)</f>
        <v>45146</v>
      </c>
      <c r="BC822" s="98">
        <f>_xll.qlInterestRateIndexMaturity(Currency&amp;"ibor"&amp;Tenor,BB822,Trigger)</f>
        <v>45330</v>
      </c>
      <c r="BD822" s="242" t="e">
        <f>_xll.qlIndexFixing($AD$5,BA822,TRUE,_xll.ohTrigger(Trigger,Trigger6M))</f>
        <v>#NUM!</v>
      </c>
      <c r="BE822" s="242">
        <f>IFERROR(_xll.qlIndexFixing($BF$1,BA822,,_xll.ohTrigger(Trigger,Trigger6M)),#N/A)</f>
        <v>1.794852517588616E-2</v>
      </c>
    </row>
    <row r="823" spans="52:57" ht="11.25" customHeight="1" x14ac:dyDescent="0.25">
      <c r="AZ823" s="99" t="s">
        <v>83</v>
      </c>
      <c r="BA823" s="98">
        <f>_xll.qlInterestRateIndexFixingDate(Currency&amp;"ibor"&amp;Tenor,BB823,Trigger)</f>
        <v>45149</v>
      </c>
      <c r="BB823" s="98">
        <f>_xll.qlCalendarAdvance(Calendar,BB822,AZ823,"f",,Trigger)</f>
        <v>45153</v>
      </c>
      <c r="BC823" s="98">
        <f>_xll.qlInterestRateIndexMaturity(Currency&amp;"ibor"&amp;Tenor,BB823,Trigger)</f>
        <v>45337</v>
      </c>
      <c r="BD823" s="242" t="e">
        <f>_xll.qlIndexFixing($AD$5,BA823,TRUE,_xll.ohTrigger(Trigger,Trigger6M))</f>
        <v>#NUM!</v>
      </c>
      <c r="BE823" s="242">
        <f>IFERROR(_xll.qlIndexFixing($BF$1,BA823,,_xll.ohTrigger(Trigger,Trigger6M)),#N/A)</f>
        <v>1.7976251020088853E-2</v>
      </c>
    </row>
    <row r="824" spans="52:57" ht="11.25" customHeight="1" x14ac:dyDescent="0.25">
      <c r="AZ824" s="99" t="s">
        <v>83</v>
      </c>
      <c r="BA824" s="98">
        <f>_xll.qlInterestRateIndexFixingDate(Currency&amp;"ibor"&amp;Tenor,BB824,Trigger)</f>
        <v>45156</v>
      </c>
      <c r="BB824" s="98">
        <f>_xll.qlCalendarAdvance(Calendar,BB823,AZ824,"f",,Trigger)</f>
        <v>45160</v>
      </c>
      <c r="BC824" s="98">
        <f>_xll.qlInterestRateIndexMaturity(Currency&amp;"ibor"&amp;Tenor,BB824,Trigger)</f>
        <v>45344</v>
      </c>
      <c r="BD824" s="242" t="e">
        <f>_xll.qlIndexFixing($AD$5,BA824,TRUE,_xll.ohTrigger(Trigger,Trigger6M))</f>
        <v>#NUM!</v>
      </c>
      <c r="BE824" s="242">
        <f>IFERROR(_xll.qlIndexFixing($BF$1,BA824,,_xll.ohTrigger(Trigger,Trigger6M)),#N/A)</f>
        <v>1.8003678451047864E-2</v>
      </c>
    </row>
    <row r="825" spans="52:57" ht="11.25" customHeight="1" x14ac:dyDescent="0.25">
      <c r="AZ825" s="99" t="s">
        <v>83</v>
      </c>
      <c r="BA825" s="98">
        <f>_xll.qlInterestRateIndexFixingDate(Currency&amp;"ibor"&amp;Tenor,BB825,Trigger)</f>
        <v>45163</v>
      </c>
      <c r="BB825" s="98">
        <f>_xll.qlCalendarAdvance(Calendar,BB824,AZ825,"f",,Trigger)</f>
        <v>45167</v>
      </c>
      <c r="BC825" s="98">
        <f>_xll.qlInterestRateIndexMaturity(Currency&amp;"ibor"&amp;Tenor,BB825,Trigger)</f>
        <v>45351</v>
      </c>
      <c r="BD825" s="242" t="e">
        <f>_xll.qlIndexFixing($AD$5,BA825,TRUE,_xll.ohTrigger(Trigger,Trigger6M))</f>
        <v>#NUM!</v>
      </c>
      <c r="BE825" s="242">
        <f>IFERROR(_xll.qlIndexFixing($BF$1,BA825,,_xll.ohTrigger(Trigger,Trigger6M)),#N/A)</f>
        <v>1.8030806235143904E-2</v>
      </c>
    </row>
    <row r="826" spans="52:57" ht="11.25" customHeight="1" x14ac:dyDescent="0.25">
      <c r="AZ826" s="99" t="s">
        <v>83</v>
      </c>
      <c r="BA826" s="98">
        <f>_xll.qlInterestRateIndexFixingDate(Currency&amp;"ibor"&amp;Tenor,BB826,Trigger)</f>
        <v>45170</v>
      </c>
      <c r="BB826" s="98">
        <f>_xll.qlCalendarAdvance(Calendar,BB825,AZ826,"f",,Trigger)</f>
        <v>45174</v>
      </c>
      <c r="BC826" s="98">
        <f>_xll.qlInterestRateIndexMaturity(Currency&amp;"ibor"&amp;Tenor,BB826,Trigger)</f>
        <v>45356</v>
      </c>
      <c r="BD826" s="242" t="e">
        <f>_xll.qlIndexFixing($AD$5,BA826,TRUE,_xll.ohTrigger(Trigger,Trigger6M))</f>
        <v>#NUM!</v>
      </c>
      <c r="BE826" s="242">
        <f>IFERROR(_xll.qlIndexFixing($BF$1,BA826,,_xll.ohTrigger(Trigger,Trigger6M)),#N/A)</f>
        <v>1.8053104920879848E-2</v>
      </c>
    </row>
    <row r="827" spans="52:57" ht="11.25" customHeight="1" x14ac:dyDescent="0.25">
      <c r="AZ827" s="99" t="s">
        <v>83</v>
      </c>
      <c r="BA827" s="98">
        <f>_xll.qlInterestRateIndexFixingDate(Currency&amp;"ibor"&amp;Tenor,BB827,Trigger)</f>
        <v>45177</v>
      </c>
      <c r="BB827" s="98">
        <f>_xll.qlCalendarAdvance(Calendar,BB826,AZ827,"f",,Trigger)</f>
        <v>45181</v>
      </c>
      <c r="BC827" s="98">
        <f>_xll.qlInterestRateIndexMaturity(Currency&amp;"ibor"&amp;Tenor,BB827,Trigger)</f>
        <v>45363</v>
      </c>
      <c r="BD827" s="242" t="e">
        <f>_xll.qlIndexFixing($AD$5,BA827,TRUE,_xll.ohTrigger(Trigger,Trigger6M))</f>
        <v>#NUM!</v>
      </c>
      <c r="BE827" s="242">
        <f>IFERROR(_xll.qlIndexFixing($BF$1,BA827,,_xll.ohTrigger(Trigger,Trigger6M)),#N/A)</f>
        <v>1.8079670856666875E-2</v>
      </c>
    </row>
    <row r="828" spans="52:57" ht="11.25" customHeight="1" x14ac:dyDescent="0.25">
      <c r="AZ828" s="99" t="s">
        <v>83</v>
      </c>
      <c r="BA828" s="98">
        <f>_xll.qlInterestRateIndexFixingDate(Currency&amp;"ibor"&amp;Tenor,BB828,Trigger)</f>
        <v>45184</v>
      </c>
      <c r="BB828" s="98">
        <f>_xll.qlCalendarAdvance(Calendar,BB827,AZ828,"f",,Trigger)</f>
        <v>45188</v>
      </c>
      <c r="BC828" s="98">
        <f>_xll.qlInterestRateIndexMaturity(Currency&amp;"ibor"&amp;Tenor,BB828,Trigger)</f>
        <v>45370</v>
      </c>
      <c r="BD828" s="242" t="e">
        <f>_xll.qlIndexFixing($AD$5,BA828,TRUE,_xll.ohTrigger(Trigger,Trigger6M))</f>
        <v>#NUM!</v>
      </c>
      <c r="BE828" s="242">
        <f>IFERROR(_xll.qlIndexFixing($BF$1,BA828,,_xll.ohTrigger(Trigger,Trigger6M)),#N/A)</f>
        <v>1.8105932908318904E-2</v>
      </c>
    </row>
    <row r="829" spans="52:57" ht="11.25" customHeight="1" x14ac:dyDescent="0.25">
      <c r="AZ829" s="99" t="s">
        <v>83</v>
      </c>
      <c r="BA829" s="98">
        <f>_xll.qlInterestRateIndexFixingDate(Currency&amp;"ibor"&amp;Tenor,BB829,Trigger)</f>
        <v>45191</v>
      </c>
      <c r="BB829" s="98">
        <f>_xll.qlCalendarAdvance(Calendar,BB828,AZ829,"f",,Trigger)</f>
        <v>45195</v>
      </c>
      <c r="BC829" s="98">
        <f>_xll.qlInterestRateIndexMaturity(Currency&amp;"ibor"&amp;Tenor,BB829,Trigger)</f>
        <v>45377</v>
      </c>
      <c r="BD829" s="242" t="e">
        <f>_xll.qlIndexFixing($AD$5,BA829,TRUE,_xll.ohTrigger(Trigger,Trigger6M))</f>
        <v>#NUM!</v>
      </c>
      <c r="BE829" s="242">
        <f>IFERROR(_xll.qlIndexFixing($BF$1,BA829,,_xll.ohTrigger(Trigger,Trigger6M)),#N/A)</f>
        <v>1.8131889471515304E-2</v>
      </c>
    </row>
    <row r="830" spans="52:57" ht="11.25" customHeight="1" x14ac:dyDescent="0.25">
      <c r="AZ830" s="99" t="s">
        <v>83</v>
      </c>
      <c r="BA830" s="98">
        <f>_xll.qlInterestRateIndexFixingDate(Currency&amp;"ibor"&amp;Tenor,BB830,Trigger)</f>
        <v>45198</v>
      </c>
      <c r="BB830" s="98">
        <f>_xll.qlCalendarAdvance(Calendar,BB829,AZ830,"f",,Trigger)</f>
        <v>45202</v>
      </c>
      <c r="BC830" s="98">
        <f>_xll.qlInterestRateIndexMaturity(Currency&amp;"ibor"&amp;Tenor,BB830,Trigger)</f>
        <v>45385</v>
      </c>
      <c r="BD830" s="242" t="e">
        <f>_xll.qlIndexFixing($AD$5,BA830,TRUE,_xll.ohTrigger(Trigger,Trigger6M))</f>
        <v>#NUM!</v>
      </c>
      <c r="BE830" s="242">
        <f>IFERROR(_xll.qlIndexFixing($BF$1,BA830,,_xll.ohTrigger(Trigger,Trigger6M)),#N/A)</f>
        <v>1.8159719916528028E-2</v>
      </c>
    </row>
    <row r="831" spans="52:57" ht="11.25" customHeight="1" x14ac:dyDescent="0.25">
      <c r="AZ831" s="99" t="s">
        <v>83</v>
      </c>
      <c r="BA831" s="98">
        <f>_xll.qlInterestRateIndexFixingDate(Currency&amp;"ibor"&amp;Tenor,BB831,Trigger)</f>
        <v>45205</v>
      </c>
      <c r="BB831" s="98">
        <f>_xll.qlCalendarAdvance(Calendar,BB830,AZ831,"f",,Trigger)</f>
        <v>45209</v>
      </c>
      <c r="BC831" s="98">
        <f>_xll.qlInterestRateIndexMaturity(Currency&amp;"ibor"&amp;Tenor,BB831,Trigger)</f>
        <v>45392</v>
      </c>
      <c r="BD831" s="242" t="e">
        <f>_xll.qlIndexFixing($AD$5,BA831,TRUE,_xll.ohTrigger(Trigger,Trigger6M))</f>
        <v>#NUM!</v>
      </c>
      <c r="BE831" s="242">
        <f>IFERROR(_xll.qlIndexFixing($BF$1,BA831,,_xll.ohTrigger(Trigger,Trigger6M)),#N/A)</f>
        <v>1.818503935566743E-2</v>
      </c>
    </row>
    <row r="832" spans="52:57" ht="11.25" customHeight="1" x14ac:dyDescent="0.25">
      <c r="AZ832" s="99" t="s">
        <v>83</v>
      </c>
      <c r="BA832" s="98">
        <f>_xll.qlInterestRateIndexFixingDate(Currency&amp;"ibor"&amp;Tenor,BB832,Trigger)</f>
        <v>45212</v>
      </c>
      <c r="BB832" s="98">
        <f>_xll.qlCalendarAdvance(Calendar,BB831,AZ832,"f",,Trigger)</f>
        <v>45216</v>
      </c>
      <c r="BC832" s="98">
        <f>_xll.qlInterestRateIndexMaturity(Currency&amp;"ibor"&amp;Tenor,BB832,Trigger)</f>
        <v>45399</v>
      </c>
      <c r="BD832" s="242" t="e">
        <f>_xll.qlIndexFixing($AD$5,BA832,TRUE,_xll.ohTrigger(Trigger,Trigger6M))</f>
        <v>#NUM!</v>
      </c>
      <c r="BE832" s="242">
        <f>IFERROR(_xll.qlIndexFixing($BF$1,BA832,,_xll.ohTrigger(Trigger,Trigger6M)),#N/A)</f>
        <v>1.8210048365296102E-2</v>
      </c>
    </row>
    <row r="833" spans="52:57" ht="11.25" customHeight="1" x14ac:dyDescent="0.25">
      <c r="AZ833" s="99" t="s">
        <v>83</v>
      </c>
      <c r="BA833" s="98">
        <f>_xll.qlInterestRateIndexFixingDate(Currency&amp;"ibor"&amp;Tenor,BB833,Trigger)</f>
        <v>45219</v>
      </c>
      <c r="BB833" s="98">
        <f>_xll.qlCalendarAdvance(Calendar,BB832,AZ833,"f",,Trigger)</f>
        <v>45223</v>
      </c>
      <c r="BC833" s="98">
        <f>_xll.qlInterestRateIndexMaturity(Currency&amp;"ibor"&amp;Tenor,BB833,Trigger)</f>
        <v>45406</v>
      </c>
      <c r="BD833" s="242" t="e">
        <f>_xll.qlIndexFixing($AD$5,BA833,TRUE,_xll.ohTrigger(Trigger,Trigger6M))</f>
        <v>#NUM!</v>
      </c>
      <c r="BE833" s="242">
        <f>IFERROR(_xll.qlIndexFixing($BF$1,BA833,,_xll.ohTrigger(Trigger,Trigger6M)),#N/A)</f>
        <v>1.8234745341196082E-2</v>
      </c>
    </row>
    <row r="834" spans="52:57" ht="11.25" customHeight="1" x14ac:dyDescent="0.25">
      <c r="AZ834" s="99" t="s">
        <v>83</v>
      </c>
      <c r="BA834" s="98">
        <f>_xll.qlInterestRateIndexFixingDate(Currency&amp;"ibor"&amp;Tenor,BB834,Trigger)</f>
        <v>45226</v>
      </c>
      <c r="BB834" s="98">
        <f>_xll.qlCalendarAdvance(Calendar,BB833,AZ834,"f",,Trigger)</f>
        <v>45230</v>
      </c>
      <c r="BC834" s="98">
        <f>_xll.qlInterestRateIndexMaturity(Currency&amp;"ibor"&amp;Tenor,BB834,Trigger)</f>
        <v>45412</v>
      </c>
      <c r="BD834" s="242" t="e">
        <f>_xll.qlIndexFixing($AD$5,BA834,TRUE,_xll.ohTrigger(Trigger,Trigger6M))</f>
        <v>#NUM!</v>
      </c>
      <c r="BE834" s="242">
        <f>IFERROR(_xll.qlIndexFixing($BF$1,BA834,,_xll.ohTrigger(Trigger,Trigger6M)),#N/A)</f>
        <v>1.8257033813539401E-2</v>
      </c>
    </row>
    <row r="835" spans="52:57" ht="11.25" customHeight="1" x14ac:dyDescent="0.25">
      <c r="AZ835" s="99" t="s">
        <v>83</v>
      </c>
      <c r="BA835" s="98">
        <f>_xll.qlInterestRateIndexFixingDate(Currency&amp;"ibor"&amp;Tenor,BB835,Trigger)</f>
        <v>45233</v>
      </c>
      <c r="BB835" s="98">
        <f>_xll.qlCalendarAdvance(Calendar,BB834,AZ835,"f",,Trigger)</f>
        <v>45237</v>
      </c>
      <c r="BC835" s="98">
        <f>_xll.qlInterestRateIndexMaturity(Currency&amp;"ibor"&amp;Tenor,BB835,Trigger)</f>
        <v>45419</v>
      </c>
      <c r="BD835" s="242" t="e">
        <f>_xll.qlIndexFixing($AD$5,BA835,TRUE,_xll.ohTrigger(Trigger,Trigger6M))</f>
        <v>#NUM!</v>
      </c>
      <c r="BE835" s="242">
        <f>IFERROR(_xll.qlIndexFixing($BF$1,BA835,,_xll.ohTrigger(Trigger,Trigger6M)),#N/A)</f>
        <v>1.8281123758617707E-2</v>
      </c>
    </row>
    <row r="836" spans="52:57" ht="11.25" customHeight="1" x14ac:dyDescent="0.25">
      <c r="AZ836" s="99" t="s">
        <v>83</v>
      </c>
      <c r="BA836" s="98">
        <f>_xll.qlInterestRateIndexFixingDate(Currency&amp;"ibor"&amp;Tenor,BB836,Trigger)</f>
        <v>45240</v>
      </c>
      <c r="BB836" s="98">
        <f>_xll.qlCalendarAdvance(Calendar,BB835,AZ836,"f",,Trigger)</f>
        <v>45244</v>
      </c>
      <c r="BC836" s="98">
        <f>_xll.qlInterestRateIndexMaturity(Currency&amp;"ibor"&amp;Tenor,BB836,Trigger)</f>
        <v>45426</v>
      </c>
      <c r="BD836" s="242" t="e">
        <f>_xll.qlIndexFixing($AD$5,BA836,TRUE,_xll.ohTrigger(Trigger,Trigger6M))</f>
        <v>#NUM!</v>
      </c>
      <c r="BE836" s="242">
        <f>IFERROR(_xll.qlIndexFixing($BF$1,BA836,,_xll.ohTrigger(Trigger,Trigger6M)),#N/A)</f>
        <v>1.8304896986725116E-2</v>
      </c>
    </row>
    <row r="837" spans="52:57" ht="11.25" customHeight="1" x14ac:dyDescent="0.25">
      <c r="AZ837" s="99" t="s">
        <v>83</v>
      </c>
      <c r="BA837" s="98">
        <f>_xll.qlInterestRateIndexFixingDate(Currency&amp;"ibor"&amp;Tenor,BB837,Trigger)</f>
        <v>45247</v>
      </c>
      <c r="BB837" s="98">
        <f>_xll.qlCalendarAdvance(Calendar,BB836,AZ837,"f",,Trigger)</f>
        <v>45251</v>
      </c>
      <c r="BC837" s="98">
        <f>_xll.qlInterestRateIndexMaturity(Currency&amp;"ibor"&amp;Tenor,BB837,Trigger)</f>
        <v>45433</v>
      </c>
      <c r="BD837" s="242" t="e">
        <f>_xll.qlIndexFixing($AD$5,BA837,TRUE,_xll.ohTrigger(Trigger,Trigger6M))</f>
        <v>#NUM!</v>
      </c>
      <c r="BE837" s="242">
        <f>IFERROR(_xll.qlIndexFixing($BF$1,BA837,,_xll.ohTrigger(Trigger,Trigger6M)),#N/A)</f>
        <v>1.8328351894065422E-2</v>
      </c>
    </row>
    <row r="838" spans="52:57" ht="11.25" customHeight="1" x14ac:dyDescent="0.25">
      <c r="AZ838" s="99" t="s">
        <v>83</v>
      </c>
      <c r="BA838" s="98">
        <f>_xll.qlInterestRateIndexFixingDate(Currency&amp;"ibor"&amp;Tenor,BB838,Trigger)</f>
        <v>45254</v>
      </c>
      <c r="BB838" s="98">
        <f>_xll.qlCalendarAdvance(Calendar,BB837,AZ838,"f",,Trigger)</f>
        <v>45258</v>
      </c>
      <c r="BC838" s="98">
        <f>_xll.qlInterestRateIndexMaturity(Currency&amp;"ibor"&amp;Tenor,BB838,Trigger)</f>
        <v>45440</v>
      </c>
      <c r="BD838" s="242" t="e">
        <f>_xll.qlIndexFixing($AD$5,BA838,TRUE,_xll.ohTrigger(Trigger,Trigger6M))</f>
        <v>#NUM!</v>
      </c>
      <c r="BE838" s="242">
        <f>IFERROR(_xll.qlIndexFixing($BF$1,BA838,,_xll.ohTrigger(Trigger,Trigger6M)),#N/A)</f>
        <v>1.83514868769197E-2</v>
      </c>
    </row>
    <row r="839" spans="52:57" ht="11.25" customHeight="1" x14ac:dyDescent="0.25">
      <c r="AZ839" s="99" t="s">
        <v>83</v>
      </c>
      <c r="BA839" s="98">
        <f>_xll.qlInterestRateIndexFixingDate(Currency&amp;"ibor"&amp;Tenor,BB839,Trigger)</f>
        <v>45261</v>
      </c>
      <c r="BB839" s="98">
        <f>_xll.qlCalendarAdvance(Calendar,BB838,AZ839,"f",,Trigger)</f>
        <v>45265</v>
      </c>
      <c r="BC839" s="98">
        <f>_xll.qlInterestRateIndexMaturity(Currency&amp;"ibor"&amp;Tenor,BB839,Trigger)</f>
        <v>45448</v>
      </c>
      <c r="BD839" s="242" t="e">
        <f>_xll.qlIndexFixing($AD$5,BA839,TRUE,_xll.ohTrigger(Trigger,Trigger6M))</f>
        <v>#NUM!</v>
      </c>
      <c r="BE839" s="242">
        <f>IFERROR(_xll.qlIndexFixing($BF$1,BA839,,_xll.ohTrigger(Trigger,Trigger6M)),#N/A)</f>
        <v>1.8376284660863572E-2</v>
      </c>
    </row>
    <row r="840" spans="52:57" ht="11.25" customHeight="1" x14ac:dyDescent="0.25">
      <c r="AZ840" s="99" t="s">
        <v>83</v>
      </c>
      <c r="BA840" s="98">
        <f>_xll.qlInterestRateIndexFixingDate(Currency&amp;"ibor"&amp;Tenor,BB840,Trigger)</f>
        <v>45268</v>
      </c>
      <c r="BB840" s="98">
        <f>_xll.qlCalendarAdvance(Calendar,BB839,AZ840,"f",,Trigger)</f>
        <v>45272</v>
      </c>
      <c r="BC840" s="98">
        <f>_xll.qlInterestRateIndexMaturity(Currency&amp;"ibor"&amp;Tenor,BB840,Trigger)</f>
        <v>45455</v>
      </c>
      <c r="BD840" s="242" t="e">
        <f>_xll.qlIndexFixing($AD$5,BA840,TRUE,_xll.ohTrigger(Trigger,Trigger6M))</f>
        <v>#NUM!</v>
      </c>
      <c r="BE840" s="242">
        <f>IFERROR(_xll.qlIndexFixing($BF$1,BA840,,_xll.ohTrigger(Trigger,Trigger6M)),#N/A)</f>
        <v>1.8398752488523133E-2</v>
      </c>
    </row>
    <row r="841" spans="52:57" ht="11.25" customHeight="1" x14ac:dyDescent="0.25">
      <c r="AZ841" s="99" t="s">
        <v>83</v>
      </c>
      <c r="BA841" s="98">
        <f>_xll.qlInterestRateIndexFixingDate(Currency&amp;"ibor"&amp;Tenor,BB841,Trigger)</f>
        <v>45275</v>
      </c>
      <c r="BB841" s="98">
        <f>_xll.qlCalendarAdvance(Calendar,BB840,AZ841,"f",,Trigger)</f>
        <v>45279</v>
      </c>
      <c r="BC841" s="98">
        <f>_xll.qlInterestRateIndexMaturity(Currency&amp;"ibor"&amp;Tenor,BB841,Trigger)</f>
        <v>45462</v>
      </c>
      <c r="BD841" s="242" t="e">
        <f>_xll.qlIndexFixing($AD$5,BA841,TRUE,_xll.ohTrigger(Trigger,Trigger6M))</f>
        <v>#NUM!</v>
      </c>
      <c r="BE841" s="242">
        <f>IFERROR(_xll.qlIndexFixing($BF$1,BA841,,_xll.ohTrigger(Trigger,Trigger6M)),#N/A)</f>
        <v>1.8420895451345145E-2</v>
      </c>
    </row>
    <row r="842" spans="52:57" ht="11.25" customHeight="1" x14ac:dyDescent="0.25">
      <c r="AZ842" s="99" t="s">
        <v>83</v>
      </c>
      <c r="BA842" s="98">
        <f>_xll.qlInterestRateIndexFixingDate(Currency&amp;"ibor"&amp;Tenor,BB842,Trigger)</f>
        <v>45281</v>
      </c>
      <c r="BB842" s="98">
        <f>_xll.qlCalendarAdvance(Calendar,BB841,AZ842,"f",,Trigger)</f>
        <v>45287</v>
      </c>
      <c r="BC842" s="98">
        <f>_xll.qlInterestRateIndexMaturity(Currency&amp;"ibor"&amp;Tenor,BB842,Trigger)</f>
        <v>45470</v>
      </c>
      <c r="BD842" s="242" t="e">
        <f>_xll.qlIndexFixing($AD$5,BA842,TRUE,_xll.ohTrigger(Trigger,Trigger6M))</f>
        <v>#NUM!</v>
      </c>
      <c r="BE842" s="242">
        <f>IFERROR(_xll.qlIndexFixing($BF$1,BA842,,_xll.ohTrigger(Trigger,Trigger6M)),#N/A)</f>
        <v>1.8445801843900506E-2</v>
      </c>
    </row>
    <row r="843" spans="52:57" ht="11.25" customHeight="1" x14ac:dyDescent="0.25">
      <c r="AZ843" s="99" t="s">
        <v>83</v>
      </c>
      <c r="BA843" s="98">
        <f>_xll.qlInterestRateIndexFixingDate(Currency&amp;"ibor"&amp;Tenor,BB843,Trigger)</f>
        <v>45289</v>
      </c>
      <c r="BB843" s="98">
        <f>_xll.qlCalendarAdvance(Calendar,BB842,AZ843,"f",,Trigger)</f>
        <v>45294</v>
      </c>
      <c r="BC843" s="98">
        <f>_xll.qlInterestRateIndexMaturity(Currency&amp;"ibor"&amp;Tenor,BB843,Trigger)</f>
        <v>45476</v>
      </c>
      <c r="BD843" s="242" t="e">
        <f>_xll.qlIndexFixing($AD$5,BA843,TRUE,_xll.ohTrigger(Trigger,Trigger6M))</f>
        <v>#NUM!</v>
      </c>
      <c r="BE843" s="242">
        <f>IFERROR(_xll.qlIndexFixing($BF$1,BA843,,_xll.ohTrigger(Trigger,Trigger6M)),#N/A)</f>
        <v>1.8465352979119987E-2</v>
      </c>
    </row>
    <row r="844" spans="52:57" ht="11.25" customHeight="1" x14ac:dyDescent="0.25">
      <c r="AZ844" s="99" t="s">
        <v>83</v>
      </c>
      <c r="BA844" s="98">
        <f>_xll.qlInterestRateIndexFixingDate(Currency&amp;"ibor"&amp;Tenor,BB844,Trigger)</f>
        <v>45299</v>
      </c>
      <c r="BB844" s="98">
        <f>_xll.qlCalendarAdvance(Calendar,BB843,AZ844,"f",,Trigger)</f>
        <v>45301</v>
      </c>
      <c r="BC844" s="98">
        <f>_xll.qlInterestRateIndexMaturity(Currency&amp;"ibor"&amp;Tenor,BB844,Trigger)</f>
        <v>45483</v>
      </c>
      <c r="BD844" s="242" t="e">
        <f>_xll.qlIndexFixing($AD$5,BA844,TRUE,_xll.ohTrigger(Trigger,Trigger6M))</f>
        <v>#NUM!</v>
      </c>
      <c r="BE844" s="242">
        <f>IFERROR(_xll.qlIndexFixing($BF$1,BA844,,_xll.ohTrigger(Trigger,Trigger6M)),#N/A)</f>
        <v>1.8486487532854333E-2</v>
      </c>
    </row>
    <row r="845" spans="52:57" ht="11.25" customHeight="1" x14ac:dyDescent="0.25">
      <c r="AZ845" s="99" t="s">
        <v>83</v>
      </c>
      <c r="BA845" s="98">
        <f>_xll.qlInterestRateIndexFixingDate(Currency&amp;"ibor"&amp;Tenor,BB845,Trigger)</f>
        <v>45306</v>
      </c>
      <c r="BB845" s="98">
        <f>_xll.qlCalendarAdvance(Calendar,BB844,AZ845,"f",,Trigger)</f>
        <v>45308</v>
      </c>
      <c r="BC845" s="98">
        <f>_xll.qlInterestRateIndexMaturity(Currency&amp;"ibor"&amp;Tenor,BB845,Trigger)</f>
        <v>45490</v>
      </c>
      <c r="BD845" s="242" t="e">
        <f>_xll.qlIndexFixing($AD$5,BA845,TRUE,_xll.ohTrigger(Trigger,Trigger6M))</f>
        <v>#NUM!</v>
      </c>
      <c r="BE845" s="242">
        <f>IFERROR(_xll.qlIndexFixing($BF$1,BA845,,_xll.ohTrigger(Trigger,Trigger6M)),#N/A)</f>
        <v>1.8507290709430874E-2</v>
      </c>
    </row>
    <row r="846" spans="52:57" ht="11.25" customHeight="1" x14ac:dyDescent="0.25">
      <c r="AZ846" s="99" t="s">
        <v>83</v>
      </c>
      <c r="BA846" s="98">
        <f>_xll.qlInterestRateIndexFixingDate(Currency&amp;"ibor"&amp;Tenor,BB846,Trigger)</f>
        <v>45313</v>
      </c>
      <c r="BB846" s="98">
        <f>_xll.qlCalendarAdvance(Calendar,BB845,AZ846,"f",,Trigger)</f>
        <v>45315</v>
      </c>
      <c r="BC846" s="98">
        <f>_xll.qlInterestRateIndexMaturity(Currency&amp;"ibor"&amp;Tenor,BB846,Trigger)</f>
        <v>45497</v>
      </c>
      <c r="BD846" s="242" t="e">
        <f>_xll.qlIndexFixing($AD$5,BA846,TRUE,_xll.ohTrigger(Trigger,Trigger6M))</f>
        <v>#NUM!</v>
      </c>
      <c r="BE846" s="242">
        <f>IFERROR(_xll.qlIndexFixing($BF$1,BA846,,_xll.ohTrigger(Trigger,Trigger6M)),#N/A)</f>
        <v>1.8527760905853199E-2</v>
      </c>
    </row>
    <row r="847" spans="52:57" ht="11.25" customHeight="1" x14ac:dyDescent="0.25">
      <c r="AZ847" s="99" t="s">
        <v>83</v>
      </c>
      <c r="BA847" s="98">
        <f>_xll.qlInterestRateIndexFixingDate(Currency&amp;"ibor"&amp;Tenor,BB847,Trigger)</f>
        <v>45320</v>
      </c>
      <c r="BB847" s="98">
        <f>_xll.qlCalendarAdvance(Calendar,BB846,AZ847,"f",,Trigger)</f>
        <v>45322</v>
      </c>
      <c r="BC847" s="98">
        <f>_xll.qlInterestRateIndexMaturity(Currency&amp;"ibor"&amp;Tenor,BB847,Trigger)</f>
        <v>45504</v>
      </c>
      <c r="BD847" s="242" t="e">
        <f>_xll.qlIndexFixing($AD$5,BA847,TRUE,_xll.ohTrigger(Trigger,Trigger6M))</f>
        <v>#NUM!</v>
      </c>
      <c r="BE847" s="242">
        <f>IFERROR(_xll.qlIndexFixing($BF$1,BA847,,_xll.ohTrigger(Trigger,Trigger6M)),#N/A)</f>
        <v>1.8547896519225029E-2</v>
      </c>
    </row>
    <row r="848" spans="52:57" ht="11.25" customHeight="1" x14ac:dyDescent="0.25">
      <c r="AZ848" s="99" t="s">
        <v>83</v>
      </c>
      <c r="BA848" s="98">
        <f>_xll.qlInterestRateIndexFixingDate(Currency&amp;"ibor"&amp;Tenor,BB848,Trigger)</f>
        <v>45327</v>
      </c>
      <c r="BB848" s="98">
        <f>_xll.qlCalendarAdvance(Calendar,BB847,AZ848,"f",,Trigger)</f>
        <v>45329</v>
      </c>
      <c r="BC848" s="98">
        <f>_xll.qlInterestRateIndexMaturity(Currency&amp;"ibor"&amp;Tenor,BB848,Trigger)</f>
        <v>45511</v>
      </c>
      <c r="BD848" s="242" t="e">
        <f>_xll.qlIndexFixing($AD$5,BA848,TRUE,_xll.ohTrigger(Trigger,Trigger6M))</f>
        <v>#NUM!</v>
      </c>
      <c r="BE848" s="242">
        <f>IFERROR(_xll.qlIndexFixing($BF$1,BA848,,_xll.ohTrigger(Trigger,Trigger6M)),#N/A)</f>
        <v>1.8567695946754614E-2</v>
      </c>
    </row>
    <row r="849" spans="52:57" ht="11.25" customHeight="1" x14ac:dyDescent="0.25">
      <c r="AZ849" s="99" t="s">
        <v>83</v>
      </c>
      <c r="BA849" s="98">
        <f>_xll.qlInterestRateIndexFixingDate(Currency&amp;"ibor"&amp;Tenor,BB849,Trigger)</f>
        <v>45334</v>
      </c>
      <c r="BB849" s="98">
        <f>_xll.qlCalendarAdvance(Calendar,BB848,AZ849,"f",,Trigger)</f>
        <v>45336</v>
      </c>
      <c r="BC849" s="98">
        <f>_xll.qlInterestRateIndexMaturity(Currency&amp;"ibor"&amp;Tenor,BB849,Trigger)</f>
        <v>45518</v>
      </c>
      <c r="BD849" s="242" t="e">
        <f>_xll.qlIndexFixing($AD$5,BA849,TRUE,_xll.ohTrigger(Trigger,Trigger6M))</f>
        <v>#NUM!</v>
      </c>
      <c r="BE849" s="242">
        <f>IFERROR(_xll.qlIndexFixing($BF$1,BA849,,_xll.ohTrigger(Trigger,Trigger6M)),#N/A)</f>
        <v>1.8587157585755184E-2</v>
      </c>
    </row>
    <row r="850" spans="52:57" ht="11.25" customHeight="1" x14ac:dyDescent="0.25">
      <c r="AZ850" s="99" t="s">
        <v>83</v>
      </c>
      <c r="BA850" s="98">
        <f>_xll.qlInterestRateIndexFixingDate(Currency&amp;"ibor"&amp;Tenor,BB850,Trigger)</f>
        <v>45341</v>
      </c>
      <c r="BB850" s="98">
        <f>_xll.qlCalendarAdvance(Calendar,BB849,AZ850,"f",,Trigger)</f>
        <v>45343</v>
      </c>
      <c r="BC850" s="98">
        <f>_xll.qlInterestRateIndexMaturity(Currency&amp;"ibor"&amp;Tenor,BB850,Trigger)</f>
        <v>45525</v>
      </c>
      <c r="BD850" s="242" t="e">
        <f>_xll.qlIndexFixing($AD$5,BA850,TRUE,_xll.ohTrigger(Trigger,Trigger6M))</f>
        <v>#NUM!</v>
      </c>
      <c r="BE850" s="242">
        <f>IFERROR(_xll.qlIndexFixing($BF$1,BA850,,_xll.ohTrigger(Trigger,Trigger6M)),#N/A)</f>
        <v>1.8606279833649767E-2</v>
      </c>
    </row>
    <row r="851" spans="52:57" ht="11.25" customHeight="1" x14ac:dyDescent="0.25">
      <c r="AZ851" s="99" t="s">
        <v>83</v>
      </c>
      <c r="BA851" s="98">
        <f>_xll.qlInterestRateIndexFixingDate(Currency&amp;"ibor"&amp;Tenor,BB851,Trigger)</f>
        <v>45348</v>
      </c>
      <c r="BB851" s="98">
        <f>_xll.qlCalendarAdvance(Calendar,BB850,AZ851,"f",,Trigger)</f>
        <v>45350</v>
      </c>
      <c r="BC851" s="98">
        <f>_xll.qlInterestRateIndexMaturity(Currency&amp;"ibor"&amp;Tenor,BB851,Trigger)</f>
        <v>45532</v>
      </c>
      <c r="BD851" s="242" t="e">
        <f>_xll.qlIndexFixing($AD$5,BA851,TRUE,_xll.ohTrigger(Trigger,Trigger6M))</f>
        <v>#NUM!</v>
      </c>
      <c r="BE851" s="242">
        <f>IFERROR(_xll.qlIndexFixing($BF$1,BA851,,_xll.ohTrigger(Trigger,Trigger6M)),#N/A)</f>
        <v>1.8625061087971632E-2</v>
      </c>
    </row>
    <row r="852" spans="52:57" ht="11.25" customHeight="1" x14ac:dyDescent="0.25">
      <c r="AZ852" s="99" t="s">
        <v>83</v>
      </c>
      <c r="BA852" s="98">
        <f>_xll.qlInterestRateIndexFixingDate(Currency&amp;"ibor"&amp;Tenor,BB852,Trigger)</f>
        <v>45355</v>
      </c>
      <c r="BB852" s="98">
        <f>_xll.qlCalendarAdvance(Calendar,BB851,AZ852,"f",,Trigger)</f>
        <v>45357</v>
      </c>
      <c r="BC852" s="98">
        <f>_xll.qlInterestRateIndexMaturity(Currency&amp;"ibor"&amp;Tenor,BB852,Trigger)</f>
        <v>45541</v>
      </c>
      <c r="BD852" s="242" t="e">
        <f>_xll.qlIndexFixing($AD$5,BA852,TRUE,_xll.ohTrigger(Trigger,Trigger6M))</f>
        <v>#NUM!</v>
      </c>
      <c r="BE852" s="242">
        <f>IFERROR(_xll.qlIndexFixing($BF$1,BA852,,_xll.ohTrigger(Trigger,Trigger6M)),#N/A)</f>
        <v>1.8646859391234446E-2</v>
      </c>
    </row>
    <row r="853" spans="52:57" ht="11.25" customHeight="1" x14ac:dyDescent="0.25">
      <c r="AZ853" s="99" t="s">
        <v>83</v>
      </c>
      <c r="BA853" s="98">
        <f>_xll.qlInterestRateIndexFixingDate(Currency&amp;"ibor"&amp;Tenor,BB853,Trigger)</f>
        <v>45362</v>
      </c>
      <c r="BB853" s="98">
        <f>_xll.qlCalendarAdvance(Calendar,BB852,AZ853,"f",,Trigger)</f>
        <v>45364</v>
      </c>
      <c r="BC853" s="98">
        <f>_xll.qlInterestRateIndexMaturity(Currency&amp;"ibor"&amp;Tenor,BB853,Trigger)</f>
        <v>45548</v>
      </c>
      <c r="BD853" s="242" t="e">
        <f>_xll.qlIndexFixing($AD$5,BA853,TRUE,_xll.ohTrigger(Trigger,Trigger6M))</f>
        <v>#NUM!</v>
      </c>
      <c r="BE853" s="242">
        <f>IFERROR(_xll.qlIndexFixing($BF$1,BA853,,_xll.ohTrigger(Trigger,Trigger6M)),#N/A)</f>
        <v>1.8664930155513314E-2</v>
      </c>
    </row>
    <row r="854" spans="52:57" ht="11.25" customHeight="1" x14ac:dyDescent="0.25">
      <c r="AZ854" s="99" t="s">
        <v>83</v>
      </c>
      <c r="BA854" s="98">
        <f>_xll.qlInterestRateIndexFixingDate(Currency&amp;"ibor"&amp;Tenor,BB854,Trigger)</f>
        <v>45369</v>
      </c>
      <c r="BB854" s="98">
        <f>_xll.qlCalendarAdvance(Calendar,BB853,AZ854,"f",,Trigger)</f>
        <v>45371</v>
      </c>
      <c r="BC854" s="98">
        <f>_xll.qlInterestRateIndexMaturity(Currency&amp;"ibor"&amp;Tenor,BB854,Trigger)</f>
        <v>45555</v>
      </c>
      <c r="BD854" s="242" t="e">
        <f>_xll.qlIndexFixing($AD$5,BA854,TRUE,_xll.ohTrigger(Trigger,Trigger6M))</f>
        <v>#NUM!</v>
      </c>
      <c r="BE854" s="242">
        <f>IFERROR(_xll.qlIndexFixing($BF$1,BA854,,_xll.ohTrigger(Trigger,Trigger6M)),#N/A)</f>
        <v>1.868268958062165E-2</v>
      </c>
    </row>
    <row r="855" spans="52:57" ht="11.25" customHeight="1" x14ac:dyDescent="0.25">
      <c r="AZ855" s="99" t="s">
        <v>83</v>
      </c>
      <c r="BA855" s="98">
        <f>_xll.qlInterestRateIndexFixingDate(Currency&amp;"ibor"&amp;Tenor,BB855,Trigger)</f>
        <v>45376</v>
      </c>
      <c r="BB855" s="98">
        <f>_xll.qlCalendarAdvance(Calendar,BB854,AZ855,"f",,Trigger)</f>
        <v>45378</v>
      </c>
      <c r="BC855" s="98">
        <f>_xll.qlInterestRateIndexMaturity(Currency&amp;"ibor"&amp;Tenor,BB855,Trigger)</f>
        <v>45562</v>
      </c>
      <c r="BD855" s="242" t="e">
        <f>_xll.qlIndexFixing($AD$5,BA855,TRUE,_xll.ohTrigger(Trigger,Trigger6M))</f>
        <v>#NUM!</v>
      </c>
      <c r="BE855" s="242">
        <f>IFERROR(_xll.qlIndexFixing($BF$1,BA855,,_xll.ohTrigger(Trigger,Trigger6M)),#N/A)</f>
        <v>1.8700151462625048E-2</v>
      </c>
    </row>
    <row r="856" spans="52:57" ht="11.25" customHeight="1" x14ac:dyDescent="0.25">
      <c r="AZ856" s="99" t="s">
        <v>83</v>
      </c>
      <c r="BA856" s="98">
        <f>_xll.qlInterestRateIndexFixingDate(Currency&amp;"ibor"&amp;Tenor,BB856,Trigger)</f>
        <v>45379</v>
      </c>
      <c r="BB856" s="98">
        <f>_xll.qlCalendarAdvance(Calendar,BB855,AZ856,"f",,Trigger)</f>
        <v>45385</v>
      </c>
      <c r="BC856" s="98">
        <f>_xll.qlInterestRateIndexMaturity(Currency&amp;"ibor"&amp;Tenor,BB856,Trigger)</f>
        <v>45568</v>
      </c>
      <c r="BD856" s="242" t="e">
        <f>_xll.qlIndexFixing($AD$5,BA856,TRUE,_xll.ohTrigger(Trigger,Trigger6M))</f>
        <v>#NUM!</v>
      </c>
      <c r="BE856" s="242">
        <f>IFERROR(_xll.qlIndexFixing($BF$1,BA856,,_xll.ohTrigger(Trigger,Trigger6M)),#N/A)</f>
        <v>1.8715723616615047E-2</v>
      </c>
    </row>
    <row r="857" spans="52:57" ht="11.25" customHeight="1" x14ac:dyDescent="0.25">
      <c r="AZ857" s="99" t="s">
        <v>83</v>
      </c>
      <c r="BA857" s="98">
        <f>_xll.qlInterestRateIndexFixingDate(Currency&amp;"ibor"&amp;Tenor,BB857,Trigger)</f>
        <v>45390</v>
      </c>
      <c r="BB857" s="98">
        <f>_xll.qlCalendarAdvance(Calendar,BB856,AZ857,"f",,Trigger)</f>
        <v>45392</v>
      </c>
      <c r="BC857" s="98">
        <f>_xll.qlInterestRateIndexMaturity(Currency&amp;"ibor"&amp;Tenor,BB857,Trigger)</f>
        <v>45575</v>
      </c>
      <c r="BD857" s="242" t="e">
        <f>_xll.qlIndexFixing($AD$5,BA857,TRUE,_xll.ohTrigger(Trigger,Trigger6M))</f>
        <v>#NUM!</v>
      </c>
      <c r="BE857" s="242">
        <f>IFERROR(_xll.qlIndexFixing($BF$1,BA857,,_xll.ohTrigger(Trigger,Trigger6M)),#N/A)</f>
        <v>1.8732645807654522E-2</v>
      </c>
    </row>
    <row r="858" spans="52:57" ht="11.25" customHeight="1" x14ac:dyDescent="0.25">
      <c r="AZ858" s="99" t="s">
        <v>83</v>
      </c>
      <c r="BA858" s="98">
        <f>_xll.qlInterestRateIndexFixingDate(Currency&amp;"ibor"&amp;Tenor,BB858,Trigger)</f>
        <v>45397</v>
      </c>
      <c r="BB858" s="98">
        <f>_xll.qlCalendarAdvance(Calendar,BB857,AZ858,"f",,Trigger)</f>
        <v>45399</v>
      </c>
      <c r="BC858" s="98">
        <f>_xll.qlInterestRateIndexMaturity(Currency&amp;"ibor"&amp;Tenor,BB858,Trigger)</f>
        <v>45582</v>
      </c>
      <c r="BD858" s="242" t="e">
        <f>_xll.qlIndexFixing($AD$5,BA858,TRUE,_xll.ohTrigger(Trigger,Trigger6M))</f>
        <v>#NUM!</v>
      </c>
      <c r="BE858" s="242">
        <f>IFERROR(_xll.qlIndexFixing($BF$1,BA858,,_xll.ohTrigger(Trigger,Trigger6M)),#N/A)</f>
        <v>1.8749310998427686E-2</v>
      </c>
    </row>
    <row r="859" spans="52:57" ht="11.25" customHeight="1" x14ac:dyDescent="0.25">
      <c r="AZ859" s="99" t="s">
        <v>83</v>
      </c>
      <c r="BA859" s="98">
        <f>_xll.qlInterestRateIndexFixingDate(Currency&amp;"ibor"&amp;Tenor,BB859,Trigger)</f>
        <v>45404</v>
      </c>
      <c r="BB859" s="98">
        <f>_xll.qlCalendarAdvance(Calendar,BB858,AZ859,"f",,Trigger)</f>
        <v>45406</v>
      </c>
      <c r="BC859" s="98">
        <f>_xll.qlInterestRateIndexMaturity(Currency&amp;"ibor"&amp;Tenor,BB859,Trigger)</f>
        <v>45589</v>
      </c>
      <c r="BD859" s="242" t="e">
        <f>_xll.qlIndexFixing($AD$5,BA859,TRUE,_xll.ohTrigger(Trigger,Trigger6M))</f>
        <v>#NUM!</v>
      </c>
      <c r="BE859" s="242">
        <f>IFERROR(_xll.qlIndexFixing($BF$1,BA859,,_xll.ohTrigger(Trigger,Trigger6M)),#N/A)</f>
        <v>1.8765733567535137E-2</v>
      </c>
    </row>
    <row r="860" spans="52:57" ht="11.25" customHeight="1" x14ac:dyDescent="0.25">
      <c r="AZ860" s="99" t="s">
        <v>83</v>
      </c>
      <c r="BA860" s="98">
        <f>_xll.qlInterestRateIndexFixingDate(Currency&amp;"ibor"&amp;Tenor,BB860,Trigger)</f>
        <v>45411</v>
      </c>
      <c r="BB860" s="98">
        <f>_xll.qlCalendarAdvance(Calendar,BB859,AZ860,"f",,Trigger)</f>
        <v>45414</v>
      </c>
      <c r="BC860" s="98">
        <f>_xll.qlInterestRateIndexMaturity(Currency&amp;"ibor"&amp;Tenor,BB860,Trigger)</f>
        <v>45600</v>
      </c>
      <c r="BD860" s="242" t="e">
        <f>_xll.qlIndexFixing($AD$5,BA860,TRUE,_xll.ohTrigger(Trigger,Trigger6M))</f>
        <v>#NUM!</v>
      </c>
      <c r="BE860" s="242">
        <f>IFERROR(_xll.qlIndexFixing($BF$1,BA860,,_xll.ohTrigger(Trigger,Trigger6M)),#N/A)</f>
        <v>1.8788904130485007E-2</v>
      </c>
    </row>
    <row r="861" spans="52:57" ht="11.25" customHeight="1" x14ac:dyDescent="0.25">
      <c r="AZ861" s="99" t="s">
        <v>83</v>
      </c>
      <c r="BA861" s="98">
        <f>_xll.qlInterestRateIndexFixingDate(Currency&amp;"ibor"&amp;Tenor,BB861,Trigger)</f>
        <v>45419</v>
      </c>
      <c r="BB861" s="98">
        <f>_xll.qlCalendarAdvance(Calendar,BB860,AZ861,"f",,Trigger)</f>
        <v>45421</v>
      </c>
      <c r="BC861" s="98">
        <f>_xll.qlInterestRateIndexMaturity(Currency&amp;"ibor"&amp;Tenor,BB861,Trigger)</f>
        <v>45607</v>
      </c>
      <c r="BD861" s="242" t="e">
        <f>_xll.qlIndexFixing($AD$5,BA861,TRUE,_xll.ohTrigger(Trigger,Trigger6M))</f>
        <v>#NUM!</v>
      </c>
      <c r="BE861" s="242">
        <f>IFERROR(_xll.qlIndexFixing($BF$1,BA861,,_xll.ohTrigger(Trigger,Trigger6M)),#N/A)</f>
        <v>1.8804834481550389E-2</v>
      </c>
    </row>
    <row r="862" spans="52:57" ht="11.25" customHeight="1" x14ac:dyDescent="0.25">
      <c r="AZ862" s="99" t="s">
        <v>83</v>
      </c>
      <c r="BA862" s="98">
        <f>_xll.qlInterestRateIndexFixingDate(Currency&amp;"ibor"&amp;Tenor,BB862,Trigger)</f>
        <v>45426</v>
      </c>
      <c r="BB862" s="98">
        <f>_xll.qlCalendarAdvance(Calendar,BB861,AZ862,"f",,Trigger)</f>
        <v>45428</v>
      </c>
      <c r="BC862" s="98">
        <f>_xll.qlInterestRateIndexMaturity(Currency&amp;"ibor"&amp;Tenor,BB862,Trigger)</f>
        <v>45614</v>
      </c>
      <c r="BD862" s="242" t="e">
        <f>_xll.qlIndexFixing($AD$5,BA862,TRUE,_xll.ohTrigger(Trigger,Trigger6M))</f>
        <v>#NUM!</v>
      </c>
      <c r="BE862" s="242">
        <f>IFERROR(_xll.qlIndexFixing($BF$1,BA862,,_xll.ohTrigger(Trigger,Trigger6M)),#N/A)</f>
        <v>1.8820572200839006E-2</v>
      </c>
    </row>
    <row r="863" spans="52:57" ht="11.25" customHeight="1" x14ac:dyDescent="0.25">
      <c r="AZ863" s="99" t="s">
        <v>83</v>
      </c>
      <c r="BA863" s="98">
        <f>_xll.qlInterestRateIndexFixingDate(Currency&amp;"ibor"&amp;Tenor,BB863,Trigger)</f>
        <v>45433</v>
      </c>
      <c r="BB863" s="98">
        <f>_xll.qlCalendarAdvance(Calendar,BB862,AZ863,"f",,Trigger)</f>
        <v>45435</v>
      </c>
      <c r="BC863" s="98">
        <f>_xll.qlInterestRateIndexMaturity(Currency&amp;"ibor"&amp;Tenor,BB863,Trigger)</f>
        <v>45621</v>
      </c>
      <c r="BD863" s="242" t="e">
        <f>_xll.qlIndexFixing($AD$5,BA863,TRUE,_xll.ohTrigger(Trigger,Trigger6M))</f>
        <v>#NUM!</v>
      </c>
      <c r="BE863" s="242">
        <f>IFERROR(_xll.qlIndexFixing($BF$1,BA863,,_xll.ohTrigger(Trigger,Trigger6M)),#N/A)</f>
        <v>1.883613199308205E-2</v>
      </c>
    </row>
    <row r="864" spans="52:57" ht="11.25" customHeight="1" x14ac:dyDescent="0.25">
      <c r="AZ864" s="99" t="s">
        <v>83</v>
      </c>
      <c r="BA864" s="98">
        <f>_xll.qlInterestRateIndexFixingDate(Currency&amp;"ibor"&amp;Tenor,BB864,Trigger)</f>
        <v>45440</v>
      </c>
      <c r="BB864" s="98">
        <f>_xll.qlCalendarAdvance(Calendar,BB863,AZ864,"f",,Trigger)</f>
        <v>45442</v>
      </c>
      <c r="BC864" s="98">
        <f>_xll.qlInterestRateIndexMaturity(Currency&amp;"ibor"&amp;Tenor,BB864,Trigger)</f>
        <v>45625</v>
      </c>
      <c r="BD864" s="242" t="e">
        <f>_xll.qlIndexFixing($AD$5,BA864,TRUE,_xll.ohTrigger(Trigger,Trigger6M))</f>
        <v>#NUM!</v>
      </c>
      <c r="BE864" s="242">
        <f>IFERROR(_xll.qlIndexFixing($BF$1,BA864,,_xll.ohTrigger(Trigger,Trigger6M)),#N/A)</f>
        <v>1.8846910734433127E-2</v>
      </c>
    </row>
    <row r="865" spans="52:57" ht="11.25" customHeight="1" x14ac:dyDescent="0.25">
      <c r="AZ865" s="99" t="s">
        <v>83</v>
      </c>
      <c r="BA865" s="98">
        <f>_xll.qlInterestRateIndexFixingDate(Currency&amp;"ibor"&amp;Tenor,BB865,Trigger)</f>
        <v>45447</v>
      </c>
      <c r="BB865" s="98">
        <f>_xll.qlCalendarAdvance(Calendar,BB864,AZ865,"f",,Trigger)</f>
        <v>45449</v>
      </c>
      <c r="BC865" s="98">
        <f>_xll.qlInterestRateIndexMaturity(Currency&amp;"ibor"&amp;Tenor,BB865,Trigger)</f>
        <v>45632</v>
      </c>
      <c r="BD865" s="242" t="e">
        <f>_xll.qlIndexFixing($AD$5,BA865,TRUE,_xll.ohTrigger(Trigger,Trigger6M))</f>
        <v>#NUM!</v>
      </c>
      <c r="BE865" s="242">
        <f>IFERROR(_xll.qlIndexFixing($BF$1,BA865,,_xll.ohTrigger(Trigger,Trigger6M)),#N/A)</f>
        <v>1.8862166063894004E-2</v>
      </c>
    </row>
    <row r="866" spans="52:57" ht="11.25" customHeight="1" x14ac:dyDescent="0.25">
      <c r="AZ866" s="99" t="s">
        <v>83</v>
      </c>
      <c r="BA866" s="98">
        <f>_xll.qlInterestRateIndexFixingDate(Currency&amp;"ibor"&amp;Tenor,BB866,Trigger)</f>
        <v>45454</v>
      </c>
      <c r="BB866" s="98">
        <f>_xll.qlCalendarAdvance(Calendar,BB865,AZ866,"f",,Trigger)</f>
        <v>45456</v>
      </c>
      <c r="BC866" s="98">
        <f>_xll.qlInterestRateIndexMaturity(Currency&amp;"ibor"&amp;Tenor,BB866,Trigger)</f>
        <v>45639</v>
      </c>
      <c r="BD866" s="242" t="e">
        <f>_xll.qlIndexFixing($AD$5,BA866,TRUE,_xll.ohTrigger(Trigger,Trigger6M))</f>
        <v>#NUM!</v>
      </c>
      <c r="BE866" s="242">
        <f>IFERROR(_xll.qlIndexFixing($BF$1,BA866,,_xll.ohTrigger(Trigger,Trigger6M)),#N/A)</f>
        <v>1.8877285237047667E-2</v>
      </c>
    </row>
    <row r="867" spans="52:57" ht="11.25" customHeight="1" x14ac:dyDescent="0.25">
      <c r="AZ867" s="99" t="s">
        <v>83</v>
      </c>
      <c r="BA867" s="98">
        <f>_xll.qlInterestRateIndexFixingDate(Currency&amp;"ibor"&amp;Tenor,BB867,Trigger)</f>
        <v>45461</v>
      </c>
      <c r="BB867" s="98">
        <f>_xll.qlCalendarAdvance(Calendar,BB866,AZ867,"f",,Trigger)</f>
        <v>45463</v>
      </c>
      <c r="BC867" s="98">
        <f>_xll.qlInterestRateIndexMaturity(Currency&amp;"ibor"&amp;Tenor,BB867,Trigger)</f>
        <v>45646</v>
      </c>
      <c r="BD867" s="242" t="e">
        <f>_xll.qlIndexFixing($AD$5,BA867,TRUE,_xll.ohTrigger(Trigger,Trigger6M))</f>
        <v>#NUM!</v>
      </c>
      <c r="BE867" s="242">
        <f>IFERROR(_xll.qlIndexFixing($BF$1,BA867,,_xll.ohTrigger(Trigger,Trigger6M)),#N/A)</f>
        <v>1.8892283685480616E-2</v>
      </c>
    </row>
    <row r="868" spans="52:57" ht="11.25" customHeight="1" x14ac:dyDescent="0.25">
      <c r="AZ868" s="99" t="s">
        <v>83</v>
      </c>
      <c r="BA868" s="98">
        <f>_xll.qlInterestRateIndexFixingDate(Currency&amp;"ibor"&amp;Tenor,BB868,Trigger)</f>
        <v>45468</v>
      </c>
      <c r="BB868" s="98">
        <f>_xll.qlCalendarAdvance(Calendar,BB867,AZ868,"f",,Trigger)</f>
        <v>45470</v>
      </c>
      <c r="BC868" s="98">
        <f>_xll.qlInterestRateIndexMaturity(Currency&amp;"ibor"&amp;Tenor,BB868,Trigger)</f>
        <v>45653</v>
      </c>
      <c r="BD868" s="242" t="e">
        <f>_xll.qlIndexFixing($AD$5,BA868,TRUE,_xll.ohTrigger(Trigger,Trigger6M))</f>
        <v>#NUM!</v>
      </c>
      <c r="BE868" s="242">
        <f>IFERROR(_xll.qlIndexFixing($BF$1,BA868,,_xll.ohTrigger(Trigger,Trigger6M)),#N/A)</f>
        <v>1.8907176970059111E-2</v>
      </c>
    </row>
    <row r="869" spans="52:57" ht="11.25" customHeight="1" x14ac:dyDescent="0.25">
      <c r="AZ869" s="99" t="s">
        <v>83</v>
      </c>
      <c r="BA869" s="98">
        <f>_xll.qlInterestRateIndexFixingDate(Currency&amp;"ibor"&amp;Tenor,BB869,Trigger)</f>
        <v>45475</v>
      </c>
      <c r="BB869" s="98">
        <f>_xll.qlCalendarAdvance(Calendar,BB868,AZ869,"f",,Trigger)</f>
        <v>45477</v>
      </c>
      <c r="BC869" s="98">
        <f>_xll.qlInterestRateIndexMaturity(Currency&amp;"ibor"&amp;Tenor,BB869,Trigger)</f>
        <v>45663</v>
      </c>
      <c r="BD869" s="242" t="e">
        <f>_xll.qlIndexFixing($AD$5,BA869,TRUE,_xll.ohTrigger(Trigger,Trigger6M))</f>
        <v>#NUM!</v>
      </c>
      <c r="BE869" s="242">
        <f>IFERROR(_xll.qlIndexFixing($BF$1,BA869,,_xll.ohTrigger(Trigger,Trigger6M)),#N/A)</f>
        <v>1.892659377593885E-2</v>
      </c>
    </row>
    <row r="870" spans="52:57" ht="11.25" customHeight="1" x14ac:dyDescent="0.25">
      <c r="AZ870" s="99" t="s">
        <v>83</v>
      </c>
      <c r="BA870" s="98">
        <f>_xll.qlInterestRateIndexFixingDate(Currency&amp;"ibor"&amp;Tenor,BB870,Trigger)</f>
        <v>45482</v>
      </c>
      <c r="BB870" s="98">
        <f>_xll.qlCalendarAdvance(Calendar,BB869,AZ870,"f",,Trigger)</f>
        <v>45484</v>
      </c>
      <c r="BC870" s="98">
        <f>_xll.qlInterestRateIndexMaturity(Currency&amp;"ibor"&amp;Tenor,BB870,Trigger)</f>
        <v>45670</v>
      </c>
      <c r="BD870" s="242" t="e">
        <f>_xll.qlIndexFixing($AD$5,BA870,TRUE,_xll.ohTrigger(Trigger,Trigger6M))</f>
        <v>#NUM!</v>
      </c>
      <c r="BE870" s="242">
        <f>IFERROR(_xll.qlIndexFixing($BF$1,BA870,,_xll.ohTrigger(Trigger,Trigger6M)),#N/A)</f>
        <v>1.8941330499343007E-2</v>
      </c>
    </row>
    <row r="871" spans="52:57" ht="11.25" customHeight="1" x14ac:dyDescent="0.25">
      <c r="AZ871" s="99" t="s">
        <v>83</v>
      </c>
      <c r="BA871" s="98">
        <f>_xll.qlInterestRateIndexFixingDate(Currency&amp;"ibor"&amp;Tenor,BB871,Trigger)</f>
        <v>45489</v>
      </c>
      <c r="BB871" s="98">
        <f>_xll.qlCalendarAdvance(Calendar,BB870,AZ871,"f",,Trigger)</f>
        <v>45491</v>
      </c>
      <c r="BC871" s="98">
        <f>_xll.qlInterestRateIndexMaturity(Currency&amp;"ibor"&amp;Tenor,BB871,Trigger)</f>
        <v>45677</v>
      </c>
      <c r="BD871" s="242" t="e">
        <f>_xll.qlIndexFixing($AD$5,BA871,TRUE,_xll.ohTrigger(Trigger,Trigger6M))</f>
        <v>#NUM!</v>
      </c>
      <c r="BE871" s="242">
        <f>IFERROR(_xll.qlIndexFixing($BF$1,BA871,,_xll.ohTrigger(Trigger,Trigger6M)),#N/A)</f>
        <v>1.8956011513959901E-2</v>
      </c>
    </row>
    <row r="872" spans="52:57" ht="11.25" customHeight="1" x14ac:dyDescent="0.25">
      <c r="AZ872" s="99" t="s">
        <v>83</v>
      </c>
      <c r="BA872" s="98">
        <f>_xll.qlInterestRateIndexFixingDate(Currency&amp;"ibor"&amp;Tenor,BB872,Trigger)</f>
        <v>45496</v>
      </c>
      <c r="BB872" s="98">
        <f>_xll.qlCalendarAdvance(Calendar,BB871,AZ872,"f",,Trigger)</f>
        <v>45498</v>
      </c>
      <c r="BC872" s="98">
        <f>_xll.qlInterestRateIndexMaturity(Currency&amp;"ibor"&amp;Tenor,BB872,Trigger)</f>
        <v>45684</v>
      </c>
      <c r="BD872" s="242" t="e">
        <f>_xll.qlIndexFixing($AD$5,BA872,TRUE,_xll.ohTrigger(Trigger,Trigger6M))</f>
        <v>#NUM!</v>
      </c>
      <c r="BE872" s="242">
        <f>IFERROR(_xll.qlIndexFixing($BF$1,BA872,,_xll.ohTrigger(Trigger,Trigger6M)),#N/A)</f>
        <v>1.8970652669559201E-2</v>
      </c>
    </row>
    <row r="873" spans="52:57" ht="11.25" customHeight="1" x14ac:dyDescent="0.25">
      <c r="AZ873" s="99" t="s">
        <v>83</v>
      </c>
      <c r="BA873" s="98">
        <f>_xll.qlInterestRateIndexFixingDate(Currency&amp;"ibor"&amp;Tenor,BB873,Trigger)</f>
        <v>45503</v>
      </c>
      <c r="BB873" s="98">
        <f>_xll.qlCalendarAdvance(Calendar,BB872,AZ873,"f",,Trigger)</f>
        <v>45505</v>
      </c>
      <c r="BC873" s="98">
        <f>_xll.qlInterestRateIndexMaturity(Currency&amp;"ibor"&amp;Tenor,BB873,Trigger)</f>
        <v>45691</v>
      </c>
      <c r="BD873" s="242" t="e">
        <f>_xll.qlIndexFixing($AD$5,BA873,TRUE,_xll.ohTrigger(Trigger,Trigger6M))</f>
        <v>#NUM!</v>
      </c>
      <c r="BE873" s="242">
        <f>IFERROR(_xll.qlIndexFixing($BF$1,BA873,,_xll.ohTrigger(Trigger,Trigger6M)),#N/A)</f>
        <v>1.8985269943125809E-2</v>
      </c>
    </row>
    <row r="874" spans="52:57" ht="11.25" customHeight="1" x14ac:dyDescent="0.25">
      <c r="AZ874" s="99" t="s">
        <v>83</v>
      </c>
      <c r="BA874" s="98">
        <f>_xll.qlInterestRateIndexFixingDate(Currency&amp;"ibor"&amp;Tenor,BB874,Trigger)</f>
        <v>45510</v>
      </c>
      <c r="BB874" s="98">
        <f>_xll.qlCalendarAdvance(Calendar,BB873,AZ874,"f",,Trigger)</f>
        <v>45512</v>
      </c>
      <c r="BC874" s="98">
        <f>_xll.qlInterestRateIndexMaturity(Currency&amp;"ibor"&amp;Tenor,BB874,Trigger)</f>
        <v>45698</v>
      </c>
      <c r="BD874" s="242" t="e">
        <f>_xll.qlIndexFixing($AD$5,BA874,TRUE,_xll.ohTrigger(Trigger,Trigger6M))</f>
        <v>#NUM!</v>
      </c>
      <c r="BE874" s="242">
        <f>IFERROR(_xll.qlIndexFixing($BF$1,BA874,,_xll.ohTrigger(Trigger,Trigger6M)),#N/A)</f>
        <v>1.8999879438861993E-2</v>
      </c>
    </row>
    <row r="875" spans="52:57" ht="11.25" customHeight="1" x14ac:dyDescent="0.25">
      <c r="AZ875" s="99" t="s">
        <v>83</v>
      </c>
      <c r="BA875" s="98">
        <f>_xll.qlInterestRateIndexFixingDate(Currency&amp;"ibor"&amp;Tenor,BB875,Trigger)</f>
        <v>45517</v>
      </c>
      <c r="BB875" s="98">
        <f>_xll.qlCalendarAdvance(Calendar,BB874,AZ875,"f",,Trigger)</f>
        <v>45519</v>
      </c>
      <c r="BC875" s="98">
        <f>_xll.qlInterestRateIndexMaturity(Currency&amp;"ibor"&amp;Tenor,BB875,Trigger)</f>
        <v>45705</v>
      </c>
      <c r="BD875" s="242" t="e">
        <f>_xll.qlIndexFixing($AD$5,BA875,TRUE,_xll.ohTrigger(Trigger,Trigger6M))</f>
        <v>#NUM!</v>
      </c>
      <c r="BE875" s="242">
        <f>IFERROR(_xll.qlIndexFixing($BF$1,BA875,,_xll.ohTrigger(Trigger,Trigger6M)),#N/A)</f>
        <v>1.9014497388190412E-2</v>
      </c>
    </row>
    <row r="876" spans="52:57" ht="11.25" customHeight="1" x14ac:dyDescent="0.25">
      <c r="AZ876" s="99" t="s">
        <v>83</v>
      </c>
      <c r="BA876" s="98">
        <f>_xll.qlInterestRateIndexFixingDate(Currency&amp;"ibor"&amp;Tenor,BB876,Trigger)</f>
        <v>45524</v>
      </c>
      <c r="BB876" s="98">
        <f>_xll.qlCalendarAdvance(Calendar,BB875,AZ876,"f",,Trigger)</f>
        <v>45526</v>
      </c>
      <c r="BC876" s="98">
        <f>_xll.qlInterestRateIndexMaturity(Currency&amp;"ibor"&amp;Tenor,BB876,Trigger)</f>
        <v>45712</v>
      </c>
      <c r="BD876" s="242" t="e">
        <f>_xll.qlIndexFixing($AD$5,BA876,TRUE,_xll.ohTrigger(Trigger,Trigger6M))</f>
        <v>#NUM!</v>
      </c>
      <c r="BE876" s="242">
        <f>IFERROR(_xll.qlIndexFixing($BF$1,BA876,,_xll.ohTrigger(Trigger,Trigger6M)),#N/A)</f>
        <v>1.9029140149760981E-2</v>
      </c>
    </row>
    <row r="877" spans="52:57" ht="11.25" customHeight="1" x14ac:dyDescent="0.25">
      <c r="AZ877" s="99" t="s">
        <v>83</v>
      </c>
      <c r="BA877" s="98">
        <f>_xll.qlInterestRateIndexFixingDate(Currency&amp;"ibor"&amp;Tenor,BB877,Trigger)</f>
        <v>45531</v>
      </c>
      <c r="BB877" s="98">
        <f>_xll.qlCalendarAdvance(Calendar,BB876,AZ877,"f",,Trigger)</f>
        <v>45533</v>
      </c>
      <c r="BC877" s="98">
        <f>_xll.qlInterestRateIndexMaturity(Currency&amp;"ibor"&amp;Tenor,BB877,Trigger)</f>
        <v>45716</v>
      </c>
      <c r="BD877" s="242" t="e">
        <f>_xll.qlIndexFixing($AD$5,BA877,TRUE,_xll.ohTrigger(Trigger,Trigger6M))</f>
        <v>#NUM!</v>
      </c>
      <c r="BE877" s="242">
        <f>IFERROR(_xll.qlIndexFixing($BF$1,BA877,,_xll.ohTrigger(Trigger,Trigger6M)),#N/A)</f>
        <v>1.9039115683827695E-2</v>
      </c>
    </row>
    <row r="878" spans="52:57" ht="11.25" customHeight="1" x14ac:dyDescent="0.25">
      <c r="AZ878" s="99" t="s">
        <v>83</v>
      </c>
      <c r="BA878" s="98">
        <f>_xll.qlInterestRateIndexFixingDate(Currency&amp;"ibor"&amp;Tenor,BB878,Trigger)</f>
        <v>45538</v>
      </c>
      <c r="BB878" s="98">
        <f>_xll.qlCalendarAdvance(Calendar,BB877,AZ878,"f",,Trigger)</f>
        <v>45540</v>
      </c>
      <c r="BC878" s="98">
        <f>_xll.qlInterestRateIndexMaturity(Currency&amp;"ibor"&amp;Tenor,BB878,Trigger)</f>
        <v>45721</v>
      </c>
      <c r="BD878" s="242" t="e">
        <f>_xll.qlIndexFixing($AD$5,BA878,TRUE,_xll.ohTrigger(Trigger,Trigger6M))</f>
        <v>#NUM!</v>
      </c>
      <c r="BE878" s="242">
        <f>IFERROR(_xll.qlIndexFixing($BF$1,BA878,,_xll.ohTrigger(Trigger,Trigger6M)),#N/A)</f>
        <v>1.9050691102070749E-2</v>
      </c>
    </row>
    <row r="879" spans="52:57" ht="11.25" customHeight="1" x14ac:dyDescent="0.25">
      <c r="AZ879" s="99" t="s">
        <v>83</v>
      </c>
      <c r="BA879" s="98">
        <f>_xll.qlInterestRateIndexFixingDate(Currency&amp;"ibor"&amp;Tenor,BB879,Trigger)</f>
        <v>45545</v>
      </c>
      <c r="BB879" s="98">
        <f>_xll.qlCalendarAdvance(Calendar,BB878,AZ879,"f",,Trigger)</f>
        <v>45547</v>
      </c>
      <c r="BC879" s="98">
        <f>_xll.qlInterestRateIndexMaturity(Currency&amp;"ibor"&amp;Tenor,BB879,Trigger)</f>
        <v>45728</v>
      </c>
      <c r="BD879" s="242" t="e">
        <f>_xll.qlIndexFixing($AD$5,BA879,TRUE,_xll.ohTrigger(Trigger,Trigger6M))</f>
        <v>#NUM!</v>
      </c>
      <c r="BE879" s="242">
        <f>IFERROR(_xll.qlIndexFixing($BF$1,BA879,,_xll.ohTrigger(Trigger,Trigger6M)),#N/A)</f>
        <v>1.9065459500026794E-2</v>
      </c>
    </row>
    <row r="880" spans="52:57" ht="11.25" customHeight="1" x14ac:dyDescent="0.25">
      <c r="AZ880" s="99" t="s">
        <v>83</v>
      </c>
      <c r="BA880" s="98">
        <f>_xll.qlInterestRateIndexFixingDate(Currency&amp;"ibor"&amp;Tenor,BB880,Trigger)</f>
        <v>45552</v>
      </c>
      <c r="BB880" s="98">
        <f>_xll.qlCalendarAdvance(Calendar,BB879,AZ880,"f",,Trigger)</f>
        <v>45554</v>
      </c>
      <c r="BC880" s="98">
        <f>_xll.qlInterestRateIndexMaturity(Currency&amp;"ibor"&amp;Tenor,BB880,Trigger)</f>
        <v>45735</v>
      </c>
      <c r="BD880" s="242" t="e">
        <f>_xll.qlIndexFixing($AD$5,BA880,TRUE,_xll.ohTrigger(Trigger,Trigger6M))</f>
        <v>#NUM!</v>
      </c>
      <c r="BE880" s="242">
        <f>IFERROR(_xll.qlIndexFixing($BF$1,BA880,,_xll.ohTrigger(Trigger,Trigger6M)),#N/A)</f>
        <v>1.9080286569749073E-2</v>
      </c>
    </row>
    <row r="881" spans="52:57" ht="11.25" customHeight="1" x14ac:dyDescent="0.25">
      <c r="AZ881" s="99" t="s">
        <v>83</v>
      </c>
      <c r="BA881" s="98">
        <f>_xll.qlInterestRateIndexFixingDate(Currency&amp;"ibor"&amp;Tenor,BB881,Trigger)</f>
        <v>45559</v>
      </c>
      <c r="BB881" s="98">
        <f>_xll.qlCalendarAdvance(Calendar,BB880,AZ881,"f",,Trigger)</f>
        <v>45561</v>
      </c>
      <c r="BC881" s="98">
        <f>_xll.qlInterestRateIndexMaturity(Currency&amp;"ibor"&amp;Tenor,BB881,Trigger)</f>
        <v>45742</v>
      </c>
      <c r="BD881" s="242" t="e">
        <f>_xll.qlIndexFixing($AD$5,BA881,TRUE,_xll.ohTrigger(Trigger,Trigger6M))</f>
        <v>#NUM!</v>
      </c>
      <c r="BE881" s="242">
        <f>IFERROR(_xll.qlIndexFixing($BF$1,BA881,,_xll.ohTrigger(Trigger,Trigger6M)),#N/A)</f>
        <v>1.9095174086428843E-2</v>
      </c>
    </row>
    <row r="882" spans="52:57" ht="11.25" customHeight="1" x14ac:dyDescent="0.25">
      <c r="AZ882" s="99" t="s">
        <v>83</v>
      </c>
      <c r="BA882" s="98">
        <f>_xll.qlInterestRateIndexFixingDate(Currency&amp;"ibor"&amp;Tenor,BB882,Trigger)</f>
        <v>45566</v>
      </c>
      <c r="BB882" s="98">
        <f>_xll.qlCalendarAdvance(Calendar,BB881,AZ882,"f",,Trigger)</f>
        <v>45568</v>
      </c>
      <c r="BC882" s="98">
        <f>_xll.qlInterestRateIndexMaturity(Currency&amp;"ibor"&amp;Tenor,BB882,Trigger)</f>
        <v>45750</v>
      </c>
      <c r="BD882" s="242" t="e">
        <f>_xll.qlIndexFixing($AD$5,BA882,TRUE,_xll.ohTrigger(Trigger,Trigger6M))</f>
        <v>#NUM!</v>
      </c>
      <c r="BE882" s="242">
        <f>IFERROR(_xll.qlIndexFixing($BF$1,BA882,,_xll.ohTrigger(Trigger,Trigger6M)),#N/A)</f>
        <v>1.9111719518224837E-2</v>
      </c>
    </row>
    <row r="883" spans="52:57" ht="11.25" customHeight="1" x14ac:dyDescent="0.25">
      <c r="AZ883" s="99" t="s">
        <v>83</v>
      </c>
      <c r="BA883" s="98">
        <f>_xll.qlInterestRateIndexFixingDate(Currency&amp;"ibor"&amp;Tenor,BB883,Trigger)</f>
        <v>45573</v>
      </c>
      <c r="BB883" s="98">
        <f>_xll.qlCalendarAdvance(Calendar,BB882,AZ883,"f",,Trigger)</f>
        <v>45575</v>
      </c>
      <c r="BC883" s="98">
        <f>_xll.qlInterestRateIndexMaturity(Currency&amp;"ibor"&amp;Tenor,BB883,Trigger)</f>
        <v>45757</v>
      </c>
      <c r="BD883" s="242" t="e">
        <f>_xll.qlIndexFixing($AD$5,BA883,TRUE,_xll.ohTrigger(Trigger,Trigger6M))</f>
        <v>#NUM!</v>
      </c>
      <c r="BE883" s="242">
        <f>IFERROR(_xll.qlIndexFixing($BF$1,BA883,,_xll.ohTrigger(Trigger,Trigger6M)),#N/A)</f>
        <v>1.9126739235346302E-2</v>
      </c>
    </row>
    <row r="884" spans="52:57" ht="11.25" customHeight="1" x14ac:dyDescent="0.25">
      <c r="AZ884" s="99" t="s">
        <v>83</v>
      </c>
      <c r="BA884" s="98">
        <f>_xll.qlInterestRateIndexFixingDate(Currency&amp;"ibor"&amp;Tenor,BB884,Trigger)</f>
        <v>45580</v>
      </c>
      <c r="BB884" s="98">
        <f>_xll.qlCalendarAdvance(Calendar,BB883,AZ884,"f",,Trigger)</f>
        <v>45582</v>
      </c>
      <c r="BC884" s="98">
        <f>_xll.qlInterestRateIndexMaturity(Currency&amp;"ibor"&amp;Tenor,BB884,Trigger)</f>
        <v>45764</v>
      </c>
      <c r="BD884" s="242" t="e">
        <f>_xll.qlIndexFixing($AD$5,BA884,TRUE,_xll.ohTrigger(Trigger,Trigger6M))</f>
        <v>#NUM!</v>
      </c>
      <c r="BE884" s="242">
        <f>IFERROR(_xll.qlIndexFixing($BF$1,BA884,,_xll.ohTrigger(Trigger,Trigger6M)),#N/A)</f>
        <v>1.9141824856276326E-2</v>
      </c>
    </row>
    <row r="885" spans="52:57" ht="11.25" customHeight="1" x14ac:dyDescent="0.25">
      <c r="AZ885" s="99" t="s">
        <v>83</v>
      </c>
      <c r="BA885" s="98">
        <f>_xll.qlInterestRateIndexFixingDate(Currency&amp;"ibor"&amp;Tenor,BB885,Trigger)</f>
        <v>45587</v>
      </c>
      <c r="BB885" s="98">
        <f>_xll.qlCalendarAdvance(Calendar,BB884,AZ885,"f",,Trigger)</f>
        <v>45589</v>
      </c>
      <c r="BC885" s="98">
        <f>_xll.qlInterestRateIndexMaturity(Currency&amp;"ibor"&amp;Tenor,BB885,Trigger)</f>
        <v>45771</v>
      </c>
      <c r="BD885" s="242" t="e">
        <f>_xll.qlIndexFixing($AD$5,BA885,TRUE,_xll.ohTrigger(Trigger,Trigger6M))</f>
        <v>#NUM!</v>
      </c>
      <c r="BE885" s="242">
        <f>IFERROR(_xll.qlIndexFixing($BF$1,BA885,,_xll.ohTrigger(Trigger,Trigger6M)),#N/A)</f>
        <v>1.9156978156547166E-2</v>
      </c>
    </row>
    <row r="886" spans="52:57" ht="11.25" customHeight="1" x14ac:dyDescent="0.25">
      <c r="AZ886" s="99" t="s">
        <v>83</v>
      </c>
      <c r="BA886" s="98">
        <f>_xll.qlInterestRateIndexFixingDate(Currency&amp;"ibor"&amp;Tenor,BB886,Trigger)</f>
        <v>45594</v>
      </c>
      <c r="BB886" s="98">
        <f>_xll.qlCalendarAdvance(Calendar,BB885,AZ886,"f",,Trigger)</f>
        <v>45596</v>
      </c>
      <c r="BC886" s="98">
        <f>_xll.qlInterestRateIndexMaturity(Currency&amp;"ibor"&amp;Tenor,BB886,Trigger)</f>
        <v>45777</v>
      </c>
      <c r="BD886" s="242" t="e">
        <f>_xll.qlIndexFixing($AD$5,BA886,TRUE,_xll.ohTrigger(Trigger,Trigger6M))</f>
        <v>#NUM!</v>
      </c>
      <c r="BE886" s="242">
        <f>IFERROR(_xll.qlIndexFixing($BF$1,BA886,,_xll.ohTrigger(Trigger,Trigger6M)),#N/A)</f>
        <v>1.9170580509928446E-2</v>
      </c>
    </row>
    <row r="887" spans="52:57" ht="11.25" customHeight="1" x14ac:dyDescent="0.25">
      <c r="AZ887" s="99" t="s">
        <v>83</v>
      </c>
      <c r="BA887" s="98">
        <f>_xll.qlInterestRateIndexFixingDate(Currency&amp;"ibor"&amp;Tenor,BB887,Trigger)</f>
        <v>45601</v>
      </c>
      <c r="BB887" s="98">
        <f>_xll.qlCalendarAdvance(Calendar,BB886,AZ887,"f",,Trigger)</f>
        <v>45603</v>
      </c>
      <c r="BC887" s="98">
        <f>_xll.qlInterestRateIndexMaturity(Currency&amp;"ibor"&amp;Tenor,BB887,Trigger)</f>
        <v>45784</v>
      </c>
      <c r="BD887" s="242" t="e">
        <f>_xll.qlIndexFixing($AD$5,BA887,TRUE,_xll.ohTrigger(Trigger,Trigger6M))</f>
        <v>#NUM!</v>
      </c>
      <c r="BE887" s="242">
        <f>IFERROR(_xll.qlIndexFixing($BF$1,BA887,,_xll.ohTrigger(Trigger,Trigger6M)),#N/A)</f>
        <v>1.918586799063034E-2</v>
      </c>
    </row>
    <row r="888" spans="52:57" ht="11.25" customHeight="1" x14ac:dyDescent="0.25">
      <c r="AZ888" s="99" t="s">
        <v>83</v>
      </c>
      <c r="BA888" s="98">
        <f>_xll.qlInterestRateIndexFixingDate(Currency&amp;"ibor"&amp;Tenor,BB888,Trigger)</f>
        <v>45608</v>
      </c>
      <c r="BB888" s="98">
        <f>_xll.qlCalendarAdvance(Calendar,BB887,AZ888,"f",,Trigger)</f>
        <v>45610</v>
      </c>
      <c r="BC888" s="98">
        <f>_xll.qlInterestRateIndexMaturity(Currency&amp;"ibor"&amp;Tenor,BB888,Trigger)</f>
        <v>45791</v>
      </c>
      <c r="BD888" s="242" t="e">
        <f>_xll.qlIndexFixing($AD$5,BA888,TRUE,_xll.ohTrigger(Trigger,Trigger6M))</f>
        <v>#NUM!</v>
      </c>
      <c r="BE888" s="242">
        <f>IFERROR(_xll.qlIndexFixing($BF$1,BA888,,_xll.ohTrigger(Trigger,Trigger6M)),#N/A)</f>
        <v>1.9201228346275884E-2</v>
      </c>
    </row>
    <row r="889" spans="52:57" ht="11.25" customHeight="1" x14ac:dyDescent="0.25">
      <c r="AZ889" s="99" t="s">
        <v>83</v>
      </c>
      <c r="BA889" s="98">
        <f>_xll.qlInterestRateIndexFixingDate(Currency&amp;"ibor"&amp;Tenor,BB889,Trigger)</f>
        <v>45615</v>
      </c>
      <c r="BB889" s="98">
        <f>_xll.qlCalendarAdvance(Calendar,BB888,AZ889,"f",,Trigger)</f>
        <v>45617</v>
      </c>
      <c r="BC889" s="98">
        <f>_xll.qlInterestRateIndexMaturity(Currency&amp;"ibor"&amp;Tenor,BB889,Trigger)</f>
        <v>45798</v>
      </c>
      <c r="BD889" s="242" t="e">
        <f>_xll.qlIndexFixing($AD$5,BA889,TRUE,_xll.ohTrigger(Trigger,Trigger6M))</f>
        <v>#NUM!</v>
      </c>
      <c r="BE889" s="242">
        <f>IFERROR(_xll.qlIndexFixing($BF$1,BA889,,_xll.ohTrigger(Trigger,Trigger6M)),#N/A)</f>
        <v>1.9216663352535513E-2</v>
      </c>
    </row>
    <row r="890" spans="52:57" ht="11.25" customHeight="1" x14ac:dyDescent="0.25">
      <c r="AZ890" s="99" t="s">
        <v>83</v>
      </c>
      <c r="BA890" s="98">
        <f>_xll.qlInterestRateIndexFixingDate(Currency&amp;"ibor"&amp;Tenor,BB890,Trigger)</f>
        <v>45622</v>
      </c>
      <c r="BB890" s="98">
        <f>_xll.qlCalendarAdvance(Calendar,BB889,AZ890,"f",,Trigger)</f>
        <v>45624</v>
      </c>
      <c r="BC890" s="98">
        <f>_xll.qlInterestRateIndexMaturity(Currency&amp;"ibor"&amp;Tenor,BB890,Trigger)</f>
        <v>45805</v>
      </c>
      <c r="BD890" s="242" t="e">
        <f>_xll.qlIndexFixing($AD$5,BA890,TRUE,_xll.ohTrigger(Trigger,Trigger6M))</f>
        <v>#NUM!</v>
      </c>
      <c r="BE890" s="242">
        <f>IFERROR(_xll.qlIndexFixing($BF$1,BA890,,_xll.ohTrigger(Trigger,Trigger6M)),#N/A)</f>
        <v>1.9232174785141061E-2</v>
      </c>
    </row>
    <row r="891" spans="52:57" ht="11.25" customHeight="1" x14ac:dyDescent="0.25">
      <c r="AZ891" s="99" t="s">
        <v>83</v>
      </c>
      <c r="BA891" s="98">
        <f>_xll.qlInterestRateIndexFixingDate(Currency&amp;"ibor"&amp;Tenor,BB891,Trigger)</f>
        <v>45629</v>
      </c>
      <c r="BB891" s="98">
        <f>_xll.qlCalendarAdvance(Calendar,BB890,AZ891,"f",,Trigger)</f>
        <v>45631</v>
      </c>
      <c r="BC891" s="98">
        <f>_xll.qlInterestRateIndexMaturity(Currency&amp;"ibor"&amp;Tenor,BB891,Trigger)</f>
        <v>45813</v>
      </c>
      <c r="BD891" s="242" t="e">
        <f>_xll.qlIndexFixing($AD$5,BA891,TRUE,_xll.ohTrigger(Trigger,Trigger6M))</f>
        <v>#NUM!</v>
      </c>
      <c r="BE891" s="242">
        <f>IFERROR(_xll.qlIndexFixing($BF$1,BA891,,_xll.ohTrigger(Trigger,Trigger6M)),#N/A)</f>
        <v>1.9249418661839372E-2</v>
      </c>
    </row>
    <row r="892" spans="52:57" ht="11.25" customHeight="1" x14ac:dyDescent="0.25">
      <c r="AZ892" s="99" t="s">
        <v>83</v>
      </c>
      <c r="BA892" s="98">
        <f>_xll.qlInterestRateIndexFixingDate(Currency&amp;"ibor"&amp;Tenor,BB892,Trigger)</f>
        <v>45636</v>
      </c>
      <c r="BB892" s="98">
        <f>_xll.qlCalendarAdvance(Calendar,BB891,AZ892,"f",,Trigger)</f>
        <v>45638</v>
      </c>
      <c r="BC892" s="98">
        <f>_xll.qlInterestRateIndexMaturity(Currency&amp;"ibor"&amp;Tenor,BB892,Trigger)</f>
        <v>45820</v>
      </c>
      <c r="BD892" s="242" t="e">
        <f>_xll.qlIndexFixing($AD$5,BA892,TRUE,_xll.ohTrigger(Trigger,Trigger6M))</f>
        <v>#NUM!</v>
      </c>
      <c r="BE892" s="242">
        <f>IFERROR(_xll.qlIndexFixing($BF$1,BA892,,_xll.ohTrigger(Trigger,Trigger6M)),#N/A)</f>
        <v>1.9265095437562645E-2</v>
      </c>
    </row>
    <row r="893" spans="52:57" ht="11.25" customHeight="1" x14ac:dyDescent="0.25">
      <c r="AZ893" s="99" t="s">
        <v>83</v>
      </c>
      <c r="BA893" s="98">
        <f>_xll.qlInterestRateIndexFixingDate(Currency&amp;"ibor"&amp;Tenor,BB893,Trigger)</f>
        <v>45643</v>
      </c>
      <c r="BB893" s="98">
        <f>_xll.qlCalendarAdvance(Calendar,BB892,AZ893,"f",,Trigger)</f>
        <v>45645</v>
      </c>
      <c r="BC893" s="98">
        <f>_xll.qlInterestRateIndexMaturity(Currency&amp;"ibor"&amp;Tenor,BB893,Trigger)</f>
        <v>45827</v>
      </c>
      <c r="BD893" s="242" t="e">
        <f>_xll.qlIndexFixing($AD$5,BA893,TRUE,_xll.ohTrigger(Trigger,Trigger6M))</f>
        <v>#NUM!</v>
      </c>
      <c r="BE893" s="242">
        <f>IFERROR(_xll.qlIndexFixing($BF$1,BA893,,_xll.ohTrigger(Trigger,Trigger6M)),#N/A)</f>
        <v>1.928085409911898E-2</v>
      </c>
    </row>
    <row r="894" spans="52:57" ht="11.25" customHeight="1" x14ac:dyDescent="0.25">
      <c r="AZ894" s="99" t="s">
        <v>83</v>
      </c>
      <c r="BA894" s="98">
        <f>_xll.qlInterestRateIndexFixingDate(Currency&amp;"ibor"&amp;Tenor,BB894,Trigger)</f>
        <v>45649</v>
      </c>
      <c r="BB894" s="98">
        <f>_xll.qlCalendarAdvance(Calendar,BB893,AZ894,"f",,Trigger)</f>
        <v>45653</v>
      </c>
      <c r="BC894" s="98">
        <f>_xll.qlInterestRateIndexMaturity(Currency&amp;"ibor"&amp;Tenor,BB894,Trigger)</f>
        <v>45835</v>
      </c>
      <c r="BD894" s="242" t="e">
        <f>_xll.qlIndexFixing($AD$5,BA894,TRUE,_xll.ohTrigger(Trigger,Trigger6M))</f>
        <v>#NUM!</v>
      </c>
      <c r="BE894" s="242">
        <f>IFERROR(_xll.qlIndexFixing($BF$1,BA894,,_xll.ohTrigger(Trigger,Trigger6M)),#N/A)</f>
        <v>1.9298966544788868E-2</v>
      </c>
    </row>
    <row r="895" spans="52:57" ht="11.25" customHeight="1" x14ac:dyDescent="0.25">
      <c r="AZ895" s="99" t="s">
        <v>83</v>
      </c>
      <c r="BA895" s="98">
        <f>_xll.qlInterestRateIndexFixingDate(Currency&amp;"ibor"&amp;Tenor,BB895,Trigger)</f>
        <v>45657</v>
      </c>
      <c r="BB895" s="98">
        <f>_xll.qlCalendarAdvance(Calendar,BB894,AZ895,"f",,Trigger)</f>
        <v>45660</v>
      </c>
      <c r="BC895" s="98">
        <f>_xll.qlInterestRateIndexMaturity(Currency&amp;"ibor"&amp;Tenor,BB895,Trigger)</f>
        <v>45841</v>
      </c>
      <c r="BD895" s="242" t="e">
        <f>_xll.qlIndexFixing($AD$5,BA895,TRUE,_xll.ohTrigger(Trigger,Trigger6M))</f>
        <v>#NUM!</v>
      </c>
      <c r="BE895" s="242">
        <f>IFERROR(_xll.qlIndexFixing($BF$1,BA895,,_xll.ohTrigger(Trigger,Trigger6M)),#N/A)</f>
        <v>1.9313221880460675E-2</v>
      </c>
    </row>
    <row r="896" spans="52:57" ht="11.25" customHeight="1" x14ac:dyDescent="0.25">
      <c r="AZ896" s="99" t="s">
        <v>83</v>
      </c>
      <c r="BA896" s="98">
        <f>_xll.qlInterestRateIndexFixingDate(Currency&amp;"ibor"&amp;Tenor,BB896,Trigger)</f>
        <v>45665</v>
      </c>
      <c r="BB896" s="98">
        <f>_xll.qlCalendarAdvance(Calendar,BB895,AZ896,"f",,Trigger)</f>
        <v>45667</v>
      </c>
      <c r="BC896" s="98">
        <f>_xll.qlInterestRateIndexMaturity(Currency&amp;"ibor"&amp;Tenor,BB896,Trigger)</f>
        <v>45848</v>
      </c>
      <c r="BD896" s="242" t="e">
        <f>_xll.qlIndexFixing($AD$5,BA896,TRUE,_xll.ohTrigger(Trigger,Trigger6M))</f>
        <v>#NUM!</v>
      </c>
      <c r="BE896" s="242">
        <f>IFERROR(_xll.qlIndexFixing($BF$1,BA896,,_xll.ohTrigger(Trigger,Trigger6M)),#N/A)</f>
        <v>1.9329241750426503E-2</v>
      </c>
    </row>
    <row r="897" spans="52:57" ht="11.25" customHeight="1" x14ac:dyDescent="0.25">
      <c r="AZ897" s="99" t="s">
        <v>83</v>
      </c>
      <c r="BA897" s="98">
        <f>_xll.qlInterestRateIndexFixingDate(Currency&amp;"ibor"&amp;Tenor,BB897,Trigger)</f>
        <v>45672</v>
      </c>
      <c r="BB897" s="98">
        <f>_xll.qlCalendarAdvance(Calendar,BB896,AZ897,"f",,Trigger)</f>
        <v>45674</v>
      </c>
      <c r="BC897" s="98">
        <f>_xll.qlInterestRateIndexMaturity(Currency&amp;"ibor"&amp;Tenor,BB897,Trigger)</f>
        <v>45855</v>
      </c>
      <c r="BD897" s="242" t="e">
        <f>_xll.qlIndexFixing($AD$5,BA897,TRUE,_xll.ohTrigger(Trigger,Trigger6M))</f>
        <v>#NUM!</v>
      </c>
      <c r="BE897" s="242">
        <f>IFERROR(_xll.qlIndexFixing($BF$1,BA897,,_xll.ohTrigger(Trigger,Trigger6M)),#N/A)</f>
        <v>1.9345350732430298E-2</v>
      </c>
    </row>
    <row r="898" spans="52:57" ht="11.25" customHeight="1" x14ac:dyDescent="0.25">
      <c r="AZ898" s="99" t="s">
        <v>83</v>
      </c>
      <c r="BA898" s="98">
        <f>_xll.qlInterestRateIndexFixingDate(Currency&amp;"ibor"&amp;Tenor,BB898,Trigger)</f>
        <v>45679</v>
      </c>
      <c r="BB898" s="98">
        <f>_xll.qlCalendarAdvance(Calendar,BB897,AZ898,"f",,Trigger)</f>
        <v>45681</v>
      </c>
      <c r="BC898" s="98">
        <f>_xll.qlInterestRateIndexMaturity(Currency&amp;"ibor"&amp;Tenor,BB898,Trigger)</f>
        <v>45862</v>
      </c>
      <c r="BD898" s="242" t="e">
        <f>_xll.qlIndexFixing($AD$5,BA898,TRUE,_xll.ohTrigger(Trigger,Trigger6M))</f>
        <v>#NUM!</v>
      </c>
      <c r="BE898" s="242">
        <f>IFERROR(_xll.qlIndexFixing($BF$1,BA898,,_xll.ohTrigger(Trigger,Trigger6M)),#N/A)</f>
        <v>1.9361550602742243E-2</v>
      </c>
    </row>
    <row r="899" spans="52:57" ht="11.25" customHeight="1" x14ac:dyDescent="0.25">
      <c r="AZ899" s="99" t="s">
        <v>83</v>
      </c>
      <c r="BA899" s="98">
        <f>_xll.qlInterestRateIndexFixingDate(Currency&amp;"ibor"&amp;Tenor,BB899,Trigger)</f>
        <v>45686</v>
      </c>
      <c r="BB899" s="98">
        <f>_xll.qlCalendarAdvance(Calendar,BB898,AZ899,"f",,Trigger)</f>
        <v>45688</v>
      </c>
      <c r="BC899" s="98">
        <f>_xll.qlInterestRateIndexMaturity(Currency&amp;"ibor"&amp;Tenor,BB899,Trigger)</f>
        <v>45869</v>
      </c>
      <c r="BD899" s="242" t="e">
        <f>_xll.qlIndexFixing($AD$5,BA899,TRUE,_xll.ohTrigger(Trigger,Trigger6M))</f>
        <v>#NUM!</v>
      </c>
      <c r="BE899" s="242">
        <f>IFERROR(_xll.qlIndexFixing($BF$1,BA899,,_xll.ohTrigger(Trigger,Trigger6M)),#N/A)</f>
        <v>1.9377843137700974E-2</v>
      </c>
    </row>
    <row r="900" spans="52:57" ht="11.25" customHeight="1" x14ac:dyDescent="0.25">
      <c r="AZ900" s="99" t="s">
        <v>83</v>
      </c>
      <c r="BA900" s="98">
        <f>_xll.qlInterestRateIndexFixingDate(Currency&amp;"ibor"&amp;Tenor,BB900,Trigger)</f>
        <v>45693</v>
      </c>
      <c r="BB900" s="98">
        <f>_xll.qlCalendarAdvance(Calendar,BB899,AZ900,"f",,Trigger)</f>
        <v>45695</v>
      </c>
      <c r="BC900" s="98">
        <f>_xll.qlInterestRateIndexMaturity(Currency&amp;"ibor"&amp;Tenor,BB900,Trigger)</f>
        <v>45876</v>
      </c>
      <c r="BD900" s="242" t="e">
        <f>_xll.qlIndexFixing($AD$5,BA900,TRUE,_xll.ohTrigger(Trigger,Trigger6M))</f>
        <v>#NUM!</v>
      </c>
      <c r="BE900" s="242">
        <f>IFERROR(_xll.qlIndexFixing($BF$1,BA900,,_xll.ohTrigger(Trigger,Trigger6M)),#N/A)</f>
        <v>1.939423011371667E-2</v>
      </c>
    </row>
    <row r="901" spans="52:57" ht="11.25" customHeight="1" x14ac:dyDescent="0.25">
      <c r="AZ901" s="99" t="s">
        <v>83</v>
      </c>
      <c r="BA901" s="98">
        <f>_xll.qlInterestRateIndexFixingDate(Currency&amp;"ibor"&amp;Tenor,BB901,Trigger)</f>
        <v>45700</v>
      </c>
      <c r="BB901" s="98">
        <f>_xll.qlCalendarAdvance(Calendar,BB900,AZ901,"f",,Trigger)</f>
        <v>45702</v>
      </c>
      <c r="BC901" s="98">
        <f>_xll.qlInterestRateIndexMaturity(Currency&amp;"ibor"&amp;Tenor,BB901,Trigger)</f>
        <v>45883</v>
      </c>
      <c r="BD901" s="242" t="e">
        <f>_xll.qlIndexFixing($AD$5,BA901,TRUE,_xll.ohTrigger(Trigger,Trigger6M))</f>
        <v>#NUM!</v>
      </c>
      <c r="BE901" s="242">
        <f>IFERROR(_xll.qlIndexFixing($BF$1,BA901,,_xll.ohTrigger(Trigger,Trigger6M)),#N/A)</f>
        <v>1.9410713307269727E-2</v>
      </c>
    </row>
    <row r="902" spans="52:57" ht="11.25" customHeight="1" x14ac:dyDescent="0.25">
      <c r="AZ902" s="99" t="s">
        <v>83</v>
      </c>
      <c r="BA902" s="98">
        <f>_xll.qlInterestRateIndexFixingDate(Currency&amp;"ibor"&amp;Tenor,BB902,Trigger)</f>
        <v>45707</v>
      </c>
      <c r="BB902" s="98">
        <f>_xll.qlCalendarAdvance(Calendar,BB901,AZ902,"f",,Trigger)</f>
        <v>45709</v>
      </c>
      <c r="BC902" s="98">
        <f>_xll.qlInterestRateIndexMaturity(Currency&amp;"ibor"&amp;Tenor,BB902,Trigger)</f>
        <v>45890</v>
      </c>
      <c r="BD902" s="242" t="e">
        <f>_xll.qlIndexFixing($AD$5,BA902,TRUE,_xll.ohTrigger(Trigger,Trigger6M))</f>
        <v>#NUM!</v>
      </c>
      <c r="BE902" s="242">
        <f>IFERROR(_xll.qlIndexFixing($BF$1,BA902,,_xll.ohTrigger(Trigger,Trigger6M)),#N/A)</f>
        <v>1.9427294494912532E-2</v>
      </c>
    </row>
    <row r="903" spans="52:57" ht="11.25" customHeight="1" x14ac:dyDescent="0.25">
      <c r="AZ903" s="99" t="s">
        <v>83</v>
      </c>
      <c r="BA903" s="98">
        <f>_xll.qlInterestRateIndexFixingDate(Currency&amp;"ibor"&amp;Tenor,BB903,Trigger)</f>
        <v>45714</v>
      </c>
      <c r="BB903" s="98">
        <f>_xll.qlCalendarAdvance(Calendar,BB902,AZ903,"f",,Trigger)</f>
        <v>45716</v>
      </c>
      <c r="BC903" s="98">
        <f>_xll.qlInterestRateIndexMaturity(Currency&amp;"ibor"&amp;Tenor,BB903,Trigger)</f>
        <v>45898</v>
      </c>
      <c r="BD903" s="242" t="e">
        <f>_xll.qlIndexFixing($AD$5,BA903,TRUE,_xll.ohTrigger(Trigger,Trigger6M))</f>
        <v>#NUM!</v>
      </c>
      <c r="BE903" s="242">
        <f>IFERROR(_xll.qlIndexFixing($BF$1,BA903,,_xll.ohTrigger(Trigger,Trigger6M)),#N/A)</f>
        <v>1.9445725618282686E-2</v>
      </c>
    </row>
    <row r="904" spans="52:57" ht="11.25" customHeight="1" x14ac:dyDescent="0.25">
      <c r="AZ904" s="99" t="s">
        <v>83</v>
      </c>
      <c r="BA904" s="98">
        <f>_xll.qlInterestRateIndexFixingDate(Currency&amp;"ibor"&amp;Tenor,BB904,Trigger)</f>
        <v>45721</v>
      </c>
      <c r="BB904" s="98">
        <f>_xll.qlCalendarAdvance(Calendar,BB903,AZ904,"f",,Trigger)</f>
        <v>45723</v>
      </c>
      <c r="BC904" s="98">
        <f>_xll.qlInterestRateIndexMaturity(Currency&amp;"ibor"&amp;Tenor,BB904,Trigger)</f>
        <v>45908</v>
      </c>
      <c r="BD904" s="242" t="e">
        <f>_xll.qlIndexFixing($AD$5,BA904,TRUE,_xll.ohTrigger(Trigger,Trigger6M))</f>
        <v>#NUM!</v>
      </c>
      <c r="BE904" s="242">
        <f>IFERROR(_xll.qlIndexFixing($BF$1,BA904,,_xll.ohTrigger(Trigger,Trigger6M)),#N/A)</f>
        <v>1.9467792716204455E-2</v>
      </c>
    </row>
    <row r="905" spans="52:57" ht="11.25" customHeight="1" x14ac:dyDescent="0.25">
      <c r="AZ905" s="99" t="s">
        <v>83</v>
      </c>
      <c r="BA905" s="98">
        <f>_xll.qlInterestRateIndexFixingDate(Currency&amp;"ibor"&amp;Tenor,BB905,Trigger)</f>
        <v>45728</v>
      </c>
      <c r="BB905" s="98">
        <f>_xll.qlCalendarAdvance(Calendar,BB904,AZ905,"f",,Trigger)</f>
        <v>45730</v>
      </c>
      <c r="BC905" s="98">
        <f>_xll.qlInterestRateIndexMaturity(Currency&amp;"ibor"&amp;Tenor,BB905,Trigger)</f>
        <v>45915</v>
      </c>
      <c r="BD905" s="242" t="e">
        <f>_xll.qlIndexFixing($AD$5,BA905,TRUE,_xll.ohTrigger(Trigger,Trigger6M))</f>
        <v>#NUM!</v>
      </c>
      <c r="BE905" s="242">
        <f>IFERROR(_xll.qlIndexFixing($BF$1,BA905,,_xll.ohTrigger(Trigger,Trigger6M)),#N/A)</f>
        <v>1.9484691803719745E-2</v>
      </c>
    </row>
    <row r="906" spans="52:57" ht="11.25" customHeight="1" x14ac:dyDescent="0.25">
      <c r="AZ906" s="99" t="s">
        <v>83</v>
      </c>
      <c r="BA906" s="98">
        <f>_xll.qlInterestRateIndexFixingDate(Currency&amp;"ibor"&amp;Tenor,BB906,Trigger)</f>
        <v>45735</v>
      </c>
      <c r="BB906" s="98">
        <f>_xll.qlCalendarAdvance(Calendar,BB905,AZ906,"f",,Trigger)</f>
        <v>45737</v>
      </c>
      <c r="BC906" s="98">
        <f>_xll.qlInterestRateIndexMaturity(Currency&amp;"ibor"&amp;Tenor,BB906,Trigger)</f>
        <v>45922</v>
      </c>
      <c r="BD906" s="242" t="e">
        <f>_xll.qlIndexFixing($AD$5,BA906,TRUE,_xll.ohTrigger(Trigger,Trigger6M))</f>
        <v>#NUM!</v>
      </c>
      <c r="BE906" s="242">
        <f>IFERROR(_xll.qlIndexFixing($BF$1,BA906,,_xll.ohTrigger(Trigger,Trigger6M)),#N/A)</f>
        <v>1.9501670017194873E-2</v>
      </c>
    </row>
    <row r="907" spans="52:57" ht="11.25" customHeight="1" x14ac:dyDescent="0.25">
      <c r="AZ907" s="99" t="s">
        <v>83</v>
      </c>
      <c r="BA907" s="98">
        <f>_xll.qlInterestRateIndexFixingDate(Currency&amp;"ibor"&amp;Tenor,BB907,Trigger)</f>
        <v>45742</v>
      </c>
      <c r="BB907" s="98">
        <f>_xll.qlCalendarAdvance(Calendar,BB906,AZ907,"f",,Trigger)</f>
        <v>45744</v>
      </c>
      <c r="BC907" s="98">
        <f>_xll.qlInterestRateIndexMaturity(Currency&amp;"ibor"&amp;Tenor,BB907,Trigger)</f>
        <v>45929</v>
      </c>
      <c r="BD907" s="242" t="e">
        <f>_xll.qlIndexFixing($AD$5,BA907,TRUE,_xll.ohTrigger(Trigger,Trigger6M))</f>
        <v>#NUM!</v>
      </c>
      <c r="BE907" s="242">
        <f>IFERROR(_xll.qlIndexFixing($BF$1,BA907,,_xll.ohTrigger(Trigger,Trigger6M)),#N/A)</f>
        <v>1.9518718687281354E-2</v>
      </c>
    </row>
    <row r="908" spans="52:57" ht="11.25" customHeight="1" x14ac:dyDescent="0.25">
      <c r="AZ908" s="99" t="s">
        <v>83</v>
      </c>
      <c r="BA908" s="98">
        <f>_xll.qlInterestRateIndexFixingDate(Currency&amp;"ibor"&amp;Tenor,BB908,Trigger)</f>
        <v>45749</v>
      </c>
      <c r="BB908" s="98">
        <f>_xll.qlCalendarAdvance(Calendar,BB907,AZ908,"f",,Trigger)</f>
        <v>45751</v>
      </c>
      <c r="BC908" s="98">
        <f>_xll.qlInterestRateIndexMaturity(Currency&amp;"ibor"&amp;Tenor,BB908,Trigger)</f>
        <v>45936</v>
      </c>
      <c r="BD908" s="242" t="e">
        <f>_xll.qlIndexFixing($AD$5,BA908,TRUE,_xll.ohTrigger(Trigger,Trigger6M))</f>
        <v>#NUM!</v>
      </c>
      <c r="BE908" s="242">
        <f>IFERROR(_xll.qlIndexFixing($BF$1,BA908,,_xll.ohTrigger(Trigger,Trigger6M)),#N/A)</f>
        <v>1.9535829066111468E-2</v>
      </c>
    </row>
    <row r="909" spans="52:57" ht="11.25" customHeight="1" x14ac:dyDescent="0.25">
      <c r="AZ909" s="99" t="s">
        <v>83</v>
      </c>
      <c r="BA909" s="98">
        <f>_xll.qlInterestRateIndexFixingDate(Currency&amp;"ibor"&amp;Tenor,BB909,Trigger)</f>
        <v>45756</v>
      </c>
      <c r="BB909" s="98">
        <f>_xll.qlCalendarAdvance(Calendar,BB908,AZ909,"f",,Trigger)</f>
        <v>45758</v>
      </c>
      <c r="BC909" s="98">
        <f>_xll.qlInterestRateIndexMaturity(Currency&amp;"ibor"&amp;Tenor,BB909,Trigger)</f>
        <v>45943</v>
      </c>
      <c r="BD909" s="242" t="e">
        <f>_xll.qlIndexFixing($AD$5,BA909,TRUE,_xll.ohTrigger(Trigger,Trigger6M))</f>
        <v>#NUM!</v>
      </c>
      <c r="BE909" s="242">
        <f>IFERROR(_xll.qlIndexFixing($BF$1,BA909,,_xll.ohTrigger(Trigger,Trigger6M)),#N/A)</f>
        <v>1.9552992327291321E-2</v>
      </c>
    </row>
    <row r="910" spans="52:57" ht="11.25" customHeight="1" x14ac:dyDescent="0.25">
      <c r="AZ910" s="99" t="s">
        <v>83</v>
      </c>
      <c r="BA910" s="98">
        <f>_xll.qlInterestRateIndexFixingDate(Currency&amp;"ibor"&amp;Tenor,BB910,Trigger)</f>
        <v>45763</v>
      </c>
      <c r="BB910" s="98">
        <f>_xll.qlCalendarAdvance(Calendar,BB909,AZ910,"f",,Trigger)</f>
        <v>45769</v>
      </c>
      <c r="BC910" s="98">
        <f>_xll.qlInterestRateIndexMaturity(Currency&amp;"ibor"&amp;Tenor,BB910,Trigger)</f>
        <v>45952</v>
      </c>
      <c r="BD910" s="242" t="e">
        <f>_xll.qlIndexFixing($AD$5,BA910,TRUE,_xll.ohTrigger(Trigger,Trigger6M))</f>
        <v>#NUM!</v>
      </c>
      <c r="BE910" s="242">
        <f>IFERROR(_xll.qlIndexFixing($BF$1,BA910,,_xll.ohTrigger(Trigger,Trigger6M)),#N/A)</f>
        <v>1.9576489809657698E-2</v>
      </c>
    </row>
    <row r="911" spans="52:57" ht="11.25" customHeight="1" x14ac:dyDescent="0.25">
      <c r="AZ911" s="99" t="s">
        <v>83</v>
      </c>
      <c r="BA911" s="98">
        <f>_xll.qlInterestRateIndexFixingDate(Currency&amp;"ibor"&amp;Tenor,BB911,Trigger)</f>
        <v>45772</v>
      </c>
      <c r="BB911" s="98">
        <f>_xll.qlCalendarAdvance(Calendar,BB910,AZ911,"f",,Trigger)</f>
        <v>45776</v>
      </c>
      <c r="BC911" s="98">
        <f>_xll.qlInterestRateIndexMaturity(Currency&amp;"ibor"&amp;Tenor,BB911,Trigger)</f>
        <v>45959</v>
      </c>
      <c r="BD911" s="242" t="e">
        <f>_xll.qlIndexFixing($AD$5,BA911,TRUE,_xll.ohTrigger(Trigger,Trigger6M))</f>
        <v>#NUM!</v>
      </c>
      <c r="BE911" s="242">
        <f>IFERROR(_xll.qlIndexFixing($BF$1,BA911,,_xll.ohTrigger(Trigger,Trigger6M)),#N/A)</f>
        <v>1.9593749993495949E-2</v>
      </c>
    </row>
    <row r="912" spans="52:57" ht="11.25" customHeight="1" x14ac:dyDescent="0.25">
      <c r="AZ912" s="99" t="s">
        <v>83</v>
      </c>
      <c r="BA912" s="98">
        <f>_xll.qlInterestRateIndexFixingDate(Currency&amp;"ibor"&amp;Tenor,BB912,Trigger)</f>
        <v>45779</v>
      </c>
      <c r="BB912" s="98">
        <f>_xll.qlCalendarAdvance(Calendar,BB911,AZ912,"f",,Trigger)</f>
        <v>45783</v>
      </c>
      <c r="BC912" s="98">
        <f>_xll.qlInterestRateIndexMaturity(Currency&amp;"ibor"&amp;Tenor,BB912,Trigger)</f>
        <v>45967</v>
      </c>
      <c r="BD912" s="242" t="e">
        <f>_xll.qlIndexFixing($AD$5,BA912,TRUE,_xll.ohTrigger(Trigger,Trigger6M))</f>
        <v>#NUM!</v>
      </c>
      <c r="BE912" s="242">
        <f>IFERROR(_xll.qlIndexFixing($BF$1,BA912,,_xll.ohTrigger(Trigger,Trigger6M)),#N/A)</f>
        <v>1.9612809382892026E-2</v>
      </c>
    </row>
    <row r="913" spans="52:57" ht="11.25" customHeight="1" x14ac:dyDescent="0.25">
      <c r="AZ913" s="99" t="s">
        <v>83</v>
      </c>
      <c r="BA913" s="98">
        <f>_xll.qlInterestRateIndexFixingDate(Currency&amp;"ibor"&amp;Tenor,BB913,Trigger)</f>
        <v>45786</v>
      </c>
      <c r="BB913" s="98">
        <f>_xll.qlCalendarAdvance(Calendar,BB912,AZ913,"f",,Trigger)</f>
        <v>45790</v>
      </c>
      <c r="BC913" s="98">
        <f>_xll.qlInterestRateIndexMaturity(Currency&amp;"ibor"&amp;Tenor,BB913,Trigger)</f>
        <v>45974</v>
      </c>
      <c r="BD913" s="242" t="e">
        <f>_xll.qlIndexFixing($AD$5,BA913,TRUE,_xll.ohTrigger(Trigger,Trigger6M))</f>
        <v>#NUM!</v>
      </c>
      <c r="BE913" s="242">
        <f>IFERROR(_xll.qlIndexFixing($BF$1,BA913,,_xll.ohTrigger(Trigger,Trigger6M)),#N/A)</f>
        <v>1.9630102636309547E-2</v>
      </c>
    </row>
    <row r="914" spans="52:57" ht="11.25" customHeight="1" x14ac:dyDescent="0.25">
      <c r="AZ914" s="99" t="s">
        <v>83</v>
      </c>
      <c r="BA914" s="98">
        <f>_xll.qlInterestRateIndexFixingDate(Currency&amp;"ibor"&amp;Tenor,BB914,Trigger)</f>
        <v>45793</v>
      </c>
      <c r="BB914" s="98">
        <f>_xll.qlCalendarAdvance(Calendar,BB913,AZ914,"f",,Trigger)</f>
        <v>45797</v>
      </c>
      <c r="BC914" s="98">
        <f>_xll.qlInterestRateIndexMaturity(Currency&amp;"ibor"&amp;Tenor,BB914,Trigger)</f>
        <v>45981</v>
      </c>
      <c r="BD914" s="242" t="e">
        <f>_xll.qlIndexFixing($AD$5,BA914,TRUE,_xll.ohTrigger(Trigger,Trigger6M))</f>
        <v>#NUM!</v>
      </c>
      <c r="BE914" s="242">
        <f>IFERROR(_xll.qlIndexFixing($BF$1,BA914,,_xll.ohTrigger(Trigger,Trigger6M)),#N/A)</f>
        <v>1.9647398976863267E-2</v>
      </c>
    </row>
    <row r="915" spans="52:57" ht="11.25" customHeight="1" x14ac:dyDescent="0.25">
      <c r="AZ915" s="99" t="s">
        <v>83</v>
      </c>
      <c r="BA915" s="98">
        <f>_xll.qlInterestRateIndexFixingDate(Currency&amp;"ibor"&amp;Tenor,BB915,Trigger)</f>
        <v>45800</v>
      </c>
      <c r="BB915" s="98">
        <f>_xll.qlCalendarAdvance(Calendar,BB914,AZ915,"f",,Trigger)</f>
        <v>45804</v>
      </c>
      <c r="BC915" s="98">
        <f>_xll.qlInterestRateIndexMaturity(Currency&amp;"ibor"&amp;Tenor,BB915,Trigger)</f>
        <v>45988</v>
      </c>
      <c r="BD915" s="242" t="e">
        <f>_xll.qlIndexFixing($AD$5,BA915,TRUE,_xll.ohTrigger(Trigger,Trigger6M))</f>
        <v>#NUM!</v>
      </c>
      <c r="BE915" s="242">
        <f>IFERROR(_xll.qlIndexFixing($BF$1,BA915,,_xll.ohTrigger(Trigger,Trigger6M)),#N/A)</f>
        <v>1.9664689013352325E-2</v>
      </c>
    </row>
    <row r="916" spans="52:57" ht="11.25" customHeight="1" x14ac:dyDescent="0.25">
      <c r="AZ916" s="99" t="s">
        <v>83</v>
      </c>
      <c r="BA916" s="98">
        <f>_xll.qlInterestRateIndexFixingDate(Currency&amp;"ibor"&amp;Tenor,BB916,Trigger)</f>
        <v>45807</v>
      </c>
      <c r="BB916" s="98">
        <f>_xll.qlCalendarAdvance(Calendar,BB915,AZ916,"f",,Trigger)</f>
        <v>45811</v>
      </c>
      <c r="BC916" s="98">
        <f>_xll.qlInterestRateIndexMaturity(Currency&amp;"ibor"&amp;Tenor,BB916,Trigger)</f>
        <v>45994</v>
      </c>
      <c r="BD916" s="242" t="e">
        <f>_xll.qlIndexFixing($AD$5,BA916,TRUE,_xll.ohTrigger(Trigger,Trigger6M))</f>
        <v>#NUM!</v>
      </c>
      <c r="BE916" s="242">
        <f>IFERROR(_xll.qlIndexFixing($BF$1,BA916,,_xll.ohTrigger(Trigger,Trigger6M)),#N/A)</f>
        <v>1.9680202437566408E-2</v>
      </c>
    </row>
    <row r="917" spans="52:57" ht="11.25" customHeight="1" x14ac:dyDescent="0.25">
      <c r="AZ917" s="99" t="s">
        <v>83</v>
      </c>
      <c r="BA917" s="98">
        <f>_xll.qlInterestRateIndexFixingDate(Currency&amp;"ibor"&amp;Tenor,BB917,Trigger)</f>
        <v>45814</v>
      </c>
      <c r="BB917" s="98">
        <f>_xll.qlCalendarAdvance(Calendar,BB916,AZ917,"f",,Trigger)</f>
        <v>45818</v>
      </c>
      <c r="BC917" s="98">
        <f>_xll.qlInterestRateIndexMaturity(Currency&amp;"ibor"&amp;Tenor,BB917,Trigger)</f>
        <v>46001</v>
      </c>
      <c r="BD917" s="242" t="e">
        <f>_xll.qlIndexFixing($AD$5,BA917,TRUE,_xll.ohTrigger(Trigger,Trigger6M))</f>
        <v>#NUM!</v>
      </c>
      <c r="BE917" s="242">
        <f>IFERROR(_xll.qlIndexFixing($BF$1,BA917,,_xll.ohTrigger(Trigger,Trigger6M)),#N/A)</f>
        <v>1.9697457148682058E-2</v>
      </c>
    </row>
    <row r="918" spans="52:57" ht="11.25" customHeight="1" x14ac:dyDescent="0.25">
      <c r="AZ918" s="99" t="s">
        <v>83</v>
      </c>
      <c r="BA918" s="98">
        <f>_xll.qlInterestRateIndexFixingDate(Currency&amp;"ibor"&amp;Tenor,BB918,Trigger)</f>
        <v>45821</v>
      </c>
      <c r="BB918" s="98">
        <f>_xll.qlCalendarAdvance(Calendar,BB917,AZ918,"f",,Trigger)</f>
        <v>45825</v>
      </c>
      <c r="BC918" s="98">
        <f>_xll.qlInterestRateIndexMaturity(Currency&amp;"ibor"&amp;Tenor,BB918,Trigger)</f>
        <v>46008</v>
      </c>
      <c r="BD918" s="242" t="e">
        <f>_xll.qlIndexFixing($AD$5,BA918,TRUE,_xll.ohTrigger(Trigger,Trigger6M))</f>
        <v>#NUM!</v>
      </c>
      <c r="BE918" s="242">
        <f>IFERROR(_xll.qlIndexFixing($BF$1,BA918,,_xll.ohTrigger(Trigger,Trigger6M)),#N/A)</f>
        <v>1.9714677535765127E-2</v>
      </c>
    </row>
    <row r="919" spans="52:57" ht="11.25" customHeight="1" x14ac:dyDescent="0.25">
      <c r="AZ919" s="99" t="s">
        <v>83</v>
      </c>
      <c r="BA919" s="98">
        <f>_xll.qlInterestRateIndexFixingDate(Currency&amp;"ibor"&amp;Tenor,BB919,Trigger)</f>
        <v>45828</v>
      </c>
      <c r="BB919" s="98">
        <f>_xll.qlCalendarAdvance(Calendar,BB918,AZ919,"f",,Trigger)</f>
        <v>45832</v>
      </c>
      <c r="BC919" s="98">
        <f>_xll.qlInterestRateIndexMaturity(Currency&amp;"ibor"&amp;Tenor,BB919,Trigger)</f>
        <v>46015</v>
      </c>
      <c r="BD919" s="242" t="e">
        <f>_xll.qlIndexFixing($AD$5,BA919,TRUE,_xll.ohTrigger(Trigger,Trigger6M))</f>
        <v>#NUM!</v>
      </c>
      <c r="BE919" s="242">
        <f>IFERROR(_xll.qlIndexFixing($BF$1,BA919,,_xll.ohTrigger(Trigger,Trigger6M)),#N/A)</f>
        <v>1.9731853840787791E-2</v>
      </c>
    </row>
    <row r="920" spans="52:57" ht="11.25" customHeight="1" x14ac:dyDescent="0.25">
      <c r="AZ920" s="99" t="s">
        <v>83</v>
      </c>
      <c r="BA920" s="98">
        <f>_xll.qlInterestRateIndexFixingDate(Currency&amp;"ibor"&amp;Tenor,BB920,Trigger)</f>
        <v>45835</v>
      </c>
      <c r="BB920" s="98">
        <f>_xll.qlCalendarAdvance(Calendar,BB919,AZ920,"f",,Trigger)</f>
        <v>45839</v>
      </c>
      <c r="BC920" s="98">
        <f>_xll.qlInterestRateIndexMaturity(Currency&amp;"ibor"&amp;Tenor,BB920,Trigger)</f>
        <v>46024</v>
      </c>
      <c r="BD920" s="242" t="e">
        <f>_xll.qlIndexFixing($AD$5,BA920,TRUE,_xll.ohTrigger(Trigger,Trigger6M))</f>
        <v>#NUM!</v>
      </c>
      <c r="BE920" s="242">
        <f>IFERROR(_xll.qlIndexFixing($BF$1,BA920,,_xll.ohTrigger(Trigger,Trigger6M)),#N/A)</f>
        <v>1.9752443797133392E-2</v>
      </c>
    </row>
    <row r="921" spans="52:57" ht="11.25" customHeight="1" x14ac:dyDescent="0.25">
      <c r="AZ921" s="99" t="s">
        <v>83</v>
      </c>
      <c r="BA921" s="98">
        <f>_xll.qlInterestRateIndexFixingDate(Currency&amp;"ibor"&amp;Tenor,BB921,Trigger)</f>
        <v>45842</v>
      </c>
      <c r="BB921" s="98">
        <f>_xll.qlCalendarAdvance(Calendar,BB920,AZ921,"f",,Trigger)</f>
        <v>45846</v>
      </c>
      <c r="BC921" s="98">
        <f>_xll.qlInterestRateIndexMaturity(Currency&amp;"ibor"&amp;Tenor,BB921,Trigger)</f>
        <v>46030</v>
      </c>
      <c r="BD921" s="242" t="e">
        <f>_xll.qlIndexFixing($AD$5,BA921,TRUE,_xll.ohTrigger(Trigger,Trigger6M))</f>
        <v>#NUM!</v>
      </c>
      <c r="BE921" s="242">
        <f>IFERROR(_xll.qlIndexFixing($BF$1,BA921,,_xll.ohTrigger(Trigger,Trigger6M)),#N/A)</f>
        <v>1.9767760987547137E-2</v>
      </c>
    </row>
    <row r="922" spans="52:57" ht="11.25" customHeight="1" x14ac:dyDescent="0.25">
      <c r="AZ922" s="99" t="s">
        <v>83</v>
      </c>
      <c r="BA922" s="98">
        <f>_xll.qlInterestRateIndexFixingDate(Currency&amp;"ibor"&amp;Tenor,BB922,Trigger)</f>
        <v>45849</v>
      </c>
      <c r="BB922" s="98">
        <f>_xll.qlCalendarAdvance(Calendar,BB921,AZ922,"f",,Trigger)</f>
        <v>45853</v>
      </c>
      <c r="BC922" s="98">
        <f>_xll.qlInterestRateIndexMaturity(Currency&amp;"ibor"&amp;Tenor,BB922,Trigger)</f>
        <v>46037</v>
      </c>
      <c r="BD922" s="242" t="e">
        <f>_xll.qlIndexFixing($AD$5,BA922,TRUE,_xll.ohTrigger(Trigger,Trigger6M))</f>
        <v>#NUM!</v>
      </c>
      <c r="BE922" s="242">
        <f>IFERROR(_xll.qlIndexFixing($BF$1,BA922,,_xll.ohTrigger(Trigger,Trigger6M)),#N/A)</f>
        <v>1.9784737307113321E-2</v>
      </c>
    </row>
    <row r="923" spans="52:57" ht="11.25" customHeight="1" x14ac:dyDescent="0.25">
      <c r="AZ923" s="99" t="s">
        <v>83</v>
      </c>
      <c r="BA923" s="98">
        <f>_xll.qlInterestRateIndexFixingDate(Currency&amp;"ibor"&amp;Tenor,BB923,Trigger)</f>
        <v>45856</v>
      </c>
      <c r="BB923" s="98">
        <f>_xll.qlCalendarAdvance(Calendar,BB922,AZ923,"f",,Trigger)</f>
        <v>45860</v>
      </c>
      <c r="BC923" s="98">
        <f>_xll.qlInterestRateIndexMaturity(Currency&amp;"ibor"&amp;Tenor,BB923,Trigger)</f>
        <v>46044</v>
      </c>
      <c r="BD923" s="242" t="e">
        <f>_xll.qlIndexFixing($AD$5,BA923,TRUE,_xll.ohTrigger(Trigger,Trigger6M))</f>
        <v>#NUM!</v>
      </c>
      <c r="BE923" s="242">
        <f>IFERROR(_xll.qlIndexFixing($BF$1,BA923,,_xll.ohTrigger(Trigger,Trigger6M)),#N/A)</f>
        <v>1.9801629349449963E-2</v>
      </c>
    </row>
    <row r="924" spans="52:57" ht="11.25" customHeight="1" x14ac:dyDescent="0.25">
      <c r="AZ924" s="99" t="s">
        <v>83</v>
      </c>
      <c r="BA924" s="98">
        <f>_xll.qlInterestRateIndexFixingDate(Currency&amp;"ibor"&amp;Tenor,BB924,Trigger)</f>
        <v>45863</v>
      </c>
      <c r="BB924" s="98">
        <f>_xll.qlCalendarAdvance(Calendar,BB923,AZ924,"f",,Trigger)</f>
        <v>45867</v>
      </c>
      <c r="BC924" s="98">
        <f>_xll.qlInterestRateIndexMaturity(Currency&amp;"ibor"&amp;Tenor,BB924,Trigger)</f>
        <v>46051</v>
      </c>
      <c r="BD924" s="242" t="e">
        <f>_xll.qlIndexFixing($AD$5,BA924,TRUE,_xll.ohTrigger(Trigger,Trigger6M))</f>
        <v>#NUM!</v>
      </c>
      <c r="BE924" s="242">
        <f>IFERROR(_xll.qlIndexFixing($BF$1,BA924,,_xll.ohTrigger(Trigger,Trigger6M)),#N/A)</f>
        <v>1.9818427012448347E-2</v>
      </c>
    </row>
    <row r="925" spans="52:57" ht="11.25" customHeight="1" x14ac:dyDescent="0.25">
      <c r="AZ925" s="99" t="s">
        <v>83</v>
      </c>
      <c r="BA925" s="98">
        <f>_xll.qlInterestRateIndexFixingDate(Currency&amp;"ibor"&amp;Tenor,BB925,Trigger)</f>
        <v>45870</v>
      </c>
      <c r="BB925" s="98">
        <f>_xll.qlCalendarAdvance(Calendar,BB924,AZ925,"f",,Trigger)</f>
        <v>45874</v>
      </c>
      <c r="BC925" s="98">
        <f>_xll.qlInterestRateIndexMaturity(Currency&amp;"ibor"&amp;Tenor,BB925,Trigger)</f>
        <v>46058</v>
      </c>
      <c r="BD925" s="242" t="e">
        <f>_xll.qlIndexFixing($AD$5,BA925,TRUE,_xll.ohTrigger(Trigger,Trigger6M))</f>
        <v>#NUM!</v>
      </c>
      <c r="BE925" s="242">
        <f>IFERROR(_xll.qlIndexFixing($BF$1,BA925,,_xll.ohTrigger(Trigger,Trigger6M)),#N/A)</f>
        <v>1.9835120115009899E-2</v>
      </c>
    </row>
    <row r="926" spans="52:57" ht="11.25" customHeight="1" x14ac:dyDescent="0.25">
      <c r="AZ926" s="99" t="s">
        <v>83</v>
      </c>
      <c r="BA926" s="98">
        <f>_xll.qlInterestRateIndexFixingDate(Currency&amp;"ibor"&amp;Tenor,BB926,Trigger)</f>
        <v>45877</v>
      </c>
      <c r="BB926" s="98">
        <f>_xll.qlCalendarAdvance(Calendar,BB925,AZ926,"f",,Trigger)</f>
        <v>45881</v>
      </c>
      <c r="BC926" s="98">
        <f>_xll.qlInterestRateIndexMaturity(Currency&amp;"ibor"&amp;Tenor,BB926,Trigger)</f>
        <v>46065</v>
      </c>
      <c r="BD926" s="242" t="e">
        <f>_xll.qlIndexFixing($AD$5,BA926,TRUE,_xll.ohTrigger(Trigger,Trigger6M))</f>
        <v>#NUM!</v>
      </c>
      <c r="BE926" s="242">
        <f>IFERROR(_xll.qlIndexFixing($BF$1,BA926,,_xll.ohTrigger(Trigger,Trigger6M)),#N/A)</f>
        <v>1.9851698397045758E-2</v>
      </c>
    </row>
    <row r="927" spans="52:57" ht="11.25" customHeight="1" x14ac:dyDescent="0.25">
      <c r="AZ927" s="99" t="s">
        <v>83</v>
      </c>
      <c r="BA927" s="98">
        <f>_xll.qlInterestRateIndexFixingDate(Currency&amp;"ibor"&amp;Tenor,BB927,Trigger)</f>
        <v>45884</v>
      </c>
      <c r="BB927" s="98">
        <f>_xll.qlCalendarAdvance(Calendar,BB926,AZ927,"f",,Trigger)</f>
        <v>45888</v>
      </c>
      <c r="BC927" s="98">
        <f>_xll.qlInterestRateIndexMaturity(Currency&amp;"ibor"&amp;Tenor,BB927,Trigger)</f>
        <v>46072</v>
      </c>
      <c r="BD927" s="242" t="e">
        <f>_xll.qlIndexFixing($AD$5,BA927,TRUE,_xll.ohTrigger(Trigger,Trigger6M))</f>
        <v>#NUM!</v>
      </c>
      <c r="BE927" s="242">
        <f>IFERROR(_xll.qlIndexFixing($BF$1,BA927,,_xll.ohTrigger(Trigger,Trigger6M)),#N/A)</f>
        <v>1.9868151519481105E-2</v>
      </c>
    </row>
    <row r="928" spans="52:57" ht="11.25" customHeight="1" x14ac:dyDescent="0.25">
      <c r="AZ928" s="99" t="s">
        <v>83</v>
      </c>
      <c r="BA928" s="98">
        <f>_xll.qlInterestRateIndexFixingDate(Currency&amp;"ibor"&amp;Tenor,BB928,Trigger)</f>
        <v>45891</v>
      </c>
      <c r="BB928" s="98">
        <f>_xll.qlCalendarAdvance(Calendar,BB927,AZ928,"f",,Trigger)</f>
        <v>45895</v>
      </c>
      <c r="BC928" s="98">
        <f>_xll.qlInterestRateIndexMaturity(Currency&amp;"ibor"&amp;Tenor,BB928,Trigger)</f>
        <v>46079</v>
      </c>
      <c r="BD928" s="242" t="e">
        <f>_xll.qlIndexFixing($AD$5,BA928,TRUE,_xll.ohTrigger(Trigger,Trigger6M))</f>
        <v>#NUM!</v>
      </c>
      <c r="BE928" s="242">
        <f>IFERROR(_xll.qlIndexFixing($BF$1,BA928,,_xll.ohTrigger(Trigger,Trigger6M)),#N/A)</f>
        <v>1.9884469064257355E-2</v>
      </c>
    </row>
    <row r="929" spans="52:57" ht="11.25" customHeight="1" x14ac:dyDescent="0.25">
      <c r="AZ929" s="99" t="s">
        <v>83</v>
      </c>
      <c r="BA929" s="98">
        <f>_xll.qlInterestRateIndexFixingDate(Currency&amp;"ibor"&amp;Tenor,BB929,Trigger)</f>
        <v>45898</v>
      </c>
      <c r="BB929" s="98">
        <f>_xll.qlCalendarAdvance(Calendar,BB928,AZ929,"f",,Trigger)</f>
        <v>45902</v>
      </c>
      <c r="BC929" s="98">
        <f>_xll.qlInterestRateIndexMaturity(Currency&amp;"ibor"&amp;Tenor,BB929,Trigger)</f>
        <v>46083</v>
      </c>
      <c r="BD929" s="242" t="e">
        <f>_xll.qlIndexFixing($AD$5,BA929,TRUE,_xll.ohTrigger(Trigger,Trigger6M))</f>
        <v>#NUM!</v>
      </c>
      <c r="BE929" s="242">
        <f>IFERROR(_xll.qlIndexFixing($BF$1,BA929,,_xll.ohTrigger(Trigger,Trigger6M)),#N/A)</f>
        <v>1.9895683388912285E-2</v>
      </c>
    </row>
    <row r="930" spans="52:57" ht="11.25" customHeight="1" x14ac:dyDescent="0.25">
      <c r="AZ930" s="99" t="s">
        <v>83</v>
      </c>
      <c r="BA930" s="98">
        <f>_xll.qlInterestRateIndexFixingDate(Currency&amp;"ibor"&amp;Tenor,BB930,Trigger)</f>
        <v>45905</v>
      </c>
      <c r="BB930" s="98">
        <f>_xll.qlCalendarAdvance(Calendar,BB929,AZ930,"f",,Trigger)</f>
        <v>45909</v>
      </c>
      <c r="BC930" s="98">
        <f>_xll.qlInterestRateIndexMaturity(Currency&amp;"ibor"&amp;Tenor,BB930,Trigger)</f>
        <v>46090</v>
      </c>
      <c r="BD930" s="242" t="e">
        <f>_xll.qlIndexFixing($AD$5,BA930,TRUE,_xll.ohTrigger(Trigger,Trigger6M))</f>
        <v>#NUM!</v>
      </c>
      <c r="BE930" s="242">
        <f>IFERROR(_xll.qlIndexFixing($BF$1,BA930,,_xll.ohTrigger(Trigger,Trigger6M)),#N/A)</f>
        <v>1.9911735870203024E-2</v>
      </c>
    </row>
    <row r="931" spans="52:57" ht="11.25" customHeight="1" x14ac:dyDescent="0.25">
      <c r="AZ931" s="99" t="s">
        <v>83</v>
      </c>
      <c r="BA931" s="98">
        <f>_xll.qlInterestRateIndexFixingDate(Currency&amp;"ibor"&amp;Tenor,BB931,Trigger)</f>
        <v>45912</v>
      </c>
      <c r="BB931" s="98">
        <f>_xll.qlCalendarAdvance(Calendar,BB930,AZ931,"f",,Trigger)</f>
        <v>45916</v>
      </c>
      <c r="BC931" s="98">
        <f>_xll.qlInterestRateIndexMaturity(Currency&amp;"ibor"&amp;Tenor,BB931,Trigger)</f>
        <v>46097</v>
      </c>
      <c r="BD931" s="242" t="e">
        <f>_xll.qlIndexFixing($AD$5,BA931,TRUE,_xll.ohTrigger(Trigger,Trigger6M))</f>
        <v>#NUM!</v>
      </c>
      <c r="BE931" s="242">
        <f>IFERROR(_xll.qlIndexFixing($BF$1,BA931,,_xll.ohTrigger(Trigger,Trigger6M)),#N/A)</f>
        <v>1.9927638847602947E-2</v>
      </c>
    </row>
    <row r="932" spans="52:57" ht="11.25" customHeight="1" x14ac:dyDescent="0.25">
      <c r="AZ932" s="99" t="s">
        <v>83</v>
      </c>
      <c r="BA932" s="98">
        <f>_xll.qlInterestRateIndexFixingDate(Currency&amp;"ibor"&amp;Tenor,BB932,Trigger)</f>
        <v>45919</v>
      </c>
      <c r="BB932" s="98">
        <f>_xll.qlCalendarAdvance(Calendar,BB931,AZ932,"f",,Trigger)</f>
        <v>45923</v>
      </c>
      <c r="BC932" s="98">
        <f>_xll.qlInterestRateIndexMaturity(Currency&amp;"ibor"&amp;Tenor,BB932,Trigger)</f>
        <v>46104</v>
      </c>
      <c r="BD932" s="242" t="e">
        <f>_xll.qlIndexFixing($AD$5,BA932,TRUE,_xll.ohTrigger(Trigger,Trigger6M))</f>
        <v>#NUM!</v>
      </c>
      <c r="BE932" s="242">
        <f>IFERROR(_xll.qlIndexFixing($BF$1,BA932,,_xll.ohTrigger(Trigger,Trigger6M)),#N/A)</f>
        <v>1.9943392024790417E-2</v>
      </c>
    </row>
    <row r="933" spans="52:57" ht="11.25" customHeight="1" x14ac:dyDescent="0.25">
      <c r="AZ933" s="99" t="s">
        <v>83</v>
      </c>
      <c r="BA933" s="98">
        <f>_xll.qlInterestRateIndexFixingDate(Currency&amp;"ibor"&amp;Tenor,BB933,Trigger)</f>
        <v>45926</v>
      </c>
      <c r="BB933" s="98">
        <f>_xll.qlCalendarAdvance(Calendar,BB932,AZ933,"f",,Trigger)</f>
        <v>45930</v>
      </c>
      <c r="BC933" s="98">
        <f>_xll.qlInterestRateIndexMaturity(Currency&amp;"ibor"&amp;Tenor,BB933,Trigger)</f>
        <v>46112</v>
      </c>
      <c r="BD933" s="242" t="e">
        <f>_xll.qlIndexFixing($AD$5,BA933,TRUE,_xll.ohTrigger(Trigger,Trigger6M))</f>
        <v>#NUM!</v>
      </c>
      <c r="BE933" s="242">
        <f>IFERROR(_xll.qlIndexFixing($BF$1,BA933,,_xll.ohTrigger(Trigger,Trigger6M)),#N/A)</f>
        <v>1.9960608901239726E-2</v>
      </c>
    </row>
    <row r="934" spans="52:57" ht="11.25" customHeight="1" x14ac:dyDescent="0.25">
      <c r="AZ934" s="99" t="s">
        <v>83</v>
      </c>
      <c r="BA934" s="98">
        <f>_xll.qlInterestRateIndexFixingDate(Currency&amp;"ibor"&amp;Tenor,BB934,Trigger)</f>
        <v>45933</v>
      </c>
      <c r="BB934" s="98">
        <f>_xll.qlCalendarAdvance(Calendar,BB933,AZ934,"f",,Trigger)</f>
        <v>45937</v>
      </c>
      <c r="BC934" s="98">
        <f>_xll.qlInterestRateIndexMaturity(Currency&amp;"ibor"&amp;Tenor,BB934,Trigger)</f>
        <v>46119</v>
      </c>
      <c r="BD934" s="242" t="e">
        <f>_xll.qlIndexFixing($AD$5,BA934,TRUE,_xll.ohTrigger(Trigger,Trigger6M))</f>
        <v>#NUM!</v>
      </c>
      <c r="BE934" s="242">
        <f>IFERROR(_xll.qlIndexFixing($BF$1,BA934,,_xll.ohTrigger(Trigger,Trigger6M)),#N/A)</f>
        <v>1.9976051596982108E-2</v>
      </c>
    </row>
    <row r="935" spans="52:57" ht="11.25" customHeight="1" x14ac:dyDescent="0.25">
      <c r="AZ935" s="99" t="s">
        <v>83</v>
      </c>
      <c r="BA935" s="98">
        <f>_xll.qlInterestRateIndexFixingDate(Currency&amp;"ibor"&amp;Tenor,BB935,Trigger)</f>
        <v>45940</v>
      </c>
      <c r="BB935" s="98">
        <f>_xll.qlCalendarAdvance(Calendar,BB934,AZ935,"f",,Trigger)</f>
        <v>45944</v>
      </c>
      <c r="BC935" s="98">
        <f>_xll.qlInterestRateIndexMaturity(Currency&amp;"ibor"&amp;Tenor,BB935,Trigger)</f>
        <v>46126</v>
      </c>
      <c r="BD935" s="242" t="e">
        <f>_xll.qlIndexFixing($AD$5,BA935,TRUE,_xll.ohTrigger(Trigger,Trigger6M))</f>
        <v>#NUM!</v>
      </c>
      <c r="BE935" s="242">
        <f>IFERROR(_xll.qlIndexFixing($BF$1,BA935,,_xll.ohTrigger(Trigger,Trigger6M)),#N/A)</f>
        <v>1.9991343574866517E-2</v>
      </c>
    </row>
    <row r="936" spans="52:57" ht="11.25" customHeight="1" x14ac:dyDescent="0.25">
      <c r="AZ936" s="99" t="s">
        <v>83</v>
      </c>
      <c r="BA936" s="98">
        <f>_xll.qlInterestRateIndexFixingDate(Currency&amp;"ibor"&amp;Tenor,BB936,Trigger)</f>
        <v>45947</v>
      </c>
      <c r="BB936" s="98">
        <f>_xll.qlCalendarAdvance(Calendar,BB935,AZ936,"f",,Trigger)</f>
        <v>45951</v>
      </c>
      <c r="BC936" s="98">
        <f>_xll.qlInterestRateIndexMaturity(Currency&amp;"ibor"&amp;Tenor,BB936,Trigger)</f>
        <v>46133</v>
      </c>
      <c r="BD936" s="242" t="e">
        <f>_xll.qlIndexFixing($AD$5,BA936,TRUE,_xll.ohTrigger(Trigger,Trigger6M))</f>
        <v>#NUM!</v>
      </c>
      <c r="BE936" s="242">
        <f>IFERROR(_xll.qlIndexFixing($BF$1,BA936,,_xll.ohTrigger(Trigger,Trigger6M)),#N/A)</f>
        <v>2.0006484538636744E-2</v>
      </c>
    </row>
    <row r="937" spans="52:57" ht="11.25" customHeight="1" x14ac:dyDescent="0.25">
      <c r="AZ937" s="99" t="s">
        <v>83</v>
      </c>
      <c r="BA937" s="98">
        <f>_xll.qlInterestRateIndexFixingDate(Currency&amp;"ibor"&amp;Tenor,BB937,Trigger)</f>
        <v>45954</v>
      </c>
      <c r="BB937" s="98">
        <f>_xll.qlCalendarAdvance(Calendar,BB936,AZ937,"f",,Trigger)</f>
        <v>45958</v>
      </c>
      <c r="BC937" s="98">
        <f>_xll.qlInterestRateIndexMaturity(Currency&amp;"ibor"&amp;Tenor,BB937,Trigger)</f>
        <v>46140</v>
      </c>
      <c r="BD937" s="242" t="e">
        <f>_xll.qlIndexFixing($AD$5,BA937,TRUE,_xll.ohTrigger(Trigger,Trigger6M))</f>
        <v>#NUM!</v>
      </c>
      <c r="BE937" s="242">
        <f>IFERROR(_xll.qlIndexFixing($BF$1,BA937,,_xll.ohTrigger(Trigger,Trigger6M)),#N/A)</f>
        <v>2.002147419206118E-2</v>
      </c>
    </row>
    <row r="938" spans="52:57" ht="11.25" customHeight="1" x14ac:dyDescent="0.25">
      <c r="AZ938" s="99" t="s">
        <v>83</v>
      </c>
      <c r="BA938" s="98">
        <f>_xll.qlInterestRateIndexFixingDate(Currency&amp;"ibor"&amp;Tenor,BB938,Trigger)</f>
        <v>45961</v>
      </c>
      <c r="BB938" s="98">
        <f>_xll.qlCalendarAdvance(Calendar,BB937,AZ938,"f",,Trigger)</f>
        <v>45965</v>
      </c>
      <c r="BC938" s="98">
        <f>_xll.qlInterestRateIndexMaturity(Currency&amp;"ibor"&amp;Tenor,BB938,Trigger)</f>
        <v>46146</v>
      </c>
      <c r="BD938" s="242" t="e">
        <f>_xll.qlIndexFixing($AD$5,BA938,TRUE,_xll.ohTrigger(Trigger,Trigger6M))</f>
        <v>#NUM!</v>
      </c>
      <c r="BE938" s="242">
        <f>IFERROR(_xll.qlIndexFixing($BF$1,BA938,,_xll.ohTrigger(Trigger,Trigger6M)),#N/A)</f>
        <v>2.0034748692568969E-2</v>
      </c>
    </row>
    <row r="939" spans="52:57" ht="11.25" customHeight="1" x14ac:dyDescent="0.25">
      <c r="AZ939" s="99" t="s">
        <v>83</v>
      </c>
      <c r="BA939" s="98">
        <f>_xll.qlInterestRateIndexFixingDate(Currency&amp;"ibor"&amp;Tenor,BB939,Trigger)</f>
        <v>45968</v>
      </c>
      <c r="BB939" s="98">
        <f>_xll.qlCalendarAdvance(Calendar,BB938,AZ939,"f",,Trigger)</f>
        <v>45972</v>
      </c>
      <c r="BC939" s="98">
        <f>_xll.qlInterestRateIndexMaturity(Currency&amp;"ibor"&amp;Tenor,BB939,Trigger)</f>
        <v>46153</v>
      </c>
      <c r="BD939" s="242" t="e">
        <f>_xll.qlIndexFixing($AD$5,BA939,TRUE,_xll.ohTrigger(Trigger,Trigger6M))</f>
        <v>#NUM!</v>
      </c>
      <c r="BE939" s="242">
        <f>IFERROR(_xll.qlIndexFixing($BF$1,BA939,,_xll.ohTrigger(Trigger,Trigger6M)),#N/A)</f>
        <v>2.0049444973347371E-2</v>
      </c>
    </row>
    <row r="940" spans="52:57" ht="11.25" customHeight="1" x14ac:dyDescent="0.25">
      <c r="AZ940" s="99" t="s">
        <v>83</v>
      </c>
      <c r="BA940" s="98">
        <f>_xll.qlInterestRateIndexFixingDate(Currency&amp;"ibor"&amp;Tenor,BB940,Trigger)</f>
        <v>45975</v>
      </c>
      <c r="BB940" s="98">
        <f>_xll.qlCalendarAdvance(Calendar,BB939,AZ940,"f",,Trigger)</f>
        <v>45979</v>
      </c>
      <c r="BC940" s="98">
        <f>_xll.qlInterestRateIndexMaturity(Currency&amp;"ibor"&amp;Tenor,BB940,Trigger)</f>
        <v>46160</v>
      </c>
      <c r="BD940" s="242" t="e">
        <f>_xll.qlIndexFixing($AD$5,BA940,TRUE,_xll.ohTrigger(Trigger,Trigger6M))</f>
        <v>#NUM!</v>
      </c>
      <c r="BE940" s="242">
        <f>IFERROR(_xll.qlIndexFixing($BF$1,BA940,,_xll.ohTrigger(Trigger,Trigger6M)),#N/A)</f>
        <v>2.0063989084237593E-2</v>
      </c>
    </row>
    <row r="941" spans="52:57" ht="11.25" customHeight="1" x14ac:dyDescent="0.25">
      <c r="AZ941" s="99" t="s">
        <v>83</v>
      </c>
      <c r="BA941" s="98">
        <f>_xll.qlInterestRateIndexFixingDate(Currency&amp;"ibor"&amp;Tenor,BB941,Trigger)</f>
        <v>45982</v>
      </c>
      <c r="BB941" s="98">
        <f>_xll.qlCalendarAdvance(Calendar,BB940,AZ941,"f",,Trigger)</f>
        <v>45986</v>
      </c>
      <c r="BC941" s="98">
        <f>_xll.qlInterestRateIndexMaturity(Currency&amp;"ibor"&amp;Tenor,BB941,Trigger)</f>
        <v>46167</v>
      </c>
      <c r="BD941" s="242" t="e">
        <f>_xll.qlIndexFixing($AD$5,BA941,TRUE,_xll.ohTrigger(Trigger,Trigger6M))</f>
        <v>#NUM!</v>
      </c>
      <c r="BE941" s="242">
        <f>IFERROR(_xll.qlIndexFixing($BF$1,BA941,,_xll.ohTrigger(Trigger,Trigger6M)),#N/A)</f>
        <v>2.0078380729145435E-2</v>
      </c>
    </row>
    <row r="942" spans="52:57" ht="11.25" customHeight="1" x14ac:dyDescent="0.25">
      <c r="AZ942" s="99" t="s">
        <v>83</v>
      </c>
      <c r="BA942" s="98">
        <f>_xll.qlInterestRateIndexFixingDate(Currency&amp;"ibor"&amp;Tenor,BB942,Trigger)</f>
        <v>45989</v>
      </c>
      <c r="BB942" s="98">
        <f>_xll.qlCalendarAdvance(Calendar,BB941,AZ942,"f",,Trigger)</f>
        <v>45993</v>
      </c>
      <c r="BC942" s="98">
        <f>_xll.qlInterestRateIndexMaturity(Currency&amp;"ibor"&amp;Tenor,BB942,Trigger)</f>
        <v>46175</v>
      </c>
      <c r="BD942" s="242" t="e">
        <f>_xll.qlIndexFixing($AD$5,BA942,TRUE,_xll.ohTrigger(Trigger,Trigger6M))</f>
        <v>#NUM!</v>
      </c>
      <c r="BE942" s="242">
        <f>IFERROR(_xll.qlIndexFixing($BF$1,BA942,,_xll.ohTrigger(Trigger,Trigger6M)),#N/A)</f>
        <v>2.0094142437723374E-2</v>
      </c>
    </row>
    <row r="943" spans="52:57" ht="11.25" customHeight="1" x14ac:dyDescent="0.25">
      <c r="AZ943" s="99" t="s">
        <v>83</v>
      </c>
      <c r="BA943" s="98">
        <f>_xll.qlInterestRateIndexFixingDate(Currency&amp;"ibor"&amp;Tenor,BB943,Trigger)</f>
        <v>45996</v>
      </c>
      <c r="BB943" s="98">
        <f>_xll.qlCalendarAdvance(Calendar,BB942,AZ943,"f",,Trigger)</f>
        <v>46000</v>
      </c>
      <c r="BC943" s="98">
        <f>_xll.qlInterestRateIndexMaturity(Currency&amp;"ibor"&amp;Tenor,BB943,Trigger)</f>
        <v>46182</v>
      </c>
      <c r="BD943" s="242" t="e">
        <f>_xll.qlIndexFixing($AD$5,BA943,TRUE,_xll.ohTrigger(Trigger,Trigger6M))</f>
        <v>#NUM!</v>
      </c>
      <c r="BE943" s="242">
        <f>IFERROR(_xll.qlIndexFixing($BF$1,BA943,,_xll.ohTrigger(Trigger,Trigger6M)),#N/A)</f>
        <v>2.0108218009672683E-2</v>
      </c>
    </row>
    <row r="944" spans="52:57" ht="11.25" customHeight="1" x14ac:dyDescent="0.25">
      <c r="AZ944" s="99" t="s">
        <v>83</v>
      </c>
      <c r="BA944" s="98">
        <f>_xll.qlInterestRateIndexFixingDate(Currency&amp;"ibor"&amp;Tenor,BB944,Trigger)</f>
        <v>46003</v>
      </c>
      <c r="BB944" s="98">
        <f>_xll.qlCalendarAdvance(Calendar,BB943,AZ944,"f",,Trigger)</f>
        <v>46007</v>
      </c>
      <c r="BC944" s="98">
        <f>_xll.qlInterestRateIndexMaturity(Currency&amp;"ibor"&amp;Tenor,BB944,Trigger)</f>
        <v>46189</v>
      </c>
      <c r="BD944" s="242" t="e">
        <f>_xll.qlIndexFixing($AD$5,BA944,TRUE,_xll.ohTrigger(Trigger,Trigger6M))</f>
        <v>#NUM!</v>
      </c>
      <c r="BE944" s="242">
        <f>IFERROR(_xll.qlIndexFixing($BF$1,BA944,,_xll.ohTrigger(Trigger,Trigger6M)),#N/A)</f>
        <v>2.0122140198387529E-2</v>
      </c>
    </row>
    <row r="945" spans="52:57" ht="11.25" customHeight="1" x14ac:dyDescent="0.25">
      <c r="AZ945" s="99" t="s">
        <v>83</v>
      </c>
      <c r="BA945" s="98">
        <f>_xll.qlInterestRateIndexFixingDate(Currency&amp;"ibor"&amp;Tenor,BB945,Trigger)</f>
        <v>46010</v>
      </c>
      <c r="BB945" s="98">
        <f>_xll.qlCalendarAdvance(Calendar,BB944,AZ945,"f",,Trigger)</f>
        <v>46014</v>
      </c>
      <c r="BC945" s="98">
        <f>_xll.qlInterestRateIndexMaturity(Currency&amp;"ibor"&amp;Tenor,BB945,Trigger)</f>
        <v>46196</v>
      </c>
      <c r="BD945" s="242" t="e">
        <f>_xll.qlIndexFixing($AD$5,BA945,TRUE,_xll.ohTrigger(Trigger,Trigger6M))</f>
        <v>#NUM!</v>
      </c>
      <c r="BE945" s="242">
        <f>IFERROR(_xll.qlIndexFixing($BF$1,BA945,,_xll.ohTrigger(Trigger,Trigger6M)),#N/A)</f>
        <v>2.0135908707847993E-2</v>
      </c>
    </row>
    <row r="946" spans="52:57" ht="11.25" customHeight="1" x14ac:dyDescent="0.25">
      <c r="AZ946" s="99" t="s">
        <v>83</v>
      </c>
      <c r="BA946" s="98">
        <f>_xll.qlInterestRateIndexFixingDate(Currency&amp;"ibor"&amp;Tenor,BB946,Trigger)</f>
        <v>46015</v>
      </c>
      <c r="BB946" s="98">
        <f>_xll.qlCalendarAdvance(Calendar,BB945,AZ946,"f",,Trigger)</f>
        <v>46021</v>
      </c>
      <c r="BC946" s="98">
        <f>_xll.qlInterestRateIndexMaturity(Currency&amp;"ibor"&amp;Tenor,BB946,Trigger)</f>
        <v>46203</v>
      </c>
      <c r="BD946" s="242" t="e">
        <f>_xll.qlIndexFixing($AD$5,BA946,TRUE,_xll.ohTrigger(Trigger,Trigger6M))</f>
        <v>#NUM!</v>
      </c>
      <c r="BE946" s="242">
        <f>IFERROR(_xll.qlIndexFixing($BF$1,BA946,,_xll.ohTrigger(Trigger,Trigger6M)),#N/A)</f>
        <v>2.0149523242060964E-2</v>
      </c>
    </row>
    <row r="947" spans="52:57" ht="11.25" customHeight="1" x14ac:dyDescent="0.25">
      <c r="AZ947" s="99" t="s">
        <v>83</v>
      </c>
      <c r="BA947" s="98">
        <f>_xll.qlInterestRateIndexFixingDate(Currency&amp;"ibor"&amp;Tenor,BB947,Trigger)</f>
        <v>46024</v>
      </c>
      <c r="BB947" s="98">
        <f>_xll.qlCalendarAdvance(Calendar,BB946,AZ947,"f",,Trigger)</f>
        <v>46028</v>
      </c>
      <c r="BC947" s="98">
        <f>_xll.qlInterestRateIndexMaturity(Currency&amp;"ibor"&amp;Tenor,BB947,Trigger)</f>
        <v>46209</v>
      </c>
      <c r="BD947" s="242" t="e">
        <f>_xll.qlIndexFixing($AD$5,BA947,TRUE,_xll.ohTrigger(Trigger,Trigger6M))</f>
        <v>#NUM!</v>
      </c>
      <c r="BE947" s="242">
        <f>IFERROR(_xll.qlIndexFixing($BF$1,BA947,,_xll.ohTrigger(Trigger,Trigger6M)),#N/A)</f>
        <v>2.0161512234979737E-2</v>
      </c>
    </row>
    <row r="948" spans="52:57" ht="11.25" customHeight="1" x14ac:dyDescent="0.25">
      <c r="AZ948" s="99" t="s">
        <v>83</v>
      </c>
      <c r="BA948" s="98">
        <f>_xll.qlInterestRateIndexFixingDate(Currency&amp;"ibor"&amp;Tenor,BB948,Trigger)</f>
        <v>46031</v>
      </c>
      <c r="BB948" s="98">
        <f>_xll.qlCalendarAdvance(Calendar,BB947,AZ948,"f",,Trigger)</f>
        <v>46035</v>
      </c>
      <c r="BC948" s="98">
        <f>_xll.qlInterestRateIndexMaturity(Currency&amp;"ibor"&amp;Tenor,BB948,Trigger)</f>
        <v>46216</v>
      </c>
      <c r="BD948" s="242" t="e">
        <f>_xll.qlIndexFixing($AD$5,BA948,TRUE,_xll.ohTrigger(Trigger,Trigger6M))</f>
        <v>#NUM!</v>
      </c>
      <c r="BE948" s="242">
        <f>IFERROR(_xll.qlIndexFixing($BF$1,BA948,,_xll.ohTrigger(Trigger,Trigger6M)),#N/A)</f>
        <v>2.0174828329590357E-2</v>
      </c>
    </row>
    <row r="949" spans="52:57" ht="11.25" customHeight="1" x14ac:dyDescent="0.25">
      <c r="AZ949" s="99" t="s">
        <v>83</v>
      </c>
      <c r="BA949" s="98">
        <f>_xll.qlInterestRateIndexFixingDate(Currency&amp;"ibor"&amp;Tenor,BB949,Trigger)</f>
        <v>46038</v>
      </c>
      <c r="BB949" s="98">
        <f>_xll.qlCalendarAdvance(Calendar,BB948,AZ949,"f",,Trigger)</f>
        <v>46042</v>
      </c>
      <c r="BC949" s="98">
        <f>_xll.qlInterestRateIndexMaturity(Currency&amp;"ibor"&amp;Tenor,BB949,Trigger)</f>
        <v>46223</v>
      </c>
      <c r="BD949" s="242" t="e">
        <f>_xll.qlIndexFixing($AD$5,BA949,TRUE,_xll.ohTrigger(Trigger,Trigger6M))</f>
        <v>#NUM!</v>
      </c>
      <c r="BE949" s="242">
        <f>IFERROR(_xll.qlIndexFixing($BF$1,BA949,,_xll.ohTrigger(Trigger,Trigger6M)),#N/A)</f>
        <v>2.0187989590424234E-2</v>
      </c>
    </row>
    <row r="950" spans="52:57" ht="11.25" customHeight="1" x14ac:dyDescent="0.25">
      <c r="AZ950" s="99" t="s">
        <v>83</v>
      </c>
      <c r="BA950" s="98">
        <f>_xll.qlInterestRateIndexFixingDate(Currency&amp;"ibor"&amp;Tenor,BB950,Trigger)</f>
        <v>46045</v>
      </c>
      <c r="BB950" s="98">
        <f>_xll.qlCalendarAdvance(Calendar,BB949,AZ950,"f",,Trigger)</f>
        <v>46049</v>
      </c>
      <c r="BC950" s="98">
        <f>_xll.qlInterestRateIndexMaturity(Currency&amp;"ibor"&amp;Tenor,BB950,Trigger)</f>
        <v>46230</v>
      </c>
      <c r="BD950" s="242" t="e">
        <f>_xll.qlIndexFixing($AD$5,BA950,TRUE,_xll.ohTrigger(Trigger,Trigger6M))</f>
        <v>#NUM!</v>
      </c>
      <c r="BE950" s="242">
        <f>IFERROR(_xll.qlIndexFixing($BF$1,BA950,,_xll.ohTrigger(Trigger,Trigger6M)),#N/A)</f>
        <v>2.0200995721633166E-2</v>
      </c>
    </row>
    <row r="951" spans="52:57" ht="11.25" customHeight="1" x14ac:dyDescent="0.25">
      <c r="AZ951" s="99" t="s">
        <v>83</v>
      </c>
      <c r="BA951" s="98">
        <f>_xll.qlInterestRateIndexFixingDate(Currency&amp;"ibor"&amp;Tenor,BB951,Trigger)</f>
        <v>46052</v>
      </c>
      <c r="BB951" s="98">
        <f>_xll.qlCalendarAdvance(Calendar,BB950,AZ951,"f",,Trigger)</f>
        <v>46056</v>
      </c>
      <c r="BC951" s="98">
        <f>_xll.qlInterestRateIndexMaturity(Currency&amp;"ibor"&amp;Tenor,BB951,Trigger)</f>
        <v>46237</v>
      </c>
      <c r="BD951" s="242" t="e">
        <f>_xll.qlIndexFixing($AD$5,BA951,TRUE,_xll.ohTrigger(Trigger,Trigger6M))</f>
        <v>#NUM!</v>
      </c>
      <c r="BE951" s="242">
        <f>IFERROR(_xll.qlIndexFixing($BF$1,BA951,,_xll.ohTrigger(Trigger,Trigger6M)),#N/A)</f>
        <v>2.0213846427394998E-2</v>
      </c>
    </row>
    <row r="952" spans="52:57" ht="11.25" customHeight="1" x14ac:dyDescent="0.25">
      <c r="AZ952" s="99" t="s">
        <v>83</v>
      </c>
      <c r="BA952" s="98">
        <f>_xll.qlInterestRateIndexFixingDate(Currency&amp;"ibor"&amp;Tenor,BB952,Trigger)</f>
        <v>46059</v>
      </c>
      <c r="BB952" s="98">
        <f>_xll.qlCalendarAdvance(Calendar,BB951,AZ952,"f",,Trigger)</f>
        <v>46063</v>
      </c>
      <c r="BC952" s="98">
        <f>_xll.qlInterestRateIndexMaturity(Currency&amp;"ibor"&amp;Tenor,BB952,Trigger)</f>
        <v>46244</v>
      </c>
      <c r="BD952" s="242" t="e">
        <f>_xll.qlIndexFixing($AD$5,BA952,TRUE,_xll.ohTrigger(Trigger,Trigger6M))</f>
        <v>#NUM!</v>
      </c>
      <c r="BE952" s="242">
        <f>IFERROR(_xll.qlIndexFixing($BF$1,BA952,,_xll.ohTrigger(Trigger,Trigger6M)),#N/A)</f>
        <v>2.0226541411915849E-2</v>
      </c>
    </row>
    <row r="953" spans="52:57" ht="11.25" customHeight="1" x14ac:dyDescent="0.25">
      <c r="AZ953" s="99" t="s">
        <v>83</v>
      </c>
      <c r="BA953" s="98">
        <f>_xll.qlInterestRateIndexFixingDate(Currency&amp;"ibor"&amp;Tenor,BB953,Trigger)</f>
        <v>46066</v>
      </c>
      <c r="BB953" s="98">
        <f>_xll.qlCalendarAdvance(Calendar,BB952,AZ953,"f",,Trigger)</f>
        <v>46070</v>
      </c>
      <c r="BC953" s="98">
        <f>_xll.qlInterestRateIndexMaturity(Currency&amp;"ibor"&amp;Tenor,BB953,Trigger)</f>
        <v>46251</v>
      </c>
      <c r="BD953" s="242" t="e">
        <f>_xll.qlIndexFixing($AD$5,BA953,TRUE,_xll.ohTrigger(Trigger,Trigger6M))</f>
        <v>#NUM!</v>
      </c>
      <c r="BE953" s="242">
        <f>IFERROR(_xll.qlIndexFixing($BF$1,BA953,,_xll.ohTrigger(Trigger,Trigger6M)),#N/A)</f>
        <v>2.0239080379430976E-2</v>
      </c>
    </row>
    <row r="954" spans="52:57" ht="11.25" customHeight="1" x14ac:dyDescent="0.25">
      <c r="AZ954" s="99" t="s">
        <v>83</v>
      </c>
      <c r="BA954" s="98">
        <f>_xll.qlInterestRateIndexFixingDate(Currency&amp;"ibor"&amp;Tenor,BB954,Trigger)</f>
        <v>46073</v>
      </c>
      <c r="BB954" s="98">
        <f>_xll.qlCalendarAdvance(Calendar,BB953,AZ954,"f",,Trigger)</f>
        <v>46077</v>
      </c>
      <c r="BC954" s="98">
        <f>_xll.qlInterestRateIndexMaturity(Currency&amp;"ibor"&amp;Tenor,BB954,Trigger)</f>
        <v>46258</v>
      </c>
      <c r="BD954" s="242" t="e">
        <f>_xll.qlIndexFixing($AD$5,BA954,TRUE,_xll.ohTrigger(Trigger,Trigger6M))</f>
        <v>#NUM!</v>
      </c>
      <c r="BE954" s="242">
        <f>IFERROR(_xll.qlIndexFixing($BF$1,BA954,,_xll.ohTrigger(Trigger,Trigger6M)),#N/A)</f>
        <v>2.0251463034206111E-2</v>
      </c>
    </row>
    <row r="955" spans="52:57" ht="11.25" customHeight="1" x14ac:dyDescent="0.25">
      <c r="AZ955" s="99" t="s">
        <v>83</v>
      </c>
      <c r="BA955" s="98">
        <f>_xll.qlInterestRateIndexFixingDate(Currency&amp;"ibor"&amp;Tenor,BB955,Trigger)</f>
        <v>46080</v>
      </c>
      <c r="BB955" s="98">
        <f>_xll.qlCalendarAdvance(Calendar,BB954,AZ955,"f",,Trigger)</f>
        <v>46084</v>
      </c>
      <c r="BC955" s="98">
        <f>_xll.qlInterestRateIndexMaturity(Currency&amp;"ibor"&amp;Tenor,BB955,Trigger)</f>
        <v>46268</v>
      </c>
      <c r="BD955" s="242" t="e">
        <f>_xll.qlIndexFixing($AD$5,BA955,TRUE,_xll.ohTrigger(Trigger,Trigger6M))</f>
        <v>#NUM!</v>
      </c>
      <c r="BE955" s="242">
        <f>IFERROR(_xll.qlIndexFixing($BF$1,BA955,,_xll.ohTrigger(Trigger,Trigger6M)),#N/A)</f>
        <v>2.0267847951663278E-2</v>
      </c>
    </row>
    <row r="956" spans="52:57" ht="11.25" customHeight="1" x14ac:dyDescent="0.25">
      <c r="AZ956" s="99" t="s">
        <v>83</v>
      </c>
      <c r="BA956" s="98">
        <f>_xll.qlInterestRateIndexFixingDate(Currency&amp;"ibor"&amp;Tenor,BB956,Trigger)</f>
        <v>46087</v>
      </c>
      <c r="BB956" s="98">
        <f>_xll.qlCalendarAdvance(Calendar,BB955,AZ956,"f",,Trigger)</f>
        <v>46091</v>
      </c>
      <c r="BC956" s="98">
        <f>_xll.qlInterestRateIndexMaturity(Currency&amp;"ibor"&amp;Tenor,BB956,Trigger)</f>
        <v>46275</v>
      </c>
      <c r="BD956" s="242" t="e">
        <f>_xll.qlIndexFixing($AD$5,BA956,TRUE,_xll.ohTrigger(Trigger,Trigger6M))</f>
        <v>#NUM!</v>
      </c>
      <c r="BE956" s="242">
        <f>IFERROR(_xll.qlIndexFixing($BF$1,BA956,,_xll.ohTrigger(Trigger,Trigger6M)),#N/A)</f>
        <v>2.0279885182607895E-2</v>
      </c>
    </row>
    <row r="957" spans="52:57" ht="11.25" customHeight="1" x14ac:dyDescent="0.25">
      <c r="AZ957" s="99" t="s">
        <v>83</v>
      </c>
      <c r="BA957" s="98">
        <f>_xll.qlInterestRateIndexFixingDate(Currency&amp;"ibor"&amp;Tenor,BB957,Trigger)</f>
        <v>46094</v>
      </c>
      <c r="BB957" s="98">
        <f>_xll.qlCalendarAdvance(Calendar,BB956,AZ957,"f",,Trigger)</f>
        <v>46098</v>
      </c>
      <c r="BC957" s="98">
        <f>_xll.qlInterestRateIndexMaturity(Currency&amp;"ibor"&amp;Tenor,BB957,Trigger)</f>
        <v>46282</v>
      </c>
      <c r="BD957" s="242" t="e">
        <f>_xll.qlIndexFixing($AD$5,BA957,TRUE,_xll.ohTrigger(Trigger,Trigger6M))</f>
        <v>#NUM!</v>
      </c>
      <c r="BE957" s="242">
        <f>IFERROR(_xll.qlIndexFixing($BF$1,BA957,,_xll.ohTrigger(Trigger,Trigger6M)),#N/A)</f>
        <v>2.029176512517801E-2</v>
      </c>
    </row>
    <row r="958" spans="52:57" ht="11.25" customHeight="1" x14ac:dyDescent="0.25">
      <c r="AZ958" s="99" t="s">
        <v>83</v>
      </c>
      <c r="BA958" s="98">
        <f>_xll.qlInterestRateIndexFixingDate(Currency&amp;"ibor"&amp;Tenor,BB958,Trigger)</f>
        <v>46101</v>
      </c>
      <c r="BB958" s="98">
        <f>_xll.qlCalendarAdvance(Calendar,BB957,AZ958,"f",,Trigger)</f>
        <v>46105</v>
      </c>
      <c r="BC958" s="98">
        <f>_xll.qlInterestRateIndexMaturity(Currency&amp;"ibor"&amp;Tenor,BB958,Trigger)</f>
        <v>46289</v>
      </c>
      <c r="BD958" s="242" t="e">
        <f>_xll.qlIndexFixing($AD$5,BA958,TRUE,_xll.ohTrigger(Trigger,Trigger6M))</f>
        <v>#NUM!</v>
      </c>
      <c r="BE958" s="242">
        <f>IFERROR(_xll.qlIndexFixing($BF$1,BA958,,_xll.ohTrigger(Trigger,Trigger6M)),#N/A)</f>
        <v>2.0303487483666689E-2</v>
      </c>
    </row>
    <row r="959" spans="52:57" ht="11.25" customHeight="1" x14ac:dyDescent="0.25">
      <c r="AZ959" s="99" t="s">
        <v>83</v>
      </c>
      <c r="BA959" s="98">
        <f>_xll.qlInterestRateIndexFixingDate(Currency&amp;"ibor"&amp;Tenor,BB959,Trigger)</f>
        <v>46108</v>
      </c>
      <c r="BB959" s="98">
        <f>_xll.qlCalendarAdvance(Calendar,BB958,AZ959,"f",,Trigger)</f>
        <v>46112</v>
      </c>
      <c r="BC959" s="98">
        <f>_xll.qlInterestRateIndexMaturity(Currency&amp;"ibor"&amp;Tenor,BB959,Trigger)</f>
        <v>46295</v>
      </c>
      <c r="BD959" s="242" t="e">
        <f>_xll.qlIndexFixing($AD$5,BA959,TRUE,_xll.ohTrigger(Trigger,Trigger6M))</f>
        <v>#NUM!</v>
      </c>
      <c r="BE959" s="242">
        <f>IFERROR(_xll.qlIndexFixing($BF$1,BA959,,_xll.ohTrigger(Trigger,Trigger6M)),#N/A)</f>
        <v>2.0313709378500605E-2</v>
      </c>
    </row>
    <row r="960" spans="52:57" ht="11.25" customHeight="1" x14ac:dyDescent="0.25">
      <c r="AZ960" s="99" t="s">
        <v>83</v>
      </c>
      <c r="BA960" s="98">
        <f>_xll.qlInterestRateIndexFixingDate(Currency&amp;"ibor"&amp;Tenor,BB960,Trigger)</f>
        <v>46113</v>
      </c>
      <c r="BB960" s="98">
        <f>_xll.qlCalendarAdvance(Calendar,BB959,AZ960,"f",,Trigger)</f>
        <v>46119</v>
      </c>
      <c r="BC960" s="98">
        <f>_xll.qlInterestRateIndexMaturity(Currency&amp;"ibor"&amp;Tenor,BB960,Trigger)</f>
        <v>46302</v>
      </c>
      <c r="BD960" s="242" t="e">
        <f>_xll.qlIndexFixing($AD$5,BA960,TRUE,_xll.ohTrigger(Trigger,Trigger6M))</f>
        <v>#NUM!</v>
      </c>
      <c r="BE960" s="242">
        <f>IFERROR(_xll.qlIndexFixing($BF$1,BA960,,_xll.ohTrigger(Trigger,Trigger6M)),#N/A)</f>
        <v>2.032512644043559E-2</v>
      </c>
    </row>
    <row r="961" spans="52:57" ht="11.25" customHeight="1" x14ac:dyDescent="0.25">
      <c r="AZ961" s="99" t="s">
        <v>83</v>
      </c>
      <c r="BA961" s="98">
        <f>_xll.qlInterestRateIndexFixingDate(Currency&amp;"ibor"&amp;Tenor,BB961,Trigger)</f>
        <v>46122</v>
      </c>
      <c r="BB961" s="98">
        <f>_xll.qlCalendarAdvance(Calendar,BB960,AZ961,"f",,Trigger)</f>
        <v>46126</v>
      </c>
      <c r="BC961" s="98">
        <f>_xll.qlInterestRateIndexMaturity(Currency&amp;"ibor"&amp;Tenor,BB961,Trigger)</f>
        <v>46309</v>
      </c>
      <c r="BD961" s="242" t="e">
        <f>_xll.qlIndexFixing($AD$5,BA961,TRUE,_xll.ohTrigger(Trigger,Trigger6M))</f>
        <v>#NUM!</v>
      </c>
      <c r="BE961" s="242">
        <f>IFERROR(_xll.qlIndexFixing($BF$1,BA961,,_xll.ohTrigger(Trigger,Trigger6M)),#N/A)</f>
        <v>2.033638506101218E-2</v>
      </c>
    </row>
    <row r="962" spans="52:57" ht="11.25" customHeight="1" x14ac:dyDescent="0.25">
      <c r="AZ962" s="99" t="s">
        <v>83</v>
      </c>
      <c r="BA962" s="98">
        <f>_xll.qlInterestRateIndexFixingDate(Currency&amp;"ibor"&amp;Tenor,BB962,Trigger)</f>
        <v>46129</v>
      </c>
      <c r="BB962" s="98">
        <f>_xll.qlCalendarAdvance(Calendar,BB961,AZ962,"f",,Trigger)</f>
        <v>46133</v>
      </c>
      <c r="BC962" s="98">
        <f>_xll.qlInterestRateIndexMaturity(Currency&amp;"ibor"&amp;Tenor,BB962,Trigger)</f>
        <v>46316</v>
      </c>
      <c r="BD962" s="242" t="e">
        <f>_xll.qlIndexFixing($AD$5,BA962,TRUE,_xll.ohTrigger(Trigger,Trigger6M))</f>
        <v>#NUM!</v>
      </c>
      <c r="BE962" s="242">
        <f>IFERROR(_xll.qlIndexFixing($BF$1,BA962,,_xll.ohTrigger(Trigger,Trigger6M)),#N/A)</f>
        <v>2.034748494467576E-2</v>
      </c>
    </row>
    <row r="963" spans="52:57" ht="11.25" customHeight="1" x14ac:dyDescent="0.25">
      <c r="AZ963" s="99" t="s">
        <v>83</v>
      </c>
      <c r="BA963" s="98">
        <f>_xll.qlInterestRateIndexFixingDate(Currency&amp;"ibor"&amp;Tenor,BB963,Trigger)</f>
        <v>46136</v>
      </c>
      <c r="BB963" s="98">
        <f>_xll.qlCalendarAdvance(Calendar,BB962,AZ963,"f",,Trigger)</f>
        <v>46140</v>
      </c>
      <c r="BC963" s="98">
        <f>_xll.qlInterestRateIndexMaturity(Currency&amp;"ibor"&amp;Tenor,BB963,Trigger)</f>
        <v>46323</v>
      </c>
      <c r="BD963" s="242" t="e">
        <f>_xll.qlIndexFixing($AD$5,BA963,TRUE,_xll.ohTrigger(Trigger,Trigger6M))</f>
        <v>#NUM!</v>
      </c>
      <c r="BE963" s="242">
        <f>IFERROR(_xll.qlIndexFixing($BF$1,BA963,,_xll.ohTrigger(Trigger,Trigger6M)),#N/A)</f>
        <v>2.0358425795905341E-2</v>
      </c>
    </row>
    <row r="964" spans="52:57" ht="11.25" customHeight="1" x14ac:dyDescent="0.25">
      <c r="AZ964" s="99" t="s">
        <v>83</v>
      </c>
      <c r="BA964" s="98">
        <f>_xll.qlInterestRateIndexFixingDate(Currency&amp;"ibor"&amp;Tenor,BB964,Trigger)</f>
        <v>46142</v>
      </c>
      <c r="BB964" s="98">
        <f>_xll.qlCalendarAdvance(Calendar,BB963,AZ964,"f",,Trigger)</f>
        <v>46147</v>
      </c>
      <c r="BC964" s="98">
        <f>_xll.qlInterestRateIndexMaturity(Currency&amp;"ibor"&amp;Tenor,BB964,Trigger)</f>
        <v>46331</v>
      </c>
      <c r="BD964" s="242" t="e">
        <f>_xll.qlIndexFixing($AD$5,BA964,TRUE,_xll.ohTrigger(Trigger,Trigger6M))</f>
        <v>#NUM!</v>
      </c>
      <c r="BE964" s="242">
        <f>IFERROR(_xll.qlIndexFixing($BF$1,BA964,,_xll.ohTrigger(Trigger,Trigger6M)),#N/A)</f>
        <v>2.0370495813208742E-2</v>
      </c>
    </row>
    <row r="965" spans="52:57" ht="11.25" customHeight="1" x14ac:dyDescent="0.25">
      <c r="AZ965" s="99" t="s">
        <v>83</v>
      </c>
      <c r="BA965" s="98">
        <f>_xll.qlInterestRateIndexFixingDate(Currency&amp;"ibor"&amp;Tenor,BB965,Trigger)</f>
        <v>46150</v>
      </c>
      <c r="BB965" s="98">
        <f>_xll.qlCalendarAdvance(Calendar,BB964,AZ965,"f",,Trigger)</f>
        <v>46154</v>
      </c>
      <c r="BC965" s="98">
        <f>_xll.qlInterestRateIndexMaturity(Currency&amp;"ibor"&amp;Tenor,BB965,Trigger)</f>
        <v>46338</v>
      </c>
      <c r="BD965" s="242" t="e">
        <f>_xll.qlIndexFixing($AD$5,BA965,TRUE,_xll.ohTrigger(Trigger,Trigger6M))</f>
        <v>#NUM!</v>
      </c>
      <c r="BE965" s="242">
        <f>IFERROR(_xll.qlIndexFixing($BF$1,BA965,,_xll.ohTrigger(Trigger,Trigger6M)),#N/A)</f>
        <v>2.0381106805947125E-2</v>
      </c>
    </row>
    <row r="966" spans="52:57" ht="11.25" customHeight="1" x14ac:dyDescent="0.25">
      <c r="AZ966" s="99" t="s">
        <v>83</v>
      </c>
      <c r="BA966" s="98">
        <f>_xll.qlInterestRateIndexFixingDate(Currency&amp;"ibor"&amp;Tenor,BB966,Trigger)</f>
        <v>46157</v>
      </c>
      <c r="BB966" s="98">
        <f>_xll.qlCalendarAdvance(Calendar,BB965,AZ966,"f",,Trigger)</f>
        <v>46161</v>
      </c>
      <c r="BC966" s="98">
        <f>_xll.qlInterestRateIndexMaturity(Currency&amp;"ibor"&amp;Tenor,BB966,Trigger)</f>
        <v>46345</v>
      </c>
      <c r="BD966" s="242" t="e">
        <f>_xll.qlIndexFixing($AD$5,BA966,TRUE,_xll.ohTrigger(Trigger,Trigger6M))</f>
        <v>#NUM!</v>
      </c>
      <c r="BE966" s="242">
        <f>IFERROR(_xll.qlIndexFixing($BF$1,BA966,,_xll.ohTrigger(Trigger,Trigger6M)),#N/A)</f>
        <v>2.0391557850075497E-2</v>
      </c>
    </row>
    <row r="967" spans="52:57" ht="11.25" customHeight="1" x14ac:dyDescent="0.25">
      <c r="AZ967" s="99" t="s">
        <v>83</v>
      </c>
      <c r="BA967" s="98">
        <f>_xll.qlInterestRateIndexFixingDate(Currency&amp;"ibor"&amp;Tenor,BB967,Trigger)</f>
        <v>46164</v>
      </c>
      <c r="BB967" s="98">
        <f>_xll.qlCalendarAdvance(Calendar,BB966,AZ967,"f",,Trigger)</f>
        <v>46168</v>
      </c>
      <c r="BC967" s="98">
        <f>_xll.qlInterestRateIndexMaturity(Currency&amp;"ibor"&amp;Tenor,BB967,Trigger)</f>
        <v>46352</v>
      </c>
      <c r="BD967" s="242" t="e">
        <f>_xll.qlIndexFixing($AD$5,BA967,TRUE,_xll.ohTrigger(Trigger,Trigger6M))</f>
        <v>#NUM!</v>
      </c>
      <c r="BE967" s="242">
        <f>IFERROR(_xll.qlIndexFixing($BF$1,BA967,,_xll.ohTrigger(Trigger,Trigger6M)),#N/A)</f>
        <v>2.0401848650171479E-2</v>
      </c>
    </row>
    <row r="968" spans="52:57" ht="11.25" customHeight="1" x14ac:dyDescent="0.25">
      <c r="AZ968" s="99" t="s">
        <v>83</v>
      </c>
      <c r="BA968" s="98">
        <f>_xll.qlInterestRateIndexFixingDate(Currency&amp;"ibor"&amp;Tenor,BB968,Trigger)</f>
        <v>46171</v>
      </c>
      <c r="BB968" s="98">
        <f>_xll.qlCalendarAdvance(Calendar,BB967,AZ968,"f",,Trigger)</f>
        <v>46175</v>
      </c>
      <c r="BC968" s="98">
        <f>_xll.qlInterestRateIndexMaturity(Currency&amp;"ibor"&amp;Tenor,BB968,Trigger)</f>
        <v>46358</v>
      </c>
      <c r="BD968" s="242" t="e">
        <f>_xll.qlIndexFixing($AD$5,BA968,TRUE,_xll.ohTrigger(Trigger,Trigger6M))</f>
        <v>#NUM!</v>
      </c>
      <c r="BE968" s="242">
        <f>IFERROR(_xll.qlIndexFixing($BF$1,BA968,,_xll.ohTrigger(Trigger,Trigger6M)),#N/A)</f>
        <v>2.0410734224498538E-2</v>
      </c>
    </row>
    <row r="969" spans="52:57" ht="11.25" customHeight="1" x14ac:dyDescent="0.25">
      <c r="AZ969" s="99" t="s">
        <v>83</v>
      </c>
      <c r="BA969" s="98">
        <f>_xll.qlInterestRateIndexFixingDate(Currency&amp;"ibor"&amp;Tenor,BB969,Trigger)</f>
        <v>46178</v>
      </c>
      <c r="BB969" s="98">
        <f>_xll.qlCalendarAdvance(Calendar,BB968,AZ969,"f",,Trigger)</f>
        <v>46182</v>
      </c>
      <c r="BC969" s="98">
        <f>_xll.qlInterestRateIndexMaturity(Currency&amp;"ibor"&amp;Tenor,BB969,Trigger)</f>
        <v>46365</v>
      </c>
      <c r="BD969" s="242" t="e">
        <f>_xll.qlIndexFixing($AD$5,BA969,TRUE,_xll.ohTrigger(Trigger,Trigger6M))</f>
        <v>#NUM!</v>
      </c>
      <c r="BE969" s="242">
        <f>IFERROR(_xll.qlIndexFixing($BF$1,BA969,,_xll.ohTrigger(Trigger,Trigger6M)),#N/A)</f>
        <v>2.0420714676950783E-2</v>
      </c>
    </row>
    <row r="970" spans="52:57" ht="11.25" customHeight="1" x14ac:dyDescent="0.25">
      <c r="AZ970" s="99" t="s">
        <v>83</v>
      </c>
      <c r="BA970" s="98">
        <f>_xll.qlInterestRateIndexFixingDate(Currency&amp;"ibor"&amp;Tenor,BB970,Trigger)</f>
        <v>46185</v>
      </c>
      <c r="BB970" s="98">
        <f>_xll.qlCalendarAdvance(Calendar,BB969,AZ970,"f",,Trigger)</f>
        <v>46189</v>
      </c>
      <c r="BC970" s="98">
        <f>_xll.qlInterestRateIndexMaturity(Currency&amp;"ibor"&amp;Tenor,BB970,Trigger)</f>
        <v>46372</v>
      </c>
      <c r="BD970" s="242" t="e">
        <f>_xll.qlIndexFixing($AD$5,BA970,TRUE,_xll.ohTrigger(Trigger,Trigger6M))</f>
        <v>#NUM!</v>
      </c>
      <c r="BE970" s="242">
        <f>IFERROR(_xll.qlIndexFixing($BF$1,BA970,,_xll.ohTrigger(Trigger,Trigger6M)),#N/A)</f>
        <v>2.04305340292141E-2</v>
      </c>
    </row>
    <row r="971" spans="52:57" ht="11.25" customHeight="1" x14ac:dyDescent="0.25">
      <c r="AZ971" s="99" t="s">
        <v>83</v>
      </c>
      <c r="BA971" s="98">
        <f>_xll.qlInterestRateIndexFixingDate(Currency&amp;"ibor"&amp;Tenor,BB971,Trigger)</f>
        <v>46192</v>
      </c>
      <c r="BB971" s="98">
        <f>_xll.qlCalendarAdvance(Calendar,BB970,AZ971,"f",,Trigger)</f>
        <v>46196</v>
      </c>
      <c r="BC971" s="98">
        <f>_xll.qlInterestRateIndexMaturity(Currency&amp;"ibor"&amp;Tenor,BB971,Trigger)</f>
        <v>46379</v>
      </c>
      <c r="BD971" s="242" t="e">
        <f>_xll.qlIndexFixing($AD$5,BA971,TRUE,_xll.ohTrigger(Trigger,Trigger6M))</f>
        <v>#NUM!</v>
      </c>
      <c r="BE971" s="242">
        <f>IFERROR(_xll.qlIndexFixing($BF$1,BA971,,_xll.ohTrigger(Trigger,Trigger6M)),#N/A)</f>
        <v>2.0440191986027409E-2</v>
      </c>
    </row>
    <row r="972" spans="52:57" ht="11.25" customHeight="1" x14ac:dyDescent="0.25">
      <c r="AZ972" s="99" t="s">
        <v>83</v>
      </c>
      <c r="BA972" s="98">
        <f>_xll.qlInterestRateIndexFixingDate(Currency&amp;"ibor"&amp;Tenor,BB972,Trigger)</f>
        <v>46199</v>
      </c>
      <c r="BB972" s="98">
        <f>_xll.qlCalendarAdvance(Calendar,BB971,AZ972,"f",,Trigger)</f>
        <v>46203</v>
      </c>
      <c r="BC972" s="98">
        <f>_xll.qlInterestRateIndexMaturity(Currency&amp;"ibor"&amp;Tenor,BB972,Trigger)</f>
        <v>46387</v>
      </c>
      <c r="BD972" s="242" t="e">
        <f>_xll.qlIndexFixing($AD$5,BA972,TRUE,_xll.ohTrigger(Trigger,Trigger6M))</f>
        <v>#NUM!</v>
      </c>
      <c r="BE972" s="242">
        <f>IFERROR(_xll.qlIndexFixing($BF$1,BA972,,_xll.ohTrigger(Trigger,Trigger6M)),#N/A)</f>
        <v>2.045088865270811E-2</v>
      </c>
    </row>
    <row r="973" spans="52:57" ht="11.25" customHeight="1" x14ac:dyDescent="0.25">
      <c r="AZ973" s="99" t="s">
        <v>83</v>
      </c>
      <c r="BA973" s="98">
        <f>_xll.qlInterestRateIndexFixingDate(Currency&amp;"ibor"&amp;Tenor,BB973,Trigger)</f>
        <v>46206</v>
      </c>
      <c r="BB973" s="98">
        <f>_xll.qlCalendarAdvance(Calendar,BB972,AZ973,"f",,Trigger)</f>
        <v>46210</v>
      </c>
      <c r="BC973" s="98">
        <f>_xll.qlInterestRateIndexMaturity(Currency&amp;"ibor"&amp;Tenor,BB973,Trigger)</f>
        <v>46394</v>
      </c>
      <c r="BD973" s="242" t="e">
        <f>_xll.qlIndexFixing($AD$5,BA973,TRUE,_xll.ohTrigger(Trigger,Trigger6M))</f>
        <v>#NUM!</v>
      </c>
      <c r="BE973" s="242">
        <f>IFERROR(_xll.qlIndexFixing($BF$1,BA973,,_xll.ohTrigger(Trigger,Trigger6M)),#N/A)</f>
        <v>2.0460211786603011E-2</v>
      </c>
    </row>
    <row r="974" spans="52:57" ht="11.25" customHeight="1" x14ac:dyDescent="0.25">
      <c r="AZ974" s="99" t="s">
        <v>83</v>
      </c>
      <c r="BA974" s="98">
        <f>_xll.qlInterestRateIndexFixingDate(Currency&amp;"ibor"&amp;Tenor,BB974,Trigger)</f>
        <v>46213</v>
      </c>
      <c r="BB974" s="98">
        <f>_xll.qlCalendarAdvance(Calendar,BB973,AZ974,"f",,Trigger)</f>
        <v>46217</v>
      </c>
      <c r="BC974" s="98">
        <f>_xll.qlInterestRateIndexMaturity(Currency&amp;"ibor"&amp;Tenor,BB974,Trigger)</f>
        <v>46401</v>
      </c>
      <c r="BD974" s="242" t="e">
        <f>_xll.qlIndexFixing($AD$5,BA974,TRUE,_xll.ohTrigger(Trigger,Trigger6M))</f>
        <v>#NUM!</v>
      </c>
      <c r="BE974" s="242">
        <f>IFERROR(_xll.qlIndexFixing($BF$1,BA974,,_xll.ohTrigger(Trigger,Trigger6M)),#N/A)</f>
        <v>2.0469372609444616E-2</v>
      </c>
    </row>
    <row r="975" spans="52:57" ht="11.25" customHeight="1" x14ac:dyDescent="0.25">
      <c r="AZ975" s="99" t="s">
        <v>83</v>
      </c>
      <c r="BA975" s="98">
        <f>_xll.qlInterestRateIndexFixingDate(Currency&amp;"ibor"&amp;Tenor,BB975,Trigger)</f>
        <v>46220</v>
      </c>
      <c r="BB975" s="98">
        <f>_xll.qlCalendarAdvance(Calendar,BB974,AZ975,"f",,Trigger)</f>
        <v>46224</v>
      </c>
      <c r="BC975" s="98">
        <f>_xll.qlInterestRateIndexMaturity(Currency&amp;"ibor"&amp;Tenor,BB975,Trigger)</f>
        <v>46408</v>
      </c>
      <c r="BD975" s="242" t="e">
        <f>_xll.qlIndexFixing($AD$5,BA975,TRUE,_xll.ohTrigger(Trigger,Trigger6M))</f>
        <v>#NUM!</v>
      </c>
      <c r="BE975" s="242">
        <f>IFERROR(_xll.qlIndexFixing($BF$1,BA975,,_xll.ohTrigger(Trigger,Trigger6M)),#N/A)</f>
        <v>2.0478370826079898E-2</v>
      </c>
    </row>
    <row r="976" spans="52:57" ht="11.25" customHeight="1" x14ac:dyDescent="0.25">
      <c r="AZ976" s="99" t="s">
        <v>83</v>
      </c>
      <c r="BA976" s="98">
        <f>_xll.qlInterestRateIndexFixingDate(Currency&amp;"ibor"&amp;Tenor,BB976,Trigger)</f>
        <v>46227</v>
      </c>
      <c r="BB976" s="98">
        <f>_xll.qlCalendarAdvance(Calendar,BB975,AZ976,"f",,Trigger)</f>
        <v>46231</v>
      </c>
      <c r="BC976" s="98">
        <f>_xll.qlInterestRateIndexMaturity(Currency&amp;"ibor"&amp;Tenor,BB976,Trigger)</f>
        <v>46415</v>
      </c>
      <c r="BD976" s="242" t="e">
        <f>_xll.qlIndexFixing($AD$5,BA976,TRUE,_xll.ohTrigger(Trigger,Trigger6M))</f>
        <v>#NUM!</v>
      </c>
      <c r="BE976" s="242">
        <f>IFERROR(_xll.qlIndexFixing($BF$1,BA976,,_xll.ohTrigger(Trigger,Trigger6M)),#N/A)</f>
        <v>2.0487206141390144E-2</v>
      </c>
    </row>
    <row r="977" spans="52:57" ht="11.25" customHeight="1" x14ac:dyDescent="0.25">
      <c r="AZ977" s="99" t="s">
        <v>83</v>
      </c>
      <c r="BA977" s="98">
        <f>_xll.qlInterestRateIndexFixingDate(Currency&amp;"ibor"&amp;Tenor,BB977,Trigger)</f>
        <v>46234</v>
      </c>
      <c r="BB977" s="98">
        <f>_xll.qlCalendarAdvance(Calendar,BB976,AZ977,"f",,Trigger)</f>
        <v>46238</v>
      </c>
      <c r="BC977" s="98">
        <f>_xll.qlInterestRateIndexMaturity(Currency&amp;"ibor"&amp;Tenor,BB977,Trigger)</f>
        <v>46422</v>
      </c>
      <c r="BD977" s="242" t="e">
        <f>_xll.qlIndexFixing($AD$5,BA977,TRUE,_xll.ohTrigger(Trigger,Trigger6M))</f>
        <v>#NUM!</v>
      </c>
      <c r="BE977" s="242">
        <f>IFERROR(_xll.qlIndexFixing($BF$1,BA977,,_xll.ohTrigger(Trigger,Trigger6M)),#N/A)</f>
        <v>2.0495878260293563E-2</v>
      </c>
    </row>
    <row r="978" spans="52:57" ht="11.25" customHeight="1" x14ac:dyDescent="0.25">
      <c r="AZ978" s="99" t="s">
        <v>83</v>
      </c>
      <c r="BA978" s="98">
        <f>_xll.qlInterestRateIndexFixingDate(Currency&amp;"ibor"&amp;Tenor,BB978,Trigger)</f>
        <v>46241</v>
      </c>
      <c r="BB978" s="98">
        <f>_xll.qlCalendarAdvance(Calendar,BB977,AZ978,"f",,Trigger)</f>
        <v>46245</v>
      </c>
      <c r="BC978" s="98">
        <f>_xll.qlInterestRateIndexMaturity(Currency&amp;"ibor"&amp;Tenor,BB978,Trigger)</f>
        <v>46429</v>
      </c>
      <c r="BD978" s="242" t="e">
        <f>_xll.qlIndexFixing($AD$5,BA978,TRUE,_xll.ohTrigger(Trigger,Trigger6M))</f>
        <v>#NUM!</v>
      </c>
      <c r="BE978" s="242">
        <f>IFERROR(_xll.qlIndexFixing($BF$1,BA978,,_xll.ohTrigger(Trigger,Trigger6M)),#N/A)</f>
        <v>2.0504386887741827E-2</v>
      </c>
    </row>
    <row r="979" spans="52:57" ht="11.25" customHeight="1" x14ac:dyDescent="0.25">
      <c r="AZ979" s="99" t="s">
        <v>83</v>
      </c>
      <c r="BA979" s="98">
        <f>_xll.qlInterestRateIndexFixingDate(Currency&amp;"ibor"&amp;Tenor,BB979,Trigger)</f>
        <v>46248</v>
      </c>
      <c r="BB979" s="98">
        <f>_xll.qlCalendarAdvance(Calendar,BB978,AZ979,"f",,Trigger)</f>
        <v>46252</v>
      </c>
      <c r="BC979" s="98">
        <f>_xll.qlInterestRateIndexMaturity(Currency&amp;"ibor"&amp;Tenor,BB979,Trigger)</f>
        <v>46436</v>
      </c>
      <c r="BD979" s="242" t="e">
        <f>_xll.qlIndexFixing($AD$5,BA979,TRUE,_xll.ohTrigger(Trigger,Trigger6M))</f>
        <v>#NUM!</v>
      </c>
      <c r="BE979" s="242">
        <f>IFERROR(_xll.qlIndexFixing($BF$1,BA979,,_xll.ohTrigger(Trigger,Trigger6M)),#N/A)</f>
        <v>2.0512731728722224E-2</v>
      </c>
    </row>
    <row r="980" spans="52:57" ht="11.25" customHeight="1" x14ac:dyDescent="0.25">
      <c r="AZ980" s="99" t="s">
        <v>83</v>
      </c>
      <c r="BA980" s="98">
        <f>_xll.qlInterestRateIndexFixingDate(Currency&amp;"ibor"&amp;Tenor,BB980,Trigger)</f>
        <v>46255</v>
      </c>
      <c r="BB980" s="98">
        <f>_xll.qlCalendarAdvance(Calendar,BB979,AZ980,"f",,Trigger)</f>
        <v>46259</v>
      </c>
      <c r="BC980" s="98">
        <f>_xll.qlInterestRateIndexMaturity(Currency&amp;"ibor"&amp;Tenor,BB980,Trigger)</f>
        <v>46443</v>
      </c>
      <c r="BD980" s="242" t="e">
        <f>_xll.qlIndexFixing($AD$5,BA980,TRUE,_xll.ohTrigger(Trigger,Trigger6M))</f>
        <v>#NUM!</v>
      </c>
      <c r="BE980" s="242">
        <f>IFERROR(_xll.qlIndexFixing($BF$1,BA980,,_xll.ohTrigger(Trigger,Trigger6M)),#N/A)</f>
        <v>2.052091248825897E-2</v>
      </c>
    </row>
    <row r="981" spans="52:57" ht="11.25" customHeight="1" x14ac:dyDescent="0.25">
      <c r="AZ981" s="99" t="s">
        <v>83</v>
      </c>
      <c r="BA981" s="98">
        <f>_xll.qlInterestRateIndexFixingDate(Currency&amp;"ibor"&amp;Tenor,BB981,Trigger)</f>
        <v>46262</v>
      </c>
      <c r="BB981" s="98">
        <f>_xll.qlCalendarAdvance(Calendar,BB980,AZ981,"f",,Trigger)</f>
        <v>46266</v>
      </c>
      <c r="BC981" s="98">
        <f>_xll.qlInterestRateIndexMaturity(Currency&amp;"ibor"&amp;Tenor,BB981,Trigger)</f>
        <v>46447</v>
      </c>
      <c r="BD981" s="242" t="e">
        <f>_xll.qlIndexFixing($AD$5,BA981,TRUE,_xll.ohTrigger(Trigger,Trigger6M))</f>
        <v>#NUM!</v>
      </c>
      <c r="BE981" s="242">
        <f>IFERROR(_xll.qlIndexFixing($BF$1,BA981,,_xll.ohTrigger(Trigger,Trigger6M)),#N/A)</f>
        <v>2.0525628713446979E-2</v>
      </c>
    </row>
    <row r="982" spans="52:57" ht="11.25" customHeight="1" x14ac:dyDescent="0.25">
      <c r="AZ982" s="99" t="s">
        <v>83</v>
      </c>
      <c r="BA982" s="98">
        <f>_xll.qlInterestRateIndexFixingDate(Currency&amp;"ibor"&amp;Tenor,BB982,Trigger)</f>
        <v>46269</v>
      </c>
      <c r="BB982" s="98">
        <f>_xll.qlCalendarAdvance(Calendar,BB981,AZ982,"f",,Trigger)</f>
        <v>46273</v>
      </c>
      <c r="BC982" s="98">
        <f>_xll.qlInterestRateIndexMaturity(Currency&amp;"ibor"&amp;Tenor,BB982,Trigger)</f>
        <v>46454</v>
      </c>
      <c r="BD982" s="242" t="e">
        <f>_xll.qlIndexFixing($AD$5,BA982,TRUE,_xll.ohTrigger(Trigger,Trigger6M))</f>
        <v>#NUM!</v>
      </c>
      <c r="BE982" s="242">
        <f>IFERROR(_xll.qlIndexFixing($BF$1,BA982,,_xll.ohTrigger(Trigger,Trigger6M)),#N/A)</f>
        <v>2.0533514667854032E-2</v>
      </c>
    </row>
    <row r="983" spans="52:57" ht="11.25" customHeight="1" x14ac:dyDescent="0.25">
      <c r="AZ983" s="99" t="s">
        <v>83</v>
      </c>
      <c r="BA983" s="98">
        <f>_xll.qlInterestRateIndexFixingDate(Currency&amp;"ibor"&amp;Tenor,BB983,Trigger)</f>
        <v>46276</v>
      </c>
      <c r="BB983" s="98">
        <f>_xll.qlCalendarAdvance(Calendar,BB982,AZ983,"f",,Trigger)</f>
        <v>46280</v>
      </c>
      <c r="BC983" s="98">
        <f>_xll.qlInterestRateIndexMaturity(Currency&amp;"ibor"&amp;Tenor,BB983,Trigger)</f>
        <v>46461</v>
      </c>
      <c r="BD983" s="242" t="e">
        <f>_xll.qlIndexFixing($AD$5,BA983,TRUE,_xll.ohTrigger(Trigger,Trigger6M))</f>
        <v>#NUM!</v>
      </c>
      <c r="BE983" s="242">
        <f>IFERROR(_xll.qlIndexFixing($BF$1,BA983,,_xll.ohTrigger(Trigger,Trigger6M)),#N/A)</f>
        <v>2.0541235746844341E-2</v>
      </c>
    </row>
    <row r="984" spans="52:57" ht="11.25" customHeight="1" x14ac:dyDescent="0.25">
      <c r="AZ984" s="99" t="s">
        <v>83</v>
      </c>
      <c r="BA984" s="98">
        <f>_xll.qlInterestRateIndexFixingDate(Currency&amp;"ibor"&amp;Tenor,BB984,Trigger)</f>
        <v>46283</v>
      </c>
      <c r="BB984" s="98">
        <f>_xll.qlCalendarAdvance(Calendar,BB983,AZ984,"f",,Trigger)</f>
        <v>46287</v>
      </c>
      <c r="BC984" s="98">
        <f>_xll.qlInterestRateIndexMaturity(Currency&amp;"ibor"&amp;Tenor,BB984,Trigger)</f>
        <v>46468</v>
      </c>
      <c r="BD984" s="242" t="e">
        <f>_xll.qlIndexFixing($AD$5,BA984,TRUE,_xll.ohTrigger(Trigger,Trigger6M))</f>
        <v>#NUM!</v>
      </c>
      <c r="BE984" s="242">
        <f>IFERROR(_xll.qlIndexFixing($BF$1,BA984,,_xll.ohTrigger(Trigger,Trigger6M)),#N/A)</f>
        <v>2.0548791655659652E-2</v>
      </c>
    </row>
    <row r="985" spans="52:57" ht="11.25" customHeight="1" x14ac:dyDescent="0.25">
      <c r="AZ985" s="99" t="s">
        <v>83</v>
      </c>
      <c r="BA985" s="98">
        <f>_xll.qlInterestRateIndexFixingDate(Currency&amp;"ibor"&amp;Tenor,BB985,Trigger)</f>
        <v>46290</v>
      </c>
      <c r="BB985" s="98">
        <f>_xll.qlCalendarAdvance(Calendar,BB984,AZ985,"f",,Trigger)</f>
        <v>46294</v>
      </c>
      <c r="BC985" s="98">
        <f>_xll.qlInterestRateIndexMaturity(Currency&amp;"ibor"&amp;Tenor,BB985,Trigger)</f>
        <v>46476</v>
      </c>
      <c r="BD985" s="242" t="e">
        <f>_xll.qlIndexFixing($AD$5,BA985,TRUE,_xll.ohTrigger(Trigger,Trigger6M))</f>
        <v>#NUM!</v>
      </c>
      <c r="BE985" s="242">
        <f>IFERROR(_xll.qlIndexFixing($BF$1,BA985,,_xll.ohTrigger(Trigger,Trigger6M)),#N/A)</f>
        <v>2.0557237379356049E-2</v>
      </c>
    </row>
    <row r="986" spans="52:57" ht="11.25" customHeight="1" x14ac:dyDescent="0.25">
      <c r="AZ986" s="99" t="s">
        <v>83</v>
      </c>
      <c r="BA986" s="98">
        <f>_xll.qlInterestRateIndexFixingDate(Currency&amp;"ibor"&amp;Tenor,BB986,Trigger)</f>
        <v>46297</v>
      </c>
      <c r="BB986" s="98">
        <f>_xll.qlCalendarAdvance(Calendar,BB985,AZ986,"f",,Trigger)</f>
        <v>46301</v>
      </c>
      <c r="BC986" s="98">
        <f>_xll.qlInterestRateIndexMaturity(Currency&amp;"ibor"&amp;Tenor,BB986,Trigger)</f>
        <v>46483</v>
      </c>
      <c r="BD986" s="242" t="e">
        <f>_xll.qlIndexFixing($AD$5,BA986,TRUE,_xll.ohTrigger(Trigger,Trigger6M))</f>
        <v>#NUM!</v>
      </c>
      <c r="BE986" s="242">
        <f>IFERROR(_xll.qlIndexFixing($BF$1,BA986,,_xll.ohTrigger(Trigger,Trigger6M)),#N/A)</f>
        <v>2.0564450531698721E-2</v>
      </c>
    </row>
    <row r="987" spans="52:57" ht="11.25" customHeight="1" x14ac:dyDescent="0.25">
      <c r="AZ987" s="99" t="s">
        <v>83</v>
      </c>
      <c r="BA987" s="98">
        <f>_xll.qlInterestRateIndexFixingDate(Currency&amp;"ibor"&amp;Tenor,BB987,Trigger)</f>
        <v>46304</v>
      </c>
      <c r="BB987" s="98">
        <f>_xll.qlCalendarAdvance(Calendar,BB986,AZ987,"f",,Trigger)</f>
        <v>46308</v>
      </c>
      <c r="BC987" s="98">
        <f>_xll.qlInterestRateIndexMaturity(Currency&amp;"ibor"&amp;Tenor,BB987,Trigger)</f>
        <v>46490</v>
      </c>
      <c r="BD987" s="242" t="e">
        <f>_xll.qlIndexFixing($AD$5,BA987,TRUE,_xll.ohTrigger(Trigger,Trigger6M))</f>
        <v>#NUM!</v>
      </c>
      <c r="BE987" s="242">
        <f>IFERROR(_xll.qlIndexFixing($BF$1,BA987,,_xll.ohTrigger(Trigger,Trigger6M)),#N/A)</f>
        <v>2.0571497599472882E-2</v>
      </c>
    </row>
    <row r="988" spans="52:57" ht="11.25" customHeight="1" x14ac:dyDescent="0.25">
      <c r="AZ988" s="99" t="s">
        <v>83</v>
      </c>
      <c r="BA988" s="98">
        <f>_xll.qlInterestRateIndexFixingDate(Currency&amp;"ibor"&amp;Tenor,BB988,Trigger)</f>
        <v>46311</v>
      </c>
      <c r="BB988" s="98">
        <f>_xll.qlCalendarAdvance(Calendar,BB987,AZ988,"f",,Trigger)</f>
        <v>46315</v>
      </c>
      <c r="BC988" s="98">
        <f>_xll.qlInterestRateIndexMaturity(Currency&amp;"ibor"&amp;Tenor,BB988,Trigger)</f>
        <v>46497</v>
      </c>
      <c r="BD988" s="242" t="e">
        <f>_xll.qlIndexFixing($AD$5,BA988,TRUE,_xll.ohTrigger(Trigger,Trigger6M))</f>
        <v>#NUM!</v>
      </c>
      <c r="BE988" s="242">
        <f>IFERROR(_xll.qlIndexFixing($BF$1,BA988,,_xll.ohTrigger(Trigger,Trigger6M)),#N/A)</f>
        <v>2.0578378288044319E-2</v>
      </c>
    </row>
    <row r="989" spans="52:57" ht="11.25" customHeight="1" x14ac:dyDescent="0.25">
      <c r="AZ989" s="99" t="s">
        <v>83</v>
      </c>
      <c r="BA989" s="98">
        <f>_xll.qlInterestRateIndexFixingDate(Currency&amp;"ibor"&amp;Tenor,BB989,Trigger)</f>
        <v>46318</v>
      </c>
      <c r="BB989" s="98">
        <f>_xll.qlCalendarAdvance(Calendar,BB988,AZ989,"f",,Trigger)</f>
        <v>46322</v>
      </c>
      <c r="BC989" s="98">
        <f>_xll.qlInterestRateIndexMaturity(Currency&amp;"ibor"&amp;Tenor,BB989,Trigger)</f>
        <v>46504</v>
      </c>
      <c r="BD989" s="242" t="e">
        <f>_xll.qlIndexFixing($AD$5,BA989,TRUE,_xll.ohTrigger(Trigger,Trigger6M))</f>
        <v>#NUM!</v>
      </c>
      <c r="BE989" s="242">
        <f>IFERROR(_xll.qlIndexFixing($BF$1,BA989,,_xll.ohTrigger(Trigger,Trigger6M)),#N/A)</f>
        <v>2.058509230281572E-2</v>
      </c>
    </row>
    <row r="990" spans="52:57" ht="11.25" customHeight="1" x14ac:dyDescent="0.25">
      <c r="AZ990" s="99" t="s">
        <v>83</v>
      </c>
      <c r="BA990" s="98">
        <f>_xll.qlInterestRateIndexFixingDate(Currency&amp;"ibor"&amp;Tenor,BB990,Trigger)</f>
        <v>46325</v>
      </c>
      <c r="BB990" s="98">
        <f>_xll.qlCalendarAdvance(Calendar,BB989,AZ990,"f",,Trigger)</f>
        <v>46329</v>
      </c>
      <c r="BC990" s="98">
        <f>_xll.qlInterestRateIndexMaturity(Currency&amp;"ibor"&amp;Tenor,BB990,Trigger)</f>
        <v>46510</v>
      </c>
      <c r="BD990" s="242" t="e">
        <f>_xll.qlIndexFixing($AD$5,BA990,TRUE,_xll.ohTrigger(Trigger,Trigger6M))</f>
        <v>#NUM!</v>
      </c>
      <c r="BE990" s="242">
        <f>IFERROR(_xll.qlIndexFixing($BF$1,BA990,,_xll.ohTrigger(Trigger,Trigger6M)),#N/A)</f>
        <v>2.0590642033067191E-2</v>
      </c>
    </row>
    <row r="991" spans="52:57" ht="11.25" customHeight="1" x14ac:dyDescent="0.25">
      <c r="AZ991" s="99" t="s">
        <v>83</v>
      </c>
      <c r="BA991" s="98">
        <f>_xll.qlInterestRateIndexFixingDate(Currency&amp;"ibor"&amp;Tenor,BB991,Trigger)</f>
        <v>46332</v>
      </c>
      <c r="BB991" s="98">
        <f>_xll.qlCalendarAdvance(Calendar,BB990,AZ991,"f",,Trigger)</f>
        <v>46336</v>
      </c>
      <c r="BC991" s="98">
        <f>_xll.qlInterestRateIndexMaturity(Currency&amp;"ibor"&amp;Tenor,BB991,Trigger)</f>
        <v>46517</v>
      </c>
      <c r="BD991" s="242" t="e">
        <f>_xll.qlIndexFixing($AD$5,BA991,TRUE,_xll.ohTrigger(Trigger,Trigger6M))</f>
        <v>#NUM!</v>
      </c>
      <c r="BE991" s="242">
        <f>IFERROR(_xll.qlIndexFixing($BF$1,BA991,,_xll.ohTrigger(Trigger,Trigger6M)),#N/A)</f>
        <v>2.0597033500527228E-2</v>
      </c>
    </row>
    <row r="992" spans="52:57" ht="11.25" customHeight="1" x14ac:dyDescent="0.25">
      <c r="AZ992" s="99" t="s">
        <v>83</v>
      </c>
      <c r="BA992" s="98">
        <f>_xll.qlInterestRateIndexFixingDate(Currency&amp;"ibor"&amp;Tenor,BB992,Trigger)</f>
        <v>46339</v>
      </c>
      <c r="BB992" s="98">
        <f>_xll.qlCalendarAdvance(Calendar,BB991,AZ992,"f",,Trigger)</f>
        <v>46343</v>
      </c>
      <c r="BC992" s="98">
        <f>_xll.qlInterestRateIndexMaturity(Currency&amp;"ibor"&amp;Tenor,BB992,Trigger)</f>
        <v>46524</v>
      </c>
      <c r="BD992" s="242" t="e">
        <f>_xll.qlIndexFixing($AD$5,BA992,TRUE,_xll.ohTrigger(Trigger,Trigger6M))</f>
        <v>#NUM!</v>
      </c>
      <c r="BE992" s="242">
        <f>IFERROR(_xll.qlIndexFixing($BF$1,BA992,,_xll.ohTrigger(Trigger,Trigger6M)),#N/A)</f>
        <v>2.0603257441079121E-2</v>
      </c>
    </row>
    <row r="993" spans="52:57" ht="11.25" customHeight="1" x14ac:dyDescent="0.25">
      <c r="AZ993" s="99" t="s">
        <v>83</v>
      </c>
      <c r="BA993" s="98">
        <f>_xll.qlInterestRateIndexFixingDate(Currency&amp;"ibor"&amp;Tenor,BB993,Trigger)</f>
        <v>46346</v>
      </c>
      <c r="BB993" s="98">
        <f>_xll.qlCalendarAdvance(Calendar,BB992,AZ993,"f",,Trigger)</f>
        <v>46350</v>
      </c>
      <c r="BC993" s="98">
        <f>_xll.qlInterestRateIndexMaturity(Currency&amp;"ibor"&amp;Tenor,BB993,Trigger)</f>
        <v>46531</v>
      </c>
      <c r="BD993" s="242" t="e">
        <f>_xll.qlIndexFixing($AD$5,BA993,TRUE,_xll.ohTrigger(Trigger,Trigger6M))</f>
        <v>#NUM!</v>
      </c>
      <c r="BE993" s="242">
        <f>IFERROR(_xll.qlIndexFixing($BF$1,BA993,,_xll.ohTrigger(Trigger,Trigger6M)),#N/A)</f>
        <v>2.0609313560300699E-2</v>
      </c>
    </row>
    <row r="994" spans="52:57" ht="11.25" customHeight="1" x14ac:dyDescent="0.25">
      <c r="AZ994" s="99" t="s">
        <v>83</v>
      </c>
      <c r="BA994" s="98">
        <f>_xll.qlInterestRateIndexFixingDate(Currency&amp;"ibor"&amp;Tenor,BB994,Trigger)</f>
        <v>46353</v>
      </c>
      <c r="BB994" s="98">
        <f>_xll.qlCalendarAdvance(Calendar,BB993,AZ994,"f",,Trigger)</f>
        <v>46357</v>
      </c>
      <c r="BC994" s="98">
        <f>_xll.qlInterestRateIndexMaturity(Currency&amp;"ibor"&amp;Tenor,BB994,Trigger)</f>
        <v>46539</v>
      </c>
      <c r="BD994" s="242" t="e">
        <f>_xll.qlIndexFixing($AD$5,BA994,TRUE,_xll.ohTrigger(Trigger,Trigger6M))</f>
        <v>#NUM!</v>
      </c>
      <c r="BE994" s="242">
        <f>IFERROR(_xll.qlIndexFixing($BF$1,BA994,,_xll.ohTrigger(Trigger,Trigger6M)),#N/A)</f>
        <v>2.0616151961423853E-2</v>
      </c>
    </row>
    <row r="995" spans="52:57" ht="11.25" customHeight="1" x14ac:dyDescent="0.25">
      <c r="AZ995" s="99" t="s">
        <v>83</v>
      </c>
      <c r="BA995" s="98">
        <f>_xll.qlInterestRateIndexFixingDate(Currency&amp;"ibor"&amp;Tenor,BB995,Trigger)</f>
        <v>46360</v>
      </c>
      <c r="BB995" s="98">
        <f>_xll.qlCalendarAdvance(Calendar,BB994,AZ995,"f",,Trigger)</f>
        <v>46364</v>
      </c>
      <c r="BC995" s="98">
        <f>_xll.qlInterestRateIndexMaturity(Currency&amp;"ibor"&amp;Tenor,BB995,Trigger)</f>
        <v>46546</v>
      </c>
      <c r="BD995" s="242" t="e">
        <f>_xll.qlIndexFixing($AD$5,BA995,TRUE,_xll.ohTrigger(Trigger,Trigger6M))</f>
        <v>#NUM!</v>
      </c>
      <c r="BE995" s="242">
        <f>IFERROR(_xll.qlIndexFixing($BF$1,BA995,,_xll.ohTrigger(Trigger,Trigger6M)),#N/A)</f>
        <v>2.062185974898249E-2</v>
      </c>
    </row>
    <row r="996" spans="52:57" ht="11.25" customHeight="1" x14ac:dyDescent="0.25">
      <c r="AZ996" s="99" t="s">
        <v>83</v>
      </c>
      <c r="BA996" s="98">
        <f>_xll.qlInterestRateIndexFixingDate(Currency&amp;"ibor"&amp;Tenor,BB996,Trigger)</f>
        <v>46367</v>
      </c>
      <c r="BB996" s="98">
        <f>_xll.qlCalendarAdvance(Calendar,BB995,AZ996,"f",,Trigger)</f>
        <v>46371</v>
      </c>
      <c r="BC996" s="98">
        <f>_xll.qlInterestRateIndexMaturity(Currency&amp;"ibor"&amp;Tenor,BB996,Trigger)</f>
        <v>46553</v>
      </c>
      <c r="BD996" s="242" t="e">
        <f>_xll.qlIndexFixing($AD$5,BA996,TRUE,_xll.ohTrigger(Trigger,Trigger6M))</f>
        <v>#NUM!</v>
      </c>
      <c r="BE996" s="242">
        <f>IFERROR(_xll.qlIndexFixing($BF$1,BA996,,_xll.ohTrigger(Trigger,Trigger6M)),#N/A)</f>
        <v>2.0627398801630253E-2</v>
      </c>
    </row>
    <row r="997" spans="52:57" ht="11.25" customHeight="1" x14ac:dyDescent="0.25">
      <c r="AZ997" s="99" t="s">
        <v>83</v>
      </c>
      <c r="BA997" s="98">
        <f>_xll.qlInterestRateIndexFixingDate(Currency&amp;"ibor"&amp;Tenor,BB997,Trigger)</f>
        <v>46374</v>
      </c>
      <c r="BB997" s="98">
        <f>_xll.qlCalendarAdvance(Calendar,BB996,AZ997,"f",,Trigger)</f>
        <v>46378</v>
      </c>
      <c r="BC997" s="98">
        <f>_xll.qlInterestRateIndexMaturity(Currency&amp;"ibor"&amp;Tenor,BB997,Trigger)</f>
        <v>46560</v>
      </c>
      <c r="BD997" s="242" t="e">
        <f>_xll.qlIndexFixing($AD$5,BA997,TRUE,_xll.ohTrigger(Trigger,Trigger6M))</f>
        <v>#NUM!</v>
      </c>
      <c r="BE997" s="242">
        <f>IFERROR(_xll.qlIndexFixing($BF$1,BA997,,_xll.ohTrigger(Trigger,Trigger6M)),#N/A)</f>
        <v>2.0632768825079022E-2</v>
      </c>
    </row>
    <row r="998" spans="52:57" ht="11.25" customHeight="1" x14ac:dyDescent="0.25">
      <c r="AZ998" s="99" t="s">
        <v>83</v>
      </c>
      <c r="BA998" s="98">
        <f>_xll.qlInterestRateIndexFixingDate(Currency&amp;"ibor"&amp;Tenor,BB998,Trigger)</f>
        <v>46380</v>
      </c>
      <c r="BB998" s="98">
        <f>_xll.qlCalendarAdvance(Calendar,BB997,AZ998,"f",,Trigger)</f>
        <v>46385</v>
      </c>
      <c r="BC998" s="98">
        <f>_xll.qlInterestRateIndexMaturity(Currency&amp;"ibor"&amp;Tenor,BB998,Trigger)</f>
        <v>46567</v>
      </c>
      <c r="BD998" s="242" t="e">
        <f>_xll.qlIndexFixing($AD$5,BA998,TRUE,_xll.ohTrigger(Trigger,Trigger6M))</f>
        <v>#NUM!</v>
      </c>
      <c r="BE998" s="242">
        <f>IFERROR(_xll.qlIndexFixing($BF$1,BA998,,_xll.ohTrigger(Trigger,Trigger6M)),#N/A)</f>
        <v>2.0637969525079784E-2</v>
      </c>
    </row>
    <row r="999" spans="52:57" ht="11.25" customHeight="1" x14ac:dyDescent="0.25">
      <c r="AZ999" s="99" t="s">
        <v>83</v>
      </c>
      <c r="BA999" s="98">
        <f>_xll.qlInterestRateIndexFixingDate(Currency&amp;"ibor"&amp;Tenor,BB999,Trigger)</f>
        <v>46387</v>
      </c>
      <c r="BB999" s="98">
        <f>_xll.qlCalendarAdvance(Calendar,BB998,AZ999,"f",,Trigger)</f>
        <v>46392</v>
      </c>
      <c r="BC999" s="98">
        <f>_xll.qlInterestRateIndexMaturity(Currency&amp;"ibor"&amp;Tenor,BB999,Trigger)</f>
        <v>46573</v>
      </c>
      <c r="BD999" s="242" t="e">
        <f>_xll.qlIndexFixing($AD$5,BA999,TRUE,_xll.ohTrigger(Trigger,Trigger6M))</f>
        <v>#NUM!</v>
      </c>
      <c r="BE999" s="242">
        <f>IFERROR(_xll.qlIndexFixing($BF$1,BA999,,_xll.ohTrigger(Trigger,Trigger6M)),#N/A)</f>
        <v>2.0642109544910279E-2</v>
      </c>
    </row>
    <row r="1000" spans="52:57" ht="11.25" customHeight="1" x14ac:dyDescent="0.25">
      <c r="AZ1000" s="99" t="s">
        <v>83</v>
      </c>
      <c r="BA1000" s="98">
        <f>_xll.qlInterestRateIndexFixingDate(Currency&amp;"ibor"&amp;Tenor,BB1000,Trigger)</f>
        <v>46395</v>
      </c>
      <c r="BB1000" s="98">
        <f>_xll.qlCalendarAdvance(Calendar,BB999,AZ1000,"f",,Trigger)</f>
        <v>46399</v>
      </c>
      <c r="BC1000" s="98">
        <f>_xll.qlInterestRateIndexMaturity(Currency&amp;"ibor"&amp;Tenor,BB1000,Trigger)</f>
        <v>46580</v>
      </c>
      <c r="BD1000" s="242" t="e">
        <f>_xll.qlIndexFixing($AD$5,BA1000,TRUE,_xll.ohTrigger(Trigger,Trigger6M))</f>
        <v>#NUM!</v>
      </c>
      <c r="BE1000" s="242">
        <f>IFERROR(_xll.qlIndexFixing($BF$1,BA1000,,_xll.ohTrigger(Trigger,Trigger6M)),#N/A)</f>
        <v>2.0646982674253425E-2</v>
      </c>
    </row>
    <row r="1001" spans="52:57" ht="11.25" customHeight="1" x14ac:dyDescent="0.25">
      <c r="AZ1001" s="99" t="s">
        <v>83</v>
      </c>
      <c r="BA1001" s="98">
        <f>_xll.qlInterestRateIndexFixingDate(Currency&amp;"ibor"&amp;Tenor,BB1001,Trigger)</f>
        <v>46402</v>
      </c>
      <c r="BB1001" s="98">
        <f>_xll.qlCalendarAdvance(Calendar,BB1000,AZ1001,"f",,Trigger)</f>
        <v>46406</v>
      </c>
      <c r="BC1001" s="98">
        <f>_xll.qlInterestRateIndexMaturity(Currency&amp;"ibor"&amp;Tenor,BB1001,Trigger)</f>
        <v>46587</v>
      </c>
      <c r="BD1001" s="242" t="e">
        <f>_xll.qlIndexFixing($AD$5,BA1001,TRUE,_xll.ohTrigger(Trigger,Trigger6M))</f>
        <v>#NUM!</v>
      </c>
      <c r="BE1001" s="242">
        <f>IFERROR(_xll.qlIndexFixing($BF$1,BA1001,,_xll.ohTrigger(Trigger,Trigger6M)),#N/A)</f>
        <v>2.0651685628293334E-2</v>
      </c>
    </row>
    <row r="1002" spans="52:57" ht="11.25" customHeight="1" x14ac:dyDescent="0.25">
      <c r="AZ1002" s="99" t="s">
        <v>83</v>
      </c>
      <c r="BA1002" s="98">
        <f>_xll.qlInterestRateIndexFixingDate(Currency&amp;"ibor"&amp;Tenor,BB1002,Trigger)</f>
        <v>46409</v>
      </c>
      <c r="BB1002" s="98">
        <f>_xll.qlCalendarAdvance(Calendar,BB1001,AZ1002,"f",,Trigger)</f>
        <v>46413</v>
      </c>
      <c r="BC1002" s="98">
        <f>_xll.qlInterestRateIndexMaturity(Currency&amp;"ibor"&amp;Tenor,BB1002,Trigger)</f>
        <v>46594</v>
      </c>
      <c r="BD1002" s="242" t="e">
        <f>_xll.qlIndexFixing($AD$5,BA1002,TRUE,_xll.ohTrigger(Trigger,Trigger6M))</f>
        <v>#NUM!</v>
      </c>
      <c r="BE1002" s="242">
        <f>IFERROR(_xll.qlIndexFixing($BF$1,BA1002,,_xll.ohTrigger(Trigger,Trigger6M)),#N/A)</f>
        <v>2.0656218112962022E-2</v>
      </c>
    </row>
    <row r="1003" spans="52:57" ht="11.25" customHeight="1" x14ac:dyDescent="0.25">
      <c r="AZ1003" s="99" t="s">
        <v>83</v>
      </c>
      <c r="BA1003" s="98">
        <f>_xll.qlInterestRateIndexFixingDate(Currency&amp;"ibor"&amp;Tenor,BB1003,Trigger)</f>
        <v>46416</v>
      </c>
      <c r="BB1003" s="98">
        <f>_xll.qlCalendarAdvance(Calendar,BB1002,AZ1003,"f",,Trigger)</f>
        <v>46420</v>
      </c>
      <c r="BC1003" s="98">
        <f>_xll.qlInterestRateIndexMaturity(Currency&amp;"ibor"&amp;Tenor,BB1003,Trigger)</f>
        <v>46601</v>
      </c>
      <c r="BD1003" s="242" t="e">
        <f>_xll.qlIndexFixing($AD$5,BA1003,TRUE,_xll.ohTrigger(Trigger,Trigger6M))</f>
        <v>#NUM!</v>
      </c>
      <c r="BE1003" s="242">
        <f>IFERROR(_xll.qlIndexFixing($BF$1,BA1003,,_xll.ohTrigger(Trigger,Trigger6M)),#N/A)</f>
        <v>2.0660579834233035E-2</v>
      </c>
    </row>
    <row r="1004" spans="52:57" ht="11.25" customHeight="1" x14ac:dyDescent="0.25">
      <c r="AZ1004" s="99" t="s">
        <v>83</v>
      </c>
      <c r="BA1004" s="98">
        <f>_xll.qlInterestRateIndexFixingDate(Currency&amp;"ibor"&amp;Tenor,BB1004,Trigger)</f>
        <v>46423</v>
      </c>
      <c r="BB1004" s="98">
        <f>_xll.qlCalendarAdvance(Calendar,BB1003,AZ1004,"f",,Trigger)</f>
        <v>46427</v>
      </c>
      <c r="BC1004" s="98">
        <f>_xll.qlInterestRateIndexMaturity(Currency&amp;"ibor"&amp;Tenor,BB1004,Trigger)</f>
        <v>46608</v>
      </c>
      <c r="BD1004" s="242" t="e">
        <f>_xll.qlIndexFixing($AD$5,BA1004,TRUE,_xll.ohTrigger(Trigger,Trigger6M))</f>
        <v>#NUM!</v>
      </c>
      <c r="BE1004" s="242">
        <f>IFERROR(_xll.qlIndexFixing($BF$1,BA1004,,_xll.ohTrigger(Trigger,Trigger6M)),#N/A)</f>
        <v>2.0664770498120984E-2</v>
      </c>
    </row>
    <row r="1005" spans="52:57" ht="11.25" customHeight="1" x14ac:dyDescent="0.25">
      <c r="AZ1005" s="99" t="s">
        <v>83</v>
      </c>
      <c r="BA1005" s="98">
        <f>_xll.qlInterestRateIndexFixingDate(Currency&amp;"ibor"&amp;Tenor,BB1005,Trigger)</f>
        <v>46430</v>
      </c>
      <c r="BB1005" s="98">
        <f>_xll.qlCalendarAdvance(Calendar,BB1004,AZ1005,"f",,Trigger)</f>
        <v>46434</v>
      </c>
      <c r="BC1005" s="98">
        <f>_xll.qlInterestRateIndexMaturity(Currency&amp;"ibor"&amp;Tenor,BB1005,Trigger)</f>
        <v>46615</v>
      </c>
      <c r="BD1005" s="242" t="e">
        <f>_xll.qlIndexFixing($AD$5,BA1005,TRUE,_xll.ohTrigger(Trigger,Trigger6M))</f>
        <v>#NUM!</v>
      </c>
      <c r="BE1005" s="242">
        <f>IFERROR(_xll.qlIndexFixing($BF$1,BA1005,,_xll.ohTrigger(Trigger,Trigger6M)),#N/A)</f>
        <v>2.066878981068155E-2</v>
      </c>
    </row>
    <row r="1006" spans="52:57" ht="11.25" customHeight="1" x14ac:dyDescent="0.25">
      <c r="AZ1006" s="99" t="s">
        <v>83</v>
      </c>
      <c r="BA1006" s="98">
        <f>_xll.qlInterestRateIndexFixingDate(Currency&amp;"ibor"&amp;Tenor,BB1006,Trigger)</f>
        <v>46437</v>
      </c>
      <c r="BB1006" s="98">
        <f>_xll.qlCalendarAdvance(Calendar,BB1005,AZ1006,"f",,Trigger)</f>
        <v>46441</v>
      </c>
      <c r="BC1006" s="98">
        <f>_xll.qlInterestRateIndexMaturity(Currency&amp;"ibor"&amp;Tenor,BB1006,Trigger)</f>
        <v>46622</v>
      </c>
      <c r="BD1006" s="242" t="e">
        <f>_xll.qlIndexFixing($AD$5,BA1006,TRUE,_xll.ohTrigger(Trigger,Trigger6M))</f>
        <v>#NUM!</v>
      </c>
      <c r="BE1006" s="242">
        <f>IFERROR(_xll.qlIndexFixing($BF$1,BA1006,,_xll.ohTrigger(Trigger,Trigger6M)),#N/A)</f>
        <v>2.0672637478011492E-2</v>
      </c>
    </row>
    <row r="1007" spans="52:57" ht="11.25" customHeight="1" x14ac:dyDescent="0.25">
      <c r="AZ1007" s="99" t="s">
        <v>83</v>
      </c>
      <c r="BA1007" s="98">
        <f>_xll.qlInterestRateIndexFixingDate(Currency&amp;"ibor"&amp;Tenor,BB1007,Trigger)</f>
        <v>46444</v>
      </c>
      <c r="BB1007" s="98">
        <f>_xll.qlCalendarAdvance(Calendar,BB1006,AZ1007,"f",,Trigger)</f>
        <v>46448</v>
      </c>
      <c r="BC1007" s="98">
        <f>_xll.qlInterestRateIndexMaturity(Currency&amp;"ibor"&amp;Tenor,BB1007,Trigger)</f>
        <v>46632</v>
      </c>
      <c r="BD1007" s="242" t="e">
        <f>_xll.qlIndexFixing($AD$5,BA1007,TRUE,_xll.ohTrigger(Trigger,Trigger6M))</f>
        <v>#NUM!</v>
      </c>
      <c r="BE1007" s="242">
        <f>IFERROR(_xll.qlIndexFixing($BF$1,BA1007,,_xll.ohTrigger(Trigger,Trigger6M)),#N/A)</f>
        <v>2.0678693436334938E-2</v>
      </c>
    </row>
    <row r="1008" spans="52:57" ht="11.25" customHeight="1" x14ac:dyDescent="0.25">
      <c r="AZ1008" s="99" t="s">
        <v>83</v>
      </c>
      <c r="BA1008" s="98">
        <f>_xll.qlInterestRateIndexFixingDate(Currency&amp;"ibor"&amp;Tenor,BB1008,Trigger)</f>
        <v>46451</v>
      </c>
      <c r="BB1008" s="98">
        <f>_xll.qlCalendarAdvance(Calendar,BB1007,AZ1008,"f",,Trigger)</f>
        <v>46455</v>
      </c>
      <c r="BC1008" s="98">
        <f>_xll.qlInterestRateIndexMaturity(Currency&amp;"ibor"&amp;Tenor,BB1008,Trigger)</f>
        <v>46639</v>
      </c>
      <c r="BD1008" s="242" t="e">
        <f>_xll.qlIndexFixing($AD$5,BA1008,TRUE,_xll.ohTrigger(Trigger,Trigger6M))</f>
        <v>#NUM!</v>
      </c>
      <c r="BE1008" s="242">
        <f>IFERROR(_xll.qlIndexFixing($BF$1,BA1008,,_xll.ohTrigger(Trigger,Trigger6M)),#N/A)</f>
        <v>2.0682162124805305E-2</v>
      </c>
    </row>
    <row r="1009" spans="52:57" ht="11.25" customHeight="1" x14ac:dyDescent="0.25">
      <c r="AZ1009" s="99" t="s">
        <v>83</v>
      </c>
      <c r="BA1009" s="98">
        <f>_xll.qlInterestRateIndexFixingDate(Currency&amp;"ibor"&amp;Tenor,BB1009,Trigger)</f>
        <v>46458</v>
      </c>
      <c r="BB1009" s="98">
        <f>_xll.qlCalendarAdvance(Calendar,BB1008,AZ1009,"f",,Trigger)</f>
        <v>46462</v>
      </c>
      <c r="BC1009" s="98">
        <f>_xll.qlInterestRateIndexMaturity(Currency&amp;"ibor"&amp;Tenor,BB1009,Trigger)</f>
        <v>46646</v>
      </c>
      <c r="BD1009" s="242" t="e">
        <f>_xll.qlIndexFixing($AD$5,BA1009,TRUE,_xll.ohTrigger(Trigger,Trigger6M))</f>
        <v>#NUM!</v>
      </c>
      <c r="BE1009" s="242">
        <f>IFERROR(_xll.qlIndexFixing($BF$1,BA1009,,_xll.ohTrigger(Trigger,Trigger6M)),#N/A)</f>
        <v>2.0685463699024537E-2</v>
      </c>
    </row>
    <row r="1010" spans="52:57" ht="11.25" customHeight="1" x14ac:dyDescent="0.25">
      <c r="AZ1010" s="99" t="s">
        <v>83</v>
      </c>
      <c r="BA1010" s="98">
        <f>_xll.qlInterestRateIndexFixingDate(Currency&amp;"ibor"&amp;Tenor,BB1010,Trigger)</f>
        <v>46465</v>
      </c>
      <c r="BB1010" s="98">
        <f>_xll.qlCalendarAdvance(Calendar,BB1009,AZ1010,"f",,Trigger)</f>
        <v>46469</v>
      </c>
      <c r="BC1010" s="98">
        <f>_xll.qlInterestRateIndexMaturity(Currency&amp;"ibor"&amp;Tenor,BB1010,Trigger)</f>
        <v>46653</v>
      </c>
      <c r="BD1010" s="242" t="e">
        <f>_xll.qlIndexFixing($AD$5,BA1010,TRUE,_xll.ohTrigger(Trigger,Trigger6M))</f>
        <v>#NUM!</v>
      </c>
      <c r="BE1010" s="242">
        <f>IFERROR(_xll.qlIndexFixing($BF$1,BA1010,,_xll.ohTrigger(Trigger,Trigger6M)),#N/A)</f>
        <v>2.0688601746942141E-2</v>
      </c>
    </row>
    <row r="1011" spans="52:57" ht="11.25" customHeight="1" x14ac:dyDescent="0.25">
      <c r="AZ1011" s="99" t="s">
        <v>83</v>
      </c>
      <c r="BA1011" s="98">
        <f>_xll.qlInterestRateIndexFixingDate(Currency&amp;"ibor"&amp;Tenor,BB1011,Trigger)</f>
        <v>46470</v>
      </c>
      <c r="BB1011" s="98">
        <f>_xll.qlCalendarAdvance(Calendar,BB1010,AZ1011,"f",,Trigger)</f>
        <v>46476</v>
      </c>
      <c r="BC1011" s="98">
        <f>_xll.qlInterestRateIndexMaturity(Currency&amp;"ibor"&amp;Tenor,BB1011,Trigger)</f>
        <v>46660</v>
      </c>
      <c r="BD1011" s="242" t="e">
        <f>_xll.qlIndexFixing($AD$5,BA1011,TRUE,_xll.ohTrigger(Trigger,Trigger6M))</f>
        <v>#NUM!</v>
      </c>
      <c r="BE1011" s="242">
        <f>IFERROR(_xll.qlIndexFixing($BF$1,BA1011,,_xll.ohTrigger(Trigger,Trigger6M)),#N/A)</f>
        <v>2.069157988105581E-2</v>
      </c>
    </row>
    <row r="1012" spans="52:57" ht="11.25" customHeight="1" x14ac:dyDescent="0.25">
      <c r="AZ1012" s="99" t="s">
        <v>83</v>
      </c>
      <c r="BA1012" s="98">
        <f>_xll.qlInterestRateIndexFixingDate(Currency&amp;"ibor"&amp;Tenor,BB1012,Trigger)</f>
        <v>46479</v>
      </c>
      <c r="BB1012" s="98">
        <f>_xll.qlCalendarAdvance(Calendar,BB1011,AZ1012,"f",,Trigger)</f>
        <v>46483</v>
      </c>
      <c r="BC1012" s="98">
        <f>_xll.qlInterestRateIndexMaturity(Currency&amp;"ibor"&amp;Tenor,BB1012,Trigger)</f>
        <v>46666</v>
      </c>
      <c r="BD1012" s="242" t="e">
        <f>_xll.qlIndexFixing($AD$5,BA1012,TRUE,_xll.ohTrigger(Trigger,Trigger6M))</f>
        <v>#NUM!</v>
      </c>
      <c r="BE1012" s="242">
        <f>IFERROR(_xll.qlIndexFixing($BF$1,BA1012,,_xll.ohTrigger(Trigger,Trigger6M)),#N/A)</f>
        <v>2.0693663413912666E-2</v>
      </c>
    </row>
    <row r="1013" spans="52:57" ht="11.25" customHeight="1" x14ac:dyDescent="0.25">
      <c r="AZ1013" s="99" t="s">
        <v>83</v>
      </c>
      <c r="BA1013" s="98">
        <f>_xll.qlInterestRateIndexFixingDate(Currency&amp;"ibor"&amp;Tenor,BB1013,Trigger)</f>
        <v>46486</v>
      </c>
      <c r="BB1013" s="98">
        <f>_xll.qlCalendarAdvance(Calendar,BB1012,AZ1013,"f",,Trigger)</f>
        <v>46490</v>
      </c>
      <c r="BC1013" s="98">
        <f>_xll.qlInterestRateIndexMaturity(Currency&amp;"ibor"&amp;Tenor,BB1013,Trigger)</f>
        <v>46673</v>
      </c>
      <c r="BD1013" s="242" t="e">
        <f>_xll.qlIndexFixing($AD$5,BA1013,TRUE,_xll.ohTrigger(Trigger,Trigger6M))</f>
        <v>#NUM!</v>
      </c>
      <c r="BE1013" s="242">
        <f>IFERROR(_xll.qlIndexFixing($BF$1,BA1013,,_xll.ohTrigger(Trigger,Trigger6M)),#N/A)</f>
        <v>2.0696342105292413E-2</v>
      </c>
    </row>
    <row r="1014" spans="52:57" ht="11.25" customHeight="1" x14ac:dyDescent="0.25">
      <c r="AZ1014" s="99" t="s">
        <v>83</v>
      </c>
      <c r="BA1014" s="98">
        <f>_xll.qlInterestRateIndexFixingDate(Currency&amp;"ibor"&amp;Tenor,BB1014,Trigger)</f>
        <v>46493</v>
      </c>
      <c r="BB1014" s="98">
        <f>_xll.qlCalendarAdvance(Calendar,BB1013,AZ1014,"f",,Trigger)</f>
        <v>46497</v>
      </c>
      <c r="BC1014" s="98">
        <f>_xll.qlInterestRateIndexMaturity(Currency&amp;"ibor"&amp;Tenor,BB1014,Trigger)</f>
        <v>46680</v>
      </c>
      <c r="BD1014" s="242" t="e">
        <f>_xll.qlIndexFixing($AD$5,BA1014,TRUE,_xll.ohTrigger(Trigger,Trigger6M))</f>
        <v>#NUM!</v>
      </c>
      <c r="BE1014" s="242">
        <f>IFERROR(_xll.qlIndexFixing($BF$1,BA1014,,_xll.ohTrigger(Trigger,Trigger6M)),#N/A)</f>
        <v>2.0698871461446881E-2</v>
      </c>
    </row>
    <row r="1015" spans="52:57" ht="11.25" customHeight="1" x14ac:dyDescent="0.25">
      <c r="AZ1015" s="99" t="s">
        <v>83</v>
      </c>
      <c r="BA1015" s="98">
        <f>_xll.qlInterestRateIndexFixingDate(Currency&amp;"ibor"&amp;Tenor,BB1015,Trigger)</f>
        <v>46500</v>
      </c>
      <c r="BB1015" s="98">
        <f>_xll.qlCalendarAdvance(Calendar,BB1014,AZ1015,"f",,Trigger)</f>
        <v>46504</v>
      </c>
      <c r="BC1015" s="98">
        <f>_xll.qlInterestRateIndexMaturity(Currency&amp;"ibor"&amp;Tenor,BB1015,Trigger)</f>
        <v>46687</v>
      </c>
      <c r="BD1015" s="242" t="e">
        <f>_xll.qlIndexFixing($AD$5,BA1015,TRUE,_xll.ohTrigger(Trigger,Trigger6M))</f>
        <v>#NUM!</v>
      </c>
      <c r="BE1015" s="242">
        <f>IFERROR(_xll.qlIndexFixing($BF$1,BA1015,,_xll.ohTrigger(Trigger,Trigger6M)),#N/A)</f>
        <v>2.0701255211192673E-2</v>
      </c>
    </row>
    <row r="1016" spans="52:57" ht="11.25" customHeight="1" x14ac:dyDescent="0.25">
      <c r="AZ1016" s="99" t="s">
        <v>83</v>
      </c>
      <c r="BA1016" s="98">
        <f>_xll.qlInterestRateIndexFixingDate(Currency&amp;"ibor"&amp;Tenor,BB1016,Trigger)</f>
        <v>46507</v>
      </c>
      <c r="BB1016" s="98">
        <f>_xll.qlCalendarAdvance(Calendar,BB1015,AZ1016,"f",,Trigger)</f>
        <v>46511</v>
      </c>
      <c r="BC1016" s="98">
        <f>_xll.qlInterestRateIndexMaturity(Currency&amp;"ibor"&amp;Tenor,BB1016,Trigger)</f>
        <v>46695</v>
      </c>
      <c r="BD1016" s="242" t="e">
        <f>_xll.qlIndexFixing($AD$5,BA1016,TRUE,_xll.ohTrigger(Trigger,Trigger6M))</f>
        <v>#NUM!</v>
      </c>
      <c r="BE1016" s="242">
        <f>IFERROR(_xll.qlIndexFixing($BF$1,BA1016,,_xll.ohTrigger(Trigger,Trigger6M)),#N/A)</f>
        <v>2.0704200000069103E-2</v>
      </c>
    </row>
    <row r="1017" spans="52:57" ht="11.25" customHeight="1" x14ac:dyDescent="0.25">
      <c r="AZ1017" s="99" t="s">
        <v>83</v>
      </c>
      <c r="BA1017" s="98">
        <f>_xll.qlInterestRateIndexFixingDate(Currency&amp;"ibor"&amp;Tenor,BB1017,Trigger)</f>
        <v>46514</v>
      </c>
      <c r="BB1017" s="98">
        <f>_xll.qlCalendarAdvance(Calendar,BB1016,AZ1017,"f",,Trigger)</f>
        <v>46518</v>
      </c>
      <c r="BC1017" s="98">
        <f>_xll.qlInterestRateIndexMaturity(Currency&amp;"ibor"&amp;Tenor,BB1017,Trigger)</f>
        <v>46702</v>
      </c>
      <c r="BD1017" s="242" t="e">
        <f>_xll.qlIndexFixing($AD$5,BA1017,TRUE,_xll.ohTrigger(Trigger,Trigger6M))</f>
        <v>#NUM!</v>
      </c>
      <c r="BE1017" s="242">
        <f>IFERROR(_xll.qlIndexFixing($BF$1,BA1017,,_xll.ohTrigger(Trigger,Trigger6M)),#N/A)</f>
        <v>2.0706295888208232E-2</v>
      </c>
    </row>
    <row r="1018" spans="52:57" ht="11.25" customHeight="1" x14ac:dyDescent="0.25">
      <c r="AZ1018" s="99" t="s">
        <v>83</v>
      </c>
      <c r="BA1018" s="98">
        <f>_xll.qlInterestRateIndexFixingDate(Currency&amp;"ibor"&amp;Tenor,BB1018,Trigger)</f>
        <v>46521</v>
      </c>
      <c r="BB1018" s="98">
        <f>_xll.qlCalendarAdvance(Calendar,BB1017,AZ1018,"f",,Trigger)</f>
        <v>46525</v>
      </c>
      <c r="BC1018" s="98">
        <f>_xll.qlInterestRateIndexMaturity(Currency&amp;"ibor"&amp;Tenor,BB1018,Trigger)</f>
        <v>46709</v>
      </c>
      <c r="BD1018" s="242" t="e">
        <f>_xll.qlIndexFixing($AD$5,BA1018,TRUE,_xll.ohTrigger(Trigger,Trigger6M))</f>
        <v>#NUM!</v>
      </c>
      <c r="BE1018" s="242">
        <f>IFERROR(_xll.qlIndexFixing($BF$1,BA1018,,_xll.ohTrigger(Trigger,Trigger6M)),#N/A)</f>
        <v>2.0708257837168485E-2</v>
      </c>
    </row>
    <row r="1019" spans="52:57" ht="11.25" customHeight="1" x14ac:dyDescent="0.25">
      <c r="AZ1019" s="99" t="s">
        <v>83</v>
      </c>
      <c r="BA1019" s="98">
        <f>_xll.qlInterestRateIndexFixingDate(Currency&amp;"ibor"&amp;Tenor,BB1019,Trigger)</f>
        <v>46528</v>
      </c>
      <c r="BB1019" s="98">
        <f>_xll.qlCalendarAdvance(Calendar,BB1018,AZ1019,"f",,Trigger)</f>
        <v>46532</v>
      </c>
      <c r="BC1019" s="98">
        <f>_xll.qlInterestRateIndexMaturity(Currency&amp;"ibor"&amp;Tenor,BB1019,Trigger)</f>
        <v>46716</v>
      </c>
      <c r="BD1019" s="242" t="e">
        <f>_xll.qlIndexFixing($AD$5,BA1019,TRUE,_xll.ohTrigger(Trigger,Trigger6M))</f>
        <v>#NUM!</v>
      </c>
      <c r="BE1019" s="242">
        <f>IFERROR(_xll.qlIndexFixing($BF$1,BA1019,,_xll.ohTrigger(Trigger,Trigger6M)),#N/A)</f>
        <v>2.0710089655743138E-2</v>
      </c>
    </row>
    <row r="1020" spans="52:57" ht="11.25" customHeight="1" x14ac:dyDescent="0.25">
      <c r="AZ1020" s="99" t="s">
        <v>83</v>
      </c>
      <c r="BA1020" s="98">
        <f>_xll.qlInterestRateIndexFixingDate(Currency&amp;"ibor"&amp;Tenor,BB1020,Trigger)</f>
        <v>46535</v>
      </c>
      <c r="BB1020" s="98">
        <f>_xll.qlCalendarAdvance(Calendar,BB1019,AZ1020,"f",,Trigger)</f>
        <v>46539</v>
      </c>
      <c r="BC1020" s="98">
        <f>_xll.qlInterestRateIndexMaturity(Currency&amp;"ibor"&amp;Tenor,BB1020,Trigger)</f>
        <v>46722</v>
      </c>
      <c r="BD1020" s="242" t="e">
        <f>_xll.qlIndexFixing($AD$5,BA1020,TRUE,_xll.ohTrigger(Trigger,Trigger6M))</f>
        <v>#NUM!</v>
      </c>
      <c r="BE1020" s="242">
        <f>IFERROR(_xll.qlIndexFixing($BF$1,BA1020,,_xll.ohTrigger(Trigger,Trigger6M)),#N/A)</f>
        <v>2.0711122098937988E-2</v>
      </c>
    </row>
    <row r="1021" spans="52:57" ht="11.25" customHeight="1" x14ac:dyDescent="0.25">
      <c r="AZ1021" s="99" t="s">
        <v>83</v>
      </c>
      <c r="BA1021" s="98">
        <f>_xll.qlInterestRateIndexFixingDate(Currency&amp;"ibor"&amp;Tenor,BB1021,Trigger)</f>
        <v>46542</v>
      </c>
      <c r="BB1021" s="98">
        <f>_xll.qlCalendarAdvance(Calendar,BB1020,AZ1021,"f",,Trigger)</f>
        <v>46546</v>
      </c>
      <c r="BC1021" s="98">
        <f>_xll.qlInterestRateIndexMaturity(Currency&amp;"ibor"&amp;Tenor,BB1021,Trigger)</f>
        <v>46729</v>
      </c>
      <c r="BD1021" s="242" t="e">
        <f>_xll.qlIndexFixing($AD$5,BA1021,TRUE,_xll.ohTrigger(Trigger,Trigger6M))</f>
        <v>#NUM!</v>
      </c>
      <c r="BE1021" s="242">
        <f>IFERROR(_xll.qlIndexFixing($BF$1,BA1021,,_xll.ohTrigger(Trigger,Trigger6M)),#N/A)</f>
        <v>2.071271189657797E-2</v>
      </c>
    </row>
    <row r="1022" spans="52:57" ht="11.25" customHeight="1" x14ac:dyDescent="0.25">
      <c r="AZ1022" s="99" t="s">
        <v>83</v>
      </c>
      <c r="BA1022" s="98">
        <f>_xll.qlInterestRateIndexFixingDate(Currency&amp;"ibor"&amp;Tenor,BB1022,Trigger)</f>
        <v>46549</v>
      </c>
      <c r="BB1022" s="98">
        <f>_xll.qlCalendarAdvance(Calendar,BB1021,AZ1022,"f",,Trigger)</f>
        <v>46553</v>
      </c>
      <c r="BC1022" s="98">
        <f>_xll.qlInterestRateIndexMaturity(Currency&amp;"ibor"&amp;Tenor,BB1022,Trigger)</f>
        <v>46736</v>
      </c>
      <c r="BD1022" s="242" t="e">
        <f>_xll.qlIndexFixing($AD$5,BA1022,TRUE,_xll.ohTrigger(Trigger,Trigger6M))</f>
        <v>#NUM!</v>
      </c>
      <c r="BE1022" s="242">
        <f>IFERROR(_xll.qlIndexFixing($BF$1,BA1022,,_xll.ohTrigger(Trigger,Trigger6M)),#N/A)</f>
        <v>2.0714182880077349E-2</v>
      </c>
    </row>
    <row r="1023" spans="52:57" ht="11.25" customHeight="1" x14ac:dyDescent="0.25">
      <c r="AZ1023" s="99" t="s">
        <v>83</v>
      </c>
      <c r="BA1023" s="98">
        <f>_xll.qlInterestRateIndexFixingDate(Currency&amp;"ibor"&amp;Tenor,BB1023,Trigger)</f>
        <v>46556</v>
      </c>
      <c r="BB1023" s="98">
        <f>_xll.qlCalendarAdvance(Calendar,BB1022,AZ1023,"f",,Trigger)</f>
        <v>46560</v>
      </c>
      <c r="BC1023" s="98">
        <f>_xll.qlInterestRateIndexMaturity(Currency&amp;"ibor"&amp;Tenor,BB1023,Trigger)</f>
        <v>46743</v>
      </c>
      <c r="BD1023" s="242" t="e">
        <f>_xll.qlIndexFixing($AD$5,BA1023,TRUE,_xll.ohTrigger(Trigger,Trigger6M))</f>
        <v>#NUM!</v>
      </c>
      <c r="BE1023" s="242">
        <f>IFERROR(_xll.qlIndexFixing($BF$1,BA1023,,_xll.ohTrigger(Trigger,Trigger6M)),#N/A)</f>
        <v>2.0715538975523123E-2</v>
      </c>
    </row>
    <row r="1024" spans="52:57" ht="11.25" customHeight="1" x14ac:dyDescent="0.25">
      <c r="AZ1024" s="99" t="s">
        <v>83</v>
      </c>
      <c r="BA1024" s="98">
        <f>_xll.qlInterestRateIndexFixingDate(Currency&amp;"ibor"&amp;Tenor,BB1024,Trigger)</f>
        <v>46563</v>
      </c>
      <c r="BB1024" s="98">
        <f>_xll.qlCalendarAdvance(Calendar,BB1023,AZ1024,"f",,Trigger)</f>
        <v>46567</v>
      </c>
      <c r="BC1024" s="98">
        <f>_xll.qlInterestRateIndexMaturity(Currency&amp;"ibor"&amp;Tenor,BB1024,Trigger)</f>
        <v>46750</v>
      </c>
      <c r="BD1024" s="242" t="e">
        <f>_xll.qlIndexFixing($AD$5,BA1024,TRUE,_xll.ohTrigger(Trigger,Trigger6M))</f>
        <v>#NUM!</v>
      </c>
      <c r="BE1024" s="242">
        <f>IFERROR(_xll.qlIndexFixing($BF$1,BA1024,,_xll.ohTrigger(Trigger,Trigger6M)),#N/A)</f>
        <v>2.0716784133654041E-2</v>
      </c>
    </row>
    <row r="1025" spans="52:57" ht="11.25" customHeight="1" x14ac:dyDescent="0.25">
      <c r="AZ1025" s="99" t="s">
        <v>83</v>
      </c>
      <c r="BA1025" s="98">
        <f>_xll.qlInterestRateIndexFixingDate(Currency&amp;"ibor"&amp;Tenor,BB1025,Trigger)</f>
        <v>46570</v>
      </c>
      <c r="BB1025" s="98">
        <f>_xll.qlCalendarAdvance(Calendar,BB1024,AZ1025,"f",,Trigger)</f>
        <v>46574</v>
      </c>
      <c r="BC1025" s="98">
        <f>_xll.qlInterestRateIndexMaturity(Currency&amp;"ibor"&amp;Tenor,BB1025,Trigger)</f>
        <v>46758</v>
      </c>
      <c r="BD1025" s="242" t="e">
        <f>_xll.qlIndexFixing($AD$5,BA1025,TRUE,_xll.ohTrigger(Trigger,Trigger6M))</f>
        <v>#NUM!</v>
      </c>
      <c r="BE1025" s="242">
        <f>IFERROR(_xll.qlIndexFixing($BF$1,BA1025,,_xll.ohTrigger(Trigger,Trigger6M)),#N/A)</f>
        <v>2.0718564211350401E-2</v>
      </c>
    </row>
    <row r="1026" spans="52:57" ht="11.25" customHeight="1" x14ac:dyDescent="0.25">
      <c r="AZ1026" s="99" t="s">
        <v>83</v>
      </c>
      <c r="BA1026" s="98">
        <f>_xll.qlInterestRateIndexFixingDate(Currency&amp;"ibor"&amp;Tenor,BB1026,Trigger)</f>
        <v>46577</v>
      </c>
      <c r="BB1026" s="98">
        <f>_xll.qlCalendarAdvance(Calendar,BB1025,AZ1026,"f",,Trigger)</f>
        <v>46581</v>
      </c>
      <c r="BC1026" s="98">
        <f>_xll.qlInterestRateIndexMaturity(Currency&amp;"ibor"&amp;Tenor,BB1026,Trigger)</f>
        <v>46765</v>
      </c>
      <c r="BD1026" s="242" t="e">
        <f>_xll.qlIndexFixing($AD$5,BA1026,TRUE,_xll.ohTrigger(Trigger,Trigger6M))</f>
        <v>#NUM!</v>
      </c>
      <c r="BE1026" s="242">
        <f>IFERROR(_xll.qlIndexFixing($BF$1,BA1026,,_xll.ohTrigger(Trigger,Trigger6M)),#N/A)</f>
        <v>2.0719593823244838E-2</v>
      </c>
    </row>
    <row r="1027" spans="52:57" ht="11.25" customHeight="1" x14ac:dyDescent="0.25">
      <c r="AZ1027" s="99" t="s">
        <v>83</v>
      </c>
      <c r="BA1027" s="98">
        <f>_xll.qlInterestRateIndexFixingDate(Currency&amp;"ibor"&amp;Tenor,BB1027,Trigger)</f>
        <v>46584</v>
      </c>
      <c r="BB1027" s="98">
        <f>_xll.qlCalendarAdvance(Calendar,BB1026,AZ1027,"f",,Trigger)</f>
        <v>46588</v>
      </c>
      <c r="BC1027" s="98">
        <f>_xll.qlInterestRateIndexMaturity(Currency&amp;"ibor"&amp;Tenor,BB1027,Trigger)</f>
        <v>46772</v>
      </c>
      <c r="BD1027" s="242" t="e">
        <f>_xll.qlIndexFixing($AD$5,BA1027,TRUE,_xll.ohTrigger(Trigger,Trigger6M))</f>
        <v>#NUM!</v>
      </c>
      <c r="BE1027" s="242">
        <f>IFERROR(_xll.qlIndexFixing($BF$1,BA1027,,_xll.ohTrigger(Trigger,Trigger6M)),#N/A)</f>
        <v>2.0720524657813395E-2</v>
      </c>
    </row>
    <row r="1028" spans="52:57" ht="11.25" customHeight="1" x14ac:dyDescent="0.25">
      <c r="AZ1028" s="99" t="s">
        <v>83</v>
      </c>
      <c r="BA1028" s="98">
        <f>_xll.qlInterestRateIndexFixingDate(Currency&amp;"ibor"&amp;Tenor,BB1028,Trigger)</f>
        <v>46591</v>
      </c>
      <c r="BB1028" s="98">
        <f>_xll.qlCalendarAdvance(Calendar,BB1027,AZ1028,"f",,Trigger)</f>
        <v>46595</v>
      </c>
      <c r="BC1028" s="98">
        <f>_xll.qlInterestRateIndexMaturity(Currency&amp;"ibor"&amp;Tenor,BB1028,Trigger)</f>
        <v>46779</v>
      </c>
      <c r="BD1028" s="242" t="e">
        <f>_xll.qlIndexFixing($AD$5,BA1028,TRUE,_xll.ohTrigger(Trigger,Trigger6M))</f>
        <v>#NUM!</v>
      </c>
      <c r="BE1028" s="242">
        <f>IFERROR(_xll.qlIndexFixing($BF$1,BA1028,,_xll.ohTrigger(Trigger,Trigger6M)),#N/A)</f>
        <v>2.0721360744494585E-2</v>
      </c>
    </row>
    <row r="1029" spans="52:57" ht="11.25" customHeight="1" x14ac:dyDescent="0.25">
      <c r="AZ1029" s="99" t="s">
        <v>83</v>
      </c>
      <c r="BA1029" s="98">
        <f>_xll.qlInterestRateIndexFixingDate(Currency&amp;"ibor"&amp;Tenor,BB1029,Trigger)</f>
        <v>46598</v>
      </c>
      <c r="BB1029" s="98">
        <f>_xll.qlCalendarAdvance(Calendar,BB1028,AZ1029,"f",,Trigger)</f>
        <v>46602</v>
      </c>
      <c r="BC1029" s="98">
        <f>_xll.qlInterestRateIndexMaturity(Currency&amp;"ibor"&amp;Tenor,BB1029,Trigger)</f>
        <v>46786</v>
      </c>
      <c r="BD1029" s="242" t="e">
        <f>_xll.qlIndexFixing($AD$5,BA1029,TRUE,_xll.ohTrigger(Trigger,Trigger6M))</f>
        <v>#NUM!</v>
      </c>
      <c r="BE1029" s="242">
        <f>IFERROR(_xll.qlIndexFixing($BF$1,BA1029,,_xll.ohTrigger(Trigger,Trigger6M)),#N/A)</f>
        <v>2.0722106137235595E-2</v>
      </c>
    </row>
    <row r="1030" spans="52:57" ht="11.25" customHeight="1" x14ac:dyDescent="0.25">
      <c r="AZ1030" s="99" t="s">
        <v>83</v>
      </c>
      <c r="BA1030" s="98">
        <f>_xll.qlInterestRateIndexFixingDate(Currency&amp;"ibor"&amp;Tenor,BB1030,Trigger)</f>
        <v>46605</v>
      </c>
      <c r="BB1030" s="98">
        <f>_xll.qlCalendarAdvance(Calendar,BB1029,AZ1030,"f",,Trigger)</f>
        <v>46609</v>
      </c>
      <c r="BC1030" s="98">
        <f>_xll.qlInterestRateIndexMaturity(Currency&amp;"ibor"&amp;Tenor,BB1030,Trigger)</f>
        <v>46793</v>
      </c>
      <c r="BD1030" s="242" t="e">
        <f>_xll.qlIndexFixing($AD$5,BA1030,TRUE,_xll.ohTrigger(Trigger,Trigger6M))</f>
        <v>#NUM!</v>
      </c>
      <c r="BE1030" s="242">
        <f>IFERROR(_xll.qlIndexFixing($BF$1,BA1030,,_xll.ohTrigger(Trigger,Trigger6M)),#N/A)</f>
        <v>2.0722764914485738E-2</v>
      </c>
    </row>
    <row r="1031" spans="52:57" ht="11.25" customHeight="1" x14ac:dyDescent="0.25">
      <c r="AZ1031" s="99" t="s">
        <v>83</v>
      </c>
      <c r="BA1031" s="98">
        <f>_xll.qlInterestRateIndexFixingDate(Currency&amp;"ibor"&amp;Tenor,BB1031,Trigger)</f>
        <v>46612</v>
      </c>
      <c r="BB1031" s="98">
        <f>_xll.qlCalendarAdvance(Calendar,BB1030,AZ1031,"f",,Trigger)</f>
        <v>46616</v>
      </c>
      <c r="BC1031" s="98">
        <f>_xll.qlInterestRateIndexMaturity(Currency&amp;"ibor"&amp;Tenor,BB1031,Trigger)</f>
        <v>46800</v>
      </c>
      <c r="BD1031" s="242" t="e">
        <f>_xll.qlIndexFixing($AD$5,BA1031,TRUE,_xll.ohTrigger(Trigger,Trigger6M))</f>
        <v>#NUM!</v>
      </c>
      <c r="BE1031" s="242">
        <f>IFERROR(_xll.qlIndexFixing($BF$1,BA1031,,_xll.ohTrigger(Trigger,Trigger6M)),#N/A)</f>
        <v>2.0723341179197774E-2</v>
      </c>
    </row>
    <row r="1032" spans="52:57" ht="11.25" customHeight="1" x14ac:dyDescent="0.25">
      <c r="AZ1032" s="99" t="s">
        <v>83</v>
      </c>
      <c r="BA1032" s="98">
        <f>_xll.qlInterestRateIndexFixingDate(Currency&amp;"ibor"&amp;Tenor,BB1032,Trigger)</f>
        <v>46619</v>
      </c>
      <c r="BB1032" s="98">
        <f>_xll.qlCalendarAdvance(Calendar,BB1031,AZ1032,"f",,Trigger)</f>
        <v>46623</v>
      </c>
      <c r="BC1032" s="98">
        <f>_xll.qlInterestRateIndexMaturity(Currency&amp;"ibor"&amp;Tenor,BB1032,Trigger)</f>
        <v>46807</v>
      </c>
      <c r="BD1032" s="242" t="e">
        <f>_xll.qlIndexFixing($AD$5,BA1032,TRUE,_xll.ohTrigger(Trigger,Trigger6M))</f>
        <v>#NUM!</v>
      </c>
      <c r="BE1032" s="242">
        <f>IFERROR(_xll.qlIndexFixing($BF$1,BA1032,,_xll.ohTrigger(Trigger,Trigger6M)),#N/A)</f>
        <v>2.07238390588253E-2</v>
      </c>
    </row>
    <row r="1033" spans="52:57" ht="11.25" customHeight="1" x14ac:dyDescent="0.25">
      <c r="AZ1033" s="99" t="s">
        <v>83</v>
      </c>
      <c r="BA1033" s="98">
        <f>_xll.qlInterestRateIndexFixingDate(Currency&amp;"ibor"&amp;Tenor,BB1033,Trigger)</f>
        <v>46626</v>
      </c>
      <c r="BB1033" s="98">
        <f>_xll.qlCalendarAdvance(Calendar,BB1032,AZ1033,"f",,Trigger)</f>
        <v>46630</v>
      </c>
      <c r="BC1033" s="98">
        <f>_xll.qlInterestRateIndexMaturity(Currency&amp;"ibor"&amp;Tenor,BB1033,Trigger)</f>
        <v>46812</v>
      </c>
      <c r="BD1033" s="242" t="e">
        <f>_xll.qlIndexFixing($AD$5,BA1033,TRUE,_xll.ohTrigger(Trigger,Trigger6M))</f>
        <v>#NUM!</v>
      </c>
      <c r="BE1033" s="242">
        <f>IFERROR(_xll.qlIndexFixing($BF$1,BA1033,,_xll.ohTrigger(Trigger,Trigger6M)),#N/A)</f>
        <v>2.0723061746785978E-2</v>
      </c>
    </row>
    <row r="1034" spans="52:57" ht="11.25" customHeight="1" x14ac:dyDescent="0.25">
      <c r="AZ1034" s="99" t="s">
        <v>83</v>
      </c>
      <c r="BA1034" s="98">
        <f>_xll.qlInterestRateIndexFixingDate(Currency&amp;"ibor"&amp;Tenor,BB1034,Trigger)</f>
        <v>46633</v>
      </c>
      <c r="BB1034" s="98">
        <f>_xll.qlCalendarAdvance(Calendar,BB1033,AZ1034,"f",,Trigger)</f>
        <v>46637</v>
      </c>
      <c r="BC1034" s="98">
        <f>_xll.qlInterestRateIndexMaturity(Currency&amp;"ibor"&amp;Tenor,BB1034,Trigger)</f>
        <v>46819</v>
      </c>
      <c r="BD1034" s="242" t="e">
        <f>_xll.qlIndexFixing($AD$5,BA1034,TRUE,_xll.ohTrigger(Trigger,Trigger6M))</f>
        <v>#NUM!</v>
      </c>
      <c r="BE1034" s="242">
        <f>IFERROR(_xll.qlIndexFixing($BF$1,BA1034,,_xll.ohTrigger(Trigger,Trigger6M)),#N/A)</f>
        <v>2.07234241881675E-2</v>
      </c>
    </row>
    <row r="1035" spans="52:57" ht="11.25" customHeight="1" x14ac:dyDescent="0.25">
      <c r="AZ1035" s="99" t="s">
        <v>83</v>
      </c>
      <c r="BA1035" s="98">
        <f>_xll.qlInterestRateIndexFixingDate(Currency&amp;"ibor"&amp;Tenor,BB1035,Trigger)</f>
        <v>46640</v>
      </c>
      <c r="BB1035" s="98">
        <f>_xll.qlCalendarAdvance(Calendar,BB1034,AZ1035,"f",,Trigger)</f>
        <v>46644</v>
      </c>
      <c r="BC1035" s="98">
        <f>_xll.qlInterestRateIndexMaturity(Currency&amp;"ibor"&amp;Tenor,BB1035,Trigger)</f>
        <v>46826</v>
      </c>
      <c r="BD1035" s="242" t="e">
        <f>_xll.qlIndexFixing($AD$5,BA1035,TRUE,_xll.ohTrigger(Trigger,Trigger6M))</f>
        <v>#NUM!</v>
      </c>
      <c r="BE1035" s="242">
        <f>IFERROR(_xll.qlIndexFixing($BF$1,BA1035,,_xll.ohTrigger(Trigger,Trigger6M)),#N/A)</f>
        <v>2.0723716331380416E-2</v>
      </c>
    </row>
    <row r="1036" spans="52:57" ht="11.25" customHeight="1" x14ac:dyDescent="0.25">
      <c r="AZ1036" s="99" t="s">
        <v>83</v>
      </c>
      <c r="BA1036" s="98">
        <f>_xll.qlInterestRateIndexFixingDate(Currency&amp;"ibor"&amp;Tenor,BB1036,Trigger)</f>
        <v>46647</v>
      </c>
      <c r="BB1036" s="98">
        <f>_xll.qlCalendarAdvance(Calendar,BB1035,AZ1036,"f",,Trigger)</f>
        <v>46651</v>
      </c>
      <c r="BC1036" s="98">
        <f>_xll.qlInterestRateIndexMaturity(Currency&amp;"ibor"&amp;Tenor,BB1036,Trigger)</f>
        <v>46833</v>
      </c>
      <c r="BD1036" s="242" t="e">
        <f>_xll.qlIndexFixing($AD$5,BA1036,TRUE,_xll.ohTrigger(Trigger,Trigger6M))</f>
        <v>#NUM!</v>
      </c>
      <c r="BE1036" s="242">
        <f>IFERROR(_xll.qlIndexFixing($BF$1,BA1036,,_xll.ohTrigger(Trigger,Trigger6M)),#N/A)</f>
        <v>2.0723938527032623E-2</v>
      </c>
    </row>
    <row r="1037" spans="52:57" ht="11.25" customHeight="1" x14ac:dyDescent="0.25">
      <c r="AZ1037" s="99" t="s">
        <v>83</v>
      </c>
      <c r="BA1037" s="98">
        <f>_xll.qlInterestRateIndexFixingDate(Currency&amp;"ibor"&amp;Tenor,BB1037,Trigger)</f>
        <v>46654</v>
      </c>
      <c r="BB1037" s="98">
        <f>_xll.qlCalendarAdvance(Calendar,BB1036,AZ1037,"f",,Trigger)</f>
        <v>46658</v>
      </c>
      <c r="BC1037" s="98">
        <f>_xll.qlInterestRateIndexMaturity(Currency&amp;"ibor"&amp;Tenor,BB1037,Trigger)</f>
        <v>46840</v>
      </c>
      <c r="BD1037" s="242" t="e">
        <f>_xll.qlIndexFixing($AD$5,BA1037,TRUE,_xll.ohTrigger(Trigger,Trigger6M))</f>
        <v>#NUM!</v>
      </c>
      <c r="BE1037" s="242">
        <f>IFERROR(_xll.qlIndexFixing($BF$1,BA1037,,_xll.ohTrigger(Trigger,Trigger6M)),#N/A)</f>
        <v>2.0724091125741237E-2</v>
      </c>
    </row>
    <row r="1038" spans="52:57" ht="11.25" customHeight="1" x14ac:dyDescent="0.25">
      <c r="AZ1038" s="99" t="s">
        <v>83</v>
      </c>
      <c r="BA1038" s="98">
        <f>_xll.qlInterestRateIndexFixingDate(Currency&amp;"ibor"&amp;Tenor,BB1038,Trigger)</f>
        <v>46661</v>
      </c>
      <c r="BB1038" s="98">
        <f>_xll.qlCalendarAdvance(Calendar,BB1037,AZ1038,"f",,Trigger)</f>
        <v>46665</v>
      </c>
      <c r="BC1038" s="98">
        <f>_xll.qlInterestRateIndexMaturity(Currency&amp;"ibor"&amp;Tenor,BB1038,Trigger)</f>
        <v>46848</v>
      </c>
      <c r="BD1038" s="242" t="e">
        <f>_xll.qlIndexFixing($AD$5,BA1038,TRUE,_xll.ohTrigger(Trigger,Trigger6M))</f>
        <v>#NUM!</v>
      </c>
      <c r="BE1038" s="242">
        <f>IFERROR(_xll.qlIndexFixing($BF$1,BA1038,,_xll.ohTrigger(Trigger,Trigger6M)),#N/A)</f>
        <v>2.0724750869471099E-2</v>
      </c>
    </row>
    <row r="1039" spans="52:57" ht="11.25" customHeight="1" x14ac:dyDescent="0.25">
      <c r="AZ1039" s="99" t="s">
        <v>83</v>
      </c>
      <c r="BA1039" s="98">
        <f>_xll.qlInterestRateIndexFixingDate(Currency&amp;"ibor"&amp;Tenor,BB1039,Trigger)</f>
        <v>46668</v>
      </c>
      <c r="BB1039" s="98">
        <f>_xll.qlCalendarAdvance(Calendar,BB1038,AZ1039,"f",,Trigger)</f>
        <v>46672</v>
      </c>
      <c r="BC1039" s="98">
        <f>_xll.qlInterestRateIndexMaturity(Currency&amp;"ibor"&amp;Tenor,BB1039,Trigger)</f>
        <v>46855</v>
      </c>
      <c r="BD1039" s="242" t="e">
        <f>_xll.qlIndexFixing($AD$5,BA1039,TRUE,_xll.ohTrigger(Trigger,Trigger6M))</f>
        <v>#NUM!</v>
      </c>
      <c r="BE1039" s="242">
        <f>IFERROR(_xll.qlIndexFixing($BF$1,BA1039,,_xll.ohTrigger(Trigger,Trigger6M)),#N/A)</f>
        <v>2.0724760527847927E-2</v>
      </c>
    </row>
    <row r="1040" spans="52:57" ht="11.25" customHeight="1" x14ac:dyDescent="0.25">
      <c r="AZ1040" s="99" t="s">
        <v>83</v>
      </c>
      <c r="BA1040" s="98">
        <f>_xll.qlInterestRateIndexFixingDate(Currency&amp;"ibor"&amp;Tenor,BB1040,Trigger)</f>
        <v>46675</v>
      </c>
      <c r="BB1040" s="98">
        <f>_xll.qlCalendarAdvance(Calendar,BB1039,AZ1040,"f",,Trigger)</f>
        <v>46679</v>
      </c>
      <c r="BC1040" s="98">
        <f>_xll.qlInterestRateIndexMaturity(Currency&amp;"ibor"&amp;Tenor,BB1040,Trigger)</f>
        <v>46862</v>
      </c>
      <c r="BD1040" s="242" t="e">
        <f>_xll.qlIndexFixing($AD$5,BA1040,TRUE,_xll.ohTrigger(Trigger,Trigger6M))</f>
        <v>#NUM!</v>
      </c>
      <c r="BE1040" s="242">
        <f>IFERROR(_xll.qlIndexFixing($BF$1,BA1040,,_xll.ohTrigger(Trigger,Trigger6M)),#N/A)</f>
        <v>2.0724701662295494E-2</v>
      </c>
    </row>
    <row r="1041" spans="52:57" ht="11.25" customHeight="1" x14ac:dyDescent="0.25">
      <c r="AZ1041" s="99" t="s">
        <v>83</v>
      </c>
      <c r="BA1041" s="98">
        <f>_xll.qlInterestRateIndexFixingDate(Currency&amp;"ibor"&amp;Tenor,BB1041,Trigger)</f>
        <v>46682</v>
      </c>
      <c r="BB1041" s="98">
        <f>_xll.qlCalendarAdvance(Calendar,BB1040,AZ1041,"f",,Trigger)</f>
        <v>46686</v>
      </c>
      <c r="BC1041" s="98">
        <f>_xll.qlInterestRateIndexMaturity(Currency&amp;"ibor"&amp;Tenor,BB1041,Trigger)</f>
        <v>46869</v>
      </c>
      <c r="BD1041" s="242" t="e">
        <f>_xll.qlIndexFixing($AD$5,BA1041,TRUE,_xll.ohTrigger(Trigger,Trigger6M))</f>
        <v>#NUM!</v>
      </c>
      <c r="BE1041" s="242">
        <f>IFERROR(_xll.qlIndexFixing($BF$1,BA1041,,_xll.ohTrigger(Trigger,Trigger6M)),#N/A)</f>
        <v>2.0724574623478435E-2</v>
      </c>
    </row>
    <row r="1042" spans="52:57" ht="11.25" customHeight="1" x14ac:dyDescent="0.25">
      <c r="AZ1042" s="99" t="s">
        <v>83</v>
      </c>
      <c r="BA1042" s="98">
        <f>_xll.qlInterestRateIndexFixingDate(Currency&amp;"ibor"&amp;Tenor,BB1042,Trigger)</f>
        <v>46689</v>
      </c>
      <c r="BB1042" s="98">
        <f>_xll.qlCalendarAdvance(Calendar,BB1041,AZ1042,"f",,Trigger)</f>
        <v>46693</v>
      </c>
      <c r="BC1042" s="98">
        <f>_xll.qlInterestRateIndexMaturity(Currency&amp;"ibor"&amp;Tenor,BB1042,Trigger)</f>
        <v>46875</v>
      </c>
      <c r="BD1042" s="242" t="e">
        <f>_xll.qlIndexFixing($AD$5,BA1042,TRUE,_xll.ohTrigger(Trigger,Trigger6M))</f>
        <v>#NUM!</v>
      </c>
      <c r="BE1042" s="242">
        <f>IFERROR(_xll.qlIndexFixing($BF$1,BA1042,,_xll.ohTrigger(Trigger,Trigger6M)),#N/A)</f>
        <v>2.0723822437195099E-2</v>
      </c>
    </row>
    <row r="1043" spans="52:57" ht="11.25" customHeight="1" x14ac:dyDescent="0.25">
      <c r="AZ1043" s="99" t="s">
        <v>83</v>
      </c>
      <c r="BA1043" s="98">
        <f>_xll.qlInterestRateIndexFixingDate(Currency&amp;"ibor"&amp;Tenor,BB1043,Trigger)</f>
        <v>46696</v>
      </c>
      <c r="BB1043" s="98">
        <f>_xll.qlCalendarAdvance(Calendar,BB1042,AZ1043,"f",,Trigger)</f>
        <v>46700</v>
      </c>
      <c r="BC1043" s="98">
        <f>_xll.qlInterestRateIndexMaturity(Currency&amp;"ibor"&amp;Tenor,BB1043,Trigger)</f>
        <v>46882</v>
      </c>
      <c r="BD1043" s="242" t="e">
        <f>_xll.qlIndexFixing($AD$5,BA1043,TRUE,_xll.ohTrigger(Trigger,Trigger6M))</f>
        <v>#NUM!</v>
      </c>
      <c r="BE1043" s="242">
        <f>IFERROR(_xll.qlIndexFixing($BF$1,BA1043,,_xll.ohTrigger(Trigger,Trigger6M)),#N/A)</f>
        <v>2.0723564817582425E-2</v>
      </c>
    </row>
    <row r="1044" spans="52:57" ht="11.25" customHeight="1" x14ac:dyDescent="0.25">
      <c r="AZ1044" s="99" t="s">
        <v>83</v>
      </c>
      <c r="BA1044" s="98">
        <f>_xll.qlInterestRateIndexFixingDate(Currency&amp;"ibor"&amp;Tenor,BB1044,Trigger)</f>
        <v>46703</v>
      </c>
      <c r="BB1044" s="98">
        <f>_xll.qlCalendarAdvance(Calendar,BB1043,AZ1044,"f",,Trigger)</f>
        <v>46707</v>
      </c>
      <c r="BC1044" s="98">
        <f>_xll.qlInterestRateIndexMaturity(Currency&amp;"ibor"&amp;Tenor,BB1044,Trigger)</f>
        <v>46889</v>
      </c>
      <c r="BD1044" s="242" t="e">
        <f>_xll.qlIndexFixing($AD$5,BA1044,TRUE,_xll.ohTrigger(Trigger,Trigger6M))</f>
        <v>#NUM!</v>
      </c>
      <c r="BE1044" s="242">
        <f>IFERROR(_xll.qlIndexFixing($BF$1,BA1044,,_xll.ohTrigger(Trigger,Trigger6M)),#N/A)</f>
        <v>2.0723240055538793E-2</v>
      </c>
    </row>
    <row r="1045" spans="52:57" ht="11.25" customHeight="1" x14ac:dyDescent="0.25">
      <c r="AZ1045" s="99" t="s">
        <v>83</v>
      </c>
      <c r="BA1045" s="98">
        <f>_xll.qlInterestRateIndexFixingDate(Currency&amp;"ibor"&amp;Tenor,BB1045,Trigger)</f>
        <v>46710</v>
      </c>
      <c r="BB1045" s="98">
        <f>_xll.qlCalendarAdvance(Calendar,BB1044,AZ1045,"f",,Trigger)</f>
        <v>46714</v>
      </c>
      <c r="BC1045" s="98">
        <f>_xll.qlInterestRateIndexMaturity(Currency&amp;"ibor"&amp;Tenor,BB1045,Trigger)</f>
        <v>46896</v>
      </c>
      <c r="BD1045" s="242" t="e">
        <f>_xll.qlIndexFixing($AD$5,BA1045,TRUE,_xll.ohTrigger(Trigger,Trigger6M))</f>
        <v>#NUM!</v>
      </c>
      <c r="BE1045" s="242">
        <f>IFERROR(_xll.qlIndexFixing($BF$1,BA1045,,_xll.ohTrigger(Trigger,Trigger6M)),#N/A)</f>
        <v>2.0722848501735346E-2</v>
      </c>
    </row>
    <row r="1046" spans="52:57" ht="11.25" customHeight="1" x14ac:dyDescent="0.25">
      <c r="AZ1046" s="99" t="s">
        <v>83</v>
      </c>
      <c r="BA1046" s="98">
        <f>_xll.qlInterestRateIndexFixingDate(Currency&amp;"ibor"&amp;Tenor,BB1046,Trigger)</f>
        <v>46717</v>
      </c>
      <c r="BB1046" s="98">
        <f>_xll.qlCalendarAdvance(Calendar,BB1045,AZ1046,"f",,Trigger)</f>
        <v>46721</v>
      </c>
      <c r="BC1046" s="98">
        <f>_xll.qlInterestRateIndexMaturity(Currency&amp;"ibor"&amp;Tenor,BB1046,Trigger)</f>
        <v>46904</v>
      </c>
      <c r="BD1046" s="242" t="e">
        <f>_xll.qlIndexFixing($AD$5,BA1046,TRUE,_xll.ohTrigger(Trigger,Trigger6M))</f>
        <v>#NUM!</v>
      </c>
      <c r="BE1046" s="242">
        <f>IFERROR(_xll.qlIndexFixing($BF$1,BA1046,,_xll.ohTrigger(Trigger,Trigger6M)),#N/A)</f>
        <v>2.0722929104210048E-2</v>
      </c>
    </row>
    <row r="1047" spans="52:57" ht="11.25" customHeight="1" x14ac:dyDescent="0.25">
      <c r="AZ1047" s="99" t="s">
        <v>83</v>
      </c>
      <c r="BA1047" s="98">
        <f>_xll.qlInterestRateIndexFixingDate(Currency&amp;"ibor"&amp;Tenor,BB1047,Trigger)</f>
        <v>46724</v>
      </c>
      <c r="BB1047" s="98">
        <f>_xll.qlCalendarAdvance(Calendar,BB1046,AZ1047,"f",,Trigger)</f>
        <v>46728</v>
      </c>
      <c r="BC1047" s="98">
        <f>_xll.qlInterestRateIndexMaturity(Currency&amp;"ibor"&amp;Tenor,BB1047,Trigger)</f>
        <v>46911</v>
      </c>
      <c r="BD1047" s="242" t="e">
        <f>_xll.qlIndexFixing($AD$5,BA1047,TRUE,_xll.ohTrigger(Trigger,Trigger6M))</f>
        <v>#NUM!</v>
      </c>
      <c r="BE1047" s="242">
        <f>IFERROR(_xll.qlIndexFixing($BF$1,BA1047,,_xll.ohTrigger(Trigger,Trigger6M)),#N/A)</f>
        <v>2.0722400390167445E-2</v>
      </c>
    </row>
    <row r="1048" spans="52:57" ht="11.25" customHeight="1" x14ac:dyDescent="0.25">
      <c r="AZ1048" s="99" t="s">
        <v>83</v>
      </c>
      <c r="BA1048" s="98">
        <f>_xll.qlInterestRateIndexFixingDate(Currency&amp;"ibor"&amp;Tenor,BB1048,Trigger)</f>
        <v>46731</v>
      </c>
      <c r="BB1048" s="98">
        <f>_xll.qlCalendarAdvance(Calendar,BB1047,AZ1048,"f",,Trigger)</f>
        <v>46735</v>
      </c>
      <c r="BC1048" s="98">
        <f>_xll.qlInterestRateIndexMaturity(Currency&amp;"ibor"&amp;Tenor,BB1048,Trigger)</f>
        <v>46918</v>
      </c>
      <c r="BD1048" s="242" t="e">
        <f>_xll.qlIndexFixing($AD$5,BA1048,TRUE,_xll.ohTrigger(Trigger,Trigger6M))</f>
        <v>#NUM!</v>
      </c>
      <c r="BE1048" s="242">
        <f>IFERROR(_xll.qlIndexFixing($BF$1,BA1048,,_xll.ohTrigger(Trigger,Trigger6M)),#N/A)</f>
        <v>2.0721805957707035E-2</v>
      </c>
    </row>
    <row r="1049" spans="52:57" ht="11.25" customHeight="1" x14ac:dyDescent="0.25">
      <c r="AZ1049" s="99" t="s">
        <v>83</v>
      </c>
      <c r="BA1049" s="98">
        <f>_xll.qlInterestRateIndexFixingDate(Currency&amp;"ibor"&amp;Tenor,BB1049,Trigger)</f>
        <v>46738</v>
      </c>
      <c r="BB1049" s="98">
        <f>_xll.qlCalendarAdvance(Calendar,BB1048,AZ1049,"f",,Trigger)</f>
        <v>46742</v>
      </c>
      <c r="BC1049" s="98">
        <f>_xll.qlInterestRateIndexMaturity(Currency&amp;"ibor"&amp;Tenor,BB1049,Trigger)</f>
        <v>46925</v>
      </c>
      <c r="BD1049" s="242" t="e">
        <f>_xll.qlIndexFixing($AD$5,BA1049,TRUE,_xll.ohTrigger(Trigger,Trigger6M))</f>
        <v>#NUM!</v>
      </c>
      <c r="BE1049" s="242">
        <f>IFERROR(_xll.qlIndexFixing($BF$1,BA1049,,_xll.ohTrigger(Trigger,Trigger6M)),#N/A)</f>
        <v>2.0721146157547606E-2</v>
      </c>
    </row>
    <row r="1050" spans="52:57" ht="11.25" customHeight="1" x14ac:dyDescent="0.25">
      <c r="AZ1050" s="99" t="s">
        <v>83</v>
      </c>
      <c r="BA1050" s="98">
        <f>_xll.qlInterestRateIndexFixingDate(Currency&amp;"ibor"&amp;Tenor,BB1050,Trigger)</f>
        <v>46745</v>
      </c>
      <c r="BB1050" s="98">
        <f>_xll.qlCalendarAdvance(Calendar,BB1049,AZ1050,"f",,Trigger)</f>
        <v>46749</v>
      </c>
      <c r="BC1050" s="98">
        <f>_xll.qlInterestRateIndexMaturity(Currency&amp;"ibor"&amp;Tenor,BB1050,Trigger)</f>
        <v>46932</v>
      </c>
      <c r="BD1050" s="242" t="e">
        <f>_xll.qlIndexFixing($AD$5,BA1050,TRUE,_xll.ohTrigger(Trigger,Trigger6M))</f>
        <v>#NUM!</v>
      </c>
      <c r="BE1050" s="242">
        <f>IFERROR(_xll.qlIndexFixing($BF$1,BA1050,,_xll.ohTrigger(Trigger,Trigger6M)),#N/A)</f>
        <v>2.0720421340412333E-2</v>
      </c>
    </row>
    <row r="1051" spans="52:57" ht="11.25" customHeight="1" x14ac:dyDescent="0.25">
      <c r="AZ1051" s="99" t="s">
        <v>83</v>
      </c>
      <c r="BA1051" s="98">
        <f>_xll.qlInterestRateIndexFixingDate(Currency&amp;"ibor"&amp;Tenor,BB1051,Trigger)</f>
        <v>46752</v>
      </c>
      <c r="BB1051" s="98">
        <f>_xll.qlCalendarAdvance(Calendar,BB1050,AZ1051,"f",,Trigger)</f>
        <v>46756</v>
      </c>
      <c r="BC1051" s="98">
        <f>_xll.qlInterestRateIndexMaturity(Currency&amp;"ibor"&amp;Tenor,BB1051,Trigger)</f>
        <v>46938</v>
      </c>
      <c r="BD1051" s="242" t="e">
        <f>_xll.qlIndexFixing($AD$5,BA1051,TRUE,_xll.ohTrigger(Trigger,Trigger6M))</f>
        <v>#NUM!</v>
      </c>
      <c r="BE1051" s="242">
        <f>IFERROR(_xll.qlIndexFixing($BF$1,BA1051,,_xll.ohTrigger(Trigger,Trigger6M)),#N/A)</f>
        <v>2.0719116190398436E-2</v>
      </c>
    </row>
    <row r="1052" spans="52:57" ht="11.25" customHeight="1" x14ac:dyDescent="0.25">
      <c r="AZ1052" s="99" t="s">
        <v>83</v>
      </c>
      <c r="BA1052" s="98">
        <f>_xll.qlInterestRateIndexFixingDate(Currency&amp;"ibor"&amp;Tenor,BB1052,Trigger)</f>
        <v>46759</v>
      </c>
      <c r="BB1052" s="98">
        <f>_xll.qlCalendarAdvance(Calendar,BB1051,AZ1052,"f",,Trigger)</f>
        <v>46763</v>
      </c>
      <c r="BC1052" s="98">
        <f>_xll.qlInterestRateIndexMaturity(Currency&amp;"ibor"&amp;Tenor,BB1052,Trigger)</f>
        <v>46945</v>
      </c>
      <c r="BD1052" s="242" t="e">
        <f>_xll.qlIndexFixing($AD$5,BA1052,TRUE,_xll.ohTrigger(Trigger,Trigger6M))</f>
        <v>#NUM!</v>
      </c>
      <c r="BE1052" s="242">
        <f>IFERROR(_xll.qlIndexFixing($BF$1,BA1052,,_xll.ohTrigger(Trigger,Trigger6M)),#N/A)</f>
        <v>2.0718266913621178E-2</v>
      </c>
    </row>
    <row r="1053" spans="52:57" ht="11.25" customHeight="1" x14ac:dyDescent="0.25">
      <c r="AZ1053" s="99" t="s">
        <v>83</v>
      </c>
      <c r="BA1053" s="98">
        <f>_xll.qlInterestRateIndexFixingDate(Currency&amp;"ibor"&amp;Tenor,BB1053,Trigger)</f>
        <v>46766</v>
      </c>
      <c r="BB1053" s="98">
        <f>_xll.qlCalendarAdvance(Calendar,BB1052,AZ1053,"f",,Trigger)</f>
        <v>46770</v>
      </c>
      <c r="BC1053" s="98">
        <f>_xll.qlInterestRateIndexMaturity(Currency&amp;"ibor"&amp;Tenor,BB1053,Trigger)</f>
        <v>46952</v>
      </c>
      <c r="BD1053" s="242" t="e">
        <f>_xll.qlIndexFixing($AD$5,BA1053,TRUE,_xll.ohTrigger(Trigger,Trigger6M))</f>
        <v>#NUM!</v>
      </c>
      <c r="BE1053" s="242">
        <f>IFERROR(_xll.qlIndexFixing($BF$1,BA1053,,_xll.ohTrigger(Trigger,Trigger6M)),#N/A)</f>
        <v>2.0717353650682498E-2</v>
      </c>
    </row>
    <row r="1054" spans="52:57" ht="11.25" customHeight="1" x14ac:dyDescent="0.25">
      <c r="AZ1054" s="99" t="s">
        <v>83</v>
      </c>
      <c r="BA1054" s="98">
        <f>_xll.qlInterestRateIndexFixingDate(Currency&amp;"ibor"&amp;Tenor,BB1054,Trigger)</f>
        <v>46773</v>
      </c>
      <c r="BB1054" s="98">
        <f>_xll.qlCalendarAdvance(Calendar,BB1053,AZ1054,"f",,Trigger)</f>
        <v>46777</v>
      </c>
      <c r="BC1054" s="98">
        <f>_xll.qlInterestRateIndexMaturity(Currency&amp;"ibor"&amp;Tenor,BB1054,Trigger)</f>
        <v>46959</v>
      </c>
      <c r="BD1054" s="242" t="e">
        <f>_xll.qlIndexFixing($AD$5,BA1054,TRUE,_xll.ohTrigger(Trigger,Trigger6M))</f>
        <v>#NUM!</v>
      </c>
      <c r="BE1054" s="242">
        <f>IFERROR(_xll.qlIndexFixing($BF$1,BA1054,,_xll.ohTrigger(Trigger,Trigger6M)),#N/A)</f>
        <v>2.0716376752307999E-2</v>
      </c>
    </row>
    <row r="1055" spans="52:57" ht="11.25" customHeight="1" x14ac:dyDescent="0.25">
      <c r="AZ1055" s="99" t="s">
        <v>83</v>
      </c>
      <c r="BA1055" s="98">
        <f>_xll.qlInterestRateIndexFixingDate(Currency&amp;"ibor"&amp;Tenor,BB1055,Trigger)</f>
        <v>46780</v>
      </c>
      <c r="BB1055" s="98">
        <f>_xll.qlCalendarAdvance(Calendar,BB1054,AZ1055,"f",,Trigger)</f>
        <v>46784</v>
      </c>
      <c r="BC1055" s="98">
        <f>_xll.qlInterestRateIndexMaturity(Currency&amp;"ibor"&amp;Tenor,BB1055,Trigger)</f>
        <v>46966</v>
      </c>
      <c r="BD1055" s="242" t="e">
        <f>_xll.qlIndexFixing($AD$5,BA1055,TRUE,_xll.ohTrigger(Trigger,Trigger6M))</f>
        <v>#NUM!</v>
      </c>
      <c r="BE1055" s="242">
        <f>IFERROR(_xll.qlIndexFixing($BF$1,BA1055,,_xll.ohTrigger(Trigger,Trigger6M)),#N/A)</f>
        <v>2.0715336569228984E-2</v>
      </c>
    </row>
    <row r="1056" spans="52:57" ht="11.25" customHeight="1" x14ac:dyDescent="0.25">
      <c r="AZ1056" s="99" t="s">
        <v>83</v>
      </c>
      <c r="BA1056" s="98">
        <f>_xll.qlInterestRateIndexFixingDate(Currency&amp;"ibor"&amp;Tenor,BB1056,Trigger)</f>
        <v>46787</v>
      </c>
      <c r="BB1056" s="98">
        <f>_xll.qlCalendarAdvance(Calendar,BB1055,AZ1056,"f",,Trigger)</f>
        <v>46791</v>
      </c>
      <c r="BC1056" s="98">
        <f>_xll.qlInterestRateIndexMaturity(Currency&amp;"ibor"&amp;Tenor,BB1056,Trigger)</f>
        <v>46973</v>
      </c>
      <c r="BD1056" s="242" t="e">
        <f>_xll.qlIndexFixing($AD$5,BA1056,TRUE,_xll.ohTrigger(Trigger,Trigger6M))</f>
        <v>#NUM!</v>
      </c>
      <c r="BE1056" s="242">
        <f>IFERROR(_xll.qlIndexFixing($BF$1,BA1056,,_xll.ohTrigger(Trigger,Trigger6M)),#N/A)</f>
        <v>2.071423345218117E-2</v>
      </c>
    </row>
    <row r="1057" spans="52:57" ht="11.25" customHeight="1" x14ac:dyDescent="0.25">
      <c r="AZ1057" s="99" t="s">
        <v>83</v>
      </c>
      <c r="BA1057" s="98">
        <f>_xll.qlInterestRateIndexFixingDate(Currency&amp;"ibor"&amp;Tenor,BB1057,Trigger)</f>
        <v>46794</v>
      </c>
      <c r="BB1057" s="98">
        <f>_xll.qlCalendarAdvance(Calendar,BB1056,AZ1057,"f",,Trigger)</f>
        <v>46798</v>
      </c>
      <c r="BC1057" s="98">
        <f>_xll.qlInterestRateIndexMaturity(Currency&amp;"ibor"&amp;Tenor,BB1057,Trigger)</f>
        <v>46980</v>
      </c>
      <c r="BD1057" s="242" t="e">
        <f>_xll.qlIndexFixing($AD$5,BA1057,TRUE,_xll.ohTrigger(Trigger,Trigger6M))</f>
        <v>#NUM!</v>
      </c>
      <c r="BE1057" s="242">
        <f>IFERROR(_xll.qlIndexFixing($BF$1,BA1057,,_xll.ohTrigger(Trigger,Trigger6M)),#N/A)</f>
        <v>2.0713067751906837E-2</v>
      </c>
    </row>
    <row r="1058" spans="52:57" ht="11.25" customHeight="1" x14ac:dyDescent="0.25">
      <c r="AZ1058" s="99" t="s">
        <v>83</v>
      </c>
      <c r="BA1058" s="98">
        <f>_xll.qlInterestRateIndexFixingDate(Currency&amp;"ibor"&amp;Tenor,BB1058,Trigger)</f>
        <v>46801</v>
      </c>
      <c r="BB1058" s="98">
        <f>_xll.qlCalendarAdvance(Calendar,BB1057,AZ1058,"f",,Trigger)</f>
        <v>46805</v>
      </c>
      <c r="BC1058" s="98">
        <f>_xll.qlInterestRateIndexMaturity(Currency&amp;"ibor"&amp;Tenor,BB1058,Trigger)</f>
        <v>46987</v>
      </c>
      <c r="BD1058" s="242" t="e">
        <f>_xll.qlIndexFixing($AD$5,BA1058,TRUE,_xll.ohTrigger(Trigger,Trigger6M))</f>
        <v>#NUM!</v>
      </c>
      <c r="BE1058" s="242">
        <f>IFERROR(_xll.qlIndexFixing($BF$1,BA1058,,_xll.ohTrigger(Trigger,Trigger6M)),#N/A)</f>
        <v>2.071183981915312E-2</v>
      </c>
    </row>
    <row r="1059" spans="52:57" ht="11.25" customHeight="1" x14ac:dyDescent="0.25">
      <c r="AZ1059" s="99" t="s">
        <v>83</v>
      </c>
      <c r="BA1059" s="98">
        <f>_xll.qlInterestRateIndexFixingDate(Currency&amp;"ibor"&amp;Tenor,BB1059,Trigger)</f>
        <v>46808</v>
      </c>
      <c r="BB1059" s="98">
        <f>_xll.qlCalendarAdvance(Calendar,BB1058,AZ1059,"f",,Trigger)</f>
        <v>46812</v>
      </c>
      <c r="BC1059" s="98">
        <f>_xll.qlInterestRateIndexMaturity(Currency&amp;"ibor"&amp;Tenor,BB1059,Trigger)</f>
        <v>46996</v>
      </c>
      <c r="BD1059" s="242" t="e">
        <f>_xll.qlIndexFixing($AD$5,BA1059,TRUE,_xll.ohTrigger(Trigger,Trigger6M))</f>
        <v>#NUM!</v>
      </c>
      <c r="BE1059" s="242">
        <f>IFERROR(_xll.qlIndexFixing($BF$1,BA1059,,_xll.ohTrigger(Trigger,Trigger6M)),#N/A)</f>
        <v>2.0711509791237554E-2</v>
      </c>
    </row>
    <row r="1060" spans="52:57" ht="11.25" customHeight="1" x14ac:dyDescent="0.25">
      <c r="AZ1060" s="99" t="s">
        <v>83</v>
      </c>
      <c r="BA1060" s="98">
        <f>_xll.qlInterestRateIndexFixingDate(Currency&amp;"ibor"&amp;Tenor,BB1060,Trigger)</f>
        <v>46815</v>
      </c>
      <c r="BB1060" s="98">
        <f>_xll.qlCalendarAdvance(Calendar,BB1059,AZ1060,"f",,Trigger)</f>
        <v>46819</v>
      </c>
      <c r="BC1060" s="98">
        <f>_xll.qlInterestRateIndexMaturity(Currency&amp;"ibor"&amp;Tenor,BB1060,Trigger)</f>
        <v>47003</v>
      </c>
      <c r="BD1060" s="242" t="e">
        <f>_xll.qlIndexFixing($AD$5,BA1060,TRUE,_xll.ohTrigger(Trigger,Trigger6M))</f>
        <v>#NUM!</v>
      </c>
      <c r="BE1060" s="242">
        <f>IFERROR(_xll.qlIndexFixing($BF$1,BA1060,,_xll.ohTrigger(Trigger,Trigger6M)),#N/A)</f>
        <v>2.0710149746903012E-2</v>
      </c>
    </row>
    <row r="1061" spans="52:57" ht="11.25" customHeight="1" x14ac:dyDescent="0.25">
      <c r="AZ1061" s="99" t="s">
        <v>83</v>
      </c>
      <c r="BA1061" s="98">
        <f>_xll.qlInterestRateIndexFixingDate(Currency&amp;"ibor"&amp;Tenor,BB1061,Trigger)</f>
        <v>46822</v>
      </c>
      <c r="BB1061" s="98">
        <f>_xll.qlCalendarAdvance(Calendar,BB1060,AZ1061,"f",,Trigger)</f>
        <v>46826</v>
      </c>
      <c r="BC1061" s="98">
        <f>_xll.qlInterestRateIndexMaturity(Currency&amp;"ibor"&amp;Tenor,BB1061,Trigger)</f>
        <v>47010</v>
      </c>
      <c r="BD1061" s="242" t="e">
        <f>_xll.qlIndexFixing($AD$5,BA1061,TRUE,_xll.ohTrigger(Trigger,Trigger6M))</f>
        <v>#NUM!</v>
      </c>
      <c r="BE1061" s="242">
        <f>IFERROR(_xll.qlIndexFixing($BF$1,BA1061,,_xll.ohTrigger(Trigger,Trigger6M)),#N/A)</f>
        <v>2.0708728565481335E-2</v>
      </c>
    </row>
    <row r="1062" spans="52:57" ht="11.25" customHeight="1" x14ac:dyDescent="0.25">
      <c r="AZ1062" s="99" t="s">
        <v>83</v>
      </c>
      <c r="BA1062" s="98">
        <f>_xll.qlInterestRateIndexFixingDate(Currency&amp;"ibor"&amp;Tenor,BB1062,Trigger)</f>
        <v>46829</v>
      </c>
      <c r="BB1062" s="98">
        <f>_xll.qlCalendarAdvance(Calendar,BB1061,AZ1062,"f",,Trigger)</f>
        <v>46833</v>
      </c>
      <c r="BC1062" s="98">
        <f>_xll.qlInterestRateIndexMaturity(Currency&amp;"ibor"&amp;Tenor,BB1062,Trigger)</f>
        <v>47017</v>
      </c>
      <c r="BD1062" s="242" t="e">
        <f>_xll.qlIndexFixing($AD$5,BA1062,TRUE,_xll.ohTrigger(Trigger,Trigger6M))</f>
        <v>#NUM!</v>
      </c>
      <c r="BE1062" s="242">
        <f>IFERROR(_xll.qlIndexFixing($BF$1,BA1062,,_xll.ohTrigger(Trigger,Trigger6M)),#N/A)</f>
        <v>2.0707246597782343E-2</v>
      </c>
    </row>
    <row r="1063" spans="52:57" ht="11.25" customHeight="1" x14ac:dyDescent="0.25">
      <c r="AZ1063" s="99" t="s">
        <v>83</v>
      </c>
      <c r="BA1063" s="98">
        <f>_xll.qlInterestRateIndexFixingDate(Currency&amp;"ibor"&amp;Tenor,BB1063,Trigger)</f>
        <v>46836</v>
      </c>
      <c r="BB1063" s="98">
        <f>_xll.qlCalendarAdvance(Calendar,BB1062,AZ1063,"f",,Trigger)</f>
        <v>46840</v>
      </c>
      <c r="BC1063" s="98">
        <f>_xll.qlInterestRateIndexMaturity(Currency&amp;"ibor"&amp;Tenor,BB1063,Trigger)</f>
        <v>47024</v>
      </c>
      <c r="BD1063" s="242" t="e">
        <f>_xll.qlIndexFixing($AD$5,BA1063,TRUE,_xll.ohTrigger(Trigger,Trigger6M))</f>
        <v>#NUM!</v>
      </c>
      <c r="BE1063" s="242">
        <f>IFERROR(_xll.qlIndexFixing($BF$1,BA1063,,_xll.ohTrigger(Trigger,Trigger6M)),#N/A)</f>
        <v>2.0705704194617588E-2</v>
      </c>
    </row>
    <row r="1064" spans="52:57" ht="11.25" customHeight="1" x14ac:dyDescent="0.25">
      <c r="AZ1064" s="99" t="s">
        <v>83</v>
      </c>
      <c r="BA1064" s="98">
        <f>_xll.qlInterestRateIndexFixingDate(Currency&amp;"ibor"&amp;Tenor,BB1064,Trigger)</f>
        <v>46843</v>
      </c>
      <c r="BB1064" s="98">
        <f>_xll.qlCalendarAdvance(Calendar,BB1063,AZ1064,"f",,Trigger)</f>
        <v>46847</v>
      </c>
      <c r="BC1064" s="98">
        <f>_xll.qlInterestRateIndexMaturity(Currency&amp;"ibor"&amp;Tenor,BB1064,Trigger)</f>
        <v>47030</v>
      </c>
      <c r="BD1064" s="242" t="e">
        <f>_xll.qlIndexFixing($AD$5,BA1064,TRUE,_xll.ohTrigger(Trigger,Trigger6M))</f>
        <v>#NUM!</v>
      </c>
      <c r="BE1064" s="242">
        <f>IFERROR(_xll.qlIndexFixing($BF$1,BA1064,,_xll.ohTrigger(Trigger,Trigger6M)),#N/A)</f>
        <v>2.0703643536743553E-2</v>
      </c>
    </row>
    <row r="1065" spans="52:57" ht="11.25" customHeight="1" x14ac:dyDescent="0.25">
      <c r="AZ1065" s="99" t="s">
        <v>83</v>
      </c>
      <c r="BA1065" s="98">
        <f>_xll.qlInterestRateIndexFixingDate(Currency&amp;"ibor"&amp;Tenor,BB1065,Trigger)</f>
        <v>46850</v>
      </c>
      <c r="BB1065" s="98">
        <f>_xll.qlCalendarAdvance(Calendar,BB1064,AZ1065,"f",,Trigger)</f>
        <v>46854</v>
      </c>
      <c r="BC1065" s="98">
        <f>_xll.qlInterestRateIndexMaturity(Currency&amp;"ibor"&amp;Tenor,BB1065,Trigger)</f>
        <v>47037</v>
      </c>
      <c r="BD1065" s="242" t="e">
        <f>_xll.qlIndexFixing($AD$5,BA1065,TRUE,_xll.ohTrigger(Trigger,Trigger6M))</f>
        <v>#NUM!</v>
      </c>
      <c r="BE1065" s="242">
        <f>IFERROR(_xll.qlIndexFixing($BF$1,BA1065,,_xll.ohTrigger(Trigger,Trigger6M)),#N/A)</f>
        <v>2.0701985555570436E-2</v>
      </c>
    </row>
    <row r="1066" spans="52:57" ht="11.25" customHeight="1" x14ac:dyDescent="0.25">
      <c r="AZ1066" s="99" t="s">
        <v>83</v>
      </c>
      <c r="BA1066" s="98">
        <f>_xll.qlInterestRateIndexFixingDate(Currency&amp;"ibor"&amp;Tenor,BB1066,Trigger)</f>
        <v>46855</v>
      </c>
      <c r="BB1066" s="98">
        <f>_xll.qlCalendarAdvance(Calendar,BB1065,AZ1066,"f",,Trigger)</f>
        <v>46861</v>
      </c>
      <c r="BC1066" s="98">
        <f>_xll.qlInterestRateIndexMaturity(Currency&amp;"ibor"&amp;Tenor,BB1066,Trigger)</f>
        <v>47044</v>
      </c>
      <c r="BD1066" s="242" t="e">
        <f>_xll.qlIndexFixing($AD$5,BA1066,TRUE,_xll.ohTrigger(Trigger,Trigger6M))</f>
        <v>#NUM!</v>
      </c>
      <c r="BE1066" s="242">
        <f>IFERROR(_xll.qlIndexFixing($BF$1,BA1066,,_xll.ohTrigger(Trigger,Trigger6M)),#N/A)</f>
        <v>2.0700268169727282E-2</v>
      </c>
    </row>
    <row r="1067" spans="52:57" ht="11.25" customHeight="1" x14ac:dyDescent="0.25">
      <c r="AZ1067" s="99" t="s">
        <v>83</v>
      </c>
      <c r="BA1067" s="98">
        <f>_xll.qlInterestRateIndexFixingDate(Currency&amp;"ibor"&amp;Tenor,BB1067,Trigger)</f>
        <v>46864</v>
      </c>
      <c r="BB1067" s="98">
        <f>_xll.qlCalendarAdvance(Calendar,BB1066,AZ1067,"f",,Trigger)</f>
        <v>46868</v>
      </c>
      <c r="BC1067" s="98">
        <f>_xll.qlInterestRateIndexMaturity(Currency&amp;"ibor"&amp;Tenor,BB1067,Trigger)</f>
        <v>47051</v>
      </c>
      <c r="BD1067" s="242" t="e">
        <f>_xll.qlIndexFixing($AD$5,BA1067,TRUE,_xll.ohTrigger(Trigger,Trigger6M))</f>
        <v>#NUM!</v>
      </c>
      <c r="BE1067" s="242">
        <f>IFERROR(_xll.qlIndexFixing($BF$1,BA1067,,_xll.ohTrigger(Trigger,Trigger6M)),#N/A)</f>
        <v>2.0698491730023746E-2</v>
      </c>
    </row>
    <row r="1068" spans="52:57" ht="11.25" customHeight="1" x14ac:dyDescent="0.25">
      <c r="AZ1068" s="99" t="s">
        <v>83</v>
      </c>
      <c r="BA1068" s="98">
        <f>_xll.qlInterestRateIndexFixingDate(Currency&amp;"ibor"&amp;Tenor,BB1068,Trigger)</f>
        <v>46870</v>
      </c>
      <c r="BB1068" s="98">
        <f>_xll.qlCalendarAdvance(Calendar,BB1067,AZ1068,"f",,Trigger)</f>
        <v>46875</v>
      </c>
      <c r="BC1068" s="98">
        <f>_xll.qlInterestRateIndexMaturity(Currency&amp;"ibor"&amp;Tenor,BB1068,Trigger)</f>
        <v>47059</v>
      </c>
      <c r="BD1068" s="242" t="e">
        <f>_xll.qlIndexFixing($AD$5,BA1068,TRUE,_xll.ohTrigger(Trigger,Trigger6M))</f>
        <v>#NUM!</v>
      </c>
      <c r="BE1068" s="242">
        <f>IFERROR(_xll.qlIndexFixing($BF$1,BA1068,,_xll.ohTrigger(Trigger,Trigger6M)),#N/A)</f>
        <v>2.0697097925567565E-2</v>
      </c>
    </row>
    <row r="1069" spans="52:57" ht="11.25" customHeight="1" x14ac:dyDescent="0.25">
      <c r="AZ1069" s="99" t="s">
        <v>83</v>
      </c>
      <c r="BA1069" s="98">
        <f>_xll.qlInterestRateIndexFixingDate(Currency&amp;"ibor"&amp;Tenor,BB1069,Trigger)</f>
        <v>46878</v>
      </c>
      <c r="BB1069" s="98">
        <f>_xll.qlCalendarAdvance(Calendar,BB1068,AZ1069,"f",,Trigger)</f>
        <v>46882</v>
      </c>
      <c r="BC1069" s="98">
        <f>_xll.qlInterestRateIndexMaturity(Currency&amp;"ibor"&amp;Tenor,BB1069,Trigger)</f>
        <v>47066</v>
      </c>
      <c r="BD1069" s="242" t="e">
        <f>_xll.qlIndexFixing($AD$5,BA1069,TRUE,_xll.ohTrigger(Trigger,Trigger6M))</f>
        <v>#NUM!</v>
      </c>
      <c r="BE1069" s="242">
        <f>IFERROR(_xll.qlIndexFixing($BF$1,BA1069,,_xll.ohTrigger(Trigger,Trigger6M)),#N/A)</f>
        <v>2.0695200276921517E-2</v>
      </c>
    </row>
    <row r="1070" spans="52:57" ht="11.25" customHeight="1" x14ac:dyDescent="0.25">
      <c r="AZ1070" s="99" t="s">
        <v>83</v>
      </c>
      <c r="BA1070" s="98">
        <f>_xll.qlInterestRateIndexFixingDate(Currency&amp;"ibor"&amp;Tenor,BB1070,Trigger)</f>
        <v>46885</v>
      </c>
      <c r="BB1070" s="98">
        <f>_xll.qlCalendarAdvance(Calendar,BB1069,AZ1070,"f",,Trigger)</f>
        <v>46889</v>
      </c>
      <c r="BC1070" s="98">
        <f>_xll.qlInterestRateIndexMaturity(Currency&amp;"ibor"&amp;Tenor,BB1070,Trigger)</f>
        <v>47073</v>
      </c>
      <c r="BD1070" s="242" t="e">
        <f>_xll.qlIndexFixing($AD$5,BA1070,TRUE,_xll.ohTrigger(Trigger,Trigger6M))</f>
        <v>#NUM!</v>
      </c>
      <c r="BE1070" s="242">
        <f>IFERROR(_xll.qlIndexFixing($BF$1,BA1070,,_xll.ohTrigger(Trigger,Trigger6M)),#N/A)</f>
        <v>2.0693244648619175E-2</v>
      </c>
    </row>
    <row r="1071" spans="52:57" ht="11.25" customHeight="1" x14ac:dyDescent="0.25">
      <c r="AZ1071" s="99" t="s">
        <v>83</v>
      </c>
      <c r="BA1071" s="98">
        <f>_xll.qlInterestRateIndexFixingDate(Currency&amp;"ibor"&amp;Tenor,BB1071,Trigger)</f>
        <v>46892</v>
      </c>
      <c r="BB1071" s="98">
        <f>_xll.qlCalendarAdvance(Calendar,BB1070,AZ1071,"f",,Trigger)</f>
        <v>46896</v>
      </c>
      <c r="BC1071" s="98">
        <f>_xll.qlInterestRateIndexMaturity(Currency&amp;"ibor"&amp;Tenor,BB1071,Trigger)</f>
        <v>47080</v>
      </c>
      <c r="BD1071" s="242" t="e">
        <f>_xll.qlIndexFixing($AD$5,BA1071,TRUE,_xll.ohTrigger(Trigger,Trigger6M))</f>
        <v>#NUM!</v>
      </c>
      <c r="BE1071" s="242">
        <f>IFERROR(_xll.qlIndexFixing($BF$1,BA1071,,_xll.ohTrigger(Trigger,Trigger6M)),#N/A)</f>
        <v>2.0691231391505114E-2</v>
      </c>
    </row>
    <row r="1072" spans="52:57" ht="11.25" customHeight="1" x14ac:dyDescent="0.25">
      <c r="AZ1072" s="99" t="s">
        <v>83</v>
      </c>
      <c r="BA1072" s="98">
        <f>_xll.qlInterestRateIndexFixingDate(Currency&amp;"ibor"&amp;Tenor,BB1072,Trigger)</f>
        <v>46899</v>
      </c>
      <c r="BB1072" s="98">
        <f>_xll.qlCalendarAdvance(Calendar,BB1071,AZ1072,"f",,Trigger)</f>
        <v>46903</v>
      </c>
      <c r="BC1072" s="98">
        <f>_xll.qlInterestRateIndexMaturity(Currency&amp;"ibor"&amp;Tenor,BB1072,Trigger)</f>
        <v>47087</v>
      </c>
      <c r="BD1072" s="242" t="e">
        <f>_xll.qlIndexFixing($AD$5,BA1072,TRUE,_xll.ohTrigger(Trigger,Trigger6M))</f>
        <v>#NUM!</v>
      </c>
      <c r="BE1072" s="242">
        <f>IFERROR(_xll.qlIndexFixing($BF$1,BA1072,,_xll.ohTrigger(Trigger,Trigger6M)),#N/A)</f>
        <v>2.0689160856429547E-2</v>
      </c>
    </row>
    <row r="1073" spans="52:57" ht="11.25" customHeight="1" x14ac:dyDescent="0.25">
      <c r="AZ1073" s="99" t="s">
        <v>83</v>
      </c>
      <c r="BA1073" s="98">
        <f>_xll.qlInterestRateIndexFixingDate(Currency&amp;"ibor"&amp;Tenor,BB1073,Trigger)</f>
        <v>46906</v>
      </c>
      <c r="BB1073" s="98">
        <f>_xll.qlCalendarAdvance(Calendar,BB1072,AZ1073,"f",,Trigger)</f>
        <v>46910</v>
      </c>
      <c r="BC1073" s="98">
        <f>_xll.qlInterestRateIndexMaturity(Currency&amp;"ibor"&amp;Tenor,BB1073,Trigger)</f>
        <v>47093</v>
      </c>
      <c r="BD1073" s="242" t="e">
        <f>_xll.qlIndexFixing($AD$5,BA1073,TRUE,_xll.ohTrigger(Trigger,Trigger6M))</f>
        <v>#NUM!</v>
      </c>
      <c r="BE1073" s="242">
        <f>IFERROR(_xll.qlIndexFixing($BF$1,BA1073,,_xll.ohTrigger(Trigger,Trigger6M)),#N/A)</f>
        <v>2.0686612606513749E-2</v>
      </c>
    </row>
    <row r="1074" spans="52:57" ht="11.25" customHeight="1" x14ac:dyDescent="0.25">
      <c r="AZ1074" s="99" t="s">
        <v>83</v>
      </c>
      <c r="BA1074" s="98">
        <f>_xll.qlInterestRateIndexFixingDate(Currency&amp;"ibor"&amp;Tenor,BB1074,Trigger)</f>
        <v>46913</v>
      </c>
      <c r="BB1074" s="98">
        <f>_xll.qlCalendarAdvance(Calendar,BB1073,AZ1074,"f",,Trigger)</f>
        <v>46917</v>
      </c>
      <c r="BC1074" s="98">
        <f>_xll.qlInterestRateIndexMaturity(Currency&amp;"ibor"&amp;Tenor,BB1074,Trigger)</f>
        <v>47100</v>
      </c>
      <c r="BD1074" s="242" t="e">
        <f>_xll.qlIndexFixing($AD$5,BA1074,TRUE,_xll.ohTrigger(Trigger,Trigger6M))</f>
        <v>#NUM!</v>
      </c>
      <c r="BE1074" s="242">
        <f>IFERROR(_xll.qlIndexFixing($BF$1,BA1074,,_xll.ohTrigger(Trigger,Trigger6M)),#N/A)</f>
        <v>2.068443261275665E-2</v>
      </c>
    </row>
    <row r="1075" spans="52:57" ht="11.25" customHeight="1" x14ac:dyDescent="0.25">
      <c r="AZ1075" s="99" t="s">
        <v>83</v>
      </c>
      <c r="BA1075" s="98">
        <f>_xll.qlInterestRateIndexFixingDate(Currency&amp;"ibor"&amp;Tenor,BB1075,Trigger)</f>
        <v>46920</v>
      </c>
      <c r="BB1075" s="98">
        <f>_xll.qlCalendarAdvance(Calendar,BB1074,AZ1075,"f",,Trigger)</f>
        <v>46924</v>
      </c>
      <c r="BC1075" s="98">
        <f>_xll.qlInterestRateIndexMaturity(Currency&amp;"ibor"&amp;Tenor,BB1075,Trigger)</f>
        <v>47107</v>
      </c>
      <c r="BD1075" s="242" t="e">
        <f>_xll.qlIndexFixing($AD$5,BA1075,TRUE,_xll.ohTrigger(Trigger,Trigger6M))</f>
        <v>#NUM!</v>
      </c>
      <c r="BE1075" s="242">
        <f>IFERROR(_xll.qlIndexFixing($BF$1,BA1075,,_xll.ohTrigger(Trigger,Trigger6M)),#N/A)</f>
        <v>2.0682196371746578E-2</v>
      </c>
    </row>
    <row r="1076" spans="52:57" ht="11.25" customHeight="1" x14ac:dyDescent="0.25">
      <c r="AZ1076" s="99" t="s">
        <v>83</v>
      </c>
      <c r="BA1076" s="98">
        <f>_xll.qlInterestRateIndexFixingDate(Currency&amp;"ibor"&amp;Tenor,BB1076,Trigger)</f>
        <v>46927</v>
      </c>
      <c r="BB1076" s="98">
        <f>_xll.qlCalendarAdvance(Calendar,BB1075,AZ1076,"f",,Trigger)</f>
        <v>46931</v>
      </c>
      <c r="BC1076" s="98">
        <f>_xll.qlInterestRateIndexMaturity(Currency&amp;"ibor"&amp;Tenor,BB1076,Trigger)</f>
        <v>47114</v>
      </c>
      <c r="BD1076" s="242" t="e">
        <f>_xll.qlIndexFixing($AD$5,BA1076,TRUE,_xll.ohTrigger(Trigger,Trigger6M))</f>
        <v>#NUM!</v>
      </c>
      <c r="BE1076" s="242">
        <f>IFERROR(_xll.qlIndexFixing($BF$1,BA1076,,_xll.ohTrigger(Trigger,Trigger6M)),#N/A)</f>
        <v>2.0679904234323761E-2</v>
      </c>
    </row>
    <row r="1077" spans="52:57" ht="11.25" customHeight="1" x14ac:dyDescent="0.25">
      <c r="AZ1077" s="99" t="s">
        <v>83</v>
      </c>
      <c r="BA1077" s="98">
        <f>_xll.qlInterestRateIndexFixingDate(Currency&amp;"ibor"&amp;Tenor,BB1077,Trigger)</f>
        <v>46934</v>
      </c>
      <c r="BB1077" s="98">
        <f>_xll.qlCalendarAdvance(Calendar,BB1076,AZ1077,"f",,Trigger)</f>
        <v>46938</v>
      </c>
      <c r="BC1077" s="98">
        <f>_xll.qlInterestRateIndexMaturity(Currency&amp;"ibor"&amp;Tenor,BB1077,Trigger)</f>
        <v>47122</v>
      </c>
      <c r="BD1077" s="242" t="e">
        <f>_xll.qlIndexFixing($AD$5,BA1077,TRUE,_xll.ohTrigger(Trigger,Trigger6M))</f>
        <v>#NUM!</v>
      </c>
      <c r="BE1077" s="242">
        <f>IFERROR(_xll.qlIndexFixing($BF$1,BA1077,,_xll.ohTrigger(Trigger,Trigger6M)),#N/A)</f>
        <v>2.0677961291584893E-2</v>
      </c>
    </row>
    <row r="1078" spans="52:57" ht="11.25" customHeight="1" x14ac:dyDescent="0.25">
      <c r="AZ1078" s="99" t="s">
        <v>83</v>
      </c>
      <c r="BA1078" s="98">
        <f>_xll.qlInterestRateIndexFixingDate(Currency&amp;"ibor"&amp;Tenor,BB1078,Trigger)</f>
        <v>46941</v>
      </c>
      <c r="BB1078" s="98">
        <f>_xll.qlCalendarAdvance(Calendar,BB1077,AZ1078,"f",,Trigger)</f>
        <v>46945</v>
      </c>
      <c r="BC1078" s="98">
        <f>_xll.qlInterestRateIndexMaturity(Currency&amp;"ibor"&amp;Tenor,BB1078,Trigger)</f>
        <v>47129</v>
      </c>
      <c r="BD1078" s="242" t="e">
        <f>_xll.qlIndexFixing($AD$5,BA1078,TRUE,_xll.ohTrigger(Trigger,Trigger6M))</f>
        <v>#NUM!</v>
      </c>
      <c r="BE1078" s="242">
        <f>IFERROR(_xll.qlIndexFixing($BF$1,BA1078,,_xll.ohTrigger(Trigger,Trigger6M)),#N/A)</f>
        <v>2.0675554456760843E-2</v>
      </c>
    </row>
    <row r="1079" spans="52:57" ht="11.25" customHeight="1" x14ac:dyDescent="0.25">
      <c r="AZ1079" s="99" t="s">
        <v>83</v>
      </c>
      <c r="BA1079" s="98">
        <f>_xll.qlInterestRateIndexFixingDate(Currency&amp;"ibor"&amp;Tenor,BB1079,Trigger)</f>
        <v>46948</v>
      </c>
      <c r="BB1079" s="98">
        <f>_xll.qlCalendarAdvance(Calendar,BB1078,AZ1079,"f",,Trigger)</f>
        <v>46952</v>
      </c>
      <c r="BC1079" s="98">
        <f>_xll.qlInterestRateIndexMaturity(Currency&amp;"ibor"&amp;Tenor,BB1079,Trigger)</f>
        <v>47136</v>
      </c>
      <c r="BD1079" s="242" t="e">
        <f>_xll.qlIndexFixing($AD$5,BA1079,TRUE,_xll.ohTrigger(Trigger,Trigger6M))</f>
        <v>#NUM!</v>
      </c>
      <c r="BE1079" s="242">
        <f>IFERROR(_xll.qlIndexFixing($BF$1,BA1079,,_xll.ohTrigger(Trigger,Trigger6M)),#N/A)</f>
        <v>2.0673092800012401E-2</v>
      </c>
    </row>
    <row r="1080" spans="52:57" ht="11.25" customHeight="1" x14ac:dyDescent="0.25">
      <c r="AZ1080" s="99" t="s">
        <v>83</v>
      </c>
      <c r="BA1080" s="98">
        <f>_xll.qlInterestRateIndexFixingDate(Currency&amp;"ibor"&amp;Tenor,BB1080,Trigger)</f>
        <v>46955</v>
      </c>
      <c r="BB1080" s="98">
        <f>_xll.qlCalendarAdvance(Calendar,BB1079,AZ1080,"f",,Trigger)</f>
        <v>46959</v>
      </c>
      <c r="BC1080" s="98">
        <f>_xll.qlInterestRateIndexMaturity(Currency&amp;"ibor"&amp;Tenor,BB1080,Trigger)</f>
        <v>47143</v>
      </c>
      <c r="BD1080" s="242" t="e">
        <f>_xll.qlIndexFixing($AD$5,BA1080,TRUE,_xll.ohTrigger(Trigger,Trigger6M))</f>
        <v>#NUM!</v>
      </c>
      <c r="BE1080" s="242">
        <f>IFERROR(_xll.qlIndexFixing($BF$1,BA1080,,_xll.ohTrigger(Trigger,Trigger6M)),#N/A)</f>
        <v>2.0670576672214547E-2</v>
      </c>
    </row>
    <row r="1081" spans="52:57" ht="11.25" customHeight="1" x14ac:dyDescent="0.25">
      <c r="AZ1081" s="99" t="s">
        <v>83</v>
      </c>
      <c r="BA1081" s="98">
        <f>_xll.qlInterestRateIndexFixingDate(Currency&amp;"ibor"&amp;Tenor,BB1081,Trigger)</f>
        <v>46962</v>
      </c>
      <c r="BB1081" s="98">
        <f>_xll.qlCalendarAdvance(Calendar,BB1080,AZ1081,"f",,Trigger)</f>
        <v>46966</v>
      </c>
      <c r="BC1081" s="98">
        <f>_xll.qlInterestRateIndexMaturity(Currency&amp;"ibor"&amp;Tenor,BB1081,Trigger)</f>
        <v>47150</v>
      </c>
      <c r="BD1081" s="242" t="e">
        <f>_xll.qlIndexFixing($AD$5,BA1081,TRUE,_xll.ohTrigger(Trigger,Trigger6M))</f>
        <v>#NUM!</v>
      </c>
      <c r="BE1081" s="242">
        <f>IFERROR(_xll.qlIndexFixing($BF$1,BA1081,,_xll.ohTrigger(Trigger,Trigger6M)),#N/A)</f>
        <v>2.0668006424244437E-2</v>
      </c>
    </row>
    <row r="1082" spans="52:57" ht="11.25" customHeight="1" x14ac:dyDescent="0.25">
      <c r="AZ1082" s="99" t="s">
        <v>83</v>
      </c>
      <c r="BA1082" s="98">
        <f>_xll.qlInterestRateIndexFixingDate(Currency&amp;"ibor"&amp;Tenor,BB1082,Trigger)</f>
        <v>46969</v>
      </c>
      <c r="BB1082" s="98">
        <f>_xll.qlCalendarAdvance(Calendar,BB1081,AZ1082,"f",,Trigger)</f>
        <v>46973</v>
      </c>
      <c r="BC1082" s="98">
        <f>_xll.qlInterestRateIndexMaturity(Currency&amp;"ibor"&amp;Tenor,BB1082,Trigger)</f>
        <v>47157</v>
      </c>
      <c r="BD1082" s="242" t="e">
        <f>_xll.qlIndexFixing($AD$5,BA1082,TRUE,_xll.ohTrigger(Trigger,Trigger6M))</f>
        <v>#NUM!</v>
      </c>
      <c r="BE1082" s="242">
        <f>IFERROR(_xll.qlIndexFixing($BF$1,BA1082,,_xll.ohTrigger(Trigger,Trigger6M)),#N/A)</f>
        <v>2.0665382406981396E-2</v>
      </c>
    </row>
    <row r="1083" spans="52:57" ht="11.25" customHeight="1" x14ac:dyDescent="0.25">
      <c r="AZ1083" s="99" t="s">
        <v>83</v>
      </c>
      <c r="BA1083" s="98">
        <f>_xll.qlInterestRateIndexFixingDate(Currency&amp;"ibor"&amp;Tenor,BB1083,Trigger)</f>
        <v>46976</v>
      </c>
      <c r="BB1083" s="98">
        <f>_xll.qlCalendarAdvance(Calendar,BB1082,AZ1083,"f",,Trigger)</f>
        <v>46980</v>
      </c>
      <c r="BC1083" s="98">
        <f>_xll.qlInterestRateIndexMaturity(Currency&amp;"ibor"&amp;Tenor,BB1083,Trigger)</f>
        <v>47164</v>
      </c>
      <c r="BD1083" s="242" t="e">
        <f>_xll.qlIndexFixing($AD$5,BA1083,TRUE,_xll.ohTrigger(Trigger,Trigger6M))</f>
        <v>#NUM!</v>
      </c>
      <c r="BE1083" s="242">
        <f>IFERROR(_xll.qlIndexFixing($BF$1,BA1083,,_xll.ohTrigger(Trigger,Trigger6M)),#N/A)</f>
        <v>2.0662704971309096E-2</v>
      </c>
    </row>
    <row r="1084" spans="52:57" ht="11.25" customHeight="1" x14ac:dyDescent="0.25">
      <c r="AZ1084" s="99" t="s">
        <v>83</v>
      </c>
      <c r="BA1084" s="98">
        <f>_xll.qlInterestRateIndexFixingDate(Currency&amp;"ibor"&amp;Tenor,BB1084,Trigger)</f>
        <v>46983</v>
      </c>
      <c r="BB1084" s="98">
        <f>_xll.qlCalendarAdvance(Calendar,BB1083,AZ1084,"f",,Trigger)</f>
        <v>46987</v>
      </c>
      <c r="BC1084" s="98">
        <f>_xll.qlInterestRateIndexMaturity(Currency&amp;"ibor"&amp;Tenor,BB1084,Trigger)</f>
        <v>47171</v>
      </c>
      <c r="BD1084" s="242" t="e">
        <f>_xll.qlIndexFixing($AD$5,BA1084,TRUE,_xll.ohTrigger(Trigger,Trigger6M))</f>
        <v>#NUM!</v>
      </c>
      <c r="BE1084" s="242">
        <f>IFERROR(_xll.qlIndexFixing($BF$1,BA1084,,_xll.ohTrigger(Trigger,Trigger6M)),#N/A)</f>
        <v>2.0659974468111637E-2</v>
      </c>
    </row>
    <row r="1085" spans="52:57" ht="11.25" customHeight="1" x14ac:dyDescent="0.25">
      <c r="AZ1085" s="99" t="s">
        <v>83</v>
      </c>
      <c r="BA1085" s="98">
        <f>_xll.qlInterestRateIndexFixingDate(Currency&amp;"ibor"&amp;Tenor,BB1085,Trigger)</f>
        <v>46990</v>
      </c>
      <c r="BB1085" s="98">
        <f>_xll.qlCalendarAdvance(Calendar,BB1084,AZ1085,"f",,Trigger)</f>
        <v>46994</v>
      </c>
      <c r="BC1085" s="98">
        <f>_xll.qlInterestRateIndexMaturity(Currency&amp;"ibor"&amp;Tenor,BB1085,Trigger)</f>
        <v>47177</v>
      </c>
      <c r="BD1085" s="242" t="e">
        <f>_xll.qlIndexFixing($AD$5,BA1085,TRUE,_xll.ohTrigger(Trigger,Trigger6M))</f>
        <v>#NUM!</v>
      </c>
      <c r="BE1085" s="242">
        <f>IFERROR(_xll.qlIndexFixing($BF$1,BA1085,,_xll.ohTrigger(Trigger,Trigger6M)),#N/A)</f>
        <v>2.065681754926085E-2</v>
      </c>
    </row>
    <row r="1086" spans="52:57" ht="11.25" customHeight="1" x14ac:dyDescent="0.25">
      <c r="AZ1086" s="99" t="s">
        <v>83</v>
      </c>
      <c r="BA1086" s="98">
        <f>_xll.qlInterestRateIndexFixingDate(Currency&amp;"ibor"&amp;Tenor,BB1086,Trigger)</f>
        <v>46997</v>
      </c>
      <c r="BB1086" s="98">
        <f>_xll.qlCalendarAdvance(Calendar,BB1085,AZ1086,"f",,Trigger)</f>
        <v>47001</v>
      </c>
      <c r="BC1086" s="98">
        <f>_xll.qlInterestRateIndexMaturity(Currency&amp;"ibor"&amp;Tenor,BB1086,Trigger)</f>
        <v>47182</v>
      </c>
      <c r="BD1086" s="242" t="e">
        <f>_xll.qlIndexFixing($AD$5,BA1086,TRUE,_xll.ohTrigger(Trigger,Trigger6M))</f>
        <v>#NUM!</v>
      </c>
      <c r="BE1086" s="242">
        <f>IFERROR(_xll.qlIndexFixing($BF$1,BA1086,,_xll.ohTrigger(Trigger,Trigger6M)),#N/A)</f>
        <v>2.065324488508773E-2</v>
      </c>
    </row>
    <row r="1087" spans="52:57" ht="11.25" customHeight="1" x14ac:dyDescent="0.25">
      <c r="AZ1087" s="99" t="s">
        <v>83</v>
      </c>
      <c r="BA1087" s="98">
        <f>_xll.qlInterestRateIndexFixingDate(Currency&amp;"ibor"&amp;Tenor,BB1087,Trigger)</f>
        <v>47004</v>
      </c>
      <c r="BB1087" s="98">
        <f>_xll.qlCalendarAdvance(Calendar,BB1086,AZ1087,"f",,Trigger)</f>
        <v>47008</v>
      </c>
      <c r="BC1087" s="98">
        <f>_xll.qlInterestRateIndexMaturity(Currency&amp;"ibor"&amp;Tenor,BB1087,Trigger)</f>
        <v>47189</v>
      </c>
      <c r="BD1087" s="242" t="e">
        <f>_xll.qlIndexFixing($AD$5,BA1087,TRUE,_xll.ohTrigger(Trigger,Trigger6M))</f>
        <v>#NUM!</v>
      </c>
      <c r="BE1087" s="242">
        <f>IFERROR(_xll.qlIndexFixing($BF$1,BA1087,,_xll.ohTrigger(Trigger,Trigger6M)),#N/A)</f>
        <v>2.0650368567065078E-2</v>
      </c>
    </row>
    <row r="1088" spans="52:57" ht="11.25" customHeight="1" x14ac:dyDescent="0.25">
      <c r="AZ1088" s="99" t="s">
        <v>83</v>
      </c>
      <c r="BA1088" s="98">
        <f>_xll.qlInterestRateIndexFixingDate(Currency&amp;"ibor"&amp;Tenor,BB1088,Trigger)</f>
        <v>47011</v>
      </c>
      <c r="BB1088" s="98">
        <f>_xll.qlCalendarAdvance(Calendar,BB1087,AZ1088,"f",,Trigger)</f>
        <v>47015</v>
      </c>
      <c r="BC1088" s="98">
        <f>_xll.qlInterestRateIndexMaturity(Currency&amp;"ibor"&amp;Tenor,BB1088,Trigger)</f>
        <v>47196</v>
      </c>
      <c r="BD1088" s="242" t="e">
        <f>_xll.qlIndexFixing($AD$5,BA1088,TRUE,_xll.ohTrigger(Trigger,Trigger6M))</f>
        <v>#NUM!</v>
      </c>
      <c r="BE1088" s="242">
        <f>IFERROR(_xll.qlIndexFixing($BF$1,BA1088,,_xll.ohTrigger(Trigger,Trigger6M)),#N/A)</f>
        <v>2.0647440518676573E-2</v>
      </c>
    </row>
    <row r="1089" spans="52:57" ht="11.25" customHeight="1" x14ac:dyDescent="0.25">
      <c r="AZ1089" s="99" t="s">
        <v>83</v>
      </c>
      <c r="BA1089" s="98">
        <f>_xll.qlInterestRateIndexFixingDate(Currency&amp;"ibor"&amp;Tenor,BB1089,Trigger)</f>
        <v>47018</v>
      </c>
      <c r="BB1089" s="98">
        <f>_xll.qlCalendarAdvance(Calendar,BB1088,AZ1089,"f",,Trigger)</f>
        <v>47022</v>
      </c>
      <c r="BC1089" s="98">
        <f>_xll.qlInterestRateIndexMaturity(Currency&amp;"ibor"&amp;Tenor,BB1089,Trigger)</f>
        <v>47203</v>
      </c>
      <c r="BD1089" s="242" t="e">
        <f>_xll.qlIndexFixing($AD$5,BA1089,TRUE,_xll.ohTrigger(Trigger,Trigger6M))</f>
        <v>#NUM!</v>
      </c>
      <c r="BE1089" s="242">
        <f>IFERROR(_xll.qlIndexFixing($BF$1,BA1089,,_xll.ohTrigger(Trigger,Trigger6M)),#N/A)</f>
        <v>2.0644461090752308E-2</v>
      </c>
    </row>
    <row r="1090" spans="52:57" ht="11.25" customHeight="1" x14ac:dyDescent="0.25">
      <c r="AZ1090" s="99" t="s">
        <v>83</v>
      </c>
      <c r="BA1090" s="98">
        <f>_xll.qlInterestRateIndexFixingDate(Currency&amp;"ibor"&amp;Tenor,BB1090,Trigger)</f>
        <v>47025</v>
      </c>
      <c r="BB1090" s="98">
        <f>_xll.qlCalendarAdvance(Calendar,BB1089,AZ1090,"f",,Trigger)</f>
        <v>47029</v>
      </c>
      <c r="BC1090" s="98">
        <f>_xll.qlInterestRateIndexMaturity(Currency&amp;"ibor"&amp;Tenor,BB1090,Trigger)</f>
        <v>47211</v>
      </c>
      <c r="BD1090" s="242" t="e">
        <f>_xll.qlIndexFixing($AD$5,BA1090,TRUE,_xll.ohTrigger(Trigger,Trigger6M))</f>
        <v>#NUM!</v>
      </c>
      <c r="BE1090" s="242">
        <f>IFERROR(_xll.qlIndexFixing($BF$1,BA1090,,_xll.ohTrigger(Trigger,Trigger6M)),#N/A)</f>
        <v>2.0641786316307472E-2</v>
      </c>
    </row>
    <row r="1091" spans="52:57" ht="11.25" customHeight="1" x14ac:dyDescent="0.25">
      <c r="AZ1091" s="99" t="s">
        <v>83</v>
      </c>
      <c r="BA1091" s="98">
        <f>_xll.qlInterestRateIndexFixingDate(Currency&amp;"ibor"&amp;Tenor,BB1091,Trigger)</f>
        <v>47032</v>
      </c>
      <c r="BB1091" s="98">
        <f>_xll.qlCalendarAdvance(Calendar,BB1090,AZ1091,"f",,Trigger)</f>
        <v>47036</v>
      </c>
      <c r="BC1091" s="98">
        <f>_xll.qlInterestRateIndexMaturity(Currency&amp;"ibor"&amp;Tenor,BB1091,Trigger)</f>
        <v>47218</v>
      </c>
      <c r="BD1091" s="242" t="e">
        <f>_xll.qlIndexFixing($AD$5,BA1091,TRUE,_xll.ohTrigger(Trigger,Trigger6M))</f>
        <v>#NUM!</v>
      </c>
      <c r="BE1091" s="242">
        <f>IFERROR(_xll.qlIndexFixing($BF$1,BA1091,,_xll.ohTrigger(Trigger,Trigger6M)),#N/A)</f>
        <v>2.063870150769672E-2</v>
      </c>
    </row>
    <row r="1092" spans="52:57" ht="11.25" customHeight="1" x14ac:dyDescent="0.25">
      <c r="AZ1092" s="99" t="s">
        <v>83</v>
      </c>
      <c r="BA1092" s="98">
        <f>_xll.qlInterestRateIndexFixingDate(Currency&amp;"ibor"&amp;Tenor,BB1092,Trigger)</f>
        <v>47039</v>
      </c>
      <c r="BB1092" s="98">
        <f>_xll.qlCalendarAdvance(Calendar,BB1091,AZ1092,"f",,Trigger)</f>
        <v>47043</v>
      </c>
      <c r="BC1092" s="98">
        <f>_xll.qlInterestRateIndexMaturity(Currency&amp;"ibor"&amp;Tenor,BB1092,Trigger)</f>
        <v>47225</v>
      </c>
      <c r="BD1092" s="242" t="e">
        <f>_xll.qlIndexFixing($AD$5,BA1092,TRUE,_xll.ohTrigger(Trigger,Trigger6M))</f>
        <v>#NUM!</v>
      </c>
      <c r="BE1092" s="242">
        <f>IFERROR(_xll.qlIndexFixing($BF$1,BA1092,,_xll.ohTrigger(Trigger,Trigger6M)),#N/A)</f>
        <v>2.0635566394273785E-2</v>
      </c>
    </row>
    <row r="1093" spans="52:57" ht="11.25" customHeight="1" x14ac:dyDescent="0.25">
      <c r="AZ1093" s="99" t="s">
        <v>83</v>
      </c>
      <c r="BA1093" s="98">
        <f>_xll.qlInterestRateIndexFixingDate(Currency&amp;"ibor"&amp;Tenor,BB1093,Trigger)</f>
        <v>47046</v>
      </c>
      <c r="BB1093" s="98">
        <f>_xll.qlCalendarAdvance(Calendar,BB1092,AZ1093,"f",,Trigger)</f>
        <v>47050</v>
      </c>
      <c r="BC1093" s="98">
        <f>_xll.qlInterestRateIndexMaturity(Currency&amp;"ibor"&amp;Tenor,BB1093,Trigger)</f>
        <v>47232</v>
      </c>
      <c r="BD1093" s="242" t="e">
        <f>_xll.qlIndexFixing($AD$5,BA1093,TRUE,_xll.ohTrigger(Trigger,Trigger6M))</f>
        <v>#NUM!</v>
      </c>
      <c r="BE1093" s="242">
        <f>IFERROR(_xll.qlIndexFixing($BF$1,BA1093,,_xll.ohTrigger(Trigger,Trigger6M)),#N/A)</f>
        <v>2.0632381326899544E-2</v>
      </c>
    </row>
    <row r="1094" spans="52:57" ht="11.25" customHeight="1" x14ac:dyDescent="0.25">
      <c r="AZ1094" s="99" t="s">
        <v>83</v>
      </c>
      <c r="BA1094" s="98">
        <f>_xll.qlInterestRateIndexFixingDate(Currency&amp;"ibor"&amp;Tenor,BB1094,Trigger)</f>
        <v>47053</v>
      </c>
      <c r="BB1094" s="98">
        <f>_xll.qlCalendarAdvance(Calendar,BB1093,AZ1094,"f",,Trigger)</f>
        <v>47057</v>
      </c>
      <c r="BC1094" s="98">
        <f>_xll.qlInterestRateIndexMaturity(Currency&amp;"ibor"&amp;Tenor,BB1094,Trigger)</f>
        <v>47238</v>
      </c>
      <c r="BD1094" s="242" t="e">
        <f>_xll.qlIndexFixing($AD$5,BA1094,TRUE,_xll.ohTrigger(Trigger,Trigger6M))</f>
        <v>#NUM!</v>
      </c>
      <c r="BE1094" s="242">
        <f>IFERROR(_xll.qlIndexFixing($BF$1,BA1094,,_xll.ohTrigger(Trigger,Trigger6M)),#N/A)</f>
        <v>2.0628805537342188E-2</v>
      </c>
    </row>
    <row r="1095" spans="52:57" ht="11.25" customHeight="1" x14ac:dyDescent="0.25">
      <c r="AZ1095" s="99" t="s">
        <v>83</v>
      </c>
      <c r="BA1095" s="98">
        <f>_xll.qlInterestRateIndexFixingDate(Currency&amp;"ibor"&amp;Tenor,BB1095,Trigger)</f>
        <v>47060</v>
      </c>
      <c r="BB1095" s="98">
        <f>_xll.qlCalendarAdvance(Calendar,BB1094,AZ1095,"f",,Trigger)</f>
        <v>47064</v>
      </c>
      <c r="BC1095" s="98">
        <f>_xll.qlInterestRateIndexMaturity(Currency&amp;"ibor"&amp;Tenor,BB1095,Trigger)</f>
        <v>47245</v>
      </c>
      <c r="BD1095" s="242" t="e">
        <f>_xll.qlIndexFixing($AD$5,BA1095,TRUE,_xll.ohTrigger(Trigger,Trigger6M))</f>
        <v>#NUM!</v>
      </c>
      <c r="BE1095" s="242">
        <f>IFERROR(_xll.qlIndexFixing($BF$1,BA1095,,_xll.ohTrigger(Trigger,Trigger6M)),#N/A)</f>
        <v>2.0625525199771552E-2</v>
      </c>
    </row>
    <row r="1096" spans="52:57" ht="11.25" customHeight="1" x14ac:dyDescent="0.25">
      <c r="AZ1096" s="99" t="s">
        <v>83</v>
      </c>
      <c r="BA1096" s="98">
        <f>_xll.qlInterestRateIndexFixingDate(Currency&amp;"ibor"&amp;Tenor,BB1096,Trigger)</f>
        <v>47067</v>
      </c>
      <c r="BB1096" s="98">
        <f>_xll.qlCalendarAdvance(Calendar,BB1095,AZ1096,"f",,Trigger)</f>
        <v>47071</v>
      </c>
      <c r="BC1096" s="98">
        <f>_xll.qlInterestRateIndexMaturity(Currency&amp;"ibor"&amp;Tenor,BB1096,Trigger)</f>
        <v>47252</v>
      </c>
      <c r="BD1096" s="242" t="e">
        <f>_xll.qlIndexFixing($AD$5,BA1096,TRUE,_xll.ohTrigger(Trigger,Trigger6M))</f>
        <v>#NUM!</v>
      </c>
      <c r="BE1096" s="242">
        <f>IFERROR(_xll.qlIndexFixing($BF$1,BA1096,,_xll.ohTrigger(Trigger,Trigger6M)),#N/A)</f>
        <v>2.0622195938535794E-2</v>
      </c>
    </row>
    <row r="1097" spans="52:57" ht="11.25" customHeight="1" x14ac:dyDescent="0.25">
      <c r="AZ1097" s="99" t="s">
        <v>83</v>
      </c>
      <c r="BA1097" s="98">
        <f>_xll.qlInterestRateIndexFixingDate(Currency&amp;"ibor"&amp;Tenor,BB1097,Trigger)</f>
        <v>47074</v>
      </c>
      <c r="BB1097" s="98">
        <f>_xll.qlCalendarAdvance(Calendar,BB1096,AZ1097,"f",,Trigger)</f>
        <v>47078</v>
      </c>
      <c r="BC1097" s="98">
        <f>_xll.qlInterestRateIndexMaturity(Currency&amp;"ibor"&amp;Tenor,BB1097,Trigger)</f>
        <v>47259</v>
      </c>
      <c r="BD1097" s="242" t="e">
        <f>_xll.qlIndexFixing($AD$5,BA1097,TRUE,_xll.ohTrigger(Trigger,Trigger6M))</f>
        <v>#NUM!</v>
      </c>
      <c r="BE1097" s="242">
        <f>IFERROR(_xll.qlIndexFixing($BF$1,BA1097,,_xll.ohTrigger(Trigger,Trigger6M)),#N/A)</f>
        <v>2.0618818104477809E-2</v>
      </c>
    </row>
    <row r="1098" spans="52:57" ht="11.25" customHeight="1" x14ac:dyDescent="0.25">
      <c r="AZ1098" s="99" t="s">
        <v>83</v>
      </c>
      <c r="BA1098" s="98">
        <f>_xll.qlInterestRateIndexFixingDate(Currency&amp;"ibor"&amp;Tenor,BB1098,Trigger)</f>
        <v>47081</v>
      </c>
      <c r="BB1098" s="98">
        <f>_xll.qlCalendarAdvance(Calendar,BB1097,AZ1098,"f",,Trigger)</f>
        <v>47085</v>
      </c>
      <c r="BC1098" s="98">
        <f>_xll.qlInterestRateIndexMaturity(Currency&amp;"ibor"&amp;Tenor,BB1098,Trigger)</f>
        <v>47266</v>
      </c>
      <c r="BD1098" s="242" t="e">
        <f>_xll.qlIndexFixing($AD$5,BA1098,TRUE,_xll.ohTrigger(Trigger,Trigger6M))</f>
        <v>#NUM!</v>
      </c>
      <c r="BE1098" s="242">
        <f>IFERROR(_xll.qlIndexFixing($BF$1,BA1098,,_xll.ohTrigger(Trigger,Trigger6M)),#N/A)</f>
        <v>2.061539204844446E-2</v>
      </c>
    </row>
    <row r="1099" spans="52:57" ht="11.25" customHeight="1" x14ac:dyDescent="0.25">
      <c r="AZ1099" s="99" t="s">
        <v>83</v>
      </c>
      <c r="BA1099" s="98">
        <f>_xll.qlInterestRateIndexFixingDate(Currency&amp;"ibor"&amp;Tenor,BB1099,Trigger)</f>
        <v>47088</v>
      </c>
      <c r="BB1099" s="98">
        <f>_xll.qlCalendarAdvance(Calendar,BB1098,AZ1099,"f",,Trigger)</f>
        <v>47092</v>
      </c>
      <c r="BC1099" s="98">
        <f>_xll.qlInterestRateIndexMaturity(Currency&amp;"ibor"&amp;Tenor,BB1099,Trigger)</f>
        <v>47274</v>
      </c>
      <c r="BD1099" s="242" t="e">
        <f>_xll.qlIndexFixing($AD$5,BA1099,TRUE,_xll.ohTrigger(Trigger,Trigger6M))</f>
        <v>#NUM!</v>
      </c>
      <c r="BE1099" s="242">
        <f>IFERROR(_xll.qlIndexFixing($BF$1,BA1099,,_xll.ohTrigger(Trigger,Trigger6M)),#N/A)</f>
        <v>2.0612241538016354E-2</v>
      </c>
    </row>
    <row r="1100" spans="52:57" ht="11.25" customHeight="1" x14ac:dyDescent="0.25">
      <c r="AZ1100" s="99" t="s">
        <v>83</v>
      </c>
      <c r="BA1100" s="98">
        <f>_xll.qlInterestRateIndexFixingDate(Currency&amp;"ibor"&amp;Tenor,BB1100,Trigger)</f>
        <v>47095</v>
      </c>
      <c r="BB1100" s="98">
        <f>_xll.qlCalendarAdvance(Calendar,BB1099,AZ1100,"f",,Trigger)</f>
        <v>47099</v>
      </c>
      <c r="BC1100" s="98">
        <f>_xll.qlInterestRateIndexMaturity(Currency&amp;"ibor"&amp;Tenor,BB1100,Trigger)</f>
        <v>47281</v>
      </c>
      <c r="BD1100" s="242" t="e">
        <f>_xll.qlIndexFixing($AD$5,BA1100,TRUE,_xll.ohTrigger(Trigger,Trigger6M))</f>
        <v>#NUM!</v>
      </c>
      <c r="BE1100" s="242">
        <f>IFERROR(_xll.qlIndexFixing($BF$1,BA1100,,_xll.ohTrigger(Trigger,Trigger6M)),#N/A)</f>
        <v>2.0608716617180254E-2</v>
      </c>
    </row>
    <row r="1101" spans="52:57" ht="11.25" customHeight="1" x14ac:dyDescent="0.25">
      <c r="AZ1101" s="99" t="s">
        <v>83</v>
      </c>
      <c r="BA1101" s="98">
        <f>_xll.qlInterestRateIndexFixingDate(Currency&amp;"ibor"&amp;Tenor,BB1101,Trigger)</f>
        <v>47102</v>
      </c>
      <c r="BB1101" s="98">
        <f>_xll.qlCalendarAdvance(Calendar,BB1100,AZ1101,"f",,Trigger)</f>
        <v>47106</v>
      </c>
      <c r="BC1101" s="98">
        <f>_xll.qlInterestRateIndexMaturity(Currency&amp;"ibor"&amp;Tenor,BB1101,Trigger)</f>
        <v>47288</v>
      </c>
      <c r="BD1101" s="242" t="e">
        <f>_xll.qlIndexFixing($AD$5,BA1101,TRUE,_xll.ohTrigger(Trigger,Trigger6M))</f>
        <v>#NUM!</v>
      </c>
      <c r="BE1101" s="242">
        <f>IFERROR(_xll.qlIndexFixing($BF$1,BA1101,,_xll.ohTrigger(Trigger,Trigger6M)),#N/A)</f>
        <v>2.0605144549321171E-2</v>
      </c>
    </row>
    <row r="1102" spans="52:57" ht="11.25" customHeight="1" x14ac:dyDescent="0.25">
      <c r="AZ1102" s="99" t="s">
        <v>83</v>
      </c>
      <c r="BA1102" s="98">
        <f>_xll.qlInterestRateIndexFixingDate(Currency&amp;"ibor"&amp;Tenor,BB1102,Trigger)</f>
        <v>47108</v>
      </c>
      <c r="BB1102" s="98">
        <f>_xll.qlCalendarAdvance(Calendar,BB1101,AZ1102,"f",,Trigger)</f>
        <v>47114</v>
      </c>
      <c r="BC1102" s="98">
        <f>_xll.qlInterestRateIndexMaturity(Currency&amp;"ibor"&amp;Tenor,BB1102,Trigger)</f>
        <v>47296</v>
      </c>
      <c r="BD1102" s="242" t="e">
        <f>_xll.qlIndexFixing($AD$5,BA1102,TRUE,_xll.ohTrigger(Trigger,Trigger6M))</f>
        <v>#NUM!</v>
      </c>
      <c r="BE1102" s="242">
        <f>IFERROR(_xll.qlIndexFixing($BF$1,BA1102,,_xll.ohTrigger(Trigger,Trigger6M)),#N/A)</f>
        <v>2.0601004905100351E-2</v>
      </c>
    </row>
    <row r="1103" spans="52:57" ht="11.25" customHeight="1" x14ac:dyDescent="0.25">
      <c r="AZ1103" s="99" t="s">
        <v>83</v>
      </c>
      <c r="BA1103" s="98">
        <f>_xll.qlInterestRateIndexFixingDate(Currency&amp;"ibor"&amp;Tenor,BB1103,Trigger)</f>
        <v>47116</v>
      </c>
      <c r="BB1103" s="98">
        <f>_xll.qlCalendarAdvance(Calendar,BB1102,AZ1103,"f",,Trigger)</f>
        <v>47121</v>
      </c>
      <c r="BC1103" s="98">
        <f>_xll.qlInterestRateIndexMaturity(Currency&amp;"ibor"&amp;Tenor,BB1103,Trigger)</f>
        <v>47302</v>
      </c>
      <c r="BD1103" s="242" t="e">
        <f>_xll.qlIndexFixing($AD$5,BA1103,TRUE,_xll.ohTrigger(Trigger,Trigger6M))</f>
        <v>#NUM!</v>
      </c>
      <c r="BE1103" s="242">
        <f>IFERROR(_xll.qlIndexFixing($BF$1,BA1103,,_xll.ohTrigger(Trigger,Trigger6M)),#N/A)</f>
        <v>2.0597023816440768E-2</v>
      </c>
    </row>
    <row r="1104" spans="52:57" ht="11.25" customHeight="1" x14ac:dyDescent="0.25">
      <c r="AZ1104" s="99" t="s">
        <v>83</v>
      </c>
      <c r="BA1104" s="98">
        <f>_xll.qlInterestRateIndexFixingDate(Currency&amp;"ibor"&amp;Tenor,BB1104,Trigger)</f>
        <v>47126</v>
      </c>
      <c r="BB1104" s="98">
        <f>_xll.qlCalendarAdvance(Calendar,BB1103,AZ1104,"f",,Trigger)</f>
        <v>47128</v>
      </c>
      <c r="BC1104" s="98">
        <f>_xll.qlInterestRateIndexMaturity(Currency&amp;"ibor"&amp;Tenor,BB1104,Trigger)</f>
        <v>47309</v>
      </c>
      <c r="BD1104" s="242" t="e">
        <f>_xll.qlIndexFixing($AD$5,BA1104,TRUE,_xll.ohTrigger(Trigger,Trigger6M))</f>
        <v>#NUM!</v>
      </c>
      <c r="BE1104" s="242">
        <f>IFERROR(_xll.qlIndexFixing($BF$1,BA1104,,_xll.ohTrigger(Trigger,Trigger6M)),#N/A)</f>
        <v>2.0593309236873955E-2</v>
      </c>
    </row>
    <row r="1105" spans="52:57" ht="11.25" customHeight="1" x14ac:dyDescent="0.25">
      <c r="AZ1105" s="99" t="s">
        <v>83</v>
      </c>
      <c r="BA1105" s="98">
        <f>_xll.qlInterestRateIndexFixingDate(Currency&amp;"ibor"&amp;Tenor,BB1105,Trigger)</f>
        <v>47133</v>
      </c>
      <c r="BB1105" s="98">
        <f>_xll.qlCalendarAdvance(Calendar,BB1104,AZ1105,"f",,Trigger)</f>
        <v>47135</v>
      </c>
      <c r="BC1105" s="98">
        <f>_xll.qlInterestRateIndexMaturity(Currency&amp;"ibor"&amp;Tenor,BB1105,Trigger)</f>
        <v>47316</v>
      </c>
      <c r="BD1105" s="242" t="e">
        <f>_xll.qlIndexFixing($AD$5,BA1105,TRUE,_xll.ohTrigger(Trigger,Trigger6M))</f>
        <v>#NUM!</v>
      </c>
      <c r="BE1105" s="242">
        <f>IFERROR(_xll.qlIndexFixing($BF$1,BA1105,,_xll.ohTrigger(Trigger,Trigger6M)),#N/A)</f>
        <v>2.0589548941397414E-2</v>
      </c>
    </row>
    <row r="1106" spans="52:57" ht="11.25" customHeight="1" x14ac:dyDescent="0.25">
      <c r="AZ1106" s="99" t="s">
        <v>83</v>
      </c>
      <c r="BA1106" s="98">
        <f>_xll.qlInterestRateIndexFixingDate(Currency&amp;"ibor"&amp;Tenor,BB1106,Trigger)</f>
        <v>47140</v>
      </c>
      <c r="BB1106" s="98">
        <f>_xll.qlCalendarAdvance(Calendar,BB1105,AZ1106,"f",,Trigger)</f>
        <v>47142</v>
      </c>
      <c r="BC1106" s="98">
        <f>_xll.qlInterestRateIndexMaturity(Currency&amp;"ibor"&amp;Tenor,BB1106,Trigger)</f>
        <v>47323</v>
      </c>
      <c r="BD1106" s="242" t="e">
        <f>_xll.qlIndexFixing($AD$5,BA1106,TRUE,_xll.ohTrigger(Trigger,Trigger6M))</f>
        <v>#NUM!</v>
      </c>
      <c r="BE1106" s="242">
        <f>IFERROR(_xll.qlIndexFixing($BF$1,BA1106,,_xll.ohTrigger(Trigger,Trigger6M)),#N/A)</f>
        <v>2.058574328086198E-2</v>
      </c>
    </row>
    <row r="1107" spans="52:57" ht="11.25" customHeight="1" x14ac:dyDescent="0.25">
      <c r="AZ1107" s="99" t="s">
        <v>83</v>
      </c>
      <c r="BA1107" s="98">
        <f>_xll.qlInterestRateIndexFixingDate(Currency&amp;"ibor"&amp;Tenor,BB1107,Trigger)</f>
        <v>47147</v>
      </c>
      <c r="BB1107" s="98">
        <f>_xll.qlCalendarAdvance(Calendar,BB1106,AZ1107,"f",,Trigger)</f>
        <v>47149</v>
      </c>
      <c r="BC1107" s="98">
        <f>_xll.qlInterestRateIndexMaturity(Currency&amp;"ibor"&amp;Tenor,BB1107,Trigger)</f>
        <v>47330</v>
      </c>
      <c r="BD1107" s="242" t="e">
        <f>_xll.qlIndexFixing($AD$5,BA1107,TRUE,_xll.ohTrigger(Trigger,Trigger6M))</f>
        <v>#NUM!</v>
      </c>
      <c r="BE1107" s="242">
        <f>IFERROR(_xll.qlIndexFixing($BF$1,BA1107,,_xll.ohTrigger(Trigger,Trigger6M)),#N/A)</f>
        <v>2.05818926061207E-2</v>
      </c>
    </row>
    <row r="1108" spans="52:57" ht="11.25" customHeight="1" x14ac:dyDescent="0.25">
      <c r="AZ1108" s="99" t="s">
        <v>83</v>
      </c>
      <c r="BA1108" s="98">
        <f>_xll.qlInterestRateIndexFixingDate(Currency&amp;"ibor"&amp;Tenor,BB1108,Trigger)</f>
        <v>47154</v>
      </c>
      <c r="BB1108" s="98">
        <f>_xll.qlCalendarAdvance(Calendar,BB1107,AZ1108,"f",,Trigger)</f>
        <v>47156</v>
      </c>
      <c r="BC1108" s="98">
        <f>_xll.qlInterestRateIndexMaturity(Currency&amp;"ibor"&amp;Tenor,BB1108,Trigger)</f>
        <v>47337</v>
      </c>
      <c r="BD1108" s="242" t="e">
        <f>_xll.qlIndexFixing($AD$5,BA1108,TRUE,_xll.ohTrigger(Trigger,Trigger6M))</f>
        <v>#NUM!</v>
      </c>
      <c r="BE1108" s="242">
        <f>IFERROR(_xll.qlIndexFixing($BF$1,BA1108,,_xll.ohTrigger(Trigger,Trigger6M)),#N/A)</f>
        <v>2.0577997268025745E-2</v>
      </c>
    </row>
    <row r="1109" spans="52:57" ht="11.25" customHeight="1" x14ac:dyDescent="0.25">
      <c r="AZ1109" s="99" t="s">
        <v>83</v>
      </c>
      <c r="BA1109" s="98">
        <f>_xll.qlInterestRateIndexFixingDate(Currency&amp;"ibor"&amp;Tenor,BB1109,Trigger)</f>
        <v>47161</v>
      </c>
      <c r="BB1109" s="98">
        <f>_xll.qlCalendarAdvance(Calendar,BB1108,AZ1109,"f",,Trigger)</f>
        <v>47163</v>
      </c>
      <c r="BC1109" s="98">
        <f>_xll.qlInterestRateIndexMaturity(Currency&amp;"ibor"&amp;Tenor,BB1109,Trigger)</f>
        <v>47344</v>
      </c>
      <c r="BD1109" s="242" t="e">
        <f>_xll.qlIndexFixing($AD$5,BA1109,TRUE,_xll.ohTrigger(Trigger,Trigger6M))</f>
        <v>#NUM!</v>
      </c>
      <c r="BE1109" s="242">
        <f>IFERROR(_xll.qlIndexFixing($BF$1,BA1109,,_xll.ohTrigger(Trigger,Trigger6M)),#N/A)</f>
        <v>2.057405761743104E-2</v>
      </c>
    </row>
    <row r="1110" spans="52:57" ht="11.25" customHeight="1" x14ac:dyDescent="0.25">
      <c r="AZ1110" s="99" t="s">
        <v>83</v>
      </c>
      <c r="BA1110" s="98">
        <f>_xll.qlInterestRateIndexFixingDate(Currency&amp;"ibor"&amp;Tenor,BB1110,Trigger)</f>
        <v>47168</v>
      </c>
      <c r="BB1110" s="98">
        <f>_xll.qlCalendarAdvance(Calendar,BB1109,AZ1110,"f",,Trigger)</f>
        <v>47170</v>
      </c>
      <c r="BC1110" s="98">
        <f>_xll.qlInterestRateIndexMaturity(Currency&amp;"ibor"&amp;Tenor,BB1110,Trigger)</f>
        <v>47351</v>
      </c>
      <c r="BD1110" s="242" t="e">
        <f>_xll.qlIndexFixing($AD$5,BA1110,TRUE,_xll.ohTrigger(Trigger,Trigger6M))</f>
        <v>#NUM!</v>
      </c>
      <c r="BE1110" s="242">
        <f>IFERROR(_xll.qlIndexFixing($BF$1,BA1110,,_xll.ohTrigger(Trigger,Trigger6M)),#N/A)</f>
        <v>2.0570074005188312E-2</v>
      </c>
    </row>
    <row r="1111" spans="52:57" ht="11.25" customHeight="1" x14ac:dyDescent="0.25">
      <c r="AZ1111" s="99" t="s">
        <v>83</v>
      </c>
      <c r="BA1111" s="98">
        <f>_xll.qlInterestRateIndexFixingDate(Currency&amp;"ibor"&amp;Tenor,BB1111,Trigger)</f>
        <v>47175</v>
      </c>
      <c r="BB1111" s="98">
        <f>_xll.qlCalendarAdvance(Calendar,BB1110,AZ1111,"f",,Trigger)</f>
        <v>47177</v>
      </c>
      <c r="BC1111" s="98">
        <f>_xll.qlInterestRateIndexMaturity(Currency&amp;"ibor"&amp;Tenor,BB1111,Trigger)</f>
        <v>47361</v>
      </c>
      <c r="BD1111" s="242" t="e">
        <f>_xll.qlIndexFixing($AD$5,BA1111,TRUE,_xll.ohTrigger(Trigger,Trigger6M))</f>
        <v>#NUM!</v>
      </c>
      <c r="BE1111" s="242">
        <f>IFERROR(_xll.qlIndexFixing($BF$1,BA1111,,_xll.ohTrigger(Trigger,Trigger6M)),#N/A)</f>
        <v>2.0566894192384562E-2</v>
      </c>
    </row>
    <row r="1112" spans="52:57" ht="11.25" customHeight="1" x14ac:dyDescent="0.25">
      <c r="AZ1112" s="99" t="s">
        <v>83</v>
      </c>
      <c r="BA1112" s="98">
        <f>_xll.qlInterestRateIndexFixingDate(Currency&amp;"ibor"&amp;Tenor,BB1112,Trigger)</f>
        <v>47182</v>
      </c>
      <c r="BB1112" s="98">
        <f>_xll.qlCalendarAdvance(Calendar,BB1111,AZ1112,"f",,Trigger)</f>
        <v>47184</v>
      </c>
      <c r="BC1112" s="98">
        <f>_xll.qlInterestRateIndexMaturity(Currency&amp;"ibor"&amp;Tenor,BB1112,Trigger)</f>
        <v>47368</v>
      </c>
      <c r="BD1112" s="242" t="e">
        <f>_xll.qlIndexFixing($AD$5,BA1112,TRUE,_xll.ohTrigger(Trigger,Trigger6M))</f>
        <v>#NUM!</v>
      </c>
      <c r="BE1112" s="242">
        <f>IFERROR(_xll.qlIndexFixing($BF$1,BA1112,,_xll.ohTrigger(Trigger,Trigger6M)),#N/A)</f>
        <v>2.0562814116082528E-2</v>
      </c>
    </row>
    <row r="1113" spans="52:57" ht="11.25" customHeight="1" x14ac:dyDescent="0.25">
      <c r="AZ1113" s="99" t="s">
        <v>83</v>
      </c>
      <c r="BA1113" s="98">
        <f>_xll.qlInterestRateIndexFixingDate(Currency&amp;"ibor"&amp;Tenor,BB1113,Trigger)</f>
        <v>47189</v>
      </c>
      <c r="BB1113" s="98">
        <f>_xll.qlCalendarAdvance(Calendar,BB1112,AZ1113,"f",,Trigger)</f>
        <v>47191</v>
      </c>
      <c r="BC1113" s="98">
        <f>_xll.qlInterestRateIndexMaturity(Currency&amp;"ibor"&amp;Tenor,BB1113,Trigger)</f>
        <v>47375</v>
      </c>
      <c r="BD1113" s="242" t="e">
        <f>_xll.qlIndexFixing($AD$5,BA1113,TRUE,_xll.ohTrigger(Trigger,Trigger6M))</f>
        <v>#NUM!</v>
      </c>
      <c r="BE1113" s="242">
        <f>IFERROR(_xll.qlIndexFixing($BF$1,BA1113,,_xll.ohTrigger(Trigger,Trigger6M)),#N/A)</f>
        <v>2.0558691198711544E-2</v>
      </c>
    </row>
    <row r="1114" spans="52:57" ht="11.25" customHeight="1" x14ac:dyDescent="0.25">
      <c r="AZ1114" s="99" t="s">
        <v>83</v>
      </c>
      <c r="BA1114" s="98">
        <f>_xll.qlInterestRateIndexFixingDate(Currency&amp;"ibor"&amp;Tenor,BB1114,Trigger)</f>
        <v>47196</v>
      </c>
      <c r="BB1114" s="98">
        <f>_xll.qlCalendarAdvance(Calendar,BB1113,AZ1114,"f",,Trigger)</f>
        <v>47198</v>
      </c>
      <c r="BC1114" s="98">
        <f>_xll.qlInterestRateIndexMaturity(Currency&amp;"ibor"&amp;Tenor,BB1114,Trigger)</f>
        <v>47382</v>
      </c>
      <c r="BD1114" s="242" t="e">
        <f>_xll.qlIndexFixing($AD$5,BA1114,TRUE,_xll.ohTrigger(Trigger,Trigger6M))</f>
        <v>#NUM!</v>
      </c>
      <c r="BE1114" s="242">
        <f>IFERROR(_xll.qlIndexFixing($BF$1,BA1114,,_xll.ohTrigger(Trigger,Trigger6M)),#N/A)</f>
        <v>2.0554525791190461E-2</v>
      </c>
    </row>
    <row r="1115" spans="52:57" ht="11.25" customHeight="1" x14ac:dyDescent="0.25">
      <c r="AZ1115" s="99" t="s">
        <v>83</v>
      </c>
      <c r="BA1115" s="98">
        <f>_xll.qlInterestRateIndexFixingDate(Currency&amp;"ibor"&amp;Tenor,BB1115,Trigger)</f>
        <v>47203</v>
      </c>
      <c r="BB1115" s="98">
        <f>_xll.qlCalendarAdvance(Calendar,BB1114,AZ1115,"f",,Trigger)</f>
        <v>47205</v>
      </c>
      <c r="BC1115" s="98">
        <f>_xll.qlInterestRateIndexMaturity(Currency&amp;"ibor"&amp;Tenor,BB1115,Trigger)</f>
        <v>47389</v>
      </c>
      <c r="BD1115" s="242" t="e">
        <f>_xll.qlIndexFixing($AD$5,BA1115,TRUE,_xll.ohTrigger(Trigger,Trigger6M))</f>
        <v>#NUM!</v>
      </c>
      <c r="BE1115" s="242">
        <f>IFERROR(_xll.qlIndexFixing($BF$1,BA1115,,_xll.ohTrigger(Trigger,Trigger6M)),#N/A)</f>
        <v>2.0550318244435106E-2</v>
      </c>
    </row>
    <row r="1116" spans="52:57" ht="11.25" customHeight="1" x14ac:dyDescent="0.25">
      <c r="AZ1116" s="99" t="s">
        <v>83</v>
      </c>
      <c r="BA1116" s="98">
        <f>_xll.qlInterestRateIndexFixingDate(Currency&amp;"ibor"&amp;Tenor,BB1116,Trigger)</f>
        <v>47206</v>
      </c>
      <c r="BB1116" s="98">
        <f>_xll.qlCalendarAdvance(Calendar,BB1115,AZ1116,"f",,Trigger)</f>
        <v>47212</v>
      </c>
      <c r="BC1116" s="98">
        <f>_xll.qlInterestRateIndexMaturity(Currency&amp;"ibor"&amp;Tenor,BB1116,Trigger)</f>
        <v>47395</v>
      </c>
      <c r="BD1116" s="242" t="e">
        <f>_xll.qlIndexFixing($AD$5,BA1116,TRUE,_xll.ohTrigger(Trigger,Trigger6M))</f>
        <v>#NUM!</v>
      </c>
      <c r="BE1116" s="242">
        <f>IFERROR(_xll.qlIndexFixing($BF$1,BA1116,,_xll.ohTrigger(Trigger,Trigger6M)),#N/A)</f>
        <v>2.05458024816924E-2</v>
      </c>
    </row>
    <row r="1117" spans="52:57" ht="11.25" customHeight="1" x14ac:dyDescent="0.25">
      <c r="AZ1117" s="99" t="s">
        <v>83</v>
      </c>
      <c r="BA1117" s="98">
        <f>_xll.qlInterestRateIndexFixingDate(Currency&amp;"ibor"&amp;Tenor,BB1117,Trigger)</f>
        <v>47217</v>
      </c>
      <c r="BB1117" s="98">
        <f>_xll.qlCalendarAdvance(Calendar,BB1116,AZ1117,"f",,Trigger)</f>
        <v>47219</v>
      </c>
      <c r="BC1117" s="98">
        <f>_xll.qlInterestRateIndexMaturity(Currency&amp;"ibor"&amp;Tenor,BB1117,Trigger)</f>
        <v>47402</v>
      </c>
      <c r="BD1117" s="242" t="e">
        <f>_xll.qlIndexFixing($AD$5,BA1117,TRUE,_xll.ohTrigger(Trigger,Trigger6M))</f>
        <v>#NUM!</v>
      </c>
      <c r="BE1117" s="242">
        <f>IFERROR(_xll.qlIndexFixing($BF$1,BA1117,,_xll.ohTrigger(Trigger,Trigger6M)),#N/A)</f>
        <v>2.0541514791358472E-2</v>
      </c>
    </row>
    <row r="1118" spans="52:57" ht="11.25" customHeight="1" x14ac:dyDescent="0.25">
      <c r="AZ1118" s="99" t="s">
        <v>83</v>
      </c>
      <c r="BA1118" s="98">
        <f>_xll.qlInterestRateIndexFixingDate(Currency&amp;"ibor"&amp;Tenor,BB1118,Trigger)</f>
        <v>47224</v>
      </c>
      <c r="BB1118" s="98">
        <f>_xll.qlCalendarAdvance(Calendar,BB1117,AZ1118,"f",,Trigger)</f>
        <v>47226</v>
      </c>
      <c r="BC1118" s="98">
        <f>_xll.qlInterestRateIndexMaturity(Currency&amp;"ibor"&amp;Tenor,BB1118,Trigger)</f>
        <v>47409</v>
      </c>
      <c r="BD1118" s="242" t="e">
        <f>_xll.qlIndexFixing($AD$5,BA1118,TRUE,_xll.ohTrigger(Trigger,Trigger6M))</f>
        <v>#NUM!</v>
      </c>
      <c r="BE1118" s="242">
        <f>IFERROR(_xll.qlIndexFixing($BF$1,BA1118,,_xll.ohTrigger(Trigger,Trigger6M)),#N/A)</f>
        <v>2.0537185991758168E-2</v>
      </c>
    </row>
    <row r="1119" spans="52:57" ht="11.25" customHeight="1" x14ac:dyDescent="0.25">
      <c r="AZ1119" s="99" t="s">
        <v>83</v>
      </c>
      <c r="BA1119" s="98">
        <f>_xll.qlInterestRateIndexFixingDate(Currency&amp;"ibor"&amp;Tenor,BB1119,Trigger)</f>
        <v>47231</v>
      </c>
      <c r="BB1119" s="98">
        <f>_xll.qlCalendarAdvance(Calendar,BB1118,AZ1119,"f",,Trigger)</f>
        <v>47233</v>
      </c>
      <c r="BC1119" s="98">
        <f>_xll.qlInterestRateIndexMaturity(Currency&amp;"ibor"&amp;Tenor,BB1119,Trigger)</f>
        <v>47416</v>
      </c>
      <c r="BD1119" s="242" t="e">
        <f>_xll.qlIndexFixing($AD$5,BA1119,TRUE,_xll.ohTrigger(Trigger,Trigger6M))</f>
        <v>#NUM!</v>
      </c>
      <c r="BE1119" s="242">
        <f>IFERROR(_xll.qlIndexFixing($BF$1,BA1119,,_xll.ohTrigger(Trigger,Trigger6M)),#N/A)</f>
        <v>2.0532816433785014E-2</v>
      </c>
    </row>
    <row r="1120" spans="52:57" ht="11.25" customHeight="1" x14ac:dyDescent="0.25">
      <c r="AZ1120" s="99" t="s">
        <v>83</v>
      </c>
      <c r="BA1120" s="98">
        <f>_xll.qlInterestRateIndexFixingDate(Currency&amp;"ibor"&amp;Tenor,BB1120,Trigger)</f>
        <v>47235</v>
      </c>
      <c r="BB1120" s="98">
        <f>_xll.qlCalendarAdvance(Calendar,BB1119,AZ1120,"f",,Trigger)</f>
        <v>47240</v>
      </c>
      <c r="BC1120" s="98">
        <f>_xll.qlInterestRateIndexMaturity(Currency&amp;"ibor"&amp;Tenor,BB1120,Trigger)</f>
        <v>47424</v>
      </c>
      <c r="BD1120" s="242" t="e">
        <f>_xll.qlIndexFixing($AD$5,BA1120,TRUE,_xll.ohTrigger(Trigger,Trigger6M))</f>
        <v>#NUM!</v>
      </c>
      <c r="BE1120" s="242">
        <f>IFERROR(_xll.qlIndexFixing($BF$1,BA1120,,_xll.ohTrigger(Trigger,Trigger6M)),#N/A)</f>
        <v>2.0528660704228669E-2</v>
      </c>
    </row>
    <row r="1121" spans="52:57" ht="11.25" customHeight="1" x14ac:dyDescent="0.25">
      <c r="AZ1121" s="99" t="s">
        <v>83</v>
      </c>
      <c r="BA1121" s="98">
        <f>_xll.qlInterestRateIndexFixingDate(Currency&amp;"ibor"&amp;Tenor,BB1121,Trigger)</f>
        <v>47245</v>
      </c>
      <c r="BB1121" s="98">
        <f>_xll.qlCalendarAdvance(Calendar,BB1120,AZ1121,"f",,Trigger)</f>
        <v>47247</v>
      </c>
      <c r="BC1121" s="98">
        <f>_xll.qlInterestRateIndexMaturity(Currency&amp;"ibor"&amp;Tenor,BB1121,Trigger)</f>
        <v>47431</v>
      </c>
      <c r="BD1121" s="242" t="e">
        <f>_xll.qlIndexFixing($AD$5,BA1121,TRUE,_xll.ohTrigger(Trigger,Trigger6M))</f>
        <v>#NUM!</v>
      </c>
      <c r="BE1121" s="242">
        <f>IFERROR(_xll.qlIndexFixing($BF$1,BA1121,,_xll.ohTrigger(Trigger,Trigger6M)),#N/A)</f>
        <v>2.0524207691309828E-2</v>
      </c>
    </row>
    <row r="1122" spans="52:57" ht="11.25" customHeight="1" x14ac:dyDescent="0.25">
      <c r="AZ1122" s="99" t="s">
        <v>83</v>
      </c>
      <c r="BA1122" s="98">
        <f>_xll.qlInterestRateIndexFixingDate(Currency&amp;"ibor"&amp;Tenor,BB1122,Trigger)</f>
        <v>47252</v>
      </c>
      <c r="BB1122" s="98">
        <f>_xll.qlCalendarAdvance(Calendar,BB1121,AZ1122,"f",,Trigger)</f>
        <v>47254</v>
      </c>
      <c r="BC1122" s="98">
        <f>_xll.qlInterestRateIndexMaturity(Currency&amp;"ibor"&amp;Tenor,BB1122,Trigger)</f>
        <v>47438</v>
      </c>
      <c r="BD1122" s="242" t="e">
        <f>_xll.qlIndexFixing($AD$5,BA1122,TRUE,_xll.ohTrigger(Trigger,Trigger6M))</f>
        <v>#NUM!</v>
      </c>
      <c r="BE1122" s="242">
        <f>IFERROR(_xll.qlIndexFixing($BF$1,BA1122,,_xll.ohTrigger(Trigger,Trigger6M)),#N/A)</f>
        <v>2.0519714995565271E-2</v>
      </c>
    </row>
    <row r="1123" spans="52:57" ht="11.25" customHeight="1" x14ac:dyDescent="0.25">
      <c r="AZ1123" s="99" t="s">
        <v>83</v>
      </c>
      <c r="BA1123" s="98">
        <f>_xll.qlInterestRateIndexFixingDate(Currency&amp;"ibor"&amp;Tenor,BB1123,Trigger)</f>
        <v>47259</v>
      </c>
      <c r="BB1123" s="98">
        <f>_xll.qlCalendarAdvance(Calendar,BB1122,AZ1123,"f",,Trigger)</f>
        <v>47261</v>
      </c>
      <c r="BC1123" s="98">
        <f>_xll.qlInterestRateIndexMaturity(Currency&amp;"ibor"&amp;Tenor,BB1123,Trigger)</f>
        <v>47445</v>
      </c>
      <c r="BD1123" s="242" t="e">
        <f>_xll.qlIndexFixing($AD$5,BA1123,TRUE,_xll.ohTrigger(Trigger,Trigger6M))</f>
        <v>#NUM!</v>
      </c>
      <c r="BE1123" s="242">
        <f>IFERROR(_xll.qlIndexFixing($BF$1,BA1123,,_xll.ohTrigger(Trigger,Trigger6M)),#N/A)</f>
        <v>2.0515182967908201E-2</v>
      </c>
    </row>
    <row r="1124" spans="52:57" ht="11.25" customHeight="1" x14ac:dyDescent="0.25">
      <c r="AZ1124" s="99" t="s">
        <v>83</v>
      </c>
      <c r="BA1124" s="98">
        <f>_xll.qlInterestRateIndexFixingDate(Currency&amp;"ibor"&amp;Tenor,BB1124,Trigger)</f>
        <v>47266</v>
      </c>
      <c r="BB1124" s="98">
        <f>_xll.qlCalendarAdvance(Calendar,BB1123,AZ1124,"f",,Trigger)</f>
        <v>47268</v>
      </c>
      <c r="BC1124" s="98">
        <f>_xll.qlInterestRateIndexMaturity(Currency&amp;"ibor"&amp;Tenor,BB1124,Trigger)</f>
        <v>47452</v>
      </c>
      <c r="BD1124" s="242" t="e">
        <f>_xll.qlIndexFixing($AD$5,BA1124,TRUE,_xll.ohTrigger(Trigger,Trigger6M))</f>
        <v>#NUM!</v>
      </c>
      <c r="BE1124" s="242">
        <f>IFERROR(_xll.qlIndexFixing($BF$1,BA1124,,_xll.ohTrigger(Trigger,Trigger6M)),#N/A)</f>
        <v>2.051061195924966E-2</v>
      </c>
    </row>
    <row r="1125" spans="52:57" ht="11.25" customHeight="1" x14ac:dyDescent="0.25">
      <c r="AZ1125" s="99" t="s">
        <v>83</v>
      </c>
      <c r="BA1125" s="98">
        <f>_xll.qlInterestRateIndexFixingDate(Currency&amp;"ibor"&amp;Tenor,BB1125,Trigger)</f>
        <v>47273</v>
      </c>
      <c r="BB1125" s="98">
        <f>_xll.qlCalendarAdvance(Calendar,BB1124,AZ1125,"f",,Trigger)</f>
        <v>47275</v>
      </c>
      <c r="BC1125" s="98">
        <f>_xll.qlInterestRateIndexMaturity(Currency&amp;"ibor"&amp;Tenor,BB1125,Trigger)</f>
        <v>47458</v>
      </c>
      <c r="BD1125" s="242" t="e">
        <f>_xll.qlIndexFixing($AD$5,BA1125,TRUE,_xll.ohTrigger(Trigger,Trigger6M))</f>
        <v>#NUM!</v>
      </c>
      <c r="BE1125" s="242">
        <f>IFERROR(_xll.qlIndexFixing($BF$1,BA1125,,_xll.ohTrigger(Trigger,Trigger6M)),#N/A)</f>
        <v>2.0505762810114989E-2</v>
      </c>
    </row>
    <row r="1126" spans="52:57" ht="11.25" customHeight="1" x14ac:dyDescent="0.25">
      <c r="AZ1126" s="99" t="s">
        <v>83</v>
      </c>
      <c r="BA1126" s="98">
        <f>_xll.qlInterestRateIndexFixingDate(Currency&amp;"ibor"&amp;Tenor,BB1126,Trigger)</f>
        <v>47280</v>
      </c>
      <c r="BB1126" s="98">
        <f>_xll.qlCalendarAdvance(Calendar,BB1125,AZ1126,"f",,Trigger)</f>
        <v>47282</v>
      </c>
      <c r="BC1126" s="98">
        <f>_xll.qlInterestRateIndexMaturity(Currency&amp;"ibor"&amp;Tenor,BB1126,Trigger)</f>
        <v>47465</v>
      </c>
      <c r="BD1126" s="242" t="e">
        <f>_xll.qlIndexFixing($AD$5,BA1126,TRUE,_xll.ohTrigger(Trigger,Trigger6M))</f>
        <v>#NUM!</v>
      </c>
      <c r="BE1126" s="242">
        <f>IFERROR(_xll.qlIndexFixing($BF$1,BA1126,,_xll.ohTrigger(Trigger,Trigger6M)),#N/A)</f>
        <v>2.0501117768515105E-2</v>
      </c>
    </row>
    <row r="1127" spans="52:57" ht="11.25" customHeight="1" x14ac:dyDescent="0.25">
      <c r="AZ1127" s="99" t="s">
        <v>83</v>
      </c>
      <c r="BA1127" s="98">
        <f>_xll.qlInterestRateIndexFixingDate(Currency&amp;"ibor"&amp;Tenor,BB1127,Trigger)</f>
        <v>47287</v>
      </c>
      <c r="BB1127" s="98">
        <f>_xll.qlCalendarAdvance(Calendar,BB1126,AZ1127,"f",,Trigger)</f>
        <v>47289</v>
      </c>
      <c r="BC1127" s="98">
        <f>_xll.qlInterestRateIndexMaturity(Currency&amp;"ibor"&amp;Tenor,BB1127,Trigger)</f>
        <v>47472</v>
      </c>
      <c r="BD1127" s="242" t="e">
        <f>_xll.qlIndexFixing($AD$5,BA1127,TRUE,_xll.ohTrigger(Trigger,Trigger6M))</f>
        <v>#NUM!</v>
      </c>
      <c r="BE1127" s="242">
        <f>IFERROR(_xll.qlIndexFixing($BF$1,BA1127,,_xll.ohTrigger(Trigger,Trigger6M)),#N/A)</f>
        <v>2.0496434775670452E-2</v>
      </c>
    </row>
    <row r="1128" spans="52:57" ht="11.25" customHeight="1" x14ac:dyDescent="0.25">
      <c r="AZ1128" s="99" t="s">
        <v>83</v>
      </c>
      <c r="BA1128" s="98">
        <f>_xll.qlInterestRateIndexFixingDate(Currency&amp;"ibor"&amp;Tenor,BB1128,Trigger)</f>
        <v>47294</v>
      </c>
      <c r="BB1128" s="98">
        <f>_xll.qlCalendarAdvance(Calendar,BB1127,AZ1128,"f",,Trigger)</f>
        <v>47296</v>
      </c>
      <c r="BC1128" s="98">
        <f>_xll.qlInterestRateIndexMaturity(Currency&amp;"ibor"&amp;Tenor,BB1128,Trigger)</f>
        <v>47479</v>
      </c>
      <c r="BD1128" s="242" t="e">
        <f>_xll.qlIndexFixing($AD$5,BA1128,TRUE,_xll.ohTrigger(Trigger,Trigger6M))</f>
        <v>#NUM!</v>
      </c>
      <c r="BE1128" s="242">
        <f>IFERROR(_xll.qlIndexFixing($BF$1,BA1128,,_xll.ohTrigger(Trigger,Trigger6M)),#N/A)</f>
        <v>2.0491714182467997E-2</v>
      </c>
    </row>
    <row r="1129" spans="52:57" ht="11.25" customHeight="1" x14ac:dyDescent="0.25">
      <c r="AZ1129" s="99" t="s">
        <v>83</v>
      </c>
      <c r="BA1129" s="98">
        <f>_xll.qlInterestRateIndexFixingDate(Currency&amp;"ibor"&amp;Tenor,BB1129,Trigger)</f>
        <v>47301</v>
      </c>
      <c r="BB1129" s="98">
        <f>_xll.qlCalendarAdvance(Calendar,BB1128,AZ1129,"f",,Trigger)</f>
        <v>47303</v>
      </c>
      <c r="BC1129" s="98">
        <f>_xll.qlInterestRateIndexMaturity(Currency&amp;"ibor"&amp;Tenor,BB1129,Trigger)</f>
        <v>47487</v>
      </c>
      <c r="BD1129" s="242" t="e">
        <f>_xll.qlIndexFixing($AD$5,BA1129,TRUE,_xll.ohTrigger(Trigger,Trigger6M))</f>
        <v>#NUM!</v>
      </c>
      <c r="BE1129" s="242">
        <f>IFERROR(_xll.qlIndexFixing($BF$1,BA1129,,_xll.ohTrigger(Trigger,Trigger6M)),#N/A)</f>
        <v>2.0487184482799136E-2</v>
      </c>
    </row>
    <row r="1130" spans="52:57" ht="11.25" customHeight="1" x14ac:dyDescent="0.25">
      <c r="AZ1130" s="99" t="s">
        <v>83</v>
      </c>
      <c r="BA1130" s="98">
        <f>_xll.qlInterestRateIndexFixingDate(Currency&amp;"ibor"&amp;Tenor,BB1130,Trigger)</f>
        <v>47308</v>
      </c>
      <c r="BB1130" s="98">
        <f>_xll.qlCalendarAdvance(Calendar,BB1129,AZ1130,"f",,Trigger)</f>
        <v>47310</v>
      </c>
      <c r="BC1130" s="98">
        <f>_xll.qlInterestRateIndexMaturity(Currency&amp;"ibor"&amp;Tenor,BB1130,Trigger)</f>
        <v>47494</v>
      </c>
      <c r="BD1130" s="242" t="e">
        <f>_xll.qlIndexFixing($AD$5,BA1130,TRUE,_xll.ohTrigger(Trigger,Trigger6M))</f>
        <v>#NUM!</v>
      </c>
      <c r="BE1130" s="242">
        <f>IFERROR(_xll.qlIndexFixing($BF$1,BA1130,,_xll.ohTrigger(Trigger,Trigger6M)),#N/A)</f>
        <v>2.0482386957231886E-2</v>
      </c>
    </row>
    <row r="1131" spans="52:57" ht="11.25" customHeight="1" x14ac:dyDescent="0.25">
      <c r="AZ1131" s="99" t="s">
        <v>83</v>
      </c>
      <c r="BA1131" s="98">
        <f>_xll.qlInterestRateIndexFixingDate(Currency&amp;"ibor"&amp;Tenor,BB1131,Trigger)</f>
        <v>47315</v>
      </c>
      <c r="BB1131" s="98">
        <f>_xll.qlCalendarAdvance(Calendar,BB1130,AZ1131,"f",,Trigger)</f>
        <v>47317</v>
      </c>
      <c r="BC1131" s="98">
        <f>_xll.qlInterestRateIndexMaturity(Currency&amp;"ibor"&amp;Tenor,BB1131,Trigger)</f>
        <v>47501</v>
      </c>
      <c r="BD1131" s="242" t="e">
        <f>_xll.qlIndexFixing($AD$5,BA1131,TRUE,_xll.ohTrigger(Trigger,Trigger6M))</f>
        <v>#NUM!</v>
      </c>
      <c r="BE1131" s="242">
        <f>IFERROR(_xll.qlIndexFixing($BF$1,BA1131,,_xll.ohTrigger(Trigger,Trigger6M)),#N/A)</f>
        <v>2.047755290701829E-2</v>
      </c>
    </row>
    <row r="1132" spans="52:57" ht="11.25" customHeight="1" x14ac:dyDescent="0.25">
      <c r="AZ1132" s="99" t="s">
        <v>83</v>
      </c>
      <c r="BA1132" s="98">
        <f>_xll.qlInterestRateIndexFixingDate(Currency&amp;"ibor"&amp;Tenor,BB1132,Trigger)</f>
        <v>47322</v>
      </c>
      <c r="BB1132" s="98">
        <f>_xll.qlCalendarAdvance(Calendar,BB1131,AZ1132,"f",,Trigger)</f>
        <v>47324</v>
      </c>
      <c r="BC1132" s="98">
        <f>_xll.qlInterestRateIndexMaturity(Currency&amp;"ibor"&amp;Tenor,BB1132,Trigger)</f>
        <v>47508</v>
      </c>
      <c r="BD1132" s="242" t="e">
        <f>_xll.qlIndexFixing($AD$5,BA1132,TRUE,_xll.ohTrigger(Trigger,Trigger6M))</f>
        <v>#NUM!</v>
      </c>
      <c r="BE1132" s="242">
        <f>IFERROR(_xll.qlIndexFixing($BF$1,BA1132,,_xll.ohTrigger(Trigger,Trigger6M)),#N/A)</f>
        <v>2.0472682683061558E-2</v>
      </c>
    </row>
    <row r="1133" spans="52:57" ht="11.25" customHeight="1" x14ac:dyDescent="0.25">
      <c r="AZ1133" s="99" t="s">
        <v>83</v>
      </c>
      <c r="BA1133" s="98">
        <f>_xll.qlInterestRateIndexFixingDate(Currency&amp;"ibor"&amp;Tenor,BB1133,Trigger)</f>
        <v>47329</v>
      </c>
      <c r="BB1133" s="98">
        <f>_xll.qlCalendarAdvance(Calendar,BB1132,AZ1133,"f",,Trigger)</f>
        <v>47331</v>
      </c>
      <c r="BC1133" s="98">
        <f>_xll.qlInterestRateIndexMaturity(Currency&amp;"ibor"&amp;Tenor,BB1133,Trigger)</f>
        <v>47515</v>
      </c>
      <c r="BD1133" s="242" t="e">
        <f>_xll.qlIndexFixing($AD$5,BA1133,TRUE,_xll.ohTrigger(Trigger,Trigger6M))</f>
        <v>#NUM!</v>
      </c>
      <c r="BE1133" s="242">
        <f>IFERROR(_xll.qlIndexFixing($BF$1,BA1133,,_xll.ohTrigger(Trigger,Trigger6M)),#N/A)</f>
        <v>2.046777663626231E-2</v>
      </c>
    </row>
    <row r="1134" spans="52:57" ht="11.25" customHeight="1" x14ac:dyDescent="0.25">
      <c r="AZ1134" s="99" t="s">
        <v>83</v>
      </c>
      <c r="BA1134" s="98">
        <f>_xll.qlInterestRateIndexFixingDate(Currency&amp;"ibor"&amp;Tenor,BB1134,Trigger)</f>
        <v>47336</v>
      </c>
      <c r="BB1134" s="98">
        <f>_xll.qlCalendarAdvance(Calendar,BB1133,AZ1134,"f",,Trigger)</f>
        <v>47338</v>
      </c>
      <c r="BC1134" s="98">
        <f>_xll.qlInterestRateIndexMaturity(Currency&amp;"ibor"&amp;Tenor,BB1134,Trigger)</f>
        <v>47522</v>
      </c>
      <c r="BD1134" s="242" t="e">
        <f>_xll.qlIndexFixing($AD$5,BA1134,TRUE,_xll.ohTrigger(Trigger,Trigger6M))</f>
        <v>#NUM!</v>
      </c>
      <c r="BE1134" s="242">
        <f>IFERROR(_xll.qlIndexFixing($BF$1,BA1134,,_xll.ohTrigger(Trigger,Trigger6M)),#N/A)</f>
        <v>2.0462835117520721E-2</v>
      </c>
    </row>
    <row r="1135" spans="52:57" ht="11.25" customHeight="1" x14ac:dyDescent="0.25">
      <c r="AZ1135" s="99" t="s">
        <v>83</v>
      </c>
      <c r="BA1135" s="98">
        <f>_xll.qlInterestRateIndexFixingDate(Currency&amp;"ibor"&amp;Tenor,BB1135,Trigger)</f>
        <v>47343</v>
      </c>
      <c r="BB1135" s="98">
        <f>_xll.qlCalendarAdvance(Calendar,BB1134,AZ1135,"f",,Trigger)</f>
        <v>47345</v>
      </c>
      <c r="BC1135" s="98">
        <f>_xll.qlInterestRateIndexMaturity(Currency&amp;"ibor"&amp;Tenor,BB1135,Trigger)</f>
        <v>47529</v>
      </c>
      <c r="BD1135" s="242" t="e">
        <f>_xll.qlIndexFixing($AD$5,BA1135,TRUE,_xll.ohTrigger(Trigger,Trigger6M))</f>
        <v>#NUM!</v>
      </c>
      <c r="BE1135" s="242">
        <f>IFERROR(_xll.qlIndexFixing($BF$1,BA1135,,_xll.ohTrigger(Trigger,Trigger6M)),#N/A)</f>
        <v>2.0457858477734802E-2</v>
      </c>
    </row>
    <row r="1136" spans="52:57" ht="11.25" customHeight="1" x14ac:dyDescent="0.25">
      <c r="AZ1136" s="99" t="s">
        <v>83</v>
      </c>
      <c r="BA1136" s="98">
        <f>_xll.qlInterestRateIndexFixingDate(Currency&amp;"ibor"&amp;Tenor,BB1136,Trigger)</f>
        <v>47350</v>
      </c>
      <c r="BB1136" s="98">
        <f>_xll.qlCalendarAdvance(Calendar,BB1135,AZ1136,"f",,Trigger)</f>
        <v>47352</v>
      </c>
      <c r="BC1136" s="98">
        <f>_xll.qlInterestRateIndexMaturity(Currency&amp;"ibor"&amp;Tenor,BB1136,Trigger)</f>
        <v>47536</v>
      </c>
      <c r="BD1136" s="242" t="e">
        <f>_xll.qlIndexFixing($AD$5,BA1136,TRUE,_xll.ohTrigger(Trigger,Trigger6M))</f>
        <v>#NUM!</v>
      </c>
      <c r="BE1136" s="242">
        <f>IFERROR(_xll.qlIndexFixing($BF$1,BA1136,,_xll.ohTrigger(Trigger,Trigger6M)),#N/A)</f>
        <v>2.0452847067801247E-2</v>
      </c>
    </row>
    <row r="1137" spans="52:57" ht="11.25" customHeight="1" x14ac:dyDescent="0.25">
      <c r="AZ1137" s="99" t="s">
        <v>83</v>
      </c>
      <c r="BA1137" s="98">
        <f>_xll.qlInterestRateIndexFixingDate(Currency&amp;"ibor"&amp;Tenor,BB1137,Trigger)</f>
        <v>47357</v>
      </c>
      <c r="BB1137" s="98">
        <f>_xll.qlCalendarAdvance(Calendar,BB1136,AZ1137,"f",,Trigger)</f>
        <v>47359</v>
      </c>
      <c r="BC1137" s="98">
        <f>_xll.qlInterestRateIndexMaturity(Currency&amp;"ibor"&amp;Tenor,BB1137,Trigger)</f>
        <v>47542</v>
      </c>
      <c r="BD1137" s="242" t="e">
        <f>_xll.qlIndexFixing($AD$5,BA1137,TRUE,_xll.ohTrigger(Trigger,Trigger6M))</f>
        <v>#NUM!</v>
      </c>
      <c r="BE1137" s="242">
        <f>IFERROR(_xll.qlIndexFixing($BF$1,BA1137,,_xll.ohTrigger(Trigger,Trigger6M)),#N/A)</f>
        <v>2.044759472318947E-2</v>
      </c>
    </row>
    <row r="1138" spans="52:57" ht="11.25" customHeight="1" x14ac:dyDescent="0.25">
      <c r="AZ1138" s="99" t="s">
        <v>83</v>
      </c>
      <c r="BA1138" s="98">
        <f>_xll.qlInterestRateIndexFixingDate(Currency&amp;"ibor"&amp;Tenor,BB1138,Trigger)</f>
        <v>47364</v>
      </c>
      <c r="BB1138" s="98">
        <f>_xll.qlCalendarAdvance(Calendar,BB1137,AZ1138,"f",,Trigger)</f>
        <v>47366</v>
      </c>
      <c r="BC1138" s="98">
        <f>_xll.qlInterestRateIndexMaturity(Currency&amp;"ibor"&amp;Tenor,BB1138,Trigger)</f>
        <v>47547</v>
      </c>
      <c r="BD1138" s="242" t="e">
        <f>_xll.qlIndexFixing($AD$5,BA1138,TRUE,_xll.ohTrigger(Trigger,Trigger6M))</f>
        <v>#NUM!</v>
      </c>
      <c r="BE1138" s="242">
        <f>IFERROR(_xll.qlIndexFixing($BF$1,BA1138,,_xll.ohTrigger(Trigger,Trigger6M)),#N/A)</f>
        <v>2.0442108888920556E-2</v>
      </c>
    </row>
    <row r="1139" spans="52:57" ht="11.25" customHeight="1" x14ac:dyDescent="0.25">
      <c r="AZ1139" s="99" t="s">
        <v>83</v>
      </c>
      <c r="BA1139" s="98">
        <f>_xll.qlInterestRateIndexFixingDate(Currency&amp;"ibor"&amp;Tenor,BB1139,Trigger)</f>
        <v>47371</v>
      </c>
      <c r="BB1139" s="98">
        <f>_xll.qlCalendarAdvance(Calendar,BB1138,AZ1139,"f",,Trigger)</f>
        <v>47373</v>
      </c>
      <c r="BC1139" s="98">
        <f>_xll.qlInterestRateIndexMaturity(Currency&amp;"ibor"&amp;Tenor,BB1139,Trigger)</f>
        <v>47554</v>
      </c>
      <c r="BD1139" s="242" t="e">
        <f>_xll.qlIndexFixing($AD$5,BA1139,TRUE,_xll.ohTrigger(Trigger,Trigger6M))</f>
        <v>#NUM!</v>
      </c>
      <c r="BE1139" s="242">
        <f>IFERROR(_xll.qlIndexFixing($BF$1,BA1139,,_xll.ohTrigger(Trigger,Trigger6M)),#N/A)</f>
        <v>2.0437003008295297E-2</v>
      </c>
    </row>
    <row r="1140" spans="52:57" ht="11.25" customHeight="1" x14ac:dyDescent="0.25">
      <c r="AZ1140" s="99" t="s">
        <v>83</v>
      </c>
      <c r="BA1140" s="98">
        <f>_xll.qlInterestRateIndexFixingDate(Currency&amp;"ibor"&amp;Tenor,BB1140,Trigger)</f>
        <v>47378</v>
      </c>
      <c r="BB1140" s="98">
        <f>_xll.qlCalendarAdvance(Calendar,BB1139,AZ1140,"f",,Trigger)</f>
        <v>47380</v>
      </c>
      <c r="BC1140" s="98">
        <f>_xll.qlInterestRateIndexMaturity(Currency&amp;"ibor"&amp;Tenor,BB1140,Trigger)</f>
        <v>47561</v>
      </c>
      <c r="BD1140" s="242" t="e">
        <f>_xll.qlIndexFixing($AD$5,BA1140,TRUE,_xll.ohTrigger(Trigger,Trigger6M))</f>
        <v>#NUM!</v>
      </c>
      <c r="BE1140" s="242">
        <f>IFERROR(_xll.qlIndexFixing($BF$1,BA1140,,_xll.ohTrigger(Trigger,Trigger6M)),#N/A)</f>
        <v>2.0431863691352012E-2</v>
      </c>
    </row>
    <row r="1141" spans="52:57" ht="11.25" customHeight="1" x14ac:dyDescent="0.25">
      <c r="AZ1141" s="99" t="s">
        <v>83</v>
      </c>
      <c r="BA1141" s="98">
        <f>_xll.qlInterestRateIndexFixingDate(Currency&amp;"ibor"&amp;Tenor,BB1141,Trigger)</f>
        <v>47385</v>
      </c>
      <c r="BB1141" s="98">
        <f>_xll.qlCalendarAdvance(Calendar,BB1140,AZ1141,"f",,Trigger)</f>
        <v>47387</v>
      </c>
      <c r="BC1141" s="98">
        <f>_xll.qlInterestRateIndexMaturity(Currency&amp;"ibor"&amp;Tenor,BB1141,Trigger)</f>
        <v>47568</v>
      </c>
      <c r="BD1141" s="242" t="e">
        <f>_xll.qlIndexFixing($AD$5,BA1141,TRUE,_xll.ohTrigger(Trigger,Trigger6M))</f>
        <v>#NUM!</v>
      </c>
      <c r="BE1141" s="242">
        <f>IFERROR(_xll.qlIndexFixing($BF$1,BA1141,,_xll.ohTrigger(Trigger,Trigger6M)),#N/A)</f>
        <v>2.0426691288913276E-2</v>
      </c>
    </row>
    <row r="1142" spans="52:57" ht="11.25" customHeight="1" x14ac:dyDescent="0.25">
      <c r="AZ1142" s="99" t="s">
        <v>83</v>
      </c>
      <c r="BA1142" s="98">
        <f>_xll.qlInterestRateIndexFixingDate(Currency&amp;"ibor"&amp;Tenor,BB1142,Trigger)</f>
        <v>47392</v>
      </c>
      <c r="BB1142" s="98">
        <f>_xll.qlCalendarAdvance(Calendar,BB1141,AZ1142,"f",,Trigger)</f>
        <v>47394</v>
      </c>
      <c r="BC1142" s="98">
        <f>_xll.qlInterestRateIndexMaturity(Currency&amp;"ibor"&amp;Tenor,BB1142,Trigger)</f>
        <v>47576</v>
      </c>
      <c r="BD1142" s="242" t="e">
        <f>_xll.qlIndexFixing($AD$5,BA1142,TRUE,_xll.ohTrigger(Trigger,Trigger6M))</f>
        <v>#NUM!</v>
      </c>
      <c r="BE1142" s="242">
        <f>IFERROR(_xll.qlIndexFixing($BF$1,BA1142,,_xll.ohTrigger(Trigger,Trigger6M)),#N/A)</f>
        <v>2.0421680355655052E-2</v>
      </c>
    </row>
    <row r="1143" spans="52:57" ht="11.25" customHeight="1" x14ac:dyDescent="0.25">
      <c r="AZ1143" s="99" t="s">
        <v>83</v>
      </c>
      <c r="BA1143" s="98">
        <f>_xll.qlInterestRateIndexFixingDate(Currency&amp;"ibor"&amp;Tenor,BB1143,Trigger)</f>
        <v>47399</v>
      </c>
      <c r="BB1143" s="98">
        <f>_xll.qlCalendarAdvance(Calendar,BB1142,AZ1143,"f",,Trigger)</f>
        <v>47401</v>
      </c>
      <c r="BC1143" s="98">
        <f>_xll.qlInterestRateIndexMaturity(Currency&amp;"ibor"&amp;Tenor,BB1143,Trigger)</f>
        <v>47583</v>
      </c>
      <c r="BD1143" s="242" t="e">
        <f>_xll.qlIndexFixing($AD$5,BA1143,TRUE,_xll.ohTrigger(Trigger,Trigger6M))</f>
        <v>#NUM!</v>
      </c>
      <c r="BE1143" s="242">
        <f>IFERROR(_xll.qlIndexFixing($BF$1,BA1143,,_xll.ohTrigger(Trigger,Trigger6M)),#N/A)</f>
        <v>2.0416440347540164E-2</v>
      </c>
    </row>
    <row r="1144" spans="52:57" ht="11.25" customHeight="1" x14ac:dyDescent="0.25">
      <c r="AZ1144" s="99" t="s">
        <v>83</v>
      </c>
      <c r="BA1144" s="98">
        <f>_xll.qlInterestRateIndexFixingDate(Currency&amp;"ibor"&amp;Tenor,BB1144,Trigger)</f>
        <v>47406</v>
      </c>
      <c r="BB1144" s="98">
        <f>_xll.qlCalendarAdvance(Calendar,BB1143,AZ1144,"f",,Trigger)</f>
        <v>47408</v>
      </c>
      <c r="BC1144" s="98">
        <f>_xll.qlInterestRateIndexMaturity(Currency&amp;"ibor"&amp;Tenor,BB1144,Trigger)</f>
        <v>47590</v>
      </c>
      <c r="BD1144" s="242" t="e">
        <f>_xll.qlIndexFixing($AD$5,BA1144,TRUE,_xll.ohTrigger(Trigger,Trigger6M))</f>
        <v>#NUM!</v>
      </c>
      <c r="BE1144" s="242">
        <f>IFERROR(_xll.qlIndexFixing($BF$1,BA1144,,_xll.ohTrigger(Trigger,Trigger6M)),#N/A)</f>
        <v>2.0411168329718305E-2</v>
      </c>
    </row>
    <row r="1145" spans="52:57" ht="11.25" customHeight="1" x14ac:dyDescent="0.25">
      <c r="AZ1145" s="99" t="s">
        <v>83</v>
      </c>
      <c r="BA1145" s="98">
        <f>_xll.qlInterestRateIndexFixingDate(Currency&amp;"ibor"&amp;Tenor,BB1145,Trigger)</f>
        <v>47413</v>
      </c>
      <c r="BB1145" s="98">
        <f>_xll.qlCalendarAdvance(Calendar,BB1144,AZ1145,"f",,Trigger)</f>
        <v>47415</v>
      </c>
      <c r="BC1145" s="98">
        <f>_xll.qlInterestRateIndexMaturity(Currency&amp;"ibor"&amp;Tenor,BB1145,Trigger)</f>
        <v>47597</v>
      </c>
      <c r="BD1145" s="242" t="e">
        <f>_xll.qlIndexFixing($AD$5,BA1145,TRUE,_xll.ohTrigger(Trigger,Trigger6M))</f>
        <v>#NUM!</v>
      </c>
      <c r="BE1145" s="242">
        <f>IFERROR(_xll.qlIndexFixing($BF$1,BA1145,,_xll.ohTrigger(Trigger,Trigger6M)),#N/A)</f>
        <v>2.0405864653027073E-2</v>
      </c>
    </row>
    <row r="1146" spans="52:57" ht="11.25" customHeight="1" x14ac:dyDescent="0.25">
      <c r="AZ1146" s="99" t="s">
        <v>83</v>
      </c>
      <c r="BA1146" s="98">
        <f>_xll.qlInterestRateIndexFixingDate(Currency&amp;"ibor"&amp;Tenor,BB1146,Trigger)</f>
        <v>47420</v>
      </c>
      <c r="BB1146" s="98">
        <f>_xll.qlCalendarAdvance(Calendar,BB1145,AZ1146,"f",,Trigger)</f>
        <v>47422</v>
      </c>
      <c r="BC1146" s="98">
        <f>_xll.qlInterestRateIndexMaturity(Currency&amp;"ibor"&amp;Tenor,BB1146,Trigger)</f>
        <v>47603</v>
      </c>
      <c r="BD1146" s="242" t="e">
        <f>_xll.qlIndexFixing($AD$5,BA1146,TRUE,_xll.ohTrigger(Trigger,Trigger6M))</f>
        <v>#NUM!</v>
      </c>
      <c r="BE1146" s="242">
        <f>IFERROR(_xll.qlIndexFixing($BF$1,BA1146,,_xll.ohTrigger(Trigger,Trigger6M)),#N/A)</f>
        <v>2.0400345273000296E-2</v>
      </c>
    </row>
    <row r="1147" spans="52:57" ht="11.25" customHeight="1" x14ac:dyDescent="0.25">
      <c r="AZ1147" s="99" t="s">
        <v>83</v>
      </c>
      <c r="BA1147" s="98">
        <f>_xll.qlInterestRateIndexFixingDate(Currency&amp;"ibor"&amp;Tenor,BB1147,Trigger)</f>
        <v>47427</v>
      </c>
      <c r="BB1147" s="98">
        <f>_xll.qlCalendarAdvance(Calendar,BB1146,AZ1147,"f",,Trigger)</f>
        <v>47429</v>
      </c>
      <c r="BC1147" s="98">
        <f>_xll.qlInterestRateIndexMaturity(Currency&amp;"ibor"&amp;Tenor,BB1147,Trigger)</f>
        <v>47610</v>
      </c>
      <c r="BD1147" s="242" t="e">
        <f>_xll.qlIndexFixing($AD$5,BA1147,TRUE,_xll.ohTrigger(Trigger,Trigger6M))</f>
        <v>#NUM!</v>
      </c>
      <c r="BE1147" s="242">
        <f>IFERROR(_xll.qlIndexFixing($BF$1,BA1147,,_xll.ohTrigger(Trigger,Trigger6M)),#N/A)</f>
        <v>2.0394981724785228E-2</v>
      </c>
    </row>
    <row r="1148" spans="52:57" ht="11.25" customHeight="1" x14ac:dyDescent="0.25">
      <c r="AZ1148" s="99" t="s">
        <v>83</v>
      </c>
      <c r="BA1148" s="98">
        <f>_xll.qlInterestRateIndexFixingDate(Currency&amp;"ibor"&amp;Tenor,BB1148,Trigger)</f>
        <v>47434</v>
      </c>
      <c r="BB1148" s="98">
        <f>_xll.qlCalendarAdvance(Calendar,BB1147,AZ1148,"f",,Trigger)</f>
        <v>47436</v>
      </c>
      <c r="BC1148" s="98">
        <f>_xll.qlInterestRateIndexMaturity(Currency&amp;"ibor"&amp;Tenor,BB1148,Trigger)</f>
        <v>47617</v>
      </c>
      <c r="BD1148" s="242" t="e">
        <f>_xll.qlIndexFixing($AD$5,BA1148,TRUE,_xll.ohTrigger(Trigger,Trigger6M))</f>
        <v>#NUM!</v>
      </c>
      <c r="BE1148" s="242">
        <f>IFERROR(_xll.qlIndexFixing($BF$1,BA1148,,_xll.ohTrigger(Trigger,Trigger6M)),#N/A)</f>
        <v>2.0389587546786367E-2</v>
      </c>
    </row>
    <row r="1149" spans="52:57" ht="11.25" customHeight="1" x14ac:dyDescent="0.25">
      <c r="AZ1149" s="99" t="s">
        <v>83</v>
      </c>
      <c r="BA1149" s="98">
        <f>_xll.qlInterestRateIndexFixingDate(Currency&amp;"ibor"&amp;Tenor,BB1149,Trigger)</f>
        <v>47441</v>
      </c>
      <c r="BB1149" s="98">
        <f>_xll.qlCalendarAdvance(Calendar,BB1148,AZ1149,"f",,Trigger)</f>
        <v>47443</v>
      </c>
      <c r="BC1149" s="98">
        <f>_xll.qlInterestRateIndexMaturity(Currency&amp;"ibor"&amp;Tenor,BB1149,Trigger)</f>
        <v>47624</v>
      </c>
      <c r="BD1149" s="242" t="e">
        <f>_xll.qlIndexFixing($AD$5,BA1149,TRUE,_xll.ohTrigger(Trigger,Trigger6M))</f>
        <v>#NUM!</v>
      </c>
      <c r="BE1149" s="242">
        <f>IFERROR(_xll.qlIndexFixing($BF$1,BA1149,,_xll.ohTrigger(Trigger,Trigger6M)),#N/A)</f>
        <v>2.0384163089809951E-2</v>
      </c>
    </row>
    <row r="1150" spans="52:57" ht="11.25" customHeight="1" x14ac:dyDescent="0.25">
      <c r="AZ1150" s="99" t="s">
        <v>83</v>
      </c>
      <c r="BA1150" s="98">
        <f>_xll.qlInterestRateIndexFixingDate(Currency&amp;"ibor"&amp;Tenor,BB1150,Trigger)</f>
        <v>47448</v>
      </c>
      <c r="BB1150" s="98">
        <f>_xll.qlCalendarAdvance(Calendar,BB1149,AZ1150,"f",,Trigger)</f>
        <v>47450</v>
      </c>
      <c r="BC1150" s="98">
        <f>_xll.qlInterestRateIndexMaturity(Currency&amp;"ibor"&amp;Tenor,BB1150,Trigger)</f>
        <v>47631</v>
      </c>
      <c r="BD1150" s="242" t="e">
        <f>_xll.qlIndexFixing($AD$5,BA1150,TRUE,_xll.ohTrigger(Trigger,Trigger6M))</f>
        <v>#NUM!</v>
      </c>
      <c r="BE1150" s="242">
        <f>IFERROR(_xll.qlIndexFixing($BF$1,BA1150,,_xll.ohTrigger(Trigger,Trigger6M)),#N/A)</f>
        <v>2.0378708704661328E-2</v>
      </c>
    </row>
    <row r="1151" spans="52:57" ht="11.25" customHeight="1" x14ac:dyDescent="0.25">
      <c r="AZ1151" s="99" t="s">
        <v>83</v>
      </c>
      <c r="BA1151" s="98">
        <f>_xll.qlInterestRateIndexFixingDate(Currency&amp;"ibor"&amp;Tenor,BB1151,Trigger)</f>
        <v>47455</v>
      </c>
      <c r="BB1151" s="98">
        <f>_xll.qlCalendarAdvance(Calendar,BB1150,AZ1151,"f",,Trigger)</f>
        <v>47457</v>
      </c>
      <c r="BC1151" s="98">
        <f>_xll.qlInterestRateIndexMaturity(Currency&amp;"ibor"&amp;Tenor,BB1151,Trigger)</f>
        <v>47639</v>
      </c>
      <c r="BD1151" s="242" t="e">
        <f>_xll.qlIndexFixing($AD$5,BA1151,TRUE,_xll.ohTrigger(Trigger,Trigger6M))</f>
        <v>#NUM!</v>
      </c>
      <c r="BE1151" s="242">
        <f>IFERROR(_xll.qlIndexFixing($BF$1,BA1151,,_xll.ohTrigger(Trigger,Trigger6M)),#N/A)</f>
        <v>2.0373397403202608E-2</v>
      </c>
    </row>
    <row r="1152" spans="52:57" ht="11.25" customHeight="1" x14ac:dyDescent="0.25">
      <c r="AZ1152" s="99" t="s">
        <v>83</v>
      </c>
      <c r="BA1152" s="98">
        <f>_xll.qlInterestRateIndexFixingDate(Currency&amp;"ibor"&amp;Tenor,BB1152,Trigger)</f>
        <v>47462</v>
      </c>
      <c r="BB1152" s="98">
        <f>_xll.qlCalendarAdvance(Calendar,BB1151,AZ1152,"f",,Trigger)</f>
        <v>47464</v>
      </c>
      <c r="BC1152" s="98">
        <f>_xll.qlInterestRateIndexMaturity(Currency&amp;"ibor"&amp;Tenor,BB1152,Trigger)</f>
        <v>47646</v>
      </c>
      <c r="BD1152" s="242" t="e">
        <f>_xll.qlIndexFixing($AD$5,BA1152,TRUE,_xll.ohTrigger(Trigger,Trigger6M))</f>
        <v>#NUM!</v>
      </c>
      <c r="BE1152" s="242">
        <f>IFERROR(_xll.qlIndexFixing($BF$1,BA1152,,_xll.ohTrigger(Trigger,Trigger6M)),#N/A)</f>
        <v>2.0367881937666889E-2</v>
      </c>
    </row>
    <row r="1153" spans="52:57" ht="11.25" customHeight="1" x14ac:dyDescent="0.25">
      <c r="AZ1153" s="99" t="s">
        <v>83</v>
      </c>
      <c r="BA1153" s="98">
        <f>_xll.qlInterestRateIndexFixingDate(Currency&amp;"ibor"&amp;Tenor,BB1153,Trigger)</f>
        <v>47469</v>
      </c>
      <c r="BB1153" s="98">
        <f>_xll.qlCalendarAdvance(Calendar,BB1152,AZ1153,"f",,Trigger)</f>
        <v>47471</v>
      </c>
      <c r="BC1153" s="98">
        <f>_xll.qlInterestRateIndexMaturity(Currency&amp;"ibor"&amp;Tenor,BB1153,Trigger)</f>
        <v>47653</v>
      </c>
      <c r="BD1153" s="242" t="e">
        <f>_xll.qlIndexFixing($AD$5,BA1153,TRUE,_xll.ohTrigger(Trigger,Trigger6M))</f>
        <v>#NUM!</v>
      </c>
      <c r="BE1153" s="242">
        <f>IFERROR(_xll.qlIndexFixing($BF$1,BA1153,,_xll.ohTrigger(Trigger,Trigger6M)),#N/A)</f>
        <v>2.0362337619873886E-2</v>
      </c>
    </row>
    <row r="1154" spans="52:57" ht="11.25" customHeight="1" x14ac:dyDescent="0.25">
      <c r="AZ1154" s="99" t="s">
        <v>83</v>
      </c>
      <c r="BA1154" s="98">
        <f>_xll.qlInterestRateIndexFixingDate(Currency&amp;"ibor"&amp;Tenor,BB1154,Trigger)</f>
        <v>47473</v>
      </c>
      <c r="BB1154" s="98">
        <f>_xll.qlCalendarAdvance(Calendar,BB1153,AZ1154,"f",,Trigger)</f>
        <v>47479</v>
      </c>
      <c r="BC1154" s="98">
        <f>_xll.qlInterestRateIndexMaturity(Currency&amp;"ibor"&amp;Tenor,BB1154,Trigger)</f>
        <v>47661</v>
      </c>
      <c r="BD1154" s="242" t="e">
        <f>_xll.qlIndexFixing($AD$5,BA1154,TRUE,_xll.ohTrigger(Trigger,Trigger6M))</f>
        <v>#NUM!</v>
      </c>
      <c r="BE1154" s="242">
        <f>IFERROR(_xll.qlIndexFixing($BF$1,BA1154,,_xll.ohTrigger(Trigger,Trigger6M)),#N/A)</f>
        <v>2.0355966377411484E-2</v>
      </c>
    </row>
    <row r="1155" spans="52:57" ht="11.25" customHeight="1" x14ac:dyDescent="0.25">
      <c r="AZ1155" s="99" t="s">
        <v>83</v>
      </c>
      <c r="BA1155" s="98">
        <f>_xll.qlInterestRateIndexFixingDate(Currency&amp;"ibor"&amp;Tenor,BB1155,Trigger)</f>
        <v>47483</v>
      </c>
      <c r="BB1155" s="98">
        <f>_xll.qlCalendarAdvance(Calendar,BB1154,AZ1155,"f",,Trigger)</f>
        <v>47486</v>
      </c>
      <c r="BC1155" s="98">
        <f>_xll.qlInterestRateIndexMaturity(Currency&amp;"ibor"&amp;Tenor,BB1155,Trigger)</f>
        <v>47667</v>
      </c>
      <c r="BD1155" s="242" t="e">
        <f>_xll.qlIndexFixing($AD$5,BA1155,TRUE,_xll.ohTrigger(Trigger,Trigger6M))</f>
        <v>#NUM!</v>
      </c>
      <c r="BE1155" s="242">
        <f>IFERROR(_xll.qlIndexFixing($BF$1,BA1155,,_xll.ohTrigger(Trigger,Trigger6M)),#N/A)</f>
        <v>2.0350198031394651E-2</v>
      </c>
    </row>
    <row r="1156" spans="52:57" ht="11.25" customHeight="1" x14ac:dyDescent="0.25">
      <c r="AZ1156" s="99" t="s">
        <v>83</v>
      </c>
      <c r="BA1156" s="98">
        <f>_xll.qlInterestRateIndexFixingDate(Currency&amp;"ibor"&amp;Tenor,BB1156,Trigger)</f>
        <v>47491</v>
      </c>
      <c r="BB1156" s="98">
        <f>_xll.qlCalendarAdvance(Calendar,BB1155,AZ1156,"f",,Trigger)</f>
        <v>47493</v>
      </c>
      <c r="BC1156" s="98">
        <f>_xll.qlInterestRateIndexMaturity(Currency&amp;"ibor"&amp;Tenor,BB1156,Trigger)</f>
        <v>47674</v>
      </c>
      <c r="BD1156" s="242" t="e">
        <f>_xll.qlIndexFixing($AD$5,BA1156,TRUE,_xll.ohTrigger(Trigger,Trigger6M))</f>
        <v>#NUM!</v>
      </c>
      <c r="BE1156" s="242">
        <f>IFERROR(_xll.qlIndexFixing($BF$1,BA1156,,_xll.ohTrigger(Trigger,Trigger6M)),#N/A)</f>
        <v>2.0344567497827305E-2</v>
      </c>
    </row>
    <row r="1157" spans="52:57" ht="11.25" customHeight="1" x14ac:dyDescent="0.25">
      <c r="AZ1157" s="99" t="s">
        <v>83</v>
      </c>
      <c r="BA1157" s="98">
        <f>_xll.qlInterestRateIndexFixingDate(Currency&amp;"ibor"&amp;Tenor,BB1157,Trigger)</f>
        <v>47498</v>
      </c>
      <c r="BB1157" s="98">
        <f>_xll.qlCalendarAdvance(Calendar,BB1156,AZ1157,"f",,Trigger)</f>
        <v>47500</v>
      </c>
      <c r="BC1157" s="98">
        <f>_xll.qlInterestRateIndexMaturity(Currency&amp;"ibor"&amp;Tenor,BB1157,Trigger)</f>
        <v>47681</v>
      </c>
      <c r="BD1157" s="242" t="e">
        <f>_xll.qlIndexFixing($AD$5,BA1157,TRUE,_xll.ohTrigger(Trigger,Trigger6M))</f>
        <v>#NUM!</v>
      </c>
      <c r="BE1157" s="242">
        <f>IFERROR(_xll.qlIndexFixing($BF$1,BA1157,,_xll.ohTrigger(Trigger,Trigger6M)),#N/A)</f>
        <v>2.0338909541757676E-2</v>
      </c>
    </row>
    <row r="1158" spans="52:57" ht="11.25" customHeight="1" x14ac:dyDescent="0.25">
      <c r="AZ1158" s="99" t="s">
        <v>83</v>
      </c>
      <c r="BA1158" s="98">
        <f>_xll.qlInterestRateIndexFixingDate(Currency&amp;"ibor"&amp;Tenor,BB1158,Trigger)</f>
        <v>47505</v>
      </c>
      <c r="BB1158" s="98">
        <f>_xll.qlCalendarAdvance(Calendar,BB1157,AZ1158,"f",,Trigger)</f>
        <v>47507</v>
      </c>
      <c r="BC1158" s="98">
        <f>_xll.qlInterestRateIndexMaturity(Currency&amp;"ibor"&amp;Tenor,BB1158,Trigger)</f>
        <v>47688</v>
      </c>
      <c r="BD1158" s="242" t="e">
        <f>_xll.qlIndexFixing($AD$5,BA1158,TRUE,_xll.ohTrigger(Trigger,Trigger6M))</f>
        <v>#NUM!</v>
      </c>
      <c r="BE1158" s="242">
        <f>IFERROR(_xll.qlIndexFixing($BF$1,BA1158,,_xll.ohTrigger(Trigger,Trigger6M)),#N/A)</f>
        <v>2.0333224513971248E-2</v>
      </c>
    </row>
    <row r="1159" spans="52:57" ht="11.25" customHeight="1" x14ac:dyDescent="0.25">
      <c r="AZ1159" s="99" t="s">
        <v>83</v>
      </c>
      <c r="BA1159" s="98">
        <f>_xll.qlInterestRateIndexFixingDate(Currency&amp;"ibor"&amp;Tenor,BB1159,Trigger)</f>
        <v>47512</v>
      </c>
      <c r="BB1159" s="98">
        <f>_xll.qlCalendarAdvance(Calendar,BB1158,AZ1159,"f",,Trigger)</f>
        <v>47514</v>
      </c>
      <c r="BC1159" s="98">
        <f>_xll.qlInterestRateIndexMaturity(Currency&amp;"ibor"&amp;Tenor,BB1159,Trigger)</f>
        <v>47695</v>
      </c>
      <c r="BD1159" s="242" t="e">
        <f>_xll.qlIndexFixing($AD$5,BA1159,TRUE,_xll.ohTrigger(Trigger,Trigger6M))</f>
        <v>#NUM!</v>
      </c>
      <c r="BE1159" s="242">
        <f>IFERROR(_xll.qlIndexFixing($BF$1,BA1159,,_xll.ohTrigger(Trigger,Trigger6M)),#N/A)</f>
        <v>2.0327512765245987E-2</v>
      </c>
    </row>
    <row r="1160" spans="52:57" ht="11.25" customHeight="1" x14ac:dyDescent="0.25">
      <c r="AZ1160" s="99" t="s">
        <v>83</v>
      </c>
      <c r="BA1160" s="98">
        <f>_xll.qlInterestRateIndexFixingDate(Currency&amp;"ibor"&amp;Tenor,BB1160,Trigger)</f>
        <v>47519</v>
      </c>
      <c r="BB1160" s="98">
        <f>_xll.qlCalendarAdvance(Calendar,BB1159,AZ1160,"f",,Trigger)</f>
        <v>47521</v>
      </c>
      <c r="BC1160" s="98">
        <f>_xll.qlInterestRateIndexMaturity(Currency&amp;"ibor"&amp;Tenor,BB1160,Trigger)</f>
        <v>47702</v>
      </c>
      <c r="BD1160" s="242" t="e">
        <f>_xll.qlIndexFixing($AD$5,BA1160,TRUE,_xll.ohTrigger(Trigger,Trigger6M))</f>
        <v>#NUM!</v>
      </c>
      <c r="BE1160" s="242">
        <f>IFERROR(_xll.qlIndexFixing($BF$1,BA1160,,_xll.ohTrigger(Trigger,Trigger6M)),#N/A)</f>
        <v>2.0321774646360747E-2</v>
      </c>
    </row>
    <row r="1161" spans="52:57" ht="11.25" customHeight="1" x14ac:dyDescent="0.25">
      <c r="AZ1161" s="99" t="s">
        <v>83</v>
      </c>
      <c r="BA1161" s="98">
        <f>_xll.qlInterestRateIndexFixingDate(Currency&amp;"ibor"&amp;Tenor,BB1161,Trigger)</f>
        <v>47526</v>
      </c>
      <c r="BB1161" s="98">
        <f>_xll.qlCalendarAdvance(Calendar,BB1160,AZ1161,"f",,Trigger)</f>
        <v>47528</v>
      </c>
      <c r="BC1161" s="98">
        <f>_xll.qlInterestRateIndexMaturity(Currency&amp;"ibor"&amp;Tenor,BB1161,Trigger)</f>
        <v>47709</v>
      </c>
      <c r="BD1161" s="242" t="e">
        <f>_xll.qlIndexFixing($AD$5,BA1161,TRUE,_xll.ohTrigger(Trigger,Trigger6M))</f>
        <v>#NUM!</v>
      </c>
      <c r="BE1161" s="242">
        <f>IFERROR(_xll.qlIndexFixing($BF$1,BA1161,,_xll.ohTrigger(Trigger,Trigger6M)),#N/A)</f>
        <v>2.0316010508088643E-2</v>
      </c>
    </row>
    <row r="1162" spans="52:57" ht="11.25" customHeight="1" x14ac:dyDescent="0.25">
      <c r="AZ1162" s="99" t="s">
        <v>83</v>
      </c>
      <c r="BA1162" s="98">
        <f>_xll.qlInterestRateIndexFixingDate(Currency&amp;"ibor"&amp;Tenor,BB1162,Trigger)</f>
        <v>47533</v>
      </c>
      <c r="BB1162" s="98">
        <f>_xll.qlCalendarAdvance(Calendar,BB1161,AZ1162,"f",,Trigger)</f>
        <v>47535</v>
      </c>
      <c r="BC1162" s="98">
        <f>_xll.qlInterestRateIndexMaturity(Currency&amp;"ibor"&amp;Tenor,BB1162,Trigger)</f>
        <v>47716</v>
      </c>
      <c r="BD1162" s="242" t="e">
        <f>_xll.qlIndexFixing($AD$5,BA1162,TRUE,_xll.ohTrigger(Trigger,Trigger6M))</f>
        <v>#NUM!</v>
      </c>
      <c r="BE1162" s="242">
        <f>IFERROR(_xll.qlIndexFixing($BF$1,BA1162,,_xll.ohTrigger(Trigger,Trigger6M)),#N/A)</f>
        <v>2.0310220701201902E-2</v>
      </c>
    </row>
    <row r="1163" spans="52:57" ht="11.25" customHeight="1" x14ac:dyDescent="0.25">
      <c r="AZ1163" s="99" t="s">
        <v>83</v>
      </c>
      <c r="BA1163" s="98">
        <f>_xll.qlInterestRateIndexFixingDate(Currency&amp;"ibor"&amp;Tenor,BB1163,Trigger)</f>
        <v>47540</v>
      </c>
      <c r="BB1163" s="98">
        <f>_xll.qlCalendarAdvance(Calendar,BB1162,AZ1163,"f",,Trigger)</f>
        <v>47542</v>
      </c>
      <c r="BC1163" s="98">
        <f>_xll.qlInterestRateIndexMaturity(Currency&amp;"ibor"&amp;Tenor,BB1163,Trigger)</f>
        <v>47725</v>
      </c>
      <c r="BD1163" s="242" t="e">
        <f>_xll.qlIndexFixing($AD$5,BA1163,TRUE,_xll.ohTrigger(Trigger,Trigger6M))</f>
        <v>#NUM!</v>
      </c>
      <c r="BE1163" s="242">
        <f>IFERROR(_xll.qlIndexFixing($BF$1,BA1163,,_xll.ohTrigger(Trigger,Trigger6M)),#N/A)</f>
        <v>2.0304698619845969E-2</v>
      </c>
    </row>
    <row r="1164" spans="52:57" ht="11.25" customHeight="1" x14ac:dyDescent="0.25">
      <c r="AZ1164" s="99" t="s">
        <v>83</v>
      </c>
      <c r="BA1164" s="98">
        <f>_xll.qlInterestRateIndexFixingDate(Currency&amp;"ibor"&amp;Tenor,BB1164,Trigger)</f>
        <v>47547</v>
      </c>
      <c r="BB1164" s="98">
        <f>_xll.qlCalendarAdvance(Calendar,BB1163,AZ1164,"f",,Trigger)</f>
        <v>47549</v>
      </c>
      <c r="BC1164" s="98">
        <f>_xll.qlInterestRateIndexMaturity(Currency&amp;"ibor"&amp;Tenor,BB1164,Trigger)</f>
        <v>47735</v>
      </c>
      <c r="BD1164" s="242" t="e">
        <f>_xll.qlIndexFixing($AD$5,BA1164,TRUE,_xll.ohTrigger(Trigger,Trigger6M))</f>
        <v>#NUM!</v>
      </c>
      <c r="BE1164" s="242">
        <f>IFERROR(_xll.qlIndexFixing($BF$1,BA1164,,_xll.ohTrigger(Trigger,Trigger6M)),#N/A)</f>
        <v>2.0299285836433627E-2</v>
      </c>
    </row>
    <row r="1165" spans="52:57" ht="11.25" customHeight="1" x14ac:dyDescent="0.25">
      <c r="AZ1165" s="99" t="s">
        <v>83</v>
      </c>
      <c r="BA1165" s="98">
        <f>_xll.qlInterestRateIndexFixingDate(Currency&amp;"ibor"&amp;Tenor,BB1165,Trigger)</f>
        <v>47554</v>
      </c>
      <c r="BB1165" s="98">
        <f>_xll.qlCalendarAdvance(Calendar,BB1164,AZ1165,"f",,Trigger)</f>
        <v>47556</v>
      </c>
      <c r="BC1165" s="98">
        <f>_xll.qlInterestRateIndexMaturity(Currency&amp;"ibor"&amp;Tenor,BB1165,Trigger)</f>
        <v>47742</v>
      </c>
      <c r="BD1165" s="242" t="e">
        <f>_xll.qlIndexFixing($AD$5,BA1165,TRUE,_xll.ohTrigger(Trigger,Trigger6M))</f>
        <v>#NUM!</v>
      </c>
      <c r="BE1165" s="242">
        <f>IFERROR(_xll.qlIndexFixing($BF$1,BA1165,,_xll.ohTrigger(Trigger,Trigger6M)),#N/A)</f>
        <v>2.0293408371629316E-2</v>
      </c>
    </row>
    <row r="1166" spans="52:57" ht="11.25" customHeight="1" x14ac:dyDescent="0.25">
      <c r="AZ1166" s="99" t="s">
        <v>83</v>
      </c>
      <c r="BA1166" s="98">
        <f>_xll.qlInterestRateIndexFixingDate(Currency&amp;"ibor"&amp;Tenor,BB1166,Trigger)</f>
        <v>47561</v>
      </c>
      <c r="BB1166" s="98">
        <f>_xll.qlCalendarAdvance(Calendar,BB1165,AZ1166,"f",,Trigger)</f>
        <v>47563</v>
      </c>
      <c r="BC1166" s="98">
        <f>_xll.qlInterestRateIndexMaturity(Currency&amp;"ibor"&amp;Tenor,BB1166,Trigger)</f>
        <v>47749</v>
      </c>
      <c r="BD1166" s="242" t="e">
        <f>_xll.qlIndexFixing($AD$5,BA1166,TRUE,_xll.ohTrigger(Trigger,Trigger6M))</f>
        <v>#NUM!</v>
      </c>
      <c r="BE1166" s="242">
        <f>IFERROR(_xll.qlIndexFixing($BF$1,BA1166,,_xll.ohTrigger(Trigger,Trigger6M)),#N/A)</f>
        <v>2.0287503538351924E-2</v>
      </c>
    </row>
    <row r="1167" spans="52:57" ht="11.25" customHeight="1" x14ac:dyDescent="0.25">
      <c r="AZ1167" s="99" t="s">
        <v>83</v>
      </c>
      <c r="BA1167" s="98">
        <f>_xll.qlInterestRateIndexFixingDate(Currency&amp;"ibor"&amp;Tenor,BB1167,Trigger)</f>
        <v>47568</v>
      </c>
      <c r="BB1167" s="98">
        <f>_xll.qlCalendarAdvance(Calendar,BB1166,AZ1167,"f",,Trigger)</f>
        <v>47570</v>
      </c>
      <c r="BC1167" s="98">
        <f>_xll.qlInterestRateIndexMaturity(Currency&amp;"ibor"&amp;Tenor,BB1167,Trigger)</f>
        <v>47756</v>
      </c>
      <c r="BD1167" s="242" t="e">
        <f>_xll.qlIndexFixing($AD$5,BA1167,TRUE,_xll.ohTrigger(Trigger,Trigger6M))</f>
        <v>#NUM!</v>
      </c>
      <c r="BE1167" s="242">
        <f>IFERROR(_xll.qlIndexFixing($BF$1,BA1167,,_xll.ohTrigger(Trigger,Trigger6M)),#N/A)</f>
        <v>2.0281570489475213E-2</v>
      </c>
    </row>
    <row r="1168" spans="52:57" ht="11.25" customHeight="1" x14ac:dyDescent="0.25">
      <c r="AZ1168" s="99" t="s">
        <v>83</v>
      </c>
      <c r="BA1168" s="98">
        <f>_xll.qlInterestRateIndexFixingDate(Currency&amp;"ibor"&amp;Tenor,BB1168,Trigger)</f>
        <v>47575</v>
      </c>
      <c r="BB1168" s="98">
        <f>_xll.qlCalendarAdvance(Calendar,BB1167,AZ1168,"f",,Trigger)</f>
        <v>47577</v>
      </c>
      <c r="BC1168" s="98">
        <f>_xll.qlInterestRateIndexMaturity(Currency&amp;"ibor"&amp;Tenor,BB1168,Trigger)</f>
        <v>47760</v>
      </c>
      <c r="BD1168" s="242" t="e">
        <f>_xll.qlIndexFixing($AD$5,BA1168,TRUE,_xll.ohTrigger(Trigger,Trigger6M))</f>
        <v>#NUM!</v>
      </c>
      <c r="BE1168" s="242">
        <f>IFERROR(_xll.qlIndexFixing($BF$1,BA1168,,_xll.ohTrigger(Trigger,Trigger6M)),#N/A)</f>
        <v>2.0275206422246492E-2</v>
      </c>
    </row>
    <row r="1169" spans="52:57" ht="11.25" customHeight="1" x14ac:dyDescent="0.25">
      <c r="AZ1169" s="99" t="s">
        <v>83</v>
      </c>
      <c r="BA1169" s="98">
        <f>_xll.qlInterestRateIndexFixingDate(Currency&amp;"ibor"&amp;Tenor,BB1169,Trigger)</f>
        <v>47582</v>
      </c>
      <c r="BB1169" s="98">
        <f>_xll.qlCalendarAdvance(Calendar,BB1168,AZ1169,"f",,Trigger)</f>
        <v>47584</v>
      </c>
      <c r="BC1169" s="98">
        <f>_xll.qlInterestRateIndexMaturity(Currency&amp;"ibor"&amp;Tenor,BB1169,Trigger)</f>
        <v>47767</v>
      </c>
      <c r="BD1169" s="242" t="e">
        <f>_xll.qlIndexFixing($AD$5,BA1169,TRUE,_xll.ohTrigger(Trigger,Trigger6M))</f>
        <v>#NUM!</v>
      </c>
      <c r="BE1169" s="242">
        <f>IFERROR(_xll.qlIndexFixing($BF$1,BA1169,,_xll.ohTrigger(Trigger,Trigger6M)),#N/A)</f>
        <v>2.0269222721510279E-2</v>
      </c>
    </row>
    <row r="1170" spans="52:57" ht="11.25" customHeight="1" x14ac:dyDescent="0.25">
      <c r="AZ1170" s="99" t="s">
        <v>83</v>
      </c>
      <c r="BA1170" s="98">
        <f>_xll.qlInterestRateIndexFixingDate(Currency&amp;"ibor"&amp;Tenor,BB1170,Trigger)</f>
        <v>47589</v>
      </c>
      <c r="BB1170" s="98">
        <f>_xll.qlCalendarAdvance(Calendar,BB1169,AZ1170,"f",,Trigger)</f>
        <v>47591</v>
      </c>
      <c r="BC1170" s="98">
        <f>_xll.qlInterestRateIndexMaturity(Currency&amp;"ibor"&amp;Tenor,BB1170,Trigger)</f>
        <v>47774</v>
      </c>
      <c r="BD1170" s="242" t="e">
        <f>_xll.qlIndexFixing($AD$5,BA1170,TRUE,_xll.ohTrigger(Trigger,Trigger6M))</f>
        <v>#NUM!</v>
      </c>
      <c r="BE1170" s="242">
        <f>IFERROR(_xll.qlIndexFixing($BF$1,BA1170,,_xll.ohTrigger(Trigger,Trigger6M)),#N/A)</f>
        <v>2.0263208555843817E-2</v>
      </c>
    </row>
    <row r="1171" spans="52:57" ht="11.25" customHeight="1" x14ac:dyDescent="0.25">
      <c r="AZ1171" s="99" t="s">
        <v>83</v>
      </c>
      <c r="BA1171" s="98">
        <f>_xll.qlInterestRateIndexFixingDate(Currency&amp;"ibor"&amp;Tenor,BB1171,Trigger)</f>
        <v>47596</v>
      </c>
      <c r="BB1171" s="98">
        <f>_xll.qlCalendarAdvance(Calendar,BB1170,AZ1171,"f",,Trigger)</f>
        <v>47598</v>
      </c>
      <c r="BC1171" s="98">
        <f>_xll.qlInterestRateIndexMaturity(Currency&amp;"ibor"&amp;Tenor,BB1171,Trigger)</f>
        <v>47781</v>
      </c>
      <c r="BD1171" s="242" t="e">
        <f>_xll.qlIndexFixing($AD$5,BA1171,TRUE,_xll.ohTrigger(Trigger,Trigger6M))</f>
        <v>#NUM!</v>
      </c>
      <c r="BE1171" s="242">
        <f>IFERROR(_xll.qlIndexFixing($BF$1,BA1171,,_xll.ohTrigger(Trigger,Trigger6M)),#N/A)</f>
        <v>2.0257163036804124E-2</v>
      </c>
    </row>
    <row r="1172" spans="52:57" ht="11.25" customHeight="1" x14ac:dyDescent="0.25">
      <c r="AZ1172" s="99" t="s">
        <v>83</v>
      </c>
      <c r="BA1172" s="98">
        <f>_xll.qlInterestRateIndexFixingDate(Currency&amp;"ibor"&amp;Tenor,BB1172,Trigger)</f>
        <v>47602</v>
      </c>
      <c r="BB1172" s="98">
        <f>_xll.qlCalendarAdvance(Calendar,BB1171,AZ1172,"f",,Trigger)</f>
        <v>47605</v>
      </c>
      <c r="BC1172" s="98">
        <f>_xll.qlInterestRateIndexMaturity(Currency&amp;"ibor"&amp;Tenor,BB1172,Trigger)</f>
        <v>47791</v>
      </c>
      <c r="BD1172" s="242" t="e">
        <f>_xll.qlIndexFixing($AD$5,BA1172,TRUE,_xll.ohTrigger(Trigger,Trigger6M))</f>
        <v>#NUM!</v>
      </c>
      <c r="BE1172" s="242">
        <f>IFERROR(_xll.qlIndexFixing($BF$1,BA1172,,_xll.ohTrigger(Trigger,Trigger6M)),#N/A)</f>
        <v>2.0251451940820554E-2</v>
      </c>
    </row>
    <row r="1173" spans="52:57" ht="11.25" customHeight="1" x14ac:dyDescent="0.25">
      <c r="AZ1173" s="99" t="s">
        <v>83</v>
      </c>
      <c r="BA1173" s="98">
        <f>_xll.qlInterestRateIndexFixingDate(Currency&amp;"ibor"&amp;Tenor,BB1173,Trigger)</f>
        <v>47610</v>
      </c>
      <c r="BB1173" s="98">
        <f>_xll.qlCalendarAdvance(Calendar,BB1172,AZ1173,"f",,Trigger)</f>
        <v>47612</v>
      </c>
      <c r="BC1173" s="98">
        <f>_xll.qlInterestRateIndexMaturity(Currency&amp;"ibor"&amp;Tenor,BB1173,Trigger)</f>
        <v>47798</v>
      </c>
      <c r="BD1173" s="242" t="e">
        <f>_xll.qlIndexFixing($AD$5,BA1173,TRUE,_xll.ohTrigger(Trigger,Trigger6M))</f>
        <v>#NUM!</v>
      </c>
      <c r="BE1173" s="242">
        <f>IFERROR(_xll.qlIndexFixing($BF$1,BA1173,,_xll.ohTrigger(Trigger,Trigger6M)),#N/A)</f>
        <v>2.0245331472022971E-2</v>
      </c>
    </row>
    <row r="1174" spans="52:57" ht="11.25" customHeight="1" x14ac:dyDescent="0.25">
      <c r="AZ1174" s="99" t="s">
        <v>83</v>
      </c>
      <c r="BA1174" s="98">
        <f>_xll.qlInterestRateIndexFixingDate(Currency&amp;"ibor"&amp;Tenor,BB1174,Trigger)</f>
        <v>47617</v>
      </c>
      <c r="BB1174" s="98">
        <f>_xll.qlCalendarAdvance(Calendar,BB1173,AZ1174,"f",,Trigger)</f>
        <v>47619</v>
      </c>
      <c r="BC1174" s="98">
        <f>_xll.qlInterestRateIndexMaturity(Currency&amp;"ibor"&amp;Tenor,BB1174,Trigger)</f>
        <v>47805</v>
      </c>
      <c r="BD1174" s="242" t="e">
        <f>_xll.qlIndexFixing($AD$5,BA1174,TRUE,_xll.ohTrigger(Trigger,Trigger6M))</f>
        <v>#NUM!</v>
      </c>
      <c r="BE1174" s="242">
        <f>IFERROR(_xll.qlIndexFixing($BF$1,BA1174,,_xll.ohTrigger(Trigger,Trigger6M)),#N/A)</f>
        <v>2.0239176689415529E-2</v>
      </c>
    </row>
    <row r="1175" spans="52:57" ht="11.25" customHeight="1" x14ac:dyDescent="0.25">
      <c r="AZ1175" s="99" t="s">
        <v>83</v>
      </c>
      <c r="BA1175" s="98">
        <f>_xll.qlInterestRateIndexFixingDate(Currency&amp;"ibor"&amp;Tenor,BB1175,Trigger)</f>
        <v>47624</v>
      </c>
      <c r="BB1175" s="98">
        <f>_xll.qlCalendarAdvance(Calendar,BB1174,AZ1175,"f",,Trigger)</f>
        <v>47626</v>
      </c>
      <c r="BC1175" s="98">
        <f>_xll.qlInterestRateIndexMaturity(Currency&amp;"ibor"&amp;Tenor,BB1175,Trigger)</f>
        <v>47812</v>
      </c>
      <c r="BD1175" s="242" t="e">
        <f>_xll.qlIndexFixing($AD$5,BA1175,TRUE,_xll.ohTrigger(Trigger,Trigger6M))</f>
        <v>#NUM!</v>
      </c>
      <c r="BE1175" s="242">
        <f>IFERROR(_xll.qlIndexFixing($BF$1,BA1175,,_xll.ohTrigger(Trigger,Trigger6M)),#N/A)</f>
        <v>2.0232986697780998E-2</v>
      </c>
    </row>
    <row r="1176" spans="52:57" ht="11.25" customHeight="1" x14ac:dyDescent="0.25">
      <c r="AZ1176" s="99" t="s">
        <v>83</v>
      </c>
      <c r="BA1176" s="98">
        <f>_xll.qlInterestRateIndexFixingDate(Currency&amp;"ibor"&amp;Tenor,BB1176,Trigger)</f>
        <v>47631</v>
      </c>
      <c r="BB1176" s="98">
        <f>_xll.qlCalendarAdvance(Calendar,BB1175,AZ1176,"f",,Trigger)</f>
        <v>47633</v>
      </c>
      <c r="BC1176" s="98">
        <f>_xll.qlInterestRateIndexMaturity(Currency&amp;"ibor"&amp;Tenor,BB1176,Trigger)</f>
        <v>47816</v>
      </c>
      <c r="BD1176" s="242" t="e">
        <f>_xll.qlIndexFixing($AD$5,BA1176,TRUE,_xll.ohTrigger(Trigger,Trigger6M))</f>
        <v>#NUM!</v>
      </c>
      <c r="BE1176" s="242">
        <f>IFERROR(_xll.qlIndexFixing($BF$1,BA1176,,_xll.ohTrigger(Trigger,Trigger6M)),#N/A)</f>
        <v>2.0226433617889519E-2</v>
      </c>
    </row>
    <row r="1177" spans="52:57" ht="11.25" customHeight="1" x14ac:dyDescent="0.25">
      <c r="AZ1177" s="99" t="s">
        <v>83</v>
      </c>
      <c r="BA1177" s="98">
        <f>_xll.qlInterestRateIndexFixingDate(Currency&amp;"ibor"&amp;Tenor,BB1177,Trigger)</f>
        <v>47638</v>
      </c>
      <c r="BB1177" s="98">
        <f>_xll.qlCalendarAdvance(Calendar,BB1176,AZ1177,"f",,Trigger)</f>
        <v>47640</v>
      </c>
      <c r="BC1177" s="98">
        <f>_xll.qlInterestRateIndexMaturity(Currency&amp;"ibor"&amp;Tenor,BB1177,Trigger)</f>
        <v>47823</v>
      </c>
      <c r="BD1177" s="242" t="e">
        <f>_xll.qlIndexFixing($AD$5,BA1177,TRUE,_xll.ohTrigger(Trigger,Trigger6M))</f>
        <v>#NUM!</v>
      </c>
      <c r="BE1177" s="242">
        <f>IFERROR(_xll.qlIndexFixing($BF$1,BA1177,,_xll.ohTrigger(Trigger,Trigger6M)),#N/A)</f>
        <v>2.0220180979226517E-2</v>
      </c>
    </row>
    <row r="1178" spans="52:57" ht="11.25" customHeight="1" x14ac:dyDescent="0.25">
      <c r="AZ1178" s="99" t="s">
        <v>83</v>
      </c>
      <c r="BA1178" s="98">
        <f>_xll.qlInterestRateIndexFixingDate(Currency&amp;"ibor"&amp;Tenor,BB1178,Trigger)</f>
        <v>47645</v>
      </c>
      <c r="BB1178" s="98">
        <f>_xll.qlCalendarAdvance(Calendar,BB1177,AZ1178,"f",,Trigger)</f>
        <v>47647</v>
      </c>
      <c r="BC1178" s="98">
        <f>_xll.qlInterestRateIndexMaturity(Currency&amp;"ibor"&amp;Tenor,BB1178,Trigger)</f>
        <v>47830</v>
      </c>
      <c r="BD1178" s="242" t="e">
        <f>_xll.qlIndexFixing($AD$5,BA1178,TRUE,_xll.ohTrigger(Trigger,Trigger6M))</f>
        <v>#NUM!</v>
      </c>
      <c r="BE1178" s="242">
        <f>IFERROR(_xll.qlIndexFixing($BF$1,BA1178,,_xll.ohTrigger(Trigger,Trigger6M)),#N/A)</f>
        <v>2.0213890597055521E-2</v>
      </c>
    </row>
    <row r="1179" spans="52:57" ht="11.25" customHeight="1" x14ac:dyDescent="0.25">
      <c r="AZ1179" s="99" t="s">
        <v>83</v>
      </c>
      <c r="BA1179" s="98">
        <f>_xll.qlInterestRateIndexFixingDate(Currency&amp;"ibor"&amp;Tenor,BB1179,Trigger)</f>
        <v>47652</v>
      </c>
      <c r="BB1179" s="98">
        <f>_xll.qlCalendarAdvance(Calendar,BB1178,AZ1179,"f",,Trigger)</f>
        <v>47654</v>
      </c>
      <c r="BC1179" s="98">
        <f>_xll.qlInterestRateIndexMaturity(Currency&amp;"ibor"&amp;Tenor,BB1179,Trigger)</f>
        <v>47837</v>
      </c>
      <c r="BD1179" s="242" t="e">
        <f>_xll.qlIndexFixing($AD$5,BA1179,TRUE,_xll.ohTrigger(Trigger,Trigger6M))</f>
        <v>#NUM!</v>
      </c>
      <c r="BE1179" s="242">
        <f>IFERROR(_xll.qlIndexFixing($BF$1,BA1179,,_xll.ohTrigger(Trigger,Trigger6M)),#N/A)</f>
        <v>2.0207561534069472E-2</v>
      </c>
    </row>
    <row r="1180" spans="52:57" ht="11.25" customHeight="1" x14ac:dyDescent="0.25">
      <c r="AZ1180" s="99" t="s">
        <v>83</v>
      </c>
      <c r="BA1180" s="98">
        <f>_xll.qlInterestRateIndexFixingDate(Currency&amp;"ibor"&amp;Tenor,BB1180,Trigger)</f>
        <v>47659</v>
      </c>
      <c r="BB1180" s="98">
        <f>_xll.qlCalendarAdvance(Calendar,BB1179,AZ1180,"f",,Trigger)</f>
        <v>47661</v>
      </c>
      <c r="BC1180" s="98">
        <f>_xll.qlInterestRateIndexMaturity(Currency&amp;"ibor"&amp;Tenor,BB1180,Trigger)</f>
        <v>47844</v>
      </c>
      <c r="BD1180" s="242" t="e">
        <f>_xll.qlIndexFixing($AD$5,BA1180,TRUE,_xll.ohTrigger(Trigger,Trigger6M))</f>
        <v>#NUM!</v>
      </c>
      <c r="BE1180" s="242">
        <f>IFERROR(_xll.qlIndexFixing($BF$1,BA1180,,_xll.ohTrigger(Trigger,Trigger6M)),#N/A)</f>
        <v>2.0201192846855589E-2</v>
      </c>
    </row>
    <row r="1181" spans="52:57" ht="11.25" customHeight="1" x14ac:dyDescent="0.25">
      <c r="AZ1181" s="99" t="s">
        <v>83</v>
      </c>
      <c r="BA1181" s="98">
        <f>_xll.qlInterestRateIndexFixingDate(Currency&amp;"ibor"&amp;Tenor,BB1181,Trigger)</f>
        <v>47666</v>
      </c>
      <c r="BB1181" s="98">
        <f>_xll.qlCalendarAdvance(Calendar,BB1180,AZ1181,"f",,Trigger)</f>
        <v>47668</v>
      </c>
      <c r="BC1181" s="98">
        <f>_xll.qlInterestRateIndexMaturity(Currency&amp;"ibor"&amp;Tenor,BB1181,Trigger)</f>
        <v>47854</v>
      </c>
      <c r="BD1181" s="242" t="e">
        <f>_xll.qlIndexFixing($AD$5,BA1181,TRUE,_xll.ohTrigger(Trigger,Trigger6M))</f>
        <v>#NUM!</v>
      </c>
      <c r="BE1181" s="242">
        <f>IFERROR(_xll.qlIndexFixing($BF$1,BA1181,,_xll.ohTrigger(Trigger,Trigger6M)),#N/A)</f>
        <v>2.0195056469081148E-2</v>
      </c>
    </row>
    <row r="1182" spans="52:57" ht="11.25" customHeight="1" x14ac:dyDescent="0.25">
      <c r="AZ1182" s="99" t="s">
        <v>83</v>
      </c>
      <c r="BA1182" s="98">
        <f>_xll.qlInterestRateIndexFixingDate(Currency&amp;"ibor"&amp;Tenor,BB1182,Trigger)</f>
        <v>47673</v>
      </c>
      <c r="BB1182" s="98">
        <f>_xll.qlCalendarAdvance(Calendar,BB1181,AZ1182,"f",,Trigger)</f>
        <v>47675</v>
      </c>
      <c r="BC1182" s="98">
        <f>_xll.qlInterestRateIndexMaturity(Currency&amp;"ibor"&amp;Tenor,BB1182,Trigger)</f>
        <v>47861</v>
      </c>
      <c r="BD1182" s="242" t="e">
        <f>_xll.qlIndexFixing($AD$5,BA1182,TRUE,_xll.ohTrigger(Trigger,Trigger6M))</f>
        <v>#NUM!</v>
      </c>
      <c r="BE1182" s="242">
        <f>IFERROR(_xll.qlIndexFixing($BF$1,BA1182,,_xll.ohTrigger(Trigger,Trigger6M)),#N/A)</f>
        <v>2.0188594443399713E-2</v>
      </c>
    </row>
    <row r="1183" spans="52:57" ht="11.25" customHeight="1" x14ac:dyDescent="0.25">
      <c r="AZ1183" s="99" t="s">
        <v>83</v>
      </c>
      <c r="BA1183" s="98">
        <f>_xll.qlInterestRateIndexFixingDate(Currency&amp;"ibor"&amp;Tenor,BB1183,Trigger)</f>
        <v>47680</v>
      </c>
      <c r="BB1183" s="98">
        <f>_xll.qlCalendarAdvance(Calendar,BB1182,AZ1183,"f",,Trigger)</f>
        <v>47682</v>
      </c>
      <c r="BC1183" s="98">
        <f>_xll.qlInterestRateIndexMaturity(Currency&amp;"ibor"&amp;Tenor,BB1183,Trigger)</f>
        <v>47868</v>
      </c>
      <c r="BD1183" s="242" t="e">
        <f>_xll.qlIndexFixing($AD$5,BA1183,TRUE,_xll.ohTrigger(Trigger,Trigger6M))</f>
        <v>#NUM!</v>
      </c>
      <c r="BE1183" s="242">
        <f>IFERROR(_xll.qlIndexFixing($BF$1,BA1183,,_xll.ohTrigger(Trigger,Trigger6M)),#N/A)</f>
        <v>2.0182089830624E-2</v>
      </c>
    </row>
    <row r="1184" spans="52:57" ht="11.25" customHeight="1" x14ac:dyDescent="0.25">
      <c r="AZ1184" s="99" t="s">
        <v>83</v>
      </c>
      <c r="BA1184" s="98">
        <f>_xll.qlInterestRateIndexFixingDate(Currency&amp;"ibor"&amp;Tenor,BB1184,Trigger)</f>
        <v>47687</v>
      </c>
      <c r="BB1184" s="98">
        <f>_xll.qlCalendarAdvance(Calendar,BB1183,AZ1184,"f",,Trigger)</f>
        <v>47689</v>
      </c>
      <c r="BC1184" s="98">
        <f>_xll.qlInterestRateIndexMaturity(Currency&amp;"ibor"&amp;Tenor,BB1184,Trigger)</f>
        <v>47875</v>
      </c>
      <c r="BD1184" s="242" t="e">
        <f>_xll.qlIndexFixing($AD$5,BA1184,TRUE,_xll.ohTrigger(Trigger,Trigger6M))</f>
        <v>#NUM!</v>
      </c>
      <c r="BE1184" s="242">
        <f>IFERROR(_xll.qlIndexFixing($BF$1,BA1184,,_xll.ohTrigger(Trigger,Trigger6M)),#N/A)</f>
        <v>2.0175541681457448E-2</v>
      </c>
    </row>
    <row r="1185" spans="52:57" ht="11.25" customHeight="1" x14ac:dyDescent="0.25">
      <c r="AZ1185" s="99" t="s">
        <v>83</v>
      </c>
      <c r="BA1185" s="98">
        <f>_xll.qlInterestRateIndexFixingDate(Currency&amp;"ibor"&amp;Tenor,BB1185,Trigger)</f>
        <v>47694</v>
      </c>
      <c r="BB1185" s="98">
        <f>_xll.qlCalendarAdvance(Calendar,BB1184,AZ1185,"f",,Trigger)</f>
        <v>47696</v>
      </c>
      <c r="BC1185" s="98">
        <f>_xll.qlInterestRateIndexMaturity(Currency&amp;"ibor"&amp;Tenor,BB1185,Trigger)</f>
        <v>47882</v>
      </c>
      <c r="BD1185" s="242" t="e">
        <f>_xll.qlIndexFixing($AD$5,BA1185,TRUE,_xll.ohTrigger(Trigger,Trigger6M))</f>
        <v>#NUM!</v>
      </c>
      <c r="BE1185" s="242">
        <f>IFERROR(_xll.qlIndexFixing($BF$1,BA1185,,_xll.ohTrigger(Trigger,Trigger6M)),#N/A)</f>
        <v>2.0168949040596264E-2</v>
      </c>
    </row>
    <row r="1186" spans="52:57" ht="11.25" customHeight="1" x14ac:dyDescent="0.25">
      <c r="AZ1186" s="99" t="s">
        <v>83</v>
      </c>
      <c r="BA1186" s="98">
        <f>_xll.qlInterestRateIndexFixingDate(Currency&amp;"ibor"&amp;Tenor,BB1186,Trigger)</f>
        <v>47701</v>
      </c>
      <c r="BB1186" s="98">
        <f>_xll.qlCalendarAdvance(Calendar,BB1185,AZ1186,"f",,Trigger)</f>
        <v>47703</v>
      </c>
      <c r="BC1186" s="98">
        <f>_xll.qlInterestRateIndexMaturity(Currency&amp;"ibor"&amp;Tenor,BB1186,Trigger)</f>
        <v>47889</v>
      </c>
      <c r="BD1186" s="242" t="e">
        <f>_xll.qlIndexFixing($AD$5,BA1186,TRUE,_xll.ohTrigger(Trigger,Trigger6M))</f>
        <v>#NUM!</v>
      </c>
      <c r="BE1186" s="242">
        <f>IFERROR(_xll.qlIndexFixing($BF$1,BA1186,,_xll.ohTrigger(Trigger,Trigger6M)),#N/A)</f>
        <v>2.0162310946728993E-2</v>
      </c>
    </row>
    <row r="1187" spans="52:57" ht="11.25" customHeight="1" x14ac:dyDescent="0.25">
      <c r="AZ1187" s="99" t="s">
        <v>83</v>
      </c>
      <c r="BA1187" s="98">
        <f>_xll.qlInterestRateIndexFixingDate(Currency&amp;"ibor"&amp;Tenor,BB1187,Trigger)</f>
        <v>47708</v>
      </c>
      <c r="BB1187" s="98">
        <f>_xll.qlCalendarAdvance(Calendar,BB1186,AZ1187,"f",,Trigger)</f>
        <v>47710</v>
      </c>
      <c r="BC1187" s="98">
        <f>_xll.qlInterestRateIndexMaturity(Currency&amp;"ibor"&amp;Tenor,BB1187,Trigger)</f>
        <v>47896</v>
      </c>
      <c r="BD1187" s="242" t="e">
        <f>_xll.qlIndexFixing($AD$5,BA1187,TRUE,_xll.ohTrigger(Trigger,Trigger6M))</f>
        <v>#NUM!</v>
      </c>
      <c r="BE1187" s="242">
        <f>IFERROR(_xll.qlIndexFixing($BF$1,BA1187,,_xll.ohTrigger(Trigger,Trigger6M)),#N/A)</f>
        <v>2.0155626432536933E-2</v>
      </c>
    </row>
    <row r="1188" spans="52:57" ht="11.25" customHeight="1" x14ac:dyDescent="0.25">
      <c r="AZ1188" s="99" t="s">
        <v>83</v>
      </c>
      <c r="BA1188" s="98">
        <f>_xll.qlInterestRateIndexFixingDate(Currency&amp;"ibor"&amp;Tenor,BB1188,Trigger)</f>
        <v>47715</v>
      </c>
      <c r="BB1188" s="98">
        <f>_xll.qlCalendarAdvance(Calendar,BB1187,AZ1188,"f",,Trigger)</f>
        <v>47717</v>
      </c>
      <c r="BC1188" s="98">
        <f>_xll.qlInterestRateIndexMaturity(Currency&amp;"ibor"&amp;Tenor,BB1188,Trigger)</f>
        <v>47903</v>
      </c>
      <c r="BD1188" s="242" t="e">
        <f>_xll.qlIndexFixing($AD$5,BA1188,TRUE,_xll.ohTrigger(Trigger,Trigger6M))</f>
        <v>#NUM!</v>
      </c>
      <c r="BE1188" s="242">
        <f>IFERROR(_xll.qlIndexFixing($BF$1,BA1188,,_xll.ohTrigger(Trigger,Trigger6M)),#N/A)</f>
        <v>2.0148894524696297E-2</v>
      </c>
    </row>
    <row r="1189" spans="52:57" ht="11.25" customHeight="1" x14ac:dyDescent="0.25">
      <c r="AZ1189" s="99" t="s">
        <v>83</v>
      </c>
      <c r="BA1189" s="98">
        <f>_xll.qlInterestRateIndexFixingDate(Currency&amp;"ibor"&amp;Tenor,BB1189,Trigger)</f>
        <v>47722</v>
      </c>
      <c r="BB1189" s="98">
        <f>_xll.qlCalendarAdvance(Calendar,BB1188,AZ1189,"f",,Trigger)</f>
        <v>47724</v>
      </c>
      <c r="BC1189" s="98">
        <f>_xll.qlInterestRateIndexMaturity(Currency&amp;"ibor"&amp;Tenor,BB1189,Trigger)</f>
        <v>47907</v>
      </c>
      <c r="BD1189" s="242" t="e">
        <f>_xll.qlIndexFixing($AD$5,BA1189,TRUE,_xll.ohTrigger(Trigger,Trigger6M))</f>
        <v>#NUM!</v>
      </c>
      <c r="BE1189" s="242">
        <f>IFERROR(_xll.qlIndexFixing($BF$1,BA1189,,_xll.ohTrigger(Trigger,Trigger6M)),#N/A)</f>
        <v>2.0141932886613503E-2</v>
      </c>
    </row>
    <row r="1190" spans="52:57" ht="11.25" customHeight="1" x14ac:dyDescent="0.25">
      <c r="AZ1190" s="99" t="s">
        <v>83</v>
      </c>
      <c r="BA1190" s="98">
        <f>_xll.qlInterestRateIndexFixingDate(Currency&amp;"ibor"&amp;Tenor,BB1190,Trigger)</f>
        <v>47729</v>
      </c>
      <c r="BB1190" s="98">
        <f>_xll.qlCalendarAdvance(Calendar,BB1189,AZ1190,"f",,Trigger)</f>
        <v>47731</v>
      </c>
      <c r="BC1190" s="98">
        <f>_xll.qlInterestRateIndexMaturity(Currency&amp;"ibor"&amp;Tenor,BB1190,Trigger)</f>
        <v>47912</v>
      </c>
      <c r="BD1190" s="242" t="e">
        <f>_xll.qlIndexFixing($AD$5,BA1190,TRUE,_xll.ohTrigger(Trigger,Trigger6M))</f>
        <v>#NUM!</v>
      </c>
      <c r="BE1190" s="242">
        <f>IFERROR(_xll.qlIndexFixing($BF$1,BA1190,,_xll.ohTrigger(Trigger,Trigger6M)),#N/A)</f>
        <v>2.013499997263268E-2</v>
      </c>
    </row>
    <row r="1191" spans="52:57" ht="11.25" customHeight="1" x14ac:dyDescent="0.25">
      <c r="AZ1191" s="99" t="s">
        <v>83</v>
      </c>
      <c r="BA1191" s="98">
        <f>_xll.qlInterestRateIndexFixingDate(Currency&amp;"ibor"&amp;Tenor,BB1191,Trigger)</f>
        <v>47736</v>
      </c>
      <c r="BB1191" s="98">
        <f>_xll.qlCalendarAdvance(Calendar,BB1190,AZ1191,"f",,Trigger)</f>
        <v>47738</v>
      </c>
      <c r="BC1191" s="98">
        <f>_xll.qlInterestRateIndexMaturity(Currency&amp;"ibor"&amp;Tenor,BB1191,Trigger)</f>
        <v>47919</v>
      </c>
      <c r="BD1191" s="242" t="e">
        <f>_xll.qlIndexFixing($AD$5,BA1191,TRUE,_xll.ohTrigger(Trigger,Trigger6M))</f>
        <v>#NUM!</v>
      </c>
      <c r="BE1191" s="242">
        <f>IFERROR(_xll.qlIndexFixing($BF$1,BA1191,,_xll.ohTrigger(Trigger,Trigger6M)),#N/A)</f>
        <v>2.0128140716590404E-2</v>
      </c>
    </row>
    <row r="1192" spans="52:57" ht="11.25" customHeight="1" x14ac:dyDescent="0.25">
      <c r="AZ1192" s="99" t="s">
        <v>83</v>
      </c>
      <c r="BA1192" s="98">
        <f>_xll.qlInterestRateIndexFixingDate(Currency&amp;"ibor"&amp;Tenor,BB1192,Trigger)</f>
        <v>47743</v>
      </c>
      <c r="BB1192" s="98">
        <f>_xll.qlCalendarAdvance(Calendar,BB1191,AZ1192,"f",,Trigger)</f>
        <v>47745</v>
      </c>
      <c r="BC1192" s="98">
        <f>_xll.qlInterestRateIndexMaturity(Currency&amp;"ibor"&amp;Tenor,BB1192,Trigger)</f>
        <v>47926</v>
      </c>
      <c r="BD1192" s="242" t="e">
        <f>_xll.qlIndexFixing($AD$5,BA1192,TRUE,_xll.ohTrigger(Trigger,Trigger6M))</f>
        <v>#NUM!</v>
      </c>
      <c r="BE1192" s="242">
        <f>IFERROR(_xll.qlIndexFixing($BF$1,BA1192,,_xll.ohTrigger(Trigger,Trigger6M)),#N/A)</f>
        <v>2.0121232598036307E-2</v>
      </c>
    </row>
    <row r="1193" spans="52:57" ht="11.25" customHeight="1" x14ac:dyDescent="0.25">
      <c r="AZ1193" s="99" t="s">
        <v>83</v>
      </c>
      <c r="BA1193" s="98">
        <f>_xll.qlInterestRateIndexFixingDate(Currency&amp;"ibor"&amp;Tenor,BB1193,Trigger)</f>
        <v>47750</v>
      </c>
      <c r="BB1193" s="98">
        <f>_xll.qlCalendarAdvance(Calendar,BB1192,AZ1193,"f",,Trigger)</f>
        <v>47752</v>
      </c>
      <c r="BC1193" s="98">
        <f>_xll.qlInterestRateIndexMaturity(Currency&amp;"ibor"&amp;Tenor,BB1193,Trigger)</f>
        <v>47933</v>
      </c>
      <c r="BD1193" s="242" t="e">
        <f>_xll.qlIndexFixing($AD$5,BA1193,TRUE,_xll.ohTrigger(Trigger,Trigger6M))</f>
        <v>#NUM!</v>
      </c>
      <c r="BE1193" s="242">
        <f>IFERROR(_xll.qlIndexFixing($BF$1,BA1193,,_xll.ohTrigger(Trigger,Trigger6M)),#N/A)</f>
        <v>2.0114275807994152E-2</v>
      </c>
    </row>
    <row r="1194" spans="52:57" ht="11.25" customHeight="1" x14ac:dyDescent="0.25">
      <c r="AZ1194" s="99" t="s">
        <v>83</v>
      </c>
      <c r="BA1194" s="98">
        <f>_xll.qlInterestRateIndexFixingDate(Currency&amp;"ibor"&amp;Tenor,BB1194,Trigger)</f>
        <v>47757</v>
      </c>
      <c r="BB1194" s="98">
        <f>_xll.qlCalendarAdvance(Calendar,BB1193,AZ1194,"f",,Trigger)</f>
        <v>47759</v>
      </c>
      <c r="BC1194" s="98">
        <f>_xll.qlInterestRateIndexMaturity(Currency&amp;"ibor"&amp;Tenor,BB1194,Trigger)</f>
        <v>47941</v>
      </c>
      <c r="BD1194" s="242" t="e">
        <f>_xll.qlIndexFixing($AD$5,BA1194,TRUE,_xll.ohTrigger(Trigger,Trigger6M))</f>
        <v>#NUM!</v>
      </c>
      <c r="BE1194" s="242">
        <f>IFERROR(_xll.qlIndexFixing($BF$1,BA1194,,_xll.ohTrigger(Trigger,Trigger6M)),#N/A)</f>
        <v>2.0107313031789285E-2</v>
      </c>
    </row>
    <row r="1195" spans="52:57" ht="11.25" customHeight="1" x14ac:dyDescent="0.25">
      <c r="AZ1195" s="99" t="s">
        <v>83</v>
      </c>
      <c r="BA1195" s="98">
        <f>_xll.qlInterestRateIndexFixingDate(Currency&amp;"ibor"&amp;Tenor,BB1195,Trigger)</f>
        <v>47764</v>
      </c>
      <c r="BB1195" s="98">
        <f>_xll.qlCalendarAdvance(Calendar,BB1194,AZ1195,"f",,Trigger)</f>
        <v>47766</v>
      </c>
      <c r="BC1195" s="98">
        <f>_xll.qlInterestRateIndexMaturity(Currency&amp;"ibor"&amp;Tenor,BB1195,Trigger)</f>
        <v>47948</v>
      </c>
      <c r="BD1195" s="242" t="e">
        <f>_xll.qlIndexFixing($AD$5,BA1195,TRUE,_xll.ohTrigger(Trigger,Trigger6M))</f>
        <v>#NUM!</v>
      </c>
      <c r="BE1195" s="242">
        <f>IFERROR(_xll.qlIndexFixing($BF$1,BA1195,,_xll.ohTrigger(Trigger,Trigger6M)),#N/A)</f>
        <v>2.0100255696664199E-2</v>
      </c>
    </row>
    <row r="1196" spans="52:57" ht="11.25" customHeight="1" x14ac:dyDescent="0.25">
      <c r="AZ1196" s="99" t="s">
        <v>83</v>
      </c>
      <c r="BA1196" s="98">
        <f>_xll.qlInterestRateIndexFixingDate(Currency&amp;"ibor"&amp;Tenor,BB1196,Trigger)</f>
        <v>47771</v>
      </c>
      <c r="BB1196" s="98">
        <f>_xll.qlCalendarAdvance(Calendar,BB1195,AZ1196,"f",,Trigger)</f>
        <v>47773</v>
      </c>
      <c r="BC1196" s="98">
        <f>_xll.qlInterestRateIndexMaturity(Currency&amp;"ibor"&amp;Tenor,BB1196,Trigger)</f>
        <v>47955</v>
      </c>
      <c r="BD1196" s="242" t="e">
        <f>_xll.qlIndexFixing($AD$5,BA1196,TRUE,_xll.ohTrigger(Trigger,Trigger6M))</f>
        <v>#NUM!</v>
      </c>
      <c r="BE1196" s="242">
        <f>IFERROR(_xll.qlIndexFixing($BF$1,BA1196,,_xll.ohTrigger(Trigger,Trigger6M)),#N/A)</f>
        <v>2.0093150274241453E-2</v>
      </c>
    </row>
    <row r="1197" spans="52:57" ht="11.25" customHeight="1" x14ac:dyDescent="0.25">
      <c r="AZ1197" s="99" t="s">
        <v>83</v>
      </c>
      <c r="BA1197" s="98">
        <f>_xll.qlInterestRateIndexFixingDate(Currency&amp;"ibor"&amp;Tenor,BB1197,Trigger)</f>
        <v>47778</v>
      </c>
      <c r="BB1197" s="98">
        <f>_xll.qlCalendarAdvance(Calendar,BB1196,AZ1197,"f",,Trigger)</f>
        <v>47780</v>
      </c>
      <c r="BC1197" s="98">
        <f>_xll.qlInterestRateIndexMaturity(Currency&amp;"ibor"&amp;Tenor,BB1197,Trigger)</f>
        <v>47962</v>
      </c>
      <c r="BD1197" s="242" t="e">
        <f>_xll.qlIndexFixing($AD$5,BA1197,TRUE,_xll.ohTrigger(Trigger,Trigger6M))</f>
        <v>#NUM!</v>
      </c>
      <c r="BE1197" s="242">
        <f>IFERROR(_xll.qlIndexFixing($BF$1,BA1197,,_xll.ohTrigger(Trigger,Trigger6M)),#N/A)</f>
        <v>2.0085996955561639E-2</v>
      </c>
    </row>
    <row r="1198" spans="52:57" ht="11.25" customHeight="1" x14ac:dyDescent="0.25">
      <c r="AZ1198" s="99" t="s">
        <v>83</v>
      </c>
      <c r="BA1198" s="98">
        <f>_xll.qlInterestRateIndexFixingDate(Currency&amp;"ibor"&amp;Tenor,BB1198,Trigger)</f>
        <v>47785</v>
      </c>
      <c r="BB1198" s="98">
        <f>_xll.qlCalendarAdvance(Calendar,BB1197,AZ1198,"f",,Trigger)</f>
        <v>47787</v>
      </c>
      <c r="BC1198" s="98">
        <f>_xll.qlInterestRateIndexMaturity(Currency&amp;"ibor"&amp;Tenor,BB1198,Trigger)</f>
        <v>47968</v>
      </c>
      <c r="BD1198" s="242" t="e">
        <f>_xll.qlIndexFixing($AD$5,BA1198,TRUE,_xll.ohTrigger(Trigger,Trigger6M))</f>
        <v>#NUM!</v>
      </c>
      <c r="BE1198" s="242">
        <f>IFERROR(_xll.qlIndexFixing($BF$1,BA1198,,_xll.ohTrigger(Trigger,Trigger6M)),#N/A)</f>
        <v>2.0078768471380216E-2</v>
      </c>
    </row>
    <row r="1199" spans="52:57" ht="11.25" customHeight="1" x14ac:dyDescent="0.25">
      <c r="AZ1199" s="99" t="s">
        <v>83</v>
      </c>
      <c r="BA1199" s="98">
        <f>_xll.qlInterestRateIndexFixingDate(Currency&amp;"ibor"&amp;Tenor,BB1199,Trigger)</f>
        <v>47792</v>
      </c>
      <c r="BB1199" s="98">
        <f>_xll.qlCalendarAdvance(Calendar,BB1198,AZ1199,"f",,Trigger)</f>
        <v>47794</v>
      </c>
      <c r="BC1199" s="98">
        <f>_xll.qlInterestRateIndexMaturity(Currency&amp;"ibor"&amp;Tenor,BB1199,Trigger)</f>
        <v>47975</v>
      </c>
      <c r="BD1199" s="242" t="e">
        <f>_xll.qlIndexFixing($AD$5,BA1199,TRUE,_xll.ohTrigger(Trigger,Trigger6M))</f>
        <v>#NUM!</v>
      </c>
      <c r="BE1199" s="242">
        <f>IFERROR(_xll.qlIndexFixing($BF$1,BA1199,,_xll.ohTrigger(Trigger,Trigger6M)),#N/A)</f>
        <v>2.0071523663970317E-2</v>
      </c>
    </row>
    <row r="1200" spans="52:57" ht="11.25" customHeight="1" x14ac:dyDescent="0.25">
      <c r="AZ1200" s="99" t="s">
        <v>83</v>
      </c>
      <c r="BA1200" s="98">
        <f>_xll.qlInterestRateIndexFixingDate(Currency&amp;"ibor"&amp;Tenor,BB1200,Trigger)</f>
        <v>47799</v>
      </c>
      <c r="BB1200" s="98">
        <f>_xll.qlCalendarAdvance(Calendar,BB1199,AZ1200,"f",,Trigger)</f>
        <v>47801</v>
      </c>
      <c r="BC1200" s="98">
        <f>_xll.qlInterestRateIndexMaturity(Currency&amp;"ibor"&amp;Tenor,BB1200,Trigger)</f>
        <v>47982</v>
      </c>
      <c r="BD1200" s="242" t="e">
        <f>_xll.qlIndexFixing($AD$5,BA1200,TRUE,_xll.ohTrigger(Trigger,Trigger6M))</f>
        <v>#NUM!</v>
      </c>
      <c r="BE1200" s="242">
        <f>IFERROR(_xll.qlIndexFixing($BF$1,BA1200,,_xll.ohTrigger(Trigger,Trigger6M)),#N/A)</f>
        <v>2.0064231522265698E-2</v>
      </c>
    </row>
    <row r="1201" spans="52:57" ht="11.25" customHeight="1" x14ac:dyDescent="0.25">
      <c r="AZ1201" s="99" t="s">
        <v>83</v>
      </c>
      <c r="BA1201" s="98">
        <f>_xll.qlInterestRateIndexFixingDate(Currency&amp;"ibor"&amp;Tenor,BB1201,Trigger)</f>
        <v>47806</v>
      </c>
      <c r="BB1201" s="98">
        <f>_xll.qlCalendarAdvance(Calendar,BB1200,AZ1201,"f",,Trigger)</f>
        <v>47808</v>
      </c>
      <c r="BC1201" s="98">
        <f>_xll.qlInterestRateIndexMaturity(Currency&amp;"ibor"&amp;Tenor,BB1201,Trigger)</f>
        <v>47989</v>
      </c>
      <c r="BD1201" s="242" t="e">
        <f>_xll.qlIndexFixing($AD$5,BA1201,TRUE,_xll.ohTrigger(Trigger,Trigger6M))</f>
        <v>#NUM!</v>
      </c>
      <c r="BE1201" s="242">
        <f>IFERROR(_xll.qlIndexFixing($BF$1,BA1201,,_xll.ohTrigger(Trigger,Trigger6M)),#N/A)</f>
        <v>2.0056892237295877E-2</v>
      </c>
    </row>
    <row r="1202" spans="52:57" ht="11.25" customHeight="1" x14ac:dyDescent="0.25">
      <c r="AZ1202" s="99" t="s">
        <v>83</v>
      </c>
      <c r="BA1202" s="98">
        <f>_xll.qlInterestRateIndexFixingDate(Currency&amp;"ibor"&amp;Tenor,BB1202,Trigger)</f>
        <v>47813</v>
      </c>
      <c r="BB1202" s="98">
        <f>_xll.qlCalendarAdvance(Calendar,BB1201,AZ1202,"f",,Trigger)</f>
        <v>47815</v>
      </c>
      <c r="BC1202" s="98">
        <f>_xll.qlInterestRateIndexMaturity(Currency&amp;"ibor"&amp;Tenor,BB1202,Trigger)</f>
        <v>47996</v>
      </c>
      <c r="BD1202" s="242" t="e">
        <f>_xll.qlIndexFixing($AD$5,BA1202,TRUE,_xll.ohTrigger(Trigger,Trigger6M))</f>
        <v>#NUM!</v>
      </c>
      <c r="BE1202" s="242">
        <f>IFERROR(_xll.qlIndexFixing($BF$1,BA1202,,_xll.ohTrigger(Trigger,Trigger6M)),#N/A)</f>
        <v>2.0049506000093458E-2</v>
      </c>
    </row>
    <row r="1203" spans="52:57" ht="11.25" customHeight="1" x14ac:dyDescent="0.25">
      <c r="AZ1203" s="99" t="s">
        <v>83</v>
      </c>
      <c r="BA1203" s="98">
        <f>_xll.qlInterestRateIndexFixingDate(Currency&amp;"ibor"&amp;Tenor,BB1203,Trigger)</f>
        <v>47820</v>
      </c>
      <c r="BB1203" s="98">
        <f>_xll.qlCalendarAdvance(Calendar,BB1202,AZ1203,"f",,Trigger)</f>
        <v>47822</v>
      </c>
      <c r="BC1203" s="98">
        <f>_xll.qlInterestRateIndexMaturity(Currency&amp;"ibor"&amp;Tenor,BB1203,Trigger)</f>
        <v>48004</v>
      </c>
      <c r="BD1203" s="242" t="e">
        <f>_xll.qlIndexFixing($AD$5,BA1203,TRUE,_xll.ohTrigger(Trigger,Trigger6M))</f>
        <v>#NUM!</v>
      </c>
      <c r="BE1203" s="242">
        <f>IFERROR(_xll.qlIndexFixing($BF$1,BA1203,,_xll.ohTrigger(Trigger,Trigger6M)),#N/A)</f>
        <v>2.0042081920473256E-2</v>
      </c>
    </row>
    <row r="1204" spans="52:57" ht="11.25" customHeight="1" x14ac:dyDescent="0.25">
      <c r="AZ1204" s="99" t="s">
        <v>83</v>
      </c>
      <c r="BA1204" s="98">
        <f>_xll.qlInterestRateIndexFixingDate(Currency&amp;"ibor"&amp;Tenor,BB1204,Trigger)</f>
        <v>47827</v>
      </c>
      <c r="BB1204" s="98">
        <f>_xll.qlCalendarAdvance(Calendar,BB1203,AZ1204,"f",,Trigger)</f>
        <v>47829</v>
      </c>
      <c r="BC1204" s="98">
        <f>_xll.qlInterestRateIndexMaturity(Currency&amp;"ibor"&amp;Tenor,BB1204,Trigger)</f>
        <v>48011</v>
      </c>
      <c r="BD1204" s="242" t="e">
        <f>_xll.qlIndexFixing($AD$5,BA1204,TRUE,_xll.ohTrigger(Trigger,Trigger6M))</f>
        <v>#NUM!</v>
      </c>
      <c r="BE1204" s="242">
        <f>IFERROR(_xll.qlIndexFixing($BF$1,BA1204,,_xll.ohTrigger(Trigger,Trigger6M)),#N/A)</f>
        <v>2.0034598677201178E-2</v>
      </c>
    </row>
    <row r="1205" spans="52:57" ht="11.25" customHeight="1" x14ac:dyDescent="0.25">
      <c r="AZ1205" s="99" t="s">
        <v>83</v>
      </c>
      <c r="BA1205" s="98">
        <f>_xll.qlInterestRateIndexFixingDate(Currency&amp;"ibor"&amp;Tenor,BB1205,Trigger)</f>
        <v>47834</v>
      </c>
      <c r="BB1205" s="98">
        <f>_xll.qlCalendarAdvance(Calendar,BB1204,AZ1205,"f",,Trigger)</f>
        <v>47836</v>
      </c>
      <c r="BC1205" s="98">
        <f>_xll.qlInterestRateIndexMaturity(Currency&amp;"ibor"&amp;Tenor,BB1205,Trigger)</f>
        <v>48018</v>
      </c>
      <c r="BD1205" s="242" t="e">
        <f>_xll.qlIndexFixing($AD$5,BA1205,TRUE,_xll.ohTrigger(Trigger,Trigger6M))</f>
        <v>#NUM!</v>
      </c>
      <c r="BE1205" s="242">
        <f>IFERROR(_xll.qlIndexFixing($BF$1,BA1205,,_xll.ohTrigger(Trigger,Trigger6M)),#N/A)</f>
        <v>2.0027069066023983E-2</v>
      </c>
    </row>
    <row r="1206" spans="52:57" ht="11.25" customHeight="1" x14ac:dyDescent="0.25">
      <c r="AZ1206" s="99" t="s">
        <v>83</v>
      </c>
      <c r="BA1206" s="98">
        <f>_xll.qlInterestRateIndexFixingDate(Currency&amp;"ibor"&amp;Tenor,BB1206,Trigger)</f>
        <v>47840</v>
      </c>
      <c r="BB1206" s="98">
        <f>_xll.qlCalendarAdvance(Calendar,BB1205,AZ1206,"f",,Trigger)</f>
        <v>47844</v>
      </c>
      <c r="BC1206" s="98">
        <f>_xll.qlInterestRateIndexMaturity(Currency&amp;"ibor"&amp;Tenor,BB1206,Trigger)</f>
        <v>48026</v>
      </c>
      <c r="BD1206" s="242" t="e">
        <f>_xll.qlIndexFixing($AD$5,BA1206,TRUE,_xll.ohTrigger(Trigger,Trigger6M))</f>
        <v>#NUM!</v>
      </c>
      <c r="BE1206" s="242">
        <f>IFERROR(_xll.qlIndexFixing($BF$1,BA1206,,_xll.ohTrigger(Trigger,Trigger6M)),#N/A)</f>
        <v>2.00184072641535E-2</v>
      </c>
    </row>
    <row r="1207" spans="52:57" ht="11.25" customHeight="1" x14ac:dyDescent="0.25">
      <c r="AZ1207" s="99" t="s">
        <v>83</v>
      </c>
      <c r="BA1207" s="98">
        <f>_xll.qlInterestRateIndexFixingDate(Currency&amp;"ibor"&amp;Tenor,BB1207,Trigger)</f>
        <v>47848</v>
      </c>
      <c r="BB1207" s="98">
        <f>_xll.qlCalendarAdvance(Calendar,BB1206,AZ1207,"f",,Trigger)</f>
        <v>47851</v>
      </c>
      <c r="BC1207" s="98">
        <f>_xll.qlInterestRateIndexMaturity(Currency&amp;"ibor"&amp;Tenor,BB1207,Trigger)</f>
        <v>48032</v>
      </c>
      <c r="BD1207" s="242" t="e">
        <f>_xll.qlIndexFixing($AD$5,BA1207,TRUE,_xll.ohTrigger(Trigger,Trigger6M))</f>
        <v>#NUM!</v>
      </c>
      <c r="BE1207" s="242">
        <f>IFERROR(_xll.qlIndexFixing($BF$1,BA1207,,_xll.ohTrigger(Trigger,Trigger6M)),#N/A)</f>
        <v>2.0010785168265953E-2</v>
      </c>
    </row>
    <row r="1208" spans="52:57" ht="11.25" customHeight="1" x14ac:dyDescent="0.25">
      <c r="AZ1208" s="99" t="s">
        <v>83</v>
      </c>
      <c r="BA1208" s="98">
        <f>_xll.qlInterestRateIndexFixingDate(Currency&amp;"ibor"&amp;Tenor,BB1208,Trigger)</f>
        <v>47856</v>
      </c>
      <c r="BB1208" s="98">
        <f>_xll.qlCalendarAdvance(Calendar,BB1207,AZ1208,"f",,Trigger)</f>
        <v>47858</v>
      </c>
      <c r="BC1208" s="98">
        <f>_xll.qlInterestRateIndexMaturity(Currency&amp;"ibor"&amp;Tenor,BB1208,Trigger)</f>
        <v>48039</v>
      </c>
      <c r="BD1208" s="242" t="e">
        <f>_xll.qlIndexFixing($AD$5,BA1208,TRUE,_xll.ohTrigger(Trigger,Trigger6M))</f>
        <v>#NUM!</v>
      </c>
      <c r="BE1208" s="242">
        <f>IFERROR(_xll.qlIndexFixing($BF$1,BA1208,,_xll.ohTrigger(Trigger,Trigger6M)),#N/A)</f>
        <v>2.0003114701209294E-2</v>
      </c>
    </row>
    <row r="1209" spans="52:57" ht="11.25" customHeight="1" x14ac:dyDescent="0.25">
      <c r="AZ1209" s="99" t="s">
        <v>83</v>
      </c>
      <c r="BA1209" s="98">
        <f>_xll.qlInterestRateIndexFixingDate(Currency&amp;"ibor"&amp;Tenor,BB1209,Trigger)</f>
        <v>47863</v>
      </c>
      <c r="BB1209" s="98">
        <f>_xll.qlCalendarAdvance(Calendar,BB1208,AZ1209,"f",,Trigger)</f>
        <v>47865</v>
      </c>
      <c r="BC1209" s="98">
        <f>_xll.qlInterestRateIndexMaturity(Currency&amp;"ibor"&amp;Tenor,BB1209,Trigger)</f>
        <v>48046</v>
      </c>
      <c r="BD1209" s="242" t="e">
        <f>_xll.qlIndexFixing($AD$5,BA1209,TRUE,_xll.ohTrigger(Trigger,Trigger6M))</f>
        <v>#NUM!</v>
      </c>
      <c r="BE1209" s="242">
        <f>IFERROR(_xll.qlIndexFixing($BF$1,BA1209,,_xll.ohTrigger(Trigger,Trigger6M)),#N/A)</f>
        <v>1.9995398646437377E-2</v>
      </c>
    </row>
    <row r="1210" spans="52:57" ht="11.25" customHeight="1" x14ac:dyDescent="0.25">
      <c r="AZ1210" s="99" t="s">
        <v>83</v>
      </c>
      <c r="BA1210" s="98">
        <f>_xll.qlInterestRateIndexFixingDate(Currency&amp;"ibor"&amp;Tenor,BB1210,Trigger)</f>
        <v>47870</v>
      </c>
      <c r="BB1210" s="98">
        <f>_xll.qlCalendarAdvance(Calendar,BB1209,AZ1210,"f",,Trigger)</f>
        <v>47872</v>
      </c>
      <c r="BC1210" s="98">
        <f>_xll.qlInterestRateIndexMaturity(Currency&amp;"ibor"&amp;Tenor,BB1210,Trigger)</f>
        <v>48053</v>
      </c>
      <c r="BD1210" s="242" t="e">
        <f>_xll.qlIndexFixing($AD$5,BA1210,TRUE,_xll.ohTrigger(Trigger,Trigger6M))</f>
        <v>#NUM!</v>
      </c>
      <c r="BE1210" s="242">
        <f>IFERROR(_xll.qlIndexFixing($BF$1,BA1210,,_xll.ohTrigger(Trigger,Trigger6M)),#N/A)</f>
        <v>1.9987637194982803E-2</v>
      </c>
    </row>
    <row r="1211" spans="52:57" ht="11.25" customHeight="1" x14ac:dyDescent="0.25">
      <c r="AZ1211" s="99" t="s">
        <v>83</v>
      </c>
      <c r="BA1211" s="98">
        <f>_xll.qlInterestRateIndexFixingDate(Currency&amp;"ibor"&amp;Tenor,BB1211,Trigger)</f>
        <v>47877</v>
      </c>
      <c r="BB1211" s="98">
        <f>_xll.qlCalendarAdvance(Calendar,BB1210,AZ1211,"f",,Trigger)</f>
        <v>47879</v>
      </c>
      <c r="BC1211" s="98">
        <f>_xll.qlInterestRateIndexMaturity(Currency&amp;"ibor"&amp;Tenor,BB1211,Trigger)</f>
        <v>48060</v>
      </c>
      <c r="BD1211" s="242" t="e">
        <f>_xll.qlIndexFixing($AD$5,BA1211,TRUE,_xll.ohTrigger(Trigger,Trigger6M))</f>
        <v>#NUM!</v>
      </c>
      <c r="BE1211" s="242">
        <f>IFERROR(_xll.qlIndexFixing($BF$1,BA1211,,_xll.ohTrigger(Trigger,Trigger6M)),#N/A)</f>
        <v>1.9979830537880387E-2</v>
      </c>
    </row>
    <row r="1212" spans="52:57" ht="11.25" customHeight="1" x14ac:dyDescent="0.25">
      <c r="AZ1212" s="99" t="s">
        <v>83</v>
      </c>
      <c r="BA1212" s="98">
        <f>_xll.qlInterestRateIndexFixingDate(Currency&amp;"ibor"&amp;Tenor,BB1212,Trigger)</f>
        <v>47884</v>
      </c>
      <c r="BB1212" s="98">
        <f>_xll.qlCalendarAdvance(Calendar,BB1211,AZ1212,"f",,Trigger)</f>
        <v>47886</v>
      </c>
      <c r="BC1212" s="98">
        <f>_xll.qlInterestRateIndexMaturity(Currency&amp;"ibor"&amp;Tenor,BB1212,Trigger)</f>
        <v>48067</v>
      </c>
      <c r="BD1212" s="242" t="e">
        <f>_xll.qlIndexFixing($AD$5,BA1212,TRUE,_xll.ohTrigger(Trigger,Trigger6M))</f>
        <v>#NUM!</v>
      </c>
      <c r="BE1212" s="242">
        <f>IFERROR(_xll.qlIndexFixing($BF$1,BA1212,,_xll.ohTrigger(Trigger,Trigger6M)),#N/A)</f>
        <v>1.9971978866163611E-2</v>
      </c>
    </row>
    <row r="1213" spans="52:57" ht="11.25" customHeight="1" x14ac:dyDescent="0.25">
      <c r="AZ1213" s="99" t="s">
        <v>83</v>
      </c>
      <c r="BA1213" s="98">
        <f>_xll.qlInterestRateIndexFixingDate(Currency&amp;"ibor"&amp;Tenor,BB1213,Trigger)</f>
        <v>47891</v>
      </c>
      <c r="BB1213" s="98">
        <f>_xll.qlCalendarAdvance(Calendar,BB1212,AZ1213,"f",,Trigger)</f>
        <v>47893</v>
      </c>
      <c r="BC1213" s="98">
        <f>_xll.qlInterestRateIndexMaturity(Currency&amp;"ibor"&amp;Tenor,BB1213,Trigger)</f>
        <v>48074</v>
      </c>
      <c r="BD1213" s="242" t="e">
        <f>_xll.qlIndexFixing($AD$5,BA1213,TRUE,_xll.ohTrigger(Trigger,Trigger6M))</f>
        <v>#NUM!</v>
      </c>
      <c r="BE1213" s="242">
        <f>IFERROR(_xll.qlIndexFixing($BF$1,BA1213,,_xll.ohTrigger(Trigger,Trigger6M)),#N/A)</f>
        <v>1.9964082370866408E-2</v>
      </c>
    </row>
    <row r="1214" spans="52:57" ht="11.25" customHeight="1" x14ac:dyDescent="0.25">
      <c r="AZ1214" s="99" t="s">
        <v>83</v>
      </c>
      <c r="BA1214" s="98">
        <f>_xll.qlInterestRateIndexFixingDate(Currency&amp;"ibor"&amp;Tenor,BB1214,Trigger)</f>
        <v>47898</v>
      </c>
      <c r="BB1214" s="98">
        <f>_xll.qlCalendarAdvance(Calendar,BB1213,AZ1214,"f",,Trigger)</f>
        <v>47900</v>
      </c>
      <c r="BC1214" s="98">
        <f>_xll.qlInterestRateIndexMaturity(Currency&amp;"ibor"&amp;Tenor,BB1214,Trigger)</f>
        <v>48081</v>
      </c>
      <c r="BD1214" s="242" t="e">
        <f>_xll.qlIndexFixing($AD$5,BA1214,TRUE,_xll.ohTrigger(Trigger,Trigger6M))</f>
        <v>#NUM!</v>
      </c>
      <c r="BE1214" s="242">
        <f>IFERROR(_xll.qlIndexFixing($BF$1,BA1214,,_xll.ohTrigger(Trigger,Trigger6M)),#N/A)</f>
        <v>1.995614124302271E-2</v>
      </c>
    </row>
    <row r="1215" spans="52:57" ht="11.25" customHeight="1" x14ac:dyDescent="0.25">
      <c r="AZ1215" s="99" t="s">
        <v>83</v>
      </c>
      <c r="BA1215" s="98">
        <f>_xll.qlInterestRateIndexFixingDate(Currency&amp;"ibor"&amp;Tenor,BB1215,Trigger)</f>
        <v>47905</v>
      </c>
      <c r="BB1215" s="98">
        <f>_xll.qlCalendarAdvance(Calendar,BB1214,AZ1215,"f",,Trigger)</f>
        <v>47907</v>
      </c>
      <c r="BC1215" s="98">
        <f>_xll.qlInterestRateIndexMaturity(Currency&amp;"ibor"&amp;Tenor,BB1215,Trigger)</f>
        <v>48089</v>
      </c>
      <c r="BD1215" s="242" t="e">
        <f>_xll.qlIndexFixing($AD$5,BA1215,TRUE,_xll.ohTrigger(Trigger,Trigger6M))</f>
        <v>#NUM!</v>
      </c>
      <c r="BE1215" s="242">
        <f>IFERROR(_xll.qlIndexFixing($BF$1,BA1215,,_xll.ohTrigger(Trigger,Trigger6M)),#N/A)</f>
        <v>1.9948120734135349E-2</v>
      </c>
    </row>
    <row r="1216" spans="52:57" ht="11.25" customHeight="1" x14ac:dyDescent="0.25">
      <c r="AZ1216" s="99" t="s">
        <v>83</v>
      </c>
      <c r="BA1216" s="98">
        <f>_xll.qlInterestRateIndexFixingDate(Currency&amp;"ibor"&amp;Tenor,BB1216,Trigger)</f>
        <v>47912</v>
      </c>
      <c r="BB1216" s="98">
        <f>_xll.qlCalendarAdvance(Calendar,BB1215,AZ1216,"f",,Trigger)</f>
        <v>47914</v>
      </c>
      <c r="BC1216" s="98">
        <f>_xll.qlInterestRateIndexMaturity(Currency&amp;"ibor"&amp;Tenor,BB1216,Trigger)</f>
        <v>48099</v>
      </c>
      <c r="BD1216" s="242" t="e">
        <f>_xll.qlIndexFixing($AD$5,BA1216,TRUE,_xll.ohTrigger(Trigger,Trigger6M))</f>
        <v>#NUM!</v>
      </c>
      <c r="BE1216" s="242">
        <f>IFERROR(_xll.qlIndexFixing($BF$1,BA1216,,_xll.ohTrigger(Trigger,Trigger6M)),#N/A)</f>
        <v>1.9939969930767635E-2</v>
      </c>
    </row>
    <row r="1217" spans="52:57" ht="11.25" customHeight="1" x14ac:dyDescent="0.25">
      <c r="AZ1217" s="99" t="s">
        <v>83</v>
      </c>
      <c r="BA1217" s="98">
        <f>_xll.qlInterestRateIndexFixingDate(Currency&amp;"ibor"&amp;Tenor,BB1217,Trigger)</f>
        <v>47919</v>
      </c>
      <c r="BB1217" s="98">
        <f>_xll.qlCalendarAdvance(Calendar,BB1216,AZ1217,"f",,Trigger)</f>
        <v>47921</v>
      </c>
      <c r="BC1217" s="98">
        <f>_xll.qlInterestRateIndexMaturity(Currency&amp;"ibor"&amp;Tenor,BB1217,Trigger)</f>
        <v>48106</v>
      </c>
      <c r="BD1217" s="242" t="e">
        <f>_xll.qlIndexFixing($AD$5,BA1217,TRUE,_xll.ohTrigger(Trigger,Trigger6M))</f>
        <v>#NUM!</v>
      </c>
      <c r="BE1217" s="242">
        <f>IFERROR(_xll.qlIndexFixing($BF$1,BA1217,,_xll.ohTrigger(Trigger,Trigger6M)),#N/A)</f>
        <v>1.9931881953280751E-2</v>
      </c>
    </row>
    <row r="1218" spans="52:57" ht="11.25" customHeight="1" x14ac:dyDescent="0.25">
      <c r="AZ1218" s="99" t="s">
        <v>83</v>
      </c>
      <c r="BA1218" s="98">
        <f>_xll.qlInterestRateIndexFixingDate(Currency&amp;"ibor"&amp;Tenor,BB1218,Trigger)</f>
        <v>47926</v>
      </c>
      <c r="BB1218" s="98">
        <f>_xll.qlCalendarAdvance(Calendar,BB1217,AZ1218,"f",,Trigger)</f>
        <v>47928</v>
      </c>
      <c r="BC1218" s="98">
        <f>_xll.qlInterestRateIndexMaturity(Currency&amp;"ibor"&amp;Tenor,BB1218,Trigger)</f>
        <v>48113</v>
      </c>
      <c r="BD1218" s="242" t="e">
        <f>_xll.qlIndexFixing($AD$5,BA1218,TRUE,_xll.ohTrigger(Trigger,Trigger6M))</f>
        <v>#NUM!</v>
      </c>
      <c r="BE1218" s="242">
        <f>IFERROR(_xll.qlIndexFixing($BF$1,BA1218,,_xll.ohTrigger(Trigger,Trigger6M)),#N/A)</f>
        <v>1.9923750153031366E-2</v>
      </c>
    </row>
    <row r="1219" spans="52:57" ht="11.25" customHeight="1" x14ac:dyDescent="0.25">
      <c r="AZ1219" s="99" t="s">
        <v>83</v>
      </c>
      <c r="BA1219" s="98">
        <f>_xll.qlInterestRateIndexFixingDate(Currency&amp;"ibor"&amp;Tenor,BB1219,Trigger)</f>
        <v>47933</v>
      </c>
      <c r="BB1219" s="98">
        <f>_xll.qlCalendarAdvance(Calendar,BB1218,AZ1219,"f",,Trigger)</f>
        <v>47935</v>
      </c>
      <c r="BC1219" s="98">
        <f>_xll.qlInterestRateIndexMaturity(Currency&amp;"ibor"&amp;Tenor,BB1219,Trigger)</f>
        <v>48120</v>
      </c>
      <c r="BD1219" s="242" t="e">
        <f>_xll.qlIndexFixing($AD$5,BA1219,TRUE,_xll.ohTrigger(Trigger,Trigger6M))</f>
        <v>#NUM!</v>
      </c>
      <c r="BE1219" s="242">
        <f>IFERROR(_xll.qlIndexFixing($BF$1,BA1219,,_xll.ohTrigger(Trigger,Trigger6M)),#N/A)</f>
        <v>1.9915574721105982E-2</v>
      </c>
    </row>
    <row r="1220" spans="52:57" ht="11.25" customHeight="1" x14ac:dyDescent="0.25">
      <c r="AZ1220" s="99" t="s">
        <v>83</v>
      </c>
      <c r="BA1220" s="98">
        <f>_xll.qlInterestRateIndexFixingDate(Currency&amp;"ibor"&amp;Tenor,BB1220,Trigger)</f>
        <v>47940</v>
      </c>
      <c r="BB1220" s="98">
        <f>_xll.qlCalendarAdvance(Calendar,BB1219,AZ1220,"f",,Trigger)</f>
        <v>47942</v>
      </c>
      <c r="BC1220" s="98">
        <f>_xll.qlInterestRateIndexMaturity(Currency&amp;"ibor"&amp;Tenor,BB1220,Trigger)</f>
        <v>48127</v>
      </c>
      <c r="BD1220" s="242" t="e">
        <f>_xll.qlIndexFixing($AD$5,BA1220,TRUE,_xll.ohTrigger(Trigger,Trigger6M))</f>
        <v>#NUM!</v>
      </c>
      <c r="BE1220" s="242">
        <f>IFERROR(_xll.qlIndexFixing($BF$1,BA1220,,_xll.ohTrigger(Trigger,Trigger6M)),#N/A)</f>
        <v>1.9907355848591959E-2</v>
      </c>
    </row>
    <row r="1221" spans="52:57" ht="11.25" customHeight="1" x14ac:dyDescent="0.25">
      <c r="AZ1221" s="99" t="s">
        <v>83</v>
      </c>
      <c r="BA1221" s="98">
        <f>_xll.qlInterestRateIndexFixingDate(Currency&amp;"ibor"&amp;Tenor,BB1221,Trigger)</f>
        <v>47947</v>
      </c>
      <c r="BB1221" s="98">
        <f>_xll.qlCalendarAdvance(Calendar,BB1220,AZ1221,"f",,Trigger)</f>
        <v>47953</v>
      </c>
      <c r="BC1221" s="98">
        <f>_xll.qlInterestRateIndexMaturity(Currency&amp;"ibor"&amp;Tenor,BB1221,Trigger)</f>
        <v>48136</v>
      </c>
      <c r="BD1221" s="242" t="e">
        <f>_xll.qlIndexFixing($AD$5,BA1221,TRUE,_xll.ohTrigger(Trigger,Trigger6M))</f>
        <v>#NUM!</v>
      </c>
      <c r="BE1221" s="242">
        <f>IFERROR(_xll.qlIndexFixing($BF$1,BA1221,,_xll.ohTrigger(Trigger,Trigger6M)),#N/A)</f>
        <v>1.9894470774402387E-2</v>
      </c>
    </row>
    <row r="1222" spans="52:57" ht="11.25" customHeight="1" x14ac:dyDescent="0.25">
      <c r="AZ1222" s="99" t="s">
        <v>83</v>
      </c>
      <c r="BA1222" s="98">
        <f>_xll.qlInterestRateIndexFixingDate(Currency&amp;"ibor"&amp;Tenor,BB1222,Trigger)</f>
        <v>47956</v>
      </c>
      <c r="BB1222" s="98">
        <f>_xll.qlCalendarAdvance(Calendar,BB1221,AZ1222,"f",,Trigger)</f>
        <v>47960</v>
      </c>
      <c r="BC1222" s="98">
        <f>_xll.qlInterestRateIndexMaturity(Currency&amp;"ibor"&amp;Tenor,BB1222,Trigger)</f>
        <v>48143</v>
      </c>
      <c r="BD1222" s="242" t="e">
        <f>_xll.qlIndexFixing($AD$5,BA1222,TRUE,_xll.ohTrigger(Trigger,Trigger6M))</f>
        <v>#NUM!</v>
      </c>
      <c r="BE1222" s="242">
        <f>IFERROR(_xll.qlIndexFixing($BF$1,BA1222,,_xll.ohTrigger(Trigger,Trigger6M)),#N/A)</f>
        <v>1.9886147994608517E-2</v>
      </c>
    </row>
    <row r="1223" spans="52:57" ht="11.25" customHeight="1" x14ac:dyDescent="0.25">
      <c r="AZ1223" s="99" t="s">
        <v>83</v>
      </c>
      <c r="BA1223" s="98">
        <f>_xll.qlInterestRateIndexFixingDate(Currency&amp;"ibor"&amp;Tenor,BB1223,Trigger)</f>
        <v>47963</v>
      </c>
      <c r="BB1223" s="98">
        <f>_xll.qlCalendarAdvance(Calendar,BB1222,AZ1223,"f",,Trigger)</f>
        <v>47967</v>
      </c>
      <c r="BC1223" s="98">
        <f>_xll.qlInterestRateIndexMaturity(Currency&amp;"ibor"&amp;Tenor,BB1223,Trigger)</f>
        <v>48150</v>
      </c>
      <c r="BD1223" s="242" t="e">
        <f>_xll.qlIndexFixing($AD$5,BA1223,TRUE,_xll.ohTrigger(Trigger,Trigger6M))</f>
        <v>#NUM!</v>
      </c>
      <c r="BE1223" s="242">
        <f>IFERROR(_xll.qlIndexFixing($BF$1,BA1223,,_xll.ohTrigger(Trigger,Trigger6M)),#N/A)</f>
        <v>1.9877782433699163E-2</v>
      </c>
    </row>
    <row r="1224" spans="52:57" ht="11.25" customHeight="1" x14ac:dyDescent="0.25">
      <c r="AZ1224" s="99" t="s">
        <v>83</v>
      </c>
      <c r="BA1224" s="98">
        <f>_xll.qlInterestRateIndexFixingDate(Currency&amp;"ibor"&amp;Tenor,BB1224,Trigger)</f>
        <v>47970</v>
      </c>
      <c r="BB1224" s="98">
        <f>_xll.qlCalendarAdvance(Calendar,BB1223,AZ1224,"f",,Trigger)</f>
        <v>47974</v>
      </c>
      <c r="BC1224" s="98">
        <f>_xll.qlInterestRateIndexMaturity(Currency&amp;"ibor"&amp;Tenor,BB1224,Trigger)</f>
        <v>48158</v>
      </c>
      <c r="BD1224" s="242" t="e">
        <f>_xll.qlIndexFixing($AD$5,BA1224,TRUE,_xll.ohTrigger(Trigger,Trigger6M))</f>
        <v>#NUM!</v>
      </c>
      <c r="BE1224" s="242">
        <f>IFERROR(_xll.qlIndexFixing($BF$1,BA1224,,_xll.ohTrigger(Trigger,Trigger6M)),#N/A)</f>
        <v>1.9869305298961758E-2</v>
      </c>
    </row>
    <row r="1225" spans="52:57" ht="11.25" customHeight="1" x14ac:dyDescent="0.25">
      <c r="AZ1225" s="99" t="s">
        <v>83</v>
      </c>
      <c r="BA1225" s="98">
        <f>_xll.qlInterestRateIndexFixingDate(Currency&amp;"ibor"&amp;Tenor,BB1225,Trigger)</f>
        <v>47977</v>
      </c>
      <c r="BB1225" s="98">
        <f>_xll.qlCalendarAdvance(Calendar,BB1224,AZ1225,"f",,Trigger)</f>
        <v>47981</v>
      </c>
      <c r="BC1225" s="98">
        <f>_xll.qlInterestRateIndexMaturity(Currency&amp;"ibor"&amp;Tenor,BB1225,Trigger)</f>
        <v>48165</v>
      </c>
      <c r="BD1225" s="242" t="e">
        <f>_xll.qlIndexFixing($AD$5,BA1225,TRUE,_xll.ohTrigger(Trigger,Trigger6M))</f>
        <v>#NUM!</v>
      </c>
      <c r="BE1225" s="242">
        <f>IFERROR(_xll.qlIndexFixing($BF$1,BA1225,,_xll.ohTrigger(Trigger,Trigger6M)),#N/A)</f>
        <v>1.9860851323185377E-2</v>
      </c>
    </row>
    <row r="1226" spans="52:57" ht="11.25" customHeight="1" x14ac:dyDescent="0.25">
      <c r="AZ1226" s="99" t="s">
        <v>83</v>
      </c>
      <c r="BA1226" s="98">
        <f>_xll.qlInterestRateIndexFixingDate(Currency&amp;"ibor"&amp;Tenor,BB1226,Trigger)</f>
        <v>47984</v>
      </c>
      <c r="BB1226" s="98">
        <f>_xll.qlCalendarAdvance(Calendar,BB1225,AZ1226,"f",,Trigger)</f>
        <v>47988</v>
      </c>
      <c r="BC1226" s="98">
        <f>_xll.qlInterestRateIndexMaturity(Currency&amp;"ibor"&amp;Tenor,BB1226,Trigger)</f>
        <v>48172</v>
      </c>
      <c r="BD1226" s="242" t="e">
        <f>_xll.qlIndexFixing($AD$5,BA1226,TRUE,_xll.ohTrigger(Trigger,Trigger6M))</f>
        <v>#NUM!</v>
      </c>
      <c r="BE1226" s="242">
        <f>IFERROR(_xll.qlIndexFixing($BF$1,BA1226,,_xll.ohTrigger(Trigger,Trigger6M)),#N/A)</f>
        <v>1.9852355150994372E-2</v>
      </c>
    </row>
    <row r="1227" spans="52:57" ht="11.25" customHeight="1" x14ac:dyDescent="0.25">
      <c r="AZ1227" s="99" t="s">
        <v>83</v>
      </c>
      <c r="BA1227" s="98">
        <f>_xll.qlInterestRateIndexFixingDate(Currency&amp;"ibor"&amp;Tenor,BB1227,Trigger)</f>
        <v>47991</v>
      </c>
      <c r="BB1227" s="98">
        <f>_xll.qlCalendarAdvance(Calendar,BB1226,AZ1227,"f",,Trigger)</f>
        <v>47995</v>
      </c>
      <c r="BC1227" s="98">
        <f>_xll.qlInterestRateIndexMaturity(Currency&amp;"ibor"&amp;Tenor,BB1227,Trigger)</f>
        <v>48179</v>
      </c>
      <c r="BD1227" s="242" t="e">
        <f>_xll.qlIndexFixing($AD$5,BA1227,TRUE,_xll.ohTrigger(Trigger,Trigger6M))</f>
        <v>#NUM!</v>
      </c>
      <c r="BE1227" s="242">
        <f>IFERROR(_xll.qlIndexFixing($BF$1,BA1227,,_xll.ohTrigger(Trigger,Trigger6M)),#N/A)</f>
        <v>1.9843816973459383E-2</v>
      </c>
    </row>
    <row r="1228" spans="52:57" ht="11.25" customHeight="1" x14ac:dyDescent="0.25">
      <c r="AZ1228" s="99" t="s">
        <v>83</v>
      </c>
      <c r="BA1228" s="98">
        <f>_xll.qlInterestRateIndexFixingDate(Currency&amp;"ibor"&amp;Tenor,BB1228,Trigger)</f>
        <v>47998</v>
      </c>
      <c r="BB1228" s="98">
        <f>_xll.qlCalendarAdvance(Calendar,BB1227,AZ1228,"f",,Trigger)</f>
        <v>48002</v>
      </c>
      <c r="BC1228" s="98">
        <f>_xll.qlInterestRateIndexMaturity(Currency&amp;"ibor"&amp;Tenor,BB1228,Trigger)</f>
        <v>48185</v>
      </c>
      <c r="BD1228" s="242" t="e">
        <f>_xll.qlIndexFixing($AD$5,BA1228,TRUE,_xll.ohTrigger(Trigger,Trigger6M))</f>
        <v>#NUM!</v>
      </c>
      <c r="BE1228" s="242">
        <f>IFERROR(_xll.qlIndexFixing($BF$1,BA1228,,_xll.ohTrigger(Trigger,Trigger6M)),#N/A)</f>
        <v>1.9835319599435294E-2</v>
      </c>
    </row>
    <row r="1229" spans="52:57" ht="11.25" customHeight="1" x14ac:dyDescent="0.25">
      <c r="AZ1229" s="99" t="s">
        <v>83</v>
      </c>
      <c r="BA1229" s="98">
        <f>_xll.qlInterestRateIndexFixingDate(Currency&amp;"ibor"&amp;Tenor,BB1229,Trigger)</f>
        <v>48005</v>
      </c>
      <c r="BB1229" s="98">
        <f>_xll.qlCalendarAdvance(Calendar,BB1228,AZ1229,"f",,Trigger)</f>
        <v>48009</v>
      </c>
      <c r="BC1229" s="98">
        <f>_xll.qlInterestRateIndexMaturity(Currency&amp;"ibor"&amp;Tenor,BB1229,Trigger)</f>
        <v>48192</v>
      </c>
      <c r="BD1229" s="242" t="e">
        <f>_xll.qlIndexFixing($AD$5,BA1229,TRUE,_xll.ohTrigger(Trigger,Trigger6M))</f>
        <v>#NUM!</v>
      </c>
      <c r="BE1229" s="242">
        <f>IFERROR(_xll.qlIndexFixing($BF$1,BA1229,,_xll.ohTrigger(Trigger,Trigger6M)),#N/A)</f>
        <v>1.9826701364036085E-2</v>
      </c>
    </row>
    <row r="1230" spans="52:57" ht="11.25" customHeight="1" x14ac:dyDescent="0.25">
      <c r="AZ1230" s="99" t="s">
        <v>83</v>
      </c>
      <c r="BA1230" s="98">
        <f>_xll.qlInterestRateIndexFixingDate(Currency&amp;"ibor"&amp;Tenor,BB1230,Trigger)</f>
        <v>48012</v>
      </c>
      <c r="BB1230" s="98">
        <f>_xll.qlCalendarAdvance(Calendar,BB1229,AZ1230,"f",,Trigger)</f>
        <v>48016</v>
      </c>
      <c r="BC1230" s="98">
        <f>_xll.qlInterestRateIndexMaturity(Currency&amp;"ibor"&amp;Tenor,BB1230,Trigger)</f>
        <v>48199</v>
      </c>
      <c r="BD1230" s="242" t="e">
        <f>_xll.qlIndexFixing($AD$5,BA1230,TRUE,_xll.ohTrigger(Trigger,Trigger6M))</f>
        <v>#NUM!</v>
      </c>
      <c r="BE1230" s="242">
        <f>IFERROR(_xll.qlIndexFixing($BF$1,BA1230,,_xll.ohTrigger(Trigger,Trigger6M)),#N/A)</f>
        <v>1.9818041684918478E-2</v>
      </c>
    </row>
    <row r="1231" spans="52:57" ht="11.25" customHeight="1" x14ac:dyDescent="0.25">
      <c r="AZ1231" s="99" t="s">
        <v>83</v>
      </c>
      <c r="BA1231" s="98">
        <f>_xll.qlInterestRateIndexFixingDate(Currency&amp;"ibor"&amp;Tenor,BB1231,Trigger)</f>
        <v>48019</v>
      </c>
      <c r="BB1231" s="98">
        <f>_xll.qlCalendarAdvance(Calendar,BB1230,AZ1231,"f",,Trigger)</f>
        <v>48023</v>
      </c>
      <c r="BC1231" s="98">
        <f>_xll.qlInterestRateIndexMaturity(Currency&amp;"ibor"&amp;Tenor,BB1231,Trigger)</f>
        <v>48206</v>
      </c>
      <c r="BD1231" s="242" t="e">
        <f>_xll.qlIndexFixing($AD$5,BA1231,TRUE,_xll.ohTrigger(Trigger,Trigger6M))</f>
        <v>#NUM!</v>
      </c>
      <c r="BE1231" s="242">
        <f>IFERROR(_xll.qlIndexFixing($BF$1,BA1231,,_xll.ohTrigger(Trigger,Trigger6M)),#N/A)</f>
        <v>1.9809340753135323E-2</v>
      </c>
    </row>
    <row r="1232" spans="52:57" ht="11.25" customHeight="1" x14ac:dyDescent="0.25">
      <c r="AZ1232" s="99" t="s">
        <v>83</v>
      </c>
      <c r="BA1232" s="98">
        <f>_xll.qlInterestRateIndexFixingDate(Currency&amp;"ibor"&amp;Tenor,BB1232,Trigger)</f>
        <v>48026</v>
      </c>
      <c r="BB1232" s="98">
        <f>_xll.qlCalendarAdvance(Calendar,BB1231,AZ1232,"f",,Trigger)</f>
        <v>48030</v>
      </c>
      <c r="BC1232" s="98">
        <f>_xll.qlInterestRateIndexMaturity(Currency&amp;"ibor"&amp;Tenor,BB1232,Trigger)</f>
        <v>48215</v>
      </c>
      <c r="BD1232" s="242" t="e">
        <f>_xll.qlIndexFixing($AD$5,BA1232,TRUE,_xll.ohTrigger(Trigger,Trigger6M))</f>
        <v>#NUM!</v>
      </c>
      <c r="BE1232" s="242">
        <f>IFERROR(_xll.qlIndexFixing($BF$1,BA1232,,_xll.ohTrigger(Trigger,Trigger6M)),#N/A)</f>
        <v>1.9800406306717224E-2</v>
      </c>
    </row>
    <row r="1233" spans="52:57" ht="11.25" customHeight="1" x14ac:dyDescent="0.25">
      <c r="AZ1233" s="99" t="s">
        <v>83</v>
      </c>
      <c r="BA1233" s="98">
        <f>_xll.qlInterestRateIndexFixingDate(Currency&amp;"ibor"&amp;Tenor,BB1233,Trigger)</f>
        <v>48033</v>
      </c>
      <c r="BB1233" s="98">
        <f>_xll.qlCalendarAdvance(Calendar,BB1232,AZ1233,"f",,Trigger)</f>
        <v>48037</v>
      </c>
      <c r="BC1233" s="98">
        <f>_xll.qlInterestRateIndexMaturity(Currency&amp;"ibor"&amp;Tenor,BB1233,Trigger)</f>
        <v>48221</v>
      </c>
      <c r="BD1233" s="242" t="e">
        <f>_xll.qlIndexFixing($AD$5,BA1233,TRUE,_xll.ohTrigger(Trigger,Trigger6M))</f>
        <v>#NUM!</v>
      </c>
      <c r="BE1233" s="242">
        <f>IFERROR(_xll.qlIndexFixing($BF$1,BA1233,,_xll.ohTrigger(Trigger,Trigger6M)),#N/A)</f>
        <v>1.9791716495868934E-2</v>
      </c>
    </row>
    <row r="1234" spans="52:57" ht="11.25" customHeight="1" x14ac:dyDescent="0.25">
      <c r="AZ1234" s="99" t="s">
        <v>83</v>
      </c>
      <c r="BA1234" s="98">
        <f>_xll.qlInterestRateIndexFixingDate(Currency&amp;"ibor"&amp;Tenor,BB1234,Trigger)</f>
        <v>48040</v>
      </c>
      <c r="BB1234" s="98">
        <f>_xll.qlCalendarAdvance(Calendar,BB1233,AZ1234,"f",,Trigger)</f>
        <v>48044</v>
      </c>
      <c r="BC1234" s="98">
        <f>_xll.qlInterestRateIndexMaturity(Currency&amp;"ibor"&amp;Tenor,BB1234,Trigger)</f>
        <v>48228</v>
      </c>
      <c r="BD1234" s="242" t="e">
        <f>_xll.qlIndexFixing($AD$5,BA1234,TRUE,_xll.ohTrigger(Trigger,Trigger6M))</f>
        <v>#NUM!</v>
      </c>
      <c r="BE1234" s="242">
        <f>IFERROR(_xll.qlIndexFixing($BF$1,BA1234,,_xll.ohTrigger(Trigger,Trigger6M)),#N/A)</f>
        <v>1.9782889630833519E-2</v>
      </c>
    </row>
    <row r="1235" spans="52:57" ht="11.25" customHeight="1" x14ac:dyDescent="0.25">
      <c r="AZ1235" s="99" t="s">
        <v>83</v>
      </c>
      <c r="BA1235" s="98">
        <f>_xll.qlInterestRateIndexFixingDate(Currency&amp;"ibor"&amp;Tenor,BB1235,Trigger)</f>
        <v>48047</v>
      </c>
      <c r="BB1235" s="98">
        <f>_xll.qlCalendarAdvance(Calendar,BB1234,AZ1235,"f",,Trigger)</f>
        <v>48051</v>
      </c>
      <c r="BC1235" s="98">
        <f>_xll.qlInterestRateIndexMaturity(Currency&amp;"ibor"&amp;Tenor,BB1235,Trigger)</f>
        <v>48235</v>
      </c>
      <c r="BD1235" s="242" t="e">
        <f>_xll.qlIndexFixing($AD$5,BA1235,TRUE,_xll.ohTrigger(Trigger,Trigger6M))</f>
        <v>#NUM!</v>
      </c>
      <c r="BE1235" s="242">
        <f>IFERROR(_xll.qlIndexFixing($BF$1,BA1235,,_xll.ohTrigger(Trigger,Trigger6M)),#N/A)</f>
        <v>1.9774022288989678E-2</v>
      </c>
    </row>
    <row r="1236" spans="52:57" ht="11.25" customHeight="1" x14ac:dyDescent="0.25">
      <c r="AZ1236" s="99" t="s">
        <v>83</v>
      </c>
      <c r="BA1236" s="98">
        <f>_xll.qlInterestRateIndexFixingDate(Currency&amp;"ibor"&amp;Tenor,BB1236,Trigger)</f>
        <v>48054</v>
      </c>
      <c r="BB1236" s="98">
        <f>_xll.qlCalendarAdvance(Calendar,BB1235,AZ1236,"f",,Trigger)</f>
        <v>48058</v>
      </c>
      <c r="BC1236" s="98">
        <f>_xll.qlInterestRateIndexMaturity(Currency&amp;"ibor"&amp;Tenor,BB1236,Trigger)</f>
        <v>48242</v>
      </c>
      <c r="BD1236" s="242" t="e">
        <f>_xll.qlIndexFixing($AD$5,BA1236,TRUE,_xll.ohTrigger(Trigger,Trigger6M))</f>
        <v>#NUM!</v>
      </c>
      <c r="BE1236" s="242">
        <f>IFERROR(_xll.qlIndexFixing($BF$1,BA1236,,_xll.ohTrigger(Trigger,Trigger6M)),#N/A)</f>
        <v>1.976511466140066E-2</v>
      </c>
    </row>
    <row r="1237" spans="52:57" ht="11.25" customHeight="1" x14ac:dyDescent="0.25">
      <c r="AZ1237" s="99" t="s">
        <v>83</v>
      </c>
      <c r="BA1237" s="98">
        <f>_xll.qlInterestRateIndexFixingDate(Currency&amp;"ibor"&amp;Tenor,BB1237,Trigger)</f>
        <v>48061</v>
      </c>
      <c r="BB1237" s="98">
        <f>_xll.qlCalendarAdvance(Calendar,BB1236,AZ1237,"f",,Trigger)</f>
        <v>48065</v>
      </c>
      <c r="BC1237" s="98">
        <f>_xll.qlInterestRateIndexMaturity(Currency&amp;"ibor"&amp;Tenor,BB1237,Trigger)</f>
        <v>48249</v>
      </c>
      <c r="BD1237" s="242" t="e">
        <f>_xll.qlIndexFixing($AD$5,BA1237,TRUE,_xll.ohTrigger(Trigger,Trigger6M))</f>
        <v>#NUM!</v>
      </c>
      <c r="BE1237" s="242">
        <f>IFERROR(_xll.qlIndexFixing($BF$1,BA1237,,_xll.ohTrigger(Trigger,Trigger6M)),#N/A)</f>
        <v>1.9756166939129721E-2</v>
      </c>
    </row>
    <row r="1238" spans="52:57" ht="11.25" customHeight="1" x14ac:dyDescent="0.25">
      <c r="AZ1238" s="99" t="s">
        <v>83</v>
      </c>
      <c r="BA1238" s="98">
        <f>_xll.qlInterestRateIndexFixingDate(Currency&amp;"ibor"&amp;Tenor,BB1238,Trigger)</f>
        <v>48068</v>
      </c>
      <c r="BB1238" s="98">
        <f>_xll.qlCalendarAdvance(Calendar,BB1237,AZ1238,"f",,Trigger)</f>
        <v>48072</v>
      </c>
      <c r="BC1238" s="98">
        <f>_xll.qlInterestRateIndexMaturity(Currency&amp;"ibor"&amp;Tenor,BB1238,Trigger)</f>
        <v>48256</v>
      </c>
      <c r="BD1238" s="242" t="e">
        <f>_xll.qlIndexFixing($AD$5,BA1238,TRUE,_xll.ohTrigger(Trigger,Trigger6M))</f>
        <v>#NUM!</v>
      </c>
      <c r="BE1238" s="242">
        <f>IFERROR(_xll.qlIndexFixing($BF$1,BA1238,,_xll.ohTrigger(Trigger,Trigger6M)),#N/A)</f>
        <v>1.9747179313237505E-2</v>
      </c>
    </row>
    <row r="1239" spans="52:57" ht="11.25" customHeight="1" x14ac:dyDescent="0.25">
      <c r="AZ1239" s="99" t="s">
        <v>83</v>
      </c>
      <c r="BA1239" s="98">
        <f>_xll.qlInterestRateIndexFixingDate(Currency&amp;"ibor"&amp;Tenor,BB1239,Trigger)</f>
        <v>48075</v>
      </c>
      <c r="BB1239" s="98">
        <f>_xll.qlCalendarAdvance(Calendar,BB1238,AZ1239,"f",,Trigger)</f>
        <v>48079</v>
      </c>
      <c r="BC1239" s="98">
        <f>_xll.qlInterestRateIndexMaturity(Currency&amp;"ibor"&amp;Tenor,BB1239,Trigger)</f>
        <v>48263</v>
      </c>
      <c r="BD1239" s="242" t="e">
        <f>_xll.qlIndexFixing($AD$5,BA1239,TRUE,_xll.ohTrigger(Trigger,Trigger6M))</f>
        <v>#NUM!</v>
      </c>
      <c r="BE1239" s="242">
        <f>IFERROR(_xll.qlIndexFixing($BF$1,BA1239,,_xll.ohTrigger(Trigger,Trigger6M)),#N/A)</f>
        <v>1.9738151974783787E-2</v>
      </c>
    </row>
    <row r="1240" spans="52:57" ht="11.25" customHeight="1" x14ac:dyDescent="0.25">
      <c r="AZ1240" s="99" t="s">
        <v>83</v>
      </c>
      <c r="BA1240" s="98">
        <f>_xll.qlInterestRateIndexFixingDate(Currency&amp;"ibor"&amp;Tenor,BB1240,Trigger)</f>
        <v>48082</v>
      </c>
      <c r="BB1240" s="98">
        <f>_xll.qlCalendarAdvance(Calendar,BB1239,AZ1240,"f",,Trigger)</f>
        <v>48086</v>
      </c>
      <c r="BC1240" s="98">
        <f>_xll.qlInterestRateIndexMaturity(Currency&amp;"ibor"&amp;Tenor,BB1240,Trigger)</f>
        <v>48270</v>
      </c>
      <c r="BD1240" s="242" t="e">
        <f>_xll.qlIndexFixing($AD$5,BA1240,TRUE,_xll.ohTrigger(Trigger,Trigger6M))</f>
        <v>#NUM!</v>
      </c>
      <c r="BE1240" s="242">
        <f>IFERROR(_xll.qlIndexFixing($BF$1,BA1240,,_xll.ohTrigger(Trigger,Trigger6M)),#N/A)</f>
        <v>1.9729085114829216E-2</v>
      </c>
    </row>
    <row r="1241" spans="52:57" ht="11.25" customHeight="1" x14ac:dyDescent="0.25">
      <c r="AZ1241" s="99" t="s">
        <v>83</v>
      </c>
      <c r="BA1241" s="98">
        <f>_xll.qlInterestRateIndexFixingDate(Currency&amp;"ibor"&amp;Tenor,BB1241,Trigger)</f>
        <v>48089</v>
      </c>
      <c r="BB1241" s="98">
        <f>_xll.qlCalendarAdvance(Calendar,BB1240,AZ1241,"f",,Trigger)</f>
        <v>48093</v>
      </c>
      <c r="BC1241" s="98">
        <f>_xll.qlInterestRateIndexMaturity(Currency&amp;"ibor"&amp;Tenor,BB1241,Trigger)</f>
        <v>48275</v>
      </c>
      <c r="BD1241" s="242" t="e">
        <f>_xll.qlIndexFixing($AD$5,BA1241,TRUE,_xll.ohTrigger(Trigger,Trigger6M))</f>
        <v>#NUM!</v>
      </c>
      <c r="BE1241" s="242">
        <f>IFERROR(_xll.qlIndexFixing($BF$1,BA1241,,_xll.ohTrigger(Trigger,Trigger6M)),#N/A)</f>
        <v>1.9720229904954215E-2</v>
      </c>
    </row>
    <row r="1242" spans="52:57" ht="11.25" customHeight="1" x14ac:dyDescent="0.25">
      <c r="AZ1242" s="99" t="s">
        <v>83</v>
      </c>
      <c r="BA1242" s="98">
        <f>_xll.qlInterestRateIndexFixingDate(Currency&amp;"ibor"&amp;Tenor,BB1242,Trigger)</f>
        <v>48096</v>
      </c>
      <c r="BB1242" s="98">
        <f>_xll.qlCalendarAdvance(Calendar,BB1241,AZ1242,"f",,Trigger)</f>
        <v>48100</v>
      </c>
      <c r="BC1242" s="98">
        <f>_xll.qlInterestRateIndexMaturity(Currency&amp;"ibor"&amp;Tenor,BB1242,Trigger)</f>
        <v>48282</v>
      </c>
      <c r="BD1242" s="242" t="e">
        <f>_xll.qlIndexFixing($AD$5,BA1242,TRUE,_xll.ohTrigger(Trigger,Trigger6M))</f>
        <v>#NUM!</v>
      </c>
      <c r="BE1242" s="242">
        <f>IFERROR(_xll.qlIndexFixing($BF$1,BA1242,,_xll.ohTrigger(Trigger,Trigger6M)),#N/A)</f>
        <v>1.9711091032207303E-2</v>
      </c>
    </row>
    <row r="1243" spans="52:57" ht="11.25" customHeight="1" x14ac:dyDescent="0.25">
      <c r="AZ1243" s="99" t="s">
        <v>83</v>
      </c>
      <c r="BA1243" s="98">
        <f>_xll.qlInterestRateIndexFixingDate(Currency&amp;"ibor"&amp;Tenor,BB1243,Trigger)</f>
        <v>48103</v>
      </c>
      <c r="BB1243" s="98">
        <f>_xll.qlCalendarAdvance(Calendar,BB1242,AZ1243,"f",,Trigger)</f>
        <v>48107</v>
      </c>
      <c r="BC1243" s="98">
        <f>_xll.qlInterestRateIndexMaturity(Currency&amp;"ibor"&amp;Tenor,BB1243,Trigger)</f>
        <v>48289</v>
      </c>
      <c r="BD1243" s="242" t="e">
        <f>_xll.qlIndexFixing($AD$5,BA1243,TRUE,_xll.ohTrigger(Trigger,Trigger6M))</f>
        <v>#NUM!</v>
      </c>
      <c r="BE1243" s="242">
        <f>IFERROR(_xll.qlIndexFixing($BF$1,BA1243,,_xll.ohTrigger(Trigger,Trigger6M)),#N/A)</f>
        <v>1.9701913187621885E-2</v>
      </c>
    </row>
    <row r="1244" spans="52:57" ht="11.25" customHeight="1" x14ac:dyDescent="0.25">
      <c r="AZ1244" s="99" t="s">
        <v>83</v>
      </c>
      <c r="BA1244" s="98">
        <f>_xll.qlInterestRateIndexFixingDate(Currency&amp;"ibor"&amp;Tenor,BB1244,Trigger)</f>
        <v>48110</v>
      </c>
      <c r="BB1244" s="98">
        <f>_xll.qlCalendarAdvance(Calendar,BB1243,AZ1244,"f",,Trigger)</f>
        <v>48114</v>
      </c>
      <c r="BC1244" s="98">
        <f>_xll.qlInterestRateIndexMaturity(Currency&amp;"ibor"&amp;Tenor,BB1244,Trigger)</f>
        <v>48296</v>
      </c>
      <c r="BD1244" s="242" t="e">
        <f>_xll.qlIndexFixing($AD$5,BA1244,TRUE,_xll.ohTrigger(Trigger,Trigger6M))</f>
        <v>#NUM!</v>
      </c>
      <c r="BE1244" s="242">
        <f>IFERROR(_xll.qlIndexFixing($BF$1,BA1244,,_xll.ohTrigger(Trigger,Trigger6M)),#N/A)</f>
        <v>1.9692696562225817E-2</v>
      </c>
    </row>
    <row r="1245" spans="52:57" ht="11.25" customHeight="1" x14ac:dyDescent="0.25">
      <c r="AZ1245" s="99" t="s">
        <v>83</v>
      </c>
      <c r="BA1245" s="98">
        <f>_xll.qlInterestRateIndexFixingDate(Currency&amp;"ibor"&amp;Tenor,BB1245,Trigger)</f>
        <v>48117</v>
      </c>
      <c r="BB1245" s="98">
        <f>_xll.qlCalendarAdvance(Calendar,BB1244,AZ1245,"f",,Trigger)</f>
        <v>48121</v>
      </c>
      <c r="BC1245" s="98">
        <f>_xll.qlInterestRateIndexMaturity(Currency&amp;"ibor"&amp;Tenor,BB1245,Trigger)</f>
        <v>48304</v>
      </c>
      <c r="BD1245" s="242" t="e">
        <f>_xll.qlIndexFixing($AD$5,BA1245,TRUE,_xll.ohTrigger(Trigger,Trigger6M))</f>
        <v>#NUM!</v>
      </c>
      <c r="BE1245" s="242">
        <f>IFERROR(_xll.qlIndexFixing($BF$1,BA1245,,_xll.ohTrigger(Trigger,Trigger6M)),#N/A)</f>
        <v>1.9683303166617851E-2</v>
      </c>
    </row>
    <row r="1246" spans="52:57" ht="11.25" customHeight="1" x14ac:dyDescent="0.25">
      <c r="AZ1246" s="99" t="s">
        <v>83</v>
      </c>
      <c r="BA1246" s="98">
        <f>_xll.qlInterestRateIndexFixingDate(Currency&amp;"ibor"&amp;Tenor,BB1246,Trigger)</f>
        <v>48124</v>
      </c>
      <c r="BB1246" s="98">
        <f>_xll.qlCalendarAdvance(Calendar,BB1245,AZ1246,"f",,Trigger)</f>
        <v>48128</v>
      </c>
      <c r="BC1246" s="98">
        <f>_xll.qlInterestRateIndexMaturity(Currency&amp;"ibor"&amp;Tenor,BB1246,Trigger)</f>
        <v>48311</v>
      </c>
      <c r="BD1246" s="242" t="e">
        <f>_xll.qlIndexFixing($AD$5,BA1246,TRUE,_xll.ohTrigger(Trigger,Trigger6M))</f>
        <v>#NUM!</v>
      </c>
      <c r="BE1246" s="242">
        <f>IFERROR(_xll.qlIndexFixing($BF$1,BA1246,,_xll.ohTrigger(Trigger,Trigger6M)),#N/A)</f>
        <v>1.9674006370747444E-2</v>
      </c>
    </row>
    <row r="1247" spans="52:57" ht="11.25" customHeight="1" x14ac:dyDescent="0.25">
      <c r="AZ1247" s="99" t="s">
        <v>83</v>
      </c>
      <c r="BA1247" s="98">
        <f>_xll.qlInterestRateIndexFixingDate(Currency&amp;"ibor"&amp;Tenor,BB1247,Trigger)</f>
        <v>48131</v>
      </c>
      <c r="BB1247" s="98">
        <f>_xll.qlCalendarAdvance(Calendar,BB1246,AZ1247,"f",,Trigger)</f>
        <v>48135</v>
      </c>
      <c r="BC1247" s="98">
        <f>_xll.qlInterestRateIndexMaturity(Currency&amp;"ibor"&amp;Tenor,BB1247,Trigger)</f>
        <v>48318</v>
      </c>
      <c r="BD1247" s="242" t="e">
        <f>_xll.qlIndexFixing($AD$5,BA1247,TRUE,_xll.ohTrigger(Trigger,Trigger6M))</f>
        <v>#NUM!</v>
      </c>
      <c r="BE1247" s="242">
        <f>IFERROR(_xll.qlIndexFixing($BF$1,BA1247,,_xll.ohTrigger(Trigger,Trigger6M)),#N/A)</f>
        <v>1.9664671378947996E-2</v>
      </c>
    </row>
    <row r="1248" spans="52:57" ht="11.25" customHeight="1" x14ac:dyDescent="0.25">
      <c r="AZ1248" s="99" t="s">
        <v>83</v>
      </c>
      <c r="BA1248" s="98">
        <f>_xll.qlInterestRateIndexFixingDate(Currency&amp;"ibor"&amp;Tenor,BB1248,Trigger)</f>
        <v>48138</v>
      </c>
      <c r="BB1248" s="98">
        <f>_xll.qlCalendarAdvance(Calendar,BB1247,AZ1248,"f",,Trigger)</f>
        <v>48142</v>
      </c>
      <c r="BC1248" s="98">
        <f>_xll.qlInterestRateIndexMaturity(Currency&amp;"ibor"&amp;Tenor,BB1248,Trigger)</f>
        <v>48325</v>
      </c>
      <c r="BD1248" s="242" t="e">
        <f>_xll.qlIndexFixing($AD$5,BA1248,TRUE,_xll.ohTrigger(Trigger,Trigger6M))</f>
        <v>#NUM!</v>
      </c>
      <c r="BE1248" s="242">
        <f>IFERROR(_xll.qlIndexFixing($BF$1,BA1248,,_xll.ohTrigger(Trigger,Trigger6M)),#N/A)</f>
        <v>1.9655298382256197E-2</v>
      </c>
    </row>
    <row r="1249" spans="52:57" ht="11.25" customHeight="1" x14ac:dyDescent="0.25">
      <c r="AZ1249" s="99" t="s">
        <v>83</v>
      </c>
      <c r="BA1249" s="98">
        <f>_xll.qlInterestRateIndexFixingDate(Currency&amp;"ibor"&amp;Tenor,BB1249,Trigger)</f>
        <v>48145</v>
      </c>
      <c r="BB1249" s="98">
        <f>_xll.qlCalendarAdvance(Calendar,BB1248,AZ1249,"f",,Trigger)</f>
        <v>48149</v>
      </c>
      <c r="BC1249" s="98">
        <f>_xll.qlInterestRateIndexMaturity(Currency&amp;"ibor"&amp;Tenor,BB1249,Trigger)</f>
        <v>48332</v>
      </c>
      <c r="BD1249" s="242" t="e">
        <f>_xll.qlIndexFixing($AD$5,BA1249,TRUE,_xll.ohTrigger(Trigger,Trigger6M))</f>
        <v>#NUM!</v>
      </c>
      <c r="BE1249" s="242">
        <f>IFERROR(_xll.qlIndexFixing($BF$1,BA1249,,_xll.ohTrigger(Trigger,Trigger6M)),#N/A)</f>
        <v>1.9645887571706561E-2</v>
      </c>
    </row>
    <row r="1250" spans="52:57" ht="11.25" customHeight="1" x14ac:dyDescent="0.25">
      <c r="AZ1250" s="99" t="s">
        <v>83</v>
      </c>
      <c r="BA1250" s="98">
        <f>_xll.qlInterestRateIndexFixingDate(Currency&amp;"ibor"&amp;Tenor,BB1250,Trigger)</f>
        <v>48152</v>
      </c>
      <c r="BB1250" s="98">
        <f>_xll.qlCalendarAdvance(Calendar,BB1249,AZ1250,"f",,Trigger)</f>
        <v>48156</v>
      </c>
      <c r="BC1250" s="98">
        <f>_xll.qlInterestRateIndexMaturity(Currency&amp;"ibor"&amp;Tenor,BB1250,Trigger)</f>
        <v>48338</v>
      </c>
      <c r="BD1250" s="242" t="e">
        <f>_xll.qlIndexFixing($AD$5,BA1250,TRUE,_xll.ohTrigger(Trigger,Trigger6M))</f>
        <v>#NUM!</v>
      </c>
      <c r="BE1250" s="242">
        <f>IFERROR(_xll.qlIndexFixing($BF$1,BA1250,,_xll.ohTrigger(Trigger,Trigger6M)),#N/A)</f>
        <v>1.9636593110228275E-2</v>
      </c>
    </row>
    <row r="1251" spans="52:57" ht="11.25" customHeight="1" x14ac:dyDescent="0.25">
      <c r="AZ1251" s="99" t="s">
        <v>83</v>
      </c>
      <c r="BA1251" s="98">
        <f>_xll.qlInterestRateIndexFixingDate(Currency&amp;"ibor"&amp;Tenor,BB1251,Trigger)</f>
        <v>48159</v>
      </c>
      <c r="BB1251" s="98">
        <f>_xll.qlCalendarAdvance(Calendar,BB1250,AZ1251,"f",,Trigger)</f>
        <v>48163</v>
      </c>
      <c r="BC1251" s="98">
        <f>_xll.qlInterestRateIndexMaturity(Currency&amp;"ibor"&amp;Tenor,BB1251,Trigger)</f>
        <v>48345</v>
      </c>
      <c r="BD1251" s="242" t="e">
        <f>_xll.qlIndexFixing($AD$5,BA1251,TRUE,_xll.ohTrigger(Trigger,Trigger6M))</f>
        <v>#NUM!</v>
      </c>
      <c r="BE1251" s="242">
        <f>IFERROR(_xll.qlIndexFixing($BF$1,BA1251,,_xll.ohTrigger(Trigger,Trigger6M)),#N/A)</f>
        <v>1.9627110367830807E-2</v>
      </c>
    </row>
    <row r="1252" spans="52:57" ht="11.25" customHeight="1" x14ac:dyDescent="0.25">
      <c r="AZ1252" s="99" t="s">
        <v>83</v>
      </c>
      <c r="BA1252" s="98">
        <f>_xll.qlInterestRateIndexFixingDate(Currency&amp;"ibor"&amp;Tenor,BB1252,Trigger)</f>
        <v>48166</v>
      </c>
      <c r="BB1252" s="98">
        <f>_xll.qlCalendarAdvance(Calendar,BB1251,AZ1252,"f",,Trigger)</f>
        <v>48170</v>
      </c>
      <c r="BC1252" s="98">
        <f>_xll.qlInterestRateIndexMaturity(Currency&amp;"ibor"&amp;Tenor,BB1252,Trigger)</f>
        <v>48352</v>
      </c>
      <c r="BD1252" s="242" t="e">
        <f>_xll.qlIndexFixing($AD$5,BA1252,TRUE,_xll.ohTrigger(Trigger,Trigger6M))</f>
        <v>#NUM!</v>
      </c>
      <c r="BE1252" s="242">
        <f>IFERROR(_xll.qlIndexFixing($BF$1,BA1252,,_xll.ohTrigger(Trigger,Trigger6M)),#N/A)</f>
        <v>1.9617590372798956E-2</v>
      </c>
    </row>
    <row r="1253" spans="52:57" ht="11.25" customHeight="1" x14ac:dyDescent="0.25">
      <c r="AZ1253" s="99" t="s">
        <v>83</v>
      </c>
      <c r="BA1253" s="98">
        <f>_xll.qlInterestRateIndexFixingDate(Currency&amp;"ibor"&amp;Tenor,BB1253,Trigger)</f>
        <v>48173</v>
      </c>
      <c r="BB1253" s="98">
        <f>_xll.qlCalendarAdvance(Calendar,BB1252,AZ1253,"f",,Trigger)</f>
        <v>48177</v>
      </c>
      <c r="BC1253" s="98">
        <f>_xll.qlInterestRateIndexMaturity(Currency&amp;"ibor"&amp;Tenor,BB1253,Trigger)</f>
        <v>48359</v>
      </c>
      <c r="BD1253" s="242" t="e">
        <f>_xll.qlIndexFixing($AD$5,BA1253,TRUE,_xll.ohTrigger(Trigger,Trigger6M))</f>
        <v>#NUM!</v>
      </c>
      <c r="BE1253" s="242">
        <f>IFERROR(_xll.qlIndexFixing($BF$1,BA1253,,_xll.ohTrigger(Trigger,Trigger6M)),#N/A)</f>
        <v>1.9608033316146956E-2</v>
      </c>
    </row>
    <row r="1254" spans="52:57" ht="11.25" customHeight="1" x14ac:dyDescent="0.25">
      <c r="AZ1254" s="99" t="s">
        <v>83</v>
      </c>
      <c r="BA1254" s="98">
        <f>_xll.qlInterestRateIndexFixingDate(Currency&amp;"ibor"&amp;Tenor,BB1254,Trigger)</f>
        <v>48180</v>
      </c>
      <c r="BB1254" s="98">
        <f>_xll.qlCalendarAdvance(Calendar,BB1253,AZ1254,"f",,Trigger)</f>
        <v>48184</v>
      </c>
      <c r="BC1254" s="98">
        <f>_xll.qlInterestRateIndexMaturity(Currency&amp;"ibor"&amp;Tenor,BB1254,Trigger)</f>
        <v>48367</v>
      </c>
      <c r="BD1254" s="242" t="e">
        <f>_xll.qlIndexFixing($AD$5,BA1254,TRUE,_xll.ohTrigger(Trigger,Trigger6M))</f>
        <v>#NUM!</v>
      </c>
      <c r="BE1254" s="242">
        <f>IFERROR(_xll.qlIndexFixing($BF$1,BA1254,,_xll.ohTrigger(Trigger,Trigger6M)),#N/A)</f>
        <v>1.9598272997195177E-2</v>
      </c>
    </row>
    <row r="1255" spans="52:57" ht="11.25" customHeight="1" x14ac:dyDescent="0.25">
      <c r="AZ1255" s="99" t="s">
        <v>83</v>
      </c>
      <c r="BA1255" s="98">
        <f>_xll.qlInterestRateIndexFixingDate(Currency&amp;"ibor"&amp;Tenor,BB1255,Trigger)</f>
        <v>48187</v>
      </c>
      <c r="BB1255" s="98">
        <f>_xll.qlCalendarAdvance(Calendar,BB1254,AZ1255,"f",,Trigger)</f>
        <v>48191</v>
      </c>
      <c r="BC1255" s="98">
        <f>_xll.qlInterestRateIndexMaturity(Currency&amp;"ibor"&amp;Tenor,BB1255,Trigger)</f>
        <v>48374</v>
      </c>
      <c r="BD1255" s="242" t="e">
        <f>_xll.qlIndexFixing($AD$5,BA1255,TRUE,_xll.ohTrigger(Trigger,Trigger6M))</f>
        <v>#NUM!</v>
      </c>
      <c r="BE1255" s="242">
        <f>IFERROR(_xll.qlIndexFixing($BF$1,BA1255,,_xll.ohTrigger(Trigger,Trigger6M)),#N/A)</f>
        <v>1.9588639315139371E-2</v>
      </c>
    </row>
    <row r="1256" spans="52:57" ht="11.25" customHeight="1" x14ac:dyDescent="0.25">
      <c r="AZ1256" s="99" t="s">
        <v>83</v>
      </c>
      <c r="BA1256" s="98">
        <f>_xll.qlInterestRateIndexFixingDate(Currency&amp;"ibor"&amp;Tenor,BB1256,Trigger)</f>
        <v>48194</v>
      </c>
      <c r="BB1256" s="98">
        <f>_xll.qlCalendarAdvance(Calendar,BB1255,AZ1256,"f",,Trigger)</f>
        <v>48198</v>
      </c>
      <c r="BC1256" s="98">
        <f>_xll.qlInterestRateIndexMaturity(Currency&amp;"ibor"&amp;Tenor,BB1256,Trigger)</f>
        <v>48381</v>
      </c>
      <c r="BD1256" s="242" t="e">
        <f>_xll.qlIndexFixing($AD$5,BA1256,TRUE,_xll.ohTrigger(Trigger,Trigger6M))</f>
        <v>#NUM!</v>
      </c>
      <c r="BE1256" s="242">
        <f>IFERROR(_xll.qlIndexFixing($BF$1,BA1256,,_xll.ohTrigger(Trigger,Trigger6M)),#N/A)</f>
        <v>1.9578969156425808E-2</v>
      </c>
    </row>
    <row r="1257" spans="52:57" ht="11.25" customHeight="1" x14ac:dyDescent="0.25">
      <c r="AZ1257" s="99" t="s">
        <v>83</v>
      </c>
      <c r="BA1257" s="98">
        <f>_xll.qlInterestRateIndexFixingDate(Currency&amp;"ibor"&amp;Tenor,BB1257,Trigger)</f>
        <v>48201</v>
      </c>
      <c r="BB1257" s="98">
        <f>_xll.qlCalendarAdvance(Calendar,BB1256,AZ1257,"f",,Trigger)</f>
        <v>48205</v>
      </c>
      <c r="BC1257" s="98">
        <f>_xll.qlInterestRateIndexMaturity(Currency&amp;"ibor"&amp;Tenor,BB1257,Trigger)</f>
        <v>48388</v>
      </c>
      <c r="BD1257" s="242" t="e">
        <f>_xll.qlIndexFixing($AD$5,BA1257,TRUE,_xll.ohTrigger(Trigger,Trigger6M))</f>
        <v>#NUM!</v>
      </c>
      <c r="BE1257" s="242">
        <f>IFERROR(_xll.qlIndexFixing($BF$1,BA1257,,_xll.ohTrigger(Trigger,Trigger6M)),#N/A)</f>
        <v>1.9569262712076329E-2</v>
      </c>
    </row>
    <row r="1258" spans="52:57" ht="11.25" customHeight="1" x14ac:dyDescent="0.25">
      <c r="AZ1258" s="99" t="s">
        <v>83</v>
      </c>
      <c r="BA1258" s="98">
        <f>_xll.qlInterestRateIndexFixingDate(Currency&amp;"ibor"&amp;Tenor,BB1258,Trigger)</f>
        <v>48206</v>
      </c>
      <c r="BB1258" s="98">
        <f>_xll.qlCalendarAdvance(Calendar,BB1257,AZ1258,"f",,Trigger)</f>
        <v>48212</v>
      </c>
      <c r="BC1258" s="98">
        <f>_xll.qlInterestRateIndexMaturity(Currency&amp;"ibor"&amp;Tenor,BB1258,Trigger)</f>
        <v>48395</v>
      </c>
      <c r="BD1258" s="242" t="e">
        <f>_xll.qlIndexFixing($AD$5,BA1258,TRUE,_xll.ohTrigger(Trigger,Trigger6M))</f>
        <v>#NUM!</v>
      </c>
      <c r="BE1258" s="242">
        <f>IFERROR(_xll.qlIndexFixing($BF$1,BA1258,,_xll.ohTrigger(Trigger,Trigger6M)),#N/A)</f>
        <v>1.9559520173110155E-2</v>
      </c>
    </row>
    <row r="1259" spans="52:57" ht="11.25" customHeight="1" x14ac:dyDescent="0.25">
      <c r="AZ1259" s="99" t="s">
        <v>83</v>
      </c>
      <c r="BA1259" s="98">
        <f>_xll.qlInterestRateIndexFixingDate(Currency&amp;"ibor"&amp;Tenor,BB1259,Trigger)</f>
        <v>48215</v>
      </c>
      <c r="BB1259" s="98">
        <f>_xll.qlCalendarAdvance(Calendar,BB1258,AZ1259,"f",,Trigger)</f>
        <v>48219</v>
      </c>
      <c r="BC1259" s="98">
        <f>_xll.qlInterestRateIndexMaturity(Currency&amp;"ibor"&amp;Tenor,BB1259,Trigger)</f>
        <v>48401</v>
      </c>
      <c r="BD1259" s="242" t="e">
        <f>_xll.qlIndexFixing($AD$5,BA1259,TRUE,_xll.ohTrigger(Trigger,Trigger6M))</f>
        <v>#NUM!</v>
      </c>
      <c r="BE1259" s="242">
        <f>IFERROR(_xll.qlIndexFixing($BF$1,BA1259,,_xll.ohTrigger(Trigger,Trigger6M)),#N/A)</f>
        <v>1.9549923378885319E-2</v>
      </c>
    </row>
    <row r="1260" spans="52:57" ht="11.25" customHeight="1" x14ac:dyDescent="0.25">
      <c r="AZ1260" s="99" t="s">
        <v>83</v>
      </c>
      <c r="BA1260" s="98">
        <f>_xll.qlInterestRateIndexFixingDate(Currency&amp;"ibor"&amp;Tenor,BB1260,Trigger)</f>
        <v>48222</v>
      </c>
      <c r="BB1260" s="98">
        <f>_xll.qlCalendarAdvance(Calendar,BB1259,AZ1260,"f",,Trigger)</f>
        <v>48226</v>
      </c>
      <c r="BC1260" s="98">
        <f>_xll.qlInterestRateIndexMaturity(Currency&amp;"ibor"&amp;Tenor,BB1260,Trigger)</f>
        <v>48408</v>
      </c>
      <c r="BD1260" s="242" t="e">
        <f>_xll.qlIndexFixing($AD$5,BA1260,TRUE,_xll.ohTrigger(Trigger,Trigger6M))</f>
        <v>#NUM!</v>
      </c>
      <c r="BE1260" s="242">
        <f>IFERROR(_xll.qlIndexFixing($BF$1,BA1260,,_xll.ohTrigger(Trigger,Trigger6M)),#N/A)</f>
        <v>1.9540112239191242E-2</v>
      </c>
    </row>
    <row r="1261" spans="52:57" ht="11.25" customHeight="1" x14ac:dyDescent="0.25">
      <c r="AZ1261" s="99" t="s">
        <v>83</v>
      </c>
      <c r="BA1261" s="98">
        <f>_xll.qlInterestRateIndexFixingDate(Currency&amp;"ibor"&amp;Tenor,BB1261,Trigger)</f>
        <v>48229</v>
      </c>
      <c r="BB1261" s="98">
        <f>_xll.qlCalendarAdvance(Calendar,BB1260,AZ1261,"f",,Trigger)</f>
        <v>48233</v>
      </c>
      <c r="BC1261" s="98">
        <f>_xll.qlInterestRateIndexMaturity(Currency&amp;"ibor"&amp;Tenor,BB1261,Trigger)</f>
        <v>48415</v>
      </c>
      <c r="BD1261" s="242" t="e">
        <f>_xll.qlIndexFixing($AD$5,BA1261,TRUE,_xll.ohTrigger(Trigger,Trigger6M))</f>
        <v>#NUM!</v>
      </c>
      <c r="BE1261" s="242">
        <f>IFERROR(_xll.qlIndexFixing($BF$1,BA1261,,_xll.ohTrigger(Trigger,Trigger6M)),#N/A)</f>
        <v>1.9530265565941726E-2</v>
      </c>
    </row>
    <row r="1262" spans="52:57" ht="11.25" customHeight="1" x14ac:dyDescent="0.25">
      <c r="AZ1262" s="99" t="s">
        <v>83</v>
      </c>
      <c r="BA1262" s="98">
        <f>_xll.qlInterestRateIndexFixingDate(Currency&amp;"ibor"&amp;Tenor,BB1262,Trigger)</f>
        <v>48236</v>
      </c>
      <c r="BB1262" s="98">
        <f>_xll.qlCalendarAdvance(Calendar,BB1261,AZ1262,"f",,Trigger)</f>
        <v>48240</v>
      </c>
      <c r="BC1262" s="98">
        <f>_xll.qlInterestRateIndexMaturity(Currency&amp;"ibor"&amp;Tenor,BB1262,Trigger)</f>
        <v>48422</v>
      </c>
      <c r="BD1262" s="242" t="e">
        <f>_xll.qlIndexFixing($AD$5,BA1262,TRUE,_xll.ohTrigger(Trigger,Trigger6M))</f>
        <v>#NUM!</v>
      </c>
      <c r="BE1262" s="242">
        <f>IFERROR(_xll.qlIndexFixing($BF$1,BA1262,,_xll.ohTrigger(Trigger,Trigger6M)),#N/A)</f>
        <v>1.9520383550136074E-2</v>
      </c>
    </row>
    <row r="1263" spans="52:57" ht="11.25" customHeight="1" x14ac:dyDescent="0.25">
      <c r="AZ1263" s="99" t="s">
        <v>83</v>
      </c>
      <c r="BA1263" s="98">
        <f>_xll.qlInterestRateIndexFixingDate(Currency&amp;"ibor"&amp;Tenor,BB1263,Trigger)</f>
        <v>48243</v>
      </c>
      <c r="BB1263" s="98">
        <f>_xll.qlCalendarAdvance(Calendar,BB1262,AZ1263,"f",,Trigger)</f>
        <v>48247</v>
      </c>
      <c r="BC1263" s="98">
        <f>_xll.qlInterestRateIndexMaturity(Currency&amp;"ibor"&amp;Tenor,BB1263,Trigger)</f>
        <v>48429</v>
      </c>
      <c r="BD1263" s="242" t="e">
        <f>_xll.qlIndexFixing($AD$5,BA1263,TRUE,_xll.ohTrigger(Trigger,Trigger6M))</f>
        <v>#NUM!</v>
      </c>
      <c r="BE1263" s="242">
        <f>IFERROR(_xll.qlIndexFixing($BF$1,BA1263,,_xll.ohTrigger(Trigger,Trigger6M)),#N/A)</f>
        <v>1.9510466382772276E-2</v>
      </c>
    </row>
    <row r="1264" spans="52:57" ht="11.25" customHeight="1" x14ac:dyDescent="0.25">
      <c r="AZ1264" s="99" t="s">
        <v>83</v>
      </c>
      <c r="BA1264" s="98">
        <f>_xll.qlInterestRateIndexFixingDate(Currency&amp;"ibor"&amp;Tenor,BB1264,Trigger)</f>
        <v>48250</v>
      </c>
      <c r="BB1264" s="98">
        <f>_xll.qlCalendarAdvance(Calendar,BB1263,AZ1264,"f",,Trigger)</f>
        <v>48254</v>
      </c>
      <c r="BC1264" s="98">
        <f>_xll.qlInterestRateIndexMaturity(Currency&amp;"ibor"&amp;Tenor,BB1264,Trigger)</f>
        <v>48436</v>
      </c>
      <c r="BD1264" s="242" t="e">
        <f>_xll.qlIndexFixing($AD$5,BA1264,TRUE,_xll.ohTrigger(Trigger,Trigger6M))</f>
        <v>#NUM!</v>
      </c>
      <c r="BE1264" s="242">
        <f>IFERROR(_xll.qlIndexFixing($BF$1,BA1264,,_xll.ohTrigger(Trigger,Trigger6M)),#N/A)</f>
        <v>1.9500514254847435E-2</v>
      </c>
    </row>
    <row r="1265" spans="52:57" ht="11.25" customHeight="1" x14ac:dyDescent="0.25">
      <c r="AZ1265" s="99" t="s">
        <v>83</v>
      </c>
      <c r="BA1265" s="98">
        <f>_xll.qlInterestRateIndexFixingDate(Currency&amp;"ibor"&amp;Tenor,BB1265,Trigger)</f>
        <v>48257</v>
      </c>
      <c r="BB1265" s="98">
        <f>_xll.qlCalendarAdvance(Calendar,BB1264,AZ1265,"f",,Trigger)</f>
        <v>48261</v>
      </c>
      <c r="BC1265" s="98">
        <f>_xll.qlInterestRateIndexMaturity(Currency&amp;"ibor"&amp;Tenor,BB1265,Trigger)</f>
        <v>48443</v>
      </c>
      <c r="BD1265" s="242" t="e">
        <f>_xll.qlIndexFixing($AD$5,BA1265,TRUE,_xll.ohTrigger(Trigger,Trigger6M))</f>
        <v>#NUM!</v>
      </c>
      <c r="BE1265" s="242">
        <f>IFERROR(_xll.qlIndexFixing($BF$1,BA1265,,_xll.ohTrigger(Trigger,Trigger6M)),#N/A)</f>
        <v>1.9490527357355153E-2</v>
      </c>
    </row>
    <row r="1266" spans="52:57" ht="11.25" customHeight="1" x14ac:dyDescent="0.25">
      <c r="AZ1266" s="99" t="s">
        <v>83</v>
      </c>
      <c r="BA1266" s="98">
        <f>_xll.qlInterestRateIndexFixingDate(Currency&amp;"ibor"&amp;Tenor,BB1266,Trigger)</f>
        <v>48264</v>
      </c>
      <c r="BB1266" s="98">
        <f>_xll.qlCalendarAdvance(Calendar,BB1265,AZ1266,"f",,Trigger)</f>
        <v>48268</v>
      </c>
      <c r="BC1266" s="98">
        <f>_xll.qlInterestRateIndexMaturity(Currency&amp;"ibor"&amp;Tenor,BB1266,Trigger)</f>
        <v>48450</v>
      </c>
      <c r="BD1266" s="242" t="e">
        <f>_xll.qlIndexFixing($AD$5,BA1266,TRUE,_xll.ohTrigger(Trigger,Trigger6M))</f>
        <v>#NUM!</v>
      </c>
      <c r="BE1266" s="242">
        <f>IFERROR(_xll.qlIndexFixing($BF$1,BA1266,,_xll.ohTrigger(Trigger,Trigger6M)),#N/A)</f>
        <v>1.9480505881287261E-2</v>
      </c>
    </row>
    <row r="1267" spans="52:57" ht="11.25" customHeight="1" x14ac:dyDescent="0.25">
      <c r="AZ1267" s="99" t="s">
        <v>83</v>
      </c>
      <c r="BA1267" s="98">
        <f>_xll.qlInterestRateIndexFixingDate(Currency&amp;"ibor"&amp;Tenor,BB1267,Trigger)</f>
        <v>48271</v>
      </c>
      <c r="BB1267" s="98">
        <f>_xll.qlCalendarAdvance(Calendar,BB1266,AZ1267,"f",,Trigger)</f>
        <v>48275</v>
      </c>
      <c r="BC1267" s="98">
        <f>_xll.qlInterestRateIndexMaturity(Currency&amp;"ibor"&amp;Tenor,BB1267,Trigger)</f>
        <v>48459</v>
      </c>
      <c r="BD1267" s="242" t="e">
        <f>_xll.qlIndexFixing($AD$5,BA1267,TRUE,_xll.ohTrigger(Trigger,Trigger6M))</f>
        <v>#NUM!</v>
      </c>
      <c r="BE1267" s="242">
        <f>IFERROR(_xll.qlIndexFixing($BF$1,BA1267,,_xll.ohTrigger(Trigger,Trigger6M)),#N/A)</f>
        <v>1.9470038862716699E-2</v>
      </c>
    </row>
    <row r="1268" spans="52:57" ht="11.25" customHeight="1" x14ac:dyDescent="0.25">
      <c r="AZ1268" s="99" t="s">
        <v>83</v>
      </c>
      <c r="BA1268" s="98">
        <f>_xll.qlInterestRateIndexFixingDate(Currency&amp;"ibor"&amp;Tenor,BB1268,Trigger)</f>
        <v>48278</v>
      </c>
      <c r="BB1268" s="98">
        <f>_xll.qlCalendarAdvance(Calendar,BB1267,AZ1268,"f",,Trigger)</f>
        <v>48282</v>
      </c>
      <c r="BC1268" s="98">
        <f>_xll.qlInterestRateIndexMaturity(Currency&amp;"ibor"&amp;Tenor,BB1268,Trigger)</f>
        <v>48466</v>
      </c>
      <c r="BD1268" s="242" t="e">
        <f>_xll.qlIndexFixing($AD$5,BA1268,TRUE,_xll.ohTrigger(Trigger,Trigger6M))</f>
        <v>#NUM!</v>
      </c>
      <c r="BE1268" s="242">
        <f>IFERROR(_xll.qlIndexFixing($BF$1,BA1268,,_xll.ohTrigger(Trigger,Trigger6M)),#N/A)</f>
        <v>1.9459942965189152E-2</v>
      </c>
    </row>
    <row r="1269" spans="52:57" ht="11.25" customHeight="1" x14ac:dyDescent="0.25">
      <c r="AZ1269" s="99" t="s">
        <v>83</v>
      </c>
      <c r="BA1269" s="98">
        <f>_xll.qlInterestRateIndexFixingDate(Currency&amp;"ibor"&amp;Tenor,BB1269,Trigger)</f>
        <v>48285</v>
      </c>
      <c r="BB1269" s="98">
        <f>_xll.qlCalendarAdvance(Calendar,BB1268,AZ1269,"f",,Trigger)</f>
        <v>48289</v>
      </c>
      <c r="BC1269" s="98">
        <f>_xll.qlInterestRateIndexMaturity(Currency&amp;"ibor"&amp;Tenor,BB1269,Trigger)</f>
        <v>48473</v>
      </c>
      <c r="BD1269" s="242" t="e">
        <f>_xll.qlIndexFixing($AD$5,BA1269,TRUE,_xll.ohTrigger(Trigger,Trigger6M))</f>
        <v>#NUM!</v>
      </c>
      <c r="BE1269" s="242">
        <f>IFERROR(_xll.qlIndexFixing($BF$1,BA1269,,_xll.ohTrigger(Trigger,Trigger6M)),#N/A)</f>
        <v>1.9449813086240879E-2</v>
      </c>
    </row>
    <row r="1270" spans="52:57" ht="11.25" customHeight="1" x14ac:dyDescent="0.25">
      <c r="AZ1270" s="99" t="s">
        <v>83</v>
      </c>
      <c r="BA1270" s="98">
        <f>_xll.qlInterestRateIndexFixingDate(Currency&amp;"ibor"&amp;Tenor,BB1270,Trigger)</f>
        <v>48292</v>
      </c>
      <c r="BB1270" s="98">
        <f>_xll.qlCalendarAdvance(Calendar,BB1269,AZ1270,"f",,Trigger)</f>
        <v>48296</v>
      </c>
      <c r="BC1270" s="98">
        <f>_xll.qlInterestRateIndexMaturity(Currency&amp;"ibor"&amp;Tenor,BB1270,Trigger)</f>
        <v>48480</v>
      </c>
      <c r="BD1270" s="242" t="e">
        <f>_xll.qlIndexFixing($AD$5,BA1270,TRUE,_xll.ohTrigger(Trigger,Trigger6M))</f>
        <v>#NUM!</v>
      </c>
      <c r="BE1270" s="242">
        <f>IFERROR(_xll.qlIndexFixing($BF$1,BA1270,,_xll.ohTrigger(Trigger,Trigger6M)),#N/A)</f>
        <v>1.9439649416881272E-2</v>
      </c>
    </row>
    <row r="1271" spans="52:57" ht="11.25" customHeight="1" x14ac:dyDescent="0.25">
      <c r="AZ1271" s="99" t="s">
        <v>83</v>
      </c>
      <c r="BA1271" s="98">
        <f>_xll.qlInterestRateIndexFixingDate(Currency&amp;"ibor"&amp;Tenor,BB1271,Trigger)</f>
        <v>48297</v>
      </c>
      <c r="BB1271" s="98">
        <f>_xll.qlCalendarAdvance(Calendar,BB1270,AZ1271,"f",,Trigger)</f>
        <v>48303</v>
      </c>
      <c r="BC1271" s="98">
        <f>_xll.qlInterestRateIndexMaturity(Currency&amp;"ibor"&amp;Tenor,BB1271,Trigger)</f>
        <v>48487</v>
      </c>
      <c r="BD1271" s="242" t="e">
        <f>_xll.qlIndexFixing($AD$5,BA1271,TRUE,_xll.ohTrigger(Trigger,Trigger6M))</f>
        <v>#NUM!</v>
      </c>
      <c r="BE1271" s="242">
        <f>IFERROR(_xll.qlIndexFixing($BF$1,BA1271,,_xll.ohTrigger(Trigger,Trigger6M)),#N/A)</f>
        <v>1.9429452148117969E-2</v>
      </c>
    </row>
    <row r="1272" spans="52:57" ht="11.25" customHeight="1" x14ac:dyDescent="0.25">
      <c r="AZ1272" s="99" t="s">
        <v>83</v>
      </c>
      <c r="BA1272" s="98">
        <f>_xll.qlInterestRateIndexFixingDate(Currency&amp;"ibor"&amp;Tenor,BB1272,Trigger)</f>
        <v>48306</v>
      </c>
      <c r="BB1272" s="98">
        <f>_xll.qlCalendarAdvance(Calendar,BB1271,AZ1272,"f",,Trigger)</f>
        <v>48310</v>
      </c>
      <c r="BC1272" s="98">
        <f>_xll.qlInterestRateIndexMaturity(Currency&amp;"ibor"&amp;Tenor,BB1272,Trigger)</f>
        <v>48493</v>
      </c>
      <c r="BD1272" s="242" t="e">
        <f>_xll.qlIndexFixing($AD$5,BA1272,TRUE,_xll.ohTrigger(Trigger,Trigger6M))</f>
        <v>#NUM!</v>
      </c>
      <c r="BE1272" s="242">
        <f>IFERROR(_xll.qlIndexFixing($BF$1,BA1272,,_xll.ohTrigger(Trigger,Trigger6M)),#N/A)</f>
        <v>1.9419441659851835E-2</v>
      </c>
    </row>
    <row r="1273" spans="52:57" ht="11.25" customHeight="1" x14ac:dyDescent="0.25">
      <c r="AZ1273" s="99" t="s">
        <v>83</v>
      </c>
      <c r="BA1273" s="98">
        <f>_xll.qlInterestRateIndexFixingDate(Currency&amp;"ibor"&amp;Tenor,BB1273,Trigger)</f>
        <v>48313</v>
      </c>
      <c r="BB1273" s="98">
        <f>_xll.qlCalendarAdvance(Calendar,BB1272,AZ1273,"f",,Trigger)</f>
        <v>48317</v>
      </c>
      <c r="BC1273" s="98">
        <f>_xll.qlInterestRateIndexMaturity(Currency&amp;"ibor"&amp;Tenor,BB1273,Trigger)</f>
        <v>48500</v>
      </c>
      <c r="BD1273" s="242" t="e">
        <f>_xll.qlIndexFixing($AD$5,BA1273,TRUE,_xll.ohTrigger(Trigger,Trigger6M))</f>
        <v>#NUM!</v>
      </c>
      <c r="BE1273" s="242">
        <f>IFERROR(_xll.qlIndexFixing($BF$1,BA1273,,_xll.ohTrigger(Trigger,Trigger6M)),#N/A)</f>
        <v>1.9409180622799664E-2</v>
      </c>
    </row>
    <row r="1274" spans="52:57" ht="11.25" customHeight="1" x14ac:dyDescent="0.25">
      <c r="AZ1274" s="99" t="s">
        <v>83</v>
      </c>
      <c r="BA1274" s="98">
        <f>_xll.qlInterestRateIndexFixingDate(Currency&amp;"ibor"&amp;Tenor,BB1274,Trigger)</f>
        <v>48320</v>
      </c>
      <c r="BB1274" s="98">
        <f>_xll.qlCalendarAdvance(Calendar,BB1273,AZ1274,"f",,Trigger)</f>
        <v>48324</v>
      </c>
      <c r="BC1274" s="98">
        <f>_xll.qlInterestRateIndexMaturity(Currency&amp;"ibor"&amp;Tenor,BB1274,Trigger)</f>
        <v>48507</v>
      </c>
      <c r="BD1274" s="242" t="e">
        <f>_xll.qlIndexFixing($AD$5,BA1274,TRUE,_xll.ohTrigger(Trigger,Trigger6M))</f>
        <v>#NUM!</v>
      </c>
      <c r="BE1274" s="242">
        <f>IFERROR(_xll.qlIndexFixing($BF$1,BA1274,,_xll.ohTrigger(Trigger,Trigger6M)),#N/A)</f>
        <v>1.9398886547193305E-2</v>
      </c>
    </row>
    <row r="1275" spans="52:57" ht="11.25" customHeight="1" x14ac:dyDescent="0.25">
      <c r="AZ1275" s="99" t="s">
        <v>83</v>
      </c>
      <c r="BA1275" s="98">
        <f>_xll.qlInterestRateIndexFixingDate(Currency&amp;"ibor"&amp;Tenor,BB1275,Trigger)</f>
        <v>48327</v>
      </c>
      <c r="BB1275" s="98">
        <f>_xll.qlCalendarAdvance(Calendar,BB1274,AZ1275,"f",,Trigger)</f>
        <v>48331</v>
      </c>
      <c r="BC1275" s="98">
        <f>_xll.qlInterestRateIndexMaturity(Currency&amp;"ibor"&amp;Tenor,BB1275,Trigger)</f>
        <v>48514</v>
      </c>
      <c r="BD1275" s="242" t="e">
        <f>_xll.qlIndexFixing($AD$5,BA1275,TRUE,_xll.ohTrigger(Trigger,Trigger6M))</f>
        <v>#NUM!</v>
      </c>
      <c r="BE1275" s="242">
        <f>IFERROR(_xll.qlIndexFixing($BF$1,BA1275,,_xll.ohTrigger(Trigger,Trigger6M)),#N/A)</f>
        <v>1.9388559624018784E-2</v>
      </c>
    </row>
    <row r="1276" spans="52:57" ht="11.25" customHeight="1" x14ac:dyDescent="0.25">
      <c r="AZ1276" s="99" t="s">
        <v>83</v>
      </c>
      <c r="BA1276" s="98">
        <f>_xll.qlInterestRateIndexFixingDate(Currency&amp;"ibor"&amp;Tenor,BB1276,Trigger)</f>
        <v>48334</v>
      </c>
      <c r="BB1276" s="98">
        <f>_xll.qlCalendarAdvance(Calendar,BB1275,AZ1276,"f",,Trigger)</f>
        <v>48338</v>
      </c>
      <c r="BC1276" s="98">
        <f>_xll.qlInterestRateIndexMaturity(Currency&amp;"ibor"&amp;Tenor,BB1276,Trigger)</f>
        <v>48522</v>
      </c>
      <c r="BD1276" s="242" t="e">
        <f>_xll.qlIndexFixing($AD$5,BA1276,TRUE,_xll.ohTrigger(Trigger,Trigger6M))</f>
        <v>#NUM!</v>
      </c>
      <c r="BE1276" s="242">
        <f>IFERROR(_xll.qlIndexFixing($BF$1,BA1276,,_xll.ohTrigger(Trigger,Trigger6M)),#N/A)</f>
        <v>1.9377968498365022E-2</v>
      </c>
    </row>
    <row r="1277" spans="52:57" ht="11.25" customHeight="1" x14ac:dyDescent="0.25">
      <c r="AZ1277" s="99" t="s">
        <v>83</v>
      </c>
      <c r="BA1277" s="98">
        <f>_xll.qlInterestRateIndexFixingDate(Currency&amp;"ibor"&amp;Tenor,BB1277,Trigger)</f>
        <v>48341</v>
      </c>
      <c r="BB1277" s="98">
        <f>_xll.qlCalendarAdvance(Calendar,BB1276,AZ1277,"f",,Trigger)</f>
        <v>48345</v>
      </c>
      <c r="BC1277" s="98">
        <f>_xll.qlInterestRateIndexMaturity(Currency&amp;"ibor"&amp;Tenor,BB1277,Trigger)</f>
        <v>48529</v>
      </c>
      <c r="BD1277" s="242" t="e">
        <f>_xll.qlIndexFixing($AD$5,BA1277,TRUE,_xll.ohTrigger(Trigger,Trigger6M))</f>
        <v>#NUM!</v>
      </c>
      <c r="BE1277" s="242">
        <f>IFERROR(_xll.qlIndexFixing($BF$1,BA1277,,_xll.ohTrigger(Trigger,Trigger6M)),#N/A)</f>
        <v>1.9367573644216707E-2</v>
      </c>
    </row>
    <row r="1278" spans="52:57" ht="11.25" customHeight="1" x14ac:dyDescent="0.25">
      <c r="AZ1278" s="99" t="s">
        <v>83</v>
      </c>
      <c r="BA1278" s="98">
        <f>_xll.qlInterestRateIndexFixingDate(Currency&amp;"ibor"&amp;Tenor,BB1278,Trigger)</f>
        <v>48348</v>
      </c>
      <c r="BB1278" s="98">
        <f>_xll.qlCalendarAdvance(Calendar,BB1277,AZ1278,"f",,Trigger)</f>
        <v>48352</v>
      </c>
      <c r="BC1278" s="98">
        <f>_xll.qlInterestRateIndexMaturity(Currency&amp;"ibor"&amp;Tenor,BB1278,Trigger)</f>
        <v>48536</v>
      </c>
      <c r="BD1278" s="242" t="e">
        <f>_xll.qlIndexFixing($AD$5,BA1278,TRUE,_xll.ohTrigger(Trigger,Trigger6M))</f>
        <v>#NUM!</v>
      </c>
      <c r="BE1278" s="242">
        <f>IFERROR(_xll.qlIndexFixing($BF$1,BA1278,,_xll.ohTrigger(Trigger,Trigger6M)),#N/A)</f>
        <v>1.935714652765522E-2</v>
      </c>
    </row>
    <row r="1279" spans="52:57" ht="11.25" customHeight="1" x14ac:dyDescent="0.25">
      <c r="AZ1279" s="99" t="s">
        <v>83</v>
      </c>
      <c r="BA1279" s="98">
        <f>_xll.qlInterestRateIndexFixingDate(Currency&amp;"ibor"&amp;Tenor,BB1279,Trigger)</f>
        <v>48355</v>
      </c>
      <c r="BB1279" s="98">
        <f>_xll.qlCalendarAdvance(Calendar,BB1278,AZ1279,"f",,Trigger)</f>
        <v>48359</v>
      </c>
      <c r="BC1279" s="98">
        <f>_xll.qlInterestRateIndexMaturity(Currency&amp;"ibor"&amp;Tenor,BB1279,Trigger)</f>
        <v>48543</v>
      </c>
      <c r="BD1279" s="242" t="e">
        <f>_xll.qlIndexFixing($AD$5,BA1279,TRUE,_xll.ohTrigger(Trigger,Trigger6M))</f>
        <v>#NUM!</v>
      </c>
      <c r="BE1279" s="242">
        <f>IFERROR(_xll.qlIndexFixing($BF$1,BA1279,,_xll.ohTrigger(Trigger,Trigger6M)),#N/A)</f>
        <v>1.9346687339669086E-2</v>
      </c>
    </row>
    <row r="1280" spans="52:57" ht="11.25" customHeight="1" x14ac:dyDescent="0.25">
      <c r="AZ1280" s="99" t="s">
        <v>83</v>
      </c>
      <c r="BA1280" s="98">
        <f>_xll.qlInterestRateIndexFixingDate(Currency&amp;"ibor"&amp;Tenor,BB1280,Trigger)</f>
        <v>48362</v>
      </c>
      <c r="BB1280" s="98">
        <f>_xll.qlCalendarAdvance(Calendar,BB1279,AZ1280,"f",,Trigger)</f>
        <v>48366</v>
      </c>
      <c r="BC1280" s="98">
        <f>_xll.qlInterestRateIndexMaturity(Currency&amp;"ibor"&amp;Tenor,BB1280,Trigger)</f>
        <v>48549</v>
      </c>
      <c r="BD1280" s="242" t="e">
        <f>_xll.qlIndexFixing($AD$5,BA1280,TRUE,_xll.ohTrigger(Trigger,Trigger6M))</f>
        <v>#NUM!</v>
      </c>
      <c r="BE1280" s="242">
        <f>IFERROR(_xll.qlIndexFixing($BF$1,BA1280,,_xll.ohTrigger(Trigger,Trigger6M)),#N/A)</f>
        <v>1.9336438978956826E-2</v>
      </c>
    </row>
    <row r="1281" spans="52:57" ht="11.25" customHeight="1" x14ac:dyDescent="0.25">
      <c r="AZ1281" s="99" t="s">
        <v>83</v>
      </c>
      <c r="BA1281" s="98">
        <f>_xll.qlInterestRateIndexFixingDate(Currency&amp;"ibor"&amp;Tenor,BB1281,Trigger)</f>
        <v>48369</v>
      </c>
      <c r="BB1281" s="98">
        <f>_xll.qlCalendarAdvance(Calendar,BB1280,AZ1281,"f",,Trigger)</f>
        <v>48373</v>
      </c>
      <c r="BC1281" s="98">
        <f>_xll.qlInterestRateIndexMaturity(Currency&amp;"ibor"&amp;Tenor,BB1281,Trigger)</f>
        <v>48556</v>
      </c>
      <c r="BD1281" s="242" t="e">
        <f>_xll.qlIndexFixing($AD$5,BA1281,TRUE,_xll.ohTrigger(Trigger,Trigger6M))</f>
        <v>#NUM!</v>
      </c>
      <c r="BE1281" s="242">
        <f>IFERROR(_xll.qlIndexFixing($BF$1,BA1281,,_xll.ohTrigger(Trigger,Trigger6M)),#N/A)</f>
        <v>1.9325918980940944E-2</v>
      </c>
    </row>
    <row r="1282" spans="52:57" ht="11.25" customHeight="1" x14ac:dyDescent="0.25">
      <c r="AZ1282" s="99" t="s">
        <v>83</v>
      </c>
      <c r="BA1282" s="98">
        <f>_xll.qlInterestRateIndexFixingDate(Currency&amp;"ibor"&amp;Tenor,BB1282,Trigger)</f>
        <v>48376</v>
      </c>
      <c r="BB1282" s="98">
        <f>_xll.qlCalendarAdvance(Calendar,BB1281,AZ1282,"f",,Trigger)</f>
        <v>48380</v>
      </c>
      <c r="BC1282" s="98">
        <f>_xll.qlInterestRateIndexMaturity(Currency&amp;"ibor"&amp;Tenor,BB1282,Trigger)</f>
        <v>48563</v>
      </c>
      <c r="BD1282" s="242" t="e">
        <f>_xll.qlIndexFixing($AD$5,BA1282,TRUE,_xll.ohTrigger(Trigger,Trigger6M))</f>
        <v>#NUM!</v>
      </c>
      <c r="BE1282" s="242">
        <f>IFERROR(_xll.qlIndexFixing($BF$1,BA1282,,_xll.ohTrigger(Trigger,Trigger6M)),#N/A)</f>
        <v>1.9315367472189621E-2</v>
      </c>
    </row>
    <row r="1283" spans="52:57" ht="11.25" customHeight="1" x14ac:dyDescent="0.25">
      <c r="AZ1283" s="99" t="s">
        <v>83</v>
      </c>
      <c r="BA1283" s="98">
        <f>_xll.qlInterestRateIndexFixingDate(Currency&amp;"ibor"&amp;Tenor,BB1283,Trigger)</f>
        <v>48383</v>
      </c>
      <c r="BB1283" s="98">
        <f>_xll.qlCalendarAdvance(Calendar,BB1282,AZ1283,"f",,Trigger)</f>
        <v>48387</v>
      </c>
      <c r="BC1283" s="98">
        <f>_xll.qlInterestRateIndexMaturity(Currency&amp;"ibor"&amp;Tenor,BB1283,Trigger)</f>
        <v>48570</v>
      </c>
      <c r="BD1283" s="242" t="e">
        <f>_xll.qlIndexFixing($AD$5,BA1283,TRUE,_xll.ohTrigger(Trigger,Trigger6M))</f>
        <v>#NUM!</v>
      </c>
      <c r="BE1283" s="242">
        <f>IFERROR(_xll.qlIndexFixing($BF$1,BA1283,,_xll.ohTrigger(Trigger,Trigger6M)),#N/A)</f>
        <v>1.9304784643669661E-2</v>
      </c>
    </row>
    <row r="1284" spans="52:57" ht="11.25" customHeight="1" x14ac:dyDescent="0.25">
      <c r="AZ1284" s="99" t="s">
        <v>83</v>
      </c>
      <c r="BA1284" s="98">
        <f>_xll.qlInterestRateIndexFixingDate(Currency&amp;"ibor"&amp;Tenor,BB1284,Trigger)</f>
        <v>48390</v>
      </c>
      <c r="BB1284" s="98">
        <f>_xll.qlCalendarAdvance(Calendar,BB1283,AZ1284,"f",,Trigger)</f>
        <v>48394</v>
      </c>
      <c r="BC1284" s="98">
        <f>_xll.qlInterestRateIndexMaturity(Currency&amp;"ibor"&amp;Tenor,BB1284,Trigger)</f>
        <v>48577</v>
      </c>
      <c r="BD1284" s="242" t="e">
        <f>_xll.qlIndexFixing($AD$5,BA1284,TRUE,_xll.ohTrigger(Trigger,Trigger6M))</f>
        <v>#NUM!</v>
      </c>
      <c r="BE1284" s="242">
        <f>IFERROR(_xll.qlIndexFixing($BF$1,BA1284,,_xll.ohTrigger(Trigger,Trigger6M)),#N/A)</f>
        <v>1.9294170686344814E-2</v>
      </c>
    </row>
    <row r="1285" spans="52:57" ht="11.25" customHeight="1" x14ac:dyDescent="0.25">
      <c r="AZ1285" s="99" t="s">
        <v>83</v>
      </c>
      <c r="BA1285" s="98">
        <f>_xll.qlInterestRateIndexFixingDate(Currency&amp;"ibor"&amp;Tenor,BB1285,Trigger)</f>
        <v>48397</v>
      </c>
      <c r="BB1285" s="98">
        <f>_xll.qlCalendarAdvance(Calendar,BB1284,AZ1285,"f",,Trigger)</f>
        <v>48401</v>
      </c>
      <c r="BC1285" s="98">
        <f>_xll.qlInterestRateIndexMaturity(Currency&amp;"ibor"&amp;Tenor,BB1285,Trigger)</f>
        <v>48585</v>
      </c>
      <c r="BD1285" s="242" t="e">
        <f>_xll.qlIndexFixing($AD$5,BA1285,TRUE,_xll.ohTrigger(Trigger,Trigger6M))</f>
        <v>#NUM!</v>
      </c>
      <c r="BE1285" s="242">
        <f>IFERROR(_xll.qlIndexFixing($BF$1,BA1285,,_xll.ohTrigger(Trigger,Trigger6M)),#N/A)</f>
        <v>1.9283269406917779E-2</v>
      </c>
    </row>
    <row r="1286" spans="52:57" ht="11.25" customHeight="1" x14ac:dyDescent="0.25">
      <c r="AZ1286" s="99" t="s">
        <v>83</v>
      </c>
      <c r="BA1286" s="98">
        <f>_xll.qlInterestRateIndexFixingDate(Currency&amp;"ibor"&amp;Tenor,BB1286,Trigger)</f>
        <v>48404</v>
      </c>
      <c r="BB1286" s="98">
        <f>_xll.qlCalendarAdvance(Calendar,BB1285,AZ1286,"f",,Trigger)</f>
        <v>48408</v>
      </c>
      <c r="BC1286" s="98">
        <f>_xll.qlInterestRateIndexMaturity(Currency&amp;"ibor"&amp;Tenor,BB1286,Trigger)</f>
        <v>48592</v>
      </c>
      <c r="BD1286" s="242" t="e">
        <f>_xll.qlIndexFixing($AD$5,BA1286,TRUE,_xll.ohTrigger(Trigger,Trigger6M))</f>
        <v>#NUM!</v>
      </c>
      <c r="BE1286" s="242">
        <f>IFERROR(_xll.qlIndexFixing($BF$1,BA1286,,_xll.ohTrigger(Trigger,Trigger6M)),#N/A)</f>
        <v>1.9272591066445049E-2</v>
      </c>
    </row>
    <row r="1287" spans="52:57" ht="11.25" customHeight="1" x14ac:dyDescent="0.25">
      <c r="AZ1287" s="99" t="s">
        <v>83</v>
      </c>
      <c r="BA1287" s="98">
        <f>_xll.qlInterestRateIndexFixingDate(Currency&amp;"ibor"&amp;Tenor,BB1287,Trigger)</f>
        <v>48411</v>
      </c>
      <c r="BB1287" s="98">
        <f>_xll.qlCalendarAdvance(Calendar,BB1286,AZ1287,"f",,Trigger)</f>
        <v>48415</v>
      </c>
      <c r="BC1287" s="98">
        <f>_xll.qlInterestRateIndexMaturity(Currency&amp;"ibor"&amp;Tenor,BB1287,Trigger)</f>
        <v>48599</v>
      </c>
      <c r="BD1287" s="242" t="e">
        <f>_xll.qlIndexFixing($AD$5,BA1287,TRUE,_xll.ohTrigger(Trigger,Trigger6M))</f>
        <v>#NUM!</v>
      </c>
      <c r="BE1287" s="242">
        <f>IFERROR(_xll.qlIndexFixing($BF$1,BA1287,,_xll.ohTrigger(Trigger,Trigger6M)),#N/A)</f>
        <v>1.9261882182369891E-2</v>
      </c>
    </row>
    <row r="1288" spans="52:57" ht="11.25" customHeight="1" x14ac:dyDescent="0.25">
      <c r="AZ1288" s="99" t="s">
        <v>83</v>
      </c>
      <c r="BA1288" s="98">
        <f>_xll.qlInterestRateIndexFixingDate(Currency&amp;"ibor"&amp;Tenor,BB1288,Trigger)</f>
        <v>48418</v>
      </c>
      <c r="BB1288" s="98">
        <f>_xll.qlCalendarAdvance(Calendar,BB1287,AZ1288,"f",,Trigger)</f>
        <v>48422</v>
      </c>
      <c r="BC1288" s="98">
        <f>_xll.qlInterestRateIndexMaturity(Currency&amp;"ibor"&amp;Tenor,BB1288,Trigger)</f>
        <v>48606</v>
      </c>
      <c r="BD1288" s="242" t="e">
        <f>_xll.qlIndexFixing($AD$5,BA1288,TRUE,_xll.ohTrigger(Trigger,Trigger6M))</f>
        <v>#NUM!</v>
      </c>
      <c r="BE1288" s="242">
        <f>IFERROR(_xll.qlIndexFixing($BF$1,BA1288,,_xll.ohTrigger(Trigger,Trigger6M)),#N/A)</f>
        <v>1.9251142945656941E-2</v>
      </c>
    </row>
    <row r="1289" spans="52:57" ht="11.25" customHeight="1" x14ac:dyDescent="0.25">
      <c r="AZ1289" s="99" t="s">
        <v>83</v>
      </c>
      <c r="BA1289" s="98">
        <f>_xll.qlInterestRateIndexFixingDate(Currency&amp;"ibor"&amp;Tenor,BB1289,Trigger)</f>
        <v>48425</v>
      </c>
      <c r="BB1289" s="98">
        <f>_xll.qlCalendarAdvance(Calendar,BB1288,AZ1289,"f",,Trigger)</f>
        <v>48429</v>
      </c>
      <c r="BC1289" s="98">
        <f>_xll.qlInterestRateIndexMaturity(Currency&amp;"ibor"&amp;Tenor,BB1289,Trigger)</f>
        <v>48613</v>
      </c>
      <c r="BD1289" s="242" t="e">
        <f>_xll.qlIndexFixing($AD$5,BA1289,TRUE,_xll.ohTrigger(Trigger,Trigger6M))</f>
        <v>#NUM!</v>
      </c>
      <c r="BE1289" s="242">
        <f>IFERROR(_xll.qlIndexFixing($BF$1,BA1289,,_xll.ohTrigger(Trigger,Trigger6M)),#N/A)</f>
        <v>1.9240373547270394E-2</v>
      </c>
    </row>
    <row r="1290" spans="52:57" ht="11.25" customHeight="1" x14ac:dyDescent="0.25">
      <c r="AZ1290" s="99" t="s">
        <v>83</v>
      </c>
      <c r="BA1290" s="98">
        <f>_xll.qlInterestRateIndexFixingDate(Currency&amp;"ibor"&amp;Tenor,BB1290,Trigger)</f>
        <v>48432</v>
      </c>
      <c r="BB1290" s="98">
        <f>_xll.qlCalendarAdvance(Calendar,BB1289,AZ1290,"f",,Trigger)</f>
        <v>48436</v>
      </c>
      <c r="BC1290" s="98">
        <f>_xll.qlInterestRateIndexMaturity(Currency&amp;"ibor"&amp;Tenor,BB1290,Trigger)</f>
        <v>48620</v>
      </c>
      <c r="BD1290" s="242" t="e">
        <f>_xll.qlIndexFixing($AD$5,BA1290,TRUE,_xll.ohTrigger(Trigger,Trigger6M))</f>
        <v>#NUM!</v>
      </c>
      <c r="BE1290" s="242">
        <f>IFERROR(_xll.qlIndexFixing($BF$1,BA1290,,_xll.ohTrigger(Trigger,Trigger6M)),#N/A)</f>
        <v>1.922957417817011E-2</v>
      </c>
    </row>
    <row r="1291" spans="52:57" ht="11.25" customHeight="1" x14ac:dyDescent="0.25">
      <c r="AZ1291" s="99" t="s">
        <v>83</v>
      </c>
      <c r="BA1291" s="98">
        <f>_xll.qlInterestRateIndexFixingDate(Currency&amp;"ibor"&amp;Tenor,BB1291,Trigger)</f>
        <v>48439</v>
      </c>
      <c r="BB1291" s="98">
        <f>_xll.qlCalendarAdvance(Calendar,BB1290,AZ1291,"f",,Trigger)</f>
        <v>48443</v>
      </c>
      <c r="BC1291" s="98">
        <f>_xll.qlInterestRateIndexMaturity(Currency&amp;"ibor"&amp;Tenor,BB1291,Trigger)</f>
        <v>48627</v>
      </c>
      <c r="BD1291" s="242" t="e">
        <f>_xll.qlIndexFixing($AD$5,BA1291,TRUE,_xll.ohTrigger(Trigger,Trigger6M))</f>
        <v>#NUM!</v>
      </c>
      <c r="BE1291" s="242">
        <f>IFERROR(_xll.qlIndexFixing($BF$1,BA1291,,_xll.ohTrigger(Trigger,Trigger6M)),#N/A)</f>
        <v>1.9218745029313342E-2</v>
      </c>
    </row>
    <row r="1292" spans="52:57" ht="11.25" customHeight="1" x14ac:dyDescent="0.25">
      <c r="AZ1292" s="99" t="s">
        <v>83</v>
      </c>
      <c r="BA1292" s="98">
        <f>_xll.qlInterestRateIndexFixingDate(Currency&amp;"ibor"&amp;Tenor,BB1292,Trigger)</f>
        <v>48446</v>
      </c>
      <c r="BB1292" s="98">
        <f>_xll.qlCalendarAdvance(Calendar,BB1291,AZ1292,"f",,Trigger)</f>
        <v>48450</v>
      </c>
      <c r="BC1292" s="98">
        <f>_xll.qlInterestRateIndexMaturity(Currency&amp;"ibor"&amp;Tenor,BB1292,Trigger)</f>
        <v>48634</v>
      </c>
      <c r="BD1292" s="242" t="e">
        <f>_xll.qlIndexFixing($AD$5,BA1292,TRUE,_xll.ohTrigger(Trigger,Trigger6M))</f>
        <v>#NUM!</v>
      </c>
      <c r="BE1292" s="242">
        <f>IFERROR(_xll.qlIndexFixing($BF$1,BA1292,,_xll.ohTrigger(Trigger,Trigger6M)),#N/A)</f>
        <v>1.9207886291654729E-2</v>
      </c>
    </row>
    <row r="1293" spans="52:57" ht="11.25" customHeight="1" x14ac:dyDescent="0.25">
      <c r="AZ1293" s="99" t="s">
        <v>83</v>
      </c>
      <c r="BA1293" s="98">
        <f>_xll.qlInterestRateIndexFixingDate(Currency&amp;"ibor"&amp;Tenor,BB1293,Trigger)</f>
        <v>48453</v>
      </c>
      <c r="BB1293" s="98">
        <f>_xll.qlCalendarAdvance(Calendar,BB1292,AZ1293,"f",,Trigger)</f>
        <v>48457</v>
      </c>
      <c r="BC1293" s="98">
        <f>_xll.qlInterestRateIndexMaturity(Currency&amp;"ibor"&amp;Tenor,BB1293,Trigger)</f>
        <v>48638</v>
      </c>
      <c r="BD1293" s="242" t="e">
        <f>_xll.qlIndexFixing($AD$5,BA1293,TRUE,_xll.ohTrigger(Trigger,Trigger6M))</f>
        <v>#NUM!</v>
      </c>
      <c r="BE1293" s="242">
        <f>IFERROR(_xll.qlIndexFixing($BF$1,BA1293,,_xll.ohTrigger(Trigger,Trigger6M)),#N/A)</f>
        <v>1.9197830265503979E-2</v>
      </c>
    </row>
    <row r="1294" spans="52:57" ht="11.25" customHeight="1" x14ac:dyDescent="0.25">
      <c r="AZ1294" s="99" t="s">
        <v>83</v>
      </c>
      <c r="BA1294" s="98">
        <f>_xll.qlInterestRateIndexFixingDate(Currency&amp;"ibor"&amp;Tenor,BB1294,Trigger)</f>
        <v>48460</v>
      </c>
      <c r="BB1294" s="98">
        <f>_xll.qlCalendarAdvance(Calendar,BB1293,AZ1294,"f",,Trigger)</f>
        <v>48464</v>
      </c>
      <c r="BC1294" s="98">
        <f>_xll.qlInterestRateIndexMaturity(Currency&amp;"ibor"&amp;Tenor,BB1294,Trigger)</f>
        <v>48645</v>
      </c>
      <c r="BD1294" s="242" t="e">
        <f>_xll.qlIndexFixing($AD$5,BA1294,TRUE,_xll.ohTrigger(Trigger,Trigger6M))</f>
        <v>#NUM!</v>
      </c>
      <c r="BE1294" s="242">
        <f>IFERROR(_xll.qlIndexFixing($BF$1,BA1294,,_xll.ohTrigger(Trigger,Trigger6M)),#N/A)</f>
        <v>1.9186920724753861E-2</v>
      </c>
    </row>
    <row r="1295" spans="52:57" ht="11.25" customHeight="1" x14ac:dyDescent="0.25">
      <c r="AZ1295" s="99" t="s">
        <v>83</v>
      </c>
      <c r="BA1295" s="98">
        <f>_xll.qlInterestRateIndexFixingDate(Currency&amp;"ibor"&amp;Tenor,BB1295,Trigger)</f>
        <v>48467</v>
      </c>
      <c r="BB1295" s="98">
        <f>_xll.qlCalendarAdvance(Calendar,BB1294,AZ1295,"f",,Trigger)</f>
        <v>48471</v>
      </c>
      <c r="BC1295" s="98">
        <f>_xll.qlInterestRateIndexMaturity(Currency&amp;"ibor"&amp;Tenor,BB1295,Trigger)</f>
        <v>48652</v>
      </c>
      <c r="BD1295" s="242" t="e">
        <f>_xll.qlIndexFixing($AD$5,BA1295,TRUE,_xll.ohTrigger(Trigger,Trigger6M))</f>
        <v>#NUM!</v>
      </c>
      <c r="BE1295" s="242">
        <f>IFERROR(_xll.qlIndexFixing($BF$1,BA1295,,_xll.ohTrigger(Trigger,Trigger6M)),#N/A)</f>
        <v>1.9175982130772762E-2</v>
      </c>
    </row>
    <row r="1296" spans="52:57" ht="11.25" customHeight="1" x14ac:dyDescent="0.25">
      <c r="AZ1296" s="99" t="s">
        <v>83</v>
      </c>
      <c r="BA1296" s="98">
        <f>_xll.qlInterestRateIndexFixingDate(Currency&amp;"ibor"&amp;Tenor,BB1296,Trigger)</f>
        <v>48474</v>
      </c>
      <c r="BB1296" s="98">
        <f>_xll.qlCalendarAdvance(Calendar,BB1295,AZ1296,"f",,Trigger)</f>
        <v>48478</v>
      </c>
      <c r="BC1296" s="98">
        <f>_xll.qlInterestRateIndexMaturity(Currency&amp;"ibor"&amp;Tenor,BB1296,Trigger)</f>
        <v>48659</v>
      </c>
      <c r="BD1296" s="242" t="e">
        <f>_xll.qlIndexFixing($AD$5,BA1296,TRUE,_xll.ohTrigger(Trigger,Trigger6M))</f>
        <v>#NUM!</v>
      </c>
      <c r="BE1296" s="242">
        <f>IFERROR(_xll.qlIndexFixing($BF$1,BA1296,,_xll.ohTrigger(Trigger,Trigger6M)),#N/A)</f>
        <v>1.9165014674465651E-2</v>
      </c>
    </row>
    <row r="1297" spans="52:57" ht="11.25" customHeight="1" x14ac:dyDescent="0.25">
      <c r="AZ1297" s="99" t="s">
        <v>83</v>
      </c>
      <c r="BA1297" s="98">
        <f>_xll.qlInterestRateIndexFixingDate(Currency&amp;"ibor"&amp;Tenor,BB1297,Trigger)</f>
        <v>48481</v>
      </c>
      <c r="BB1297" s="98">
        <f>_xll.qlCalendarAdvance(Calendar,BB1296,AZ1297,"f",,Trigger)</f>
        <v>48485</v>
      </c>
      <c r="BC1297" s="98">
        <f>_xll.qlInterestRateIndexMaturity(Currency&amp;"ibor"&amp;Tenor,BB1297,Trigger)</f>
        <v>48666</v>
      </c>
      <c r="BD1297" s="242" t="e">
        <f>_xll.qlIndexFixing($AD$5,BA1297,TRUE,_xll.ohTrigger(Trigger,Trigger6M))</f>
        <v>#NUM!</v>
      </c>
      <c r="BE1297" s="242">
        <f>IFERROR(_xll.qlIndexFixing($BF$1,BA1297,,_xll.ohTrigger(Trigger,Trigger6M)),#N/A)</f>
        <v>1.9154018546734413E-2</v>
      </c>
    </row>
    <row r="1298" spans="52:57" ht="11.25" customHeight="1" x14ac:dyDescent="0.25">
      <c r="AZ1298" s="99" t="s">
        <v>83</v>
      </c>
      <c r="BA1298" s="98">
        <f>_xll.qlInterestRateIndexFixingDate(Currency&amp;"ibor"&amp;Tenor,BB1298,Trigger)</f>
        <v>48488</v>
      </c>
      <c r="BB1298" s="98">
        <f>_xll.qlCalendarAdvance(Calendar,BB1297,AZ1298,"f",,Trigger)</f>
        <v>48492</v>
      </c>
      <c r="BC1298" s="98">
        <f>_xll.qlInterestRateIndexMaturity(Currency&amp;"ibor"&amp;Tenor,BB1298,Trigger)</f>
        <v>48674</v>
      </c>
      <c r="BD1298" s="242" t="e">
        <f>_xll.qlIndexFixing($AD$5,BA1298,TRUE,_xll.ohTrigger(Trigger,Trigger6M))</f>
        <v>#NUM!</v>
      </c>
      <c r="BE1298" s="242">
        <f>IFERROR(_xll.qlIndexFixing($BF$1,BA1298,,_xll.ohTrigger(Trigger,Trigger6M)),#N/A)</f>
        <v>1.9142703940798426E-2</v>
      </c>
    </row>
    <row r="1299" spans="52:57" ht="11.25" customHeight="1" x14ac:dyDescent="0.25">
      <c r="AZ1299" s="99" t="s">
        <v>83</v>
      </c>
      <c r="BA1299" s="98">
        <f>_xll.qlInterestRateIndexFixingDate(Currency&amp;"ibor"&amp;Tenor,BB1299,Trigger)</f>
        <v>48495</v>
      </c>
      <c r="BB1299" s="98">
        <f>_xll.qlCalendarAdvance(Calendar,BB1298,AZ1299,"f",,Trigger)</f>
        <v>48499</v>
      </c>
      <c r="BC1299" s="98">
        <f>_xll.qlInterestRateIndexMaturity(Currency&amp;"ibor"&amp;Tenor,BB1299,Trigger)</f>
        <v>48681</v>
      </c>
      <c r="BD1299" s="242" t="e">
        <f>_xll.qlIndexFixing($AD$5,BA1299,TRUE,_xll.ohTrigger(Trigger,Trigger6M))</f>
        <v>#NUM!</v>
      </c>
      <c r="BE1299" s="242">
        <f>IFERROR(_xll.qlIndexFixing($BF$1,BA1299,,_xll.ohTrigger(Trigger,Trigger6M)),#N/A)</f>
        <v>1.9131648503507521E-2</v>
      </c>
    </row>
    <row r="1300" spans="52:57" ht="11.25" customHeight="1" x14ac:dyDescent="0.25">
      <c r="AZ1300" s="99" t="s">
        <v>83</v>
      </c>
      <c r="BA1300" s="98">
        <f>_xll.qlInterestRateIndexFixingDate(Currency&amp;"ibor"&amp;Tenor,BB1300,Trigger)</f>
        <v>48502</v>
      </c>
      <c r="BB1300" s="98">
        <f>_xll.qlCalendarAdvance(Calendar,BB1299,AZ1300,"f",,Trigger)</f>
        <v>48506</v>
      </c>
      <c r="BC1300" s="98">
        <f>_xll.qlInterestRateIndexMaturity(Currency&amp;"ibor"&amp;Tenor,BB1300,Trigger)</f>
        <v>48688</v>
      </c>
      <c r="BD1300" s="242" t="e">
        <f>_xll.qlIndexFixing($AD$5,BA1300,TRUE,_xll.ohTrigger(Trigger,Trigger6M))</f>
        <v>#NUM!</v>
      </c>
      <c r="BE1300" s="242">
        <f>IFERROR(_xll.qlIndexFixing($BF$1,BA1300,,_xll.ohTrigger(Trigger,Trigger6M)),#N/A)</f>
        <v>1.9120564979969442E-2</v>
      </c>
    </row>
    <row r="1301" spans="52:57" ht="11.25" customHeight="1" x14ac:dyDescent="0.25">
      <c r="AZ1301" s="99" t="s">
        <v>83</v>
      </c>
      <c r="BA1301" s="98">
        <f>_xll.qlInterestRateIndexFixingDate(Currency&amp;"ibor"&amp;Tenor,BB1301,Trigger)</f>
        <v>48509</v>
      </c>
      <c r="BB1301" s="98">
        <f>_xll.qlCalendarAdvance(Calendar,BB1300,AZ1301,"f",,Trigger)</f>
        <v>48513</v>
      </c>
      <c r="BC1301" s="98">
        <f>_xll.qlInterestRateIndexMaturity(Currency&amp;"ibor"&amp;Tenor,BB1301,Trigger)</f>
        <v>48695</v>
      </c>
      <c r="BD1301" s="242" t="e">
        <f>_xll.qlIndexFixing($AD$5,BA1301,TRUE,_xll.ohTrigger(Trigger,Trigger6M))</f>
        <v>#NUM!</v>
      </c>
      <c r="BE1301" s="242">
        <f>IFERROR(_xll.qlIndexFixing($BF$1,BA1301,,_xll.ohTrigger(Trigger,Trigger6M)),#N/A)</f>
        <v>1.9109453561088185E-2</v>
      </c>
    </row>
    <row r="1302" spans="52:57" ht="11.25" customHeight="1" x14ac:dyDescent="0.25">
      <c r="AZ1302" s="99" t="s">
        <v>83</v>
      </c>
      <c r="BA1302" s="98">
        <f>_xll.qlInterestRateIndexFixingDate(Currency&amp;"ibor"&amp;Tenor,BB1302,Trigger)</f>
        <v>48516</v>
      </c>
      <c r="BB1302" s="98">
        <f>_xll.qlCalendarAdvance(Calendar,BB1301,AZ1302,"f",,Trigger)</f>
        <v>48520</v>
      </c>
      <c r="BC1302" s="98">
        <f>_xll.qlInterestRateIndexMaturity(Currency&amp;"ibor"&amp;Tenor,BB1302,Trigger)</f>
        <v>48701</v>
      </c>
      <c r="BD1302" s="242" t="e">
        <f>_xll.qlIndexFixing($AD$5,BA1302,TRUE,_xll.ohTrigger(Trigger,Trigger6M))</f>
        <v>#NUM!</v>
      </c>
      <c r="BE1302" s="242">
        <f>IFERROR(_xll.qlIndexFixing($BF$1,BA1302,,_xll.ohTrigger(Trigger,Trigger6M)),#N/A)</f>
        <v>1.9098614518112476E-2</v>
      </c>
    </row>
    <row r="1303" spans="52:57" ht="11.25" customHeight="1" x14ac:dyDescent="0.25">
      <c r="AZ1303" s="99" t="s">
        <v>83</v>
      </c>
      <c r="BA1303" s="98">
        <f>_xll.qlInterestRateIndexFixingDate(Currency&amp;"ibor"&amp;Tenor,BB1303,Trigger)</f>
        <v>48523</v>
      </c>
      <c r="BB1303" s="98">
        <f>_xll.qlCalendarAdvance(Calendar,BB1302,AZ1303,"f",,Trigger)</f>
        <v>48527</v>
      </c>
      <c r="BC1303" s="98">
        <f>_xll.qlInterestRateIndexMaturity(Currency&amp;"ibor"&amp;Tenor,BB1303,Trigger)</f>
        <v>48708</v>
      </c>
      <c r="BD1303" s="242" t="e">
        <f>_xll.qlIndexFixing($AD$5,BA1303,TRUE,_xll.ohTrigger(Trigger,Trigger6M))</f>
        <v>#NUM!</v>
      </c>
      <c r="BE1303" s="242">
        <f>IFERROR(_xll.qlIndexFixing($BF$1,BA1303,,_xll.ohTrigger(Trigger,Trigger6M)),#N/A)</f>
        <v>1.9087450370629755E-2</v>
      </c>
    </row>
    <row r="1304" spans="52:57" ht="11.25" customHeight="1" x14ac:dyDescent="0.25">
      <c r="AZ1304" s="99" t="s">
        <v>83</v>
      </c>
      <c r="BA1304" s="98">
        <f>_xll.qlInterestRateIndexFixingDate(Currency&amp;"ibor"&amp;Tenor,BB1304,Trigger)</f>
        <v>48530</v>
      </c>
      <c r="BB1304" s="98">
        <f>_xll.qlCalendarAdvance(Calendar,BB1303,AZ1304,"f",,Trigger)</f>
        <v>48534</v>
      </c>
      <c r="BC1304" s="98">
        <f>_xll.qlInterestRateIndexMaturity(Currency&amp;"ibor"&amp;Tenor,BB1304,Trigger)</f>
        <v>48715</v>
      </c>
      <c r="BD1304" s="242" t="e">
        <f>_xll.qlIndexFixing($AD$5,BA1304,TRUE,_xll.ohTrigger(Trigger,Trigger6M))</f>
        <v>#NUM!</v>
      </c>
      <c r="BE1304" s="242">
        <f>IFERROR(_xll.qlIndexFixing($BF$1,BA1304,,_xll.ohTrigger(Trigger,Trigger6M)),#N/A)</f>
        <v>1.9076258887957449E-2</v>
      </c>
    </row>
    <row r="1305" spans="52:57" ht="11.25" customHeight="1" x14ac:dyDescent="0.25">
      <c r="AZ1305" s="99" t="s">
        <v>83</v>
      </c>
      <c r="BA1305" s="98">
        <f>_xll.qlInterestRateIndexFixingDate(Currency&amp;"ibor"&amp;Tenor,BB1305,Trigger)</f>
        <v>48537</v>
      </c>
      <c r="BB1305" s="98">
        <f>_xll.qlCalendarAdvance(Calendar,BB1304,AZ1305,"f",,Trigger)</f>
        <v>48541</v>
      </c>
      <c r="BC1305" s="98">
        <f>_xll.qlInterestRateIndexMaturity(Currency&amp;"ibor"&amp;Tenor,BB1305,Trigger)</f>
        <v>48722</v>
      </c>
      <c r="BD1305" s="242" t="e">
        <f>_xll.qlIndexFixing($AD$5,BA1305,TRUE,_xll.ohTrigger(Trigger,Trigger6M))</f>
        <v>#NUM!</v>
      </c>
      <c r="BE1305" s="242">
        <f>IFERROR(_xll.qlIndexFixing($BF$1,BA1305,,_xll.ohTrigger(Trigger,Trigger6M)),#N/A)</f>
        <v>1.906504026097448E-2</v>
      </c>
    </row>
    <row r="1306" spans="52:57" ht="11.25" customHeight="1" x14ac:dyDescent="0.25">
      <c r="AZ1306" s="99" t="s">
        <v>83</v>
      </c>
      <c r="BA1306" s="98">
        <f>_xll.qlInterestRateIndexFixingDate(Currency&amp;"ibor"&amp;Tenor,BB1306,Trigger)</f>
        <v>48544</v>
      </c>
      <c r="BB1306" s="98">
        <f>_xll.qlCalendarAdvance(Calendar,BB1305,AZ1306,"f",,Trigger)</f>
        <v>48548</v>
      </c>
      <c r="BC1306" s="98">
        <f>_xll.qlInterestRateIndexMaturity(Currency&amp;"ibor"&amp;Tenor,BB1306,Trigger)</f>
        <v>48730</v>
      </c>
      <c r="BD1306" s="242" t="e">
        <f>_xll.qlIndexFixing($AD$5,BA1306,TRUE,_xll.ohTrigger(Trigger,Trigger6M))</f>
        <v>#NUM!</v>
      </c>
      <c r="BE1306" s="242">
        <f>IFERROR(_xll.qlIndexFixing($BF$1,BA1306,,_xll.ohTrigger(Trigger,Trigger6M)),#N/A)</f>
        <v>1.9053484717915389E-2</v>
      </c>
    </row>
    <row r="1307" spans="52:57" ht="11.25" customHeight="1" x14ac:dyDescent="0.25">
      <c r="AZ1307" s="99" t="s">
        <v>83</v>
      </c>
      <c r="BA1307" s="98">
        <f>_xll.qlInterestRateIndexFixingDate(Currency&amp;"ibor"&amp;Tenor,BB1307,Trigger)</f>
        <v>48551</v>
      </c>
      <c r="BB1307" s="98">
        <f>_xll.qlCalendarAdvance(Calendar,BB1306,AZ1307,"f",,Trigger)</f>
        <v>48555</v>
      </c>
      <c r="BC1307" s="98">
        <f>_xll.qlInterestRateIndexMaturity(Currency&amp;"ibor"&amp;Tenor,BB1307,Trigger)</f>
        <v>48737</v>
      </c>
      <c r="BD1307" s="242" t="e">
        <f>_xll.qlIndexFixing($AD$5,BA1307,TRUE,_xll.ohTrigger(Trigger,Trigger6M))</f>
        <v>#NUM!</v>
      </c>
      <c r="BE1307" s="242">
        <f>IFERROR(_xll.qlIndexFixing($BF$1,BA1307,,_xll.ohTrigger(Trigger,Trigger6M)),#N/A)</f>
        <v>1.9042209935762212E-2</v>
      </c>
    </row>
    <row r="1308" spans="52:57" ht="11.25" customHeight="1" x14ac:dyDescent="0.25">
      <c r="AZ1308" s="99" t="s">
        <v>83</v>
      </c>
      <c r="BA1308" s="98">
        <f>_xll.qlInterestRateIndexFixingDate(Currency&amp;"ibor"&amp;Tenor,BB1308,Trigger)</f>
        <v>48558</v>
      </c>
      <c r="BB1308" s="98">
        <f>_xll.qlCalendarAdvance(Calendar,BB1307,AZ1308,"f",,Trigger)</f>
        <v>48562</v>
      </c>
      <c r="BC1308" s="98">
        <f>_xll.qlInterestRateIndexMaturity(Currency&amp;"ibor"&amp;Tenor,BB1308,Trigger)</f>
        <v>48744</v>
      </c>
      <c r="BD1308" s="242" t="e">
        <f>_xll.qlIndexFixing($AD$5,BA1308,TRUE,_xll.ohTrigger(Trigger,Trigger6M))</f>
        <v>#NUM!</v>
      </c>
      <c r="BE1308" s="242">
        <f>IFERROR(_xll.qlIndexFixing($BF$1,BA1308,,_xll.ohTrigger(Trigger,Trigger6M)),#N/A)</f>
        <v>1.9030908594500275E-2</v>
      </c>
    </row>
    <row r="1309" spans="52:57" ht="11.25" customHeight="1" x14ac:dyDescent="0.25">
      <c r="AZ1309" s="99" t="s">
        <v>83</v>
      </c>
      <c r="BA1309" s="98">
        <f>_xll.qlInterestRateIndexFixingDate(Currency&amp;"ibor"&amp;Tenor,BB1309,Trigger)</f>
        <v>48565</v>
      </c>
      <c r="BB1309" s="98">
        <f>_xll.qlCalendarAdvance(Calendar,BB1308,AZ1309,"f",,Trigger)</f>
        <v>48569</v>
      </c>
      <c r="BC1309" s="98">
        <f>_xll.qlInterestRateIndexMaturity(Currency&amp;"ibor"&amp;Tenor,BB1309,Trigger)</f>
        <v>48751</v>
      </c>
      <c r="BD1309" s="242" t="e">
        <f>_xll.qlIndexFixing($AD$5,BA1309,TRUE,_xll.ohTrigger(Trigger,Trigger6M))</f>
        <v>#NUM!</v>
      </c>
      <c r="BE1309" s="242">
        <f>IFERROR(_xll.qlIndexFixing($BF$1,BA1309,,_xll.ohTrigger(Trigger,Trigger6M)),#N/A)</f>
        <v>1.9019580885007225E-2</v>
      </c>
    </row>
    <row r="1310" spans="52:57" ht="11.25" customHeight="1" x14ac:dyDescent="0.25">
      <c r="AZ1310" s="99" t="s">
        <v>83</v>
      </c>
      <c r="BA1310" s="98">
        <f>_xll.qlInterestRateIndexFixingDate(Currency&amp;"ibor"&amp;Tenor,BB1310,Trigger)</f>
        <v>48572</v>
      </c>
      <c r="BB1310" s="98">
        <f>_xll.qlCalendarAdvance(Calendar,BB1309,AZ1310,"f",,Trigger)</f>
        <v>48576</v>
      </c>
      <c r="BC1310" s="98">
        <f>_xll.qlInterestRateIndexMaturity(Currency&amp;"ibor"&amp;Tenor,BB1310,Trigger)</f>
        <v>48758</v>
      </c>
      <c r="BD1310" s="242" t="e">
        <f>_xll.qlIndexFixing($AD$5,BA1310,TRUE,_xll.ohTrigger(Trigger,Trigger6M))</f>
        <v>#NUM!</v>
      </c>
      <c r="BE1310" s="242">
        <f>IFERROR(_xll.qlIndexFixing($BF$1,BA1310,,_xll.ohTrigger(Trigger,Trigger6M)),#N/A)</f>
        <v>1.9008226998157188E-2</v>
      </c>
    </row>
    <row r="1311" spans="52:57" ht="11.25" customHeight="1" x14ac:dyDescent="0.25">
      <c r="AZ1311" s="99" t="s">
        <v>83</v>
      </c>
      <c r="BA1311" s="98">
        <f>_xll.qlInterestRateIndexFixingDate(Currency&amp;"ibor"&amp;Tenor,BB1311,Trigger)</f>
        <v>48579</v>
      </c>
      <c r="BB1311" s="98">
        <f>_xll.qlCalendarAdvance(Calendar,BB1310,AZ1311,"f",,Trigger)</f>
        <v>48583</v>
      </c>
      <c r="BC1311" s="98">
        <f>_xll.qlInterestRateIndexMaturity(Currency&amp;"ibor"&amp;Tenor,BB1311,Trigger)</f>
        <v>48764</v>
      </c>
      <c r="BD1311" s="242" t="e">
        <f>_xll.qlIndexFixing($AD$5,BA1311,TRUE,_xll.ohTrigger(Trigger,Trigger6M))</f>
        <v>#NUM!</v>
      </c>
      <c r="BE1311" s="242">
        <f>IFERROR(_xll.qlIndexFixing($BF$1,BA1311,,_xll.ohTrigger(Trigger,Trigger6M)),#N/A)</f>
        <v>1.8997169157343511E-2</v>
      </c>
    </row>
    <row r="1312" spans="52:57" ht="11.25" customHeight="1" x14ac:dyDescent="0.25">
      <c r="AZ1312" s="99" t="s">
        <v>83</v>
      </c>
      <c r="BA1312" s="98">
        <f>_xll.qlInterestRateIndexFixingDate(Currency&amp;"ibor"&amp;Tenor,BB1312,Trigger)</f>
        <v>48586</v>
      </c>
      <c r="BB1312" s="98">
        <f>_xll.qlCalendarAdvance(Calendar,BB1311,AZ1312,"f",,Trigger)</f>
        <v>48590</v>
      </c>
      <c r="BC1312" s="98">
        <f>_xll.qlInterestRateIndexMaturity(Currency&amp;"ibor"&amp;Tenor,BB1312,Trigger)</f>
        <v>48771</v>
      </c>
      <c r="BD1312" s="242" t="e">
        <f>_xll.qlIndexFixing($AD$5,BA1312,TRUE,_xll.ohTrigger(Trigger,Trigger6M))</f>
        <v>#NUM!</v>
      </c>
      <c r="BE1312" s="242">
        <f>IFERROR(_xll.qlIndexFixing($BF$1,BA1312,,_xll.ohTrigger(Trigger,Trigger6M)),#N/A)</f>
        <v>1.898576586451373E-2</v>
      </c>
    </row>
    <row r="1313" spans="52:57" ht="11.25" customHeight="1" x14ac:dyDescent="0.25">
      <c r="AZ1313" s="99" t="s">
        <v>83</v>
      </c>
      <c r="BA1313" s="98">
        <f>_xll.qlInterestRateIndexFixingDate(Currency&amp;"ibor"&amp;Tenor,BB1313,Trigger)</f>
        <v>48593</v>
      </c>
      <c r="BB1313" s="98">
        <f>_xll.qlCalendarAdvance(Calendar,BB1312,AZ1313,"f",,Trigger)</f>
        <v>48597</v>
      </c>
      <c r="BC1313" s="98">
        <f>_xll.qlInterestRateIndexMaturity(Currency&amp;"ibor"&amp;Tenor,BB1313,Trigger)</f>
        <v>48778</v>
      </c>
      <c r="BD1313" s="242" t="e">
        <f>_xll.qlIndexFixing($AD$5,BA1313,TRUE,_xll.ohTrigger(Trigger,Trigger6M))</f>
        <v>#NUM!</v>
      </c>
      <c r="BE1313" s="242">
        <f>IFERROR(_xll.qlIndexFixing($BF$1,BA1313,,_xll.ohTrigger(Trigger,Trigger6M)),#N/A)</f>
        <v>1.8974336954283591E-2</v>
      </c>
    </row>
    <row r="1314" spans="52:57" ht="11.25" customHeight="1" x14ac:dyDescent="0.25">
      <c r="AZ1314" s="99" t="s">
        <v>83</v>
      </c>
      <c r="BA1314" s="98">
        <f>_xll.qlInterestRateIndexFixingDate(Currency&amp;"ibor"&amp;Tenor,BB1314,Trigger)</f>
        <v>48600</v>
      </c>
      <c r="BB1314" s="98">
        <f>_xll.qlCalendarAdvance(Calendar,BB1313,AZ1314,"f",,Trigger)</f>
        <v>48604</v>
      </c>
      <c r="BC1314" s="98">
        <f>_xll.qlInterestRateIndexMaturity(Currency&amp;"ibor"&amp;Tenor,BB1314,Trigger)</f>
        <v>48785</v>
      </c>
      <c r="BD1314" s="242" t="e">
        <f>_xll.qlIndexFixing($AD$5,BA1314,TRUE,_xll.ohTrigger(Trigger,Trigger6M))</f>
        <v>#NUM!</v>
      </c>
      <c r="BE1314" s="242">
        <f>IFERROR(_xll.qlIndexFixing($BF$1,BA1314,,_xll.ohTrigger(Trigger,Trigger6M)),#N/A)</f>
        <v>1.896288261750419E-2</v>
      </c>
    </row>
    <row r="1315" spans="52:57" ht="11.25" customHeight="1" x14ac:dyDescent="0.25">
      <c r="AZ1315" s="99" t="s">
        <v>83</v>
      </c>
      <c r="BA1315" s="98">
        <f>_xll.qlInterestRateIndexFixingDate(Currency&amp;"ibor"&amp;Tenor,BB1315,Trigger)</f>
        <v>48607</v>
      </c>
      <c r="BB1315" s="98">
        <f>_xll.qlCalendarAdvance(Calendar,BB1314,AZ1315,"f",,Trigger)</f>
        <v>48611</v>
      </c>
      <c r="BC1315" s="98">
        <f>_xll.qlInterestRateIndexMaturity(Currency&amp;"ibor"&amp;Tenor,BB1315,Trigger)</f>
        <v>48792</v>
      </c>
      <c r="BD1315" s="242" t="e">
        <f>_xll.qlIndexFixing($AD$5,BA1315,TRUE,_xll.ohTrigger(Trigger,Trigger6M))</f>
        <v>#NUM!</v>
      </c>
      <c r="BE1315" s="242">
        <f>IFERROR(_xll.qlIndexFixing($BF$1,BA1315,,_xll.ohTrigger(Trigger,Trigger6M)),#N/A)</f>
        <v>1.895140304501999E-2</v>
      </c>
    </row>
    <row r="1316" spans="52:57" ht="11.25" customHeight="1" x14ac:dyDescent="0.25">
      <c r="AZ1316" s="99" t="s">
        <v>83</v>
      </c>
      <c r="BA1316" s="98">
        <f>_xll.qlInterestRateIndexFixingDate(Currency&amp;"ibor"&amp;Tenor,BB1316,Trigger)</f>
        <v>48614</v>
      </c>
      <c r="BB1316" s="98">
        <f>_xll.qlCalendarAdvance(Calendar,BB1315,AZ1316,"f",,Trigger)</f>
        <v>48618</v>
      </c>
      <c r="BC1316" s="98">
        <f>_xll.qlInterestRateIndexMaturity(Currency&amp;"ibor"&amp;Tenor,BB1316,Trigger)</f>
        <v>48799</v>
      </c>
      <c r="BD1316" s="242" t="e">
        <f>_xll.qlIndexFixing($AD$5,BA1316,TRUE,_xll.ohTrigger(Trigger,Trigger6M))</f>
        <v>#NUM!</v>
      </c>
      <c r="BE1316" s="242">
        <f>IFERROR(_xll.qlIndexFixing($BF$1,BA1316,,_xll.ohTrigger(Trigger,Trigger6M)),#N/A)</f>
        <v>1.8939898427674136E-2</v>
      </c>
    </row>
    <row r="1317" spans="52:57" ht="11.25" customHeight="1" x14ac:dyDescent="0.25">
      <c r="AZ1317" s="99" t="s">
        <v>83</v>
      </c>
      <c r="BA1317" s="98">
        <f>_xll.qlInterestRateIndexFixingDate(Currency&amp;"ibor"&amp;Tenor,BB1317,Trigger)</f>
        <v>48621</v>
      </c>
      <c r="BB1317" s="98">
        <f>_xll.qlCalendarAdvance(Calendar,BB1316,AZ1317,"f",,Trigger)</f>
        <v>48625</v>
      </c>
      <c r="BC1317" s="98">
        <f>_xll.qlInterestRateIndexMaturity(Currency&amp;"ibor"&amp;Tenor,BB1317,Trigger)</f>
        <v>48806</v>
      </c>
      <c r="BD1317" s="242" t="e">
        <f>_xll.qlIndexFixing($AD$5,BA1317,TRUE,_xll.ohTrigger(Trigger,Trigger6M))</f>
        <v>#NUM!</v>
      </c>
      <c r="BE1317" s="242">
        <f>IFERROR(_xll.qlIndexFixing($BF$1,BA1317,,_xll.ohTrigger(Trigger,Trigger6M)),#N/A)</f>
        <v>1.8928368956304915E-2</v>
      </c>
    </row>
    <row r="1318" spans="52:57" ht="11.25" customHeight="1" x14ac:dyDescent="0.25">
      <c r="AZ1318" s="99" t="s">
        <v>83</v>
      </c>
      <c r="BA1318" s="98">
        <f>_xll.qlInterestRateIndexFixingDate(Currency&amp;"ibor"&amp;Tenor,BB1318,Trigger)</f>
        <v>48628</v>
      </c>
      <c r="BB1318" s="98">
        <f>_xll.qlCalendarAdvance(Calendar,BB1317,AZ1318,"f",,Trigger)</f>
        <v>48632</v>
      </c>
      <c r="BC1318" s="98">
        <f>_xll.qlInterestRateIndexMaturity(Currency&amp;"ibor"&amp;Tenor,BB1318,Trigger)</f>
        <v>48813</v>
      </c>
      <c r="BD1318" s="242" t="e">
        <f>_xll.qlIndexFixing($AD$5,BA1318,TRUE,_xll.ohTrigger(Trigger,Trigger6M))</f>
        <v>#NUM!</v>
      </c>
      <c r="BE1318" s="242">
        <f>IFERROR(_xll.qlIndexFixing($BF$1,BA1318,,_xll.ohTrigger(Trigger,Trigger6M)),#N/A)</f>
        <v>1.8916814821748399E-2</v>
      </c>
    </row>
    <row r="1319" spans="52:57" ht="11.25" customHeight="1" x14ac:dyDescent="0.25">
      <c r="AZ1319" s="99" t="s">
        <v>83</v>
      </c>
      <c r="BA1319" s="98">
        <f>_xll.qlInterestRateIndexFixingDate(Currency&amp;"ibor"&amp;Tenor,BB1319,Trigger)</f>
        <v>48635</v>
      </c>
      <c r="BB1319" s="98">
        <f>_xll.qlCalendarAdvance(Calendar,BB1318,AZ1319,"f",,Trigger)</f>
        <v>48639</v>
      </c>
      <c r="BC1319" s="98">
        <f>_xll.qlInterestRateIndexMaturity(Currency&amp;"ibor"&amp;Tenor,BB1319,Trigger)</f>
        <v>48823</v>
      </c>
      <c r="BD1319" s="242" t="e">
        <f>_xll.qlIndexFixing($AD$5,BA1319,TRUE,_xll.ohTrigger(Trigger,Trigger6M))</f>
        <v>#NUM!</v>
      </c>
      <c r="BE1319" s="242">
        <f>IFERROR(_xll.qlIndexFixing($BF$1,BA1319,,_xll.ohTrigger(Trigger,Trigger6M)),#N/A)</f>
        <v>1.8904213474179563E-2</v>
      </c>
    </row>
    <row r="1320" spans="52:57" ht="11.25" customHeight="1" x14ac:dyDescent="0.25">
      <c r="AZ1320" s="99" t="s">
        <v>83</v>
      </c>
      <c r="BA1320" s="98">
        <f>_xll.qlInterestRateIndexFixingDate(Currency&amp;"ibor"&amp;Tenor,BB1320,Trigger)</f>
        <v>48642</v>
      </c>
      <c r="BB1320" s="98">
        <f>_xll.qlCalendarAdvance(Calendar,BB1319,AZ1320,"f",,Trigger)</f>
        <v>48646</v>
      </c>
      <c r="BC1320" s="98">
        <f>_xll.qlInterestRateIndexMaturity(Currency&amp;"ibor"&amp;Tenor,BB1320,Trigger)</f>
        <v>48830</v>
      </c>
      <c r="BD1320" s="242" t="e">
        <f>_xll.qlIndexFixing($AD$5,BA1320,TRUE,_xll.ohTrigger(Trigger,Trigger6M))</f>
        <v>#NUM!</v>
      </c>
      <c r="BE1320" s="242">
        <f>IFERROR(_xll.qlIndexFixing($BF$1,BA1320,,_xll.ohTrigger(Trigger,Trigger6M)),#N/A)</f>
        <v>1.889260376534397E-2</v>
      </c>
    </row>
    <row r="1321" spans="52:57" ht="11.25" customHeight="1" x14ac:dyDescent="0.25">
      <c r="AZ1321" s="99" t="s">
        <v>83</v>
      </c>
      <c r="BA1321" s="98">
        <f>_xll.qlInterestRateIndexFixingDate(Currency&amp;"ibor"&amp;Tenor,BB1321,Trigger)</f>
        <v>48649</v>
      </c>
      <c r="BB1321" s="98">
        <f>_xll.qlCalendarAdvance(Calendar,BB1320,AZ1321,"f",,Trigger)</f>
        <v>48653</v>
      </c>
      <c r="BC1321" s="98">
        <f>_xll.qlInterestRateIndexMaturity(Currency&amp;"ibor"&amp;Tenor,BB1321,Trigger)</f>
        <v>48837</v>
      </c>
      <c r="BD1321" s="242" t="e">
        <f>_xll.qlIndexFixing($AD$5,BA1321,TRUE,_xll.ohTrigger(Trigger,Trigger6M))</f>
        <v>#NUM!</v>
      </c>
      <c r="BE1321" s="242">
        <f>IFERROR(_xll.qlIndexFixing($BF$1,BA1321,,_xll.ohTrigger(Trigger,Trigger6M)),#N/A)</f>
        <v>1.8880970004041833E-2</v>
      </c>
    </row>
    <row r="1322" spans="52:57" ht="11.25" customHeight="1" x14ac:dyDescent="0.25">
      <c r="AZ1322" s="99" t="s">
        <v>83</v>
      </c>
      <c r="BA1322" s="98">
        <f>_xll.qlInterestRateIndexFixingDate(Currency&amp;"ibor"&amp;Tenor,BB1322,Trigger)</f>
        <v>48656</v>
      </c>
      <c r="BB1322" s="98">
        <f>_xll.qlCalendarAdvance(Calendar,BB1321,AZ1322,"f",,Trigger)</f>
        <v>48660</v>
      </c>
      <c r="BC1322" s="98">
        <f>_xll.qlInterestRateIndexMaturity(Currency&amp;"ibor"&amp;Tenor,BB1322,Trigger)</f>
        <v>48844</v>
      </c>
      <c r="BD1322" s="242" t="e">
        <f>_xll.qlIndexFixing($AD$5,BA1322,TRUE,_xll.ohTrigger(Trigger,Trigger6M))</f>
        <v>#NUM!</v>
      </c>
      <c r="BE1322" s="242">
        <f>IFERROR(_xll.qlIndexFixing($BF$1,BA1322,,_xll.ohTrigger(Trigger,Trigger6M)),#N/A)</f>
        <v>1.8869312381130054E-2</v>
      </c>
    </row>
    <row r="1323" spans="52:57" ht="11.25" customHeight="1" x14ac:dyDescent="0.25">
      <c r="AZ1323" s="99" t="s">
        <v>83</v>
      </c>
      <c r="BA1323" s="98">
        <f>_xll.qlInterestRateIndexFixingDate(Currency&amp;"ibor"&amp;Tenor,BB1323,Trigger)</f>
        <v>48663</v>
      </c>
      <c r="BB1323" s="98">
        <f>_xll.qlCalendarAdvance(Calendar,BB1322,AZ1323,"f",,Trigger)</f>
        <v>48667</v>
      </c>
      <c r="BC1323" s="98">
        <f>_xll.qlInterestRateIndexMaturity(Currency&amp;"ibor"&amp;Tenor,BB1323,Trigger)</f>
        <v>48851</v>
      </c>
      <c r="BD1323" s="242" t="e">
        <f>_xll.qlIndexFixing($AD$5,BA1323,TRUE,_xll.ohTrigger(Trigger,Trigger6M))</f>
        <v>#NUM!</v>
      </c>
      <c r="BE1323" s="242">
        <f>IFERROR(_xll.qlIndexFixing($BF$1,BA1323,,_xll.ohTrigger(Trigger,Trigger6M)),#N/A)</f>
        <v>1.8857631087462481E-2</v>
      </c>
    </row>
    <row r="1324" spans="52:57" ht="11.25" customHeight="1" x14ac:dyDescent="0.25">
      <c r="AZ1324" s="99" t="s">
        <v>83</v>
      </c>
      <c r="BA1324" s="98">
        <f>_xll.qlInterestRateIndexFixingDate(Currency&amp;"ibor"&amp;Tenor,BB1324,Trigger)</f>
        <v>48670</v>
      </c>
      <c r="BB1324" s="98">
        <f>_xll.qlCalendarAdvance(Calendar,BB1323,AZ1324,"f",,Trigger)</f>
        <v>48674</v>
      </c>
      <c r="BC1324" s="98">
        <f>_xll.qlInterestRateIndexMaturity(Currency&amp;"ibor"&amp;Tenor,BB1324,Trigger)</f>
        <v>48857</v>
      </c>
      <c r="BD1324" s="242" t="e">
        <f>_xll.qlIndexFixing($AD$5,BA1324,TRUE,_xll.ohTrigger(Trigger,Trigger6M))</f>
        <v>#NUM!</v>
      </c>
      <c r="BE1324" s="242">
        <f>IFERROR(_xll.qlIndexFixing($BF$1,BA1324,,_xll.ohTrigger(Trigger,Trigger6M)),#N/A)</f>
        <v>1.8846278688251179E-2</v>
      </c>
    </row>
    <row r="1325" spans="52:57" ht="11.25" customHeight="1" x14ac:dyDescent="0.25">
      <c r="AZ1325" s="99" t="s">
        <v>83</v>
      </c>
      <c r="BA1325" s="98">
        <f>_xll.qlInterestRateIndexFixingDate(Currency&amp;"ibor"&amp;Tenor,BB1325,Trigger)</f>
        <v>48677</v>
      </c>
      <c r="BB1325" s="98">
        <f>_xll.qlCalendarAdvance(Calendar,BB1324,AZ1325,"f",,Trigger)</f>
        <v>48681</v>
      </c>
      <c r="BC1325" s="98">
        <f>_xll.qlInterestRateIndexMaturity(Currency&amp;"ibor"&amp;Tenor,BB1325,Trigger)</f>
        <v>48864</v>
      </c>
      <c r="BD1325" s="242" t="e">
        <f>_xll.qlIndexFixing($AD$5,BA1325,TRUE,_xll.ohTrigger(Trigger,Trigger6M))</f>
        <v>#NUM!</v>
      </c>
      <c r="BE1325" s="242">
        <f>IFERROR(_xll.qlIndexFixing($BF$1,BA1325,,_xll.ohTrigger(Trigger,Trigger6M)),#N/A)</f>
        <v>1.8834552834086374E-2</v>
      </c>
    </row>
    <row r="1326" spans="52:57" ht="11.25" customHeight="1" x14ac:dyDescent="0.25">
      <c r="AZ1326" s="99" t="s">
        <v>83</v>
      </c>
      <c r="BA1326" s="98">
        <f>_xll.qlInterestRateIndexFixingDate(Currency&amp;"ibor"&amp;Tenor,BB1326,Trigger)</f>
        <v>48682</v>
      </c>
      <c r="BB1326" s="98">
        <f>_xll.qlCalendarAdvance(Calendar,BB1325,AZ1326,"f",,Trigger)</f>
        <v>48688</v>
      </c>
      <c r="BC1326" s="98">
        <f>_xll.qlInterestRateIndexMaturity(Currency&amp;"ibor"&amp;Tenor,BB1326,Trigger)</f>
        <v>48871</v>
      </c>
      <c r="BD1326" s="242" t="e">
        <f>_xll.qlIndexFixing($AD$5,BA1326,TRUE,_xll.ohTrigger(Trigger,Trigger6M))</f>
        <v>#NUM!</v>
      </c>
      <c r="BE1326" s="242">
        <f>IFERROR(_xll.qlIndexFixing($BF$1,BA1326,,_xll.ohTrigger(Trigger,Trigger6M)),#N/A)</f>
        <v>1.8822803868898091E-2</v>
      </c>
    </row>
    <row r="1327" spans="52:57" ht="11.25" customHeight="1" x14ac:dyDescent="0.25">
      <c r="AZ1327" s="99" t="s">
        <v>83</v>
      </c>
      <c r="BA1327" s="98">
        <f>_xll.qlInterestRateIndexFixingDate(Currency&amp;"ibor"&amp;Tenor,BB1327,Trigger)</f>
        <v>48691</v>
      </c>
      <c r="BB1327" s="98">
        <f>_xll.qlCalendarAdvance(Calendar,BB1326,AZ1327,"f",,Trigger)</f>
        <v>48695</v>
      </c>
      <c r="BC1327" s="98">
        <f>_xll.qlInterestRateIndexMaturity(Currency&amp;"ibor"&amp;Tenor,BB1327,Trigger)</f>
        <v>48878</v>
      </c>
      <c r="BD1327" s="242" t="e">
        <f>_xll.qlIndexFixing($AD$5,BA1327,TRUE,_xll.ohTrigger(Trigger,Trigger6M))</f>
        <v>#NUM!</v>
      </c>
      <c r="BE1327" s="242">
        <f>IFERROR(_xll.qlIndexFixing($BF$1,BA1327,,_xll.ohTrigger(Trigger,Trigger6M)),#N/A)</f>
        <v>1.8811031983514671E-2</v>
      </c>
    </row>
    <row r="1328" spans="52:57" ht="11.25" customHeight="1" x14ac:dyDescent="0.25">
      <c r="AZ1328" s="99" t="s">
        <v>83</v>
      </c>
      <c r="BA1328" s="98">
        <f>_xll.qlInterestRateIndexFixingDate(Currency&amp;"ibor"&amp;Tenor,BB1328,Trigger)</f>
        <v>48698</v>
      </c>
      <c r="BB1328" s="98">
        <f>_xll.qlCalendarAdvance(Calendar,BB1327,AZ1328,"f",,Trigger)</f>
        <v>48702</v>
      </c>
      <c r="BC1328" s="98">
        <f>_xll.qlInterestRateIndexMaturity(Currency&amp;"ibor"&amp;Tenor,BB1328,Trigger)</f>
        <v>48886</v>
      </c>
      <c r="BD1328" s="242" t="e">
        <f>_xll.qlIndexFixing($AD$5,BA1328,TRUE,_xll.ohTrigger(Trigger,Trigger6M))</f>
        <v>#NUM!</v>
      </c>
      <c r="BE1328" s="242">
        <f>IFERROR(_xll.qlIndexFixing($BF$1,BA1328,,_xll.ohTrigger(Trigger,Trigger6M)),#N/A)</f>
        <v>1.8798876237418098E-2</v>
      </c>
    </row>
    <row r="1329" spans="52:57" ht="11.25" customHeight="1" x14ac:dyDescent="0.25">
      <c r="AZ1329" s="99" t="s">
        <v>83</v>
      </c>
      <c r="BA1329" s="98">
        <f>_xll.qlInterestRateIndexFixingDate(Currency&amp;"ibor"&amp;Tenor,BB1329,Trigger)</f>
        <v>48705</v>
      </c>
      <c r="BB1329" s="98">
        <f>_xll.qlCalendarAdvance(Calendar,BB1328,AZ1329,"f",,Trigger)</f>
        <v>48709</v>
      </c>
      <c r="BC1329" s="98">
        <f>_xll.qlInterestRateIndexMaturity(Currency&amp;"ibor"&amp;Tenor,BB1329,Trigger)</f>
        <v>48893</v>
      </c>
      <c r="BD1329" s="242" t="e">
        <f>_xll.qlIndexFixing($AD$5,BA1329,TRUE,_xll.ohTrigger(Trigger,Trigger6M))</f>
        <v>#NUM!</v>
      </c>
      <c r="BE1329" s="242">
        <f>IFERROR(_xll.qlIndexFixing($BF$1,BA1329,,_xll.ohTrigger(Trigger,Trigger6M)),#N/A)</f>
        <v>1.8787056926942113E-2</v>
      </c>
    </row>
    <row r="1330" spans="52:57" ht="11.25" customHeight="1" x14ac:dyDescent="0.25">
      <c r="AZ1330" s="99" t="s">
        <v>83</v>
      </c>
      <c r="BA1330" s="98">
        <f>_xll.qlInterestRateIndexFixingDate(Currency&amp;"ibor"&amp;Tenor,BB1330,Trigger)</f>
        <v>48712</v>
      </c>
      <c r="BB1330" s="98">
        <f>_xll.qlCalendarAdvance(Calendar,BB1329,AZ1330,"f",,Trigger)</f>
        <v>48716</v>
      </c>
      <c r="BC1330" s="98">
        <f>_xll.qlInterestRateIndexMaturity(Currency&amp;"ibor"&amp;Tenor,BB1330,Trigger)</f>
        <v>48900</v>
      </c>
      <c r="BD1330" s="242" t="e">
        <f>_xll.qlIndexFixing($AD$5,BA1330,TRUE,_xll.ohTrigger(Trigger,Trigger6M))</f>
        <v>#NUM!</v>
      </c>
      <c r="BE1330" s="242">
        <f>IFERROR(_xll.qlIndexFixing($BF$1,BA1330,,_xll.ohTrigger(Trigger,Trigger6M)),#N/A)</f>
        <v>1.877521528158305E-2</v>
      </c>
    </row>
    <row r="1331" spans="52:57" ht="11.25" customHeight="1" x14ac:dyDescent="0.25">
      <c r="AZ1331" s="99" t="s">
        <v>83</v>
      </c>
      <c r="BA1331" s="98">
        <f>_xll.qlInterestRateIndexFixingDate(Currency&amp;"ibor"&amp;Tenor,BB1331,Trigger)</f>
        <v>48719</v>
      </c>
      <c r="BB1331" s="98">
        <f>_xll.qlCalendarAdvance(Calendar,BB1330,AZ1331,"f",,Trigger)</f>
        <v>48723</v>
      </c>
      <c r="BC1331" s="98">
        <f>_xll.qlInterestRateIndexMaturity(Currency&amp;"ibor"&amp;Tenor,BB1331,Trigger)</f>
        <v>48907</v>
      </c>
      <c r="BD1331" s="242" t="e">
        <f>_xll.qlIndexFixing($AD$5,BA1331,TRUE,_xll.ohTrigger(Trigger,Trigger6M))</f>
        <v>#NUM!</v>
      </c>
      <c r="BE1331" s="242">
        <f>IFERROR(_xll.qlIndexFixing($BF$1,BA1331,,_xll.ohTrigger(Trigger,Trigger6M)),#N/A)</f>
        <v>1.8763351492166531E-2</v>
      </c>
    </row>
    <row r="1332" spans="52:57" ht="11.25" customHeight="1" x14ac:dyDescent="0.25">
      <c r="AZ1332" s="99" t="s">
        <v>83</v>
      </c>
      <c r="BA1332" s="98">
        <f>_xll.qlInterestRateIndexFixingDate(Currency&amp;"ibor"&amp;Tenor,BB1332,Trigger)</f>
        <v>48726</v>
      </c>
      <c r="BB1332" s="98">
        <f>_xll.qlCalendarAdvance(Calendar,BB1331,AZ1332,"f",,Trigger)</f>
        <v>48730</v>
      </c>
      <c r="BC1332" s="98">
        <f>_xll.qlInterestRateIndexMaturity(Currency&amp;"ibor"&amp;Tenor,BB1332,Trigger)</f>
        <v>48913</v>
      </c>
      <c r="BD1332" s="242" t="e">
        <f>_xll.qlIndexFixing($AD$5,BA1332,TRUE,_xll.ohTrigger(Trigger,Trigger6M))</f>
        <v>#NUM!</v>
      </c>
      <c r="BE1332" s="242">
        <f>IFERROR(_xll.qlIndexFixing($BF$1,BA1332,,_xll.ohTrigger(Trigger,Trigger6M)),#N/A)</f>
        <v>1.8751835432358213E-2</v>
      </c>
    </row>
    <row r="1333" spans="52:57" ht="11.25" customHeight="1" x14ac:dyDescent="0.25">
      <c r="AZ1333" s="99" t="s">
        <v>83</v>
      </c>
      <c r="BA1333" s="98">
        <f>_xll.qlInterestRateIndexFixingDate(Currency&amp;"ibor"&amp;Tenor,BB1333,Trigger)</f>
        <v>48733</v>
      </c>
      <c r="BB1333" s="98">
        <f>_xll.qlCalendarAdvance(Calendar,BB1332,AZ1333,"f",,Trigger)</f>
        <v>48737</v>
      </c>
      <c r="BC1333" s="98">
        <f>_xll.qlInterestRateIndexMaturity(Currency&amp;"ibor"&amp;Tenor,BB1333,Trigger)</f>
        <v>48920</v>
      </c>
      <c r="BD1333" s="242" t="e">
        <f>_xll.qlIndexFixing($AD$5,BA1333,TRUE,_xll.ohTrigger(Trigger,Trigger6M))</f>
        <v>#NUM!</v>
      </c>
      <c r="BE1333" s="242">
        <f>IFERROR(_xll.qlIndexFixing($BF$1,BA1333,,_xll.ohTrigger(Trigger,Trigger6M)),#N/A)</f>
        <v>1.8739930032964015E-2</v>
      </c>
    </row>
    <row r="1334" spans="52:57" ht="11.25" customHeight="1" x14ac:dyDescent="0.25">
      <c r="AZ1334" s="99" t="s">
        <v>83</v>
      </c>
      <c r="BA1334" s="98">
        <f>_xll.qlInterestRateIndexFixingDate(Currency&amp;"ibor"&amp;Tenor,BB1334,Trigger)</f>
        <v>48740</v>
      </c>
      <c r="BB1334" s="98">
        <f>_xll.qlCalendarAdvance(Calendar,BB1333,AZ1334,"f",,Trigger)</f>
        <v>48744</v>
      </c>
      <c r="BC1334" s="98">
        <f>_xll.qlInterestRateIndexMaturity(Currency&amp;"ibor"&amp;Tenor,BB1334,Trigger)</f>
        <v>48927</v>
      </c>
      <c r="BD1334" s="242" t="e">
        <f>_xll.qlIndexFixing($AD$5,BA1334,TRUE,_xll.ohTrigger(Trigger,Trigger6M))</f>
        <v>#NUM!</v>
      </c>
      <c r="BE1334" s="242">
        <f>IFERROR(_xll.qlIndexFixing($BF$1,BA1334,,_xll.ohTrigger(Trigger,Trigger6M)),#N/A)</f>
        <v>1.8728003049060336E-2</v>
      </c>
    </row>
    <row r="1335" spans="52:57" ht="11.25" customHeight="1" x14ac:dyDescent="0.25">
      <c r="AZ1335" s="99" t="s">
        <v>83</v>
      </c>
      <c r="BA1335" s="98">
        <f>_xll.qlInterestRateIndexFixingDate(Currency&amp;"ibor"&amp;Tenor,BB1335,Trigger)</f>
        <v>48747</v>
      </c>
      <c r="BB1335" s="98">
        <f>_xll.qlCalendarAdvance(Calendar,BB1334,AZ1335,"f",,Trigger)</f>
        <v>48751</v>
      </c>
      <c r="BC1335" s="98">
        <f>_xll.qlInterestRateIndexMaturity(Currency&amp;"ibor"&amp;Tenor,BB1335,Trigger)</f>
        <v>48934</v>
      </c>
      <c r="BD1335" s="242" t="e">
        <f>_xll.qlIndexFixing($AD$5,BA1335,TRUE,_xll.ohTrigger(Trigger,Trigger6M))</f>
        <v>#NUM!</v>
      </c>
      <c r="BE1335" s="242">
        <f>IFERROR(_xll.qlIndexFixing($BF$1,BA1335,,_xll.ohTrigger(Trigger,Trigger6M)),#N/A)</f>
        <v>1.8716054671443189E-2</v>
      </c>
    </row>
    <row r="1336" spans="52:57" ht="11.25" customHeight="1" x14ac:dyDescent="0.25">
      <c r="AZ1336" s="99" t="s">
        <v>83</v>
      </c>
      <c r="BA1336" s="98">
        <f>_xll.qlInterestRateIndexFixingDate(Currency&amp;"ibor"&amp;Tenor,BB1336,Trigger)</f>
        <v>48754</v>
      </c>
      <c r="BB1336" s="98">
        <f>_xll.qlCalendarAdvance(Calendar,BB1335,AZ1336,"f",,Trigger)</f>
        <v>48758</v>
      </c>
      <c r="BC1336" s="98">
        <f>_xll.qlInterestRateIndexMaturity(Currency&amp;"ibor"&amp;Tenor,BB1336,Trigger)</f>
        <v>48941</v>
      </c>
      <c r="BD1336" s="242" t="e">
        <f>_xll.qlIndexFixing($AD$5,BA1336,TRUE,_xll.ohTrigger(Trigger,Trigger6M))</f>
        <v>#NUM!</v>
      </c>
      <c r="BE1336" s="242">
        <f>IFERROR(_xll.qlIndexFixing($BF$1,BA1336,,_xll.ohTrigger(Trigger,Trigger6M)),#N/A)</f>
        <v>1.8704085090905969E-2</v>
      </c>
    </row>
    <row r="1337" spans="52:57" ht="11.25" customHeight="1" x14ac:dyDescent="0.25">
      <c r="AZ1337" s="99" t="s">
        <v>83</v>
      </c>
      <c r="BA1337" s="98">
        <f>_xll.qlInterestRateIndexFixingDate(Currency&amp;"ibor"&amp;Tenor,BB1337,Trigger)</f>
        <v>48761</v>
      </c>
      <c r="BB1337" s="98">
        <f>_xll.qlCalendarAdvance(Calendar,BB1336,AZ1337,"f",,Trigger)</f>
        <v>48765</v>
      </c>
      <c r="BC1337" s="98">
        <f>_xll.qlInterestRateIndexMaturity(Currency&amp;"ibor"&amp;Tenor,BB1337,Trigger)</f>
        <v>48949</v>
      </c>
      <c r="BD1337" s="242" t="e">
        <f>_xll.qlIndexFixing($AD$5,BA1337,TRUE,_xll.ohTrigger(Trigger,Trigger6M))</f>
        <v>#NUM!</v>
      </c>
      <c r="BE1337" s="242">
        <f>IFERROR(_xll.qlIndexFixing($BF$1,BA1337,,_xll.ohTrigger(Trigger,Trigger6M)),#N/A)</f>
        <v>1.8691714416109704E-2</v>
      </c>
    </row>
    <row r="1338" spans="52:57" ht="11.25" customHeight="1" x14ac:dyDescent="0.25">
      <c r="AZ1338" s="99" t="s">
        <v>83</v>
      </c>
      <c r="BA1338" s="98">
        <f>_xll.qlInterestRateIndexFixingDate(Currency&amp;"ibor"&amp;Tenor,BB1338,Trigger)</f>
        <v>48768</v>
      </c>
      <c r="BB1338" s="98">
        <f>_xll.qlCalendarAdvance(Calendar,BB1337,AZ1338,"f",,Trigger)</f>
        <v>48772</v>
      </c>
      <c r="BC1338" s="98">
        <f>_xll.qlInterestRateIndexMaturity(Currency&amp;"ibor"&amp;Tenor,BB1338,Trigger)</f>
        <v>48956</v>
      </c>
      <c r="BD1338" s="242" t="e">
        <f>_xll.qlIndexFixing($AD$5,BA1338,TRUE,_xll.ohTrigger(Trigger,Trigger6M))</f>
        <v>#NUM!</v>
      </c>
      <c r="BE1338" s="242">
        <f>IFERROR(_xll.qlIndexFixing($BF$1,BA1338,,_xll.ohTrigger(Trigger,Trigger6M)),#N/A)</f>
        <v>1.8679700961036362E-2</v>
      </c>
    </row>
    <row r="1339" spans="52:57" ht="11.25" customHeight="1" x14ac:dyDescent="0.25">
      <c r="AZ1339" s="99" t="s">
        <v>83</v>
      </c>
      <c r="BA1339" s="98">
        <f>_xll.qlInterestRateIndexFixingDate(Currency&amp;"ibor"&amp;Tenor,BB1339,Trigger)</f>
        <v>48775</v>
      </c>
      <c r="BB1339" s="98">
        <f>_xll.qlCalendarAdvance(Calendar,BB1338,AZ1339,"f",,Trigger)</f>
        <v>48779</v>
      </c>
      <c r="BC1339" s="98">
        <f>_xll.qlInterestRateIndexMaturity(Currency&amp;"ibor"&amp;Tenor,BB1339,Trigger)</f>
        <v>48963</v>
      </c>
      <c r="BD1339" s="242" t="e">
        <f>_xll.qlIndexFixing($AD$5,BA1339,TRUE,_xll.ohTrigger(Trigger,Trigger6M))</f>
        <v>#NUM!</v>
      </c>
      <c r="BE1339" s="242">
        <f>IFERROR(_xll.qlIndexFixing($BF$1,BA1339,,_xll.ohTrigger(Trigger,Trigger6M)),#N/A)</f>
        <v>1.8667666888357137E-2</v>
      </c>
    </row>
    <row r="1340" spans="52:57" ht="11.25" customHeight="1" x14ac:dyDescent="0.25">
      <c r="AZ1340" s="99" t="s">
        <v>83</v>
      </c>
      <c r="BA1340" s="98">
        <f>_xll.qlInterestRateIndexFixingDate(Currency&amp;"ibor"&amp;Tenor,BB1340,Trigger)</f>
        <v>48782</v>
      </c>
      <c r="BB1340" s="98">
        <f>_xll.qlCalendarAdvance(Calendar,BB1339,AZ1340,"f",,Trigger)</f>
        <v>48786</v>
      </c>
      <c r="BC1340" s="98">
        <f>_xll.qlInterestRateIndexMaturity(Currency&amp;"ibor"&amp;Tenor,BB1340,Trigger)</f>
        <v>48970</v>
      </c>
      <c r="BD1340" s="242" t="e">
        <f>_xll.qlIndexFixing($AD$5,BA1340,TRUE,_xll.ohTrigger(Trigger,Trigger6M))</f>
        <v>#NUM!</v>
      </c>
      <c r="BE1340" s="242">
        <f>IFERROR(_xll.qlIndexFixing($BF$1,BA1340,,_xll.ohTrigger(Trigger,Trigger6M)),#N/A)</f>
        <v>1.8655612388861584E-2</v>
      </c>
    </row>
    <row r="1341" spans="52:57" ht="11.25" customHeight="1" x14ac:dyDescent="0.25">
      <c r="AZ1341" s="99" t="s">
        <v>83</v>
      </c>
      <c r="BA1341" s="98">
        <f>_xll.qlInterestRateIndexFixingDate(Currency&amp;"ibor"&amp;Tenor,BB1341,Trigger)</f>
        <v>48789</v>
      </c>
      <c r="BB1341" s="98">
        <f>_xll.qlCalendarAdvance(Calendar,BB1340,AZ1341,"f",,Trigger)</f>
        <v>48793</v>
      </c>
      <c r="BC1341" s="98">
        <f>_xll.qlInterestRateIndexMaturity(Currency&amp;"ibor"&amp;Tenor,BB1341,Trigger)</f>
        <v>48977</v>
      </c>
      <c r="BD1341" s="242" t="e">
        <f>_xll.qlIndexFixing($AD$5,BA1341,TRUE,_xll.ohTrigger(Trigger,Trigger6M))</f>
        <v>#NUM!</v>
      </c>
      <c r="BE1341" s="242">
        <f>IFERROR(_xll.qlIndexFixing($BF$1,BA1341,,_xll.ohTrigger(Trigger,Trigger6M)),#N/A)</f>
        <v>1.8643537653334923E-2</v>
      </c>
    </row>
    <row r="1342" spans="52:57" ht="11.25" customHeight="1" x14ac:dyDescent="0.25">
      <c r="AZ1342" s="99" t="s">
        <v>83</v>
      </c>
      <c r="BA1342" s="98">
        <f>_xll.qlInterestRateIndexFixingDate(Currency&amp;"ibor"&amp;Tenor,BB1342,Trigger)</f>
        <v>48796</v>
      </c>
      <c r="BB1342" s="98">
        <f>_xll.qlCalendarAdvance(Calendar,BB1341,AZ1342,"f",,Trigger)</f>
        <v>48800</v>
      </c>
      <c r="BC1342" s="98">
        <f>_xll.qlInterestRateIndexMaturity(Currency&amp;"ibor"&amp;Tenor,BB1342,Trigger)</f>
        <v>48984</v>
      </c>
      <c r="BD1342" s="242" t="e">
        <f>_xll.qlIndexFixing($AD$5,BA1342,TRUE,_xll.ohTrigger(Trigger,Trigger6M))</f>
        <v>#NUM!</v>
      </c>
      <c r="BE1342" s="242">
        <f>IFERROR(_xll.qlIndexFixing($BF$1,BA1342,,_xll.ohTrigger(Trigger,Trigger6M)),#N/A)</f>
        <v>1.8631442872557146E-2</v>
      </c>
    </row>
    <row r="1343" spans="52:57" ht="11.25" customHeight="1" x14ac:dyDescent="0.25">
      <c r="AZ1343" s="99" t="s">
        <v>83</v>
      </c>
      <c r="BA1343" s="98">
        <f>_xll.qlInterestRateIndexFixingDate(Currency&amp;"ibor"&amp;Tenor,BB1343,Trigger)</f>
        <v>48803</v>
      </c>
      <c r="BB1343" s="98">
        <f>_xll.qlCalendarAdvance(Calendar,BB1342,AZ1343,"f",,Trigger)</f>
        <v>48807</v>
      </c>
      <c r="BC1343" s="98">
        <f>_xll.qlInterestRateIndexMaturity(Currency&amp;"ibor"&amp;Tenor,BB1343,Trigger)</f>
        <v>48991</v>
      </c>
      <c r="BD1343" s="242" t="e">
        <f>_xll.qlIndexFixing($AD$5,BA1343,TRUE,_xll.ohTrigger(Trigger,Trigger6M))</f>
        <v>#NUM!</v>
      </c>
      <c r="BE1343" s="242">
        <f>IFERROR(_xll.qlIndexFixing($BF$1,BA1343,,_xll.ohTrigger(Trigger,Trigger6M)),#N/A)</f>
        <v>1.8619328237305222E-2</v>
      </c>
    </row>
    <row r="1344" spans="52:57" ht="11.25" customHeight="1" x14ac:dyDescent="0.25">
      <c r="AZ1344" s="99" t="s">
        <v>83</v>
      </c>
      <c r="BA1344" s="98">
        <f>_xll.qlInterestRateIndexFixingDate(Currency&amp;"ibor"&amp;Tenor,BB1344,Trigger)</f>
        <v>48810</v>
      </c>
      <c r="BB1344" s="98">
        <f>_xll.qlCalendarAdvance(Calendar,BB1343,AZ1344,"f",,Trigger)</f>
        <v>48814</v>
      </c>
      <c r="BC1344" s="98">
        <f>_xll.qlInterestRateIndexMaturity(Currency&amp;"ibor"&amp;Tenor,BB1344,Trigger)</f>
        <v>48998</v>
      </c>
      <c r="BD1344" s="242" t="e">
        <f>_xll.qlIndexFixing($AD$5,BA1344,TRUE,_xll.ohTrigger(Trigger,Trigger6M))</f>
        <v>#NUM!</v>
      </c>
      <c r="BE1344" s="242">
        <f>IFERROR(_xll.qlIndexFixing($BF$1,BA1344,,_xll.ohTrigger(Trigger,Trigger6M)),#N/A)</f>
        <v>1.8607193938352626E-2</v>
      </c>
    </row>
    <row r="1345" spans="52:57" ht="11.25" customHeight="1" x14ac:dyDescent="0.25">
      <c r="AZ1345" s="99" t="s">
        <v>83</v>
      </c>
      <c r="BA1345" s="98">
        <f>_xll.qlInterestRateIndexFixingDate(Currency&amp;"ibor"&amp;Tenor,BB1345,Trigger)</f>
        <v>48817</v>
      </c>
      <c r="BB1345" s="98">
        <f>_xll.qlCalendarAdvance(Calendar,BB1344,AZ1345,"f",,Trigger)</f>
        <v>48821</v>
      </c>
      <c r="BC1345" s="98">
        <f>_xll.qlInterestRateIndexMaturity(Currency&amp;"ibor"&amp;Tenor,BB1345,Trigger)</f>
        <v>49003</v>
      </c>
      <c r="BD1345" s="242" t="e">
        <f>_xll.qlIndexFixing($AD$5,BA1345,TRUE,_xll.ohTrigger(Trigger,Trigger6M))</f>
        <v>#NUM!</v>
      </c>
      <c r="BE1345" s="242">
        <f>IFERROR(_xll.qlIndexFixing($BF$1,BA1345,,_xll.ohTrigger(Trigger,Trigger6M)),#N/A)</f>
        <v>1.8595832064212919E-2</v>
      </c>
    </row>
    <row r="1346" spans="52:57" ht="11.25" customHeight="1" x14ac:dyDescent="0.25">
      <c r="AZ1346" s="99" t="s">
        <v>83</v>
      </c>
      <c r="BA1346" s="98">
        <f>_xll.qlInterestRateIndexFixingDate(Currency&amp;"ibor"&amp;Tenor,BB1346,Trigger)</f>
        <v>48824</v>
      </c>
      <c r="BB1346" s="98">
        <f>_xll.qlCalendarAdvance(Calendar,BB1345,AZ1346,"f",,Trigger)</f>
        <v>48828</v>
      </c>
      <c r="BC1346" s="98">
        <f>_xll.qlInterestRateIndexMaturity(Currency&amp;"ibor"&amp;Tenor,BB1346,Trigger)</f>
        <v>49009</v>
      </c>
      <c r="BD1346" s="242" t="e">
        <f>_xll.qlIndexFixing($AD$5,BA1346,TRUE,_xll.ohTrigger(Trigger,Trigger6M))</f>
        <v>#NUM!</v>
      </c>
      <c r="BE1346" s="242">
        <f>IFERROR(_xll.qlIndexFixing($BF$1,BA1346,,_xll.ohTrigger(Trigger,Trigger6M)),#N/A)</f>
        <v>1.8584060479008017E-2</v>
      </c>
    </row>
    <row r="1347" spans="52:57" ht="11.25" customHeight="1" x14ac:dyDescent="0.25">
      <c r="AZ1347" s="99" t="s">
        <v>83</v>
      </c>
      <c r="BA1347" s="98">
        <f>_xll.qlInterestRateIndexFixingDate(Currency&amp;"ibor"&amp;Tenor,BB1347,Trigger)</f>
        <v>48831</v>
      </c>
      <c r="BB1347" s="98">
        <f>_xll.qlCalendarAdvance(Calendar,BB1346,AZ1347,"f",,Trigger)</f>
        <v>48835</v>
      </c>
      <c r="BC1347" s="98">
        <f>_xll.qlInterestRateIndexMaturity(Currency&amp;"ibor"&amp;Tenor,BB1347,Trigger)</f>
        <v>49016</v>
      </c>
      <c r="BD1347" s="242" t="e">
        <f>_xll.qlIndexFixing($AD$5,BA1347,TRUE,_xll.ohTrigger(Trigger,Trigger6M))</f>
        <v>#NUM!</v>
      </c>
      <c r="BE1347" s="242">
        <f>IFERROR(_xll.qlIndexFixing($BF$1,BA1347,,_xll.ohTrigger(Trigger,Trigger6M)),#N/A)</f>
        <v>1.8571874109142534E-2</v>
      </c>
    </row>
    <row r="1348" spans="52:57" ht="11.25" customHeight="1" x14ac:dyDescent="0.25">
      <c r="AZ1348" s="99" t="s">
        <v>83</v>
      </c>
      <c r="BA1348" s="98">
        <f>_xll.qlInterestRateIndexFixingDate(Currency&amp;"ibor"&amp;Tenor,BB1348,Trigger)</f>
        <v>48838</v>
      </c>
      <c r="BB1348" s="98">
        <f>_xll.qlCalendarAdvance(Calendar,BB1347,AZ1348,"f",,Trigger)</f>
        <v>48842</v>
      </c>
      <c r="BC1348" s="98">
        <f>_xll.qlInterestRateIndexMaturity(Currency&amp;"ibor"&amp;Tenor,BB1348,Trigger)</f>
        <v>49023</v>
      </c>
      <c r="BD1348" s="242" t="e">
        <f>_xll.qlIndexFixing($AD$5,BA1348,TRUE,_xll.ohTrigger(Trigger,Trigger6M))</f>
        <v>#NUM!</v>
      </c>
      <c r="BE1348" s="242">
        <f>IFERROR(_xll.qlIndexFixing($BF$1,BA1348,,_xll.ohTrigger(Trigger,Trigger6M)),#N/A)</f>
        <v>1.8559668799441716E-2</v>
      </c>
    </row>
    <row r="1349" spans="52:57" ht="11.25" customHeight="1" x14ac:dyDescent="0.25">
      <c r="AZ1349" s="99" t="s">
        <v>83</v>
      </c>
      <c r="BA1349" s="98">
        <f>_xll.qlInterestRateIndexFixingDate(Currency&amp;"ibor"&amp;Tenor,BB1349,Trigger)</f>
        <v>48845</v>
      </c>
      <c r="BB1349" s="98">
        <f>_xll.qlCalendarAdvance(Calendar,BB1348,AZ1349,"f",,Trigger)</f>
        <v>48849</v>
      </c>
      <c r="BC1349" s="98">
        <f>_xll.qlInterestRateIndexMaturity(Currency&amp;"ibor"&amp;Tenor,BB1349,Trigger)</f>
        <v>49030</v>
      </c>
      <c r="BD1349" s="242" t="e">
        <f>_xll.qlIndexFixing($AD$5,BA1349,TRUE,_xll.ohTrigger(Trigger,Trigger6M))</f>
        <v>#NUM!</v>
      </c>
      <c r="BE1349" s="242">
        <f>IFERROR(_xll.qlIndexFixing($BF$1,BA1349,,_xll.ohTrigger(Trigger,Trigger6M)),#N/A)</f>
        <v>1.8547444740622393E-2</v>
      </c>
    </row>
    <row r="1350" spans="52:57" ht="11.25" customHeight="1" x14ac:dyDescent="0.25">
      <c r="AZ1350" s="99" t="s">
        <v>83</v>
      </c>
      <c r="BA1350" s="98">
        <f>_xll.qlInterestRateIndexFixingDate(Currency&amp;"ibor"&amp;Tenor,BB1350,Trigger)</f>
        <v>48852</v>
      </c>
      <c r="BB1350" s="98">
        <f>_xll.qlCalendarAdvance(Calendar,BB1349,AZ1350,"f",,Trigger)</f>
        <v>48856</v>
      </c>
      <c r="BC1350" s="98">
        <f>_xll.qlInterestRateIndexMaturity(Currency&amp;"ibor"&amp;Tenor,BB1350,Trigger)</f>
        <v>49038</v>
      </c>
      <c r="BD1350" s="242" t="e">
        <f>_xll.qlIndexFixing($AD$5,BA1350,TRUE,_xll.ohTrigger(Trigger,Trigger6M))</f>
        <v>#NUM!</v>
      </c>
      <c r="BE1350" s="242">
        <f>IFERROR(_xll.qlIndexFixing($BF$1,BA1350,,_xll.ohTrigger(Trigger,Trigger6M)),#N/A)</f>
        <v>1.8534796902708234E-2</v>
      </c>
    </row>
    <row r="1351" spans="52:57" ht="11.25" customHeight="1" x14ac:dyDescent="0.25">
      <c r="AZ1351" s="99" t="s">
        <v>83</v>
      </c>
      <c r="BA1351" s="98">
        <f>_xll.qlInterestRateIndexFixingDate(Currency&amp;"ibor"&amp;Tenor,BB1351,Trigger)</f>
        <v>48859</v>
      </c>
      <c r="BB1351" s="98">
        <f>_xll.qlCalendarAdvance(Calendar,BB1350,AZ1351,"f",,Trigger)</f>
        <v>48863</v>
      </c>
      <c r="BC1351" s="98">
        <f>_xll.qlInterestRateIndexMaturity(Currency&amp;"ibor"&amp;Tenor,BB1351,Trigger)</f>
        <v>49045</v>
      </c>
      <c r="BD1351" s="242" t="e">
        <f>_xll.qlIndexFixing($AD$5,BA1351,TRUE,_xll.ohTrigger(Trigger,Trigger6M))</f>
        <v>#NUM!</v>
      </c>
      <c r="BE1351" s="242">
        <f>IFERROR(_xll.qlIndexFixing($BF$1,BA1351,,_xll.ohTrigger(Trigger,Trigger6M)),#N/A)</f>
        <v>1.8522534043709217E-2</v>
      </c>
    </row>
    <row r="1352" spans="52:57" ht="11.25" customHeight="1" x14ac:dyDescent="0.25">
      <c r="AZ1352" s="99" t="s">
        <v>83</v>
      </c>
      <c r="BA1352" s="98">
        <f>_xll.qlInterestRateIndexFixingDate(Currency&amp;"ibor"&amp;Tenor,BB1352,Trigger)</f>
        <v>48866</v>
      </c>
      <c r="BB1352" s="98">
        <f>_xll.qlCalendarAdvance(Calendar,BB1351,AZ1352,"f",,Trigger)</f>
        <v>48870</v>
      </c>
      <c r="BC1352" s="98">
        <f>_xll.qlInterestRateIndexMaturity(Currency&amp;"ibor"&amp;Tenor,BB1352,Trigger)</f>
        <v>49052</v>
      </c>
      <c r="BD1352" s="242" t="e">
        <f>_xll.qlIndexFixing($AD$5,BA1352,TRUE,_xll.ohTrigger(Trigger,Trigger6M))</f>
        <v>#NUM!</v>
      </c>
      <c r="BE1352" s="242">
        <f>IFERROR(_xll.qlIndexFixing($BF$1,BA1352,,_xll.ohTrigger(Trigger,Trigger6M)),#N/A)</f>
        <v>1.8510253020825741E-2</v>
      </c>
    </row>
    <row r="1353" spans="52:57" ht="11.25" customHeight="1" x14ac:dyDescent="0.25">
      <c r="AZ1353" s="99" t="s">
        <v>83</v>
      </c>
      <c r="BA1353" s="98">
        <f>_xll.qlInterestRateIndexFixingDate(Currency&amp;"ibor"&amp;Tenor,BB1353,Trigger)</f>
        <v>48873</v>
      </c>
      <c r="BB1353" s="98">
        <f>_xll.qlCalendarAdvance(Calendar,BB1352,AZ1353,"f",,Trigger)</f>
        <v>48877</v>
      </c>
      <c r="BC1353" s="98">
        <f>_xll.qlInterestRateIndexMaturity(Currency&amp;"ibor"&amp;Tenor,BB1353,Trigger)</f>
        <v>49059</v>
      </c>
      <c r="BD1353" s="242" t="e">
        <f>_xll.qlIndexFixing($AD$5,BA1353,TRUE,_xll.ohTrigger(Trigger,Trigger6M))</f>
        <v>#NUM!</v>
      </c>
      <c r="BE1353" s="242">
        <f>IFERROR(_xll.qlIndexFixing($BF$1,BA1353,,_xll.ohTrigger(Trigger,Trigger6M)),#N/A)</f>
        <v>1.8497954024772056E-2</v>
      </c>
    </row>
    <row r="1354" spans="52:57" ht="11.25" customHeight="1" x14ac:dyDescent="0.25">
      <c r="AZ1354" s="99" t="s">
        <v>83</v>
      </c>
      <c r="BA1354" s="98">
        <f>_xll.qlInterestRateIndexFixingDate(Currency&amp;"ibor"&amp;Tenor,BB1354,Trigger)</f>
        <v>48880</v>
      </c>
      <c r="BB1354" s="98">
        <f>_xll.qlCalendarAdvance(Calendar,BB1353,AZ1354,"f",,Trigger)</f>
        <v>48884</v>
      </c>
      <c r="BC1354" s="98">
        <f>_xll.qlInterestRateIndexMaturity(Currency&amp;"ibor"&amp;Tenor,BB1354,Trigger)</f>
        <v>49066</v>
      </c>
      <c r="BD1354" s="242" t="e">
        <f>_xll.qlIndexFixing($AD$5,BA1354,TRUE,_xll.ohTrigger(Trigger,Trigger6M))</f>
        <v>#NUM!</v>
      </c>
      <c r="BE1354" s="242">
        <f>IFERROR(_xll.qlIndexFixing($BF$1,BA1354,,_xll.ohTrigger(Trigger,Trigger6M)),#N/A)</f>
        <v>1.8485637246255401E-2</v>
      </c>
    </row>
    <row r="1355" spans="52:57" ht="11.25" customHeight="1" x14ac:dyDescent="0.25">
      <c r="AZ1355" s="99" t="s">
        <v>83</v>
      </c>
      <c r="BA1355" s="98">
        <f>_xll.qlInterestRateIndexFixingDate(Currency&amp;"ibor"&amp;Tenor,BB1355,Trigger)</f>
        <v>48887</v>
      </c>
      <c r="BB1355" s="98">
        <f>_xll.qlCalendarAdvance(Calendar,BB1354,AZ1355,"f",,Trigger)</f>
        <v>48891</v>
      </c>
      <c r="BC1355" s="98">
        <f>_xll.qlInterestRateIndexMaturity(Currency&amp;"ibor"&amp;Tenor,BB1355,Trigger)</f>
        <v>49072</v>
      </c>
      <c r="BD1355" s="242" t="e">
        <f>_xll.qlIndexFixing($AD$5,BA1355,TRUE,_xll.ohTrigger(Trigger,Trigger6M))</f>
        <v>#NUM!</v>
      </c>
      <c r="BE1355" s="242">
        <f>IFERROR(_xll.qlIndexFixing($BF$1,BA1355,,_xll.ohTrigger(Trigger,Trigger6M)),#N/A)</f>
        <v>1.847371733591243E-2</v>
      </c>
    </row>
    <row r="1356" spans="52:57" ht="11.25" customHeight="1" x14ac:dyDescent="0.25">
      <c r="AZ1356" s="99" t="s">
        <v>83</v>
      </c>
      <c r="BA1356" s="98">
        <f>_xll.qlInterestRateIndexFixingDate(Currency&amp;"ibor"&amp;Tenor,BB1356,Trigger)</f>
        <v>48894</v>
      </c>
      <c r="BB1356" s="98">
        <f>_xll.qlCalendarAdvance(Calendar,BB1355,AZ1356,"f",,Trigger)</f>
        <v>48898</v>
      </c>
      <c r="BC1356" s="98">
        <f>_xll.qlInterestRateIndexMaturity(Currency&amp;"ibor"&amp;Tenor,BB1356,Trigger)</f>
        <v>49079</v>
      </c>
      <c r="BD1356" s="242" t="e">
        <f>_xll.qlIndexFixing($AD$5,BA1356,TRUE,_xll.ohTrigger(Trigger,Trigger6M))</f>
        <v>#NUM!</v>
      </c>
      <c r="BE1356" s="242">
        <f>IFERROR(_xll.qlIndexFixing($BF$1,BA1356,,_xll.ohTrigger(Trigger,Trigger6M)),#N/A)</f>
        <v>1.8461367373021852E-2</v>
      </c>
    </row>
    <row r="1357" spans="52:57" ht="11.25" customHeight="1" x14ac:dyDescent="0.25">
      <c r="AZ1357" s="99" t="s">
        <v>83</v>
      </c>
      <c r="BA1357" s="98">
        <f>_xll.qlInterestRateIndexFixingDate(Currency&amp;"ibor"&amp;Tenor,BB1357,Trigger)</f>
        <v>48901</v>
      </c>
      <c r="BB1357" s="98">
        <f>_xll.qlCalendarAdvance(Calendar,BB1356,AZ1357,"f",,Trigger)</f>
        <v>48905</v>
      </c>
      <c r="BC1357" s="98">
        <f>_xll.qlInterestRateIndexMaturity(Currency&amp;"ibor"&amp;Tenor,BB1357,Trigger)</f>
        <v>49086</v>
      </c>
      <c r="BD1357" s="242" t="e">
        <f>_xll.qlIndexFixing($AD$5,BA1357,TRUE,_xll.ohTrigger(Trigger,Trigger6M))</f>
        <v>#NUM!</v>
      </c>
      <c r="BE1357" s="242">
        <f>IFERROR(_xll.qlIndexFixing($BF$1,BA1357,,_xll.ohTrigger(Trigger,Trigger6M)),#N/A)</f>
        <v>1.844900018660613E-2</v>
      </c>
    </row>
    <row r="1358" spans="52:57" ht="11.25" customHeight="1" x14ac:dyDescent="0.25">
      <c r="AZ1358" s="99" t="s">
        <v>83</v>
      </c>
      <c r="BA1358" s="98">
        <f>_xll.qlInterestRateIndexFixingDate(Currency&amp;"ibor"&amp;Tenor,BB1358,Trigger)</f>
        <v>48908</v>
      </c>
      <c r="BB1358" s="98">
        <f>_xll.qlCalendarAdvance(Calendar,BB1357,AZ1358,"f",,Trigger)</f>
        <v>48912</v>
      </c>
      <c r="BC1358" s="98">
        <f>_xll.qlInterestRateIndexMaturity(Currency&amp;"ibor"&amp;Tenor,BB1358,Trigger)</f>
        <v>49093</v>
      </c>
      <c r="BD1358" s="242" t="e">
        <f>_xll.qlIndexFixing($AD$5,BA1358,TRUE,_xll.ohTrigger(Trigger,Trigger6M))</f>
        <v>#NUM!</v>
      </c>
      <c r="BE1358" s="242">
        <f>IFERROR(_xll.qlIndexFixing($BF$1,BA1358,,_xll.ohTrigger(Trigger,Trigger6M)),#N/A)</f>
        <v>1.8436615967347202E-2</v>
      </c>
    </row>
    <row r="1359" spans="52:57" ht="11.25" customHeight="1" x14ac:dyDescent="0.25">
      <c r="AZ1359" s="99" t="s">
        <v>83</v>
      </c>
      <c r="BA1359" s="98">
        <f>_xll.qlInterestRateIndexFixingDate(Currency&amp;"ibor"&amp;Tenor,BB1359,Trigger)</f>
        <v>48915</v>
      </c>
      <c r="BB1359" s="98">
        <f>_xll.qlCalendarAdvance(Calendar,BB1358,AZ1359,"f",,Trigger)</f>
        <v>48919</v>
      </c>
      <c r="BC1359" s="98">
        <f>_xll.qlInterestRateIndexMaturity(Currency&amp;"ibor"&amp;Tenor,BB1359,Trigger)</f>
        <v>49101</v>
      </c>
      <c r="BD1359" s="242" t="e">
        <f>_xll.qlIndexFixing($AD$5,BA1359,TRUE,_xll.ohTrigger(Trigger,Trigger6M))</f>
        <v>#NUM!</v>
      </c>
      <c r="BE1359" s="242">
        <f>IFERROR(_xll.qlIndexFixing($BF$1,BA1359,,_xll.ohTrigger(Trigger,Trigger6M)),#N/A)</f>
        <v>1.84237932912324E-2</v>
      </c>
    </row>
    <row r="1360" spans="52:57" ht="11.25" customHeight="1" x14ac:dyDescent="0.25">
      <c r="AZ1360" s="99" t="s">
        <v>83</v>
      </c>
      <c r="BA1360" s="98">
        <f>_xll.qlInterestRateIndexFixingDate(Currency&amp;"ibor"&amp;Tenor,BB1360,Trigger)</f>
        <v>48922</v>
      </c>
      <c r="BB1360" s="98">
        <f>_xll.qlCalendarAdvance(Calendar,BB1359,AZ1360,"f",,Trigger)</f>
        <v>48926</v>
      </c>
      <c r="BC1360" s="98">
        <f>_xll.qlInterestRateIndexMaturity(Currency&amp;"ibor"&amp;Tenor,BB1360,Trigger)</f>
        <v>49108</v>
      </c>
      <c r="BD1360" s="242" t="e">
        <f>_xll.qlIndexFixing($AD$5,BA1360,TRUE,_xll.ohTrigger(Trigger,Trigger6M))</f>
        <v>#NUM!</v>
      </c>
      <c r="BE1360" s="242">
        <f>IFERROR(_xll.qlIndexFixing($BF$1,BA1360,,_xll.ohTrigger(Trigger,Trigger6M)),#N/A)</f>
        <v>1.8411373822579787E-2</v>
      </c>
    </row>
    <row r="1361" spans="52:57" ht="11.25" customHeight="1" x14ac:dyDescent="0.25">
      <c r="AZ1361" s="99" t="s">
        <v>83</v>
      </c>
      <c r="BA1361" s="98">
        <f>_xll.qlInterestRateIndexFixingDate(Currency&amp;"ibor"&amp;Tenor,BB1361,Trigger)</f>
        <v>48929</v>
      </c>
      <c r="BB1361" s="98">
        <f>_xll.qlCalendarAdvance(Calendar,BB1360,AZ1361,"f",,Trigger)</f>
        <v>48933</v>
      </c>
      <c r="BC1361" s="98">
        <f>_xll.qlInterestRateIndexMaturity(Currency&amp;"ibor"&amp;Tenor,BB1361,Trigger)</f>
        <v>49115</v>
      </c>
      <c r="BD1361" s="242" t="e">
        <f>_xll.qlIndexFixing($AD$5,BA1361,TRUE,_xll.ohTrigger(Trigger,Trigger6M))</f>
        <v>#NUM!</v>
      </c>
      <c r="BE1361" s="242">
        <f>IFERROR(_xll.qlIndexFixing($BF$1,BA1361,,_xll.ohTrigger(Trigger,Trigger6M)),#N/A)</f>
        <v>1.8398937906305011E-2</v>
      </c>
    </row>
    <row r="1362" spans="52:57" ht="11.25" customHeight="1" x14ac:dyDescent="0.25">
      <c r="AZ1362" s="99" t="s">
        <v>83</v>
      </c>
      <c r="BA1362" s="98">
        <f>_xll.qlInterestRateIndexFixingDate(Currency&amp;"ibor"&amp;Tenor,BB1362,Trigger)</f>
        <v>48935</v>
      </c>
      <c r="BB1362" s="98">
        <f>_xll.qlCalendarAdvance(Calendar,BB1361,AZ1362,"f",,Trigger)</f>
        <v>48940</v>
      </c>
      <c r="BC1362" s="98">
        <f>_xll.qlInterestRateIndexMaturity(Currency&amp;"ibor"&amp;Tenor,BB1362,Trigger)</f>
        <v>49122</v>
      </c>
      <c r="BD1362" s="242" t="e">
        <f>_xll.qlIndexFixing($AD$5,BA1362,TRUE,_xll.ohTrigger(Trigger,Trigger6M))</f>
        <v>#NUM!</v>
      </c>
      <c r="BE1362" s="242">
        <f>IFERROR(_xll.qlIndexFixing($BF$1,BA1362,,_xll.ohTrigger(Trigger,Trigger6M)),#N/A)</f>
        <v>1.8386485733081478E-2</v>
      </c>
    </row>
    <row r="1363" spans="52:57" ht="11.25" customHeight="1" x14ac:dyDescent="0.25">
      <c r="AZ1363" s="99" t="s">
        <v>83</v>
      </c>
      <c r="BA1363" s="98">
        <f>_xll.qlInterestRateIndexFixingDate(Currency&amp;"ibor"&amp;Tenor,BB1363,Trigger)</f>
        <v>48943</v>
      </c>
      <c r="BB1363" s="98">
        <f>_xll.qlCalendarAdvance(Calendar,BB1362,AZ1363,"f",,Trigger)</f>
        <v>48947</v>
      </c>
      <c r="BC1363" s="98">
        <f>_xll.qlInterestRateIndexMaturity(Currency&amp;"ibor"&amp;Tenor,BB1363,Trigger)</f>
        <v>49128</v>
      </c>
      <c r="BD1363" s="242" t="e">
        <f>_xll.qlIndexFixing($AD$5,BA1363,TRUE,_xll.ohTrigger(Trigger,Trigger6M))</f>
        <v>#NUM!</v>
      </c>
      <c r="BE1363" s="242">
        <f>IFERROR(_xll.qlIndexFixing($BF$1,BA1363,,_xll.ohTrigger(Trigger,Trigger6M)),#N/A)</f>
        <v>1.8374446051906062E-2</v>
      </c>
    </row>
    <row r="1364" spans="52:57" ht="11.25" customHeight="1" x14ac:dyDescent="0.25">
      <c r="AZ1364" s="99" t="s">
        <v>83</v>
      </c>
      <c r="BA1364" s="98">
        <f>_xll.qlInterestRateIndexFixingDate(Currency&amp;"ibor"&amp;Tenor,BB1364,Trigger)</f>
        <v>48950</v>
      </c>
      <c r="BB1364" s="98">
        <f>_xll.qlCalendarAdvance(Calendar,BB1363,AZ1364,"f",,Trigger)</f>
        <v>48954</v>
      </c>
      <c r="BC1364" s="98">
        <f>_xll.qlInterestRateIndexMaturity(Currency&amp;"ibor"&amp;Tenor,BB1364,Trigger)</f>
        <v>49135</v>
      </c>
      <c r="BD1364" s="242" t="e">
        <f>_xll.qlIndexFixing($AD$5,BA1364,TRUE,_xll.ohTrigger(Trigger,Trigger6M))</f>
        <v>#NUM!</v>
      </c>
      <c r="BE1364" s="242">
        <f>IFERROR(_xll.qlIndexFixing($BF$1,BA1364,,_xll.ohTrigger(Trigger,Trigger6M)),#N/A)</f>
        <v>1.8361963639630104E-2</v>
      </c>
    </row>
    <row r="1365" spans="52:57" ht="11.25" customHeight="1" x14ac:dyDescent="0.25">
      <c r="AZ1365" s="99" t="s">
        <v>83</v>
      </c>
      <c r="BA1365" s="98">
        <f>_xll.qlInterestRateIndexFixingDate(Currency&amp;"ibor"&amp;Tenor,BB1365,Trigger)</f>
        <v>48957</v>
      </c>
      <c r="BB1365" s="98">
        <f>_xll.qlCalendarAdvance(Calendar,BB1364,AZ1365,"f",,Trigger)</f>
        <v>48961</v>
      </c>
      <c r="BC1365" s="98">
        <f>_xll.qlInterestRateIndexMaturity(Currency&amp;"ibor"&amp;Tenor,BB1365,Trigger)</f>
        <v>49142</v>
      </c>
      <c r="BD1365" s="242" t="e">
        <f>_xll.qlIndexFixing($AD$5,BA1365,TRUE,_xll.ohTrigger(Trigger,Trigger6M))</f>
        <v>#NUM!</v>
      </c>
      <c r="BE1365" s="242">
        <f>IFERROR(_xll.qlIndexFixing($BF$1,BA1365,,_xll.ohTrigger(Trigger,Trigger6M)),#N/A)</f>
        <v>1.8349465529152509E-2</v>
      </c>
    </row>
    <row r="1366" spans="52:57" ht="11.25" customHeight="1" x14ac:dyDescent="0.25">
      <c r="AZ1366" s="99" t="s">
        <v>83</v>
      </c>
      <c r="BA1366" s="98">
        <f>_xll.qlInterestRateIndexFixingDate(Currency&amp;"ibor"&amp;Tenor,BB1366,Trigger)</f>
        <v>48964</v>
      </c>
      <c r="BB1366" s="98">
        <f>_xll.qlCalendarAdvance(Calendar,BB1365,AZ1366,"f",,Trigger)</f>
        <v>48968</v>
      </c>
      <c r="BC1366" s="98">
        <f>_xll.qlInterestRateIndexMaturity(Currency&amp;"ibor"&amp;Tenor,BB1366,Trigger)</f>
        <v>49149</v>
      </c>
      <c r="BD1366" s="242" t="e">
        <f>_xll.qlIndexFixing($AD$5,BA1366,TRUE,_xll.ohTrigger(Trigger,Trigger6M))</f>
        <v>#NUM!</v>
      </c>
      <c r="BE1366" s="242">
        <f>IFERROR(_xll.qlIndexFixing($BF$1,BA1366,,_xll.ohTrigger(Trigger,Trigger6M)),#N/A)</f>
        <v>1.8336951911119014E-2</v>
      </c>
    </row>
    <row r="1367" spans="52:57" ht="11.25" customHeight="1" x14ac:dyDescent="0.25">
      <c r="AZ1367" s="99" t="s">
        <v>83</v>
      </c>
      <c r="BA1367" s="98">
        <f>_xll.qlInterestRateIndexFixingDate(Currency&amp;"ibor"&amp;Tenor,BB1367,Trigger)</f>
        <v>48971</v>
      </c>
      <c r="BB1367" s="98">
        <f>_xll.qlCalendarAdvance(Calendar,BB1366,AZ1367,"f",,Trigger)</f>
        <v>48975</v>
      </c>
      <c r="BC1367" s="98">
        <f>_xll.qlInterestRateIndexMaturity(Currency&amp;"ibor"&amp;Tenor,BB1367,Trigger)</f>
        <v>49156</v>
      </c>
      <c r="BD1367" s="242" t="e">
        <f>_xll.qlIndexFixing($AD$5,BA1367,TRUE,_xll.ohTrigger(Trigger,Trigger6M))</f>
        <v>#NUM!</v>
      </c>
      <c r="BE1367" s="242">
        <f>IFERROR(_xll.qlIndexFixing($BF$1,BA1367,,_xll.ohTrigger(Trigger,Trigger6M)),#N/A)</f>
        <v>1.8324422976170932E-2</v>
      </c>
    </row>
    <row r="1368" spans="52:57" ht="11.25" customHeight="1" x14ac:dyDescent="0.25">
      <c r="AZ1368" s="99" t="s">
        <v>83</v>
      </c>
      <c r="BA1368" s="98">
        <f>_xll.qlInterestRateIndexFixingDate(Currency&amp;"ibor"&amp;Tenor,BB1368,Trigger)</f>
        <v>48978</v>
      </c>
      <c r="BB1368" s="98">
        <f>_xll.qlCalendarAdvance(Calendar,BB1367,AZ1368,"f",,Trigger)</f>
        <v>48982</v>
      </c>
      <c r="BC1368" s="98">
        <f>_xll.qlInterestRateIndexMaturity(Currency&amp;"ibor"&amp;Tenor,BB1368,Trigger)</f>
        <v>49163</v>
      </c>
      <c r="BD1368" s="242" t="e">
        <f>_xll.qlIndexFixing($AD$5,BA1368,TRUE,_xll.ohTrigger(Trigger,Trigger6M))</f>
        <v>#NUM!</v>
      </c>
      <c r="BE1368" s="242">
        <f>IFERROR(_xll.qlIndexFixing($BF$1,BA1368,,_xll.ohTrigger(Trigger,Trigger6M)),#N/A)</f>
        <v>1.8311878914944717E-2</v>
      </c>
    </row>
    <row r="1369" spans="52:57" ht="11.25" customHeight="1" x14ac:dyDescent="0.25">
      <c r="AZ1369" s="99" t="s">
        <v>83</v>
      </c>
      <c r="BA1369" s="98">
        <f>_xll.qlInterestRateIndexFixingDate(Currency&amp;"ibor"&amp;Tenor,BB1369,Trigger)</f>
        <v>48985</v>
      </c>
      <c r="BB1369" s="98">
        <f>_xll.qlCalendarAdvance(Calendar,BB1368,AZ1369,"f",,Trigger)</f>
        <v>48989</v>
      </c>
      <c r="BC1369" s="98">
        <f>_xll.qlInterestRateIndexMaturity(Currency&amp;"ibor"&amp;Tenor,BB1369,Trigger)</f>
        <v>49170</v>
      </c>
      <c r="BD1369" s="242" t="e">
        <f>_xll.qlIndexFixing($AD$5,BA1369,TRUE,_xll.ohTrigger(Trigger,Trigger6M))</f>
        <v>#NUM!</v>
      </c>
      <c r="BE1369" s="242">
        <f>IFERROR(_xll.qlIndexFixing($BF$1,BA1369,,_xll.ohTrigger(Trigger,Trigger6M)),#N/A)</f>
        <v>1.8299319918072855E-2</v>
      </c>
    </row>
    <row r="1370" spans="52:57" ht="11.25" customHeight="1" x14ac:dyDescent="0.25">
      <c r="AZ1370" s="99" t="s">
        <v>83</v>
      </c>
      <c r="BA1370" s="98">
        <f>_xll.qlInterestRateIndexFixingDate(Currency&amp;"ibor"&amp;Tenor,BB1370,Trigger)</f>
        <v>48992</v>
      </c>
      <c r="BB1370" s="98">
        <f>_xll.qlCalendarAdvance(Calendar,BB1369,AZ1370,"f",,Trigger)</f>
        <v>48996</v>
      </c>
      <c r="BC1370" s="98">
        <f>_xll.qlInterestRateIndexMaturity(Currency&amp;"ibor"&amp;Tenor,BB1370,Trigger)</f>
        <v>49177</v>
      </c>
      <c r="BD1370" s="242" t="e">
        <f>_xll.qlIndexFixing($AD$5,BA1370,TRUE,_xll.ohTrigger(Trigger,Trigger6M))</f>
        <v>#NUM!</v>
      </c>
      <c r="BE1370" s="242">
        <f>IFERROR(_xll.qlIndexFixing($BF$1,BA1370,,_xll.ohTrigger(Trigger,Trigger6M)),#N/A)</f>
        <v>1.8286746176184736E-2</v>
      </c>
    </row>
    <row r="1371" spans="52:57" ht="11.25" customHeight="1" x14ac:dyDescent="0.25">
      <c r="AZ1371" s="99" t="s">
        <v>83</v>
      </c>
      <c r="BA1371" s="98">
        <f>_xll.qlInterestRateIndexFixingDate(Currency&amp;"ibor"&amp;Tenor,BB1371,Trigger)</f>
        <v>48999</v>
      </c>
      <c r="BB1371" s="98">
        <f>_xll.qlCalendarAdvance(Calendar,BB1370,AZ1371,"f",,Trigger)</f>
        <v>49003</v>
      </c>
      <c r="BC1371" s="98">
        <f>_xll.qlInterestRateIndexMaturity(Currency&amp;"ibor"&amp;Tenor,BB1371,Trigger)</f>
        <v>49187</v>
      </c>
      <c r="BD1371" s="242" t="e">
        <f>_xll.qlIndexFixing($AD$5,BA1371,TRUE,_xll.ohTrigger(Trigger,Trigger6M))</f>
        <v>#NUM!</v>
      </c>
      <c r="BE1371" s="242">
        <f>IFERROR(_xll.qlIndexFixing($BF$1,BA1371,,_xll.ohTrigger(Trigger,Trigger6M)),#N/A)</f>
        <v>1.8272831956379101E-2</v>
      </c>
    </row>
    <row r="1372" spans="52:57" ht="11.25" customHeight="1" x14ac:dyDescent="0.25">
      <c r="AZ1372" s="99" t="s">
        <v>83</v>
      </c>
      <c r="BA1372" s="98">
        <f>_xll.qlInterestRateIndexFixingDate(Currency&amp;"ibor"&amp;Tenor,BB1372,Trigger)</f>
        <v>49006</v>
      </c>
      <c r="BB1372" s="98">
        <f>_xll.qlCalendarAdvance(Calendar,BB1371,AZ1372,"f",,Trigger)</f>
        <v>49010</v>
      </c>
      <c r="BC1372" s="98">
        <f>_xll.qlInterestRateIndexMaturity(Currency&amp;"ibor"&amp;Tenor,BB1372,Trigger)</f>
        <v>49194</v>
      </c>
      <c r="BD1372" s="242" t="e">
        <f>_xll.qlIndexFixing($AD$5,BA1372,TRUE,_xll.ohTrigger(Trigger,Trigger6M))</f>
        <v>#NUM!</v>
      </c>
      <c r="BE1372" s="242">
        <f>IFERROR(_xll.qlIndexFixing($BF$1,BA1372,,_xll.ohTrigger(Trigger,Trigger6M)),#N/A)</f>
        <v>1.8260224510417977E-2</v>
      </c>
    </row>
    <row r="1373" spans="52:57" ht="11.25" customHeight="1" x14ac:dyDescent="0.25">
      <c r="AZ1373" s="99" t="s">
        <v>83</v>
      </c>
      <c r="BA1373" s="98">
        <f>_xll.qlInterestRateIndexFixingDate(Currency&amp;"ibor"&amp;Tenor,BB1373,Trigger)</f>
        <v>49013</v>
      </c>
      <c r="BB1373" s="98">
        <f>_xll.qlCalendarAdvance(Calendar,BB1372,AZ1373,"f",,Trigger)</f>
        <v>49017</v>
      </c>
      <c r="BC1373" s="98">
        <f>_xll.qlInterestRateIndexMaturity(Currency&amp;"ibor"&amp;Tenor,BB1373,Trigger)</f>
        <v>49201</v>
      </c>
      <c r="BD1373" s="242" t="e">
        <f>_xll.qlIndexFixing($AD$5,BA1373,TRUE,_xll.ohTrigger(Trigger,Trigger6M))</f>
        <v>#NUM!</v>
      </c>
      <c r="BE1373" s="242">
        <f>IFERROR(_xll.qlIndexFixing($BF$1,BA1373,,_xll.ohTrigger(Trigger,Trigger6M)),#N/A)</f>
        <v>1.8247602931314374E-2</v>
      </c>
    </row>
    <row r="1374" spans="52:57" ht="11.25" customHeight="1" x14ac:dyDescent="0.25">
      <c r="AZ1374" s="99" t="s">
        <v>83</v>
      </c>
      <c r="BA1374" s="98">
        <f>_xll.qlInterestRateIndexFixingDate(Currency&amp;"ibor"&amp;Tenor,BB1374,Trigger)</f>
        <v>49020</v>
      </c>
      <c r="BB1374" s="98">
        <f>_xll.qlCalendarAdvance(Calendar,BB1373,AZ1374,"f",,Trigger)</f>
        <v>49024</v>
      </c>
      <c r="BC1374" s="98">
        <f>_xll.qlInterestRateIndexMaturity(Currency&amp;"ibor"&amp;Tenor,BB1374,Trigger)</f>
        <v>49208</v>
      </c>
      <c r="BD1374" s="242" t="e">
        <f>_xll.qlIndexFixing($AD$5,BA1374,TRUE,_xll.ohTrigger(Trigger,Trigger6M))</f>
        <v>#NUM!</v>
      </c>
      <c r="BE1374" s="242">
        <f>IFERROR(_xll.qlIndexFixing($BF$1,BA1374,,_xll.ohTrigger(Trigger,Trigger6M)),#N/A)</f>
        <v>1.8234967409710569E-2</v>
      </c>
    </row>
    <row r="1375" spans="52:57" ht="11.25" customHeight="1" x14ac:dyDescent="0.25">
      <c r="AZ1375" s="99" t="s">
        <v>83</v>
      </c>
      <c r="BA1375" s="98">
        <f>_xll.qlInterestRateIndexFixingDate(Currency&amp;"ibor"&amp;Tenor,BB1375,Trigger)</f>
        <v>49027</v>
      </c>
      <c r="BB1375" s="98">
        <f>_xll.qlCalendarAdvance(Calendar,BB1374,AZ1375,"f",,Trigger)</f>
        <v>49031</v>
      </c>
      <c r="BC1375" s="98">
        <f>_xll.qlInterestRateIndexMaturity(Currency&amp;"ibor"&amp;Tenor,BB1375,Trigger)</f>
        <v>49215</v>
      </c>
      <c r="BD1375" s="242" t="e">
        <f>_xll.qlIndexFixing($AD$5,BA1375,TRUE,_xll.ohTrigger(Trigger,Trigger6M))</f>
        <v>#NUM!</v>
      </c>
      <c r="BE1375" s="242">
        <f>IFERROR(_xll.qlIndexFixing($BF$1,BA1375,,_xll.ohTrigger(Trigger,Trigger6M)),#N/A)</f>
        <v>1.8222318136243639E-2</v>
      </c>
    </row>
    <row r="1376" spans="52:57" ht="11.25" customHeight="1" x14ac:dyDescent="0.25">
      <c r="AZ1376" s="99" t="s">
        <v>83</v>
      </c>
      <c r="BA1376" s="98">
        <f>_xll.qlInterestRateIndexFixingDate(Currency&amp;"ibor"&amp;Tenor,BB1376,Trigger)</f>
        <v>49034</v>
      </c>
      <c r="BB1376" s="98">
        <f>_xll.qlCalendarAdvance(Calendar,BB1375,AZ1376,"f",,Trigger)</f>
        <v>49038</v>
      </c>
      <c r="BC1376" s="98">
        <f>_xll.qlInterestRateIndexMaturity(Currency&amp;"ibor"&amp;Tenor,BB1376,Trigger)</f>
        <v>49221</v>
      </c>
      <c r="BD1376" s="242" t="e">
        <f>_xll.qlIndexFixing($AD$5,BA1376,TRUE,_xll.ohTrigger(Trigger,Trigger6M))</f>
        <v>#NUM!</v>
      </c>
      <c r="BE1376" s="242">
        <f>IFERROR(_xll.qlIndexFixing($BF$1,BA1376,,_xll.ohTrigger(Trigger,Trigger6M)),#N/A)</f>
        <v>1.8210105277947742E-2</v>
      </c>
    </row>
    <row r="1377" spans="52:57" ht="11.25" customHeight="1" x14ac:dyDescent="0.25">
      <c r="AZ1377" s="99" t="s">
        <v>83</v>
      </c>
      <c r="BA1377" s="98">
        <f>_xll.qlInterestRateIndexFixingDate(Currency&amp;"ibor"&amp;Tenor,BB1377,Trigger)</f>
        <v>49039</v>
      </c>
      <c r="BB1377" s="98">
        <f>_xll.qlCalendarAdvance(Calendar,BB1376,AZ1377,"f",,Trigger)</f>
        <v>49045</v>
      </c>
      <c r="BC1377" s="98">
        <f>_xll.qlInterestRateIndexMaturity(Currency&amp;"ibor"&amp;Tenor,BB1377,Trigger)</f>
        <v>49228</v>
      </c>
      <c r="BD1377" s="242" t="e">
        <f>_xll.qlIndexFixing($AD$5,BA1377,TRUE,_xll.ohTrigger(Trigger,Trigger6M))</f>
        <v>#NUM!</v>
      </c>
      <c r="BE1377" s="242">
        <f>IFERROR(_xll.qlIndexFixing($BF$1,BA1377,,_xll.ohTrigger(Trigger,Trigger6M)),#N/A)</f>
        <v>1.8197430599914938E-2</v>
      </c>
    </row>
    <row r="1378" spans="52:57" ht="11.25" customHeight="1" x14ac:dyDescent="0.25">
      <c r="AZ1378" s="99" t="s">
        <v>83</v>
      </c>
      <c r="BA1378" s="98">
        <f>_xll.qlInterestRateIndexFixingDate(Currency&amp;"ibor"&amp;Tenor,BB1378,Trigger)</f>
        <v>49048</v>
      </c>
      <c r="BB1378" s="98">
        <f>_xll.qlCalendarAdvance(Calendar,BB1377,AZ1378,"f",,Trigger)</f>
        <v>49052</v>
      </c>
      <c r="BC1378" s="98">
        <f>_xll.qlInterestRateIndexMaturity(Currency&amp;"ibor"&amp;Tenor,BB1378,Trigger)</f>
        <v>49235</v>
      </c>
      <c r="BD1378" s="242" t="e">
        <f>_xll.qlIndexFixing($AD$5,BA1378,TRUE,_xll.ohTrigger(Trigger,Trigger6M))</f>
        <v>#NUM!</v>
      </c>
      <c r="BE1378" s="242">
        <f>IFERROR(_xll.qlIndexFixing($BF$1,BA1378,,_xll.ohTrigger(Trigger,Trigger6M)),#N/A)</f>
        <v>1.8184742728512244E-2</v>
      </c>
    </row>
    <row r="1379" spans="52:57" ht="11.25" customHeight="1" x14ac:dyDescent="0.25">
      <c r="AZ1379" s="99" t="s">
        <v>83</v>
      </c>
      <c r="BA1379" s="98">
        <f>_xll.qlInterestRateIndexFixingDate(Currency&amp;"ibor"&amp;Tenor,BB1379,Trigger)</f>
        <v>49055</v>
      </c>
      <c r="BB1379" s="98">
        <f>_xll.qlCalendarAdvance(Calendar,BB1378,AZ1379,"f",,Trigger)</f>
        <v>49059</v>
      </c>
      <c r="BC1379" s="98">
        <f>_xll.qlInterestRateIndexMaturity(Currency&amp;"ibor"&amp;Tenor,BB1379,Trigger)</f>
        <v>49242</v>
      </c>
      <c r="BD1379" s="242" t="e">
        <f>_xll.qlIndexFixing($AD$5,BA1379,TRUE,_xll.ohTrigger(Trigger,Trigger6M))</f>
        <v>#NUM!</v>
      </c>
      <c r="BE1379" s="242">
        <f>IFERROR(_xll.qlIndexFixing($BF$1,BA1379,,_xll.ohTrigger(Trigger,Trigger6M)),#N/A)</f>
        <v>1.8172041854348273E-2</v>
      </c>
    </row>
    <row r="1380" spans="52:57" ht="11.25" customHeight="1" x14ac:dyDescent="0.25">
      <c r="AZ1380" s="99" t="s">
        <v>83</v>
      </c>
      <c r="BA1380" s="98">
        <f>_xll.qlInterestRateIndexFixingDate(Currency&amp;"ibor"&amp;Tenor,BB1380,Trigger)</f>
        <v>49061</v>
      </c>
      <c r="BB1380" s="98">
        <f>_xll.qlCalendarAdvance(Calendar,BB1379,AZ1380,"f",,Trigger)</f>
        <v>49066</v>
      </c>
      <c r="BC1380" s="98">
        <f>_xll.qlInterestRateIndexMaturity(Currency&amp;"ibor"&amp;Tenor,BB1380,Trigger)</f>
        <v>49250</v>
      </c>
      <c r="BD1380" s="242" t="e">
        <f>_xll.qlIndexFixing($AD$5,BA1380,TRUE,_xll.ohTrigger(Trigger,Trigger6M))</f>
        <v>#NUM!</v>
      </c>
      <c r="BE1380" s="242">
        <f>IFERROR(_xll.qlIndexFixing($BF$1,BA1380,,_xll.ohTrigger(Trigger,Trigger6M)),#N/A)</f>
        <v>1.8158872162985895E-2</v>
      </c>
    </row>
    <row r="1381" spans="52:57" ht="11.25" customHeight="1" x14ac:dyDescent="0.25">
      <c r="AZ1381" s="99" t="s">
        <v>83</v>
      </c>
      <c r="BA1381" s="98">
        <f>_xll.qlInterestRateIndexFixingDate(Currency&amp;"ibor"&amp;Tenor,BB1381,Trigger)</f>
        <v>49069</v>
      </c>
      <c r="BB1381" s="98">
        <f>_xll.qlCalendarAdvance(Calendar,BB1380,AZ1381,"f",,Trigger)</f>
        <v>49073</v>
      </c>
      <c r="BC1381" s="98">
        <f>_xll.qlInterestRateIndexMaturity(Currency&amp;"ibor"&amp;Tenor,BB1381,Trigger)</f>
        <v>49257</v>
      </c>
      <c r="BD1381" s="242" t="e">
        <f>_xll.qlIndexFixing($AD$5,BA1381,TRUE,_xll.ohTrigger(Trigger,Trigger6M))</f>
        <v>#NUM!</v>
      </c>
      <c r="BE1381" s="242">
        <f>IFERROR(_xll.qlIndexFixing($BF$1,BA1381,,_xll.ohTrigger(Trigger,Trigger6M)),#N/A)</f>
        <v>1.814614438148628E-2</v>
      </c>
    </row>
    <row r="1382" spans="52:57" ht="11.25" customHeight="1" x14ac:dyDescent="0.25">
      <c r="AZ1382" s="99" t="s">
        <v>83</v>
      </c>
      <c r="BA1382" s="98">
        <f>_xll.qlInterestRateIndexFixingDate(Currency&amp;"ibor"&amp;Tenor,BB1382,Trigger)</f>
        <v>49076</v>
      </c>
      <c r="BB1382" s="98">
        <f>_xll.qlCalendarAdvance(Calendar,BB1381,AZ1382,"f",,Trigger)</f>
        <v>49080</v>
      </c>
      <c r="BC1382" s="98">
        <f>_xll.qlInterestRateIndexMaturity(Currency&amp;"ibor"&amp;Tenor,BB1382,Trigger)</f>
        <v>49264</v>
      </c>
      <c r="BD1382" s="242" t="e">
        <f>_xll.qlIndexFixing($AD$5,BA1382,TRUE,_xll.ohTrigger(Trigger,Trigger6M))</f>
        <v>#NUM!</v>
      </c>
      <c r="BE1382" s="242">
        <f>IFERROR(_xll.qlIndexFixing($BF$1,BA1382,,_xll.ohTrigger(Trigger,Trigger6M)),#N/A)</f>
        <v>1.8133404182461399E-2</v>
      </c>
    </row>
    <row r="1383" spans="52:57" ht="11.25" customHeight="1" x14ac:dyDescent="0.25">
      <c r="AZ1383" s="99" t="s">
        <v>83</v>
      </c>
      <c r="BA1383" s="98">
        <f>_xll.qlInterestRateIndexFixingDate(Currency&amp;"ibor"&amp;Tenor,BB1383,Trigger)</f>
        <v>49083</v>
      </c>
      <c r="BB1383" s="98">
        <f>_xll.qlCalendarAdvance(Calendar,BB1382,AZ1383,"f",,Trigger)</f>
        <v>49087</v>
      </c>
      <c r="BC1383" s="98">
        <f>_xll.qlInterestRateIndexMaturity(Currency&amp;"ibor"&amp;Tenor,BB1383,Trigger)</f>
        <v>49271</v>
      </c>
      <c r="BD1383" s="242" t="e">
        <f>_xll.qlIndexFixing($AD$5,BA1383,TRUE,_xll.ohTrigger(Trigger,Trigger6M))</f>
        <v>#NUM!</v>
      </c>
      <c r="BE1383" s="242">
        <f>IFERROR(_xll.qlIndexFixing($BF$1,BA1383,,_xll.ohTrigger(Trigger,Trigger6M)),#N/A)</f>
        <v>1.8120651756511827E-2</v>
      </c>
    </row>
    <row r="1384" spans="52:57" ht="11.25" customHeight="1" x14ac:dyDescent="0.25">
      <c r="AZ1384" s="99" t="s">
        <v>83</v>
      </c>
      <c r="BA1384" s="98">
        <f>_xll.qlInterestRateIndexFixingDate(Currency&amp;"ibor"&amp;Tenor,BB1384,Trigger)</f>
        <v>49090</v>
      </c>
      <c r="BB1384" s="98">
        <f>_xll.qlCalendarAdvance(Calendar,BB1383,AZ1384,"f",,Trigger)</f>
        <v>49094</v>
      </c>
      <c r="BC1384" s="98">
        <f>_xll.qlInterestRateIndexMaturity(Currency&amp;"ibor"&amp;Tenor,BB1384,Trigger)</f>
        <v>49278</v>
      </c>
      <c r="BD1384" s="242" t="e">
        <f>_xll.qlIndexFixing($AD$5,BA1384,TRUE,_xll.ohTrigger(Trigger,Trigger6M))</f>
        <v>#NUM!</v>
      </c>
      <c r="BE1384" s="242">
        <f>IFERROR(_xll.qlIndexFixing($BF$1,BA1384,,_xll.ohTrigger(Trigger,Trigger6M)),#N/A)</f>
        <v>1.8107887294234667E-2</v>
      </c>
    </row>
    <row r="1385" spans="52:57" ht="11.25" customHeight="1" x14ac:dyDescent="0.25">
      <c r="AZ1385" s="99" t="s">
        <v>83</v>
      </c>
      <c r="BA1385" s="98">
        <f>_xll.qlInterestRateIndexFixingDate(Currency&amp;"ibor"&amp;Tenor,BB1385,Trigger)</f>
        <v>49097</v>
      </c>
      <c r="BB1385" s="98">
        <f>_xll.qlCalendarAdvance(Calendar,BB1384,AZ1385,"f",,Trigger)</f>
        <v>49101</v>
      </c>
      <c r="BC1385" s="98">
        <f>_xll.qlInterestRateIndexMaturity(Currency&amp;"ibor"&amp;Tenor,BB1385,Trigger)</f>
        <v>49284</v>
      </c>
      <c r="BD1385" s="242" t="e">
        <f>_xll.qlIndexFixing($AD$5,BA1385,TRUE,_xll.ohTrigger(Trigger,Trigger6M))</f>
        <v>#NUM!</v>
      </c>
      <c r="BE1385" s="242">
        <f>IFERROR(_xll.qlIndexFixing($BF$1,BA1385,,_xll.ohTrigger(Trigger,Trigger6M)),#N/A)</f>
        <v>1.8095574224909747E-2</v>
      </c>
    </row>
    <row r="1386" spans="52:57" ht="11.25" customHeight="1" x14ac:dyDescent="0.25">
      <c r="AZ1386" s="99" t="s">
        <v>83</v>
      </c>
      <c r="BA1386" s="98">
        <f>_xll.qlInterestRateIndexFixingDate(Currency&amp;"ibor"&amp;Tenor,BB1386,Trigger)</f>
        <v>49104</v>
      </c>
      <c r="BB1386" s="98">
        <f>_xll.qlCalendarAdvance(Calendar,BB1385,AZ1386,"f",,Trigger)</f>
        <v>49108</v>
      </c>
      <c r="BC1386" s="98">
        <f>_xll.qlInterestRateIndexMaturity(Currency&amp;"ibor"&amp;Tenor,BB1386,Trigger)</f>
        <v>49291</v>
      </c>
      <c r="BD1386" s="242" t="e">
        <f>_xll.qlIndexFixing($AD$5,BA1386,TRUE,_xll.ohTrigger(Trigger,Trigger6M))</f>
        <v>#NUM!</v>
      </c>
      <c r="BE1386" s="242">
        <f>IFERROR(_xll.qlIndexFixing($BF$1,BA1386,,_xll.ohTrigger(Trigger,Trigger6M)),#N/A)</f>
        <v>1.8082787668083064E-2</v>
      </c>
    </row>
    <row r="1387" spans="52:57" ht="11.25" customHeight="1" x14ac:dyDescent="0.25">
      <c r="AZ1387" s="99" t="s">
        <v>83</v>
      </c>
      <c r="BA1387" s="98">
        <f>_xll.qlInterestRateIndexFixingDate(Currency&amp;"ibor"&amp;Tenor,BB1387,Trigger)</f>
        <v>49111</v>
      </c>
      <c r="BB1387" s="98">
        <f>_xll.qlCalendarAdvance(Calendar,BB1386,AZ1387,"f",,Trigger)</f>
        <v>49115</v>
      </c>
      <c r="BC1387" s="98">
        <f>_xll.qlInterestRateIndexMaturity(Currency&amp;"ibor"&amp;Tenor,BB1387,Trigger)</f>
        <v>49298</v>
      </c>
      <c r="BD1387" s="242" t="e">
        <f>_xll.qlIndexFixing($AD$5,BA1387,TRUE,_xll.ohTrigger(Trigger,Trigger6M))</f>
        <v>#NUM!</v>
      </c>
      <c r="BE1387" s="242">
        <f>IFERROR(_xll.qlIndexFixing($BF$1,BA1387,,_xll.ohTrigger(Trigger,Trigger6M)),#N/A)</f>
        <v>1.8069989633199408E-2</v>
      </c>
    </row>
    <row r="1388" spans="52:57" ht="11.25" customHeight="1" x14ac:dyDescent="0.25">
      <c r="AZ1388" s="99" t="s">
        <v>83</v>
      </c>
      <c r="BA1388" s="98">
        <f>_xll.qlInterestRateIndexFixingDate(Currency&amp;"ibor"&amp;Tenor,BB1388,Trigger)</f>
        <v>49118</v>
      </c>
      <c r="BB1388" s="98">
        <f>_xll.qlCalendarAdvance(Calendar,BB1387,AZ1388,"f",,Trigger)</f>
        <v>49122</v>
      </c>
      <c r="BC1388" s="98">
        <f>_xll.qlInterestRateIndexMaturity(Currency&amp;"ibor"&amp;Tenor,BB1388,Trigger)</f>
        <v>49305</v>
      </c>
      <c r="BD1388" s="242" t="e">
        <f>_xll.qlIndexFixing($AD$5,BA1388,TRUE,_xll.ohTrigger(Trigger,Trigger6M))</f>
        <v>#NUM!</v>
      </c>
      <c r="BE1388" s="242">
        <f>IFERROR(_xll.qlIndexFixing($BF$1,BA1388,,_xll.ohTrigger(Trigger,Trigger6M)),#N/A)</f>
        <v>1.805718031082721E-2</v>
      </c>
    </row>
    <row r="1389" spans="52:57" ht="11.25" customHeight="1" x14ac:dyDescent="0.25">
      <c r="AZ1389" s="99" t="s">
        <v>83</v>
      </c>
      <c r="BA1389" s="98">
        <f>_xll.qlInterestRateIndexFixingDate(Currency&amp;"ibor"&amp;Tenor,BB1389,Trigger)</f>
        <v>49125</v>
      </c>
      <c r="BB1389" s="98">
        <f>_xll.qlCalendarAdvance(Calendar,BB1388,AZ1389,"f",,Trigger)</f>
        <v>49129</v>
      </c>
      <c r="BC1389" s="98">
        <f>_xll.qlInterestRateIndexMaturity(Currency&amp;"ibor"&amp;Tenor,BB1389,Trigger)</f>
        <v>49313</v>
      </c>
      <c r="BD1389" s="242" t="e">
        <f>_xll.qlIndexFixing($AD$5,BA1389,TRUE,_xll.ohTrigger(Trigger,Trigger6M))</f>
        <v>#NUM!</v>
      </c>
      <c r="BE1389" s="242">
        <f>IFERROR(_xll.qlIndexFixing($BF$1,BA1389,,_xll.ohTrigger(Trigger,Trigger6M)),#N/A)</f>
        <v>1.8043891108464848E-2</v>
      </c>
    </row>
    <row r="1390" spans="52:57" ht="11.25" customHeight="1" x14ac:dyDescent="0.25">
      <c r="AZ1390" s="99" t="s">
        <v>83</v>
      </c>
      <c r="BA1390" s="98">
        <f>_xll.qlInterestRateIndexFixingDate(Currency&amp;"ibor"&amp;Tenor,BB1390,Trigger)</f>
        <v>49132</v>
      </c>
      <c r="BB1390" s="98">
        <f>_xll.qlCalendarAdvance(Calendar,BB1389,AZ1390,"f",,Trigger)</f>
        <v>49136</v>
      </c>
      <c r="BC1390" s="98">
        <f>_xll.qlInterestRateIndexMaturity(Currency&amp;"ibor"&amp;Tenor,BB1390,Trigger)</f>
        <v>49320</v>
      </c>
      <c r="BD1390" s="242" t="e">
        <f>_xll.qlIndexFixing($AD$5,BA1390,TRUE,_xll.ohTrigger(Trigger,Trigger6M))</f>
        <v>#NUM!</v>
      </c>
      <c r="BE1390" s="242">
        <f>IFERROR(_xll.qlIndexFixing($BF$1,BA1390,,_xll.ohTrigger(Trigger,Trigger6M)),#N/A)</f>
        <v>1.8031058430476348E-2</v>
      </c>
    </row>
    <row r="1391" spans="52:57" ht="11.25" customHeight="1" x14ac:dyDescent="0.25">
      <c r="AZ1391" s="99" t="s">
        <v>83</v>
      </c>
      <c r="BA1391" s="98">
        <f>_xll.qlInterestRateIndexFixingDate(Currency&amp;"ibor"&amp;Tenor,BB1391,Trigger)</f>
        <v>49139</v>
      </c>
      <c r="BB1391" s="98">
        <f>_xll.qlCalendarAdvance(Calendar,BB1390,AZ1391,"f",,Trigger)</f>
        <v>49143</v>
      </c>
      <c r="BC1391" s="98">
        <f>_xll.qlInterestRateIndexMaturity(Currency&amp;"ibor"&amp;Tenor,BB1391,Trigger)</f>
        <v>49327</v>
      </c>
      <c r="BD1391" s="242" t="e">
        <f>_xll.qlIndexFixing($AD$5,BA1391,TRUE,_xll.ohTrigger(Trigger,Trigger6M))</f>
        <v>#NUM!</v>
      </c>
      <c r="BE1391" s="242">
        <f>IFERROR(_xll.qlIndexFixing($BF$1,BA1391,,_xll.ohTrigger(Trigger,Trigger6M)),#N/A)</f>
        <v>1.8018215050201399E-2</v>
      </c>
    </row>
    <row r="1392" spans="52:57" ht="11.25" customHeight="1" x14ac:dyDescent="0.25">
      <c r="AZ1392" s="99" t="s">
        <v>83</v>
      </c>
      <c r="BA1392" s="98">
        <f>_xll.qlInterestRateIndexFixingDate(Currency&amp;"ibor"&amp;Tenor,BB1392,Trigger)</f>
        <v>49146</v>
      </c>
      <c r="BB1392" s="98">
        <f>_xll.qlCalendarAdvance(Calendar,BB1391,AZ1392,"f",,Trigger)</f>
        <v>49150</v>
      </c>
      <c r="BC1392" s="98">
        <f>_xll.qlInterestRateIndexMaturity(Currency&amp;"ibor"&amp;Tenor,BB1392,Trigger)</f>
        <v>49334</v>
      </c>
      <c r="BD1392" s="242" t="e">
        <f>_xll.qlIndexFixing($AD$5,BA1392,TRUE,_xll.ohTrigger(Trigger,Trigger6M))</f>
        <v>#NUM!</v>
      </c>
      <c r="BE1392" s="242">
        <f>IFERROR(_xll.qlIndexFixing($BF$1,BA1392,,_xll.ohTrigger(Trigger,Trigger6M)),#N/A)</f>
        <v>1.8005361158198008E-2</v>
      </c>
    </row>
    <row r="1393" spans="52:57" ht="11.25" customHeight="1" x14ac:dyDescent="0.25">
      <c r="AZ1393" s="99" t="s">
        <v>83</v>
      </c>
      <c r="BA1393" s="98">
        <f>_xll.qlInterestRateIndexFixingDate(Currency&amp;"ibor"&amp;Tenor,BB1393,Trigger)</f>
        <v>49153</v>
      </c>
      <c r="BB1393" s="98">
        <f>_xll.qlCalendarAdvance(Calendar,BB1392,AZ1393,"f",,Trigger)</f>
        <v>49157</v>
      </c>
      <c r="BC1393" s="98">
        <f>_xll.qlInterestRateIndexMaturity(Currency&amp;"ibor"&amp;Tenor,BB1393,Trigger)</f>
        <v>49341</v>
      </c>
      <c r="BD1393" s="242" t="e">
        <f>_xll.qlIndexFixing($AD$5,BA1393,TRUE,_xll.ohTrigger(Trigger,Trigger6M))</f>
        <v>#NUM!</v>
      </c>
      <c r="BE1393" s="242">
        <f>IFERROR(_xll.qlIndexFixing($BF$1,BA1393,,_xll.ohTrigger(Trigger,Trigger6M)),#N/A)</f>
        <v>1.7992496945020264E-2</v>
      </c>
    </row>
    <row r="1394" spans="52:57" ht="11.25" customHeight="1" x14ac:dyDescent="0.25">
      <c r="AZ1394" s="99" t="s">
        <v>83</v>
      </c>
      <c r="BA1394" s="98">
        <f>_xll.qlInterestRateIndexFixingDate(Currency&amp;"ibor"&amp;Tenor,BB1394,Trigger)</f>
        <v>49160</v>
      </c>
      <c r="BB1394" s="98">
        <f>_xll.qlCalendarAdvance(Calendar,BB1393,AZ1394,"f",,Trigger)</f>
        <v>49164</v>
      </c>
      <c r="BC1394" s="98">
        <f>_xll.qlInterestRateIndexMaturity(Currency&amp;"ibor"&amp;Tenor,BB1394,Trigger)</f>
        <v>49348</v>
      </c>
      <c r="BD1394" s="242" t="e">
        <f>_xll.qlIndexFixing($AD$5,BA1394,TRUE,_xll.ohTrigger(Trigger,Trigger6M))</f>
        <v>#NUM!</v>
      </c>
      <c r="BE1394" s="242">
        <f>IFERROR(_xll.qlIndexFixing($BF$1,BA1394,,_xll.ohTrigger(Trigger,Trigger6M)),#N/A)</f>
        <v>1.7979622601217486E-2</v>
      </c>
    </row>
    <row r="1395" spans="52:57" ht="11.25" customHeight="1" x14ac:dyDescent="0.25">
      <c r="AZ1395" s="99" t="s">
        <v>83</v>
      </c>
      <c r="BA1395" s="98">
        <f>_xll.qlInterestRateIndexFixingDate(Currency&amp;"ibor"&amp;Tenor,BB1395,Trigger)</f>
        <v>49167</v>
      </c>
      <c r="BB1395" s="98">
        <f>_xll.qlCalendarAdvance(Calendar,BB1394,AZ1395,"f",,Trigger)</f>
        <v>49171</v>
      </c>
      <c r="BC1395" s="98">
        <f>_xll.qlInterestRateIndexMaturity(Currency&amp;"ibor"&amp;Tenor,BB1395,Trigger)</f>
        <v>49355</v>
      </c>
      <c r="BD1395" s="242" t="e">
        <f>_xll.qlIndexFixing($AD$5,BA1395,TRUE,_xll.ohTrigger(Trigger,Trigger6M))</f>
        <v>#NUM!</v>
      </c>
      <c r="BE1395" s="242">
        <f>IFERROR(_xll.qlIndexFixing($BF$1,BA1395,,_xll.ohTrigger(Trigger,Trigger6M)),#N/A)</f>
        <v>1.7966738317332476E-2</v>
      </c>
    </row>
    <row r="1396" spans="52:57" ht="11.25" customHeight="1" x14ac:dyDescent="0.25">
      <c r="AZ1396" s="99" t="s">
        <v>83</v>
      </c>
      <c r="BA1396" s="98">
        <f>_xll.qlInterestRateIndexFixingDate(Currency&amp;"ibor"&amp;Tenor,BB1396,Trigger)</f>
        <v>49174</v>
      </c>
      <c r="BB1396" s="98">
        <f>_xll.qlCalendarAdvance(Calendar,BB1395,AZ1396,"f",,Trigger)</f>
        <v>49178</v>
      </c>
      <c r="BC1396" s="98">
        <f>_xll.qlInterestRateIndexMaturity(Currency&amp;"ibor"&amp;Tenor,BB1396,Trigger)</f>
        <v>49362</v>
      </c>
      <c r="BD1396" s="242" t="e">
        <f>_xll.qlIndexFixing($AD$5,BA1396,TRUE,_xll.ohTrigger(Trigger,Trigger6M))</f>
        <v>#NUM!</v>
      </c>
      <c r="BE1396" s="242">
        <f>IFERROR(_xll.qlIndexFixing($BF$1,BA1396,,_xll.ohTrigger(Trigger,Trigger6M)),#N/A)</f>
        <v>1.7953844283904549E-2</v>
      </c>
    </row>
    <row r="1397" spans="52:57" ht="11.25" customHeight="1" x14ac:dyDescent="0.25">
      <c r="AZ1397" s="99" t="s">
        <v>83</v>
      </c>
      <c r="BA1397" s="98">
        <f>_xll.qlInterestRateIndexFixingDate(Currency&amp;"ibor"&amp;Tenor,BB1397,Trigger)</f>
        <v>49181</v>
      </c>
      <c r="BB1397" s="98">
        <f>_xll.qlCalendarAdvance(Calendar,BB1396,AZ1397,"f",,Trigger)</f>
        <v>49185</v>
      </c>
      <c r="BC1397" s="98">
        <f>_xll.qlInterestRateIndexMaturity(Currency&amp;"ibor"&amp;Tenor,BB1397,Trigger)</f>
        <v>49368</v>
      </c>
      <c r="BD1397" s="242" t="e">
        <f>_xll.qlIndexFixing($AD$5,BA1397,TRUE,_xll.ohTrigger(Trigger,Trigger6M))</f>
        <v>#NUM!</v>
      </c>
      <c r="BE1397" s="242">
        <f>IFERROR(_xll.qlIndexFixing($BF$1,BA1397,,_xll.ohTrigger(Trigger,Trigger6M)),#N/A)</f>
        <v>1.7941419913675934E-2</v>
      </c>
    </row>
    <row r="1398" spans="52:57" ht="11.25" customHeight="1" x14ac:dyDescent="0.25">
      <c r="AZ1398" s="99" t="s">
        <v>83</v>
      </c>
      <c r="BA1398" s="98">
        <f>_xll.qlInterestRateIndexFixingDate(Currency&amp;"ibor"&amp;Tenor,BB1398,Trigger)</f>
        <v>49188</v>
      </c>
      <c r="BB1398" s="98">
        <f>_xll.qlCalendarAdvance(Calendar,BB1397,AZ1398,"f",,Trigger)</f>
        <v>49192</v>
      </c>
      <c r="BC1398" s="98">
        <f>_xll.qlInterestRateIndexMaturity(Currency&amp;"ibor"&amp;Tenor,BB1398,Trigger)</f>
        <v>49373</v>
      </c>
      <c r="BD1398" s="242" t="e">
        <f>_xll.qlIndexFixing($AD$5,BA1398,TRUE,_xll.ohTrigger(Trigger,Trigger6M))</f>
        <v>#NUM!</v>
      </c>
      <c r="BE1398" s="242">
        <f>IFERROR(_xll.qlIndexFixing($BF$1,BA1398,,_xll.ohTrigger(Trigger,Trigger6M)),#N/A)</f>
        <v>1.7929468734681202E-2</v>
      </c>
    </row>
    <row r="1399" spans="52:57" ht="11.25" customHeight="1" x14ac:dyDescent="0.25">
      <c r="AZ1399" s="99" t="s">
        <v>83</v>
      </c>
      <c r="BA1399" s="98">
        <f>_xll.qlInterestRateIndexFixingDate(Currency&amp;"ibor"&amp;Tenor,BB1399,Trigger)</f>
        <v>49195</v>
      </c>
      <c r="BB1399" s="98">
        <f>_xll.qlCalendarAdvance(Calendar,BB1398,AZ1399,"f",,Trigger)</f>
        <v>49199</v>
      </c>
      <c r="BC1399" s="98">
        <f>_xll.qlInterestRateIndexMaturity(Currency&amp;"ibor"&amp;Tenor,BB1399,Trigger)</f>
        <v>49380</v>
      </c>
      <c r="BD1399" s="242" t="e">
        <f>_xll.qlIndexFixing($AD$5,BA1399,TRUE,_xll.ohTrigger(Trigger,Trigger6M))</f>
        <v>#NUM!</v>
      </c>
      <c r="BE1399" s="242">
        <f>IFERROR(_xll.qlIndexFixing($BF$1,BA1399,,_xll.ohTrigger(Trigger,Trigger6M)),#N/A)</f>
        <v>1.7916550290170394E-2</v>
      </c>
    </row>
    <row r="1400" spans="52:57" ht="11.25" customHeight="1" x14ac:dyDescent="0.25">
      <c r="AZ1400" s="99" t="s">
        <v>83</v>
      </c>
      <c r="BA1400" s="98">
        <f>_xll.qlInterestRateIndexFixingDate(Currency&amp;"ibor"&amp;Tenor,BB1400,Trigger)</f>
        <v>49202</v>
      </c>
      <c r="BB1400" s="98">
        <f>_xll.qlCalendarAdvance(Calendar,BB1399,AZ1400,"f",,Trigger)</f>
        <v>49206</v>
      </c>
      <c r="BC1400" s="98">
        <f>_xll.qlInterestRateIndexMaturity(Currency&amp;"ibor"&amp;Tenor,BB1400,Trigger)</f>
        <v>49387</v>
      </c>
      <c r="BD1400" s="242" t="e">
        <f>_xll.qlIndexFixing($AD$5,BA1400,TRUE,_xll.ohTrigger(Trigger,Trigger6M))</f>
        <v>#NUM!</v>
      </c>
      <c r="BE1400" s="242">
        <f>IFERROR(_xll.qlIndexFixing($BF$1,BA1400,,_xll.ohTrigger(Trigger,Trigger6M)),#N/A)</f>
        <v>1.790362281736501E-2</v>
      </c>
    </row>
    <row r="1401" spans="52:57" ht="11.25" customHeight="1" x14ac:dyDescent="0.25">
      <c r="AZ1401" s="99" t="s">
        <v>83</v>
      </c>
      <c r="BA1401" s="98">
        <f>_xll.qlInterestRateIndexFixingDate(Currency&amp;"ibor"&amp;Tenor,BB1401,Trigger)</f>
        <v>49209</v>
      </c>
      <c r="BB1401" s="98">
        <f>_xll.qlCalendarAdvance(Calendar,BB1400,AZ1401,"f",,Trigger)</f>
        <v>49213</v>
      </c>
      <c r="BC1401" s="98">
        <f>_xll.qlInterestRateIndexMaturity(Currency&amp;"ibor"&amp;Tenor,BB1401,Trigger)</f>
        <v>49395</v>
      </c>
      <c r="BD1401" s="242" t="e">
        <f>_xll.qlIndexFixing($AD$5,BA1401,TRUE,_xll.ohTrigger(Trigger,Trigger6M))</f>
        <v>#NUM!</v>
      </c>
      <c r="BE1401" s="242">
        <f>IFERROR(_xll.qlIndexFixing($BF$1,BA1401,,_xll.ohTrigger(Trigger,Trigger6M)),#N/A)</f>
        <v>1.7890202646070098E-2</v>
      </c>
    </row>
    <row r="1402" spans="52:57" ht="11.25" customHeight="1" x14ac:dyDescent="0.25">
      <c r="AZ1402" s="99" t="s">
        <v>83</v>
      </c>
      <c r="BA1402" s="98">
        <f>_xll.qlInterestRateIndexFixingDate(Currency&amp;"ibor"&amp;Tenor,BB1402,Trigger)</f>
        <v>49216</v>
      </c>
      <c r="BB1402" s="98">
        <f>_xll.qlCalendarAdvance(Calendar,BB1401,AZ1402,"f",,Trigger)</f>
        <v>49220</v>
      </c>
      <c r="BC1402" s="98">
        <f>_xll.qlInterestRateIndexMaturity(Currency&amp;"ibor"&amp;Tenor,BB1402,Trigger)</f>
        <v>49402</v>
      </c>
      <c r="BD1402" s="242" t="e">
        <f>_xll.qlIndexFixing($AD$5,BA1402,TRUE,_xll.ohTrigger(Trigger,Trigger6M))</f>
        <v>#NUM!</v>
      </c>
      <c r="BE1402" s="242">
        <f>IFERROR(_xll.qlIndexFixing($BF$1,BA1402,,_xll.ohTrigger(Trigger,Trigger6M)),#N/A)</f>
        <v>1.7877256496287131E-2</v>
      </c>
    </row>
    <row r="1403" spans="52:57" ht="11.25" customHeight="1" x14ac:dyDescent="0.25">
      <c r="AZ1403" s="99" t="s">
        <v>83</v>
      </c>
      <c r="BA1403" s="98">
        <f>_xll.qlInterestRateIndexFixingDate(Currency&amp;"ibor"&amp;Tenor,BB1403,Trigger)</f>
        <v>49223</v>
      </c>
      <c r="BB1403" s="98">
        <f>_xll.qlCalendarAdvance(Calendar,BB1402,AZ1403,"f",,Trigger)</f>
        <v>49227</v>
      </c>
      <c r="BC1403" s="98">
        <f>_xll.qlInterestRateIndexMaturity(Currency&amp;"ibor"&amp;Tenor,BB1403,Trigger)</f>
        <v>49409</v>
      </c>
      <c r="BD1403" s="242" t="e">
        <f>_xll.qlIndexFixing($AD$5,BA1403,TRUE,_xll.ohTrigger(Trigger,Trigger6M))</f>
        <v>#NUM!</v>
      </c>
      <c r="BE1403" s="242">
        <f>IFERROR(_xll.qlIndexFixing($BF$1,BA1403,,_xll.ohTrigger(Trigger,Trigger6M)),#N/A)</f>
        <v>1.7864301903298026E-2</v>
      </c>
    </row>
    <row r="1404" spans="52:57" ht="11.25" customHeight="1" x14ac:dyDescent="0.25">
      <c r="AZ1404" s="99" t="s">
        <v>83</v>
      </c>
      <c r="BA1404" s="98">
        <f>_xll.qlInterestRateIndexFixingDate(Currency&amp;"ibor"&amp;Tenor,BB1404,Trigger)</f>
        <v>49230</v>
      </c>
      <c r="BB1404" s="98">
        <f>_xll.qlCalendarAdvance(Calendar,BB1403,AZ1404,"f",,Trigger)</f>
        <v>49234</v>
      </c>
      <c r="BC1404" s="98">
        <f>_xll.qlInterestRateIndexMaturity(Currency&amp;"ibor"&amp;Tenor,BB1404,Trigger)</f>
        <v>49416</v>
      </c>
      <c r="BD1404" s="242" t="e">
        <f>_xll.qlIndexFixing($AD$5,BA1404,TRUE,_xll.ohTrigger(Trigger,Trigger6M))</f>
        <v>#NUM!</v>
      </c>
      <c r="BE1404" s="242">
        <f>IFERROR(_xll.qlIndexFixing($BF$1,BA1404,,_xll.ohTrigger(Trigger,Trigger6M)),#N/A)</f>
        <v>1.7851339057583387E-2</v>
      </c>
    </row>
    <row r="1405" spans="52:57" ht="11.25" customHeight="1" x14ac:dyDescent="0.25">
      <c r="AZ1405" s="99" t="s">
        <v>83</v>
      </c>
      <c r="BA1405" s="98">
        <f>_xll.qlInterestRateIndexFixingDate(Currency&amp;"ibor"&amp;Tenor,BB1405,Trigger)</f>
        <v>49237</v>
      </c>
      <c r="BB1405" s="98">
        <f>_xll.qlCalendarAdvance(Calendar,BB1404,AZ1405,"f",,Trigger)</f>
        <v>49241</v>
      </c>
      <c r="BC1405" s="98">
        <f>_xll.qlInterestRateIndexMaturity(Currency&amp;"ibor"&amp;Tenor,BB1405,Trigger)</f>
        <v>49423</v>
      </c>
      <c r="BD1405" s="242" t="e">
        <f>_xll.qlIndexFixing($AD$5,BA1405,TRUE,_xll.ohTrigger(Trigger,Trigger6M))</f>
        <v>#NUM!</v>
      </c>
      <c r="BE1405" s="242">
        <f>IFERROR(_xll.qlIndexFixing($BF$1,BA1405,,_xll.ohTrigger(Trigger,Trigger6M)),#N/A)</f>
        <v>1.783836814961854E-2</v>
      </c>
    </row>
    <row r="1406" spans="52:57" ht="11.25" customHeight="1" x14ac:dyDescent="0.25">
      <c r="AZ1406" s="99" t="s">
        <v>83</v>
      </c>
      <c r="BA1406" s="98">
        <f>_xll.qlInterestRateIndexFixingDate(Currency&amp;"ibor"&amp;Tenor,BB1406,Trigger)</f>
        <v>49244</v>
      </c>
      <c r="BB1406" s="98">
        <f>_xll.qlCalendarAdvance(Calendar,BB1405,AZ1406,"f",,Trigger)</f>
        <v>49248</v>
      </c>
      <c r="BC1406" s="98">
        <f>_xll.qlInterestRateIndexMaturity(Currency&amp;"ibor"&amp;Tenor,BB1406,Trigger)</f>
        <v>49429</v>
      </c>
      <c r="BD1406" s="242" t="e">
        <f>_xll.qlIndexFixing($AD$5,BA1406,TRUE,_xll.ohTrigger(Trigger,Trigger6M))</f>
        <v>#NUM!</v>
      </c>
      <c r="BE1406" s="242">
        <f>IFERROR(_xll.qlIndexFixing($BF$1,BA1406,,_xll.ohTrigger(Trigger,Trigger6M)),#N/A)</f>
        <v>1.7825879053156805E-2</v>
      </c>
    </row>
    <row r="1407" spans="52:57" ht="11.25" customHeight="1" x14ac:dyDescent="0.25">
      <c r="AZ1407" s="99" t="s">
        <v>83</v>
      </c>
      <c r="BA1407" s="98">
        <f>_xll.qlInterestRateIndexFixingDate(Currency&amp;"ibor"&amp;Tenor,BB1407,Trigger)</f>
        <v>49251</v>
      </c>
      <c r="BB1407" s="98">
        <f>_xll.qlCalendarAdvance(Calendar,BB1406,AZ1407,"f",,Trigger)</f>
        <v>49255</v>
      </c>
      <c r="BC1407" s="98">
        <f>_xll.qlInterestRateIndexMaturity(Currency&amp;"ibor"&amp;Tenor,BB1407,Trigger)</f>
        <v>49436</v>
      </c>
      <c r="BD1407" s="242" t="e">
        <f>_xll.qlIndexFixing($AD$5,BA1407,TRUE,_xll.ohTrigger(Trigger,Trigger6M))</f>
        <v>#NUM!</v>
      </c>
      <c r="BE1407" s="242">
        <f>IFERROR(_xll.qlIndexFixing($BF$1,BA1407,,_xll.ohTrigger(Trigger,Trigger6M)),#N/A)</f>
        <v>1.7812893715594455E-2</v>
      </c>
    </row>
    <row r="1408" spans="52:57" ht="11.25" customHeight="1" x14ac:dyDescent="0.25">
      <c r="AZ1408" s="99" t="s">
        <v>83</v>
      </c>
      <c r="BA1408" s="98">
        <f>_xll.qlInterestRateIndexFixingDate(Currency&amp;"ibor"&amp;Tenor,BB1408,Trigger)</f>
        <v>49258</v>
      </c>
      <c r="BB1408" s="98">
        <f>_xll.qlCalendarAdvance(Calendar,BB1407,AZ1408,"f",,Trigger)</f>
        <v>49262</v>
      </c>
      <c r="BC1408" s="98">
        <f>_xll.qlInterestRateIndexMaturity(Currency&amp;"ibor"&amp;Tenor,BB1408,Trigger)</f>
        <v>49443</v>
      </c>
      <c r="BD1408" s="242" t="e">
        <f>_xll.qlIndexFixing($AD$5,BA1408,TRUE,_xll.ohTrigger(Trigger,Trigger6M))</f>
        <v>#NUM!</v>
      </c>
      <c r="BE1408" s="242">
        <f>IFERROR(_xll.qlIndexFixing($BF$1,BA1408,,_xll.ohTrigger(Trigger,Trigger6M)),#N/A)</f>
        <v>1.7799900873480431E-2</v>
      </c>
    </row>
    <row r="1409" spans="52:57" ht="11.25" customHeight="1" x14ac:dyDescent="0.25">
      <c r="AZ1409" s="99" t="s">
        <v>83</v>
      </c>
      <c r="BA1409" s="98">
        <f>_xll.qlInterestRateIndexFixingDate(Currency&amp;"ibor"&amp;Tenor,BB1409,Trigger)</f>
        <v>49265</v>
      </c>
      <c r="BB1409" s="98">
        <f>_xll.qlCalendarAdvance(Calendar,BB1408,AZ1409,"f",,Trigger)</f>
        <v>49269</v>
      </c>
      <c r="BC1409" s="98">
        <f>_xll.qlInterestRateIndexMaturity(Currency&amp;"ibor"&amp;Tenor,BB1409,Trigger)</f>
        <v>49450</v>
      </c>
      <c r="BD1409" s="242" t="e">
        <f>_xll.qlIndexFixing($AD$5,BA1409,TRUE,_xll.ohTrigger(Trigger,Trigger6M))</f>
        <v>#NUM!</v>
      </c>
      <c r="BE1409" s="242">
        <f>IFERROR(_xll.qlIndexFixing($BF$1,BA1409,,_xll.ohTrigger(Trigger,Trigger6M)),#N/A)</f>
        <v>1.7786900717262608E-2</v>
      </c>
    </row>
    <row r="1410" spans="52:57" ht="11.25" customHeight="1" x14ac:dyDescent="0.25">
      <c r="AZ1410" s="99" t="s">
        <v>83</v>
      </c>
      <c r="BA1410" s="98">
        <f>_xll.qlInterestRateIndexFixingDate(Currency&amp;"ibor"&amp;Tenor,BB1410,Trigger)</f>
        <v>49272</v>
      </c>
      <c r="BB1410" s="98">
        <f>_xll.qlCalendarAdvance(Calendar,BB1409,AZ1410,"f",,Trigger)</f>
        <v>49276</v>
      </c>
      <c r="BC1410" s="98">
        <f>_xll.qlInterestRateIndexMaturity(Currency&amp;"ibor"&amp;Tenor,BB1410,Trigger)</f>
        <v>49457</v>
      </c>
      <c r="BD1410" s="242" t="e">
        <f>_xll.qlIndexFixing($AD$5,BA1410,TRUE,_xll.ohTrigger(Trigger,Trigger6M))</f>
        <v>#NUM!</v>
      </c>
      <c r="BE1410" s="242">
        <f>IFERROR(_xll.qlIndexFixing($BF$1,BA1410,,_xll.ohTrigger(Trigger,Trigger6M)),#N/A)</f>
        <v>1.7773893437380919E-2</v>
      </c>
    </row>
    <row r="1411" spans="52:57" ht="11.25" customHeight="1" x14ac:dyDescent="0.25">
      <c r="AZ1411" s="99" t="s">
        <v>83</v>
      </c>
      <c r="BA1411" s="98">
        <f>_xll.qlInterestRateIndexFixingDate(Currency&amp;"ibor"&amp;Tenor,BB1411,Trigger)</f>
        <v>49279</v>
      </c>
      <c r="BB1411" s="98">
        <f>_xll.qlCalendarAdvance(Calendar,BB1410,AZ1411,"f",,Trigger)</f>
        <v>49283</v>
      </c>
      <c r="BC1411" s="98">
        <f>_xll.qlInterestRateIndexMaturity(Currency&amp;"ibor"&amp;Tenor,BB1411,Trigger)</f>
        <v>49465</v>
      </c>
      <c r="BD1411" s="242" t="e">
        <f>_xll.qlIndexFixing($AD$5,BA1411,TRUE,_xll.ohTrigger(Trigger,Trigger6M))</f>
        <v>#NUM!</v>
      </c>
      <c r="BE1411" s="242">
        <f>IFERROR(_xll.qlIndexFixing($BF$1,BA1411,,_xll.ohTrigger(Trigger,Trigger6M)),#N/A)</f>
        <v>1.776038406059656E-2</v>
      </c>
    </row>
    <row r="1412" spans="52:57" ht="11.25" customHeight="1" x14ac:dyDescent="0.25">
      <c r="AZ1412" s="99" t="s">
        <v>83</v>
      </c>
      <c r="BA1412" s="98">
        <f>_xll.qlInterestRateIndexFixingDate(Currency&amp;"ibor"&amp;Tenor,BB1412,Trigger)</f>
        <v>49286</v>
      </c>
      <c r="BB1412" s="98">
        <f>_xll.qlCalendarAdvance(Calendar,BB1411,AZ1412,"f",,Trigger)</f>
        <v>49290</v>
      </c>
      <c r="BC1412" s="98">
        <f>_xll.qlInterestRateIndexMaturity(Currency&amp;"ibor"&amp;Tenor,BB1412,Trigger)</f>
        <v>49472</v>
      </c>
      <c r="BD1412" s="242" t="e">
        <f>_xll.qlIndexFixing($AD$5,BA1412,TRUE,_xll.ohTrigger(Trigger,Trigger6M))</f>
        <v>#NUM!</v>
      </c>
      <c r="BE1412" s="242">
        <f>IFERROR(_xll.qlIndexFixing($BF$1,BA1412,,_xll.ohTrigger(Trigger,Trigger6M)),#N/A)</f>
        <v>1.7747362049787999E-2</v>
      </c>
    </row>
    <row r="1413" spans="52:57" ht="11.25" customHeight="1" x14ac:dyDescent="0.25">
      <c r="AZ1413" s="99" t="s">
        <v>83</v>
      </c>
      <c r="BA1413" s="98">
        <f>_xll.qlInterestRateIndexFixingDate(Currency&amp;"ibor"&amp;Tenor,BB1413,Trigger)</f>
        <v>49293</v>
      </c>
      <c r="BB1413" s="98">
        <f>_xll.qlCalendarAdvance(Calendar,BB1412,AZ1413,"f",,Trigger)</f>
        <v>49297</v>
      </c>
      <c r="BC1413" s="98">
        <f>_xll.qlInterestRateIndexMaturity(Currency&amp;"ibor"&amp;Tenor,BB1413,Trigger)</f>
        <v>49479</v>
      </c>
      <c r="BD1413" s="242" t="e">
        <f>_xll.qlIndexFixing($AD$5,BA1413,TRUE,_xll.ohTrigger(Trigger,Trigger6M))</f>
        <v>#NUM!</v>
      </c>
      <c r="BE1413" s="242">
        <f>IFERROR(_xll.qlIndexFixing($BF$1,BA1413,,_xll.ohTrigger(Trigger,Trigger6M)),#N/A)</f>
        <v>1.7734333500358801E-2</v>
      </c>
    </row>
    <row r="1414" spans="52:57" ht="11.25" customHeight="1" x14ac:dyDescent="0.25">
      <c r="AZ1414" s="99" t="s">
        <v>83</v>
      </c>
      <c r="BA1414" s="98">
        <f>_xll.qlInterestRateIndexFixingDate(Currency&amp;"ibor"&amp;Tenor,BB1414,Trigger)</f>
        <v>49299</v>
      </c>
      <c r="BB1414" s="98">
        <f>_xll.qlCalendarAdvance(Calendar,BB1413,AZ1414,"f",,Trigger)</f>
        <v>49305</v>
      </c>
      <c r="BC1414" s="98">
        <f>_xll.qlInterestRateIndexMaturity(Currency&amp;"ibor"&amp;Tenor,BB1414,Trigger)</f>
        <v>49487</v>
      </c>
      <c r="BD1414" s="242" t="e">
        <f>_xll.qlIndexFixing($AD$5,BA1414,TRUE,_xll.ohTrigger(Trigger,Trigger6M))</f>
        <v>#NUM!</v>
      </c>
      <c r="BE1414" s="242">
        <f>IFERROR(_xll.qlIndexFixing($BF$1,BA1414,,_xll.ohTrigger(Trigger,Trigger6M)),#N/A)</f>
        <v>1.771943596739288E-2</v>
      </c>
    </row>
    <row r="1415" spans="52:57" ht="11.25" customHeight="1" x14ac:dyDescent="0.25">
      <c r="AZ1415" s="99" t="s">
        <v>83</v>
      </c>
      <c r="BA1415" s="98">
        <f>_xll.qlInterestRateIndexFixingDate(Currency&amp;"ibor"&amp;Tenor,BB1415,Trigger)</f>
        <v>49307</v>
      </c>
      <c r="BB1415" s="98">
        <f>_xll.qlCalendarAdvance(Calendar,BB1414,AZ1415,"f",,Trigger)</f>
        <v>49312</v>
      </c>
      <c r="BC1415" s="98">
        <f>_xll.qlInterestRateIndexMaturity(Currency&amp;"ibor"&amp;Tenor,BB1415,Trigger)</f>
        <v>49493</v>
      </c>
      <c r="BD1415" s="242" t="e">
        <f>_xll.qlIndexFixing($AD$5,BA1415,TRUE,_xll.ohTrigger(Trigger,Trigger6M))</f>
        <v>#NUM!</v>
      </c>
      <c r="BE1415" s="242">
        <f>IFERROR(_xll.qlIndexFixing($BF$1,BA1415,,_xll.ohTrigger(Trigger,Trigger6M)),#N/A)</f>
        <v>1.770689349233345E-2</v>
      </c>
    </row>
    <row r="1416" spans="52:57" ht="11.25" customHeight="1" x14ac:dyDescent="0.25">
      <c r="AZ1416" s="99" t="s">
        <v>83</v>
      </c>
      <c r="BA1416" s="98">
        <f>_xll.qlInterestRateIndexFixingDate(Currency&amp;"ibor"&amp;Tenor,BB1416,Trigger)</f>
        <v>49317</v>
      </c>
      <c r="BB1416" s="98">
        <f>_xll.qlCalendarAdvance(Calendar,BB1415,AZ1416,"f",,Trigger)</f>
        <v>49319</v>
      </c>
      <c r="BC1416" s="98">
        <f>_xll.qlInterestRateIndexMaturity(Currency&amp;"ibor"&amp;Tenor,BB1416,Trigger)</f>
        <v>49500</v>
      </c>
      <c r="BD1416" s="242" t="e">
        <f>_xll.qlIndexFixing($AD$5,BA1416,TRUE,_xll.ohTrigger(Trigger,Trigger6M))</f>
        <v>#NUM!</v>
      </c>
      <c r="BE1416" s="242">
        <f>IFERROR(_xll.qlIndexFixing($BF$1,BA1416,,_xll.ohTrigger(Trigger,Trigger6M)),#N/A)</f>
        <v>1.7693846630568794E-2</v>
      </c>
    </row>
    <row r="1417" spans="52:57" ht="11.25" customHeight="1" x14ac:dyDescent="0.25">
      <c r="AZ1417" s="99" t="s">
        <v>83</v>
      </c>
      <c r="BA1417" s="98">
        <f>_xll.qlInterestRateIndexFixingDate(Currency&amp;"ibor"&amp;Tenor,BB1417,Trigger)</f>
        <v>49324</v>
      </c>
      <c r="BB1417" s="98">
        <f>_xll.qlCalendarAdvance(Calendar,BB1416,AZ1417,"f",,Trigger)</f>
        <v>49326</v>
      </c>
      <c r="BC1417" s="98">
        <f>_xll.qlInterestRateIndexMaturity(Currency&amp;"ibor"&amp;Tenor,BB1417,Trigger)</f>
        <v>49507</v>
      </c>
      <c r="BD1417" s="242" t="e">
        <f>_xll.qlIndexFixing($AD$5,BA1417,TRUE,_xll.ohTrigger(Trigger,Trigger6M))</f>
        <v>#NUM!</v>
      </c>
      <c r="BE1417" s="242">
        <f>IFERROR(_xll.qlIndexFixing($BF$1,BA1417,,_xll.ohTrigger(Trigger,Trigger6M)),#N/A)</f>
        <v>1.7680794005295132E-2</v>
      </c>
    </row>
    <row r="1418" spans="52:57" ht="11.25" customHeight="1" x14ac:dyDescent="0.25">
      <c r="AZ1418" s="99" t="s">
        <v>83</v>
      </c>
      <c r="BA1418" s="98">
        <f>_xll.qlInterestRateIndexFixingDate(Currency&amp;"ibor"&amp;Tenor,BB1418,Trigger)</f>
        <v>49331</v>
      </c>
      <c r="BB1418" s="98">
        <f>_xll.qlCalendarAdvance(Calendar,BB1417,AZ1418,"f",,Trigger)</f>
        <v>49333</v>
      </c>
      <c r="BC1418" s="98">
        <f>_xll.qlInterestRateIndexMaturity(Currency&amp;"ibor"&amp;Tenor,BB1418,Trigger)</f>
        <v>49514</v>
      </c>
      <c r="BD1418" s="242" t="e">
        <f>_xll.qlIndexFixing($AD$5,BA1418,TRUE,_xll.ohTrigger(Trigger,Trigger6M))</f>
        <v>#NUM!</v>
      </c>
      <c r="BE1418" s="242">
        <f>IFERROR(_xll.qlIndexFixing($BF$1,BA1418,,_xll.ohTrigger(Trigger,Trigger6M)),#N/A)</f>
        <v>1.766773580691397E-2</v>
      </c>
    </row>
    <row r="1419" spans="52:57" ht="11.25" customHeight="1" x14ac:dyDescent="0.25">
      <c r="AZ1419" s="99" t="s">
        <v>83</v>
      </c>
      <c r="BA1419" s="98">
        <f>_xll.qlInterestRateIndexFixingDate(Currency&amp;"ibor"&amp;Tenor,BB1419,Trigger)</f>
        <v>49338</v>
      </c>
      <c r="BB1419" s="98">
        <f>_xll.qlCalendarAdvance(Calendar,BB1418,AZ1419,"f",,Trigger)</f>
        <v>49340</v>
      </c>
      <c r="BC1419" s="98">
        <f>_xll.qlInterestRateIndexMaturity(Currency&amp;"ibor"&amp;Tenor,BB1419,Trigger)</f>
        <v>49521</v>
      </c>
      <c r="BD1419" s="242" t="e">
        <f>_xll.qlIndexFixing($AD$5,BA1419,TRUE,_xll.ohTrigger(Trigger,Trigger6M))</f>
        <v>#NUM!</v>
      </c>
      <c r="BE1419" s="242">
        <f>IFERROR(_xll.qlIndexFixing($BF$1,BA1419,,_xll.ohTrigger(Trigger,Trigger6M)),#N/A)</f>
        <v>1.7654672225822395E-2</v>
      </c>
    </row>
    <row r="1420" spans="52:57" ht="11.25" customHeight="1" x14ac:dyDescent="0.25">
      <c r="AZ1420" s="99" t="s">
        <v>83</v>
      </c>
      <c r="BA1420" s="98">
        <f>_xll.qlInterestRateIndexFixingDate(Currency&amp;"ibor"&amp;Tenor,BB1420,Trigger)</f>
        <v>49345</v>
      </c>
      <c r="BB1420" s="98">
        <f>_xll.qlCalendarAdvance(Calendar,BB1419,AZ1420,"f",,Trigger)</f>
        <v>49347</v>
      </c>
      <c r="BC1420" s="98">
        <f>_xll.qlInterestRateIndexMaturity(Currency&amp;"ibor"&amp;Tenor,BB1420,Trigger)</f>
        <v>49528</v>
      </c>
      <c r="BD1420" s="242" t="e">
        <f>_xll.qlIndexFixing($AD$5,BA1420,TRUE,_xll.ohTrigger(Trigger,Trigger6M))</f>
        <v>#NUM!</v>
      </c>
      <c r="BE1420" s="242">
        <f>IFERROR(_xll.qlIndexFixing($BF$1,BA1420,,_xll.ohTrigger(Trigger,Trigger6M)),#N/A)</f>
        <v>1.7641603452412644E-2</v>
      </c>
    </row>
    <row r="1421" spans="52:57" ht="11.25" customHeight="1" x14ac:dyDescent="0.25">
      <c r="AZ1421" s="99" t="s">
        <v>83</v>
      </c>
      <c r="BA1421" s="98">
        <f>_xll.qlInterestRateIndexFixingDate(Currency&amp;"ibor"&amp;Tenor,BB1421,Trigger)</f>
        <v>49352</v>
      </c>
      <c r="BB1421" s="98">
        <f>_xll.qlCalendarAdvance(Calendar,BB1420,AZ1421,"f",,Trigger)</f>
        <v>49354</v>
      </c>
      <c r="BC1421" s="98">
        <f>_xll.qlInterestRateIndexMaturity(Currency&amp;"ibor"&amp;Tenor,BB1421,Trigger)</f>
        <v>49535</v>
      </c>
      <c r="BD1421" s="242" t="e">
        <f>_xll.qlIndexFixing($AD$5,BA1421,TRUE,_xll.ohTrigger(Trigger,Trigger6M))</f>
        <v>#NUM!</v>
      </c>
      <c r="BE1421" s="242">
        <f>IFERROR(_xll.qlIndexFixing($BF$1,BA1421,,_xll.ohTrigger(Trigger,Trigger6M)),#N/A)</f>
        <v>1.7628529677071209E-2</v>
      </c>
    </row>
    <row r="1422" spans="52:57" ht="11.25" customHeight="1" x14ac:dyDescent="0.25">
      <c r="AZ1422" s="99" t="s">
        <v>83</v>
      </c>
      <c r="BA1422" s="98">
        <f>_xll.qlInterestRateIndexFixingDate(Currency&amp;"ibor"&amp;Tenor,BB1422,Trigger)</f>
        <v>49359</v>
      </c>
      <c r="BB1422" s="98">
        <f>_xll.qlCalendarAdvance(Calendar,BB1421,AZ1422,"f",,Trigger)</f>
        <v>49361</v>
      </c>
      <c r="BC1422" s="98">
        <f>_xll.qlInterestRateIndexMaturity(Currency&amp;"ibor"&amp;Tenor,BB1422,Trigger)</f>
        <v>49542</v>
      </c>
      <c r="BD1422" s="242" t="e">
        <f>_xll.qlIndexFixing($AD$5,BA1422,TRUE,_xll.ohTrigger(Trigger,Trigger6M))</f>
        <v>#NUM!</v>
      </c>
      <c r="BE1422" s="242">
        <f>IFERROR(_xll.qlIndexFixing($BF$1,BA1422,,_xll.ohTrigger(Trigger,Trigger6M)),#N/A)</f>
        <v>1.7615451090180159E-2</v>
      </c>
    </row>
    <row r="1423" spans="52:57" ht="11.25" customHeight="1" x14ac:dyDescent="0.25">
      <c r="AZ1423" s="99" t="s">
        <v>83</v>
      </c>
      <c r="BA1423" s="98">
        <f>_xll.qlInterestRateIndexFixingDate(Currency&amp;"ibor"&amp;Tenor,BB1423,Trigger)</f>
        <v>49366</v>
      </c>
      <c r="BB1423" s="98">
        <f>_xll.qlCalendarAdvance(Calendar,BB1422,AZ1423,"f",,Trigger)</f>
        <v>49368</v>
      </c>
      <c r="BC1423" s="98">
        <f>_xll.qlInterestRateIndexMaturity(Currency&amp;"ibor"&amp;Tenor,BB1423,Trigger)</f>
        <v>49552</v>
      </c>
      <c r="BD1423" s="242" t="e">
        <f>_xll.qlIndexFixing($AD$5,BA1423,TRUE,_xll.ohTrigger(Trigger,Trigger6M))</f>
        <v>#NUM!</v>
      </c>
      <c r="BE1423" s="242">
        <f>IFERROR(_xll.qlIndexFixing($BF$1,BA1423,,_xll.ohTrigger(Trigger,Trigger6M)),#N/A)</f>
        <v>1.7600846084205049E-2</v>
      </c>
    </row>
    <row r="1424" spans="52:57" ht="11.25" customHeight="1" x14ac:dyDescent="0.25">
      <c r="AZ1424" s="99" t="s">
        <v>83</v>
      </c>
      <c r="BA1424" s="98">
        <f>_xll.qlInterestRateIndexFixingDate(Currency&amp;"ibor"&amp;Tenor,BB1424,Trigger)</f>
        <v>49373</v>
      </c>
      <c r="BB1424" s="98">
        <f>_xll.qlCalendarAdvance(Calendar,BB1423,AZ1424,"f",,Trigger)</f>
        <v>49375</v>
      </c>
      <c r="BC1424" s="98">
        <f>_xll.qlInterestRateIndexMaturity(Currency&amp;"ibor"&amp;Tenor,BB1424,Trigger)</f>
        <v>49559</v>
      </c>
      <c r="BD1424" s="242" t="e">
        <f>_xll.qlIndexFixing($AD$5,BA1424,TRUE,_xll.ohTrigger(Trigger,Trigger6M))</f>
        <v>#NUM!</v>
      </c>
      <c r="BE1424" s="242">
        <f>IFERROR(_xll.qlIndexFixing($BF$1,BA1424,,_xll.ohTrigger(Trigger,Trigger6M)),#N/A)</f>
        <v>1.7587752150915244E-2</v>
      </c>
    </row>
    <row r="1425" spans="52:57" ht="11.25" customHeight="1" x14ac:dyDescent="0.25">
      <c r="AZ1425" s="99" t="s">
        <v>83</v>
      </c>
      <c r="BA1425" s="98">
        <f>_xll.qlInterestRateIndexFixingDate(Currency&amp;"ibor"&amp;Tenor,BB1425,Trigger)</f>
        <v>49380</v>
      </c>
      <c r="BB1425" s="98">
        <f>_xll.qlCalendarAdvance(Calendar,BB1424,AZ1425,"f",,Trigger)</f>
        <v>49382</v>
      </c>
      <c r="BC1425" s="98">
        <f>_xll.qlInterestRateIndexMaturity(Currency&amp;"ibor"&amp;Tenor,BB1425,Trigger)</f>
        <v>49566</v>
      </c>
      <c r="BD1425" s="242" t="e">
        <f>_xll.qlIndexFixing($AD$5,BA1425,TRUE,_xll.ohTrigger(Trigger,Trigger6M))</f>
        <v>#NUM!</v>
      </c>
      <c r="BE1425" s="242">
        <f>IFERROR(_xll.qlIndexFixing($BF$1,BA1425,,_xll.ohTrigger(Trigger,Trigger6M)),#N/A)</f>
        <v>1.7574650607884774E-2</v>
      </c>
    </row>
    <row r="1426" spans="52:57" ht="11.25" customHeight="1" x14ac:dyDescent="0.25">
      <c r="AZ1426" s="99" t="s">
        <v>83</v>
      </c>
      <c r="BA1426" s="98">
        <f>_xll.qlInterestRateIndexFixingDate(Currency&amp;"ibor"&amp;Tenor,BB1426,Trigger)</f>
        <v>49387</v>
      </c>
      <c r="BB1426" s="98">
        <f>_xll.qlCalendarAdvance(Calendar,BB1425,AZ1426,"f",,Trigger)</f>
        <v>49389</v>
      </c>
      <c r="BC1426" s="98">
        <f>_xll.qlInterestRateIndexMaturity(Currency&amp;"ibor"&amp;Tenor,BB1426,Trigger)</f>
        <v>49573</v>
      </c>
      <c r="BD1426" s="242" t="e">
        <f>_xll.qlIndexFixing($AD$5,BA1426,TRUE,_xll.ohTrigger(Trigger,Trigger6M))</f>
        <v>#NUM!</v>
      </c>
      <c r="BE1426" s="242">
        <f>IFERROR(_xll.qlIndexFixing($BF$1,BA1426,,_xll.ohTrigger(Trigger,Trigger6M)),#N/A)</f>
        <v>1.7561542196948495E-2</v>
      </c>
    </row>
    <row r="1427" spans="52:57" ht="11.25" customHeight="1" x14ac:dyDescent="0.25">
      <c r="AZ1427" s="99" t="s">
        <v>83</v>
      </c>
      <c r="BA1427" s="98">
        <f>_xll.qlInterestRateIndexFixingDate(Currency&amp;"ibor"&amp;Tenor,BB1427,Trigger)</f>
        <v>49390</v>
      </c>
      <c r="BB1427" s="98">
        <f>_xll.qlCalendarAdvance(Calendar,BB1426,AZ1427,"f",,Trigger)</f>
        <v>49396</v>
      </c>
      <c r="BC1427" s="98">
        <f>_xll.qlInterestRateIndexMaturity(Currency&amp;"ibor"&amp;Tenor,BB1427,Trigger)</f>
        <v>49580</v>
      </c>
      <c r="BD1427" s="242" t="e">
        <f>_xll.qlIndexFixing($AD$5,BA1427,TRUE,_xll.ohTrigger(Trigger,Trigger6M))</f>
        <v>#NUM!</v>
      </c>
      <c r="BE1427" s="242">
        <f>IFERROR(_xll.qlIndexFixing($BF$1,BA1427,,_xll.ohTrigger(Trigger,Trigger6M)),#N/A)</f>
        <v>1.7548427662066518E-2</v>
      </c>
    </row>
    <row r="1428" spans="52:57" ht="11.25" customHeight="1" x14ac:dyDescent="0.25">
      <c r="AZ1428" s="99" t="s">
        <v>83</v>
      </c>
      <c r="BA1428" s="98">
        <f>_xll.qlInterestRateIndexFixingDate(Currency&amp;"ibor"&amp;Tenor,BB1428,Trigger)</f>
        <v>49401</v>
      </c>
      <c r="BB1428" s="98">
        <f>_xll.qlCalendarAdvance(Calendar,BB1427,AZ1428,"f",,Trigger)</f>
        <v>49403</v>
      </c>
      <c r="BC1428" s="98">
        <f>_xll.qlInterestRateIndexMaturity(Currency&amp;"ibor"&amp;Tenor,BB1428,Trigger)</f>
        <v>49586</v>
      </c>
      <c r="BD1428" s="242" t="e">
        <f>_xll.qlIndexFixing($AD$5,BA1428,TRUE,_xll.ohTrigger(Trigger,Trigger6M))</f>
        <v>#NUM!</v>
      </c>
      <c r="BE1428" s="242">
        <f>IFERROR(_xll.qlIndexFixing($BF$1,BA1428,,_xll.ohTrigger(Trigger,Trigger6M)),#N/A)</f>
        <v>1.7535821109657498E-2</v>
      </c>
    </row>
    <row r="1429" spans="52:57" ht="11.25" customHeight="1" x14ac:dyDescent="0.25">
      <c r="AZ1429" s="99" t="s">
        <v>83</v>
      </c>
      <c r="BA1429" s="98">
        <f>_xll.qlInterestRateIndexFixingDate(Currency&amp;"ibor"&amp;Tenor,BB1429,Trigger)</f>
        <v>49408</v>
      </c>
      <c r="BB1429" s="98">
        <f>_xll.qlCalendarAdvance(Calendar,BB1428,AZ1429,"f",,Trigger)</f>
        <v>49410</v>
      </c>
      <c r="BC1429" s="98">
        <f>_xll.qlInterestRateIndexMaturity(Currency&amp;"ibor"&amp;Tenor,BB1429,Trigger)</f>
        <v>49593</v>
      </c>
      <c r="BD1429" s="242" t="e">
        <f>_xll.qlIndexFixing($AD$5,BA1429,TRUE,_xll.ohTrigger(Trigger,Trigger6M))</f>
        <v>#NUM!</v>
      </c>
      <c r="BE1429" s="242">
        <f>IFERROR(_xll.qlIndexFixing($BF$1,BA1429,,_xll.ohTrigger(Trigger,Trigger6M)),#N/A)</f>
        <v>1.7522697437317169E-2</v>
      </c>
    </row>
    <row r="1430" spans="52:57" ht="11.25" customHeight="1" x14ac:dyDescent="0.25">
      <c r="AZ1430" s="99" t="s">
        <v>83</v>
      </c>
      <c r="BA1430" s="98">
        <f>_xll.qlInterestRateIndexFixingDate(Currency&amp;"ibor"&amp;Tenor,BB1430,Trigger)</f>
        <v>49415</v>
      </c>
      <c r="BB1430" s="98">
        <f>_xll.qlCalendarAdvance(Calendar,BB1429,AZ1430,"f",,Trigger)</f>
        <v>49417</v>
      </c>
      <c r="BC1430" s="98">
        <f>_xll.qlInterestRateIndexMaturity(Currency&amp;"ibor"&amp;Tenor,BB1430,Trigger)</f>
        <v>49600</v>
      </c>
      <c r="BD1430" s="242" t="e">
        <f>_xll.qlIndexFixing($AD$5,BA1430,TRUE,_xll.ohTrigger(Trigger,Trigger6M))</f>
        <v>#NUM!</v>
      </c>
      <c r="BE1430" s="242">
        <f>IFERROR(_xll.qlIndexFixing($BF$1,BA1430,,_xll.ohTrigger(Trigger,Trigger6M)),#N/A)</f>
        <v>1.7509569787758285E-2</v>
      </c>
    </row>
    <row r="1431" spans="52:57" ht="11.25" customHeight="1" x14ac:dyDescent="0.25">
      <c r="AZ1431" s="99" t="s">
        <v>83</v>
      </c>
      <c r="BA1431" s="98">
        <f>_xll.qlInterestRateIndexFixingDate(Currency&amp;"ibor"&amp;Tenor,BB1431,Trigger)</f>
        <v>49422</v>
      </c>
      <c r="BB1431" s="98">
        <f>_xll.qlCalendarAdvance(Calendar,BB1430,AZ1431,"f",,Trigger)</f>
        <v>49424</v>
      </c>
      <c r="BC1431" s="98">
        <f>_xll.qlInterestRateIndexMaturity(Currency&amp;"ibor"&amp;Tenor,BB1431,Trigger)</f>
        <v>49607</v>
      </c>
      <c r="BD1431" s="242" t="e">
        <f>_xll.qlIndexFixing($AD$5,BA1431,TRUE,_xll.ohTrigger(Trigger,Trigger6M))</f>
        <v>#NUM!</v>
      </c>
      <c r="BE1431" s="242">
        <f>IFERROR(_xll.qlIndexFixing($BF$1,BA1431,,_xll.ohTrigger(Trigger,Trigger6M)),#N/A)</f>
        <v>1.7496438916165178E-2</v>
      </c>
    </row>
    <row r="1432" spans="52:57" ht="11.25" customHeight="1" x14ac:dyDescent="0.25">
      <c r="AZ1432" s="99" t="s">
        <v>83</v>
      </c>
      <c r="BA1432" s="98">
        <f>_xll.qlInterestRateIndexFixingDate(Currency&amp;"ibor"&amp;Tenor,BB1432,Trigger)</f>
        <v>49426</v>
      </c>
      <c r="BB1432" s="98">
        <f>_xll.qlCalendarAdvance(Calendar,BB1431,AZ1432,"f",,Trigger)</f>
        <v>49431</v>
      </c>
      <c r="BC1432" s="98">
        <f>_xll.qlInterestRateIndexMaturity(Currency&amp;"ibor"&amp;Tenor,BB1432,Trigger)</f>
        <v>49615</v>
      </c>
      <c r="BD1432" s="242" t="e">
        <f>_xll.qlIndexFixing($AD$5,BA1432,TRUE,_xll.ohTrigger(Trigger,Trigger6M))</f>
        <v>#NUM!</v>
      </c>
      <c r="BE1432" s="242">
        <f>IFERROR(_xll.qlIndexFixing($BF$1,BA1432,,_xll.ohTrigger(Trigger,Trigger6M)),#N/A)</f>
        <v>1.7482789315740467E-2</v>
      </c>
    </row>
    <row r="1433" spans="52:57" ht="11.25" customHeight="1" x14ac:dyDescent="0.25">
      <c r="AZ1433" s="99" t="s">
        <v>83</v>
      </c>
      <c r="BA1433" s="98">
        <f>_xll.qlInterestRateIndexFixingDate(Currency&amp;"ibor"&amp;Tenor,BB1433,Trigger)</f>
        <v>49436</v>
      </c>
      <c r="BB1433" s="98">
        <f>_xll.qlCalendarAdvance(Calendar,BB1432,AZ1433,"f",,Trigger)</f>
        <v>49438</v>
      </c>
      <c r="BC1433" s="98">
        <f>_xll.qlInterestRateIndexMaturity(Currency&amp;"ibor"&amp;Tenor,BB1433,Trigger)</f>
        <v>49622</v>
      </c>
      <c r="BD1433" s="242" t="e">
        <f>_xll.qlIndexFixing($AD$5,BA1433,TRUE,_xll.ohTrigger(Trigger,Trigger6M))</f>
        <v>#NUM!</v>
      </c>
      <c r="BE1433" s="242">
        <f>IFERROR(_xll.qlIndexFixing($BF$1,BA1433,,_xll.ohTrigger(Trigger,Trigger6M)),#N/A)</f>
        <v>1.7469653779280187E-2</v>
      </c>
    </row>
    <row r="1434" spans="52:57" ht="11.25" customHeight="1" x14ac:dyDescent="0.25">
      <c r="AZ1434" s="99" t="s">
        <v>83</v>
      </c>
      <c r="BA1434" s="98">
        <f>_xll.qlInterestRateIndexFixingDate(Currency&amp;"ibor"&amp;Tenor,BB1434,Trigger)</f>
        <v>49443</v>
      </c>
      <c r="BB1434" s="98">
        <f>_xll.qlCalendarAdvance(Calendar,BB1433,AZ1434,"f",,Trigger)</f>
        <v>49445</v>
      </c>
      <c r="BC1434" s="98">
        <f>_xll.qlInterestRateIndexMaturity(Currency&amp;"ibor"&amp;Tenor,BB1434,Trigger)</f>
        <v>49629</v>
      </c>
      <c r="BD1434" s="242" t="e">
        <f>_xll.qlIndexFixing($AD$5,BA1434,TRUE,_xll.ohTrigger(Trigger,Trigger6M))</f>
        <v>#NUM!</v>
      </c>
      <c r="BE1434" s="242">
        <f>IFERROR(_xll.qlIndexFixing($BF$1,BA1434,,_xll.ohTrigger(Trigger,Trigger6M)),#N/A)</f>
        <v>1.7456517386060896E-2</v>
      </c>
    </row>
    <row r="1435" spans="52:57" ht="11.25" customHeight="1" x14ac:dyDescent="0.25">
      <c r="AZ1435" s="99" t="s">
        <v>83</v>
      </c>
      <c r="BA1435" s="98">
        <f>_xll.qlInterestRateIndexFixingDate(Currency&amp;"ibor"&amp;Tenor,BB1435,Trigger)</f>
        <v>49450</v>
      </c>
      <c r="BB1435" s="98">
        <f>_xll.qlCalendarAdvance(Calendar,BB1434,AZ1435,"f",,Trigger)</f>
        <v>49452</v>
      </c>
      <c r="BC1435" s="98">
        <f>_xll.qlInterestRateIndexMaturity(Currency&amp;"ibor"&amp;Tenor,BB1435,Trigger)</f>
        <v>49636</v>
      </c>
      <c r="BD1435" s="242" t="e">
        <f>_xll.qlIndexFixing($AD$5,BA1435,TRUE,_xll.ohTrigger(Trigger,Trigger6M))</f>
        <v>#NUM!</v>
      </c>
      <c r="BE1435" s="242">
        <f>IFERROR(_xll.qlIndexFixing($BF$1,BA1435,,_xll.ohTrigger(Trigger,Trigger6M)),#N/A)</f>
        <v>1.7443380897033463E-2</v>
      </c>
    </row>
    <row r="1436" spans="52:57" ht="11.25" customHeight="1" x14ac:dyDescent="0.25">
      <c r="AZ1436" s="99" t="s">
        <v>83</v>
      </c>
      <c r="BA1436" s="98">
        <f>_xll.qlInterestRateIndexFixingDate(Currency&amp;"ibor"&amp;Tenor,BB1436,Trigger)</f>
        <v>49457</v>
      </c>
      <c r="BB1436" s="98">
        <f>_xll.qlCalendarAdvance(Calendar,BB1435,AZ1436,"f",,Trigger)</f>
        <v>49459</v>
      </c>
      <c r="BC1436" s="98">
        <f>_xll.qlInterestRateIndexMaturity(Currency&amp;"ibor"&amp;Tenor,BB1436,Trigger)</f>
        <v>49643</v>
      </c>
      <c r="BD1436" s="242" t="e">
        <f>_xll.qlIndexFixing($AD$5,BA1436,TRUE,_xll.ohTrigger(Trigger,Trigger6M))</f>
        <v>#NUM!</v>
      </c>
      <c r="BE1436" s="242">
        <f>IFERROR(_xll.qlIndexFixing($BF$1,BA1436,,_xll.ohTrigger(Trigger,Trigger6M)),#N/A)</f>
        <v>1.7430245075270096E-2</v>
      </c>
    </row>
    <row r="1437" spans="52:57" ht="11.25" customHeight="1" x14ac:dyDescent="0.25">
      <c r="AZ1437" s="99" t="s">
        <v>83</v>
      </c>
      <c r="BA1437" s="98">
        <f>_xll.qlInterestRateIndexFixingDate(Currency&amp;"ibor"&amp;Tenor,BB1437,Trigger)</f>
        <v>49464</v>
      </c>
      <c r="BB1437" s="98">
        <f>_xll.qlCalendarAdvance(Calendar,BB1436,AZ1437,"f",,Trigger)</f>
        <v>49466</v>
      </c>
      <c r="BC1437" s="98">
        <f>_xll.qlInterestRateIndexMaturity(Currency&amp;"ibor"&amp;Tenor,BB1437,Trigger)</f>
        <v>49649</v>
      </c>
      <c r="BD1437" s="242" t="e">
        <f>_xll.qlIndexFixing($AD$5,BA1437,TRUE,_xll.ohTrigger(Trigger,Trigger6M))</f>
        <v>#NUM!</v>
      </c>
      <c r="BE1437" s="242">
        <f>IFERROR(_xll.qlIndexFixing($BF$1,BA1437,,_xll.ohTrigger(Trigger,Trigger6M)),#N/A)</f>
        <v>1.7417628583245828E-2</v>
      </c>
    </row>
    <row r="1438" spans="52:57" ht="11.25" customHeight="1" x14ac:dyDescent="0.25">
      <c r="AZ1438" s="99" t="s">
        <v>83</v>
      </c>
      <c r="BA1438" s="98">
        <f>_xll.qlInterestRateIndexFixingDate(Currency&amp;"ibor"&amp;Tenor,BB1438,Trigger)</f>
        <v>49471</v>
      </c>
      <c r="BB1438" s="98">
        <f>_xll.qlCalendarAdvance(Calendar,BB1437,AZ1438,"f",,Trigger)</f>
        <v>49473</v>
      </c>
      <c r="BC1438" s="98">
        <f>_xll.qlInterestRateIndexMaturity(Currency&amp;"ibor"&amp;Tenor,BB1438,Trigger)</f>
        <v>49656</v>
      </c>
      <c r="BD1438" s="242" t="e">
        <f>_xll.qlIndexFixing($AD$5,BA1438,TRUE,_xll.ohTrigger(Trigger,Trigger6M))</f>
        <v>#NUM!</v>
      </c>
      <c r="BE1438" s="242">
        <f>IFERROR(_xll.qlIndexFixing($BF$1,BA1438,,_xll.ohTrigger(Trigger,Trigger6M)),#N/A)</f>
        <v>1.7404496481932132E-2</v>
      </c>
    </row>
    <row r="1439" spans="52:57" ht="11.25" customHeight="1" x14ac:dyDescent="0.25">
      <c r="AZ1439" s="99" t="s">
        <v>83</v>
      </c>
      <c r="BA1439" s="98">
        <f>_xll.qlInterestRateIndexFixingDate(Currency&amp;"ibor"&amp;Tenor,BB1439,Trigger)</f>
        <v>49478</v>
      </c>
      <c r="BB1439" s="98">
        <f>_xll.qlCalendarAdvance(Calendar,BB1438,AZ1439,"f",,Trigger)</f>
        <v>49480</v>
      </c>
      <c r="BC1439" s="98">
        <f>_xll.qlInterestRateIndexMaturity(Currency&amp;"ibor"&amp;Tenor,BB1439,Trigger)</f>
        <v>49663</v>
      </c>
      <c r="BD1439" s="242" t="e">
        <f>_xll.qlIndexFixing($AD$5,BA1439,TRUE,_xll.ohTrigger(Trigger,Trigger6M))</f>
        <v>#NUM!</v>
      </c>
      <c r="BE1439" s="242">
        <f>IFERROR(_xll.qlIndexFixing($BF$1,BA1439,,_xll.ohTrigger(Trigger,Trigger6M)),#N/A)</f>
        <v>1.7391367276924582E-2</v>
      </c>
    </row>
    <row r="1440" spans="52:57" ht="11.25" customHeight="1" x14ac:dyDescent="0.25">
      <c r="AZ1440" s="99" t="s">
        <v>83</v>
      </c>
      <c r="BA1440" s="98">
        <f>_xll.qlInterestRateIndexFixingDate(Currency&amp;"ibor"&amp;Tenor,BB1440,Trigger)</f>
        <v>49485</v>
      </c>
      <c r="BB1440" s="98">
        <f>_xll.qlCalendarAdvance(Calendar,BB1439,AZ1440,"f",,Trigger)</f>
        <v>49487</v>
      </c>
      <c r="BC1440" s="98">
        <f>_xll.qlInterestRateIndexMaturity(Currency&amp;"ibor"&amp;Tenor,BB1440,Trigger)</f>
        <v>49670</v>
      </c>
      <c r="BD1440" s="242" t="e">
        <f>_xll.qlIndexFixing($AD$5,BA1440,TRUE,_xll.ohTrigger(Trigger,Trigger6M))</f>
        <v>#NUM!</v>
      </c>
      <c r="BE1440" s="242">
        <f>IFERROR(_xll.qlIndexFixing($BF$1,BA1440,,_xll.ohTrigger(Trigger,Trigger6M)),#N/A)</f>
        <v>1.7378241742624485E-2</v>
      </c>
    </row>
    <row r="1441" spans="52:57" ht="11.25" customHeight="1" x14ac:dyDescent="0.25">
      <c r="AZ1441" s="99" t="s">
        <v>83</v>
      </c>
      <c r="BA1441" s="98">
        <f>_xll.qlInterestRateIndexFixingDate(Currency&amp;"ibor"&amp;Tenor,BB1441,Trigger)</f>
        <v>49492</v>
      </c>
      <c r="BB1441" s="98">
        <f>_xll.qlCalendarAdvance(Calendar,BB1440,AZ1441,"f",,Trigger)</f>
        <v>49494</v>
      </c>
      <c r="BC1441" s="98">
        <f>_xll.qlInterestRateIndexMaturity(Currency&amp;"ibor"&amp;Tenor,BB1441,Trigger)</f>
        <v>49678</v>
      </c>
      <c r="BD1441" s="242" t="e">
        <f>_xll.qlIndexFixing($AD$5,BA1441,TRUE,_xll.ohTrigger(Trigger,Trigger6M))</f>
        <v>#NUM!</v>
      </c>
      <c r="BE1441" s="242">
        <f>IFERROR(_xll.qlIndexFixing($BF$1,BA1441,,_xll.ohTrigger(Trigger,Trigger6M)),#N/A)</f>
        <v>1.7364602831615065E-2</v>
      </c>
    </row>
    <row r="1442" spans="52:57" ht="11.25" customHeight="1" x14ac:dyDescent="0.25">
      <c r="AZ1442" s="99" t="s">
        <v>83</v>
      </c>
      <c r="BA1442" s="98">
        <f>_xll.qlInterestRateIndexFixingDate(Currency&amp;"ibor"&amp;Tenor,BB1442,Trigger)</f>
        <v>49499</v>
      </c>
      <c r="BB1442" s="98">
        <f>_xll.qlCalendarAdvance(Calendar,BB1441,AZ1442,"f",,Trigger)</f>
        <v>49501</v>
      </c>
      <c r="BC1442" s="98">
        <f>_xll.qlInterestRateIndexMaturity(Currency&amp;"ibor"&amp;Tenor,BB1442,Trigger)</f>
        <v>49685</v>
      </c>
      <c r="BD1442" s="242" t="e">
        <f>_xll.qlIndexFixing($AD$5,BA1442,TRUE,_xll.ohTrigger(Trigger,Trigger6M))</f>
        <v>#NUM!</v>
      </c>
      <c r="BE1442" s="242">
        <f>IFERROR(_xll.qlIndexFixing($BF$1,BA1442,,_xll.ohTrigger(Trigger,Trigger6M)),#N/A)</f>
        <v>1.7351487156879661E-2</v>
      </c>
    </row>
    <row r="1443" spans="52:57" ht="11.25" customHeight="1" x14ac:dyDescent="0.25">
      <c r="AZ1443" s="99" t="s">
        <v>83</v>
      </c>
      <c r="BA1443" s="98">
        <f>_xll.qlInterestRateIndexFixingDate(Currency&amp;"ibor"&amp;Tenor,BB1443,Trigger)</f>
        <v>49506</v>
      </c>
      <c r="BB1443" s="98">
        <f>_xll.qlCalendarAdvance(Calendar,BB1442,AZ1443,"f",,Trigger)</f>
        <v>49508</v>
      </c>
      <c r="BC1443" s="98">
        <f>_xll.qlInterestRateIndexMaturity(Currency&amp;"ibor"&amp;Tenor,BB1443,Trigger)</f>
        <v>49692</v>
      </c>
      <c r="BD1443" s="242" t="e">
        <f>_xll.qlIndexFixing($AD$5,BA1443,TRUE,_xll.ohTrigger(Trigger,Trigger6M))</f>
        <v>#NUM!</v>
      </c>
      <c r="BE1443" s="242">
        <f>IFERROR(_xll.qlIndexFixing($BF$1,BA1443,,_xll.ohTrigger(Trigger,Trigger6M)),#N/A)</f>
        <v>1.7338377550371042E-2</v>
      </c>
    </row>
    <row r="1444" spans="52:57" ht="11.25" customHeight="1" x14ac:dyDescent="0.25">
      <c r="AZ1444" s="99" t="s">
        <v>83</v>
      </c>
      <c r="BA1444" s="98">
        <f>_xll.qlInterestRateIndexFixingDate(Currency&amp;"ibor"&amp;Tenor,BB1444,Trigger)</f>
        <v>49513</v>
      </c>
      <c r="BB1444" s="98">
        <f>_xll.qlCalendarAdvance(Calendar,BB1443,AZ1444,"f",,Trigger)</f>
        <v>49515</v>
      </c>
      <c r="BC1444" s="98">
        <f>_xll.qlInterestRateIndexMaturity(Currency&amp;"ibor"&amp;Tenor,BB1444,Trigger)</f>
        <v>49699</v>
      </c>
      <c r="BD1444" s="242" t="e">
        <f>_xll.qlIndexFixing($AD$5,BA1444,TRUE,_xll.ohTrigger(Trigger,Trigger6M))</f>
        <v>#NUM!</v>
      </c>
      <c r="BE1444" s="242">
        <f>IFERROR(_xll.qlIndexFixing($BF$1,BA1444,,_xll.ohTrigger(Trigger,Trigger6M)),#N/A)</f>
        <v>1.7325274792148279E-2</v>
      </c>
    </row>
    <row r="1445" spans="52:57" ht="11.25" customHeight="1" x14ac:dyDescent="0.25">
      <c r="AZ1445" s="99" t="s">
        <v>83</v>
      </c>
      <c r="BA1445" s="98">
        <f>_xll.qlInterestRateIndexFixingDate(Currency&amp;"ibor"&amp;Tenor,BB1445,Trigger)</f>
        <v>49520</v>
      </c>
      <c r="BB1445" s="98">
        <f>_xll.qlCalendarAdvance(Calendar,BB1444,AZ1445,"f",,Trigger)</f>
        <v>49522</v>
      </c>
      <c r="BC1445" s="98">
        <f>_xll.qlInterestRateIndexMaturity(Currency&amp;"ibor"&amp;Tenor,BB1445,Trigger)</f>
        <v>49706</v>
      </c>
      <c r="BD1445" s="242" t="e">
        <f>_xll.qlIndexFixing($AD$5,BA1445,TRUE,_xll.ohTrigger(Trigger,Trigger6M))</f>
        <v>#NUM!</v>
      </c>
      <c r="BE1445" s="242">
        <f>IFERROR(_xll.qlIndexFixing($BF$1,BA1445,,_xll.ohTrigger(Trigger,Trigger6M)),#N/A)</f>
        <v>1.7312179664390907E-2</v>
      </c>
    </row>
    <row r="1446" spans="52:57" ht="11.25" customHeight="1" x14ac:dyDescent="0.25">
      <c r="AZ1446" s="99" t="s">
        <v>83</v>
      </c>
      <c r="BA1446" s="98">
        <f>_xll.qlInterestRateIndexFixingDate(Currency&amp;"ibor"&amp;Tenor,BB1446,Trigger)</f>
        <v>49527</v>
      </c>
      <c r="BB1446" s="98">
        <f>_xll.qlCalendarAdvance(Calendar,BB1445,AZ1446,"f",,Trigger)</f>
        <v>49529</v>
      </c>
      <c r="BC1446" s="98">
        <f>_xll.qlInterestRateIndexMaturity(Currency&amp;"ibor"&amp;Tenor,BB1446,Trigger)</f>
        <v>49713</v>
      </c>
      <c r="BD1446" s="242" t="e">
        <f>_xll.qlIndexFixing($AD$5,BA1446,TRUE,_xll.ohTrigger(Trigger,Trigger6M))</f>
        <v>#NUM!</v>
      </c>
      <c r="BE1446" s="242">
        <f>IFERROR(_xll.qlIndexFixing($BF$1,BA1446,,_xll.ohTrigger(Trigger,Trigger6M)),#N/A)</f>
        <v>1.7299092951405019E-2</v>
      </c>
    </row>
    <row r="1447" spans="52:57" ht="11.25" customHeight="1" x14ac:dyDescent="0.25">
      <c r="AZ1447" s="99" t="s">
        <v>83</v>
      </c>
      <c r="BA1447" s="98">
        <f>_xll.qlInterestRateIndexFixingDate(Currency&amp;"ibor"&amp;Tenor,BB1447,Trigger)</f>
        <v>49534</v>
      </c>
      <c r="BB1447" s="98">
        <f>_xll.qlCalendarAdvance(Calendar,BB1446,AZ1447,"f",,Trigger)</f>
        <v>49536</v>
      </c>
      <c r="BC1447" s="98">
        <f>_xll.qlInterestRateIndexMaturity(Currency&amp;"ibor"&amp;Tenor,BB1447,Trigger)</f>
        <v>49720</v>
      </c>
      <c r="BD1447" s="242" t="e">
        <f>_xll.qlIndexFixing($AD$5,BA1447,TRUE,_xll.ohTrigger(Trigger,Trigger6M))</f>
        <v>#NUM!</v>
      </c>
      <c r="BE1447" s="242">
        <f>IFERROR(_xll.qlIndexFixing($BF$1,BA1447,,_xll.ohTrigger(Trigger,Trigger6M)),#N/A)</f>
        <v>1.7286015439615894E-2</v>
      </c>
    </row>
    <row r="1448" spans="52:57" ht="11.25" customHeight="1" x14ac:dyDescent="0.25">
      <c r="AZ1448" s="99" t="s">
        <v>83</v>
      </c>
      <c r="BA1448" s="98">
        <f>_xll.qlInterestRateIndexFixingDate(Currency&amp;"ibor"&amp;Tenor,BB1448,Trigger)</f>
        <v>49541</v>
      </c>
      <c r="BB1448" s="98">
        <f>_xll.qlCalendarAdvance(Calendar,BB1447,AZ1448,"f",,Trigger)</f>
        <v>49543</v>
      </c>
      <c r="BC1448" s="98">
        <f>_xll.qlInterestRateIndexMaturity(Currency&amp;"ibor"&amp;Tenor,BB1448,Trigger)</f>
        <v>49727</v>
      </c>
      <c r="BD1448" s="242" t="e">
        <f>_xll.qlIndexFixing($AD$5,BA1448,TRUE,_xll.ohTrigger(Trigger,Trigger6M))</f>
        <v>#NUM!</v>
      </c>
      <c r="BE1448" s="242">
        <f>IFERROR(_xll.qlIndexFixing($BF$1,BA1448,,_xll.ohTrigger(Trigger,Trigger6M)),#N/A)</f>
        <v>1.7272947917573191E-2</v>
      </c>
    </row>
    <row r="1449" spans="52:57" ht="11.25" customHeight="1" x14ac:dyDescent="0.25">
      <c r="AZ1449" s="99" t="s">
        <v>83</v>
      </c>
      <c r="BA1449" s="98">
        <f>_xll.qlInterestRateIndexFixingDate(Currency&amp;"ibor"&amp;Tenor,BB1449,Trigger)</f>
        <v>49548</v>
      </c>
      <c r="BB1449" s="98">
        <f>_xll.qlCalendarAdvance(Calendar,BB1448,AZ1449,"f",,Trigger)</f>
        <v>49550</v>
      </c>
      <c r="BC1449" s="98">
        <f>_xll.qlInterestRateIndexMaturity(Currency&amp;"ibor"&amp;Tenor,BB1449,Trigger)</f>
        <v>49734</v>
      </c>
      <c r="BD1449" s="242" t="e">
        <f>_xll.qlIndexFixing($AD$5,BA1449,TRUE,_xll.ohTrigger(Trigger,Trigger6M))</f>
        <v>#NUM!</v>
      </c>
      <c r="BE1449" s="242">
        <f>IFERROR(_xll.qlIndexFixing($BF$1,BA1449,,_xll.ohTrigger(Trigger,Trigger6M)),#N/A)</f>
        <v>1.7259891218483894E-2</v>
      </c>
    </row>
    <row r="1450" spans="52:57" ht="11.25" customHeight="1" x14ac:dyDescent="0.25">
      <c r="AZ1450" s="99" t="s">
        <v>83</v>
      </c>
      <c r="BA1450" s="98">
        <f>_xll.qlInterestRateIndexFixingDate(Currency&amp;"ibor"&amp;Tenor,BB1450,Trigger)</f>
        <v>49555</v>
      </c>
      <c r="BB1450" s="98">
        <f>_xll.qlCalendarAdvance(Calendar,BB1449,AZ1450,"f",,Trigger)</f>
        <v>49557</v>
      </c>
      <c r="BC1450" s="98">
        <f>_xll.qlInterestRateIndexMaturity(Currency&amp;"ibor"&amp;Tenor,BB1450,Trigger)</f>
        <v>49739</v>
      </c>
      <c r="BD1450" s="242" t="e">
        <f>_xll.qlIndexFixing($AD$5,BA1450,TRUE,_xll.ohTrigger(Trigger,Trigger6M))</f>
        <v>#NUM!</v>
      </c>
      <c r="BE1450" s="242">
        <f>IFERROR(_xll.qlIndexFixing($BF$1,BA1450,,_xll.ohTrigger(Trigger,Trigger6M)),#N/A)</f>
        <v>1.7247877032877813E-2</v>
      </c>
    </row>
    <row r="1451" spans="52:57" ht="11.25" customHeight="1" x14ac:dyDescent="0.25">
      <c r="AZ1451" s="99" t="s">
        <v>83</v>
      </c>
      <c r="BA1451" s="98">
        <f>_xll.qlInterestRateIndexFixingDate(Currency&amp;"ibor"&amp;Tenor,BB1451,Trigger)</f>
        <v>49562</v>
      </c>
      <c r="BB1451" s="98">
        <f>_xll.qlCalendarAdvance(Calendar,BB1450,AZ1451,"f",,Trigger)</f>
        <v>49564</v>
      </c>
      <c r="BC1451" s="98">
        <f>_xll.qlInterestRateIndexMaturity(Currency&amp;"ibor"&amp;Tenor,BB1451,Trigger)</f>
        <v>49746</v>
      </c>
      <c r="BD1451" s="242" t="e">
        <f>_xll.qlIndexFixing($AD$5,BA1451,TRUE,_xll.ohTrigger(Trigger,Trigger6M))</f>
        <v>#NUM!</v>
      </c>
      <c r="BE1451" s="242">
        <f>IFERROR(_xll.qlIndexFixing($BF$1,BA1451,,_xll.ohTrigger(Trigger,Trigger6M)),#N/A)</f>
        <v>1.7234849157931068E-2</v>
      </c>
    </row>
    <row r="1452" spans="52:57" ht="11.25" customHeight="1" x14ac:dyDescent="0.25">
      <c r="AZ1452" s="99" t="s">
        <v>83</v>
      </c>
      <c r="BA1452" s="98">
        <f>_xll.qlInterestRateIndexFixingDate(Currency&amp;"ibor"&amp;Tenor,BB1452,Trigger)</f>
        <v>49569</v>
      </c>
      <c r="BB1452" s="98">
        <f>_xll.qlCalendarAdvance(Calendar,BB1451,AZ1452,"f",,Trigger)</f>
        <v>49571</v>
      </c>
      <c r="BC1452" s="98">
        <f>_xll.qlInterestRateIndexMaturity(Currency&amp;"ibor"&amp;Tenor,BB1452,Trigger)</f>
        <v>49753</v>
      </c>
      <c r="BD1452" s="242" t="e">
        <f>_xll.qlIndexFixing($AD$5,BA1452,TRUE,_xll.ohTrigger(Trigger,Trigger6M))</f>
        <v>#NUM!</v>
      </c>
      <c r="BE1452" s="242">
        <f>IFERROR(_xll.qlIndexFixing($BF$1,BA1452,,_xll.ohTrigger(Trigger,Trigger6M)),#N/A)</f>
        <v>1.7221837427202149E-2</v>
      </c>
    </row>
    <row r="1453" spans="52:57" ht="11.25" customHeight="1" x14ac:dyDescent="0.25">
      <c r="AZ1453" s="99" t="s">
        <v>83</v>
      </c>
      <c r="BA1453" s="98">
        <f>_xll.qlInterestRateIndexFixingDate(Currency&amp;"ibor"&amp;Tenor,BB1453,Trigger)</f>
        <v>49576</v>
      </c>
      <c r="BB1453" s="98">
        <f>_xll.qlCalendarAdvance(Calendar,BB1452,AZ1453,"f",,Trigger)</f>
        <v>49578</v>
      </c>
      <c r="BC1453" s="98">
        <f>_xll.qlInterestRateIndexMaturity(Currency&amp;"ibor"&amp;Tenor,BB1453,Trigger)</f>
        <v>49760</v>
      </c>
      <c r="BD1453" s="242" t="e">
        <f>_xll.qlIndexFixing($AD$5,BA1453,TRUE,_xll.ohTrigger(Trigger,Trigger6M))</f>
        <v>#NUM!</v>
      </c>
      <c r="BE1453" s="242">
        <f>IFERROR(_xll.qlIndexFixing($BF$1,BA1453,,_xll.ohTrigger(Trigger,Trigger6M)),#N/A)</f>
        <v>1.7208842086967029E-2</v>
      </c>
    </row>
    <row r="1454" spans="52:57" ht="11.25" customHeight="1" x14ac:dyDescent="0.25">
      <c r="AZ1454" s="99" t="s">
        <v>83</v>
      </c>
      <c r="BA1454" s="98">
        <f>_xll.qlInterestRateIndexFixingDate(Currency&amp;"ibor"&amp;Tenor,BB1454,Trigger)</f>
        <v>49583</v>
      </c>
      <c r="BB1454" s="98">
        <f>_xll.qlCalendarAdvance(Calendar,BB1453,AZ1454,"f",,Trigger)</f>
        <v>49585</v>
      </c>
      <c r="BC1454" s="98">
        <f>_xll.qlInterestRateIndexMaturity(Currency&amp;"ibor"&amp;Tenor,BB1454,Trigger)</f>
        <v>49768</v>
      </c>
      <c r="BD1454" s="242" t="e">
        <f>_xll.qlIndexFixing($AD$5,BA1454,TRUE,_xll.ohTrigger(Trigger,Trigger6M))</f>
        <v>#NUM!</v>
      </c>
      <c r="BE1454" s="242">
        <f>IFERROR(_xll.qlIndexFixing($BF$1,BA1454,,_xll.ohTrigger(Trigger,Trigger6M)),#N/A)</f>
        <v>1.7195351664708224E-2</v>
      </c>
    </row>
    <row r="1455" spans="52:57" ht="11.25" customHeight="1" x14ac:dyDescent="0.25">
      <c r="AZ1455" s="99" t="s">
        <v>83</v>
      </c>
      <c r="BA1455" s="98">
        <f>_xll.qlInterestRateIndexFixingDate(Currency&amp;"ibor"&amp;Tenor,BB1455,Trigger)</f>
        <v>49590</v>
      </c>
      <c r="BB1455" s="98">
        <f>_xll.qlCalendarAdvance(Calendar,BB1454,AZ1455,"f",,Trigger)</f>
        <v>49592</v>
      </c>
      <c r="BC1455" s="98">
        <f>_xll.qlInterestRateIndexMaturity(Currency&amp;"ibor"&amp;Tenor,BB1455,Trigger)</f>
        <v>49775</v>
      </c>
      <c r="BD1455" s="242" t="e">
        <f>_xll.qlIndexFixing($AD$5,BA1455,TRUE,_xll.ohTrigger(Trigger,Trigger6M))</f>
        <v>#NUM!</v>
      </c>
      <c r="BE1455" s="242">
        <f>IFERROR(_xll.qlIndexFixing($BF$1,BA1455,,_xll.ohTrigger(Trigger,Trigger6M)),#N/A)</f>
        <v>1.7182390519961465E-2</v>
      </c>
    </row>
    <row r="1456" spans="52:57" ht="11.25" customHeight="1" x14ac:dyDescent="0.25">
      <c r="AZ1456" s="99" t="s">
        <v>83</v>
      </c>
      <c r="BA1456" s="98">
        <f>_xll.qlInterestRateIndexFixingDate(Currency&amp;"ibor"&amp;Tenor,BB1456,Trigger)</f>
        <v>49597</v>
      </c>
      <c r="BB1456" s="98">
        <f>_xll.qlCalendarAdvance(Calendar,BB1455,AZ1456,"f",,Trigger)</f>
        <v>49599</v>
      </c>
      <c r="BC1456" s="98">
        <f>_xll.qlInterestRateIndexMaturity(Currency&amp;"ibor"&amp;Tenor,BB1456,Trigger)</f>
        <v>49782</v>
      </c>
      <c r="BD1456" s="242" t="e">
        <f>_xll.qlIndexFixing($AD$5,BA1456,TRUE,_xll.ohTrigger(Trigger,Trigger6M))</f>
        <v>#NUM!</v>
      </c>
      <c r="BE1456" s="242">
        <f>IFERROR(_xll.qlIndexFixing($BF$1,BA1456,,_xll.ohTrigger(Trigger,Trigger6M)),#N/A)</f>
        <v>1.7169446523362088E-2</v>
      </c>
    </row>
    <row r="1457" spans="52:57" ht="11.25" customHeight="1" x14ac:dyDescent="0.25">
      <c r="AZ1457" s="99" t="s">
        <v>83</v>
      </c>
      <c r="BA1457" s="98">
        <f>_xll.qlInterestRateIndexFixingDate(Currency&amp;"ibor"&amp;Tenor,BB1457,Trigger)</f>
        <v>49604</v>
      </c>
      <c r="BB1457" s="98">
        <f>_xll.qlCalendarAdvance(Calendar,BB1456,AZ1457,"f",,Trigger)</f>
        <v>49606</v>
      </c>
      <c r="BC1457" s="98">
        <f>_xll.qlInterestRateIndexMaturity(Currency&amp;"ibor"&amp;Tenor,BB1457,Trigger)</f>
        <v>49789</v>
      </c>
      <c r="BD1457" s="242" t="e">
        <f>_xll.qlIndexFixing($AD$5,BA1457,TRUE,_xll.ohTrigger(Trigger,Trigger6M))</f>
        <v>#NUM!</v>
      </c>
      <c r="BE1457" s="242">
        <f>IFERROR(_xll.qlIndexFixing($BF$1,BA1457,,_xll.ohTrigger(Trigger,Trigger6M)),#N/A)</f>
        <v>1.71565199211695E-2</v>
      </c>
    </row>
    <row r="1458" spans="52:57" ht="11.25" customHeight="1" x14ac:dyDescent="0.25">
      <c r="AZ1458" s="99" t="s">
        <v>83</v>
      </c>
      <c r="BA1458" s="98">
        <f>_xll.qlInterestRateIndexFixingDate(Currency&amp;"ibor"&amp;Tenor,BB1458,Trigger)</f>
        <v>49611</v>
      </c>
      <c r="BB1458" s="98">
        <f>_xll.qlCalendarAdvance(Calendar,BB1457,AZ1458,"f",,Trigger)</f>
        <v>49613</v>
      </c>
      <c r="BC1458" s="98">
        <f>_xll.qlInterestRateIndexMaturity(Currency&amp;"ibor"&amp;Tenor,BB1458,Trigger)</f>
        <v>49795</v>
      </c>
      <c r="BD1458" s="242" t="e">
        <f>_xll.qlIndexFixing($AD$5,BA1458,TRUE,_xll.ohTrigger(Trigger,Trigger6M))</f>
        <v>#NUM!</v>
      </c>
      <c r="BE1458" s="242">
        <f>IFERROR(_xll.qlIndexFixing($BF$1,BA1458,,_xll.ohTrigger(Trigger,Trigger6M)),#N/A)</f>
        <v>1.7144119862384195E-2</v>
      </c>
    </row>
    <row r="1459" spans="52:57" ht="11.25" customHeight="1" x14ac:dyDescent="0.25">
      <c r="AZ1459" s="99" t="s">
        <v>83</v>
      </c>
      <c r="BA1459" s="98">
        <f>_xll.qlInterestRateIndexFixingDate(Currency&amp;"ibor"&amp;Tenor,BB1459,Trigger)</f>
        <v>49618</v>
      </c>
      <c r="BB1459" s="98">
        <f>_xll.qlCalendarAdvance(Calendar,BB1458,AZ1459,"f",,Trigger)</f>
        <v>49620</v>
      </c>
      <c r="BC1459" s="98">
        <f>_xll.qlInterestRateIndexMaturity(Currency&amp;"ibor"&amp;Tenor,BB1459,Trigger)</f>
        <v>49802</v>
      </c>
      <c r="BD1459" s="242" t="e">
        <f>_xll.qlIndexFixing($AD$5,BA1459,TRUE,_xll.ohTrigger(Trigger,Trigger6M))</f>
        <v>#NUM!</v>
      </c>
      <c r="BE1459" s="242">
        <f>IFERROR(_xll.qlIndexFixing($BF$1,BA1459,,_xll.ohTrigger(Trigger,Trigger6M)),#N/A)</f>
        <v>1.7131228036542615E-2</v>
      </c>
    </row>
    <row r="1460" spans="52:57" ht="11.25" customHeight="1" x14ac:dyDescent="0.25">
      <c r="AZ1460" s="99" t="s">
        <v>83</v>
      </c>
      <c r="BA1460" s="98">
        <f>_xll.qlInterestRateIndexFixingDate(Currency&amp;"ibor"&amp;Tenor,BB1460,Trigger)</f>
        <v>49625</v>
      </c>
      <c r="BB1460" s="98">
        <f>_xll.qlCalendarAdvance(Calendar,BB1459,AZ1460,"f",,Trigger)</f>
        <v>49627</v>
      </c>
      <c r="BC1460" s="98">
        <f>_xll.qlInterestRateIndexMaturity(Currency&amp;"ibor"&amp;Tenor,BB1460,Trigger)</f>
        <v>49809</v>
      </c>
      <c r="BD1460" s="242" t="e">
        <f>_xll.qlIndexFixing($AD$5,BA1460,TRUE,_xll.ohTrigger(Trigger,Trigger6M))</f>
        <v>#NUM!</v>
      </c>
      <c r="BE1460" s="242">
        <f>IFERROR(_xll.qlIndexFixing($BF$1,BA1460,,_xll.ohTrigger(Trigger,Trigger6M)),#N/A)</f>
        <v>1.7118354324950475E-2</v>
      </c>
    </row>
    <row r="1461" spans="52:57" ht="11.25" customHeight="1" x14ac:dyDescent="0.25">
      <c r="AZ1461" s="99" t="s">
        <v>83</v>
      </c>
      <c r="BA1461" s="98">
        <f>_xll.qlInterestRateIndexFixingDate(Currency&amp;"ibor"&amp;Tenor,BB1461,Trigger)</f>
        <v>49632</v>
      </c>
      <c r="BB1461" s="98">
        <f>_xll.qlCalendarAdvance(Calendar,BB1460,AZ1461,"f",,Trigger)</f>
        <v>49634</v>
      </c>
      <c r="BC1461" s="98">
        <f>_xll.qlInterestRateIndexMaturity(Currency&amp;"ibor"&amp;Tenor,BB1461,Trigger)</f>
        <v>49816</v>
      </c>
      <c r="BD1461" s="242" t="e">
        <f>_xll.qlIndexFixing($AD$5,BA1461,TRUE,_xll.ohTrigger(Trigger,Trigger6M))</f>
        <v>#NUM!</v>
      </c>
      <c r="BE1461" s="242">
        <f>IFERROR(_xll.qlIndexFixing($BF$1,BA1461,,_xll.ohTrigger(Trigger,Trigger6M)),#N/A)</f>
        <v>1.7105498973834992E-2</v>
      </c>
    </row>
    <row r="1462" spans="52:57" ht="11.25" customHeight="1" x14ac:dyDescent="0.25">
      <c r="AZ1462" s="99" t="s">
        <v>83</v>
      </c>
      <c r="BA1462" s="98">
        <f>_xll.qlInterestRateIndexFixingDate(Currency&amp;"ibor"&amp;Tenor,BB1462,Trigger)</f>
        <v>49639</v>
      </c>
      <c r="BB1462" s="98">
        <f>_xll.qlCalendarAdvance(Calendar,BB1461,AZ1462,"f",,Trigger)</f>
        <v>49641</v>
      </c>
      <c r="BC1462" s="98">
        <f>_xll.qlInterestRateIndexMaturity(Currency&amp;"ibor"&amp;Tenor,BB1462,Trigger)</f>
        <v>49823</v>
      </c>
      <c r="BD1462" s="242" t="e">
        <f>_xll.qlIndexFixing($AD$5,BA1462,TRUE,_xll.ohTrigger(Trigger,Trigger6M))</f>
        <v>#NUM!</v>
      </c>
      <c r="BE1462" s="242">
        <f>IFERROR(_xll.qlIndexFixing($BF$1,BA1462,,_xll.ohTrigger(Trigger,Trigger6M)),#N/A)</f>
        <v>1.709266222941723E-2</v>
      </c>
    </row>
    <row r="1463" spans="52:57" ht="11.25" customHeight="1" x14ac:dyDescent="0.25">
      <c r="AZ1463" s="99" t="s">
        <v>83</v>
      </c>
      <c r="BA1463" s="98">
        <f>_xll.qlInterestRateIndexFixingDate(Currency&amp;"ibor"&amp;Tenor,BB1463,Trigger)</f>
        <v>49646</v>
      </c>
      <c r="BB1463" s="98">
        <f>_xll.qlCalendarAdvance(Calendar,BB1462,AZ1463,"f",,Trigger)</f>
        <v>49648</v>
      </c>
      <c r="BC1463" s="98">
        <f>_xll.qlInterestRateIndexMaturity(Currency&amp;"ibor"&amp;Tenor,BB1463,Trigger)</f>
        <v>49831</v>
      </c>
      <c r="BD1463" s="242" t="e">
        <f>_xll.qlIndexFixing($AD$5,BA1463,TRUE,_xll.ohTrigger(Trigger,Trigger6M))</f>
        <v>#NUM!</v>
      </c>
      <c r="BE1463" s="242">
        <f>IFERROR(_xll.qlIndexFixing($BF$1,BA1463,,_xll.ohTrigger(Trigger,Trigger6M)),#N/A)</f>
        <v>1.7079339380392706E-2</v>
      </c>
    </row>
    <row r="1464" spans="52:57" ht="11.25" customHeight="1" x14ac:dyDescent="0.25">
      <c r="AZ1464" s="99" t="s">
        <v>83</v>
      </c>
      <c r="BA1464" s="98">
        <f>_xll.qlInterestRateIndexFixingDate(Currency&amp;"ibor"&amp;Tenor,BB1464,Trigger)</f>
        <v>49653</v>
      </c>
      <c r="BB1464" s="98">
        <f>_xll.qlCalendarAdvance(Calendar,BB1463,AZ1464,"f",,Trigger)</f>
        <v>49655</v>
      </c>
      <c r="BC1464" s="98">
        <f>_xll.qlInterestRateIndexMaturity(Currency&amp;"ibor"&amp;Tenor,BB1464,Trigger)</f>
        <v>49838</v>
      </c>
      <c r="BD1464" s="242" t="e">
        <f>_xll.qlIndexFixing($AD$5,BA1464,TRUE,_xll.ohTrigger(Trigger,Trigger6M))</f>
        <v>#NUM!</v>
      </c>
      <c r="BE1464" s="242">
        <f>IFERROR(_xll.qlIndexFixing($BF$1,BA1464,,_xll.ohTrigger(Trigger,Trigger6M)),#N/A)</f>
        <v>1.7066541433839701E-2</v>
      </c>
    </row>
    <row r="1465" spans="52:57" ht="11.25" customHeight="1" x14ac:dyDescent="0.25">
      <c r="AZ1465" s="99" t="s">
        <v>83</v>
      </c>
      <c r="BA1465" s="98">
        <f>_xll.qlInterestRateIndexFixingDate(Currency&amp;"ibor"&amp;Tenor,BB1465,Trigger)</f>
        <v>49660</v>
      </c>
      <c r="BB1465" s="98">
        <f>_xll.qlCalendarAdvance(Calendar,BB1464,AZ1465,"f",,Trigger)</f>
        <v>49662</v>
      </c>
      <c r="BC1465" s="98">
        <f>_xll.qlInterestRateIndexMaturity(Currency&amp;"ibor"&amp;Tenor,BB1465,Trigger)</f>
        <v>49845</v>
      </c>
      <c r="BD1465" s="242" t="e">
        <f>_xll.qlIndexFixing($AD$5,BA1465,TRUE,_xll.ohTrigger(Trigger,Trigger6M))</f>
        <v>#NUM!</v>
      </c>
      <c r="BE1465" s="242">
        <f>IFERROR(_xll.qlIndexFixing($BF$1,BA1465,,_xll.ohTrigger(Trigger,Trigger6M)),#N/A)</f>
        <v>1.7053762851563438E-2</v>
      </c>
    </row>
    <row r="1466" spans="52:57" ht="11.25" customHeight="1" x14ac:dyDescent="0.25">
      <c r="AZ1466" s="99" t="s">
        <v>83</v>
      </c>
      <c r="BA1466" s="98">
        <f>_xll.qlInterestRateIndexFixingDate(Currency&amp;"ibor"&amp;Tenor,BB1466,Trigger)</f>
        <v>49664</v>
      </c>
      <c r="BB1466" s="98">
        <f>_xll.qlCalendarAdvance(Calendar,BB1465,AZ1466,"f",,Trigger)</f>
        <v>49670</v>
      </c>
      <c r="BC1466" s="98">
        <f>_xll.qlInterestRateIndexMaturity(Currency&amp;"ibor"&amp;Tenor,BB1466,Trigger)</f>
        <v>49853</v>
      </c>
      <c r="BD1466" s="242" t="e">
        <f>_xll.qlIndexFixing($AD$5,BA1466,TRUE,_xll.ohTrigger(Trigger,Trigger6M))</f>
        <v>#NUM!</v>
      </c>
      <c r="BE1466" s="242">
        <f>IFERROR(_xll.qlIndexFixing($BF$1,BA1466,,_xll.ohTrigger(Trigger,Trigger6M)),#N/A)</f>
        <v>1.7039182784726523E-2</v>
      </c>
    </row>
    <row r="1467" spans="52:57" ht="11.25" customHeight="1" x14ac:dyDescent="0.25">
      <c r="AZ1467" s="99" t="s">
        <v>83</v>
      </c>
      <c r="BA1467" s="98">
        <f>_xll.qlInterestRateIndexFixingDate(Currency&amp;"ibor"&amp;Tenor,BB1467,Trigger)</f>
        <v>49674</v>
      </c>
      <c r="BB1467" s="98">
        <f>_xll.qlCalendarAdvance(Calendar,BB1466,AZ1467,"f",,Trigger)</f>
        <v>49677</v>
      </c>
      <c r="BC1467" s="98">
        <f>_xll.qlInterestRateIndexMaturity(Currency&amp;"ibor"&amp;Tenor,BB1467,Trigger)</f>
        <v>49859</v>
      </c>
      <c r="BD1467" s="242" t="e">
        <f>_xll.qlIndexFixing($AD$5,BA1467,TRUE,_xll.ohTrigger(Trigger,Trigger6M))</f>
        <v>#NUM!</v>
      </c>
      <c r="BE1467" s="242">
        <f>IFERROR(_xll.qlIndexFixing($BF$1,BA1467,,_xll.ohTrigger(Trigger,Trigger6M)),#N/A)</f>
        <v>1.7026947856354977E-2</v>
      </c>
    </row>
    <row r="1468" spans="52:57" ht="11.25" customHeight="1" x14ac:dyDescent="0.25">
      <c r="AZ1468" s="99" t="s">
        <v>83</v>
      </c>
      <c r="BA1468" s="98">
        <f>_xll.qlInterestRateIndexFixingDate(Currency&amp;"ibor"&amp;Tenor,BB1468,Trigger)</f>
        <v>49682</v>
      </c>
      <c r="BB1468" s="98">
        <f>_xll.qlCalendarAdvance(Calendar,BB1467,AZ1468,"f",,Trigger)</f>
        <v>49684</v>
      </c>
      <c r="BC1468" s="98">
        <f>_xll.qlInterestRateIndexMaturity(Currency&amp;"ibor"&amp;Tenor,BB1468,Trigger)</f>
        <v>49866</v>
      </c>
      <c r="BD1468" s="242" t="e">
        <f>_xll.qlIndexFixing($AD$5,BA1468,TRUE,_xll.ohTrigger(Trigger,Trigger6M))</f>
        <v>#NUM!</v>
      </c>
      <c r="BE1468" s="242">
        <f>IFERROR(_xll.qlIndexFixing($BF$1,BA1468,,_xll.ohTrigger(Trigger,Trigger6M)),#N/A)</f>
        <v>1.7014230811674809E-2</v>
      </c>
    </row>
    <row r="1469" spans="52:57" ht="11.25" customHeight="1" x14ac:dyDescent="0.25">
      <c r="AZ1469" s="99" t="s">
        <v>83</v>
      </c>
      <c r="BA1469" s="98">
        <f>_xll.qlInterestRateIndexFixingDate(Currency&amp;"ibor"&amp;Tenor,BB1469,Trigger)</f>
        <v>49689</v>
      </c>
      <c r="BB1469" s="98">
        <f>_xll.qlCalendarAdvance(Calendar,BB1468,AZ1469,"f",,Trigger)</f>
        <v>49691</v>
      </c>
      <c r="BC1469" s="98">
        <f>_xll.qlInterestRateIndexMaturity(Currency&amp;"ibor"&amp;Tenor,BB1469,Trigger)</f>
        <v>49873</v>
      </c>
      <c r="BD1469" s="242" t="e">
        <f>_xll.qlIndexFixing($AD$5,BA1469,TRUE,_xll.ohTrigger(Trigger,Trigger6M))</f>
        <v>#NUM!</v>
      </c>
      <c r="BE1469" s="242">
        <f>IFERROR(_xll.qlIndexFixing($BF$1,BA1469,,_xll.ohTrigger(Trigger,Trigger6M)),#N/A)</f>
        <v>1.7001534132248301E-2</v>
      </c>
    </row>
    <row r="1470" spans="52:57" ht="11.25" customHeight="1" x14ac:dyDescent="0.25">
      <c r="AZ1470" s="99" t="s">
        <v>83</v>
      </c>
      <c r="BA1470" s="98">
        <f>_xll.qlInterestRateIndexFixingDate(Currency&amp;"ibor"&amp;Tenor,BB1470,Trigger)</f>
        <v>49696</v>
      </c>
      <c r="BB1470" s="98">
        <f>_xll.qlCalendarAdvance(Calendar,BB1469,AZ1470,"f",,Trigger)</f>
        <v>49698</v>
      </c>
      <c r="BC1470" s="98">
        <f>_xll.qlInterestRateIndexMaturity(Currency&amp;"ibor"&amp;Tenor,BB1470,Trigger)</f>
        <v>49880</v>
      </c>
      <c r="BD1470" s="242" t="e">
        <f>_xll.qlIndexFixing($AD$5,BA1470,TRUE,_xll.ohTrigger(Trigger,Trigger6M))</f>
        <v>#NUM!</v>
      </c>
      <c r="BE1470" s="242">
        <f>IFERROR(_xll.qlIndexFixing($BF$1,BA1470,,_xll.ohTrigger(Trigger,Trigger6M)),#N/A)</f>
        <v>1.698885806425084E-2</v>
      </c>
    </row>
    <row r="1471" spans="52:57" ht="11.25" customHeight="1" x14ac:dyDescent="0.25">
      <c r="AZ1471" s="99" t="s">
        <v>83</v>
      </c>
      <c r="BA1471" s="98">
        <f>_xll.qlInterestRateIndexFixingDate(Currency&amp;"ibor"&amp;Tenor,BB1471,Trigger)</f>
        <v>49703</v>
      </c>
      <c r="BB1471" s="98">
        <f>_xll.qlCalendarAdvance(Calendar,BB1470,AZ1471,"f",,Trigger)</f>
        <v>49705</v>
      </c>
      <c r="BC1471" s="98">
        <f>_xll.qlInterestRateIndexMaturity(Currency&amp;"ibor"&amp;Tenor,BB1471,Trigger)</f>
        <v>49887</v>
      </c>
      <c r="BD1471" s="242" t="e">
        <f>_xll.qlIndexFixing($AD$5,BA1471,TRUE,_xll.ohTrigger(Trigger,Trigger6M))</f>
        <v>#NUM!</v>
      </c>
      <c r="BE1471" s="242">
        <f>IFERROR(_xll.qlIndexFixing($BF$1,BA1471,,_xll.ohTrigger(Trigger,Trigger6M)),#N/A)</f>
        <v>1.6976202853850347E-2</v>
      </c>
    </row>
    <row r="1472" spans="52:57" ht="11.25" customHeight="1" x14ac:dyDescent="0.25">
      <c r="AZ1472" s="99" t="s">
        <v>83</v>
      </c>
      <c r="BA1472" s="98">
        <f>_xll.qlInterestRateIndexFixingDate(Currency&amp;"ibor"&amp;Tenor,BB1472,Trigger)</f>
        <v>49710</v>
      </c>
      <c r="BB1472" s="98">
        <f>_xll.qlCalendarAdvance(Calendar,BB1471,AZ1472,"f",,Trigger)</f>
        <v>49712</v>
      </c>
      <c r="BC1472" s="98">
        <f>_xll.qlInterestRateIndexMaturity(Currency&amp;"ibor"&amp;Tenor,BB1472,Trigger)</f>
        <v>49894</v>
      </c>
      <c r="BD1472" s="242" t="e">
        <f>_xll.qlIndexFixing($AD$5,BA1472,TRUE,_xll.ohTrigger(Trigger,Trigger6M))</f>
        <v>#NUM!</v>
      </c>
      <c r="BE1472" s="242">
        <f>IFERROR(_xll.qlIndexFixing($BF$1,BA1472,,_xll.ohTrigger(Trigger,Trigger6M)),#N/A)</f>
        <v>1.6963568747210792E-2</v>
      </c>
    </row>
    <row r="1473" spans="52:57" ht="11.25" customHeight="1" x14ac:dyDescent="0.25">
      <c r="AZ1473" s="99" t="s">
        <v>83</v>
      </c>
      <c r="BA1473" s="98">
        <f>_xll.qlInterestRateIndexFixingDate(Currency&amp;"ibor"&amp;Tenor,BB1473,Trigger)</f>
        <v>49717</v>
      </c>
      <c r="BB1473" s="98">
        <f>_xll.qlCalendarAdvance(Calendar,BB1472,AZ1473,"f",,Trigger)</f>
        <v>49719</v>
      </c>
      <c r="BC1473" s="98">
        <f>_xll.qlInterestRateIndexMaturity(Currency&amp;"ibor"&amp;Tenor,BB1473,Trigger)</f>
        <v>49901</v>
      </c>
      <c r="BD1473" s="242" t="e">
        <f>_xll.qlIndexFixing($AD$5,BA1473,TRUE,_xll.ohTrigger(Trigger,Trigger6M))</f>
        <v>#NUM!</v>
      </c>
      <c r="BE1473" s="242">
        <f>IFERROR(_xll.qlIndexFixing($BF$1,BA1473,,_xll.ohTrigger(Trigger,Trigger6M)),#N/A)</f>
        <v>1.6950955990489111E-2</v>
      </c>
    </row>
    <row r="1474" spans="52:57" ht="11.25" customHeight="1" x14ac:dyDescent="0.25">
      <c r="AZ1474" s="99" t="s">
        <v>83</v>
      </c>
      <c r="BA1474" s="98">
        <f>_xll.qlInterestRateIndexFixingDate(Currency&amp;"ibor"&amp;Tenor,BB1474,Trigger)</f>
        <v>49724</v>
      </c>
      <c r="BB1474" s="98">
        <f>_xll.qlCalendarAdvance(Calendar,BB1473,AZ1474,"f",,Trigger)</f>
        <v>49726</v>
      </c>
      <c r="BC1474" s="98">
        <f>_xll.qlInterestRateIndexMaturity(Currency&amp;"ibor"&amp;Tenor,BB1474,Trigger)</f>
        <v>49908</v>
      </c>
      <c r="BD1474" s="242" t="e">
        <f>_xll.qlIndexFixing($AD$5,BA1474,TRUE,_xll.ohTrigger(Trigger,Trigger6M))</f>
        <v>#NUM!</v>
      </c>
      <c r="BE1474" s="242">
        <f>IFERROR(_xll.qlIndexFixing($BF$1,BA1474,,_xll.ohTrigger(Trigger,Trigger6M)),#N/A)</f>
        <v>1.6938364829839177E-2</v>
      </c>
    </row>
    <row r="1475" spans="52:57" ht="11.25" customHeight="1" x14ac:dyDescent="0.25">
      <c r="AZ1475" s="99" t="s">
        <v>83</v>
      </c>
      <c r="BA1475" s="98">
        <f>_xll.qlInterestRateIndexFixingDate(Currency&amp;"ibor"&amp;Tenor,BB1475,Trigger)</f>
        <v>49731</v>
      </c>
      <c r="BB1475" s="98">
        <f>_xll.qlCalendarAdvance(Calendar,BB1474,AZ1475,"f",,Trigger)</f>
        <v>49733</v>
      </c>
      <c r="BC1475" s="98">
        <f>_xll.qlInterestRateIndexMaturity(Currency&amp;"ibor"&amp;Tenor,BB1475,Trigger)</f>
        <v>49915</v>
      </c>
      <c r="BD1475" s="242" t="e">
        <f>_xll.qlIndexFixing($AD$5,BA1475,TRUE,_xll.ohTrigger(Trigger,Trigger6M))</f>
        <v>#NUM!</v>
      </c>
      <c r="BE1475" s="242">
        <f>IFERROR(_xll.qlIndexFixing($BF$1,BA1475,,_xll.ohTrigger(Trigger,Trigger6M)),#N/A)</f>
        <v>1.6925795511406067E-2</v>
      </c>
    </row>
    <row r="1476" spans="52:57" ht="11.25" customHeight="1" x14ac:dyDescent="0.25">
      <c r="AZ1476" s="99" t="s">
        <v>83</v>
      </c>
      <c r="BA1476" s="98">
        <f>_xll.qlInterestRateIndexFixingDate(Currency&amp;"ibor"&amp;Tenor,BB1476,Trigger)</f>
        <v>49738</v>
      </c>
      <c r="BB1476" s="98">
        <f>_xll.qlCalendarAdvance(Calendar,BB1475,AZ1476,"f",,Trigger)</f>
        <v>49740</v>
      </c>
      <c r="BC1476" s="98">
        <f>_xll.qlInterestRateIndexMaturity(Currency&amp;"ibor"&amp;Tenor,BB1476,Trigger)</f>
        <v>49926</v>
      </c>
      <c r="BD1476" s="242" t="e">
        <f>_xll.qlIndexFixing($AD$5,BA1476,TRUE,_xll.ohTrigger(Trigger,Trigger6M))</f>
        <v>#NUM!</v>
      </c>
      <c r="BE1476" s="242">
        <f>IFERROR(_xll.qlIndexFixing($BF$1,BA1476,,_xll.ohTrigger(Trigger,Trigger6M)),#N/A)</f>
        <v>1.6911279530291125E-2</v>
      </c>
    </row>
    <row r="1477" spans="52:57" ht="11.25" customHeight="1" x14ac:dyDescent="0.25">
      <c r="AZ1477" s="99" t="s">
        <v>83</v>
      </c>
      <c r="BA1477" s="98">
        <f>_xll.qlInterestRateIndexFixingDate(Currency&amp;"ibor"&amp;Tenor,BB1477,Trigger)</f>
        <v>49745</v>
      </c>
      <c r="BB1477" s="98">
        <f>_xll.qlCalendarAdvance(Calendar,BB1476,AZ1477,"f",,Trigger)</f>
        <v>49747</v>
      </c>
      <c r="BC1477" s="98">
        <f>_xll.qlInterestRateIndexMaturity(Currency&amp;"ibor"&amp;Tenor,BB1477,Trigger)</f>
        <v>49933</v>
      </c>
      <c r="BD1477" s="242" t="e">
        <f>_xll.qlIndexFixing($AD$5,BA1477,TRUE,_xll.ohTrigger(Trigger,Trigger6M))</f>
        <v>#NUM!</v>
      </c>
      <c r="BE1477" s="242">
        <f>IFERROR(_xll.qlIndexFixing($BF$1,BA1477,,_xll.ohTrigger(Trigger,Trigger6M)),#N/A)</f>
        <v>1.6898759028296371E-2</v>
      </c>
    </row>
    <row r="1478" spans="52:57" ht="11.25" customHeight="1" x14ac:dyDescent="0.25">
      <c r="AZ1478" s="99" t="s">
        <v>83</v>
      </c>
      <c r="BA1478" s="98">
        <f>_xll.qlInterestRateIndexFixingDate(Currency&amp;"ibor"&amp;Tenor,BB1478,Trigger)</f>
        <v>49752</v>
      </c>
      <c r="BB1478" s="98">
        <f>_xll.qlCalendarAdvance(Calendar,BB1477,AZ1478,"f",,Trigger)</f>
        <v>49754</v>
      </c>
      <c r="BC1478" s="98">
        <f>_xll.qlInterestRateIndexMaturity(Currency&amp;"ibor"&amp;Tenor,BB1478,Trigger)</f>
        <v>49940</v>
      </c>
      <c r="BD1478" s="242" t="e">
        <f>_xll.qlIndexFixing($AD$5,BA1478,TRUE,_xll.ohTrigger(Trigger,Trigger6M))</f>
        <v>#NUM!</v>
      </c>
      <c r="BE1478" s="242">
        <f>IFERROR(_xll.qlIndexFixing($BF$1,BA1478,,_xll.ohTrigger(Trigger,Trigger6M)),#N/A)</f>
        <v>1.6886261183202061E-2</v>
      </c>
    </row>
    <row r="1479" spans="52:57" ht="11.25" customHeight="1" x14ac:dyDescent="0.25">
      <c r="AZ1479" s="99" t="s">
        <v>83</v>
      </c>
      <c r="BA1479" s="98">
        <f>_xll.qlInterestRateIndexFixingDate(Currency&amp;"ibor"&amp;Tenor,BB1479,Trigger)</f>
        <v>49759</v>
      </c>
      <c r="BB1479" s="98">
        <f>_xll.qlCalendarAdvance(Calendar,BB1478,AZ1479,"f",,Trigger)</f>
        <v>49761</v>
      </c>
      <c r="BC1479" s="98">
        <f>_xll.qlInterestRateIndexMaturity(Currency&amp;"ibor"&amp;Tenor,BB1479,Trigger)</f>
        <v>49947</v>
      </c>
      <c r="BD1479" s="242" t="e">
        <f>_xll.qlIndexFixing($AD$5,BA1479,TRUE,_xll.ohTrigger(Trigger,Trigger6M))</f>
        <v>#NUM!</v>
      </c>
      <c r="BE1479" s="242">
        <f>IFERROR(_xll.qlIndexFixing($BF$1,BA1479,,_xll.ohTrigger(Trigger,Trigger6M)),#N/A)</f>
        <v>1.6873786241169992E-2</v>
      </c>
    </row>
    <row r="1480" spans="52:57" ht="11.25" customHeight="1" x14ac:dyDescent="0.25">
      <c r="AZ1480" s="99" t="s">
        <v>83</v>
      </c>
      <c r="BA1480" s="98">
        <f>_xll.qlInterestRateIndexFixingDate(Currency&amp;"ibor"&amp;Tenor,BB1480,Trigger)</f>
        <v>49766</v>
      </c>
      <c r="BB1480" s="98">
        <f>_xll.qlCalendarAdvance(Calendar,BB1479,AZ1480,"f",,Trigger)</f>
        <v>49768</v>
      </c>
      <c r="BC1480" s="98">
        <f>_xll.qlInterestRateIndexMaturity(Currency&amp;"ibor"&amp;Tenor,BB1480,Trigger)</f>
        <v>49951</v>
      </c>
      <c r="BD1480" s="242" t="e">
        <f>_xll.qlIndexFixing($AD$5,BA1480,TRUE,_xll.ohTrigger(Trigger,Trigger6M))</f>
        <v>#NUM!</v>
      </c>
      <c r="BE1480" s="242">
        <f>IFERROR(_xll.qlIndexFixing($BF$1,BA1480,,_xll.ohTrigger(Trigger,Trigger6M)),#N/A)</f>
        <v>1.6862797337921592E-2</v>
      </c>
    </row>
    <row r="1481" spans="52:57" ht="11.25" customHeight="1" x14ac:dyDescent="0.25">
      <c r="AZ1481" s="99" t="s">
        <v>83</v>
      </c>
      <c r="BA1481" s="98">
        <f>_xll.qlInterestRateIndexFixingDate(Currency&amp;"ibor"&amp;Tenor,BB1481,Trigger)</f>
        <v>49773</v>
      </c>
      <c r="BB1481" s="98">
        <f>_xll.qlCalendarAdvance(Calendar,BB1480,AZ1481,"f",,Trigger)</f>
        <v>49775</v>
      </c>
      <c r="BC1481" s="98">
        <f>_xll.qlInterestRateIndexMaturity(Currency&amp;"ibor"&amp;Tenor,BB1481,Trigger)</f>
        <v>49958</v>
      </c>
      <c r="BD1481" s="242" t="e">
        <f>_xll.qlIndexFixing($AD$5,BA1481,TRUE,_xll.ohTrigger(Trigger,Trigger6M))</f>
        <v>#NUM!</v>
      </c>
      <c r="BE1481" s="242">
        <f>IFERROR(_xll.qlIndexFixing($BF$1,BA1481,,_xll.ohTrigger(Trigger,Trigger6M)),#N/A)</f>
        <v>1.685036541348656E-2</v>
      </c>
    </row>
    <row r="1482" spans="52:57" ht="11.25" customHeight="1" x14ac:dyDescent="0.25">
      <c r="AZ1482" s="99" t="s">
        <v>83</v>
      </c>
      <c r="BA1482" s="98">
        <f>_xll.qlInterestRateIndexFixingDate(Currency&amp;"ibor"&amp;Tenor,BB1482,Trigger)</f>
        <v>49780</v>
      </c>
      <c r="BB1482" s="98">
        <f>_xll.qlCalendarAdvance(Calendar,BB1481,AZ1482,"f",,Trigger)</f>
        <v>49782</v>
      </c>
      <c r="BC1482" s="98">
        <f>_xll.qlInterestRateIndexMaturity(Currency&amp;"ibor"&amp;Tenor,BB1482,Trigger)</f>
        <v>49965</v>
      </c>
      <c r="BD1482" s="242" t="e">
        <f>_xll.qlIndexFixing($AD$5,BA1482,TRUE,_xll.ohTrigger(Trigger,Trigger6M))</f>
        <v>#NUM!</v>
      </c>
      <c r="BE1482" s="242">
        <f>IFERROR(_xll.qlIndexFixing($BF$1,BA1482,,_xll.ohTrigger(Trigger,Trigger6M)),#N/A)</f>
        <v>1.6837957073244921E-2</v>
      </c>
    </row>
    <row r="1483" spans="52:57" ht="11.25" customHeight="1" x14ac:dyDescent="0.25">
      <c r="AZ1483" s="99" t="s">
        <v>83</v>
      </c>
      <c r="BA1483" s="98">
        <f>_xll.qlInterestRateIndexFixingDate(Currency&amp;"ibor"&amp;Tenor,BB1483,Trigger)</f>
        <v>49787</v>
      </c>
      <c r="BB1483" s="98">
        <f>_xll.qlCalendarAdvance(Calendar,BB1482,AZ1483,"f",,Trigger)</f>
        <v>49789</v>
      </c>
      <c r="BC1483" s="98">
        <f>_xll.qlInterestRateIndexMaturity(Currency&amp;"ibor"&amp;Tenor,BB1483,Trigger)</f>
        <v>49972</v>
      </c>
      <c r="BD1483" s="242" t="e">
        <f>_xll.qlIndexFixing($AD$5,BA1483,TRUE,_xll.ohTrigger(Trigger,Trigger6M))</f>
        <v>#NUM!</v>
      </c>
      <c r="BE1483" s="242">
        <f>IFERROR(_xll.qlIndexFixing($BF$1,BA1483,,_xll.ohTrigger(Trigger,Trigger6M)),#N/A)</f>
        <v>1.682557256330932E-2</v>
      </c>
    </row>
    <row r="1484" spans="52:57" ht="11.25" customHeight="1" x14ac:dyDescent="0.25">
      <c r="AZ1484" s="99" t="s">
        <v>83</v>
      </c>
      <c r="BA1484" s="98">
        <f>_xll.qlInterestRateIndexFixingDate(Currency&amp;"ibor"&amp;Tenor,BB1484,Trigger)</f>
        <v>49794</v>
      </c>
      <c r="BB1484" s="98">
        <f>_xll.qlCalendarAdvance(Calendar,BB1483,AZ1484,"f",,Trigger)</f>
        <v>49797</v>
      </c>
      <c r="BC1484" s="98">
        <f>_xll.qlInterestRateIndexMaturity(Currency&amp;"ibor"&amp;Tenor,BB1484,Trigger)</f>
        <v>49982</v>
      </c>
      <c r="BD1484" s="242" t="e">
        <f>_xll.qlIndexFixing($AD$5,BA1484,TRUE,_xll.ohTrigger(Trigger,Trigger6M))</f>
        <v>#NUM!</v>
      </c>
      <c r="BE1484" s="242">
        <f>IFERROR(_xll.qlIndexFixing($BF$1,BA1484,,_xll.ohTrigger(Trigger,Trigger6M)),#N/A)</f>
        <v>1.6810482955949231E-2</v>
      </c>
    </row>
    <row r="1485" spans="52:57" ht="11.25" customHeight="1" x14ac:dyDescent="0.25">
      <c r="AZ1485" s="99" t="s">
        <v>83</v>
      </c>
      <c r="BA1485" s="98">
        <f>_xll.qlInterestRateIndexFixingDate(Currency&amp;"ibor"&amp;Tenor,BB1485,Trigger)</f>
        <v>49802</v>
      </c>
      <c r="BB1485" s="98">
        <f>_xll.qlCalendarAdvance(Calendar,BB1484,AZ1485,"f",,Trigger)</f>
        <v>49804</v>
      </c>
      <c r="BC1485" s="98">
        <f>_xll.qlInterestRateIndexMaturity(Currency&amp;"ibor"&amp;Tenor,BB1485,Trigger)</f>
        <v>49989</v>
      </c>
      <c r="BD1485" s="242" t="e">
        <f>_xll.qlIndexFixing($AD$5,BA1485,TRUE,_xll.ohTrigger(Trigger,Trigger6M))</f>
        <v>#NUM!</v>
      </c>
      <c r="BE1485" s="242">
        <f>IFERROR(_xll.qlIndexFixing($BF$1,BA1485,,_xll.ohTrigger(Trigger,Trigger6M)),#N/A)</f>
        <v>1.679815284752998E-2</v>
      </c>
    </row>
    <row r="1486" spans="52:57" ht="11.25" customHeight="1" x14ac:dyDescent="0.25">
      <c r="AZ1486" s="99" t="s">
        <v>83</v>
      </c>
      <c r="BA1486" s="98">
        <f>_xll.qlInterestRateIndexFixingDate(Currency&amp;"ibor"&amp;Tenor,BB1486,Trigger)</f>
        <v>49809</v>
      </c>
      <c r="BB1486" s="98">
        <f>_xll.qlCalendarAdvance(Calendar,BB1485,AZ1486,"f",,Trigger)</f>
        <v>49811</v>
      </c>
      <c r="BC1486" s="98">
        <f>_xll.qlInterestRateIndexMaturity(Currency&amp;"ibor"&amp;Tenor,BB1486,Trigger)</f>
        <v>49996</v>
      </c>
      <c r="BD1486" s="242" t="e">
        <f>_xll.qlIndexFixing($AD$5,BA1486,TRUE,_xll.ohTrigger(Trigger,Trigger6M))</f>
        <v>#NUM!</v>
      </c>
      <c r="BE1486" s="242">
        <f>IFERROR(_xll.qlIndexFixing($BF$1,BA1486,,_xll.ohTrigger(Trigger,Trigger6M)),#N/A)</f>
        <v>1.6785847381157404E-2</v>
      </c>
    </row>
    <row r="1487" spans="52:57" ht="11.25" customHeight="1" x14ac:dyDescent="0.25">
      <c r="AZ1487" s="99" t="s">
        <v>83</v>
      </c>
      <c r="BA1487" s="98">
        <f>_xll.qlInterestRateIndexFixingDate(Currency&amp;"ibor"&amp;Tenor,BB1487,Trigger)</f>
        <v>49816</v>
      </c>
      <c r="BB1487" s="98">
        <f>_xll.qlCalendarAdvance(Calendar,BB1486,AZ1487,"f",,Trigger)</f>
        <v>49818</v>
      </c>
      <c r="BC1487" s="98">
        <f>_xll.qlInterestRateIndexMaturity(Currency&amp;"ibor"&amp;Tenor,BB1487,Trigger)</f>
        <v>50003</v>
      </c>
      <c r="BD1487" s="242" t="e">
        <f>_xll.qlIndexFixing($AD$5,BA1487,TRUE,_xll.ohTrigger(Trigger,Trigger6M))</f>
        <v>#NUM!</v>
      </c>
      <c r="BE1487" s="242">
        <f>IFERROR(_xll.qlIndexFixing($BF$1,BA1487,,_xll.ohTrigger(Trigger,Trigger6M)),#N/A)</f>
        <v>1.6773566802939066E-2</v>
      </c>
    </row>
    <row r="1488" spans="52:57" ht="11.25" customHeight="1" x14ac:dyDescent="0.25">
      <c r="AZ1488" s="99" t="s">
        <v>83</v>
      </c>
      <c r="BA1488" s="98">
        <f>_xll.qlInterestRateIndexFixingDate(Currency&amp;"ibor"&amp;Tenor,BB1488,Trigger)</f>
        <v>49823</v>
      </c>
      <c r="BB1488" s="98">
        <f>_xll.qlCalendarAdvance(Calendar,BB1487,AZ1488,"f",,Trigger)</f>
        <v>49825</v>
      </c>
      <c r="BC1488" s="98">
        <f>_xll.qlInterestRateIndexMaturity(Currency&amp;"ibor"&amp;Tenor,BB1488,Trigger)</f>
        <v>50007</v>
      </c>
      <c r="BD1488" s="242" t="e">
        <f>_xll.qlIndexFixing($AD$5,BA1488,TRUE,_xll.ohTrigger(Trigger,Trigger6M))</f>
        <v>#NUM!</v>
      </c>
      <c r="BE1488" s="242">
        <f>IFERROR(_xll.qlIndexFixing($BF$1,BA1488,,_xll.ohTrigger(Trigger,Trigger6M)),#N/A)</f>
        <v>1.6762744205735262E-2</v>
      </c>
    </row>
    <row r="1489" spans="52:57" ht="11.25" customHeight="1" x14ac:dyDescent="0.25">
      <c r="AZ1489" s="99" t="s">
        <v>83</v>
      </c>
      <c r="BA1489" s="98">
        <f>_xll.qlInterestRateIndexFixingDate(Currency&amp;"ibor"&amp;Tenor,BB1489,Trigger)</f>
        <v>49830</v>
      </c>
      <c r="BB1489" s="98">
        <f>_xll.qlCalendarAdvance(Calendar,BB1488,AZ1489,"f",,Trigger)</f>
        <v>49832</v>
      </c>
      <c r="BC1489" s="98">
        <f>_xll.qlInterestRateIndexMaturity(Currency&amp;"ibor"&amp;Tenor,BB1489,Trigger)</f>
        <v>50017</v>
      </c>
      <c r="BD1489" s="242" t="e">
        <f>_xll.qlIndexFixing($AD$5,BA1489,TRUE,_xll.ohTrigger(Trigger,Trigger6M))</f>
        <v>#NUM!</v>
      </c>
      <c r="BE1489" s="242">
        <f>IFERROR(_xll.qlIndexFixing($BF$1,BA1489,,_xll.ohTrigger(Trigger,Trigger6M)),#N/A)</f>
        <v>1.6749081295367722E-2</v>
      </c>
    </row>
    <row r="1490" spans="52:57" ht="11.25" customHeight="1" x14ac:dyDescent="0.25">
      <c r="AZ1490" s="99" t="s">
        <v>83</v>
      </c>
      <c r="BA1490" s="98">
        <f>_xll.qlInterestRateIndexFixingDate(Currency&amp;"ibor"&amp;Tenor,BB1490,Trigger)</f>
        <v>49837</v>
      </c>
      <c r="BB1490" s="98">
        <f>_xll.qlCalendarAdvance(Calendar,BB1489,AZ1490,"f",,Trigger)</f>
        <v>49839</v>
      </c>
      <c r="BC1490" s="98">
        <f>_xll.qlInterestRateIndexMaturity(Currency&amp;"ibor"&amp;Tenor,BB1490,Trigger)</f>
        <v>50024</v>
      </c>
      <c r="BD1490" s="242" t="e">
        <f>_xll.qlIndexFixing($AD$5,BA1490,TRUE,_xll.ohTrigger(Trigger,Trigger6M))</f>
        <v>#NUM!</v>
      </c>
      <c r="BE1490" s="242">
        <f>IFERROR(_xll.qlIndexFixing($BF$1,BA1490,,_xll.ohTrigger(Trigger,Trigger6M)),#N/A)</f>
        <v>1.6736876858203496E-2</v>
      </c>
    </row>
    <row r="1491" spans="52:57" ht="11.25" customHeight="1" x14ac:dyDescent="0.25">
      <c r="AZ1491" s="99" t="s">
        <v>83</v>
      </c>
      <c r="BA1491" s="98">
        <f>_xll.qlInterestRateIndexFixingDate(Currency&amp;"ibor"&amp;Tenor,BB1491,Trigger)</f>
        <v>49844</v>
      </c>
      <c r="BB1491" s="98">
        <f>_xll.qlCalendarAdvance(Calendar,BB1490,AZ1491,"f",,Trigger)</f>
        <v>49846</v>
      </c>
      <c r="BC1491" s="98">
        <f>_xll.qlInterestRateIndexMaturity(Currency&amp;"ibor"&amp;Tenor,BB1491,Trigger)</f>
        <v>50031</v>
      </c>
      <c r="BD1491" s="242" t="e">
        <f>_xll.qlIndexFixing($AD$5,BA1491,TRUE,_xll.ohTrigger(Trigger,Trigger6M))</f>
        <v>#NUM!</v>
      </c>
      <c r="BE1491" s="242">
        <f>IFERROR(_xll.qlIndexFixing($BF$1,BA1491,,_xll.ohTrigger(Trigger,Trigger6M)),#N/A)</f>
        <v>1.6724698293571063E-2</v>
      </c>
    </row>
    <row r="1492" spans="52:57" ht="11.25" customHeight="1" x14ac:dyDescent="0.25">
      <c r="AZ1492" s="99" t="s">
        <v>83</v>
      </c>
      <c r="BA1492" s="98">
        <f>_xll.qlInterestRateIndexFixingDate(Currency&amp;"ibor"&amp;Tenor,BB1492,Trigger)</f>
        <v>49851</v>
      </c>
      <c r="BB1492" s="98">
        <f>_xll.qlCalendarAdvance(Calendar,BB1491,AZ1492,"f",,Trigger)</f>
        <v>49853</v>
      </c>
      <c r="BC1492" s="98">
        <f>_xll.qlInterestRateIndexMaturity(Currency&amp;"ibor"&amp;Tenor,BB1492,Trigger)</f>
        <v>50038</v>
      </c>
      <c r="BD1492" s="242" t="e">
        <f>_xll.qlIndexFixing($AD$5,BA1492,TRUE,_xll.ohTrigger(Trigger,Trigger6M))</f>
        <v>#NUM!</v>
      </c>
      <c r="BE1492" s="242">
        <f>IFERROR(_xll.qlIndexFixing($BF$1,BA1492,,_xll.ohTrigger(Trigger,Trigger6M)),#N/A)</f>
        <v>1.6712545847552492E-2</v>
      </c>
    </row>
    <row r="1493" spans="52:57" ht="11.25" customHeight="1" x14ac:dyDescent="0.25">
      <c r="AZ1493" s="99" t="s">
        <v>83</v>
      </c>
      <c r="BA1493" s="98">
        <f>_xll.qlInterestRateIndexFixingDate(Currency&amp;"ibor"&amp;Tenor,BB1493,Trigger)</f>
        <v>49858</v>
      </c>
      <c r="BB1493" s="98">
        <f>_xll.qlCalendarAdvance(Calendar,BB1492,AZ1493,"f",,Trigger)</f>
        <v>49860</v>
      </c>
      <c r="BC1493" s="98">
        <f>_xll.qlInterestRateIndexMaturity(Currency&amp;"ibor"&amp;Tenor,BB1493,Trigger)</f>
        <v>50045</v>
      </c>
      <c r="BD1493" s="242" t="e">
        <f>_xll.qlIndexFixing($AD$5,BA1493,TRUE,_xll.ohTrigger(Trigger,Trigger6M))</f>
        <v>#NUM!</v>
      </c>
      <c r="BE1493" s="242">
        <f>IFERROR(_xll.qlIndexFixing($BF$1,BA1493,,_xll.ohTrigger(Trigger,Trigger6M)),#N/A)</f>
        <v>1.6700419766222951E-2</v>
      </c>
    </row>
    <row r="1494" spans="52:57" ht="11.25" customHeight="1" x14ac:dyDescent="0.25">
      <c r="AZ1494" s="99" t="s">
        <v>83</v>
      </c>
      <c r="BA1494" s="98">
        <f>_xll.qlInterestRateIndexFixingDate(Currency&amp;"ibor"&amp;Tenor,BB1494,Trigger)</f>
        <v>49865</v>
      </c>
      <c r="BB1494" s="98">
        <f>_xll.qlCalendarAdvance(Calendar,BB1493,AZ1494,"f",,Trigger)</f>
        <v>49867</v>
      </c>
      <c r="BC1494" s="98">
        <f>_xll.qlInterestRateIndexMaturity(Currency&amp;"ibor"&amp;Tenor,BB1494,Trigger)</f>
        <v>50052</v>
      </c>
      <c r="BD1494" s="242" t="e">
        <f>_xll.qlIndexFixing($AD$5,BA1494,TRUE,_xll.ohTrigger(Trigger,Trigger6M))</f>
        <v>#NUM!</v>
      </c>
      <c r="BE1494" s="242">
        <f>IFERROR(_xll.qlIndexFixing($BF$1,BA1494,,_xll.ohTrigger(Trigger,Trigger6M)),#N/A)</f>
        <v>1.6688320295655003E-2</v>
      </c>
    </row>
    <row r="1495" spans="52:57" ht="11.25" customHeight="1" x14ac:dyDescent="0.25">
      <c r="AZ1495" s="99" t="s">
        <v>83</v>
      </c>
      <c r="BA1495" s="98">
        <f>_xll.qlInterestRateIndexFixingDate(Currency&amp;"ibor"&amp;Tenor,BB1495,Trigger)</f>
        <v>49872</v>
      </c>
      <c r="BB1495" s="98">
        <f>_xll.qlCalendarAdvance(Calendar,BB1494,AZ1495,"f",,Trigger)</f>
        <v>49874</v>
      </c>
      <c r="BC1495" s="98">
        <f>_xll.qlInterestRateIndexMaturity(Currency&amp;"ibor"&amp;Tenor,BB1495,Trigger)</f>
        <v>50059</v>
      </c>
      <c r="BD1495" s="242" t="e">
        <f>_xll.qlIndexFixing($AD$5,BA1495,TRUE,_xll.ohTrigger(Trigger,Trigger6M))</f>
        <v>#NUM!</v>
      </c>
      <c r="BE1495" s="242">
        <f>IFERROR(_xll.qlIndexFixing($BF$1,BA1495,,_xll.ohTrigger(Trigger,Trigger6M)),#N/A)</f>
        <v>1.6676247681914735E-2</v>
      </c>
    </row>
    <row r="1496" spans="52:57" ht="11.25" customHeight="1" x14ac:dyDescent="0.25">
      <c r="AZ1496" s="99" t="s">
        <v>83</v>
      </c>
      <c r="BA1496" s="98">
        <f>_xll.qlInterestRateIndexFixingDate(Currency&amp;"ibor"&amp;Tenor,BB1496,Trigger)</f>
        <v>49879</v>
      </c>
      <c r="BB1496" s="98">
        <f>_xll.qlCalendarAdvance(Calendar,BB1495,AZ1496,"f",,Trigger)</f>
        <v>49881</v>
      </c>
      <c r="BC1496" s="98">
        <f>_xll.qlInterestRateIndexMaturity(Currency&amp;"ibor"&amp;Tenor,BB1496,Trigger)</f>
        <v>50066</v>
      </c>
      <c r="BD1496" s="242" t="e">
        <f>_xll.qlIndexFixing($AD$5,BA1496,TRUE,_xll.ohTrigger(Trigger,Trigger6M))</f>
        <v>#NUM!</v>
      </c>
      <c r="BE1496" s="242">
        <f>IFERROR(_xll.qlIndexFixing($BF$1,BA1496,,_xll.ohTrigger(Trigger,Trigger6M)),#N/A)</f>
        <v>1.6664202171064346E-2</v>
      </c>
    </row>
    <row r="1497" spans="52:57" ht="11.25" customHeight="1" x14ac:dyDescent="0.25">
      <c r="AZ1497" s="99" t="s">
        <v>83</v>
      </c>
      <c r="BA1497" s="98">
        <f>_xll.qlInterestRateIndexFixingDate(Currency&amp;"ibor"&amp;Tenor,BB1497,Trigger)</f>
        <v>49886</v>
      </c>
      <c r="BB1497" s="98">
        <f>_xll.qlCalendarAdvance(Calendar,BB1496,AZ1497,"f",,Trigger)</f>
        <v>49888</v>
      </c>
      <c r="BC1497" s="98">
        <f>_xll.qlInterestRateIndexMaturity(Currency&amp;"ibor"&amp;Tenor,BB1497,Trigger)</f>
        <v>50073</v>
      </c>
      <c r="BD1497" s="242" t="e">
        <f>_xll.qlIndexFixing($AD$5,BA1497,TRUE,_xll.ohTrigger(Trigger,Trigger6M))</f>
        <v>#NUM!</v>
      </c>
      <c r="BE1497" s="242">
        <f>IFERROR(_xll.qlIndexFixing($BF$1,BA1497,,_xll.ohTrigger(Trigger,Trigger6M)),#N/A)</f>
        <v>1.6652184009159122E-2</v>
      </c>
    </row>
    <row r="1498" spans="52:57" ht="11.25" customHeight="1" x14ac:dyDescent="0.25">
      <c r="AZ1498" s="99" t="s">
        <v>83</v>
      </c>
      <c r="BA1498" s="98">
        <f>_xll.qlInterestRateIndexFixingDate(Currency&amp;"ibor"&amp;Tenor,BB1498,Trigger)</f>
        <v>49893</v>
      </c>
      <c r="BB1498" s="98">
        <f>_xll.qlCalendarAdvance(Calendar,BB1497,AZ1498,"f",,Trigger)</f>
        <v>49895</v>
      </c>
      <c r="BC1498" s="98">
        <f>_xll.qlInterestRateIndexMaturity(Currency&amp;"ibor"&amp;Tenor,BB1498,Trigger)</f>
        <v>50080</v>
      </c>
      <c r="BD1498" s="242" t="e">
        <f>_xll.qlIndexFixing($AD$5,BA1498,TRUE,_xll.ohTrigger(Trigger,Trigger6M))</f>
        <v>#NUM!</v>
      </c>
      <c r="BE1498" s="242">
        <f>IFERROR(_xll.qlIndexFixing($BF$1,BA1498,,_xll.ohTrigger(Trigger,Trigger6M)),#N/A)</f>
        <v>1.664019344225175E-2</v>
      </c>
    </row>
    <row r="1499" spans="52:57" ht="11.25" customHeight="1" x14ac:dyDescent="0.25">
      <c r="AZ1499" s="99" t="s">
        <v>83</v>
      </c>
      <c r="BA1499" s="98">
        <f>_xll.qlInterestRateIndexFixingDate(Currency&amp;"ibor"&amp;Tenor,BB1499,Trigger)</f>
        <v>49900</v>
      </c>
      <c r="BB1499" s="98">
        <f>_xll.qlCalendarAdvance(Calendar,BB1498,AZ1499,"f",,Trigger)</f>
        <v>49902</v>
      </c>
      <c r="BC1499" s="98">
        <f>_xll.qlInterestRateIndexMaturity(Currency&amp;"ibor"&amp;Tenor,BB1499,Trigger)</f>
        <v>50087</v>
      </c>
      <c r="BD1499" s="242" t="e">
        <f>_xll.qlIndexFixing($AD$5,BA1499,TRUE,_xll.ohTrigger(Trigger,Trigger6M))</f>
        <v>#NUM!</v>
      </c>
      <c r="BE1499" s="242">
        <f>IFERROR(_xll.qlIndexFixing($BF$1,BA1499,,_xll.ohTrigger(Trigger,Trigger6M)),#N/A)</f>
        <v>1.6628230716388876E-2</v>
      </c>
    </row>
    <row r="1500" spans="52:57" ht="11.25" customHeight="1" x14ac:dyDescent="0.25">
      <c r="AZ1500" s="99" t="s">
        <v>83</v>
      </c>
      <c r="BA1500" s="98">
        <f>_xll.qlInterestRateIndexFixingDate(Currency&amp;"ibor"&amp;Tenor,BB1500,Trigger)</f>
        <v>49907</v>
      </c>
      <c r="BB1500" s="98">
        <f>_xll.qlCalendarAdvance(Calendar,BB1499,AZ1500,"f",,Trigger)</f>
        <v>49909</v>
      </c>
      <c r="BC1500" s="98">
        <f>_xll.qlInterestRateIndexMaturity(Currency&amp;"ibor"&amp;Tenor,BB1500,Trigger)</f>
        <v>50094</v>
      </c>
      <c r="BD1500" s="242" t="e">
        <f>_xll.qlIndexFixing($AD$5,BA1500,TRUE,_xll.ohTrigger(Trigger,Trigger6M))</f>
        <v>#NUM!</v>
      </c>
      <c r="BE1500" s="242">
        <f>IFERROR(_xll.qlIndexFixing($BF$1,BA1500,,_xll.ohTrigger(Trigger,Trigger6M)),#N/A)</f>
        <v>1.6616296077612388E-2</v>
      </c>
    </row>
    <row r="1501" spans="52:57" ht="11.25" customHeight="1" x14ac:dyDescent="0.25">
      <c r="AZ1501" s="99" t="s">
        <v>83</v>
      </c>
      <c r="BA1501" s="98">
        <f>_xll.qlInterestRateIndexFixingDate(Currency&amp;"ibor"&amp;Tenor,BB1501,Trigger)</f>
        <v>49914</v>
      </c>
      <c r="BB1501" s="98">
        <f>_xll.qlCalendarAdvance(Calendar,BB1500,AZ1501,"f",,Trigger)</f>
        <v>49916</v>
      </c>
      <c r="BC1501" s="98">
        <f>_xll.qlInterestRateIndexMaturity(Currency&amp;"ibor"&amp;Tenor,BB1501,Trigger)</f>
        <v>50098</v>
      </c>
      <c r="BD1501" s="242" t="e">
        <f>_xll.qlIndexFixing($AD$5,BA1501,TRUE,_xll.ohTrigger(Trigger,Trigger6M))</f>
        <v>#NUM!</v>
      </c>
      <c r="BE1501" s="242">
        <f>IFERROR(_xll.qlIndexFixing($BF$1,BA1501,,_xll.ohTrigger(Trigger,Trigger6M)),#N/A)</f>
        <v>1.6605766270709973E-2</v>
      </c>
    </row>
    <row r="1502" spans="52:57" ht="11.25" customHeight="1" x14ac:dyDescent="0.25">
      <c r="AZ1502" s="99" t="s">
        <v>83</v>
      </c>
      <c r="BA1502" s="98">
        <f>_xll.qlInterestRateIndexFixingDate(Currency&amp;"ibor"&amp;Tenor,BB1502,Trigger)</f>
        <v>49921</v>
      </c>
      <c r="BB1502" s="98">
        <f>_xll.qlCalendarAdvance(Calendar,BB1501,AZ1502,"f",,Trigger)</f>
        <v>49923</v>
      </c>
      <c r="BC1502" s="98">
        <f>_xll.qlInterestRateIndexMaturity(Currency&amp;"ibor"&amp;Tenor,BB1502,Trigger)</f>
        <v>50104</v>
      </c>
      <c r="BD1502" s="242" t="e">
        <f>_xll.qlIndexFixing($AD$5,BA1502,TRUE,_xll.ohTrigger(Trigger,Trigger6M))</f>
        <v>#NUM!</v>
      </c>
      <c r="BE1502" s="242">
        <f>IFERROR(_xll.qlIndexFixing($BF$1,BA1502,,_xll.ohTrigger(Trigger,Trigger6M)),#N/A)</f>
        <v>1.6594341341683822E-2</v>
      </c>
    </row>
    <row r="1503" spans="52:57" ht="11.25" customHeight="1" x14ac:dyDescent="0.25">
      <c r="AZ1503" s="99" t="s">
        <v>83</v>
      </c>
      <c r="BA1503" s="98">
        <f>_xll.qlInterestRateIndexFixingDate(Currency&amp;"ibor"&amp;Tenor,BB1503,Trigger)</f>
        <v>49928</v>
      </c>
      <c r="BB1503" s="98">
        <f>_xll.qlCalendarAdvance(Calendar,BB1502,AZ1503,"f",,Trigger)</f>
        <v>49930</v>
      </c>
      <c r="BC1503" s="98">
        <f>_xll.qlInterestRateIndexMaturity(Currency&amp;"ibor"&amp;Tenor,BB1503,Trigger)</f>
        <v>50111</v>
      </c>
      <c r="BD1503" s="242" t="e">
        <f>_xll.qlIndexFixing($AD$5,BA1503,TRUE,_xll.ohTrigger(Trigger,Trigger6M))</f>
        <v>#NUM!</v>
      </c>
      <c r="BE1503" s="242">
        <f>IFERROR(_xll.qlIndexFixing($BF$1,BA1503,,_xll.ohTrigger(Trigger,Trigger6M)),#N/A)</f>
        <v>1.6582486049044526E-2</v>
      </c>
    </row>
    <row r="1504" spans="52:57" ht="11.25" customHeight="1" x14ac:dyDescent="0.25">
      <c r="AZ1504" s="99" t="s">
        <v>83</v>
      </c>
      <c r="BA1504" s="98">
        <f>_xll.qlInterestRateIndexFixingDate(Currency&amp;"ibor"&amp;Tenor,BB1504,Trigger)</f>
        <v>49935</v>
      </c>
      <c r="BB1504" s="98">
        <f>_xll.qlCalendarAdvance(Calendar,BB1503,AZ1504,"f",,Trigger)</f>
        <v>49937</v>
      </c>
      <c r="BC1504" s="98">
        <f>_xll.qlInterestRateIndexMaturity(Currency&amp;"ibor"&amp;Tenor,BB1504,Trigger)</f>
        <v>50118</v>
      </c>
      <c r="BD1504" s="242" t="e">
        <f>_xll.qlIndexFixing($AD$5,BA1504,TRUE,_xll.ohTrigger(Trigger,Trigger6M))</f>
        <v>#NUM!</v>
      </c>
      <c r="BE1504" s="242">
        <f>IFERROR(_xll.qlIndexFixing($BF$1,BA1504,,_xll.ohTrigger(Trigger,Trigger6M)),#N/A)</f>
        <v>1.6570659750457028E-2</v>
      </c>
    </row>
    <row r="1505" spans="52:57" ht="11.25" customHeight="1" x14ac:dyDescent="0.25">
      <c r="AZ1505" s="99" t="s">
        <v>83</v>
      </c>
      <c r="BA1505" s="98">
        <f>_xll.qlInterestRateIndexFixingDate(Currency&amp;"ibor"&amp;Tenor,BB1505,Trigger)</f>
        <v>49942</v>
      </c>
      <c r="BB1505" s="98">
        <f>_xll.qlCalendarAdvance(Calendar,BB1504,AZ1505,"f",,Trigger)</f>
        <v>49944</v>
      </c>
      <c r="BC1505" s="98">
        <f>_xll.qlInterestRateIndexMaturity(Currency&amp;"ibor"&amp;Tenor,BB1505,Trigger)</f>
        <v>50125</v>
      </c>
      <c r="BD1505" s="242" t="e">
        <f>_xll.qlIndexFixing($AD$5,BA1505,TRUE,_xll.ohTrigger(Trigger,Trigger6M))</f>
        <v>#NUM!</v>
      </c>
      <c r="BE1505" s="242">
        <f>IFERROR(_xll.qlIndexFixing($BF$1,BA1505,,_xll.ohTrigger(Trigger,Trigger6M)),#N/A)</f>
        <v>1.655886269190799E-2</v>
      </c>
    </row>
    <row r="1506" spans="52:57" ht="11.25" customHeight="1" x14ac:dyDescent="0.25">
      <c r="AZ1506" s="99" t="s">
        <v>83</v>
      </c>
      <c r="BA1506" s="98">
        <f>_xll.qlInterestRateIndexFixingDate(Currency&amp;"ibor"&amp;Tenor,BB1506,Trigger)</f>
        <v>49949</v>
      </c>
      <c r="BB1506" s="98">
        <f>_xll.qlCalendarAdvance(Calendar,BB1505,AZ1506,"f",,Trigger)</f>
        <v>49951</v>
      </c>
      <c r="BC1506" s="98">
        <f>_xll.qlInterestRateIndexMaturity(Currency&amp;"ibor"&amp;Tenor,BB1506,Trigger)</f>
        <v>50137</v>
      </c>
      <c r="BD1506" s="242" t="e">
        <f>_xll.qlIndexFixing($AD$5,BA1506,TRUE,_xll.ohTrigger(Trigger,Trigger6M))</f>
        <v>#NUM!</v>
      </c>
      <c r="BE1506" s="242">
        <f>IFERROR(_xll.qlIndexFixing($BF$1,BA1506,,_xll.ohTrigger(Trigger,Trigger6M)),#N/A)</f>
        <v>1.6544841407465264E-2</v>
      </c>
    </row>
    <row r="1507" spans="52:57" ht="11.25" customHeight="1" x14ac:dyDescent="0.25">
      <c r="AZ1507" s="99" t="s">
        <v>83</v>
      </c>
      <c r="BA1507" s="98">
        <f>_xll.qlInterestRateIndexFixingDate(Currency&amp;"ibor"&amp;Tenor,BB1507,Trigger)</f>
        <v>49956</v>
      </c>
      <c r="BB1507" s="98">
        <f>_xll.qlCalendarAdvance(Calendar,BB1506,AZ1507,"f",,Trigger)</f>
        <v>49958</v>
      </c>
      <c r="BC1507" s="98">
        <f>_xll.qlInterestRateIndexMaturity(Currency&amp;"ibor"&amp;Tenor,BB1507,Trigger)</f>
        <v>50140</v>
      </c>
      <c r="BD1507" s="242" t="e">
        <f>_xll.qlIndexFixing($AD$5,BA1507,TRUE,_xll.ohTrigger(Trigger,Trigger6M))</f>
        <v>#NUM!</v>
      </c>
      <c r="BE1507" s="242">
        <f>IFERROR(_xll.qlIndexFixing($BF$1,BA1507,,_xll.ohTrigger(Trigger,Trigger6M)),#N/A)</f>
        <v>1.6534907910726909E-2</v>
      </c>
    </row>
    <row r="1508" spans="52:57" ht="11.25" customHeight="1" x14ac:dyDescent="0.25">
      <c r="AZ1508" s="99" t="s">
        <v>83</v>
      </c>
      <c r="BA1508" s="98">
        <f>_xll.qlInterestRateIndexFixingDate(Currency&amp;"ibor"&amp;Tenor,BB1508,Trigger)</f>
        <v>49963</v>
      </c>
      <c r="BB1508" s="98">
        <f>_xll.qlCalendarAdvance(Calendar,BB1507,AZ1508,"f",,Trigger)</f>
        <v>49965</v>
      </c>
      <c r="BC1508" s="98">
        <f>_xll.qlInterestRateIndexMaturity(Currency&amp;"ibor"&amp;Tenor,BB1508,Trigger)</f>
        <v>50147</v>
      </c>
      <c r="BD1508" s="242" t="e">
        <f>_xll.qlIndexFixing($AD$5,BA1508,TRUE,_xll.ohTrigger(Trigger,Trigger6M))</f>
        <v>#NUM!</v>
      </c>
      <c r="BE1508" s="242">
        <f>IFERROR(_xll.qlIndexFixing($BF$1,BA1508,,_xll.ohTrigger(Trigger,Trigger6M)),#N/A)</f>
        <v>1.652320173965793E-2</v>
      </c>
    </row>
    <row r="1509" spans="52:57" ht="11.25" customHeight="1" x14ac:dyDescent="0.25">
      <c r="AZ1509" s="99" t="s">
        <v>83</v>
      </c>
      <c r="BA1509" s="98">
        <f>_xll.qlInterestRateIndexFixingDate(Currency&amp;"ibor"&amp;Tenor,BB1509,Trigger)</f>
        <v>49970</v>
      </c>
      <c r="BB1509" s="98">
        <f>_xll.qlCalendarAdvance(Calendar,BB1508,AZ1509,"f",,Trigger)</f>
        <v>49972</v>
      </c>
      <c r="BC1509" s="98">
        <f>_xll.qlInterestRateIndexMaturity(Currency&amp;"ibor"&amp;Tenor,BB1509,Trigger)</f>
        <v>50154</v>
      </c>
      <c r="BD1509" s="242" t="e">
        <f>_xll.qlIndexFixing($AD$5,BA1509,TRUE,_xll.ohTrigger(Trigger,Trigger6M))</f>
        <v>#NUM!</v>
      </c>
      <c r="BE1509" s="242">
        <f>IFERROR(_xll.qlIndexFixing($BF$1,BA1509,,_xll.ohTrigger(Trigger,Trigger6M)),#N/A)</f>
        <v>1.6511525811853552E-2</v>
      </c>
    </row>
    <row r="1510" spans="52:57" ht="11.25" customHeight="1" x14ac:dyDescent="0.25">
      <c r="AZ1510" s="99" t="s">
        <v>83</v>
      </c>
      <c r="BA1510" s="98">
        <f>_xll.qlInterestRateIndexFixingDate(Currency&amp;"ibor"&amp;Tenor,BB1510,Trigger)</f>
        <v>49977</v>
      </c>
      <c r="BB1510" s="98">
        <f>_xll.qlCalendarAdvance(Calendar,BB1509,AZ1510,"f",,Trigger)</f>
        <v>49979</v>
      </c>
      <c r="BC1510" s="98">
        <f>_xll.qlInterestRateIndexMaturity(Currency&amp;"ibor"&amp;Tenor,BB1510,Trigger)</f>
        <v>50160</v>
      </c>
      <c r="BD1510" s="242" t="e">
        <f>_xll.qlIndexFixing($AD$5,BA1510,TRUE,_xll.ohTrigger(Trigger,Trigger6M))</f>
        <v>#NUM!</v>
      </c>
      <c r="BE1510" s="242">
        <f>IFERROR(_xll.qlIndexFixing($BF$1,BA1510,,_xll.ohTrigger(Trigger,Trigger6M)),#N/A)</f>
        <v>1.6500324608927256E-2</v>
      </c>
    </row>
    <row r="1511" spans="52:57" ht="11.25" customHeight="1" x14ac:dyDescent="0.25">
      <c r="AZ1511" s="99" t="s">
        <v>83</v>
      </c>
      <c r="BA1511" s="98">
        <f>_xll.qlInterestRateIndexFixingDate(Currency&amp;"ibor"&amp;Tenor,BB1511,Trigger)</f>
        <v>49984</v>
      </c>
      <c r="BB1511" s="98">
        <f>_xll.qlCalendarAdvance(Calendar,BB1510,AZ1511,"f",,Trigger)</f>
        <v>49986</v>
      </c>
      <c r="BC1511" s="98">
        <f>_xll.qlInterestRateIndexMaturity(Currency&amp;"ibor"&amp;Tenor,BB1511,Trigger)</f>
        <v>50167</v>
      </c>
      <c r="BD1511" s="242" t="e">
        <f>_xll.qlIndexFixing($AD$5,BA1511,TRUE,_xll.ohTrigger(Trigger,Trigger6M))</f>
        <v>#NUM!</v>
      </c>
      <c r="BE1511" s="242">
        <f>IFERROR(_xll.qlIndexFixing($BF$1,BA1511,,_xll.ohTrigger(Trigger,Trigger6M)),#N/A)</f>
        <v>1.6488708156059788E-2</v>
      </c>
    </row>
    <row r="1512" spans="52:57" ht="11.25" customHeight="1" x14ac:dyDescent="0.25">
      <c r="AZ1512" s="99" t="s">
        <v>83</v>
      </c>
      <c r="BA1512" s="98">
        <f>_xll.qlInterestRateIndexFixingDate(Currency&amp;"ibor"&amp;Tenor,BB1512,Trigger)</f>
        <v>49991</v>
      </c>
      <c r="BB1512" s="98">
        <f>_xll.qlCalendarAdvance(Calendar,BB1511,AZ1512,"f",,Trigger)</f>
        <v>49993</v>
      </c>
      <c r="BC1512" s="98">
        <f>_xll.qlInterestRateIndexMaturity(Currency&amp;"ibor"&amp;Tenor,BB1512,Trigger)</f>
        <v>50174</v>
      </c>
      <c r="BD1512" s="242" t="e">
        <f>_xll.qlIndexFixing($AD$5,BA1512,TRUE,_xll.ohTrigger(Trigger,Trigger6M))</f>
        <v>#NUM!</v>
      </c>
      <c r="BE1512" s="242">
        <f>IFERROR(_xll.qlIndexFixing($BF$1,BA1512,,_xll.ohTrigger(Trigger,Trigger6M)),#N/A)</f>
        <v>1.6477122665007529E-2</v>
      </c>
    </row>
    <row r="1513" spans="52:57" ht="11.25" customHeight="1" x14ac:dyDescent="0.25">
      <c r="AZ1513" s="99" t="s">
        <v>83</v>
      </c>
      <c r="BA1513" s="98">
        <f>_xll.qlInterestRateIndexFixingDate(Currency&amp;"ibor"&amp;Tenor,BB1513,Trigger)</f>
        <v>49998</v>
      </c>
      <c r="BB1513" s="98">
        <f>_xll.qlCalendarAdvance(Calendar,BB1512,AZ1513,"f",,Trigger)</f>
        <v>50000</v>
      </c>
      <c r="BC1513" s="98">
        <f>_xll.qlInterestRateIndexMaturity(Currency&amp;"ibor"&amp;Tenor,BB1513,Trigger)</f>
        <v>50181</v>
      </c>
      <c r="BD1513" s="242" t="e">
        <f>_xll.qlIndexFixing($AD$5,BA1513,TRUE,_xll.ohTrigger(Trigger,Trigger6M))</f>
        <v>#NUM!</v>
      </c>
      <c r="BE1513" s="242">
        <f>IFERROR(_xll.qlIndexFixing($BF$1,BA1513,,_xll.ohTrigger(Trigger,Trigger6M)),#N/A)</f>
        <v>1.6465568381720481E-2</v>
      </c>
    </row>
    <row r="1514" spans="52:57" ht="11.25" customHeight="1" x14ac:dyDescent="0.25">
      <c r="AZ1514" s="99" t="s">
        <v>83</v>
      </c>
      <c r="BA1514" s="98">
        <f>_xll.qlInterestRateIndexFixingDate(Currency&amp;"ibor"&amp;Tenor,BB1514,Trigger)</f>
        <v>50005</v>
      </c>
      <c r="BB1514" s="98">
        <f>_xll.qlCalendarAdvance(Calendar,BB1513,AZ1514,"f",,Trigger)</f>
        <v>50007</v>
      </c>
      <c r="BC1514" s="98">
        <f>_xll.qlInterestRateIndexMaturity(Currency&amp;"ibor"&amp;Tenor,BB1514,Trigger)</f>
        <v>50189</v>
      </c>
      <c r="BD1514" s="242" t="e">
        <f>_xll.qlIndexFixing($AD$5,BA1514,TRUE,_xll.ohTrigger(Trigger,Trigger6M))</f>
        <v>#NUM!</v>
      </c>
      <c r="BE1514" s="242">
        <f>IFERROR(_xll.qlIndexFixing($BF$1,BA1514,,_xll.ohTrigger(Trigger,Trigger6M)),#N/A)</f>
        <v>1.6453608430642582E-2</v>
      </c>
    </row>
    <row r="1515" spans="52:57" ht="11.25" customHeight="1" x14ac:dyDescent="0.25">
      <c r="AZ1515" s="99" t="s">
        <v>83</v>
      </c>
      <c r="BA1515" s="98">
        <f>_xll.qlInterestRateIndexFixingDate(Currency&amp;"ibor"&amp;Tenor,BB1515,Trigger)</f>
        <v>50012</v>
      </c>
      <c r="BB1515" s="98">
        <f>_xll.qlCalendarAdvance(Calendar,BB1514,AZ1515,"f",,Trigger)</f>
        <v>50014</v>
      </c>
      <c r="BC1515" s="98">
        <f>_xll.qlInterestRateIndexMaturity(Currency&amp;"ibor"&amp;Tenor,BB1515,Trigger)</f>
        <v>50196</v>
      </c>
      <c r="BD1515" s="242" t="e">
        <f>_xll.qlIndexFixing($AD$5,BA1515,TRUE,_xll.ohTrigger(Trigger,Trigger6M))</f>
        <v>#NUM!</v>
      </c>
      <c r="BE1515" s="242">
        <f>IFERROR(_xll.qlIndexFixing($BF$1,BA1515,,_xll.ohTrigger(Trigger,Trigger6M)),#N/A)</f>
        <v>1.6442119127673786E-2</v>
      </c>
    </row>
    <row r="1516" spans="52:57" ht="11.25" customHeight="1" x14ac:dyDescent="0.25">
      <c r="AZ1516" s="99" t="s">
        <v>83</v>
      </c>
      <c r="BA1516" s="98">
        <f>_xll.qlInterestRateIndexFixingDate(Currency&amp;"ibor"&amp;Tenor,BB1516,Trigger)</f>
        <v>50019</v>
      </c>
      <c r="BB1516" s="98">
        <f>_xll.qlCalendarAdvance(Calendar,BB1515,AZ1516,"f",,Trigger)</f>
        <v>50021</v>
      </c>
      <c r="BC1516" s="98">
        <f>_xll.qlInterestRateIndexMaturity(Currency&amp;"ibor"&amp;Tenor,BB1516,Trigger)</f>
        <v>50203</v>
      </c>
      <c r="BD1516" s="242" t="e">
        <f>_xll.qlIndexFixing($AD$5,BA1516,TRUE,_xll.ohTrigger(Trigger,Trigger6M))</f>
        <v>#NUM!</v>
      </c>
      <c r="BE1516" s="242">
        <f>IFERROR(_xll.qlIndexFixing($BF$1,BA1516,,_xll.ohTrigger(Trigger,Trigger6M)),#N/A)</f>
        <v>1.6430661789680275E-2</v>
      </c>
    </row>
    <row r="1517" spans="52:57" ht="11.25" customHeight="1" x14ac:dyDescent="0.25">
      <c r="AZ1517" s="99" t="s">
        <v>83</v>
      </c>
      <c r="BA1517" s="98">
        <f>_xll.qlInterestRateIndexFixingDate(Currency&amp;"ibor"&amp;Tenor,BB1517,Trigger)</f>
        <v>50026</v>
      </c>
      <c r="BB1517" s="98">
        <f>_xll.qlCalendarAdvance(Calendar,BB1516,AZ1517,"f",,Trigger)</f>
        <v>50028</v>
      </c>
      <c r="BC1517" s="98">
        <f>_xll.qlInterestRateIndexMaturity(Currency&amp;"ibor"&amp;Tenor,BB1517,Trigger)</f>
        <v>50210</v>
      </c>
      <c r="BD1517" s="242" t="e">
        <f>_xll.qlIndexFixing($AD$5,BA1517,TRUE,_xll.ohTrigger(Trigger,Trigger6M))</f>
        <v>#NUM!</v>
      </c>
      <c r="BE1517" s="242">
        <f>IFERROR(_xll.qlIndexFixing($BF$1,BA1517,,_xll.ohTrigger(Trigger,Trigger6M)),#N/A)</f>
        <v>1.6419236662602893E-2</v>
      </c>
    </row>
    <row r="1518" spans="52:57" ht="11.25" customHeight="1" x14ac:dyDescent="0.25">
      <c r="AZ1518" s="99" t="s">
        <v>83</v>
      </c>
      <c r="BA1518" s="98">
        <f>_xll.qlInterestRateIndexFixingDate(Currency&amp;"ibor"&amp;Tenor,BB1518,Trigger)</f>
        <v>50032</v>
      </c>
      <c r="BB1518" s="98">
        <f>_xll.qlCalendarAdvance(Calendar,BB1517,AZ1518,"f",,Trigger)</f>
        <v>50038</v>
      </c>
      <c r="BC1518" s="98">
        <f>_xll.qlInterestRateIndexMaturity(Currency&amp;"ibor"&amp;Tenor,BB1518,Trigger)</f>
        <v>50220</v>
      </c>
      <c r="BD1518" s="242" t="e">
        <f>_xll.qlIndexFixing($AD$5,BA1518,TRUE,_xll.ohTrigger(Trigger,Trigger6M))</f>
        <v>#NUM!</v>
      </c>
      <c r="BE1518" s="242">
        <f>IFERROR(_xll.qlIndexFixing($BF$1,BA1518,,_xll.ohTrigger(Trigger,Trigger6M)),#N/A)</f>
        <v>1.6402971416145058E-2</v>
      </c>
    </row>
    <row r="1519" spans="52:57" ht="11.25" customHeight="1" x14ac:dyDescent="0.25">
      <c r="AZ1519" s="99" t="s">
        <v>83</v>
      </c>
      <c r="BA1519" s="98">
        <f>_xll.qlInterestRateIndexFixingDate(Currency&amp;"ibor"&amp;Tenor,BB1519,Trigger)</f>
        <v>50040</v>
      </c>
      <c r="BB1519" s="98">
        <f>_xll.qlCalendarAdvance(Calendar,BB1518,AZ1519,"f",,Trigger)</f>
        <v>50045</v>
      </c>
      <c r="BC1519" s="98">
        <f>_xll.qlInterestRateIndexMaturity(Currency&amp;"ibor"&amp;Tenor,BB1519,Trigger)</f>
        <v>50227</v>
      </c>
      <c r="BD1519" s="242" t="e">
        <f>_xll.qlIndexFixing($AD$5,BA1519,TRUE,_xll.ohTrigger(Trigger,Trigger6M))</f>
        <v>#NUM!</v>
      </c>
      <c r="BE1519" s="242">
        <f>IFERROR(_xll.qlIndexFixing($BF$1,BA1519,,_xll.ohTrigger(Trigger,Trigger6M)),#N/A)</f>
        <v>1.6391625539476113E-2</v>
      </c>
    </row>
    <row r="1520" spans="52:57" ht="11.25" customHeight="1" x14ac:dyDescent="0.25">
      <c r="AZ1520" s="99" t="s">
        <v>83</v>
      </c>
      <c r="BA1520" s="98">
        <f>_xll.qlInterestRateIndexFixingDate(Currency&amp;"ibor"&amp;Tenor,BB1520,Trigger)</f>
        <v>50048</v>
      </c>
      <c r="BB1520" s="98">
        <f>_xll.qlCalendarAdvance(Calendar,BB1519,AZ1520,"f",,Trigger)</f>
        <v>50052</v>
      </c>
      <c r="BC1520" s="98">
        <f>_xll.qlInterestRateIndexMaturity(Currency&amp;"ibor"&amp;Tenor,BB1520,Trigger)</f>
        <v>50234</v>
      </c>
      <c r="BD1520" s="242" t="e">
        <f>_xll.qlIndexFixing($AD$5,BA1520,TRUE,_xll.ohTrigger(Trigger,Trigger6M))</f>
        <v>#NUM!</v>
      </c>
      <c r="BE1520" s="242">
        <f>IFERROR(_xll.qlIndexFixing($BF$1,BA1520,,_xll.ohTrigger(Trigger,Trigger6M)),#N/A)</f>
        <v>1.6380312716922654E-2</v>
      </c>
    </row>
    <row r="1521" spans="52:57" ht="11.25" customHeight="1" x14ac:dyDescent="0.25">
      <c r="AZ1521" s="99" t="s">
        <v>83</v>
      </c>
      <c r="BA1521" s="98">
        <f>_xll.qlInterestRateIndexFixingDate(Currency&amp;"ibor"&amp;Tenor,BB1521,Trigger)</f>
        <v>50055</v>
      </c>
      <c r="BB1521" s="98">
        <f>_xll.qlCalendarAdvance(Calendar,BB1520,AZ1521,"f",,Trigger)</f>
        <v>50059</v>
      </c>
      <c r="BC1521" s="98">
        <f>_xll.qlInterestRateIndexMaturity(Currency&amp;"ibor"&amp;Tenor,BB1521,Trigger)</f>
        <v>50241</v>
      </c>
      <c r="BD1521" s="242" t="e">
        <f>_xll.qlIndexFixing($AD$5,BA1521,TRUE,_xll.ohTrigger(Trigger,Trigger6M))</f>
        <v>#NUM!</v>
      </c>
      <c r="BE1521" s="242">
        <f>IFERROR(_xll.qlIndexFixing($BF$1,BA1521,,_xll.ohTrigger(Trigger,Trigger6M)),#N/A)</f>
        <v>1.6369033194407964E-2</v>
      </c>
    </row>
    <row r="1522" spans="52:57" ht="11.25" customHeight="1" x14ac:dyDescent="0.25">
      <c r="AZ1522" s="99" t="s">
        <v>83</v>
      </c>
      <c r="BA1522" s="98">
        <f>_xll.qlInterestRateIndexFixingDate(Currency&amp;"ibor"&amp;Tenor,BB1522,Trigger)</f>
        <v>50062</v>
      </c>
      <c r="BB1522" s="98">
        <f>_xll.qlCalendarAdvance(Calendar,BB1521,AZ1522,"f",,Trigger)</f>
        <v>50066</v>
      </c>
      <c r="BC1522" s="98">
        <f>_xll.qlInterestRateIndexMaturity(Currency&amp;"ibor"&amp;Tenor,BB1522,Trigger)</f>
        <v>50248</v>
      </c>
      <c r="BD1522" s="242" t="e">
        <f>_xll.qlIndexFixing($AD$5,BA1522,TRUE,_xll.ohTrigger(Trigger,Trigger6M))</f>
        <v>#NUM!</v>
      </c>
      <c r="BE1522" s="242">
        <f>IFERROR(_xll.qlIndexFixing($BF$1,BA1522,,_xll.ohTrigger(Trigger,Trigger6M)),#N/A)</f>
        <v>1.6357787217852693E-2</v>
      </c>
    </row>
    <row r="1523" spans="52:57" ht="11.25" customHeight="1" x14ac:dyDescent="0.25">
      <c r="AZ1523" s="99" t="s">
        <v>83</v>
      </c>
      <c r="BA1523" s="98">
        <f>_xll.qlInterestRateIndexFixingDate(Currency&amp;"ibor"&amp;Tenor,BB1523,Trigger)</f>
        <v>50069</v>
      </c>
      <c r="BB1523" s="98">
        <f>_xll.qlCalendarAdvance(Calendar,BB1522,AZ1523,"f",,Trigger)</f>
        <v>50073</v>
      </c>
      <c r="BC1523" s="98">
        <f>_xll.qlInterestRateIndexMaturity(Currency&amp;"ibor"&amp;Tenor,BB1523,Trigger)</f>
        <v>50255</v>
      </c>
      <c r="BD1523" s="242" t="e">
        <f>_xll.qlIndexFixing($AD$5,BA1523,TRUE,_xll.ohTrigger(Trigger,Trigger6M))</f>
        <v>#NUM!</v>
      </c>
      <c r="BE1523" s="242">
        <f>IFERROR(_xll.qlIndexFixing($BF$1,BA1523,,_xll.ohTrigger(Trigger,Trigger6M)),#N/A)</f>
        <v>1.6346575033173532E-2</v>
      </c>
    </row>
    <row r="1524" spans="52:57" ht="11.25" customHeight="1" x14ac:dyDescent="0.25">
      <c r="AZ1524" s="99" t="s">
        <v>83</v>
      </c>
      <c r="BA1524" s="98">
        <f>_xll.qlInterestRateIndexFixingDate(Currency&amp;"ibor"&amp;Tenor,BB1524,Trigger)</f>
        <v>50076</v>
      </c>
      <c r="BB1524" s="98">
        <f>_xll.qlCalendarAdvance(Calendar,BB1523,AZ1524,"f",,Trigger)</f>
        <v>50080</v>
      </c>
      <c r="BC1524" s="98">
        <f>_xll.qlInterestRateIndexMaturity(Currency&amp;"ibor"&amp;Tenor,BB1524,Trigger)</f>
        <v>50262</v>
      </c>
      <c r="BD1524" s="242" t="e">
        <f>_xll.qlIndexFixing($AD$5,BA1524,TRUE,_xll.ohTrigger(Trigger,Trigger6M))</f>
        <v>#NUM!</v>
      </c>
      <c r="BE1524" s="242">
        <f>IFERROR(_xll.qlIndexFixing($BF$1,BA1524,,_xll.ohTrigger(Trigger,Trigger6M)),#N/A)</f>
        <v>1.6335396886281467E-2</v>
      </c>
    </row>
    <row r="1525" spans="52:57" ht="11.25" customHeight="1" x14ac:dyDescent="0.25">
      <c r="AZ1525" s="99" t="s">
        <v>83</v>
      </c>
      <c r="BA1525" s="98">
        <f>_xll.qlInterestRateIndexFixingDate(Currency&amp;"ibor"&amp;Tenor,BB1525,Trigger)</f>
        <v>50083</v>
      </c>
      <c r="BB1525" s="98">
        <f>_xll.qlCalendarAdvance(Calendar,BB1524,AZ1525,"f",,Trigger)</f>
        <v>50087</v>
      </c>
      <c r="BC1525" s="98">
        <f>_xll.qlInterestRateIndexMaturity(Currency&amp;"ibor"&amp;Tenor,BB1525,Trigger)</f>
        <v>50269</v>
      </c>
      <c r="BD1525" s="242" t="e">
        <f>_xll.qlIndexFixing($AD$5,BA1525,TRUE,_xll.ohTrigger(Trigger,Trigger6M))</f>
        <v>#NUM!</v>
      </c>
      <c r="BE1525" s="242">
        <f>IFERROR(_xll.qlIndexFixing($BF$1,BA1525,,_xll.ohTrigger(Trigger,Trigger6M)),#N/A)</f>
        <v>1.6324253023086602E-2</v>
      </c>
    </row>
    <row r="1526" spans="52:57" ht="11.25" customHeight="1" x14ac:dyDescent="0.25">
      <c r="AZ1526" s="99" t="s">
        <v>83</v>
      </c>
      <c r="BA1526" s="98">
        <f>_xll.qlInterestRateIndexFixingDate(Currency&amp;"ibor"&amp;Tenor,BB1526,Trigger)</f>
        <v>50090</v>
      </c>
      <c r="BB1526" s="98">
        <f>_xll.qlCalendarAdvance(Calendar,BB1525,AZ1526,"f",,Trigger)</f>
        <v>50094</v>
      </c>
      <c r="BC1526" s="98">
        <f>_xll.qlInterestRateIndexMaturity(Currency&amp;"ibor"&amp;Tenor,BB1526,Trigger)</f>
        <v>50276</v>
      </c>
      <c r="BD1526" s="242" t="e">
        <f>_xll.qlIndexFixing($AD$5,BA1526,TRUE,_xll.ohTrigger(Trigger,Trigger6M))</f>
        <v>#NUM!</v>
      </c>
      <c r="BE1526" s="242">
        <f>IFERROR(_xll.qlIndexFixing($BF$1,BA1526,,_xll.ohTrigger(Trigger,Trigger6M)),#N/A)</f>
        <v>1.6313143689493329E-2</v>
      </c>
    </row>
    <row r="1527" spans="52:57" ht="11.25" customHeight="1" x14ac:dyDescent="0.25">
      <c r="AZ1527" s="99" t="s">
        <v>83</v>
      </c>
      <c r="BA1527" s="98">
        <f>_xll.qlInterestRateIndexFixingDate(Currency&amp;"ibor"&amp;Tenor,BB1527,Trigger)</f>
        <v>50097</v>
      </c>
      <c r="BB1527" s="98">
        <f>_xll.qlCalendarAdvance(Calendar,BB1526,AZ1527,"f",,Trigger)</f>
        <v>50101</v>
      </c>
      <c r="BC1527" s="98">
        <f>_xll.qlInterestRateIndexMaturity(Currency&amp;"ibor"&amp;Tenor,BB1527,Trigger)</f>
        <v>50285</v>
      </c>
      <c r="BD1527" s="242" t="e">
        <f>_xll.qlIndexFixing($AD$5,BA1527,TRUE,_xll.ohTrigger(Trigger,Trigger6M))</f>
        <v>#NUM!</v>
      </c>
      <c r="BE1527" s="242">
        <f>IFERROR(_xll.qlIndexFixing($BF$1,BA1527,,_xll.ohTrigger(Trigger,Trigger6M)),#N/A)</f>
        <v>1.6301247764733191E-2</v>
      </c>
    </row>
    <row r="1528" spans="52:57" ht="11.25" customHeight="1" x14ac:dyDescent="0.25">
      <c r="AZ1528" s="99" t="s">
        <v>83</v>
      </c>
      <c r="BA1528" s="98">
        <f>_xll.qlInterestRateIndexFixingDate(Currency&amp;"ibor"&amp;Tenor,BB1528,Trigger)</f>
        <v>50104</v>
      </c>
      <c r="BB1528" s="98">
        <f>_xll.qlCalendarAdvance(Calendar,BB1527,AZ1528,"f",,Trigger)</f>
        <v>50108</v>
      </c>
      <c r="BC1528" s="98">
        <f>_xll.qlInterestRateIndexMaturity(Currency&amp;"ibor"&amp;Tenor,BB1528,Trigger)</f>
        <v>50292</v>
      </c>
      <c r="BD1528" s="242" t="e">
        <f>_xll.qlIndexFixing($AD$5,BA1528,TRUE,_xll.ohTrigger(Trigger,Trigger6M))</f>
        <v>#NUM!</v>
      </c>
      <c r="BE1528" s="242">
        <f>IFERROR(_xll.qlIndexFixing($BF$1,BA1528,,_xll.ohTrigger(Trigger,Trigger6M)),#N/A)</f>
        <v>1.6290212409602191E-2</v>
      </c>
    </row>
    <row r="1529" spans="52:57" ht="11.25" customHeight="1" x14ac:dyDescent="0.25">
      <c r="AZ1529" s="99" t="s">
        <v>83</v>
      </c>
      <c r="BA1529" s="98">
        <f>_xll.qlInterestRateIndexFixingDate(Currency&amp;"ibor"&amp;Tenor,BB1529,Trigger)</f>
        <v>50111</v>
      </c>
      <c r="BB1529" s="98">
        <f>_xll.qlCalendarAdvance(Calendar,BB1528,AZ1529,"f",,Trigger)</f>
        <v>50115</v>
      </c>
      <c r="BC1529" s="98">
        <f>_xll.qlInterestRateIndexMaturity(Currency&amp;"ibor"&amp;Tenor,BB1529,Trigger)</f>
        <v>50299</v>
      </c>
      <c r="BD1529" s="242" t="e">
        <f>_xll.qlIndexFixing($AD$5,BA1529,TRUE,_xll.ohTrigger(Trigger,Trigger6M))</f>
        <v>#NUM!</v>
      </c>
      <c r="BE1529" s="242">
        <f>IFERROR(_xll.qlIndexFixing($BF$1,BA1529,,_xll.ohTrigger(Trigger,Trigger6M)),#N/A)</f>
        <v>1.6279212360742576E-2</v>
      </c>
    </row>
    <row r="1530" spans="52:57" ht="11.25" customHeight="1" x14ac:dyDescent="0.25">
      <c r="AZ1530" s="99" t="s">
        <v>83</v>
      </c>
      <c r="BA1530" s="98">
        <f>_xll.qlInterestRateIndexFixingDate(Currency&amp;"ibor"&amp;Tenor,BB1530,Trigger)</f>
        <v>50118</v>
      </c>
      <c r="BB1530" s="98">
        <f>_xll.qlCalendarAdvance(Calendar,BB1529,AZ1530,"f",,Trigger)</f>
        <v>50122</v>
      </c>
      <c r="BC1530" s="98">
        <f>_xll.qlInterestRateIndexMaturity(Currency&amp;"ibor"&amp;Tenor,BB1530,Trigger)</f>
        <v>50306</v>
      </c>
      <c r="BD1530" s="242" t="e">
        <f>_xll.qlIndexFixing($AD$5,BA1530,TRUE,_xll.ohTrigger(Trigger,Trigger6M))</f>
        <v>#NUM!</v>
      </c>
      <c r="BE1530" s="242">
        <f>IFERROR(_xll.qlIndexFixing($BF$1,BA1530,,_xll.ohTrigger(Trigger,Trigger6M)),#N/A)</f>
        <v>1.6268247864058949E-2</v>
      </c>
    </row>
    <row r="1531" spans="52:57" ht="11.25" customHeight="1" x14ac:dyDescent="0.25">
      <c r="AZ1531" s="99" t="s">
        <v>83</v>
      </c>
      <c r="BA1531" s="98">
        <f>_xll.qlInterestRateIndexFixingDate(Currency&amp;"ibor"&amp;Tenor,BB1531,Trigger)</f>
        <v>50125</v>
      </c>
      <c r="BB1531" s="98">
        <f>_xll.qlCalendarAdvance(Calendar,BB1530,AZ1531,"f",,Trigger)</f>
        <v>50129</v>
      </c>
      <c r="BC1531" s="98">
        <f>_xll.qlInterestRateIndexMaturity(Currency&amp;"ibor"&amp;Tenor,BB1531,Trigger)</f>
        <v>50313</v>
      </c>
      <c r="BD1531" s="242" t="e">
        <f>_xll.qlIndexFixing($AD$5,BA1531,TRUE,_xll.ohTrigger(Trigger,Trigger6M))</f>
        <v>#NUM!</v>
      </c>
      <c r="BE1531" s="242">
        <f>IFERROR(_xll.qlIndexFixing($BF$1,BA1531,,_xll.ohTrigger(Trigger,Trigger6M)),#N/A)</f>
        <v>1.62573191654533E-2</v>
      </c>
    </row>
    <row r="1532" spans="52:57" ht="11.25" customHeight="1" x14ac:dyDescent="0.25">
      <c r="AZ1532" s="99" t="s">
        <v>83</v>
      </c>
      <c r="BA1532" s="98">
        <f>_xll.qlInterestRateIndexFixingDate(Currency&amp;"ibor"&amp;Tenor,BB1532,Trigger)</f>
        <v>50131</v>
      </c>
      <c r="BB1532" s="98">
        <f>_xll.qlCalendarAdvance(Calendar,BB1531,AZ1532,"f",,Trigger)</f>
        <v>50137</v>
      </c>
      <c r="BC1532" s="98">
        <f>_xll.qlInterestRateIndexMaturity(Currency&amp;"ibor"&amp;Tenor,BB1532,Trigger)</f>
        <v>50320</v>
      </c>
      <c r="BD1532" s="242" t="e">
        <f>_xll.qlIndexFixing($AD$5,BA1532,TRUE,_xll.ohTrigger(Trigger,Trigger6M))</f>
        <v>#NUM!</v>
      </c>
      <c r="BE1532" s="242">
        <f>IFERROR(_xll.qlIndexFixing($BF$1,BA1532,,_xll.ohTrigger(Trigger,Trigger6M)),#N/A)</f>
        <v>1.6245272997065335E-2</v>
      </c>
    </row>
    <row r="1533" spans="52:57" ht="11.25" customHeight="1" x14ac:dyDescent="0.25">
      <c r="AZ1533" s="99" t="s">
        <v>83</v>
      </c>
      <c r="BA1533" s="98">
        <f>_xll.qlInterestRateIndexFixingDate(Currency&amp;"ibor"&amp;Tenor,BB1533,Trigger)</f>
        <v>50140</v>
      </c>
      <c r="BB1533" s="98">
        <f>_xll.qlCalendarAdvance(Calendar,BB1532,AZ1533,"f",,Trigger)</f>
        <v>50144</v>
      </c>
      <c r="BC1533" s="98">
        <f>_xll.qlInterestRateIndexMaturity(Currency&amp;"ibor"&amp;Tenor,BB1533,Trigger)</f>
        <v>50327</v>
      </c>
      <c r="BD1533" s="242" t="e">
        <f>_xll.qlIndexFixing($AD$5,BA1533,TRUE,_xll.ohTrigger(Trigger,Trigger6M))</f>
        <v>#NUM!</v>
      </c>
      <c r="BE1533" s="242">
        <f>IFERROR(_xll.qlIndexFixing($BF$1,BA1533,,_xll.ohTrigger(Trigger,Trigger6M)),#N/A)</f>
        <v>1.6234419644592407E-2</v>
      </c>
    </row>
    <row r="1534" spans="52:57" ht="11.25" customHeight="1" x14ac:dyDescent="0.25">
      <c r="AZ1534" s="99" t="s">
        <v>83</v>
      </c>
      <c r="BA1534" s="98">
        <f>_xll.qlInterestRateIndexFixingDate(Currency&amp;"ibor"&amp;Tenor,BB1534,Trigger)</f>
        <v>50147</v>
      </c>
      <c r="BB1534" s="98">
        <f>_xll.qlCalendarAdvance(Calendar,BB1533,AZ1534,"f",,Trigger)</f>
        <v>50151</v>
      </c>
      <c r="BC1534" s="98">
        <f>_xll.qlInterestRateIndexMaturity(Currency&amp;"ibor"&amp;Tenor,BB1534,Trigger)</f>
        <v>50334</v>
      </c>
      <c r="BD1534" s="242" t="e">
        <f>_xll.qlIndexFixing($AD$5,BA1534,TRUE,_xll.ohTrigger(Trigger,Trigger6M))</f>
        <v>#NUM!</v>
      </c>
      <c r="BE1534" s="242">
        <f>IFERROR(_xll.qlIndexFixing($BF$1,BA1534,,_xll.ohTrigger(Trigger,Trigger6M)),#N/A)</f>
        <v>1.6223602843482076E-2</v>
      </c>
    </row>
    <row r="1535" spans="52:57" ht="11.25" customHeight="1" x14ac:dyDescent="0.25">
      <c r="AZ1535" s="99" t="s">
        <v>83</v>
      </c>
      <c r="BA1535" s="98">
        <f>_xll.qlInterestRateIndexFixingDate(Currency&amp;"ibor"&amp;Tenor,BB1535,Trigger)</f>
        <v>50154</v>
      </c>
      <c r="BB1535" s="98">
        <f>_xll.qlCalendarAdvance(Calendar,BB1534,AZ1535,"f",,Trigger)</f>
        <v>50158</v>
      </c>
      <c r="BC1535" s="98">
        <f>_xll.qlInterestRateIndexMaturity(Currency&amp;"ibor"&amp;Tenor,BB1535,Trigger)</f>
        <v>50341</v>
      </c>
      <c r="BD1535" s="242" t="e">
        <f>_xll.qlIndexFixing($AD$5,BA1535,TRUE,_xll.ohTrigger(Trigger,Trigger6M))</f>
        <v>#NUM!</v>
      </c>
      <c r="BE1535" s="242">
        <f>IFERROR(_xll.qlIndexFixing($BF$1,BA1535,,_xll.ohTrigger(Trigger,Trigger6M)),#N/A)</f>
        <v>1.6212822839614154E-2</v>
      </c>
    </row>
    <row r="1536" spans="52:57" ht="11.25" customHeight="1" x14ac:dyDescent="0.25">
      <c r="AZ1536" s="99" t="s">
        <v>83</v>
      </c>
      <c r="BA1536" s="98">
        <f>_xll.qlInterestRateIndexFixingDate(Currency&amp;"ibor"&amp;Tenor,BB1536,Trigger)</f>
        <v>50160</v>
      </c>
      <c r="BB1536" s="98">
        <f>_xll.qlCalendarAdvance(Calendar,BB1535,AZ1536,"f",,Trigger)</f>
        <v>50165</v>
      </c>
      <c r="BC1536" s="98">
        <f>_xll.qlInterestRateIndexMaturity(Currency&amp;"ibor"&amp;Tenor,BB1536,Trigger)</f>
        <v>50349</v>
      </c>
      <c r="BD1536" s="242" t="e">
        <f>_xll.qlIndexFixing($AD$5,BA1536,TRUE,_xll.ohTrigger(Trigger,Trigger6M))</f>
        <v>#NUM!</v>
      </c>
      <c r="BE1536" s="242">
        <f>IFERROR(_xll.qlIndexFixing($BF$1,BA1536,,_xll.ohTrigger(Trigger,Trigger6M)),#N/A)</f>
        <v>1.6201689141230061E-2</v>
      </c>
    </row>
    <row r="1537" spans="52:57" ht="11.25" customHeight="1" x14ac:dyDescent="0.25">
      <c r="AZ1537" s="99" t="s">
        <v>83</v>
      </c>
      <c r="BA1537" s="98">
        <f>_xll.qlInterestRateIndexFixingDate(Currency&amp;"ibor"&amp;Tenor,BB1537,Trigger)</f>
        <v>50168</v>
      </c>
      <c r="BB1537" s="98">
        <f>_xll.qlCalendarAdvance(Calendar,BB1536,AZ1537,"f",,Trigger)</f>
        <v>50172</v>
      </c>
      <c r="BC1537" s="98">
        <f>_xll.qlInterestRateIndexMaturity(Currency&amp;"ibor"&amp;Tenor,BB1537,Trigger)</f>
        <v>50356</v>
      </c>
      <c r="BD1537" s="242" t="e">
        <f>_xll.qlIndexFixing($AD$5,BA1537,TRUE,_xll.ohTrigger(Trigger,Trigger6M))</f>
        <v>#NUM!</v>
      </c>
      <c r="BE1537" s="242">
        <f>IFERROR(_xll.qlIndexFixing($BF$1,BA1537,,_xll.ohTrigger(Trigger,Trigger6M)),#N/A)</f>
        <v>1.6190985739686286E-2</v>
      </c>
    </row>
    <row r="1538" spans="52:57" ht="11.25" customHeight="1" x14ac:dyDescent="0.25">
      <c r="AZ1538" s="99" t="s">
        <v>83</v>
      </c>
      <c r="BA1538" s="98">
        <f>_xll.qlInterestRateIndexFixingDate(Currency&amp;"ibor"&amp;Tenor,BB1538,Trigger)</f>
        <v>50175</v>
      </c>
      <c r="BB1538" s="98">
        <f>_xll.qlCalendarAdvance(Calendar,BB1537,AZ1538,"f",,Trigger)</f>
        <v>50179</v>
      </c>
      <c r="BC1538" s="98">
        <f>_xll.qlInterestRateIndexMaturity(Currency&amp;"ibor"&amp;Tenor,BB1538,Trigger)</f>
        <v>50363</v>
      </c>
      <c r="BD1538" s="242" t="e">
        <f>_xll.qlIndexFixing($AD$5,BA1538,TRUE,_xll.ohTrigger(Trigger,Trigger6M))</f>
        <v>#NUM!</v>
      </c>
      <c r="BE1538" s="242">
        <f>IFERROR(_xll.qlIndexFixing($BF$1,BA1538,,_xll.ohTrigger(Trigger,Trigger6M)),#N/A)</f>
        <v>1.6180319892563393E-2</v>
      </c>
    </row>
    <row r="1539" spans="52:57" ht="11.25" customHeight="1" x14ac:dyDescent="0.25">
      <c r="AZ1539" s="99" t="s">
        <v>83</v>
      </c>
      <c r="BA1539" s="98">
        <f>_xll.qlInterestRateIndexFixingDate(Currency&amp;"ibor"&amp;Tenor,BB1539,Trigger)</f>
        <v>50182</v>
      </c>
      <c r="BB1539" s="98">
        <f>_xll.qlCalendarAdvance(Calendar,BB1538,AZ1539,"f",,Trigger)</f>
        <v>50186</v>
      </c>
      <c r="BC1539" s="98">
        <f>_xll.qlInterestRateIndexMaturity(Currency&amp;"ibor"&amp;Tenor,BB1539,Trigger)</f>
        <v>50370</v>
      </c>
      <c r="BD1539" s="242" t="e">
        <f>_xll.qlIndexFixing($AD$5,BA1539,TRUE,_xll.ohTrigger(Trigger,Trigger6M))</f>
        <v>#NUM!</v>
      </c>
      <c r="BE1539" s="242">
        <f>IFERROR(_xll.qlIndexFixing($BF$1,BA1539,,_xll.ohTrigger(Trigger,Trigger6M)),#N/A)</f>
        <v>1.6169691845736436E-2</v>
      </c>
    </row>
    <row r="1540" spans="52:57" ht="11.25" customHeight="1" x14ac:dyDescent="0.25">
      <c r="AZ1540" s="99" t="s">
        <v>83</v>
      </c>
      <c r="BA1540" s="98">
        <f>_xll.qlInterestRateIndexFixingDate(Currency&amp;"ibor"&amp;Tenor,BB1540,Trigger)</f>
        <v>50189</v>
      </c>
      <c r="BB1540" s="98">
        <f>_xll.qlCalendarAdvance(Calendar,BB1539,AZ1540,"f",,Trigger)</f>
        <v>50193</v>
      </c>
      <c r="BC1540" s="98">
        <f>_xll.qlInterestRateIndexMaturity(Currency&amp;"ibor"&amp;Tenor,BB1540,Trigger)</f>
        <v>50376</v>
      </c>
      <c r="BD1540" s="242" t="e">
        <f>_xll.qlIndexFixing($AD$5,BA1540,TRUE,_xll.ohTrigger(Trigger,Trigger6M))</f>
        <v>#NUM!</v>
      </c>
      <c r="BE1540" s="242">
        <f>IFERROR(_xll.qlIndexFixing($BF$1,BA1540,,_xll.ohTrigger(Trigger,Trigger6M)),#N/A)</f>
        <v>1.6159483384485116E-2</v>
      </c>
    </row>
    <row r="1541" spans="52:57" ht="11.25" customHeight="1" x14ac:dyDescent="0.25">
      <c r="AZ1541" s="99" t="s">
        <v>83</v>
      </c>
      <c r="BA1541" s="98">
        <f>_xll.qlInterestRateIndexFixingDate(Currency&amp;"ibor"&amp;Tenor,BB1541,Trigger)</f>
        <v>50196</v>
      </c>
      <c r="BB1541" s="98">
        <f>_xll.qlCalendarAdvance(Calendar,BB1540,AZ1541,"f",,Trigger)</f>
        <v>50200</v>
      </c>
      <c r="BC1541" s="98">
        <f>_xll.qlInterestRateIndexMaturity(Currency&amp;"ibor"&amp;Tenor,BB1541,Trigger)</f>
        <v>50383</v>
      </c>
      <c r="BD1541" s="242" t="e">
        <f>_xll.qlIndexFixing($AD$5,BA1541,TRUE,_xll.ohTrigger(Trigger,Trigger6M))</f>
        <v>#NUM!</v>
      </c>
      <c r="BE1541" s="242">
        <f>IFERROR(_xll.qlIndexFixing($BF$1,BA1541,,_xll.ohTrigger(Trigger,Trigger6M)),#N/A)</f>
        <v>1.6148929327371397E-2</v>
      </c>
    </row>
    <row r="1542" spans="52:57" ht="11.25" customHeight="1" x14ac:dyDescent="0.25">
      <c r="AZ1542" s="99" t="s">
        <v>83</v>
      </c>
      <c r="BA1542" s="98">
        <f>_xll.qlInterestRateIndexFixingDate(Currency&amp;"ibor"&amp;Tenor,BB1542,Trigger)</f>
        <v>50203</v>
      </c>
      <c r="BB1542" s="98">
        <f>_xll.qlCalendarAdvance(Calendar,BB1541,AZ1542,"f",,Trigger)</f>
        <v>50207</v>
      </c>
      <c r="BC1542" s="98">
        <f>_xll.qlInterestRateIndexMaturity(Currency&amp;"ibor"&amp;Tenor,BB1542,Trigger)</f>
        <v>50390</v>
      </c>
      <c r="BD1542" s="242" t="e">
        <f>_xll.qlIndexFixing($AD$5,BA1542,TRUE,_xll.ohTrigger(Trigger,Trigger6M))</f>
        <v>#NUM!</v>
      </c>
      <c r="BE1542" s="242">
        <f>IFERROR(_xll.qlIndexFixing($BF$1,BA1542,,_xll.ohTrigger(Trigger,Trigger6M)),#N/A)</f>
        <v>1.6138413788571025E-2</v>
      </c>
    </row>
    <row r="1543" spans="52:57" ht="11.25" customHeight="1" x14ac:dyDescent="0.25">
      <c r="AZ1543" s="99" t="s">
        <v>83</v>
      </c>
      <c r="BA1543" s="98">
        <f>_xll.qlInterestRateIndexFixingDate(Currency&amp;"ibor"&amp;Tenor,BB1543,Trigger)</f>
        <v>50210</v>
      </c>
      <c r="BB1543" s="98">
        <f>_xll.qlCalendarAdvance(Calendar,BB1542,AZ1543,"f",,Trigger)</f>
        <v>50214</v>
      </c>
      <c r="BC1543" s="98">
        <f>_xll.qlInterestRateIndexMaturity(Currency&amp;"ibor"&amp;Tenor,BB1543,Trigger)</f>
        <v>50397</v>
      </c>
      <c r="BD1543" s="242" t="e">
        <f>_xll.qlIndexFixing($AD$5,BA1543,TRUE,_xll.ohTrigger(Trigger,Trigger6M))</f>
        <v>#NUM!</v>
      </c>
      <c r="BE1543" s="242">
        <f>IFERROR(_xll.qlIndexFixing($BF$1,BA1543,,_xll.ohTrigger(Trigger,Trigger6M)),#N/A)</f>
        <v>1.6127937013938051E-2</v>
      </c>
    </row>
    <row r="1544" spans="52:57" ht="11.25" customHeight="1" x14ac:dyDescent="0.25">
      <c r="AZ1544" s="99" t="s">
        <v>83</v>
      </c>
      <c r="BA1544" s="98">
        <f>_xll.qlInterestRateIndexFixingDate(Currency&amp;"ibor"&amp;Tenor,BB1544,Trigger)</f>
        <v>50217</v>
      </c>
      <c r="BB1544" s="98">
        <f>_xll.qlCalendarAdvance(Calendar,BB1543,AZ1544,"f",,Trigger)</f>
        <v>50221</v>
      </c>
      <c r="BC1544" s="98">
        <f>_xll.qlInterestRateIndexMaturity(Currency&amp;"ibor"&amp;Tenor,BB1544,Trigger)</f>
        <v>50405</v>
      </c>
      <c r="BD1544" s="242" t="e">
        <f>_xll.qlIndexFixing($AD$5,BA1544,TRUE,_xll.ohTrigger(Trigger,Trigger6M))</f>
        <v>#NUM!</v>
      </c>
      <c r="BE1544" s="242">
        <f>IFERROR(_xll.qlIndexFixing($BF$1,BA1544,,_xll.ohTrigger(Trigger,Trigger6M)),#N/A)</f>
        <v>1.6117127221428836E-2</v>
      </c>
    </row>
    <row r="1545" spans="52:57" ht="11.25" customHeight="1" x14ac:dyDescent="0.25">
      <c r="AZ1545" s="99" t="s">
        <v>83</v>
      </c>
      <c r="BA1545" s="98">
        <f>_xll.qlInterestRateIndexFixingDate(Currency&amp;"ibor"&amp;Tenor,BB1545,Trigger)</f>
        <v>50224</v>
      </c>
      <c r="BB1545" s="98">
        <f>_xll.qlCalendarAdvance(Calendar,BB1544,AZ1545,"f",,Trigger)</f>
        <v>50228</v>
      </c>
      <c r="BC1545" s="98">
        <f>_xll.qlInterestRateIndexMaturity(Currency&amp;"ibor"&amp;Tenor,BB1545,Trigger)</f>
        <v>50412</v>
      </c>
      <c r="BD1545" s="242" t="e">
        <f>_xll.qlIndexFixing($AD$5,BA1545,TRUE,_xll.ohTrigger(Trigger,Trigger6M))</f>
        <v>#NUM!</v>
      </c>
      <c r="BE1545" s="242">
        <f>IFERROR(_xll.qlIndexFixing($BF$1,BA1545,,_xll.ohTrigger(Trigger,Trigger6M)),#N/A)</f>
        <v>1.6106731139569112E-2</v>
      </c>
    </row>
    <row r="1546" spans="52:57" ht="11.25" customHeight="1" x14ac:dyDescent="0.25">
      <c r="AZ1546" s="99" t="s">
        <v>83</v>
      </c>
      <c r="BA1546" s="98">
        <f>_xll.qlInterestRateIndexFixingDate(Currency&amp;"ibor"&amp;Tenor,BB1546,Trigger)</f>
        <v>50231</v>
      </c>
      <c r="BB1546" s="98">
        <f>_xll.qlCalendarAdvance(Calendar,BB1545,AZ1546,"f",,Trigger)</f>
        <v>50235</v>
      </c>
      <c r="BC1546" s="98">
        <f>_xll.qlInterestRateIndexMaturity(Currency&amp;"ibor"&amp;Tenor,BB1546,Trigger)</f>
        <v>50419</v>
      </c>
      <c r="BD1546" s="242" t="e">
        <f>_xll.qlIndexFixing($AD$5,BA1546,TRUE,_xll.ohTrigger(Trigger,Trigger6M))</f>
        <v>#NUM!</v>
      </c>
      <c r="BE1546" s="242">
        <f>IFERROR(_xll.qlIndexFixing($BF$1,BA1546,,_xll.ohTrigger(Trigger,Trigger6M)),#N/A)</f>
        <v>1.6096374579041683E-2</v>
      </c>
    </row>
    <row r="1547" spans="52:57" ht="11.25" customHeight="1" x14ac:dyDescent="0.25">
      <c r="AZ1547" s="99" t="s">
        <v>83</v>
      </c>
      <c r="BA1547" s="98">
        <f>_xll.qlInterestRateIndexFixingDate(Currency&amp;"ibor"&amp;Tenor,BB1547,Trigger)</f>
        <v>50238</v>
      </c>
      <c r="BB1547" s="98">
        <f>_xll.qlCalendarAdvance(Calendar,BB1546,AZ1547,"f",,Trigger)</f>
        <v>50242</v>
      </c>
      <c r="BC1547" s="98">
        <f>_xll.qlInterestRateIndexMaturity(Currency&amp;"ibor"&amp;Tenor,BB1547,Trigger)</f>
        <v>50426</v>
      </c>
      <c r="BD1547" s="242" t="e">
        <f>_xll.qlIndexFixing($AD$5,BA1547,TRUE,_xll.ohTrigger(Trigger,Trigger6M))</f>
        <v>#NUM!</v>
      </c>
      <c r="BE1547" s="242">
        <f>IFERROR(_xll.qlIndexFixing($BF$1,BA1547,,_xll.ohTrigger(Trigger,Trigger6M)),#N/A)</f>
        <v>1.6086057785696845E-2</v>
      </c>
    </row>
    <row r="1548" spans="52:57" ht="11.25" customHeight="1" x14ac:dyDescent="0.25">
      <c r="AZ1548" s="99" t="s">
        <v>83</v>
      </c>
      <c r="BA1548" s="98">
        <f>_xll.qlInterestRateIndexFixingDate(Currency&amp;"ibor"&amp;Tenor,BB1548,Trigger)</f>
        <v>50245</v>
      </c>
      <c r="BB1548" s="98">
        <f>_xll.qlCalendarAdvance(Calendar,BB1547,AZ1548,"f",,Trigger)</f>
        <v>50249</v>
      </c>
      <c r="BC1548" s="98">
        <f>_xll.qlInterestRateIndexMaturity(Currency&amp;"ibor"&amp;Tenor,BB1548,Trigger)</f>
        <v>50433</v>
      </c>
      <c r="BD1548" s="242" t="e">
        <f>_xll.qlIndexFixing($AD$5,BA1548,TRUE,_xll.ohTrigger(Trigger,Trigger6M))</f>
        <v>#NUM!</v>
      </c>
      <c r="BE1548" s="242">
        <f>IFERROR(_xll.qlIndexFixing($BF$1,BA1548,,_xll.ohTrigger(Trigger,Trigger6M)),#N/A)</f>
        <v>1.6075781005383587E-2</v>
      </c>
    </row>
    <row r="1549" spans="52:57" ht="11.25" customHeight="1" x14ac:dyDescent="0.25">
      <c r="AZ1549" s="99" t="s">
        <v>83</v>
      </c>
      <c r="BA1549" s="98">
        <f>_xll.qlInterestRateIndexFixingDate(Currency&amp;"ibor"&amp;Tenor,BB1549,Trigger)</f>
        <v>50252</v>
      </c>
      <c r="BB1549" s="98">
        <f>_xll.qlCalendarAdvance(Calendar,BB1548,AZ1549,"f",,Trigger)</f>
        <v>50256</v>
      </c>
      <c r="BC1549" s="98">
        <f>_xll.qlInterestRateIndexMaturity(Currency&amp;"ibor"&amp;Tenor,BB1549,Trigger)</f>
        <v>50440</v>
      </c>
      <c r="BD1549" s="242" t="e">
        <f>_xll.qlIndexFixing($AD$5,BA1549,TRUE,_xll.ohTrigger(Trigger,Trigger6M))</f>
        <v>#NUM!</v>
      </c>
      <c r="BE1549" s="242">
        <f>IFERROR(_xll.qlIndexFixing($BF$1,BA1549,,_xll.ohTrigger(Trigger,Trigger6M)),#N/A)</f>
        <v>1.6065544483946131E-2</v>
      </c>
    </row>
    <row r="1550" spans="52:57" ht="11.25" customHeight="1" x14ac:dyDescent="0.25">
      <c r="AZ1550" s="99" t="s">
        <v>83</v>
      </c>
      <c r="BA1550" s="98">
        <f>_xll.qlInterestRateIndexFixingDate(Currency&amp;"ibor"&amp;Tenor,BB1550,Trigger)</f>
        <v>50259</v>
      </c>
      <c r="BB1550" s="98">
        <f>_xll.qlCalendarAdvance(Calendar,BB1549,AZ1550,"f",,Trigger)</f>
        <v>50263</v>
      </c>
      <c r="BC1550" s="98">
        <f>_xll.qlInterestRateIndexMaturity(Currency&amp;"ibor"&amp;Tenor,BB1550,Trigger)</f>
        <v>50447</v>
      </c>
      <c r="BD1550" s="242" t="e">
        <f>_xll.qlIndexFixing($AD$5,BA1550,TRUE,_xll.ohTrigger(Trigger,Trigger6M))</f>
        <v>#NUM!</v>
      </c>
      <c r="BE1550" s="242">
        <f>IFERROR(_xll.qlIndexFixing($BF$1,BA1550,,_xll.ohTrigger(Trigger,Trigger6M)),#N/A)</f>
        <v>1.6055348467227382E-2</v>
      </c>
    </row>
    <row r="1551" spans="52:57" ht="11.25" customHeight="1" x14ac:dyDescent="0.25">
      <c r="AZ1551" s="99" t="s">
        <v>83</v>
      </c>
      <c r="BA1551" s="98">
        <f>_xll.qlInterestRateIndexFixingDate(Currency&amp;"ibor"&amp;Tenor,BB1551,Trigger)</f>
        <v>50266</v>
      </c>
      <c r="BB1551" s="98">
        <f>_xll.qlCalendarAdvance(Calendar,BB1550,AZ1551,"f",,Trigger)</f>
        <v>50270</v>
      </c>
      <c r="BC1551" s="98">
        <f>_xll.qlInterestRateIndexMaturity(Currency&amp;"ibor"&amp;Tenor,BB1551,Trigger)</f>
        <v>50454</v>
      </c>
      <c r="BD1551" s="242" t="e">
        <f>_xll.qlIndexFixing($AD$5,BA1551,TRUE,_xll.ohTrigger(Trigger,Trigger6M))</f>
        <v>#NUM!</v>
      </c>
      <c r="BE1551" s="242">
        <f>IFERROR(_xll.qlIndexFixing($BF$1,BA1551,,_xll.ohTrigger(Trigger,Trigger6M)),#N/A)</f>
        <v>1.6045193201068515E-2</v>
      </c>
    </row>
    <row r="1552" spans="52:57" ht="11.25" customHeight="1" x14ac:dyDescent="0.25">
      <c r="AZ1552" s="99" t="s">
        <v>83</v>
      </c>
      <c r="BA1552" s="98">
        <f>_xll.qlInterestRateIndexFixingDate(Currency&amp;"ibor"&amp;Tenor,BB1552,Trigger)</f>
        <v>50273</v>
      </c>
      <c r="BB1552" s="98">
        <f>_xll.qlCalendarAdvance(Calendar,BB1551,AZ1552,"f",,Trigger)</f>
        <v>50277</v>
      </c>
      <c r="BC1552" s="98">
        <f>_xll.qlInterestRateIndexMaturity(Currency&amp;"ibor"&amp;Tenor,BB1552,Trigger)</f>
        <v>50461</v>
      </c>
      <c r="BD1552" s="242" t="e">
        <f>_xll.qlIndexFixing($AD$5,BA1552,TRUE,_xll.ohTrigger(Trigger,Trigger6M))</f>
        <v>#NUM!</v>
      </c>
      <c r="BE1552" s="242">
        <f>IFERROR(_xll.qlIndexFixing($BF$1,BA1552,,_xll.ohTrigger(Trigger,Trigger6M)),#N/A)</f>
        <v>1.6035078931305062E-2</v>
      </c>
    </row>
    <row r="1553" spans="52:57" ht="11.25" customHeight="1" x14ac:dyDescent="0.25">
      <c r="AZ1553" s="99" t="s">
        <v>83</v>
      </c>
      <c r="BA1553" s="98">
        <f>_xll.qlInterestRateIndexFixingDate(Currency&amp;"ibor"&amp;Tenor,BB1553,Trigger)</f>
        <v>50280</v>
      </c>
      <c r="BB1553" s="98">
        <f>_xll.qlCalendarAdvance(Calendar,BB1552,AZ1553,"f",,Trigger)</f>
        <v>50284</v>
      </c>
      <c r="BC1553" s="98">
        <f>_xll.qlInterestRateIndexMaturity(Currency&amp;"ibor"&amp;Tenor,BB1553,Trigger)</f>
        <v>50465</v>
      </c>
      <c r="BD1553" s="242" t="e">
        <f>_xll.qlIndexFixing($AD$5,BA1553,TRUE,_xll.ohTrigger(Trigger,Trigger6M))</f>
        <v>#NUM!</v>
      </c>
      <c r="BE1553" s="242">
        <f>IFERROR(_xll.qlIndexFixing($BF$1,BA1553,,_xll.ohTrigger(Trigger,Trigger6M)),#N/A)</f>
        <v>1.6026055063658135E-2</v>
      </c>
    </row>
    <row r="1554" spans="52:57" ht="11.25" customHeight="1" x14ac:dyDescent="0.25">
      <c r="AZ1554" s="99" t="s">
        <v>83</v>
      </c>
      <c r="BA1554" s="98">
        <f>_xll.qlInterestRateIndexFixingDate(Currency&amp;"ibor"&amp;Tenor,BB1554,Trigger)</f>
        <v>50287</v>
      </c>
      <c r="BB1554" s="98">
        <f>_xll.qlCalendarAdvance(Calendar,BB1553,AZ1554,"f",,Trigger)</f>
        <v>50291</v>
      </c>
      <c r="BC1554" s="98">
        <f>_xll.qlInterestRateIndexMaturity(Currency&amp;"ibor"&amp;Tenor,BB1554,Trigger)</f>
        <v>50472</v>
      </c>
      <c r="BD1554" s="242" t="e">
        <f>_xll.qlIndexFixing($AD$5,BA1554,TRUE,_xll.ohTrigger(Trigger,Trigger6M))</f>
        <v>#NUM!</v>
      </c>
      <c r="BE1554" s="242">
        <f>IFERROR(_xll.qlIndexFixing($BF$1,BA1554,,_xll.ohTrigger(Trigger,Trigger6M)),#N/A)</f>
        <v>1.6016015718962901E-2</v>
      </c>
    </row>
    <row r="1555" spans="52:57" ht="11.25" customHeight="1" x14ac:dyDescent="0.25">
      <c r="AZ1555" s="99" t="s">
        <v>83</v>
      </c>
      <c r="BA1555" s="98">
        <f>_xll.qlInterestRateIndexFixingDate(Currency&amp;"ibor"&amp;Tenor,BB1555,Trigger)</f>
        <v>50294</v>
      </c>
      <c r="BB1555" s="98">
        <f>_xll.qlCalendarAdvance(Calendar,BB1554,AZ1555,"f",,Trigger)</f>
        <v>50298</v>
      </c>
      <c r="BC1555" s="98">
        <f>_xll.qlInterestRateIndexMaturity(Currency&amp;"ibor"&amp;Tenor,BB1555,Trigger)</f>
        <v>50479</v>
      </c>
      <c r="BD1555" s="242" t="e">
        <f>_xll.qlIndexFixing($AD$5,BA1555,TRUE,_xll.ohTrigger(Trigger,Trigger6M))</f>
        <v>#NUM!</v>
      </c>
      <c r="BE1555" s="242">
        <f>IFERROR(_xll.qlIndexFixing($BF$1,BA1555,,_xll.ohTrigger(Trigger,Trigger6M)),#N/A)</f>
        <v>1.6006018049113779E-2</v>
      </c>
    </row>
    <row r="1556" spans="52:57" ht="11.25" customHeight="1" x14ac:dyDescent="0.25">
      <c r="AZ1556" s="99" t="s">
        <v>83</v>
      </c>
      <c r="BA1556" s="98">
        <f>_xll.qlInterestRateIndexFixingDate(Currency&amp;"ibor"&amp;Tenor,BB1556,Trigger)</f>
        <v>50301</v>
      </c>
      <c r="BB1556" s="98">
        <f>_xll.qlCalendarAdvance(Calendar,BB1555,AZ1556,"f",,Trigger)</f>
        <v>50305</v>
      </c>
      <c r="BC1556" s="98">
        <f>_xll.qlInterestRateIndexMaturity(Currency&amp;"ibor"&amp;Tenor,BB1556,Trigger)</f>
        <v>50486</v>
      </c>
      <c r="BD1556" s="242" t="e">
        <f>_xll.qlIndexFixing($AD$5,BA1556,TRUE,_xll.ohTrigger(Trigger,Trigger6M))</f>
        <v>#NUM!</v>
      </c>
      <c r="BE1556" s="242">
        <f>IFERROR(_xll.qlIndexFixing($BF$1,BA1556,,_xll.ohTrigger(Trigger,Trigger6M)),#N/A)</f>
        <v>1.5996062299919012E-2</v>
      </c>
    </row>
    <row r="1557" spans="52:57" ht="11.25" customHeight="1" x14ac:dyDescent="0.25">
      <c r="AZ1557" s="99" t="s">
        <v>83</v>
      </c>
      <c r="BA1557" s="98">
        <f>_xll.qlInterestRateIndexFixingDate(Currency&amp;"ibor"&amp;Tenor,BB1557,Trigger)</f>
        <v>50308</v>
      </c>
      <c r="BB1557" s="98">
        <f>_xll.qlCalendarAdvance(Calendar,BB1556,AZ1557,"f",,Trigger)</f>
        <v>50312</v>
      </c>
      <c r="BC1557" s="98">
        <f>_xll.qlInterestRateIndexMaturity(Currency&amp;"ibor"&amp;Tenor,BB1557,Trigger)</f>
        <v>50493</v>
      </c>
      <c r="BD1557" s="242" t="e">
        <f>_xll.qlIndexFixing($AD$5,BA1557,TRUE,_xll.ohTrigger(Trigger,Trigger6M))</f>
        <v>#NUM!</v>
      </c>
      <c r="BE1557" s="242">
        <f>IFERROR(_xll.qlIndexFixing($BF$1,BA1557,,_xll.ohTrigger(Trigger,Trigger6M)),#N/A)</f>
        <v>1.5986148717181087E-2</v>
      </c>
    </row>
    <row r="1558" spans="52:57" ht="11.25" customHeight="1" x14ac:dyDescent="0.25">
      <c r="AZ1558" s="99" t="s">
        <v>83</v>
      </c>
      <c r="BA1558" s="98">
        <f>_xll.qlInterestRateIndexFixingDate(Currency&amp;"ibor"&amp;Tenor,BB1558,Trigger)</f>
        <v>50315</v>
      </c>
      <c r="BB1558" s="98">
        <f>_xll.qlCalendarAdvance(Calendar,BB1557,AZ1558,"f",,Trigger)</f>
        <v>50319</v>
      </c>
      <c r="BC1558" s="98">
        <f>_xll.qlInterestRateIndexMaturity(Currency&amp;"ibor"&amp;Tenor,BB1558,Trigger)</f>
        <v>50501</v>
      </c>
      <c r="BD1558" s="242" t="e">
        <f>_xll.qlIndexFixing($AD$5,BA1558,TRUE,_xll.ohTrigger(Trigger,Trigger6M))</f>
        <v>#NUM!</v>
      </c>
      <c r="BE1558" s="242">
        <f>IFERROR(_xll.qlIndexFixing($BF$1,BA1558,,_xll.ohTrigger(Trigger,Trigger6M)),#N/A)</f>
        <v>1.5975940781729456E-2</v>
      </c>
    </row>
    <row r="1559" spans="52:57" ht="11.25" customHeight="1" x14ac:dyDescent="0.25">
      <c r="AZ1559" s="99" t="s">
        <v>83</v>
      </c>
      <c r="BA1559" s="98">
        <f>_xll.qlInterestRateIndexFixingDate(Currency&amp;"ibor"&amp;Tenor,BB1559,Trigger)</f>
        <v>50322</v>
      </c>
      <c r="BB1559" s="98">
        <f>_xll.qlCalendarAdvance(Calendar,BB1558,AZ1559,"f",,Trigger)</f>
        <v>50326</v>
      </c>
      <c r="BC1559" s="98">
        <f>_xll.qlInterestRateIndexMaturity(Currency&amp;"ibor"&amp;Tenor,BB1559,Trigger)</f>
        <v>50508</v>
      </c>
      <c r="BD1559" s="242" t="e">
        <f>_xll.qlIndexFixing($AD$5,BA1559,TRUE,_xll.ohTrigger(Trigger,Trigger6M))</f>
        <v>#NUM!</v>
      </c>
      <c r="BE1559" s="242">
        <f>IFERROR(_xll.qlIndexFixing($BF$1,BA1559,,_xll.ohTrigger(Trigger,Trigger6M)),#N/A)</f>
        <v>1.5966114967565389E-2</v>
      </c>
    </row>
    <row r="1560" spans="52:57" ht="11.25" customHeight="1" x14ac:dyDescent="0.25">
      <c r="AZ1560" s="99" t="s">
        <v>83</v>
      </c>
      <c r="BA1560" s="98">
        <f>_xll.qlInterestRateIndexFixingDate(Currency&amp;"ibor"&amp;Tenor,BB1560,Trigger)</f>
        <v>50329</v>
      </c>
      <c r="BB1560" s="98">
        <f>_xll.qlCalendarAdvance(Calendar,BB1559,AZ1560,"f",,Trigger)</f>
        <v>50333</v>
      </c>
      <c r="BC1560" s="98">
        <f>_xll.qlInterestRateIndexMaturity(Currency&amp;"ibor"&amp;Tenor,BB1560,Trigger)</f>
        <v>50515</v>
      </c>
      <c r="BD1560" s="242" t="e">
        <f>_xll.qlIndexFixing($AD$5,BA1560,TRUE,_xll.ohTrigger(Trigger,Trigger6M))</f>
        <v>#NUM!</v>
      </c>
      <c r="BE1560" s="242">
        <f>IFERROR(_xll.qlIndexFixing($BF$1,BA1560,,_xll.ohTrigger(Trigger,Trigger6M)),#N/A)</f>
        <v>1.5956332076974146E-2</v>
      </c>
    </row>
    <row r="1561" spans="52:57" ht="11.25" customHeight="1" x14ac:dyDescent="0.25">
      <c r="AZ1561" s="99" t="s">
        <v>83</v>
      </c>
      <c r="BA1561" s="98">
        <f>_xll.qlInterestRateIndexFixingDate(Currency&amp;"ibor"&amp;Tenor,BB1561,Trigger)</f>
        <v>50336</v>
      </c>
      <c r="BB1561" s="98">
        <f>_xll.qlCalendarAdvance(Calendar,BB1560,AZ1561,"f",,Trigger)</f>
        <v>50340</v>
      </c>
      <c r="BC1561" s="98">
        <f>_xll.qlInterestRateIndexMaturity(Currency&amp;"ibor"&amp;Tenor,BB1561,Trigger)</f>
        <v>50522</v>
      </c>
      <c r="BD1561" s="242" t="e">
        <f>_xll.qlIndexFixing($AD$5,BA1561,TRUE,_xll.ohTrigger(Trigger,Trigger6M))</f>
        <v>#NUM!</v>
      </c>
      <c r="BE1561" s="242">
        <f>IFERROR(_xll.qlIndexFixing($BF$1,BA1561,,_xll.ohTrigger(Trigger,Trigger6M)),#N/A)</f>
        <v>1.5946592355755598E-2</v>
      </c>
    </row>
    <row r="1562" spans="52:57" ht="11.25" customHeight="1" x14ac:dyDescent="0.25">
      <c r="AZ1562" s="99" t="s">
        <v>83</v>
      </c>
      <c r="BA1562" s="98">
        <f>_xll.qlInterestRateIndexFixingDate(Currency&amp;"ibor"&amp;Tenor,BB1562,Trigger)</f>
        <v>50343</v>
      </c>
      <c r="BB1562" s="98">
        <f>_xll.qlCalendarAdvance(Calendar,BB1561,AZ1562,"f",,Trigger)</f>
        <v>50347</v>
      </c>
      <c r="BC1562" s="98">
        <f>_xll.qlInterestRateIndexMaturity(Currency&amp;"ibor"&amp;Tenor,BB1562,Trigger)</f>
        <v>50528</v>
      </c>
      <c r="BD1562" s="242" t="e">
        <f>_xll.qlIndexFixing($AD$5,BA1562,TRUE,_xll.ohTrigger(Trigger,Trigger6M))</f>
        <v>#NUM!</v>
      </c>
      <c r="BE1562" s="242">
        <f>IFERROR(_xll.qlIndexFixing($BF$1,BA1562,,_xll.ohTrigger(Trigger,Trigger6M)),#N/A)</f>
        <v>1.5937221903320163E-2</v>
      </c>
    </row>
    <row r="1563" spans="52:57" ht="11.25" customHeight="1" x14ac:dyDescent="0.25">
      <c r="AZ1563" s="99" t="s">
        <v>83</v>
      </c>
      <c r="BA1563" s="98">
        <f>_xll.qlInterestRateIndexFixingDate(Currency&amp;"ibor"&amp;Tenor,BB1563,Trigger)</f>
        <v>50350</v>
      </c>
      <c r="BB1563" s="98">
        <f>_xll.qlCalendarAdvance(Calendar,BB1562,AZ1563,"f",,Trigger)</f>
        <v>50354</v>
      </c>
      <c r="BC1563" s="98">
        <f>_xll.qlInterestRateIndexMaturity(Currency&amp;"ibor"&amp;Tenor,BB1563,Trigger)</f>
        <v>50535</v>
      </c>
      <c r="BD1563" s="242" t="e">
        <f>_xll.qlIndexFixing($AD$5,BA1563,TRUE,_xll.ohTrigger(Trigger,Trigger6M))</f>
        <v>#NUM!</v>
      </c>
      <c r="BE1563" s="242">
        <f>IFERROR(_xll.qlIndexFixing($BF$1,BA1563,,_xll.ohTrigger(Trigger,Trigger6M)),#N/A)</f>
        <v>1.5927566481079417E-2</v>
      </c>
    </row>
    <row r="1564" spans="52:57" ht="11.25" customHeight="1" x14ac:dyDescent="0.25">
      <c r="AZ1564" s="99" t="s">
        <v>83</v>
      </c>
      <c r="BA1564" s="98">
        <f>_xll.qlInterestRateIndexFixingDate(Currency&amp;"ibor"&amp;Tenor,BB1564,Trigger)</f>
        <v>50357</v>
      </c>
      <c r="BB1564" s="98">
        <f>_xll.qlCalendarAdvance(Calendar,BB1563,AZ1564,"f",,Trigger)</f>
        <v>50361</v>
      </c>
      <c r="BC1564" s="98">
        <f>_xll.qlInterestRateIndexMaturity(Currency&amp;"ibor"&amp;Tenor,BB1564,Trigger)</f>
        <v>50542</v>
      </c>
      <c r="BD1564" s="242" t="e">
        <f>_xll.qlIndexFixing($AD$5,BA1564,TRUE,_xll.ohTrigger(Trigger,Trigger6M))</f>
        <v>#NUM!</v>
      </c>
      <c r="BE1564" s="242">
        <f>IFERROR(_xll.qlIndexFixing($BF$1,BA1564,,_xll.ohTrigger(Trigger,Trigger6M)),#N/A)</f>
        <v>1.5917954945861307E-2</v>
      </c>
    </row>
    <row r="1565" spans="52:57" ht="11.25" customHeight="1" x14ac:dyDescent="0.25">
      <c r="AZ1565" s="99" t="s">
        <v>83</v>
      </c>
      <c r="BA1565" s="98">
        <f>_xll.qlInterestRateIndexFixingDate(Currency&amp;"ibor"&amp;Tenor,BB1565,Trigger)</f>
        <v>50364</v>
      </c>
      <c r="BB1565" s="98">
        <f>_xll.qlCalendarAdvance(Calendar,BB1564,AZ1565,"f",,Trigger)</f>
        <v>50368</v>
      </c>
      <c r="BC1565" s="98">
        <f>_xll.qlInterestRateIndexMaturity(Currency&amp;"ibor"&amp;Tenor,BB1565,Trigger)</f>
        <v>50549</v>
      </c>
      <c r="BD1565" s="242" t="e">
        <f>_xll.qlIndexFixing($AD$5,BA1565,TRUE,_xll.ohTrigger(Trigger,Trigger6M))</f>
        <v>#NUM!</v>
      </c>
      <c r="BE1565" s="242">
        <f>IFERROR(_xll.qlIndexFixing($BF$1,BA1565,,_xll.ohTrigger(Trigger,Trigger6M)),#N/A)</f>
        <v>1.5908387543453754E-2</v>
      </c>
    </row>
    <row r="1566" spans="52:57" ht="11.25" customHeight="1" x14ac:dyDescent="0.25">
      <c r="AZ1566" s="99" t="s">
        <v>83</v>
      </c>
      <c r="BA1566" s="98">
        <f>_xll.qlInterestRateIndexFixingDate(Currency&amp;"ibor"&amp;Tenor,BB1566,Trigger)</f>
        <v>50371</v>
      </c>
      <c r="BB1566" s="98">
        <f>_xll.qlCalendarAdvance(Calendar,BB1565,AZ1566,"f",,Trigger)</f>
        <v>50375</v>
      </c>
      <c r="BC1566" s="98">
        <f>_xll.qlInterestRateIndexMaturity(Currency&amp;"ibor"&amp;Tenor,BB1566,Trigger)</f>
        <v>50557</v>
      </c>
      <c r="BD1566" s="242" t="e">
        <f>_xll.qlIndexFixing($AD$5,BA1566,TRUE,_xll.ohTrigger(Trigger,Trigger6M))</f>
        <v>#NUM!</v>
      </c>
      <c r="BE1566" s="242">
        <f>IFERROR(_xll.qlIndexFixing($BF$1,BA1566,,_xll.ohTrigger(Trigger,Trigger6M)),#N/A)</f>
        <v>1.5898549893222119E-2</v>
      </c>
    </row>
    <row r="1567" spans="52:57" ht="11.25" customHeight="1" x14ac:dyDescent="0.25">
      <c r="AZ1567" s="99" t="s">
        <v>83</v>
      </c>
      <c r="BA1567" s="98">
        <f>_xll.qlInterestRateIndexFixingDate(Currency&amp;"ibor"&amp;Tenor,BB1567,Trigger)</f>
        <v>50378</v>
      </c>
      <c r="BB1567" s="98">
        <f>_xll.qlCalendarAdvance(Calendar,BB1566,AZ1567,"f",,Trigger)</f>
        <v>50382</v>
      </c>
      <c r="BC1567" s="98">
        <f>_xll.qlInterestRateIndexMaturity(Currency&amp;"ibor"&amp;Tenor,BB1567,Trigger)</f>
        <v>50564</v>
      </c>
      <c r="BD1567" s="242" t="e">
        <f>_xll.qlIndexFixing($AD$5,BA1567,TRUE,_xll.ohTrigger(Trigger,Trigger6M))</f>
        <v>#NUM!</v>
      </c>
      <c r="BE1567" s="242">
        <f>IFERROR(_xll.qlIndexFixing($BF$1,BA1567,,_xll.ohTrigger(Trigger,Trigger6M)),#N/A)</f>
        <v>1.5889074349988114E-2</v>
      </c>
    </row>
    <row r="1568" spans="52:57" ht="11.25" customHeight="1" x14ac:dyDescent="0.25">
      <c r="AZ1568" s="99" t="s">
        <v>83</v>
      </c>
      <c r="BA1568" s="98">
        <f>_xll.qlInterestRateIndexFixingDate(Currency&amp;"ibor"&amp;Tenor,BB1568,Trigger)</f>
        <v>50385</v>
      </c>
      <c r="BB1568" s="98">
        <f>_xll.qlCalendarAdvance(Calendar,BB1567,AZ1568,"f",,Trigger)</f>
        <v>50389</v>
      </c>
      <c r="BC1568" s="98">
        <f>_xll.qlInterestRateIndexMaturity(Currency&amp;"ibor"&amp;Tenor,BB1568,Trigger)</f>
        <v>50571</v>
      </c>
      <c r="BD1568" s="242" t="e">
        <f>_xll.qlIndexFixing($AD$5,BA1568,TRUE,_xll.ohTrigger(Trigger,Trigger6M))</f>
        <v>#NUM!</v>
      </c>
      <c r="BE1568" s="242">
        <f>IFERROR(_xll.qlIndexFixing($BF$1,BA1568,,_xll.ohTrigger(Trigger,Trigger6M)),#N/A)</f>
        <v>1.5879643696690711E-2</v>
      </c>
    </row>
    <row r="1569" spans="52:57" ht="11.25" customHeight="1" x14ac:dyDescent="0.25">
      <c r="AZ1569" s="99" t="s">
        <v>83</v>
      </c>
      <c r="BA1569" s="98">
        <f>_xll.qlInterestRateIndexFixingDate(Currency&amp;"ibor"&amp;Tenor,BB1569,Trigger)</f>
        <v>50392</v>
      </c>
      <c r="BB1569" s="98">
        <f>_xll.qlCalendarAdvance(Calendar,BB1568,AZ1569,"f",,Trigger)</f>
        <v>50396</v>
      </c>
      <c r="BC1569" s="98">
        <f>_xll.qlInterestRateIndexMaturity(Currency&amp;"ibor"&amp;Tenor,BB1569,Trigger)</f>
        <v>50578</v>
      </c>
      <c r="BD1569" s="242" t="e">
        <f>_xll.qlIndexFixing($AD$5,BA1569,TRUE,_xll.ohTrigger(Trigger,Trigger6M))</f>
        <v>#NUM!</v>
      </c>
      <c r="BE1569" s="242">
        <f>IFERROR(_xll.qlIndexFixing($BF$1,BA1569,,_xll.ohTrigger(Trigger,Trigger6M)),#N/A)</f>
        <v>1.5870258179117476E-2</v>
      </c>
    </row>
    <row r="1570" spans="52:57" ht="11.25" customHeight="1" x14ac:dyDescent="0.25">
      <c r="AZ1570" s="99" t="s">
        <v>83</v>
      </c>
      <c r="BA1570" s="98">
        <f>_xll.qlInterestRateIndexFixingDate(Currency&amp;"ibor"&amp;Tenor,BB1570,Trigger)</f>
        <v>50398</v>
      </c>
      <c r="BB1570" s="98">
        <f>_xll.qlCalendarAdvance(Calendar,BB1569,AZ1570,"f",,Trigger)</f>
        <v>50403</v>
      </c>
      <c r="BC1570" s="98">
        <f>_xll.qlInterestRateIndexMaturity(Currency&amp;"ibor"&amp;Tenor,BB1570,Trigger)</f>
        <v>50585</v>
      </c>
      <c r="BD1570" s="242" t="e">
        <f>_xll.qlIndexFixing($AD$5,BA1570,TRUE,_xll.ohTrigger(Trigger,Trigger6M))</f>
        <v>#NUM!</v>
      </c>
      <c r="BE1570" s="242">
        <f>IFERROR(_xll.qlIndexFixing($BF$1,BA1570,,_xll.ohTrigger(Trigger,Trigger6M)),#N/A)</f>
        <v>1.5860918043054222E-2</v>
      </c>
    </row>
    <row r="1571" spans="52:57" ht="11.25" customHeight="1" x14ac:dyDescent="0.25">
      <c r="AZ1571" s="99" t="s">
        <v>83</v>
      </c>
      <c r="BA1571" s="98">
        <f>_xll.qlInterestRateIndexFixingDate(Currency&amp;"ibor"&amp;Tenor,BB1571,Trigger)</f>
        <v>50405</v>
      </c>
      <c r="BB1571" s="98">
        <f>_xll.qlCalendarAdvance(Calendar,BB1570,AZ1571,"f",,Trigger)</f>
        <v>50410</v>
      </c>
      <c r="BC1571" s="98">
        <f>_xll.qlInterestRateIndexMaturity(Currency&amp;"ibor"&amp;Tenor,BB1571,Trigger)</f>
        <v>50591</v>
      </c>
      <c r="BD1571" s="242" t="e">
        <f>_xll.qlIndexFixing($AD$5,BA1571,TRUE,_xll.ohTrigger(Trigger,Trigger6M))</f>
        <v>#NUM!</v>
      </c>
      <c r="BE1571" s="242">
        <f>IFERROR(_xll.qlIndexFixing($BF$1,BA1571,,_xll.ohTrigger(Trigger,Trigger6M)),#N/A)</f>
        <v>1.58519236818935E-2</v>
      </c>
    </row>
    <row r="1572" spans="52:57" ht="11.25" customHeight="1" x14ac:dyDescent="0.25">
      <c r="AZ1572" s="99" t="s">
        <v>83</v>
      </c>
      <c r="BA1572" s="98">
        <f>_xll.qlInterestRateIndexFixingDate(Currency&amp;"ibor"&amp;Tenor,BB1572,Trigger)</f>
        <v>50413</v>
      </c>
      <c r="BB1572" s="98">
        <f>_xll.qlCalendarAdvance(Calendar,BB1571,AZ1572,"f",,Trigger)</f>
        <v>50417</v>
      </c>
      <c r="BC1572" s="98">
        <f>_xll.qlInterestRateIndexMaturity(Currency&amp;"ibor"&amp;Tenor,BB1572,Trigger)</f>
        <v>50598</v>
      </c>
      <c r="BD1572" s="242" t="e">
        <f>_xll.qlIndexFixing($AD$5,BA1572,TRUE,_xll.ohTrigger(Trigger,Trigger6M))</f>
        <v>#NUM!</v>
      </c>
      <c r="BE1572" s="242">
        <f>IFERROR(_xll.qlIndexFixing($BF$1,BA1572,,_xll.ohTrigger(Trigger,Trigger6M)),#N/A)</f>
        <v>1.5842672091058198E-2</v>
      </c>
    </row>
    <row r="1573" spans="52:57" ht="11.25" customHeight="1" x14ac:dyDescent="0.25">
      <c r="AZ1573" s="99" t="s">
        <v>83</v>
      </c>
      <c r="BA1573" s="98">
        <f>_xll.qlInterestRateIndexFixingDate(Currency&amp;"ibor"&amp;Tenor,BB1573,Trigger)</f>
        <v>50420</v>
      </c>
      <c r="BB1573" s="98">
        <f>_xll.qlCalendarAdvance(Calendar,BB1572,AZ1573,"f",,Trigger)</f>
        <v>50424</v>
      </c>
      <c r="BC1573" s="98">
        <f>_xll.qlInterestRateIndexMaturity(Currency&amp;"ibor"&amp;Tenor,BB1573,Trigger)</f>
        <v>50605</v>
      </c>
      <c r="BD1573" s="242" t="e">
        <f>_xll.qlIndexFixing($AD$5,BA1573,TRUE,_xll.ohTrigger(Trigger,Trigger6M))</f>
        <v>#NUM!</v>
      </c>
      <c r="BE1573" s="242">
        <f>IFERROR(_xll.qlIndexFixing($BF$1,BA1573,,_xll.ohTrigger(Trigger,Trigger6M)),#N/A)</f>
        <v>1.5833466599271009E-2</v>
      </c>
    </row>
    <row r="1574" spans="52:57" ht="11.25" customHeight="1" x14ac:dyDescent="0.25">
      <c r="AZ1574" s="99" t="s">
        <v>83</v>
      </c>
      <c r="BA1574" s="98">
        <f>_xll.qlInterestRateIndexFixingDate(Currency&amp;"ibor"&amp;Tenor,BB1574,Trigger)</f>
        <v>50427</v>
      </c>
      <c r="BB1574" s="98">
        <f>_xll.qlCalendarAdvance(Calendar,BB1573,AZ1574,"f",,Trigger)</f>
        <v>50431</v>
      </c>
      <c r="BC1574" s="98">
        <f>_xll.qlInterestRateIndexMaturity(Currency&amp;"ibor"&amp;Tenor,BB1574,Trigger)</f>
        <v>50612</v>
      </c>
      <c r="BD1574" s="242" t="e">
        <f>_xll.qlIndexFixing($AD$5,BA1574,TRUE,_xll.ohTrigger(Trigger,Trigger6M))</f>
        <v>#NUM!</v>
      </c>
      <c r="BE1574" s="242">
        <f>IFERROR(_xll.qlIndexFixing($BF$1,BA1574,,_xll.ohTrigger(Trigger,Trigger6M)),#N/A)</f>
        <v>1.5824307452306167E-2</v>
      </c>
    </row>
    <row r="1575" spans="52:57" ht="11.25" customHeight="1" x14ac:dyDescent="0.25">
      <c r="AZ1575" s="99" t="s">
        <v>83</v>
      </c>
      <c r="BA1575" s="98">
        <f>_xll.qlInterestRateIndexFixingDate(Currency&amp;"ibor"&amp;Tenor,BB1575,Trigger)</f>
        <v>50434</v>
      </c>
      <c r="BB1575" s="98">
        <f>_xll.qlCalendarAdvance(Calendar,BB1574,AZ1575,"f",,Trigger)</f>
        <v>50438</v>
      </c>
      <c r="BC1575" s="98">
        <f>_xll.qlInterestRateIndexMaturity(Currency&amp;"ibor"&amp;Tenor,BB1575,Trigger)</f>
        <v>50619</v>
      </c>
      <c r="BD1575" s="242" t="e">
        <f>_xll.qlIndexFixing($AD$5,BA1575,TRUE,_xll.ohTrigger(Trigger,Trigger6M))</f>
        <v>#NUM!</v>
      </c>
      <c r="BE1575" s="242">
        <f>IFERROR(_xll.qlIndexFixing($BF$1,BA1575,,_xll.ohTrigger(Trigger,Trigger6M)),#N/A)</f>
        <v>1.5815194895933481E-2</v>
      </c>
    </row>
    <row r="1576" spans="52:57" ht="11.25" customHeight="1" x14ac:dyDescent="0.25">
      <c r="AZ1576" s="99" t="s">
        <v>83</v>
      </c>
      <c r="BA1576" s="98">
        <f>_xll.qlInterestRateIndexFixingDate(Currency&amp;"ibor"&amp;Tenor,BB1576,Trigger)</f>
        <v>50441</v>
      </c>
      <c r="BB1576" s="98">
        <f>_xll.qlCalendarAdvance(Calendar,BB1575,AZ1576,"f",,Trigger)</f>
        <v>50445</v>
      </c>
      <c r="BC1576" s="98">
        <f>_xll.qlInterestRateIndexMaturity(Currency&amp;"ibor"&amp;Tenor,BB1576,Trigger)</f>
        <v>50626</v>
      </c>
      <c r="BD1576" s="242" t="e">
        <f>_xll.qlIndexFixing($AD$5,BA1576,TRUE,_xll.ohTrigger(Trigger,Trigger6M))</f>
        <v>#NUM!</v>
      </c>
      <c r="BE1576" s="242">
        <f>IFERROR(_xll.qlIndexFixing($BF$1,BA1576,,_xll.ohTrigger(Trigger,Trigger6M)),#N/A)</f>
        <v>1.5806129175925415E-2</v>
      </c>
    </row>
    <row r="1577" spans="52:57" ht="11.25" customHeight="1" x14ac:dyDescent="0.25">
      <c r="AZ1577" s="99" t="s">
        <v>83</v>
      </c>
      <c r="BA1577" s="98">
        <f>_xll.qlInterestRateIndexFixingDate(Currency&amp;"ibor"&amp;Tenor,BB1577,Trigger)</f>
        <v>50448</v>
      </c>
      <c r="BB1577" s="98">
        <f>_xll.qlCalendarAdvance(Calendar,BB1576,AZ1577,"f",,Trigger)</f>
        <v>50452</v>
      </c>
      <c r="BC1577" s="98">
        <f>_xll.qlInterestRateIndexMaturity(Currency&amp;"ibor"&amp;Tenor,BB1577,Trigger)</f>
        <v>50633</v>
      </c>
      <c r="BD1577" s="242" t="e">
        <f>_xll.qlIndexFixing($AD$5,BA1577,TRUE,_xll.ohTrigger(Trigger,Trigger6M))</f>
        <v>#NUM!</v>
      </c>
      <c r="BE1577" s="242">
        <f>IFERROR(_xll.qlIndexFixing($BF$1,BA1577,,_xll.ohTrigger(Trigger,Trigger6M)),#N/A)</f>
        <v>1.5797110538050461E-2</v>
      </c>
    </row>
    <row r="1578" spans="52:57" ht="11.25" customHeight="1" x14ac:dyDescent="0.25">
      <c r="AZ1578" s="99" t="s">
        <v>83</v>
      </c>
      <c r="BA1578" s="98">
        <f>_xll.qlInterestRateIndexFixingDate(Currency&amp;"ibor"&amp;Tenor,BB1578,Trigger)</f>
        <v>50455</v>
      </c>
      <c r="BB1578" s="98">
        <f>_xll.qlCalendarAdvance(Calendar,BB1577,AZ1578,"f",,Trigger)</f>
        <v>50459</v>
      </c>
      <c r="BC1578" s="98">
        <f>_xll.qlInterestRateIndexMaturity(Currency&amp;"ibor"&amp;Tenor,BB1578,Trigger)</f>
        <v>50640</v>
      </c>
      <c r="BD1578" s="242" t="e">
        <f>_xll.qlIndexFixing($AD$5,BA1578,TRUE,_xll.ohTrigger(Trigger,Trigger6M))</f>
        <v>#NUM!</v>
      </c>
      <c r="BE1578" s="242">
        <f>IFERROR(_xll.qlIndexFixing($BF$1,BA1578,,_xll.ohTrigger(Trigger,Trigger6M)),#N/A)</f>
        <v>1.5788139228076661E-2</v>
      </c>
    </row>
    <row r="1579" spans="52:57" ht="11.25" customHeight="1" x14ac:dyDescent="0.25">
      <c r="AZ1579" s="99" t="s">
        <v>83</v>
      </c>
      <c r="BA1579" s="98">
        <f>_xll.qlInterestRateIndexFixingDate(Currency&amp;"ibor"&amp;Tenor,BB1579,Trigger)</f>
        <v>50462</v>
      </c>
      <c r="BB1579" s="98">
        <f>_xll.qlCalendarAdvance(Calendar,BB1578,AZ1579,"f",,Trigger)</f>
        <v>50466</v>
      </c>
      <c r="BC1579" s="98">
        <f>_xll.qlInterestRateIndexMaturity(Currency&amp;"ibor"&amp;Tenor,BB1579,Trigger)</f>
        <v>50650</v>
      </c>
      <c r="BD1579" s="242" t="e">
        <f>_xll.qlIndexFixing($AD$5,BA1579,TRUE,_xll.ohTrigger(Trigger,Trigger6M))</f>
        <v>#NUM!</v>
      </c>
      <c r="BE1579" s="242">
        <f>IFERROR(_xll.qlIndexFixing($BF$1,BA1579,,_xll.ohTrigger(Trigger,Trigger6M)),#N/A)</f>
        <v>1.5778388514276511E-2</v>
      </c>
    </row>
    <row r="1580" spans="52:57" ht="11.25" customHeight="1" x14ac:dyDescent="0.25">
      <c r="AZ1580" s="99" t="s">
        <v>83</v>
      </c>
      <c r="BA1580" s="98">
        <f>_xll.qlInterestRateIndexFixingDate(Currency&amp;"ibor"&amp;Tenor,BB1580,Trigger)</f>
        <v>50469</v>
      </c>
      <c r="BB1580" s="98">
        <f>_xll.qlCalendarAdvance(Calendar,BB1579,AZ1580,"f",,Trigger)</f>
        <v>50473</v>
      </c>
      <c r="BC1580" s="98">
        <f>_xll.qlInterestRateIndexMaturity(Currency&amp;"ibor"&amp;Tenor,BB1580,Trigger)</f>
        <v>50657</v>
      </c>
      <c r="BD1580" s="242" t="e">
        <f>_xll.qlIndexFixing($AD$5,BA1580,TRUE,_xll.ohTrigger(Trigger,Trigger6M))</f>
        <v>#NUM!</v>
      </c>
      <c r="BE1580" s="242">
        <f>IFERROR(_xll.qlIndexFixing($BF$1,BA1580,,_xll.ohTrigger(Trigger,Trigger6M)),#N/A)</f>
        <v>1.5769521944876953E-2</v>
      </c>
    </row>
    <row r="1581" spans="52:57" ht="11.25" customHeight="1" x14ac:dyDescent="0.25">
      <c r="AZ1581" s="99" t="s">
        <v>83</v>
      </c>
      <c r="BA1581" s="98">
        <f>_xll.qlInterestRateIndexFixingDate(Currency&amp;"ibor"&amp;Tenor,BB1581,Trigger)</f>
        <v>50476</v>
      </c>
      <c r="BB1581" s="98">
        <f>_xll.qlCalendarAdvance(Calendar,BB1580,AZ1581,"f",,Trigger)</f>
        <v>50480</v>
      </c>
      <c r="BC1581" s="98">
        <f>_xll.qlInterestRateIndexMaturity(Currency&amp;"ibor"&amp;Tenor,BB1581,Trigger)</f>
        <v>50664</v>
      </c>
      <c r="BD1581" s="242" t="e">
        <f>_xll.qlIndexFixing($AD$5,BA1581,TRUE,_xll.ohTrigger(Trigger,Trigger6M))</f>
        <v>#NUM!</v>
      </c>
      <c r="BE1581" s="242">
        <f>IFERROR(_xll.qlIndexFixing($BF$1,BA1581,,_xll.ohTrigger(Trigger,Trigger6M)),#N/A)</f>
        <v>1.5760703500285009E-2</v>
      </c>
    </row>
    <row r="1582" spans="52:57" ht="11.25" customHeight="1" x14ac:dyDescent="0.25">
      <c r="AZ1582" s="99" t="s">
        <v>83</v>
      </c>
      <c r="BA1582" s="98">
        <f>_xll.qlInterestRateIndexFixingDate(Currency&amp;"ibor"&amp;Tenor,BB1582,Trigger)</f>
        <v>50483</v>
      </c>
      <c r="BB1582" s="98">
        <f>_xll.qlCalendarAdvance(Calendar,BB1581,AZ1582,"f",,Trigger)</f>
        <v>50487</v>
      </c>
      <c r="BC1582" s="98">
        <f>_xll.qlInterestRateIndexMaturity(Currency&amp;"ibor"&amp;Tenor,BB1582,Trigger)</f>
        <v>50671</v>
      </c>
      <c r="BD1582" s="242" t="e">
        <f>_xll.qlIndexFixing($AD$5,BA1582,TRUE,_xll.ohTrigger(Trigger,Trigger6M))</f>
        <v>#NUM!</v>
      </c>
      <c r="BE1582" s="242">
        <f>IFERROR(_xll.qlIndexFixing($BF$1,BA1582,,_xll.ohTrigger(Trigger,Trigger6M)),#N/A)</f>
        <v>1.5751933426285815E-2</v>
      </c>
    </row>
    <row r="1583" spans="52:57" ht="11.25" customHeight="1" x14ac:dyDescent="0.25">
      <c r="AZ1583" s="99" t="s">
        <v>83</v>
      </c>
      <c r="BA1583" s="98">
        <f>_xll.qlInterestRateIndexFixingDate(Currency&amp;"ibor"&amp;Tenor,BB1583,Trigger)</f>
        <v>50490</v>
      </c>
      <c r="BB1583" s="98">
        <f>_xll.qlCalendarAdvance(Calendar,BB1582,AZ1583,"f",,Trigger)</f>
        <v>50494</v>
      </c>
      <c r="BC1583" s="98">
        <f>_xll.qlInterestRateIndexMaturity(Currency&amp;"ibor"&amp;Tenor,BB1583,Trigger)</f>
        <v>50678</v>
      </c>
      <c r="BD1583" s="242" t="e">
        <f>_xll.qlIndexFixing($AD$5,BA1583,TRUE,_xll.ohTrigger(Trigger,Trigger6M))</f>
        <v>#NUM!</v>
      </c>
      <c r="BE1583" s="242">
        <f>IFERROR(_xll.qlIndexFixing($BF$1,BA1583,,_xll.ohTrigger(Trigger,Trigger6M)),#N/A)</f>
        <v>1.5743211968664936E-2</v>
      </c>
    </row>
    <row r="1584" spans="52:57" ht="11.25" customHeight="1" x14ac:dyDescent="0.25">
      <c r="AZ1584" s="99" t="s">
        <v>83</v>
      </c>
      <c r="BA1584" s="98">
        <f>_xll.qlInterestRateIndexFixingDate(Currency&amp;"ibor"&amp;Tenor,BB1584,Trigger)</f>
        <v>50497</v>
      </c>
      <c r="BB1584" s="98">
        <f>_xll.qlCalendarAdvance(Calendar,BB1583,AZ1584,"f",,Trigger)</f>
        <v>50501</v>
      </c>
      <c r="BC1584" s="98">
        <f>_xll.qlInterestRateIndexMaturity(Currency&amp;"ibor"&amp;Tenor,BB1584,Trigger)</f>
        <v>50684</v>
      </c>
      <c r="BD1584" s="242" t="e">
        <f>_xll.qlIndexFixing($AD$5,BA1584,TRUE,_xll.ohTrigger(Trigger,Trigger6M))</f>
        <v>#NUM!</v>
      </c>
      <c r="BE1584" s="242">
        <f>IFERROR(_xll.qlIndexFixing($BF$1,BA1584,,_xll.ohTrigger(Trigger,Trigger6M)),#N/A)</f>
        <v>1.5734798952264019E-2</v>
      </c>
    </row>
    <row r="1585" spans="52:57" ht="11.25" customHeight="1" x14ac:dyDescent="0.25">
      <c r="AZ1585" s="99" t="s">
        <v>83</v>
      </c>
      <c r="BA1585" s="98">
        <f>_xll.qlInterestRateIndexFixingDate(Currency&amp;"ibor"&amp;Tenor,BB1585,Trigger)</f>
        <v>50504</v>
      </c>
      <c r="BB1585" s="98">
        <f>_xll.qlCalendarAdvance(Calendar,BB1584,AZ1585,"f",,Trigger)</f>
        <v>50508</v>
      </c>
      <c r="BC1585" s="98">
        <f>_xll.qlInterestRateIndexMaturity(Currency&amp;"ibor"&amp;Tenor,BB1585,Trigger)</f>
        <v>50691</v>
      </c>
      <c r="BD1585" s="242" t="e">
        <f>_xll.qlIndexFixing($AD$5,BA1585,TRUE,_xll.ohTrigger(Trigger,Trigger6M))</f>
        <v>#NUM!</v>
      </c>
      <c r="BE1585" s="242">
        <f>IFERROR(_xll.qlIndexFixing($BF$1,BA1585,,_xll.ohTrigger(Trigger,Trigger6M)),#N/A)</f>
        <v>1.5726172247512816E-2</v>
      </c>
    </row>
    <row r="1586" spans="52:57" ht="11.25" customHeight="1" x14ac:dyDescent="0.25">
      <c r="AZ1586" s="99" t="s">
        <v>83</v>
      </c>
      <c r="BA1586" s="98">
        <f>_xll.qlInterestRateIndexFixingDate(Currency&amp;"ibor"&amp;Tenor,BB1586,Trigger)</f>
        <v>50511</v>
      </c>
      <c r="BB1586" s="98">
        <f>_xll.qlCalendarAdvance(Calendar,BB1585,AZ1586,"f",,Trigger)</f>
        <v>50515</v>
      </c>
      <c r="BC1586" s="98">
        <f>_xll.qlInterestRateIndexMaturity(Currency&amp;"ibor"&amp;Tenor,BB1586,Trigger)</f>
        <v>50698</v>
      </c>
      <c r="BD1586" s="242" t="e">
        <f>_xll.qlIndexFixing($AD$5,BA1586,TRUE,_xll.ohTrigger(Trigger,Trigger6M))</f>
        <v>#NUM!</v>
      </c>
      <c r="BE1586" s="242">
        <f>IFERROR(_xll.qlIndexFixing($BF$1,BA1586,,_xll.ohTrigger(Trigger,Trigger6M)),#N/A)</f>
        <v>1.5717594876583887E-2</v>
      </c>
    </row>
    <row r="1587" spans="52:57" ht="11.25" customHeight="1" x14ac:dyDescent="0.25">
      <c r="AZ1587" s="99" t="s">
        <v>83</v>
      </c>
      <c r="BA1587" s="98">
        <f>_xll.qlInterestRateIndexFixingDate(Currency&amp;"ibor"&amp;Tenor,BB1587,Trigger)</f>
        <v>50516</v>
      </c>
      <c r="BB1587" s="98">
        <f>_xll.qlCalendarAdvance(Calendar,BB1586,AZ1587,"f",,Trigger)</f>
        <v>50522</v>
      </c>
      <c r="BC1587" s="98">
        <f>_xll.qlInterestRateIndexMaturity(Currency&amp;"ibor"&amp;Tenor,BB1587,Trigger)</f>
        <v>50705</v>
      </c>
      <c r="BD1587" s="242" t="e">
        <f>_xll.qlIndexFixing($AD$5,BA1587,TRUE,_xll.ohTrigger(Trigger,Trigger6M))</f>
        <v>#NUM!</v>
      </c>
      <c r="BE1587" s="242">
        <f>IFERROR(_xll.qlIndexFixing($BF$1,BA1587,,_xll.ohTrigger(Trigger,Trigger6M)),#N/A)</f>
        <v>1.5709067085252215E-2</v>
      </c>
    </row>
    <row r="1588" spans="52:57" ht="11.25" customHeight="1" x14ac:dyDescent="0.25">
      <c r="AZ1588" s="99" t="s">
        <v>83</v>
      </c>
      <c r="BA1588" s="98">
        <f>_xll.qlInterestRateIndexFixingDate(Currency&amp;"ibor"&amp;Tenor,BB1588,Trigger)</f>
        <v>50525</v>
      </c>
      <c r="BB1588" s="98">
        <f>_xll.qlCalendarAdvance(Calendar,BB1587,AZ1588,"f",,Trigger)</f>
        <v>50529</v>
      </c>
      <c r="BC1588" s="98">
        <f>_xll.qlInterestRateIndexMaturity(Currency&amp;"ibor"&amp;Tenor,BB1588,Trigger)</f>
        <v>50713</v>
      </c>
      <c r="BD1588" s="242" t="e">
        <f>_xll.qlIndexFixing($AD$5,BA1588,TRUE,_xll.ohTrigger(Trigger,Trigger6M))</f>
        <v>#NUM!</v>
      </c>
      <c r="BE1588" s="242">
        <f>IFERROR(_xll.qlIndexFixing($BF$1,BA1588,,_xll.ohTrigger(Trigger,Trigger6M)),#N/A)</f>
        <v>1.5700342528653596E-2</v>
      </c>
    </row>
    <row r="1589" spans="52:57" ht="11.25" customHeight="1" x14ac:dyDescent="0.25">
      <c r="AZ1589" s="99" t="s">
        <v>83</v>
      </c>
      <c r="BA1589" s="98">
        <f>_xll.qlInterestRateIndexFixingDate(Currency&amp;"ibor"&amp;Tenor,BB1589,Trigger)</f>
        <v>50532</v>
      </c>
      <c r="BB1589" s="98">
        <f>_xll.qlCalendarAdvance(Calendar,BB1588,AZ1589,"f",,Trigger)</f>
        <v>50536</v>
      </c>
      <c r="BC1589" s="98">
        <f>_xll.qlInterestRateIndexMaturity(Currency&amp;"ibor"&amp;Tenor,BB1589,Trigger)</f>
        <v>50720</v>
      </c>
      <c r="BD1589" s="242" t="e">
        <f>_xll.qlIndexFixing($AD$5,BA1589,TRUE,_xll.ohTrigger(Trigger,Trigger6M))</f>
        <v>#NUM!</v>
      </c>
      <c r="BE1589" s="242">
        <f>IFERROR(_xll.qlIndexFixing($BF$1,BA1589,,_xll.ohTrigger(Trigger,Trigger6M)),#N/A)</f>
        <v>1.5691917930745616E-2</v>
      </c>
    </row>
    <row r="1590" spans="52:57" ht="11.25" customHeight="1" x14ac:dyDescent="0.25">
      <c r="AZ1590" s="99" t="s">
        <v>83</v>
      </c>
      <c r="BA1590" s="98">
        <f>_xll.qlInterestRateIndexFixingDate(Currency&amp;"ibor"&amp;Tenor,BB1590,Trigger)</f>
        <v>50539</v>
      </c>
      <c r="BB1590" s="98">
        <f>_xll.qlCalendarAdvance(Calendar,BB1589,AZ1590,"f",,Trigger)</f>
        <v>50543</v>
      </c>
      <c r="BC1590" s="98">
        <f>_xll.qlInterestRateIndexMaturity(Currency&amp;"ibor"&amp;Tenor,BB1590,Trigger)</f>
        <v>50727</v>
      </c>
      <c r="BD1590" s="242" t="e">
        <f>_xll.qlIndexFixing($AD$5,BA1590,TRUE,_xll.ohTrigger(Trigger,Trigger6M))</f>
        <v>#NUM!</v>
      </c>
      <c r="BE1590" s="242">
        <f>IFERROR(_xll.qlIndexFixing($BF$1,BA1590,,_xll.ohTrigger(Trigger,Trigger6M)),#N/A)</f>
        <v>1.5683543669691016E-2</v>
      </c>
    </row>
    <row r="1591" spans="52:57" ht="11.25" customHeight="1" x14ac:dyDescent="0.25">
      <c r="AZ1591" s="99" t="s">
        <v>83</v>
      </c>
      <c r="BA1591" s="98">
        <f>_xll.qlInterestRateIndexFixingDate(Currency&amp;"ibor"&amp;Tenor,BB1591,Trigger)</f>
        <v>50546</v>
      </c>
      <c r="BB1591" s="98">
        <f>_xll.qlCalendarAdvance(Calendar,BB1590,AZ1591,"f",,Trigger)</f>
        <v>50550</v>
      </c>
      <c r="BC1591" s="98">
        <f>_xll.qlInterestRateIndexMaturity(Currency&amp;"ibor"&amp;Tenor,BB1591,Trigger)</f>
        <v>50734</v>
      </c>
      <c r="BD1591" s="242" t="e">
        <f>_xll.qlIndexFixing($AD$5,BA1591,TRUE,_xll.ohTrigger(Trigger,Trigger6M))</f>
        <v>#NUM!</v>
      </c>
      <c r="BE1591" s="242">
        <f>IFERROR(_xll.qlIndexFixing($BF$1,BA1591,,_xll.ohTrigger(Trigger,Trigger6M)),#N/A)</f>
        <v>1.5675219991271885E-2</v>
      </c>
    </row>
    <row r="1592" spans="52:57" ht="11.25" customHeight="1" x14ac:dyDescent="0.25">
      <c r="AZ1592" s="99" t="s">
        <v>83</v>
      </c>
      <c r="BA1592" s="98">
        <f>_xll.qlInterestRateIndexFixingDate(Currency&amp;"ibor"&amp;Tenor,BB1592,Trigger)</f>
        <v>50553</v>
      </c>
      <c r="BB1592" s="98">
        <f>_xll.qlCalendarAdvance(Calendar,BB1591,AZ1592,"f",,Trigger)</f>
        <v>50557</v>
      </c>
      <c r="BC1592" s="98">
        <f>_xll.qlInterestRateIndexMaturity(Currency&amp;"ibor"&amp;Tenor,BB1592,Trigger)</f>
        <v>50740</v>
      </c>
      <c r="BD1592" s="242" t="e">
        <f>_xll.qlIndexFixing($AD$5,BA1592,TRUE,_xll.ohTrigger(Trigger,Trigger6M))</f>
        <v>#NUM!</v>
      </c>
      <c r="BE1592" s="242">
        <f>IFERROR(_xll.qlIndexFixing($BF$1,BA1592,,_xll.ohTrigger(Trigger,Trigger6M)),#N/A)</f>
        <v>1.5667180424645325E-2</v>
      </c>
    </row>
    <row r="1593" spans="52:57" ht="11.25" customHeight="1" x14ac:dyDescent="0.25">
      <c r="AZ1593" s="99" t="s">
        <v>83</v>
      </c>
      <c r="BA1593" s="98">
        <f>_xll.qlInterestRateIndexFixingDate(Currency&amp;"ibor"&amp;Tenor,BB1593,Trigger)</f>
        <v>50560</v>
      </c>
      <c r="BB1593" s="98">
        <f>_xll.qlCalendarAdvance(Calendar,BB1592,AZ1593,"f",,Trigger)</f>
        <v>50564</v>
      </c>
      <c r="BC1593" s="98">
        <f>_xll.qlInterestRateIndexMaturity(Currency&amp;"ibor"&amp;Tenor,BB1593,Trigger)</f>
        <v>50747</v>
      </c>
      <c r="BD1593" s="242" t="e">
        <f>_xll.qlIndexFixing($AD$5,BA1593,TRUE,_xll.ohTrigger(Trigger,Trigger6M))</f>
        <v>#NUM!</v>
      </c>
      <c r="BE1593" s="242">
        <f>IFERROR(_xll.qlIndexFixing($BF$1,BA1593,,_xll.ohTrigger(Trigger,Trigger6M)),#N/A)</f>
        <v>1.5658955272147865E-2</v>
      </c>
    </row>
    <row r="1594" spans="52:57" ht="11.25" customHeight="1" x14ac:dyDescent="0.25">
      <c r="AZ1594" s="99" t="s">
        <v>83</v>
      </c>
      <c r="BA1594" s="98">
        <f>_xll.qlInterestRateIndexFixingDate(Currency&amp;"ibor"&amp;Tenor,BB1594,Trigger)</f>
        <v>50567</v>
      </c>
      <c r="BB1594" s="98">
        <f>_xll.qlCalendarAdvance(Calendar,BB1593,AZ1594,"f",,Trigger)</f>
        <v>50571</v>
      </c>
      <c r="BC1594" s="98">
        <f>_xll.qlInterestRateIndexMaturity(Currency&amp;"ibor"&amp;Tenor,BB1594,Trigger)</f>
        <v>50754</v>
      </c>
      <c r="BD1594" s="242" t="e">
        <f>_xll.qlIndexFixing($AD$5,BA1594,TRUE,_xll.ohTrigger(Trigger,Trigger6M))</f>
        <v>#NUM!</v>
      </c>
      <c r="BE1594" s="242">
        <f>IFERROR(_xll.qlIndexFixing($BF$1,BA1594,,_xll.ohTrigger(Trigger,Trigger6M)),#N/A)</f>
        <v>1.5650781419661204E-2</v>
      </c>
    </row>
    <row r="1595" spans="52:57" ht="11.25" customHeight="1" x14ac:dyDescent="0.25">
      <c r="AZ1595" s="99" t="s">
        <v>83</v>
      </c>
      <c r="BA1595" s="98">
        <f>_xll.qlInterestRateIndexFixingDate(Currency&amp;"ibor"&amp;Tenor,BB1595,Trigger)</f>
        <v>50574</v>
      </c>
      <c r="BB1595" s="98">
        <f>_xll.qlCalendarAdvance(Calendar,BB1594,AZ1595,"f",,Trigger)</f>
        <v>50578</v>
      </c>
      <c r="BC1595" s="98">
        <f>_xll.qlInterestRateIndexMaturity(Currency&amp;"ibor"&amp;Tenor,BB1595,Trigger)</f>
        <v>50761</v>
      </c>
      <c r="BD1595" s="242" t="e">
        <f>_xll.qlIndexFixing($AD$5,BA1595,TRUE,_xll.ohTrigger(Trigger,Trigger6M))</f>
        <v>#NUM!</v>
      </c>
      <c r="BE1595" s="242">
        <f>IFERROR(_xll.qlIndexFixing($BF$1,BA1595,,_xll.ohTrigger(Trigger,Trigger6M)),#N/A)</f>
        <v>1.5642659112957702E-2</v>
      </c>
    </row>
    <row r="1596" spans="52:57" ht="11.25" customHeight="1" x14ac:dyDescent="0.25">
      <c r="AZ1596" s="99" t="s">
        <v>83</v>
      </c>
      <c r="BA1596" s="98">
        <f>_xll.qlInterestRateIndexFixingDate(Currency&amp;"ibor"&amp;Tenor,BB1596,Trigger)</f>
        <v>50581</v>
      </c>
      <c r="BB1596" s="98">
        <f>_xll.qlCalendarAdvance(Calendar,BB1595,AZ1596,"f",,Trigger)</f>
        <v>50585</v>
      </c>
      <c r="BC1596" s="98">
        <f>_xll.qlInterestRateIndexMaturity(Currency&amp;"ibor"&amp;Tenor,BB1596,Trigger)</f>
        <v>50768</v>
      </c>
      <c r="BD1596" s="242" t="e">
        <f>_xll.qlIndexFixing($AD$5,BA1596,TRUE,_xll.ohTrigger(Trigger,Trigger6M))</f>
        <v>#NUM!</v>
      </c>
      <c r="BE1596" s="242">
        <f>IFERROR(_xll.qlIndexFixing($BF$1,BA1596,,_xll.ohTrigger(Trigger,Trigger6M)),#N/A)</f>
        <v>1.5634588597810164E-2</v>
      </c>
    </row>
    <row r="1597" spans="52:57" ht="11.25" customHeight="1" x14ac:dyDescent="0.25">
      <c r="AZ1597" s="99" t="s">
        <v>83</v>
      </c>
      <c r="BA1597" s="98">
        <f>_xll.qlInterestRateIndexFixingDate(Currency&amp;"ibor"&amp;Tenor,BB1597,Trigger)</f>
        <v>50588</v>
      </c>
      <c r="BB1597" s="98">
        <f>_xll.qlCalendarAdvance(Calendar,BB1596,AZ1597,"f",,Trigger)</f>
        <v>50592</v>
      </c>
      <c r="BC1597" s="98">
        <f>_xll.qlInterestRateIndexMaturity(Currency&amp;"ibor"&amp;Tenor,BB1597,Trigger)</f>
        <v>50776</v>
      </c>
      <c r="BD1597" s="242" t="e">
        <f>_xll.qlIndexFixing($AD$5,BA1597,TRUE,_xll.ohTrigger(Trigger,Trigger6M))</f>
        <v>#NUM!</v>
      </c>
      <c r="BE1597" s="242">
        <f>IFERROR(_xll.qlIndexFixing($BF$1,BA1597,,_xll.ohTrigger(Trigger,Trigger6M)),#N/A)</f>
        <v>1.5626353919757013E-2</v>
      </c>
    </row>
    <row r="1598" spans="52:57" ht="11.25" customHeight="1" x14ac:dyDescent="0.25">
      <c r="AZ1598" s="99" t="s">
        <v>83</v>
      </c>
      <c r="BA1598" s="98">
        <f>_xll.qlInterestRateIndexFixingDate(Currency&amp;"ibor"&amp;Tenor,BB1598,Trigger)</f>
        <v>50595</v>
      </c>
      <c r="BB1598" s="98">
        <f>_xll.qlCalendarAdvance(Calendar,BB1597,AZ1598,"f",,Trigger)</f>
        <v>50599</v>
      </c>
      <c r="BC1598" s="98">
        <f>_xll.qlInterestRateIndexMaturity(Currency&amp;"ibor"&amp;Tenor,BB1598,Trigger)</f>
        <v>50783</v>
      </c>
      <c r="BD1598" s="242" t="e">
        <f>_xll.qlIndexFixing($AD$5,BA1598,TRUE,_xll.ohTrigger(Trigger,Trigger6M))</f>
        <v>#NUM!</v>
      </c>
      <c r="BE1598" s="242">
        <f>IFERROR(_xll.qlIndexFixing($BF$1,BA1598,,_xll.ohTrigger(Trigger,Trigger6M)),#N/A)</f>
        <v>1.5618391201616075E-2</v>
      </c>
    </row>
    <row r="1599" spans="52:57" ht="11.25" customHeight="1" x14ac:dyDescent="0.25">
      <c r="AZ1599" s="99" t="s">
        <v>83</v>
      </c>
      <c r="BA1599" s="98">
        <f>_xll.qlInterestRateIndexFixingDate(Currency&amp;"ibor"&amp;Tenor,BB1599,Trigger)</f>
        <v>50602</v>
      </c>
      <c r="BB1599" s="98">
        <f>_xll.qlCalendarAdvance(Calendar,BB1598,AZ1599,"f",,Trigger)</f>
        <v>50606</v>
      </c>
      <c r="BC1599" s="98">
        <f>_xll.qlInterestRateIndexMaturity(Currency&amp;"ibor"&amp;Tenor,BB1599,Trigger)</f>
        <v>50790</v>
      </c>
      <c r="BD1599" s="242" t="e">
        <f>_xll.qlIndexFixing($AD$5,BA1599,TRUE,_xll.ohTrigger(Trigger,Trigger6M))</f>
        <v>#NUM!</v>
      </c>
      <c r="BE1599" s="242">
        <f>IFERROR(_xll.qlIndexFixing($BF$1,BA1599,,_xll.ohTrigger(Trigger,Trigger6M)),#N/A)</f>
        <v>1.561048103234778E-2</v>
      </c>
    </row>
    <row r="1600" spans="52:57" ht="11.25" customHeight="1" x14ac:dyDescent="0.25">
      <c r="AZ1600" s="99" t="s">
        <v>83</v>
      </c>
      <c r="BA1600" s="98">
        <f>_xll.qlInterestRateIndexFixingDate(Currency&amp;"ibor"&amp;Tenor,BB1600,Trigger)</f>
        <v>50609</v>
      </c>
      <c r="BB1600" s="98">
        <f>_xll.qlCalendarAdvance(Calendar,BB1599,AZ1600,"f",,Trigger)</f>
        <v>50613</v>
      </c>
      <c r="BC1600" s="98">
        <f>_xll.qlInterestRateIndexMaturity(Currency&amp;"ibor"&amp;Tenor,BB1600,Trigger)</f>
        <v>50797</v>
      </c>
      <c r="BD1600" s="242" t="e">
        <f>_xll.qlIndexFixing($AD$5,BA1600,TRUE,_xll.ohTrigger(Trigger,Trigger6M))</f>
        <v>#NUM!</v>
      </c>
      <c r="BE1600" s="242">
        <f>IFERROR(_xll.qlIndexFixing($BF$1,BA1600,,_xll.ohTrigger(Trigger,Trigger6M)),#N/A)</f>
        <v>1.5602623657732916E-2</v>
      </c>
    </row>
    <row r="1601" spans="52:57" ht="11.25" customHeight="1" x14ac:dyDescent="0.25">
      <c r="AZ1601" s="99" t="s">
        <v>83</v>
      </c>
      <c r="BA1601" s="98">
        <f>_xll.qlInterestRateIndexFixingDate(Currency&amp;"ibor"&amp;Tenor,BB1601,Trigger)</f>
        <v>50616</v>
      </c>
      <c r="BB1601" s="98">
        <f>_xll.qlCalendarAdvance(Calendar,BB1600,AZ1601,"f",,Trigger)</f>
        <v>50620</v>
      </c>
      <c r="BC1601" s="98">
        <f>_xll.qlInterestRateIndexMaturity(Currency&amp;"ibor"&amp;Tenor,BB1601,Trigger)</f>
        <v>50804</v>
      </c>
      <c r="BD1601" s="242" t="e">
        <f>_xll.qlIndexFixing($AD$5,BA1601,TRUE,_xll.ohTrigger(Trigger,Trigger6M))</f>
        <v>#NUM!</v>
      </c>
      <c r="BE1601" s="242">
        <f>IFERROR(_xll.qlIndexFixing($BF$1,BA1601,,_xll.ohTrigger(Trigger,Trigger6M)),#N/A)</f>
        <v>1.5594819323551404E-2</v>
      </c>
    </row>
    <row r="1602" spans="52:57" ht="11.25" customHeight="1" x14ac:dyDescent="0.25">
      <c r="AZ1602" s="99" t="s">
        <v>83</v>
      </c>
      <c r="BA1602" s="98">
        <f>_xll.qlInterestRateIndexFixingDate(Currency&amp;"ibor"&amp;Tenor,BB1602,Trigger)</f>
        <v>50623</v>
      </c>
      <c r="BB1602" s="98">
        <f>_xll.qlCalendarAdvance(Calendar,BB1601,AZ1602,"f",,Trigger)</f>
        <v>50627</v>
      </c>
      <c r="BC1602" s="98">
        <f>_xll.qlInterestRateIndexMaturity(Currency&amp;"ibor"&amp;Tenor,BB1602,Trigger)</f>
        <v>50811</v>
      </c>
      <c r="BD1602" s="242" t="e">
        <f>_xll.qlIndexFixing($AD$5,BA1602,TRUE,_xll.ohTrigger(Trigger,Trigger6M))</f>
        <v>#NUM!</v>
      </c>
      <c r="BE1602" s="242">
        <f>IFERROR(_xll.qlIndexFixing($BF$1,BA1602,,_xll.ohTrigger(Trigger,Trigger6M)),#N/A)</f>
        <v>1.5587068275584896E-2</v>
      </c>
    </row>
    <row r="1603" spans="52:57" ht="11.25" customHeight="1" x14ac:dyDescent="0.25">
      <c r="AZ1603" s="99" t="s">
        <v>83</v>
      </c>
      <c r="BA1603" s="98">
        <f>_xll.qlInterestRateIndexFixingDate(Currency&amp;"ibor"&amp;Tenor,BB1603,Trigger)</f>
        <v>50630</v>
      </c>
      <c r="BB1603" s="98">
        <f>_xll.qlCalendarAdvance(Calendar,BB1602,AZ1603,"f",,Trigger)</f>
        <v>50634</v>
      </c>
      <c r="BC1603" s="98">
        <f>_xll.qlInterestRateIndexMaturity(Currency&amp;"ibor"&amp;Tenor,BB1603,Trigger)</f>
        <v>50818</v>
      </c>
      <c r="BD1603" s="242" t="e">
        <f>_xll.qlIndexFixing($AD$5,BA1603,TRUE,_xll.ohTrigger(Trigger,Trigger6M))</f>
        <v>#NUM!</v>
      </c>
      <c r="BE1603" s="242">
        <f>IFERROR(_xll.qlIndexFixing($BF$1,BA1603,,_xll.ohTrigger(Trigger,Trigger6M)),#N/A)</f>
        <v>1.5579370759614181E-2</v>
      </c>
    </row>
    <row r="1604" spans="52:57" ht="11.25" customHeight="1" x14ac:dyDescent="0.25">
      <c r="AZ1604" s="99" t="s">
        <v>83</v>
      </c>
      <c r="BA1604" s="98">
        <f>_xll.qlInterestRateIndexFixingDate(Currency&amp;"ibor"&amp;Tenor,BB1604,Trigger)</f>
        <v>50637</v>
      </c>
      <c r="BB1604" s="98">
        <f>_xll.qlCalendarAdvance(Calendar,BB1603,AZ1604,"f",,Trigger)</f>
        <v>50641</v>
      </c>
      <c r="BC1604" s="98">
        <f>_xll.qlInterestRateIndexMaturity(Currency&amp;"ibor"&amp;Tenor,BB1604,Trigger)</f>
        <v>50825</v>
      </c>
      <c r="BD1604" s="242" t="e">
        <f>_xll.qlIndexFixing($AD$5,BA1604,TRUE,_xll.ohTrigger(Trigger,Trigger6M))</f>
        <v>#NUM!</v>
      </c>
      <c r="BE1604" s="242">
        <f>IFERROR(_xll.qlIndexFixing($BF$1,BA1604,,_xll.ohTrigger(Trigger,Trigger6M)),#N/A)</f>
        <v>1.5571727021421783E-2</v>
      </c>
    </row>
    <row r="1605" spans="52:57" ht="11.25" customHeight="1" x14ac:dyDescent="0.25">
      <c r="AZ1605" s="99" t="s">
        <v>83</v>
      </c>
      <c r="BA1605" s="98">
        <f>_xll.qlInterestRateIndexFixingDate(Currency&amp;"ibor"&amp;Tenor,BB1605,Trigger)</f>
        <v>50644</v>
      </c>
      <c r="BB1605" s="98">
        <f>_xll.qlCalendarAdvance(Calendar,BB1604,AZ1605,"f",,Trigger)</f>
        <v>50648</v>
      </c>
      <c r="BC1605" s="98">
        <f>_xll.qlInterestRateIndexMaturity(Currency&amp;"ibor"&amp;Tenor,BB1605,Trigger)</f>
        <v>50829</v>
      </c>
      <c r="BD1605" s="242" t="e">
        <f>_xll.qlIndexFixing($AD$5,BA1605,TRUE,_xll.ohTrigger(Trigger,Trigger6M))</f>
        <v>#NUM!</v>
      </c>
      <c r="BE1605" s="242">
        <f>IFERROR(_xll.qlIndexFixing($BF$1,BA1605,,_xll.ohTrigger(Trigger,Trigger6M)),#N/A)</f>
        <v>1.5564701821736558E-2</v>
      </c>
    </row>
    <row r="1606" spans="52:57" ht="11.25" customHeight="1" x14ac:dyDescent="0.25">
      <c r="AZ1606" s="99" t="s">
        <v>83</v>
      </c>
      <c r="BA1606" s="98">
        <f>_xll.qlInterestRateIndexFixingDate(Currency&amp;"ibor"&amp;Tenor,BB1606,Trigger)</f>
        <v>50651</v>
      </c>
      <c r="BB1606" s="98">
        <f>_xll.qlCalendarAdvance(Calendar,BB1605,AZ1606,"f",,Trigger)</f>
        <v>50655</v>
      </c>
      <c r="BC1606" s="98">
        <f>_xll.qlInterestRateIndexMaturity(Currency&amp;"ibor"&amp;Tenor,BB1606,Trigger)</f>
        <v>50836</v>
      </c>
      <c r="BD1606" s="242" t="e">
        <f>_xll.qlIndexFixing($AD$5,BA1606,TRUE,_xll.ohTrigger(Trigger,Trigger6M))</f>
        <v>#NUM!</v>
      </c>
      <c r="BE1606" s="242">
        <f>IFERROR(_xll.qlIndexFixing($BF$1,BA1606,,_xll.ohTrigger(Trigger,Trigger6M)),#N/A)</f>
        <v>1.555715547219263E-2</v>
      </c>
    </row>
    <row r="1607" spans="52:57" ht="11.25" customHeight="1" x14ac:dyDescent="0.25">
      <c r="AZ1607" s="99" t="s">
        <v>83</v>
      </c>
      <c r="BA1607" s="98">
        <f>_xll.qlInterestRateIndexFixingDate(Currency&amp;"ibor"&amp;Tenor,BB1607,Trigger)</f>
        <v>50658</v>
      </c>
      <c r="BB1607" s="98">
        <f>_xll.qlCalendarAdvance(Calendar,BB1606,AZ1607,"f",,Trigger)</f>
        <v>50662</v>
      </c>
      <c r="BC1607" s="98">
        <f>_xll.qlInterestRateIndexMaturity(Currency&amp;"ibor"&amp;Tenor,BB1607,Trigger)</f>
        <v>50843</v>
      </c>
      <c r="BD1607" s="242" t="e">
        <f>_xll.qlIndexFixing($AD$5,BA1607,TRUE,_xll.ohTrigger(Trigger,Trigger6M))</f>
        <v>#NUM!</v>
      </c>
      <c r="BE1607" s="242">
        <f>IFERROR(_xll.qlIndexFixing($BF$1,BA1607,,_xll.ohTrigger(Trigger,Trigger6M)),#N/A)</f>
        <v>1.5549663577607257E-2</v>
      </c>
    </row>
    <row r="1608" spans="52:57" ht="11.25" customHeight="1" x14ac:dyDescent="0.25">
      <c r="AZ1608" s="99" t="s">
        <v>83</v>
      </c>
      <c r="BA1608" s="98">
        <f>_xll.qlInterestRateIndexFixingDate(Currency&amp;"ibor"&amp;Tenor,BB1608,Trigger)</f>
        <v>50665</v>
      </c>
      <c r="BB1608" s="98">
        <f>_xll.qlCalendarAdvance(Calendar,BB1607,AZ1608,"f",,Trigger)</f>
        <v>50669</v>
      </c>
      <c r="BC1608" s="98">
        <f>_xll.qlInterestRateIndexMaturity(Currency&amp;"ibor"&amp;Tenor,BB1608,Trigger)</f>
        <v>50850</v>
      </c>
      <c r="BD1608" s="242" t="e">
        <f>_xll.qlIndexFixing($AD$5,BA1608,TRUE,_xll.ohTrigger(Trigger,Trigger6M))</f>
        <v>#NUM!</v>
      </c>
      <c r="BE1608" s="242">
        <f>IFERROR(_xll.qlIndexFixing($BF$1,BA1608,,_xll.ohTrigger(Trigger,Trigger6M)),#N/A)</f>
        <v>1.5542226383744069E-2</v>
      </c>
    </row>
    <row r="1609" spans="52:57" ht="11.25" customHeight="1" x14ac:dyDescent="0.25">
      <c r="AZ1609" s="99" t="s">
        <v>83</v>
      </c>
      <c r="BA1609" s="98">
        <f>_xll.qlInterestRateIndexFixingDate(Currency&amp;"ibor"&amp;Tenor,BB1609,Trigger)</f>
        <v>50672</v>
      </c>
      <c r="BB1609" s="98">
        <f>_xll.qlCalendarAdvance(Calendar,BB1608,AZ1609,"f",,Trigger)</f>
        <v>50676</v>
      </c>
      <c r="BC1609" s="98">
        <f>_xll.qlInterestRateIndexMaturity(Currency&amp;"ibor"&amp;Tenor,BB1609,Trigger)</f>
        <v>50857</v>
      </c>
      <c r="BD1609" s="242" t="e">
        <f>_xll.qlIndexFixing($AD$5,BA1609,TRUE,_xll.ohTrigger(Trigger,Trigger6M))</f>
        <v>#NUM!</v>
      </c>
      <c r="BE1609" s="242">
        <f>IFERROR(_xll.qlIndexFixing($BF$1,BA1609,,_xll.ohTrigger(Trigger,Trigger6M)),#N/A)</f>
        <v>1.5534844136365369E-2</v>
      </c>
    </row>
    <row r="1610" spans="52:57" ht="11.25" customHeight="1" x14ac:dyDescent="0.25">
      <c r="AZ1610" s="99" t="s">
        <v>83</v>
      </c>
      <c r="BA1610" s="98">
        <f>_xll.qlInterestRateIndexFixingDate(Currency&amp;"ibor"&amp;Tenor,BB1610,Trigger)</f>
        <v>50679</v>
      </c>
      <c r="BB1610" s="98">
        <f>_xll.qlCalendarAdvance(Calendar,BB1609,AZ1610,"f",,Trigger)</f>
        <v>50683</v>
      </c>
      <c r="BC1610" s="98">
        <f>_xll.qlInterestRateIndexMaturity(Currency&amp;"ibor"&amp;Tenor,BB1610,Trigger)</f>
        <v>50865</v>
      </c>
      <c r="BD1610" s="242" t="e">
        <f>_xll.qlIndexFixing($AD$5,BA1610,TRUE,_xll.ohTrigger(Trigger,Trigger6M))</f>
        <v>#NUM!</v>
      </c>
      <c r="BE1610" s="242">
        <f>IFERROR(_xll.qlIndexFixing($BF$1,BA1610,,_xll.ohTrigger(Trigger,Trigger6M)),#N/A)</f>
        <v>1.5527346929525806E-2</v>
      </c>
    </row>
    <row r="1611" spans="52:57" ht="11.25" customHeight="1" x14ac:dyDescent="0.25">
      <c r="AZ1611" s="99" t="s">
        <v>83</v>
      </c>
      <c r="BA1611" s="98">
        <f>_xll.qlInterestRateIndexFixingDate(Currency&amp;"ibor"&amp;Tenor,BB1611,Trigger)</f>
        <v>50686</v>
      </c>
      <c r="BB1611" s="98">
        <f>_xll.qlCalendarAdvance(Calendar,BB1610,AZ1611,"f",,Trigger)</f>
        <v>50690</v>
      </c>
      <c r="BC1611" s="98">
        <f>_xll.qlInterestRateIndexMaturity(Currency&amp;"ibor"&amp;Tenor,BB1611,Trigger)</f>
        <v>50872</v>
      </c>
      <c r="BD1611" s="242" t="e">
        <f>_xll.qlIndexFixing($AD$5,BA1611,TRUE,_xll.ohTrigger(Trigger,Trigger6M))</f>
        <v>#NUM!</v>
      </c>
      <c r="BE1611" s="242">
        <f>IFERROR(_xll.qlIndexFixing($BF$1,BA1611,,_xll.ohTrigger(Trigger,Trigger6M)),#N/A)</f>
        <v>1.5520079045488352E-2</v>
      </c>
    </row>
    <row r="1612" spans="52:57" ht="11.25" customHeight="1" x14ac:dyDescent="0.25">
      <c r="AZ1612" s="99" t="s">
        <v>83</v>
      </c>
      <c r="BA1612" s="98">
        <f>_xll.qlInterestRateIndexFixingDate(Currency&amp;"ibor"&amp;Tenor,BB1612,Trigger)</f>
        <v>50693</v>
      </c>
      <c r="BB1612" s="98">
        <f>_xll.qlCalendarAdvance(Calendar,BB1611,AZ1612,"f",,Trigger)</f>
        <v>50697</v>
      </c>
      <c r="BC1612" s="98">
        <f>_xll.qlInterestRateIndexMaturity(Currency&amp;"ibor"&amp;Tenor,BB1612,Trigger)</f>
        <v>50879</v>
      </c>
      <c r="BD1612" s="242" t="e">
        <f>_xll.qlIndexFixing($AD$5,BA1612,TRUE,_xll.ohTrigger(Trigger,Trigger6M))</f>
        <v>#NUM!</v>
      </c>
      <c r="BE1612" s="242">
        <f>IFERROR(_xll.qlIndexFixing($BF$1,BA1612,,_xll.ohTrigger(Trigger,Trigger6M)),#N/A)</f>
        <v>1.551286686532318E-2</v>
      </c>
    </row>
    <row r="1613" spans="52:57" ht="11.25" customHeight="1" x14ac:dyDescent="0.25">
      <c r="AZ1613" s="99" t="s">
        <v>83</v>
      </c>
      <c r="BA1613" s="98">
        <f>_xll.qlInterestRateIndexFixingDate(Currency&amp;"ibor"&amp;Tenor,BB1613,Trigger)</f>
        <v>50700</v>
      </c>
      <c r="BB1613" s="98">
        <f>_xll.qlCalendarAdvance(Calendar,BB1612,AZ1613,"f",,Trigger)</f>
        <v>50704</v>
      </c>
      <c r="BC1613" s="98">
        <f>_xll.qlInterestRateIndexMaturity(Currency&amp;"ibor"&amp;Tenor,BB1613,Trigger)</f>
        <v>50886</v>
      </c>
      <c r="BD1613" s="242" t="e">
        <f>_xll.qlIndexFixing($AD$5,BA1613,TRUE,_xll.ohTrigger(Trigger,Trigger6M))</f>
        <v>#NUM!</v>
      </c>
      <c r="BE1613" s="242">
        <f>IFERROR(_xll.qlIndexFixing($BF$1,BA1613,,_xll.ohTrigger(Trigger,Trigger6M)),#N/A)</f>
        <v>1.5505710634805121E-2</v>
      </c>
    </row>
    <row r="1614" spans="52:57" ht="11.25" customHeight="1" x14ac:dyDescent="0.25">
      <c r="AZ1614" s="99" t="s">
        <v>83</v>
      </c>
      <c r="BA1614" s="98">
        <f>_xll.qlInterestRateIndexFixingDate(Currency&amp;"ibor"&amp;Tenor,BB1614,Trigger)</f>
        <v>50707</v>
      </c>
      <c r="BB1614" s="98">
        <f>_xll.qlCalendarAdvance(Calendar,BB1613,AZ1614,"f",,Trigger)</f>
        <v>50711</v>
      </c>
      <c r="BC1614" s="98">
        <f>_xll.qlInterestRateIndexMaturity(Currency&amp;"ibor"&amp;Tenor,BB1614,Trigger)</f>
        <v>50892</v>
      </c>
      <c r="BD1614" s="242" t="e">
        <f>_xll.qlIndexFixing($AD$5,BA1614,TRUE,_xll.ohTrigger(Trigger,Trigger6M))</f>
        <v>#NUM!</v>
      </c>
      <c r="BE1614" s="242">
        <f>IFERROR(_xll.qlIndexFixing($BF$1,BA1614,,_xll.ohTrigger(Trigger,Trigger6M)),#N/A)</f>
        <v>1.5498765698535616E-2</v>
      </c>
    </row>
    <row r="1615" spans="52:57" ht="11.25" customHeight="1" x14ac:dyDescent="0.25">
      <c r="AZ1615" s="99" t="s">
        <v>83</v>
      </c>
      <c r="BA1615" s="98">
        <f>_xll.qlInterestRateIndexFixingDate(Currency&amp;"ibor"&amp;Tenor,BB1615,Trigger)</f>
        <v>50714</v>
      </c>
      <c r="BB1615" s="98">
        <f>_xll.qlCalendarAdvance(Calendar,BB1614,AZ1615,"f",,Trigger)</f>
        <v>50718</v>
      </c>
      <c r="BC1615" s="98">
        <f>_xll.qlInterestRateIndexMaturity(Currency&amp;"ibor"&amp;Tenor,BB1615,Trigger)</f>
        <v>50899</v>
      </c>
      <c r="BD1615" s="242" t="e">
        <f>_xll.qlIndexFixing($AD$5,BA1615,TRUE,_xll.ohTrigger(Trigger,Trigger6M))</f>
        <v>#NUM!</v>
      </c>
      <c r="BE1615" s="242">
        <f>IFERROR(_xll.qlIndexFixing($BF$1,BA1615,,_xll.ohTrigger(Trigger,Trigger6M)),#N/A)</f>
        <v>1.5491718291154413E-2</v>
      </c>
    </row>
    <row r="1616" spans="52:57" ht="11.25" customHeight="1" x14ac:dyDescent="0.25">
      <c r="AZ1616" s="99" t="s">
        <v>83</v>
      </c>
      <c r="BA1616" s="98">
        <f>_xll.qlInterestRateIndexFixingDate(Currency&amp;"ibor"&amp;Tenor,BB1616,Trigger)</f>
        <v>50721</v>
      </c>
      <c r="BB1616" s="98">
        <f>_xll.qlCalendarAdvance(Calendar,BB1615,AZ1616,"f",,Trigger)</f>
        <v>50725</v>
      </c>
      <c r="BC1616" s="98">
        <f>_xll.qlInterestRateIndexMaturity(Currency&amp;"ibor"&amp;Tenor,BB1616,Trigger)</f>
        <v>50906</v>
      </c>
      <c r="BD1616" s="242" t="e">
        <f>_xll.qlIndexFixing($AD$5,BA1616,TRUE,_xll.ohTrigger(Trigger,Trigger6M))</f>
        <v>#NUM!</v>
      </c>
      <c r="BE1616" s="242">
        <f>IFERROR(_xll.qlIndexFixing($BF$1,BA1616,,_xll.ohTrigger(Trigger,Trigger6M)),#N/A)</f>
        <v>1.5484727550630495E-2</v>
      </c>
    </row>
    <row r="1617" spans="52:57" ht="11.25" customHeight="1" x14ac:dyDescent="0.25">
      <c r="AZ1617" s="99" t="s">
        <v>83</v>
      </c>
      <c r="BA1617" s="98">
        <f>_xll.qlInterestRateIndexFixingDate(Currency&amp;"ibor"&amp;Tenor,BB1617,Trigger)</f>
        <v>50728</v>
      </c>
      <c r="BB1617" s="98">
        <f>_xll.qlCalendarAdvance(Calendar,BB1616,AZ1617,"f",,Trigger)</f>
        <v>50732</v>
      </c>
      <c r="BC1617" s="98">
        <f>_xll.qlInterestRateIndexMaturity(Currency&amp;"ibor"&amp;Tenor,BB1617,Trigger)</f>
        <v>50913</v>
      </c>
      <c r="BD1617" s="242" t="e">
        <f>_xll.qlIndexFixing($AD$5,BA1617,TRUE,_xll.ohTrigger(Trigger,Trigger6M))</f>
        <v>#NUM!</v>
      </c>
      <c r="BE1617" s="242">
        <f>IFERROR(_xll.qlIndexFixing($BF$1,BA1617,,_xll.ohTrigger(Trigger,Trigger6M)),#N/A)</f>
        <v>1.5477793722737207E-2</v>
      </c>
    </row>
    <row r="1618" spans="52:57" ht="11.25" customHeight="1" x14ac:dyDescent="0.25">
      <c r="AZ1618" s="99" t="s">
        <v>83</v>
      </c>
      <c r="BA1618" s="98">
        <f>_xll.qlInterestRateIndexFixingDate(Currency&amp;"ibor"&amp;Tenor,BB1618,Trigger)</f>
        <v>50735</v>
      </c>
      <c r="BB1618" s="98">
        <f>_xll.qlCalendarAdvance(Calendar,BB1617,AZ1618,"f",,Trigger)</f>
        <v>50739</v>
      </c>
      <c r="BC1618" s="98">
        <f>_xll.qlInterestRateIndexMaturity(Currency&amp;"ibor"&amp;Tenor,BB1618,Trigger)</f>
        <v>50921</v>
      </c>
      <c r="BD1618" s="242" t="e">
        <f>_xll.qlIndexFixing($AD$5,BA1618,TRUE,_xll.ohTrigger(Trigger,Trigger6M))</f>
        <v>#NUM!</v>
      </c>
      <c r="BE1618" s="242">
        <f>IFERROR(_xll.qlIndexFixing($BF$1,BA1618,,_xll.ohTrigger(Trigger,Trigger6M)),#N/A)</f>
        <v>1.5470777329117403E-2</v>
      </c>
    </row>
    <row r="1619" spans="52:57" ht="11.25" customHeight="1" x14ac:dyDescent="0.25">
      <c r="AZ1619" s="99" t="s">
        <v>83</v>
      </c>
      <c r="BA1619" s="98">
        <f>_xll.qlInterestRateIndexFixingDate(Currency&amp;"ibor"&amp;Tenor,BB1619,Trigger)</f>
        <v>50742</v>
      </c>
      <c r="BB1619" s="98">
        <f>_xll.qlCalendarAdvance(Calendar,BB1618,AZ1619,"f",,Trigger)</f>
        <v>50746</v>
      </c>
      <c r="BC1619" s="98">
        <f>_xll.qlInterestRateIndexMaturity(Currency&amp;"ibor"&amp;Tenor,BB1619,Trigger)</f>
        <v>50928</v>
      </c>
      <c r="BD1619" s="242" t="e">
        <f>_xll.qlIndexFixing($AD$5,BA1619,TRUE,_xll.ohTrigger(Trigger,Trigger6M))</f>
        <v>#NUM!</v>
      </c>
      <c r="BE1619" s="242">
        <f>IFERROR(_xll.qlIndexFixing($BF$1,BA1619,,_xll.ohTrigger(Trigger,Trigger6M)),#N/A)</f>
        <v>1.5463961957819315E-2</v>
      </c>
    </row>
    <row r="1620" spans="52:57" ht="11.25" customHeight="1" x14ac:dyDescent="0.25">
      <c r="AZ1620" s="99" t="s">
        <v>83</v>
      </c>
      <c r="BA1620" s="98">
        <f>_xll.qlInterestRateIndexFixingDate(Currency&amp;"ibor"&amp;Tenor,BB1620,Trigger)</f>
        <v>50749</v>
      </c>
      <c r="BB1620" s="98">
        <f>_xll.qlCalendarAdvance(Calendar,BB1619,AZ1620,"f",,Trigger)</f>
        <v>50753</v>
      </c>
      <c r="BC1620" s="98">
        <f>_xll.qlInterestRateIndexMaturity(Currency&amp;"ibor"&amp;Tenor,BB1620,Trigger)</f>
        <v>50935</v>
      </c>
      <c r="BD1620" s="242" t="e">
        <f>_xll.qlIndexFixing($AD$5,BA1620,TRUE,_xll.ohTrigger(Trigger,Trigger6M))</f>
        <v>#NUM!</v>
      </c>
      <c r="BE1620" s="242">
        <f>IFERROR(_xll.qlIndexFixing($BF$1,BA1620,,_xll.ohTrigger(Trigger,Trigger6M)),#N/A)</f>
        <v>1.5457204256626842E-2</v>
      </c>
    </row>
    <row r="1621" spans="52:57" ht="11.25" customHeight="1" x14ac:dyDescent="0.25">
      <c r="AZ1621" s="99" t="s">
        <v>83</v>
      </c>
      <c r="BA1621" s="98">
        <f>_xll.qlInterestRateIndexFixingDate(Currency&amp;"ibor"&amp;Tenor,BB1621,Trigger)</f>
        <v>50756</v>
      </c>
      <c r="BB1621" s="98">
        <f>_xll.qlCalendarAdvance(Calendar,BB1620,AZ1621,"f",,Trigger)</f>
        <v>50760</v>
      </c>
      <c r="BC1621" s="98">
        <f>_xll.qlInterestRateIndexMaturity(Currency&amp;"ibor"&amp;Tenor,BB1621,Trigger)</f>
        <v>50942</v>
      </c>
      <c r="BD1621" s="242" t="e">
        <f>_xll.qlIndexFixing($AD$5,BA1621,TRUE,_xll.ohTrigger(Trigger,Trigger6M))</f>
        <v>#NUM!</v>
      </c>
      <c r="BE1621" s="242">
        <f>IFERROR(_xll.qlIndexFixing($BF$1,BA1621,,_xll.ohTrigger(Trigger,Trigger6M)),#N/A)</f>
        <v>1.5450504471326669E-2</v>
      </c>
    </row>
    <row r="1622" spans="52:57" ht="11.25" customHeight="1" x14ac:dyDescent="0.25">
      <c r="AZ1622" s="99" t="s">
        <v>83</v>
      </c>
      <c r="BA1622" s="98">
        <f>_xll.qlInterestRateIndexFixingDate(Currency&amp;"ibor"&amp;Tenor,BB1622,Trigger)</f>
        <v>50763</v>
      </c>
      <c r="BB1622" s="98">
        <f>_xll.qlCalendarAdvance(Calendar,BB1621,AZ1622,"f",,Trigger)</f>
        <v>50767</v>
      </c>
      <c r="BC1622" s="98">
        <f>_xll.qlInterestRateIndexMaturity(Currency&amp;"ibor"&amp;Tenor,BB1622,Trigger)</f>
        <v>50949</v>
      </c>
      <c r="BD1622" s="242" t="e">
        <f>_xll.qlIndexFixing($AD$5,BA1622,TRUE,_xll.ohTrigger(Trigger,Trigger6M))</f>
        <v>#NUM!</v>
      </c>
      <c r="BE1622" s="242">
        <f>IFERROR(_xll.qlIndexFixing($BF$1,BA1622,,_xll.ohTrigger(Trigger,Trigger6M)),#N/A)</f>
        <v>1.5443862847706803E-2</v>
      </c>
    </row>
    <row r="1623" spans="52:57" ht="11.25" customHeight="1" x14ac:dyDescent="0.25">
      <c r="AZ1623" s="99" t="s">
        <v>83</v>
      </c>
      <c r="BA1623" s="98">
        <f>_xll.qlInterestRateIndexFixingDate(Currency&amp;"ibor"&amp;Tenor,BB1623,Trigger)</f>
        <v>50770</v>
      </c>
      <c r="BB1623" s="98">
        <f>_xll.qlCalendarAdvance(Calendar,BB1622,AZ1623,"f",,Trigger)</f>
        <v>50774</v>
      </c>
      <c r="BC1623" s="98">
        <f>_xll.qlInterestRateIndexMaturity(Currency&amp;"ibor"&amp;Tenor,BB1623,Trigger)</f>
        <v>50955</v>
      </c>
      <c r="BD1623" s="242" t="e">
        <f>_xll.qlIndexFixing($AD$5,BA1623,TRUE,_xll.ohTrigger(Trigger,Trigger6M))</f>
        <v>#NUM!</v>
      </c>
      <c r="BE1623" s="242">
        <f>IFERROR(_xll.qlIndexFixing($BF$1,BA1623,,_xll.ohTrigger(Trigger,Trigger6M)),#N/A)</f>
        <v>1.5437399684050888E-2</v>
      </c>
    </row>
    <row r="1624" spans="52:57" ht="11.25" customHeight="1" x14ac:dyDescent="0.25">
      <c r="AZ1624" s="99" t="s">
        <v>83</v>
      </c>
      <c r="BA1624" s="98">
        <f>_xll.qlInterestRateIndexFixingDate(Currency&amp;"ibor"&amp;Tenor,BB1624,Trigger)</f>
        <v>50777</v>
      </c>
      <c r="BB1624" s="98">
        <f>_xll.qlCalendarAdvance(Calendar,BB1623,AZ1624,"f",,Trigger)</f>
        <v>50781</v>
      </c>
      <c r="BC1624" s="98">
        <f>_xll.qlInterestRateIndexMaturity(Currency&amp;"ibor"&amp;Tenor,BB1624,Trigger)</f>
        <v>50962</v>
      </c>
      <c r="BD1624" s="242" t="e">
        <f>_xll.qlIndexFixing($AD$5,BA1624,TRUE,_xll.ohTrigger(Trigger,Trigger6M))</f>
        <v>#NUM!</v>
      </c>
      <c r="BE1624" s="242">
        <f>IFERROR(_xll.qlIndexFixing($BF$1,BA1624,,_xll.ohTrigger(Trigger,Trigger6M)),#N/A)</f>
        <v>1.5430871126323315E-2</v>
      </c>
    </row>
    <row r="1625" spans="52:57" ht="11.25" customHeight="1" x14ac:dyDescent="0.25">
      <c r="AZ1625" s="99" t="s">
        <v>83</v>
      </c>
      <c r="BA1625" s="98">
        <f>_xll.qlInterestRateIndexFixingDate(Currency&amp;"ibor"&amp;Tenor,BB1625,Trigger)</f>
        <v>50784</v>
      </c>
      <c r="BB1625" s="98">
        <f>_xll.qlCalendarAdvance(Calendar,BB1624,AZ1625,"f",,Trigger)</f>
        <v>50788</v>
      </c>
      <c r="BC1625" s="98">
        <f>_xll.qlInterestRateIndexMaturity(Currency&amp;"ibor"&amp;Tenor,BB1625,Trigger)</f>
        <v>50969</v>
      </c>
      <c r="BD1625" s="242" t="e">
        <f>_xll.qlIndexFixing($AD$5,BA1625,TRUE,_xll.ohTrigger(Trigger,Trigger6M))</f>
        <v>#NUM!</v>
      </c>
      <c r="BE1625" s="242">
        <f>IFERROR(_xll.qlIndexFixing($BF$1,BA1625,,_xll.ohTrigger(Trigger,Trigger6M)),#N/A)</f>
        <v>1.5424401447462604E-2</v>
      </c>
    </row>
    <row r="1626" spans="52:57" ht="11.25" customHeight="1" x14ac:dyDescent="0.25">
      <c r="AZ1626" s="99" t="s">
        <v>83</v>
      </c>
      <c r="BA1626" s="98">
        <f>_xll.qlInterestRateIndexFixingDate(Currency&amp;"ibor"&amp;Tenor,BB1626,Trigger)</f>
        <v>50791</v>
      </c>
      <c r="BB1626" s="98">
        <f>_xll.qlCalendarAdvance(Calendar,BB1625,AZ1626,"f",,Trigger)</f>
        <v>50795</v>
      </c>
      <c r="BC1626" s="98">
        <f>_xll.qlInterestRateIndexMaturity(Currency&amp;"ibor"&amp;Tenor,BB1626,Trigger)</f>
        <v>50976</v>
      </c>
      <c r="BD1626" s="242" t="e">
        <f>_xll.qlIndexFixing($AD$5,BA1626,TRUE,_xll.ohTrigger(Trigger,Trigger6M))</f>
        <v>#NUM!</v>
      </c>
      <c r="BE1626" s="242">
        <f>IFERROR(_xll.qlIndexFixing($BF$1,BA1626,,_xll.ohTrigger(Trigger,Trigger6M)),#N/A)</f>
        <v>1.5417990893256239E-2</v>
      </c>
    </row>
    <row r="1627" spans="52:57" ht="11.25" customHeight="1" x14ac:dyDescent="0.25">
      <c r="AZ1627" s="99" t="s">
        <v>83</v>
      </c>
      <c r="BA1627" s="98">
        <f>_xll.qlInterestRateIndexFixingDate(Currency&amp;"ibor"&amp;Tenor,BB1627,Trigger)</f>
        <v>50798</v>
      </c>
      <c r="BB1627" s="98">
        <f>_xll.qlCalendarAdvance(Calendar,BB1626,AZ1627,"f",,Trigger)</f>
        <v>50802</v>
      </c>
      <c r="BC1627" s="98">
        <f>_xll.qlInterestRateIndexMaturity(Currency&amp;"ibor"&amp;Tenor,BB1627,Trigger)</f>
        <v>50983</v>
      </c>
      <c r="BD1627" s="242" t="e">
        <f>_xll.qlIndexFixing($AD$5,BA1627,TRUE,_xll.ohTrigger(Trigger,Trigger6M))</f>
        <v>#NUM!</v>
      </c>
      <c r="BE1627" s="242">
        <f>IFERROR(_xll.qlIndexFixing($BF$1,BA1627,,_xll.ohTrigger(Trigger,Trigger6M)),#N/A)</f>
        <v>1.5411639709493462E-2</v>
      </c>
    </row>
    <row r="1628" spans="52:57" ht="11.25" customHeight="1" x14ac:dyDescent="0.25">
      <c r="AZ1628" s="99" t="s">
        <v>83</v>
      </c>
      <c r="BA1628" s="98">
        <f>_xll.qlInterestRateIndexFixingDate(Currency&amp;"ibor"&amp;Tenor,BB1628,Trigger)</f>
        <v>50805</v>
      </c>
      <c r="BB1628" s="98">
        <f>_xll.qlCalendarAdvance(Calendar,BB1627,AZ1628,"f",,Trigger)</f>
        <v>50809</v>
      </c>
      <c r="BC1628" s="98">
        <f>_xll.qlInterestRateIndexMaturity(Currency&amp;"ibor"&amp;Tenor,BB1628,Trigger)</f>
        <v>50990</v>
      </c>
      <c r="BD1628" s="242" t="e">
        <f>_xll.qlIndexFixing($AD$5,BA1628,TRUE,_xll.ohTrigger(Trigger,Trigger6M))</f>
        <v>#NUM!</v>
      </c>
      <c r="BE1628" s="242">
        <f>IFERROR(_xll.qlIndexFixing($BF$1,BA1628,,_xll.ohTrigger(Trigger,Trigger6M)),#N/A)</f>
        <v>1.5405348141967494E-2</v>
      </c>
    </row>
    <row r="1629" spans="52:57" ht="11.25" customHeight="1" x14ac:dyDescent="0.25">
      <c r="AZ1629" s="99" t="s">
        <v>83</v>
      </c>
      <c r="BA1629" s="98">
        <f>_xll.qlInterestRateIndexFixingDate(Currency&amp;"ibor"&amp;Tenor,BB1629,Trigger)</f>
        <v>50812</v>
      </c>
      <c r="BB1629" s="98">
        <f>_xll.qlCalendarAdvance(Calendar,BB1628,AZ1629,"f",,Trigger)</f>
        <v>50816</v>
      </c>
      <c r="BC1629" s="98">
        <f>_xll.qlInterestRateIndexMaturity(Currency&amp;"ibor"&amp;Tenor,BB1629,Trigger)</f>
        <v>50997</v>
      </c>
      <c r="BD1629" s="242" t="e">
        <f>_xll.qlIndexFixing($AD$5,BA1629,TRUE,_xll.ohTrigger(Trigger,Trigger6M))</f>
        <v>#NUM!</v>
      </c>
      <c r="BE1629" s="242">
        <f>IFERROR(_xll.qlIndexFixing($BF$1,BA1629,,_xll.ohTrigger(Trigger,Trigger6M)),#N/A)</f>
        <v>1.5399116436471114E-2</v>
      </c>
    </row>
    <row r="1630" spans="52:57" ht="11.25" customHeight="1" x14ac:dyDescent="0.25">
      <c r="AZ1630" s="99" t="s">
        <v>83</v>
      </c>
      <c r="BA1630" s="98">
        <f>_xll.qlInterestRateIndexFixingDate(Currency&amp;"ibor"&amp;Tenor,BB1630,Trigger)</f>
        <v>50819</v>
      </c>
      <c r="BB1630" s="98">
        <f>_xll.qlCalendarAdvance(Calendar,BB1629,AZ1630,"f",,Trigger)</f>
        <v>50823</v>
      </c>
      <c r="BC1630" s="98">
        <f>_xll.qlInterestRateIndexMaturity(Currency&amp;"ibor"&amp;Tenor,BB1630,Trigger)</f>
        <v>51004</v>
      </c>
      <c r="BD1630" s="242" t="e">
        <f>_xll.qlIndexFixing($AD$5,BA1630,TRUE,_xll.ohTrigger(Trigger,Trigger6M))</f>
        <v>#NUM!</v>
      </c>
      <c r="BE1630" s="242">
        <f>IFERROR(_xll.qlIndexFixing($BF$1,BA1630,,_xll.ohTrigger(Trigger,Trigger6M)),#N/A)</f>
        <v>1.5392944838801074E-2</v>
      </c>
    </row>
    <row r="1631" spans="52:57" ht="11.25" customHeight="1" x14ac:dyDescent="0.25">
      <c r="AZ1631" s="99" t="s">
        <v>83</v>
      </c>
      <c r="BA1631" s="98">
        <f>_xll.qlInterestRateIndexFixingDate(Currency&amp;"ibor"&amp;Tenor,BB1631,Trigger)</f>
        <v>50826</v>
      </c>
      <c r="BB1631" s="98">
        <f>_xll.qlCalendarAdvance(Calendar,BB1630,AZ1631,"f",,Trigger)</f>
        <v>50830</v>
      </c>
      <c r="BC1631" s="98">
        <f>_xll.qlInterestRateIndexMaturity(Currency&amp;"ibor"&amp;Tenor,BB1631,Trigger)</f>
        <v>51014</v>
      </c>
      <c r="BD1631" s="242" t="e">
        <f>_xll.qlIndexFixing($AD$5,BA1631,TRUE,_xll.ohTrigger(Trigger,Trigger6M))</f>
        <v>#NUM!</v>
      </c>
      <c r="BE1631" s="242">
        <f>IFERROR(_xll.qlIndexFixing($BF$1,BA1631,,_xll.ohTrigger(Trigger,Trigger6M)),#N/A)</f>
        <v>1.5386572202133441E-2</v>
      </c>
    </row>
    <row r="1632" spans="52:57" ht="11.25" customHeight="1" x14ac:dyDescent="0.25">
      <c r="AZ1632" s="99" t="s">
        <v>83</v>
      </c>
      <c r="BA1632" s="98">
        <f>_xll.qlInterestRateIndexFixingDate(Currency&amp;"ibor"&amp;Tenor,BB1632,Trigger)</f>
        <v>50833</v>
      </c>
      <c r="BB1632" s="98">
        <f>_xll.qlCalendarAdvance(Calendar,BB1631,AZ1632,"f",,Trigger)</f>
        <v>50837</v>
      </c>
      <c r="BC1632" s="98">
        <f>_xll.qlInterestRateIndexMaturity(Currency&amp;"ibor"&amp;Tenor,BB1632,Trigger)</f>
        <v>51021</v>
      </c>
      <c r="BD1632" s="242" t="e">
        <f>_xll.qlIndexFixing($AD$5,BA1632,TRUE,_xll.ohTrigger(Trigger,Trigger6M))</f>
        <v>#NUM!</v>
      </c>
      <c r="BE1632" s="242">
        <f>IFERROR(_xll.qlIndexFixing($BF$1,BA1632,,_xll.ohTrigger(Trigger,Trigger6M)),#N/A)</f>
        <v>1.5380534033307632E-2</v>
      </c>
    </row>
    <row r="1633" spans="52:57" ht="11.25" customHeight="1" x14ac:dyDescent="0.25">
      <c r="AZ1633" s="99" t="s">
        <v>83</v>
      </c>
      <c r="BA1633" s="98">
        <f>_xll.qlInterestRateIndexFixingDate(Currency&amp;"ibor"&amp;Tenor,BB1633,Trigger)</f>
        <v>50840</v>
      </c>
      <c r="BB1633" s="98">
        <f>_xll.qlCalendarAdvance(Calendar,BB1632,AZ1633,"f",,Trigger)</f>
        <v>50844</v>
      </c>
      <c r="BC1633" s="98">
        <f>_xll.qlInterestRateIndexMaturity(Currency&amp;"ibor"&amp;Tenor,BB1633,Trigger)</f>
        <v>51028</v>
      </c>
      <c r="BD1633" s="242" t="e">
        <f>_xll.qlIndexFixing($AD$5,BA1633,TRUE,_xll.ohTrigger(Trigger,Trigger6M))</f>
        <v>#NUM!</v>
      </c>
      <c r="BE1633" s="242">
        <f>IFERROR(_xll.qlIndexFixing($BF$1,BA1633,,_xll.ohTrigger(Trigger,Trigger6M)),#N/A)</f>
        <v>1.5374556770459041E-2</v>
      </c>
    </row>
    <row r="1634" spans="52:57" ht="11.25" customHeight="1" x14ac:dyDescent="0.25">
      <c r="AZ1634" s="99" t="s">
        <v>83</v>
      </c>
      <c r="BA1634" s="98">
        <f>_xll.qlInterestRateIndexFixingDate(Currency&amp;"ibor"&amp;Tenor,BB1634,Trigger)</f>
        <v>50847</v>
      </c>
      <c r="BB1634" s="98">
        <f>_xll.qlCalendarAdvance(Calendar,BB1633,AZ1634,"f",,Trigger)</f>
        <v>50851</v>
      </c>
      <c r="BC1634" s="98">
        <f>_xll.qlInterestRateIndexMaturity(Currency&amp;"ibor"&amp;Tenor,BB1634,Trigger)</f>
        <v>51035</v>
      </c>
      <c r="BD1634" s="242" t="e">
        <f>_xll.qlIndexFixing($AD$5,BA1634,TRUE,_xll.ohTrigger(Trigger,Trigger6M))</f>
        <v>#NUM!</v>
      </c>
      <c r="BE1634" s="242">
        <f>IFERROR(_xll.qlIndexFixing($BF$1,BA1634,,_xll.ohTrigger(Trigger,Trigger6M)),#N/A)</f>
        <v>1.5368640659416243E-2</v>
      </c>
    </row>
    <row r="1635" spans="52:57" ht="11.25" customHeight="1" x14ac:dyDescent="0.25">
      <c r="AZ1635" s="99" t="s">
        <v>83</v>
      </c>
      <c r="BA1635" s="98">
        <f>_xll.qlInterestRateIndexFixingDate(Currency&amp;"ibor"&amp;Tenor,BB1635,Trigger)</f>
        <v>50854</v>
      </c>
      <c r="BB1635" s="98">
        <f>_xll.qlCalendarAdvance(Calendar,BB1634,AZ1635,"f",,Trigger)</f>
        <v>50858</v>
      </c>
      <c r="BC1635" s="98">
        <f>_xll.qlInterestRateIndexMaturity(Currency&amp;"ibor"&amp;Tenor,BB1635,Trigger)</f>
        <v>51042</v>
      </c>
      <c r="BD1635" s="242" t="e">
        <f>_xll.qlIndexFixing($AD$5,BA1635,TRUE,_xll.ohTrigger(Trigger,Trigger6M))</f>
        <v>#NUM!</v>
      </c>
      <c r="BE1635" s="242">
        <f>IFERROR(_xll.qlIndexFixing($BF$1,BA1635,,_xll.ohTrigger(Trigger,Trigger6M)),#N/A)</f>
        <v>1.5362785946012593E-2</v>
      </c>
    </row>
    <row r="1636" spans="52:57" ht="11.25" customHeight="1" x14ac:dyDescent="0.25">
      <c r="AZ1636" s="99" t="s">
        <v>83</v>
      </c>
      <c r="BA1636" s="98">
        <f>_xll.qlInterestRateIndexFixingDate(Currency&amp;"ibor"&amp;Tenor,BB1636,Trigger)</f>
        <v>50861</v>
      </c>
      <c r="BB1636" s="98">
        <f>_xll.qlCalendarAdvance(Calendar,BB1635,AZ1636,"f",,Trigger)</f>
        <v>50865</v>
      </c>
      <c r="BC1636" s="98">
        <f>_xll.qlInterestRateIndexMaturity(Currency&amp;"ibor"&amp;Tenor,BB1636,Trigger)</f>
        <v>51048</v>
      </c>
      <c r="BD1636" s="242" t="e">
        <f>_xll.qlIndexFixing($AD$5,BA1636,TRUE,_xll.ohTrigger(Trigger,Trigger6M))</f>
        <v>#NUM!</v>
      </c>
      <c r="BE1636" s="242">
        <f>IFERROR(_xll.qlIndexFixing($BF$1,BA1636,,_xll.ohTrigger(Trigger,Trigger6M)),#N/A)</f>
        <v>1.5357058603796311E-2</v>
      </c>
    </row>
    <row r="1637" spans="52:57" ht="11.25" customHeight="1" x14ac:dyDescent="0.25">
      <c r="AZ1637" s="99" t="s">
        <v>83</v>
      </c>
      <c r="BA1637" s="98">
        <f>_xll.qlInterestRateIndexFixingDate(Currency&amp;"ibor"&amp;Tenor,BB1637,Trigger)</f>
        <v>50866</v>
      </c>
      <c r="BB1637" s="98">
        <f>_xll.qlCalendarAdvance(Calendar,BB1636,AZ1637,"f",,Trigger)</f>
        <v>50872</v>
      </c>
      <c r="BC1637" s="98">
        <f>_xll.qlInterestRateIndexMaturity(Currency&amp;"ibor"&amp;Tenor,BB1637,Trigger)</f>
        <v>51055</v>
      </c>
      <c r="BD1637" s="242" t="e">
        <f>_xll.qlIndexFixing($AD$5,BA1637,TRUE,_xll.ohTrigger(Trigger,Trigger6M))</f>
        <v>#NUM!</v>
      </c>
      <c r="BE1637" s="242">
        <f>IFERROR(_xll.qlIndexFixing($BF$1,BA1637,,_xll.ohTrigger(Trigger,Trigger6M)),#N/A)</f>
        <v>1.5351323161200702E-2</v>
      </c>
    </row>
    <row r="1638" spans="52:57" ht="11.25" customHeight="1" x14ac:dyDescent="0.25">
      <c r="AZ1638" s="99" t="s">
        <v>83</v>
      </c>
      <c r="BA1638" s="98">
        <f>_xll.qlInterestRateIndexFixingDate(Currency&amp;"ibor"&amp;Tenor,BB1638,Trigger)</f>
        <v>50875</v>
      </c>
      <c r="BB1638" s="98">
        <f>_xll.qlCalendarAdvance(Calendar,BB1637,AZ1638,"f",,Trigger)</f>
        <v>50879</v>
      </c>
      <c r="BC1638" s="98">
        <f>_xll.qlInterestRateIndexMaturity(Currency&amp;"ibor"&amp;Tenor,BB1638,Trigger)</f>
        <v>51062</v>
      </c>
      <c r="BD1638" s="242" t="e">
        <f>_xll.qlIndexFixing($AD$5,BA1638,TRUE,_xll.ohTrigger(Trigger,Trigger6M))</f>
        <v>#NUM!</v>
      </c>
      <c r="BE1638" s="242">
        <f>IFERROR(_xll.qlIndexFixing($BF$1,BA1638,,_xll.ohTrigger(Trigger,Trigger6M)),#N/A)</f>
        <v>1.5345649833468727E-2</v>
      </c>
    </row>
    <row r="1639" spans="52:57" ht="11.25" customHeight="1" x14ac:dyDescent="0.25">
      <c r="AZ1639" s="99" t="s">
        <v>83</v>
      </c>
      <c r="BA1639" s="98">
        <f>_xll.qlInterestRateIndexFixingDate(Currency&amp;"ibor"&amp;Tenor,BB1639,Trigger)</f>
        <v>50882</v>
      </c>
      <c r="BB1639" s="98">
        <f>_xll.qlCalendarAdvance(Calendar,BB1638,AZ1639,"f",,Trigger)</f>
        <v>50886</v>
      </c>
      <c r="BC1639" s="98">
        <f>_xll.qlInterestRateIndexMaturity(Currency&amp;"ibor"&amp;Tenor,BB1639,Trigger)</f>
        <v>51069</v>
      </c>
      <c r="BD1639" s="242" t="e">
        <f>_xll.qlIndexFixing($AD$5,BA1639,TRUE,_xll.ohTrigger(Trigger,Trigger6M))</f>
        <v>#NUM!</v>
      </c>
      <c r="BE1639" s="242">
        <f>IFERROR(_xll.qlIndexFixing($BF$1,BA1639,,_xll.ohTrigger(Trigger,Trigger6M)),#N/A)</f>
        <v>1.5340038866434341E-2</v>
      </c>
    </row>
    <row r="1640" spans="52:57" ht="11.25" customHeight="1" x14ac:dyDescent="0.25">
      <c r="AZ1640" s="99" t="s">
        <v>83</v>
      </c>
      <c r="BA1640" s="98">
        <f>_xll.qlInterestRateIndexFixingDate(Currency&amp;"ibor"&amp;Tenor,BB1640,Trigger)</f>
        <v>50889</v>
      </c>
      <c r="BB1640" s="98">
        <f>_xll.qlCalendarAdvance(Calendar,BB1639,AZ1640,"f",,Trigger)</f>
        <v>50893</v>
      </c>
      <c r="BC1640" s="98">
        <f>_xll.qlInterestRateIndexMaturity(Currency&amp;"ibor"&amp;Tenor,BB1640,Trigger)</f>
        <v>51077</v>
      </c>
      <c r="BD1640" s="242" t="e">
        <f>_xll.qlIndexFixing($AD$5,BA1640,TRUE,_xll.ohTrigger(Trigger,Trigger6M))</f>
        <v>#NUM!</v>
      </c>
      <c r="BE1640" s="242">
        <f>IFERROR(_xll.qlIndexFixing($BF$1,BA1640,,_xll.ohTrigger(Trigger,Trigger6M)),#N/A)</f>
        <v>1.5334441947890543E-2</v>
      </c>
    </row>
    <row r="1641" spans="52:57" ht="11.25" customHeight="1" x14ac:dyDescent="0.25">
      <c r="AZ1641" s="99" t="s">
        <v>83</v>
      </c>
      <c r="BA1641" s="98">
        <f>_xll.qlInterestRateIndexFixingDate(Currency&amp;"ibor"&amp;Tenor,BB1641,Trigger)</f>
        <v>50896</v>
      </c>
      <c r="BB1641" s="98">
        <f>_xll.qlCalendarAdvance(Calendar,BB1640,AZ1641,"f",,Trigger)</f>
        <v>50900</v>
      </c>
      <c r="BC1641" s="98">
        <f>_xll.qlInterestRateIndexMaturity(Currency&amp;"ibor"&amp;Tenor,BB1641,Trigger)</f>
        <v>51084</v>
      </c>
      <c r="BD1641" s="242" t="e">
        <f>_xll.qlIndexFixing($AD$5,BA1641,TRUE,_xll.ohTrigger(Trigger,Trigger6M))</f>
        <v>#NUM!</v>
      </c>
      <c r="BE1641" s="242">
        <f>IFERROR(_xll.qlIndexFixing($BF$1,BA1641,,_xll.ohTrigger(Trigger,Trigger6M)),#N/A)</f>
        <v>1.5328960782951661E-2</v>
      </c>
    </row>
    <row r="1642" spans="52:57" ht="11.25" customHeight="1" x14ac:dyDescent="0.25">
      <c r="AZ1642" s="99" t="s">
        <v>83</v>
      </c>
      <c r="BA1642" s="98">
        <f>_xll.qlInterestRateIndexFixingDate(Currency&amp;"ibor"&amp;Tenor,BB1642,Trigger)</f>
        <v>50903</v>
      </c>
      <c r="BB1642" s="98">
        <f>_xll.qlCalendarAdvance(Calendar,BB1641,AZ1642,"f",,Trigger)</f>
        <v>50907</v>
      </c>
      <c r="BC1642" s="98">
        <f>_xll.qlInterestRateIndexMaturity(Currency&amp;"ibor"&amp;Tenor,BB1642,Trigger)</f>
        <v>51091</v>
      </c>
      <c r="BD1642" s="242" t="e">
        <f>_xll.qlIndexFixing($AD$5,BA1642,TRUE,_xll.ohTrigger(Trigger,Trigger6M))</f>
        <v>#NUM!</v>
      </c>
      <c r="BE1642" s="242">
        <f>IFERROR(_xll.qlIndexFixing($BF$1,BA1642,,_xll.ohTrigger(Trigger,Trigger6M)),#N/A)</f>
        <v>1.532354273655665E-2</v>
      </c>
    </row>
    <row r="1643" spans="52:57" ht="11.25" customHeight="1" x14ac:dyDescent="0.25">
      <c r="AZ1643" s="99" t="s">
        <v>83</v>
      </c>
      <c r="BA1643" s="98">
        <f>_xll.qlInterestRateIndexFixingDate(Currency&amp;"ibor"&amp;Tenor,BB1643,Trigger)</f>
        <v>50910</v>
      </c>
      <c r="BB1643" s="98">
        <f>_xll.qlCalendarAdvance(Calendar,BB1642,AZ1643,"f",,Trigger)</f>
        <v>50914</v>
      </c>
      <c r="BC1643" s="98">
        <f>_xll.qlInterestRateIndexMaturity(Currency&amp;"ibor"&amp;Tenor,BB1643,Trigger)</f>
        <v>51098</v>
      </c>
      <c r="BD1643" s="242" t="e">
        <f>_xll.qlIndexFixing($AD$5,BA1643,TRUE,_xll.ohTrigger(Trigger,Trigger6M))</f>
        <v>#NUM!</v>
      </c>
      <c r="BE1643" s="242">
        <f>IFERROR(_xll.qlIndexFixing($BF$1,BA1643,,_xll.ohTrigger(Trigger,Trigger6M)),#N/A)</f>
        <v>1.5318188054563624E-2</v>
      </c>
    </row>
    <row r="1644" spans="52:57" ht="11.25" customHeight="1" x14ac:dyDescent="0.25">
      <c r="AZ1644" s="99" t="s">
        <v>83</v>
      </c>
      <c r="BA1644" s="98">
        <f>_xll.qlInterestRateIndexFixingDate(Currency&amp;"ibor"&amp;Tenor,BB1644,Trigger)</f>
        <v>50917</v>
      </c>
      <c r="BB1644" s="98">
        <f>_xll.qlCalendarAdvance(Calendar,BB1643,AZ1644,"f",,Trigger)</f>
        <v>50921</v>
      </c>
      <c r="BC1644" s="98">
        <f>_xll.qlInterestRateIndexMaturity(Currency&amp;"ibor"&amp;Tenor,BB1644,Trigger)</f>
        <v>51104</v>
      </c>
      <c r="BD1644" s="242" t="e">
        <f>_xll.qlIndexFixing($AD$5,BA1644,TRUE,_xll.ohTrigger(Trigger,Trigger6M))</f>
        <v>#NUM!</v>
      </c>
      <c r="BE1644" s="242">
        <f>IFERROR(_xll.qlIndexFixing($BF$1,BA1644,,_xll.ohTrigger(Trigger,Trigger6M)),#N/A)</f>
        <v>1.5312928046223917E-2</v>
      </c>
    </row>
    <row r="1645" spans="52:57" ht="11.25" customHeight="1" x14ac:dyDescent="0.25">
      <c r="AZ1645" s="99" t="s">
        <v>83</v>
      </c>
      <c r="BA1645" s="98">
        <f>_xll.qlInterestRateIndexFixingDate(Currency&amp;"ibor"&amp;Tenor,BB1645,Trigger)</f>
        <v>50924</v>
      </c>
      <c r="BB1645" s="98">
        <f>_xll.qlCalendarAdvance(Calendar,BB1644,AZ1645,"f",,Trigger)</f>
        <v>50928</v>
      </c>
      <c r="BC1645" s="98">
        <f>_xll.qlInterestRateIndexMaturity(Currency&amp;"ibor"&amp;Tenor,BB1645,Trigger)</f>
        <v>51111</v>
      </c>
      <c r="BD1645" s="242" t="e">
        <f>_xll.qlIndexFixing($AD$5,BA1645,TRUE,_xll.ohTrigger(Trigger,Trigger6M))</f>
        <v>#NUM!</v>
      </c>
      <c r="BE1645" s="242">
        <f>IFERROR(_xll.qlIndexFixing($BF$1,BA1645,,_xll.ohTrigger(Trigger,Trigger6M)),#N/A)</f>
        <v>1.5307696406114813E-2</v>
      </c>
    </row>
    <row r="1646" spans="52:57" ht="11.25" customHeight="1" x14ac:dyDescent="0.25">
      <c r="AZ1646" s="99" t="s">
        <v>83</v>
      </c>
      <c r="BA1646" s="98">
        <f>_xll.qlInterestRateIndexFixingDate(Currency&amp;"ibor"&amp;Tenor,BB1646,Trigger)</f>
        <v>50931</v>
      </c>
      <c r="BB1646" s="98">
        <f>_xll.qlCalendarAdvance(Calendar,BB1645,AZ1646,"f",,Trigger)</f>
        <v>50935</v>
      </c>
      <c r="BC1646" s="98">
        <f>_xll.qlInterestRateIndexMaturity(Currency&amp;"ibor"&amp;Tenor,BB1646,Trigger)</f>
        <v>51118</v>
      </c>
      <c r="BD1646" s="242" t="e">
        <f>_xll.qlIndexFixing($AD$5,BA1646,TRUE,_xll.ohTrigger(Trigger,Trigger6M))</f>
        <v>#NUM!</v>
      </c>
      <c r="BE1646" s="242">
        <f>IFERROR(_xll.qlIndexFixing($BF$1,BA1646,,_xll.ohTrigger(Trigger,Trigger6M)),#N/A)</f>
        <v>1.530252884764581E-2</v>
      </c>
    </row>
    <row r="1647" spans="52:57" ht="11.25" customHeight="1" x14ac:dyDescent="0.25">
      <c r="AZ1647" s="99" t="s">
        <v>83</v>
      </c>
      <c r="BA1647" s="98">
        <f>_xll.qlInterestRateIndexFixingDate(Currency&amp;"ibor"&amp;Tenor,BB1647,Trigger)</f>
        <v>50938</v>
      </c>
      <c r="BB1647" s="98">
        <f>_xll.qlCalendarAdvance(Calendar,BB1646,AZ1647,"f",,Trigger)</f>
        <v>50942</v>
      </c>
      <c r="BC1647" s="98">
        <f>_xll.qlInterestRateIndexMaturity(Currency&amp;"ibor"&amp;Tenor,BB1647,Trigger)</f>
        <v>51125</v>
      </c>
      <c r="BD1647" s="242" t="e">
        <f>_xll.qlIndexFixing($AD$5,BA1647,TRUE,_xll.ohTrigger(Trigger,Trigger6M))</f>
        <v>#NUM!</v>
      </c>
      <c r="BE1647" s="242">
        <f>IFERROR(_xll.qlIndexFixing($BF$1,BA1647,,_xll.ohTrigger(Trigger,Trigger6M)),#N/A)</f>
        <v>1.5297425616680569E-2</v>
      </c>
    </row>
    <row r="1648" spans="52:57" ht="11.25" customHeight="1" x14ac:dyDescent="0.25">
      <c r="AZ1648" s="99" t="s">
        <v>83</v>
      </c>
      <c r="BA1648" s="98">
        <f>_xll.qlInterestRateIndexFixingDate(Currency&amp;"ibor"&amp;Tenor,BB1648,Trigger)</f>
        <v>50945</v>
      </c>
      <c r="BB1648" s="98">
        <f>_xll.qlCalendarAdvance(Calendar,BB1647,AZ1648,"f",,Trigger)</f>
        <v>50949</v>
      </c>
      <c r="BC1648" s="98">
        <f>_xll.qlInterestRateIndexMaturity(Currency&amp;"ibor"&amp;Tenor,BB1648,Trigger)</f>
        <v>51132</v>
      </c>
      <c r="BD1648" s="242" t="e">
        <f>_xll.qlIndexFixing($AD$5,BA1648,TRUE,_xll.ohTrigger(Trigger,Trigger6M))</f>
        <v>#NUM!</v>
      </c>
      <c r="BE1648" s="242">
        <f>IFERROR(_xll.qlIndexFixing($BF$1,BA1648,,_xll.ohTrigger(Trigger,Trigger6M)),#N/A)</f>
        <v>1.5292386959084059E-2</v>
      </c>
    </row>
    <row r="1649" spans="52:57" ht="11.25" customHeight="1" x14ac:dyDescent="0.25">
      <c r="AZ1649" s="99" t="s">
        <v>83</v>
      </c>
      <c r="BA1649" s="98">
        <f>_xll.qlInterestRateIndexFixingDate(Currency&amp;"ibor"&amp;Tenor,BB1649,Trigger)</f>
        <v>50952</v>
      </c>
      <c r="BB1649" s="98">
        <f>_xll.qlCalendarAdvance(Calendar,BB1648,AZ1649,"f",,Trigger)</f>
        <v>50956</v>
      </c>
      <c r="BC1649" s="98">
        <f>_xll.qlInterestRateIndexMaturity(Currency&amp;"ibor"&amp;Tenor,BB1649,Trigger)</f>
        <v>51140</v>
      </c>
      <c r="BD1649" s="242" t="e">
        <f>_xll.qlIndexFixing($AD$5,BA1649,TRUE,_xll.ohTrigger(Trigger,Trigger6M))</f>
        <v>#NUM!</v>
      </c>
      <c r="BE1649" s="242">
        <f>IFERROR(_xll.qlIndexFixing($BF$1,BA1649,,_xll.ohTrigger(Trigger,Trigger6M)),#N/A)</f>
        <v>1.5287404383437522E-2</v>
      </c>
    </row>
    <row r="1650" spans="52:57" ht="11.25" customHeight="1" x14ac:dyDescent="0.25">
      <c r="AZ1650" s="99" t="s">
        <v>83</v>
      </c>
      <c r="BA1650" s="98">
        <f>_xll.qlInterestRateIndexFixingDate(Currency&amp;"ibor"&amp;Tenor,BB1650,Trigger)</f>
        <v>50959</v>
      </c>
      <c r="BB1650" s="98">
        <f>_xll.qlCalendarAdvance(Calendar,BB1649,AZ1650,"f",,Trigger)</f>
        <v>50963</v>
      </c>
      <c r="BC1650" s="98">
        <f>_xll.qlInterestRateIndexMaturity(Currency&amp;"ibor"&amp;Tenor,BB1650,Trigger)</f>
        <v>51147</v>
      </c>
      <c r="BD1650" s="242" t="e">
        <f>_xll.qlIndexFixing($AD$5,BA1650,TRUE,_xll.ohTrigger(Trigger,Trigger6M))</f>
        <v>#NUM!</v>
      </c>
      <c r="BE1650" s="242">
        <f>IFERROR(_xll.qlIndexFixing($BF$1,BA1650,,_xll.ohTrigger(Trigger,Trigger6M)),#N/A)</f>
        <v>1.5282500136532855E-2</v>
      </c>
    </row>
    <row r="1651" spans="52:57" ht="11.25" customHeight="1" x14ac:dyDescent="0.25">
      <c r="AZ1651" s="99" t="s">
        <v>83</v>
      </c>
      <c r="BA1651" s="98">
        <f>_xll.qlInterestRateIndexFixingDate(Currency&amp;"ibor"&amp;Tenor,BB1651,Trigger)</f>
        <v>50966</v>
      </c>
      <c r="BB1651" s="98">
        <f>_xll.qlCalendarAdvance(Calendar,BB1650,AZ1651,"f",,Trigger)</f>
        <v>50970</v>
      </c>
      <c r="BC1651" s="98">
        <f>_xll.qlInterestRateIndexMaturity(Currency&amp;"ibor"&amp;Tenor,BB1651,Trigger)</f>
        <v>51154</v>
      </c>
      <c r="BD1651" s="242" t="e">
        <f>_xll.qlIndexFixing($AD$5,BA1651,TRUE,_xll.ohTrigger(Trigger,Trigger6M))</f>
        <v>#NUM!</v>
      </c>
      <c r="BE1651" s="242">
        <f>IFERROR(_xll.qlIndexFixing($BF$1,BA1651,,_xll.ohTrigger(Trigger,Trigger6M)),#N/A)</f>
        <v>1.5277661221011535E-2</v>
      </c>
    </row>
    <row r="1652" spans="52:57" ht="11.25" customHeight="1" x14ac:dyDescent="0.25">
      <c r="AZ1652" s="99" t="s">
        <v>83</v>
      </c>
      <c r="BA1652" s="98">
        <f>_xll.qlInterestRateIndexFixingDate(Currency&amp;"ibor"&amp;Tenor,BB1652,Trigger)</f>
        <v>50973</v>
      </c>
      <c r="BB1652" s="98">
        <f>_xll.qlCalendarAdvance(Calendar,BB1651,AZ1652,"f",,Trigger)</f>
        <v>50977</v>
      </c>
      <c r="BC1652" s="98">
        <f>_xll.qlInterestRateIndexMaturity(Currency&amp;"ibor"&amp;Tenor,BB1652,Trigger)</f>
        <v>51161</v>
      </c>
      <c r="BD1652" s="242" t="e">
        <f>_xll.qlIndexFixing($AD$5,BA1652,TRUE,_xll.ohTrigger(Trigger,Trigger6M))</f>
        <v>#NUM!</v>
      </c>
      <c r="BE1652" s="242">
        <f>IFERROR(_xll.qlIndexFixing($BF$1,BA1652,,_xll.ohTrigger(Trigger,Trigger6M)),#N/A)</f>
        <v>1.5272887882763391E-2</v>
      </c>
    </row>
    <row r="1653" spans="52:57" ht="11.25" customHeight="1" x14ac:dyDescent="0.25">
      <c r="AZ1653" s="99" t="s">
        <v>83</v>
      </c>
      <c r="BA1653" s="98">
        <f>_xll.qlInterestRateIndexFixingDate(Currency&amp;"ibor"&amp;Tenor,BB1653,Trigger)</f>
        <v>50980</v>
      </c>
      <c r="BB1653" s="98">
        <f>_xll.qlCalendarAdvance(Calendar,BB1652,AZ1653,"f",,Trigger)</f>
        <v>50984</v>
      </c>
      <c r="BC1653" s="98">
        <f>_xll.qlInterestRateIndexMaturity(Currency&amp;"ibor"&amp;Tenor,BB1653,Trigger)</f>
        <v>51168</v>
      </c>
      <c r="BD1653" s="242" t="e">
        <f>_xll.qlIndexFixing($AD$5,BA1653,TRUE,_xll.ohTrigger(Trigger,Trigger6M))</f>
        <v>#NUM!</v>
      </c>
      <c r="BE1653" s="242">
        <f>IFERROR(_xll.qlIndexFixing($BF$1,BA1653,,_xll.ohTrigger(Trigger,Trigger6M)),#N/A)</f>
        <v>1.5268180367682165E-2</v>
      </c>
    </row>
    <row r="1654" spans="52:57" ht="11.25" customHeight="1" x14ac:dyDescent="0.25">
      <c r="AZ1654" s="99" t="s">
        <v>83</v>
      </c>
      <c r="BA1654" s="98">
        <f>_xll.qlInterestRateIndexFixingDate(Currency&amp;"ibor"&amp;Tenor,BB1654,Trigger)</f>
        <v>50987</v>
      </c>
      <c r="BB1654" s="98">
        <f>_xll.qlCalendarAdvance(Calendar,BB1653,AZ1654,"f",,Trigger)</f>
        <v>50991</v>
      </c>
      <c r="BC1654" s="98">
        <f>_xll.qlInterestRateIndexMaturity(Currency&amp;"ibor"&amp;Tenor,BB1654,Trigger)</f>
        <v>51175</v>
      </c>
      <c r="BD1654" s="242" t="e">
        <f>_xll.qlIndexFixing($AD$5,BA1654,TRUE,_xll.ohTrigger(Trigger,Trigger6M))</f>
        <v>#NUM!</v>
      </c>
      <c r="BE1654" s="242">
        <f>IFERROR(_xll.qlIndexFixing($BF$1,BA1654,,_xll.ohTrigger(Trigger,Trigger6M)),#N/A)</f>
        <v>1.5263538921667678E-2</v>
      </c>
    </row>
    <row r="1655" spans="52:57" ht="11.25" customHeight="1" x14ac:dyDescent="0.25">
      <c r="AZ1655" s="99" t="s">
        <v>83</v>
      </c>
      <c r="BA1655" s="98">
        <f>_xll.qlInterestRateIndexFixingDate(Currency&amp;"ibor"&amp;Tenor,BB1655,Trigger)</f>
        <v>50994</v>
      </c>
      <c r="BB1655" s="98">
        <f>_xll.qlCalendarAdvance(Calendar,BB1654,AZ1655,"f",,Trigger)</f>
        <v>50998</v>
      </c>
      <c r="BC1655" s="98">
        <f>_xll.qlInterestRateIndexMaturity(Currency&amp;"ibor"&amp;Tenor,BB1655,Trigger)</f>
        <v>51182</v>
      </c>
      <c r="BD1655" s="242" t="e">
        <f>_xll.qlIndexFixing($AD$5,BA1655,TRUE,_xll.ohTrigger(Trigger,Trigger6M))</f>
        <v>#NUM!</v>
      </c>
      <c r="BE1655" s="242">
        <f>IFERROR(_xll.qlIndexFixing($BF$1,BA1655,,_xll.ohTrigger(Trigger,Trigger6M)),#N/A)</f>
        <v>1.5258963790621489E-2</v>
      </c>
    </row>
    <row r="1656" spans="52:57" ht="11.25" customHeight="1" x14ac:dyDescent="0.25">
      <c r="AZ1656" s="99" t="s">
        <v>83</v>
      </c>
      <c r="BA1656" s="98">
        <f>_xll.qlInterestRateIndexFixingDate(Currency&amp;"ibor"&amp;Tenor,BB1656,Trigger)</f>
        <v>51001</v>
      </c>
      <c r="BB1656" s="98">
        <f>_xll.qlCalendarAdvance(Calendar,BB1655,AZ1656,"f",,Trigger)</f>
        <v>51005</v>
      </c>
      <c r="BC1656" s="98">
        <f>_xll.qlInterestRateIndexMaturity(Currency&amp;"ibor"&amp;Tenor,BB1656,Trigger)</f>
        <v>51189</v>
      </c>
      <c r="BD1656" s="242" t="e">
        <f>_xll.qlIndexFixing($AD$5,BA1656,TRUE,_xll.ohTrigger(Trigger,Trigger6M))</f>
        <v>#NUM!</v>
      </c>
      <c r="BE1656" s="242">
        <f>IFERROR(_xll.qlIndexFixing($BF$1,BA1656,,_xll.ohTrigger(Trigger,Trigger6M)),#N/A)</f>
        <v>1.5254455220450809E-2</v>
      </c>
    </row>
    <row r="1657" spans="52:57" ht="11.25" customHeight="1" x14ac:dyDescent="0.25">
      <c r="AZ1657" s="99" t="s">
        <v>83</v>
      </c>
      <c r="BA1657" s="98">
        <f>_xll.qlInterestRateIndexFixingDate(Currency&amp;"ibor"&amp;Tenor,BB1657,Trigger)</f>
        <v>51008</v>
      </c>
      <c r="BB1657" s="98">
        <f>_xll.qlCalendarAdvance(Calendar,BB1656,AZ1657,"f",,Trigger)</f>
        <v>51012</v>
      </c>
      <c r="BC1657" s="98">
        <f>_xll.qlInterestRateIndexMaturity(Currency&amp;"ibor"&amp;Tenor,BB1657,Trigger)</f>
        <v>51195</v>
      </c>
      <c r="BD1657" s="242" t="e">
        <f>_xll.qlIndexFixing($AD$5,BA1657,TRUE,_xll.ohTrigger(Trigger,Trigger6M))</f>
        <v>#NUM!</v>
      </c>
      <c r="BE1657" s="242">
        <f>IFERROR(_xll.qlIndexFixing($BF$1,BA1657,,_xll.ohTrigger(Trigger,Trigger6M)),#N/A)</f>
        <v>1.5249985412249525E-2</v>
      </c>
    </row>
    <row r="1658" spans="52:57" ht="11.25" customHeight="1" x14ac:dyDescent="0.25">
      <c r="AZ1658" s="99" t="s">
        <v>83</v>
      </c>
      <c r="BA1658" s="98">
        <f>_xll.qlInterestRateIndexFixingDate(Currency&amp;"ibor"&amp;Tenor,BB1658,Trigger)</f>
        <v>51015</v>
      </c>
      <c r="BB1658" s="98">
        <f>_xll.qlCalendarAdvance(Calendar,BB1657,AZ1658,"f",,Trigger)</f>
        <v>51019</v>
      </c>
      <c r="BC1658" s="98">
        <f>_xll.qlInterestRateIndexMaturity(Currency&amp;"ibor"&amp;Tenor,BB1658,Trigger)</f>
        <v>51201</v>
      </c>
      <c r="BD1658" s="242" t="e">
        <f>_xll.qlIndexFixing($AD$5,BA1658,TRUE,_xll.ohTrigger(Trigger,Trigger6M))</f>
        <v>#NUM!</v>
      </c>
      <c r="BE1658" s="242">
        <f>IFERROR(_xll.qlIndexFixing($BF$1,BA1658,,_xll.ohTrigger(Trigger,Trigger6M)),#N/A)</f>
        <v>1.5245573730605023E-2</v>
      </c>
    </row>
    <row r="1659" spans="52:57" ht="11.25" customHeight="1" x14ac:dyDescent="0.25">
      <c r="AZ1659" s="99" t="s">
        <v>83</v>
      </c>
      <c r="BA1659" s="98">
        <f>_xll.qlInterestRateIndexFixingDate(Currency&amp;"ibor"&amp;Tenor,BB1659,Trigger)</f>
        <v>51022</v>
      </c>
      <c r="BB1659" s="98">
        <f>_xll.qlCalendarAdvance(Calendar,BB1658,AZ1659,"f",,Trigger)</f>
        <v>51026</v>
      </c>
      <c r="BC1659" s="98">
        <f>_xll.qlInterestRateIndexMaturity(Currency&amp;"ibor"&amp;Tenor,BB1659,Trigger)</f>
        <v>51208</v>
      </c>
      <c r="BD1659" s="242" t="e">
        <f>_xll.qlIndexFixing($AD$5,BA1659,TRUE,_xll.ohTrigger(Trigger,Trigger6M))</f>
        <v>#NUM!</v>
      </c>
      <c r="BE1659" s="242">
        <f>IFERROR(_xll.qlIndexFixing($BF$1,BA1659,,_xll.ohTrigger(Trigger,Trigger6M)),#N/A)</f>
        <v>1.5241256900332437E-2</v>
      </c>
    </row>
    <row r="1660" spans="52:57" ht="11.25" customHeight="1" x14ac:dyDescent="0.25">
      <c r="AZ1660" s="99" t="s">
        <v>83</v>
      </c>
      <c r="BA1660" s="98">
        <f>_xll.qlInterestRateIndexFixingDate(Currency&amp;"ibor"&amp;Tenor,BB1660,Trigger)</f>
        <v>51029</v>
      </c>
      <c r="BB1660" s="98">
        <f>_xll.qlCalendarAdvance(Calendar,BB1659,AZ1660,"f",,Trigger)</f>
        <v>51033</v>
      </c>
      <c r="BC1660" s="98">
        <f>_xll.qlInterestRateIndexMaturity(Currency&amp;"ibor"&amp;Tenor,BB1660,Trigger)</f>
        <v>51215</v>
      </c>
      <c r="BD1660" s="242" t="e">
        <f>_xll.qlIndexFixing($AD$5,BA1660,TRUE,_xll.ohTrigger(Trigger,Trigger6M))</f>
        <v>#NUM!</v>
      </c>
      <c r="BE1660" s="242">
        <f>IFERROR(_xll.qlIndexFixing($BF$1,BA1660,,_xll.ohTrigger(Trigger,Trigger6M)),#N/A)</f>
        <v>1.5237007573682765E-2</v>
      </c>
    </row>
    <row r="1661" spans="52:57" ht="11.25" customHeight="1" x14ac:dyDescent="0.25">
      <c r="AZ1661" s="99" t="s">
        <v>83</v>
      </c>
      <c r="BA1661" s="98">
        <f>_xll.qlInterestRateIndexFixingDate(Currency&amp;"ibor"&amp;Tenor,BB1661,Trigger)</f>
        <v>51036</v>
      </c>
      <c r="BB1661" s="98">
        <f>_xll.qlCalendarAdvance(Calendar,BB1660,AZ1661,"f",,Trigger)</f>
        <v>51040</v>
      </c>
      <c r="BC1661" s="98">
        <f>_xll.qlInterestRateIndexMaturity(Currency&amp;"ibor"&amp;Tenor,BB1661,Trigger)</f>
        <v>51222</v>
      </c>
      <c r="BD1661" s="242" t="e">
        <f>_xll.qlIndexFixing($AD$5,BA1661,TRUE,_xll.ohTrigger(Trigger,Trigger6M))</f>
        <v>#NUM!</v>
      </c>
      <c r="BE1661" s="242">
        <f>IFERROR(_xll.qlIndexFixing($BF$1,BA1661,,_xll.ohTrigger(Trigger,Trigger6M)),#N/A)</f>
        <v>1.5232825996567865E-2</v>
      </c>
    </row>
    <row r="1662" spans="52:57" ht="11.25" customHeight="1" x14ac:dyDescent="0.25">
      <c r="AZ1662" s="99" t="s">
        <v>83</v>
      </c>
      <c r="BA1662" s="98">
        <f>_xll.qlInterestRateIndexFixingDate(Currency&amp;"ibor"&amp;Tenor,BB1662,Trigger)</f>
        <v>51043</v>
      </c>
      <c r="BB1662" s="98">
        <f>_xll.qlCalendarAdvance(Calendar,BB1661,AZ1662,"f",,Trigger)</f>
        <v>51047</v>
      </c>
      <c r="BC1662" s="98">
        <f>_xll.qlInterestRateIndexMaturity(Currency&amp;"ibor"&amp;Tenor,BB1662,Trigger)</f>
        <v>51230</v>
      </c>
      <c r="BD1662" s="242" t="e">
        <f>_xll.qlIndexFixing($AD$5,BA1662,TRUE,_xll.ohTrigger(Trigger,Trigger6M))</f>
        <v>#NUM!</v>
      </c>
      <c r="BE1662" s="242">
        <f>IFERROR(_xll.qlIndexFixing($BF$1,BA1662,,_xll.ohTrigger(Trigger,Trigger6M)),#N/A)</f>
        <v>1.5228763651257521E-2</v>
      </c>
    </row>
    <row r="1663" spans="52:57" ht="11.25" customHeight="1" x14ac:dyDescent="0.25">
      <c r="AZ1663" s="99" t="s">
        <v>83</v>
      </c>
      <c r="BA1663" s="98">
        <f>_xll.qlInterestRateIndexFixingDate(Currency&amp;"ibor"&amp;Tenor,BB1663,Trigger)</f>
        <v>51050</v>
      </c>
      <c r="BB1663" s="98">
        <f>_xll.qlCalendarAdvance(Calendar,BB1662,AZ1663,"f",,Trigger)</f>
        <v>51054</v>
      </c>
      <c r="BC1663" s="98">
        <f>_xll.qlInterestRateIndexMaturity(Currency&amp;"ibor"&amp;Tenor,BB1663,Trigger)</f>
        <v>51237</v>
      </c>
      <c r="BD1663" s="242" t="e">
        <f>_xll.qlIndexFixing($AD$5,BA1663,TRUE,_xll.ohTrigger(Trigger,Trigger6M))</f>
        <v>#NUM!</v>
      </c>
      <c r="BE1663" s="242">
        <f>IFERROR(_xll.qlIndexFixing($BF$1,BA1663,,_xll.ohTrigger(Trigger,Trigger6M)),#N/A)</f>
        <v>1.5224723100945263E-2</v>
      </c>
    </row>
    <row r="1664" spans="52:57" ht="11.25" customHeight="1" x14ac:dyDescent="0.25">
      <c r="AZ1664" s="99" t="s">
        <v>83</v>
      </c>
      <c r="BA1664" s="98">
        <f>_xll.qlInterestRateIndexFixingDate(Currency&amp;"ibor"&amp;Tenor,BB1664,Trigger)</f>
        <v>51057</v>
      </c>
      <c r="BB1664" s="98">
        <f>_xll.qlCalendarAdvance(Calendar,BB1663,AZ1664,"f",,Trigger)</f>
        <v>51061</v>
      </c>
      <c r="BC1664" s="98">
        <f>_xll.qlInterestRateIndexMaturity(Currency&amp;"ibor"&amp;Tenor,BB1664,Trigger)</f>
        <v>51244</v>
      </c>
      <c r="BD1664" s="242" t="e">
        <f>_xll.qlIndexFixing($AD$5,BA1664,TRUE,_xll.ohTrigger(Trigger,Trigger6M))</f>
        <v>#NUM!</v>
      </c>
      <c r="BE1664" s="242">
        <f>IFERROR(_xll.qlIndexFixing($BF$1,BA1664,,_xll.ohTrigger(Trigger,Trigger6M)),#N/A)</f>
        <v>1.5220751058435279E-2</v>
      </c>
    </row>
    <row r="1665" spans="52:57" ht="11.25" customHeight="1" x14ac:dyDescent="0.25">
      <c r="AZ1665" s="99" t="s">
        <v>83</v>
      </c>
      <c r="BA1665" s="98">
        <f>_xll.qlInterestRateIndexFixingDate(Currency&amp;"ibor"&amp;Tenor,BB1665,Trigger)</f>
        <v>51064</v>
      </c>
      <c r="BB1665" s="98">
        <f>_xll.qlCalendarAdvance(Calendar,BB1664,AZ1665,"f",,Trigger)</f>
        <v>51068</v>
      </c>
      <c r="BC1665" s="98">
        <f>_xll.qlInterestRateIndexMaturity(Currency&amp;"ibor"&amp;Tenor,BB1665,Trigger)</f>
        <v>51251</v>
      </c>
      <c r="BD1665" s="242" t="e">
        <f>_xll.qlIndexFixing($AD$5,BA1665,TRUE,_xll.ohTrigger(Trigger,Trigger6M))</f>
        <v>#NUM!</v>
      </c>
      <c r="BE1665" s="242">
        <f>IFERROR(_xll.qlIndexFixing($BF$1,BA1665,,_xll.ohTrigger(Trigger,Trigger6M)),#N/A)</f>
        <v>1.5216847769669849E-2</v>
      </c>
    </row>
    <row r="1666" spans="52:57" ht="11.25" customHeight="1" x14ac:dyDescent="0.25">
      <c r="AZ1666" s="99" t="s">
        <v>83</v>
      </c>
      <c r="BA1666" s="98">
        <f>_xll.qlInterestRateIndexFixingDate(Currency&amp;"ibor"&amp;Tenor,BB1666,Trigger)</f>
        <v>51071</v>
      </c>
      <c r="BB1666" s="98">
        <f>_xll.qlCalendarAdvance(Calendar,BB1665,AZ1666,"f",,Trigger)</f>
        <v>51075</v>
      </c>
      <c r="BC1666" s="98">
        <f>_xll.qlInterestRateIndexMaturity(Currency&amp;"ibor"&amp;Tenor,BB1666,Trigger)</f>
        <v>51258</v>
      </c>
      <c r="BD1666" s="242" t="e">
        <f>_xll.qlIndexFixing($AD$5,BA1666,TRUE,_xll.ohTrigger(Trigger,Trigger6M))</f>
        <v>#NUM!</v>
      </c>
      <c r="BE1666" s="242">
        <f>IFERROR(_xll.qlIndexFixing($BF$1,BA1666,,_xll.ohTrigger(Trigger,Trigger6M)),#N/A)</f>
        <v>1.5213013480596936E-2</v>
      </c>
    </row>
    <row r="1667" spans="52:57" ht="11.25" customHeight="1" x14ac:dyDescent="0.25">
      <c r="AZ1667" s="99" t="s">
        <v>83</v>
      </c>
      <c r="BA1667" s="98">
        <f>_xll.qlInterestRateIndexFixingDate(Currency&amp;"ibor"&amp;Tenor,BB1667,Trigger)</f>
        <v>51078</v>
      </c>
      <c r="BB1667" s="98">
        <f>_xll.qlCalendarAdvance(Calendar,BB1666,AZ1667,"f",,Trigger)</f>
        <v>51082</v>
      </c>
      <c r="BC1667" s="98">
        <f>_xll.qlInterestRateIndexMaturity(Currency&amp;"ibor"&amp;Tenor,BB1667,Trigger)</f>
        <v>51264</v>
      </c>
      <c r="BD1667" s="242" t="e">
        <f>_xll.qlIndexFixing($AD$5,BA1667,TRUE,_xll.ohTrigger(Trigger,Trigger6M))</f>
        <v>#NUM!</v>
      </c>
      <c r="BE1667" s="242">
        <f>IFERROR(_xll.qlIndexFixing($BF$1,BA1667,,_xll.ohTrigger(Trigger,Trigger6M)),#N/A)</f>
        <v>1.520917304590472E-2</v>
      </c>
    </row>
    <row r="1668" spans="52:57" ht="11.25" customHeight="1" x14ac:dyDescent="0.25">
      <c r="AZ1668" s="99" t="s">
        <v>83</v>
      </c>
      <c r="BA1668" s="98">
        <f>_xll.qlInterestRateIndexFixingDate(Currency&amp;"ibor"&amp;Tenor,BB1668,Trigger)</f>
        <v>51085</v>
      </c>
      <c r="BB1668" s="98">
        <f>_xll.qlCalendarAdvance(Calendar,BB1667,AZ1668,"f",,Trigger)</f>
        <v>51089</v>
      </c>
      <c r="BC1668" s="98">
        <f>_xll.qlInterestRateIndexMaturity(Currency&amp;"ibor"&amp;Tenor,BB1668,Trigger)</f>
        <v>51271</v>
      </c>
      <c r="BD1668" s="242" t="e">
        <f>_xll.qlIndexFixing($AD$5,BA1668,TRUE,_xll.ohTrigger(Trigger,Trigger6M))</f>
        <v>#NUM!</v>
      </c>
      <c r="BE1668" s="242">
        <f>IFERROR(_xll.qlIndexFixing($BF$1,BA1668,,_xll.ohTrigger(Trigger,Trigger6M)),#N/A)</f>
        <v>1.5205472601535774E-2</v>
      </c>
    </row>
    <row r="1669" spans="52:57" ht="11.25" customHeight="1" x14ac:dyDescent="0.25">
      <c r="AZ1669" s="99" t="s">
        <v>83</v>
      </c>
      <c r="BA1669" s="98">
        <f>_xll.qlInterestRateIndexFixingDate(Currency&amp;"ibor"&amp;Tenor,BB1669,Trigger)</f>
        <v>51092</v>
      </c>
      <c r="BB1669" s="98">
        <f>_xll.qlCalendarAdvance(Calendar,BB1668,AZ1669,"f",,Trigger)</f>
        <v>51096</v>
      </c>
      <c r="BC1669" s="98">
        <f>_xll.qlInterestRateIndexMaturity(Currency&amp;"ibor"&amp;Tenor,BB1669,Trigger)</f>
        <v>51278</v>
      </c>
      <c r="BD1669" s="242" t="e">
        <f>_xll.qlIndexFixing($AD$5,BA1669,TRUE,_xll.ohTrigger(Trigger,Trigger6M))</f>
        <v>#NUM!</v>
      </c>
      <c r="BE1669" s="242">
        <f>IFERROR(_xll.qlIndexFixing($BF$1,BA1669,,_xll.ohTrigger(Trigger,Trigger6M)),#N/A)</f>
        <v>1.5201841874192823E-2</v>
      </c>
    </row>
    <row r="1670" spans="52:57" ht="11.25" customHeight="1" x14ac:dyDescent="0.25">
      <c r="AZ1670" s="99" t="s">
        <v>83</v>
      </c>
      <c r="BA1670" s="98">
        <f>_xll.qlInterestRateIndexFixingDate(Currency&amp;"ibor"&amp;Tenor,BB1670,Trigger)</f>
        <v>51099</v>
      </c>
      <c r="BB1670" s="98">
        <f>_xll.qlCalendarAdvance(Calendar,BB1669,AZ1670,"f",,Trigger)</f>
        <v>51103</v>
      </c>
      <c r="BC1670" s="98">
        <f>_xll.qlInterestRateIndexMaturity(Currency&amp;"ibor"&amp;Tenor,BB1670,Trigger)</f>
        <v>51285</v>
      </c>
      <c r="BD1670" s="242" t="e">
        <f>_xll.qlIndexFixing($AD$5,BA1670,TRUE,_xll.ohTrigger(Trigger,Trigger6M))</f>
        <v>#NUM!</v>
      </c>
      <c r="BE1670" s="242">
        <f>IFERROR(_xll.qlIndexFixing($BF$1,BA1670,,_xll.ohTrigger(Trigger,Trigger6M)),#N/A)</f>
        <v>1.519828110983517E-2</v>
      </c>
    </row>
    <row r="1671" spans="52:57" ht="11.25" customHeight="1" x14ac:dyDescent="0.25">
      <c r="AZ1671" s="99" t="s">
        <v>83</v>
      </c>
      <c r="BA1671" s="98">
        <f>_xll.qlInterestRateIndexFixingDate(Currency&amp;"ibor"&amp;Tenor,BB1671,Trigger)</f>
        <v>51106</v>
      </c>
      <c r="BB1671" s="98">
        <f>_xll.qlCalendarAdvance(Calendar,BB1670,AZ1671,"f",,Trigger)</f>
        <v>51110</v>
      </c>
      <c r="BC1671" s="98">
        <f>_xll.qlInterestRateIndexMaturity(Currency&amp;"ibor"&amp;Tenor,BB1671,Trigger)</f>
        <v>51293</v>
      </c>
      <c r="BD1671" s="242" t="e">
        <f>_xll.qlIndexFixing($AD$5,BA1671,TRUE,_xll.ohTrigger(Trigger,Trigger6M))</f>
        <v>#NUM!</v>
      </c>
      <c r="BE1671" s="242">
        <f>IFERROR(_xll.qlIndexFixing($BF$1,BA1671,,_xll.ohTrigger(Trigger,Trigger6M)),#N/A)</f>
        <v>1.5194885639134684E-2</v>
      </c>
    </row>
    <row r="1672" spans="52:57" ht="11.25" customHeight="1" x14ac:dyDescent="0.25">
      <c r="AZ1672" s="99" t="s">
        <v>83</v>
      </c>
      <c r="BA1672" s="98">
        <f>_xll.qlInterestRateIndexFixingDate(Currency&amp;"ibor"&amp;Tenor,BB1672,Trigger)</f>
        <v>51113</v>
      </c>
      <c r="BB1672" s="98">
        <f>_xll.qlCalendarAdvance(Calendar,BB1671,AZ1672,"f",,Trigger)</f>
        <v>51117</v>
      </c>
      <c r="BC1672" s="98">
        <f>_xll.qlInterestRateIndexMaturity(Currency&amp;"ibor"&amp;Tenor,BB1672,Trigger)</f>
        <v>51300</v>
      </c>
      <c r="BD1672" s="242" t="e">
        <f>_xll.qlIndexFixing($AD$5,BA1672,TRUE,_xll.ohTrigger(Trigger,Trigger6M))</f>
        <v>#NUM!</v>
      </c>
      <c r="BE1672" s="242">
        <f>IFERROR(_xll.qlIndexFixing($BF$1,BA1672,,_xll.ohTrigger(Trigger,Trigger6M)),#N/A)</f>
        <v>1.5191470513405369E-2</v>
      </c>
    </row>
    <row r="1673" spans="52:57" ht="11.25" customHeight="1" x14ac:dyDescent="0.25">
      <c r="AZ1673" s="99" t="s">
        <v>83</v>
      </c>
      <c r="BA1673" s="98">
        <f>_xll.qlInterestRateIndexFixingDate(Currency&amp;"ibor"&amp;Tenor,BB1673,Trigger)</f>
        <v>51120</v>
      </c>
      <c r="BB1673" s="98">
        <f>_xll.qlCalendarAdvance(Calendar,BB1672,AZ1673,"f",,Trigger)</f>
        <v>51124</v>
      </c>
      <c r="BC1673" s="98">
        <f>_xll.qlInterestRateIndexMaturity(Currency&amp;"ibor"&amp;Tenor,BB1673,Trigger)</f>
        <v>51307</v>
      </c>
      <c r="BD1673" s="242" t="e">
        <f>_xll.qlIndexFixing($AD$5,BA1673,TRUE,_xll.ohTrigger(Trigger,Trigger6M))</f>
        <v>#NUM!</v>
      </c>
      <c r="BE1673" s="242">
        <f>IFERROR(_xll.qlIndexFixing($BF$1,BA1673,,_xll.ohTrigger(Trigger,Trigger6M)),#N/A)</f>
        <v>1.5188126109150633E-2</v>
      </c>
    </row>
    <row r="1674" spans="52:57" ht="11.25" customHeight="1" x14ac:dyDescent="0.25">
      <c r="AZ1674" s="99" t="s">
        <v>83</v>
      </c>
      <c r="BA1674" s="98">
        <f>_xll.qlInterestRateIndexFixingDate(Currency&amp;"ibor"&amp;Tenor,BB1674,Trigger)</f>
        <v>51126</v>
      </c>
      <c r="BB1674" s="98">
        <f>_xll.qlCalendarAdvance(Calendar,BB1673,AZ1674,"f",,Trigger)</f>
        <v>51131</v>
      </c>
      <c r="BC1674" s="98">
        <f>_xll.qlInterestRateIndexMaturity(Currency&amp;"ibor"&amp;Tenor,BB1674,Trigger)</f>
        <v>51314</v>
      </c>
      <c r="BD1674" s="242" t="e">
        <f>_xll.qlIndexFixing($AD$5,BA1674,TRUE,_xll.ohTrigger(Trigger,Trigger6M))</f>
        <v>#NUM!</v>
      </c>
      <c r="BE1674" s="242">
        <f>IFERROR(_xll.qlIndexFixing($BF$1,BA1674,,_xll.ohTrigger(Trigger,Trigger6M)),#N/A)</f>
        <v>1.5184852672362116E-2</v>
      </c>
    </row>
    <row r="1675" spans="52:57" ht="11.25" customHeight="1" x14ac:dyDescent="0.25">
      <c r="AZ1675" s="99" t="s">
        <v>83</v>
      </c>
      <c r="BA1675" s="98">
        <f>_xll.qlInterestRateIndexFixingDate(Currency&amp;"ibor"&amp;Tenor,BB1675,Trigger)</f>
        <v>51134</v>
      </c>
      <c r="BB1675" s="98">
        <f>_xll.qlCalendarAdvance(Calendar,BB1674,AZ1675,"f",,Trigger)</f>
        <v>51138</v>
      </c>
      <c r="BC1675" s="98">
        <f>_xll.qlInterestRateIndexMaturity(Currency&amp;"ibor"&amp;Tenor,BB1675,Trigger)</f>
        <v>51320</v>
      </c>
      <c r="BD1675" s="242" t="e">
        <f>_xll.qlIndexFixing($AD$5,BA1675,TRUE,_xll.ohTrigger(Trigger,Trigger6M))</f>
        <v>#NUM!</v>
      </c>
      <c r="BE1675" s="242">
        <f>IFERROR(_xll.qlIndexFixing($BF$1,BA1675,,_xll.ohTrigger(Trigger,Trigger6M)),#N/A)</f>
        <v>1.5181535341830825E-2</v>
      </c>
    </row>
    <row r="1676" spans="52:57" ht="11.25" customHeight="1" x14ac:dyDescent="0.25">
      <c r="AZ1676" s="99" t="s">
        <v>83</v>
      </c>
      <c r="BA1676" s="98">
        <f>_xll.qlInterestRateIndexFixingDate(Currency&amp;"ibor"&amp;Tenor,BB1676,Trigger)</f>
        <v>51141</v>
      </c>
      <c r="BB1676" s="98">
        <f>_xll.qlCalendarAdvance(Calendar,BB1675,AZ1676,"f",,Trigger)</f>
        <v>51145</v>
      </c>
      <c r="BC1676" s="98">
        <f>_xll.qlInterestRateIndexMaturity(Currency&amp;"ibor"&amp;Tenor,BB1676,Trigger)</f>
        <v>51327</v>
      </c>
      <c r="BD1676" s="242" t="e">
        <f>_xll.qlIndexFixing($AD$5,BA1676,TRUE,_xll.ohTrigger(Trigger,Trigger6M))</f>
        <v>#NUM!</v>
      </c>
      <c r="BE1676" s="242">
        <f>IFERROR(_xll.qlIndexFixing($BF$1,BA1676,,_xll.ohTrigger(Trigger,Trigger6M)),#N/A)</f>
        <v>1.5178399520868809E-2</v>
      </c>
    </row>
    <row r="1677" spans="52:57" ht="11.25" customHeight="1" x14ac:dyDescent="0.25">
      <c r="AZ1677" s="99" t="s">
        <v>83</v>
      </c>
      <c r="BA1677" s="98">
        <f>_xll.qlInterestRateIndexFixingDate(Currency&amp;"ibor"&amp;Tenor,BB1677,Trigger)</f>
        <v>51148</v>
      </c>
      <c r="BB1677" s="98">
        <f>_xll.qlCalendarAdvance(Calendar,BB1676,AZ1677,"f",,Trigger)</f>
        <v>51152</v>
      </c>
      <c r="BC1677" s="98">
        <f>_xll.qlInterestRateIndexMaturity(Currency&amp;"ibor"&amp;Tenor,BB1677,Trigger)</f>
        <v>51334</v>
      </c>
      <c r="BD1677" s="242" t="e">
        <f>_xll.qlIndexFixing($AD$5,BA1677,TRUE,_xll.ohTrigger(Trigger,Trigger6M))</f>
        <v>#NUM!</v>
      </c>
      <c r="BE1677" s="242">
        <f>IFERROR(_xll.qlIndexFixing($BF$1,BA1677,,_xll.ohTrigger(Trigger,Trigger6M)),#N/A)</f>
        <v>1.5175335384774063E-2</v>
      </c>
    </row>
    <row r="1678" spans="52:57" ht="11.25" customHeight="1" x14ac:dyDescent="0.25">
      <c r="AZ1678" s="99" t="s">
        <v>83</v>
      </c>
      <c r="BA1678" s="98">
        <f>_xll.qlInterestRateIndexFixingDate(Currency&amp;"ibor"&amp;Tenor,BB1678,Trigger)</f>
        <v>51155</v>
      </c>
      <c r="BB1678" s="98">
        <f>_xll.qlCalendarAdvance(Calendar,BB1677,AZ1678,"f",,Trigger)</f>
        <v>51159</v>
      </c>
      <c r="BC1678" s="98">
        <f>_xll.qlInterestRateIndexMaturity(Currency&amp;"ibor"&amp;Tenor,BB1678,Trigger)</f>
        <v>51341</v>
      </c>
      <c r="BD1678" s="242" t="e">
        <f>_xll.qlIndexFixing($AD$5,BA1678,TRUE,_xll.ohTrigger(Trigger,Trigger6M))</f>
        <v>#NUM!</v>
      </c>
      <c r="BE1678" s="242">
        <f>IFERROR(_xll.qlIndexFixing($BF$1,BA1678,,_xll.ohTrigger(Trigger,Trigger6M)),#N/A)</f>
        <v>1.5172343179555518E-2</v>
      </c>
    </row>
    <row r="1679" spans="52:57" ht="11.25" customHeight="1" x14ac:dyDescent="0.25">
      <c r="AZ1679" s="99" t="s">
        <v>83</v>
      </c>
      <c r="BA1679" s="98">
        <f>_xll.qlInterestRateIndexFixingDate(Currency&amp;"ibor"&amp;Tenor,BB1679,Trigger)</f>
        <v>51162</v>
      </c>
      <c r="BB1679" s="98">
        <f>_xll.qlCalendarAdvance(Calendar,BB1678,AZ1679,"f",,Trigger)</f>
        <v>51166</v>
      </c>
      <c r="BC1679" s="98">
        <f>_xll.qlInterestRateIndexMaturity(Currency&amp;"ibor"&amp;Tenor,BB1679,Trigger)</f>
        <v>51348</v>
      </c>
      <c r="BD1679" s="242" t="e">
        <f>_xll.qlIndexFixing($AD$5,BA1679,TRUE,_xll.ohTrigger(Trigger,Trigger6M))</f>
        <v>#NUM!</v>
      </c>
      <c r="BE1679" s="242">
        <f>IFERROR(_xll.qlIndexFixing($BF$1,BA1679,,_xll.ohTrigger(Trigger,Trigger6M)),#N/A)</f>
        <v>1.5169423151224737E-2</v>
      </c>
    </row>
    <row r="1680" spans="52:57" ht="11.25" customHeight="1" x14ac:dyDescent="0.25">
      <c r="AZ1680" s="99" t="s">
        <v>83</v>
      </c>
      <c r="BA1680" s="98">
        <f>_xll.qlInterestRateIndexFixingDate(Currency&amp;"ibor"&amp;Tenor,BB1680,Trigger)</f>
        <v>51169</v>
      </c>
      <c r="BB1680" s="98">
        <f>_xll.qlCalendarAdvance(Calendar,BB1679,AZ1680,"f",,Trigger)</f>
        <v>51173</v>
      </c>
      <c r="BC1680" s="98">
        <f>_xll.qlInterestRateIndexMaturity(Currency&amp;"ibor"&amp;Tenor,BB1680,Trigger)</f>
        <v>51355</v>
      </c>
      <c r="BD1680" s="242" t="e">
        <f>_xll.qlIndexFixing($AD$5,BA1680,TRUE,_xll.ohTrigger(Trigger,Trigger6M))</f>
        <v>#NUM!</v>
      </c>
      <c r="BE1680" s="242">
        <f>IFERROR(_xll.qlIndexFixing($BF$1,BA1680,,_xll.ohTrigger(Trigger,Trigger6M)),#N/A)</f>
        <v>1.5166575545803383E-2</v>
      </c>
    </row>
    <row r="1681" spans="52:57" ht="11.25" customHeight="1" x14ac:dyDescent="0.25">
      <c r="AZ1681" s="99" t="s">
        <v>83</v>
      </c>
      <c r="BA1681" s="98">
        <f>_xll.qlInterestRateIndexFixingDate(Currency&amp;"ibor"&amp;Tenor,BB1681,Trigger)</f>
        <v>51176</v>
      </c>
      <c r="BB1681" s="98">
        <f>_xll.qlCalendarAdvance(Calendar,BB1680,AZ1681,"f",,Trigger)</f>
        <v>51180</v>
      </c>
      <c r="BC1681" s="98">
        <f>_xll.qlInterestRateIndexMaturity(Currency&amp;"ibor"&amp;Tenor,BB1681,Trigger)</f>
        <v>51362</v>
      </c>
      <c r="BD1681" s="242" t="e">
        <f>_xll.qlIndexFixing($AD$5,BA1681,TRUE,_xll.ohTrigger(Trigger,Trigger6M))</f>
        <v>#NUM!</v>
      </c>
      <c r="BE1681" s="242">
        <f>IFERROR(_xll.qlIndexFixing($BF$1,BA1681,,_xll.ohTrigger(Trigger,Trigger6M)),#N/A)</f>
        <v>1.5163800609317076E-2</v>
      </c>
    </row>
    <row r="1682" spans="52:57" ht="11.25" customHeight="1" x14ac:dyDescent="0.25">
      <c r="AZ1682" s="99" t="s">
        <v>83</v>
      </c>
      <c r="BA1682" s="98">
        <f>_xll.qlInterestRateIndexFixingDate(Currency&amp;"ibor"&amp;Tenor,BB1682,Trigger)</f>
        <v>51183</v>
      </c>
      <c r="BB1682" s="98">
        <f>_xll.qlCalendarAdvance(Calendar,BB1681,AZ1682,"f",,Trigger)</f>
        <v>51187</v>
      </c>
      <c r="BC1682" s="98">
        <f>_xll.qlInterestRateIndexMaturity(Currency&amp;"ibor"&amp;Tenor,BB1682,Trigger)</f>
        <v>51369</v>
      </c>
      <c r="BD1682" s="242" t="e">
        <f>_xll.qlIndexFixing($AD$5,BA1682,TRUE,_xll.ohTrigger(Trigger,Trigger6M))</f>
        <v>#NUM!</v>
      </c>
      <c r="BE1682" s="242">
        <f>IFERROR(_xll.qlIndexFixing($BF$1,BA1682,,_xll.ohTrigger(Trigger,Trigger6M)),#N/A)</f>
        <v>1.5161098587798896E-2</v>
      </c>
    </row>
    <row r="1683" spans="52:57" ht="11.25" customHeight="1" x14ac:dyDescent="0.25">
      <c r="AZ1683" s="99" t="s">
        <v>83</v>
      </c>
      <c r="BA1683" s="98">
        <f>_xll.qlInterestRateIndexFixingDate(Currency&amp;"ibor"&amp;Tenor,BB1683,Trigger)</f>
        <v>51190</v>
      </c>
      <c r="BB1683" s="98">
        <f>_xll.qlCalendarAdvance(Calendar,BB1682,AZ1683,"f",,Trigger)</f>
        <v>51194</v>
      </c>
      <c r="BC1683" s="98">
        <f>_xll.qlInterestRateIndexMaturity(Currency&amp;"ibor"&amp;Tenor,BB1683,Trigger)</f>
        <v>51376</v>
      </c>
      <c r="BD1683" s="242" t="e">
        <f>_xll.qlIndexFixing($AD$5,BA1683,TRUE,_xll.ohTrigger(Trigger,Trigger6M))</f>
        <v>#NUM!</v>
      </c>
      <c r="BE1683" s="242">
        <f>IFERROR(_xll.qlIndexFixing($BF$1,BA1683,,_xll.ohTrigger(Trigger,Trigger6M)),#N/A)</f>
        <v>1.5158469727288518E-2</v>
      </c>
    </row>
    <row r="1684" spans="52:57" ht="11.25" customHeight="1" x14ac:dyDescent="0.25">
      <c r="AZ1684" s="99" t="s">
        <v>83</v>
      </c>
      <c r="BA1684" s="98">
        <f>_xll.qlInterestRateIndexFixingDate(Currency&amp;"ibor"&amp;Tenor,BB1684,Trigger)</f>
        <v>51197</v>
      </c>
      <c r="BB1684" s="98">
        <f>_xll.qlCalendarAdvance(Calendar,BB1683,AZ1684,"f",,Trigger)</f>
        <v>51201</v>
      </c>
      <c r="BC1684" s="98">
        <f>_xll.qlInterestRateIndexMaturity(Currency&amp;"ibor"&amp;Tenor,BB1684,Trigger)</f>
        <v>51385</v>
      </c>
      <c r="BD1684" s="242" t="e">
        <f>_xll.qlIndexFixing($AD$5,BA1684,TRUE,_xll.ohTrigger(Trigger,Trigger6M))</f>
        <v>#NUM!</v>
      </c>
      <c r="BE1684" s="242">
        <f>IFERROR(_xll.qlIndexFixing($BF$1,BA1684,,_xll.ohTrigger(Trigger,Trigger6M)),#N/A)</f>
        <v>1.5156259915059559E-2</v>
      </c>
    </row>
    <row r="1685" spans="52:57" ht="11.25" customHeight="1" x14ac:dyDescent="0.25">
      <c r="AZ1685" s="99" t="s">
        <v>83</v>
      </c>
      <c r="BA1685" s="98">
        <f>_xll.qlInterestRateIndexFixingDate(Currency&amp;"ibor"&amp;Tenor,BB1685,Trigger)</f>
        <v>51204</v>
      </c>
      <c r="BB1685" s="98">
        <f>_xll.qlCalendarAdvance(Calendar,BB1684,AZ1685,"f",,Trigger)</f>
        <v>51208</v>
      </c>
      <c r="BC1685" s="98">
        <f>_xll.qlInterestRateIndexMaturity(Currency&amp;"ibor"&amp;Tenor,BB1685,Trigger)</f>
        <v>51392</v>
      </c>
      <c r="BD1685" s="242" t="e">
        <f>_xll.qlIndexFixing($AD$5,BA1685,TRUE,_xll.ohTrigger(Trigger,Trigger6M))</f>
        <v>#NUM!</v>
      </c>
      <c r="BE1685" s="242">
        <f>IFERROR(_xll.qlIndexFixing($BF$1,BA1685,,_xll.ohTrigger(Trigger,Trigger6M)),#N/A)</f>
        <v>1.5153834677936257E-2</v>
      </c>
    </row>
    <row r="1686" spans="52:57" ht="11.25" customHeight="1" x14ac:dyDescent="0.25">
      <c r="AZ1686" s="99" t="s">
        <v>83</v>
      </c>
      <c r="BA1686" s="98">
        <f>_xll.qlInterestRateIndexFixingDate(Currency&amp;"ibor"&amp;Tenor,BB1686,Trigger)</f>
        <v>51211</v>
      </c>
      <c r="BB1686" s="98">
        <f>_xll.qlCalendarAdvance(Calendar,BB1685,AZ1686,"f",,Trigger)</f>
        <v>51215</v>
      </c>
      <c r="BC1686" s="98">
        <f>_xll.qlInterestRateIndexMaturity(Currency&amp;"ibor"&amp;Tenor,BB1686,Trigger)</f>
        <v>51399</v>
      </c>
      <c r="BD1686" s="242" t="e">
        <f>_xll.qlIndexFixing($AD$5,BA1686,TRUE,_xll.ohTrigger(Trigger,Trigger6M))</f>
        <v>#NUM!</v>
      </c>
      <c r="BE1686" s="242">
        <f>IFERROR(_xll.qlIndexFixing($BF$1,BA1686,,_xll.ohTrigger(Trigger,Trigger6M)),#N/A)</f>
        <v>1.5151505508536733E-2</v>
      </c>
    </row>
    <row r="1687" spans="52:57" ht="11.25" customHeight="1" x14ac:dyDescent="0.25">
      <c r="AZ1687" s="99" t="s">
        <v>83</v>
      </c>
      <c r="BA1687" s="98">
        <f>_xll.qlInterestRateIndexFixingDate(Currency&amp;"ibor"&amp;Tenor,BB1687,Trigger)</f>
        <v>51218</v>
      </c>
      <c r="BB1687" s="98">
        <f>_xll.qlCalendarAdvance(Calendar,BB1686,AZ1687,"f",,Trigger)</f>
        <v>51222</v>
      </c>
      <c r="BC1687" s="98">
        <f>_xll.qlInterestRateIndexMaturity(Currency&amp;"ibor"&amp;Tenor,BB1687,Trigger)</f>
        <v>51406</v>
      </c>
      <c r="BD1687" s="242" t="e">
        <f>_xll.qlIndexFixing($AD$5,BA1687,TRUE,_xll.ohTrigger(Trigger,Trigger6M))</f>
        <v>#NUM!</v>
      </c>
      <c r="BE1687" s="242">
        <f>IFERROR(_xll.qlIndexFixing($BF$1,BA1687,,_xll.ohTrigger(Trigger,Trigger6M)),#N/A)</f>
        <v>1.5149269959210641E-2</v>
      </c>
    </row>
    <row r="1688" spans="52:57" ht="11.25" customHeight="1" x14ac:dyDescent="0.25">
      <c r="AZ1688" s="99" t="s">
        <v>83</v>
      </c>
      <c r="BA1688" s="98">
        <f>_xll.qlInterestRateIndexFixingDate(Currency&amp;"ibor"&amp;Tenor,BB1688,Trigger)</f>
        <v>51223</v>
      </c>
      <c r="BB1688" s="98">
        <f>_xll.qlCalendarAdvance(Calendar,BB1687,AZ1688,"f",,Trigger)</f>
        <v>51229</v>
      </c>
      <c r="BC1688" s="98">
        <f>_xll.qlInterestRateIndexMaturity(Currency&amp;"ibor"&amp;Tenor,BB1688,Trigger)</f>
        <v>51412</v>
      </c>
      <c r="BD1688" s="242" t="e">
        <f>_xll.qlIndexFixing($AD$5,BA1688,TRUE,_xll.ohTrigger(Trigger,Trigger6M))</f>
        <v>#NUM!</v>
      </c>
      <c r="BE1688" s="242">
        <f>IFERROR(_xll.qlIndexFixing($BF$1,BA1688,,_xll.ohTrigger(Trigger,Trigger6M)),#N/A)</f>
        <v>1.5146928462817575E-2</v>
      </c>
    </row>
    <row r="1689" spans="52:57" ht="11.25" customHeight="1" x14ac:dyDescent="0.25">
      <c r="AZ1689" s="99" t="s">
        <v>83</v>
      </c>
      <c r="BA1689" s="98">
        <f>_xll.qlInterestRateIndexFixingDate(Currency&amp;"ibor"&amp;Tenor,BB1689,Trigger)</f>
        <v>51232</v>
      </c>
      <c r="BB1689" s="98">
        <f>_xll.qlCalendarAdvance(Calendar,BB1688,AZ1689,"f",,Trigger)</f>
        <v>51236</v>
      </c>
      <c r="BC1689" s="98">
        <f>_xll.qlInterestRateIndexMaturity(Currency&amp;"ibor"&amp;Tenor,BB1689,Trigger)</f>
        <v>51419</v>
      </c>
      <c r="BD1689" s="242" t="e">
        <f>_xll.qlIndexFixing($AD$5,BA1689,TRUE,_xll.ohTrigger(Trigger,Trigger6M))</f>
        <v>#NUM!</v>
      </c>
      <c r="BE1689" s="242">
        <f>IFERROR(_xll.qlIndexFixing($BF$1,BA1689,,_xll.ohTrigger(Trigger,Trigger6M)),#N/A)</f>
        <v>1.5144866244621148E-2</v>
      </c>
    </row>
    <row r="1690" spans="52:57" ht="11.25" customHeight="1" x14ac:dyDescent="0.25">
      <c r="AZ1690" s="99" t="s">
        <v>83</v>
      </c>
      <c r="BA1690" s="98">
        <f>_xll.qlInterestRateIndexFixingDate(Currency&amp;"ibor"&amp;Tenor,BB1690,Trigger)</f>
        <v>51239</v>
      </c>
      <c r="BB1690" s="98">
        <f>_xll.qlCalendarAdvance(Calendar,BB1689,AZ1690,"f",,Trigger)</f>
        <v>51243</v>
      </c>
      <c r="BC1690" s="98">
        <f>_xll.qlInterestRateIndexMaturity(Currency&amp;"ibor"&amp;Tenor,BB1690,Trigger)</f>
        <v>51426</v>
      </c>
      <c r="BD1690" s="242" t="e">
        <f>_xll.qlIndexFixing($AD$5,BA1690,TRUE,_xll.ohTrigger(Trigger,Trigger6M))</f>
        <v>#NUM!</v>
      </c>
      <c r="BE1690" s="242">
        <f>IFERROR(_xll.qlIndexFixing($BF$1,BA1690,,_xll.ohTrigger(Trigger,Trigger6M)),#N/A)</f>
        <v>1.5142890684952944E-2</v>
      </c>
    </row>
    <row r="1691" spans="52:57" ht="11.25" customHeight="1" x14ac:dyDescent="0.25">
      <c r="AZ1691" s="99" t="s">
        <v>83</v>
      </c>
      <c r="BA1691" s="98">
        <f>_xll.qlInterestRateIndexFixingDate(Currency&amp;"ibor"&amp;Tenor,BB1691,Trigger)</f>
        <v>51246</v>
      </c>
      <c r="BB1691" s="98">
        <f>_xll.qlCalendarAdvance(Calendar,BB1690,AZ1691,"f",,Trigger)</f>
        <v>51250</v>
      </c>
      <c r="BC1691" s="98">
        <f>_xll.qlInterestRateIndexMaturity(Currency&amp;"ibor"&amp;Tenor,BB1691,Trigger)</f>
        <v>51433</v>
      </c>
      <c r="BD1691" s="242" t="e">
        <f>_xll.qlIndexFixing($AD$5,BA1691,TRUE,_xll.ohTrigger(Trigger,Trigger6M))</f>
        <v>#NUM!</v>
      </c>
      <c r="BE1691" s="242">
        <f>IFERROR(_xll.qlIndexFixing($BF$1,BA1691,,_xll.ohTrigger(Trigger,Trigger6M)),#N/A)</f>
        <v>1.5140999289114306E-2</v>
      </c>
    </row>
    <row r="1692" spans="52:57" ht="11.25" customHeight="1" x14ac:dyDescent="0.25">
      <c r="AZ1692" s="99" t="s">
        <v>83</v>
      </c>
      <c r="BA1692" s="98">
        <f>_xll.qlInterestRateIndexFixingDate(Currency&amp;"ibor"&amp;Tenor,BB1692,Trigger)</f>
        <v>51253</v>
      </c>
      <c r="BB1692" s="98">
        <f>_xll.qlCalendarAdvance(Calendar,BB1691,AZ1692,"f",,Trigger)</f>
        <v>51258</v>
      </c>
      <c r="BC1692" s="98">
        <f>_xll.qlInterestRateIndexMaturity(Currency&amp;"ibor"&amp;Tenor,BB1692,Trigger)</f>
        <v>51442</v>
      </c>
      <c r="BD1692" s="242" t="e">
        <f>_xll.qlIndexFixing($AD$5,BA1692,TRUE,_xll.ohTrigger(Trigger,Trigger6M))</f>
        <v>#NUM!</v>
      </c>
      <c r="BE1692" s="242">
        <f>IFERROR(_xll.qlIndexFixing($BF$1,BA1692,,_xll.ohTrigger(Trigger,Trigger6M)),#N/A)</f>
        <v>1.5139158968684502E-2</v>
      </c>
    </row>
    <row r="1693" spans="52:57" ht="11.25" customHeight="1" x14ac:dyDescent="0.25">
      <c r="AZ1693" s="99" t="s">
        <v>83</v>
      </c>
      <c r="BA1693" s="98">
        <f>_xll.qlInterestRateIndexFixingDate(Currency&amp;"ibor"&amp;Tenor,BB1693,Trigger)</f>
        <v>51263</v>
      </c>
      <c r="BB1693" s="98">
        <f>_xll.qlCalendarAdvance(Calendar,BB1692,AZ1693,"f",,Trigger)</f>
        <v>51265</v>
      </c>
      <c r="BC1693" s="98">
        <f>_xll.qlInterestRateIndexMaturity(Currency&amp;"ibor"&amp;Tenor,BB1693,Trigger)</f>
        <v>51449</v>
      </c>
      <c r="BD1693" s="242" t="e">
        <f>_xll.qlIndexFixing($AD$5,BA1693,TRUE,_xll.ohTrigger(Trigger,Trigger6M))</f>
        <v>#NUM!</v>
      </c>
      <c r="BE1693" s="242">
        <f>IFERROR(_xll.qlIndexFixing($BF$1,BA1693,,_xll.ohTrigger(Trigger,Trigger6M)),#N/A)</f>
        <v>1.5137444317630316E-2</v>
      </c>
    </row>
    <row r="1694" spans="52:57" ht="11.25" customHeight="1" x14ac:dyDescent="0.25">
      <c r="AZ1694" s="99" t="s">
        <v>83</v>
      </c>
      <c r="BA1694" s="98">
        <f>_xll.qlInterestRateIndexFixingDate(Currency&amp;"ibor"&amp;Tenor,BB1694,Trigger)</f>
        <v>51270</v>
      </c>
      <c r="BB1694" s="98">
        <f>_xll.qlCalendarAdvance(Calendar,BB1693,AZ1694,"f",,Trigger)</f>
        <v>51272</v>
      </c>
      <c r="BC1694" s="98">
        <f>_xll.qlInterestRateIndexMaturity(Currency&amp;"ibor"&amp;Tenor,BB1694,Trigger)</f>
        <v>51456</v>
      </c>
      <c r="BD1694" s="242" t="e">
        <f>_xll.qlIndexFixing($AD$5,BA1694,TRUE,_xll.ohTrigger(Trigger,Trigger6M))</f>
        <v>#NUM!</v>
      </c>
      <c r="BE1694" s="242">
        <f>IFERROR(_xll.qlIndexFixing($BF$1,BA1694,,_xll.ohTrigger(Trigger,Trigger6M)),#N/A)</f>
        <v>1.5135805560190134E-2</v>
      </c>
    </row>
    <row r="1695" spans="52:57" ht="11.25" customHeight="1" x14ac:dyDescent="0.25">
      <c r="AZ1695" s="99" t="s">
        <v>83</v>
      </c>
      <c r="BA1695" s="98">
        <f>_xll.qlInterestRateIndexFixingDate(Currency&amp;"ibor"&amp;Tenor,BB1695,Trigger)</f>
        <v>51277</v>
      </c>
      <c r="BB1695" s="98">
        <f>_xll.qlCalendarAdvance(Calendar,BB1694,AZ1695,"f",,Trigger)</f>
        <v>51279</v>
      </c>
      <c r="BC1695" s="98">
        <f>_xll.qlInterestRateIndexMaturity(Currency&amp;"ibor"&amp;Tenor,BB1695,Trigger)</f>
        <v>51463</v>
      </c>
      <c r="BD1695" s="242" t="e">
        <f>_xll.qlIndexFixing($AD$5,BA1695,TRUE,_xll.ohTrigger(Trigger,Trigger6M))</f>
        <v>#NUM!</v>
      </c>
      <c r="BE1695" s="242">
        <f>IFERROR(_xll.qlIndexFixing($BF$1,BA1695,,_xll.ohTrigger(Trigger,Trigger6M)),#N/A)</f>
        <v>1.5134240180593318E-2</v>
      </c>
    </row>
    <row r="1696" spans="52:57" ht="11.25" customHeight="1" x14ac:dyDescent="0.25">
      <c r="AZ1696" s="99" t="s">
        <v>83</v>
      </c>
      <c r="BA1696" s="98">
        <f>_xll.qlInterestRateIndexFixingDate(Currency&amp;"ibor"&amp;Tenor,BB1696,Trigger)</f>
        <v>51284</v>
      </c>
      <c r="BB1696" s="98">
        <f>_xll.qlCalendarAdvance(Calendar,BB1695,AZ1696,"f",,Trigger)</f>
        <v>51286</v>
      </c>
      <c r="BC1696" s="98">
        <f>_xll.qlInterestRateIndexMaturity(Currency&amp;"ibor"&amp;Tenor,BB1696,Trigger)</f>
        <v>51470</v>
      </c>
      <c r="BD1696" s="242" t="e">
        <f>_xll.qlIndexFixing($AD$5,BA1696,TRUE,_xll.ohTrigger(Trigger,Trigger6M))</f>
        <v>#NUM!</v>
      </c>
      <c r="BE1696" s="242">
        <f>IFERROR(_xll.qlIndexFixing($BF$1,BA1696,,_xll.ohTrigger(Trigger,Trigger6M)),#N/A)</f>
        <v>1.5132745654697671E-2</v>
      </c>
    </row>
    <row r="1697" spans="52:57" ht="11.25" customHeight="1" x14ac:dyDescent="0.25">
      <c r="AZ1697" s="99" t="s">
        <v>83</v>
      </c>
      <c r="BA1697" s="98">
        <f>_xll.qlInterestRateIndexFixingDate(Currency&amp;"ibor"&amp;Tenor,BB1697,Trigger)</f>
        <v>51291</v>
      </c>
      <c r="BB1697" s="98">
        <f>_xll.qlCalendarAdvance(Calendar,BB1696,AZ1697,"f",,Trigger)</f>
        <v>51293</v>
      </c>
      <c r="BC1697" s="98">
        <f>_xll.qlInterestRateIndexMaturity(Currency&amp;"ibor"&amp;Tenor,BB1697,Trigger)</f>
        <v>51476</v>
      </c>
      <c r="BD1697" s="242" t="e">
        <f>_xll.qlIndexFixing($AD$5,BA1697,TRUE,_xll.ohTrigger(Trigger,Trigger6M))</f>
        <v>#NUM!</v>
      </c>
      <c r="BE1697" s="242">
        <f>IFERROR(_xll.qlIndexFixing($BF$1,BA1697,,_xll.ohTrigger(Trigger,Trigger6M)),#N/A)</f>
        <v>1.5131077466375167E-2</v>
      </c>
    </row>
    <row r="1698" spans="52:57" ht="11.25" customHeight="1" x14ac:dyDescent="0.25">
      <c r="AZ1698" s="99" t="s">
        <v>83</v>
      </c>
      <c r="BA1698" s="98">
        <f>_xll.qlInterestRateIndexFixingDate(Currency&amp;"ibor"&amp;Tenor,BB1698,Trigger)</f>
        <v>51298</v>
      </c>
      <c r="BB1698" s="98">
        <f>_xll.qlCalendarAdvance(Calendar,BB1697,AZ1698,"f",,Trigger)</f>
        <v>51300</v>
      </c>
      <c r="BC1698" s="98">
        <f>_xll.qlInterestRateIndexMaturity(Currency&amp;"ibor"&amp;Tenor,BB1698,Trigger)</f>
        <v>51483</v>
      </c>
      <c r="BD1698" s="242" t="e">
        <f>_xll.qlIndexFixing($AD$5,BA1698,TRUE,_xll.ohTrigger(Trigger,Trigger6M))</f>
        <v>#NUM!</v>
      </c>
      <c r="BE1698" s="242">
        <f>IFERROR(_xll.qlIndexFixing($BF$1,BA1698,,_xll.ohTrigger(Trigger,Trigger6M)),#N/A)</f>
        <v>1.512971394516229E-2</v>
      </c>
    </row>
    <row r="1699" spans="52:57" ht="11.25" customHeight="1" x14ac:dyDescent="0.25">
      <c r="AZ1699" s="99" t="s">
        <v>83</v>
      </c>
      <c r="BA1699" s="98">
        <f>_xll.qlInterestRateIndexFixingDate(Currency&amp;"ibor"&amp;Tenor,BB1699,Trigger)</f>
        <v>51305</v>
      </c>
      <c r="BB1699" s="98">
        <f>_xll.qlCalendarAdvance(Calendar,BB1698,AZ1699,"f",,Trigger)</f>
        <v>51307</v>
      </c>
      <c r="BC1699" s="98">
        <f>_xll.qlInterestRateIndexMaturity(Currency&amp;"ibor"&amp;Tenor,BB1699,Trigger)</f>
        <v>51490</v>
      </c>
      <c r="BD1699" s="242" t="e">
        <f>_xll.qlIndexFixing($AD$5,BA1699,TRUE,_xll.ohTrigger(Trigger,Trigger6M))</f>
        <v>#NUM!</v>
      </c>
      <c r="BE1699" s="242">
        <f>IFERROR(_xll.qlIndexFixing($BF$1,BA1699,,_xll.ohTrigger(Trigger,Trigger6M)),#N/A)</f>
        <v>1.512841396059421E-2</v>
      </c>
    </row>
    <row r="1700" spans="52:57" ht="11.25" customHeight="1" x14ac:dyDescent="0.25">
      <c r="AZ1700" s="99" t="s">
        <v>83</v>
      </c>
      <c r="BA1700" s="98">
        <f>_xll.qlInterestRateIndexFixingDate(Currency&amp;"ibor"&amp;Tenor,BB1700,Trigger)</f>
        <v>51312</v>
      </c>
      <c r="BB1700" s="98">
        <f>_xll.qlCalendarAdvance(Calendar,BB1699,AZ1700,"f",,Trigger)</f>
        <v>51314</v>
      </c>
      <c r="BC1700" s="98">
        <f>_xll.qlInterestRateIndexMaturity(Currency&amp;"ibor"&amp;Tenor,BB1700,Trigger)</f>
        <v>51497</v>
      </c>
      <c r="BD1700" s="242" t="e">
        <f>_xll.qlIndexFixing($AD$5,BA1700,TRUE,_xll.ohTrigger(Trigger,Trigger6M))</f>
        <v>#NUM!</v>
      </c>
      <c r="BE1700" s="242">
        <f>IFERROR(_xll.qlIndexFixing($BF$1,BA1700,,_xll.ohTrigger(Trigger,Trigger6M)),#N/A)</f>
        <v>1.512717494102923E-2</v>
      </c>
    </row>
    <row r="1701" spans="52:57" ht="11.25" customHeight="1" x14ac:dyDescent="0.25">
      <c r="AZ1701" s="99" t="s">
        <v>83</v>
      </c>
      <c r="BA1701" s="98">
        <f>_xll.qlInterestRateIndexFixingDate(Currency&amp;"ibor"&amp;Tenor,BB1701,Trigger)</f>
        <v>51319</v>
      </c>
      <c r="BB1701" s="98">
        <f>_xll.qlCalendarAdvance(Calendar,BB1700,AZ1701,"f",,Trigger)</f>
        <v>51321</v>
      </c>
      <c r="BC1701" s="98">
        <f>_xll.qlInterestRateIndexMaturity(Currency&amp;"ibor"&amp;Tenor,BB1701,Trigger)</f>
        <v>51505</v>
      </c>
      <c r="BD1701" s="242" t="e">
        <f>_xll.qlIndexFixing($AD$5,BA1701,TRUE,_xll.ohTrigger(Trigger,Trigger6M))</f>
        <v>#NUM!</v>
      </c>
      <c r="BE1701" s="242">
        <f>IFERROR(_xll.qlIndexFixing($BF$1,BA1701,,_xll.ohTrigger(Trigger,Trigger6M)),#N/A)</f>
        <v>1.5126246899741756E-2</v>
      </c>
    </row>
    <row r="1702" spans="52:57" ht="11.25" customHeight="1" x14ac:dyDescent="0.25">
      <c r="AZ1702" s="99" t="s">
        <v>83</v>
      </c>
      <c r="BA1702" s="98">
        <f>_xll.qlInterestRateIndexFixingDate(Currency&amp;"ibor"&amp;Tenor,BB1702,Trigger)</f>
        <v>51326</v>
      </c>
      <c r="BB1702" s="98">
        <f>_xll.qlCalendarAdvance(Calendar,BB1701,AZ1702,"f",,Trigger)</f>
        <v>51328</v>
      </c>
      <c r="BC1702" s="98">
        <f>_xll.qlInterestRateIndexMaturity(Currency&amp;"ibor"&amp;Tenor,BB1702,Trigger)</f>
        <v>51512</v>
      </c>
      <c r="BD1702" s="242" t="e">
        <f>_xll.qlIndexFixing($AD$5,BA1702,TRUE,_xll.ohTrigger(Trigger,Trigger6M))</f>
        <v>#NUM!</v>
      </c>
      <c r="BE1702" s="242">
        <f>IFERROR(_xll.qlIndexFixing($BF$1,BA1702,,_xll.ohTrigger(Trigger,Trigger6M)),#N/A)</f>
        <v>1.5125124020229775E-2</v>
      </c>
    </row>
    <row r="1703" spans="52:57" ht="11.25" customHeight="1" x14ac:dyDescent="0.25">
      <c r="AZ1703" s="99" t="s">
        <v>83</v>
      </c>
      <c r="BA1703" s="98">
        <f>_xll.qlInterestRateIndexFixingDate(Currency&amp;"ibor"&amp;Tenor,BB1703,Trigger)</f>
        <v>51333</v>
      </c>
      <c r="BB1703" s="98">
        <f>_xll.qlCalendarAdvance(Calendar,BB1702,AZ1703,"f",,Trigger)</f>
        <v>51335</v>
      </c>
      <c r="BC1703" s="98">
        <f>_xll.qlInterestRateIndexMaturity(Currency&amp;"ibor"&amp;Tenor,BB1703,Trigger)</f>
        <v>51519</v>
      </c>
      <c r="BD1703" s="242" t="e">
        <f>_xll.qlIndexFixing($AD$5,BA1703,TRUE,_xll.ohTrigger(Trigger,Trigger6M))</f>
        <v>#NUM!</v>
      </c>
      <c r="BE1703" s="242">
        <f>IFERROR(_xll.qlIndexFixing($BF$1,BA1703,,_xll.ohTrigger(Trigger,Trigger6M)),#N/A)</f>
        <v>1.5124054090987181E-2</v>
      </c>
    </row>
    <row r="1704" spans="52:57" ht="11.25" customHeight="1" x14ac:dyDescent="0.25">
      <c r="AZ1704" s="99" t="s">
        <v>83</v>
      </c>
      <c r="BA1704" s="98">
        <f>_xll.qlInterestRateIndexFixingDate(Currency&amp;"ibor"&amp;Tenor,BB1704,Trigger)</f>
        <v>51340</v>
      </c>
      <c r="BB1704" s="98">
        <f>_xll.qlCalendarAdvance(Calendar,BB1703,AZ1704,"f",,Trigger)</f>
        <v>51342</v>
      </c>
      <c r="BC1704" s="98">
        <f>_xll.qlInterestRateIndexMaturity(Currency&amp;"ibor"&amp;Tenor,BB1704,Trigger)</f>
        <v>51526</v>
      </c>
      <c r="BD1704" s="242" t="e">
        <f>_xll.qlIndexFixing($AD$5,BA1704,TRUE,_xll.ohTrigger(Trigger,Trigger6M))</f>
        <v>#NUM!</v>
      </c>
      <c r="BE1704" s="242">
        <f>IFERROR(_xll.qlIndexFixing($BF$1,BA1704,,_xll.ohTrigger(Trigger,Trigger6M)),#N/A)</f>
        <v>1.5123034520880143E-2</v>
      </c>
    </row>
    <row r="1705" spans="52:57" ht="11.25" customHeight="1" x14ac:dyDescent="0.25">
      <c r="AZ1705" s="99" t="s">
        <v>83</v>
      </c>
      <c r="BA1705" s="98">
        <f>_xll.qlInterestRateIndexFixingDate(Currency&amp;"ibor"&amp;Tenor,BB1705,Trigger)</f>
        <v>51347</v>
      </c>
      <c r="BB1705" s="98">
        <f>_xll.qlCalendarAdvance(Calendar,BB1704,AZ1705,"f",,Trigger)</f>
        <v>51349</v>
      </c>
      <c r="BC1705" s="98">
        <f>_xll.qlInterestRateIndexMaturity(Currency&amp;"ibor"&amp;Tenor,BB1705,Trigger)</f>
        <v>51533</v>
      </c>
      <c r="BD1705" s="242" t="e">
        <f>_xll.qlIndexFixing($AD$5,BA1705,TRUE,_xll.ohTrigger(Trigger,Trigger6M))</f>
        <v>#NUM!</v>
      </c>
      <c r="BE1705" s="242">
        <f>IFERROR(_xll.qlIndexFixing($BF$1,BA1705,,_xll.ohTrigger(Trigger,Trigger6M)),#N/A)</f>
        <v>1.5122062710397188E-2</v>
      </c>
    </row>
    <row r="1706" spans="52:57" ht="11.25" customHeight="1" x14ac:dyDescent="0.25">
      <c r="AZ1706" s="99" t="s">
        <v>83</v>
      </c>
      <c r="BA1706" s="98">
        <f>_xll.qlInterestRateIndexFixingDate(Currency&amp;"ibor"&amp;Tenor,BB1706,Trigger)</f>
        <v>51354</v>
      </c>
      <c r="BB1706" s="98">
        <f>_xll.qlCalendarAdvance(Calendar,BB1705,AZ1706,"f",,Trigger)</f>
        <v>51356</v>
      </c>
      <c r="BC1706" s="98">
        <f>_xll.qlInterestRateIndexMaturity(Currency&amp;"ibor"&amp;Tenor,BB1706,Trigger)</f>
        <v>51540</v>
      </c>
      <c r="BD1706" s="242" t="e">
        <f>_xll.qlIndexFixing($AD$5,BA1706,TRUE,_xll.ohTrigger(Trigger,Trigger6M))</f>
        <v>#NUM!</v>
      </c>
      <c r="BE1706" s="242">
        <f>IFERROR(_xll.qlIndexFixing($BF$1,BA1706,,_xll.ohTrigger(Trigger,Trigger6M)),#N/A)</f>
        <v>1.5121136051650061E-2</v>
      </c>
    </row>
    <row r="1707" spans="52:57" ht="11.25" customHeight="1" x14ac:dyDescent="0.25">
      <c r="AZ1707" s="99" t="s">
        <v>83</v>
      </c>
      <c r="BA1707" s="98">
        <f>_xll.qlInterestRateIndexFixingDate(Currency&amp;"ibor"&amp;Tenor,BB1707,Trigger)</f>
        <v>51361</v>
      </c>
      <c r="BB1707" s="98">
        <f>_xll.qlCalendarAdvance(Calendar,BB1706,AZ1707,"f",,Trigger)</f>
        <v>51363</v>
      </c>
      <c r="BC1707" s="98">
        <f>_xll.qlInterestRateIndexMaturity(Currency&amp;"ibor"&amp;Tenor,BB1707,Trigger)</f>
        <v>51547</v>
      </c>
      <c r="BD1707" s="242" t="e">
        <f>_xll.qlIndexFixing($AD$5,BA1707,TRUE,_xll.ohTrigger(Trigger,Trigger6M))</f>
        <v>#NUM!</v>
      </c>
      <c r="BE1707" s="242">
        <f>IFERROR(_xll.qlIndexFixing($BF$1,BA1707,,_xll.ohTrigger(Trigger,Trigger6M)),#N/A)</f>
        <v>1.5120251928370257E-2</v>
      </c>
    </row>
    <row r="1708" spans="52:57" ht="11.25" customHeight="1" x14ac:dyDescent="0.25">
      <c r="AZ1708" s="99" t="s">
        <v>83</v>
      </c>
      <c r="BA1708" s="98">
        <f>_xll.qlInterestRateIndexFixingDate(Currency&amp;"ibor"&amp;Tenor,BB1708,Trigger)</f>
        <v>51368</v>
      </c>
      <c r="BB1708" s="98">
        <f>_xll.qlCalendarAdvance(Calendar,BB1707,AZ1708,"f",,Trigger)</f>
        <v>51370</v>
      </c>
      <c r="BC1708" s="98">
        <f>_xll.qlInterestRateIndexMaturity(Currency&amp;"ibor"&amp;Tenor,BB1708,Trigger)</f>
        <v>51554</v>
      </c>
      <c r="BD1708" s="242" t="e">
        <f>_xll.qlIndexFixing($AD$5,BA1708,TRUE,_xll.ohTrigger(Trigger,Trigger6M))</f>
        <v>#NUM!</v>
      </c>
      <c r="BE1708" s="242">
        <f>IFERROR(_xll.qlIndexFixing($BF$1,BA1708,,_xll.ohTrigger(Trigger,Trigger6M)),#N/A)</f>
        <v>1.5119407715912055E-2</v>
      </c>
    </row>
    <row r="1709" spans="52:57" ht="11.25" customHeight="1" x14ac:dyDescent="0.25">
      <c r="AZ1709" s="99" t="s">
        <v>83</v>
      </c>
      <c r="BA1709" s="98">
        <f>_xll.qlInterestRateIndexFixingDate(Currency&amp;"ibor"&amp;Tenor,BB1709,Trigger)</f>
        <v>51375</v>
      </c>
      <c r="BB1709" s="98">
        <f>_xll.qlCalendarAdvance(Calendar,BB1708,AZ1709,"f",,Trigger)</f>
        <v>51377</v>
      </c>
      <c r="BC1709" s="98">
        <f>_xll.qlInterestRateIndexMaturity(Currency&amp;"ibor"&amp;Tenor,BB1709,Trigger)</f>
        <v>51560</v>
      </c>
      <c r="BD1709" s="242" t="e">
        <f>_xll.qlIndexFixing($AD$5,BA1709,TRUE,_xll.ohTrigger(Trigger,Trigger6M))</f>
        <v>#NUM!</v>
      </c>
      <c r="BE1709" s="242">
        <f>IFERROR(_xll.qlIndexFixing($BF$1,BA1709,,_xll.ohTrigger(Trigger,Trigger6M)),#N/A)</f>
        <v>1.5118338412292955E-2</v>
      </c>
    </row>
    <row r="1710" spans="52:57" ht="11.25" customHeight="1" x14ac:dyDescent="0.25">
      <c r="AZ1710" s="99" t="s">
        <v>83</v>
      </c>
      <c r="BA1710" s="98">
        <f>_xll.qlInterestRateIndexFixingDate(Currency&amp;"ibor"&amp;Tenor,BB1710,Trigger)</f>
        <v>51382</v>
      </c>
      <c r="BB1710" s="98">
        <f>_xll.qlCalendarAdvance(Calendar,BB1709,AZ1710,"f",,Trigger)</f>
        <v>51384</v>
      </c>
      <c r="BC1710" s="98">
        <f>_xll.qlInterestRateIndexMaturity(Currency&amp;"ibor"&amp;Tenor,BB1710,Trigger)</f>
        <v>51565</v>
      </c>
      <c r="BD1710" s="242" t="e">
        <f>_xll.qlIndexFixing($AD$5,BA1710,TRUE,_xll.ohTrigger(Trigger,Trigger6M))</f>
        <v>#NUM!</v>
      </c>
      <c r="BE1710" s="242">
        <f>IFERROR(_xll.qlIndexFixing($BF$1,BA1710,,_xll.ohTrigger(Trigger,Trigger6M)),#N/A)</f>
        <v>1.5117023228589634E-2</v>
      </c>
    </row>
    <row r="1711" spans="52:57" ht="11.25" customHeight="1" x14ac:dyDescent="0.25">
      <c r="AZ1711" s="99" t="s">
        <v>83</v>
      </c>
      <c r="BA1711" s="98">
        <f>_xll.qlInterestRateIndexFixingDate(Currency&amp;"ibor"&amp;Tenor,BB1711,Trigger)</f>
        <v>51389</v>
      </c>
      <c r="BB1711" s="98">
        <f>_xll.qlCalendarAdvance(Calendar,BB1710,AZ1711,"f",,Trigger)</f>
        <v>51391</v>
      </c>
      <c r="BC1711" s="98">
        <f>_xll.qlInterestRateIndexMaturity(Currency&amp;"ibor"&amp;Tenor,BB1711,Trigger)</f>
        <v>51572</v>
      </c>
      <c r="BD1711" s="242" t="e">
        <f>_xll.qlIndexFixing($AD$5,BA1711,TRUE,_xll.ohTrigger(Trigger,Trigger6M))</f>
        <v>#NUM!</v>
      </c>
      <c r="BE1711" s="242">
        <f>IFERROR(_xll.qlIndexFixing($BF$1,BA1711,,_xll.ohTrigger(Trigger,Trigger6M)),#N/A)</f>
        <v>1.5116238839698556E-2</v>
      </c>
    </row>
    <row r="1712" spans="52:57" ht="11.25" customHeight="1" x14ac:dyDescent="0.25">
      <c r="AZ1712" s="99" t="s">
        <v>83</v>
      </c>
      <c r="BA1712" s="98">
        <f>_xll.qlInterestRateIndexFixingDate(Currency&amp;"ibor"&amp;Tenor,BB1712,Trigger)</f>
        <v>51396</v>
      </c>
      <c r="BB1712" s="98">
        <f>_xll.qlCalendarAdvance(Calendar,BB1711,AZ1712,"f",,Trigger)</f>
        <v>51398</v>
      </c>
      <c r="BC1712" s="98">
        <f>_xll.qlInterestRateIndexMaturity(Currency&amp;"ibor"&amp;Tenor,BB1712,Trigger)</f>
        <v>51579</v>
      </c>
      <c r="BD1712" s="242" t="e">
        <f>_xll.qlIndexFixing($AD$5,BA1712,TRUE,_xll.ohTrigger(Trigger,Trigger6M))</f>
        <v>#NUM!</v>
      </c>
      <c r="BE1712" s="242">
        <f>IFERROR(_xll.qlIndexFixing($BF$1,BA1712,,_xll.ohTrigger(Trigger,Trigger6M)),#N/A)</f>
        <v>1.5115461261862183E-2</v>
      </c>
    </row>
    <row r="1713" spans="52:57" ht="11.25" customHeight="1" x14ac:dyDescent="0.25">
      <c r="AZ1713" s="99" t="s">
        <v>83</v>
      </c>
      <c r="BA1713" s="98">
        <f>_xll.qlInterestRateIndexFixingDate(Currency&amp;"ibor"&amp;Tenor,BB1713,Trigger)</f>
        <v>51403</v>
      </c>
      <c r="BB1713" s="98">
        <f>_xll.qlCalendarAdvance(Calendar,BB1712,AZ1713,"f",,Trigger)</f>
        <v>51405</v>
      </c>
      <c r="BC1713" s="98">
        <f>_xll.qlInterestRateIndexMaturity(Currency&amp;"ibor"&amp;Tenor,BB1713,Trigger)</f>
        <v>51586</v>
      </c>
      <c r="BD1713" s="242" t="e">
        <f>_xll.qlIndexFixing($AD$5,BA1713,TRUE,_xll.ohTrigger(Trigger,Trigger6M))</f>
        <v>#NUM!</v>
      </c>
      <c r="BE1713" s="242">
        <f>IFERROR(_xll.qlIndexFixing($BF$1,BA1713,,_xll.ohTrigger(Trigger,Trigger6M)),#N/A)</f>
        <v>1.5114690520973612E-2</v>
      </c>
    </row>
    <row r="1714" spans="52:57" ht="11.25" customHeight="1" x14ac:dyDescent="0.25">
      <c r="AZ1714" s="99" t="s">
        <v>83</v>
      </c>
      <c r="BA1714" s="98">
        <f>_xll.qlInterestRateIndexFixingDate(Currency&amp;"ibor"&amp;Tenor,BB1714,Trigger)</f>
        <v>51410</v>
      </c>
      <c r="BB1714" s="98">
        <f>_xll.qlCalendarAdvance(Calendar,BB1713,AZ1714,"f",,Trigger)</f>
        <v>51412</v>
      </c>
      <c r="BC1714" s="98">
        <f>_xll.qlInterestRateIndexMaturity(Currency&amp;"ibor"&amp;Tenor,BB1714,Trigger)</f>
        <v>51594</v>
      </c>
      <c r="BD1714" s="242" t="e">
        <f>_xll.qlIndexFixing($AD$5,BA1714,TRUE,_xll.ohTrigger(Trigger,Trigger6M))</f>
        <v>#NUM!</v>
      </c>
      <c r="BE1714" s="242">
        <f>IFERROR(_xll.qlIndexFixing($BF$1,BA1714,,_xll.ohTrigger(Trigger,Trigger6M)),#N/A)</f>
        <v>1.5114190936966291E-2</v>
      </c>
    </row>
    <row r="1715" spans="52:57" ht="11.25" customHeight="1" x14ac:dyDescent="0.25">
      <c r="AZ1715" s="99" t="s">
        <v>83</v>
      </c>
      <c r="BA1715" s="98">
        <f>_xll.qlInterestRateIndexFixingDate(Currency&amp;"ibor"&amp;Tenor,BB1715,Trigger)</f>
        <v>51417</v>
      </c>
      <c r="BB1715" s="98">
        <f>_xll.qlCalendarAdvance(Calendar,BB1714,AZ1715,"f",,Trigger)</f>
        <v>51419</v>
      </c>
      <c r="BC1715" s="98">
        <f>_xll.qlInterestRateIndexMaturity(Currency&amp;"ibor"&amp;Tenor,BB1715,Trigger)</f>
        <v>51601</v>
      </c>
      <c r="BD1715" s="242" t="e">
        <f>_xll.qlIndexFixing($AD$5,BA1715,TRUE,_xll.ohTrigger(Trigger,Trigger6M))</f>
        <v>#NUM!</v>
      </c>
      <c r="BE1715" s="242">
        <f>IFERROR(_xll.qlIndexFixing($BF$1,BA1715,,_xll.ohTrigger(Trigger,Trigger6M)),#N/A)</f>
        <v>1.5113434417048811E-2</v>
      </c>
    </row>
    <row r="1716" spans="52:57" ht="11.25" customHeight="1" x14ac:dyDescent="0.25">
      <c r="AZ1716" s="99" t="s">
        <v>83</v>
      </c>
      <c r="BA1716" s="98">
        <f>_xll.qlInterestRateIndexFixingDate(Currency&amp;"ibor"&amp;Tenor,BB1716,Trigger)</f>
        <v>51424</v>
      </c>
      <c r="BB1716" s="98">
        <f>_xll.qlCalendarAdvance(Calendar,BB1715,AZ1716,"f",,Trigger)</f>
        <v>51426</v>
      </c>
      <c r="BC1716" s="98">
        <f>_xll.qlInterestRateIndexMaturity(Currency&amp;"ibor"&amp;Tenor,BB1716,Trigger)</f>
        <v>51608</v>
      </c>
      <c r="BD1716" s="242" t="e">
        <f>_xll.qlIndexFixing($AD$5,BA1716,TRUE,_xll.ohTrigger(Trigger,Trigger6M))</f>
        <v>#NUM!</v>
      </c>
      <c r="BE1716" s="242">
        <f>IFERROR(_xll.qlIndexFixing($BF$1,BA1716,,_xll.ohTrigger(Trigger,Trigger6M)),#N/A)</f>
        <v>1.5112684813896953E-2</v>
      </c>
    </row>
    <row r="1717" spans="52:57" ht="11.25" customHeight="1" x14ac:dyDescent="0.25">
      <c r="AZ1717" s="99" t="s">
        <v>83</v>
      </c>
      <c r="BA1717" s="98">
        <f>_xll.qlInterestRateIndexFixingDate(Currency&amp;"ibor"&amp;Tenor,BB1717,Trigger)</f>
        <v>51431</v>
      </c>
      <c r="BB1717" s="98">
        <f>_xll.qlCalendarAdvance(Calendar,BB1716,AZ1717,"f",,Trigger)</f>
        <v>51433</v>
      </c>
      <c r="BC1717" s="98">
        <f>_xll.qlInterestRateIndexMaturity(Currency&amp;"ibor"&amp;Tenor,BB1717,Trigger)</f>
        <v>51615</v>
      </c>
      <c r="BD1717" s="242" t="e">
        <f>_xll.qlIndexFixing($AD$5,BA1717,TRUE,_xll.ohTrigger(Trigger,Trigger6M))</f>
        <v>#NUM!</v>
      </c>
      <c r="BE1717" s="242">
        <f>IFERROR(_xll.qlIndexFixing($BF$1,BA1717,,_xll.ohTrigger(Trigger,Trigger6M)),#N/A)</f>
        <v>1.5111942153405167E-2</v>
      </c>
    </row>
    <row r="1718" spans="52:57" ht="11.25" customHeight="1" x14ac:dyDescent="0.25">
      <c r="AZ1718" s="99" t="s">
        <v>83</v>
      </c>
      <c r="BA1718" s="98">
        <f>_xll.qlInterestRateIndexFixingDate(Currency&amp;"ibor"&amp;Tenor,BB1718,Trigger)</f>
        <v>51438</v>
      </c>
      <c r="BB1718" s="98">
        <f>_xll.qlCalendarAdvance(Calendar,BB1717,AZ1718,"f",,Trigger)</f>
        <v>51440</v>
      </c>
      <c r="BC1718" s="98">
        <f>_xll.qlInterestRateIndexMaturity(Currency&amp;"ibor"&amp;Tenor,BB1718,Trigger)</f>
        <v>51621</v>
      </c>
      <c r="BD1718" s="242" t="e">
        <f>_xll.qlIndexFixing($AD$5,BA1718,TRUE,_xll.ohTrigger(Trigger,Trigger6M))</f>
        <v>#NUM!</v>
      </c>
      <c r="BE1718" s="242">
        <f>IFERROR(_xll.qlIndexFixing($BF$1,BA1718,,_xll.ohTrigger(Trigger,Trigger6M)),#N/A)</f>
        <v>1.5110940276987317E-2</v>
      </c>
    </row>
    <row r="1719" spans="52:57" ht="11.25" customHeight="1" x14ac:dyDescent="0.25">
      <c r="AZ1719" s="99" t="s">
        <v>83</v>
      </c>
      <c r="BA1719" s="98">
        <f>_xll.qlInterestRateIndexFixingDate(Currency&amp;"ibor"&amp;Tenor,BB1719,Trigger)</f>
        <v>51445</v>
      </c>
      <c r="BB1719" s="98">
        <f>_xll.qlCalendarAdvance(Calendar,BB1718,AZ1719,"f",,Trigger)</f>
        <v>51447</v>
      </c>
      <c r="BC1719" s="98">
        <f>_xll.qlInterestRateIndexMaturity(Currency&amp;"ibor"&amp;Tenor,BB1719,Trigger)</f>
        <v>51628</v>
      </c>
      <c r="BD1719" s="242" t="e">
        <f>_xll.qlIndexFixing($AD$5,BA1719,TRUE,_xll.ohTrigger(Trigger,Trigger6M))</f>
        <v>#NUM!</v>
      </c>
      <c r="BE1719" s="242">
        <f>IFERROR(_xll.qlIndexFixing($BF$1,BA1719,,_xll.ohTrigger(Trigger,Trigger6M)),#N/A)</f>
        <v>1.5110211101531389E-2</v>
      </c>
    </row>
    <row r="1720" spans="52:57" ht="11.25" customHeight="1" x14ac:dyDescent="0.25">
      <c r="AZ1720" s="99" t="s">
        <v>83</v>
      </c>
      <c r="BA1720" s="98">
        <f>_xll.qlInterestRateIndexFixingDate(Currency&amp;"ibor"&amp;Tenor,BB1720,Trigger)</f>
        <v>51452</v>
      </c>
      <c r="BB1720" s="98">
        <f>_xll.qlCalendarAdvance(Calendar,BB1719,AZ1720,"f",,Trigger)</f>
        <v>51454</v>
      </c>
      <c r="BC1720" s="98">
        <f>_xll.qlInterestRateIndexMaturity(Currency&amp;"ibor"&amp;Tenor,BB1720,Trigger)</f>
        <v>51635</v>
      </c>
      <c r="BD1720" s="242" t="e">
        <f>_xll.qlIndexFixing($AD$5,BA1720,TRUE,_xll.ohTrigger(Trigger,Trigger6M))</f>
        <v>#NUM!</v>
      </c>
      <c r="BE1720" s="242">
        <f>IFERROR(_xll.qlIndexFixing($BF$1,BA1720,,_xll.ohTrigger(Trigger,Trigger6M)),#N/A)</f>
        <v>1.5109488944272756E-2</v>
      </c>
    </row>
    <row r="1721" spans="52:57" ht="11.25" customHeight="1" x14ac:dyDescent="0.25">
      <c r="AZ1721" s="99" t="s">
        <v>83</v>
      </c>
      <c r="BA1721" s="98">
        <f>_xll.qlInterestRateIndexFixingDate(Currency&amp;"ibor"&amp;Tenor,BB1721,Trigger)</f>
        <v>51459</v>
      </c>
      <c r="BB1721" s="98">
        <f>_xll.qlCalendarAdvance(Calendar,BB1720,AZ1721,"f",,Trigger)</f>
        <v>51461</v>
      </c>
      <c r="BC1721" s="98">
        <f>_xll.qlInterestRateIndexMaturity(Currency&amp;"ibor"&amp;Tenor,BB1721,Trigger)</f>
        <v>51642</v>
      </c>
      <c r="BD1721" s="242" t="e">
        <f>_xll.qlIndexFixing($AD$5,BA1721,TRUE,_xll.ohTrigger(Trigger,Trigger6M))</f>
        <v>#NUM!</v>
      </c>
      <c r="BE1721" s="242">
        <f>IFERROR(_xll.qlIndexFixing($BF$1,BA1721,,_xll.ohTrigger(Trigger,Trigger6M)),#N/A)</f>
        <v>1.5108773831103635E-2</v>
      </c>
    </row>
    <row r="1722" spans="52:57" ht="11.25" customHeight="1" x14ac:dyDescent="0.25">
      <c r="AZ1722" s="99" t="s">
        <v>83</v>
      </c>
      <c r="BA1722" s="98">
        <f>_xll.qlInterestRateIndexFixingDate(Currency&amp;"ibor"&amp;Tenor,BB1722,Trigger)</f>
        <v>51466</v>
      </c>
      <c r="BB1722" s="98">
        <f>_xll.qlCalendarAdvance(Calendar,BB1721,AZ1722,"f",,Trigger)</f>
        <v>51468</v>
      </c>
      <c r="BC1722" s="98">
        <f>_xll.qlInterestRateIndexMaturity(Currency&amp;"ibor"&amp;Tenor,BB1722,Trigger)</f>
        <v>51649</v>
      </c>
      <c r="BD1722" s="242" t="e">
        <f>_xll.qlIndexFixing($AD$5,BA1722,TRUE,_xll.ohTrigger(Trigger,Trigger6M))</f>
        <v>#NUM!</v>
      </c>
      <c r="BE1722" s="242">
        <f>IFERROR(_xll.qlIndexFixing($BF$1,BA1722,,_xll.ohTrigger(Trigger,Trigger6M)),#N/A)</f>
        <v>1.5108065787918006E-2</v>
      </c>
    </row>
    <row r="1723" spans="52:57" ht="11.25" customHeight="1" x14ac:dyDescent="0.25">
      <c r="AZ1723" s="99" t="s">
        <v>83</v>
      </c>
      <c r="BA1723" s="98">
        <f>_xll.qlInterestRateIndexFixingDate(Currency&amp;"ibor"&amp;Tenor,BB1723,Trigger)</f>
        <v>51473</v>
      </c>
      <c r="BB1723" s="98">
        <f>_xll.qlCalendarAdvance(Calendar,BB1722,AZ1723,"f",,Trigger)</f>
        <v>51475</v>
      </c>
      <c r="BC1723" s="98">
        <f>_xll.qlInterestRateIndexMaturity(Currency&amp;"ibor"&amp;Tenor,BB1723,Trigger)</f>
        <v>51657</v>
      </c>
      <c r="BD1723" s="242" t="e">
        <f>_xll.qlIndexFixing($AD$5,BA1723,TRUE,_xll.ohTrigger(Trigger,Trigger6M))</f>
        <v>#NUM!</v>
      </c>
      <c r="BE1723" s="242">
        <f>IFERROR(_xll.qlIndexFixing($BF$1,BA1723,,_xll.ohTrigger(Trigger,Trigger6M)),#N/A)</f>
        <v>1.5107633436368381E-2</v>
      </c>
    </row>
    <row r="1724" spans="52:57" ht="11.25" customHeight="1" x14ac:dyDescent="0.25">
      <c r="AZ1724" s="99" t="s">
        <v>83</v>
      </c>
      <c r="BA1724" s="98">
        <f>_xll.qlInterestRateIndexFixingDate(Currency&amp;"ibor"&amp;Tenor,BB1724,Trigger)</f>
        <v>51480</v>
      </c>
      <c r="BB1724" s="98">
        <f>_xll.qlCalendarAdvance(Calendar,BB1723,AZ1724,"f",,Trigger)</f>
        <v>51482</v>
      </c>
      <c r="BC1724" s="98">
        <f>_xll.qlInterestRateIndexMaturity(Currency&amp;"ibor"&amp;Tenor,BB1724,Trigger)</f>
        <v>51664</v>
      </c>
      <c r="BD1724" s="242" t="e">
        <f>_xll.qlIndexFixing($AD$5,BA1724,TRUE,_xll.ohTrigger(Trigger,Trigger6M))</f>
        <v>#NUM!</v>
      </c>
      <c r="BE1724" s="242">
        <f>IFERROR(_xll.qlIndexFixing($BF$1,BA1724,,_xll.ohTrigger(Trigger,Trigger6M)),#N/A)</f>
        <v>1.5106940099525496E-2</v>
      </c>
    </row>
    <row r="1725" spans="52:57" ht="11.25" customHeight="1" x14ac:dyDescent="0.25">
      <c r="AZ1725" s="99" t="s">
        <v>83</v>
      </c>
      <c r="BA1725" s="98">
        <f>_xll.qlInterestRateIndexFixingDate(Currency&amp;"ibor"&amp;Tenor,BB1725,Trigger)</f>
        <v>51487</v>
      </c>
      <c r="BB1725" s="98">
        <f>_xll.qlCalendarAdvance(Calendar,BB1724,AZ1725,"f",,Trigger)</f>
        <v>51489</v>
      </c>
      <c r="BC1725" s="98">
        <f>_xll.qlInterestRateIndexMaturity(Currency&amp;"ibor"&amp;Tenor,BB1725,Trigger)</f>
        <v>51671</v>
      </c>
      <c r="BD1725" s="242" t="e">
        <f>_xll.qlIndexFixing($AD$5,BA1725,TRUE,_xll.ohTrigger(Trigger,Trigger6M))</f>
        <v>#NUM!</v>
      </c>
      <c r="BE1725" s="242">
        <f>IFERROR(_xll.qlIndexFixing($BF$1,BA1725,,_xll.ohTrigger(Trigger,Trigger6M)),#N/A)</f>
        <v>1.5106253912494346E-2</v>
      </c>
    </row>
    <row r="1726" spans="52:57" ht="11.25" customHeight="1" x14ac:dyDescent="0.25">
      <c r="AZ1726" s="99" t="s">
        <v>83</v>
      </c>
      <c r="BA1726" s="98">
        <f>_xll.qlInterestRateIndexFixingDate(Currency&amp;"ibor"&amp;Tenor,BB1726,Trigger)</f>
        <v>51491</v>
      </c>
      <c r="BB1726" s="98">
        <f>_xll.qlCalendarAdvance(Calendar,BB1725,AZ1726,"f",,Trigger)</f>
        <v>51497</v>
      </c>
      <c r="BC1726" s="98">
        <f>_xll.qlInterestRateIndexMaturity(Currency&amp;"ibor"&amp;Tenor,BB1726,Trigger)</f>
        <v>51679</v>
      </c>
      <c r="BD1726" s="242" t="e">
        <f>_xll.qlIndexFixing($AD$5,BA1726,TRUE,_xll.ohTrigger(Trigger,Trigger6M))</f>
        <v>#NUM!</v>
      </c>
      <c r="BE1726" s="242">
        <f>IFERROR(_xll.qlIndexFixing($BF$1,BA1726,,_xll.ohTrigger(Trigger,Trigger6M)),#N/A)</f>
        <v>1.5105478486833081E-2</v>
      </c>
    </row>
    <row r="1727" spans="52:57" ht="11.25" customHeight="1" x14ac:dyDescent="0.25">
      <c r="AZ1727" s="99" t="s">
        <v>83</v>
      </c>
      <c r="BA1727" s="98">
        <f>_xll.qlInterestRateIndexFixingDate(Currency&amp;"ibor"&amp;Tenor,BB1727,Trigger)</f>
        <v>51501</v>
      </c>
      <c r="BB1727" s="98">
        <f>_xll.qlCalendarAdvance(Calendar,BB1726,AZ1727,"f",,Trigger)</f>
        <v>51504</v>
      </c>
      <c r="BC1727" s="98">
        <f>_xll.qlInterestRateIndexMaturity(Currency&amp;"ibor"&amp;Tenor,BB1727,Trigger)</f>
        <v>51685</v>
      </c>
      <c r="BD1727" s="242" t="e">
        <f>_xll.qlIndexFixing($AD$5,BA1727,TRUE,_xll.ohTrigger(Trigger,Trigger6M))</f>
        <v>#NUM!</v>
      </c>
      <c r="BE1727" s="242">
        <f>IFERROR(_xll.qlIndexFixing($BF$1,BA1727,,_xll.ohTrigger(Trigger,Trigger6M)),#N/A)</f>
        <v>1.5104537073655337E-2</v>
      </c>
    </row>
    <row r="1728" spans="52:57" ht="11.25" customHeight="1" x14ac:dyDescent="0.25">
      <c r="AZ1728" s="99" t="s">
        <v>83</v>
      </c>
      <c r="BA1728" s="98">
        <f>_xll.qlInterestRateIndexFixingDate(Currency&amp;"ibor"&amp;Tenor,BB1728,Trigger)</f>
        <v>51509</v>
      </c>
      <c r="BB1728" s="98">
        <f>_xll.qlCalendarAdvance(Calendar,BB1727,AZ1728,"f",,Trigger)</f>
        <v>51511</v>
      </c>
      <c r="BC1728" s="98">
        <f>_xll.qlInterestRateIndexMaturity(Currency&amp;"ibor"&amp;Tenor,BB1728,Trigger)</f>
        <v>51692</v>
      </c>
      <c r="BD1728" s="242" t="e">
        <f>_xll.qlIndexFixing($AD$5,BA1728,TRUE,_xll.ohTrigger(Trigger,Trigger6M))</f>
        <v>#NUM!</v>
      </c>
      <c r="BE1728" s="242">
        <f>IFERROR(_xll.qlIndexFixing($BF$1,BA1728,,_xll.ohTrigger(Trigger,Trigger6M)),#N/A)</f>
        <v>1.5103873028427249E-2</v>
      </c>
    </row>
    <row r="1729" spans="52:57" ht="11.25" customHeight="1" x14ac:dyDescent="0.25">
      <c r="AZ1729" s="99" t="s">
        <v>83</v>
      </c>
      <c r="BA1729" s="98">
        <f>_xll.qlInterestRateIndexFixingDate(Currency&amp;"ibor"&amp;Tenor,BB1729,Trigger)</f>
        <v>51516</v>
      </c>
      <c r="BB1729" s="98">
        <f>_xll.qlCalendarAdvance(Calendar,BB1728,AZ1729,"f",,Trigger)</f>
        <v>51518</v>
      </c>
      <c r="BC1729" s="98">
        <f>_xll.qlInterestRateIndexMaturity(Currency&amp;"ibor"&amp;Tenor,BB1729,Trigger)</f>
        <v>51699</v>
      </c>
      <c r="BD1729" s="242" t="e">
        <f>_xll.qlIndexFixing($AD$5,BA1729,TRUE,_xll.ohTrigger(Trigger,Trigger6M))</f>
        <v>#NUM!</v>
      </c>
      <c r="BE1729" s="242">
        <f>IFERROR(_xll.qlIndexFixing($BF$1,BA1729,,_xll.ohTrigger(Trigger,Trigger6M)),#N/A)</f>
        <v>1.5103216238133054E-2</v>
      </c>
    </row>
    <row r="1730" spans="52:57" ht="11.25" customHeight="1" x14ac:dyDescent="0.25">
      <c r="AZ1730" s="99" t="s">
        <v>83</v>
      </c>
      <c r="BA1730" s="98">
        <f>_xll.qlInterestRateIndexFixingDate(Currency&amp;"ibor"&amp;Tenor,BB1730,Trigger)</f>
        <v>51523</v>
      </c>
      <c r="BB1730" s="98">
        <f>_xll.qlCalendarAdvance(Calendar,BB1729,AZ1730,"f",,Trigger)</f>
        <v>51525</v>
      </c>
      <c r="BC1730" s="98">
        <f>_xll.qlInterestRateIndexMaturity(Currency&amp;"ibor"&amp;Tenor,BB1730,Trigger)</f>
        <v>51706</v>
      </c>
      <c r="BD1730" s="242" t="e">
        <f>_xll.qlIndexFixing($AD$5,BA1730,TRUE,_xll.ohTrigger(Trigger,Trigger6M))</f>
        <v>#NUM!</v>
      </c>
      <c r="BE1730" s="242">
        <f>IFERROR(_xll.qlIndexFixing($BF$1,BA1730,,_xll.ohTrigger(Trigger,Trigger6M)),#N/A)</f>
        <v>1.5102566728665407E-2</v>
      </c>
    </row>
    <row r="1731" spans="52:57" ht="11.25" customHeight="1" x14ac:dyDescent="0.25">
      <c r="AZ1731" s="99" t="s">
        <v>83</v>
      </c>
      <c r="BA1731" s="98">
        <f>_xll.qlInterestRateIndexFixingDate(Currency&amp;"ibor"&amp;Tenor,BB1731,Trigger)</f>
        <v>51530</v>
      </c>
      <c r="BB1731" s="98">
        <f>_xll.qlCalendarAdvance(Calendar,BB1730,AZ1731,"f",,Trigger)</f>
        <v>51532</v>
      </c>
      <c r="BC1731" s="98">
        <f>_xll.qlInterestRateIndexMaturity(Currency&amp;"ibor"&amp;Tenor,BB1731,Trigger)</f>
        <v>51713</v>
      </c>
      <c r="BD1731" s="242" t="e">
        <f>_xll.qlIndexFixing($AD$5,BA1731,TRUE,_xll.ohTrigger(Trigger,Trigger6M))</f>
        <v>#NUM!</v>
      </c>
      <c r="BE1731" s="242">
        <f>IFERROR(_xll.qlIndexFixing($BF$1,BA1731,,_xll.ohTrigger(Trigger,Trigger6M)),#N/A)</f>
        <v>1.5101924525918737E-2</v>
      </c>
    </row>
    <row r="1732" spans="52:57" ht="11.25" customHeight="1" x14ac:dyDescent="0.25">
      <c r="AZ1732" s="99" t="s">
        <v>83</v>
      </c>
      <c r="BA1732" s="98">
        <f>_xll.qlInterestRateIndexFixingDate(Currency&amp;"ibor"&amp;Tenor,BB1732,Trigger)</f>
        <v>51537</v>
      </c>
      <c r="BB1732" s="98">
        <f>_xll.qlCalendarAdvance(Calendar,BB1731,AZ1732,"f",,Trigger)</f>
        <v>51539</v>
      </c>
      <c r="BC1732" s="98">
        <f>_xll.qlInterestRateIndexMaturity(Currency&amp;"ibor"&amp;Tenor,BB1732,Trigger)</f>
        <v>51720</v>
      </c>
      <c r="BD1732" s="242" t="e">
        <f>_xll.qlIndexFixing($AD$5,BA1732,TRUE,_xll.ohTrigger(Trigger,Trigger6M))</f>
        <v>#NUM!</v>
      </c>
      <c r="BE1732" s="242">
        <f>IFERROR(_xll.qlIndexFixing($BF$1,BA1732,,_xll.ohTrigger(Trigger,Trigger6M)),#N/A)</f>
        <v>1.5101289655785697E-2</v>
      </c>
    </row>
    <row r="1733" spans="52:57" ht="11.25" customHeight="1" x14ac:dyDescent="0.25">
      <c r="AZ1733" s="99" t="s">
        <v>83</v>
      </c>
      <c r="BA1733" s="98">
        <f>_xll.qlInterestRateIndexFixingDate(Currency&amp;"ibor"&amp;Tenor,BB1733,Trigger)</f>
        <v>51544</v>
      </c>
      <c r="BB1733" s="98">
        <f>_xll.qlCalendarAdvance(Calendar,BB1732,AZ1733,"f",,Trigger)</f>
        <v>51546</v>
      </c>
      <c r="BC1733" s="98">
        <f>_xll.qlInterestRateIndexMaturity(Currency&amp;"ibor"&amp;Tenor,BB1733,Trigger)</f>
        <v>51727</v>
      </c>
      <c r="BD1733" s="242" t="e">
        <f>_xll.qlIndexFixing($AD$5,BA1733,TRUE,_xll.ohTrigger(Trigger,Trigger6M))</f>
        <v>#NUM!</v>
      </c>
      <c r="BE1733" s="242">
        <f>IFERROR(_xll.qlIndexFixing($BF$1,BA1733,,_xll.ohTrigger(Trigger,Trigger6M)),#N/A)</f>
        <v>1.5100662144159831E-2</v>
      </c>
    </row>
    <row r="1734" spans="52:57" ht="11.25" customHeight="1" x14ac:dyDescent="0.25">
      <c r="AZ1734" s="99" t="s">
        <v>83</v>
      </c>
      <c r="BA1734" s="98">
        <f>_xll.qlInterestRateIndexFixingDate(Currency&amp;"ibor"&amp;Tenor,BB1734,Trigger)</f>
        <v>51551</v>
      </c>
      <c r="BB1734" s="98">
        <f>_xll.qlCalendarAdvance(Calendar,BB1733,AZ1734,"f",,Trigger)</f>
        <v>51553</v>
      </c>
      <c r="BC1734" s="98">
        <f>_xll.qlInterestRateIndexMaturity(Currency&amp;"ibor"&amp;Tenor,BB1734,Trigger)</f>
        <v>51734</v>
      </c>
      <c r="BD1734" s="242" t="e">
        <f>_xll.qlIndexFixing($AD$5,BA1734,TRUE,_xll.ohTrigger(Trigger,Trigger6M))</f>
        <v>#NUM!</v>
      </c>
      <c r="BE1734" s="242">
        <f>IFERROR(_xll.qlIndexFixing($BF$1,BA1734,,_xll.ohTrigger(Trigger,Trigger6M)),#N/A)</f>
        <v>1.5100042016935563E-2</v>
      </c>
    </row>
    <row r="1735" spans="52:57" ht="11.25" customHeight="1" x14ac:dyDescent="0.25">
      <c r="AZ1735" s="99" t="s">
        <v>83</v>
      </c>
      <c r="BA1735" s="98">
        <f>_xll.qlInterestRateIndexFixingDate(Currency&amp;"ibor"&amp;Tenor,BB1735,Trigger)</f>
        <v>51558</v>
      </c>
      <c r="BB1735" s="98">
        <f>_xll.qlCalendarAdvance(Calendar,BB1734,AZ1735,"f",,Trigger)</f>
        <v>51560</v>
      </c>
      <c r="BC1735" s="98">
        <f>_xll.qlInterestRateIndexMaturity(Currency&amp;"ibor"&amp;Tenor,BB1735,Trigger)</f>
        <v>51743</v>
      </c>
      <c r="BD1735" s="242" t="e">
        <f>_xll.qlIndexFixing($AD$5,BA1735,TRUE,_xll.ohTrigger(Trigger,Trigger6M))</f>
        <v>#NUM!</v>
      </c>
      <c r="BE1735" s="242">
        <f>IFERROR(_xll.qlIndexFixing($BF$1,BA1735,,_xll.ohTrigger(Trigger,Trigger6M)),#N/A)</f>
        <v>1.5099978708366612E-2</v>
      </c>
    </row>
    <row r="1736" spans="52:57" ht="11.25" customHeight="1" x14ac:dyDescent="0.25">
      <c r="AZ1736" s="99" t="s">
        <v>83</v>
      </c>
      <c r="BA1736" s="98">
        <f>_xll.qlInterestRateIndexFixingDate(Currency&amp;"ibor"&amp;Tenor,BB1736,Trigger)</f>
        <v>51565</v>
      </c>
      <c r="BB1736" s="98">
        <f>_xll.qlCalendarAdvance(Calendar,BB1735,AZ1736,"f",,Trigger)</f>
        <v>51567</v>
      </c>
      <c r="BC1736" s="98">
        <f>_xll.qlInterestRateIndexMaturity(Currency&amp;"ibor"&amp;Tenor,BB1736,Trigger)</f>
        <v>51753</v>
      </c>
      <c r="BD1736" s="242" t="e">
        <f>_xll.qlIndexFixing($AD$5,BA1736,TRUE,_xll.ohTrigger(Trigger,Trigger6M))</f>
        <v>#NUM!</v>
      </c>
      <c r="BE1736" s="242">
        <f>IFERROR(_xll.qlIndexFixing($BF$1,BA1736,,_xll.ohTrigger(Trigger,Trigger6M)),#N/A)</f>
        <v>1.5100200545315055E-2</v>
      </c>
    </row>
    <row r="1737" spans="52:57" ht="11.25" customHeight="1" x14ac:dyDescent="0.25">
      <c r="AZ1737" s="99" t="s">
        <v>83</v>
      </c>
      <c r="BA1737" s="98">
        <f>_xll.qlInterestRateIndexFixingDate(Currency&amp;"ibor"&amp;Tenor,BB1737,Trigger)</f>
        <v>51572</v>
      </c>
      <c r="BB1737" s="98">
        <f>_xll.qlCalendarAdvance(Calendar,BB1736,AZ1737,"f",,Trigger)</f>
        <v>51574</v>
      </c>
      <c r="BC1737" s="98">
        <f>_xll.qlInterestRateIndexMaturity(Currency&amp;"ibor"&amp;Tenor,BB1737,Trigger)</f>
        <v>51760</v>
      </c>
      <c r="BD1737" s="242" t="e">
        <f>_xll.qlIndexFixing($AD$5,BA1737,TRUE,_xll.ohTrigger(Trigger,Trigger6M))</f>
        <v>#NUM!</v>
      </c>
      <c r="BE1737" s="242">
        <f>IFERROR(_xll.qlIndexFixing($BF$1,BA1737,,_xll.ohTrigger(Trigger,Trigger6M)),#N/A)</f>
        <v>1.5099605314035305E-2</v>
      </c>
    </row>
    <row r="1738" spans="52:57" ht="11.25" customHeight="1" x14ac:dyDescent="0.25">
      <c r="AZ1738" s="99" t="s">
        <v>83</v>
      </c>
      <c r="BA1738" s="98">
        <f>_xll.qlInterestRateIndexFixingDate(Currency&amp;"ibor"&amp;Tenor,BB1738,Trigger)</f>
        <v>51579</v>
      </c>
      <c r="BB1738" s="98">
        <f>_xll.qlCalendarAdvance(Calendar,BB1737,AZ1738,"f",,Trigger)</f>
        <v>51581</v>
      </c>
      <c r="BC1738" s="98">
        <f>_xll.qlInterestRateIndexMaturity(Currency&amp;"ibor"&amp;Tenor,BB1738,Trigger)</f>
        <v>51767</v>
      </c>
      <c r="BD1738" s="242" t="e">
        <f>_xll.qlIndexFixing($AD$5,BA1738,TRUE,_xll.ohTrigger(Trigger,Trigger6M))</f>
        <v>#NUM!</v>
      </c>
      <c r="BE1738" s="242">
        <f>IFERROR(_xll.qlIndexFixing($BF$1,BA1738,,_xll.ohTrigger(Trigger,Trigger6M)),#N/A)</f>
        <v>1.5099017581548111E-2</v>
      </c>
    </row>
    <row r="1739" spans="52:57" ht="11.25" customHeight="1" x14ac:dyDescent="0.25">
      <c r="AZ1739" s="99" t="s">
        <v>83</v>
      </c>
      <c r="BA1739" s="98">
        <f>_xll.qlInterestRateIndexFixingDate(Currency&amp;"ibor"&amp;Tenor,BB1739,Trigger)</f>
        <v>51586</v>
      </c>
      <c r="BB1739" s="98">
        <f>_xll.qlCalendarAdvance(Calendar,BB1738,AZ1739,"f",,Trigger)</f>
        <v>51588</v>
      </c>
      <c r="BC1739" s="98">
        <f>_xll.qlInterestRateIndexMaturity(Currency&amp;"ibor"&amp;Tenor,BB1739,Trigger)</f>
        <v>51774</v>
      </c>
      <c r="BD1739" s="242" t="e">
        <f>_xll.qlIndexFixing($AD$5,BA1739,TRUE,_xll.ohTrigger(Trigger,Trigger6M))</f>
        <v>#NUM!</v>
      </c>
      <c r="BE1739" s="242">
        <f>IFERROR(_xll.qlIndexFixing($BF$1,BA1739,,_xll.ohTrigger(Trigger,Trigger6M)),#N/A)</f>
        <v>1.5098437373755762E-2</v>
      </c>
    </row>
    <row r="1740" spans="52:57" ht="11.25" customHeight="1" x14ac:dyDescent="0.25">
      <c r="AZ1740" s="99" t="s">
        <v>83</v>
      </c>
      <c r="BA1740" s="98">
        <f>_xll.qlInterestRateIndexFixingDate(Currency&amp;"ibor"&amp;Tenor,BB1740,Trigger)</f>
        <v>51593</v>
      </c>
      <c r="BB1740" s="98">
        <f>_xll.qlCalendarAdvance(Calendar,BB1739,AZ1740,"f",,Trigger)</f>
        <v>51595</v>
      </c>
      <c r="BC1740" s="98">
        <f>_xll.qlInterestRateIndexMaturity(Currency&amp;"ibor"&amp;Tenor,BB1740,Trigger)</f>
        <v>51778</v>
      </c>
      <c r="BD1740" s="242" t="e">
        <f>_xll.qlIndexFixing($AD$5,BA1740,TRUE,_xll.ohTrigger(Trigger,Trigger6M))</f>
        <v>#NUM!</v>
      </c>
      <c r="BE1740" s="242">
        <f>IFERROR(_xll.qlIndexFixing($BF$1,BA1740,,_xll.ohTrigger(Trigger,Trigger6M)),#N/A)</f>
        <v>1.5097032377505577E-2</v>
      </c>
    </row>
    <row r="1741" spans="52:57" ht="11.25" customHeight="1" x14ac:dyDescent="0.25">
      <c r="AZ1741" s="99" t="s">
        <v>83</v>
      </c>
      <c r="BA1741" s="98">
        <f>_xll.qlInterestRateIndexFixingDate(Currency&amp;"ibor"&amp;Tenor,BB1741,Trigger)</f>
        <v>51600</v>
      </c>
      <c r="BB1741" s="98">
        <f>_xll.qlCalendarAdvance(Calendar,BB1740,AZ1741,"f",,Trigger)</f>
        <v>51602</v>
      </c>
      <c r="BC1741" s="98">
        <f>_xll.qlInterestRateIndexMaturity(Currency&amp;"ibor"&amp;Tenor,BB1741,Trigger)</f>
        <v>51785</v>
      </c>
      <c r="BD1741" s="242" t="e">
        <f>_xll.qlIndexFixing($AD$5,BA1741,TRUE,_xll.ohTrigger(Trigger,Trigger6M))</f>
        <v>#NUM!</v>
      </c>
      <c r="BE1741" s="242">
        <f>IFERROR(_xll.qlIndexFixing($BF$1,BA1741,,_xll.ohTrigger(Trigger,Trigger6M)),#N/A)</f>
        <v>1.5096465717719816E-2</v>
      </c>
    </row>
    <row r="1742" spans="52:57" ht="11.25" customHeight="1" x14ac:dyDescent="0.25">
      <c r="AZ1742" s="99" t="s">
        <v>83</v>
      </c>
      <c r="BA1742" s="98">
        <f>_xll.qlInterestRateIndexFixingDate(Currency&amp;"ibor"&amp;Tenor,BB1742,Trigger)</f>
        <v>51607</v>
      </c>
      <c r="BB1742" s="98">
        <f>_xll.qlCalendarAdvance(Calendar,BB1741,AZ1742,"f",,Trigger)</f>
        <v>51609</v>
      </c>
      <c r="BC1742" s="98">
        <f>_xll.qlInterestRateIndexMaturity(Currency&amp;"ibor"&amp;Tenor,BB1742,Trigger)</f>
        <v>51792</v>
      </c>
      <c r="BD1742" s="242" t="e">
        <f>_xll.qlIndexFixing($AD$5,BA1742,TRUE,_xll.ohTrigger(Trigger,Trigger6M))</f>
        <v>#NUM!</v>
      </c>
      <c r="BE1742" s="242">
        <f>IFERROR(_xll.qlIndexFixing($BF$1,BA1742,,_xll.ohTrigger(Trigger,Trigger6M)),#N/A)</f>
        <v>1.5095906653820816E-2</v>
      </c>
    </row>
    <row r="1743" spans="52:57" ht="11.25" customHeight="1" x14ac:dyDescent="0.25">
      <c r="AZ1743" s="99" t="s">
        <v>83</v>
      </c>
      <c r="BA1743" s="98">
        <f>_xll.qlInterestRateIndexFixingDate(Currency&amp;"ibor"&amp;Tenor,BB1743,Trigger)</f>
        <v>51614</v>
      </c>
      <c r="BB1743" s="98">
        <f>_xll.qlCalendarAdvance(Calendar,BB1742,AZ1743,"f",,Trigger)</f>
        <v>51616</v>
      </c>
      <c r="BC1743" s="98">
        <f>_xll.qlInterestRateIndexMaturity(Currency&amp;"ibor"&amp;Tenor,BB1743,Trigger)</f>
        <v>51799</v>
      </c>
      <c r="BD1743" s="242" t="e">
        <f>_xll.qlIndexFixing($AD$5,BA1743,TRUE,_xll.ohTrigger(Trigger,Trigger6M))</f>
        <v>#NUM!</v>
      </c>
      <c r="BE1743" s="242">
        <f>IFERROR(_xll.qlIndexFixing($BF$1,BA1743,,_xll.ohTrigger(Trigger,Trigger6M)),#N/A)</f>
        <v>1.5095355211703054E-2</v>
      </c>
    </row>
    <row r="1744" spans="52:57" ht="11.25" customHeight="1" x14ac:dyDescent="0.25">
      <c r="AZ1744" s="99" t="s">
        <v>83</v>
      </c>
      <c r="BA1744" s="98">
        <f>_xll.qlInterestRateIndexFixingDate(Currency&amp;"ibor"&amp;Tenor,BB1744,Trigger)</f>
        <v>51620</v>
      </c>
      <c r="BB1744" s="98">
        <f>_xll.qlCalendarAdvance(Calendar,BB1743,AZ1744,"f",,Trigger)</f>
        <v>51623</v>
      </c>
      <c r="BC1744" s="98">
        <f>_xll.qlInterestRateIndexMaturity(Currency&amp;"ibor"&amp;Tenor,BB1744,Trigger)</f>
        <v>51809</v>
      </c>
      <c r="BD1744" s="242" t="e">
        <f>_xll.qlIndexFixing($AD$5,BA1744,TRUE,_xll.ohTrigger(Trigger,Trigger6M))</f>
        <v>#NUM!</v>
      </c>
      <c r="BE1744" s="242">
        <f>IFERROR(_xll.qlIndexFixing($BF$1,BA1744,,_xll.ohTrigger(Trigger,Trigger6M)),#N/A)</f>
        <v>1.5095650111657647E-2</v>
      </c>
    </row>
    <row r="1745" spans="52:57" ht="11.25" customHeight="1" x14ac:dyDescent="0.25">
      <c r="AZ1745" s="99" t="s">
        <v>83</v>
      </c>
      <c r="BA1745" s="98">
        <f>_xll.qlInterestRateIndexFixingDate(Currency&amp;"ibor"&amp;Tenor,BB1745,Trigger)</f>
        <v>51628</v>
      </c>
      <c r="BB1745" s="98">
        <f>_xll.qlCalendarAdvance(Calendar,BB1744,AZ1745,"f",,Trigger)</f>
        <v>51630</v>
      </c>
      <c r="BC1745" s="98">
        <f>_xll.qlInterestRateIndexMaturity(Currency&amp;"ibor"&amp;Tenor,BB1745,Trigger)</f>
        <v>51816</v>
      </c>
      <c r="BD1745" s="242" t="e">
        <f>_xll.qlIndexFixing($AD$5,BA1745,TRUE,_xll.ohTrigger(Trigger,Trigger6M))</f>
        <v>#NUM!</v>
      </c>
      <c r="BE1745" s="242">
        <f>IFERROR(_xll.qlIndexFixing($BF$1,BA1745,,_xll.ohTrigger(Trigger,Trigger6M)),#N/A)</f>
        <v>1.5095115595906417E-2</v>
      </c>
    </row>
    <row r="1746" spans="52:57" ht="11.25" customHeight="1" x14ac:dyDescent="0.25">
      <c r="AZ1746" s="99" t="s">
        <v>83</v>
      </c>
      <c r="BA1746" s="98">
        <f>_xll.qlInterestRateIndexFixingDate(Currency&amp;"ibor"&amp;Tenor,BB1746,Trigger)</f>
        <v>51635</v>
      </c>
      <c r="BB1746" s="98">
        <f>_xll.qlCalendarAdvance(Calendar,BB1745,AZ1746,"f",,Trigger)</f>
        <v>51637</v>
      </c>
      <c r="BC1746" s="98">
        <f>_xll.qlInterestRateIndexMaturity(Currency&amp;"ibor"&amp;Tenor,BB1746,Trigger)</f>
        <v>51823</v>
      </c>
      <c r="BD1746" s="242" t="e">
        <f>_xll.qlIndexFixing($AD$5,BA1746,TRUE,_xll.ohTrigger(Trigger,Trigger6M))</f>
        <v>#NUM!</v>
      </c>
      <c r="BE1746" s="242">
        <f>IFERROR(_xll.qlIndexFixing($BF$1,BA1746,,_xll.ohTrigger(Trigger,Trigger6M)),#N/A)</f>
        <v>1.5094588786142433E-2</v>
      </c>
    </row>
    <row r="1747" spans="52:57" ht="11.25" customHeight="1" x14ac:dyDescent="0.25">
      <c r="AZ1747" s="99" t="s">
        <v>83</v>
      </c>
      <c r="BA1747" s="98">
        <f>_xll.qlInterestRateIndexFixingDate(Currency&amp;"ibor"&amp;Tenor,BB1747,Trigger)</f>
        <v>51642</v>
      </c>
      <c r="BB1747" s="98">
        <f>_xll.qlCalendarAdvance(Calendar,BB1746,AZ1747,"f",,Trigger)</f>
        <v>51644</v>
      </c>
      <c r="BC1747" s="98">
        <f>_xll.qlInterestRateIndexMaturity(Currency&amp;"ibor"&amp;Tenor,BB1747,Trigger)</f>
        <v>51830</v>
      </c>
      <c r="BD1747" s="242" t="e">
        <f>_xll.qlIndexFixing($AD$5,BA1747,TRUE,_xll.ohTrigger(Trigger,Trigger6M))</f>
        <v>#NUM!</v>
      </c>
      <c r="BE1747" s="242">
        <f>IFERROR(_xll.qlIndexFixing($BF$1,BA1747,,_xll.ohTrigger(Trigger,Trigger6M)),#N/A)</f>
        <v>1.5094069708266267E-2</v>
      </c>
    </row>
    <row r="1748" spans="52:57" ht="11.25" customHeight="1" x14ac:dyDescent="0.25">
      <c r="AZ1748" s="99" t="s">
        <v>83</v>
      </c>
      <c r="BA1748" s="98">
        <f>_xll.qlInterestRateIndexFixingDate(Currency&amp;"ibor"&amp;Tenor,BB1748,Trigger)</f>
        <v>51649</v>
      </c>
      <c r="BB1748" s="98">
        <f>_xll.qlCalendarAdvance(Calendar,BB1747,AZ1748,"f",,Trigger)</f>
        <v>51651</v>
      </c>
      <c r="BC1748" s="98">
        <f>_xll.qlInterestRateIndexMaturity(Currency&amp;"ibor"&amp;Tenor,BB1748,Trigger)</f>
        <v>51834</v>
      </c>
      <c r="BD1748" s="242" t="e">
        <f>_xll.qlIndexFixing($AD$5,BA1748,TRUE,_xll.ohTrigger(Trigger,Trigger6M))</f>
        <v>#NUM!</v>
      </c>
      <c r="BE1748" s="242">
        <f>IFERROR(_xll.qlIndexFixing($BF$1,BA1748,,_xll.ohTrigger(Trigger,Trigger6M)),#N/A)</f>
        <v>1.5092713234215561E-2</v>
      </c>
    </row>
    <row r="1749" spans="52:57" ht="11.25" customHeight="1" x14ac:dyDescent="0.25">
      <c r="AZ1749" s="99" t="s">
        <v>83</v>
      </c>
      <c r="BA1749" s="98">
        <f>_xll.qlInterestRateIndexFixingDate(Currency&amp;"ibor"&amp;Tenor,BB1749,Trigger)</f>
        <v>51656</v>
      </c>
      <c r="BB1749" s="98">
        <f>_xll.qlCalendarAdvance(Calendar,BB1748,AZ1749,"f",,Trigger)</f>
        <v>51658</v>
      </c>
      <c r="BC1749" s="98">
        <f>_xll.qlInterestRateIndexMaturity(Currency&amp;"ibor"&amp;Tenor,BB1749,Trigger)</f>
        <v>51841</v>
      </c>
      <c r="BD1749" s="242" t="e">
        <f>_xll.qlIndexFixing($AD$5,BA1749,TRUE,_xll.ohTrigger(Trigger,Trigger6M))</f>
        <v>#NUM!</v>
      </c>
      <c r="BE1749" s="242">
        <f>IFERROR(_xll.qlIndexFixing($BF$1,BA1749,,_xll.ohTrigger(Trigger,Trigger6M)),#N/A)</f>
        <v>1.5092208066612512E-2</v>
      </c>
    </row>
    <row r="1750" spans="52:57" ht="11.25" customHeight="1" x14ac:dyDescent="0.25">
      <c r="AZ1750" s="99" t="s">
        <v>83</v>
      </c>
      <c r="BA1750" s="98">
        <f>_xll.qlInterestRateIndexFixingDate(Currency&amp;"ibor"&amp;Tenor,BB1750,Trigger)</f>
        <v>51663</v>
      </c>
      <c r="BB1750" s="98">
        <f>_xll.qlCalendarAdvance(Calendar,BB1749,AZ1750,"f",,Trigger)</f>
        <v>51665</v>
      </c>
      <c r="BC1750" s="98">
        <f>_xll.qlInterestRateIndexMaturity(Currency&amp;"ibor"&amp;Tenor,BB1750,Trigger)</f>
        <v>51848</v>
      </c>
      <c r="BD1750" s="242" t="e">
        <f>_xll.qlIndexFixing($AD$5,BA1750,TRUE,_xll.ohTrigger(Trigger,Trigger6M))</f>
        <v>#NUM!</v>
      </c>
      <c r="BE1750" s="242">
        <f>IFERROR(_xll.qlIndexFixing($BF$1,BA1750,,_xll.ohTrigger(Trigger,Trigger6M)),#N/A)</f>
        <v>1.5091710702065587E-2</v>
      </c>
    </row>
    <row r="1751" spans="52:57" ht="11.25" customHeight="1" x14ac:dyDescent="0.25">
      <c r="AZ1751" s="99" t="s">
        <v>83</v>
      </c>
      <c r="BA1751" s="98">
        <f>_xll.qlInterestRateIndexFixingDate(Currency&amp;"ibor"&amp;Tenor,BB1751,Trigger)</f>
        <v>51670</v>
      </c>
      <c r="BB1751" s="98">
        <f>_xll.qlCalendarAdvance(Calendar,BB1750,AZ1751,"f",,Trigger)</f>
        <v>51672</v>
      </c>
      <c r="BC1751" s="98">
        <f>_xll.qlInterestRateIndexMaturity(Currency&amp;"ibor"&amp;Tenor,BB1751,Trigger)</f>
        <v>51855</v>
      </c>
      <c r="BD1751" s="242" t="e">
        <f>_xll.qlIndexFixing($AD$5,BA1751,TRUE,_xll.ohTrigger(Trigger,Trigger6M))</f>
        <v>#NUM!</v>
      </c>
      <c r="BE1751" s="242">
        <f>IFERROR(_xll.qlIndexFixing($BF$1,BA1751,,_xll.ohTrigger(Trigger,Trigger6M)),#N/A)</f>
        <v>1.509122116647145E-2</v>
      </c>
    </row>
    <row r="1752" spans="52:57" ht="11.25" customHeight="1" x14ac:dyDescent="0.25">
      <c r="AZ1752" s="99" t="s">
        <v>83</v>
      </c>
      <c r="BA1752" s="98">
        <f>_xll.qlInterestRateIndexFixingDate(Currency&amp;"ibor"&amp;Tenor,BB1752,Trigger)</f>
        <v>51677</v>
      </c>
      <c r="BB1752" s="98">
        <f>_xll.qlCalendarAdvance(Calendar,BB1751,AZ1752,"f",,Trigger)</f>
        <v>51679</v>
      </c>
      <c r="BC1752" s="98">
        <f>_xll.qlInterestRateIndexMaturity(Currency&amp;"ibor"&amp;Tenor,BB1752,Trigger)</f>
        <v>51862</v>
      </c>
      <c r="BD1752" s="242" t="e">
        <f>_xll.qlIndexFixing($AD$5,BA1752,TRUE,_xll.ohTrigger(Trigger,Trigger6M))</f>
        <v>#NUM!</v>
      </c>
      <c r="BE1752" s="242">
        <f>IFERROR(_xll.qlIndexFixing($BF$1,BA1752,,_xll.ohTrigger(Trigger,Trigger6M)),#N/A)</f>
        <v>1.509073948572676E-2</v>
      </c>
    </row>
    <row r="1753" spans="52:57" ht="11.25" customHeight="1" x14ac:dyDescent="0.25">
      <c r="AZ1753" s="99" t="s">
        <v>83</v>
      </c>
      <c r="BA1753" s="98">
        <f>_xll.qlInterestRateIndexFixingDate(Currency&amp;"ibor"&amp;Tenor,BB1753,Trigger)</f>
        <v>51684</v>
      </c>
      <c r="BB1753" s="98">
        <f>_xll.qlCalendarAdvance(Calendar,BB1752,AZ1753,"f",,Trigger)</f>
        <v>51686</v>
      </c>
      <c r="BC1753" s="98">
        <f>_xll.qlInterestRateIndexMaturity(Currency&amp;"ibor"&amp;Tenor,BB1753,Trigger)</f>
        <v>51872</v>
      </c>
      <c r="BD1753" s="242" t="e">
        <f>_xll.qlIndexFixing($AD$5,BA1753,TRUE,_xll.ohTrigger(Trigger,Trigger6M))</f>
        <v>#NUM!</v>
      </c>
      <c r="BE1753" s="242">
        <f>IFERROR(_xll.qlIndexFixing($BF$1,BA1753,,_xll.ohTrigger(Trigger,Trigger6M)),#N/A)</f>
        <v>1.5091119061019301E-2</v>
      </c>
    </row>
    <row r="1754" spans="52:57" ht="11.25" customHeight="1" x14ac:dyDescent="0.25">
      <c r="AZ1754" s="99" t="s">
        <v>83</v>
      </c>
      <c r="BA1754" s="98">
        <f>_xll.qlInterestRateIndexFixingDate(Currency&amp;"ibor"&amp;Tenor,BB1754,Trigger)</f>
        <v>51691</v>
      </c>
      <c r="BB1754" s="98">
        <f>_xll.qlCalendarAdvance(Calendar,BB1753,AZ1754,"f",,Trigger)</f>
        <v>51693</v>
      </c>
      <c r="BC1754" s="98">
        <f>_xll.qlInterestRateIndexMaturity(Currency&amp;"ibor"&amp;Tenor,BB1754,Trigger)</f>
        <v>51879</v>
      </c>
      <c r="BD1754" s="242" t="e">
        <f>_xll.qlIndexFixing($AD$5,BA1754,TRUE,_xll.ohTrigger(Trigger,Trigger6M))</f>
        <v>#NUM!</v>
      </c>
      <c r="BE1754" s="242">
        <f>IFERROR(_xll.qlIndexFixing($BF$1,BA1754,,_xll.ohTrigger(Trigger,Trigger6M)),#N/A)</f>
        <v>1.5090654831544655E-2</v>
      </c>
    </row>
    <row r="1755" spans="52:57" ht="11.25" customHeight="1" x14ac:dyDescent="0.25">
      <c r="AZ1755" s="99" t="s">
        <v>83</v>
      </c>
      <c r="BA1755" s="98">
        <f>_xll.qlInterestRateIndexFixingDate(Currency&amp;"ibor"&amp;Tenor,BB1755,Trigger)</f>
        <v>51698</v>
      </c>
      <c r="BB1755" s="98">
        <f>_xll.qlCalendarAdvance(Calendar,BB1754,AZ1755,"f",,Trigger)</f>
        <v>51700</v>
      </c>
      <c r="BC1755" s="98">
        <f>_xll.qlInterestRateIndexMaturity(Currency&amp;"ibor"&amp;Tenor,BB1755,Trigger)</f>
        <v>51886</v>
      </c>
      <c r="BD1755" s="242" t="e">
        <f>_xll.qlIndexFixing($AD$5,BA1755,TRUE,_xll.ohTrigger(Trigger,Trigger6M))</f>
        <v>#NUM!</v>
      </c>
      <c r="BE1755" s="242">
        <f>IFERROR(_xll.qlIndexFixing($BF$1,BA1755,,_xll.ohTrigger(Trigger,Trigger6M)),#N/A)</f>
        <v>1.5090198541155097E-2</v>
      </c>
    </row>
    <row r="1756" spans="52:57" ht="11.25" customHeight="1" x14ac:dyDescent="0.25">
      <c r="AZ1756" s="99" t="s">
        <v>83</v>
      </c>
      <c r="BA1756" s="98">
        <f>_xll.qlInterestRateIndexFixingDate(Currency&amp;"ibor"&amp;Tenor,BB1756,Trigger)</f>
        <v>51705</v>
      </c>
      <c r="BB1756" s="98">
        <f>_xll.qlCalendarAdvance(Calendar,BB1755,AZ1756,"f",,Trigger)</f>
        <v>51707</v>
      </c>
      <c r="BC1756" s="98">
        <f>_xll.qlInterestRateIndexMaturity(Currency&amp;"ibor"&amp;Tenor,BB1756,Trigger)</f>
        <v>51893</v>
      </c>
      <c r="BD1756" s="242" t="e">
        <f>_xll.qlIndexFixing($AD$5,BA1756,TRUE,_xll.ohTrigger(Trigger,Trigger6M))</f>
        <v>#NUM!</v>
      </c>
      <c r="BE1756" s="242">
        <f>IFERROR(_xll.qlIndexFixing($BF$1,BA1756,,_xll.ohTrigger(Trigger,Trigger6M)),#N/A)</f>
        <v>1.5089750215751629E-2</v>
      </c>
    </row>
    <row r="1757" spans="52:57" ht="11.25" customHeight="1" x14ac:dyDescent="0.25">
      <c r="AZ1757" s="99" t="s">
        <v>83</v>
      </c>
      <c r="BA1757" s="98">
        <f>_xll.qlInterestRateIndexFixingDate(Currency&amp;"ibor"&amp;Tenor,BB1757,Trigger)</f>
        <v>51712</v>
      </c>
      <c r="BB1757" s="98">
        <f>_xll.qlCalendarAdvance(Calendar,BB1756,AZ1757,"f",,Trigger)</f>
        <v>51714</v>
      </c>
      <c r="BC1757" s="98">
        <f>_xll.qlInterestRateIndexMaturity(Currency&amp;"ibor"&amp;Tenor,BB1757,Trigger)</f>
        <v>51900</v>
      </c>
      <c r="BD1757" s="242" t="e">
        <f>_xll.qlIndexFixing($AD$5,BA1757,TRUE,_xll.ohTrigger(Trigger,Trigger6M))</f>
        <v>#NUM!</v>
      </c>
      <c r="BE1757" s="242">
        <f>IFERROR(_xll.qlIndexFixing($BF$1,BA1757,,_xll.ohTrigger(Trigger,Trigger6M)),#N/A)</f>
        <v>1.5089309881233533E-2</v>
      </c>
    </row>
    <row r="1758" spans="52:57" ht="11.25" customHeight="1" x14ac:dyDescent="0.25">
      <c r="AZ1758" s="99" t="s">
        <v>83</v>
      </c>
      <c r="BA1758" s="98">
        <f>_xll.qlInterestRateIndexFixingDate(Currency&amp;"ibor"&amp;Tenor,BB1758,Trigger)</f>
        <v>51719</v>
      </c>
      <c r="BB1758" s="98">
        <f>_xll.qlCalendarAdvance(Calendar,BB1757,AZ1758,"f",,Trigger)</f>
        <v>51721</v>
      </c>
      <c r="BC1758" s="98">
        <f>_xll.qlInterestRateIndexMaturity(Currency&amp;"ibor"&amp;Tenor,BB1758,Trigger)</f>
        <v>51907</v>
      </c>
      <c r="BD1758" s="242" t="e">
        <f>_xll.qlIndexFixing($AD$5,BA1758,TRUE,_xll.ohTrigger(Trigger,Trigger6M))</f>
        <v>#NUM!</v>
      </c>
      <c r="BE1758" s="242">
        <f>IFERROR(_xll.qlIndexFixing($BF$1,BA1758,,_xll.ohTrigger(Trigger,Trigger6M)),#N/A)</f>
        <v>1.5088877563501383E-2</v>
      </c>
    </row>
    <row r="1759" spans="52:57" ht="11.25" customHeight="1" x14ac:dyDescent="0.25">
      <c r="AZ1759" s="99" t="s">
        <v>83</v>
      </c>
      <c r="BA1759" s="98">
        <f>_xll.qlInterestRateIndexFixingDate(Currency&amp;"ibor"&amp;Tenor,BB1759,Trigger)</f>
        <v>51726</v>
      </c>
      <c r="BB1759" s="98">
        <f>_xll.qlCalendarAdvance(Calendar,BB1758,AZ1759,"f",,Trigger)</f>
        <v>51728</v>
      </c>
      <c r="BC1759" s="98">
        <f>_xll.qlInterestRateIndexMaturity(Currency&amp;"ibor"&amp;Tenor,BB1759,Trigger)</f>
        <v>51914</v>
      </c>
      <c r="BD1759" s="242" t="e">
        <f>_xll.qlIndexFixing($AD$5,BA1759,TRUE,_xll.ohTrigger(Trigger,Trigger6M))</f>
        <v>#NUM!</v>
      </c>
      <c r="BE1759" s="242">
        <f>IFERROR(_xll.qlIndexFixing($BF$1,BA1759,,_xll.ohTrigger(Trigger,Trigger6M)),#N/A)</f>
        <v>1.5088453288455319E-2</v>
      </c>
    </row>
    <row r="1760" spans="52:57" ht="11.25" customHeight="1" x14ac:dyDescent="0.25">
      <c r="AZ1760" s="99" t="s">
        <v>83</v>
      </c>
      <c r="BA1760" s="98">
        <f>_xll.qlInterestRateIndexFixingDate(Currency&amp;"ibor"&amp;Tenor,BB1760,Trigger)</f>
        <v>51733</v>
      </c>
      <c r="BB1760" s="98">
        <f>_xll.qlCalendarAdvance(Calendar,BB1759,AZ1760,"f",,Trigger)</f>
        <v>51735</v>
      </c>
      <c r="BC1760" s="98">
        <f>_xll.qlInterestRateIndexMaturity(Currency&amp;"ibor"&amp;Tenor,BB1760,Trigger)</f>
        <v>51921</v>
      </c>
      <c r="BD1760" s="242" t="e">
        <f>_xll.qlIndexFixing($AD$5,BA1760,TRUE,_xll.ohTrigger(Trigger,Trigger6M))</f>
        <v>#NUM!</v>
      </c>
      <c r="BE1760" s="242">
        <f>IFERROR(_xll.qlIndexFixing($BF$1,BA1760,,_xll.ohTrigger(Trigger,Trigger6M)),#N/A)</f>
        <v>1.5088037081995914E-2</v>
      </c>
    </row>
    <row r="1761" spans="52:57" ht="11.25" customHeight="1" x14ac:dyDescent="0.25">
      <c r="AZ1761" s="99" t="s">
        <v>83</v>
      </c>
      <c r="BA1761" s="98">
        <f>_xll.qlInterestRateIndexFixingDate(Currency&amp;"ibor"&amp;Tenor,BB1761,Trigger)</f>
        <v>51740</v>
      </c>
      <c r="BB1761" s="98">
        <f>_xll.qlCalendarAdvance(Calendar,BB1760,AZ1761,"f",,Trigger)</f>
        <v>51742</v>
      </c>
      <c r="BC1761" s="98">
        <f>_xll.qlInterestRateIndexMaturity(Currency&amp;"ibor"&amp;Tenor,BB1761,Trigger)</f>
        <v>51925</v>
      </c>
      <c r="BD1761" s="242" t="e">
        <f>_xll.qlIndexFixing($AD$5,BA1761,TRUE,_xll.ohTrigger(Trigger,Trigger6M))</f>
        <v>#NUM!</v>
      </c>
      <c r="BE1761" s="242">
        <f>IFERROR(_xll.qlIndexFixing($BF$1,BA1761,,_xll.ohTrigger(Trigger,Trigger6M)),#N/A)</f>
        <v>1.5086762100234762E-2</v>
      </c>
    </row>
    <row r="1762" spans="52:57" ht="11.25" customHeight="1" x14ac:dyDescent="0.25">
      <c r="AZ1762" s="99" t="s">
        <v>83</v>
      </c>
      <c r="BA1762" s="98">
        <f>_xll.qlInterestRateIndexFixingDate(Currency&amp;"ibor"&amp;Tenor,BB1762,Trigger)</f>
        <v>51747</v>
      </c>
      <c r="BB1762" s="98">
        <f>_xll.qlCalendarAdvance(Calendar,BB1761,AZ1762,"f",,Trigger)</f>
        <v>51749</v>
      </c>
      <c r="BC1762" s="98">
        <f>_xll.qlInterestRateIndexMaturity(Currency&amp;"ibor"&amp;Tenor,BB1762,Trigger)</f>
        <v>51930</v>
      </c>
      <c r="BD1762" s="242" t="e">
        <f>_xll.qlIndexFixing($AD$5,BA1762,TRUE,_xll.ohTrigger(Trigger,Trigger6M))</f>
        <v>#NUM!</v>
      </c>
      <c r="BE1762" s="242">
        <f>IFERROR(_xll.qlIndexFixing($BF$1,BA1762,,_xll.ohTrigger(Trigger,Trigger6M)),#N/A)</f>
        <v>1.5085781650667837E-2</v>
      </c>
    </row>
    <row r="1763" spans="52:57" ht="11.25" customHeight="1" x14ac:dyDescent="0.25">
      <c r="AZ1763" s="99" t="s">
        <v>83</v>
      </c>
      <c r="BA1763" s="98">
        <f>_xll.qlInterestRateIndexFixingDate(Currency&amp;"ibor"&amp;Tenor,BB1763,Trigger)</f>
        <v>51754</v>
      </c>
      <c r="BB1763" s="98">
        <f>_xll.qlCalendarAdvance(Calendar,BB1762,AZ1763,"f",,Trigger)</f>
        <v>51756</v>
      </c>
      <c r="BC1763" s="98">
        <f>_xll.qlInterestRateIndexMaturity(Currency&amp;"ibor"&amp;Tenor,BB1763,Trigger)</f>
        <v>51937</v>
      </c>
      <c r="BD1763" s="242" t="e">
        <f>_xll.qlIndexFixing($AD$5,BA1763,TRUE,_xll.ohTrigger(Trigger,Trigger6M))</f>
        <v>#NUM!</v>
      </c>
      <c r="BE1763" s="242">
        <f>IFERROR(_xll.qlIndexFixing($BF$1,BA1763,,_xll.ohTrigger(Trigger,Trigger6M)),#N/A)</f>
        <v>1.5085386934988027E-2</v>
      </c>
    </row>
    <row r="1764" spans="52:57" ht="11.25" customHeight="1" x14ac:dyDescent="0.25">
      <c r="AZ1764" s="99" t="s">
        <v>83</v>
      </c>
      <c r="BA1764" s="98">
        <f>_xll.qlInterestRateIndexFixingDate(Currency&amp;"ibor"&amp;Tenor,BB1764,Trigger)</f>
        <v>51761</v>
      </c>
      <c r="BB1764" s="98">
        <f>_xll.qlCalendarAdvance(Calendar,BB1763,AZ1764,"f",,Trigger)</f>
        <v>51763</v>
      </c>
      <c r="BC1764" s="98">
        <f>_xll.qlInterestRateIndexMaturity(Currency&amp;"ibor"&amp;Tenor,BB1764,Trigger)</f>
        <v>51944</v>
      </c>
      <c r="BD1764" s="242" t="e">
        <f>_xll.qlIndexFixing($AD$5,BA1764,TRUE,_xll.ohTrigger(Trigger,Trigger6M))</f>
        <v>#NUM!</v>
      </c>
      <c r="BE1764" s="242">
        <f>IFERROR(_xll.qlIndexFixing($BF$1,BA1764,,_xll.ohTrigger(Trigger,Trigger6M)),#N/A)</f>
        <v>1.5085000380540791E-2</v>
      </c>
    </row>
    <row r="1765" spans="52:57" ht="11.25" customHeight="1" x14ac:dyDescent="0.25">
      <c r="AZ1765" s="99" t="s">
        <v>83</v>
      </c>
      <c r="BA1765" s="98">
        <f>_xll.qlInterestRateIndexFixingDate(Currency&amp;"ibor"&amp;Tenor,BB1765,Trigger)</f>
        <v>51768</v>
      </c>
      <c r="BB1765" s="98">
        <f>_xll.qlCalendarAdvance(Calendar,BB1764,AZ1765,"f",,Trigger)</f>
        <v>51770</v>
      </c>
      <c r="BC1765" s="98">
        <f>_xll.qlInterestRateIndexMaturity(Currency&amp;"ibor"&amp;Tenor,BB1765,Trigger)</f>
        <v>51951</v>
      </c>
      <c r="BD1765" s="242" t="e">
        <f>_xll.qlIndexFixing($AD$5,BA1765,TRUE,_xll.ohTrigger(Trigger,Trigger6M))</f>
        <v>#NUM!</v>
      </c>
      <c r="BE1765" s="242">
        <f>IFERROR(_xll.qlIndexFixing($BF$1,BA1765,,_xll.ohTrigger(Trigger,Trigger6M)),#N/A)</f>
        <v>1.5084622013221437E-2</v>
      </c>
    </row>
    <row r="1766" spans="52:57" ht="11.25" customHeight="1" x14ac:dyDescent="0.25">
      <c r="AZ1766" s="99" t="s">
        <v>83</v>
      </c>
      <c r="BA1766" s="98">
        <f>_xll.qlInterestRateIndexFixingDate(Currency&amp;"ibor"&amp;Tenor,BB1766,Trigger)</f>
        <v>51775</v>
      </c>
      <c r="BB1766" s="98">
        <f>_xll.qlCalendarAdvance(Calendar,BB1765,AZ1766,"f",,Trigger)</f>
        <v>51777</v>
      </c>
      <c r="BC1766" s="98">
        <f>_xll.qlInterestRateIndexMaturity(Currency&amp;"ibor"&amp;Tenor,BB1766,Trigger)</f>
        <v>51959</v>
      </c>
      <c r="BD1766" s="242" t="e">
        <f>_xll.qlIndexFixing($AD$5,BA1766,TRUE,_xll.ohTrigger(Trigger,Trigger6M))</f>
        <v>#NUM!</v>
      </c>
      <c r="BE1766" s="242">
        <f>IFERROR(_xll.qlIndexFixing($BF$1,BA1766,,_xll.ohTrigger(Trigger,Trigger6M)),#N/A)</f>
        <v>1.508454350584915E-2</v>
      </c>
    </row>
    <row r="1767" spans="52:57" ht="11.25" customHeight="1" x14ac:dyDescent="0.25">
      <c r="AZ1767" s="99" t="s">
        <v>83</v>
      </c>
      <c r="BA1767" s="98">
        <f>_xll.qlInterestRateIndexFixingDate(Currency&amp;"ibor"&amp;Tenor,BB1767,Trigger)</f>
        <v>51782</v>
      </c>
      <c r="BB1767" s="98">
        <f>_xll.qlCalendarAdvance(Calendar,BB1766,AZ1767,"f",,Trigger)</f>
        <v>51784</v>
      </c>
      <c r="BC1767" s="98">
        <f>_xll.qlInterestRateIndexMaturity(Currency&amp;"ibor"&amp;Tenor,BB1767,Trigger)</f>
        <v>51966</v>
      </c>
      <c r="BD1767" s="242" t="e">
        <f>_xll.qlIndexFixing($AD$5,BA1767,TRUE,_xll.ohTrigger(Trigger,Trigger6M))</f>
        <v>#NUM!</v>
      </c>
      <c r="BE1767" s="242">
        <f>IFERROR(_xll.qlIndexFixing($BF$1,BA1767,,_xll.ohTrigger(Trigger,Trigger6M)),#N/A)</f>
        <v>1.5084182172871106E-2</v>
      </c>
    </row>
    <row r="1768" spans="52:57" ht="11.25" customHeight="1" x14ac:dyDescent="0.25">
      <c r="AZ1768" s="99" t="s">
        <v>83</v>
      </c>
      <c r="BA1768" s="98">
        <f>_xll.qlInterestRateIndexFixingDate(Currency&amp;"ibor"&amp;Tenor,BB1768,Trigger)</f>
        <v>51789</v>
      </c>
      <c r="BB1768" s="98">
        <f>_xll.qlCalendarAdvance(Calendar,BB1767,AZ1768,"f",,Trigger)</f>
        <v>51791</v>
      </c>
      <c r="BC1768" s="98">
        <f>_xll.qlInterestRateIndexMaturity(Currency&amp;"ibor"&amp;Tenor,BB1768,Trigger)</f>
        <v>51973</v>
      </c>
      <c r="BD1768" s="242" t="e">
        <f>_xll.qlIndexFixing($AD$5,BA1768,TRUE,_xll.ohTrigger(Trigger,Trigger6M))</f>
        <v>#NUM!</v>
      </c>
      <c r="BE1768" s="242">
        <f>IFERROR(_xll.qlIndexFixing($BF$1,BA1768,,_xll.ohTrigger(Trigger,Trigger6M)),#N/A)</f>
        <v>1.5083829106902556E-2</v>
      </c>
    </row>
    <row r="1769" spans="52:57" ht="11.25" customHeight="1" x14ac:dyDescent="0.25">
      <c r="AZ1769" s="99" t="s">
        <v>83</v>
      </c>
      <c r="BA1769" s="98">
        <f>_xll.qlInterestRateIndexFixingDate(Currency&amp;"ibor"&amp;Tenor,BB1769,Trigger)</f>
        <v>51796</v>
      </c>
      <c r="BB1769" s="98">
        <f>_xll.qlCalendarAdvance(Calendar,BB1768,AZ1769,"f",,Trigger)</f>
        <v>51798</v>
      </c>
      <c r="BC1769" s="98">
        <f>_xll.qlInterestRateIndexMaturity(Currency&amp;"ibor"&amp;Tenor,BB1769,Trigger)</f>
        <v>51980</v>
      </c>
      <c r="BD1769" s="242" t="e">
        <f>_xll.qlIndexFixing($AD$5,BA1769,TRUE,_xll.ohTrigger(Trigger,Trigger6M))</f>
        <v>#NUM!</v>
      </c>
      <c r="BE1769" s="242">
        <f>IFERROR(_xll.qlIndexFixing($BF$1,BA1769,,_xll.ohTrigger(Trigger,Trigger6M)),#N/A)</f>
        <v>1.5083484333841907E-2</v>
      </c>
    </row>
    <row r="1770" spans="52:57" ht="11.25" customHeight="1" x14ac:dyDescent="0.25">
      <c r="AZ1770" s="99" t="s">
        <v>83</v>
      </c>
      <c r="BA1770" s="98">
        <f>_xll.qlInterestRateIndexFixingDate(Currency&amp;"ibor"&amp;Tenor,BB1770,Trigger)</f>
        <v>51803</v>
      </c>
      <c r="BB1770" s="98">
        <f>_xll.qlCalendarAdvance(Calendar,BB1769,AZ1770,"f",,Trigger)</f>
        <v>51805</v>
      </c>
      <c r="BC1770" s="98">
        <f>_xll.qlInterestRateIndexMaturity(Currency&amp;"ibor"&amp;Tenor,BB1770,Trigger)</f>
        <v>51986</v>
      </c>
      <c r="BD1770" s="242" t="e">
        <f>_xll.qlIndexFixing($AD$5,BA1770,TRUE,_xll.ohTrigger(Trigger,Trigger6M))</f>
        <v>#NUM!</v>
      </c>
      <c r="BE1770" s="242">
        <f>IFERROR(_xll.qlIndexFixing($BF$1,BA1770,,_xll.ohTrigger(Trigger,Trigger6M)),#N/A)</f>
        <v>1.5082853889899869E-2</v>
      </c>
    </row>
    <row r="1771" spans="52:57" ht="11.25" customHeight="1" x14ac:dyDescent="0.25">
      <c r="AZ1771" s="99" t="s">
        <v>83</v>
      </c>
      <c r="BA1771" s="98">
        <f>_xll.qlInterestRateIndexFixingDate(Currency&amp;"ibor"&amp;Tenor,BB1771,Trigger)</f>
        <v>51810</v>
      </c>
      <c r="BB1771" s="98">
        <f>_xll.qlCalendarAdvance(Calendar,BB1770,AZ1771,"f",,Trigger)</f>
        <v>51812</v>
      </c>
      <c r="BC1771" s="98">
        <f>_xll.qlInterestRateIndexMaturity(Currency&amp;"ibor"&amp;Tenor,BB1771,Trigger)</f>
        <v>51993</v>
      </c>
      <c r="BD1771" s="242" t="e">
        <f>_xll.qlIndexFixing($AD$5,BA1771,TRUE,_xll.ohTrigger(Trigger,Trigger6M))</f>
        <v>#NUM!</v>
      </c>
      <c r="BE1771" s="242">
        <f>IFERROR(_xll.qlIndexFixing($BF$1,BA1771,,_xll.ohTrigger(Trigger,Trigger6M)),#N/A)</f>
        <v>1.5082525189160314E-2</v>
      </c>
    </row>
    <row r="1772" spans="52:57" ht="11.25" customHeight="1" x14ac:dyDescent="0.25">
      <c r="AZ1772" s="99" t="s">
        <v>83</v>
      </c>
      <c r="BA1772" s="98">
        <f>_xll.qlInterestRateIndexFixingDate(Currency&amp;"ibor"&amp;Tenor,BB1772,Trigger)</f>
        <v>51817</v>
      </c>
      <c r="BB1772" s="98">
        <f>_xll.qlCalendarAdvance(Calendar,BB1771,AZ1772,"f",,Trigger)</f>
        <v>51819</v>
      </c>
      <c r="BC1772" s="98">
        <f>_xll.qlInterestRateIndexMaturity(Currency&amp;"ibor"&amp;Tenor,BB1772,Trigger)</f>
        <v>52000</v>
      </c>
      <c r="BD1772" s="242" t="e">
        <f>_xll.qlIndexFixing($AD$5,BA1772,TRUE,_xll.ohTrigger(Trigger,Trigger6M))</f>
        <v>#NUM!</v>
      </c>
      <c r="BE1772" s="242">
        <f>IFERROR(_xll.qlIndexFixing($BF$1,BA1772,,_xll.ohTrigger(Trigger,Trigger6M)),#N/A)</f>
        <v>1.5082204856820212E-2</v>
      </c>
    </row>
    <row r="1773" spans="52:57" ht="11.25" customHeight="1" x14ac:dyDescent="0.25">
      <c r="AZ1773" s="99" t="s">
        <v>83</v>
      </c>
      <c r="BA1773" s="98">
        <f>_xll.qlInterestRateIndexFixingDate(Currency&amp;"ibor"&amp;Tenor,BB1773,Trigger)</f>
        <v>51824</v>
      </c>
      <c r="BB1773" s="98">
        <f>_xll.qlCalendarAdvance(Calendar,BB1772,AZ1773,"f",,Trigger)</f>
        <v>51826</v>
      </c>
      <c r="BC1773" s="98">
        <f>_xll.qlInterestRateIndexMaturity(Currency&amp;"ibor"&amp;Tenor,BB1773,Trigger)</f>
        <v>52007</v>
      </c>
      <c r="BD1773" s="242" t="e">
        <f>_xll.qlIndexFixing($AD$5,BA1773,TRUE,_xll.ohTrigger(Trigger,Trigger6M))</f>
        <v>#NUM!</v>
      </c>
      <c r="BE1773" s="242">
        <f>IFERROR(_xll.qlIndexFixing($BF$1,BA1773,,_xll.ohTrigger(Trigger,Trigger6M)),#N/A)</f>
        <v>1.5081892918775756E-2</v>
      </c>
    </row>
    <row r="1774" spans="52:57" ht="11.25" customHeight="1" x14ac:dyDescent="0.25">
      <c r="AZ1774" s="99" t="s">
        <v>83</v>
      </c>
      <c r="BA1774" s="98">
        <f>_xll.qlInterestRateIndexFixingDate(Currency&amp;"ibor"&amp;Tenor,BB1774,Trigger)</f>
        <v>51831</v>
      </c>
      <c r="BB1774" s="98">
        <f>_xll.qlCalendarAdvance(Calendar,BB1773,AZ1774,"f",,Trigger)</f>
        <v>51833</v>
      </c>
      <c r="BC1774" s="98">
        <f>_xll.qlInterestRateIndexMaturity(Currency&amp;"ibor"&amp;Tenor,BB1774,Trigger)</f>
        <v>52014</v>
      </c>
      <c r="BD1774" s="242" t="e">
        <f>_xll.qlIndexFixing($AD$5,BA1774,TRUE,_xll.ohTrigger(Trigger,Trigger6M))</f>
        <v>#NUM!</v>
      </c>
      <c r="BE1774" s="242">
        <f>IFERROR(_xll.qlIndexFixing($BF$1,BA1774,,_xll.ohTrigger(Trigger,Trigger6M)),#N/A)</f>
        <v>1.5081589400921813E-2</v>
      </c>
    </row>
    <row r="1775" spans="52:57" ht="11.25" customHeight="1" x14ac:dyDescent="0.25">
      <c r="AZ1775" s="99" t="s">
        <v>83</v>
      </c>
      <c r="BA1775" s="98">
        <f>_xll.qlInterestRateIndexFixingDate(Currency&amp;"ibor"&amp;Tenor,BB1775,Trigger)</f>
        <v>51838</v>
      </c>
      <c r="BB1775" s="98">
        <f>_xll.qlCalendarAdvance(Calendar,BB1774,AZ1775,"f",,Trigger)</f>
        <v>51840</v>
      </c>
      <c r="BC1775" s="98">
        <f>_xll.qlInterestRateIndexMaturity(Currency&amp;"ibor"&amp;Tenor,BB1775,Trigger)</f>
        <v>52022</v>
      </c>
      <c r="BD1775" s="242" t="e">
        <f>_xll.qlIndexFixing($AD$5,BA1775,TRUE,_xll.ohTrigger(Trigger,Trigger6M))</f>
        <v>#NUM!</v>
      </c>
      <c r="BE1775" s="242">
        <f>IFERROR(_xll.qlIndexFixing($BF$1,BA1775,,_xll.ohTrigger(Trigger,Trigger6M)),#N/A)</f>
        <v>1.5081591296764922E-2</v>
      </c>
    </row>
    <row r="1776" spans="52:57" ht="11.25" customHeight="1" x14ac:dyDescent="0.25">
      <c r="AZ1776" s="99" t="s">
        <v>83</v>
      </c>
      <c r="BA1776" s="98">
        <f>_xll.qlInterestRateIndexFixingDate(Currency&amp;"ibor"&amp;Tenor,BB1776,Trigger)</f>
        <v>51845</v>
      </c>
      <c r="BB1776" s="98">
        <f>_xll.qlCalendarAdvance(Calendar,BB1775,AZ1776,"f",,Trigger)</f>
        <v>51847</v>
      </c>
      <c r="BC1776" s="98">
        <f>_xll.qlInterestRateIndexMaturity(Currency&amp;"ibor"&amp;Tenor,BB1776,Trigger)</f>
        <v>52029</v>
      </c>
      <c r="BD1776" s="242" t="e">
        <f>_xll.qlIndexFixing($AD$5,BA1776,TRUE,_xll.ohTrigger(Trigger,Trigger6M))</f>
        <v>#NUM!</v>
      </c>
      <c r="BE1776" s="242">
        <f>IFERROR(_xll.qlIndexFixing($BF$1,BA1776,,_xll.ohTrigger(Trigger,Trigger6M)),#N/A)</f>
        <v>1.5081305299175354E-2</v>
      </c>
    </row>
    <row r="1777" spans="52:57" ht="11.25" customHeight="1" x14ac:dyDescent="0.25">
      <c r="AZ1777" s="99" t="s">
        <v>83</v>
      </c>
      <c r="BA1777" s="98">
        <f>_xll.qlInterestRateIndexFixingDate(Currency&amp;"ibor"&amp;Tenor,BB1777,Trigger)</f>
        <v>51852</v>
      </c>
      <c r="BB1777" s="98">
        <f>_xll.qlCalendarAdvance(Calendar,BB1776,AZ1777,"f",,Trigger)</f>
        <v>51854</v>
      </c>
      <c r="BC1777" s="98">
        <f>_xll.qlInterestRateIndexMaturity(Currency&amp;"ibor"&amp;Tenor,BB1777,Trigger)</f>
        <v>52036</v>
      </c>
      <c r="BD1777" s="242" t="e">
        <f>_xll.qlIndexFixing($AD$5,BA1777,TRUE,_xll.ohTrigger(Trigger,Trigger6M))</f>
        <v>#NUM!</v>
      </c>
      <c r="BE1777" s="242">
        <f>IFERROR(_xll.qlIndexFixing($BF$1,BA1777,,_xll.ohTrigger(Trigger,Trigger6M)),#N/A)</f>
        <v>1.5081027801669941E-2</v>
      </c>
    </row>
    <row r="1778" spans="52:57" ht="11.25" customHeight="1" x14ac:dyDescent="0.25">
      <c r="AZ1778" s="99" t="s">
        <v>83</v>
      </c>
      <c r="BA1778" s="98">
        <f>_xll.qlInterestRateIndexFixingDate(Currency&amp;"ibor"&amp;Tenor,BB1778,Trigger)</f>
        <v>51858</v>
      </c>
      <c r="BB1778" s="98">
        <f>_xll.qlCalendarAdvance(Calendar,BB1777,AZ1778,"f",,Trigger)</f>
        <v>51862</v>
      </c>
      <c r="BC1778" s="98">
        <f>_xll.qlInterestRateIndexMaturity(Currency&amp;"ibor"&amp;Tenor,BB1778,Trigger)</f>
        <v>52044</v>
      </c>
      <c r="BD1778" s="242" t="e">
        <f>_xll.qlIndexFixing($AD$5,BA1778,TRUE,_xll.ohTrigger(Trigger,Trigger6M))</f>
        <v>#NUM!</v>
      </c>
      <c r="BE1778" s="242">
        <f>IFERROR(_xll.qlIndexFixing($BF$1,BA1778,,_xll.ohTrigger(Trigger,Trigger6M)),#N/A)</f>
        <v>1.5080721103153687E-2</v>
      </c>
    </row>
    <row r="1779" spans="52:57" ht="11.25" customHeight="1" x14ac:dyDescent="0.25">
      <c r="AZ1779" s="99" t="s">
        <v>83</v>
      </c>
      <c r="BA1779" s="98">
        <f>_xll.qlInterestRateIndexFixingDate(Currency&amp;"ibor"&amp;Tenor,BB1779,Trigger)</f>
        <v>51866</v>
      </c>
      <c r="BB1779" s="98">
        <f>_xll.qlCalendarAdvance(Calendar,BB1778,AZ1779,"f",,Trigger)</f>
        <v>51869</v>
      </c>
      <c r="BC1779" s="98">
        <f>_xll.qlInterestRateIndexMaturity(Currency&amp;"ibor"&amp;Tenor,BB1779,Trigger)</f>
        <v>52050</v>
      </c>
      <c r="BD1779" s="242" t="e">
        <f>_xll.qlIndexFixing($AD$5,BA1779,TRUE,_xll.ohTrigger(Trigger,Trigger6M))</f>
        <v>#NUM!</v>
      </c>
      <c r="BE1779" s="242">
        <f>IFERROR(_xll.qlIndexFixing($BF$1,BA1779,,_xll.ohTrigger(Trigger,Trigger6M)),#N/A)</f>
        <v>1.5080162430564247E-2</v>
      </c>
    </row>
    <row r="1780" spans="52:57" ht="11.25" customHeight="1" x14ac:dyDescent="0.25">
      <c r="AZ1780" s="99" t="s">
        <v>83</v>
      </c>
      <c r="BA1780" s="98">
        <f>_xll.qlInterestRateIndexFixingDate(Currency&amp;"ibor"&amp;Tenor,BB1780,Trigger)</f>
        <v>51874</v>
      </c>
      <c r="BB1780" s="98">
        <f>_xll.qlCalendarAdvance(Calendar,BB1779,AZ1780,"f",,Trigger)</f>
        <v>51876</v>
      </c>
      <c r="BC1780" s="98">
        <f>_xll.qlInterestRateIndexMaturity(Currency&amp;"ibor"&amp;Tenor,BB1780,Trigger)</f>
        <v>52057</v>
      </c>
      <c r="BD1780" s="242" t="e">
        <f>_xll.qlIndexFixing($AD$5,BA1780,TRUE,_xll.ohTrigger(Trigger,Trigger6M))</f>
        <v>#NUM!</v>
      </c>
      <c r="BE1780" s="242">
        <f>IFERROR(_xll.qlIndexFixing($BF$1,BA1780,,_xll.ohTrigger(Trigger,Trigger6M)),#N/A)</f>
        <v>1.5079911204880895E-2</v>
      </c>
    </row>
    <row r="1781" spans="52:57" ht="11.25" customHeight="1" x14ac:dyDescent="0.25">
      <c r="AZ1781" s="99" t="s">
        <v>83</v>
      </c>
      <c r="BA1781" s="98">
        <f>_xll.qlInterestRateIndexFixingDate(Currency&amp;"ibor"&amp;Tenor,BB1781,Trigger)</f>
        <v>51881</v>
      </c>
      <c r="BB1781" s="98">
        <f>_xll.qlCalendarAdvance(Calendar,BB1780,AZ1781,"f",,Trigger)</f>
        <v>51883</v>
      </c>
      <c r="BC1781" s="98">
        <f>_xll.qlInterestRateIndexMaturity(Currency&amp;"ibor"&amp;Tenor,BB1781,Trigger)</f>
        <v>52064</v>
      </c>
      <c r="BD1781" s="242" t="e">
        <f>_xll.qlIndexFixing($AD$5,BA1781,TRUE,_xll.ohTrigger(Trigger,Trigger6M))</f>
        <v>#NUM!</v>
      </c>
      <c r="BE1781" s="242">
        <f>IFERROR(_xll.qlIndexFixing($BF$1,BA1781,,_xll.ohTrigger(Trigger,Trigger6M)),#N/A)</f>
        <v>1.5079668584365394E-2</v>
      </c>
    </row>
    <row r="1782" spans="52:57" ht="11.25" customHeight="1" x14ac:dyDescent="0.25">
      <c r="AZ1782" s="99" t="s">
        <v>83</v>
      </c>
      <c r="BA1782" s="98">
        <f>_xll.qlInterestRateIndexFixingDate(Currency&amp;"ibor"&amp;Tenor,BB1782,Trigger)</f>
        <v>51888</v>
      </c>
      <c r="BB1782" s="98">
        <f>_xll.qlCalendarAdvance(Calendar,BB1781,AZ1782,"f",,Trigger)</f>
        <v>51890</v>
      </c>
      <c r="BC1782" s="98">
        <f>_xll.qlInterestRateIndexMaturity(Currency&amp;"ibor"&amp;Tenor,BB1782,Trigger)</f>
        <v>52071</v>
      </c>
      <c r="BD1782" s="242" t="e">
        <f>_xll.qlIndexFixing($AD$5,BA1782,TRUE,_xll.ohTrigger(Trigger,Trigger6M))</f>
        <v>#NUM!</v>
      </c>
      <c r="BE1782" s="242">
        <f>IFERROR(_xll.qlIndexFixing($BF$1,BA1782,,_xll.ohTrigger(Trigger,Trigger6M)),#N/A)</f>
        <v>1.507943459491305E-2</v>
      </c>
    </row>
    <row r="1783" spans="52:57" ht="11.25" customHeight="1" x14ac:dyDescent="0.25">
      <c r="AZ1783" s="99" t="s">
        <v>83</v>
      </c>
      <c r="BA1783" s="98">
        <f>_xll.qlInterestRateIndexFixingDate(Currency&amp;"ibor"&amp;Tenor,BB1783,Trigger)</f>
        <v>51895</v>
      </c>
      <c r="BB1783" s="98">
        <f>_xll.qlCalendarAdvance(Calendar,BB1782,AZ1783,"f",,Trigger)</f>
        <v>51897</v>
      </c>
      <c r="BC1783" s="98">
        <f>_xll.qlInterestRateIndexMaturity(Currency&amp;"ibor"&amp;Tenor,BB1783,Trigger)</f>
        <v>52078</v>
      </c>
      <c r="BD1783" s="242" t="e">
        <f>_xll.qlIndexFixing($AD$5,BA1783,TRUE,_xll.ohTrigger(Trigger,Trigger6M))</f>
        <v>#NUM!</v>
      </c>
      <c r="BE1783" s="242">
        <f>IFERROR(_xll.qlIndexFixing($BF$1,BA1783,,_xll.ohTrigger(Trigger,Trigger6M)),#N/A)</f>
        <v>1.5079209262423145E-2</v>
      </c>
    </row>
    <row r="1784" spans="52:57" ht="11.25" customHeight="1" x14ac:dyDescent="0.25">
      <c r="AZ1784" s="99" t="s">
        <v>83</v>
      </c>
      <c r="BA1784" s="98">
        <f>_xll.qlInterestRateIndexFixingDate(Currency&amp;"ibor"&amp;Tenor,BB1784,Trigger)</f>
        <v>51902</v>
      </c>
      <c r="BB1784" s="98">
        <f>_xll.qlCalendarAdvance(Calendar,BB1783,AZ1784,"f",,Trigger)</f>
        <v>51904</v>
      </c>
      <c r="BC1784" s="98">
        <f>_xll.qlInterestRateIndexMaturity(Currency&amp;"ibor"&amp;Tenor,BB1784,Trigger)</f>
        <v>52085</v>
      </c>
      <c r="BD1784" s="242" t="e">
        <f>_xll.qlIndexFixing($AD$5,BA1784,TRUE,_xll.ohTrigger(Trigger,Trigger6M))</f>
        <v>#NUM!</v>
      </c>
      <c r="BE1784" s="242">
        <f>IFERROR(_xll.qlIndexFixing($BF$1,BA1784,,_xll.ohTrigger(Trigger,Trigger6M)),#N/A)</f>
        <v>1.5078992612790547E-2</v>
      </c>
    </row>
    <row r="1785" spans="52:57" ht="11.25" customHeight="1" x14ac:dyDescent="0.25">
      <c r="AZ1785" s="99" t="s">
        <v>83</v>
      </c>
      <c r="BA1785" s="98">
        <f>_xll.qlInterestRateIndexFixingDate(Currency&amp;"ibor"&amp;Tenor,BB1785,Trigger)</f>
        <v>51909</v>
      </c>
      <c r="BB1785" s="98">
        <f>_xll.qlCalendarAdvance(Calendar,BB1784,AZ1785,"f",,Trigger)</f>
        <v>51911</v>
      </c>
      <c r="BC1785" s="98">
        <f>_xll.qlInterestRateIndexMaturity(Currency&amp;"ibor"&amp;Tenor,BB1785,Trigger)</f>
        <v>52092</v>
      </c>
      <c r="BD1785" s="242" t="e">
        <f>_xll.qlIndexFixing($AD$5,BA1785,TRUE,_xll.ohTrigger(Trigger,Trigger6M))</f>
        <v>#NUM!</v>
      </c>
      <c r="BE1785" s="242">
        <f>IFERROR(_xll.qlIndexFixing($BF$1,BA1785,,_xll.ohTrigger(Trigger,Trigger6M)),#N/A)</f>
        <v>1.507878467191542E-2</v>
      </c>
    </row>
    <row r="1786" spans="52:57" ht="11.25" customHeight="1" x14ac:dyDescent="0.25">
      <c r="AZ1786" s="99" t="s">
        <v>83</v>
      </c>
      <c r="BA1786" s="98">
        <f>_xll.qlInterestRateIndexFixingDate(Currency&amp;"ibor"&amp;Tenor,BB1786,Trigger)</f>
        <v>51916</v>
      </c>
      <c r="BB1786" s="98">
        <f>_xll.qlCalendarAdvance(Calendar,BB1785,AZ1786,"f",,Trigger)</f>
        <v>51918</v>
      </c>
      <c r="BC1786" s="98">
        <f>_xll.qlInterestRateIndexMaturity(Currency&amp;"ibor"&amp;Tenor,BB1786,Trigger)</f>
        <v>52099</v>
      </c>
      <c r="BD1786" s="242" t="e">
        <f>_xll.qlIndexFixing($AD$5,BA1786,TRUE,_xll.ohTrigger(Trigger,Trigger6M))</f>
        <v>#NUM!</v>
      </c>
      <c r="BE1786" s="242">
        <f>IFERROR(_xll.qlIndexFixing($BF$1,BA1786,,_xll.ohTrigger(Trigger,Trigger6M)),#N/A)</f>
        <v>1.5078585465693075E-2</v>
      </c>
    </row>
    <row r="1787" spans="52:57" ht="11.25" customHeight="1" x14ac:dyDescent="0.25">
      <c r="AZ1787" s="99" t="s">
        <v>83</v>
      </c>
      <c r="BA1787" s="98">
        <f>_xll.qlInterestRateIndexFixingDate(Currency&amp;"ibor"&amp;Tenor,BB1787,Trigger)</f>
        <v>51923</v>
      </c>
      <c r="BB1787" s="98">
        <f>_xll.qlCalendarAdvance(Calendar,BB1786,AZ1787,"f",,Trigger)</f>
        <v>51925</v>
      </c>
      <c r="BC1787" s="98">
        <f>_xll.qlInterestRateIndexMaturity(Currency&amp;"ibor"&amp;Tenor,BB1787,Trigger)</f>
        <v>52107</v>
      </c>
      <c r="BD1787" s="242" t="e">
        <f>_xll.qlIndexFixing($AD$5,BA1787,TRUE,_xll.ohTrigger(Trigger,Trigger6M))</f>
        <v>#NUM!</v>
      </c>
      <c r="BE1787" s="242">
        <f>IFERROR(_xll.qlIndexFixing($BF$1,BA1787,,_xll.ohTrigger(Trigger,Trigger6M)),#N/A)</f>
        <v>1.5078699449355035E-2</v>
      </c>
    </row>
    <row r="1788" spans="52:57" ht="11.25" customHeight="1" x14ac:dyDescent="0.25">
      <c r="AZ1788" s="99" t="s">
        <v>83</v>
      </c>
      <c r="BA1788" s="98">
        <f>_xll.qlInterestRateIndexFixingDate(Currency&amp;"ibor"&amp;Tenor,BB1788,Trigger)</f>
        <v>51930</v>
      </c>
      <c r="BB1788" s="98">
        <f>_xll.qlCalendarAdvance(Calendar,BB1787,AZ1788,"f",,Trigger)</f>
        <v>51932</v>
      </c>
      <c r="BC1788" s="98">
        <f>_xll.qlInterestRateIndexMaturity(Currency&amp;"ibor"&amp;Tenor,BB1788,Trigger)</f>
        <v>52117</v>
      </c>
      <c r="BD1788" s="242" t="e">
        <f>_xll.qlIndexFixing($AD$5,BA1788,TRUE,_xll.ohTrigger(Trigger,Trigger6M))</f>
        <v>#NUM!</v>
      </c>
      <c r="BE1788" s="242">
        <f>IFERROR(_xll.qlIndexFixing($BF$1,BA1788,,_xll.ohTrigger(Trigger,Trigger6M)),#N/A)</f>
        <v>1.5079434008684193E-2</v>
      </c>
    </row>
    <row r="1789" spans="52:57" ht="11.25" customHeight="1" x14ac:dyDescent="0.25">
      <c r="AZ1789" s="99" t="s">
        <v>83</v>
      </c>
      <c r="BA1789" s="98">
        <f>_xll.qlInterestRateIndexFixingDate(Currency&amp;"ibor"&amp;Tenor,BB1789,Trigger)</f>
        <v>51937</v>
      </c>
      <c r="BB1789" s="98">
        <f>_xll.qlCalendarAdvance(Calendar,BB1788,AZ1789,"f",,Trigger)</f>
        <v>51939</v>
      </c>
      <c r="BC1789" s="98">
        <f>_xll.qlInterestRateIndexMaturity(Currency&amp;"ibor"&amp;Tenor,BB1789,Trigger)</f>
        <v>52124</v>
      </c>
      <c r="BD1789" s="242" t="e">
        <f>_xll.qlIndexFixing($AD$5,BA1789,TRUE,_xll.ohTrigger(Trigger,Trigger6M))</f>
        <v>#NUM!</v>
      </c>
      <c r="BE1789" s="242">
        <f>IFERROR(_xll.qlIndexFixing($BF$1,BA1789,,_xll.ohTrigger(Trigger,Trigger6M)),#N/A)</f>
        <v>1.5079263688194804E-2</v>
      </c>
    </row>
    <row r="1790" spans="52:57" ht="11.25" customHeight="1" x14ac:dyDescent="0.25">
      <c r="AZ1790" s="99" t="s">
        <v>83</v>
      </c>
      <c r="BA1790" s="98">
        <f>_xll.qlInterestRateIndexFixingDate(Currency&amp;"ibor"&amp;Tenor,BB1790,Trigger)</f>
        <v>51944</v>
      </c>
      <c r="BB1790" s="98">
        <f>_xll.qlCalendarAdvance(Calendar,BB1789,AZ1790,"f",,Trigger)</f>
        <v>51946</v>
      </c>
      <c r="BC1790" s="98">
        <f>_xll.qlInterestRateIndexMaturity(Currency&amp;"ibor"&amp;Tenor,BB1790,Trigger)</f>
        <v>52131</v>
      </c>
      <c r="BD1790" s="242" t="e">
        <f>_xll.qlIndexFixing($AD$5,BA1790,TRUE,_xll.ohTrigger(Trigger,Trigger6M))</f>
        <v>#NUM!</v>
      </c>
      <c r="BE1790" s="242">
        <f>IFERROR(_xll.qlIndexFixing($BF$1,BA1790,,_xll.ohTrigger(Trigger,Trigger6M)),#N/A)</f>
        <v>1.5079102214825642E-2</v>
      </c>
    </row>
    <row r="1791" spans="52:57" ht="11.25" customHeight="1" x14ac:dyDescent="0.25">
      <c r="AZ1791" s="99" t="s">
        <v>83</v>
      </c>
      <c r="BA1791" s="98">
        <f>_xll.qlInterestRateIndexFixingDate(Currency&amp;"ibor"&amp;Tenor,BB1791,Trigger)</f>
        <v>51951</v>
      </c>
      <c r="BB1791" s="98">
        <f>_xll.qlCalendarAdvance(Calendar,BB1790,AZ1791,"f",,Trigger)</f>
        <v>51953</v>
      </c>
      <c r="BC1791" s="98">
        <f>_xll.qlInterestRateIndexMaturity(Currency&amp;"ibor"&amp;Tenor,BB1791,Trigger)</f>
        <v>52138</v>
      </c>
      <c r="BD1791" s="242" t="e">
        <f>_xll.qlIndexFixing($AD$5,BA1791,TRUE,_xll.ohTrigger(Trigger,Trigger6M))</f>
        <v>#NUM!</v>
      </c>
      <c r="BE1791" s="242">
        <f>IFERROR(_xll.qlIndexFixing($BF$1,BA1791,,_xll.ohTrigger(Trigger,Trigger6M)),#N/A)</f>
        <v>1.5078949614478148E-2</v>
      </c>
    </row>
    <row r="1792" spans="52:57" ht="11.25" customHeight="1" x14ac:dyDescent="0.25">
      <c r="AZ1792" s="99" t="s">
        <v>83</v>
      </c>
      <c r="BA1792" s="98">
        <f>_xll.qlInterestRateIndexFixingDate(Currency&amp;"ibor"&amp;Tenor,BB1792,Trigger)</f>
        <v>51958</v>
      </c>
      <c r="BB1792" s="98">
        <f>_xll.qlCalendarAdvance(Calendar,BB1791,AZ1792,"f",,Trigger)</f>
        <v>51964</v>
      </c>
      <c r="BC1792" s="98">
        <f>_xll.qlInterestRateIndexMaturity(Currency&amp;"ibor"&amp;Tenor,BB1792,Trigger)</f>
        <v>52147</v>
      </c>
      <c r="BD1792" s="242" t="e">
        <f>_xll.qlIndexFixing($AD$5,BA1792,TRUE,_xll.ohTrigger(Trigger,Trigger6M))</f>
        <v>#NUM!</v>
      </c>
      <c r="BE1792" s="242">
        <f>IFERROR(_xll.qlIndexFixing($BF$1,BA1792,,_xll.ohTrigger(Trigger,Trigger6M)),#N/A)</f>
        <v>1.5078111528321324E-2</v>
      </c>
    </row>
    <row r="1793" spans="52:57" ht="11.25" customHeight="1" x14ac:dyDescent="0.25">
      <c r="AZ1793" s="99" t="s">
        <v>83</v>
      </c>
      <c r="BA1793" s="98">
        <f>_xll.qlInterestRateIndexFixingDate(Currency&amp;"ibor"&amp;Tenor,BB1793,Trigger)</f>
        <v>51967</v>
      </c>
      <c r="BB1793" s="98">
        <f>_xll.qlCalendarAdvance(Calendar,BB1792,AZ1793,"f",,Trigger)</f>
        <v>51971</v>
      </c>
      <c r="BC1793" s="98">
        <f>_xll.qlInterestRateIndexMaturity(Currency&amp;"ibor"&amp;Tenor,BB1793,Trigger)</f>
        <v>52154</v>
      </c>
      <c r="BD1793" s="242" t="e">
        <f>_xll.qlIndexFixing($AD$5,BA1793,TRUE,_xll.ohTrigger(Trigger,Trigger6M))</f>
        <v>#NUM!</v>
      </c>
      <c r="BE1793" s="242">
        <f>IFERROR(_xll.qlIndexFixing($BF$1,BA1793,,_xll.ohTrigger(Trigger,Trigger6M)),#N/A)</f>
        <v>1.5077980579297896E-2</v>
      </c>
    </row>
    <row r="1794" spans="52:57" ht="11.25" customHeight="1" x14ac:dyDescent="0.25">
      <c r="AZ1794" s="99" t="s">
        <v>83</v>
      </c>
      <c r="BA1794" s="98">
        <f>_xll.qlInterestRateIndexFixingDate(Currency&amp;"ibor"&amp;Tenor,BB1794,Trigger)</f>
        <v>51974</v>
      </c>
      <c r="BB1794" s="98">
        <f>_xll.qlCalendarAdvance(Calendar,BB1793,AZ1794,"f",,Trigger)</f>
        <v>51978</v>
      </c>
      <c r="BC1794" s="98">
        <f>_xll.qlInterestRateIndexMaturity(Currency&amp;"ibor"&amp;Tenor,BB1794,Trigger)</f>
        <v>52161</v>
      </c>
      <c r="BD1794" s="242" t="e">
        <f>_xll.qlIndexFixing($AD$5,BA1794,TRUE,_xll.ohTrigger(Trigger,Trigger6M))</f>
        <v>#NUM!</v>
      </c>
      <c r="BE1794" s="242">
        <f>IFERROR(_xll.qlIndexFixing($BF$1,BA1794,,_xll.ohTrigger(Trigger,Trigger6M)),#N/A)</f>
        <v>1.5077858591357709E-2</v>
      </c>
    </row>
    <row r="1795" spans="52:57" ht="11.25" customHeight="1" x14ac:dyDescent="0.25">
      <c r="AZ1795" s="99" t="s">
        <v>83</v>
      </c>
      <c r="BA1795" s="98">
        <f>_xll.qlInterestRateIndexFixingDate(Currency&amp;"ibor"&amp;Tenor,BB1795,Trigger)</f>
        <v>51981</v>
      </c>
      <c r="BB1795" s="98">
        <f>_xll.qlCalendarAdvance(Calendar,BB1794,AZ1795,"f",,Trigger)</f>
        <v>51985</v>
      </c>
      <c r="BC1795" s="98">
        <f>_xll.qlInterestRateIndexMaturity(Currency&amp;"ibor"&amp;Tenor,BB1795,Trigger)</f>
        <v>52168</v>
      </c>
      <c r="BD1795" s="242" t="e">
        <f>_xll.qlIndexFixing($AD$5,BA1795,TRUE,_xll.ohTrigger(Trigger,Trigger6M))</f>
        <v>#NUM!</v>
      </c>
      <c r="BE1795" s="242">
        <f>IFERROR(_xll.qlIndexFixing($BF$1,BA1795,,_xll.ohTrigger(Trigger,Trigger6M)),#N/A)</f>
        <v>1.5077745590400921E-2</v>
      </c>
    </row>
    <row r="1796" spans="52:57" ht="11.25" customHeight="1" x14ac:dyDescent="0.25">
      <c r="AZ1796" s="99" t="s">
        <v>83</v>
      </c>
      <c r="BA1796" s="98">
        <f>_xll.qlInterestRateIndexFixingDate(Currency&amp;"ibor"&amp;Tenor,BB1796,Trigger)</f>
        <v>51988</v>
      </c>
      <c r="BB1796" s="98">
        <f>_xll.qlCalendarAdvance(Calendar,BB1795,AZ1796,"f",,Trigger)</f>
        <v>51992</v>
      </c>
      <c r="BC1796" s="98">
        <f>_xll.qlInterestRateIndexMaturity(Currency&amp;"ibor"&amp;Tenor,BB1796,Trigger)</f>
        <v>52176</v>
      </c>
      <c r="BD1796" s="242" t="e">
        <f>_xll.qlIndexFixing($AD$5,BA1796,TRUE,_xll.ohTrigger(Trigger,Trigger6M))</f>
        <v>#NUM!</v>
      </c>
      <c r="BE1796" s="242">
        <f>IFERROR(_xll.qlIndexFixing($BF$1,BA1796,,_xll.ohTrigger(Trigger,Trigger6M)),#N/A)</f>
        <v>1.5077952285580931E-2</v>
      </c>
    </row>
    <row r="1797" spans="52:57" ht="11.25" customHeight="1" x14ac:dyDescent="0.25">
      <c r="AZ1797" s="99" t="s">
        <v>83</v>
      </c>
      <c r="BA1797" s="98">
        <f>_xll.qlInterestRateIndexFixingDate(Currency&amp;"ibor"&amp;Tenor,BB1797,Trigger)</f>
        <v>51995</v>
      </c>
      <c r="BB1797" s="98">
        <f>_xll.qlCalendarAdvance(Calendar,BB1796,AZ1797,"f",,Trigger)</f>
        <v>51999</v>
      </c>
      <c r="BC1797" s="98">
        <f>_xll.qlInterestRateIndexMaturity(Currency&amp;"ibor"&amp;Tenor,BB1797,Trigger)</f>
        <v>52183</v>
      </c>
      <c r="BD1797" s="242" t="e">
        <f>_xll.qlIndexFixing($AD$5,BA1797,TRUE,_xll.ohTrigger(Trigger,Trigger6M))</f>
        <v>#NUM!</v>
      </c>
      <c r="BE1797" s="242">
        <f>IFERROR(_xll.qlIndexFixing($BF$1,BA1797,,_xll.ohTrigger(Trigger,Trigger6M)),#N/A)</f>
        <v>1.5077857987062371E-2</v>
      </c>
    </row>
    <row r="1798" spans="52:57" ht="11.25" customHeight="1" x14ac:dyDescent="0.25">
      <c r="AZ1798" s="99" t="s">
        <v>83</v>
      </c>
      <c r="BA1798" s="98">
        <f>_xll.qlInterestRateIndexFixingDate(Currency&amp;"ibor"&amp;Tenor,BB1798,Trigger)</f>
        <v>52002</v>
      </c>
      <c r="BB1798" s="98">
        <f>_xll.qlCalendarAdvance(Calendar,BB1797,AZ1798,"f",,Trigger)</f>
        <v>52006</v>
      </c>
      <c r="BC1798" s="98">
        <f>_xll.qlInterestRateIndexMaturity(Currency&amp;"ibor"&amp;Tenor,BB1798,Trigger)</f>
        <v>52190</v>
      </c>
      <c r="BD1798" s="242" t="e">
        <f>_xll.qlIndexFixing($AD$5,BA1798,TRUE,_xll.ohTrigger(Trigger,Trigger6M))</f>
        <v>#NUM!</v>
      </c>
      <c r="BE1798" s="242">
        <f>IFERROR(_xll.qlIndexFixing($BF$1,BA1798,,_xll.ohTrigger(Trigger,Trigger6M)),#N/A)</f>
        <v>1.5077772755457554E-2</v>
      </c>
    </row>
    <row r="1799" spans="52:57" ht="11.25" customHeight="1" x14ac:dyDescent="0.25">
      <c r="AZ1799" s="99" t="s">
        <v>83</v>
      </c>
      <c r="BA1799" s="98">
        <f>_xll.qlInterestRateIndexFixingDate(Currency&amp;"ibor"&amp;Tenor,BB1799,Trigger)</f>
        <v>52009</v>
      </c>
      <c r="BB1799" s="98">
        <f>_xll.qlCalendarAdvance(Calendar,BB1798,AZ1799,"f",,Trigger)</f>
        <v>52013</v>
      </c>
      <c r="BC1799" s="98">
        <f>_xll.qlInterestRateIndexMaturity(Currency&amp;"ibor"&amp;Tenor,BB1799,Trigger)</f>
        <v>52197</v>
      </c>
      <c r="BD1799" s="242" t="e">
        <f>_xll.qlIndexFixing($AD$5,BA1799,TRUE,_xll.ohTrigger(Trigger,Trigger6M))</f>
        <v>#NUM!</v>
      </c>
      <c r="BE1799" s="242">
        <f>IFERROR(_xll.qlIndexFixing($BF$1,BA1799,,_xll.ohTrigger(Trigger,Trigger6M)),#N/A)</f>
        <v>1.5077696616670105E-2</v>
      </c>
    </row>
    <row r="1800" spans="52:57" ht="11.25" customHeight="1" x14ac:dyDescent="0.25">
      <c r="AZ1800" s="99" t="s">
        <v>83</v>
      </c>
      <c r="BA1800" s="98">
        <f>_xll.qlInterestRateIndexFixingDate(Currency&amp;"ibor"&amp;Tenor,BB1800,Trigger)</f>
        <v>52016</v>
      </c>
      <c r="BB1800" s="98">
        <f>_xll.qlCalendarAdvance(Calendar,BB1799,AZ1800,"f",,Trigger)</f>
        <v>52020</v>
      </c>
      <c r="BC1800" s="98">
        <f>_xll.qlInterestRateIndexMaturity(Currency&amp;"ibor"&amp;Tenor,BB1800,Trigger)</f>
        <v>52203</v>
      </c>
      <c r="BD1800" s="242" t="e">
        <f>_xll.qlIndexFixing($AD$5,BA1800,TRUE,_xll.ohTrigger(Trigger,Trigger6M))</f>
        <v>#NUM!</v>
      </c>
      <c r="BE1800" s="242">
        <f>IFERROR(_xll.qlIndexFixing($BF$1,BA1800,,_xll.ohTrigger(Trigger,Trigger6M)),#N/A)</f>
        <v>1.5077316296904432E-2</v>
      </c>
    </row>
    <row r="1801" spans="52:57" ht="11.25" customHeight="1" x14ac:dyDescent="0.25">
      <c r="AZ1801" s="99" t="s">
        <v>83</v>
      </c>
      <c r="BA1801" s="98">
        <f>_xll.qlInterestRateIndexFixingDate(Currency&amp;"ibor"&amp;Tenor,BB1801,Trigger)</f>
        <v>52023</v>
      </c>
      <c r="BB1801" s="98">
        <f>_xll.qlCalendarAdvance(Calendar,BB1800,AZ1801,"f",,Trigger)</f>
        <v>52027</v>
      </c>
      <c r="BC1801" s="98">
        <f>_xll.qlInterestRateIndexMaturity(Currency&amp;"ibor"&amp;Tenor,BB1801,Trigger)</f>
        <v>52210</v>
      </c>
      <c r="BD1801" s="242" t="e">
        <f>_xll.qlIndexFixing($AD$5,BA1801,TRUE,_xll.ohTrigger(Trigger,Trigger6M))</f>
        <v>#NUM!</v>
      </c>
      <c r="BE1801" s="242">
        <f>IFERROR(_xll.qlIndexFixing($BF$1,BA1801,,_xll.ohTrigger(Trigger,Trigger6M)),#N/A)</f>
        <v>1.507725776176966E-2</v>
      </c>
    </row>
    <row r="1802" spans="52:57" ht="11.25" customHeight="1" x14ac:dyDescent="0.25">
      <c r="AZ1802" s="99" t="s">
        <v>83</v>
      </c>
      <c r="BA1802" s="98">
        <f>_xll.qlInterestRateIndexFixingDate(Currency&amp;"ibor"&amp;Tenor,BB1802,Trigger)</f>
        <v>52030</v>
      </c>
      <c r="BB1802" s="98">
        <f>_xll.qlCalendarAdvance(Calendar,BB1801,AZ1802,"f",,Trigger)</f>
        <v>52034</v>
      </c>
      <c r="BC1802" s="98">
        <f>_xll.qlInterestRateIndexMaturity(Currency&amp;"ibor"&amp;Tenor,BB1802,Trigger)</f>
        <v>52217</v>
      </c>
      <c r="BD1802" s="242" t="e">
        <f>_xll.qlIndexFixing($AD$5,BA1802,TRUE,_xll.ohTrigger(Trigger,Trigger6M))</f>
        <v>#NUM!</v>
      </c>
      <c r="BE1802" s="242">
        <f>IFERROR(_xll.qlIndexFixing($BF$1,BA1802,,_xll.ohTrigger(Trigger,Trigger6M)),#N/A)</f>
        <v>1.5077208394926369E-2</v>
      </c>
    </row>
    <row r="1803" spans="52:57" ht="11.25" customHeight="1" x14ac:dyDescent="0.25">
      <c r="AZ1803" s="99" t="s">
        <v>83</v>
      </c>
      <c r="BA1803" s="98">
        <f>_xll.qlInterestRateIndexFixingDate(Currency&amp;"ibor"&amp;Tenor,BB1803,Trigger)</f>
        <v>52037</v>
      </c>
      <c r="BB1803" s="98">
        <f>_xll.qlCalendarAdvance(Calendar,BB1802,AZ1803,"f",,Trigger)</f>
        <v>52041</v>
      </c>
      <c r="BC1803" s="98">
        <f>_xll.qlInterestRateIndexMaturity(Currency&amp;"ibor"&amp;Tenor,BB1803,Trigger)</f>
        <v>52224</v>
      </c>
      <c r="BD1803" s="242" t="e">
        <f>_xll.qlIndexFixing($AD$5,BA1803,TRUE,_xll.ohTrigger(Trigger,Trigger6M))</f>
        <v>#NUM!</v>
      </c>
      <c r="BE1803" s="242">
        <f>IFERROR(_xll.qlIndexFixing($BF$1,BA1803,,_xll.ohTrigger(Trigger,Trigger6M)),#N/A)</f>
        <v>1.5077168222276026E-2</v>
      </c>
    </row>
    <row r="1804" spans="52:57" ht="11.25" customHeight="1" x14ac:dyDescent="0.25">
      <c r="AZ1804" s="99" t="s">
        <v>83</v>
      </c>
      <c r="BA1804" s="98">
        <f>_xll.qlInterestRateIndexFixingDate(Currency&amp;"ibor"&amp;Tenor,BB1804,Trigger)</f>
        <v>52044</v>
      </c>
      <c r="BB1804" s="98">
        <f>_xll.qlCalendarAdvance(Calendar,BB1803,AZ1804,"f",,Trigger)</f>
        <v>52048</v>
      </c>
      <c r="BC1804" s="98">
        <f>_xll.qlInterestRateIndexMaturity(Currency&amp;"ibor"&amp;Tenor,BB1804,Trigger)</f>
        <v>52233</v>
      </c>
      <c r="BD1804" s="242" t="e">
        <f>_xll.qlIndexFixing($AD$5,BA1804,TRUE,_xll.ohTrigger(Trigger,Trigger6M))</f>
        <v>#NUM!</v>
      </c>
      <c r="BE1804" s="242">
        <f>IFERROR(_xll.qlIndexFixing($BF$1,BA1804,,_xll.ohTrigger(Trigger,Trigger6M)),#N/A)</f>
        <v>1.5077769246343239E-2</v>
      </c>
    </row>
    <row r="1805" spans="52:57" ht="11.25" customHeight="1" x14ac:dyDescent="0.25">
      <c r="AZ1805" s="99" t="s">
        <v>83</v>
      </c>
      <c r="BA1805" s="98">
        <f>_xll.qlInterestRateIndexFixingDate(Currency&amp;"ibor"&amp;Tenor,BB1805,Trigger)</f>
        <v>52051</v>
      </c>
      <c r="BB1805" s="98">
        <f>_xll.qlCalendarAdvance(Calendar,BB1804,AZ1805,"f",,Trigger)</f>
        <v>52055</v>
      </c>
      <c r="BC1805" s="98">
        <f>_xll.qlInterestRateIndexMaturity(Currency&amp;"ibor"&amp;Tenor,BB1805,Trigger)</f>
        <v>52239</v>
      </c>
      <c r="BD1805" s="242" t="e">
        <f>_xll.qlIndexFixing($AD$5,BA1805,TRUE,_xll.ohTrigger(Trigger,Trigger6M))</f>
        <v>#NUM!</v>
      </c>
      <c r="BE1805" s="242">
        <f>IFERROR(_xll.qlIndexFixing($BF$1,BA1805,,_xll.ohTrigger(Trigger,Trigger6M)),#N/A)</f>
        <v>1.5077432183635506E-2</v>
      </c>
    </row>
    <row r="1806" spans="52:57" ht="11.25" customHeight="1" x14ac:dyDescent="0.25">
      <c r="AZ1806" s="99" t="s">
        <v>83</v>
      </c>
      <c r="BA1806" s="98">
        <f>_xll.qlInterestRateIndexFixingDate(Currency&amp;"ibor"&amp;Tenor,BB1806,Trigger)</f>
        <v>52058</v>
      </c>
      <c r="BB1806" s="98">
        <f>_xll.qlCalendarAdvance(Calendar,BB1805,AZ1806,"f",,Trigger)</f>
        <v>52062</v>
      </c>
      <c r="BC1806" s="98">
        <f>_xll.qlInterestRateIndexMaturity(Currency&amp;"ibor"&amp;Tenor,BB1806,Trigger)</f>
        <v>52246</v>
      </c>
      <c r="BD1806" s="242" t="e">
        <f>_xll.qlIndexFixing($AD$5,BA1806,TRUE,_xll.ohTrigger(Trigger,Trigger6M))</f>
        <v>#NUM!</v>
      </c>
      <c r="BE1806" s="242">
        <f>IFERROR(_xll.qlIndexFixing($BF$1,BA1806,,_xll.ohTrigger(Trigger,Trigger6M)),#N/A)</f>
        <v>1.5077420419836875E-2</v>
      </c>
    </row>
    <row r="1807" spans="52:57" ht="11.25" customHeight="1" x14ac:dyDescent="0.25">
      <c r="AZ1807" s="99" t="s">
        <v>83</v>
      </c>
      <c r="BA1807" s="98">
        <f>_xll.qlInterestRateIndexFixingDate(Currency&amp;"ibor"&amp;Tenor,BB1807,Trigger)</f>
        <v>52065</v>
      </c>
      <c r="BB1807" s="98">
        <f>_xll.qlCalendarAdvance(Calendar,BB1806,AZ1807,"f",,Trigger)</f>
        <v>52069</v>
      </c>
      <c r="BC1807" s="98">
        <f>_xll.qlInterestRateIndexMaturity(Currency&amp;"ibor"&amp;Tenor,BB1807,Trigger)</f>
        <v>52253</v>
      </c>
      <c r="BD1807" s="242" t="e">
        <f>_xll.qlIndexFixing($AD$5,BA1807,TRUE,_xll.ohTrigger(Trigger,Trigger6M))</f>
        <v>#NUM!</v>
      </c>
      <c r="BE1807" s="242">
        <f>IFERROR(_xll.qlIndexFixing($BF$1,BA1807,,_xll.ohTrigger(Trigger,Trigger6M)),#N/A)</f>
        <v>1.5077417956077244E-2</v>
      </c>
    </row>
    <row r="1808" spans="52:57" ht="11.25" customHeight="1" x14ac:dyDescent="0.25">
      <c r="AZ1808" s="99" t="s">
        <v>83</v>
      </c>
      <c r="BA1808" s="98">
        <f>_xll.qlInterestRateIndexFixingDate(Currency&amp;"ibor"&amp;Tenor,BB1808,Trigger)</f>
        <v>52072</v>
      </c>
      <c r="BB1808" s="98">
        <f>_xll.qlCalendarAdvance(Calendar,BB1807,AZ1808,"f",,Trigger)</f>
        <v>52076</v>
      </c>
      <c r="BC1808" s="98">
        <f>_xll.qlInterestRateIndexMaturity(Currency&amp;"ibor"&amp;Tenor,BB1808,Trigger)</f>
        <v>52260</v>
      </c>
      <c r="BD1808" s="242" t="e">
        <f>_xll.qlIndexFixing($AD$5,BA1808,TRUE,_xll.ohTrigger(Trigger,Trigger6M))</f>
        <v>#NUM!</v>
      </c>
      <c r="BE1808" s="242">
        <f>IFERROR(_xll.qlIndexFixing($BF$1,BA1808,,_xll.ohTrigger(Trigger,Trigger6M)),#N/A)</f>
        <v>1.5077424818259371E-2</v>
      </c>
    </row>
    <row r="1809" spans="52:57" ht="11.25" customHeight="1" x14ac:dyDescent="0.25">
      <c r="AZ1809" s="99" t="s">
        <v>83</v>
      </c>
      <c r="BA1809" s="98">
        <f>_xll.qlInterestRateIndexFixingDate(Currency&amp;"ibor"&amp;Tenor,BB1809,Trigger)</f>
        <v>52079</v>
      </c>
      <c r="BB1809" s="98">
        <f>_xll.qlCalendarAdvance(Calendar,BB1808,AZ1809,"f",,Trigger)</f>
        <v>52083</v>
      </c>
      <c r="BC1809" s="98">
        <f>_xll.qlInterestRateIndexMaturity(Currency&amp;"ibor"&amp;Tenor,BB1809,Trigger)</f>
        <v>52267</v>
      </c>
      <c r="BD1809" s="242" t="e">
        <f>_xll.qlIndexFixing($AD$5,BA1809,TRUE,_xll.ohTrigger(Trigger,Trigger6M))</f>
        <v>#NUM!</v>
      </c>
      <c r="BE1809" s="242">
        <f>IFERROR(_xll.qlIndexFixing($BF$1,BA1809,,_xll.ohTrigger(Trigger,Trigger6M)),#N/A)</f>
        <v>1.5077441032286448E-2</v>
      </c>
    </row>
    <row r="1810" spans="52:57" ht="11.25" customHeight="1" x14ac:dyDescent="0.25">
      <c r="AZ1810" s="99" t="s">
        <v>83</v>
      </c>
      <c r="BA1810" s="98">
        <f>_xll.qlInterestRateIndexFixingDate(Currency&amp;"ibor"&amp;Tenor,BB1810,Trigger)</f>
        <v>52086</v>
      </c>
      <c r="BB1810" s="98">
        <f>_xll.qlCalendarAdvance(Calendar,BB1809,AZ1810,"f",,Trigger)</f>
        <v>52090</v>
      </c>
      <c r="BC1810" s="98">
        <f>_xll.qlInterestRateIndexMaturity(Currency&amp;"ibor"&amp;Tenor,BB1810,Trigger)</f>
        <v>52274</v>
      </c>
      <c r="BD1810" s="242" t="e">
        <f>_xll.qlIndexFixing($AD$5,BA1810,TRUE,_xll.ohTrigger(Trigger,Trigger6M))</f>
        <v>#NUM!</v>
      </c>
      <c r="BE1810" s="242">
        <f>IFERROR(_xll.qlIndexFixing($BF$1,BA1810,,_xll.ohTrigger(Trigger,Trigger6M)),#N/A)</f>
        <v>1.5077466624062973E-2</v>
      </c>
    </row>
    <row r="1811" spans="52:57" ht="11.25" customHeight="1" x14ac:dyDescent="0.25">
      <c r="AZ1811" s="99" t="s">
        <v>83</v>
      </c>
      <c r="BA1811" s="98">
        <f>_xll.qlInterestRateIndexFixingDate(Currency&amp;"ibor"&amp;Tenor,BB1811,Trigger)</f>
        <v>52093</v>
      </c>
      <c r="BB1811" s="98">
        <f>_xll.qlCalendarAdvance(Calendar,BB1810,AZ1811,"f",,Trigger)</f>
        <v>52097</v>
      </c>
      <c r="BC1811" s="98">
        <f>_xll.qlInterestRateIndexMaturity(Currency&amp;"ibor"&amp;Tenor,BB1811,Trigger)</f>
        <v>52281</v>
      </c>
      <c r="BD1811" s="242" t="e">
        <f>_xll.qlIndexFixing($AD$5,BA1811,TRUE,_xll.ohTrigger(Trigger,Trigger6M))</f>
        <v>#NUM!</v>
      </c>
      <c r="BE1811" s="242">
        <f>IFERROR(_xll.qlIndexFixing($BF$1,BA1811,,_xll.ohTrigger(Trigger,Trigger6M)),#N/A)</f>
        <v>1.5077501619492135E-2</v>
      </c>
    </row>
    <row r="1812" spans="52:57" ht="11.25" customHeight="1" x14ac:dyDescent="0.25">
      <c r="AZ1812" s="99" t="s">
        <v>83</v>
      </c>
      <c r="BA1812" s="98">
        <f>_xll.qlInterestRateIndexFixingDate(Currency&amp;"ibor"&amp;Tenor,BB1812,Trigger)</f>
        <v>52100</v>
      </c>
      <c r="BB1812" s="98">
        <f>_xll.qlCalendarAdvance(Calendar,BB1811,AZ1812,"f",,Trigger)</f>
        <v>52104</v>
      </c>
      <c r="BC1812" s="98">
        <f>_xll.qlInterestRateIndexMaturity(Currency&amp;"ibor"&amp;Tenor,BB1812,Trigger)</f>
        <v>52288</v>
      </c>
      <c r="BD1812" s="242" t="e">
        <f>_xll.qlIndexFixing($AD$5,BA1812,TRUE,_xll.ohTrigger(Trigger,Trigger6M))</f>
        <v>#NUM!</v>
      </c>
      <c r="BE1812" s="242">
        <f>IFERROR(_xll.qlIndexFixing($BF$1,BA1812,,_xll.ohTrigger(Trigger,Trigger6M)),#N/A)</f>
        <v>1.5077546044477565E-2</v>
      </c>
    </row>
    <row r="1813" spans="52:57" ht="11.25" customHeight="1" x14ac:dyDescent="0.25">
      <c r="AZ1813" s="99" t="s">
        <v>83</v>
      </c>
      <c r="BA1813" s="98">
        <f>_xll.qlInterestRateIndexFixingDate(Currency&amp;"ibor"&amp;Tenor,BB1813,Trigger)</f>
        <v>52107</v>
      </c>
      <c r="BB1813" s="98">
        <f>_xll.qlCalendarAdvance(Calendar,BB1812,AZ1813,"f",,Trigger)</f>
        <v>52111</v>
      </c>
      <c r="BC1813" s="98">
        <f>_xll.qlInterestRateIndexMaturity(Currency&amp;"ibor"&amp;Tenor,BB1813,Trigger)</f>
        <v>52292</v>
      </c>
      <c r="BD1813" s="242" t="e">
        <f>_xll.qlIndexFixing($AD$5,BA1813,TRUE,_xll.ohTrigger(Trigger,Trigger6M))</f>
        <v>#NUM!</v>
      </c>
      <c r="BE1813" s="242">
        <f>IFERROR(_xll.qlIndexFixing($BF$1,BA1813,,_xll.ohTrigger(Trigger,Trigger6M)),#N/A)</f>
        <v>1.5076633999566701E-2</v>
      </c>
    </row>
    <row r="1814" spans="52:57" ht="11.25" customHeight="1" x14ac:dyDescent="0.25">
      <c r="AZ1814" s="99" t="s">
        <v>83</v>
      </c>
      <c r="BA1814" s="98">
        <f>_xll.qlInterestRateIndexFixingDate(Currency&amp;"ibor"&amp;Tenor,BB1814,Trigger)</f>
        <v>52114</v>
      </c>
      <c r="BB1814" s="98">
        <f>_xll.qlCalendarAdvance(Calendar,BB1813,AZ1814,"f",,Trigger)</f>
        <v>52118</v>
      </c>
      <c r="BC1814" s="98">
        <f>_xll.qlInterestRateIndexMaturity(Currency&amp;"ibor"&amp;Tenor,BB1814,Trigger)</f>
        <v>52299</v>
      </c>
      <c r="BD1814" s="242" t="e">
        <f>_xll.qlIndexFixing($AD$5,BA1814,TRUE,_xll.ohTrigger(Trigger,Trigger6M))</f>
        <v>#NUM!</v>
      </c>
      <c r="BE1814" s="242">
        <f>IFERROR(_xll.qlIndexFixing($BF$1,BA1814,,_xll.ohTrigger(Trigger,Trigger6M)),#N/A)</f>
        <v>1.5076695295683172E-2</v>
      </c>
    </row>
    <row r="1815" spans="52:57" ht="11.25" customHeight="1" x14ac:dyDescent="0.25">
      <c r="AZ1815" s="99" t="s">
        <v>83</v>
      </c>
      <c r="BA1815" s="98">
        <f>_xll.qlInterestRateIndexFixingDate(Currency&amp;"ibor"&amp;Tenor,BB1815,Trigger)</f>
        <v>52121</v>
      </c>
      <c r="BB1815" s="98">
        <f>_xll.qlCalendarAdvance(Calendar,BB1814,AZ1815,"f",,Trigger)</f>
        <v>52125</v>
      </c>
      <c r="BC1815" s="98">
        <f>_xll.qlInterestRateIndexMaturity(Currency&amp;"ibor"&amp;Tenor,BB1815,Trigger)</f>
        <v>52306</v>
      </c>
      <c r="BD1815" s="242" t="e">
        <f>_xll.qlIndexFixing($AD$5,BA1815,TRUE,_xll.ohTrigger(Trigger,Trigger6M))</f>
        <v>#NUM!</v>
      </c>
      <c r="BE1815" s="242">
        <f>IFERROR(_xll.qlIndexFixing($BF$1,BA1815,,_xll.ohTrigger(Trigger,Trigger6M)),#N/A)</f>
        <v>1.5076766092329507E-2</v>
      </c>
    </row>
    <row r="1816" spans="52:57" ht="11.25" customHeight="1" x14ac:dyDescent="0.25">
      <c r="AZ1816" s="99" t="s">
        <v>83</v>
      </c>
      <c r="BA1816" s="98">
        <f>_xll.qlInterestRateIndexFixingDate(Currency&amp;"ibor"&amp;Tenor,BB1816,Trigger)</f>
        <v>52128</v>
      </c>
      <c r="BB1816" s="98">
        <f>_xll.qlCalendarAdvance(Calendar,BB1815,AZ1816,"f",,Trigger)</f>
        <v>52132</v>
      </c>
      <c r="BC1816" s="98">
        <f>_xll.qlInterestRateIndexMaturity(Currency&amp;"ibor"&amp;Tenor,BB1816,Trigger)</f>
        <v>52313</v>
      </c>
      <c r="BD1816" s="242" t="e">
        <f>_xll.qlIndexFixing($AD$5,BA1816,TRUE,_xll.ohTrigger(Trigger,Trigger6M))</f>
        <v>#NUM!</v>
      </c>
      <c r="BE1816" s="242">
        <f>IFERROR(_xll.qlIndexFixing($BF$1,BA1816,,_xll.ohTrigger(Trigger,Trigger6M)),#N/A)</f>
        <v>1.5076846415404107E-2</v>
      </c>
    </row>
    <row r="1817" spans="52:57" ht="11.25" customHeight="1" x14ac:dyDescent="0.25">
      <c r="AZ1817" s="99" t="s">
        <v>83</v>
      </c>
      <c r="BA1817" s="98">
        <f>_xll.qlInterestRateIndexFixingDate(Currency&amp;"ibor"&amp;Tenor,BB1817,Trigger)</f>
        <v>52135</v>
      </c>
      <c r="BB1817" s="98">
        <f>_xll.qlCalendarAdvance(Calendar,BB1816,AZ1817,"f",,Trigger)</f>
        <v>52139</v>
      </c>
      <c r="BC1817" s="98">
        <f>_xll.qlInterestRateIndexMaturity(Currency&amp;"ibor"&amp;Tenor,BB1817,Trigger)</f>
        <v>52321</v>
      </c>
      <c r="BD1817" s="242" t="e">
        <f>_xll.qlIndexFixing($AD$5,BA1817,TRUE,_xll.ohTrigger(Trigger,Trigger6M))</f>
        <v>#NUM!</v>
      </c>
      <c r="BE1817" s="242">
        <f>IFERROR(_xll.qlIndexFixing($BF$1,BA1817,,_xll.ohTrigger(Trigger,Trigger6M)),#N/A)</f>
        <v>1.5077260957763697E-2</v>
      </c>
    </row>
    <row r="1818" spans="52:57" ht="11.25" customHeight="1" x14ac:dyDescent="0.25">
      <c r="AZ1818" s="99" t="s">
        <v>83</v>
      </c>
      <c r="BA1818" s="98">
        <f>_xll.qlInterestRateIndexFixingDate(Currency&amp;"ibor"&amp;Tenor,BB1818,Trigger)</f>
        <v>52142</v>
      </c>
      <c r="BB1818" s="98">
        <f>_xll.qlCalendarAdvance(Calendar,BB1817,AZ1818,"f",,Trigger)</f>
        <v>52146</v>
      </c>
      <c r="BC1818" s="98">
        <f>_xll.qlInterestRateIndexMaturity(Currency&amp;"ibor"&amp;Tenor,BB1818,Trigger)</f>
        <v>52328</v>
      </c>
      <c r="BD1818" s="242" t="e">
        <f>_xll.qlIndexFixing($AD$5,BA1818,TRUE,_xll.ohTrigger(Trigger,Trigger6M))</f>
        <v>#NUM!</v>
      </c>
      <c r="BE1818" s="242">
        <f>IFERROR(_xll.qlIndexFixing($BF$1,BA1818,,_xll.ohTrigger(Trigger,Trigger6M)),#N/A)</f>
        <v>1.5077361108726824E-2</v>
      </c>
    </row>
    <row r="1819" spans="52:57" ht="11.25" customHeight="1" x14ac:dyDescent="0.25">
      <c r="AZ1819" s="99" t="s">
        <v>83</v>
      </c>
      <c r="BA1819" s="98">
        <f>_xll.qlInterestRateIndexFixingDate(Currency&amp;"ibor"&amp;Tenor,BB1819,Trigger)</f>
        <v>52149</v>
      </c>
      <c r="BB1819" s="98">
        <f>_xll.qlCalendarAdvance(Calendar,BB1818,AZ1819,"f",,Trigger)</f>
        <v>52153</v>
      </c>
      <c r="BC1819" s="98">
        <f>_xll.qlInterestRateIndexMaturity(Currency&amp;"ibor"&amp;Tenor,BB1819,Trigger)</f>
        <v>52335</v>
      </c>
      <c r="BD1819" s="242" t="e">
        <f>_xll.qlIndexFixing($AD$5,BA1819,TRUE,_xll.ohTrigger(Trigger,Trigger6M))</f>
        <v>#NUM!</v>
      </c>
      <c r="BE1819" s="242">
        <f>IFERROR(_xll.qlIndexFixing($BF$1,BA1819,,_xll.ohTrigger(Trigger,Trigger6M)),#N/A)</f>
        <v>1.507747086607421E-2</v>
      </c>
    </row>
    <row r="1820" spans="52:57" ht="11.25" customHeight="1" x14ac:dyDescent="0.25">
      <c r="AZ1820" s="99" t="s">
        <v>83</v>
      </c>
      <c r="BA1820" s="98">
        <f>_xll.qlInterestRateIndexFixingDate(Currency&amp;"ibor"&amp;Tenor,BB1820,Trigger)</f>
        <v>52156</v>
      </c>
      <c r="BB1820" s="98">
        <f>_xll.qlCalendarAdvance(Calendar,BB1819,AZ1820,"f",,Trigger)</f>
        <v>52160</v>
      </c>
      <c r="BC1820" s="98">
        <f>_xll.qlInterestRateIndexMaturity(Currency&amp;"ibor"&amp;Tenor,BB1820,Trigger)</f>
        <v>52342</v>
      </c>
      <c r="BD1820" s="242" t="e">
        <f>_xll.qlIndexFixing($AD$5,BA1820,TRUE,_xll.ohTrigger(Trigger,Trigger6M))</f>
        <v>#NUM!</v>
      </c>
      <c r="BE1820" s="242">
        <f>IFERROR(_xll.qlIndexFixing($BF$1,BA1820,,_xll.ohTrigger(Trigger,Trigger6M)),#N/A)</f>
        <v>1.5077590255709091E-2</v>
      </c>
    </row>
    <row r="1821" spans="52:57" ht="11.25" customHeight="1" x14ac:dyDescent="0.25">
      <c r="AZ1821" s="99" t="s">
        <v>83</v>
      </c>
      <c r="BA1821" s="98">
        <f>_xll.qlInterestRateIndexFixingDate(Currency&amp;"ibor"&amp;Tenor,BB1821,Trigger)</f>
        <v>52163</v>
      </c>
      <c r="BB1821" s="98">
        <f>_xll.qlCalendarAdvance(Calendar,BB1820,AZ1821,"f",,Trigger)</f>
        <v>52167</v>
      </c>
      <c r="BC1821" s="98">
        <f>_xll.qlInterestRateIndexMaturity(Currency&amp;"ibor"&amp;Tenor,BB1821,Trigger)</f>
        <v>52349</v>
      </c>
      <c r="BD1821" s="242" t="e">
        <f>_xll.qlIndexFixing($AD$5,BA1821,TRUE,_xll.ohTrigger(Trigger,Trigger6M))</f>
        <v>#NUM!</v>
      </c>
      <c r="BE1821" s="242">
        <f>IFERROR(_xll.qlIndexFixing($BF$1,BA1821,,_xll.ohTrigger(Trigger,Trigger6M)),#N/A)</f>
        <v>1.5077719303534704E-2</v>
      </c>
    </row>
    <row r="1822" spans="52:57" ht="11.25" customHeight="1" x14ac:dyDescent="0.25">
      <c r="AZ1822" s="99" t="s">
        <v>83</v>
      </c>
      <c r="BA1822" s="98">
        <f>_xll.qlInterestRateIndexFixingDate(Currency&amp;"ibor"&amp;Tenor,BB1822,Trigger)</f>
        <v>52170</v>
      </c>
      <c r="BB1822" s="98">
        <f>_xll.qlCalendarAdvance(Calendar,BB1821,AZ1822,"f",,Trigger)</f>
        <v>52174</v>
      </c>
      <c r="BC1822" s="98">
        <f>_xll.qlInterestRateIndexMaturity(Currency&amp;"ibor"&amp;Tenor,BB1822,Trigger)</f>
        <v>52355</v>
      </c>
      <c r="BD1822" s="242" t="e">
        <f>_xll.qlIndexFixing($AD$5,BA1822,TRUE,_xll.ohTrigger(Trigger,Trigger6M))</f>
        <v>#NUM!</v>
      </c>
      <c r="BE1822" s="242">
        <f>IFERROR(_xll.qlIndexFixing($BF$1,BA1822,,_xll.ohTrigger(Trigger,Trigger6M)),#N/A)</f>
        <v>1.5077529859361005E-2</v>
      </c>
    </row>
    <row r="1823" spans="52:57" ht="11.25" customHeight="1" x14ac:dyDescent="0.25">
      <c r="AZ1823" s="99" t="s">
        <v>83</v>
      </c>
      <c r="BA1823" s="98">
        <f>_xll.qlInterestRateIndexFixingDate(Currency&amp;"ibor"&amp;Tenor,BB1823,Trigger)</f>
        <v>52177</v>
      </c>
      <c r="BB1823" s="98">
        <f>_xll.qlCalendarAdvance(Calendar,BB1822,AZ1823,"f",,Trigger)</f>
        <v>52181</v>
      </c>
      <c r="BC1823" s="98">
        <f>_xll.qlInterestRateIndexMaturity(Currency&amp;"ibor"&amp;Tenor,BB1823,Trigger)</f>
        <v>52362</v>
      </c>
      <c r="BD1823" s="242" t="e">
        <f>_xll.qlIndexFixing($AD$5,BA1823,TRUE,_xll.ohTrigger(Trigger,Trigger6M))</f>
        <v>#NUM!</v>
      </c>
      <c r="BE1823" s="242">
        <f>IFERROR(_xll.qlIndexFixing($BF$1,BA1823,,_xll.ohTrigger(Trigger,Trigger6M)),#N/A)</f>
        <v>1.507767759268757E-2</v>
      </c>
    </row>
    <row r="1824" spans="52:57" ht="11.25" customHeight="1" x14ac:dyDescent="0.25">
      <c r="AZ1824" s="99" t="s">
        <v>83</v>
      </c>
      <c r="BA1824" s="98">
        <f>_xll.qlInterestRateIndexFixingDate(Currency&amp;"ibor"&amp;Tenor,BB1824,Trigger)</f>
        <v>52184</v>
      </c>
      <c r="BB1824" s="98">
        <f>_xll.qlCalendarAdvance(Calendar,BB1823,AZ1824,"f",,Trigger)</f>
        <v>52188</v>
      </c>
      <c r="BC1824" s="98">
        <f>_xll.qlInterestRateIndexMaturity(Currency&amp;"ibor"&amp;Tenor,BB1824,Trigger)</f>
        <v>52369</v>
      </c>
      <c r="BD1824" s="242" t="e">
        <f>_xll.qlIndexFixing($AD$5,BA1824,TRUE,_xll.ohTrigger(Trigger,Trigger6M))</f>
        <v>#NUM!</v>
      </c>
      <c r="BE1824" s="242">
        <f>IFERROR(_xll.qlIndexFixing($BF$1,BA1824,,_xll.ohTrigger(Trigger,Trigger6M)),#N/A)</f>
        <v>1.5077835059657863E-2</v>
      </c>
    </row>
    <row r="1825" spans="52:57" ht="11.25" customHeight="1" x14ac:dyDescent="0.25">
      <c r="AZ1825" s="99" t="s">
        <v>83</v>
      </c>
      <c r="BA1825" s="98">
        <f>_xll.qlInterestRateIndexFixingDate(Currency&amp;"ibor"&amp;Tenor,BB1825,Trigger)</f>
        <v>52191</v>
      </c>
      <c r="BB1825" s="98">
        <f>_xll.qlCalendarAdvance(Calendar,BB1824,AZ1825,"f",,Trigger)</f>
        <v>52195</v>
      </c>
      <c r="BC1825" s="98">
        <f>_xll.qlInterestRateIndexMaturity(Currency&amp;"ibor"&amp;Tenor,BB1825,Trigger)</f>
        <v>52376</v>
      </c>
      <c r="BD1825" s="242" t="e">
        <f>_xll.qlIndexFixing($AD$5,BA1825,TRUE,_xll.ohTrigger(Trigger,Trigger6M))</f>
        <v>#NUM!</v>
      </c>
      <c r="BE1825" s="242">
        <f>IFERROR(_xll.qlIndexFixing($BF$1,BA1825,,_xll.ohTrigger(Trigger,Trigger6M)),#N/A)</f>
        <v>1.5078002286174695E-2</v>
      </c>
    </row>
    <row r="1826" spans="52:57" ht="11.25" customHeight="1" x14ac:dyDescent="0.25">
      <c r="AZ1826" s="99" t="s">
        <v>83</v>
      </c>
      <c r="BA1826" s="98">
        <f>_xll.qlInterestRateIndexFixingDate(Currency&amp;"ibor"&amp;Tenor,BB1826,Trigger)</f>
        <v>52198</v>
      </c>
      <c r="BB1826" s="98">
        <f>_xll.qlCalendarAdvance(Calendar,BB1825,AZ1826,"f",,Trigger)</f>
        <v>52202</v>
      </c>
      <c r="BC1826" s="98">
        <f>_xll.qlInterestRateIndexMaturity(Currency&amp;"ibor"&amp;Tenor,BB1826,Trigger)</f>
        <v>52384</v>
      </c>
      <c r="BD1826" s="242" t="e">
        <f>_xll.qlIndexFixing($AD$5,BA1826,TRUE,_xll.ohTrigger(Trigger,Trigger6M))</f>
        <v>#NUM!</v>
      </c>
      <c r="BE1826" s="242">
        <f>IFERROR(_xll.qlIndexFixing($BF$1,BA1826,,_xll.ohTrigger(Trigger,Trigger6M)),#N/A)</f>
        <v>1.5078510322134336E-2</v>
      </c>
    </row>
    <row r="1827" spans="52:57" ht="11.25" customHeight="1" x14ac:dyDescent="0.25">
      <c r="AZ1827" s="99" t="s">
        <v>83</v>
      </c>
      <c r="BA1827" s="98">
        <f>_xll.qlInterestRateIndexFixingDate(Currency&amp;"ibor"&amp;Tenor,BB1827,Trigger)</f>
        <v>52205</v>
      </c>
      <c r="BB1827" s="98">
        <f>_xll.qlCalendarAdvance(Calendar,BB1826,AZ1827,"f",,Trigger)</f>
        <v>52209</v>
      </c>
      <c r="BC1827" s="98">
        <f>_xll.qlInterestRateIndexMaturity(Currency&amp;"ibor"&amp;Tenor,BB1827,Trigger)</f>
        <v>52391</v>
      </c>
      <c r="BD1827" s="242" t="e">
        <f>_xll.qlIndexFixing($AD$5,BA1827,TRUE,_xll.ohTrigger(Trigger,Trigger6M))</f>
        <v>#NUM!</v>
      </c>
      <c r="BE1827" s="242">
        <f>IFERROR(_xll.qlIndexFixing($BF$1,BA1827,,_xll.ohTrigger(Trigger,Trigger6M)),#N/A)</f>
        <v>1.5078697863073599E-2</v>
      </c>
    </row>
    <row r="1828" spans="52:57" ht="11.25" customHeight="1" x14ac:dyDescent="0.25">
      <c r="AZ1828" s="99" t="s">
        <v>83</v>
      </c>
      <c r="BA1828" s="98">
        <f>_xll.qlInterestRateIndexFixingDate(Currency&amp;"ibor"&amp;Tenor,BB1828,Trigger)</f>
        <v>52212</v>
      </c>
      <c r="BB1828" s="98">
        <f>_xll.qlCalendarAdvance(Calendar,BB1827,AZ1828,"f",,Trigger)</f>
        <v>52216</v>
      </c>
      <c r="BC1828" s="98">
        <f>_xll.qlInterestRateIndexMaturity(Currency&amp;"ibor"&amp;Tenor,BB1828,Trigger)</f>
        <v>52398</v>
      </c>
      <c r="BD1828" s="242" t="e">
        <f>_xll.qlIndexFixing($AD$5,BA1828,TRUE,_xll.ohTrigger(Trigger,Trigger6M))</f>
        <v>#NUM!</v>
      </c>
      <c r="BE1828" s="242">
        <f>IFERROR(_xll.qlIndexFixing($BF$1,BA1828,,_xll.ohTrigger(Trigger,Trigger6M)),#N/A)</f>
        <v>1.5078895243527558E-2</v>
      </c>
    </row>
    <row r="1829" spans="52:57" ht="11.25" customHeight="1" x14ac:dyDescent="0.25">
      <c r="AZ1829" s="99" t="s">
        <v>83</v>
      </c>
      <c r="BA1829" s="98">
        <f>_xll.qlInterestRateIndexFixingDate(Currency&amp;"ibor"&amp;Tenor,BB1829,Trigger)</f>
        <v>52219</v>
      </c>
      <c r="BB1829" s="98">
        <f>_xll.qlCalendarAdvance(Calendar,BB1828,AZ1829,"f",,Trigger)</f>
        <v>52223</v>
      </c>
      <c r="BC1829" s="98">
        <f>_xll.qlInterestRateIndexMaturity(Currency&amp;"ibor"&amp;Tenor,BB1829,Trigger)</f>
        <v>52405</v>
      </c>
      <c r="BD1829" s="242" t="e">
        <f>_xll.qlIndexFixing($AD$5,BA1829,TRUE,_xll.ohTrigger(Trigger,Trigger6M))</f>
        <v>#NUM!</v>
      </c>
      <c r="BE1829" s="242">
        <f>IFERROR(_xll.qlIndexFixing($BF$1,BA1829,,_xll.ohTrigger(Trigger,Trigger6M)),#N/A)</f>
        <v>1.5079102489400767E-2</v>
      </c>
    </row>
    <row r="1830" spans="52:57" ht="11.25" customHeight="1" x14ac:dyDescent="0.25">
      <c r="AZ1830" s="99" t="s">
        <v>83</v>
      </c>
      <c r="BA1830" s="98">
        <f>_xll.qlInterestRateIndexFixingDate(Currency&amp;"ibor"&amp;Tenor,BB1830,Trigger)</f>
        <v>52224</v>
      </c>
      <c r="BB1830" s="98">
        <f>_xll.qlCalendarAdvance(Calendar,BB1829,AZ1830,"f",,Trigger)</f>
        <v>52230</v>
      </c>
      <c r="BC1830" s="98">
        <f>_xll.qlInterestRateIndexMaturity(Currency&amp;"ibor"&amp;Tenor,BB1830,Trigger)</f>
        <v>52412</v>
      </c>
      <c r="BD1830" s="242" t="e">
        <f>_xll.qlIndexFixing($AD$5,BA1830,TRUE,_xll.ohTrigger(Trigger,Trigger6M))</f>
        <v>#NUM!</v>
      </c>
      <c r="BE1830" s="242">
        <f>IFERROR(_xll.qlIndexFixing($BF$1,BA1830,,_xll.ohTrigger(Trigger,Trigger6M)),#N/A)</f>
        <v>1.507931962659822E-2</v>
      </c>
    </row>
    <row r="1831" spans="52:57" ht="11.25" customHeight="1" x14ac:dyDescent="0.25">
      <c r="AZ1831" s="99" t="s">
        <v>83</v>
      </c>
      <c r="BA1831" s="98">
        <f>_xll.qlInterestRateIndexFixingDate(Currency&amp;"ibor"&amp;Tenor,BB1831,Trigger)</f>
        <v>52233</v>
      </c>
      <c r="BB1831" s="98">
        <f>_xll.qlCalendarAdvance(Calendar,BB1830,AZ1831,"f",,Trigger)</f>
        <v>52237</v>
      </c>
      <c r="BC1831" s="98">
        <f>_xll.qlInterestRateIndexMaturity(Currency&amp;"ibor"&amp;Tenor,BB1831,Trigger)</f>
        <v>52418</v>
      </c>
      <c r="BD1831" s="242" t="e">
        <f>_xll.qlIndexFixing($AD$5,BA1831,TRUE,_xll.ohTrigger(Trigger,Trigger6M))</f>
        <v>#NUM!</v>
      </c>
      <c r="BE1831" s="242">
        <f>IFERROR(_xll.qlIndexFixing($BF$1,BA1831,,_xll.ohTrigger(Trigger,Trigger6M)),#N/A)</f>
        <v>1.5079212046297049E-2</v>
      </c>
    </row>
    <row r="1832" spans="52:57" ht="11.25" customHeight="1" x14ac:dyDescent="0.25">
      <c r="AZ1832" s="99" t="s">
        <v>83</v>
      </c>
      <c r="BA1832" s="98">
        <f>_xll.qlInterestRateIndexFixingDate(Currency&amp;"ibor"&amp;Tenor,BB1832,Trigger)</f>
        <v>52240</v>
      </c>
      <c r="BB1832" s="98">
        <f>_xll.qlCalendarAdvance(Calendar,BB1831,AZ1832,"f",,Trigger)</f>
        <v>52244</v>
      </c>
      <c r="BC1832" s="98">
        <f>_xll.qlInterestRateIndexMaturity(Currency&amp;"ibor"&amp;Tenor,BB1832,Trigger)</f>
        <v>52425</v>
      </c>
      <c r="BD1832" s="242" t="e">
        <f>_xll.qlIndexFixing($AD$5,BA1832,TRUE,_xll.ohTrigger(Trigger,Trigger6M))</f>
        <v>#NUM!</v>
      </c>
      <c r="BE1832" s="242">
        <f>IFERROR(_xll.qlIndexFixing($BF$1,BA1832,,_xll.ohTrigger(Trigger,Trigger6M)),#N/A)</f>
        <v>1.5079448314916746E-2</v>
      </c>
    </row>
    <row r="1833" spans="52:57" ht="11.25" customHeight="1" x14ac:dyDescent="0.25">
      <c r="AZ1833" s="99" t="s">
        <v>83</v>
      </c>
      <c r="BA1833" s="98">
        <f>_xll.qlInterestRateIndexFixingDate(Currency&amp;"ibor"&amp;Tenor,BB1833,Trigger)</f>
        <v>52247</v>
      </c>
      <c r="BB1833" s="98">
        <f>_xll.qlCalendarAdvance(Calendar,BB1832,AZ1833,"f",,Trigger)</f>
        <v>52251</v>
      </c>
      <c r="BC1833" s="98">
        <f>_xll.qlInterestRateIndexMaturity(Currency&amp;"ibor"&amp;Tenor,BB1833,Trigger)</f>
        <v>52432</v>
      </c>
      <c r="BD1833" s="242" t="e">
        <f>_xll.qlIndexFixing($AD$5,BA1833,TRUE,_xll.ohTrigger(Trigger,Trigger6M))</f>
        <v>#NUM!</v>
      </c>
      <c r="BE1833" s="242">
        <f>IFERROR(_xll.qlIndexFixing($BF$1,BA1833,,_xll.ohTrigger(Trigger,Trigger6M)),#N/A)</f>
        <v>1.5079694550308161E-2</v>
      </c>
    </row>
    <row r="1834" spans="52:57" ht="11.25" customHeight="1" x14ac:dyDescent="0.25">
      <c r="AZ1834" s="99" t="s">
        <v>83</v>
      </c>
      <c r="BA1834" s="98">
        <f>_xll.qlInterestRateIndexFixingDate(Currency&amp;"ibor"&amp;Tenor,BB1834,Trigger)</f>
        <v>52254</v>
      </c>
      <c r="BB1834" s="98">
        <f>_xll.qlCalendarAdvance(Calendar,BB1833,AZ1834,"f",,Trigger)</f>
        <v>52258</v>
      </c>
      <c r="BC1834" s="98">
        <f>_xll.qlInterestRateIndexMaturity(Currency&amp;"ibor"&amp;Tenor,BB1834,Trigger)</f>
        <v>52439</v>
      </c>
      <c r="BD1834" s="242" t="e">
        <f>_xll.qlIndexFixing($AD$5,BA1834,TRUE,_xll.ohTrigger(Trigger,Trigger6M))</f>
        <v>#NUM!</v>
      </c>
      <c r="BE1834" s="242">
        <f>IFERROR(_xll.qlIndexFixing($BF$1,BA1834,,_xll.ohTrigger(Trigger,Trigger6M)),#N/A)</f>
        <v>1.5079950778373666E-2</v>
      </c>
    </row>
    <row r="1835" spans="52:57" ht="11.25" customHeight="1" x14ac:dyDescent="0.25">
      <c r="AZ1835" s="99" t="s">
        <v>83</v>
      </c>
      <c r="BA1835" s="98">
        <f>_xll.qlInterestRateIndexFixingDate(Currency&amp;"ibor"&amp;Tenor,BB1835,Trigger)</f>
        <v>52261</v>
      </c>
      <c r="BB1835" s="98">
        <f>_xll.qlCalendarAdvance(Calendar,BB1834,AZ1835,"f",,Trigger)</f>
        <v>52265</v>
      </c>
      <c r="BC1835" s="98">
        <f>_xll.qlInterestRateIndexMaturity(Currency&amp;"ibor"&amp;Tenor,BB1835,Trigger)</f>
        <v>52446</v>
      </c>
      <c r="BD1835" s="242" t="e">
        <f>_xll.qlIndexFixing($AD$5,BA1835,TRUE,_xll.ohTrigger(Trigger,Trigger6M))</f>
        <v>#NUM!</v>
      </c>
      <c r="BE1835" s="242">
        <f>IFERROR(_xll.qlIndexFixing($BF$1,BA1835,,_xll.ohTrigger(Trigger,Trigger6M)),#N/A)</f>
        <v>1.5080217025018728E-2</v>
      </c>
    </row>
    <row r="1836" spans="52:57" ht="11.25" customHeight="1" x14ac:dyDescent="0.25">
      <c r="AZ1836" s="99" t="s">
        <v>83</v>
      </c>
      <c r="BA1836" s="98">
        <f>_xll.qlInterestRateIndexFixingDate(Currency&amp;"ibor"&amp;Tenor,BB1836,Trigger)</f>
        <v>52268</v>
      </c>
      <c r="BB1836" s="98">
        <f>_xll.qlCalendarAdvance(Calendar,BB1835,AZ1836,"f",,Trigger)</f>
        <v>52272</v>
      </c>
      <c r="BC1836" s="98">
        <f>_xll.qlInterestRateIndexMaturity(Currency&amp;"ibor"&amp;Tenor,BB1836,Trigger)</f>
        <v>52453</v>
      </c>
      <c r="BD1836" s="242" t="e">
        <f>_xll.qlIndexFixing($AD$5,BA1836,TRUE,_xll.ohTrigger(Trigger,Trigger6M))</f>
        <v>#NUM!</v>
      </c>
      <c r="BE1836" s="242">
        <f>IFERROR(_xll.qlIndexFixing($BF$1,BA1836,,_xll.ohTrigger(Trigger,Trigger6M)),#N/A)</f>
        <v>1.5080493316145721E-2</v>
      </c>
    </row>
    <row r="1837" spans="52:57" ht="11.25" customHeight="1" x14ac:dyDescent="0.25">
      <c r="AZ1837" s="99" t="s">
        <v>83</v>
      </c>
      <c r="BA1837" s="98">
        <f>_xll.qlInterestRateIndexFixingDate(Currency&amp;"ibor"&amp;Tenor,BB1837,Trigger)</f>
        <v>52275</v>
      </c>
      <c r="BB1837" s="98">
        <f>_xll.qlCalendarAdvance(Calendar,BB1836,AZ1837,"f",,Trigger)</f>
        <v>52279</v>
      </c>
      <c r="BC1837" s="98">
        <f>_xll.qlInterestRateIndexMaturity(Currency&amp;"ibor"&amp;Tenor,BB1837,Trigger)</f>
        <v>52460</v>
      </c>
      <c r="BD1837" s="242" t="e">
        <f>_xll.qlIndexFixing($AD$5,BA1837,TRUE,_xll.ohTrigger(Trigger,Trigger6M))</f>
        <v>#NUM!</v>
      </c>
      <c r="BE1837" s="242">
        <f>IFERROR(_xll.qlIndexFixing($BF$1,BA1837,,_xll.ohTrigger(Trigger,Trigger6M)),#N/A)</f>
        <v>1.5080779677660553E-2</v>
      </c>
    </row>
    <row r="1838" spans="52:57" ht="11.25" customHeight="1" x14ac:dyDescent="0.25">
      <c r="AZ1838" s="99" t="s">
        <v>83</v>
      </c>
      <c r="BA1838" s="98">
        <f>_xll.qlInterestRateIndexFixingDate(Currency&amp;"ibor"&amp;Tenor,BB1838,Trigger)</f>
        <v>52282</v>
      </c>
      <c r="BB1838" s="98">
        <f>_xll.qlCalendarAdvance(Calendar,BB1837,AZ1838,"f",,Trigger)</f>
        <v>52286</v>
      </c>
      <c r="BC1838" s="98">
        <f>_xll.qlInterestRateIndexMaturity(Currency&amp;"ibor"&amp;Tenor,BB1838,Trigger)</f>
        <v>52467</v>
      </c>
      <c r="BD1838" s="242" t="e">
        <f>_xll.qlIndexFixing($AD$5,BA1838,TRUE,_xll.ohTrigger(Trigger,Trigger6M))</f>
        <v>#NUM!</v>
      </c>
      <c r="BE1838" s="242">
        <f>IFERROR(_xll.qlIndexFixing($BF$1,BA1838,,_xll.ohTrigger(Trigger,Trigger6M)),#N/A)</f>
        <v>1.5081076135466925E-2</v>
      </c>
    </row>
    <row r="1839" spans="52:57" ht="11.25" customHeight="1" x14ac:dyDescent="0.25">
      <c r="AZ1839" s="99" t="s">
        <v>83</v>
      </c>
      <c r="BA1839" s="98">
        <f>_xll.qlInterestRateIndexFixingDate(Currency&amp;"ibor"&amp;Tenor,BB1839,Trigger)</f>
        <v>52289</v>
      </c>
      <c r="BB1839" s="98">
        <f>_xll.qlCalendarAdvance(Calendar,BB1838,AZ1839,"f",,Trigger)</f>
        <v>52293</v>
      </c>
      <c r="BC1839" s="98">
        <f>_xll.qlInterestRateIndexMaturity(Currency&amp;"ibor"&amp;Tenor,BB1839,Trigger)</f>
        <v>52477</v>
      </c>
      <c r="BD1839" s="242" t="e">
        <f>_xll.qlIndexFixing($AD$5,BA1839,TRUE,_xll.ohTrigger(Trigger,Trigger6M))</f>
        <v>#NUM!</v>
      </c>
      <c r="BE1839" s="242">
        <f>IFERROR(_xll.qlIndexFixing($BF$1,BA1839,,_xll.ohTrigger(Trigger,Trigger6M)),#N/A)</f>
        <v>1.5082404548028779E-2</v>
      </c>
    </row>
    <row r="1840" spans="52:57" ht="11.25" customHeight="1" x14ac:dyDescent="0.25">
      <c r="AZ1840" s="99" t="s">
        <v>83</v>
      </c>
      <c r="BA1840" s="98">
        <f>_xll.qlInterestRateIndexFixingDate(Currency&amp;"ibor"&amp;Tenor,BB1840,Trigger)</f>
        <v>52296</v>
      </c>
      <c r="BB1840" s="98">
        <f>_xll.qlCalendarAdvance(Calendar,BB1839,AZ1840,"f",,Trigger)</f>
        <v>52300</v>
      </c>
      <c r="BC1840" s="98">
        <f>_xll.qlInterestRateIndexMaturity(Currency&amp;"ibor"&amp;Tenor,BB1840,Trigger)</f>
        <v>52484</v>
      </c>
      <c r="BD1840" s="242" t="e">
        <f>_xll.qlIndexFixing($AD$5,BA1840,TRUE,_xll.ohTrigger(Trigger,Trigger6M))</f>
        <v>#NUM!</v>
      </c>
      <c r="BE1840" s="242">
        <f>IFERROR(_xll.qlIndexFixing($BF$1,BA1840,,_xll.ohTrigger(Trigger,Trigger6M)),#N/A)</f>
        <v>1.5082723518148227E-2</v>
      </c>
    </row>
    <row r="1841" spans="52:57" ht="11.25" customHeight="1" x14ac:dyDescent="0.25">
      <c r="AZ1841" s="99" t="s">
        <v>83</v>
      </c>
      <c r="BA1841" s="98">
        <f>_xll.qlInterestRateIndexFixingDate(Currency&amp;"ibor"&amp;Tenor,BB1841,Trigger)</f>
        <v>52303</v>
      </c>
      <c r="BB1841" s="98">
        <f>_xll.qlCalendarAdvance(Calendar,BB1840,AZ1841,"f",,Trigger)</f>
        <v>52307</v>
      </c>
      <c r="BC1841" s="98">
        <f>_xll.qlInterestRateIndexMaturity(Currency&amp;"ibor"&amp;Tenor,BB1841,Trigger)</f>
        <v>52491</v>
      </c>
      <c r="BD1841" s="242" t="e">
        <f>_xll.qlIndexFixing($AD$5,BA1841,TRUE,_xll.ohTrigger(Trigger,Trigger6M))</f>
        <v>#NUM!</v>
      </c>
      <c r="BE1841" s="242">
        <f>IFERROR(_xll.qlIndexFixing($BF$1,BA1841,,_xll.ohTrigger(Trigger,Trigger6M)),#N/A)</f>
        <v>1.5083052669100374E-2</v>
      </c>
    </row>
    <row r="1842" spans="52:57" ht="11.25" customHeight="1" x14ac:dyDescent="0.25">
      <c r="AZ1842" s="99" t="s">
        <v>83</v>
      </c>
      <c r="BA1842" s="98">
        <f>_xll.qlInterestRateIndexFixingDate(Currency&amp;"ibor"&amp;Tenor,BB1842,Trigger)</f>
        <v>52310</v>
      </c>
      <c r="BB1842" s="98">
        <f>_xll.qlCalendarAdvance(Calendar,BB1841,AZ1842,"f",,Trigger)</f>
        <v>52314</v>
      </c>
      <c r="BC1842" s="98">
        <f>_xll.qlInterestRateIndexMaturity(Currency&amp;"ibor"&amp;Tenor,BB1842,Trigger)</f>
        <v>52498</v>
      </c>
      <c r="BD1842" s="242" t="e">
        <f>_xll.qlIndexFixing($AD$5,BA1842,TRUE,_xll.ohTrigger(Trigger,Trigger6M))</f>
        <v>#NUM!</v>
      </c>
      <c r="BE1842" s="242">
        <f>IFERROR(_xll.qlIndexFixing($BF$1,BA1842,,_xll.ohTrigger(Trigger,Trigger6M)),#N/A)</f>
        <v>1.5083392026794493E-2</v>
      </c>
    </row>
    <row r="1843" spans="52:57" ht="11.25" customHeight="1" x14ac:dyDescent="0.25">
      <c r="AZ1843" s="99" t="s">
        <v>83</v>
      </c>
      <c r="BA1843" s="98">
        <f>_xll.qlInterestRateIndexFixingDate(Currency&amp;"ibor"&amp;Tenor,BB1843,Trigger)</f>
        <v>52315</v>
      </c>
      <c r="BB1843" s="98">
        <f>_xll.qlCalendarAdvance(Calendar,BB1842,AZ1843,"f",,Trigger)</f>
        <v>52321</v>
      </c>
      <c r="BC1843" s="98">
        <f>_xll.qlInterestRateIndexMaturity(Currency&amp;"ibor"&amp;Tenor,BB1843,Trigger)</f>
        <v>52504</v>
      </c>
      <c r="BD1843" s="242" t="e">
        <f>_xll.qlIndexFixing($AD$5,BA1843,TRUE,_xll.ohTrigger(Trigger,Trigger6M))</f>
        <v>#NUM!</v>
      </c>
      <c r="BE1843" s="242">
        <f>IFERROR(_xll.qlIndexFixing($BF$1,BA1843,,_xll.ohTrigger(Trigger,Trigger6M)),#N/A)</f>
        <v>1.5083397921207603E-2</v>
      </c>
    </row>
    <row r="1844" spans="52:57" ht="11.25" customHeight="1" x14ac:dyDescent="0.25">
      <c r="AZ1844" s="99" t="s">
        <v>83</v>
      </c>
      <c r="BA1844" s="98">
        <f>_xll.qlInterestRateIndexFixingDate(Currency&amp;"ibor"&amp;Tenor,BB1844,Trigger)</f>
        <v>52324</v>
      </c>
      <c r="BB1844" s="98">
        <f>_xll.qlCalendarAdvance(Calendar,BB1843,AZ1844,"f",,Trigger)</f>
        <v>52328</v>
      </c>
      <c r="BC1844" s="98">
        <f>_xll.qlInterestRateIndexMaturity(Currency&amp;"ibor"&amp;Tenor,BB1844,Trigger)</f>
        <v>52511</v>
      </c>
      <c r="BD1844" s="242" t="e">
        <f>_xll.qlIndexFixing($AD$5,BA1844,TRUE,_xll.ohTrigger(Trigger,Trigger6M))</f>
        <v>#NUM!</v>
      </c>
      <c r="BE1844" s="242">
        <f>IFERROR(_xll.qlIndexFixing($BF$1,BA1844,,_xll.ohTrigger(Trigger,Trigger6M)),#N/A)</f>
        <v>1.5083757013423675E-2</v>
      </c>
    </row>
    <row r="1845" spans="52:57" ht="11.25" customHeight="1" x14ac:dyDescent="0.25">
      <c r="AZ1845" s="99" t="s">
        <v>83</v>
      </c>
      <c r="BA1845" s="98">
        <f>_xll.qlInterestRateIndexFixingDate(Currency&amp;"ibor"&amp;Tenor,BB1845,Trigger)</f>
        <v>52331</v>
      </c>
      <c r="BB1845" s="98">
        <f>_xll.qlCalendarAdvance(Calendar,BB1844,AZ1845,"f",,Trigger)</f>
        <v>52335</v>
      </c>
      <c r="BC1845" s="98">
        <f>_xll.qlInterestRateIndexMaturity(Currency&amp;"ibor"&amp;Tenor,BB1845,Trigger)</f>
        <v>52518</v>
      </c>
      <c r="BD1845" s="242" t="e">
        <f>_xll.qlIndexFixing($AD$5,BA1845,TRUE,_xll.ohTrigger(Trigger,Trigger6M))</f>
        <v>#NUM!</v>
      </c>
      <c r="BE1845" s="242">
        <f>IFERROR(_xll.qlIndexFixing($BF$1,BA1845,,_xll.ohTrigger(Trigger,Trigger6M)),#N/A)</f>
        <v>1.5084126387827962E-2</v>
      </c>
    </row>
    <row r="1846" spans="52:57" ht="11.25" customHeight="1" x14ac:dyDescent="0.25">
      <c r="AZ1846" s="99" t="s">
        <v>83</v>
      </c>
      <c r="BA1846" s="98">
        <f>_xll.qlInterestRateIndexFixingDate(Currency&amp;"ibor"&amp;Tenor,BB1846,Trigger)</f>
        <v>52338</v>
      </c>
      <c r="BB1846" s="98">
        <f>_xll.qlCalendarAdvance(Calendar,BB1845,AZ1846,"f",,Trigger)</f>
        <v>52342</v>
      </c>
      <c r="BC1846" s="98">
        <f>_xll.qlInterestRateIndexMaturity(Currency&amp;"ibor"&amp;Tenor,BB1846,Trigger)</f>
        <v>52525</v>
      </c>
      <c r="BD1846" s="242" t="e">
        <f>_xll.qlIndexFixing($AD$5,BA1846,TRUE,_xll.ohTrigger(Trigger,Trigger6M))</f>
        <v>#NUM!</v>
      </c>
      <c r="BE1846" s="242">
        <f>IFERROR(_xll.qlIndexFixing($BF$1,BA1846,,_xll.ohTrigger(Trigger,Trigger6M)),#N/A)</f>
        <v>1.5084506070328048E-2</v>
      </c>
    </row>
    <row r="1847" spans="52:57" ht="11.25" customHeight="1" x14ac:dyDescent="0.25">
      <c r="AZ1847" s="99" t="s">
        <v>83</v>
      </c>
      <c r="BA1847" s="98">
        <f>_xll.qlInterestRateIndexFixingDate(Currency&amp;"ibor"&amp;Tenor,BB1847,Trigger)</f>
        <v>52345</v>
      </c>
      <c r="BB1847" s="98">
        <f>_xll.qlCalendarAdvance(Calendar,BB1846,AZ1847,"f",,Trigger)</f>
        <v>52349</v>
      </c>
      <c r="BC1847" s="98">
        <f>_xll.qlInterestRateIndexMaturity(Currency&amp;"ibor"&amp;Tenor,BB1847,Trigger)</f>
        <v>52532</v>
      </c>
      <c r="BD1847" s="242" t="e">
        <f>_xll.qlIndexFixing($AD$5,BA1847,TRUE,_xll.ohTrigger(Trigger,Trigger6M))</f>
        <v>#NUM!</v>
      </c>
      <c r="BE1847" s="242">
        <f>IFERROR(_xll.qlIndexFixing($BF$1,BA1847,,_xll.ohTrigger(Trigger,Trigger6M)),#N/A)</f>
        <v>1.508489608683195E-2</v>
      </c>
    </row>
    <row r="1848" spans="52:57" ht="11.25" customHeight="1" x14ac:dyDescent="0.25">
      <c r="AZ1848" s="99" t="s">
        <v>83</v>
      </c>
      <c r="BA1848" s="98">
        <f>_xll.qlInterestRateIndexFixingDate(Currency&amp;"ibor"&amp;Tenor,BB1848,Trigger)</f>
        <v>52351</v>
      </c>
      <c r="BB1848" s="98">
        <f>_xll.qlCalendarAdvance(Calendar,BB1847,AZ1848,"f",,Trigger)</f>
        <v>52356</v>
      </c>
      <c r="BC1848" s="98">
        <f>_xll.qlInterestRateIndexMaturity(Currency&amp;"ibor"&amp;Tenor,BB1848,Trigger)</f>
        <v>52540</v>
      </c>
      <c r="BD1848" s="242" t="e">
        <f>_xll.qlIndexFixing($AD$5,BA1848,TRUE,_xll.ohTrigger(Trigger,Trigger6M))</f>
        <v>#NUM!</v>
      </c>
      <c r="BE1848" s="242">
        <f>IFERROR(_xll.qlIndexFixing($BF$1,BA1848,,_xll.ohTrigger(Trigger,Trigger6M)),#N/A)</f>
        <v>1.5085643965423978E-2</v>
      </c>
    </row>
    <row r="1849" spans="52:57" ht="11.25" customHeight="1" x14ac:dyDescent="0.25">
      <c r="AZ1849" s="99" t="s">
        <v>83</v>
      </c>
      <c r="BA1849" s="98">
        <f>_xll.qlInterestRateIndexFixingDate(Currency&amp;"ibor"&amp;Tenor,BB1849,Trigger)</f>
        <v>52359</v>
      </c>
      <c r="BB1849" s="98">
        <f>_xll.qlCalendarAdvance(Calendar,BB1848,AZ1849,"f",,Trigger)</f>
        <v>52363</v>
      </c>
      <c r="BC1849" s="98">
        <f>_xll.qlInterestRateIndexMaturity(Currency&amp;"ibor"&amp;Tenor,BB1849,Trigger)</f>
        <v>52547</v>
      </c>
      <c r="BD1849" s="242" t="e">
        <f>_xll.qlIndexFixing($AD$5,BA1849,TRUE,_xll.ohTrigger(Trigger,Trigger6M))</f>
        <v>#NUM!</v>
      </c>
      <c r="BE1849" s="242">
        <f>IFERROR(_xll.qlIndexFixing($BF$1,BA1849,,_xll.ohTrigger(Trigger,Trigger6M)),#N/A)</f>
        <v>1.5086055495759438E-2</v>
      </c>
    </row>
    <row r="1850" spans="52:57" ht="11.25" customHeight="1" x14ac:dyDescent="0.25">
      <c r="AZ1850" s="99" t="s">
        <v>83</v>
      </c>
      <c r="BA1850" s="98">
        <f>_xll.qlInterestRateIndexFixingDate(Currency&amp;"ibor"&amp;Tenor,BB1850,Trigger)</f>
        <v>52366</v>
      </c>
      <c r="BB1850" s="98">
        <f>_xll.qlCalendarAdvance(Calendar,BB1849,AZ1850,"f",,Trigger)</f>
        <v>52370</v>
      </c>
      <c r="BC1850" s="98">
        <f>_xll.qlInterestRateIndexMaturity(Currency&amp;"ibor"&amp;Tenor,BB1850,Trigger)</f>
        <v>52554</v>
      </c>
      <c r="BD1850" s="242" t="e">
        <f>_xll.qlIndexFixing($AD$5,BA1850,TRUE,_xll.ohTrigger(Trigger,Trigger6M))</f>
        <v>#NUM!</v>
      </c>
      <c r="BE1850" s="242">
        <f>IFERROR(_xll.qlIndexFixing($BF$1,BA1850,,_xll.ohTrigger(Trigger,Trigger6M)),#N/A)</f>
        <v>1.5086477440111939E-2</v>
      </c>
    </row>
    <row r="1851" spans="52:57" ht="11.25" customHeight="1" x14ac:dyDescent="0.25">
      <c r="AZ1851" s="99" t="s">
        <v>83</v>
      </c>
      <c r="BA1851" s="98">
        <f>_xll.qlInterestRateIndexFixingDate(Currency&amp;"ibor"&amp;Tenor,BB1851,Trigger)</f>
        <v>52373</v>
      </c>
      <c r="BB1851" s="98">
        <f>_xll.qlCalendarAdvance(Calendar,BB1850,AZ1851,"f",,Trigger)</f>
        <v>52377</v>
      </c>
      <c r="BC1851" s="98">
        <f>_xll.qlInterestRateIndexMaturity(Currency&amp;"ibor"&amp;Tenor,BB1851,Trigger)</f>
        <v>52561</v>
      </c>
      <c r="BD1851" s="242" t="e">
        <f>_xll.qlIndexFixing($AD$5,BA1851,TRUE,_xll.ohTrigger(Trigger,Trigger6M))</f>
        <v>#NUM!</v>
      </c>
      <c r="BE1851" s="242">
        <f>IFERROR(_xll.qlIndexFixing($BF$1,BA1851,,_xll.ohTrigger(Trigger,Trigger6M)),#N/A)</f>
        <v>1.5086909824389453E-2</v>
      </c>
    </row>
    <row r="1852" spans="52:57" ht="11.25" customHeight="1" x14ac:dyDescent="0.25">
      <c r="AZ1852" s="99" t="s">
        <v>83</v>
      </c>
      <c r="BA1852" s="98">
        <f>_xll.qlInterestRateIndexFixingDate(Currency&amp;"ibor"&amp;Tenor,BB1852,Trigger)</f>
        <v>52380</v>
      </c>
      <c r="BB1852" s="98">
        <f>_xll.qlCalendarAdvance(Calendar,BB1851,AZ1852,"f",,Trigger)</f>
        <v>52384</v>
      </c>
      <c r="BC1852" s="98">
        <f>_xll.qlInterestRateIndexMaturity(Currency&amp;"ibor"&amp;Tenor,BB1852,Trigger)</f>
        <v>52567</v>
      </c>
      <c r="BD1852" s="242" t="e">
        <f>_xll.qlIndexFixing($AD$5,BA1852,TRUE,_xll.ohTrigger(Trigger,Trigger6M))</f>
        <v>#NUM!</v>
      </c>
      <c r="BE1852" s="242">
        <f>IFERROR(_xll.qlIndexFixing($BF$1,BA1852,,_xll.ohTrigger(Trigger,Trigger6M)),#N/A)</f>
        <v>1.508700208621514E-2</v>
      </c>
    </row>
    <row r="1853" spans="52:57" ht="11.25" customHeight="1" x14ac:dyDescent="0.25">
      <c r="AZ1853" s="99" t="s">
        <v>83</v>
      </c>
      <c r="BA1853" s="98">
        <f>_xll.qlInterestRateIndexFixingDate(Currency&amp;"ibor"&amp;Tenor,BB1853,Trigger)</f>
        <v>52387</v>
      </c>
      <c r="BB1853" s="98">
        <f>_xll.qlCalendarAdvance(Calendar,BB1852,AZ1853,"f",,Trigger)</f>
        <v>52391</v>
      </c>
      <c r="BC1853" s="98">
        <f>_xll.qlInterestRateIndexMaturity(Currency&amp;"ibor"&amp;Tenor,BB1853,Trigger)</f>
        <v>52574</v>
      </c>
      <c r="BD1853" s="242" t="e">
        <f>_xll.qlIndexFixing($AD$5,BA1853,TRUE,_xll.ohTrigger(Trigger,Trigger6M))</f>
        <v>#NUM!</v>
      </c>
      <c r="BE1853" s="242">
        <f>IFERROR(_xll.qlIndexFixing($BF$1,BA1853,,_xll.ohTrigger(Trigger,Trigger6M)),#N/A)</f>
        <v>1.5087454650827373E-2</v>
      </c>
    </row>
    <row r="1854" spans="52:57" ht="11.25" customHeight="1" x14ac:dyDescent="0.25">
      <c r="AZ1854" s="99" t="s">
        <v>83</v>
      </c>
      <c r="BA1854" s="98">
        <f>_xll.qlInterestRateIndexFixingDate(Currency&amp;"ibor"&amp;Tenor,BB1854,Trigger)</f>
        <v>52394</v>
      </c>
      <c r="BB1854" s="98">
        <f>_xll.qlCalendarAdvance(Calendar,BB1853,AZ1854,"f",,Trigger)</f>
        <v>52398</v>
      </c>
      <c r="BC1854" s="98">
        <f>_xll.qlInterestRateIndexMaturity(Currency&amp;"ibor"&amp;Tenor,BB1854,Trigger)</f>
        <v>52581</v>
      </c>
      <c r="BD1854" s="242" t="e">
        <f>_xll.qlIndexFixing($AD$5,BA1854,TRUE,_xll.ohTrigger(Trigger,Trigger6M))</f>
        <v>#NUM!</v>
      </c>
      <c r="BE1854" s="242">
        <f>IFERROR(_xll.qlIndexFixing($BF$1,BA1854,,_xll.ohTrigger(Trigger,Trigger6M)),#N/A)</f>
        <v>1.5087917730806982E-2</v>
      </c>
    </row>
    <row r="1855" spans="52:57" ht="11.25" customHeight="1" x14ac:dyDescent="0.25">
      <c r="AZ1855" s="99" t="s">
        <v>83</v>
      </c>
      <c r="BA1855" s="98">
        <f>_xll.qlInterestRateIndexFixingDate(Currency&amp;"ibor"&amp;Tenor,BB1855,Trigger)</f>
        <v>52401</v>
      </c>
      <c r="BB1855" s="98">
        <f>_xll.qlCalendarAdvance(Calendar,BB1854,AZ1855,"f",,Trigger)</f>
        <v>52405</v>
      </c>
      <c r="BC1855" s="98">
        <f>_xll.qlInterestRateIndexMaturity(Currency&amp;"ibor"&amp;Tenor,BB1855,Trigger)</f>
        <v>52588</v>
      </c>
      <c r="BD1855" s="242" t="e">
        <f>_xll.qlIndexFixing($AD$5,BA1855,TRUE,_xll.ohTrigger(Trigger,Trigger6M))</f>
        <v>#NUM!</v>
      </c>
      <c r="BE1855" s="242">
        <f>IFERROR(_xll.qlIndexFixing($BF$1,BA1855,,_xll.ohTrigger(Trigger,Trigger6M)),#N/A)</f>
        <v>1.5088391352064167E-2</v>
      </c>
    </row>
    <row r="1856" spans="52:57" ht="11.25" customHeight="1" x14ac:dyDescent="0.25">
      <c r="AZ1856" s="99" t="s">
        <v>83</v>
      </c>
      <c r="BA1856" s="98">
        <f>_xll.qlInterestRateIndexFixingDate(Currency&amp;"ibor"&amp;Tenor,BB1856,Trigger)</f>
        <v>52408</v>
      </c>
      <c r="BB1856" s="98">
        <f>_xll.qlCalendarAdvance(Calendar,BB1855,AZ1856,"f",,Trigger)</f>
        <v>52412</v>
      </c>
      <c r="BC1856" s="98">
        <f>_xll.qlInterestRateIndexMaturity(Currency&amp;"ibor"&amp;Tenor,BB1856,Trigger)</f>
        <v>52596</v>
      </c>
      <c r="BD1856" s="242" t="e">
        <f>_xll.qlIndexFixing($AD$5,BA1856,TRUE,_xll.ohTrigger(Trigger,Trigger6M))</f>
        <v>#NUM!</v>
      </c>
      <c r="BE1856" s="242">
        <f>IFERROR(_xll.qlIndexFixing($BF$1,BA1856,,_xll.ohTrigger(Trigger,Trigger6M)),#N/A)</f>
        <v>1.5089229251539797E-2</v>
      </c>
    </row>
    <row r="1857" spans="52:57" ht="11.25" customHeight="1" x14ac:dyDescent="0.25">
      <c r="AZ1857" s="99" t="s">
        <v>83</v>
      </c>
      <c r="BA1857" s="98">
        <f>_xll.qlInterestRateIndexFixingDate(Currency&amp;"ibor"&amp;Tenor,BB1857,Trigger)</f>
        <v>52415</v>
      </c>
      <c r="BB1857" s="98">
        <f>_xll.qlCalendarAdvance(Calendar,BB1856,AZ1857,"f",,Trigger)</f>
        <v>52419</v>
      </c>
      <c r="BC1857" s="98">
        <f>_xll.qlInterestRateIndexMaturity(Currency&amp;"ibor"&amp;Tenor,BB1857,Trigger)</f>
        <v>52603</v>
      </c>
      <c r="BD1857" s="242" t="e">
        <f>_xll.qlIndexFixing($AD$5,BA1857,TRUE,_xll.ohTrigger(Trigger,Trigger6M))</f>
        <v>#NUM!</v>
      </c>
      <c r="BE1857" s="242">
        <f>IFERROR(_xll.qlIndexFixing($BF$1,BA1857,,_xll.ohTrigger(Trigger,Trigger6M)),#N/A)</f>
        <v>1.5089724819498204E-2</v>
      </c>
    </row>
    <row r="1858" spans="52:57" ht="11.25" customHeight="1" x14ac:dyDescent="0.25">
      <c r="AZ1858" s="99" t="s">
        <v>83</v>
      </c>
      <c r="BA1858" s="98">
        <f>_xll.qlInterestRateIndexFixingDate(Currency&amp;"ibor"&amp;Tenor,BB1858,Trigger)</f>
        <v>52422</v>
      </c>
      <c r="BB1858" s="98">
        <f>_xll.qlCalendarAdvance(Calendar,BB1857,AZ1858,"f",,Trigger)</f>
        <v>52426</v>
      </c>
      <c r="BC1858" s="98">
        <f>_xll.qlInterestRateIndexMaturity(Currency&amp;"ibor"&amp;Tenor,BB1858,Trigger)</f>
        <v>52610</v>
      </c>
      <c r="BD1858" s="242" t="e">
        <f>_xll.qlIndexFixing($AD$5,BA1858,TRUE,_xll.ohTrigger(Trigger,Trigger6M))</f>
        <v>#NUM!</v>
      </c>
      <c r="BE1858" s="242">
        <f>IFERROR(_xll.qlIndexFixing($BF$1,BA1858,,_xll.ohTrigger(Trigger,Trigger6M)),#N/A)</f>
        <v>1.5090231008758278E-2</v>
      </c>
    </row>
    <row r="1859" spans="52:57" ht="11.25" customHeight="1" x14ac:dyDescent="0.25">
      <c r="AZ1859" s="99" t="s">
        <v>83</v>
      </c>
      <c r="BA1859" s="98">
        <f>_xll.qlInterestRateIndexFixingDate(Currency&amp;"ibor"&amp;Tenor,BB1859,Trigger)</f>
        <v>52429</v>
      </c>
      <c r="BB1859" s="98">
        <f>_xll.qlCalendarAdvance(Calendar,BB1858,AZ1859,"f",,Trigger)</f>
        <v>52433</v>
      </c>
      <c r="BC1859" s="98">
        <f>_xll.qlInterestRateIndexMaturity(Currency&amp;"ibor"&amp;Tenor,BB1859,Trigger)</f>
        <v>52617</v>
      </c>
      <c r="BD1859" s="242" t="e">
        <f>_xll.qlIndexFixing($AD$5,BA1859,TRUE,_xll.ohTrigger(Trigger,Trigger6M))</f>
        <v>#NUM!</v>
      </c>
      <c r="BE1859" s="242">
        <f>IFERROR(_xll.qlIndexFixing($BF$1,BA1859,,_xll.ohTrigger(Trigger,Trigger6M)),#N/A)</f>
        <v>1.5090747845233199E-2</v>
      </c>
    </row>
    <row r="1860" spans="52:57" ht="11.25" customHeight="1" x14ac:dyDescent="0.25">
      <c r="AZ1860" s="99" t="s">
        <v>83</v>
      </c>
      <c r="BA1860" s="98">
        <f>_xll.qlInterestRateIndexFixingDate(Currency&amp;"ibor"&amp;Tenor,BB1860,Trigger)</f>
        <v>52436</v>
      </c>
      <c r="BB1860" s="98">
        <f>_xll.qlCalendarAdvance(Calendar,BB1859,AZ1860,"f",,Trigger)</f>
        <v>52440</v>
      </c>
      <c r="BC1860" s="98">
        <f>_xll.qlInterestRateIndexMaturity(Currency&amp;"ibor"&amp;Tenor,BB1860,Trigger)</f>
        <v>52624</v>
      </c>
      <c r="BD1860" s="242" t="e">
        <f>_xll.qlIndexFixing($AD$5,BA1860,TRUE,_xll.ohTrigger(Trigger,Trigger6M))</f>
        <v>#NUM!</v>
      </c>
      <c r="BE1860" s="242">
        <f>IFERROR(_xll.qlIndexFixing($BF$1,BA1860,,_xll.ohTrigger(Trigger,Trigger6M)),#N/A)</f>
        <v>1.5091275354834417E-2</v>
      </c>
    </row>
    <row r="1861" spans="52:57" ht="11.25" customHeight="1" x14ac:dyDescent="0.25">
      <c r="AZ1861" s="99" t="s">
        <v>83</v>
      </c>
      <c r="BA1861" s="98">
        <f>_xll.qlInterestRateIndexFixingDate(Currency&amp;"ibor"&amp;Tenor,BB1861,Trigger)</f>
        <v>52443</v>
      </c>
      <c r="BB1861" s="98">
        <f>_xll.qlCalendarAdvance(Calendar,BB1860,AZ1861,"f",,Trigger)</f>
        <v>52447</v>
      </c>
      <c r="BC1861" s="98">
        <f>_xll.qlInterestRateIndexMaturity(Currency&amp;"ibor"&amp;Tenor,BB1861,Trigger)</f>
        <v>52631</v>
      </c>
      <c r="BD1861" s="242" t="e">
        <f>_xll.qlIndexFixing($AD$5,BA1861,TRUE,_xll.ohTrigger(Trigger,Trigger6M))</f>
        <v>#NUM!</v>
      </c>
      <c r="BE1861" s="242">
        <f>IFERROR(_xll.qlIndexFixing($BF$1,BA1861,,_xll.ohTrigger(Trigger,Trigger6M)),#N/A)</f>
        <v>1.5091813563472943E-2</v>
      </c>
    </row>
    <row r="1862" spans="52:57" ht="11.25" customHeight="1" x14ac:dyDescent="0.25">
      <c r="AZ1862" s="99" t="s">
        <v>83</v>
      </c>
      <c r="BA1862" s="98">
        <f>_xll.qlInterestRateIndexFixingDate(Currency&amp;"ibor"&amp;Tenor,BB1862,Trigger)</f>
        <v>52450</v>
      </c>
      <c r="BB1862" s="98">
        <f>_xll.qlCalendarAdvance(Calendar,BB1861,AZ1862,"f",,Trigger)</f>
        <v>52454</v>
      </c>
      <c r="BC1862" s="98">
        <f>_xll.qlInterestRateIndexMaturity(Currency&amp;"ibor"&amp;Tenor,BB1862,Trigger)</f>
        <v>52638</v>
      </c>
      <c r="BD1862" s="242" t="e">
        <f>_xll.qlIndexFixing($AD$5,BA1862,TRUE,_xll.ohTrigger(Trigger,Trigger6M))</f>
        <v>#NUM!</v>
      </c>
      <c r="BE1862" s="242">
        <f>IFERROR(_xll.qlIndexFixing($BF$1,BA1862,,_xll.ohTrigger(Trigger,Trigger6M)),#N/A)</f>
        <v>1.5092362497062396E-2</v>
      </c>
    </row>
    <row r="1863" spans="52:57" ht="11.25" customHeight="1" x14ac:dyDescent="0.25">
      <c r="AZ1863" s="99" t="s">
        <v>83</v>
      </c>
      <c r="BA1863" s="98">
        <f>_xll.qlInterestRateIndexFixingDate(Currency&amp;"ibor"&amp;Tenor,BB1863,Trigger)</f>
        <v>52457</v>
      </c>
      <c r="BB1863" s="98">
        <f>_xll.qlCalendarAdvance(Calendar,BB1862,AZ1863,"f",,Trigger)</f>
        <v>52461</v>
      </c>
      <c r="BC1863" s="98">
        <f>_xll.qlInterestRateIndexMaturity(Currency&amp;"ibor"&amp;Tenor,BB1863,Trigger)</f>
        <v>52645</v>
      </c>
      <c r="BD1863" s="242" t="e">
        <f>_xll.qlIndexFixing($AD$5,BA1863,TRUE,_xll.ohTrigger(Trigger,Trigger6M))</f>
        <v>#NUM!</v>
      </c>
      <c r="BE1863" s="242">
        <f>IFERROR(_xll.qlIndexFixing($BF$1,BA1863,,_xll.ohTrigger(Trigger,Trigger6M)),#N/A)</f>
        <v>1.5092922181514659E-2</v>
      </c>
    </row>
    <row r="1864" spans="52:57" ht="11.25" customHeight="1" x14ac:dyDescent="0.25">
      <c r="AZ1864" s="99" t="s">
        <v>83</v>
      </c>
      <c r="BA1864" s="98">
        <f>_xll.qlInterestRateIndexFixingDate(Currency&amp;"ibor"&amp;Tenor,BB1864,Trigger)</f>
        <v>52464</v>
      </c>
      <c r="BB1864" s="98">
        <f>_xll.qlCalendarAdvance(Calendar,BB1863,AZ1864,"f",,Trigger)</f>
        <v>52468</v>
      </c>
      <c r="BC1864" s="98">
        <f>_xll.qlInterestRateIndexMaturity(Currency&amp;"ibor"&amp;Tenor,BB1864,Trigger)</f>
        <v>52652</v>
      </c>
      <c r="BD1864" s="242" t="e">
        <f>_xll.qlIndexFixing($AD$5,BA1864,TRUE,_xll.ohTrigger(Trigger,Trigger6M))</f>
        <v>#NUM!</v>
      </c>
      <c r="BE1864" s="242">
        <f>IFERROR(_xll.qlIndexFixing($BF$1,BA1864,,_xll.ohTrigger(Trigger,Trigger6M)),#N/A)</f>
        <v>1.5093492642742479E-2</v>
      </c>
    </row>
    <row r="1865" spans="52:57" ht="11.25" customHeight="1" x14ac:dyDescent="0.25">
      <c r="AZ1865" s="99" t="s">
        <v>83</v>
      </c>
      <c r="BA1865" s="98">
        <f>_xll.qlInterestRateIndexFixingDate(Currency&amp;"ibor"&amp;Tenor,BB1865,Trigger)</f>
        <v>52471</v>
      </c>
      <c r="BB1865" s="98">
        <f>_xll.qlCalendarAdvance(Calendar,BB1864,AZ1865,"f",,Trigger)</f>
        <v>52475</v>
      </c>
      <c r="BC1865" s="98">
        <f>_xll.qlInterestRateIndexMaturity(Currency&amp;"ibor"&amp;Tenor,BB1865,Trigger)</f>
        <v>52657</v>
      </c>
      <c r="BD1865" s="242" t="e">
        <f>_xll.qlIndexFixing($AD$5,BA1865,TRUE,_xll.ohTrigger(Trigger,Trigger6M))</f>
        <v>#NUM!</v>
      </c>
      <c r="BE1865" s="242">
        <f>IFERROR(_xll.qlIndexFixing($BF$1,BA1865,,_xll.ohTrigger(Trigger,Trigger6M)),#N/A)</f>
        <v>1.5093352251025507E-2</v>
      </c>
    </row>
    <row r="1866" spans="52:57" ht="11.25" customHeight="1" x14ac:dyDescent="0.25">
      <c r="AZ1866" s="99" t="s">
        <v>83</v>
      </c>
      <c r="BA1866" s="98">
        <f>_xll.qlInterestRateIndexFixingDate(Currency&amp;"ibor"&amp;Tenor,BB1866,Trigger)</f>
        <v>52478</v>
      </c>
      <c r="BB1866" s="98">
        <f>_xll.qlCalendarAdvance(Calendar,BB1865,AZ1866,"f",,Trigger)</f>
        <v>52482</v>
      </c>
      <c r="BC1866" s="98">
        <f>_xll.qlInterestRateIndexMaturity(Currency&amp;"ibor"&amp;Tenor,BB1866,Trigger)</f>
        <v>52664</v>
      </c>
      <c r="BD1866" s="242" t="e">
        <f>_xll.qlIndexFixing($AD$5,BA1866,TRUE,_xll.ohTrigger(Trigger,Trigger6M))</f>
        <v>#NUM!</v>
      </c>
      <c r="BE1866" s="242">
        <f>IFERROR(_xll.qlIndexFixing($BF$1,BA1866,,_xll.ohTrigger(Trigger,Trigger6M)),#N/A)</f>
        <v>1.5093942729559707E-2</v>
      </c>
    </row>
    <row r="1867" spans="52:57" ht="11.25" customHeight="1" x14ac:dyDescent="0.25">
      <c r="AZ1867" s="99" t="s">
        <v>83</v>
      </c>
      <c r="BA1867" s="98">
        <f>_xll.qlInterestRateIndexFixingDate(Currency&amp;"ibor"&amp;Tenor,BB1867,Trigger)</f>
        <v>52485</v>
      </c>
      <c r="BB1867" s="98">
        <f>_xll.qlCalendarAdvance(Calendar,BB1866,AZ1867,"f",,Trigger)</f>
        <v>52489</v>
      </c>
      <c r="BC1867" s="98">
        <f>_xll.qlInterestRateIndexMaturity(Currency&amp;"ibor"&amp;Tenor,BB1867,Trigger)</f>
        <v>52671</v>
      </c>
      <c r="BD1867" s="242" t="e">
        <f>_xll.qlIndexFixing($AD$5,BA1867,TRUE,_xll.ohTrigger(Trigger,Trigger6M))</f>
        <v>#NUM!</v>
      </c>
      <c r="BE1867" s="242">
        <f>IFERROR(_xll.qlIndexFixing($BF$1,BA1867,,_xll.ohTrigger(Trigger,Trigger6M)),#N/A)</f>
        <v>1.5094544057999936E-2</v>
      </c>
    </row>
    <row r="1868" spans="52:57" ht="11.25" customHeight="1" x14ac:dyDescent="0.25">
      <c r="AZ1868" s="99" t="s">
        <v>83</v>
      </c>
      <c r="BA1868" s="98">
        <f>_xll.qlInterestRateIndexFixingDate(Currency&amp;"ibor"&amp;Tenor,BB1868,Trigger)</f>
        <v>52492</v>
      </c>
      <c r="BB1868" s="98">
        <f>_xll.qlCalendarAdvance(Calendar,BB1867,AZ1868,"f",,Trigger)</f>
        <v>52496</v>
      </c>
      <c r="BC1868" s="98">
        <f>_xll.qlInterestRateIndexMaturity(Currency&amp;"ibor"&amp;Tenor,BB1868,Trigger)</f>
        <v>52678</v>
      </c>
      <c r="BD1868" s="242" t="e">
        <f>_xll.qlIndexFixing($AD$5,BA1868,TRUE,_xll.ohTrigger(Trigger,Trigger6M))</f>
        <v>#NUM!</v>
      </c>
      <c r="BE1868" s="242">
        <f>IFERROR(_xll.qlIndexFixing($BF$1,BA1868,,_xll.ohTrigger(Trigger,Trigger6M)),#N/A)</f>
        <v>1.5095156262255138E-2</v>
      </c>
    </row>
    <row r="1869" spans="52:57" ht="11.25" customHeight="1" x14ac:dyDescent="0.25">
      <c r="AZ1869" s="99" t="s">
        <v>83</v>
      </c>
      <c r="BA1869" s="98">
        <f>_xll.qlInterestRateIndexFixingDate(Currency&amp;"ibor"&amp;Tenor,BB1869,Trigger)</f>
        <v>52499</v>
      </c>
      <c r="BB1869" s="98">
        <f>_xll.qlCalendarAdvance(Calendar,BB1868,AZ1869,"f",,Trigger)</f>
        <v>52503</v>
      </c>
      <c r="BC1869" s="98">
        <f>_xll.qlInterestRateIndexMaturity(Currency&amp;"ibor"&amp;Tenor,BB1869,Trigger)</f>
        <v>52685</v>
      </c>
      <c r="BD1869" s="242" t="e">
        <f>_xll.qlIndexFixing($AD$5,BA1869,TRUE,_xll.ohTrigger(Trigger,Trigger6M))</f>
        <v>#NUM!</v>
      </c>
      <c r="BE1869" s="242">
        <f>IFERROR(_xll.qlIndexFixing($BF$1,BA1869,,_xll.ohTrigger(Trigger,Trigger6M)),#N/A)</f>
        <v>1.5095779368237774E-2</v>
      </c>
    </row>
    <row r="1870" spans="52:57" ht="11.25" customHeight="1" x14ac:dyDescent="0.25">
      <c r="AZ1870" s="99" t="s">
        <v>83</v>
      </c>
      <c r="BA1870" s="98">
        <f>_xll.qlInterestRateIndexFixingDate(Currency&amp;"ibor"&amp;Tenor,BB1870,Trigger)</f>
        <v>52506</v>
      </c>
      <c r="BB1870" s="98">
        <f>_xll.qlCalendarAdvance(Calendar,BB1869,AZ1870,"f",,Trigger)</f>
        <v>52510</v>
      </c>
      <c r="BC1870" s="98">
        <f>_xll.qlInterestRateIndexMaturity(Currency&amp;"ibor"&amp;Tenor,BB1870,Trigger)</f>
        <v>52693</v>
      </c>
      <c r="BD1870" s="242" t="e">
        <f>_xll.qlIndexFixing($AD$5,BA1870,TRUE,_xll.ohTrigger(Trigger,Trigger6M))</f>
        <v>#NUM!</v>
      </c>
      <c r="BE1870" s="242">
        <f>IFERROR(_xll.qlIndexFixing($BF$1,BA1870,,_xll.ohTrigger(Trigger,Trigger6M)),#N/A)</f>
        <v>1.50967782434034E-2</v>
      </c>
    </row>
    <row r="1871" spans="52:57" ht="11.25" customHeight="1" x14ac:dyDescent="0.25">
      <c r="AZ1871" s="99" t="s">
        <v>83</v>
      </c>
      <c r="BA1871" s="98">
        <f>_xll.qlInterestRateIndexFixingDate(Currency&amp;"ibor"&amp;Tenor,BB1871,Trigger)</f>
        <v>52513</v>
      </c>
      <c r="BB1871" s="98">
        <f>_xll.qlCalendarAdvance(Calendar,BB1870,AZ1871,"f",,Trigger)</f>
        <v>52517</v>
      </c>
      <c r="BC1871" s="98">
        <f>_xll.qlInterestRateIndexMaturity(Currency&amp;"ibor"&amp;Tenor,BB1871,Trigger)</f>
        <v>52700</v>
      </c>
      <c r="BD1871" s="242" t="e">
        <f>_xll.qlIndexFixing($AD$5,BA1871,TRUE,_xll.ohTrigger(Trigger,Trigger6M))</f>
        <v>#NUM!</v>
      </c>
      <c r="BE1871" s="242">
        <f>IFERROR(_xll.qlIndexFixing($BF$1,BA1871,,_xll.ohTrigger(Trigger,Trigger6M)),#N/A)</f>
        <v>1.5097424048982904E-2</v>
      </c>
    </row>
    <row r="1872" spans="52:57" ht="11.25" customHeight="1" x14ac:dyDescent="0.25">
      <c r="AZ1872" s="99" t="s">
        <v>83</v>
      </c>
      <c r="BA1872" s="98">
        <f>_xll.qlInterestRateIndexFixingDate(Currency&amp;"ibor"&amp;Tenor,BB1872,Trigger)</f>
        <v>52520</v>
      </c>
      <c r="BB1872" s="98">
        <f>_xll.qlCalendarAdvance(Calendar,BB1871,AZ1872,"f",,Trigger)</f>
        <v>52524</v>
      </c>
      <c r="BC1872" s="98">
        <f>_xll.qlInterestRateIndexMaturity(Currency&amp;"ibor"&amp;Tenor,BB1872,Trigger)</f>
        <v>52707</v>
      </c>
      <c r="BD1872" s="242" t="e">
        <f>_xll.qlIndexFixing($AD$5,BA1872,TRUE,_xll.ohTrigger(Trigger,Trigger6M))</f>
        <v>#NUM!</v>
      </c>
      <c r="BE1872" s="242">
        <f>IFERROR(_xll.qlIndexFixing($BF$1,BA1872,,_xll.ohTrigger(Trigger,Trigger6M)),#N/A)</f>
        <v>1.5098080836336588E-2</v>
      </c>
    </row>
    <row r="1873" spans="52:57" ht="11.25" customHeight="1" x14ac:dyDescent="0.25">
      <c r="AZ1873" s="99" t="s">
        <v>83</v>
      </c>
      <c r="BA1873" s="98">
        <f>_xll.qlInterestRateIndexFixingDate(Currency&amp;"ibor"&amp;Tenor,BB1873,Trigger)</f>
        <v>52527</v>
      </c>
      <c r="BB1873" s="98">
        <f>_xll.qlCalendarAdvance(Calendar,BB1872,AZ1873,"f",,Trigger)</f>
        <v>52531</v>
      </c>
      <c r="BC1873" s="98">
        <f>_xll.qlInterestRateIndexMaturity(Currency&amp;"ibor"&amp;Tenor,BB1873,Trigger)</f>
        <v>52714</v>
      </c>
      <c r="BD1873" s="242" t="e">
        <f>_xll.qlIndexFixing($AD$5,BA1873,TRUE,_xll.ohTrigger(Trigger,Trigger6M))</f>
        <v>#NUM!</v>
      </c>
      <c r="BE1873" s="242">
        <f>IFERROR(_xll.qlIndexFixing($BF$1,BA1873,,_xll.ohTrigger(Trigger,Trigger6M)),#N/A)</f>
        <v>1.5098748631376838E-2</v>
      </c>
    </row>
    <row r="1874" spans="52:57" ht="11.25" customHeight="1" x14ac:dyDescent="0.25">
      <c r="AZ1874" s="99" t="s">
        <v>83</v>
      </c>
      <c r="BA1874" s="98">
        <f>_xll.qlInterestRateIndexFixingDate(Currency&amp;"ibor"&amp;Tenor,BB1874,Trigger)</f>
        <v>52534</v>
      </c>
      <c r="BB1874" s="98">
        <f>_xll.qlCalendarAdvance(Calendar,BB1873,AZ1874,"f",,Trigger)</f>
        <v>52538</v>
      </c>
      <c r="BC1874" s="98">
        <f>_xll.qlInterestRateIndexMaturity(Currency&amp;"ibor"&amp;Tenor,BB1874,Trigger)</f>
        <v>52720</v>
      </c>
      <c r="BD1874" s="242" t="e">
        <f>_xll.qlIndexFixing($AD$5,BA1874,TRUE,_xll.ohTrigger(Trigger,Trigger6M))</f>
        <v>#NUM!</v>
      </c>
      <c r="BE1874" s="242">
        <f>IFERROR(_xll.qlIndexFixing($BF$1,BA1874,,_xll.ohTrigger(Trigger,Trigger6M)),#N/A)</f>
        <v>1.5099059330976548E-2</v>
      </c>
    </row>
    <row r="1875" spans="52:57" ht="11.25" customHeight="1" x14ac:dyDescent="0.25">
      <c r="AZ1875" s="99" t="s">
        <v>83</v>
      </c>
      <c r="BA1875" s="98">
        <f>_xll.qlInterestRateIndexFixingDate(Currency&amp;"ibor"&amp;Tenor,BB1875,Trigger)</f>
        <v>52541</v>
      </c>
      <c r="BB1875" s="98">
        <f>_xll.qlCalendarAdvance(Calendar,BB1874,AZ1875,"f",,Trigger)</f>
        <v>52545</v>
      </c>
      <c r="BC1875" s="98">
        <f>_xll.qlInterestRateIndexMaturity(Currency&amp;"ibor"&amp;Tenor,BB1875,Trigger)</f>
        <v>52727</v>
      </c>
      <c r="BD1875" s="242" t="e">
        <f>_xll.qlIndexFixing($AD$5,BA1875,TRUE,_xll.ohTrigger(Trigger,Trigger6M))</f>
        <v>#NUM!</v>
      </c>
      <c r="BE1875" s="242">
        <f>IFERROR(_xll.qlIndexFixing($BF$1,BA1875,,_xll.ohTrigger(Trigger,Trigger6M)),#N/A)</f>
        <v>1.5099748391474878E-2</v>
      </c>
    </row>
    <row r="1876" spans="52:57" ht="11.25" customHeight="1" x14ac:dyDescent="0.25">
      <c r="AZ1876" s="99" t="s">
        <v>83</v>
      </c>
      <c r="BA1876" s="98">
        <f>_xll.qlInterestRateIndexFixingDate(Currency&amp;"ibor"&amp;Tenor,BB1876,Trigger)</f>
        <v>52548</v>
      </c>
      <c r="BB1876" s="98">
        <f>_xll.qlCalendarAdvance(Calendar,BB1875,AZ1876,"f",,Trigger)</f>
        <v>52552</v>
      </c>
      <c r="BC1876" s="98">
        <f>_xll.qlInterestRateIndexMaturity(Currency&amp;"ibor"&amp;Tenor,BB1876,Trigger)</f>
        <v>52734</v>
      </c>
      <c r="BD1876" s="242" t="e">
        <f>_xll.qlIndexFixing($AD$5,BA1876,TRUE,_xll.ohTrigger(Trigger,Trigger6M))</f>
        <v>#NUM!</v>
      </c>
      <c r="BE1876" s="242">
        <f>IFERROR(_xll.qlIndexFixing($BF$1,BA1876,,_xll.ohTrigger(Trigger,Trigger6M)),#N/A)</f>
        <v>1.5100448535087416E-2</v>
      </c>
    </row>
    <row r="1877" spans="52:57" ht="11.25" customHeight="1" x14ac:dyDescent="0.25">
      <c r="AZ1877" s="99" t="s">
        <v>83</v>
      </c>
      <c r="BA1877" s="98">
        <f>_xll.qlInterestRateIndexFixingDate(Currency&amp;"ibor"&amp;Tenor,BB1877,Trigger)</f>
        <v>52555</v>
      </c>
      <c r="BB1877" s="98">
        <f>_xll.qlCalendarAdvance(Calendar,BB1876,AZ1877,"f",,Trigger)</f>
        <v>52559</v>
      </c>
      <c r="BC1877" s="98">
        <f>_xll.qlInterestRateIndexMaturity(Currency&amp;"ibor"&amp;Tenor,BB1877,Trigger)</f>
        <v>52741</v>
      </c>
      <c r="BD1877" s="242" t="e">
        <f>_xll.qlIndexFixing($AD$5,BA1877,TRUE,_xll.ohTrigger(Trigger,Trigger6M))</f>
        <v>#NUM!</v>
      </c>
      <c r="BE1877" s="242">
        <f>IFERROR(_xll.qlIndexFixing($BF$1,BA1877,,_xll.ohTrigger(Trigger,Trigger6M)),#N/A)</f>
        <v>1.5101159787726618E-2</v>
      </c>
    </row>
    <row r="1878" spans="52:57" ht="11.25" customHeight="1" x14ac:dyDescent="0.25">
      <c r="AZ1878" s="99" t="s">
        <v>83</v>
      </c>
      <c r="BA1878" s="98">
        <f>_xll.qlInterestRateIndexFixingDate(Currency&amp;"ibor"&amp;Tenor,BB1878,Trigger)</f>
        <v>52562</v>
      </c>
      <c r="BB1878" s="98">
        <f>_xll.qlCalendarAdvance(Calendar,BB1877,AZ1878,"f",,Trigger)</f>
        <v>52566</v>
      </c>
      <c r="BC1878" s="98">
        <f>_xll.qlInterestRateIndexMaturity(Currency&amp;"ibor"&amp;Tenor,BB1878,Trigger)</f>
        <v>52749</v>
      </c>
      <c r="BD1878" s="242" t="e">
        <f>_xll.qlIndexFixing($AD$5,BA1878,TRUE,_xll.ohTrigger(Trigger,Trigger6M))</f>
        <v>#NUM!</v>
      </c>
      <c r="BE1878" s="242">
        <f>IFERROR(_xll.qlIndexFixing($BF$1,BA1878,,_xll.ohTrigger(Trigger,Trigger6M)),#N/A)</f>
        <v>1.5102253628874759E-2</v>
      </c>
    </row>
    <row r="1879" spans="52:57" ht="11.25" customHeight="1" x14ac:dyDescent="0.25">
      <c r="AZ1879" s="99" t="s">
        <v>83</v>
      </c>
      <c r="BA1879" s="98">
        <f>_xll.qlInterestRateIndexFixingDate(Currency&amp;"ibor"&amp;Tenor,BB1879,Trigger)</f>
        <v>52569</v>
      </c>
      <c r="BB1879" s="98">
        <f>_xll.qlCalendarAdvance(Calendar,BB1878,AZ1879,"f",,Trigger)</f>
        <v>52573</v>
      </c>
      <c r="BC1879" s="98">
        <f>_xll.qlInterestRateIndexMaturity(Currency&amp;"ibor"&amp;Tenor,BB1879,Trigger)</f>
        <v>52756</v>
      </c>
      <c r="BD1879" s="242" t="e">
        <f>_xll.qlIndexFixing($AD$5,BA1879,TRUE,_xll.ohTrigger(Trigger,Trigger6M))</f>
        <v>#NUM!</v>
      </c>
      <c r="BE1879" s="242">
        <f>IFERROR(_xll.qlIndexFixing($BF$1,BA1879,,_xll.ohTrigger(Trigger,Trigger6M)),#N/A)</f>
        <v>1.5102988014233404E-2</v>
      </c>
    </row>
    <row r="1880" spans="52:57" ht="11.25" customHeight="1" x14ac:dyDescent="0.25">
      <c r="AZ1880" s="99" t="s">
        <v>83</v>
      </c>
      <c r="BA1880" s="98">
        <f>_xll.qlInterestRateIndexFixingDate(Currency&amp;"ibor"&amp;Tenor,BB1880,Trigger)</f>
        <v>52576</v>
      </c>
      <c r="BB1880" s="98">
        <f>_xll.qlCalendarAdvance(Calendar,BB1879,AZ1880,"f",,Trigger)</f>
        <v>52580</v>
      </c>
      <c r="BC1880" s="98">
        <f>_xll.qlInterestRateIndexMaturity(Currency&amp;"ibor"&amp;Tenor,BB1880,Trigger)</f>
        <v>52763</v>
      </c>
      <c r="BD1880" s="242" t="e">
        <f>_xll.qlIndexFixing($AD$5,BA1880,TRUE,_xll.ohTrigger(Trigger,Trigger6M))</f>
        <v>#NUM!</v>
      </c>
      <c r="BE1880" s="242">
        <f>IFERROR(_xll.qlIndexFixing($BF$1,BA1880,,_xll.ohTrigger(Trigger,Trigger6M)),#N/A)</f>
        <v>1.5103733588680612E-2</v>
      </c>
    </row>
    <row r="1881" spans="52:57" ht="11.25" customHeight="1" x14ac:dyDescent="0.25">
      <c r="AZ1881" s="99" t="s">
        <v>83</v>
      </c>
      <c r="BA1881" s="98">
        <f>_xll.qlInterestRateIndexFixingDate(Currency&amp;"ibor"&amp;Tenor,BB1881,Trigger)</f>
        <v>52583</v>
      </c>
      <c r="BB1881" s="98">
        <f>_xll.qlCalendarAdvance(Calendar,BB1880,AZ1881,"f",,Trigger)</f>
        <v>52587</v>
      </c>
      <c r="BC1881" s="98">
        <f>_xll.qlInterestRateIndexMaturity(Currency&amp;"ibor"&amp;Tenor,BB1881,Trigger)</f>
        <v>52770</v>
      </c>
      <c r="BD1881" s="242" t="e">
        <f>_xll.qlIndexFixing($AD$5,BA1881,TRUE,_xll.ohTrigger(Trigger,Trigger6M))</f>
        <v>#NUM!</v>
      </c>
      <c r="BE1881" s="242">
        <f>IFERROR(_xll.qlIndexFixing($BF$1,BA1881,,_xll.ohTrigger(Trigger,Trigger6M)),#N/A)</f>
        <v>1.5104490378129644E-2</v>
      </c>
    </row>
    <row r="1882" spans="52:57" ht="11.25" customHeight="1" x14ac:dyDescent="0.25">
      <c r="AZ1882" s="99" t="s">
        <v>83</v>
      </c>
      <c r="BA1882" s="98">
        <f>_xll.qlInterestRateIndexFixingDate(Currency&amp;"ibor"&amp;Tenor,BB1882,Trigger)</f>
        <v>52589</v>
      </c>
      <c r="BB1882" s="98">
        <f>_xll.qlCalendarAdvance(Calendar,BB1881,AZ1882,"f",,Trigger)</f>
        <v>52594</v>
      </c>
      <c r="BC1882" s="98">
        <f>_xll.qlInterestRateIndexMaturity(Currency&amp;"ibor"&amp;Tenor,BB1882,Trigger)</f>
        <v>52777</v>
      </c>
      <c r="BD1882" s="242" t="e">
        <f>_xll.qlIndexFixing($AD$5,BA1882,TRUE,_xll.ohTrigger(Trigger,Trigger6M))</f>
        <v>#NUM!</v>
      </c>
      <c r="BE1882" s="242">
        <f>IFERROR(_xll.qlIndexFixing($BF$1,BA1882,,_xll.ohTrigger(Trigger,Trigger6M)),#N/A)</f>
        <v>1.5105258408496816E-2</v>
      </c>
    </row>
    <row r="1883" spans="52:57" ht="11.25" customHeight="1" x14ac:dyDescent="0.25">
      <c r="AZ1883" s="99" t="s">
        <v>83</v>
      </c>
      <c r="BA1883" s="98">
        <f>_xll.qlInterestRateIndexFixingDate(Currency&amp;"ibor"&amp;Tenor,BB1883,Trigger)</f>
        <v>52596</v>
      </c>
      <c r="BB1883" s="98">
        <f>_xll.qlCalendarAdvance(Calendar,BB1882,AZ1883,"f",,Trigger)</f>
        <v>52601</v>
      </c>
      <c r="BC1883" s="98">
        <f>_xll.qlInterestRateIndexMaturity(Currency&amp;"ibor"&amp;Tenor,BB1883,Trigger)</f>
        <v>52783</v>
      </c>
      <c r="BD1883" s="242" t="e">
        <f>_xll.qlIndexFixing($AD$5,BA1883,TRUE,_xll.ohTrigger(Trigger,Trigger6M))</f>
        <v>#NUM!</v>
      </c>
      <c r="BE1883" s="242">
        <f>IFERROR(_xll.qlIndexFixing($BF$1,BA1883,,_xll.ohTrigger(Trigger,Trigger6M)),#N/A)</f>
        <v>1.5105662044284957E-2</v>
      </c>
    </row>
    <row r="1884" spans="52:57" ht="11.25" customHeight="1" x14ac:dyDescent="0.25">
      <c r="AZ1884" s="99" t="s">
        <v>83</v>
      </c>
      <c r="BA1884" s="98">
        <f>_xll.qlInterestRateIndexFixingDate(Currency&amp;"ibor"&amp;Tenor,BB1884,Trigger)</f>
        <v>52604</v>
      </c>
      <c r="BB1884" s="98">
        <f>_xll.qlCalendarAdvance(Calendar,BB1883,AZ1884,"f",,Trigger)</f>
        <v>52608</v>
      </c>
      <c r="BC1884" s="98">
        <f>_xll.qlInterestRateIndexMaturity(Currency&amp;"ibor"&amp;Tenor,BB1884,Trigger)</f>
        <v>52790</v>
      </c>
      <c r="BD1884" s="242" t="e">
        <f>_xll.qlIndexFixing($AD$5,BA1884,TRUE,_xll.ohTrigger(Trigger,Trigger6M))</f>
        <v>#NUM!</v>
      </c>
      <c r="BE1884" s="242">
        <f>IFERROR(_xll.qlIndexFixing($BF$1,BA1884,,_xll.ohTrigger(Trigger,Trigger6M)),#N/A)</f>
        <v>1.5106451785697882E-2</v>
      </c>
    </row>
    <row r="1885" spans="52:57" ht="11.25" customHeight="1" x14ac:dyDescent="0.25">
      <c r="AZ1885" s="99" t="s">
        <v>83</v>
      </c>
      <c r="BA1885" s="98">
        <f>_xll.qlInterestRateIndexFixingDate(Currency&amp;"ibor"&amp;Tenor,BB1885,Trigger)</f>
        <v>52611</v>
      </c>
      <c r="BB1885" s="98">
        <f>_xll.qlCalendarAdvance(Calendar,BB1884,AZ1885,"f",,Trigger)</f>
        <v>52615</v>
      </c>
      <c r="BC1885" s="98">
        <f>_xll.qlInterestRateIndexMaturity(Currency&amp;"ibor"&amp;Tenor,BB1885,Trigger)</f>
        <v>52797</v>
      </c>
      <c r="BD1885" s="242" t="e">
        <f>_xll.qlIndexFixing($AD$5,BA1885,TRUE,_xll.ohTrigger(Trigger,Trigger6M))</f>
        <v>#NUM!</v>
      </c>
      <c r="BE1885" s="242">
        <f>IFERROR(_xll.qlIndexFixing($BF$1,BA1885,,_xll.ohTrigger(Trigger,Trigger6M)),#N/A)</f>
        <v>1.5107252843451199E-2</v>
      </c>
    </row>
    <row r="1886" spans="52:57" ht="11.25" customHeight="1" x14ac:dyDescent="0.25">
      <c r="AZ1886" s="99" t="s">
        <v>83</v>
      </c>
      <c r="BA1886" s="98">
        <f>_xll.qlInterestRateIndexFixingDate(Currency&amp;"ibor"&amp;Tenor,BB1886,Trigger)</f>
        <v>52618</v>
      </c>
      <c r="BB1886" s="98">
        <f>_xll.qlCalendarAdvance(Calendar,BB1885,AZ1886,"f",,Trigger)</f>
        <v>52622</v>
      </c>
      <c r="BC1886" s="98">
        <f>_xll.qlInterestRateIndexMaturity(Currency&amp;"ibor"&amp;Tenor,BB1886,Trigger)</f>
        <v>52804</v>
      </c>
      <c r="BD1886" s="242" t="e">
        <f>_xll.qlIndexFixing($AD$5,BA1886,TRUE,_xll.ohTrigger(Trigger,Trigger6M))</f>
        <v>#NUM!</v>
      </c>
      <c r="BE1886" s="242">
        <f>IFERROR(_xll.qlIndexFixing($BF$1,BA1886,,_xll.ohTrigger(Trigger,Trigger6M)),#N/A)</f>
        <v>1.5108065243459564E-2</v>
      </c>
    </row>
    <row r="1887" spans="52:57" ht="11.25" customHeight="1" x14ac:dyDescent="0.25">
      <c r="AZ1887" s="99" t="s">
        <v>83</v>
      </c>
      <c r="BA1887" s="98">
        <f>_xll.qlInterestRateIndexFixingDate(Currency&amp;"ibor"&amp;Tenor,BB1887,Trigger)</f>
        <v>52625</v>
      </c>
      <c r="BB1887" s="98">
        <f>_xll.qlCalendarAdvance(Calendar,BB1886,AZ1887,"f",,Trigger)</f>
        <v>52629</v>
      </c>
      <c r="BC1887" s="98">
        <f>_xll.qlInterestRateIndexMaturity(Currency&amp;"ibor"&amp;Tenor,BB1887,Trigger)</f>
        <v>52811</v>
      </c>
      <c r="BD1887" s="242" t="e">
        <f>_xll.qlIndexFixing($AD$5,BA1887,TRUE,_xll.ohTrigger(Trigger,Trigger6M))</f>
        <v>#NUM!</v>
      </c>
      <c r="BE1887" s="242">
        <f>IFERROR(_xll.qlIndexFixing($BF$1,BA1887,,_xll.ohTrigger(Trigger,Trigger6M)),#N/A)</f>
        <v>1.5108889011638508E-2</v>
      </c>
    </row>
    <row r="1888" spans="52:57" ht="11.25" customHeight="1" x14ac:dyDescent="0.25">
      <c r="AZ1888" s="99" t="s">
        <v>83</v>
      </c>
      <c r="BA1888" s="98">
        <f>_xll.qlInterestRateIndexFixingDate(Currency&amp;"ibor"&amp;Tenor,BB1888,Trigger)</f>
        <v>52632</v>
      </c>
      <c r="BB1888" s="98">
        <f>_xll.qlCalendarAdvance(Calendar,BB1887,AZ1888,"f",,Trigger)</f>
        <v>52636</v>
      </c>
      <c r="BC1888" s="98">
        <f>_xll.qlInterestRateIndexMaturity(Currency&amp;"ibor"&amp;Tenor,BB1888,Trigger)</f>
        <v>52818</v>
      </c>
      <c r="BD1888" s="242" t="e">
        <f>_xll.qlIndexFixing($AD$5,BA1888,TRUE,_xll.ohTrigger(Trigger,Trigger6M))</f>
        <v>#NUM!</v>
      </c>
      <c r="BE1888" s="242">
        <f>IFERROR(_xll.qlIndexFixing($BF$1,BA1888,,_xll.ohTrigger(Trigger,Trigger6M)),#N/A)</f>
        <v>1.5109724173904446E-2</v>
      </c>
    </row>
    <row r="1889" spans="52:57" ht="11.25" customHeight="1" x14ac:dyDescent="0.25">
      <c r="AZ1889" s="99" t="s">
        <v>83</v>
      </c>
      <c r="BA1889" s="98">
        <f>_xll.qlInterestRateIndexFixingDate(Currency&amp;"ibor"&amp;Tenor,BB1889,Trigger)</f>
        <v>52639</v>
      </c>
      <c r="BB1889" s="98">
        <f>_xll.qlCalendarAdvance(Calendar,BB1888,AZ1889,"f",,Trigger)</f>
        <v>52643</v>
      </c>
      <c r="BC1889" s="98">
        <f>_xll.qlInterestRateIndexMaturity(Currency&amp;"ibor"&amp;Tenor,BB1889,Trigger)</f>
        <v>52825</v>
      </c>
      <c r="BD1889" s="242" t="e">
        <f>_xll.qlIndexFixing($AD$5,BA1889,TRUE,_xll.ohTrigger(Trigger,Trigger6M))</f>
        <v>#NUM!</v>
      </c>
      <c r="BE1889" s="242">
        <f>IFERROR(_xll.qlIndexFixing($BF$1,BA1889,,_xll.ohTrigger(Trigger,Trigger6M)),#N/A)</f>
        <v>1.511057075617247E-2</v>
      </c>
    </row>
    <row r="1890" spans="52:57" ht="11.25" customHeight="1" x14ac:dyDescent="0.25">
      <c r="AZ1890" s="99" t="s">
        <v>83</v>
      </c>
      <c r="BA1890" s="98">
        <f>_xll.qlInterestRateIndexFixingDate(Currency&amp;"ibor"&amp;Tenor,BB1890,Trigger)</f>
        <v>52646</v>
      </c>
      <c r="BB1890" s="98">
        <f>_xll.qlCalendarAdvance(Calendar,BB1889,AZ1890,"f",,Trigger)</f>
        <v>52650</v>
      </c>
      <c r="BC1890" s="98">
        <f>_xll.qlInterestRateIndexMaturity(Currency&amp;"ibor"&amp;Tenor,BB1890,Trigger)</f>
        <v>52832</v>
      </c>
      <c r="BD1890" s="242" t="e">
        <f>_xll.qlIndexFixing($AD$5,BA1890,TRUE,_xll.ohTrigger(Trigger,Trigger6M))</f>
        <v>#NUM!</v>
      </c>
      <c r="BE1890" s="242">
        <f>IFERROR(_xll.qlIndexFixing($BF$1,BA1890,,_xll.ohTrigger(Trigger,Trigger6M)),#N/A)</f>
        <v>1.5111428784359872E-2</v>
      </c>
    </row>
    <row r="1891" spans="52:57" ht="11.25" customHeight="1" x14ac:dyDescent="0.25">
      <c r="AZ1891" s="99" t="s">
        <v>83</v>
      </c>
      <c r="BA1891" s="98">
        <f>_xll.qlInterestRateIndexFixingDate(Currency&amp;"ibor"&amp;Tenor,BB1891,Trigger)</f>
        <v>52653</v>
      </c>
      <c r="BB1891" s="98">
        <f>_xll.qlCalendarAdvance(Calendar,BB1890,AZ1891,"f",,Trigger)</f>
        <v>52657</v>
      </c>
      <c r="BC1891" s="98">
        <f>_xll.qlInterestRateIndexMaturity(Currency&amp;"ibor"&amp;Tenor,BB1891,Trigger)</f>
        <v>52841</v>
      </c>
      <c r="BD1891" s="242" t="e">
        <f>_xll.qlIndexFixing($AD$5,BA1891,TRUE,_xll.ohTrigger(Trigger,Trigger6M))</f>
        <v>#NUM!</v>
      </c>
      <c r="BE1891" s="242">
        <f>IFERROR(_xll.qlIndexFixing($BF$1,BA1891,,_xll.ohTrigger(Trigger,Trigger6M)),#N/A)</f>
        <v>1.5113063407959589E-2</v>
      </c>
    </row>
    <row r="1892" spans="52:57" ht="11.25" customHeight="1" x14ac:dyDescent="0.25">
      <c r="AZ1892" s="99" t="s">
        <v>83</v>
      </c>
      <c r="BA1892" s="98">
        <f>_xll.qlInterestRateIndexFixingDate(Currency&amp;"ibor"&amp;Tenor,BB1892,Trigger)</f>
        <v>52660</v>
      </c>
      <c r="BB1892" s="98">
        <f>_xll.qlCalendarAdvance(Calendar,BB1891,AZ1892,"f",,Trigger)</f>
        <v>52664</v>
      </c>
      <c r="BC1892" s="98">
        <f>_xll.qlInterestRateIndexMaturity(Currency&amp;"ibor"&amp;Tenor,BB1892,Trigger)</f>
        <v>52848</v>
      </c>
      <c r="BD1892" s="242" t="e">
        <f>_xll.qlIndexFixing($AD$5,BA1892,TRUE,_xll.ohTrigger(Trigger,Trigger6M))</f>
        <v>#NUM!</v>
      </c>
      <c r="BE1892" s="242">
        <f>IFERROR(_xll.qlIndexFixing($BF$1,BA1892,,_xll.ohTrigger(Trigger,Trigger6M)),#N/A)</f>
        <v>1.5113946140339824E-2</v>
      </c>
    </row>
    <row r="1893" spans="52:57" ht="11.25" customHeight="1" x14ac:dyDescent="0.25">
      <c r="AZ1893" s="99" t="s">
        <v>83</v>
      </c>
      <c r="BA1893" s="98">
        <f>_xll.qlInterestRateIndexFixingDate(Currency&amp;"ibor"&amp;Tenor,BB1893,Trigger)</f>
        <v>52667</v>
      </c>
      <c r="BB1893" s="98">
        <f>_xll.qlCalendarAdvance(Calendar,BB1892,AZ1893,"f",,Trigger)</f>
        <v>52671</v>
      </c>
      <c r="BC1893" s="98">
        <f>_xll.qlInterestRateIndexMaturity(Currency&amp;"ibor"&amp;Tenor,BB1893,Trigger)</f>
        <v>52855</v>
      </c>
      <c r="BD1893" s="242" t="e">
        <f>_xll.qlIndexFixing($AD$5,BA1893,TRUE,_xll.ohTrigger(Trigger,Trigger6M))</f>
        <v>#NUM!</v>
      </c>
      <c r="BE1893" s="242">
        <f>IFERROR(_xll.qlIndexFixing($BF$1,BA1893,,_xll.ohTrigger(Trigger,Trigger6M)),#N/A)</f>
        <v>1.5114840401060516E-2</v>
      </c>
    </row>
    <row r="1894" spans="52:57" ht="11.25" customHeight="1" x14ac:dyDescent="0.25">
      <c r="AZ1894" s="99" t="s">
        <v>83</v>
      </c>
      <c r="BA1894" s="98">
        <f>_xll.qlInterestRateIndexFixingDate(Currency&amp;"ibor"&amp;Tenor,BB1894,Trigger)</f>
        <v>52674</v>
      </c>
      <c r="BB1894" s="98">
        <f>_xll.qlCalendarAdvance(Calendar,BB1893,AZ1894,"f",,Trigger)</f>
        <v>52678</v>
      </c>
      <c r="BC1894" s="98">
        <f>_xll.qlInterestRateIndexMaturity(Currency&amp;"ibor"&amp;Tenor,BB1894,Trigger)</f>
        <v>52862</v>
      </c>
      <c r="BD1894" s="242" t="e">
        <f>_xll.qlIndexFixing($AD$5,BA1894,TRUE,_xll.ohTrigger(Trigger,Trigger6M))</f>
        <v>#NUM!</v>
      </c>
      <c r="BE1894" s="242">
        <f>IFERROR(_xll.qlIndexFixing($BF$1,BA1894,,_xll.ohTrigger(Trigger,Trigger6M)),#N/A)</f>
        <v>1.5115746216039627E-2</v>
      </c>
    </row>
    <row r="1895" spans="52:57" ht="11.25" customHeight="1" x14ac:dyDescent="0.25">
      <c r="AZ1895" s="99" t="s">
        <v>83</v>
      </c>
      <c r="BA1895" s="98">
        <f>_xll.qlInterestRateIndexFixingDate(Currency&amp;"ibor"&amp;Tenor,BB1895,Trigger)</f>
        <v>52681</v>
      </c>
      <c r="BB1895" s="98">
        <f>_xll.qlCalendarAdvance(Calendar,BB1894,AZ1895,"f",,Trigger)</f>
        <v>52685</v>
      </c>
      <c r="BC1895" s="98">
        <f>_xll.qlInterestRateIndexMaturity(Currency&amp;"ibor"&amp;Tenor,BB1895,Trigger)</f>
        <v>52869</v>
      </c>
      <c r="BD1895" s="242" t="e">
        <f>_xll.qlIndexFixing($AD$5,BA1895,TRUE,_xll.ohTrigger(Trigger,Trigger6M))</f>
        <v>#NUM!</v>
      </c>
      <c r="BE1895" s="242">
        <f>IFERROR(_xll.qlIndexFixing($BF$1,BA1895,,_xll.ohTrigger(Trigger,Trigger6M)),#N/A)</f>
        <v>1.5116663611198162E-2</v>
      </c>
    </row>
    <row r="1896" spans="52:57" ht="11.25" customHeight="1" x14ac:dyDescent="0.25">
      <c r="AZ1896" s="99" t="s">
        <v>83</v>
      </c>
      <c r="BA1896" s="98">
        <f>_xll.qlInterestRateIndexFixingDate(Currency&amp;"ibor"&amp;Tenor,BB1896,Trigger)</f>
        <v>52688</v>
      </c>
      <c r="BB1896" s="98">
        <f>_xll.qlCalendarAdvance(Calendar,BB1895,AZ1896,"f",,Trigger)</f>
        <v>52692</v>
      </c>
      <c r="BC1896" s="98">
        <f>_xll.qlInterestRateIndexMaturity(Currency&amp;"ibor"&amp;Tenor,BB1896,Trigger)</f>
        <v>52875</v>
      </c>
      <c r="BD1896" s="242" t="e">
        <f>_xll.qlIndexFixing($AD$5,BA1896,TRUE,_xll.ohTrigger(Trigger,Trigger6M))</f>
        <v>#NUM!</v>
      </c>
      <c r="BE1896" s="242">
        <f>IFERROR(_xll.qlIndexFixing($BF$1,BA1896,,_xll.ohTrigger(Trigger,Trigger6M)),#N/A)</f>
        <v>1.5117205643289985E-2</v>
      </c>
    </row>
    <row r="1897" spans="52:57" ht="11.25" customHeight="1" x14ac:dyDescent="0.25">
      <c r="AZ1897" s="99" t="s">
        <v>83</v>
      </c>
      <c r="BA1897" s="98">
        <f>_xll.qlInterestRateIndexFixingDate(Currency&amp;"ibor"&amp;Tenor,BB1897,Trigger)</f>
        <v>52695</v>
      </c>
      <c r="BB1897" s="98">
        <f>_xll.qlCalendarAdvance(Calendar,BB1896,AZ1897,"f",,Trigger)</f>
        <v>52699</v>
      </c>
      <c r="BC1897" s="98">
        <f>_xll.qlInterestRateIndexMaturity(Currency&amp;"ibor"&amp;Tenor,BB1897,Trigger)</f>
        <v>52882</v>
      </c>
      <c r="BD1897" s="242" t="e">
        <f>_xll.qlIndexFixing($AD$5,BA1897,TRUE,_xll.ohTrigger(Trigger,Trigger6M))</f>
        <v>#NUM!</v>
      </c>
      <c r="BE1897" s="242">
        <f>IFERROR(_xll.qlIndexFixing($BF$1,BA1897,,_xll.ohTrigger(Trigger,Trigger6M)),#N/A)</f>
        <v>1.5118145397449941E-2</v>
      </c>
    </row>
    <row r="1898" spans="52:57" ht="11.25" customHeight="1" x14ac:dyDescent="0.25">
      <c r="AZ1898" s="99" t="s">
        <v>83</v>
      </c>
      <c r="BA1898" s="98">
        <f>_xll.qlInterestRateIndexFixingDate(Currency&amp;"ibor"&amp;Tenor,BB1898,Trigger)</f>
        <v>52700</v>
      </c>
      <c r="BB1898" s="98">
        <f>_xll.qlCalendarAdvance(Calendar,BB1897,AZ1898,"f",,Trigger)</f>
        <v>52706</v>
      </c>
      <c r="BC1898" s="98">
        <f>_xll.qlInterestRateIndexMaturity(Currency&amp;"ibor"&amp;Tenor,BB1898,Trigger)</f>
        <v>52889</v>
      </c>
      <c r="BD1898" s="242" t="e">
        <f>_xll.qlIndexFixing($AD$5,BA1898,TRUE,_xll.ohTrigger(Trigger,Trigger6M))</f>
        <v>#NUM!</v>
      </c>
      <c r="BE1898" s="242">
        <f>IFERROR(_xll.qlIndexFixing($BF$1,BA1898,,_xll.ohTrigger(Trigger,Trigger6M)),#N/A)</f>
        <v>1.5119096807207912E-2</v>
      </c>
    </row>
    <row r="1899" spans="52:57" ht="11.25" customHeight="1" x14ac:dyDescent="0.25">
      <c r="AZ1899" s="99" t="s">
        <v>83</v>
      </c>
      <c r="BA1899" s="98">
        <f>_xll.qlInterestRateIndexFixingDate(Currency&amp;"ibor"&amp;Tenor,BB1899,Trigger)</f>
        <v>52709</v>
      </c>
      <c r="BB1899" s="98">
        <f>_xll.qlCalendarAdvance(Calendar,BB1898,AZ1899,"f",,Trigger)</f>
        <v>52713</v>
      </c>
      <c r="BC1899" s="98">
        <f>_xll.qlInterestRateIndexMaturity(Currency&amp;"ibor"&amp;Tenor,BB1899,Trigger)</f>
        <v>52896</v>
      </c>
      <c r="BD1899" s="242" t="e">
        <f>_xll.qlIndexFixing($AD$5,BA1899,TRUE,_xll.ohTrigger(Trigger,Trigger6M))</f>
        <v>#NUM!</v>
      </c>
      <c r="BE1899" s="242">
        <f>IFERROR(_xll.qlIndexFixing($BF$1,BA1899,,_xll.ohTrigger(Trigger,Trigger6M)),#N/A)</f>
        <v>1.5120059898483276E-2</v>
      </c>
    </row>
    <row r="1900" spans="52:57" ht="11.25" customHeight="1" x14ac:dyDescent="0.25">
      <c r="AZ1900" s="99" t="s">
        <v>83</v>
      </c>
      <c r="BA1900" s="98">
        <f>_xll.qlInterestRateIndexFixingDate(Currency&amp;"ibor"&amp;Tenor,BB1900,Trigger)</f>
        <v>52716</v>
      </c>
      <c r="BB1900" s="98">
        <f>_xll.qlCalendarAdvance(Calendar,BB1899,AZ1900,"f",,Trigger)</f>
        <v>52720</v>
      </c>
      <c r="BC1900" s="98">
        <f>_xll.qlInterestRateIndexMaturity(Currency&amp;"ibor"&amp;Tenor,BB1900,Trigger)</f>
        <v>52904</v>
      </c>
      <c r="BD1900" s="242" t="e">
        <f>_xll.qlIndexFixing($AD$5,BA1900,TRUE,_xll.ohTrigger(Trigger,Trigger6M))</f>
        <v>#NUM!</v>
      </c>
      <c r="BE1900" s="242">
        <f>IFERROR(_xll.qlIndexFixing($BF$1,BA1900,,_xll.ohTrigger(Trigger,Trigger6M)),#N/A)</f>
        <v>1.5121425196886511E-2</v>
      </c>
    </row>
    <row r="1901" spans="52:57" ht="11.25" customHeight="1" x14ac:dyDescent="0.25">
      <c r="AZ1901" s="99" t="s">
        <v>83</v>
      </c>
      <c r="BA1901" s="98">
        <f>_xll.qlInterestRateIndexFixingDate(Currency&amp;"ibor"&amp;Tenor,BB1901,Trigger)</f>
        <v>52723</v>
      </c>
      <c r="BB1901" s="98">
        <f>_xll.qlCalendarAdvance(Calendar,BB1900,AZ1901,"f",,Trigger)</f>
        <v>52727</v>
      </c>
      <c r="BC1901" s="98">
        <f>_xll.qlInterestRateIndexMaturity(Currency&amp;"ibor"&amp;Tenor,BB1901,Trigger)</f>
        <v>52911</v>
      </c>
      <c r="BD1901" s="242" t="e">
        <f>_xll.qlIndexFixing($AD$5,BA1901,TRUE,_xll.ohTrigger(Trigger,Trigger6M))</f>
        <v>#NUM!</v>
      </c>
      <c r="BE1901" s="242">
        <f>IFERROR(_xll.qlIndexFixing($BF$1,BA1901,,_xll.ohTrigger(Trigger,Trigger6M)),#N/A)</f>
        <v>1.5122412617448781E-2</v>
      </c>
    </row>
    <row r="1902" spans="52:57" ht="11.25" customHeight="1" x14ac:dyDescent="0.25">
      <c r="AZ1902" s="99" t="s">
        <v>83</v>
      </c>
      <c r="BA1902" s="98">
        <f>_xll.qlInterestRateIndexFixingDate(Currency&amp;"ibor"&amp;Tenor,BB1902,Trigger)</f>
        <v>52730</v>
      </c>
      <c r="BB1902" s="98">
        <f>_xll.qlCalendarAdvance(Calendar,BB1901,AZ1902,"f",,Trigger)</f>
        <v>52734</v>
      </c>
      <c r="BC1902" s="98">
        <f>_xll.qlInterestRateIndexMaturity(Currency&amp;"ibor"&amp;Tenor,BB1902,Trigger)</f>
        <v>52918</v>
      </c>
      <c r="BD1902" s="242" t="e">
        <f>_xll.qlIndexFixing($AD$5,BA1902,TRUE,_xll.ohTrigger(Trigger,Trigger6M))</f>
        <v>#NUM!</v>
      </c>
      <c r="BE1902" s="242">
        <f>IFERROR(_xll.qlIndexFixing($BF$1,BA1902,,_xll.ohTrigger(Trigger,Trigger6M)),#N/A)</f>
        <v>1.5123411799635337E-2</v>
      </c>
    </row>
    <row r="1903" spans="52:57" ht="11.25" customHeight="1" x14ac:dyDescent="0.25">
      <c r="AZ1903" s="99" t="s">
        <v>83</v>
      </c>
      <c r="BA1903" s="98">
        <f>_xll.qlInterestRateIndexFixingDate(Currency&amp;"ibor"&amp;Tenor,BB1903,Trigger)</f>
        <v>52737</v>
      </c>
      <c r="BB1903" s="98">
        <f>_xll.qlCalendarAdvance(Calendar,BB1902,AZ1903,"f",,Trigger)</f>
        <v>52741</v>
      </c>
      <c r="BC1903" s="98">
        <f>_xll.qlInterestRateIndexMaturity(Currency&amp;"ibor"&amp;Tenor,BB1903,Trigger)</f>
        <v>52925</v>
      </c>
      <c r="BD1903" s="242" t="e">
        <f>_xll.qlIndexFixing($AD$5,BA1903,TRUE,_xll.ohTrigger(Trigger,Trigger6M))</f>
        <v>#NUM!</v>
      </c>
      <c r="BE1903" s="242">
        <f>IFERROR(_xll.qlIndexFixing($BF$1,BA1903,,_xll.ohTrigger(Trigger,Trigger6M)),#N/A)</f>
        <v>1.5124422769368482E-2</v>
      </c>
    </row>
    <row r="1904" spans="52:57" ht="11.25" customHeight="1" x14ac:dyDescent="0.25">
      <c r="AZ1904" s="99" t="s">
        <v>83</v>
      </c>
      <c r="BA1904" s="98">
        <f>_xll.qlInterestRateIndexFixingDate(Currency&amp;"ibor"&amp;Tenor,BB1904,Trigger)</f>
        <v>52744</v>
      </c>
      <c r="BB1904" s="98">
        <f>_xll.qlCalendarAdvance(Calendar,BB1903,AZ1904,"f",,Trigger)</f>
        <v>52748</v>
      </c>
      <c r="BC1904" s="98">
        <f>_xll.qlInterestRateIndexMaturity(Currency&amp;"ibor"&amp;Tenor,BB1904,Trigger)</f>
        <v>52931</v>
      </c>
      <c r="BD1904" s="242" t="e">
        <f>_xll.qlIndexFixing($AD$5,BA1904,TRUE,_xll.ohTrigger(Trigger,Trigger6M))</f>
        <v>#NUM!</v>
      </c>
      <c r="BE1904" s="242">
        <f>IFERROR(_xll.qlIndexFixing($BF$1,BA1904,,_xll.ohTrigger(Trigger,Trigger6M)),#N/A)</f>
        <v>1.5125051484834088E-2</v>
      </c>
    </row>
    <row r="1905" spans="52:57" ht="11.25" customHeight="1" x14ac:dyDescent="0.25">
      <c r="AZ1905" s="99" t="s">
        <v>83</v>
      </c>
      <c r="BA1905" s="98">
        <f>_xll.qlInterestRateIndexFixingDate(Currency&amp;"ibor"&amp;Tenor,BB1905,Trigger)</f>
        <v>52751</v>
      </c>
      <c r="BB1905" s="98">
        <f>_xll.qlCalendarAdvance(Calendar,BB1904,AZ1905,"f",,Trigger)</f>
        <v>52755</v>
      </c>
      <c r="BC1905" s="98">
        <f>_xll.qlInterestRateIndexMaturity(Currency&amp;"ibor"&amp;Tenor,BB1905,Trigger)</f>
        <v>52938</v>
      </c>
      <c r="BD1905" s="242" t="e">
        <f>_xll.qlIndexFixing($AD$5,BA1905,TRUE,_xll.ohTrigger(Trigger,Trigger6M))</f>
        <v>#NUM!</v>
      </c>
      <c r="BE1905" s="242">
        <f>IFERROR(_xll.qlIndexFixing($BF$1,BA1905,,_xll.ohTrigger(Trigger,Trigger6M)),#N/A)</f>
        <v>1.5126085209542979E-2</v>
      </c>
    </row>
    <row r="1906" spans="52:57" ht="11.25" customHeight="1" x14ac:dyDescent="0.25">
      <c r="AZ1906" s="99" t="s">
        <v>83</v>
      </c>
      <c r="BA1906" s="98">
        <f>_xll.qlInterestRateIndexFixingDate(Currency&amp;"ibor"&amp;Tenor,BB1906,Trigger)</f>
        <v>52758</v>
      </c>
      <c r="BB1906" s="98">
        <f>_xll.qlCalendarAdvance(Calendar,BB1905,AZ1906,"f",,Trigger)</f>
        <v>52762</v>
      </c>
      <c r="BC1906" s="98">
        <f>_xll.qlInterestRateIndexMaturity(Currency&amp;"ibor"&amp;Tenor,BB1906,Trigger)</f>
        <v>52945</v>
      </c>
      <c r="BD1906" s="242" t="e">
        <f>_xll.qlIndexFixing($AD$5,BA1906,TRUE,_xll.ohTrigger(Trigger,Trigger6M))</f>
        <v>#NUM!</v>
      </c>
      <c r="BE1906" s="242">
        <f>IFERROR(_xll.qlIndexFixing($BF$1,BA1906,,_xll.ohTrigger(Trigger,Trigger6M)),#N/A)</f>
        <v>1.5127130797214942E-2</v>
      </c>
    </row>
    <row r="1907" spans="52:57" ht="11.25" customHeight="1" x14ac:dyDescent="0.25">
      <c r="AZ1907" s="99" t="s">
        <v>83</v>
      </c>
      <c r="BA1907" s="98">
        <f>_xll.qlInterestRateIndexFixingDate(Currency&amp;"ibor"&amp;Tenor,BB1907,Trigger)</f>
        <v>52765</v>
      </c>
      <c r="BB1907" s="98">
        <f>_xll.qlCalendarAdvance(Calendar,BB1906,AZ1907,"f",,Trigger)</f>
        <v>52769</v>
      </c>
      <c r="BC1907" s="98">
        <f>_xll.qlInterestRateIndexMaturity(Currency&amp;"ibor"&amp;Tenor,BB1907,Trigger)</f>
        <v>52952</v>
      </c>
      <c r="BD1907" s="242" t="e">
        <f>_xll.qlIndexFixing($AD$5,BA1907,TRUE,_xll.ohTrigger(Trigger,Trigger6M))</f>
        <v>#NUM!</v>
      </c>
      <c r="BE1907" s="242">
        <f>IFERROR(_xll.qlIndexFixing($BF$1,BA1907,,_xll.ohTrigger(Trigger,Trigger6M)),#N/A)</f>
        <v>1.5128188273770226E-2</v>
      </c>
    </row>
    <row r="1908" spans="52:57" ht="11.25" customHeight="1" x14ac:dyDescent="0.25">
      <c r="AZ1908" s="99" t="s">
        <v>83</v>
      </c>
      <c r="BA1908" s="98">
        <f>_xll.qlInterestRateIndexFixingDate(Currency&amp;"ibor"&amp;Tenor,BB1908,Trigger)</f>
        <v>52772</v>
      </c>
      <c r="BB1908" s="98">
        <f>_xll.qlCalendarAdvance(Calendar,BB1907,AZ1908,"f",,Trigger)</f>
        <v>52776</v>
      </c>
      <c r="BC1908" s="98">
        <f>_xll.qlInterestRateIndexMaturity(Currency&amp;"ibor"&amp;Tenor,BB1908,Trigger)</f>
        <v>52959</v>
      </c>
      <c r="BD1908" s="242" t="e">
        <f>_xll.qlIndexFixing($AD$5,BA1908,TRUE,_xll.ohTrigger(Trigger,Trigger6M))</f>
        <v>#NUM!</v>
      </c>
      <c r="BE1908" s="242">
        <f>IFERROR(_xll.qlIndexFixing($BF$1,BA1908,,_xll.ohTrigger(Trigger,Trigger6M)),#N/A)</f>
        <v>1.5129257665131702E-2</v>
      </c>
    </row>
    <row r="1909" spans="52:57" ht="11.25" customHeight="1" x14ac:dyDescent="0.25">
      <c r="AZ1909" s="99" t="s">
        <v>83</v>
      </c>
      <c r="BA1909" s="98">
        <f>_xll.qlInterestRateIndexFixingDate(Currency&amp;"ibor"&amp;Tenor,BB1909,Trigger)</f>
        <v>52779</v>
      </c>
      <c r="BB1909" s="98">
        <f>_xll.qlCalendarAdvance(Calendar,BB1908,AZ1909,"f",,Trigger)</f>
        <v>52783</v>
      </c>
      <c r="BC1909" s="98">
        <f>_xll.qlInterestRateIndexMaturity(Currency&amp;"ibor"&amp;Tenor,BB1909,Trigger)</f>
        <v>52967</v>
      </c>
      <c r="BD1909" s="242" t="e">
        <f>_xll.qlIndexFixing($AD$5,BA1909,TRUE,_xll.ohTrigger(Trigger,Trigger6M))</f>
        <v>#NUM!</v>
      </c>
      <c r="BE1909" s="242">
        <f>IFERROR(_xll.qlIndexFixing($BF$1,BA1909,,_xll.ohTrigger(Trigger,Trigger6M)),#N/A)</f>
        <v>1.5130737577899348E-2</v>
      </c>
    </row>
    <row r="1910" spans="52:57" ht="11.25" customHeight="1" x14ac:dyDescent="0.25">
      <c r="AZ1910" s="99" t="s">
        <v>83</v>
      </c>
      <c r="BA1910" s="98">
        <f>_xll.qlInterestRateIndexFixingDate(Currency&amp;"ibor"&amp;Tenor,BB1910,Trigger)</f>
        <v>52786</v>
      </c>
      <c r="BB1910" s="98">
        <f>_xll.qlCalendarAdvance(Calendar,BB1909,AZ1910,"f",,Trigger)</f>
        <v>52790</v>
      </c>
      <c r="BC1910" s="98">
        <f>_xll.qlInterestRateIndexMaturity(Currency&amp;"ibor"&amp;Tenor,BB1910,Trigger)</f>
        <v>52974</v>
      </c>
      <c r="BD1910" s="242" t="e">
        <f>_xll.qlIndexFixing($AD$5,BA1910,TRUE,_xll.ohTrigger(Trigger,Trigger6M))</f>
        <v>#NUM!</v>
      </c>
      <c r="BE1910" s="242">
        <f>IFERROR(_xll.qlIndexFixing($BF$1,BA1910,,_xll.ohTrigger(Trigger,Trigger6M)),#N/A)</f>
        <v>1.5131831786291502E-2</v>
      </c>
    </row>
    <row r="1911" spans="52:57" ht="11.25" customHeight="1" x14ac:dyDescent="0.25">
      <c r="AZ1911" s="99" t="s">
        <v>83</v>
      </c>
      <c r="BA1911" s="98">
        <f>_xll.qlInterestRateIndexFixingDate(Currency&amp;"ibor"&amp;Tenor,BB1911,Trigger)</f>
        <v>52793</v>
      </c>
      <c r="BB1911" s="98">
        <f>_xll.qlCalendarAdvance(Calendar,BB1910,AZ1911,"f",,Trigger)</f>
        <v>52797</v>
      </c>
      <c r="BC1911" s="98">
        <f>_xll.qlInterestRateIndexMaturity(Currency&amp;"ibor"&amp;Tenor,BB1911,Trigger)</f>
        <v>52981</v>
      </c>
      <c r="BD1911" s="242" t="e">
        <f>_xll.qlIndexFixing($AD$5,BA1911,TRUE,_xll.ohTrigger(Trigger,Trigger6M))</f>
        <v>#NUM!</v>
      </c>
      <c r="BE1911" s="242">
        <f>IFERROR(_xll.qlIndexFixing($BF$1,BA1911,,_xll.ohTrigger(Trigger,Trigger6M)),#N/A)</f>
        <v>1.5132937989614358E-2</v>
      </c>
    </row>
    <row r="1912" spans="52:57" ht="11.25" customHeight="1" x14ac:dyDescent="0.25">
      <c r="AZ1912" s="99" t="s">
        <v>83</v>
      </c>
      <c r="BA1912" s="98">
        <f>_xll.qlInterestRateIndexFixingDate(Currency&amp;"ibor"&amp;Tenor,BB1912,Trigger)</f>
        <v>52800</v>
      </c>
      <c r="BB1912" s="98">
        <f>_xll.qlCalendarAdvance(Calendar,BB1911,AZ1912,"f",,Trigger)</f>
        <v>52804</v>
      </c>
      <c r="BC1912" s="98">
        <f>_xll.qlInterestRateIndexMaturity(Currency&amp;"ibor"&amp;Tenor,BB1912,Trigger)</f>
        <v>52988</v>
      </c>
      <c r="BD1912" s="242" t="e">
        <f>_xll.qlIndexFixing($AD$5,BA1912,TRUE,_xll.ohTrigger(Trigger,Trigger6M))</f>
        <v>#NUM!</v>
      </c>
      <c r="BE1912" s="242">
        <f>IFERROR(_xll.qlIndexFixing($BF$1,BA1912,,_xll.ohTrigger(Trigger,Trigger6M)),#N/A)</f>
        <v>1.5134056213792395E-2</v>
      </c>
    </row>
    <row r="1913" spans="52:57" ht="11.25" customHeight="1" x14ac:dyDescent="0.25">
      <c r="AZ1913" s="99" t="s">
        <v>83</v>
      </c>
      <c r="BA1913" s="98">
        <f>_xll.qlInterestRateIndexFixingDate(Currency&amp;"ibor"&amp;Tenor,BB1913,Trigger)</f>
        <v>52807</v>
      </c>
      <c r="BB1913" s="98">
        <f>_xll.qlCalendarAdvance(Calendar,BB1912,AZ1913,"f",,Trigger)</f>
        <v>52811</v>
      </c>
      <c r="BC1913" s="98">
        <f>_xll.qlInterestRateIndexMaturity(Currency&amp;"ibor"&amp;Tenor,BB1913,Trigger)</f>
        <v>52995</v>
      </c>
      <c r="BD1913" s="242" t="e">
        <f>_xll.qlIndexFixing($AD$5,BA1913,TRUE,_xll.ohTrigger(Trigger,Trigger6M))</f>
        <v>#NUM!</v>
      </c>
      <c r="BE1913" s="242">
        <f>IFERROR(_xll.qlIndexFixing($BF$1,BA1913,,_xll.ohTrigger(Trigger,Trigger6M)),#N/A)</f>
        <v>1.5135186484749657E-2</v>
      </c>
    </row>
    <row r="1914" spans="52:57" ht="11.25" customHeight="1" x14ac:dyDescent="0.25">
      <c r="AZ1914" s="99" t="s">
        <v>83</v>
      </c>
      <c r="BA1914" s="98">
        <f>_xll.qlInterestRateIndexFixingDate(Currency&amp;"ibor"&amp;Tenor,BB1914,Trigger)</f>
        <v>52814</v>
      </c>
      <c r="BB1914" s="98">
        <f>_xll.qlCalendarAdvance(Calendar,BB1913,AZ1914,"f",,Trigger)</f>
        <v>52818</v>
      </c>
      <c r="BC1914" s="98">
        <f>_xll.qlInterestRateIndexMaturity(Currency&amp;"ibor"&amp;Tenor,BB1914,Trigger)</f>
        <v>53002</v>
      </c>
      <c r="BD1914" s="242" t="e">
        <f>_xll.qlIndexFixing($AD$5,BA1914,TRUE,_xll.ohTrigger(Trigger,Trigger6M))</f>
        <v>#NUM!</v>
      </c>
      <c r="BE1914" s="242">
        <f>IFERROR(_xll.qlIndexFixing($BF$1,BA1914,,_xll.ohTrigger(Trigger,Trigger6M)),#N/A)</f>
        <v>1.513632882841193E-2</v>
      </c>
    </row>
    <row r="1915" spans="52:57" ht="11.25" customHeight="1" x14ac:dyDescent="0.25">
      <c r="AZ1915" s="99" t="s">
        <v>83</v>
      </c>
      <c r="BA1915" s="98">
        <f>_xll.qlInterestRateIndexFixingDate(Currency&amp;"ibor"&amp;Tenor,BB1915,Trigger)</f>
        <v>52821</v>
      </c>
      <c r="BB1915" s="98">
        <f>_xll.qlCalendarAdvance(Calendar,BB1914,AZ1915,"f",,Trigger)</f>
        <v>52825</v>
      </c>
      <c r="BC1915" s="98">
        <f>_xll.qlInterestRateIndexMaturity(Currency&amp;"ibor"&amp;Tenor,BB1915,Trigger)</f>
        <v>53009</v>
      </c>
      <c r="BD1915" s="242" t="e">
        <f>_xll.qlIndexFixing($AD$5,BA1915,TRUE,_xll.ohTrigger(Trigger,Trigger6M))</f>
        <v>#NUM!</v>
      </c>
      <c r="BE1915" s="242">
        <f>IFERROR(_xll.qlIndexFixing($BF$1,BA1915,,_xll.ohTrigger(Trigger,Trigger6M)),#N/A)</f>
        <v>1.5137483270703259E-2</v>
      </c>
    </row>
    <row r="1916" spans="52:57" ht="11.25" customHeight="1" x14ac:dyDescent="0.25">
      <c r="AZ1916" s="99" t="s">
        <v>83</v>
      </c>
      <c r="BA1916" s="98">
        <f>_xll.qlInterestRateIndexFixingDate(Currency&amp;"ibor"&amp;Tenor,BB1916,Trigger)</f>
        <v>52828</v>
      </c>
      <c r="BB1916" s="98">
        <f>_xll.qlCalendarAdvance(Calendar,BB1915,AZ1916,"f",,Trigger)</f>
        <v>52832</v>
      </c>
      <c r="BC1916" s="98">
        <f>_xll.qlInterestRateIndexMaturity(Currency&amp;"ibor"&amp;Tenor,BB1916,Trigger)</f>
        <v>53016</v>
      </c>
      <c r="BD1916" s="242" t="e">
        <f>_xll.qlIndexFixing($AD$5,BA1916,TRUE,_xll.ohTrigger(Trigger,Trigger6M))</f>
        <v>#NUM!</v>
      </c>
      <c r="BE1916" s="242">
        <f>IFERROR(_xll.qlIndexFixing($BF$1,BA1916,,_xll.ohTrigger(Trigger,Trigger6M)),#N/A)</f>
        <v>1.5138649837549424E-2</v>
      </c>
    </row>
    <row r="1917" spans="52:57" ht="11.25" customHeight="1" x14ac:dyDescent="0.25">
      <c r="AZ1917" s="99" t="s">
        <v>83</v>
      </c>
      <c r="BA1917" s="98">
        <f>_xll.qlInterestRateIndexFixingDate(Currency&amp;"ibor"&amp;Tenor,BB1917,Trigger)</f>
        <v>52835</v>
      </c>
      <c r="BB1917" s="98">
        <f>_xll.qlCalendarAdvance(Calendar,BB1916,AZ1917,"f",,Trigger)</f>
        <v>52839</v>
      </c>
      <c r="BC1917" s="98">
        <f>_xll.qlInterestRateIndexMaturity(Currency&amp;"ibor"&amp;Tenor,BB1917,Trigger)</f>
        <v>53021</v>
      </c>
      <c r="BD1917" s="242" t="e">
        <f>_xll.qlIndexFixing($AD$5,BA1917,TRUE,_xll.ohTrigger(Trigger,Trigger6M))</f>
        <v>#NUM!</v>
      </c>
      <c r="BE1917" s="242">
        <f>IFERROR(_xll.qlIndexFixing($BF$1,BA1917,,_xll.ohTrigger(Trigger,Trigger6M)),#N/A)</f>
        <v>1.51390168071975E-2</v>
      </c>
    </row>
    <row r="1918" spans="52:57" ht="11.25" customHeight="1" x14ac:dyDescent="0.25">
      <c r="AZ1918" s="99" t="s">
        <v>83</v>
      </c>
      <c r="BA1918" s="98">
        <f>_xll.qlInterestRateIndexFixingDate(Currency&amp;"ibor"&amp;Tenor,BB1918,Trigger)</f>
        <v>52842</v>
      </c>
      <c r="BB1918" s="98">
        <f>_xll.qlCalendarAdvance(Calendar,BB1917,AZ1918,"f",,Trigger)</f>
        <v>52846</v>
      </c>
      <c r="BC1918" s="98">
        <f>_xll.qlInterestRateIndexMaturity(Currency&amp;"ibor"&amp;Tenor,BB1918,Trigger)</f>
        <v>53027</v>
      </c>
      <c r="BD1918" s="242" t="e">
        <f>_xll.qlIndexFixing($AD$5,BA1918,TRUE,_xll.ohTrigger(Trigger,Trigger6M))</f>
        <v>#NUM!</v>
      </c>
      <c r="BE1918" s="242">
        <f>IFERROR(_xll.qlIndexFixing($BF$1,BA1918,,_xll.ohTrigger(Trigger,Trigger6M)),#N/A)</f>
        <v>1.5139799192553963E-2</v>
      </c>
    </row>
    <row r="1919" spans="52:57" ht="11.25" customHeight="1" x14ac:dyDescent="0.25">
      <c r="AZ1919" s="99" t="s">
        <v>83</v>
      </c>
      <c r="BA1919" s="98">
        <f>_xll.qlInterestRateIndexFixingDate(Currency&amp;"ibor"&amp;Tenor,BB1919,Trigger)</f>
        <v>52849</v>
      </c>
      <c r="BB1919" s="98">
        <f>_xll.qlCalendarAdvance(Calendar,BB1918,AZ1919,"f",,Trigger)</f>
        <v>52853</v>
      </c>
      <c r="BC1919" s="98">
        <f>_xll.qlInterestRateIndexMaturity(Currency&amp;"ibor"&amp;Tenor,BB1919,Trigger)</f>
        <v>53034</v>
      </c>
      <c r="BD1919" s="242" t="e">
        <f>_xll.qlIndexFixing($AD$5,BA1919,TRUE,_xll.ohTrigger(Trigger,Trigger6M))</f>
        <v>#NUM!</v>
      </c>
      <c r="BE1919" s="242">
        <f>IFERROR(_xll.qlIndexFixing($BF$1,BA1919,,_xll.ohTrigger(Trigger,Trigger6M)),#N/A)</f>
        <v>1.5140999496646988E-2</v>
      </c>
    </row>
    <row r="1920" spans="52:57" ht="11.25" customHeight="1" x14ac:dyDescent="0.25">
      <c r="AZ1920" s="99" t="s">
        <v>83</v>
      </c>
      <c r="BA1920" s="98">
        <f>_xll.qlInterestRateIndexFixingDate(Currency&amp;"ibor"&amp;Tenor,BB1920,Trigger)</f>
        <v>52856</v>
      </c>
      <c r="BB1920" s="98">
        <f>_xll.qlCalendarAdvance(Calendar,BB1919,AZ1920,"f",,Trigger)</f>
        <v>52860</v>
      </c>
      <c r="BC1920" s="98">
        <f>_xll.qlInterestRateIndexMaturity(Currency&amp;"ibor"&amp;Tenor,BB1920,Trigger)</f>
        <v>53041</v>
      </c>
      <c r="BD1920" s="242" t="e">
        <f>_xll.qlIndexFixing($AD$5,BA1920,TRUE,_xll.ohTrigger(Trigger,Trigger6M))</f>
        <v>#NUM!</v>
      </c>
      <c r="BE1920" s="242">
        <f>IFERROR(_xll.qlIndexFixing($BF$1,BA1920,,_xll.ohTrigger(Trigger,Trigger6M)),#N/A)</f>
        <v>1.5142212021895371E-2</v>
      </c>
    </row>
    <row r="1921" spans="52:57" ht="11.25" customHeight="1" x14ac:dyDescent="0.25">
      <c r="AZ1921" s="99" t="s">
        <v>83</v>
      </c>
      <c r="BA1921" s="98">
        <f>_xll.qlInterestRateIndexFixingDate(Currency&amp;"ibor"&amp;Tenor,BB1921,Trigger)</f>
        <v>52863</v>
      </c>
      <c r="BB1921" s="98">
        <f>_xll.qlCalendarAdvance(Calendar,BB1920,AZ1921,"f",,Trigger)</f>
        <v>52867</v>
      </c>
      <c r="BC1921" s="98">
        <f>_xll.qlInterestRateIndexMaturity(Currency&amp;"ibor"&amp;Tenor,BB1921,Trigger)</f>
        <v>53048</v>
      </c>
      <c r="BD1921" s="242" t="e">
        <f>_xll.qlIndexFixing($AD$5,BA1921,TRUE,_xll.ohTrigger(Trigger,Trigger6M))</f>
        <v>#NUM!</v>
      </c>
      <c r="BE1921" s="242">
        <f>IFERROR(_xll.qlIndexFixing($BF$1,BA1921,,_xll.ohTrigger(Trigger,Trigger6M)),#N/A)</f>
        <v>1.5143436794222245E-2</v>
      </c>
    </row>
    <row r="1922" spans="52:57" ht="11.25" customHeight="1" x14ac:dyDescent="0.25">
      <c r="AZ1922" s="99" t="s">
        <v>83</v>
      </c>
      <c r="BA1922" s="98">
        <f>_xll.qlInterestRateIndexFixingDate(Currency&amp;"ibor"&amp;Tenor,BB1922,Trigger)</f>
        <v>52870</v>
      </c>
      <c r="BB1922" s="98">
        <f>_xll.qlCalendarAdvance(Calendar,BB1921,AZ1922,"f",,Trigger)</f>
        <v>52874</v>
      </c>
      <c r="BC1922" s="98">
        <f>_xll.qlInterestRateIndexMaturity(Currency&amp;"ibor"&amp;Tenor,BB1922,Trigger)</f>
        <v>53056</v>
      </c>
      <c r="BD1922" s="242" t="e">
        <f>_xll.qlIndexFixing($AD$5,BA1922,TRUE,_xll.ohTrigger(Trigger,Trigger6M))</f>
        <v>#NUM!</v>
      </c>
      <c r="BE1922" s="242">
        <f>IFERROR(_xll.qlIndexFixing($BF$1,BA1922,,_xll.ohTrigger(Trigger,Trigger6M)),#N/A)</f>
        <v>1.5145084226925457E-2</v>
      </c>
    </row>
    <row r="1923" spans="52:57" ht="11.25" customHeight="1" x14ac:dyDescent="0.25">
      <c r="AZ1923" s="99" t="s">
        <v>83</v>
      </c>
      <c r="BA1923" s="98">
        <f>_xll.qlInterestRateIndexFixingDate(Currency&amp;"ibor"&amp;Tenor,BB1923,Trigger)</f>
        <v>52877</v>
      </c>
      <c r="BB1923" s="98">
        <f>_xll.qlCalendarAdvance(Calendar,BB1922,AZ1923,"f",,Trigger)</f>
        <v>52881</v>
      </c>
      <c r="BC1923" s="98">
        <f>_xll.qlInterestRateIndexMaturity(Currency&amp;"ibor"&amp;Tenor,BB1923,Trigger)</f>
        <v>53063</v>
      </c>
      <c r="BD1923" s="242" t="e">
        <f>_xll.qlIndexFixing($AD$5,BA1923,TRUE,_xll.ohTrigger(Trigger,Trigger6M))</f>
        <v>#NUM!</v>
      </c>
      <c r="BE1923" s="242">
        <f>IFERROR(_xll.qlIndexFixing($BF$1,BA1923,,_xll.ohTrigger(Trigger,Trigger6M)),#N/A)</f>
        <v>1.5146334511062778E-2</v>
      </c>
    </row>
    <row r="1924" spans="52:57" ht="11.25" customHeight="1" x14ac:dyDescent="0.25">
      <c r="AZ1924" s="99" t="s">
        <v>83</v>
      </c>
      <c r="BA1924" s="98">
        <f>_xll.qlInterestRateIndexFixingDate(Currency&amp;"ibor"&amp;Tenor,BB1924,Trigger)</f>
        <v>52884</v>
      </c>
      <c r="BB1924" s="98">
        <f>_xll.qlCalendarAdvance(Calendar,BB1923,AZ1924,"f",,Trigger)</f>
        <v>52888</v>
      </c>
      <c r="BC1924" s="98">
        <f>_xll.qlInterestRateIndexMaturity(Currency&amp;"ibor"&amp;Tenor,BB1924,Trigger)</f>
        <v>53070</v>
      </c>
      <c r="BD1924" s="242" t="e">
        <f>_xll.qlIndexFixing($AD$5,BA1924,TRUE,_xll.ohTrigger(Trigger,Trigger6M))</f>
        <v>#NUM!</v>
      </c>
      <c r="BE1924" s="242">
        <f>IFERROR(_xll.qlIndexFixing($BF$1,BA1924,,_xll.ohTrigger(Trigger,Trigger6M)),#N/A)</f>
        <v>1.5147597122423298E-2</v>
      </c>
    </row>
    <row r="1925" spans="52:57" ht="11.25" customHeight="1" x14ac:dyDescent="0.25">
      <c r="AZ1925" s="99" t="s">
        <v>83</v>
      </c>
      <c r="BA1925" s="98">
        <f>_xll.qlInterestRateIndexFixingDate(Currency&amp;"ibor"&amp;Tenor,BB1925,Trigger)</f>
        <v>52891</v>
      </c>
      <c r="BB1925" s="98">
        <f>_xll.qlCalendarAdvance(Calendar,BB1924,AZ1925,"f",,Trigger)</f>
        <v>52895</v>
      </c>
      <c r="BC1925" s="98">
        <f>_xll.qlInterestRateIndexMaturity(Currency&amp;"ibor"&amp;Tenor,BB1925,Trigger)</f>
        <v>53077</v>
      </c>
      <c r="BD1925" s="242" t="e">
        <f>_xll.qlIndexFixing($AD$5,BA1925,TRUE,_xll.ohTrigger(Trigger,Trigger6M))</f>
        <v>#NUM!</v>
      </c>
      <c r="BE1925" s="242">
        <f>IFERROR(_xll.qlIndexFixing($BF$1,BA1925,,_xll.ohTrigger(Trigger,Trigger6M)),#N/A)</f>
        <v>1.5148872086931333E-2</v>
      </c>
    </row>
    <row r="1926" spans="52:57" ht="11.25" customHeight="1" x14ac:dyDescent="0.25">
      <c r="AZ1926" s="99" t="s">
        <v>83</v>
      </c>
      <c r="BA1926" s="98">
        <f>_xll.qlInterestRateIndexFixingDate(Currency&amp;"ibor"&amp;Tenor,BB1926,Trigger)</f>
        <v>52898</v>
      </c>
      <c r="BB1926" s="98">
        <f>_xll.qlCalendarAdvance(Calendar,BB1925,AZ1926,"f",,Trigger)</f>
        <v>52902</v>
      </c>
      <c r="BC1926" s="98">
        <f>_xll.qlInterestRateIndexMaturity(Currency&amp;"ibor"&amp;Tenor,BB1926,Trigger)</f>
        <v>53084</v>
      </c>
      <c r="BD1926" s="242" t="e">
        <f>_xll.qlIndexFixing($AD$5,BA1926,TRUE,_xll.ohTrigger(Trigger,Trigger6M))</f>
        <v>#NUM!</v>
      </c>
      <c r="BE1926" s="242">
        <f>IFERROR(_xll.qlIndexFixing($BF$1,BA1926,,_xll.ohTrigger(Trigger,Trigger6M)),#N/A)</f>
        <v>1.5150159430512957E-2</v>
      </c>
    </row>
    <row r="1927" spans="52:57" ht="11.25" customHeight="1" x14ac:dyDescent="0.25">
      <c r="AZ1927" s="99" t="s">
        <v>83</v>
      </c>
      <c r="BA1927" s="98">
        <f>_xll.qlInterestRateIndexFixingDate(Currency&amp;"ibor"&amp;Tenor,BB1927,Trigger)</f>
        <v>52905</v>
      </c>
      <c r="BB1927" s="98">
        <f>_xll.qlCalendarAdvance(Calendar,BB1926,AZ1927,"f",,Trigger)</f>
        <v>52909</v>
      </c>
      <c r="BC1927" s="98">
        <f>_xll.qlInterestRateIndexMaturity(Currency&amp;"ibor"&amp;Tenor,BB1927,Trigger)</f>
        <v>53090</v>
      </c>
      <c r="BD1927" s="242" t="e">
        <f>_xll.qlIndexFixing($AD$5,BA1927,TRUE,_xll.ohTrigger(Trigger,Trigger6M))</f>
        <v>#NUM!</v>
      </c>
      <c r="BE1927" s="242">
        <f>IFERROR(_xll.qlIndexFixing($BF$1,BA1927,,_xll.ohTrigger(Trigger,Trigger6M)),#N/A)</f>
        <v>1.5151044068561104E-2</v>
      </c>
    </row>
    <row r="1928" spans="52:57" ht="11.25" customHeight="1" x14ac:dyDescent="0.25">
      <c r="AZ1928" s="99" t="s">
        <v>83</v>
      </c>
      <c r="BA1928" s="98">
        <f>_xll.qlInterestRateIndexFixingDate(Currency&amp;"ibor"&amp;Tenor,BB1928,Trigger)</f>
        <v>52912</v>
      </c>
      <c r="BB1928" s="98">
        <f>_xll.qlCalendarAdvance(Calendar,BB1927,AZ1928,"f",,Trigger)</f>
        <v>52916</v>
      </c>
      <c r="BC1928" s="98">
        <f>_xll.qlInterestRateIndexMaturity(Currency&amp;"ibor"&amp;Tenor,BB1928,Trigger)</f>
        <v>53097</v>
      </c>
      <c r="BD1928" s="242" t="e">
        <f>_xll.qlIndexFixing($AD$5,BA1928,TRUE,_xll.ohTrigger(Trigger,Trigger6M))</f>
        <v>#NUM!</v>
      </c>
      <c r="BE1928" s="242">
        <f>IFERROR(_xll.qlIndexFixing($BF$1,BA1928,,_xll.ohTrigger(Trigger,Trigger6M)),#N/A)</f>
        <v>1.5152355296308919E-2</v>
      </c>
    </row>
    <row r="1929" spans="52:57" ht="11.25" customHeight="1" x14ac:dyDescent="0.25">
      <c r="AZ1929" s="99" t="s">
        <v>83</v>
      </c>
      <c r="BA1929" s="98">
        <f>_xll.qlInterestRateIndexFixingDate(Currency&amp;"ibor"&amp;Tenor,BB1929,Trigger)</f>
        <v>52919</v>
      </c>
      <c r="BB1929" s="98">
        <f>_xll.qlCalendarAdvance(Calendar,BB1928,AZ1929,"f",,Trigger)</f>
        <v>52923</v>
      </c>
      <c r="BC1929" s="98">
        <f>_xll.qlInterestRateIndexMaturity(Currency&amp;"ibor"&amp;Tenor,BB1929,Trigger)</f>
        <v>53104</v>
      </c>
      <c r="BD1929" s="242" t="e">
        <f>_xll.qlIndexFixing($AD$5,BA1929,TRUE,_xll.ohTrigger(Trigger,Trigger6M))</f>
        <v>#NUM!</v>
      </c>
      <c r="BE1929" s="242">
        <f>IFERROR(_xll.qlIndexFixing($BF$1,BA1929,,_xll.ohTrigger(Trigger,Trigger6M)),#N/A)</f>
        <v>1.5153678978531315E-2</v>
      </c>
    </row>
    <row r="1930" spans="52:57" ht="11.25" customHeight="1" x14ac:dyDescent="0.25">
      <c r="AZ1930" s="99" t="s">
        <v>83</v>
      </c>
      <c r="BA1930" s="98">
        <f>_xll.qlInterestRateIndexFixingDate(Currency&amp;"ibor"&amp;Tenor,BB1930,Trigger)</f>
        <v>52926</v>
      </c>
      <c r="BB1930" s="98">
        <f>_xll.qlCalendarAdvance(Calendar,BB1929,AZ1930,"f",,Trigger)</f>
        <v>52930</v>
      </c>
      <c r="BC1930" s="98">
        <f>_xll.qlInterestRateIndexMaturity(Currency&amp;"ibor"&amp;Tenor,BB1930,Trigger)</f>
        <v>53111</v>
      </c>
      <c r="BD1930" s="242" t="e">
        <f>_xll.qlIndexFixing($AD$5,BA1930,TRUE,_xll.ohTrigger(Trigger,Trigger6M))</f>
        <v>#NUM!</v>
      </c>
      <c r="BE1930" s="242">
        <f>IFERROR(_xll.qlIndexFixing($BF$1,BA1930,,_xll.ohTrigger(Trigger,Trigger6M)),#N/A)</f>
        <v>1.5155015141152745E-2</v>
      </c>
    </row>
    <row r="1931" spans="52:57" ht="11.25" customHeight="1" x14ac:dyDescent="0.25">
      <c r="AZ1931" s="99" t="s">
        <v>83</v>
      </c>
      <c r="BA1931" s="98">
        <f>_xll.qlInterestRateIndexFixingDate(Currency&amp;"ibor"&amp;Tenor,BB1931,Trigger)</f>
        <v>52933</v>
      </c>
      <c r="BB1931" s="98">
        <f>_xll.qlCalendarAdvance(Calendar,BB1930,AZ1931,"f",,Trigger)</f>
        <v>52937</v>
      </c>
      <c r="BC1931" s="98">
        <f>_xll.qlInterestRateIndexMaturity(Currency&amp;"ibor"&amp;Tenor,BB1931,Trigger)</f>
        <v>53119</v>
      </c>
      <c r="BD1931" s="242" t="e">
        <f>_xll.qlIndexFixing($AD$5,BA1931,TRUE,_xll.ohTrigger(Trigger,Trigger6M))</f>
        <v>#NUM!</v>
      </c>
      <c r="BE1931" s="242">
        <f>IFERROR(_xll.qlIndexFixing($BF$1,BA1931,,_xll.ohTrigger(Trigger,Trigger6M)),#N/A)</f>
        <v>1.5156782741952479E-2</v>
      </c>
    </row>
    <row r="1932" spans="52:57" ht="11.25" customHeight="1" x14ac:dyDescent="0.25">
      <c r="AZ1932" s="99" t="s">
        <v>83</v>
      </c>
      <c r="BA1932" s="98">
        <f>_xll.qlInterestRateIndexFixingDate(Currency&amp;"ibor"&amp;Tenor,BB1932,Trigger)</f>
        <v>52940</v>
      </c>
      <c r="BB1932" s="98">
        <f>_xll.qlCalendarAdvance(Calendar,BB1931,AZ1932,"f",,Trigger)</f>
        <v>52944</v>
      </c>
      <c r="BC1932" s="98">
        <f>_xll.qlInterestRateIndexMaturity(Currency&amp;"ibor"&amp;Tenor,BB1932,Trigger)</f>
        <v>53126</v>
      </c>
      <c r="BD1932" s="242" t="e">
        <f>_xll.qlIndexFixing($AD$5,BA1932,TRUE,_xll.ohTrigger(Trigger,Trigger6M))</f>
        <v>#NUM!</v>
      </c>
      <c r="BE1932" s="242">
        <f>IFERROR(_xll.qlIndexFixing($BF$1,BA1932,,_xll.ohTrigger(Trigger,Trigger6M)),#N/A)</f>
        <v>1.5158144904435948E-2</v>
      </c>
    </row>
    <row r="1933" spans="52:57" ht="11.25" customHeight="1" x14ac:dyDescent="0.25">
      <c r="AZ1933" s="99" t="s">
        <v>83</v>
      </c>
      <c r="BA1933" s="98">
        <f>_xll.qlInterestRateIndexFixingDate(Currency&amp;"ibor"&amp;Tenor,BB1933,Trigger)</f>
        <v>52947</v>
      </c>
      <c r="BB1933" s="98">
        <f>_xll.qlCalendarAdvance(Calendar,BB1932,AZ1933,"f",,Trigger)</f>
        <v>52951</v>
      </c>
      <c r="BC1933" s="98">
        <f>_xll.qlInterestRateIndexMaturity(Currency&amp;"ibor"&amp;Tenor,BB1933,Trigger)</f>
        <v>53133</v>
      </c>
      <c r="BD1933" s="242" t="e">
        <f>_xll.qlIndexFixing($AD$5,BA1933,TRUE,_xll.ohTrigger(Trigger,Trigger6M))</f>
        <v>#NUM!</v>
      </c>
      <c r="BE1933" s="242">
        <f>IFERROR(_xll.qlIndexFixing($BF$1,BA1933,,_xll.ohTrigger(Trigger,Trigger6M)),#N/A)</f>
        <v>1.5159519627481678E-2</v>
      </c>
    </row>
    <row r="1934" spans="52:57" ht="11.25" customHeight="1" x14ac:dyDescent="0.25">
      <c r="AZ1934" s="99" t="s">
        <v>83</v>
      </c>
      <c r="BA1934" s="98">
        <f>_xll.qlInterestRateIndexFixingDate(Currency&amp;"ibor"&amp;Tenor,BB1934,Trigger)</f>
        <v>52953</v>
      </c>
      <c r="BB1934" s="98">
        <f>_xll.qlCalendarAdvance(Calendar,BB1933,AZ1934,"f",,Trigger)</f>
        <v>52958</v>
      </c>
      <c r="BC1934" s="98">
        <f>_xll.qlInterestRateIndexMaturity(Currency&amp;"ibor"&amp;Tenor,BB1934,Trigger)</f>
        <v>53140</v>
      </c>
      <c r="BD1934" s="242" t="e">
        <f>_xll.qlIndexFixing($AD$5,BA1934,TRUE,_xll.ohTrigger(Trigger,Trigger6M))</f>
        <v>#NUM!</v>
      </c>
      <c r="BE1934" s="242">
        <f>IFERROR(_xll.qlIndexFixing($BF$1,BA1934,,_xll.ohTrigger(Trigger,Trigger6M)),#N/A)</f>
        <v>1.5160906937019256E-2</v>
      </c>
    </row>
    <row r="1935" spans="52:57" ht="11.25" customHeight="1" x14ac:dyDescent="0.25">
      <c r="AZ1935" s="99" t="s">
        <v>83</v>
      </c>
      <c r="BA1935" s="98">
        <f>_xll.qlInterestRateIndexFixingDate(Currency&amp;"ibor"&amp;Tenor,BB1935,Trigger)</f>
        <v>52961</v>
      </c>
      <c r="BB1935" s="98">
        <f>_xll.qlCalendarAdvance(Calendar,BB1934,AZ1935,"f",,Trigger)</f>
        <v>52965</v>
      </c>
      <c r="BC1935" s="98">
        <f>_xll.qlInterestRateIndexMaturity(Currency&amp;"ibor"&amp;Tenor,BB1935,Trigger)</f>
        <v>53146</v>
      </c>
      <c r="BD1935" s="242" t="e">
        <f>_xll.qlIndexFixing($AD$5,BA1935,TRUE,_xll.ohTrigger(Trigger,Trigger6M))</f>
        <v>#NUM!</v>
      </c>
      <c r="BE1935" s="242">
        <f>IFERROR(_xll.qlIndexFixing($BF$1,BA1935,,_xll.ohTrigger(Trigger,Trigger6M)),#N/A)</f>
        <v>1.5161884067682633E-2</v>
      </c>
    </row>
    <row r="1936" spans="52:57" ht="11.25" customHeight="1" x14ac:dyDescent="0.25">
      <c r="AZ1936" s="99" t="s">
        <v>83</v>
      </c>
      <c r="BA1936" s="98">
        <f>_xll.qlInterestRateIndexFixingDate(Currency&amp;"ibor"&amp;Tenor,BB1936,Trigger)</f>
        <v>52968</v>
      </c>
      <c r="BB1936" s="98">
        <f>_xll.qlCalendarAdvance(Calendar,BB1935,AZ1936,"f",,Trigger)</f>
        <v>52972</v>
      </c>
      <c r="BC1936" s="98">
        <f>_xll.qlInterestRateIndexMaturity(Currency&amp;"ibor"&amp;Tenor,BB1936,Trigger)</f>
        <v>53153</v>
      </c>
      <c r="BD1936" s="242" t="e">
        <f>_xll.qlIndexFixing($AD$5,BA1936,TRUE,_xll.ohTrigger(Trigger,Trigger6M))</f>
        <v>#NUM!</v>
      </c>
      <c r="BE1936" s="242">
        <f>IFERROR(_xll.qlIndexFixing($BF$1,BA1936,,_xll.ohTrigger(Trigger,Trigger6M)),#N/A)</f>
        <v>1.5163295657162193E-2</v>
      </c>
    </row>
    <row r="1937" spans="52:57" ht="11.25" customHeight="1" x14ac:dyDescent="0.25">
      <c r="AZ1937" s="99" t="s">
        <v>83</v>
      </c>
      <c r="BA1937" s="98">
        <f>_xll.qlInterestRateIndexFixingDate(Currency&amp;"ibor"&amp;Tenor,BB1937,Trigger)</f>
        <v>52975</v>
      </c>
      <c r="BB1937" s="98">
        <f>_xll.qlCalendarAdvance(Calendar,BB1936,AZ1937,"f",,Trigger)</f>
        <v>52979</v>
      </c>
      <c r="BC1937" s="98">
        <f>_xll.qlInterestRateIndexMaturity(Currency&amp;"ibor"&amp;Tenor,BB1937,Trigger)</f>
        <v>53160</v>
      </c>
      <c r="BD1937" s="242" t="e">
        <f>_xll.qlIndexFixing($AD$5,BA1937,TRUE,_xll.ohTrigger(Trigger,Trigger6M))</f>
        <v>#NUM!</v>
      </c>
      <c r="BE1937" s="242">
        <f>IFERROR(_xll.qlIndexFixing($BF$1,BA1937,,_xll.ohTrigger(Trigger,Trigger6M)),#N/A)</f>
        <v>1.5164719908530085E-2</v>
      </c>
    </row>
    <row r="1938" spans="52:57" ht="11.25" customHeight="1" x14ac:dyDescent="0.25">
      <c r="AZ1938" s="99" t="s">
        <v>83</v>
      </c>
      <c r="BA1938" s="98">
        <f>_xll.qlInterestRateIndexFixingDate(Currency&amp;"ibor"&amp;Tenor,BB1938,Trigger)</f>
        <v>52982</v>
      </c>
      <c r="BB1938" s="98">
        <f>_xll.qlCalendarAdvance(Calendar,BB1937,AZ1938,"f",,Trigger)</f>
        <v>52986</v>
      </c>
      <c r="BC1938" s="98">
        <f>_xll.qlInterestRateIndexMaturity(Currency&amp;"ibor"&amp;Tenor,BB1938,Trigger)</f>
        <v>53167</v>
      </c>
      <c r="BD1938" s="242" t="e">
        <f>_xll.qlIndexFixing($AD$5,BA1938,TRUE,_xll.ohTrigger(Trigger,Trigger6M))</f>
        <v>#NUM!</v>
      </c>
      <c r="BE1938" s="242">
        <f>IFERROR(_xll.qlIndexFixing($BF$1,BA1938,,_xll.ohTrigger(Trigger,Trigger6M)),#N/A)</f>
        <v>1.5166156847715185E-2</v>
      </c>
    </row>
    <row r="1939" spans="52:57" ht="11.25" customHeight="1" x14ac:dyDescent="0.25">
      <c r="AZ1939" s="99" t="s">
        <v>83</v>
      </c>
      <c r="BA1939" s="98">
        <f>_xll.qlInterestRateIndexFixingDate(Currency&amp;"ibor"&amp;Tenor,BB1939,Trigger)</f>
        <v>52989</v>
      </c>
      <c r="BB1939" s="98">
        <f>_xll.qlCalendarAdvance(Calendar,BB1938,AZ1939,"f",,Trigger)</f>
        <v>52993</v>
      </c>
      <c r="BC1939" s="98">
        <f>_xll.qlInterestRateIndexMaturity(Currency&amp;"ibor"&amp;Tenor,BB1939,Trigger)</f>
        <v>53174</v>
      </c>
      <c r="BD1939" s="242" t="e">
        <f>_xll.qlIndexFixing($AD$5,BA1939,TRUE,_xll.ohTrigger(Trigger,Trigger6M))</f>
        <v>#NUM!</v>
      </c>
      <c r="BE1939" s="242">
        <f>IFERROR(_xll.qlIndexFixing($BF$1,BA1939,,_xll.ohTrigger(Trigger,Trigger6M)),#N/A)</f>
        <v>1.5167606500645919E-2</v>
      </c>
    </row>
    <row r="1940" spans="52:57" ht="11.25" customHeight="1" x14ac:dyDescent="0.25">
      <c r="AZ1940" s="99" t="s">
        <v>83</v>
      </c>
      <c r="BA1940" s="98">
        <f>_xll.qlInterestRateIndexFixingDate(Currency&amp;"ibor"&amp;Tenor,BB1940,Trigger)</f>
        <v>52996</v>
      </c>
      <c r="BB1940" s="98">
        <f>_xll.qlCalendarAdvance(Calendar,BB1939,AZ1940,"f",,Trigger)</f>
        <v>53000</v>
      </c>
      <c r="BC1940" s="98">
        <f>_xll.qlInterestRateIndexMaturity(Currency&amp;"ibor"&amp;Tenor,BB1940,Trigger)</f>
        <v>53181</v>
      </c>
      <c r="BD1940" s="242" t="e">
        <f>_xll.qlIndexFixing($AD$5,BA1940,TRUE,_xll.ohTrigger(Trigger,Trigger6M))</f>
        <v>#NUM!</v>
      </c>
      <c r="BE1940" s="242">
        <f>IFERROR(_xll.qlIndexFixing($BF$1,BA1940,,_xll.ohTrigger(Trigger,Trigger6M)),#N/A)</f>
        <v>1.5169068893251604E-2</v>
      </c>
    </row>
    <row r="1941" spans="52:57" ht="11.25" customHeight="1" x14ac:dyDescent="0.25">
      <c r="AZ1941" s="99" t="s">
        <v>83</v>
      </c>
      <c r="BA1941" s="98">
        <f>_xll.qlInterestRateIndexFixingDate(Currency&amp;"ibor"&amp;Tenor,BB1941,Trigger)</f>
        <v>53003</v>
      </c>
      <c r="BB1941" s="98">
        <f>_xll.qlCalendarAdvance(Calendar,BB1940,AZ1941,"f",,Trigger)</f>
        <v>53007</v>
      </c>
      <c r="BC1941" s="98">
        <f>_xll.qlInterestRateIndexMaturity(Currency&amp;"ibor"&amp;Tenor,BB1941,Trigger)</f>
        <v>53188</v>
      </c>
      <c r="BD1941" s="242" t="e">
        <f>_xll.qlIndexFixing($AD$5,BA1941,TRUE,_xll.ohTrigger(Trigger,Trigger6M))</f>
        <v>#NUM!</v>
      </c>
      <c r="BE1941" s="242">
        <f>IFERROR(_xll.qlIndexFixing($BF$1,BA1941,,_xll.ohTrigger(Trigger,Trigger6M)),#N/A)</f>
        <v>1.517054405146067E-2</v>
      </c>
    </row>
    <row r="1942" spans="52:57" ht="11.25" customHeight="1" x14ac:dyDescent="0.25">
      <c r="AZ1942" s="99" t="s">
        <v>83</v>
      </c>
      <c r="BA1942" s="98">
        <f>_xll.qlInterestRateIndexFixingDate(Currency&amp;"ibor"&amp;Tenor,BB1942,Trigger)</f>
        <v>53010</v>
      </c>
      <c r="BB1942" s="98">
        <f>_xll.qlCalendarAdvance(Calendar,BB1941,AZ1942,"f",,Trigger)</f>
        <v>53014</v>
      </c>
      <c r="BC1942" s="98">
        <f>_xll.qlInterestRateIndexMaturity(Currency&amp;"ibor"&amp;Tenor,BB1942,Trigger)</f>
        <v>53195</v>
      </c>
      <c r="BD1942" s="242" t="e">
        <f>_xll.qlIndexFixing($AD$5,BA1942,TRUE,_xll.ohTrigger(Trigger,Trigger6M))</f>
        <v>#NUM!</v>
      </c>
      <c r="BE1942" s="242">
        <f>IFERROR(_xll.qlIndexFixing($BF$1,BA1942,,_xll.ohTrigger(Trigger,Trigger6M)),#N/A)</f>
        <v>1.5172032001203314E-2</v>
      </c>
    </row>
    <row r="1943" spans="52:57" ht="11.25" customHeight="1" x14ac:dyDescent="0.25">
      <c r="AZ1943" s="99" t="s">
        <v>83</v>
      </c>
      <c r="BA1943" s="98">
        <f>_xll.qlInterestRateIndexFixingDate(Currency&amp;"ibor"&amp;Tenor,BB1943,Trigger)</f>
        <v>53017</v>
      </c>
      <c r="BB1943" s="98">
        <f>_xll.qlCalendarAdvance(Calendar,BB1942,AZ1943,"f",,Trigger)</f>
        <v>53021</v>
      </c>
      <c r="BC1943" s="98">
        <f>_xll.qlInterestRateIndexMaturity(Currency&amp;"ibor"&amp;Tenor,BB1943,Trigger)</f>
        <v>53205</v>
      </c>
      <c r="BD1943" s="242" t="e">
        <f>_xll.qlIndexFixing($AD$5,BA1943,TRUE,_xll.ohTrigger(Trigger,Trigger6M))</f>
        <v>#NUM!</v>
      </c>
      <c r="BE1943" s="242">
        <f>IFERROR(_xll.qlIndexFixing($BF$1,BA1943,,_xll.ohTrigger(Trigger,Trigger6M)),#N/A)</f>
        <v>1.5174846047028255E-2</v>
      </c>
    </row>
    <row r="1944" spans="52:57" ht="11.25" customHeight="1" x14ac:dyDescent="0.25">
      <c r="AZ1944" s="99" t="s">
        <v>83</v>
      </c>
      <c r="BA1944" s="98">
        <f>_xll.qlInterestRateIndexFixingDate(Currency&amp;"ibor"&amp;Tenor,BB1944,Trigger)</f>
        <v>53024</v>
      </c>
      <c r="BB1944" s="98">
        <f>_xll.qlCalendarAdvance(Calendar,BB1943,AZ1944,"f",,Trigger)</f>
        <v>53028</v>
      </c>
      <c r="BC1944" s="98">
        <f>_xll.qlInterestRateIndexMaturity(Currency&amp;"ibor"&amp;Tenor,BB1944,Trigger)</f>
        <v>53212</v>
      </c>
      <c r="BD1944" s="242" t="e">
        <f>_xll.qlIndexFixing($AD$5,BA1944,TRUE,_xll.ohTrigger(Trigger,Trigger6M))</f>
        <v>#NUM!</v>
      </c>
      <c r="BE1944" s="242">
        <f>IFERROR(_xll.qlIndexFixing($BF$1,BA1944,,_xll.ohTrigger(Trigger,Trigger6M)),#N/A)</f>
        <v>1.5176575146175162E-2</v>
      </c>
    </row>
    <row r="1945" spans="52:57" ht="11.25" customHeight="1" x14ac:dyDescent="0.25">
      <c r="AZ1945" s="99" t="s">
        <v>83</v>
      </c>
      <c r="BA1945" s="98">
        <f>_xll.qlInterestRateIndexFixingDate(Currency&amp;"ibor"&amp;Tenor,BB1945,Trigger)</f>
        <v>53031</v>
      </c>
      <c r="BB1945" s="98">
        <f>_xll.qlCalendarAdvance(Calendar,BB1944,AZ1945,"f",,Trigger)</f>
        <v>53035</v>
      </c>
      <c r="BC1945" s="98">
        <f>_xll.qlInterestRateIndexMaturity(Currency&amp;"ibor"&amp;Tenor,BB1945,Trigger)</f>
        <v>53219</v>
      </c>
      <c r="BD1945" s="242" t="e">
        <f>_xll.qlIndexFixing($AD$5,BA1945,TRUE,_xll.ohTrigger(Trigger,Trigger6M))</f>
        <v>#NUM!</v>
      </c>
      <c r="BE1945" s="242">
        <f>IFERROR(_xll.qlIndexFixing($BF$1,BA1945,,_xll.ohTrigger(Trigger,Trigger6M)),#N/A)</f>
        <v>1.5178544202550069E-2</v>
      </c>
    </row>
    <row r="1946" spans="52:57" ht="11.25" customHeight="1" x14ac:dyDescent="0.25">
      <c r="AZ1946" s="99" t="s">
        <v>83</v>
      </c>
      <c r="BA1946" s="98">
        <f>_xll.qlInterestRateIndexFixingDate(Currency&amp;"ibor"&amp;Tenor,BB1946,Trigger)</f>
        <v>53038</v>
      </c>
      <c r="BB1946" s="98">
        <f>_xll.qlCalendarAdvance(Calendar,BB1945,AZ1946,"f",,Trigger)</f>
        <v>53042</v>
      </c>
      <c r="BC1946" s="98">
        <f>_xll.qlInterestRateIndexMaturity(Currency&amp;"ibor"&amp;Tenor,BB1946,Trigger)</f>
        <v>53226</v>
      </c>
      <c r="BD1946" s="242" t="e">
        <f>_xll.qlIndexFixing($AD$5,BA1946,TRUE,_xll.ohTrigger(Trigger,Trigger6M))</f>
        <v>#NUM!</v>
      </c>
      <c r="BE1946" s="242">
        <f>IFERROR(_xll.qlIndexFixing($BF$1,BA1946,,_xll.ohTrigger(Trigger,Trigger6M)),#N/A)</f>
        <v>1.5180751295420274E-2</v>
      </c>
    </row>
    <row r="1947" spans="52:57" ht="11.25" customHeight="1" x14ac:dyDescent="0.25">
      <c r="AZ1947" s="99" t="s">
        <v>83</v>
      </c>
      <c r="BA1947" s="98">
        <f>_xll.qlInterestRateIndexFixingDate(Currency&amp;"ibor"&amp;Tenor,BB1947,Trigger)</f>
        <v>53045</v>
      </c>
      <c r="BB1947" s="98">
        <f>_xll.qlCalendarAdvance(Calendar,BB1946,AZ1947,"f",,Trigger)</f>
        <v>53049</v>
      </c>
      <c r="BC1947" s="98">
        <f>_xll.qlInterestRateIndexMaturity(Currency&amp;"ibor"&amp;Tenor,BB1947,Trigger)</f>
        <v>53233</v>
      </c>
      <c r="BD1947" s="242" t="e">
        <f>_xll.qlIndexFixing($AD$5,BA1947,TRUE,_xll.ohTrigger(Trigger,Trigger6M))</f>
        <v>#NUM!</v>
      </c>
      <c r="BE1947" s="242">
        <f>IFERROR(_xll.qlIndexFixing($BF$1,BA1947,,_xll.ohTrigger(Trigger,Trigger6M)),#N/A)</f>
        <v>1.5183194498057434E-2</v>
      </c>
    </row>
    <row r="1948" spans="52:57" ht="11.25" customHeight="1" x14ac:dyDescent="0.25">
      <c r="AZ1948" s="99" t="s">
        <v>83</v>
      </c>
      <c r="BA1948" s="98">
        <f>_xll.qlInterestRateIndexFixingDate(Currency&amp;"ibor"&amp;Tenor,BB1948,Trigger)</f>
        <v>53052</v>
      </c>
      <c r="BB1948" s="98">
        <f>_xll.qlCalendarAdvance(Calendar,BB1947,AZ1948,"f",,Trigger)</f>
        <v>53056</v>
      </c>
      <c r="BC1948" s="98">
        <f>_xll.qlInterestRateIndexMaturity(Currency&amp;"ibor"&amp;Tenor,BB1948,Trigger)</f>
        <v>53239</v>
      </c>
      <c r="BD1948" s="242" t="e">
        <f>_xll.qlIndexFixing($AD$5,BA1948,TRUE,_xll.ohTrigger(Trigger,Trigger6M))</f>
        <v>#NUM!</v>
      </c>
      <c r="BE1948" s="242">
        <f>IFERROR(_xll.qlIndexFixing($BF$1,BA1948,,_xll.ohTrigger(Trigger,Trigger6M)),#N/A)</f>
        <v>1.5185281295818844E-2</v>
      </c>
    </row>
    <row r="1949" spans="52:57" ht="11.25" customHeight="1" x14ac:dyDescent="0.25">
      <c r="AZ1949" s="99" t="s">
        <v>83</v>
      </c>
      <c r="BA1949" s="98">
        <f>_xll.qlInterestRateIndexFixingDate(Currency&amp;"ibor"&amp;Tenor,BB1949,Trigger)</f>
        <v>53057</v>
      </c>
      <c r="BB1949" s="98">
        <f>_xll.qlCalendarAdvance(Calendar,BB1948,AZ1949,"f",,Trigger)</f>
        <v>53063</v>
      </c>
      <c r="BC1949" s="98">
        <f>_xll.qlInterestRateIndexMaturity(Currency&amp;"ibor"&amp;Tenor,BB1949,Trigger)</f>
        <v>53246</v>
      </c>
      <c r="BD1949" s="242" t="e">
        <f>_xll.qlIndexFixing($AD$5,BA1949,TRUE,_xll.ohTrigger(Trigger,Trigger6M))</f>
        <v>#NUM!</v>
      </c>
      <c r="BE1949" s="242">
        <f>IFERROR(_xll.qlIndexFixing($BF$1,BA1949,,_xll.ohTrigger(Trigger,Trigger6M)),#N/A)</f>
        <v>1.518816574300268E-2</v>
      </c>
    </row>
    <row r="1950" spans="52:57" ht="11.25" customHeight="1" x14ac:dyDescent="0.25">
      <c r="AZ1950" s="99" t="s">
        <v>83</v>
      </c>
      <c r="BA1950" s="98">
        <f>_xll.qlInterestRateIndexFixingDate(Currency&amp;"ibor"&amp;Tenor,BB1950,Trigger)</f>
        <v>53066</v>
      </c>
      <c r="BB1950" s="98">
        <f>_xll.qlCalendarAdvance(Calendar,BB1949,AZ1950,"f",,Trigger)</f>
        <v>53070</v>
      </c>
      <c r="BC1950" s="98">
        <f>_xll.qlInterestRateIndexMaturity(Currency&amp;"ibor"&amp;Tenor,BB1950,Trigger)</f>
        <v>53253</v>
      </c>
      <c r="BD1950" s="242" t="e">
        <f>_xll.qlIndexFixing($AD$5,BA1950,TRUE,_xll.ohTrigger(Trigger,Trigger6M))</f>
        <v>#NUM!</v>
      </c>
      <c r="BE1950" s="242">
        <f>IFERROR(_xll.qlIndexFixing($BF$1,BA1950,,_xll.ohTrigger(Trigger,Trigger6M)),#N/A)</f>
        <v>1.5191281942983578E-2</v>
      </c>
    </row>
    <row r="1951" spans="52:57" ht="11.25" customHeight="1" x14ac:dyDescent="0.25">
      <c r="AZ1951" s="99" t="s">
        <v>83</v>
      </c>
      <c r="BA1951" s="98">
        <f>_xll.qlInterestRateIndexFixingDate(Currency&amp;"ibor"&amp;Tenor,BB1951,Trigger)</f>
        <v>53073</v>
      </c>
      <c r="BB1951" s="98">
        <f>_xll.qlCalendarAdvance(Calendar,BB1950,AZ1951,"f",,Trigger)</f>
        <v>53077</v>
      </c>
      <c r="BC1951" s="98">
        <f>_xll.qlInterestRateIndexMaturity(Currency&amp;"ibor"&amp;Tenor,BB1951,Trigger)</f>
        <v>53260</v>
      </c>
      <c r="BD1951" s="242" t="e">
        <f>_xll.qlIndexFixing($AD$5,BA1951,TRUE,_xll.ohTrigger(Trigger,Trigger6M))</f>
        <v>#NUM!</v>
      </c>
      <c r="BE1951" s="242">
        <f>IFERROR(_xll.qlIndexFixing($BF$1,BA1951,,_xll.ohTrigger(Trigger,Trigger6M)),#N/A)</f>
        <v>1.5194627935178586E-2</v>
      </c>
    </row>
    <row r="1952" spans="52:57" ht="11.25" customHeight="1" x14ac:dyDescent="0.25">
      <c r="AZ1952" s="99" t="s">
        <v>83</v>
      </c>
      <c r="BA1952" s="98">
        <f>_xll.qlInterestRateIndexFixingDate(Currency&amp;"ibor"&amp;Tenor,BB1952,Trigger)</f>
        <v>53079</v>
      </c>
      <c r="BB1952" s="98">
        <f>_xll.qlCalendarAdvance(Calendar,BB1951,AZ1952,"f",,Trigger)</f>
        <v>53084</v>
      </c>
      <c r="BC1952" s="98">
        <f>_xll.qlInterestRateIndexMaturity(Currency&amp;"ibor"&amp;Tenor,BB1952,Trigger)</f>
        <v>53268</v>
      </c>
      <c r="BD1952" s="242" t="e">
        <f>_xll.qlIndexFixing($AD$5,BA1952,TRUE,_xll.ohTrigger(Trigger,Trigger6M))</f>
        <v>#NUM!</v>
      </c>
      <c r="BE1952" s="242">
        <f>IFERROR(_xll.qlIndexFixing($BF$1,BA1952,,_xll.ohTrigger(Trigger,Trigger6M)),#N/A)</f>
        <v>1.5198884302457914E-2</v>
      </c>
    </row>
    <row r="1953" spans="52:57" ht="11.25" customHeight="1" x14ac:dyDescent="0.25">
      <c r="AZ1953" s="99" t="s">
        <v>83</v>
      </c>
      <c r="BA1953" s="98">
        <f>_xll.qlInterestRateIndexFixingDate(Currency&amp;"ibor"&amp;Tenor,BB1953,Trigger)</f>
        <v>53087</v>
      </c>
      <c r="BB1953" s="98">
        <f>_xll.qlCalendarAdvance(Calendar,BB1952,AZ1953,"f",,Trigger)</f>
        <v>53091</v>
      </c>
      <c r="BC1953" s="98">
        <f>_xll.qlInterestRateIndexMaturity(Currency&amp;"ibor"&amp;Tenor,BB1953,Trigger)</f>
        <v>53275</v>
      </c>
      <c r="BD1953" s="242" t="e">
        <f>_xll.qlIndexFixing($AD$5,BA1953,TRUE,_xll.ohTrigger(Trigger,Trigger6M))</f>
        <v>#NUM!</v>
      </c>
      <c r="BE1953" s="242">
        <f>IFERROR(_xll.qlIndexFixing($BF$1,BA1953,,_xll.ohTrigger(Trigger,Trigger6M)),#N/A)</f>
        <v>1.5202703366494668E-2</v>
      </c>
    </row>
    <row r="1954" spans="52:57" ht="11.25" customHeight="1" x14ac:dyDescent="0.25">
      <c r="AZ1954" s="99" t="s">
        <v>83</v>
      </c>
      <c r="BA1954" s="98">
        <f>_xll.qlInterestRateIndexFixingDate(Currency&amp;"ibor"&amp;Tenor,BB1954,Trigger)</f>
        <v>53094</v>
      </c>
      <c r="BB1954" s="98">
        <f>_xll.qlCalendarAdvance(Calendar,BB1953,AZ1954,"f",,Trigger)</f>
        <v>53098</v>
      </c>
      <c r="BC1954" s="98">
        <f>_xll.qlInterestRateIndexMaturity(Currency&amp;"ibor"&amp;Tenor,BB1954,Trigger)</f>
        <v>53282</v>
      </c>
      <c r="BD1954" s="242" t="e">
        <f>_xll.qlIndexFixing($AD$5,BA1954,TRUE,_xll.ohTrigger(Trigger,Trigger6M))</f>
        <v>#NUM!</v>
      </c>
      <c r="BE1954" s="242">
        <f>IFERROR(_xll.qlIndexFixing($BF$1,BA1954,,_xll.ohTrigger(Trigger,Trigger6M)),#N/A)</f>
        <v>1.5206744885194372E-2</v>
      </c>
    </row>
    <row r="1955" spans="52:57" ht="11.25" customHeight="1" x14ac:dyDescent="0.25">
      <c r="AZ1955" s="99" t="s">
        <v>83</v>
      </c>
      <c r="BA1955" s="98">
        <f>_xll.qlInterestRateIndexFixingDate(Currency&amp;"ibor"&amp;Tenor,BB1955,Trigger)</f>
        <v>53101</v>
      </c>
      <c r="BB1955" s="98">
        <f>_xll.qlCalendarAdvance(Calendar,BB1954,AZ1955,"f",,Trigger)</f>
        <v>53105</v>
      </c>
      <c r="BC1955" s="98">
        <f>_xll.qlInterestRateIndexMaturity(Currency&amp;"ibor"&amp;Tenor,BB1955,Trigger)</f>
        <v>53289</v>
      </c>
      <c r="BD1955" s="242" t="e">
        <f>_xll.qlIndexFixing($AD$5,BA1955,TRUE,_xll.ohTrigger(Trigger,Trigger6M))</f>
        <v>#NUM!</v>
      </c>
      <c r="BE1955" s="242">
        <f>IFERROR(_xll.qlIndexFixing($BF$1,BA1955,,_xll.ohTrigger(Trigger,Trigger6M)),#N/A)</f>
        <v>1.5211006883796672E-2</v>
      </c>
    </row>
    <row r="1956" spans="52:57" ht="11.25" customHeight="1" x14ac:dyDescent="0.25">
      <c r="AZ1956" s="99" t="s">
        <v>83</v>
      </c>
      <c r="BA1956" s="98">
        <f>_xll.qlInterestRateIndexFixingDate(Currency&amp;"ibor"&amp;Tenor,BB1956,Trigger)</f>
        <v>53108</v>
      </c>
      <c r="BB1956" s="98">
        <f>_xll.qlCalendarAdvance(Calendar,BB1955,AZ1956,"f",,Trigger)</f>
        <v>53112</v>
      </c>
      <c r="BC1956" s="98">
        <f>_xll.qlInterestRateIndexMaturity(Currency&amp;"ibor"&amp;Tenor,BB1956,Trigger)</f>
        <v>53296</v>
      </c>
      <c r="BD1956" s="242" t="e">
        <f>_xll.qlIndexFixing($AD$5,BA1956,TRUE,_xll.ohTrigger(Trigger,Trigger6M))</f>
        <v>#NUM!</v>
      </c>
      <c r="BE1956" s="242">
        <f>IFERROR(_xll.qlIndexFixing($BF$1,BA1956,,_xll.ohTrigger(Trigger,Trigger6M)),#N/A)</f>
        <v>1.5215487381529067E-2</v>
      </c>
    </row>
    <row r="1957" spans="52:57" ht="11.25" customHeight="1" x14ac:dyDescent="0.25">
      <c r="AZ1957" s="99" t="s">
        <v>83</v>
      </c>
      <c r="BA1957" s="98">
        <f>_xll.qlInterestRateIndexFixingDate(Currency&amp;"ibor"&amp;Tenor,BB1957,Trigger)</f>
        <v>53115</v>
      </c>
      <c r="BB1957" s="98">
        <f>_xll.qlCalendarAdvance(Calendar,BB1956,AZ1957,"f",,Trigger)</f>
        <v>53119</v>
      </c>
      <c r="BC1957" s="98">
        <f>_xll.qlInterestRateIndexMaturity(Currency&amp;"ibor"&amp;Tenor,BB1957,Trigger)</f>
        <v>53302</v>
      </c>
      <c r="BD1957" s="242" t="e">
        <f>_xll.qlIndexFixing($AD$5,BA1957,TRUE,_xll.ohTrigger(Trigger,Trigger6M))</f>
        <v>#NUM!</v>
      </c>
      <c r="BE1957" s="242">
        <f>IFERROR(_xll.qlIndexFixing($BF$1,BA1957,,_xll.ohTrigger(Trigger,Trigger6M)),#N/A)</f>
        <v>1.521941897111876E-2</v>
      </c>
    </row>
    <row r="1958" spans="52:57" ht="11.25" customHeight="1" x14ac:dyDescent="0.25">
      <c r="AZ1958" s="99" t="s">
        <v>83</v>
      </c>
      <c r="BA1958" s="98">
        <f>_xll.qlInterestRateIndexFixingDate(Currency&amp;"ibor"&amp;Tenor,BB1958,Trigger)</f>
        <v>53122</v>
      </c>
      <c r="BB1958" s="98">
        <f>_xll.qlCalendarAdvance(Calendar,BB1957,AZ1958,"f",,Trigger)</f>
        <v>53126</v>
      </c>
      <c r="BC1958" s="98">
        <f>_xll.qlInterestRateIndexMaturity(Currency&amp;"ibor"&amp;Tenor,BB1958,Trigger)</f>
        <v>53309</v>
      </c>
      <c r="BD1958" s="242" t="e">
        <f>_xll.qlIndexFixing($AD$5,BA1958,TRUE,_xll.ohTrigger(Trigger,Trigger6M))</f>
        <v>#NUM!</v>
      </c>
      <c r="BE1958" s="242">
        <f>IFERROR(_xll.qlIndexFixing($BF$1,BA1958,,_xll.ohTrigger(Trigger,Trigger6M)),#N/A)</f>
        <v>1.5224318105018196E-2</v>
      </c>
    </row>
    <row r="1959" spans="52:57" ht="11.25" customHeight="1" x14ac:dyDescent="0.25">
      <c r="AZ1959" s="99" t="s">
        <v>83</v>
      </c>
      <c r="BA1959" s="98">
        <f>_xll.qlInterestRateIndexFixingDate(Currency&amp;"ibor"&amp;Tenor,BB1959,Trigger)</f>
        <v>53129</v>
      </c>
      <c r="BB1959" s="98">
        <f>_xll.qlCalendarAdvance(Calendar,BB1958,AZ1959,"f",,Trigger)</f>
        <v>53133</v>
      </c>
      <c r="BC1959" s="98">
        <f>_xll.qlInterestRateIndexMaturity(Currency&amp;"ibor"&amp;Tenor,BB1959,Trigger)</f>
        <v>53316</v>
      </c>
      <c r="BD1959" s="242" t="e">
        <f>_xll.qlIndexFixing($AD$5,BA1959,TRUE,_xll.ohTrigger(Trigger,Trigger6M))</f>
        <v>#NUM!</v>
      </c>
      <c r="BE1959" s="242">
        <f>IFERROR(_xll.qlIndexFixing($BF$1,BA1959,,_xll.ohTrigger(Trigger,Trigger6M)),#N/A)</f>
        <v>1.522943112891755E-2</v>
      </c>
    </row>
    <row r="1960" spans="52:57" ht="11.25" customHeight="1" x14ac:dyDescent="0.25">
      <c r="AZ1960" s="99" t="s">
        <v>83</v>
      </c>
      <c r="BA1960" s="98">
        <f>_xll.qlInterestRateIndexFixingDate(Currency&amp;"ibor"&amp;Tenor,BB1960,Trigger)</f>
        <v>53136</v>
      </c>
      <c r="BB1960" s="98">
        <f>_xll.qlCalendarAdvance(Calendar,BB1959,AZ1960,"f",,Trigger)</f>
        <v>53140</v>
      </c>
      <c r="BC1960" s="98">
        <f>_xll.qlInterestRateIndexMaturity(Currency&amp;"ibor"&amp;Tenor,BB1960,Trigger)</f>
        <v>53323</v>
      </c>
      <c r="BD1960" s="242" t="e">
        <f>_xll.qlIndexFixing($AD$5,BA1960,TRUE,_xll.ohTrigger(Trigger,Trigger6M))</f>
        <v>#NUM!</v>
      </c>
      <c r="BE1960" s="242">
        <f>IFERROR(_xll.qlIndexFixing($BF$1,BA1960,,_xll.ohTrigger(Trigger,Trigger6M)),#N/A)</f>
        <v>1.5234756027812704E-2</v>
      </c>
    </row>
    <row r="1961" spans="52:57" ht="11.25" customHeight="1" x14ac:dyDescent="0.25">
      <c r="AZ1961" s="99" t="s">
        <v>83</v>
      </c>
      <c r="BA1961" s="98">
        <f>_xll.qlInterestRateIndexFixingDate(Currency&amp;"ibor"&amp;Tenor,BB1961,Trigger)</f>
        <v>53143</v>
      </c>
      <c r="BB1961" s="98">
        <f>_xll.qlCalendarAdvance(Calendar,BB1960,AZ1961,"f",,Trigger)</f>
        <v>53147</v>
      </c>
      <c r="BC1961" s="98">
        <f>_xll.qlInterestRateIndexMaturity(Currency&amp;"ibor"&amp;Tenor,BB1961,Trigger)</f>
        <v>53331</v>
      </c>
      <c r="BD1961" s="242" t="e">
        <f>_xll.qlIndexFixing($AD$5,BA1961,TRUE,_xll.ohTrigger(Trigger,Trigger6M))</f>
        <v>#NUM!</v>
      </c>
      <c r="BE1961" s="242">
        <f>IFERROR(_xll.qlIndexFixing($BF$1,BA1961,,_xll.ohTrigger(Trigger,Trigger6M)),#N/A)</f>
        <v>1.5241097608779265E-2</v>
      </c>
    </row>
    <row r="1962" spans="52:57" ht="11.25" customHeight="1" x14ac:dyDescent="0.25">
      <c r="AZ1962" s="99" t="s">
        <v>83</v>
      </c>
      <c r="BA1962" s="98">
        <f>_xll.qlInterestRateIndexFixingDate(Currency&amp;"ibor"&amp;Tenor,BB1962,Trigger)</f>
        <v>53150</v>
      </c>
      <c r="BB1962" s="98">
        <f>_xll.qlCalendarAdvance(Calendar,BB1961,AZ1962,"f",,Trigger)</f>
        <v>53154</v>
      </c>
      <c r="BC1962" s="98">
        <f>_xll.qlInterestRateIndexMaturity(Currency&amp;"ibor"&amp;Tenor,BB1962,Trigger)</f>
        <v>53338</v>
      </c>
      <c r="BD1962" s="242" t="e">
        <f>_xll.qlIndexFixing($AD$5,BA1962,TRUE,_xll.ohTrigger(Trigger,Trigger6M))</f>
        <v>#NUM!</v>
      </c>
      <c r="BE1962" s="242">
        <f>IFERROR(_xll.qlIndexFixing($BF$1,BA1962,,_xll.ohTrigger(Trigger,Trigger6M)),#N/A)</f>
        <v>1.5246847167961933E-2</v>
      </c>
    </row>
    <row r="1963" spans="52:57" ht="11.25" customHeight="1" x14ac:dyDescent="0.25">
      <c r="AZ1963" s="99" t="s">
        <v>83</v>
      </c>
      <c r="BA1963" s="98">
        <f>_xll.qlInterestRateIndexFixingDate(Currency&amp;"ibor"&amp;Tenor,BB1963,Trigger)</f>
        <v>53157</v>
      </c>
      <c r="BB1963" s="98">
        <f>_xll.qlCalendarAdvance(Calendar,BB1962,AZ1963,"f",,Trigger)</f>
        <v>53161</v>
      </c>
      <c r="BC1963" s="98">
        <f>_xll.qlInterestRateIndexMaturity(Currency&amp;"ibor"&amp;Tenor,BB1963,Trigger)</f>
        <v>53345</v>
      </c>
      <c r="BD1963" s="242" t="e">
        <f>_xll.qlIndexFixing($AD$5,BA1963,TRUE,_xll.ohTrigger(Trigger,Trigger6M))</f>
        <v>#NUM!</v>
      </c>
      <c r="BE1963" s="242">
        <f>IFERROR(_xll.qlIndexFixing($BF$1,BA1963,,_xll.ohTrigger(Trigger,Trigger6M)),#N/A)</f>
        <v>1.5252801192269867E-2</v>
      </c>
    </row>
    <row r="1964" spans="52:57" ht="11.25" customHeight="1" x14ac:dyDescent="0.25">
      <c r="AZ1964" s="99" t="s">
        <v>83</v>
      </c>
      <c r="BA1964" s="98">
        <f>_xll.qlInterestRateIndexFixingDate(Currency&amp;"ibor"&amp;Tenor,BB1964,Trigger)</f>
        <v>53164</v>
      </c>
      <c r="BB1964" s="98">
        <f>_xll.qlCalendarAdvance(Calendar,BB1963,AZ1964,"f",,Trigger)</f>
        <v>53168</v>
      </c>
      <c r="BC1964" s="98">
        <f>_xll.qlInterestRateIndexMaturity(Currency&amp;"ibor"&amp;Tenor,BB1964,Trigger)</f>
        <v>53352</v>
      </c>
      <c r="BD1964" s="242" t="e">
        <f>_xll.qlIndexFixing($AD$5,BA1964,TRUE,_xll.ohTrigger(Trigger,Trigger6M))</f>
        <v>#NUM!</v>
      </c>
      <c r="BE1964" s="242">
        <f>IFERROR(_xll.qlIndexFixing($BF$1,BA1964,,_xll.ohTrigger(Trigger,Trigger6M)),#N/A)</f>
        <v>1.5258957652734769E-2</v>
      </c>
    </row>
    <row r="1965" spans="52:57" ht="11.25" customHeight="1" x14ac:dyDescent="0.25">
      <c r="AZ1965" s="99" t="s">
        <v>83</v>
      </c>
      <c r="BA1965" s="98">
        <f>_xll.qlInterestRateIndexFixingDate(Currency&amp;"ibor"&amp;Tenor,BB1965,Trigger)</f>
        <v>53171</v>
      </c>
      <c r="BB1965" s="98">
        <f>_xll.qlCalendarAdvance(Calendar,BB1964,AZ1965,"f",,Trigger)</f>
        <v>53175</v>
      </c>
      <c r="BC1965" s="98">
        <f>_xll.qlInterestRateIndexMaturity(Currency&amp;"ibor"&amp;Tenor,BB1965,Trigger)</f>
        <v>53359</v>
      </c>
      <c r="BD1965" s="242" t="e">
        <f>_xll.qlIndexFixing($AD$5,BA1965,TRUE,_xll.ohTrigger(Trigger,Trigger6M))</f>
        <v>#NUM!</v>
      </c>
      <c r="BE1965" s="242">
        <f>IFERROR(_xll.qlIndexFixing($BF$1,BA1965,,_xll.ohTrigger(Trigger,Trigger6M)),#N/A)</f>
        <v>1.5265314514353603E-2</v>
      </c>
    </row>
    <row r="1966" spans="52:57" ht="11.25" customHeight="1" x14ac:dyDescent="0.25">
      <c r="AZ1966" s="99" t="s">
        <v>83</v>
      </c>
      <c r="BA1966" s="98">
        <f>_xll.qlInterestRateIndexFixingDate(Currency&amp;"ibor"&amp;Tenor,BB1966,Trigger)</f>
        <v>53178</v>
      </c>
      <c r="BB1966" s="98">
        <f>_xll.qlCalendarAdvance(Calendar,BB1965,AZ1966,"f",,Trigger)</f>
        <v>53182</v>
      </c>
      <c r="BC1966" s="98">
        <f>_xll.qlInterestRateIndexMaturity(Currency&amp;"ibor"&amp;Tenor,BB1966,Trigger)</f>
        <v>53366</v>
      </c>
      <c r="BD1966" s="242" t="e">
        <f>_xll.qlIndexFixing($AD$5,BA1966,TRUE,_xll.ohTrigger(Trigger,Trigger6M))</f>
        <v>#NUM!</v>
      </c>
      <c r="BE1966" s="242">
        <f>IFERROR(_xll.qlIndexFixing($BF$1,BA1966,,_xll.ohTrigger(Trigger,Trigger6M)),#N/A)</f>
        <v>1.5271869736084685E-2</v>
      </c>
    </row>
    <row r="1967" spans="52:57" ht="11.25" customHeight="1" x14ac:dyDescent="0.25">
      <c r="AZ1967" s="99" t="s">
        <v>83</v>
      </c>
      <c r="BA1967" s="98">
        <f>_xll.qlInterestRateIndexFixingDate(Currency&amp;"ibor"&amp;Tenor,BB1967,Trigger)</f>
        <v>53185</v>
      </c>
      <c r="BB1967" s="98">
        <f>_xll.qlCalendarAdvance(Calendar,BB1966,AZ1967,"f",,Trigger)</f>
        <v>53189</v>
      </c>
      <c r="BC1967" s="98">
        <f>_xll.qlInterestRateIndexMaturity(Currency&amp;"ibor"&amp;Tenor,BB1967,Trigger)</f>
        <v>53373</v>
      </c>
      <c r="BD1967" s="242" t="e">
        <f>_xll.qlIndexFixing($AD$5,BA1967,TRUE,_xll.ohTrigger(Trigger,Trigger6M))</f>
        <v>#NUM!</v>
      </c>
      <c r="BE1967" s="242">
        <f>IFERROR(_xll.qlIndexFixing($BF$1,BA1967,,_xll.ohTrigger(Trigger,Trigger6M)),#N/A)</f>
        <v>1.5278621270850726E-2</v>
      </c>
    </row>
    <row r="1968" spans="52:57" ht="11.25" customHeight="1" x14ac:dyDescent="0.25">
      <c r="AZ1968" s="99" t="s">
        <v>83</v>
      </c>
      <c r="BA1968" s="98">
        <f>_xll.qlInterestRateIndexFixingDate(Currency&amp;"ibor"&amp;Tenor,BB1968,Trigger)</f>
        <v>53192</v>
      </c>
      <c r="BB1968" s="98">
        <f>_xll.qlCalendarAdvance(Calendar,BB1967,AZ1968,"f",,Trigger)</f>
        <v>53196</v>
      </c>
      <c r="BC1968" s="98">
        <f>_xll.qlInterestRateIndexMaturity(Currency&amp;"ibor"&amp;Tenor,BB1968,Trigger)</f>
        <v>53380</v>
      </c>
      <c r="BD1968" s="242" t="e">
        <f>_xll.qlIndexFixing($AD$5,BA1968,TRUE,_xll.ohTrigger(Trigger,Trigger6M))</f>
        <v>#NUM!</v>
      </c>
      <c r="BE1968" s="242">
        <f>IFERROR(_xll.qlIndexFixing($BF$1,BA1968,,_xll.ohTrigger(Trigger,Trigger6M)),#N/A)</f>
        <v>1.5285567065533617E-2</v>
      </c>
    </row>
    <row r="1969" spans="52:57" ht="11.25" customHeight="1" x14ac:dyDescent="0.25">
      <c r="AZ1969" s="99" t="s">
        <v>83</v>
      </c>
      <c r="BA1969" s="98">
        <f>_xll.qlInterestRateIndexFixingDate(Currency&amp;"ibor"&amp;Tenor,BB1969,Trigger)</f>
        <v>53199</v>
      </c>
      <c r="BB1969" s="98">
        <f>_xll.qlCalendarAdvance(Calendar,BB1968,AZ1969,"f",,Trigger)</f>
        <v>53203</v>
      </c>
      <c r="BC1969" s="98">
        <f>_xll.qlInterestRateIndexMaturity(Currency&amp;"ibor"&amp;Tenor,BB1969,Trigger)</f>
        <v>53386</v>
      </c>
      <c r="BD1969" s="242" t="e">
        <f>_xll.qlIndexFixing($AD$5,BA1969,TRUE,_xll.ohTrigger(Trigger,Trigger6M))</f>
        <v>#NUM!</v>
      </c>
      <c r="BE1969" s="242">
        <f>IFERROR(_xll.qlIndexFixing($BF$1,BA1969,,_xll.ohTrigger(Trigger,Trigger6M)),#N/A)</f>
        <v>1.5291876659300863E-2</v>
      </c>
    </row>
    <row r="1970" spans="52:57" ht="11.25" customHeight="1" x14ac:dyDescent="0.25">
      <c r="AZ1970" s="99" t="s">
        <v>83</v>
      </c>
      <c r="BA1970" s="98">
        <f>_xll.qlInterestRateIndexFixingDate(Currency&amp;"ibor"&amp;Tenor,BB1970,Trigger)</f>
        <v>53206</v>
      </c>
      <c r="BB1970" s="98">
        <f>_xll.qlCalendarAdvance(Calendar,BB1969,AZ1970,"f",,Trigger)</f>
        <v>53210</v>
      </c>
      <c r="BC1970" s="98">
        <f>_xll.qlInterestRateIndexMaturity(Currency&amp;"ibor"&amp;Tenor,BB1970,Trigger)</f>
        <v>53391</v>
      </c>
      <c r="BD1970" s="242" t="e">
        <f>_xll.qlIndexFixing($AD$5,BA1970,TRUE,_xll.ohTrigger(Trigger,Trigger6M))</f>
        <v>#NUM!</v>
      </c>
      <c r="BE1970" s="242">
        <f>IFERROR(_xll.qlIndexFixing($BF$1,BA1970,,_xll.ohTrigger(Trigger,Trigger6M)),#N/A)</f>
        <v>1.5297412395580409E-2</v>
      </c>
    </row>
    <row r="1971" spans="52:57" ht="11.25" customHeight="1" x14ac:dyDescent="0.25">
      <c r="AZ1971" s="99" t="s">
        <v>83</v>
      </c>
      <c r="BA1971" s="98">
        <f>_xll.qlInterestRateIndexFixingDate(Currency&amp;"ibor"&amp;Tenor,BB1971,Trigger)</f>
        <v>53213</v>
      </c>
      <c r="BB1971" s="98">
        <f>_xll.qlCalendarAdvance(Calendar,BB1970,AZ1971,"f",,Trigger)</f>
        <v>53217</v>
      </c>
      <c r="BC1971" s="98">
        <f>_xll.qlInterestRateIndexMaturity(Currency&amp;"ibor"&amp;Tenor,BB1971,Trigger)</f>
        <v>53398</v>
      </c>
      <c r="BD1971" s="242" t="e">
        <f>_xll.qlIndexFixing($AD$5,BA1971,TRUE,_xll.ohTrigger(Trigger,Trigger6M))</f>
        <v>#NUM!</v>
      </c>
      <c r="BE1971" s="242">
        <f>IFERROR(_xll.qlIndexFixing($BF$1,BA1971,,_xll.ohTrigger(Trigger,Trigger6M)),#N/A)</f>
        <v>1.5304561359837668E-2</v>
      </c>
    </row>
    <row r="1972" spans="52:57" ht="11.25" customHeight="1" x14ac:dyDescent="0.25">
      <c r="AZ1972" s="99" t="s">
        <v>83</v>
      </c>
      <c r="BA1972" s="98">
        <f>_xll.qlInterestRateIndexFixingDate(Currency&amp;"ibor"&amp;Tenor,BB1972,Trigger)</f>
        <v>53220</v>
      </c>
      <c r="BB1972" s="98">
        <f>_xll.qlCalendarAdvance(Calendar,BB1971,AZ1972,"f",,Trigger)</f>
        <v>53224</v>
      </c>
      <c r="BC1972" s="98">
        <f>_xll.qlInterestRateIndexMaturity(Currency&amp;"ibor"&amp;Tenor,BB1972,Trigger)</f>
        <v>53405</v>
      </c>
      <c r="BD1972" s="242" t="e">
        <f>_xll.qlIndexFixing($AD$5,BA1972,TRUE,_xll.ohTrigger(Trigger,Trigger6M))</f>
        <v>#NUM!</v>
      </c>
      <c r="BE1972" s="242">
        <f>IFERROR(_xll.qlIndexFixing($BF$1,BA1972,,_xll.ohTrigger(Trigger,Trigger6M)),#N/A)</f>
        <v>1.531167063602199E-2</v>
      </c>
    </row>
    <row r="1973" spans="52:57" ht="11.25" customHeight="1" x14ac:dyDescent="0.25">
      <c r="AZ1973" s="99" t="s">
        <v>83</v>
      </c>
      <c r="BA1973" s="98">
        <f>_xll.qlInterestRateIndexFixingDate(Currency&amp;"ibor"&amp;Tenor,BB1973,Trigger)</f>
        <v>53227</v>
      </c>
      <c r="BB1973" s="98">
        <f>_xll.qlCalendarAdvance(Calendar,BB1972,AZ1973,"f",,Trigger)</f>
        <v>53231</v>
      </c>
      <c r="BC1973" s="98">
        <f>_xll.qlInterestRateIndexMaturity(Currency&amp;"ibor"&amp;Tenor,BB1973,Trigger)</f>
        <v>53413</v>
      </c>
      <c r="BD1973" s="242" t="e">
        <f>_xll.qlIndexFixing($AD$5,BA1973,TRUE,_xll.ohTrigger(Trigger,Trigger6M))</f>
        <v>#NUM!</v>
      </c>
      <c r="BE1973" s="242">
        <f>IFERROR(_xll.qlIndexFixing($BF$1,BA1973,,_xll.ohTrigger(Trigger,Trigger6M)),#N/A)</f>
        <v>1.5319556293452415E-2</v>
      </c>
    </row>
    <row r="1974" spans="52:57" ht="11.25" customHeight="1" x14ac:dyDescent="0.25">
      <c r="AZ1974" s="99" t="s">
        <v>83</v>
      </c>
      <c r="BA1974" s="98">
        <f>_xll.qlInterestRateIndexFixingDate(Currency&amp;"ibor"&amp;Tenor,BB1974,Trigger)</f>
        <v>53234</v>
      </c>
      <c r="BB1974" s="98">
        <f>_xll.qlCalendarAdvance(Calendar,BB1973,AZ1974,"f",,Trigger)</f>
        <v>53238</v>
      </c>
      <c r="BC1974" s="98">
        <f>_xll.qlInterestRateIndexMaturity(Currency&amp;"ibor"&amp;Tenor,BB1974,Trigger)</f>
        <v>53420</v>
      </c>
      <c r="BD1974" s="242" t="e">
        <f>_xll.qlIndexFixing($AD$5,BA1974,TRUE,_xll.ohTrigger(Trigger,Trigger6M))</f>
        <v>#NUM!</v>
      </c>
      <c r="BE1974" s="242">
        <f>IFERROR(_xll.qlIndexFixing($BF$1,BA1974,,_xll.ohTrigger(Trigger,Trigger6M)),#N/A)</f>
        <v>1.532658318865395E-2</v>
      </c>
    </row>
    <row r="1975" spans="52:57" ht="11.25" customHeight="1" x14ac:dyDescent="0.25">
      <c r="AZ1975" s="99" t="s">
        <v>83</v>
      </c>
      <c r="BA1975" s="98">
        <f>_xll.qlInterestRateIndexFixingDate(Currency&amp;"ibor"&amp;Tenor,BB1975,Trigger)</f>
        <v>53241</v>
      </c>
      <c r="BB1975" s="98">
        <f>_xll.qlCalendarAdvance(Calendar,BB1974,AZ1975,"f",,Trigger)</f>
        <v>53245</v>
      </c>
      <c r="BC1975" s="98">
        <f>_xll.qlInterestRateIndexMaturity(Currency&amp;"ibor"&amp;Tenor,BB1975,Trigger)</f>
        <v>53427</v>
      </c>
      <c r="BD1975" s="242" t="e">
        <f>_xll.qlIndexFixing($AD$5,BA1975,TRUE,_xll.ohTrigger(Trigger,Trigger6M))</f>
        <v>#NUM!</v>
      </c>
      <c r="BE1975" s="242">
        <f>IFERROR(_xll.qlIndexFixing($BF$1,BA1975,,_xll.ohTrigger(Trigger,Trigger6M)),#N/A)</f>
        <v>1.5333569982326356E-2</v>
      </c>
    </row>
    <row r="1976" spans="52:57" ht="11.25" customHeight="1" x14ac:dyDescent="0.25">
      <c r="AZ1976" s="99" t="s">
        <v>83</v>
      </c>
      <c r="BA1976" s="98">
        <f>_xll.qlInterestRateIndexFixingDate(Currency&amp;"ibor"&amp;Tenor,BB1976,Trigger)</f>
        <v>53248</v>
      </c>
      <c r="BB1976" s="98">
        <f>_xll.qlCalendarAdvance(Calendar,BB1975,AZ1976,"f",,Trigger)</f>
        <v>53252</v>
      </c>
      <c r="BC1976" s="98">
        <f>_xll.qlInterestRateIndexMaturity(Currency&amp;"ibor"&amp;Tenor,BB1976,Trigger)</f>
        <v>53434</v>
      </c>
      <c r="BD1976" s="242" t="e">
        <f>_xll.qlIndexFixing($AD$5,BA1976,TRUE,_xll.ohTrigger(Trigger,Trigger6M))</f>
        <v>#NUM!</v>
      </c>
      <c r="BE1976" s="242">
        <f>IFERROR(_xll.qlIndexFixing($BF$1,BA1976,,_xll.ohTrigger(Trigger,Trigger6M)),#N/A)</f>
        <v>1.534051654035757E-2</v>
      </c>
    </row>
    <row r="1977" spans="52:57" ht="11.25" customHeight="1" x14ac:dyDescent="0.25">
      <c r="AZ1977" s="99" t="s">
        <v>83</v>
      </c>
      <c r="BA1977" s="98">
        <f>_xll.qlInterestRateIndexFixingDate(Currency&amp;"ibor"&amp;Tenor,BB1977,Trigger)</f>
        <v>53255</v>
      </c>
      <c r="BB1977" s="98">
        <f>_xll.qlCalendarAdvance(Calendar,BB1976,AZ1977,"f",,Trigger)</f>
        <v>53259</v>
      </c>
      <c r="BC1977" s="98">
        <f>_xll.qlInterestRateIndexMaturity(Currency&amp;"ibor"&amp;Tenor,BB1977,Trigger)</f>
        <v>53441</v>
      </c>
      <c r="BD1977" s="242" t="e">
        <f>_xll.qlIndexFixing($AD$5,BA1977,TRUE,_xll.ohTrigger(Trigger,Trigger6M))</f>
        <v>#NUM!</v>
      </c>
      <c r="BE1977" s="242">
        <f>IFERROR(_xll.qlIndexFixing($BF$1,BA1977,,_xll.ohTrigger(Trigger,Trigger6M)),#N/A)</f>
        <v>1.5347422728637724E-2</v>
      </c>
    </row>
    <row r="1978" spans="52:57" ht="11.25" customHeight="1" x14ac:dyDescent="0.25">
      <c r="AZ1978" s="99" t="s">
        <v>83</v>
      </c>
      <c r="BA1978" s="98">
        <f>_xll.qlInterestRateIndexFixingDate(Currency&amp;"ibor"&amp;Tenor,BB1978,Trigger)</f>
        <v>53262</v>
      </c>
      <c r="BB1978" s="98">
        <f>_xll.qlCalendarAdvance(Calendar,BB1977,AZ1978,"f",,Trigger)</f>
        <v>53266</v>
      </c>
      <c r="BC1978" s="98">
        <f>_xll.qlInterestRateIndexMaturity(Currency&amp;"ibor"&amp;Tenor,BB1978,Trigger)</f>
        <v>53447</v>
      </c>
      <c r="BD1978" s="242" t="e">
        <f>_xll.qlIndexFixing($AD$5,BA1978,TRUE,_xll.ohTrigger(Trigger,Trigger6M))</f>
        <v>#NUM!</v>
      </c>
      <c r="BE1978" s="242">
        <f>IFERROR(_xll.qlIndexFixing($BF$1,BA1978,,_xll.ohTrigger(Trigger,Trigger6M)),#N/A)</f>
        <v>1.5353485333777587E-2</v>
      </c>
    </row>
    <row r="1979" spans="52:57" ht="11.25" customHeight="1" x14ac:dyDescent="0.25">
      <c r="AZ1979" s="99" t="s">
        <v>83</v>
      </c>
      <c r="BA1979" s="98">
        <f>_xll.qlInterestRateIndexFixingDate(Currency&amp;"ibor"&amp;Tenor,BB1979,Trigger)</f>
        <v>53269</v>
      </c>
      <c r="BB1979" s="98">
        <f>_xll.qlCalendarAdvance(Calendar,BB1978,AZ1979,"f",,Trigger)</f>
        <v>53273</v>
      </c>
      <c r="BC1979" s="98">
        <f>_xll.qlInterestRateIndexMaturity(Currency&amp;"ibor"&amp;Tenor,BB1979,Trigger)</f>
        <v>53454</v>
      </c>
      <c r="BD1979" s="242" t="e">
        <f>_xll.qlIndexFixing($AD$5,BA1979,TRUE,_xll.ohTrigger(Trigger,Trigger6M))</f>
        <v>#NUM!</v>
      </c>
      <c r="BE1979" s="242">
        <f>IFERROR(_xll.qlIndexFixing($BF$1,BA1979,,_xll.ohTrigger(Trigger,Trigger6M)),#N/A)</f>
        <v>1.5360313038549976E-2</v>
      </c>
    </row>
    <row r="1980" spans="52:57" ht="11.25" customHeight="1" x14ac:dyDescent="0.25">
      <c r="AZ1980" s="99" t="s">
        <v>83</v>
      </c>
      <c r="BA1980" s="98">
        <f>_xll.qlInterestRateIndexFixingDate(Currency&amp;"ibor"&amp;Tenor,BB1980,Trigger)</f>
        <v>53276</v>
      </c>
      <c r="BB1980" s="98">
        <f>_xll.qlCalendarAdvance(Calendar,BB1979,AZ1980,"f",,Trigger)</f>
        <v>53280</v>
      </c>
      <c r="BC1980" s="98">
        <f>_xll.qlInterestRateIndexMaturity(Currency&amp;"ibor"&amp;Tenor,BB1980,Trigger)</f>
        <v>53461</v>
      </c>
      <c r="BD1980" s="242" t="e">
        <f>_xll.qlIndexFixing($AD$5,BA1980,TRUE,_xll.ohTrigger(Trigger,Trigger6M))</f>
        <v>#NUM!</v>
      </c>
      <c r="BE1980" s="242">
        <f>IFERROR(_xll.qlIndexFixing($BF$1,BA1980,,_xll.ohTrigger(Trigger,Trigger6M)),#N/A)</f>
        <v>1.5367099982425388E-2</v>
      </c>
    </row>
    <row r="1981" spans="52:57" ht="11.25" customHeight="1" x14ac:dyDescent="0.25">
      <c r="AZ1981" s="99" t="s">
        <v>83</v>
      </c>
      <c r="BA1981" s="98">
        <f>_xll.qlInterestRateIndexFixingDate(Currency&amp;"ibor"&amp;Tenor,BB1981,Trigger)</f>
        <v>53283</v>
      </c>
      <c r="BB1981" s="98">
        <f>_xll.qlCalendarAdvance(Calendar,BB1980,AZ1981,"f",,Trigger)</f>
        <v>53287</v>
      </c>
      <c r="BC1981" s="98">
        <f>_xll.qlInterestRateIndexMaturity(Currency&amp;"ibor"&amp;Tenor,BB1981,Trigger)</f>
        <v>53468</v>
      </c>
      <c r="BD1981" s="242" t="e">
        <f>_xll.qlIndexFixing($AD$5,BA1981,TRUE,_xll.ohTrigger(Trigger,Trigger6M))</f>
        <v>#NUM!</v>
      </c>
      <c r="BE1981" s="242">
        <f>IFERROR(_xll.qlIndexFixing($BF$1,BA1981,,_xll.ohTrigger(Trigger,Trigger6M)),#N/A)</f>
        <v>1.5373846031303798E-2</v>
      </c>
    </row>
    <row r="1982" spans="52:57" ht="11.25" customHeight="1" x14ac:dyDescent="0.25">
      <c r="AZ1982" s="99" t="s">
        <v>83</v>
      </c>
      <c r="BA1982" s="98">
        <f>_xll.qlInterestRateIndexFixingDate(Currency&amp;"ibor"&amp;Tenor,BB1982,Trigger)</f>
        <v>53290</v>
      </c>
      <c r="BB1982" s="98">
        <f>_xll.qlCalendarAdvance(Calendar,BB1981,AZ1982,"f",,Trigger)</f>
        <v>53294</v>
      </c>
      <c r="BC1982" s="98">
        <f>_xll.qlInterestRateIndexMaturity(Currency&amp;"ibor"&amp;Tenor,BB1982,Trigger)</f>
        <v>53475</v>
      </c>
      <c r="BD1982" s="242" t="e">
        <f>_xll.qlIndexFixing($AD$5,BA1982,TRUE,_xll.ohTrigger(Trigger,Trigger6M))</f>
        <v>#NUM!</v>
      </c>
      <c r="BE1982" s="242">
        <f>IFERROR(_xll.qlIndexFixing($BF$1,BA1982,,_xll.ohTrigger(Trigger,Trigger6M)),#N/A)</f>
        <v>1.5380551051086506E-2</v>
      </c>
    </row>
    <row r="1983" spans="52:57" ht="11.25" customHeight="1" x14ac:dyDescent="0.25">
      <c r="AZ1983" s="99" t="s">
        <v>83</v>
      </c>
      <c r="BA1983" s="98">
        <f>_xll.qlInterestRateIndexFixingDate(Currency&amp;"ibor"&amp;Tenor,BB1983,Trigger)</f>
        <v>53297</v>
      </c>
      <c r="BB1983" s="98">
        <f>_xll.qlCalendarAdvance(Calendar,BB1982,AZ1983,"f",,Trigger)</f>
        <v>53301</v>
      </c>
      <c r="BC1983" s="98">
        <f>_xll.qlInterestRateIndexMaturity(Currency&amp;"ibor"&amp;Tenor,BB1983,Trigger)</f>
        <v>53483</v>
      </c>
      <c r="BD1983" s="242" t="e">
        <f>_xll.qlIndexFixing($AD$5,BA1983,TRUE,_xll.ohTrigger(Trigger,Trigger6M))</f>
        <v>#NUM!</v>
      </c>
      <c r="BE1983" s="242">
        <f>IFERROR(_xll.qlIndexFixing($BF$1,BA1983,,_xll.ohTrigger(Trigger,Trigger6M)),#N/A)</f>
        <v>1.5388004583404025E-2</v>
      </c>
    </row>
    <row r="1984" spans="52:57" ht="11.25" customHeight="1" x14ac:dyDescent="0.25">
      <c r="AZ1984" s="99" t="s">
        <v>83</v>
      </c>
      <c r="BA1984" s="98">
        <f>_xll.qlInterestRateIndexFixingDate(Currency&amp;"ibor"&amp;Tenor,BB1984,Trigger)</f>
        <v>53304</v>
      </c>
      <c r="BB1984" s="98">
        <f>_xll.qlCalendarAdvance(Calendar,BB1983,AZ1984,"f",,Trigger)</f>
        <v>53308</v>
      </c>
      <c r="BC1984" s="98">
        <f>_xll.qlInterestRateIndexMaturity(Currency&amp;"ibor"&amp;Tenor,BB1984,Trigger)</f>
        <v>53490</v>
      </c>
      <c r="BD1984" s="242" t="e">
        <f>_xll.qlIndexFixing($AD$5,BA1984,TRUE,_xll.ohTrigger(Trigger,Trigger6M))</f>
        <v>#NUM!</v>
      </c>
      <c r="BE1984" s="242">
        <f>IFERROR(_xll.qlIndexFixing($BF$1,BA1984,,_xll.ohTrigger(Trigger,Trigger6M)),#N/A)</f>
        <v>1.5394624428373358E-2</v>
      </c>
    </row>
    <row r="1985" spans="52:57" ht="11.25" customHeight="1" x14ac:dyDescent="0.25">
      <c r="AZ1985" s="99" t="s">
        <v>83</v>
      </c>
      <c r="BA1985" s="98">
        <f>_xll.qlInterestRateIndexFixingDate(Currency&amp;"ibor"&amp;Tenor,BB1985,Trigger)</f>
        <v>53311</v>
      </c>
      <c r="BB1985" s="98">
        <f>_xll.qlCalendarAdvance(Calendar,BB1984,AZ1985,"f",,Trigger)</f>
        <v>53315</v>
      </c>
      <c r="BC1985" s="98">
        <f>_xll.qlInterestRateIndexMaturity(Currency&amp;"ibor"&amp;Tenor,BB1985,Trigger)</f>
        <v>53497</v>
      </c>
      <c r="BD1985" s="242" t="e">
        <f>_xll.qlIndexFixing($AD$5,BA1985,TRUE,_xll.ohTrigger(Trigger,Trigger6M))</f>
        <v>#NUM!</v>
      </c>
      <c r="BE1985" s="242">
        <f>IFERROR(_xll.qlIndexFixing($BF$1,BA1985,,_xll.ohTrigger(Trigger,Trigger6M)),#N/A)</f>
        <v>1.5401202830728516E-2</v>
      </c>
    </row>
    <row r="1986" spans="52:57" ht="11.25" customHeight="1" x14ac:dyDescent="0.25">
      <c r="AZ1986" s="99" t="s">
        <v>83</v>
      </c>
      <c r="BA1986" s="98">
        <f>_xll.qlInterestRateIndexFixingDate(Currency&amp;"ibor"&amp;Tenor,BB1986,Trigger)</f>
        <v>53317</v>
      </c>
      <c r="BB1986" s="98">
        <f>_xll.qlCalendarAdvance(Calendar,BB1985,AZ1986,"f",,Trigger)</f>
        <v>53323</v>
      </c>
      <c r="BC1986" s="98">
        <f>_xll.qlInterestRateIndexMaturity(Currency&amp;"ibor"&amp;Tenor,BB1986,Trigger)</f>
        <v>53505</v>
      </c>
      <c r="BD1986" s="242" t="e">
        <f>_xll.qlIndexFixing($AD$5,BA1986,TRUE,_xll.ohTrigger(Trigger,Trigger6M))</f>
        <v>#NUM!</v>
      </c>
      <c r="BE1986" s="242">
        <f>IFERROR(_xll.qlIndexFixing($BF$1,BA1986,,_xll.ohTrigger(Trigger,Trigger6M)),#N/A)</f>
        <v>1.540867008676049E-2</v>
      </c>
    </row>
    <row r="1987" spans="52:57" ht="11.25" customHeight="1" x14ac:dyDescent="0.25">
      <c r="AZ1987" s="99" t="s">
        <v>83</v>
      </c>
      <c r="BA1987" s="98">
        <f>_xll.qlInterestRateIndexFixingDate(Currency&amp;"ibor"&amp;Tenor,BB1987,Trigger)</f>
        <v>53325</v>
      </c>
      <c r="BB1987" s="98">
        <f>_xll.qlCalendarAdvance(Calendar,BB1986,AZ1987,"f",,Trigger)</f>
        <v>53330</v>
      </c>
      <c r="BC1987" s="98">
        <f>_xll.qlInterestRateIndexMaturity(Currency&amp;"ibor"&amp;Tenor,BB1987,Trigger)</f>
        <v>53511</v>
      </c>
      <c r="BD1987" s="242" t="e">
        <f>_xll.qlIndexFixing($AD$5,BA1987,TRUE,_xll.ohTrigger(Trigger,Trigger6M))</f>
        <v>#NUM!</v>
      </c>
      <c r="BE1987" s="242">
        <f>IFERROR(_xll.qlIndexFixing($BF$1,BA1987,,_xll.ohTrigger(Trigger,Trigger6M)),#N/A)</f>
        <v>1.5414380874372193E-2</v>
      </c>
    </row>
    <row r="1988" spans="52:57" ht="11.25" customHeight="1" x14ac:dyDescent="0.25">
      <c r="AZ1988" s="99" t="s">
        <v>83</v>
      </c>
      <c r="BA1988" s="98">
        <f>_xll.qlInterestRateIndexFixingDate(Currency&amp;"ibor"&amp;Tenor,BB1988,Trigger)</f>
        <v>53335</v>
      </c>
      <c r="BB1988" s="98">
        <f>_xll.qlCalendarAdvance(Calendar,BB1987,AZ1988,"f",,Trigger)</f>
        <v>53337</v>
      </c>
      <c r="BC1988" s="98">
        <f>_xll.qlInterestRateIndexMaturity(Currency&amp;"ibor"&amp;Tenor,BB1988,Trigger)</f>
        <v>53518</v>
      </c>
      <c r="BD1988" s="242" t="e">
        <f>_xll.qlIndexFixing($AD$5,BA1988,TRUE,_xll.ohTrigger(Trigger,Trigger6M))</f>
        <v>#NUM!</v>
      </c>
      <c r="BE1988" s="242">
        <f>IFERROR(_xll.qlIndexFixing($BF$1,BA1988,,_xll.ohTrigger(Trigger,Trigger6M)),#N/A)</f>
        <v>1.542083091634101E-2</v>
      </c>
    </row>
    <row r="1989" spans="52:57" ht="11.25" customHeight="1" x14ac:dyDescent="0.25">
      <c r="AZ1989" s="99" t="s">
        <v>83</v>
      </c>
      <c r="BA1989" s="98">
        <f>_xll.qlInterestRateIndexFixingDate(Currency&amp;"ibor"&amp;Tenor,BB1989,Trigger)</f>
        <v>53342</v>
      </c>
      <c r="BB1989" s="98">
        <f>_xll.qlCalendarAdvance(Calendar,BB1988,AZ1989,"f",,Trigger)</f>
        <v>53344</v>
      </c>
      <c r="BC1989" s="98">
        <f>_xll.qlInterestRateIndexMaturity(Currency&amp;"ibor"&amp;Tenor,BB1989,Trigger)</f>
        <v>53525</v>
      </c>
      <c r="BD1989" s="242" t="e">
        <f>_xll.qlIndexFixing($AD$5,BA1989,TRUE,_xll.ohTrigger(Trigger,Trigger6M))</f>
        <v>#NUM!</v>
      </c>
      <c r="BE1989" s="242">
        <f>IFERROR(_xll.qlIndexFixing($BF$1,BA1989,,_xll.ohTrigger(Trigger,Trigger6M)),#N/A)</f>
        <v>1.5427238971382302E-2</v>
      </c>
    </row>
    <row r="1990" spans="52:57" ht="11.25" customHeight="1" x14ac:dyDescent="0.25">
      <c r="AZ1990" s="99" t="s">
        <v>83</v>
      </c>
      <c r="BA1990" s="98">
        <f>_xll.qlInterestRateIndexFixingDate(Currency&amp;"ibor"&amp;Tenor,BB1990,Trigger)</f>
        <v>53349</v>
      </c>
      <c r="BB1990" s="98">
        <f>_xll.qlCalendarAdvance(Calendar,BB1989,AZ1990,"f",,Trigger)</f>
        <v>53351</v>
      </c>
      <c r="BC1990" s="98">
        <f>_xll.qlInterestRateIndexMaturity(Currency&amp;"ibor"&amp;Tenor,BB1990,Trigger)</f>
        <v>53532</v>
      </c>
      <c r="BD1990" s="242" t="e">
        <f>_xll.qlIndexFixing($AD$5,BA1990,TRUE,_xll.ohTrigger(Trigger,Trigger6M))</f>
        <v>#NUM!</v>
      </c>
      <c r="BE1990" s="242">
        <f>IFERROR(_xll.qlIndexFixing($BF$1,BA1990,,_xll.ohTrigger(Trigger,Trigger6M)),#N/A)</f>
        <v>1.5433604905402227E-2</v>
      </c>
    </row>
    <row r="1991" spans="52:57" ht="11.25" customHeight="1" x14ac:dyDescent="0.25">
      <c r="AZ1991" s="99" t="s">
        <v>83</v>
      </c>
      <c r="BA1991" s="98">
        <f>_xll.qlInterestRateIndexFixingDate(Currency&amp;"ibor"&amp;Tenor,BB1991,Trigger)</f>
        <v>53356</v>
      </c>
      <c r="BB1991" s="98">
        <f>_xll.qlCalendarAdvance(Calendar,BB1990,AZ1991,"f",,Trigger)</f>
        <v>53358</v>
      </c>
      <c r="BC1991" s="98">
        <f>_xll.qlInterestRateIndexMaturity(Currency&amp;"ibor"&amp;Tenor,BB1991,Trigger)</f>
        <v>53539</v>
      </c>
      <c r="BD1991" s="242" t="e">
        <f>_xll.qlIndexFixing($AD$5,BA1991,TRUE,_xll.ohTrigger(Trigger,Trigger6M))</f>
        <v>#NUM!</v>
      </c>
      <c r="BE1991" s="242">
        <f>IFERROR(_xll.qlIndexFixing($BF$1,BA1991,,_xll.ohTrigger(Trigger,Trigger6M)),#N/A)</f>
        <v>1.5439928584310036E-2</v>
      </c>
    </row>
    <row r="1992" spans="52:57" ht="11.25" customHeight="1" x14ac:dyDescent="0.25">
      <c r="AZ1992" s="99" t="s">
        <v>83</v>
      </c>
      <c r="BA1992" s="98">
        <f>_xll.qlInterestRateIndexFixingDate(Currency&amp;"ibor"&amp;Tenor,BB1992,Trigger)</f>
        <v>53363</v>
      </c>
      <c r="BB1992" s="98">
        <f>_xll.qlCalendarAdvance(Calendar,BB1991,AZ1992,"f",,Trigger)</f>
        <v>53365</v>
      </c>
      <c r="BC1992" s="98">
        <f>_xll.qlInterestRateIndexMaturity(Currency&amp;"ibor"&amp;Tenor,BB1992,Trigger)</f>
        <v>53546</v>
      </c>
      <c r="BD1992" s="242" t="e">
        <f>_xll.qlIndexFixing($AD$5,BA1992,TRUE,_xll.ohTrigger(Trigger,Trigger6M))</f>
        <v>#NUM!</v>
      </c>
      <c r="BE1992" s="242">
        <f>IFERROR(_xll.qlIndexFixing($BF$1,BA1992,,_xll.ohTrigger(Trigger,Trigger6M)),#N/A)</f>
        <v>1.5446209874013654E-2</v>
      </c>
    </row>
    <row r="1993" spans="52:57" ht="11.25" customHeight="1" x14ac:dyDescent="0.25">
      <c r="AZ1993" s="99" t="s">
        <v>83</v>
      </c>
      <c r="BA1993" s="98">
        <f>_xll.qlInterestRateIndexFixingDate(Currency&amp;"ibor"&amp;Tenor,BB1993,Trigger)</f>
        <v>53370</v>
      </c>
      <c r="BB1993" s="98">
        <f>_xll.qlCalendarAdvance(Calendar,BB1992,AZ1993,"f",,Trigger)</f>
        <v>53372</v>
      </c>
      <c r="BC1993" s="98">
        <f>_xll.qlInterestRateIndexMaturity(Currency&amp;"ibor"&amp;Tenor,BB1993,Trigger)</f>
        <v>53553</v>
      </c>
      <c r="BD1993" s="242" t="e">
        <f>_xll.qlIndexFixing($AD$5,BA1993,TRUE,_xll.ohTrigger(Trigger,Trigger6M))</f>
        <v>#NUM!</v>
      </c>
      <c r="BE1993" s="242">
        <f>IFERROR(_xll.qlIndexFixing($BF$1,BA1993,,_xll.ohTrigger(Trigger,Trigger6M)),#N/A)</f>
        <v>1.5452448640423213E-2</v>
      </c>
    </row>
    <row r="1994" spans="52:57" ht="11.25" customHeight="1" x14ac:dyDescent="0.25">
      <c r="AZ1994" s="99" t="s">
        <v>83</v>
      </c>
      <c r="BA1994" s="98">
        <f>_xll.qlInterestRateIndexFixingDate(Currency&amp;"ibor"&amp;Tenor,BB1994,Trigger)</f>
        <v>53377</v>
      </c>
      <c r="BB1994" s="98">
        <f>_xll.qlCalendarAdvance(Calendar,BB1993,AZ1994,"f",,Trigger)</f>
        <v>53379</v>
      </c>
      <c r="BC1994" s="98">
        <f>_xll.qlInterestRateIndexMaturity(Currency&amp;"ibor"&amp;Tenor,BB1994,Trigger)</f>
        <v>53560</v>
      </c>
      <c r="BD1994" s="242" t="e">
        <f>_xll.qlIndexFixing($AD$5,BA1994,TRUE,_xll.ohTrigger(Trigger,Trigger6M))</f>
        <v>#NUM!</v>
      </c>
      <c r="BE1994" s="242">
        <f>IFERROR(_xll.qlIndexFixing($BF$1,BA1994,,_xll.ohTrigger(Trigger,Trigger6M)),#N/A)</f>
        <v>1.5458644749450617E-2</v>
      </c>
    </row>
    <row r="1995" spans="52:57" ht="11.25" customHeight="1" x14ac:dyDescent="0.25">
      <c r="AZ1995" s="99" t="s">
        <v>83</v>
      </c>
      <c r="BA1995" s="98">
        <f>_xll.qlInterestRateIndexFixingDate(Currency&amp;"ibor"&amp;Tenor,BB1995,Trigger)</f>
        <v>53384</v>
      </c>
      <c r="BB1995" s="98">
        <f>_xll.qlCalendarAdvance(Calendar,BB1994,AZ1995,"f",,Trigger)</f>
        <v>53386</v>
      </c>
      <c r="BC1995" s="98">
        <f>_xll.qlInterestRateIndexMaturity(Currency&amp;"ibor"&amp;Tenor,BB1995,Trigger)</f>
        <v>53570</v>
      </c>
      <c r="BD1995" s="242" t="e">
        <f>_xll.qlIndexFixing($AD$5,BA1995,TRUE,_xll.ohTrigger(Trigger,Trigger6M))</f>
        <v>#NUM!</v>
      </c>
      <c r="BE1995" s="242">
        <f>IFERROR(_xll.qlIndexFixing($BF$1,BA1995,,_xll.ohTrigger(Trigger,Trigger6M)),#N/A)</f>
        <v>1.5467065174992673E-2</v>
      </c>
    </row>
    <row r="1996" spans="52:57" ht="11.25" customHeight="1" x14ac:dyDescent="0.25">
      <c r="AZ1996" s="99" t="s">
        <v>83</v>
      </c>
      <c r="BA1996" s="98">
        <f>_xll.qlInterestRateIndexFixingDate(Currency&amp;"ibor"&amp;Tenor,BB1996,Trigger)</f>
        <v>53391</v>
      </c>
      <c r="BB1996" s="98">
        <f>_xll.qlCalendarAdvance(Calendar,BB1995,AZ1996,"f",,Trigger)</f>
        <v>53393</v>
      </c>
      <c r="BC1996" s="98">
        <f>_xll.qlInterestRateIndexMaturity(Currency&amp;"ibor"&amp;Tenor,BB1996,Trigger)</f>
        <v>53577</v>
      </c>
      <c r="BD1996" s="242" t="e">
        <f>_xll.qlIndexFixing($AD$5,BA1996,TRUE,_xll.ohTrigger(Trigger,Trigger6M))</f>
        <v>#NUM!</v>
      </c>
      <c r="BE1996" s="242">
        <f>IFERROR(_xll.qlIndexFixing($BF$1,BA1996,,_xll.ohTrigger(Trigger,Trigger6M)),#N/A)</f>
        <v>1.5473167010098121E-2</v>
      </c>
    </row>
    <row r="1997" spans="52:57" ht="11.25" customHeight="1" x14ac:dyDescent="0.25">
      <c r="AZ1997" s="99" t="s">
        <v>83</v>
      </c>
      <c r="BA1997" s="98">
        <f>_xll.qlInterestRateIndexFixingDate(Currency&amp;"ibor"&amp;Tenor,BB1997,Trigger)</f>
        <v>53398</v>
      </c>
      <c r="BB1997" s="98">
        <f>_xll.qlCalendarAdvance(Calendar,BB1996,AZ1997,"f",,Trigger)</f>
        <v>53400</v>
      </c>
      <c r="BC1997" s="98">
        <f>_xll.qlInterestRateIndexMaturity(Currency&amp;"ibor"&amp;Tenor,BB1997,Trigger)</f>
        <v>53584</v>
      </c>
      <c r="BD1997" s="242" t="e">
        <f>_xll.qlIndexFixing($AD$5,BA1997,TRUE,_xll.ohTrigger(Trigger,Trigger6M))</f>
        <v>#NUM!</v>
      </c>
      <c r="BE1997" s="242">
        <f>IFERROR(_xll.qlIndexFixing($BF$1,BA1997,,_xll.ohTrigger(Trigger,Trigger6M)),#N/A)</f>
        <v>1.5479225751598798E-2</v>
      </c>
    </row>
    <row r="1998" spans="52:57" ht="11.25" customHeight="1" x14ac:dyDescent="0.25">
      <c r="AZ1998" s="99" t="s">
        <v>83</v>
      </c>
      <c r="BA1998" s="98">
        <f>_xll.qlInterestRateIndexFixingDate(Currency&amp;"ibor"&amp;Tenor,BB1998,Trigger)</f>
        <v>53405</v>
      </c>
      <c r="BB1998" s="98">
        <f>_xll.qlCalendarAdvance(Calendar,BB1997,AZ1998,"f",,Trigger)</f>
        <v>53407</v>
      </c>
      <c r="BC1998" s="98">
        <f>_xll.qlInterestRateIndexMaturity(Currency&amp;"ibor"&amp;Tenor,BB1998,Trigger)</f>
        <v>53591</v>
      </c>
      <c r="BD1998" s="242" t="e">
        <f>_xll.qlIndexFixing($AD$5,BA1998,TRUE,_xll.ohTrigger(Trigger,Trigger6M))</f>
        <v>#NUM!</v>
      </c>
      <c r="BE1998" s="242">
        <f>IFERROR(_xll.qlIndexFixing($BF$1,BA1998,,_xll.ohTrigger(Trigger,Trigger6M)),#N/A)</f>
        <v>1.5485241265386761E-2</v>
      </c>
    </row>
    <row r="1999" spans="52:57" ht="11.25" customHeight="1" x14ac:dyDescent="0.25">
      <c r="AZ1999" s="99" t="s">
        <v>83</v>
      </c>
      <c r="BA1999" s="98">
        <f>_xll.qlInterestRateIndexFixingDate(Currency&amp;"ibor"&amp;Tenor,BB1999,Trigger)</f>
        <v>53408</v>
      </c>
      <c r="BB1999" s="98">
        <f>_xll.qlCalendarAdvance(Calendar,BB1998,AZ1999,"f",,Trigger)</f>
        <v>53414</v>
      </c>
      <c r="BC1999" s="98">
        <f>_xll.qlInterestRateIndexMaturity(Currency&amp;"ibor"&amp;Tenor,BB1999,Trigger)</f>
        <v>53598</v>
      </c>
      <c r="BD1999" s="242" t="e">
        <f>_xll.qlIndexFixing($AD$5,BA1999,TRUE,_xll.ohTrigger(Trigger,Trigger6M))</f>
        <v>#NUM!</v>
      </c>
      <c r="BE1999" s="242">
        <f>IFERROR(_xll.qlIndexFixing($BF$1,BA1999,,_xll.ohTrigger(Trigger,Trigger6M)),#N/A)</f>
        <v>1.5491213417356675E-2</v>
      </c>
    </row>
    <row r="2000" spans="52:57" ht="11.25" customHeight="1" x14ac:dyDescent="0.25">
      <c r="AZ2000" s="99" t="s">
        <v>83</v>
      </c>
      <c r="BA2000" s="98">
        <f>_xll.qlInterestRateIndexFixingDate(Currency&amp;"ibor"&amp;Tenor,BB2000,Trigger)</f>
        <v>53419</v>
      </c>
      <c r="BB2000" s="98">
        <f>_xll.qlCalendarAdvance(Calendar,BB1999,AZ2000,"f",,Trigger)</f>
        <v>53421</v>
      </c>
      <c r="BC2000" s="98">
        <f>_xll.qlInterestRateIndexMaturity(Currency&amp;"ibor"&amp;Tenor,BB2000,Trigger)</f>
        <v>53604</v>
      </c>
      <c r="BD2000" s="242" t="e">
        <f>_xll.qlIndexFixing($AD$5,BA2000,TRUE,_xll.ohTrigger(Trigger,Trigger6M))</f>
        <v>#NUM!</v>
      </c>
      <c r="BE2000" s="242">
        <f>IFERROR(_xll.qlIndexFixing($BF$1,BA2000,,_xll.ohTrigger(Trigger,Trigger6M)),#N/A)</f>
        <v>1.5496401003625187E-2</v>
      </c>
    </row>
    <row r="2001" spans="52:57" ht="11.25" customHeight="1" x14ac:dyDescent="0.25">
      <c r="AZ2001" s="99" t="s">
        <v>83</v>
      </c>
      <c r="BA2001" s="98">
        <f>_xll.qlInterestRateIndexFixingDate(Currency&amp;"ibor"&amp;Tenor,BB2001,Trigger)</f>
        <v>53426</v>
      </c>
      <c r="BB2001" s="98">
        <f>_xll.qlCalendarAdvance(Calendar,BB2000,AZ2001,"f",,Trigger)</f>
        <v>53428</v>
      </c>
      <c r="BC2001" s="98">
        <f>_xll.qlInterestRateIndexMaturity(Currency&amp;"ibor"&amp;Tenor,BB2001,Trigger)</f>
        <v>53611</v>
      </c>
      <c r="BD2001" s="242" t="e">
        <f>_xll.qlIndexFixing($AD$5,BA2001,TRUE,_xll.ohTrigger(Trigger,Trigger6M))</f>
        <v>#NUM!</v>
      </c>
      <c r="BE2001" s="242">
        <f>IFERROR(_xll.qlIndexFixing($BF$1,BA2001,,_xll.ohTrigger(Trigger,Trigger6M)),#N/A)</f>
        <v>1.5502288939779124E-2</v>
      </c>
    </row>
    <row r="2002" spans="52:57" ht="11.25" customHeight="1" x14ac:dyDescent="0.25">
      <c r="AZ2002" s="99" t="s">
        <v>83</v>
      </c>
      <c r="BA2002" s="98">
        <f>_xll.qlInterestRateIndexFixingDate(Currency&amp;"ibor"&amp;Tenor,BB2002,Trigger)</f>
        <v>53433</v>
      </c>
      <c r="BB2002" s="98">
        <f>_xll.qlCalendarAdvance(Calendar,BB2001,AZ2002,"f",,Trigger)</f>
        <v>53435</v>
      </c>
      <c r="BC2002" s="98">
        <f>_xll.qlInterestRateIndexMaturity(Currency&amp;"ibor"&amp;Tenor,BB2002,Trigger)</f>
        <v>53618</v>
      </c>
      <c r="BD2002" s="242" t="e">
        <f>_xll.qlIndexFixing($AD$5,BA2002,TRUE,_xll.ohTrigger(Trigger,Trigger6M))</f>
        <v>#NUM!</v>
      </c>
      <c r="BE2002" s="242">
        <f>IFERROR(_xll.qlIndexFixing($BF$1,BA2002,,_xll.ohTrigger(Trigger,Trigger6M)),#N/A)</f>
        <v>1.5508133123161599E-2</v>
      </c>
    </row>
    <row r="2003" spans="52:57" ht="11.25" customHeight="1" x14ac:dyDescent="0.25">
      <c r="AZ2003" s="99" t="s">
        <v>83</v>
      </c>
      <c r="BA2003" s="98">
        <f>_xll.qlInterestRateIndexFixingDate(Currency&amp;"ibor"&amp;Tenor,BB2003,Trigger)</f>
        <v>53440</v>
      </c>
      <c r="BB2003" s="98">
        <f>_xll.qlCalendarAdvance(Calendar,BB2002,AZ2003,"f",,Trigger)</f>
        <v>53442</v>
      </c>
      <c r="BC2003" s="98">
        <f>_xll.qlInterestRateIndexMaturity(Currency&amp;"ibor"&amp;Tenor,BB2003,Trigger)</f>
        <v>53625</v>
      </c>
      <c r="BD2003" s="242" t="e">
        <f>_xll.qlIndexFixing($AD$5,BA2003,TRUE,_xll.ohTrigger(Trigger,Trigger6M))</f>
        <v>#NUM!</v>
      </c>
      <c r="BE2003" s="242">
        <f>IFERROR(_xll.qlIndexFixing($BF$1,BA2003,,_xll.ohTrigger(Trigger,Trigger6M)),#N/A)</f>
        <v>1.5513933419680534E-2</v>
      </c>
    </row>
    <row r="2004" spans="52:57" ht="11.25" customHeight="1" x14ac:dyDescent="0.25">
      <c r="AZ2004" s="99" t="s">
        <v>83</v>
      </c>
      <c r="BA2004" s="98">
        <f>_xll.qlInterestRateIndexFixingDate(Currency&amp;"ibor"&amp;Tenor,BB2004,Trigger)</f>
        <v>53444</v>
      </c>
      <c r="BB2004" s="98">
        <f>_xll.qlCalendarAdvance(Calendar,BB2003,AZ2004,"f",,Trigger)</f>
        <v>53449</v>
      </c>
      <c r="BC2004" s="98">
        <f>_xll.qlInterestRateIndexMaturity(Currency&amp;"ibor"&amp;Tenor,BB2004,Trigger)</f>
        <v>53633</v>
      </c>
      <c r="BD2004" s="242" t="e">
        <f>_xll.qlIndexFixing($AD$5,BA2004,TRUE,_xll.ohTrigger(Trigger,Trigger6M))</f>
        <v>#NUM!</v>
      </c>
      <c r="BE2004" s="242">
        <f>IFERROR(_xll.qlIndexFixing($BF$1,BA2004,,_xll.ohTrigger(Trigger,Trigger6M)),#N/A)</f>
        <v>1.5520419056274829E-2</v>
      </c>
    </row>
    <row r="2005" spans="52:57" ht="11.25" customHeight="1" x14ac:dyDescent="0.25">
      <c r="AZ2005" s="99" t="s">
        <v>83</v>
      </c>
      <c r="BA2005" s="98">
        <f>_xll.qlInterestRateIndexFixingDate(Currency&amp;"ibor"&amp;Tenor,BB2005,Trigger)</f>
        <v>53454</v>
      </c>
      <c r="BB2005" s="98">
        <f>_xll.qlCalendarAdvance(Calendar,BB2004,AZ2005,"f",,Trigger)</f>
        <v>53456</v>
      </c>
      <c r="BC2005" s="98">
        <f>_xll.qlInterestRateIndexMaturity(Currency&amp;"ibor"&amp;Tenor,BB2005,Trigger)</f>
        <v>53640</v>
      </c>
      <c r="BD2005" s="242" t="e">
        <f>_xll.qlIndexFixing($AD$5,BA2005,TRUE,_xll.ohTrigger(Trigger,Trigger6M))</f>
        <v>#NUM!</v>
      </c>
      <c r="BE2005" s="242">
        <f>IFERROR(_xll.qlIndexFixing($BF$1,BA2005,,_xll.ohTrigger(Trigger,Trigger6M)),#N/A)</f>
        <v>1.552612822116046E-2</v>
      </c>
    </row>
    <row r="2006" spans="52:57" ht="11.25" customHeight="1" x14ac:dyDescent="0.25">
      <c r="AZ2006" s="99" t="s">
        <v>83</v>
      </c>
      <c r="BA2006" s="98">
        <f>_xll.qlInterestRateIndexFixingDate(Currency&amp;"ibor"&amp;Tenor,BB2006,Trigger)</f>
        <v>53461</v>
      </c>
      <c r="BB2006" s="98">
        <f>_xll.qlCalendarAdvance(Calendar,BB2005,AZ2006,"f",,Trigger)</f>
        <v>53463</v>
      </c>
      <c r="BC2006" s="98">
        <f>_xll.qlInterestRateIndexMaturity(Currency&amp;"ibor"&amp;Tenor,BB2006,Trigger)</f>
        <v>53647</v>
      </c>
      <c r="BD2006" s="242" t="e">
        <f>_xll.qlIndexFixing($AD$5,BA2006,TRUE,_xll.ohTrigger(Trigger,Trigger6M))</f>
        <v>#NUM!</v>
      </c>
      <c r="BE2006" s="242">
        <f>IFERROR(_xll.qlIndexFixing($BF$1,BA2006,,_xll.ohTrigger(Trigger,Trigger6M)),#N/A)</f>
        <v>1.5531793085517193E-2</v>
      </c>
    </row>
    <row r="2007" spans="52:57" ht="11.25" customHeight="1" x14ac:dyDescent="0.25">
      <c r="AZ2007" s="99" t="s">
        <v>83</v>
      </c>
      <c r="BA2007" s="98">
        <f>_xll.qlInterestRateIndexFixingDate(Currency&amp;"ibor"&amp;Tenor,BB2007,Trigger)</f>
        <v>53468</v>
      </c>
      <c r="BB2007" s="98">
        <f>_xll.qlCalendarAdvance(Calendar,BB2006,AZ2007,"f",,Trigger)</f>
        <v>53470</v>
      </c>
      <c r="BC2007" s="98">
        <f>_xll.qlInterestRateIndexMaturity(Currency&amp;"ibor"&amp;Tenor,BB2007,Trigger)</f>
        <v>53654</v>
      </c>
      <c r="BD2007" s="242" t="e">
        <f>_xll.qlIndexFixing($AD$5,BA2007,TRUE,_xll.ohTrigger(Trigger,Trigger6M))</f>
        <v>#NUM!</v>
      </c>
      <c r="BE2007" s="242">
        <f>IFERROR(_xll.qlIndexFixing($BF$1,BA2007,,_xll.ohTrigger(Trigger,Trigger6M)),#N/A)</f>
        <v>1.5537413515247513E-2</v>
      </c>
    </row>
    <row r="2008" spans="52:57" ht="11.25" customHeight="1" x14ac:dyDescent="0.25">
      <c r="AZ2008" s="99" t="s">
        <v>83</v>
      </c>
      <c r="BA2008" s="98">
        <f>_xll.qlInterestRateIndexFixingDate(Currency&amp;"ibor"&amp;Tenor,BB2008,Trigger)</f>
        <v>53475</v>
      </c>
      <c r="BB2008" s="98">
        <f>_xll.qlCalendarAdvance(Calendar,BB2007,AZ2008,"f",,Trigger)</f>
        <v>53477</v>
      </c>
      <c r="BC2008" s="98">
        <f>_xll.qlInterestRateIndexMaturity(Currency&amp;"ibor"&amp;Tenor,BB2008,Trigger)</f>
        <v>53661</v>
      </c>
      <c r="BD2008" s="242" t="e">
        <f>_xll.qlIndexFixing($AD$5,BA2008,TRUE,_xll.ohTrigger(Trigger,Trigger6M))</f>
        <v>#NUM!</v>
      </c>
      <c r="BE2008" s="242">
        <f>IFERROR(_xll.qlIndexFixing($BF$1,BA2008,,_xll.ohTrigger(Trigger,Trigger6M)),#N/A)</f>
        <v>1.554298937625738E-2</v>
      </c>
    </row>
    <row r="2009" spans="52:57" ht="11.25" customHeight="1" x14ac:dyDescent="0.25">
      <c r="AZ2009" s="99" t="s">
        <v>83</v>
      </c>
      <c r="BA2009" s="98">
        <f>_xll.qlInterestRateIndexFixingDate(Currency&amp;"ibor"&amp;Tenor,BB2009,Trigger)</f>
        <v>53482</v>
      </c>
      <c r="BB2009" s="98">
        <f>_xll.qlCalendarAdvance(Calendar,BB2008,AZ2009,"f",,Trigger)</f>
        <v>53484</v>
      </c>
      <c r="BC2009" s="98">
        <f>_xll.qlInterestRateIndexMaturity(Currency&amp;"ibor"&amp;Tenor,BB2009,Trigger)</f>
        <v>53667</v>
      </c>
      <c r="BD2009" s="242" t="e">
        <f>_xll.qlIndexFixing($AD$5,BA2009,TRUE,_xll.ohTrigger(Trigger,Trigger6M))</f>
        <v>#NUM!</v>
      </c>
      <c r="BE2009" s="242">
        <f>IFERROR(_xll.qlIndexFixing($BF$1,BA2009,,_xll.ohTrigger(Trigger,Trigger6M)),#N/A)</f>
        <v>1.554780606554293E-2</v>
      </c>
    </row>
    <row r="2010" spans="52:57" ht="11.25" customHeight="1" x14ac:dyDescent="0.25">
      <c r="AZ2010" s="99" t="s">
        <v>83</v>
      </c>
      <c r="BA2010" s="98">
        <f>_xll.qlInterestRateIndexFixingDate(Currency&amp;"ibor"&amp;Tenor,BB2010,Trigger)</f>
        <v>53489</v>
      </c>
      <c r="BB2010" s="98">
        <f>_xll.qlCalendarAdvance(Calendar,BB2009,AZ2010,"f",,Trigger)</f>
        <v>53491</v>
      </c>
      <c r="BC2010" s="98">
        <f>_xll.qlInterestRateIndexMaturity(Currency&amp;"ibor"&amp;Tenor,BB2010,Trigger)</f>
        <v>53674</v>
      </c>
      <c r="BD2010" s="242" t="e">
        <f>_xll.qlIndexFixing($AD$5,BA2010,TRUE,_xll.ohTrigger(Trigger,Trigger6M))</f>
        <v>#NUM!</v>
      </c>
      <c r="BE2010" s="242">
        <f>IFERROR(_xll.qlIndexFixing($BF$1,BA2010,,_xll.ohTrigger(Trigger,Trigger6M)),#N/A)</f>
        <v>1.555329539949513E-2</v>
      </c>
    </row>
    <row r="2011" spans="52:57" ht="11.25" customHeight="1" x14ac:dyDescent="0.25">
      <c r="AZ2011" s="99" t="s">
        <v>83</v>
      </c>
      <c r="BA2011" s="98">
        <f>_xll.qlInterestRateIndexFixingDate(Currency&amp;"ibor"&amp;Tenor,BB2011,Trigger)</f>
        <v>53496</v>
      </c>
      <c r="BB2011" s="98">
        <f>_xll.qlCalendarAdvance(Calendar,BB2010,AZ2011,"f",,Trigger)</f>
        <v>53498</v>
      </c>
      <c r="BC2011" s="98">
        <f>_xll.qlInterestRateIndexMaturity(Currency&amp;"ibor"&amp;Tenor,BB2011,Trigger)</f>
        <v>53681</v>
      </c>
      <c r="BD2011" s="242" t="e">
        <f>_xll.qlIndexFixing($AD$5,BA2011,TRUE,_xll.ohTrigger(Trigger,Trigger6M))</f>
        <v>#NUM!</v>
      </c>
      <c r="BE2011" s="242">
        <f>IFERROR(_xll.qlIndexFixing($BF$1,BA2011,,_xll.ohTrigger(Trigger,Trigger6M)),#N/A)</f>
        <v>1.5558739773883388E-2</v>
      </c>
    </row>
    <row r="2012" spans="52:57" ht="11.25" customHeight="1" x14ac:dyDescent="0.25">
      <c r="AZ2012" s="99" t="s">
        <v>83</v>
      </c>
      <c r="BA2012" s="98">
        <f>_xll.qlInterestRateIndexFixingDate(Currency&amp;"ibor"&amp;Tenor,BB2012,Trigger)</f>
        <v>53503</v>
      </c>
      <c r="BB2012" s="98">
        <f>_xll.qlCalendarAdvance(Calendar,BB2011,AZ2012,"f",,Trigger)</f>
        <v>53505</v>
      </c>
      <c r="BC2012" s="98">
        <f>_xll.qlInterestRateIndexMaturity(Currency&amp;"ibor"&amp;Tenor,BB2012,Trigger)</f>
        <v>53688</v>
      </c>
      <c r="BD2012" s="242" t="e">
        <f>_xll.qlIndexFixing($AD$5,BA2012,TRUE,_xll.ohTrigger(Trigger,Trigger6M))</f>
        <v>#NUM!</v>
      </c>
      <c r="BE2012" s="242">
        <f>IFERROR(_xll.qlIndexFixing($BF$1,BA2012,,_xll.ohTrigger(Trigger,Trigger6M)),#N/A)</f>
        <v>1.5564139054625671E-2</v>
      </c>
    </row>
    <row r="2013" spans="52:57" ht="11.25" customHeight="1" x14ac:dyDescent="0.25">
      <c r="AZ2013" s="99" t="s">
        <v>83</v>
      </c>
      <c r="BA2013" s="98">
        <f>_xll.qlInterestRateIndexFixingDate(Currency&amp;"ibor"&amp;Tenor,BB2013,Trigger)</f>
        <v>53510</v>
      </c>
      <c r="BB2013" s="98">
        <f>_xll.qlCalendarAdvance(Calendar,BB2012,AZ2013,"f",,Trigger)</f>
        <v>53512</v>
      </c>
      <c r="BC2013" s="98">
        <f>_xll.qlInterestRateIndexMaturity(Currency&amp;"ibor"&amp;Tenor,BB2013,Trigger)</f>
        <v>53696</v>
      </c>
      <c r="BD2013" s="242" t="e">
        <f>_xll.qlIndexFixing($AD$5,BA2013,TRUE,_xll.ohTrigger(Trigger,Trigger6M))</f>
        <v>#NUM!</v>
      </c>
      <c r="BE2013" s="242">
        <f>IFERROR(_xll.qlIndexFixing($BF$1,BA2013,,_xll.ohTrigger(Trigger,Trigger6M)),#N/A)</f>
        <v>1.5570195457297997E-2</v>
      </c>
    </row>
    <row r="2014" spans="52:57" ht="11.25" customHeight="1" x14ac:dyDescent="0.25">
      <c r="AZ2014" s="99" t="s">
        <v>83</v>
      </c>
      <c r="BA2014" s="98">
        <f>_xll.qlInterestRateIndexFixingDate(Currency&amp;"ibor"&amp;Tenor,BB2014,Trigger)</f>
        <v>53517</v>
      </c>
      <c r="BB2014" s="98">
        <f>_xll.qlCalendarAdvance(Calendar,BB2013,AZ2014,"f",,Trigger)</f>
        <v>53519</v>
      </c>
      <c r="BC2014" s="98">
        <f>_xll.qlInterestRateIndexMaturity(Currency&amp;"ibor"&amp;Tenor,BB2014,Trigger)</f>
        <v>53703</v>
      </c>
      <c r="BD2014" s="242" t="e">
        <f>_xll.qlIndexFixing($AD$5,BA2014,TRUE,_xll.ohTrigger(Trigger,Trigger6M))</f>
        <v>#NUM!</v>
      </c>
      <c r="BE2014" s="242">
        <f>IFERROR(_xll.qlIndexFixing($BF$1,BA2014,,_xll.ohTrigger(Trigger,Trigger6M)),#N/A)</f>
        <v>1.5575501090085457E-2</v>
      </c>
    </row>
    <row r="2015" spans="52:57" ht="11.25" customHeight="1" x14ac:dyDescent="0.25">
      <c r="AZ2015" s="99" t="s">
        <v>83</v>
      </c>
      <c r="BA2015" s="98">
        <f>_xll.qlInterestRateIndexFixingDate(Currency&amp;"ibor"&amp;Tenor,BB2015,Trigger)</f>
        <v>53524</v>
      </c>
      <c r="BB2015" s="98">
        <f>_xll.qlCalendarAdvance(Calendar,BB2014,AZ2015,"f",,Trigger)</f>
        <v>53526</v>
      </c>
      <c r="BC2015" s="98">
        <f>_xll.qlInterestRateIndexMaturity(Currency&amp;"ibor"&amp;Tenor,BB2015,Trigger)</f>
        <v>53710</v>
      </c>
      <c r="BD2015" s="242" t="e">
        <f>_xll.qlIndexFixing($AD$5,BA2015,TRUE,_xll.ohTrigger(Trigger,Trigger6M))</f>
        <v>#NUM!</v>
      </c>
      <c r="BE2015" s="242">
        <f>IFERROR(_xll.qlIndexFixing($BF$1,BA2015,,_xll.ohTrigger(Trigger,Trigger6M)),#N/A)</f>
        <v>1.5580761215535017E-2</v>
      </c>
    </row>
    <row r="2016" spans="52:57" ht="11.25" customHeight="1" x14ac:dyDescent="0.25">
      <c r="AZ2016" s="99" t="s">
        <v>83</v>
      </c>
      <c r="BA2016" s="98">
        <f>_xll.qlInterestRateIndexFixingDate(Currency&amp;"ibor"&amp;Tenor,BB2016,Trigger)</f>
        <v>53531</v>
      </c>
      <c r="BB2016" s="98">
        <f>_xll.qlCalendarAdvance(Calendar,BB2015,AZ2016,"f",,Trigger)</f>
        <v>53533</v>
      </c>
      <c r="BC2016" s="98">
        <f>_xll.qlInterestRateIndexMaturity(Currency&amp;"ibor"&amp;Tenor,BB2016,Trigger)</f>
        <v>53717</v>
      </c>
      <c r="BD2016" s="242" t="e">
        <f>_xll.qlIndexFixing($AD$5,BA2016,TRUE,_xll.ohTrigger(Trigger,Trigger6M))</f>
        <v>#NUM!</v>
      </c>
      <c r="BE2016" s="242">
        <f>IFERROR(_xll.qlIndexFixing($BF$1,BA2016,,_xll.ohTrigger(Trigger,Trigger6M)),#N/A)</f>
        <v>1.5585975699563935E-2</v>
      </c>
    </row>
    <row r="2017" spans="52:57" ht="11.25" customHeight="1" x14ac:dyDescent="0.25">
      <c r="AZ2017" s="99" t="s">
        <v>83</v>
      </c>
      <c r="BA2017" s="98">
        <f>_xll.qlInterestRateIndexFixingDate(Currency&amp;"ibor"&amp;Tenor,BB2017,Trigger)</f>
        <v>53538</v>
      </c>
      <c r="BB2017" s="98">
        <f>_xll.qlCalendarAdvance(Calendar,BB2016,AZ2017,"f",,Trigger)</f>
        <v>53540</v>
      </c>
      <c r="BC2017" s="98">
        <f>_xll.qlInterestRateIndexMaturity(Currency&amp;"ibor"&amp;Tenor,BB2017,Trigger)</f>
        <v>53724</v>
      </c>
      <c r="BD2017" s="242" t="e">
        <f>_xll.qlIndexFixing($AD$5,BA2017,TRUE,_xll.ohTrigger(Trigger,Trigger6M))</f>
        <v>#NUM!</v>
      </c>
      <c r="BE2017" s="242">
        <f>IFERROR(_xll.qlIndexFixing($BF$1,BA2017,,_xll.ohTrigger(Trigger,Trigger6M)),#N/A)</f>
        <v>1.5591144408092507E-2</v>
      </c>
    </row>
    <row r="2018" spans="52:57" ht="11.25" customHeight="1" x14ac:dyDescent="0.25">
      <c r="AZ2018" s="99" t="s">
        <v>83</v>
      </c>
      <c r="BA2018" s="98">
        <f>_xll.qlInterestRateIndexFixingDate(Currency&amp;"ibor"&amp;Tenor,BB2018,Trigger)</f>
        <v>53545</v>
      </c>
      <c r="BB2018" s="98">
        <f>_xll.qlCalendarAdvance(Calendar,BB2017,AZ2018,"f",,Trigger)</f>
        <v>53547</v>
      </c>
      <c r="BC2018" s="98">
        <f>_xll.qlInterestRateIndexMaturity(Currency&amp;"ibor"&amp;Tenor,BB2018,Trigger)</f>
        <v>53731</v>
      </c>
      <c r="BD2018" s="242" t="e">
        <f>_xll.qlIndexFixing($AD$5,BA2018,TRUE,_xll.ohTrigger(Trigger,Trigger6M))</f>
        <v>#NUM!</v>
      </c>
      <c r="BE2018" s="242">
        <f>IFERROR(_xll.qlIndexFixing($BF$1,BA2018,,_xll.ohTrigger(Trigger,Trigger6M)),#N/A)</f>
        <v>1.5596267207042765E-2</v>
      </c>
    </row>
    <row r="2019" spans="52:57" ht="11.25" customHeight="1" x14ac:dyDescent="0.25">
      <c r="AZ2019" s="99" t="s">
        <v>83</v>
      </c>
      <c r="BA2019" s="98">
        <f>_xll.qlInterestRateIndexFixingDate(Currency&amp;"ibor"&amp;Tenor,BB2019,Trigger)</f>
        <v>53552</v>
      </c>
      <c r="BB2019" s="98">
        <f>_xll.qlCalendarAdvance(Calendar,BB2018,AZ2019,"f",,Trigger)</f>
        <v>53554</v>
      </c>
      <c r="BC2019" s="98">
        <f>_xll.qlInterestRateIndexMaturity(Currency&amp;"ibor"&amp;Tenor,BB2019,Trigger)</f>
        <v>53738</v>
      </c>
      <c r="BD2019" s="242" t="e">
        <f>_xll.qlIndexFixing($AD$5,BA2019,TRUE,_xll.ohTrigger(Trigger,Trigger6M))</f>
        <v>#NUM!</v>
      </c>
      <c r="BE2019" s="242">
        <f>IFERROR(_xll.qlIndexFixing($BF$1,BA2019,,_xll.ohTrigger(Trigger,Trigger6M)),#N/A)</f>
        <v>1.5601343962338048E-2</v>
      </c>
    </row>
    <row r="2020" spans="52:57" ht="11.25" customHeight="1" x14ac:dyDescent="0.25">
      <c r="AZ2020" s="99" t="s">
        <v>83</v>
      </c>
      <c r="BA2020" s="98">
        <f>_xll.qlInterestRateIndexFixingDate(Currency&amp;"ibor"&amp;Tenor,BB2020,Trigger)</f>
        <v>53559</v>
      </c>
      <c r="BB2020" s="98">
        <f>_xll.qlCalendarAdvance(Calendar,BB2019,AZ2020,"f",,Trigger)</f>
        <v>53561</v>
      </c>
      <c r="BC2020" s="98">
        <f>_xll.qlInterestRateIndexMaturity(Currency&amp;"ibor"&amp;Tenor,BB2020,Trigger)</f>
        <v>53745</v>
      </c>
      <c r="BD2020" s="242" t="e">
        <f>_xll.qlIndexFixing($AD$5,BA2020,TRUE,_xll.ohTrigger(Trigger,Trigger6M))</f>
        <v>#NUM!</v>
      </c>
      <c r="BE2020" s="242">
        <f>IFERROR(_xll.qlIndexFixing($BF$1,BA2020,,_xll.ohTrigger(Trigger,Trigger6M)),#N/A)</f>
        <v>1.5606374539904733E-2</v>
      </c>
    </row>
    <row r="2021" spans="52:57" ht="11.25" customHeight="1" x14ac:dyDescent="0.25">
      <c r="AZ2021" s="99" t="s">
        <v>83</v>
      </c>
      <c r="BA2021" s="98">
        <f>_xll.qlInterestRateIndexFixingDate(Currency&amp;"ibor"&amp;Tenor,BB2021,Trigger)</f>
        <v>53566</v>
      </c>
      <c r="BB2021" s="98">
        <f>_xll.qlCalendarAdvance(Calendar,BB2020,AZ2021,"f",,Trigger)</f>
        <v>53568</v>
      </c>
      <c r="BC2021" s="98">
        <f>_xll.qlInterestRateIndexMaturity(Currency&amp;"ibor"&amp;Tenor,BB2021,Trigger)</f>
        <v>53751</v>
      </c>
      <c r="BD2021" s="242" t="e">
        <f>_xll.qlIndexFixing($AD$5,BA2021,TRUE,_xll.ohTrigger(Trigger,Trigger6M))</f>
        <v>#NUM!</v>
      </c>
      <c r="BE2021" s="242">
        <f>IFERROR(_xll.qlIndexFixing($BF$1,BA2021,,_xll.ohTrigger(Trigger,Trigger6M)),#N/A)</f>
        <v>1.5610681244766465E-2</v>
      </c>
    </row>
    <row r="2022" spans="52:57" ht="11.25" customHeight="1" x14ac:dyDescent="0.25">
      <c r="AZ2022" s="99" t="s">
        <v>83</v>
      </c>
      <c r="BA2022" s="98">
        <f>_xll.qlInterestRateIndexFixingDate(Currency&amp;"ibor"&amp;Tenor,BB2022,Trigger)</f>
        <v>53573</v>
      </c>
      <c r="BB2022" s="98">
        <f>_xll.qlCalendarAdvance(Calendar,BB2021,AZ2022,"f",,Trigger)</f>
        <v>53575</v>
      </c>
      <c r="BC2022" s="98">
        <f>_xll.qlInterestRateIndexMaturity(Currency&amp;"ibor"&amp;Tenor,BB2022,Trigger)</f>
        <v>53756</v>
      </c>
      <c r="BD2022" s="242" t="e">
        <f>_xll.qlIndexFixing($AD$5,BA2022,TRUE,_xll.ohTrigger(Trigger,Trigger6M))</f>
        <v>#NUM!</v>
      </c>
      <c r="BE2022" s="242">
        <f>IFERROR(_xll.qlIndexFixing($BF$1,BA2022,,_xll.ohTrigger(Trigger,Trigger6M)),#N/A)</f>
        <v>1.561427254219094E-2</v>
      </c>
    </row>
    <row r="2023" spans="52:57" ht="11.25" customHeight="1" x14ac:dyDescent="0.25">
      <c r="AZ2023" s="99" t="s">
        <v>83</v>
      </c>
      <c r="BA2023" s="98">
        <f>_xll.qlInterestRateIndexFixingDate(Currency&amp;"ibor"&amp;Tenor,BB2023,Trigger)</f>
        <v>53580</v>
      </c>
      <c r="BB2023" s="98">
        <f>_xll.qlCalendarAdvance(Calendar,BB2022,AZ2023,"f",,Trigger)</f>
        <v>53582</v>
      </c>
      <c r="BC2023" s="98">
        <f>_xll.qlInterestRateIndexMaturity(Currency&amp;"ibor"&amp;Tenor,BB2023,Trigger)</f>
        <v>53763</v>
      </c>
      <c r="BD2023" s="242" t="e">
        <f>_xll.qlIndexFixing($AD$5,BA2023,TRUE,_xll.ohTrigger(Trigger,Trigger6M))</f>
        <v>#NUM!</v>
      </c>
      <c r="BE2023" s="242">
        <f>IFERROR(_xll.qlIndexFixing($BF$1,BA2023,,_xll.ohTrigger(Trigger,Trigger6M)),#N/A)</f>
        <v>1.5619173264133673E-2</v>
      </c>
    </row>
    <row r="2024" spans="52:57" ht="11.25" customHeight="1" x14ac:dyDescent="0.25">
      <c r="AZ2024" s="99" t="s">
        <v>83</v>
      </c>
      <c r="BA2024" s="98">
        <f>_xll.qlInterestRateIndexFixingDate(Currency&amp;"ibor"&amp;Tenor,BB2024,Trigger)</f>
        <v>53587</v>
      </c>
      <c r="BB2024" s="98">
        <f>_xll.qlCalendarAdvance(Calendar,BB2023,AZ2024,"f",,Trigger)</f>
        <v>53589</v>
      </c>
      <c r="BC2024" s="98">
        <f>_xll.qlInterestRateIndexMaturity(Currency&amp;"ibor"&amp;Tenor,BB2024,Trigger)</f>
        <v>53770</v>
      </c>
      <c r="BD2024" s="242" t="e">
        <f>_xll.qlIndexFixing($AD$5,BA2024,TRUE,_xll.ohTrigger(Trigger,Trigger6M))</f>
        <v>#NUM!</v>
      </c>
      <c r="BE2024" s="242">
        <f>IFERROR(_xll.qlIndexFixing($BF$1,BA2024,,_xll.ohTrigger(Trigger,Trigger6M)),#N/A)</f>
        <v>1.5624027306652324E-2</v>
      </c>
    </row>
    <row r="2025" spans="52:57" ht="11.25" customHeight="1" x14ac:dyDescent="0.25">
      <c r="AZ2025" s="99" t="s">
        <v>83</v>
      </c>
      <c r="BA2025" s="98">
        <f>_xll.qlInterestRateIndexFixingDate(Currency&amp;"ibor"&amp;Tenor,BB2025,Trigger)</f>
        <v>53594</v>
      </c>
      <c r="BB2025" s="98">
        <f>_xll.qlCalendarAdvance(Calendar,BB2024,AZ2025,"f",,Trigger)</f>
        <v>53596</v>
      </c>
      <c r="BC2025" s="98">
        <f>_xll.qlInterestRateIndexMaturity(Currency&amp;"ibor"&amp;Tenor,BB2025,Trigger)</f>
        <v>53777</v>
      </c>
      <c r="BD2025" s="242" t="e">
        <f>_xll.qlIndexFixing($AD$5,BA2025,TRUE,_xll.ohTrigger(Trigger,Trigger6M))</f>
        <v>#NUM!</v>
      </c>
      <c r="BE2025" s="242">
        <f>IFERROR(_xll.qlIndexFixing($BF$1,BA2025,,_xll.ohTrigger(Trigger,Trigger6M)),#N/A)</f>
        <v>1.5628834535703837E-2</v>
      </c>
    </row>
    <row r="2026" spans="52:57" ht="11.25" customHeight="1" x14ac:dyDescent="0.25">
      <c r="AZ2026" s="99" t="s">
        <v>83</v>
      </c>
      <c r="BA2026" s="98">
        <f>_xll.qlInterestRateIndexFixingDate(Currency&amp;"ibor"&amp;Tenor,BB2026,Trigger)</f>
        <v>53601</v>
      </c>
      <c r="BB2026" s="98">
        <f>_xll.qlCalendarAdvance(Calendar,BB2025,AZ2026,"f",,Trigger)</f>
        <v>53603</v>
      </c>
      <c r="BC2026" s="98">
        <f>_xll.qlInterestRateIndexMaturity(Currency&amp;"ibor"&amp;Tenor,BB2026,Trigger)</f>
        <v>53785</v>
      </c>
      <c r="BD2026" s="242" t="e">
        <f>_xll.qlIndexFixing($AD$5,BA2026,TRUE,_xll.ohTrigger(Trigger,Trigger6M))</f>
        <v>#NUM!</v>
      </c>
      <c r="BE2026" s="242">
        <f>IFERROR(_xll.qlIndexFixing($BF$1,BA2026,,_xll.ohTrigger(Trigger,Trigger6M)),#N/A)</f>
        <v>1.563425708843352E-2</v>
      </c>
    </row>
    <row r="2027" spans="52:57" ht="11.25" customHeight="1" x14ac:dyDescent="0.25">
      <c r="AZ2027" s="99" t="s">
        <v>83</v>
      </c>
      <c r="BA2027" s="98">
        <f>_xll.qlInterestRateIndexFixingDate(Currency&amp;"ibor"&amp;Tenor,BB2027,Trigger)</f>
        <v>53608</v>
      </c>
      <c r="BB2027" s="98">
        <f>_xll.qlCalendarAdvance(Calendar,BB2026,AZ2027,"f",,Trigger)</f>
        <v>53610</v>
      </c>
      <c r="BC2027" s="98">
        <f>_xll.qlInterestRateIndexMaturity(Currency&amp;"ibor"&amp;Tenor,BB2027,Trigger)</f>
        <v>53792</v>
      </c>
      <c r="BD2027" s="242" t="e">
        <f>_xll.qlIndexFixing($AD$5,BA2027,TRUE,_xll.ohTrigger(Trigger,Trigger6M))</f>
        <v>#NUM!</v>
      </c>
      <c r="BE2027" s="242">
        <f>IFERROR(_xll.qlIndexFixing($BF$1,BA2027,,_xll.ohTrigger(Trigger,Trigger6M)),#N/A)</f>
        <v>1.5638967082801231E-2</v>
      </c>
    </row>
    <row r="2028" spans="52:57" ht="11.25" customHeight="1" x14ac:dyDescent="0.25">
      <c r="AZ2028" s="99" t="s">
        <v>83</v>
      </c>
      <c r="BA2028" s="98">
        <f>_xll.qlInterestRateIndexFixingDate(Currency&amp;"ibor"&amp;Tenor,BB2028,Trigger)</f>
        <v>53615</v>
      </c>
      <c r="BB2028" s="98">
        <f>_xll.qlCalendarAdvance(Calendar,BB2027,AZ2028,"f",,Trigger)</f>
        <v>53617</v>
      </c>
      <c r="BC2028" s="98">
        <f>_xll.qlInterestRateIndexMaturity(Currency&amp;"ibor"&amp;Tenor,BB2028,Trigger)</f>
        <v>53799</v>
      </c>
      <c r="BD2028" s="242" t="e">
        <f>_xll.qlIndexFixing($AD$5,BA2028,TRUE,_xll.ohTrigger(Trigger,Trigger6M))</f>
        <v>#NUM!</v>
      </c>
      <c r="BE2028" s="242">
        <f>IFERROR(_xll.qlIndexFixing($BF$1,BA2028,,_xll.ohTrigger(Trigger,Trigger6M)),#N/A)</f>
        <v>1.5643629850032016E-2</v>
      </c>
    </row>
    <row r="2029" spans="52:57" ht="11.25" customHeight="1" x14ac:dyDescent="0.25">
      <c r="AZ2029" s="99" t="s">
        <v>83</v>
      </c>
      <c r="BA2029" s="98">
        <f>_xll.qlInterestRateIndexFixingDate(Currency&amp;"ibor"&amp;Tenor,BB2029,Trigger)</f>
        <v>53622</v>
      </c>
      <c r="BB2029" s="98">
        <f>_xll.qlCalendarAdvance(Calendar,BB2028,AZ2029,"f",,Trigger)</f>
        <v>53624</v>
      </c>
      <c r="BC2029" s="98">
        <f>_xll.qlInterestRateIndexMaturity(Currency&amp;"ibor"&amp;Tenor,BB2029,Trigger)</f>
        <v>53806</v>
      </c>
      <c r="BD2029" s="242" t="e">
        <f>_xll.qlIndexFixing($AD$5,BA2029,TRUE,_xll.ohTrigger(Trigger,Trigger6M))</f>
        <v>#NUM!</v>
      </c>
      <c r="BE2029" s="242">
        <f>IFERROR(_xll.qlIndexFixing($BF$1,BA2029,,_xll.ohTrigger(Trigger,Trigger6M)),#N/A)</f>
        <v>1.564824525608189E-2</v>
      </c>
    </row>
    <row r="2030" spans="52:57" ht="11.25" customHeight="1" x14ac:dyDescent="0.25">
      <c r="AZ2030" s="99" t="s">
        <v>83</v>
      </c>
      <c r="BA2030" s="98">
        <f>_xll.qlInterestRateIndexFixingDate(Currency&amp;"ibor"&amp;Tenor,BB2030,Trigger)</f>
        <v>53629</v>
      </c>
      <c r="BB2030" s="98">
        <f>_xll.qlCalendarAdvance(Calendar,BB2029,AZ2030,"f",,Trigger)</f>
        <v>53631</v>
      </c>
      <c r="BC2030" s="98">
        <f>_xll.qlInterestRateIndexMaturity(Currency&amp;"ibor"&amp;Tenor,BB2030,Trigger)</f>
        <v>53812</v>
      </c>
      <c r="BD2030" s="242" t="e">
        <f>_xll.qlIndexFixing($AD$5,BA2030,TRUE,_xll.ohTrigger(Trigger,Trigger6M))</f>
        <v>#NUM!</v>
      </c>
      <c r="BE2030" s="242">
        <f>IFERROR(_xll.qlIndexFixing($BF$1,BA2030,,_xll.ohTrigger(Trigger,Trigger6M)),#N/A)</f>
        <v>1.5652163787625056E-2</v>
      </c>
    </row>
    <row r="2031" spans="52:57" ht="11.25" customHeight="1" x14ac:dyDescent="0.25">
      <c r="AZ2031" s="99" t="s">
        <v>83</v>
      </c>
      <c r="BA2031" s="98">
        <f>_xll.qlInterestRateIndexFixingDate(Currency&amp;"ibor"&amp;Tenor,BB2031,Trigger)</f>
        <v>53636</v>
      </c>
      <c r="BB2031" s="98">
        <f>_xll.qlCalendarAdvance(Calendar,BB2030,AZ2031,"f",,Trigger)</f>
        <v>53638</v>
      </c>
      <c r="BC2031" s="98">
        <f>_xll.qlInterestRateIndexMaturity(Currency&amp;"ibor"&amp;Tenor,BB2031,Trigger)</f>
        <v>53819</v>
      </c>
      <c r="BD2031" s="242" t="e">
        <f>_xll.qlIndexFixing($AD$5,BA2031,TRUE,_xll.ohTrigger(Trigger,Trigger6M))</f>
        <v>#NUM!</v>
      </c>
      <c r="BE2031" s="242">
        <f>IFERROR(_xll.qlIndexFixing($BF$1,BA2031,,_xll.ohTrigger(Trigger,Trigger6M)),#N/A)</f>
        <v>1.5656687321102574E-2</v>
      </c>
    </row>
    <row r="2032" spans="52:57" ht="11.25" customHeight="1" x14ac:dyDescent="0.25">
      <c r="AZ2032" s="99" t="s">
        <v>83</v>
      </c>
      <c r="BA2032" s="98">
        <f>_xll.qlInterestRateIndexFixingDate(Currency&amp;"ibor"&amp;Tenor,BB2032,Trigger)</f>
        <v>53643</v>
      </c>
      <c r="BB2032" s="98">
        <f>_xll.qlCalendarAdvance(Calendar,BB2031,AZ2032,"f",,Trigger)</f>
        <v>53645</v>
      </c>
      <c r="BC2032" s="98">
        <f>_xll.qlInterestRateIndexMaturity(Currency&amp;"ibor"&amp;Tenor,BB2032,Trigger)</f>
        <v>53826</v>
      </c>
      <c r="BD2032" s="242" t="e">
        <f>_xll.qlIndexFixing($AD$5,BA2032,TRUE,_xll.ohTrigger(Trigger,Trigger6M))</f>
        <v>#NUM!</v>
      </c>
      <c r="BE2032" s="242">
        <f>IFERROR(_xll.qlIndexFixing($BF$1,BA2032,,_xll.ohTrigger(Trigger,Trigger6M)),#N/A)</f>
        <v>1.5661163102875627E-2</v>
      </c>
    </row>
    <row r="2033" spans="52:57" ht="11.25" customHeight="1" x14ac:dyDescent="0.25">
      <c r="AZ2033" s="99" t="s">
        <v>83</v>
      </c>
      <c r="BA2033" s="98">
        <f>_xll.qlInterestRateIndexFixingDate(Currency&amp;"ibor"&amp;Tenor,BB2033,Trigger)</f>
        <v>53650</v>
      </c>
      <c r="BB2033" s="98">
        <f>_xll.qlCalendarAdvance(Calendar,BB2032,AZ2033,"f",,Trigger)</f>
        <v>53652</v>
      </c>
      <c r="BC2033" s="98">
        <f>_xll.qlInterestRateIndexMaturity(Currency&amp;"ibor"&amp;Tenor,BB2033,Trigger)</f>
        <v>53833</v>
      </c>
      <c r="BD2033" s="242" t="e">
        <f>_xll.qlIndexFixing($AD$5,BA2033,TRUE,_xll.ohTrigger(Trigger,Trigger6M))</f>
        <v>#NUM!</v>
      </c>
      <c r="BE2033" s="242">
        <f>IFERROR(_xll.qlIndexFixing($BF$1,BA2033,,_xll.ohTrigger(Trigger,Trigger6M)),#N/A)</f>
        <v>1.5665590998918379E-2</v>
      </c>
    </row>
    <row r="2034" spans="52:57" ht="11.25" customHeight="1" x14ac:dyDescent="0.25">
      <c r="AZ2034" s="99" t="s">
        <v>83</v>
      </c>
      <c r="BA2034" s="98">
        <f>_xll.qlInterestRateIndexFixingDate(Currency&amp;"ibor"&amp;Tenor,BB2034,Trigger)</f>
        <v>53657</v>
      </c>
      <c r="BB2034" s="98">
        <f>_xll.qlCalendarAdvance(Calendar,BB2033,AZ2034,"f",,Trigger)</f>
        <v>53659</v>
      </c>
      <c r="BC2034" s="98">
        <f>_xll.qlInterestRateIndexMaturity(Currency&amp;"ibor"&amp;Tenor,BB2034,Trigger)</f>
        <v>53840</v>
      </c>
      <c r="BD2034" s="242" t="e">
        <f>_xll.qlIndexFixing($AD$5,BA2034,TRUE,_xll.ohTrigger(Trigger,Trigger6M))</f>
        <v>#NUM!</v>
      </c>
      <c r="BE2034" s="242">
        <f>IFERROR(_xll.qlIndexFixing($BF$1,BA2034,,_xll.ohTrigger(Trigger,Trigger6M)),#N/A)</f>
        <v>1.5669970875207655E-2</v>
      </c>
    </row>
    <row r="2035" spans="52:57" ht="11.25" customHeight="1" x14ac:dyDescent="0.25">
      <c r="AZ2035" s="99" t="s">
        <v>83</v>
      </c>
      <c r="BA2035" s="98">
        <f>_xll.qlInterestRateIndexFixingDate(Currency&amp;"ibor"&amp;Tenor,BB2035,Trigger)</f>
        <v>53664</v>
      </c>
      <c r="BB2035" s="98">
        <f>_xll.qlCalendarAdvance(Calendar,BB2034,AZ2035,"f",,Trigger)</f>
        <v>53666</v>
      </c>
      <c r="BC2035" s="98">
        <f>_xll.qlInterestRateIndexMaturity(Currency&amp;"ibor"&amp;Tenor,BB2035,Trigger)</f>
        <v>53848</v>
      </c>
      <c r="BD2035" s="242" t="e">
        <f>_xll.qlIndexFixing($AD$5,BA2035,TRUE,_xll.ohTrigger(Trigger,Trigger6M))</f>
        <v>#NUM!</v>
      </c>
      <c r="BE2035" s="242">
        <f>IFERROR(_xll.qlIndexFixing($BF$1,BA2035,,_xll.ohTrigger(Trigger,Trigger6M)),#N/A)</f>
        <v>1.5674935601553669E-2</v>
      </c>
    </row>
    <row r="2036" spans="52:57" ht="11.25" customHeight="1" x14ac:dyDescent="0.25">
      <c r="AZ2036" s="99" t="s">
        <v>83</v>
      </c>
      <c r="BA2036" s="98">
        <f>_xll.qlInterestRateIndexFixingDate(Currency&amp;"ibor"&amp;Tenor,BB2036,Trigger)</f>
        <v>53671</v>
      </c>
      <c r="BB2036" s="98">
        <f>_xll.qlCalendarAdvance(Calendar,BB2035,AZ2036,"f",,Trigger)</f>
        <v>53673</v>
      </c>
      <c r="BC2036" s="98">
        <f>_xll.qlInterestRateIndexMaturity(Currency&amp;"ibor"&amp;Tenor,BB2036,Trigger)</f>
        <v>53855</v>
      </c>
      <c r="BD2036" s="242" t="e">
        <f>_xll.qlIndexFixing($AD$5,BA2036,TRUE,_xll.ohTrigger(Trigger,Trigger6M))</f>
        <v>#NUM!</v>
      </c>
      <c r="BE2036" s="242">
        <f>IFERROR(_xll.qlIndexFixing($BF$1,BA2036,,_xll.ohTrigger(Trigger,Trigger6M)),#N/A)</f>
        <v>1.5679215726365606E-2</v>
      </c>
    </row>
    <row r="2037" spans="52:57" ht="11.25" customHeight="1" x14ac:dyDescent="0.25">
      <c r="AZ2037" s="99" t="s">
        <v>83</v>
      </c>
      <c r="BA2037" s="98">
        <f>_xll.qlInterestRateIndexFixingDate(Currency&amp;"ibor"&amp;Tenor,BB2037,Trigger)</f>
        <v>53678</v>
      </c>
      <c r="BB2037" s="98">
        <f>_xll.qlCalendarAdvance(Calendar,BB2036,AZ2037,"f",,Trigger)</f>
        <v>53680</v>
      </c>
      <c r="BC2037" s="98">
        <f>_xll.qlInterestRateIndexMaturity(Currency&amp;"ibor"&amp;Tenor,BB2037,Trigger)</f>
        <v>53862</v>
      </c>
      <c r="BD2037" s="242" t="e">
        <f>_xll.qlIndexFixing($AD$5,BA2037,TRUE,_xll.ohTrigger(Trigger,Trigger6M))</f>
        <v>#NUM!</v>
      </c>
      <c r="BE2037" s="242">
        <f>IFERROR(_xll.qlIndexFixing($BF$1,BA2037,,_xll.ohTrigger(Trigger,Trigger6M)),#N/A)</f>
        <v>1.5683447417743576E-2</v>
      </c>
    </row>
    <row r="2038" spans="52:57" ht="11.25" customHeight="1" x14ac:dyDescent="0.25">
      <c r="AZ2038" s="99" t="s">
        <v>83</v>
      </c>
      <c r="BA2038" s="98">
        <f>_xll.qlInterestRateIndexFixingDate(Currency&amp;"ibor"&amp;Tenor,BB2038,Trigger)</f>
        <v>53682</v>
      </c>
      <c r="BB2038" s="98">
        <f>_xll.qlCalendarAdvance(Calendar,BB2037,AZ2038,"f",,Trigger)</f>
        <v>53688</v>
      </c>
      <c r="BC2038" s="98">
        <f>_xll.qlInterestRateIndexMaturity(Currency&amp;"ibor"&amp;Tenor,BB2038,Trigger)</f>
        <v>53870</v>
      </c>
      <c r="BD2038" s="242" t="e">
        <f>_xll.qlIndexFixing($AD$5,BA2038,TRUE,_xll.ohTrigger(Trigger,Trigger6M))</f>
        <v>#NUM!</v>
      </c>
      <c r="BE2038" s="242">
        <f>IFERROR(_xll.qlIndexFixing($BF$1,BA2038,,_xll.ohTrigger(Trigger,Trigger6M)),#N/A)</f>
        <v>1.5688224158295249E-2</v>
      </c>
    </row>
    <row r="2039" spans="52:57" ht="11.25" customHeight="1" x14ac:dyDescent="0.25">
      <c r="AZ2039" s="99" t="s">
        <v>83</v>
      </c>
      <c r="BA2039" s="98">
        <f>_xll.qlInterestRateIndexFixingDate(Currency&amp;"ibor"&amp;Tenor,BB2039,Trigger)</f>
        <v>53692</v>
      </c>
      <c r="BB2039" s="98">
        <f>_xll.qlCalendarAdvance(Calendar,BB2038,AZ2039,"f",,Trigger)</f>
        <v>53695</v>
      </c>
      <c r="BC2039" s="98">
        <f>_xll.qlInterestRateIndexMaturity(Currency&amp;"ibor"&amp;Tenor,BB2039,Trigger)</f>
        <v>53876</v>
      </c>
      <c r="BD2039" s="242" t="e">
        <f>_xll.qlIndexFixing($AD$5,BA2039,TRUE,_xll.ohTrigger(Trigger,Trigger6M))</f>
        <v>#NUM!</v>
      </c>
      <c r="BE2039" s="242">
        <f>IFERROR(_xll.qlIndexFixing($BF$1,BA2039,,_xll.ohTrigger(Trigger,Trigger6M)),#N/A)</f>
        <v>1.5691732396811153E-2</v>
      </c>
    </row>
    <row r="2040" spans="52:57" ht="11.25" customHeight="1" x14ac:dyDescent="0.25">
      <c r="AZ2040" s="99" t="s">
        <v>83</v>
      </c>
      <c r="BA2040" s="98">
        <f>_xll.qlInterestRateIndexFixingDate(Currency&amp;"ibor"&amp;Tenor,BB2040,Trigger)</f>
        <v>53700</v>
      </c>
      <c r="BB2040" s="98">
        <f>_xll.qlCalendarAdvance(Calendar,BB2039,AZ2040,"f",,Trigger)</f>
        <v>53702</v>
      </c>
      <c r="BC2040" s="98">
        <f>_xll.qlInterestRateIndexMaturity(Currency&amp;"ibor"&amp;Tenor,BB2040,Trigger)</f>
        <v>53883</v>
      </c>
      <c r="BD2040" s="242" t="e">
        <f>_xll.qlIndexFixing($AD$5,BA2040,TRUE,_xll.ohTrigger(Trigger,Trigger6M))</f>
        <v>#NUM!</v>
      </c>
      <c r="BE2040" s="242">
        <f>IFERROR(_xll.qlIndexFixing($BF$1,BA2040,,_xll.ohTrigger(Trigger,Trigger6M)),#N/A)</f>
        <v>1.5695814354447144E-2</v>
      </c>
    </row>
    <row r="2041" spans="52:57" ht="11.25" customHeight="1" x14ac:dyDescent="0.25">
      <c r="AZ2041" s="99" t="s">
        <v>83</v>
      </c>
      <c r="BA2041" s="98">
        <f>_xll.qlInterestRateIndexFixingDate(Currency&amp;"ibor"&amp;Tenor,BB2041,Trigger)</f>
        <v>53707</v>
      </c>
      <c r="BB2041" s="98">
        <f>_xll.qlCalendarAdvance(Calendar,BB2040,AZ2041,"f",,Trigger)</f>
        <v>53709</v>
      </c>
      <c r="BC2041" s="98">
        <f>_xll.qlInterestRateIndexMaturity(Currency&amp;"ibor"&amp;Tenor,BB2041,Trigger)</f>
        <v>53890</v>
      </c>
      <c r="BD2041" s="242" t="e">
        <f>_xll.qlIndexFixing($AD$5,BA2041,TRUE,_xll.ohTrigger(Trigger,Trigger6M))</f>
        <v>#NUM!</v>
      </c>
      <c r="BE2041" s="242">
        <f>IFERROR(_xll.qlIndexFixing($BF$1,BA2041,,_xll.ohTrigger(Trigger,Trigger6M)),#N/A)</f>
        <v>1.5699847335089185E-2</v>
      </c>
    </row>
    <row r="2042" spans="52:57" ht="11.25" customHeight="1" x14ac:dyDescent="0.25">
      <c r="AZ2042" s="99" t="s">
        <v>83</v>
      </c>
      <c r="BA2042" s="98">
        <f>_xll.qlInterestRateIndexFixingDate(Currency&amp;"ibor"&amp;Tenor,BB2042,Trigger)</f>
        <v>53714</v>
      </c>
      <c r="BB2042" s="98">
        <f>_xll.qlCalendarAdvance(Calendar,BB2041,AZ2042,"f",,Trigger)</f>
        <v>53716</v>
      </c>
      <c r="BC2042" s="98">
        <f>_xll.qlInterestRateIndexMaturity(Currency&amp;"ibor"&amp;Tenor,BB2042,Trigger)</f>
        <v>53897</v>
      </c>
      <c r="BD2042" s="242" t="e">
        <f>_xll.qlIndexFixing($AD$5,BA2042,TRUE,_xll.ohTrigger(Trigger,Trigger6M))</f>
        <v>#NUM!</v>
      </c>
      <c r="BE2042" s="242">
        <f>IFERROR(_xll.qlIndexFixing($BF$1,BA2042,,_xll.ohTrigger(Trigger,Trigger6M)),#N/A)</f>
        <v>1.5703831204733083E-2</v>
      </c>
    </row>
    <row r="2043" spans="52:57" ht="11.25" customHeight="1" x14ac:dyDescent="0.25">
      <c r="AZ2043" s="99" t="s">
        <v>83</v>
      </c>
      <c r="BA2043" s="98">
        <f>_xll.qlInterestRateIndexFixingDate(Currency&amp;"ibor"&amp;Tenor,BB2043,Trigger)</f>
        <v>53721</v>
      </c>
      <c r="BB2043" s="98">
        <f>_xll.qlCalendarAdvance(Calendar,BB2042,AZ2043,"f",,Trigger)</f>
        <v>53723</v>
      </c>
      <c r="BC2043" s="98">
        <f>_xll.qlInterestRateIndexMaturity(Currency&amp;"ibor"&amp;Tenor,BB2043,Trigger)</f>
        <v>53904</v>
      </c>
      <c r="BD2043" s="242" t="e">
        <f>_xll.qlIndexFixing($AD$5,BA2043,TRUE,_xll.ohTrigger(Trigger,Trigger6M))</f>
        <v>#NUM!</v>
      </c>
      <c r="BE2043" s="242">
        <f>IFERROR(_xll.qlIndexFixing($BF$1,BA2043,,_xll.ohTrigger(Trigger,Trigger6M)),#N/A)</f>
        <v>1.5707765829378186E-2</v>
      </c>
    </row>
    <row r="2044" spans="52:57" ht="11.25" customHeight="1" x14ac:dyDescent="0.25">
      <c r="AZ2044" s="99" t="s">
        <v>83</v>
      </c>
      <c r="BA2044" s="98">
        <f>_xll.qlInterestRateIndexFixingDate(Currency&amp;"ibor"&amp;Tenor,BB2044,Trigger)</f>
        <v>53728</v>
      </c>
      <c r="BB2044" s="98">
        <f>_xll.qlCalendarAdvance(Calendar,BB2043,AZ2044,"f",,Trigger)</f>
        <v>53730</v>
      </c>
      <c r="BC2044" s="98">
        <f>_xll.qlInterestRateIndexMaturity(Currency&amp;"ibor"&amp;Tenor,BB2044,Trigger)</f>
        <v>53911</v>
      </c>
      <c r="BD2044" s="242" t="e">
        <f>_xll.qlIndexFixing($AD$5,BA2044,TRUE,_xll.ohTrigger(Trigger,Trigger6M))</f>
        <v>#NUM!</v>
      </c>
      <c r="BE2044" s="242">
        <f>IFERROR(_xll.qlIndexFixing($BF$1,BA2044,,_xll.ohTrigger(Trigger,Trigger6M)),#N/A)</f>
        <v>1.5711651075024719E-2</v>
      </c>
    </row>
    <row r="2045" spans="52:57" ht="11.25" customHeight="1" x14ac:dyDescent="0.25">
      <c r="AZ2045" s="99" t="s">
        <v>83</v>
      </c>
      <c r="BA2045" s="98">
        <f>_xll.qlInterestRateIndexFixingDate(Currency&amp;"ibor"&amp;Tenor,BB2045,Trigger)</f>
        <v>53735</v>
      </c>
      <c r="BB2045" s="98">
        <f>_xll.qlCalendarAdvance(Calendar,BB2044,AZ2045,"f",,Trigger)</f>
        <v>53737</v>
      </c>
      <c r="BC2045" s="98">
        <f>_xll.qlInterestRateIndexMaturity(Currency&amp;"ibor"&amp;Tenor,BB2045,Trigger)</f>
        <v>53918</v>
      </c>
      <c r="BD2045" s="242" t="e">
        <f>_xll.qlIndexFixing($AD$5,BA2045,TRUE,_xll.ohTrigger(Trigger,Trigger6M))</f>
        <v>#NUM!</v>
      </c>
      <c r="BE2045" s="242">
        <f>IFERROR(_xll.qlIndexFixing($BF$1,BA2045,,_xll.ohTrigger(Trigger,Trigger6M)),#N/A)</f>
        <v>1.5715486807679091E-2</v>
      </c>
    </row>
    <row r="2046" spans="52:57" ht="11.25" customHeight="1" x14ac:dyDescent="0.25">
      <c r="AZ2046" s="99" t="s">
        <v>83</v>
      </c>
      <c r="BA2046" s="98">
        <f>_xll.qlInterestRateIndexFixingDate(Currency&amp;"ibor"&amp;Tenor,BB2046,Trigger)</f>
        <v>53742</v>
      </c>
      <c r="BB2046" s="98">
        <f>_xll.qlCalendarAdvance(Calendar,BB2045,AZ2046,"f",,Trigger)</f>
        <v>53744</v>
      </c>
      <c r="BC2046" s="98">
        <f>_xll.qlInterestRateIndexMaturity(Currency&amp;"ibor"&amp;Tenor,BB2046,Trigger)</f>
        <v>53925</v>
      </c>
      <c r="BD2046" s="242" t="e">
        <f>_xll.qlIndexFixing($AD$5,BA2046,TRUE,_xll.ohTrigger(Trigger,Trigger6M))</f>
        <v>#NUM!</v>
      </c>
      <c r="BE2046" s="242">
        <f>IFERROR(_xll.qlIndexFixing($BF$1,BA2046,,_xll.ohTrigger(Trigger,Trigger6M)),#N/A)</f>
        <v>1.5719272893345949E-2</v>
      </c>
    </row>
    <row r="2047" spans="52:57" ht="11.25" customHeight="1" x14ac:dyDescent="0.25">
      <c r="AZ2047" s="99" t="s">
        <v>83</v>
      </c>
      <c r="BA2047" s="98">
        <f>_xll.qlInterestRateIndexFixingDate(Currency&amp;"ibor"&amp;Tenor,BB2047,Trigger)</f>
        <v>53749</v>
      </c>
      <c r="BB2047" s="98">
        <f>_xll.qlCalendarAdvance(Calendar,BB2046,AZ2047,"f",,Trigger)</f>
        <v>53751</v>
      </c>
      <c r="BC2047" s="98">
        <f>_xll.qlInterestRateIndexMaturity(Currency&amp;"ibor"&amp;Tenor,BB2047,Trigger)</f>
        <v>53934</v>
      </c>
      <c r="BD2047" s="242" t="e">
        <f>_xll.qlIndexFixing($AD$5,BA2047,TRUE,_xll.ohTrigger(Trigger,Trigger6M))</f>
        <v>#NUM!</v>
      </c>
      <c r="BE2047" s="242">
        <f>IFERROR(_xll.qlIndexFixing($BF$1,BA2047,,_xll.ohTrigger(Trigger,Trigger6M)),#N/A)</f>
        <v>1.5724192932174738E-2</v>
      </c>
    </row>
    <row r="2048" spans="52:57" ht="11.25" customHeight="1" x14ac:dyDescent="0.25">
      <c r="AZ2048" s="99" t="s">
        <v>83</v>
      </c>
      <c r="BA2048" s="98">
        <f>_xll.qlInterestRateIndexFixingDate(Currency&amp;"ibor"&amp;Tenor,BB2048,Trigger)</f>
        <v>53756</v>
      </c>
      <c r="BB2048" s="98">
        <f>_xll.qlCalendarAdvance(Calendar,BB2047,AZ2048,"f",,Trigger)</f>
        <v>53758</v>
      </c>
      <c r="BC2048" s="98">
        <f>_xll.qlInterestRateIndexMaturity(Currency&amp;"ibor"&amp;Tenor,BB2048,Trigger)</f>
        <v>53944</v>
      </c>
      <c r="BD2048" s="242" t="e">
        <f>_xll.qlIndexFixing($AD$5,BA2048,TRUE,_xll.ohTrigger(Trigger,Trigger6M))</f>
        <v>#NUM!</v>
      </c>
      <c r="BE2048" s="242">
        <f>IFERROR(_xll.qlIndexFixing($BF$1,BA2048,,_xll.ohTrigger(Trigger,Trigger6M)),#N/A)</f>
        <v>1.5729635297389129E-2</v>
      </c>
    </row>
    <row r="2049" spans="52:57" ht="11.25" customHeight="1" x14ac:dyDescent="0.25">
      <c r="AZ2049" s="99" t="s">
        <v>83</v>
      </c>
      <c r="BA2049" s="98">
        <f>_xll.qlInterestRateIndexFixingDate(Currency&amp;"ibor"&amp;Tenor,BB2049,Trigger)</f>
        <v>53763</v>
      </c>
      <c r="BB2049" s="98">
        <f>_xll.qlCalendarAdvance(Calendar,BB2048,AZ2049,"f",,Trigger)</f>
        <v>53765</v>
      </c>
      <c r="BC2049" s="98">
        <f>_xll.qlInterestRateIndexMaturity(Currency&amp;"ibor"&amp;Tenor,BB2049,Trigger)</f>
        <v>53951</v>
      </c>
      <c r="BD2049" s="242" t="e">
        <f>_xll.qlIndexFixing($AD$5,BA2049,TRUE,_xll.ohTrigger(Trigger,Trigger6M))</f>
        <v>#NUM!</v>
      </c>
      <c r="BE2049" s="242">
        <f>IFERROR(_xll.qlIndexFixing($BF$1,BA2049,,_xll.ohTrigger(Trigger,Trigger6M)),#N/A)</f>
        <v>1.5733254309732266E-2</v>
      </c>
    </row>
    <row r="2050" spans="52:57" ht="11.25" customHeight="1" x14ac:dyDescent="0.25">
      <c r="AZ2050" s="99" t="s">
        <v>83</v>
      </c>
      <c r="BA2050" s="98">
        <f>_xll.qlInterestRateIndexFixingDate(Currency&amp;"ibor"&amp;Tenor,BB2050,Trigger)</f>
        <v>53770</v>
      </c>
      <c r="BB2050" s="98">
        <f>_xll.qlCalendarAdvance(Calendar,BB2049,AZ2050,"f",,Trigger)</f>
        <v>53772</v>
      </c>
      <c r="BC2050" s="98">
        <f>_xll.qlInterestRateIndexMaturity(Currency&amp;"ibor"&amp;Tenor,BB2050,Trigger)</f>
        <v>53958</v>
      </c>
      <c r="BD2050" s="242" t="e">
        <f>_xll.qlIndexFixing($AD$5,BA2050,TRUE,_xll.ohTrigger(Trigger,Trigger6M))</f>
        <v>#NUM!</v>
      </c>
      <c r="BE2050" s="242">
        <f>IFERROR(_xll.qlIndexFixing($BF$1,BA2050,,_xll.ohTrigger(Trigger,Trigger6M)),#N/A)</f>
        <v>1.5736823080537591E-2</v>
      </c>
    </row>
    <row r="2051" spans="52:57" ht="11.25" customHeight="1" x14ac:dyDescent="0.25">
      <c r="AZ2051" s="99" t="s">
        <v>83</v>
      </c>
      <c r="BA2051" s="98">
        <f>_xll.qlInterestRateIndexFixingDate(Currency&amp;"ibor"&amp;Tenor,BB2051,Trigger)</f>
        <v>53777</v>
      </c>
      <c r="BB2051" s="98">
        <f>_xll.qlCalendarAdvance(Calendar,BB2050,AZ2051,"f",,Trigger)</f>
        <v>53779</v>
      </c>
      <c r="BC2051" s="98">
        <f>_xll.qlInterestRateIndexMaturity(Currency&amp;"ibor"&amp;Tenor,BB2051,Trigger)</f>
        <v>53965</v>
      </c>
      <c r="BD2051" s="242" t="e">
        <f>_xll.qlIndexFixing($AD$5,BA2051,TRUE,_xll.ohTrigger(Trigger,Trigger6M))</f>
        <v>#NUM!</v>
      </c>
      <c r="BE2051" s="242">
        <f>IFERROR(_xll.qlIndexFixing($BF$1,BA2051,,_xll.ohTrigger(Trigger,Trigger6M)),#N/A)</f>
        <v>1.5740341475789295E-2</v>
      </c>
    </row>
    <row r="2052" spans="52:57" ht="11.25" customHeight="1" x14ac:dyDescent="0.25">
      <c r="AZ2052" s="99" t="s">
        <v>83</v>
      </c>
      <c r="BA2052" s="98">
        <f>_xll.qlInterestRateIndexFixingDate(Currency&amp;"ibor"&amp;Tenor,BB2052,Trigger)</f>
        <v>53784</v>
      </c>
      <c r="BB2052" s="98">
        <f>_xll.qlCalendarAdvance(Calendar,BB2051,AZ2052,"f",,Trigger)</f>
        <v>53786</v>
      </c>
      <c r="BC2052" s="98">
        <f>_xll.qlInterestRateIndexMaturity(Currency&amp;"ibor"&amp;Tenor,BB2052,Trigger)</f>
        <v>53969</v>
      </c>
      <c r="BD2052" s="242" t="e">
        <f>_xll.qlIndexFixing($AD$5,BA2052,TRUE,_xll.ohTrigger(Trigger,Trigger6M))</f>
        <v>#NUM!</v>
      </c>
      <c r="BE2052" s="242">
        <f>IFERROR(_xll.qlIndexFixing($BF$1,BA2052,,_xll.ohTrigger(Trigger,Trigger6M)),#N/A)</f>
        <v>1.5742088295572214E-2</v>
      </c>
    </row>
    <row r="2053" spans="52:57" ht="11.25" customHeight="1" x14ac:dyDescent="0.25">
      <c r="AZ2053" s="99" t="s">
        <v>83</v>
      </c>
      <c r="BA2053" s="98">
        <f>_xll.qlInterestRateIndexFixingDate(Currency&amp;"ibor"&amp;Tenor,BB2053,Trigger)</f>
        <v>53791</v>
      </c>
      <c r="BB2053" s="98">
        <f>_xll.qlCalendarAdvance(Calendar,BB2052,AZ2053,"f",,Trigger)</f>
        <v>53793</v>
      </c>
      <c r="BC2053" s="98">
        <f>_xll.qlInterestRateIndexMaturity(Currency&amp;"ibor"&amp;Tenor,BB2053,Trigger)</f>
        <v>53976</v>
      </c>
      <c r="BD2053" s="242" t="e">
        <f>_xll.qlIndexFixing($AD$5,BA2053,TRUE,_xll.ohTrigger(Trigger,Trigger6M))</f>
        <v>#NUM!</v>
      </c>
      <c r="BE2053" s="242">
        <f>IFERROR(_xll.qlIndexFixing($BF$1,BA2053,,_xll.ohTrigger(Trigger,Trigger6M)),#N/A)</f>
        <v>1.5745516079179334E-2</v>
      </c>
    </row>
    <row r="2054" spans="52:57" ht="11.25" customHeight="1" x14ac:dyDescent="0.25">
      <c r="AZ2054" s="99" t="s">
        <v>83</v>
      </c>
      <c r="BA2054" s="98">
        <f>_xll.qlInterestRateIndexFixingDate(Currency&amp;"ibor"&amp;Tenor,BB2054,Trigger)</f>
        <v>53798</v>
      </c>
      <c r="BB2054" s="98">
        <f>_xll.qlCalendarAdvance(Calendar,BB2053,AZ2054,"f",,Trigger)</f>
        <v>53800</v>
      </c>
      <c r="BC2054" s="98">
        <f>_xll.qlInterestRateIndexMaturity(Currency&amp;"ibor"&amp;Tenor,BB2054,Trigger)</f>
        <v>53983</v>
      </c>
      <c r="BD2054" s="242" t="e">
        <f>_xll.qlIndexFixing($AD$5,BA2054,TRUE,_xll.ohTrigger(Trigger,Trigger6M))</f>
        <v>#NUM!</v>
      </c>
      <c r="BE2054" s="242">
        <f>IFERROR(_xll.qlIndexFixing($BF$1,BA2054,,_xll.ohTrigger(Trigger,Trigger6M)),#N/A)</f>
        <v>1.5748893120455461E-2</v>
      </c>
    </row>
    <row r="2055" spans="52:57" ht="11.25" customHeight="1" x14ac:dyDescent="0.25">
      <c r="AZ2055" s="99" t="s">
        <v>83</v>
      </c>
      <c r="BA2055" s="98">
        <f>_xll.qlInterestRateIndexFixingDate(Currency&amp;"ibor"&amp;Tenor,BB2055,Trigger)</f>
        <v>53805</v>
      </c>
      <c r="BB2055" s="98">
        <f>_xll.qlCalendarAdvance(Calendar,BB2054,AZ2055,"f",,Trigger)</f>
        <v>53807</v>
      </c>
      <c r="BC2055" s="98">
        <f>_xll.qlInterestRateIndexMaturity(Currency&amp;"ibor"&amp;Tenor,BB2055,Trigger)</f>
        <v>53990</v>
      </c>
      <c r="BD2055" s="242" t="e">
        <f>_xll.qlIndexFixing($AD$5,BA2055,TRUE,_xll.ohTrigger(Trigger,Trigger6M))</f>
        <v>#NUM!</v>
      </c>
      <c r="BE2055" s="242">
        <f>IFERROR(_xll.qlIndexFixing($BF$1,BA2055,,_xll.ohTrigger(Trigger,Trigger6M)),#N/A)</f>
        <v>1.5752219285419901E-2</v>
      </c>
    </row>
    <row r="2056" spans="52:57" ht="11.25" customHeight="1" x14ac:dyDescent="0.25">
      <c r="AZ2056" s="99" t="s">
        <v>83</v>
      </c>
      <c r="BA2056" s="98">
        <f>_xll.qlInterestRateIndexFixingDate(Currency&amp;"ibor"&amp;Tenor,BB2056,Trigger)</f>
        <v>53811</v>
      </c>
      <c r="BB2056" s="98">
        <f>_xll.qlCalendarAdvance(Calendar,BB2055,AZ2056,"f",,Trigger)</f>
        <v>53814</v>
      </c>
      <c r="BC2056" s="98">
        <f>_xll.qlInterestRateIndexMaturity(Currency&amp;"ibor"&amp;Tenor,BB2056,Trigger)</f>
        <v>54000</v>
      </c>
      <c r="BD2056" s="242" t="e">
        <f>_xll.qlIndexFixing($AD$5,BA2056,TRUE,_xll.ohTrigger(Trigger,Trigger6M))</f>
        <v>#NUM!</v>
      </c>
      <c r="BE2056" s="242">
        <f>IFERROR(_xll.qlIndexFixing($BF$1,BA2056,,_xll.ohTrigger(Trigger,Trigger6M)),#N/A)</f>
        <v>1.5757173128432563E-2</v>
      </c>
    </row>
    <row r="2057" spans="52:57" ht="11.25" customHeight="1" x14ac:dyDescent="0.25">
      <c r="AZ2057" s="99" t="s">
        <v>83</v>
      </c>
      <c r="BA2057" s="98">
        <f>_xll.qlInterestRateIndexFixingDate(Currency&amp;"ibor"&amp;Tenor,BB2057,Trigger)</f>
        <v>53819</v>
      </c>
      <c r="BB2057" s="98">
        <f>_xll.qlCalendarAdvance(Calendar,BB2056,AZ2057,"f",,Trigger)</f>
        <v>53821</v>
      </c>
      <c r="BC2057" s="98">
        <f>_xll.qlInterestRateIndexMaturity(Currency&amp;"ibor"&amp;Tenor,BB2057,Trigger)</f>
        <v>54007</v>
      </c>
      <c r="BD2057" s="242" t="e">
        <f>_xll.qlIndexFixing($AD$5,BA2057,TRUE,_xll.ohTrigger(Trigger,Trigger6M))</f>
        <v>#NUM!</v>
      </c>
      <c r="BE2057" s="242">
        <f>IFERROR(_xll.qlIndexFixing($BF$1,BA2057,,_xll.ohTrigger(Trigger,Trigger6M)),#N/A)</f>
        <v>1.5760386456215775E-2</v>
      </c>
    </row>
    <row r="2058" spans="52:57" ht="11.25" customHeight="1" x14ac:dyDescent="0.25">
      <c r="AZ2058" s="99" t="s">
        <v>83</v>
      </c>
      <c r="BA2058" s="98">
        <f>_xll.qlInterestRateIndexFixingDate(Currency&amp;"ibor"&amp;Tenor,BB2058,Trigger)</f>
        <v>53826</v>
      </c>
      <c r="BB2058" s="98">
        <f>_xll.qlCalendarAdvance(Calendar,BB2057,AZ2058,"f",,Trigger)</f>
        <v>53828</v>
      </c>
      <c r="BC2058" s="98">
        <f>_xll.qlInterestRateIndexMaturity(Currency&amp;"ibor"&amp;Tenor,BB2058,Trigger)</f>
        <v>54014</v>
      </c>
      <c r="BD2058" s="242" t="e">
        <f>_xll.qlIndexFixing($AD$5,BA2058,TRUE,_xll.ohTrigger(Trigger,Trigger6M))</f>
        <v>#NUM!</v>
      </c>
      <c r="BE2058" s="242">
        <f>IFERROR(_xll.qlIndexFixing($BF$1,BA2058,,_xll.ohTrigger(Trigger,Trigger6M)),#N/A)</f>
        <v>1.5763548470421947E-2</v>
      </c>
    </row>
    <row r="2059" spans="52:57" ht="11.25" customHeight="1" x14ac:dyDescent="0.25">
      <c r="AZ2059" s="99" t="s">
        <v>83</v>
      </c>
      <c r="BA2059" s="98">
        <f>_xll.qlInterestRateIndexFixingDate(Currency&amp;"ibor"&amp;Tenor,BB2059,Trigger)</f>
        <v>53833</v>
      </c>
      <c r="BB2059" s="98">
        <f>_xll.qlCalendarAdvance(Calendar,BB2058,AZ2059,"f",,Trigger)</f>
        <v>53835</v>
      </c>
      <c r="BC2059" s="98">
        <f>_xll.qlInterestRateIndexMaturity(Currency&amp;"ibor"&amp;Tenor,BB2059,Trigger)</f>
        <v>54021</v>
      </c>
      <c r="BD2059" s="242" t="e">
        <f>_xll.qlIndexFixing($AD$5,BA2059,TRUE,_xll.ohTrigger(Trigger,Trigger6M))</f>
        <v>#NUM!</v>
      </c>
      <c r="BE2059" s="242">
        <f>IFERROR(_xll.qlIndexFixing($BF$1,BA2059,,_xll.ohTrigger(Trigger,Trigger6M)),#N/A)</f>
        <v>1.5766659037062768E-2</v>
      </c>
    </row>
    <row r="2060" spans="52:57" ht="11.25" customHeight="1" x14ac:dyDescent="0.25">
      <c r="AZ2060" s="99" t="s">
        <v>83</v>
      </c>
      <c r="BA2060" s="98">
        <f>_xll.qlInterestRateIndexFixingDate(Currency&amp;"ibor"&amp;Tenor,BB2060,Trigger)</f>
        <v>53840</v>
      </c>
      <c r="BB2060" s="98">
        <f>_xll.qlCalendarAdvance(Calendar,BB2059,AZ2060,"f",,Trigger)</f>
        <v>53842</v>
      </c>
      <c r="BC2060" s="98">
        <f>_xll.qlInterestRateIndexMaturity(Currency&amp;"ibor"&amp;Tenor,BB2060,Trigger)</f>
        <v>54025</v>
      </c>
      <c r="BD2060" s="242" t="e">
        <f>_xll.qlIndexFixing($AD$5,BA2060,TRUE,_xll.ohTrigger(Trigger,Trigger6M))</f>
        <v>#NUM!</v>
      </c>
      <c r="BE2060" s="242">
        <f>IFERROR(_xll.qlIndexFixing($BF$1,BA2060,,_xll.ohTrigger(Trigger,Trigger6M)),#N/A)</f>
        <v>1.5768082276395326E-2</v>
      </c>
    </row>
    <row r="2061" spans="52:57" ht="11.25" customHeight="1" x14ac:dyDescent="0.25">
      <c r="AZ2061" s="99" t="s">
        <v>83</v>
      </c>
      <c r="BA2061" s="98">
        <f>_xll.qlInterestRateIndexFixingDate(Currency&amp;"ibor"&amp;Tenor,BB2061,Trigger)</f>
        <v>53847</v>
      </c>
      <c r="BB2061" s="98">
        <f>_xll.qlCalendarAdvance(Calendar,BB2060,AZ2061,"f",,Trigger)</f>
        <v>53849</v>
      </c>
      <c r="BC2061" s="98">
        <f>_xll.qlInterestRateIndexMaturity(Currency&amp;"ibor"&amp;Tenor,BB2061,Trigger)</f>
        <v>54032</v>
      </c>
      <c r="BD2061" s="242" t="e">
        <f>_xll.qlIndexFixing($AD$5,BA2061,TRUE,_xll.ohTrigger(Trigger,Trigger6M))</f>
        <v>#NUM!</v>
      </c>
      <c r="BE2061" s="242">
        <f>IFERROR(_xll.qlIndexFixing($BF$1,BA2061,,_xll.ohTrigger(Trigger,Trigger6M)),#N/A)</f>
        <v>1.5771100370031755E-2</v>
      </c>
    </row>
    <row r="2062" spans="52:57" ht="11.25" customHeight="1" x14ac:dyDescent="0.25">
      <c r="AZ2062" s="99" t="s">
        <v>83</v>
      </c>
      <c r="BA2062" s="98">
        <f>_xll.qlInterestRateIndexFixingDate(Currency&amp;"ibor"&amp;Tenor,BB2062,Trigger)</f>
        <v>53854</v>
      </c>
      <c r="BB2062" s="98">
        <f>_xll.qlCalendarAdvance(Calendar,BB2061,AZ2062,"f",,Trigger)</f>
        <v>53856</v>
      </c>
      <c r="BC2062" s="98">
        <f>_xll.qlInterestRateIndexMaturity(Currency&amp;"ibor"&amp;Tenor,BB2062,Trigger)</f>
        <v>54039</v>
      </c>
      <c r="BD2062" s="242" t="e">
        <f>_xll.qlIndexFixing($AD$5,BA2062,TRUE,_xll.ohTrigger(Trigger,Trigger6M))</f>
        <v>#NUM!</v>
      </c>
      <c r="BE2062" s="242">
        <f>IFERROR(_xll.qlIndexFixing($BF$1,BA2062,,_xll.ohTrigger(Trigger,Trigger6M)),#N/A)</f>
        <v>1.5774066649566761E-2</v>
      </c>
    </row>
    <row r="2063" spans="52:57" ht="11.25" customHeight="1" x14ac:dyDescent="0.25">
      <c r="AZ2063" s="99" t="s">
        <v>83</v>
      </c>
      <c r="BA2063" s="98">
        <f>_xll.qlInterestRateIndexFixingDate(Currency&amp;"ibor"&amp;Tenor,BB2063,Trigger)</f>
        <v>53861</v>
      </c>
      <c r="BB2063" s="98">
        <f>_xll.qlCalendarAdvance(Calendar,BB2062,AZ2063,"f",,Trigger)</f>
        <v>53863</v>
      </c>
      <c r="BC2063" s="98">
        <f>_xll.qlInterestRateIndexMaturity(Currency&amp;"ibor"&amp;Tenor,BB2063,Trigger)</f>
        <v>54046</v>
      </c>
      <c r="BD2063" s="242" t="e">
        <f>_xll.qlIndexFixing($AD$5,BA2063,TRUE,_xll.ohTrigger(Trigger,Trigger6M))</f>
        <v>#NUM!</v>
      </c>
      <c r="BE2063" s="242">
        <f>IFERROR(_xll.qlIndexFixing($BF$1,BA2063,,_xll.ohTrigger(Trigger,Trigger6M)),#N/A)</f>
        <v>1.5776980981043669E-2</v>
      </c>
    </row>
    <row r="2064" spans="52:57" ht="11.25" customHeight="1" x14ac:dyDescent="0.25">
      <c r="AZ2064" s="99" t="s">
        <v>83</v>
      </c>
      <c r="BA2064" s="98">
        <f>_xll.qlInterestRateIndexFixingDate(Currency&amp;"ibor"&amp;Tenor,BB2064,Trigger)</f>
        <v>53868</v>
      </c>
      <c r="BB2064" s="98">
        <f>_xll.qlCalendarAdvance(Calendar,BB2063,AZ2064,"f",,Trigger)</f>
        <v>53870</v>
      </c>
      <c r="BC2064" s="98">
        <f>_xll.qlInterestRateIndexMaturity(Currency&amp;"ibor"&amp;Tenor,BB2064,Trigger)</f>
        <v>54053</v>
      </c>
      <c r="BD2064" s="242" t="e">
        <f>_xll.qlIndexFixing($AD$5,BA2064,TRUE,_xll.ohTrigger(Trigger,Trigger6M))</f>
        <v>#NUM!</v>
      </c>
      <c r="BE2064" s="242">
        <f>IFERROR(_xll.qlIndexFixing($BF$1,BA2064,,_xll.ohTrigger(Trigger,Trigger6M)),#N/A)</f>
        <v>1.5779843230508434E-2</v>
      </c>
    </row>
    <row r="2065" spans="52:57" ht="11.25" customHeight="1" x14ac:dyDescent="0.25">
      <c r="AZ2065" s="99" t="s">
        <v>83</v>
      </c>
      <c r="BA2065" s="98">
        <f>_xll.qlInterestRateIndexFixingDate(Currency&amp;"ibor"&amp;Tenor,BB2065,Trigger)</f>
        <v>53875</v>
      </c>
      <c r="BB2065" s="98">
        <f>_xll.qlCalendarAdvance(Calendar,BB2064,AZ2065,"f",,Trigger)</f>
        <v>53877</v>
      </c>
      <c r="BC2065" s="98">
        <f>_xll.qlInterestRateIndexMaturity(Currency&amp;"ibor"&amp;Tenor,BB2065,Trigger)</f>
        <v>54063</v>
      </c>
      <c r="BD2065" s="242" t="e">
        <f>_xll.qlIndexFixing($AD$5,BA2065,TRUE,_xll.ohTrigger(Trigger,Trigger6M))</f>
        <v>#NUM!</v>
      </c>
      <c r="BE2065" s="242">
        <f>IFERROR(_xll.qlIndexFixing($BF$1,BA2065,,_xll.ohTrigger(Trigger,Trigger6M)),#N/A)</f>
        <v>1.5784234534938758E-2</v>
      </c>
    </row>
    <row r="2066" spans="52:57" ht="11.25" customHeight="1" x14ac:dyDescent="0.25">
      <c r="AZ2066" s="99" t="s">
        <v>83</v>
      </c>
      <c r="BA2066" s="98">
        <f>_xll.qlInterestRateIndexFixingDate(Currency&amp;"ibor"&amp;Tenor,BB2066,Trigger)</f>
        <v>53882</v>
      </c>
      <c r="BB2066" s="98">
        <f>_xll.qlCalendarAdvance(Calendar,BB2065,AZ2066,"f",,Trigger)</f>
        <v>53884</v>
      </c>
      <c r="BC2066" s="98">
        <f>_xll.qlInterestRateIndexMaturity(Currency&amp;"ibor"&amp;Tenor,BB2066,Trigger)</f>
        <v>54070</v>
      </c>
      <c r="BD2066" s="242" t="e">
        <f>_xll.qlIndexFixing($AD$5,BA2066,TRUE,_xll.ohTrigger(Trigger,Trigger6M))</f>
        <v>#NUM!</v>
      </c>
      <c r="BE2066" s="242">
        <f>IFERROR(_xll.qlIndexFixing($BF$1,BA2066,,_xll.ohTrigger(Trigger,Trigger6M)),#N/A)</f>
        <v>1.5786981217146025E-2</v>
      </c>
    </row>
    <row r="2067" spans="52:57" ht="11.25" customHeight="1" x14ac:dyDescent="0.25">
      <c r="AZ2067" s="99" t="s">
        <v>83</v>
      </c>
      <c r="BA2067" s="98">
        <f>_xll.qlInterestRateIndexFixingDate(Currency&amp;"ibor"&amp;Tenor,BB2067,Trigger)</f>
        <v>53889</v>
      </c>
      <c r="BB2067" s="98">
        <f>_xll.qlCalendarAdvance(Calendar,BB2066,AZ2067,"f",,Trigger)</f>
        <v>53891</v>
      </c>
      <c r="BC2067" s="98">
        <f>_xll.qlInterestRateIndexMaturity(Currency&amp;"ibor"&amp;Tenor,BB2067,Trigger)</f>
        <v>54077</v>
      </c>
      <c r="BD2067" s="242" t="e">
        <f>_xll.qlIndexFixing($AD$5,BA2067,TRUE,_xll.ohTrigger(Trigger,Trigger6M))</f>
        <v>#NUM!</v>
      </c>
      <c r="BE2067" s="242">
        <f>IFERROR(_xll.qlIndexFixing($BF$1,BA2067,,_xll.ohTrigger(Trigger,Trigger6M)),#N/A)</f>
        <v>1.5789675379979929E-2</v>
      </c>
    </row>
    <row r="2068" spans="52:57" ht="11.25" customHeight="1" x14ac:dyDescent="0.25">
      <c r="AZ2068" s="99" t="s">
        <v>83</v>
      </c>
      <c r="BA2068" s="98">
        <f>_xll.qlInterestRateIndexFixingDate(Currency&amp;"ibor"&amp;Tenor,BB2068,Trigger)</f>
        <v>53896</v>
      </c>
      <c r="BB2068" s="98">
        <f>_xll.qlCalendarAdvance(Calendar,BB2067,AZ2068,"f",,Trigger)</f>
        <v>53898</v>
      </c>
      <c r="BC2068" s="98">
        <f>_xll.qlInterestRateIndexMaturity(Currency&amp;"ibor"&amp;Tenor,BB2068,Trigger)</f>
        <v>54084</v>
      </c>
      <c r="BD2068" s="242" t="e">
        <f>_xll.qlIndexFixing($AD$5,BA2068,TRUE,_xll.ohTrigger(Trigger,Trigger6M))</f>
        <v>#NUM!</v>
      </c>
      <c r="BE2068" s="242">
        <f>IFERROR(_xll.qlIndexFixing($BF$1,BA2068,,_xll.ohTrigger(Trigger,Trigger6M)),#N/A)</f>
        <v>1.5792316889479664E-2</v>
      </c>
    </row>
    <row r="2069" spans="52:57" ht="11.25" customHeight="1" x14ac:dyDescent="0.25">
      <c r="AZ2069" s="99" t="s">
        <v>83</v>
      </c>
      <c r="BA2069" s="98">
        <f>_xll.qlInterestRateIndexFixingDate(Currency&amp;"ibor"&amp;Tenor,BB2069,Trigger)</f>
        <v>53903</v>
      </c>
      <c r="BB2069" s="98">
        <f>_xll.qlCalendarAdvance(Calendar,BB2068,AZ2069,"f",,Trigger)</f>
        <v>53905</v>
      </c>
      <c r="BC2069" s="98">
        <f>_xll.qlInterestRateIndexMaturity(Currency&amp;"ibor"&amp;Tenor,BB2069,Trigger)</f>
        <v>54091</v>
      </c>
      <c r="BD2069" s="242" t="e">
        <f>_xll.qlIndexFixing($AD$5,BA2069,TRUE,_xll.ohTrigger(Trigger,Trigger6M))</f>
        <v>#NUM!</v>
      </c>
      <c r="BE2069" s="242">
        <f>IFERROR(_xll.qlIndexFixing($BF$1,BA2069,,_xll.ohTrigger(Trigger,Trigger6M)),#N/A)</f>
        <v>1.5794905611686585E-2</v>
      </c>
    </row>
    <row r="2070" spans="52:57" ht="11.25" customHeight="1" x14ac:dyDescent="0.25">
      <c r="AZ2070" s="99" t="s">
        <v>83</v>
      </c>
      <c r="BA2070" s="98">
        <f>_xll.qlInterestRateIndexFixingDate(Currency&amp;"ibor"&amp;Tenor,BB2070,Trigger)</f>
        <v>53910</v>
      </c>
      <c r="BB2070" s="98">
        <f>_xll.qlCalendarAdvance(Calendar,BB2069,AZ2070,"f",,Trigger)</f>
        <v>53912</v>
      </c>
      <c r="BC2070" s="98">
        <f>_xll.qlInterestRateIndexMaturity(Currency&amp;"ibor"&amp;Tenor,BB2070,Trigger)</f>
        <v>54098</v>
      </c>
      <c r="BD2070" s="242" t="e">
        <f>_xll.qlIndexFixing($AD$5,BA2070,TRUE,_xll.ohTrigger(Trigger,Trigger6M))</f>
        <v>#NUM!</v>
      </c>
      <c r="BE2070" s="242">
        <f>IFERROR(_xll.qlIndexFixing($BF$1,BA2070,,_xll.ohTrigger(Trigger,Trigger6M)),#N/A)</f>
        <v>1.5797441412647627E-2</v>
      </c>
    </row>
    <row r="2071" spans="52:57" ht="11.25" customHeight="1" x14ac:dyDescent="0.25">
      <c r="AZ2071" s="99" t="s">
        <v>83</v>
      </c>
      <c r="BA2071" s="98">
        <f>_xll.qlInterestRateIndexFixingDate(Currency&amp;"ibor"&amp;Tenor,BB2071,Trigger)</f>
        <v>53917</v>
      </c>
      <c r="BB2071" s="98">
        <f>_xll.qlCalendarAdvance(Calendar,BB2070,AZ2071,"f",,Trigger)</f>
        <v>53919</v>
      </c>
      <c r="BC2071" s="98">
        <f>_xll.qlInterestRateIndexMaturity(Currency&amp;"ibor"&amp;Tenor,BB2071,Trigger)</f>
        <v>54105</v>
      </c>
      <c r="BD2071" s="242" t="e">
        <f>_xll.qlIndexFixing($AD$5,BA2071,TRUE,_xll.ohTrigger(Trigger,Trigger6M))</f>
        <v>#NUM!</v>
      </c>
      <c r="BE2071" s="242">
        <f>IFERROR(_xll.qlIndexFixing($BF$1,BA2071,,_xll.ohTrigger(Trigger,Trigger6M)),#N/A)</f>
        <v>1.5799924158414021E-2</v>
      </c>
    </row>
    <row r="2072" spans="52:57" ht="11.25" customHeight="1" x14ac:dyDescent="0.25">
      <c r="AZ2072" s="99" t="s">
        <v>83</v>
      </c>
      <c r="BA2072" s="98">
        <f>_xll.qlInterestRateIndexFixingDate(Currency&amp;"ibor"&amp;Tenor,BB2072,Trigger)</f>
        <v>53924</v>
      </c>
      <c r="BB2072" s="98">
        <f>_xll.qlCalendarAdvance(Calendar,BB2071,AZ2072,"f",,Trigger)</f>
        <v>53926</v>
      </c>
      <c r="BC2072" s="98">
        <f>_xll.qlInterestRateIndexMaturity(Currency&amp;"ibor"&amp;Tenor,BB2072,Trigger)</f>
        <v>54112</v>
      </c>
      <c r="BD2072" s="242" t="e">
        <f>_xll.qlIndexFixing($AD$5,BA2072,TRUE,_xll.ohTrigger(Trigger,Trigger6M))</f>
        <v>#NUM!</v>
      </c>
      <c r="BE2072" s="242">
        <f>IFERROR(_xll.qlIndexFixing($BF$1,BA2072,,_xll.ohTrigger(Trigger,Trigger6M)),#N/A)</f>
        <v>1.580235371503786E-2</v>
      </c>
    </row>
    <row r="2073" spans="52:57" ht="11.25" customHeight="1" x14ac:dyDescent="0.25">
      <c r="AZ2073" s="99" t="s">
        <v>83</v>
      </c>
      <c r="BA2073" s="98">
        <f>_xll.qlInterestRateIndexFixingDate(Currency&amp;"ibor"&amp;Tenor,BB2073,Trigger)</f>
        <v>53931</v>
      </c>
      <c r="BB2073" s="98">
        <f>_xll.qlCalendarAdvance(Calendar,BB2072,AZ2073,"f",,Trigger)</f>
        <v>53933</v>
      </c>
      <c r="BC2073" s="98">
        <f>_xll.qlInterestRateIndexMaturity(Currency&amp;"ibor"&amp;Tenor,BB2073,Trigger)</f>
        <v>54116</v>
      </c>
      <c r="BD2073" s="242" t="e">
        <f>_xll.qlIndexFixing($AD$5,BA2073,TRUE,_xll.ohTrigger(Trigger,Trigger6M))</f>
        <v>#NUM!</v>
      </c>
      <c r="BE2073" s="242">
        <f>IFERROR(_xll.qlIndexFixing($BF$1,BA2073,,_xll.ohTrigger(Trigger,Trigger6M)),#N/A)</f>
        <v>1.5803237684426121E-2</v>
      </c>
    </row>
    <row r="2074" spans="52:57" ht="11.25" customHeight="1" x14ac:dyDescent="0.25">
      <c r="AZ2074" s="99" t="s">
        <v>83</v>
      </c>
      <c r="BA2074" s="98">
        <f>_xll.qlInterestRateIndexFixingDate(Currency&amp;"ibor"&amp;Tenor,BB2074,Trigger)</f>
        <v>53938</v>
      </c>
      <c r="BB2074" s="98">
        <f>_xll.qlCalendarAdvance(Calendar,BB2073,AZ2074,"f",,Trigger)</f>
        <v>53940</v>
      </c>
      <c r="BC2074" s="98">
        <f>_xll.qlInterestRateIndexMaturity(Currency&amp;"ibor"&amp;Tenor,BB2074,Trigger)</f>
        <v>54122</v>
      </c>
      <c r="BD2074" s="242" t="e">
        <f>_xll.qlIndexFixing($AD$5,BA2074,TRUE,_xll.ohTrigger(Trigger,Trigger6M))</f>
        <v>#NUM!</v>
      </c>
      <c r="BE2074" s="242">
        <f>IFERROR(_xll.qlIndexFixing($BF$1,BA2074,,_xll.ohTrigger(Trigger,Trigger6M)),#N/A)</f>
        <v>1.5805077393068918E-2</v>
      </c>
    </row>
    <row r="2075" spans="52:57" ht="11.25" customHeight="1" x14ac:dyDescent="0.25">
      <c r="AZ2075" s="99" t="s">
        <v>83</v>
      </c>
      <c r="BA2075" s="98">
        <f>_xll.qlInterestRateIndexFixingDate(Currency&amp;"ibor"&amp;Tenor,BB2075,Trigger)</f>
        <v>53945</v>
      </c>
      <c r="BB2075" s="98">
        <f>_xll.qlCalendarAdvance(Calendar,BB2074,AZ2075,"f",,Trigger)</f>
        <v>53947</v>
      </c>
      <c r="BC2075" s="98">
        <f>_xll.qlInterestRateIndexMaturity(Currency&amp;"ibor"&amp;Tenor,BB2075,Trigger)</f>
        <v>54129</v>
      </c>
      <c r="BD2075" s="242" t="e">
        <f>_xll.qlIndexFixing($AD$5,BA2075,TRUE,_xll.ohTrigger(Trigger,Trigger6M))</f>
        <v>#NUM!</v>
      </c>
      <c r="BE2075" s="242">
        <f>IFERROR(_xll.qlIndexFixing($BF$1,BA2075,,_xll.ohTrigger(Trigger,Trigger6M)),#N/A)</f>
        <v>1.5807361671865364E-2</v>
      </c>
    </row>
    <row r="2076" spans="52:57" ht="11.25" customHeight="1" x14ac:dyDescent="0.25">
      <c r="AZ2076" s="99" t="s">
        <v>83</v>
      </c>
      <c r="BA2076" s="98">
        <f>_xll.qlInterestRateIndexFixingDate(Currency&amp;"ibor"&amp;Tenor,BB2076,Trigger)</f>
        <v>53952</v>
      </c>
      <c r="BB2076" s="98">
        <f>_xll.qlCalendarAdvance(Calendar,BB2075,AZ2076,"f",,Trigger)</f>
        <v>53954</v>
      </c>
      <c r="BC2076" s="98">
        <f>_xll.qlInterestRateIndexMaturity(Currency&amp;"ibor"&amp;Tenor,BB2076,Trigger)</f>
        <v>54136</v>
      </c>
      <c r="BD2076" s="242" t="e">
        <f>_xll.qlIndexFixing($AD$5,BA2076,TRUE,_xll.ohTrigger(Trigger,Trigger6M))</f>
        <v>#NUM!</v>
      </c>
      <c r="BE2076" s="242">
        <f>IFERROR(_xll.qlIndexFixing($BF$1,BA2076,,_xll.ohTrigger(Trigger,Trigger6M)),#N/A)</f>
        <v>1.5809592273371507E-2</v>
      </c>
    </row>
    <row r="2077" spans="52:57" ht="11.25" customHeight="1" x14ac:dyDescent="0.25">
      <c r="AZ2077" s="99" t="s">
        <v>83</v>
      </c>
      <c r="BA2077" s="98">
        <f>_xll.qlInterestRateIndexFixingDate(Currency&amp;"ibor"&amp;Tenor,BB2077,Trigger)</f>
        <v>53959</v>
      </c>
      <c r="BB2077" s="98">
        <f>_xll.qlCalendarAdvance(Calendar,BB2076,AZ2077,"f",,Trigger)</f>
        <v>53961</v>
      </c>
      <c r="BC2077" s="98">
        <f>_xll.qlInterestRateIndexMaturity(Currency&amp;"ibor"&amp;Tenor,BB2077,Trigger)</f>
        <v>54143</v>
      </c>
      <c r="BD2077" s="242" t="e">
        <f>_xll.qlIndexFixing($AD$5,BA2077,TRUE,_xll.ohTrigger(Trigger,Trigger6M))</f>
        <v>#NUM!</v>
      </c>
      <c r="BE2077" s="242">
        <f>IFERROR(_xll.qlIndexFixing($BF$1,BA2077,,_xll.ohTrigger(Trigger,Trigger6M)),#N/A)</f>
        <v>1.5811769063685661E-2</v>
      </c>
    </row>
    <row r="2078" spans="52:57" ht="11.25" customHeight="1" x14ac:dyDescent="0.25">
      <c r="AZ2078" s="99" t="s">
        <v>83</v>
      </c>
      <c r="BA2078" s="98">
        <f>_xll.qlInterestRateIndexFixingDate(Currency&amp;"ibor"&amp;Tenor,BB2078,Trigger)</f>
        <v>53966</v>
      </c>
      <c r="BB2078" s="98">
        <f>_xll.qlCalendarAdvance(Calendar,BB2077,AZ2078,"f",,Trigger)</f>
        <v>53968</v>
      </c>
      <c r="BC2078" s="98">
        <f>_xll.qlInterestRateIndexMaturity(Currency&amp;"ibor"&amp;Tenor,BB2078,Trigger)</f>
        <v>54155</v>
      </c>
      <c r="BD2078" s="242" t="e">
        <f>_xll.qlIndexFixing($AD$5,BA2078,TRUE,_xll.ohTrigger(Trigger,Trigger6M))</f>
        <v>#NUM!</v>
      </c>
      <c r="BE2078" s="242">
        <f>IFERROR(_xll.qlIndexFixing($BF$1,BA2078,,_xll.ohTrigger(Trigger,Trigger6M)),#N/A)</f>
        <v>1.5816284369387121E-2</v>
      </c>
    </row>
    <row r="2079" spans="52:57" ht="11.25" customHeight="1" x14ac:dyDescent="0.25">
      <c r="AZ2079" s="99" t="s">
        <v>83</v>
      </c>
      <c r="BA2079" s="98">
        <f>_xll.qlInterestRateIndexFixingDate(Currency&amp;"ibor"&amp;Tenor,BB2079,Trigger)</f>
        <v>53973</v>
      </c>
      <c r="BB2079" s="98">
        <f>_xll.qlCalendarAdvance(Calendar,BB2078,AZ2079,"f",,Trigger)</f>
        <v>53975</v>
      </c>
      <c r="BC2079" s="98">
        <f>_xll.qlInterestRateIndexMaturity(Currency&amp;"ibor"&amp;Tenor,BB2079,Trigger)</f>
        <v>54158</v>
      </c>
      <c r="BD2079" s="242" t="e">
        <f>_xll.qlIndexFixing($AD$5,BA2079,TRUE,_xll.ohTrigger(Trigger,Trigger6M))</f>
        <v>#NUM!</v>
      </c>
      <c r="BE2079" s="242">
        <f>IFERROR(_xll.qlIndexFixing($BF$1,BA2079,,_xll.ohTrigger(Trigger,Trigger6M)),#N/A)</f>
        <v>1.5816436052865809E-2</v>
      </c>
    </row>
    <row r="2080" spans="52:57" ht="11.25" customHeight="1" x14ac:dyDescent="0.25">
      <c r="AZ2080" s="99" t="s">
        <v>83</v>
      </c>
      <c r="BA2080" s="98">
        <f>_xll.qlInterestRateIndexFixingDate(Currency&amp;"ibor"&amp;Tenor,BB2080,Trigger)</f>
        <v>53980</v>
      </c>
      <c r="BB2080" s="98">
        <f>_xll.qlCalendarAdvance(Calendar,BB2079,AZ2080,"f",,Trigger)</f>
        <v>53982</v>
      </c>
      <c r="BC2080" s="98">
        <f>_xll.qlInterestRateIndexMaturity(Currency&amp;"ibor"&amp;Tenor,BB2080,Trigger)</f>
        <v>54165</v>
      </c>
      <c r="BD2080" s="242" t="e">
        <f>_xll.qlIndexFixing($AD$5,BA2080,TRUE,_xll.ohTrigger(Trigger,Trigger6M))</f>
        <v>#NUM!</v>
      </c>
      <c r="BE2080" s="242">
        <f>IFERROR(_xll.qlIndexFixing($BF$1,BA2080,,_xll.ohTrigger(Trigger,Trigger6M)),#N/A)</f>
        <v>1.5818446775232121E-2</v>
      </c>
    </row>
    <row r="2081" spans="52:57" ht="11.25" customHeight="1" x14ac:dyDescent="0.25">
      <c r="AZ2081" s="99" t="s">
        <v>83</v>
      </c>
      <c r="BA2081" s="98">
        <f>_xll.qlInterestRateIndexFixingDate(Currency&amp;"ibor"&amp;Tenor,BB2081,Trigger)</f>
        <v>53987</v>
      </c>
      <c r="BB2081" s="98">
        <f>_xll.qlCalendarAdvance(Calendar,BB2080,AZ2081,"f",,Trigger)</f>
        <v>53989</v>
      </c>
      <c r="BC2081" s="98">
        <f>_xll.qlInterestRateIndexMaturity(Currency&amp;"ibor"&amp;Tenor,BB2081,Trigger)</f>
        <v>54172</v>
      </c>
      <c r="BD2081" s="242" t="e">
        <f>_xll.qlIndexFixing($AD$5,BA2081,TRUE,_xll.ohTrigger(Trigger,Trigger6M))</f>
        <v>#NUM!</v>
      </c>
      <c r="BE2081" s="242">
        <f>IFERROR(_xll.qlIndexFixing($BF$1,BA2081,,_xll.ohTrigger(Trigger,Trigger6M)),#N/A)</f>
        <v>1.5820403138908645E-2</v>
      </c>
    </row>
    <row r="2082" spans="52:57" ht="11.25" customHeight="1" x14ac:dyDescent="0.25">
      <c r="AZ2082" s="99" t="s">
        <v>83</v>
      </c>
      <c r="BA2082" s="98">
        <f>_xll.qlInterestRateIndexFixingDate(Currency&amp;"ibor"&amp;Tenor,BB2082,Trigger)</f>
        <v>53994</v>
      </c>
      <c r="BB2082" s="98">
        <f>_xll.qlCalendarAdvance(Calendar,BB2081,AZ2082,"f",,Trigger)</f>
        <v>53996</v>
      </c>
      <c r="BC2082" s="98">
        <f>_xll.qlInterestRateIndexMaturity(Currency&amp;"ibor"&amp;Tenor,BB2082,Trigger)</f>
        <v>54178</v>
      </c>
      <c r="BD2082" s="242" t="e">
        <f>_xll.qlIndexFixing($AD$5,BA2082,TRUE,_xll.ohTrigger(Trigger,Trigger6M))</f>
        <v>#NUM!</v>
      </c>
      <c r="BE2082" s="242">
        <f>IFERROR(_xll.qlIndexFixing($BF$1,BA2082,,_xll.ohTrigger(Trigger,Trigger6M)),#N/A)</f>
        <v>1.5821841161094957E-2</v>
      </c>
    </row>
    <row r="2083" spans="52:57" ht="11.25" customHeight="1" x14ac:dyDescent="0.25">
      <c r="AZ2083" s="99" t="s">
        <v>83</v>
      </c>
      <c r="BA2083" s="98">
        <f>_xll.qlInterestRateIndexFixingDate(Currency&amp;"ibor"&amp;Tenor,BB2083,Trigger)</f>
        <v>54001</v>
      </c>
      <c r="BB2083" s="98">
        <f>_xll.qlCalendarAdvance(Calendar,BB2082,AZ2083,"f",,Trigger)</f>
        <v>54003</v>
      </c>
      <c r="BC2083" s="98">
        <f>_xll.qlInterestRateIndexMaturity(Currency&amp;"ibor"&amp;Tenor,BB2083,Trigger)</f>
        <v>54185</v>
      </c>
      <c r="BD2083" s="242" t="e">
        <f>_xll.qlIndexFixing($AD$5,BA2083,TRUE,_xll.ohTrigger(Trigger,Trigger6M))</f>
        <v>#NUM!</v>
      </c>
      <c r="BE2083" s="242">
        <f>IFERROR(_xll.qlIndexFixing($BF$1,BA2083,,_xll.ohTrigger(Trigger,Trigger6M)),#N/A)</f>
        <v>1.5823692272543259E-2</v>
      </c>
    </row>
    <row r="2084" spans="52:57" ht="11.25" customHeight="1" x14ac:dyDescent="0.25">
      <c r="AZ2084" s="99" t="s">
        <v>83</v>
      </c>
      <c r="BA2084" s="98">
        <f>_xll.qlInterestRateIndexFixingDate(Currency&amp;"ibor"&amp;Tenor,BB2084,Trigger)</f>
        <v>54008</v>
      </c>
      <c r="BB2084" s="98">
        <f>_xll.qlCalendarAdvance(Calendar,BB2083,AZ2084,"f",,Trigger)</f>
        <v>54010</v>
      </c>
      <c r="BC2084" s="98">
        <f>_xll.qlInterestRateIndexMaturity(Currency&amp;"ibor"&amp;Tenor,BB2084,Trigger)</f>
        <v>54192</v>
      </c>
      <c r="BD2084" s="242" t="e">
        <f>_xll.qlIndexFixing($AD$5,BA2084,TRUE,_xll.ohTrigger(Trigger,Trigger6M))</f>
        <v>#NUM!</v>
      </c>
      <c r="BE2084" s="242">
        <f>IFERROR(_xll.qlIndexFixing($BF$1,BA2084,,_xll.ohTrigger(Trigger,Trigger6M)),#N/A)</f>
        <v>1.5825488635597608E-2</v>
      </c>
    </row>
    <row r="2085" spans="52:57" ht="11.25" customHeight="1" x14ac:dyDescent="0.25">
      <c r="AZ2085" s="99" t="s">
        <v>83</v>
      </c>
      <c r="BA2085" s="98">
        <f>_xll.qlInterestRateIndexFixingDate(Currency&amp;"ibor"&amp;Tenor,BB2085,Trigger)</f>
        <v>54015</v>
      </c>
      <c r="BB2085" s="98">
        <f>_xll.qlCalendarAdvance(Calendar,BB2084,AZ2085,"f",,Trigger)</f>
        <v>54017</v>
      </c>
      <c r="BC2085" s="98">
        <f>_xll.qlInterestRateIndexMaturity(Currency&amp;"ibor"&amp;Tenor,BB2085,Trigger)</f>
        <v>54199</v>
      </c>
      <c r="BD2085" s="242" t="e">
        <f>_xll.qlIndexFixing($AD$5,BA2085,TRUE,_xll.ohTrigger(Trigger,Trigger6M))</f>
        <v>#NUM!</v>
      </c>
      <c r="BE2085" s="242">
        <f>IFERROR(_xll.qlIndexFixing($BF$1,BA2085,,_xll.ohTrigger(Trigger,Trigger6M)),#N/A)</f>
        <v>1.582723011638839E-2</v>
      </c>
    </row>
    <row r="2086" spans="52:57" ht="11.25" customHeight="1" x14ac:dyDescent="0.25">
      <c r="AZ2086" s="99" t="s">
        <v>83</v>
      </c>
      <c r="BA2086" s="98">
        <f>_xll.qlInterestRateIndexFixingDate(Currency&amp;"ibor"&amp;Tenor,BB2086,Trigger)</f>
        <v>54022</v>
      </c>
      <c r="BB2086" s="98">
        <f>_xll.qlCalendarAdvance(Calendar,BB2085,AZ2086,"f",,Trigger)</f>
        <v>54024</v>
      </c>
      <c r="BC2086" s="98">
        <f>_xll.qlInterestRateIndexMaturity(Currency&amp;"ibor"&amp;Tenor,BB2086,Trigger)</f>
        <v>54206</v>
      </c>
      <c r="BD2086" s="242" t="e">
        <f>_xll.qlIndexFixing($AD$5,BA2086,TRUE,_xll.ohTrigger(Trigger,Trigger6M))</f>
        <v>#NUM!</v>
      </c>
      <c r="BE2086" s="242">
        <f>IFERROR(_xll.qlIndexFixing($BF$1,BA2086,,_xll.ohTrigger(Trigger,Trigger6M)),#N/A)</f>
        <v>1.5828916581049499E-2</v>
      </c>
    </row>
    <row r="2087" spans="52:57" ht="11.25" customHeight="1" x14ac:dyDescent="0.25">
      <c r="AZ2087" s="99" t="s">
        <v>83</v>
      </c>
      <c r="BA2087" s="98">
        <f>_xll.qlInterestRateIndexFixingDate(Currency&amp;"ibor"&amp;Tenor,BB2087,Trigger)</f>
        <v>54029</v>
      </c>
      <c r="BB2087" s="98">
        <f>_xll.qlCalendarAdvance(Calendar,BB2086,AZ2087,"f",,Trigger)</f>
        <v>54031</v>
      </c>
      <c r="BC2087" s="98">
        <f>_xll.qlInterestRateIndexMaturity(Currency&amp;"ibor"&amp;Tenor,BB2087,Trigger)</f>
        <v>54214</v>
      </c>
      <c r="BD2087" s="242" t="e">
        <f>_xll.qlIndexFixing($AD$5,BA2087,TRUE,_xll.ohTrigger(Trigger,Trigger6M))</f>
        <v>#NUM!</v>
      </c>
      <c r="BE2087" s="242">
        <f>IFERROR(_xll.qlIndexFixing($BF$1,BA2087,,_xll.ohTrigger(Trigger,Trigger6M)),#N/A)</f>
        <v>1.583099229099847E-2</v>
      </c>
    </row>
    <row r="2088" spans="52:57" ht="11.25" customHeight="1" x14ac:dyDescent="0.25">
      <c r="AZ2088" s="99" t="s">
        <v>83</v>
      </c>
      <c r="BA2088" s="98">
        <f>_xll.qlInterestRateIndexFixingDate(Currency&amp;"ibor"&amp;Tenor,BB2088,Trigger)</f>
        <v>54036</v>
      </c>
      <c r="BB2088" s="98">
        <f>_xll.qlCalendarAdvance(Calendar,BB2087,AZ2088,"f",,Trigger)</f>
        <v>54038</v>
      </c>
      <c r="BC2088" s="98">
        <f>_xll.qlInterestRateIndexMaturity(Currency&amp;"ibor"&amp;Tenor,BB2088,Trigger)</f>
        <v>54221</v>
      </c>
      <c r="BD2088" s="242" t="e">
        <f>_xll.qlIndexFixing($AD$5,BA2088,TRUE,_xll.ohTrigger(Trigger,Trigger6M))</f>
        <v>#NUM!</v>
      </c>
      <c r="BE2088" s="242">
        <f>IFERROR(_xll.qlIndexFixing($BF$1,BA2088,,_xll.ohTrigger(Trigger,Trigger6M)),#N/A)</f>
        <v>1.583256439519087E-2</v>
      </c>
    </row>
    <row r="2089" spans="52:57" ht="11.25" customHeight="1" x14ac:dyDescent="0.25">
      <c r="AZ2089" s="99" t="s">
        <v>83</v>
      </c>
      <c r="BA2089" s="98">
        <f>_xll.qlInterestRateIndexFixingDate(Currency&amp;"ibor"&amp;Tenor,BB2089,Trigger)</f>
        <v>54043</v>
      </c>
      <c r="BB2089" s="98">
        <f>_xll.qlCalendarAdvance(Calendar,BB2088,AZ2089,"f",,Trigger)</f>
        <v>54045</v>
      </c>
      <c r="BC2089" s="98">
        <f>_xll.qlInterestRateIndexMaturity(Currency&amp;"ibor"&amp;Tenor,BB2089,Trigger)</f>
        <v>54228</v>
      </c>
      <c r="BD2089" s="242" t="e">
        <f>_xll.qlIndexFixing($AD$5,BA2089,TRUE,_xll.ohTrigger(Trigger,Trigger6M))</f>
        <v>#NUM!</v>
      </c>
      <c r="BE2089" s="242">
        <f>IFERROR(_xll.qlIndexFixing($BF$1,BA2089,,_xll.ohTrigger(Trigger,Trigger6M)),#N/A)</f>
        <v>1.5834081069698386E-2</v>
      </c>
    </row>
    <row r="2090" spans="52:57" ht="11.25" customHeight="1" x14ac:dyDescent="0.25">
      <c r="AZ2090" s="99" t="s">
        <v>83</v>
      </c>
      <c r="BA2090" s="98">
        <f>_xll.qlInterestRateIndexFixingDate(Currency&amp;"ibor"&amp;Tenor,BB2090,Trigger)</f>
        <v>54049</v>
      </c>
      <c r="BB2090" s="98">
        <f>_xll.qlCalendarAdvance(Calendar,BB2089,AZ2090,"f",,Trigger)</f>
        <v>54053</v>
      </c>
      <c r="BC2090" s="98">
        <f>_xll.qlInterestRateIndexMaturity(Currency&amp;"ibor"&amp;Tenor,BB2090,Trigger)</f>
        <v>54238</v>
      </c>
      <c r="BD2090" s="242" t="e">
        <f>_xll.qlIndexFixing($AD$5,BA2090,TRUE,_xll.ohTrigger(Trigger,Trigger6M))</f>
        <v>#NUM!</v>
      </c>
      <c r="BE2090" s="242">
        <f>IFERROR(_xll.qlIndexFixing($BF$1,BA2090,,_xll.ohTrigger(Trigger,Trigger6M)),#N/A)</f>
        <v>1.5836609292985884E-2</v>
      </c>
    </row>
    <row r="2091" spans="52:57" ht="11.25" customHeight="1" x14ac:dyDescent="0.25">
      <c r="AZ2091" s="99" t="s">
        <v>83</v>
      </c>
      <c r="BA2091" s="98">
        <f>_xll.qlInterestRateIndexFixingDate(Currency&amp;"ibor"&amp;Tenor,BB2091,Trigger)</f>
        <v>54057</v>
      </c>
      <c r="BB2091" s="98">
        <f>_xll.qlCalendarAdvance(Calendar,BB2090,AZ2091,"f",,Trigger)</f>
        <v>54060</v>
      </c>
      <c r="BC2091" s="98">
        <f>_xll.qlInterestRateIndexMaturity(Currency&amp;"ibor"&amp;Tenor,BB2091,Trigger)</f>
        <v>54242</v>
      </c>
      <c r="BD2091" s="242" t="e">
        <f>_xll.qlIndexFixing($AD$5,BA2091,TRUE,_xll.ohTrigger(Trigger,Trigger6M))</f>
        <v>#NUM!</v>
      </c>
      <c r="BE2091" s="242">
        <f>IFERROR(_xll.qlIndexFixing($BF$1,BA2091,,_xll.ohTrigger(Trigger,Trigger6M)),#N/A)</f>
        <v>1.5836715763285356E-2</v>
      </c>
    </row>
    <row r="2092" spans="52:57" ht="11.25" customHeight="1" x14ac:dyDescent="0.25">
      <c r="AZ2092" s="99" t="s">
        <v>83</v>
      </c>
      <c r="BA2092" s="98">
        <f>_xll.qlInterestRateIndexFixingDate(Currency&amp;"ibor"&amp;Tenor,BB2092,Trigger)</f>
        <v>54065</v>
      </c>
      <c r="BB2092" s="98">
        <f>_xll.qlCalendarAdvance(Calendar,BB2091,AZ2092,"f",,Trigger)</f>
        <v>54067</v>
      </c>
      <c r="BC2092" s="98">
        <f>_xll.qlInterestRateIndexMaturity(Currency&amp;"ibor"&amp;Tenor,BB2092,Trigger)</f>
        <v>54249</v>
      </c>
      <c r="BD2092" s="242" t="e">
        <f>_xll.qlIndexFixing($AD$5,BA2092,TRUE,_xll.ohTrigger(Trigger,Trigger6M))</f>
        <v>#NUM!</v>
      </c>
      <c r="BE2092" s="242">
        <f>IFERROR(_xll.qlIndexFixing($BF$1,BA2092,,_xll.ohTrigger(Trigger,Trigger6M)),#N/A)</f>
        <v>1.583806133510943E-2</v>
      </c>
    </row>
    <row r="2093" spans="52:57" ht="11.25" customHeight="1" x14ac:dyDescent="0.25">
      <c r="AZ2093" s="99" t="s">
        <v>83</v>
      </c>
      <c r="BA2093" s="98">
        <f>_xll.qlInterestRateIndexFixingDate(Currency&amp;"ibor"&amp;Tenor,BB2093,Trigger)</f>
        <v>54072</v>
      </c>
      <c r="BB2093" s="98">
        <f>_xll.qlCalendarAdvance(Calendar,BB2092,AZ2093,"f",,Trigger)</f>
        <v>54074</v>
      </c>
      <c r="BC2093" s="98">
        <f>_xll.qlInterestRateIndexMaturity(Currency&amp;"ibor"&amp;Tenor,BB2093,Trigger)</f>
        <v>54256</v>
      </c>
      <c r="BD2093" s="242" t="e">
        <f>_xll.qlIndexFixing($AD$5,BA2093,TRUE,_xll.ohTrigger(Trigger,Trigger6M))</f>
        <v>#NUM!</v>
      </c>
      <c r="BE2093" s="242">
        <f>IFERROR(_xll.qlIndexFixing($BF$1,BA2093,,_xll.ohTrigger(Trigger,Trigger6M)),#N/A)</f>
        <v>1.5839350934738712E-2</v>
      </c>
    </row>
    <row r="2094" spans="52:57" ht="11.25" customHeight="1" x14ac:dyDescent="0.25">
      <c r="AZ2094" s="99" t="s">
        <v>83</v>
      </c>
      <c r="BA2094" s="98">
        <f>_xll.qlInterestRateIndexFixingDate(Currency&amp;"ibor"&amp;Tenor,BB2094,Trigger)</f>
        <v>54079</v>
      </c>
      <c r="BB2094" s="98">
        <f>_xll.qlCalendarAdvance(Calendar,BB2093,AZ2094,"f",,Trigger)</f>
        <v>54081</v>
      </c>
      <c r="BC2094" s="98">
        <f>_xll.qlInterestRateIndexMaturity(Currency&amp;"ibor"&amp;Tenor,BB2094,Trigger)</f>
        <v>54263</v>
      </c>
      <c r="BD2094" s="242" t="e">
        <f>_xll.qlIndexFixing($AD$5,BA2094,TRUE,_xll.ohTrigger(Trigger,Trigger6M))</f>
        <v>#NUM!</v>
      </c>
      <c r="BE2094" s="242">
        <f>IFERROR(_xll.qlIndexFixing($BF$1,BA2094,,_xll.ohTrigger(Trigger,Trigger6M)),#N/A)</f>
        <v>1.5840584428340916E-2</v>
      </c>
    </row>
    <row r="2095" spans="52:57" ht="11.25" customHeight="1" x14ac:dyDescent="0.25">
      <c r="AZ2095" s="99" t="s">
        <v>83</v>
      </c>
      <c r="BA2095" s="98">
        <f>_xll.qlInterestRateIndexFixingDate(Currency&amp;"ibor"&amp;Tenor,BB2095,Trigger)</f>
        <v>54086</v>
      </c>
      <c r="BB2095" s="98">
        <f>_xll.qlCalendarAdvance(Calendar,BB2094,AZ2095,"f",,Trigger)</f>
        <v>54088</v>
      </c>
      <c r="BC2095" s="98">
        <f>_xll.qlInterestRateIndexMaturity(Currency&amp;"ibor"&amp;Tenor,BB2095,Trigger)</f>
        <v>54270</v>
      </c>
      <c r="BD2095" s="242" t="e">
        <f>_xll.qlIndexFixing($AD$5,BA2095,TRUE,_xll.ohTrigger(Trigger,Trigger6M))</f>
        <v>#NUM!</v>
      </c>
      <c r="BE2095" s="242">
        <f>IFERROR(_xll.qlIndexFixing($BF$1,BA2095,,_xll.ohTrigger(Trigger,Trigger6M)),#N/A)</f>
        <v>1.5841761682090345E-2</v>
      </c>
    </row>
    <row r="2096" spans="52:57" ht="11.25" customHeight="1" x14ac:dyDescent="0.25">
      <c r="AZ2096" s="99" t="s">
        <v>83</v>
      </c>
      <c r="BA2096" s="98">
        <f>_xll.qlInterestRateIndexFixingDate(Currency&amp;"ibor"&amp;Tenor,BB2096,Trigger)</f>
        <v>54093</v>
      </c>
      <c r="BB2096" s="98">
        <f>_xll.qlCalendarAdvance(Calendar,BB2095,AZ2096,"f",,Trigger)</f>
        <v>54095</v>
      </c>
      <c r="BC2096" s="98">
        <f>_xll.qlInterestRateIndexMaturity(Currency&amp;"ibor"&amp;Tenor,BB2096,Trigger)</f>
        <v>54277</v>
      </c>
      <c r="BD2096" s="242" t="e">
        <f>_xll.qlIndexFixing($AD$5,BA2096,TRUE,_xll.ohTrigger(Trigger,Trigger6M))</f>
        <v>#NUM!</v>
      </c>
      <c r="BE2096" s="242">
        <f>IFERROR(_xll.qlIndexFixing($BF$1,BA2096,,_xll.ohTrigger(Trigger,Trigger6M)),#N/A)</f>
        <v>1.5842882562163062E-2</v>
      </c>
    </row>
    <row r="2097" spans="52:57" ht="11.25" customHeight="1" x14ac:dyDescent="0.25">
      <c r="AZ2097" s="99" t="s">
        <v>83</v>
      </c>
      <c r="BA2097" s="98">
        <f>_xll.qlInterestRateIndexFixingDate(Currency&amp;"ibor"&amp;Tenor,BB2097,Trigger)</f>
        <v>54100</v>
      </c>
      <c r="BB2097" s="98">
        <f>_xll.qlCalendarAdvance(Calendar,BB2096,AZ2097,"f",,Trigger)</f>
        <v>54102</v>
      </c>
      <c r="BC2097" s="98">
        <f>_xll.qlInterestRateIndexMaturity(Currency&amp;"ibor"&amp;Tenor,BB2097,Trigger)</f>
        <v>54284</v>
      </c>
      <c r="BD2097" s="242" t="e">
        <f>_xll.qlIndexFixing($AD$5,BA2097,TRUE,_xll.ohTrigger(Trigger,Trigger6M))</f>
        <v>#NUM!</v>
      </c>
      <c r="BE2097" s="242">
        <f>IFERROR(_xll.qlIndexFixing($BF$1,BA2097,,_xll.ohTrigger(Trigger,Trigger6M)),#N/A)</f>
        <v>1.584394693473995E-2</v>
      </c>
    </row>
    <row r="2098" spans="52:57" ht="11.25" customHeight="1" x14ac:dyDescent="0.25">
      <c r="AZ2098" s="99" t="s">
        <v>83</v>
      </c>
      <c r="BA2098" s="98">
        <f>_xll.qlInterestRateIndexFixingDate(Currency&amp;"ibor"&amp;Tenor,BB2098,Trigger)</f>
        <v>54107</v>
      </c>
      <c r="BB2098" s="98">
        <f>_xll.qlCalendarAdvance(Calendar,BB2097,AZ2098,"f",,Trigger)</f>
        <v>54109</v>
      </c>
      <c r="BC2098" s="98">
        <f>_xll.qlInterestRateIndexMaturity(Currency&amp;"ibor"&amp;Tenor,BB2098,Trigger)</f>
        <v>54291</v>
      </c>
      <c r="BD2098" s="242" t="e">
        <f>_xll.qlIndexFixing($AD$5,BA2098,TRUE,_xll.ohTrigger(Trigger,Trigger6M))</f>
        <v>#NUM!</v>
      </c>
      <c r="BE2098" s="242">
        <f>IFERROR(_xll.qlIndexFixing($BF$1,BA2098,,_xll.ohTrigger(Trigger,Trigger6M)),#N/A)</f>
        <v>1.584495466600893E-2</v>
      </c>
    </row>
    <row r="2099" spans="52:57" ht="11.25" customHeight="1" x14ac:dyDescent="0.25">
      <c r="AZ2099" s="99" t="s">
        <v>83</v>
      </c>
      <c r="BA2099" s="98">
        <f>_xll.qlInterestRateIndexFixingDate(Currency&amp;"ibor"&amp;Tenor,BB2099,Trigger)</f>
        <v>54114</v>
      </c>
      <c r="BB2099" s="98">
        <f>_xll.qlCalendarAdvance(Calendar,BB2098,AZ2099,"f",,Trigger)</f>
        <v>54116</v>
      </c>
      <c r="BC2099" s="98">
        <f>_xll.qlInterestRateIndexMaturity(Currency&amp;"ibor"&amp;Tenor,BB2099,Trigger)</f>
        <v>54301</v>
      </c>
      <c r="BD2099" s="242" t="e">
        <f>_xll.qlIndexFixing($AD$5,BA2099,TRUE,_xll.ohTrigger(Trigger,Trigger6M))</f>
        <v>#NUM!</v>
      </c>
      <c r="BE2099" s="242">
        <f>IFERROR(_xll.qlIndexFixing($BF$1,BA2099,,_xll.ohTrigger(Trigger,Trigger6M)),#N/A)</f>
        <v>1.5847092193980276E-2</v>
      </c>
    </row>
    <row r="2100" spans="52:57" ht="11.25" customHeight="1" x14ac:dyDescent="0.25">
      <c r="AZ2100" s="99" t="s">
        <v>83</v>
      </c>
      <c r="BA2100" s="98">
        <f>_xll.qlInterestRateIndexFixingDate(Currency&amp;"ibor"&amp;Tenor,BB2100,Trigger)</f>
        <v>54121</v>
      </c>
      <c r="BB2100" s="98">
        <f>_xll.qlCalendarAdvance(Calendar,BB2099,AZ2100,"f",,Trigger)</f>
        <v>54123</v>
      </c>
      <c r="BC2100" s="98">
        <f>_xll.qlInterestRateIndexMaturity(Currency&amp;"ibor"&amp;Tenor,BB2100,Trigger)</f>
        <v>54308</v>
      </c>
      <c r="BD2100" s="242" t="e">
        <f>_xll.qlIndexFixing($AD$5,BA2100,TRUE,_xll.ohTrigger(Trigger,Trigger6M))</f>
        <v>#NUM!</v>
      </c>
      <c r="BE2100" s="242">
        <f>IFERROR(_xll.qlIndexFixing($BF$1,BA2100,,_xll.ohTrigger(Trigger,Trigger6M)),#N/A)</f>
        <v>1.5847974019789622E-2</v>
      </c>
    </row>
    <row r="2101" spans="52:57" ht="11.25" customHeight="1" x14ac:dyDescent="0.25">
      <c r="AZ2101" s="99" t="s">
        <v>83</v>
      </c>
      <c r="BA2101" s="98">
        <f>_xll.qlInterestRateIndexFixingDate(Currency&amp;"ibor"&amp;Tenor,BB2101,Trigger)</f>
        <v>54128</v>
      </c>
      <c r="BB2101" s="98">
        <f>_xll.qlCalendarAdvance(Calendar,BB2100,AZ2101,"f",,Trigger)</f>
        <v>54130</v>
      </c>
      <c r="BC2101" s="98">
        <f>_xll.qlInterestRateIndexMaturity(Currency&amp;"ibor"&amp;Tenor,BB2101,Trigger)</f>
        <v>54315</v>
      </c>
      <c r="BD2101" s="242" t="e">
        <f>_xll.qlIndexFixing($AD$5,BA2101,TRUE,_xll.ohTrigger(Trigger,Trigger6M))</f>
        <v>#NUM!</v>
      </c>
      <c r="BE2101" s="242">
        <f>IFERROR(_xll.qlIndexFixing($BF$1,BA2101,,_xll.ohTrigger(Trigger,Trigger6M)),#N/A)</f>
        <v>1.5848798766705575E-2</v>
      </c>
    </row>
    <row r="2102" spans="52:57" ht="11.25" customHeight="1" x14ac:dyDescent="0.25">
      <c r="AZ2102" s="99" t="s">
        <v>83</v>
      </c>
      <c r="BA2102" s="98">
        <f>_xll.qlInterestRateIndexFixingDate(Currency&amp;"ibor"&amp;Tenor,BB2102,Trigger)</f>
        <v>54135</v>
      </c>
      <c r="BB2102" s="98">
        <f>_xll.qlCalendarAdvance(Calendar,BB2101,AZ2102,"f",,Trigger)</f>
        <v>54137</v>
      </c>
      <c r="BC2102" s="98">
        <f>_xll.qlInterestRateIndexMaturity(Currency&amp;"ibor"&amp;Tenor,BB2102,Trigger)</f>
        <v>54322</v>
      </c>
      <c r="BD2102" s="242" t="e">
        <f>_xll.qlIndexFixing($AD$5,BA2102,TRUE,_xll.ohTrigger(Trigger,Trigger6M))</f>
        <v>#NUM!</v>
      </c>
      <c r="BE2102" s="242">
        <f>IFERROR(_xll.qlIndexFixing($BF$1,BA2102,,_xll.ohTrigger(Trigger,Trigger6M)),#N/A)</f>
        <v>1.5849566300915167E-2</v>
      </c>
    </row>
    <row r="2103" spans="52:57" ht="11.25" customHeight="1" x14ac:dyDescent="0.25">
      <c r="AZ2103" s="99" t="s">
        <v>83</v>
      </c>
      <c r="BA2103" s="98">
        <f>_xll.qlInterestRateIndexFixingDate(Currency&amp;"ibor"&amp;Tenor,BB2103,Trigger)</f>
        <v>54142</v>
      </c>
      <c r="BB2103" s="98">
        <f>_xll.qlCalendarAdvance(Calendar,BB2102,AZ2103,"f",,Trigger)</f>
        <v>54144</v>
      </c>
      <c r="BC2103" s="98">
        <f>_xll.qlInterestRateIndexMaturity(Currency&amp;"ibor"&amp;Tenor,BB2103,Trigger)</f>
        <v>54329</v>
      </c>
      <c r="BD2103" s="242" t="e">
        <f>_xll.qlIndexFixing($AD$5,BA2103,TRUE,_xll.ohTrigger(Trigger,Trigger6M))</f>
        <v>#NUM!</v>
      </c>
      <c r="BE2103" s="242">
        <f>IFERROR(_xll.qlIndexFixing($BF$1,BA2103,,_xll.ohTrigger(Trigger,Trigger6M)),#N/A)</f>
        <v>1.5850276488609333E-2</v>
      </c>
    </row>
    <row r="2104" spans="52:57" ht="11.25" customHeight="1" x14ac:dyDescent="0.25">
      <c r="AZ2104" s="99" t="s">
        <v>83</v>
      </c>
      <c r="BA2104" s="98">
        <f>_xll.qlInterestRateIndexFixingDate(Currency&amp;"ibor"&amp;Tenor,BB2104,Trigger)</f>
        <v>54149</v>
      </c>
      <c r="BB2104" s="98">
        <f>_xll.qlCalendarAdvance(Calendar,BB2103,AZ2104,"f",,Trigger)</f>
        <v>54155</v>
      </c>
      <c r="BC2104" s="98">
        <f>_xll.qlInterestRateIndexMaturity(Currency&amp;"ibor"&amp;Tenor,BB2104,Trigger)</f>
        <v>54338</v>
      </c>
      <c r="BD2104" s="242" t="e">
        <f>_xll.qlIndexFixing($AD$5,BA2104,TRUE,_xll.ohTrigger(Trigger,Trigger6M))</f>
        <v>#NUM!</v>
      </c>
      <c r="BE2104" s="242">
        <f>IFERROR(_xll.qlIndexFixing($BF$1,BA2104,,_xll.ohTrigger(Trigger,Trigger6M)),#N/A)</f>
        <v>1.5850531351790969E-2</v>
      </c>
    </row>
    <row r="2105" spans="52:57" ht="11.25" customHeight="1" x14ac:dyDescent="0.25">
      <c r="AZ2105" s="99" t="s">
        <v>83</v>
      </c>
      <c r="BA2105" s="98">
        <f>_xll.qlInterestRateIndexFixingDate(Currency&amp;"ibor"&amp;Tenor,BB2105,Trigger)</f>
        <v>54158</v>
      </c>
      <c r="BB2105" s="98">
        <f>_xll.qlCalendarAdvance(Calendar,BB2104,AZ2105,"f",,Trigger)</f>
        <v>54162</v>
      </c>
      <c r="BC2105" s="98">
        <f>_xll.qlInterestRateIndexMaturity(Currency&amp;"ibor"&amp;Tenor,BB2105,Trigger)</f>
        <v>54345</v>
      </c>
      <c r="BD2105" s="242" t="e">
        <f>_xll.qlIndexFixing($AD$5,BA2105,TRUE,_xll.ohTrigger(Trigger,Trigger6M))</f>
        <v>#NUM!</v>
      </c>
      <c r="BE2105" s="242">
        <f>IFERROR(_xll.qlIndexFixing($BF$1,BA2105,,_xll.ohTrigger(Trigger,Trigger6M)),#N/A)</f>
        <v>1.5851101746010694E-2</v>
      </c>
    </row>
    <row r="2106" spans="52:57" ht="11.25" customHeight="1" x14ac:dyDescent="0.25">
      <c r="AZ2106" s="99" t="s">
        <v>83</v>
      </c>
      <c r="BA2106" s="98">
        <f>_xll.qlInterestRateIndexFixingDate(Currency&amp;"ibor"&amp;Tenor,BB2106,Trigger)</f>
        <v>54165</v>
      </c>
      <c r="BB2106" s="98">
        <f>_xll.qlCalendarAdvance(Calendar,BB2105,AZ2106,"f",,Trigger)</f>
        <v>54169</v>
      </c>
      <c r="BC2106" s="98">
        <f>_xll.qlInterestRateIndexMaturity(Currency&amp;"ibor"&amp;Tenor,BB2106,Trigger)</f>
        <v>54352</v>
      </c>
      <c r="BD2106" s="242" t="e">
        <f>_xll.qlIndexFixing($AD$5,BA2106,TRUE,_xll.ohTrigger(Trigger,Trigger6M))</f>
        <v>#NUM!</v>
      </c>
      <c r="BE2106" s="242">
        <f>IFERROR(_xll.qlIndexFixing($BF$1,BA2106,,_xll.ohTrigger(Trigger,Trigger6M)),#N/A)</f>
        <v>1.585161434004698E-2</v>
      </c>
    </row>
    <row r="2107" spans="52:57" ht="11.25" customHeight="1" x14ac:dyDescent="0.25">
      <c r="AZ2107" s="99" t="s">
        <v>83</v>
      </c>
      <c r="BA2107" s="98">
        <f>_xll.qlInterestRateIndexFixingDate(Currency&amp;"ibor"&amp;Tenor,BB2107,Trigger)</f>
        <v>54172</v>
      </c>
      <c r="BB2107" s="98">
        <f>_xll.qlCalendarAdvance(Calendar,BB2106,AZ2107,"f",,Trigger)</f>
        <v>54176</v>
      </c>
      <c r="BC2107" s="98">
        <f>_xll.qlInterestRateIndexMaturity(Currency&amp;"ibor"&amp;Tenor,BB2107,Trigger)</f>
        <v>54359</v>
      </c>
      <c r="BD2107" s="242" t="e">
        <f>_xll.qlIndexFixing($AD$5,BA2107,TRUE,_xll.ohTrigger(Trigger,Trigger6M))</f>
        <v>#NUM!</v>
      </c>
      <c r="BE2107" s="242">
        <f>IFERROR(_xll.qlIndexFixing($BF$1,BA2107,,_xll.ohTrigger(Trigger,Trigger6M)),#N/A)</f>
        <v>1.5852069000127495E-2</v>
      </c>
    </row>
    <row r="2108" spans="52:57" ht="11.25" customHeight="1" x14ac:dyDescent="0.25">
      <c r="AZ2108" s="99" t="s">
        <v>83</v>
      </c>
      <c r="BA2108" s="98">
        <f>_xll.qlInterestRateIndexFixingDate(Currency&amp;"ibor"&amp;Tenor,BB2108,Trigger)</f>
        <v>54178</v>
      </c>
      <c r="BB2108" s="98">
        <f>_xll.qlCalendarAdvance(Calendar,BB2107,AZ2108,"f",,Trigger)</f>
        <v>54183</v>
      </c>
      <c r="BC2108" s="98">
        <f>_xll.qlInterestRateIndexMaturity(Currency&amp;"ibor"&amp;Tenor,BB2108,Trigger)</f>
        <v>54367</v>
      </c>
      <c r="BD2108" s="242" t="e">
        <f>_xll.qlIndexFixing($AD$5,BA2108,TRUE,_xll.ohTrigger(Trigger,Trigger6M))</f>
        <v>#NUM!</v>
      </c>
      <c r="BE2108" s="242">
        <f>IFERROR(_xll.qlIndexFixing($BF$1,BA2108,,_xll.ohTrigger(Trigger,Trigger6M)),#N/A)</f>
        <v>1.5852821629141214E-2</v>
      </c>
    </row>
    <row r="2109" spans="52:57" ht="11.25" customHeight="1" x14ac:dyDescent="0.25">
      <c r="AZ2109" s="99" t="s">
        <v>83</v>
      </c>
      <c r="BA2109" s="98">
        <f>_xll.qlInterestRateIndexFixingDate(Currency&amp;"ibor"&amp;Tenor,BB2109,Trigger)</f>
        <v>54186</v>
      </c>
      <c r="BB2109" s="98">
        <f>_xll.qlCalendarAdvance(Calendar,BB2108,AZ2109,"f",,Trigger)</f>
        <v>54190</v>
      </c>
      <c r="BC2109" s="98">
        <f>_xll.qlInterestRateIndexMaturity(Currency&amp;"ibor"&amp;Tenor,BB2109,Trigger)</f>
        <v>54374</v>
      </c>
      <c r="BD2109" s="242" t="e">
        <f>_xll.qlIndexFixing($AD$5,BA2109,TRUE,_xll.ohTrigger(Trigger,Trigger6M))</f>
        <v>#NUM!</v>
      </c>
      <c r="BE2109" s="242">
        <f>IFERROR(_xll.qlIndexFixing($BF$1,BA2109,,_xll.ohTrigger(Trigger,Trigger6M)),#N/A)</f>
        <v>1.5853155830555583E-2</v>
      </c>
    </row>
    <row r="2110" spans="52:57" ht="11.25" customHeight="1" x14ac:dyDescent="0.25">
      <c r="AZ2110" s="99" t="s">
        <v>83</v>
      </c>
      <c r="BA2110" s="98">
        <f>_xll.qlInterestRateIndexFixingDate(Currency&amp;"ibor"&amp;Tenor,BB2110,Trigger)</f>
        <v>54193</v>
      </c>
      <c r="BB2110" s="98">
        <f>_xll.qlCalendarAdvance(Calendar,BB2109,AZ2110,"f",,Trigger)</f>
        <v>54197</v>
      </c>
      <c r="BC2110" s="98">
        <f>_xll.qlInterestRateIndexMaturity(Currency&amp;"ibor"&amp;Tenor,BB2110,Trigger)</f>
        <v>54381</v>
      </c>
      <c r="BD2110" s="242" t="e">
        <f>_xll.qlIndexFixing($AD$5,BA2110,TRUE,_xll.ohTrigger(Trigger,Trigger6M))</f>
        <v>#NUM!</v>
      </c>
      <c r="BE2110" s="242">
        <f>IFERROR(_xll.qlIndexFixing($BF$1,BA2110,,_xll.ohTrigger(Trigger,Trigger6M)),#N/A)</f>
        <v>1.5853431684607792E-2</v>
      </c>
    </row>
    <row r="2111" spans="52:57" ht="11.25" customHeight="1" x14ac:dyDescent="0.25">
      <c r="AZ2111" s="99" t="s">
        <v>83</v>
      </c>
      <c r="BA2111" s="98">
        <f>_xll.qlInterestRateIndexFixingDate(Currency&amp;"ibor"&amp;Tenor,BB2111,Trigger)</f>
        <v>54200</v>
      </c>
      <c r="BB2111" s="98">
        <f>_xll.qlCalendarAdvance(Calendar,BB2110,AZ2111,"f",,Trigger)</f>
        <v>54204</v>
      </c>
      <c r="BC2111" s="98">
        <f>_xll.qlInterestRateIndexMaturity(Currency&amp;"ibor"&amp;Tenor,BB2111,Trigger)</f>
        <v>54388</v>
      </c>
      <c r="BD2111" s="242" t="e">
        <f>_xll.qlIndexFixing($AD$5,BA2111,TRUE,_xll.ohTrigger(Trigger,Trigger6M))</f>
        <v>#NUM!</v>
      </c>
      <c r="BE2111" s="242">
        <f>IFERROR(_xll.qlIndexFixing($BF$1,BA2111,,_xll.ohTrigger(Trigger,Trigger6M)),#N/A)</f>
        <v>1.5853649057536581E-2</v>
      </c>
    </row>
    <row r="2112" spans="52:57" ht="11.25" customHeight="1" x14ac:dyDescent="0.25">
      <c r="AZ2112" s="99" t="s">
        <v>83</v>
      </c>
      <c r="BA2112" s="98">
        <f>_xll.qlInterestRateIndexFixingDate(Currency&amp;"ibor"&amp;Tenor,BB2112,Trigger)</f>
        <v>54207</v>
      </c>
      <c r="BB2112" s="98">
        <f>_xll.qlCalendarAdvance(Calendar,BB2111,AZ2112,"f",,Trigger)</f>
        <v>54211</v>
      </c>
      <c r="BC2112" s="98">
        <f>_xll.qlInterestRateIndexMaturity(Currency&amp;"ibor"&amp;Tenor,BB2112,Trigger)</f>
        <v>54394</v>
      </c>
      <c r="BD2112" s="242" t="e">
        <f>_xll.qlIndexFixing($AD$5,BA2112,TRUE,_xll.ohTrigger(Trigger,Trigger6M))</f>
        <v>#NUM!</v>
      </c>
      <c r="BE2112" s="242">
        <f>IFERROR(_xll.qlIndexFixing($BF$1,BA2112,,_xll.ohTrigger(Trigger,Trigger6M)),#N/A)</f>
        <v>1.5853468609412794E-2</v>
      </c>
    </row>
    <row r="2113" spans="52:57" ht="11.25" customHeight="1" x14ac:dyDescent="0.25">
      <c r="AZ2113" s="99" t="s">
        <v>83</v>
      </c>
      <c r="BA2113" s="98">
        <f>_xll.qlInterestRateIndexFixingDate(Currency&amp;"ibor"&amp;Tenor,BB2113,Trigger)</f>
        <v>54214</v>
      </c>
      <c r="BB2113" s="98">
        <f>_xll.qlCalendarAdvance(Calendar,BB2112,AZ2113,"f",,Trigger)</f>
        <v>54218</v>
      </c>
      <c r="BC2113" s="98">
        <f>_xll.qlInterestRateIndexMaturity(Currency&amp;"ibor"&amp;Tenor,BB2113,Trigger)</f>
        <v>54401</v>
      </c>
      <c r="BD2113" s="242" t="e">
        <f>_xll.qlIndexFixing($AD$5,BA2113,TRUE,_xll.ohTrigger(Trigger,Trigger6M))</f>
        <v>#NUM!</v>
      </c>
      <c r="BE2113" s="242">
        <f>IFERROR(_xll.qlIndexFixing($BF$1,BA2113,,_xll.ohTrigger(Trigger,Trigger6M)),#N/A)</f>
        <v>1.5853572856766276E-2</v>
      </c>
    </row>
    <row r="2114" spans="52:57" ht="11.25" customHeight="1" x14ac:dyDescent="0.25">
      <c r="AZ2114" s="99" t="s">
        <v>83</v>
      </c>
      <c r="BA2114" s="98">
        <f>_xll.qlInterestRateIndexFixingDate(Currency&amp;"ibor"&amp;Tenor,BB2114,Trigger)</f>
        <v>54221</v>
      </c>
      <c r="BB2114" s="98">
        <f>_xll.qlCalendarAdvance(Calendar,BB2113,AZ2114,"f",,Trigger)</f>
        <v>54225</v>
      </c>
      <c r="BC2114" s="98">
        <f>_xll.qlInterestRateIndexMaturity(Currency&amp;"ibor"&amp;Tenor,BB2114,Trigger)</f>
        <v>54408</v>
      </c>
      <c r="BD2114" s="242" t="e">
        <f>_xll.qlIndexFixing($AD$5,BA2114,TRUE,_xll.ohTrigger(Trigger,Trigger6M))</f>
        <v>#NUM!</v>
      </c>
      <c r="BE2114" s="242">
        <f>IFERROR(_xll.qlIndexFixing($BF$1,BA2114,,_xll.ohTrigger(Trigger,Trigger6M)),#N/A)</f>
        <v>1.5853618233882111E-2</v>
      </c>
    </row>
    <row r="2115" spans="52:57" ht="11.25" customHeight="1" x14ac:dyDescent="0.25">
      <c r="AZ2115" s="99" t="s">
        <v>83</v>
      </c>
      <c r="BA2115" s="98">
        <f>_xll.qlInterestRateIndexFixingDate(Currency&amp;"ibor"&amp;Tenor,BB2115,Trigger)</f>
        <v>54228</v>
      </c>
      <c r="BB2115" s="98">
        <f>_xll.qlCalendarAdvance(Calendar,BB2114,AZ2115,"f",,Trigger)</f>
        <v>54232</v>
      </c>
      <c r="BC2115" s="98">
        <f>_xll.qlInterestRateIndexMaturity(Currency&amp;"ibor"&amp;Tenor,BB2115,Trigger)</f>
        <v>54415</v>
      </c>
      <c r="BD2115" s="242" t="e">
        <f>_xll.qlIndexFixing($AD$5,BA2115,TRUE,_xll.ohTrigger(Trigger,Trigger6M))</f>
        <v>#NUM!</v>
      </c>
      <c r="BE2115" s="242">
        <f>IFERROR(_xll.qlIndexFixing($BF$1,BA2115,,_xll.ohTrigger(Trigger,Trigger6M)),#N/A)</f>
        <v>1.5853604607026839E-2</v>
      </c>
    </row>
    <row r="2116" spans="52:57" ht="11.25" customHeight="1" x14ac:dyDescent="0.25">
      <c r="AZ2116" s="99" t="s">
        <v>83</v>
      </c>
      <c r="BA2116" s="98">
        <f>_xll.qlInterestRateIndexFixingDate(Currency&amp;"ibor"&amp;Tenor,BB2116,Trigger)</f>
        <v>54235</v>
      </c>
      <c r="BB2116" s="98">
        <f>_xll.qlCalendarAdvance(Calendar,BB2115,AZ2116,"f",,Trigger)</f>
        <v>54239</v>
      </c>
      <c r="BC2116" s="98">
        <f>_xll.qlInterestRateIndexMaturity(Currency&amp;"ibor"&amp;Tenor,BB2116,Trigger)</f>
        <v>54423</v>
      </c>
      <c r="BD2116" s="242" t="e">
        <f>_xll.qlIndexFixing($AD$5,BA2116,TRUE,_xll.ohTrigger(Trigger,Trigger6M))</f>
        <v>#NUM!</v>
      </c>
      <c r="BE2116" s="242">
        <f>IFERROR(_xll.qlIndexFixing($BF$1,BA2116,,_xll.ohTrigger(Trigger,Trigger6M)),#N/A)</f>
        <v>1.5853854024095955E-2</v>
      </c>
    </row>
    <row r="2117" spans="52:57" ht="11.25" customHeight="1" x14ac:dyDescent="0.25">
      <c r="AZ2117" s="99" t="s">
        <v>83</v>
      </c>
      <c r="BA2117" s="98">
        <f>_xll.qlInterestRateIndexFixingDate(Currency&amp;"ibor"&amp;Tenor,BB2117,Trigger)</f>
        <v>54242</v>
      </c>
      <c r="BB2117" s="98">
        <f>_xll.qlCalendarAdvance(Calendar,BB2116,AZ2117,"f",,Trigger)</f>
        <v>54246</v>
      </c>
      <c r="BC2117" s="98">
        <f>_xll.qlInterestRateIndexMaturity(Currency&amp;"ibor"&amp;Tenor,BB2117,Trigger)</f>
        <v>54430</v>
      </c>
      <c r="BD2117" s="242" t="e">
        <f>_xll.qlIndexFixing($AD$5,BA2117,TRUE,_xll.ohTrigger(Trigger,Trigger6M))</f>
        <v>#NUM!</v>
      </c>
      <c r="BE2117" s="242">
        <f>IFERROR(_xll.qlIndexFixing($BF$1,BA2117,,_xll.ohTrigger(Trigger,Trigger6M)),#N/A)</f>
        <v>1.585371770161613E-2</v>
      </c>
    </row>
    <row r="2118" spans="52:57" ht="11.25" customHeight="1" x14ac:dyDescent="0.25">
      <c r="AZ2118" s="99" t="s">
        <v>83</v>
      </c>
      <c r="BA2118" s="98">
        <f>_xll.qlInterestRateIndexFixingDate(Currency&amp;"ibor"&amp;Tenor,BB2118,Trigger)</f>
        <v>54249</v>
      </c>
      <c r="BB2118" s="98">
        <f>_xll.qlCalendarAdvance(Calendar,BB2117,AZ2118,"f",,Trigger)</f>
        <v>54253</v>
      </c>
      <c r="BC2118" s="98">
        <f>_xll.qlInterestRateIndexMaturity(Currency&amp;"ibor"&amp;Tenor,BB2118,Trigger)</f>
        <v>54437</v>
      </c>
      <c r="BD2118" s="242" t="e">
        <f>_xll.qlIndexFixing($AD$5,BA2118,TRUE,_xll.ohTrigger(Trigger,Trigger6M))</f>
        <v>#NUM!</v>
      </c>
      <c r="BE2118" s="242">
        <f>IFERROR(_xll.qlIndexFixing($BF$1,BA2118,,_xll.ohTrigger(Trigger,Trigger6M)),#N/A)</f>
        <v>1.585352196183783E-2</v>
      </c>
    </row>
    <row r="2119" spans="52:57" ht="11.25" customHeight="1" x14ac:dyDescent="0.25">
      <c r="AZ2119" s="99" t="s">
        <v>83</v>
      </c>
      <c r="BA2119" s="98">
        <f>_xll.qlInterestRateIndexFixingDate(Currency&amp;"ibor"&amp;Tenor,BB2119,Trigger)</f>
        <v>54256</v>
      </c>
      <c r="BB2119" s="98">
        <f>_xll.qlCalendarAdvance(Calendar,BB2118,AZ2119,"f",,Trigger)</f>
        <v>54260</v>
      </c>
      <c r="BC2119" s="98">
        <f>_xll.qlInterestRateIndexMaturity(Currency&amp;"ibor"&amp;Tenor,BB2119,Trigger)</f>
        <v>54444</v>
      </c>
      <c r="BD2119" s="242" t="e">
        <f>_xll.qlIndexFixing($AD$5,BA2119,TRUE,_xll.ohTrigger(Trigger,Trigger6M))</f>
        <v>#NUM!</v>
      </c>
      <c r="BE2119" s="242">
        <f>IFERROR(_xll.qlIndexFixing($BF$1,BA2119,,_xll.ohTrigger(Trigger,Trigger6M)),#N/A)</f>
        <v>1.585326667104411E-2</v>
      </c>
    </row>
    <row r="2120" spans="52:57" ht="11.25" customHeight="1" x14ac:dyDescent="0.25">
      <c r="AZ2120" s="99" t="s">
        <v>83</v>
      </c>
      <c r="BA2120" s="98">
        <f>_xll.qlInterestRateIndexFixingDate(Currency&amp;"ibor"&amp;Tenor,BB2120,Trigger)</f>
        <v>54263</v>
      </c>
      <c r="BB2120" s="98">
        <f>_xll.qlCalendarAdvance(Calendar,BB2119,AZ2120,"f",,Trigger)</f>
        <v>54267</v>
      </c>
      <c r="BC2120" s="98">
        <f>_xll.qlInterestRateIndexMaturity(Currency&amp;"ibor"&amp;Tenor,BB2120,Trigger)</f>
        <v>54451</v>
      </c>
      <c r="BD2120" s="242" t="e">
        <f>_xll.qlIndexFixing($AD$5,BA2120,TRUE,_xll.ohTrigger(Trigger,Trigger6M))</f>
        <v>#NUM!</v>
      </c>
      <c r="BE2120" s="242">
        <f>IFERROR(_xll.qlIndexFixing($BF$1,BA2120,,_xll.ohTrigger(Trigger,Trigger6M)),#N/A)</f>
        <v>1.5852951695523226E-2</v>
      </c>
    </row>
    <row r="2121" spans="52:57" ht="11.25" customHeight="1" x14ac:dyDescent="0.25">
      <c r="AZ2121" s="99" t="s">
        <v>83</v>
      </c>
      <c r="BA2121" s="98">
        <f>_xll.qlInterestRateIndexFixingDate(Currency&amp;"ibor"&amp;Tenor,BB2121,Trigger)</f>
        <v>54270</v>
      </c>
      <c r="BB2121" s="98">
        <f>_xll.qlCalendarAdvance(Calendar,BB2120,AZ2121,"f",,Trigger)</f>
        <v>54274</v>
      </c>
      <c r="BC2121" s="98">
        <f>_xll.qlInterestRateIndexMaturity(Currency&amp;"ibor"&amp;Tenor,BB2121,Trigger)</f>
        <v>54458</v>
      </c>
      <c r="BD2121" s="242" t="e">
        <f>_xll.qlIndexFixing($AD$5,BA2121,TRUE,_xll.ohTrigger(Trigger,Trigger6M))</f>
        <v>#NUM!</v>
      </c>
      <c r="BE2121" s="242">
        <f>IFERROR(_xll.qlIndexFixing($BF$1,BA2121,,_xll.ohTrigger(Trigger,Trigger6M)),#N/A)</f>
        <v>1.5852576901565617E-2</v>
      </c>
    </row>
    <row r="2122" spans="52:57" ht="11.25" customHeight="1" x14ac:dyDescent="0.25">
      <c r="AZ2122" s="99" t="s">
        <v>83</v>
      </c>
      <c r="BA2122" s="98">
        <f>_xll.qlInterestRateIndexFixingDate(Currency&amp;"ibor"&amp;Tenor,BB2122,Trigger)</f>
        <v>54277</v>
      </c>
      <c r="BB2122" s="98">
        <f>_xll.qlCalendarAdvance(Calendar,BB2121,AZ2122,"f",,Trigger)</f>
        <v>54281</v>
      </c>
      <c r="BC2122" s="98">
        <f>_xll.qlInterestRateIndexMaturity(Currency&amp;"ibor"&amp;Tenor,BB2122,Trigger)</f>
        <v>54465</v>
      </c>
      <c r="BD2122" s="242" t="e">
        <f>_xll.qlIndexFixing($AD$5,BA2122,TRUE,_xll.ohTrigger(Trigger,Trigger6M))</f>
        <v>#NUM!</v>
      </c>
      <c r="BE2122" s="242">
        <f>IFERROR(_xll.qlIndexFixing($BF$1,BA2122,,_xll.ohTrigger(Trigger,Trigger6M)),#N/A)</f>
        <v>1.5852142155473883E-2</v>
      </c>
    </row>
    <row r="2123" spans="52:57" ht="11.25" customHeight="1" x14ac:dyDescent="0.25">
      <c r="AZ2123" s="99" t="s">
        <v>83</v>
      </c>
      <c r="BA2123" s="98">
        <f>_xll.qlInterestRateIndexFixingDate(Currency&amp;"ibor"&amp;Tenor,BB2123,Trigger)</f>
        <v>54284</v>
      </c>
      <c r="BB2123" s="98">
        <f>_xll.qlCalendarAdvance(Calendar,BB2122,AZ2123,"f",,Trigger)</f>
        <v>54288</v>
      </c>
      <c r="BC2123" s="98">
        <f>_xll.qlInterestRateIndexMaturity(Currency&amp;"ibor"&amp;Tenor,BB2123,Trigger)</f>
        <v>54472</v>
      </c>
      <c r="BD2123" s="242" t="e">
        <f>_xll.qlIndexFixing($AD$5,BA2123,TRUE,_xll.ohTrigger(Trigger,Trigger6M))</f>
        <v>#NUM!</v>
      </c>
      <c r="BE2123" s="242">
        <f>IFERROR(_xll.qlIndexFixing($BF$1,BA2123,,_xll.ohTrigger(Trigger,Trigger6M)),#N/A)</f>
        <v>1.5851647323548882E-2</v>
      </c>
    </row>
    <row r="2124" spans="52:57" ht="11.25" customHeight="1" x14ac:dyDescent="0.25">
      <c r="AZ2124" s="99" t="s">
        <v>83</v>
      </c>
      <c r="BA2124" s="98">
        <f>_xll.qlInterestRateIndexFixingDate(Currency&amp;"ibor"&amp;Tenor,BB2124,Trigger)</f>
        <v>54291</v>
      </c>
      <c r="BB2124" s="98">
        <f>_xll.qlCalendarAdvance(Calendar,BB2123,AZ2124,"f",,Trigger)</f>
        <v>54295</v>
      </c>
      <c r="BC2124" s="98">
        <f>_xll.qlInterestRateIndexMaturity(Currency&amp;"ibor"&amp;Tenor,BB2124,Trigger)</f>
        <v>54479</v>
      </c>
      <c r="BD2124" s="242" t="e">
        <f>_xll.qlIndexFixing($AD$5,BA2124,TRUE,_xll.ohTrigger(Trigger,Trigger6M))</f>
        <v>#NUM!</v>
      </c>
      <c r="BE2124" s="242">
        <f>IFERROR(_xll.qlIndexFixing($BF$1,BA2124,,_xll.ohTrigger(Trigger,Trigger6M)),#N/A)</f>
        <v>1.58510922721006E-2</v>
      </c>
    </row>
    <row r="2125" spans="52:57" ht="11.25" customHeight="1" x14ac:dyDescent="0.25">
      <c r="AZ2125" s="99" t="s">
        <v>83</v>
      </c>
      <c r="BA2125" s="98">
        <f>_xll.qlInterestRateIndexFixingDate(Currency&amp;"ibor"&amp;Tenor,BB2125,Trigger)</f>
        <v>54298</v>
      </c>
      <c r="BB2125" s="98">
        <f>_xll.qlCalendarAdvance(Calendar,BB2124,AZ2125,"f",,Trigger)</f>
        <v>54302</v>
      </c>
      <c r="BC2125" s="98">
        <f>_xll.qlInterestRateIndexMaturity(Currency&amp;"ibor"&amp;Tenor,BB2125,Trigger)</f>
        <v>54483</v>
      </c>
      <c r="BD2125" s="242" t="e">
        <f>_xll.qlIndexFixing($AD$5,BA2125,TRUE,_xll.ohTrigger(Trigger,Trigger6M))</f>
        <v>#NUM!</v>
      </c>
      <c r="BE2125" s="242">
        <f>IFERROR(_xll.qlIndexFixing($BF$1,BA2125,,_xll.ohTrigger(Trigger,Trigger6M)),#N/A)</f>
        <v>1.5849626134026625E-2</v>
      </c>
    </row>
    <row r="2126" spans="52:57" ht="11.25" customHeight="1" x14ac:dyDescent="0.25">
      <c r="AZ2126" s="99" t="s">
        <v>83</v>
      </c>
      <c r="BA2126" s="98">
        <f>_xll.qlInterestRateIndexFixingDate(Currency&amp;"ibor"&amp;Tenor,BB2126,Trigger)</f>
        <v>54305</v>
      </c>
      <c r="BB2126" s="98">
        <f>_xll.qlCalendarAdvance(Calendar,BB2125,AZ2126,"f",,Trigger)</f>
        <v>54309</v>
      </c>
      <c r="BC2126" s="98">
        <f>_xll.qlInterestRateIndexMaturity(Currency&amp;"ibor"&amp;Tenor,BB2126,Trigger)</f>
        <v>54490</v>
      </c>
      <c r="BD2126" s="242" t="e">
        <f>_xll.qlIndexFixing($AD$5,BA2126,TRUE,_xll.ohTrigger(Trigger,Trigger6M))</f>
        <v>#NUM!</v>
      </c>
      <c r="BE2126" s="242">
        <f>IFERROR(_xll.qlIndexFixing($BF$1,BA2126,,_xll.ohTrigger(Trigger,Trigger6M)),#N/A)</f>
        <v>1.5848963426907829E-2</v>
      </c>
    </row>
    <row r="2127" spans="52:57" ht="11.25" customHeight="1" x14ac:dyDescent="0.25">
      <c r="AZ2127" s="99" t="s">
        <v>83</v>
      </c>
      <c r="BA2127" s="98">
        <f>_xll.qlInterestRateIndexFixingDate(Currency&amp;"ibor"&amp;Tenor,BB2127,Trigger)</f>
        <v>54312</v>
      </c>
      <c r="BB2127" s="98">
        <f>_xll.qlCalendarAdvance(Calendar,BB2126,AZ2127,"f",,Trigger)</f>
        <v>54316</v>
      </c>
      <c r="BC2127" s="98">
        <f>_xll.qlInterestRateIndexMaturity(Currency&amp;"ibor"&amp;Tenor,BB2127,Trigger)</f>
        <v>54497</v>
      </c>
      <c r="BD2127" s="242" t="e">
        <f>_xll.qlIndexFixing($AD$5,BA2127,TRUE,_xll.ohTrigger(Trigger,Trigger6M))</f>
        <v>#NUM!</v>
      </c>
      <c r="BE2127" s="242">
        <f>IFERROR(_xll.qlIndexFixing($BF$1,BA2127,,_xll.ohTrigger(Trigger,Trigger6M)),#N/A)</f>
        <v>1.5848240135838361E-2</v>
      </c>
    </row>
    <row r="2128" spans="52:57" ht="11.25" customHeight="1" x14ac:dyDescent="0.25">
      <c r="AZ2128" s="99" t="s">
        <v>83</v>
      </c>
      <c r="BA2128" s="98">
        <f>_xll.qlInterestRateIndexFixingDate(Currency&amp;"ibor"&amp;Tenor,BB2128,Trigger)</f>
        <v>54319</v>
      </c>
      <c r="BB2128" s="98">
        <f>_xll.qlCalendarAdvance(Calendar,BB2127,AZ2128,"f",,Trigger)</f>
        <v>54323</v>
      </c>
      <c r="BC2128" s="98">
        <f>_xll.qlInterestRateIndexMaturity(Currency&amp;"ibor"&amp;Tenor,BB2128,Trigger)</f>
        <v>54504</v>
      </c>
      <c r="BD2128" s="242" t="e">
        <f>_xll.qlIndexFixing($AD$5,BA2128,TRUE,_xll.ohTrigger(Trigger,Trigger6M))</f>
        <v>#NUM!</v>
      </c>
      <c r="BE2128" s="242">
        <f>IFERROR(_xll.qlIndexFixing($BF$1,BA2128,,_xll.ohTrigger(Trigger,Trigger6M)),#N/A)</f>
        <v>1.5847456127166454E-2</v>
      </c>
    </row>
    <row r="2129" spans="52:57" ht="11.25" customHeight="1" x14ac:dyDescent="0.25">
      <c r="AZ2129" s="99" t="s">
        <v>83</v>
      </c>
      <c r="BA2129" s="98">
        <f>_xll.qlInterestRateIndexFixingDate(Currency&amp;"ibor"&amp;Tenor,BB2129,Trigger)</f>
        <v>54326</v>
      </c>
      <c r="BB2129" s="98">
        <f>_xll.qlCalendarAdvance(Calendar,BB2128,AZ2129,"f",,Trigger)</f>
        <v>54330</v>
      </c>
      <c r="BC2129" s="98">
        <f>_xll.qlInterestRateIndexMaturity(Currency&amp;"ibor"&amp;Tenor,BB2129,Trigger)</f>
        <v>54511</v>
      </c>
      <c r="BD2129" s="242" t="e">
        <f>_xll.qlIndexFixing($AD$5,BA2129,TRUE,_xll.ohTrigger(Trigger,Trigger6M))</f>
        <v>#NUM!</v>
      </c>
      <c r="BE2129" s="242">
        <f>IFERROR(_xll.qlIndexFixing($BF$1,BA2129,,_xll.ohTrigger(Trigger,Trigger6M)),#N/A)</f>
        <v>1.5846611267245205E-2</v>
      </c>
    </row>
    <row r="2130" spans="52:57" ht="11.25" customHeight="1" x14ac:dyDescent="0.25">
      <c r="AZ2130" s="99" t="s">
        <v>83</v>
      </c>
      <c r="BA2130" s="98">
        <f>_xll.qlInterestRateIndexFixingDate(Currency&amp;"ibor"&amp;Tenor,BB2130,Trigger)</f>
        <v>54333</v>
      </c>
      <c r="BB2130" s="98">
        <f>_xll.qlCalendarAdvance(Calendar,BB2129,AZ2130,"f",,Trigger)</f>
        <v>54337</v>
      </c>
      <c r="BC2130" s="98">
        <f>_xll.qlInterestRateIndexMaturity(Currency&amp;"ibor"&amp;Tenor,BB2130,Trigger)</f>
        <v>54519</v>
      </c>
      <c r="BD2130" s="242" t="e">
        <f>_xll.qlIndexFixing($AD$5,BA2130,TRUE,_xll.ohTrigger(Trigger,Trigger6M))</f>
        <v>#NUM!</v>
      </c>
      <c r="BE2130" s="242">
        <f>IFERROR(_xll.qlIndexFixing($BF$1,BA2130,,_xll.ohTrigger(Trigger,Trigger6M)),#N/A)</f>
        <v>1.5845967323325175E-2</v>
      </c>
    </row>
    <row r="2131" spans="52:57" ht="11.25" customHeight="1" x14ac:dyDescent="0.25">
      <c r="AZ2131" s="99" t="s">
        <v>83</v>
      </c>
      <c r="BA2131" s="98">
        <f>_xll.qlInterestRateIndexFixingDate(Currency&amp;"ibor"&amp;Tenor,BB2131,Trigger)</f>
        <v>54340</v>
      </c>
      <c r="BB2131" s="98">
        <f>_xll.qlCalendarAdvance(Calendar,BB2130,AZ2131,"f",,Trigger)</f>
        <v>54344</v>
      </c>
      <c r="BC2131" s="98">
        <f>_xll.qlInterestRateIndexMaturity(Currency&amp;"ibor"&amp;Tenor,BB2131,Trigger)</f>
        <v>54526</v>
      </c>
      <c r="BD2131" s="242" t="e">
        <f>_xll.qlIndexFixing($AD$5,BA2131,TRUE,_xll.ohTrigger(Trigger,Trigger6M))</f>
        <v>#NUM!</v>
      </c>
      <c r="BE2131" s="242">
        <f>IFERROR(_xll.qlIndexFixing($BF$1,BA2131,,_xll.ohTrigger(Trigger,Trigger6M)),#N/A)</f>
        <v>1.5844995905415108E-2</v>
      </c>
    </row>
    <row r="2132" spans="52:57" ht="11.25" customHeight="1" x14ac:dyDescent="0.25">
      <c r="AZ2132" s="99" t="s">
        <v>83</v>
      </c>
      <c r="BA2132" s="98">
        <f>_xll.qlInterestRateIndexFixingDate(Currency&amp;"ibor"&amp;Tenor,BB2132,Trigger)</f>
        <v>54347</v>
      </c>
      <c r="BB2132" s="98">
        <f>_xll.qlCalendarAdvance(Calendar,BB2131,AZ2132,"f",,Trigger)</f>
        <v>54351</v>
      </c>
      <c r="BC2132" s="98">
        <f>_xll.qlInterestRateIndexMaturity(Currency&amp;"ibor"&amp;Tenor,BB2132,Trigger)</f>
        <v>54533</v>
      </c>
      <c r="BD2132" s="242" t="e">
        <f>_xll.qlIndexFixing($AD$5,BA2132,TRUE,_xll.ohTrigger(Trigger,Trigger6M))</f>
        <v>#NUM!</v>
      </c>
      <c r="BE2132" s="242">
        <f>IFERROR(_xll.qlIndexFixing($BF$1,BA2132,,_xll.ohTrigger(Trigger,Trigger6M)),#N/A)</f>
        <v>1.5843963223125535E-2</v>
      </c>
    </row>
    <row r="2133" spans="52:57" ht="11.25" customHeight="1" x14ac:dyDescent="0.25">
      <c r="AZ2133" s="99" t="s">
        <v>83</v>
      </c>
      <c r="BA2133" s="98">
        <f>_xll.qlInterestRateIndexFixingDate(Currency&amp;"ibor"&amp;Tenor,BB2133,Trigger)</f>
        <v>54354</v>
      </c>
      <c r="BB2133" s="98">
        <f>_xll.qlCalendarAdvance(Calendar,BB2132,AZ2133,"f",,Trigger)</f>
        <v>54358</v>
      </c>
      <c r="BC2133" s="98">
        <f>_xll.qlInterestRateIndexMaturity(Currency&amp;"ibor"&amp;Tenor,BB2133,Trigger)</f>
        <v>54540</v>
      </c>
      <c r="BD2133" s="242" t="e">
        <f>_xll.qlIndexFixing($AD$5,BA2133,TRUE,_xll.ohTrigger(Trigger,Trigger6M))</f>
        <v>#NUM!</v>
      </c>
      <c r="BE2133" s="242">
        <f>IFERROR(_xll.qlIndexFixing($BF$1,BA2133,,_xll.ohTrigger(Trigger,Trigger6M)),#N/A)</f>
        <v>1.5842869142827089E-2</v>
      </c>
    </row>
    <row r="2134" spans="52:57" ht="11.25" customHeight="1" x14ac:dyDescent="0.25">
      <c r="AZ2134" s="99" t="s">
        <v>83</v>
      </c>
      <c r="BA2134" s="98">
        <f>_xll.qlInterestRateIndexFixingDate(Currency&amp;"ibor"&amp;Tenor,BB2134,Trigger)</f>
        <v>54361</v>
      </c>
      <c r="BB2134" s="98">
        <f>_xll.qlCalendarAdvance(Calendar,BB2133,AZ2134,"f",,Trigger)</f>
        <v>54365</v>
      </c>
      <c r="BC2134" s="98">
        <f>_xll.qlInterestRateIndexMaturity(Currency&amp;"ibor"&amp;Tenor,BB2134,Trigger)</f>
        <v>54546</v>
      </c>
      <c r="BD2134" s="242" t="e">
        <f>_xll.qlIndexFixing($AD$5,BA2134,TRUE,_xll.ohTrigger(Trigger,Trigger6M))</f>
        <v>#NUM!</v>
      </c>
      <c r="BE2134" s="242">
        <f>IFERROR(_xll.qlIndexFixing($BF$1,BA2134,,_xll.ohTrigger(Trigger,Trigger6M)),#N/A)</f>
        <v>1.5841469521685938E-2</v>
      </c>
    </row>
    <row r="2135" spans="52:57" ht="11.25" customHeight="1" x14ac:dyDescent="0.25">
      <c r="AZ2135" s="99" t="s">
        <v>83</v>
      </c>
      <c r="BA2135" s="98">
        <f>_xll.qlInterestRateIndexFixingDate(Currency&amp;"ibor"&amp;Tenor,BB2135,Trigger)</f>
        <v>54368</v>
      </c>
      <c r="BB2135" s="98">
        <f>_xll.qlCalendarAdvance(Calendar,BB2134,AZ2135,"f",,Trigger)</f>
        <v>54372</v>
      </c>
      <c r="BC2135" s="98">
        <f>_xll.qlInterestRateIndexMaturity(Currency&amp;"ibor"&amp;Tenor,BB2135,Trigger)</f>
        <v>54553</v>
      </c>
      <c r="BD2135" s="242" t="e">
        <f>_xll.qlIndexFixing($AD$5,BA2135,TRUE,_xll.ohTrigger(Trigger,Trigger6M))</f>
        <v>#NUM!</v>
      </c>
      <c r="BE2135" s="242">
        <f>IFERROR(_xll.qlIndexFixing($BF$1,BA2135,,_xll.ohTrigger(Trigger,Trigger6M)),#N/A)</f>
        <v>1.5840256748021461E-2</v>
      </c>
    </row>
    <row r="2136" spans="52:57" ht="11.25" customHeight="1" x14ac:dyDescent="0.25">
      <c r="AZ2136" s="99" t="s">
        <v>83</v>
      </c>
      <c r="BA2136" s="98">
        <f>_xll.qlInterestRateIndexFixingDate(Currency&amp;"ibor"&amp;Tenor,BB2136,Trigger)</f>
        <v>54375</v>
      </c>
      <c r="BB2136" s="98">
        <f>_xll.qlCalendarAdvance(Calendar,BB2135,AZ2136,"f",,Trigger)</f>
        <v>54379</v>
      </c>
      <c r="BC2136" s="98">
        <f>_xll.qlInterestRateIndexMaturity(Currency&amp;"ibor"&amp;Tenor,BB2136,Trigger)</f>
        <v>54560</v>
      </c>
      <c r="BD2136" s="242" t="e">
        <f>_xll.qlIndexFixing($AD$5,BA2136,TRUE,_xll.ohTrigger(Trigger,Trigger6M))</f>
        <v>#NUM!</v>
      </c>
      <c r="BE2136" s="242">
        <f>IFERROR(_xll.qlIndexFixing($BF$1,BA2136,,_xll.ohTrigger(Trigger,Trigger6M)),#N/A)</f>
        <v>1.5838982187747562E-2</v>
      </c>
    </row>
    <row r="2137" spans="52:57" ht="11.25" customHeight="1" x14ac:dyDescent="0.25">
      <c r="AZ2137" s="99" t="s">
        <v>83</v>
      </c>
      <c r="BA2137" s="98">
        <f>_xll.qlInterestRateIndexFixingDate(Currency&amp;"ibor"&amp;Tenor,BB2137,Trigger)</f>
        <v>54382</v>
      </c>
      <c r="BB2137" s="98">
        <f>_xll.qlCalendarAdvance(Calendar,BB2136,AZ2137,"f",,Trigger)</f>
        <v>54386</v>
      </c>
      <c r="BC2137" s="98">
        <f>_xll.qlInterestRateIndexMaturity(Currency&amp;"ibor"&amp;Tenor,BB2137,Trigger)</f>
        <v>54567</v>
      </c>
      <c r="BD2137" s="242" t="e">
        <f>_xll.qlIndexFixing($AD$5,BA2137,TRUE,_xll.ohTrigger(Trigger,Trigger6M))</f>
        <v>#NUM!</v>
      </c>
      <c r="BE2137" s="242">
        <f>IFERROR(_xll.qlIndexFixing($BF$1,BA2137,,_xll.ohTrigger(Trigger,Trigger6M)),#N/A)</f>
        <v>1.5837645707264154E-2</v>
      </c>
    </row>
    <row r="2138" spans="52:57" ht="11.25" customHeight="1" x14ac:dyDescent="0.25">
      <c r="AZ2138" s="99" t="s">
        <v>83</v>
      </c>
      <c r="BA2138" s="98">
        <f>_xll.qlInterestRateIndexFixingDate(Currency&amp;"ibor"&amp;Tenor,BB2138,Trigger)</f>
        <v>54389</v>
      </c>
      <c r="BB2138" s="98">
        <f>_xll.qlCalendarAdvance(Calendar,BB2137,AZ2138,"f",,Trigger)</f>
        <v>54393</v>
      </c>
      <c r="BC2138" s="98">
        <f>_xll.qlInterestRateIndexMaturity(Currency&amp;"ibor"&amp;Tenor,BB2138,Trigger)</f>
        <v>54575</v>
      </c>
      <c r="BD2138" s="242" t="e">
        <f>_xll.qlIndexFixing($AD$5,BA2138,TRUE,_xll.ohTrigger(Trigger,Trigger6M))</f>
        <v>#NUM!</v>
      </c>
      <c r="BE2138" s="242">
        <f>IFERROR(_xll.qlIndexFixing($BF$1,BA2138,,_xll.ohTrigger(Trigger,Trigger6M)),#N/A)</f>
        <v>1.5836473094645889E-2</v>
      </c>
    </row>
    <row r="2139" spans="52:57" ht="11.25" customHeight="1" x14ac:dyDescent="0.25">
      <c r="AZ2139" s="99" t="s">
        <v>83</v>
      </c>
      <c r="BA2139" s="98">
        <f>_xll.qlInterestRateIndexFixingDate(Currency&amp;"ibor"&amp;Tenor,BB2139,Trigger)</f>
        <v>54396</v>
      </c>
      <c r="BB2139" s="98">
        <f>_xll.qlCalendarAdvance(Calendar,BB2138,AZ2139,"f",,Trigger)</f>
        <v>54400</v>
      </c>
      <c r="BC2139" s="98">
        <f>_xll.qlInterestRateIndexMaturity(Currency&amp;"ibor"&amp;Tenor,BB2139,Trigger)</f>
        <v>54582</v>
      </c>
      <c r="BD2139" s="242" t="e">
        <f>_xll.qlIndexFixing($AD$5,BA2139,TRUE,_xll.ohTrigger(Trigger,Trigger6M))</f>
        <v>#NUM!</v>
      </c>
      <c r="BE2139" s="242">
        <f>IFERROR(_xll.qlIndexFixing($BF$1,BA2139,,_xll.ohTrigger(Trigger,Trigger6M)),#N/A)</f>
        <v>1.5835007820445016E-2</v>
      </c>
    </row>
    <row r="2140" spans="52:57" ht="11.25" customHeight="1" x14ac:dyDescent="0.25">
      <c r="AZ2140" s="99" t="s">
        <v>83</v>
      </c>
      <c r="BA2140" s="98">
        <f>_xll.qlInterestRateIndexFixingDate(Currency&amp;"ibor"&amp;Tenor,BB2140,Trigger)</f>
        <v>54403</v>
      </c>
      <c r="BB2140" s="98">
        <f>_xll.qlCalendarAdvance(Calendar,BB2139,AZ2140,"f",,Trigger)</f>
        <v>54407</v>
      </c>
      <c r="BC2140" s="98">
        <f>_xll.qlInterestRateIndexMaturity(Currency&amp;"ibor"&amp;Tenor,BB2140,Trigger)</f>
        <v>54589</v>
      </c>
      <c r="BD2140" s="242" t="e">
        <f>_xll.qlIndexFixing($AD$5,BA2140,TRUE,_xll.ohTrigger(Trigger,Trigger6M))</f>
        <v>#NUM!</v>
      </c>
      <c r="BE2140" s="242">
        <f>IFERROR(_xll.qlIndexFixing($BF$1,BA2140,,_xll.ohTrigger(Trigger,Trigger6M)),#N/A)</f>
        <v>1.5833480213007546E-2</v>
      </c>
    </row>
    <row r="2141" spans="52:57" ht="11.25" customHeight="1" x14ac:dyDescent="0.25">
      <c r="AZ2141" s="99" t="s">
        <v>83</v>
      </c>
      <c r="BA2141" s="98">
        <f>_xll.qlInterestRateIndexFixingDate(Currency&amp;"ibor"&amp;Tenor,BB2141,Trigger)</f>
        <v>54410</v>
      </c>
      <c r="BB2141" s="98">
        <f>_xll.qlCalendarAdvance(Calendar,BB2140,AZ2141,"f",,Trigger)</f>
        <v>54414</v>
      </c>
      <c r="BC2141" s="98">
        <f>_xll.qlInterestRateIndexMaturity(Currency&amp;"ibor"&amp;Tenor,BB2141,Trigger)</f>
        <v>54596</v>
      </c>
      <c r="BD2141" s="242" t="e">
        <f>_xll.qlIndexFixing($AD$5,BA2141,TRUE,_xll.ohTrigger(Trigger,Trigger6M))</f>
        <v>#NUM!</v>
      </c>
      <c r="BE2141" s="242">
        <f>IFERROR(_xll.qlIndexFixing($BF$1,BA2141,,_xll.ohTrigger(Trigger,Trigger6M)),#N/A)</f>
        <v>1.5831890138756376E-2</v>
      </c>
    </row>
    <row r="2142" spans="52:57" ht="11.25" customHeight="1" x14ac:dyDescent="0.25">
      <c r="AZ2142" s="99" t="s">
        <v>83</v>
      </c>
      <c r="BA2142" s="98">
        <f>_xll.qlInterestRateIndexFixingDate(Currency&amp;"ibor"&amp;Tenor,BB2142,Trigger)</f>
        <v>54416</v>
      </c>
      <c r="BB2142" s="98">
        <f>_xll.qlCalendarAdvance(Calendar,BB2141,AZ2142,"f",,Trigger)</f>
        <v>54421</v>
      </c>
      <c r="BC2142" s="98">
        <f>_xll.qlInterestRateIndexMaturity(Currency&amp;"ibor"&amp;Tenor,BB2142,Trigger)</f>
        <v>54603</v>
      </c>
      <c r="BD2142" s="242" t="e">
        <f>_xll.qlIndexFixing($AD$5,BA2142,TRUE,_xll.ohTrigger(Trigger,Trigger6M))</f>
        <v>#NUM!</v>
      </c>
      <c r="BE2142" s="242">
        <f>IFERROR(_xll.qlIndexFixing($BF$1,BA2142,,_xll.ohTrigger(Trigger,Trigger6M)),#N/A)</f>
        <v>1.5830237464117918E-2</v>
      </c>
    </row>
    <row r="2143" spans="52:57" ht="11.25" customHeight="1" x14ac:dyDescent="0.25">
      <c r="AZ2143" s="99" t="s">
        <v>83</v>
      </c>
      <c r="BA2143" s="98">
        <f>_xll.qlInterestRateIndexFixingDate(Currency&amp;"ibor"&amp;Tenor,BB2143,Trigger)</f>
        <v>54423</v>
      </c>
      <c r="BB2143" s="98">
        <f>_xll.qlCalendarAdvance(Calendar,BB2142,AZ2143,"f",,Trigger)</f>
        <v>54428</v>
      </c>
      <c r="BC2143" s="98">
        <f>_xll.qlInterestRateIndexMaturity(Currency&amp;"ibor"&amp;Tenor,BB2143,Trigger)</f>
        <v>54609</v>
      </c>
      <c r="BD2143" s="242" t="e">
        <f>_xll.qlIndexFixing($AD$5,BA2143,TRUE,_xll.ohTrigger(Trigger,Trigger6M))</f>
        <v>#NUM!</v>
      </c>
      <c r="BE2143" s="242">
        <f>IFERROR(_xll.qlIndexFixing($BF$1,BA2143,,_xll.ohTrigger(Trigger,Trigger6M)),#N/A)</f>
        <v>1.5828319019180651E-2</v>
      </c>
    </row>
    <row r="2144" spans="52:57" ht="11.25" customHeight="1" x14ac:dyDescent="0.25">
      <c r="AZ2144" s="99" t="s">
        <v>83</v>
      </c>
      <c r="BA2144" s="98">
        <f>_xll.qlInterestRateIndexFixingDate(Currency&amp;"ibor"&amp;Tenor,BB2144,Trigger)</f>
        <v>54431</v>
      </c>
      <c r="BB2144" s="98">
        <f>_xll.qlCalendarAdvance(Calendar,BB2143,AZ2144,"f",,Trigger)</f>
        <v>54435</v>
      </c>
      <c r="BC2144" s="98">
        <f>_xll.qlInterestRateIndexMaturity(Currency&amp;"ibor"&amp;Tenor,BB2144,Trigger)</f>
        <v>54616</v>
      </c>
      <c r="BD2144" s="242" t="e">
        <f>_xll.qlIndexFixing($AD$5,BA2144,TRUE,_xll.ohTrigger(Trigger,Trigger6M))</f>
        <v>#NUM!</v>
      </c>
      <c r="BE2144" s="242">
        <f>IFERROR(_xll.qlIndexFixing($BF$1,BA2144,,_xll.ohTrigger(Trigger,Trigger6M)),#N/A)</f>
        <v>1.5826545356970399E-2</v>
      </c>
    </row>
    <row r="2145" spans="52:57" ht="11.25" customHeight="1" x14ac:dyDescent="0.25">
      <c r="AZ2145" s="99" t="s">
        <v>83</v>
      </c>
      <c r="BA2145" s="98">
        <f>_xll.qlInterestRateIndexFixingDate(Currency&amp;"ibor"&amp;Tenor,BB2145,Trigger)</f>
        <v>54438</v>
      </c>
      <c r="BB2145" s="98">
        <f>_xll.qlCalendarAdvance(Calendar,BB2144,AZ2145,"f",,Trigger)</f>
        <v>54442</v>
      </c>
      <c r="BC2145" s="98">
        <f>_xll.qlInterestRateIndexMaturity(Currency&amp;"ibor"&amp;Tenor,BB2145,Trigger)</f>
        <v>54623</v>
      </c>
      <c r="BD2145" s="242" t="e">
        <f>_xll.qlIndexFixing($AD$5,BA2145,TRUE,_xll.ohTrigger(Trigger,Trigger6M))</f>
        <v>#NUM!</v>
      </c>
      <c r="BE2145" s="242">
        <f>IFERROR(_xll.qlIndexFixing($BF$1,BA2145,,_xll.ohTrigger(Trigger,Trigger6M)),#N/A)</f>
        <v>1.582470870597999E-2</v>
      </c>
    </row>
    <row r="2146" spans="52:57" ht="11.25" customHeight="1" x14ac:dyDescent="0.25">
      <c r="AZ2146" s="99" t="s">
        <v>83</v>
      </c>
      <c r="BA2146" s="98">
        <f>_xll.qlInterestRateIndexFixingDate(Currency&amp;"ibor"&amp;Tenor,BB2146,Trigger)</f>
        <v>54445</v>
      </c>
      <c r="BB2146" s="98">
        <f>_xll.qlCalendarAdvance(Calendar,BB2145,AZ2146,"f",,Trigger)</f>
        <v>54449</v>
      </c>
      <c r="BC2146" s="98">
        <f>_xll.qlInterestRateIndexMaturity(Currency&amp;"ibor"&amp;Tenor,BB2146,Trigger)</f>
        <v>54630</v>
      </c>
      <c r="BD2146" s="242" t="e">
        <f>_xll.qlIndexFixing($AD$5,BA2146,TRUE,_xll.ohTrigger(Trigger,Trigger6M))</f>
        <v>#NUM!</v>
      </c>
      <c r="BE2146" s="242">
        <f>IFERROR(_xll.qlIndexFixing($BF$1,BA2146,,_xll.ohTrigger(Trigger,Trigger6M)),#N/A)</f>
        <v>1.5822808932666299E-2</v>
      </c>
    </row>
    <row r="2147" spans="52:57" ht="11.25" customHeight="1" x14ac:dyDescent="0.25">
      <c r="AZ2147" s="99" t="s">
        <v>83</v>
      </c>
      <c r="BA2147" s="98">
        <f>_xll.qlInterestRateIndexFixingDate(Currency&amp;"ibor"&amp;Tenor,BB2147,Trigger)</f>
        <v>54452</v>
      </c>
      <c r="BB2147" s="98">
        <f>_xll.qlCalendarAdvance(Calendar,BB2146,AZ2147,"f",,Trigger)</f>
        <v>54456</v>
      </c>
      <c r="BC2147" s="98">
        <f>_xll.qlInterestRateIndexMaturity(Currency&amp;"ibor"&amp;Tenor,BB2147,Trigger)</f>
        <v>54637</v>
      </c>
      <c r="BD2147" s="242" t="e">
        <f>_xll.qlIndexFixing($AD$5,BA2147,TRUE,_xll.ohTrigger(Trigger,Trigger6M))</f>
        <v>#NUM!</v>
      </c>
      <c r="BE2147" s="242">
        <f>IFERROR(_xll.qlIndexFixing($BF$1,BA2147,,_xll.ohTrigger(Trigger,Trigger6M)),#N/A)</f>
        <v>1.5820845903493273E-2</v>
      </c>
    </row>
    <row r="2148" spans="52:57" ht="11.25" customHeight="1" x14ac:dyDescent="0.25">
      <c r="AZ2148" s="99" t="s">
        <v>83</v>
      </c>
      <c r="BA2148" s="98">
        <f>_xll.qlInterestRateIndexFixingDate(Currency&amp;"ibor"&amp;Tenor,BB2148,Trigger)</f>
        <v>54459</v>
      </c>
      <c r="BB2148" s="98">
        <f>_xll.qlCalendarAdvance(Calendar,BB2147,AZ2148,"f",,Trigger)</f>
        <v>54463</v>
      </c>
      <c r="BC2148" s="98">
        <f>_xll.qlInterestRateIndexMaturity(Currency&amp;"ibor"&amp;Tenor,BB2148,Trigger)</f>
        <v>54644</v>
      </c>
      <c r="BD2148" s="242" t="e">
        <f>_xll.qlIndexFixing($AD$5,BA2148,TRUE,_xll.ohTrigger(Trigger,Trigger6M))</f>
        <v>#NUM!</v>
      </c>
      <c r="BE2148" s="242">
        <f>IFERROR(_xll.qlIndexFixing($BF$1,BA2148,,_xll.ohTrigger(Trigger,Trigger6M)),#N/A)</f>
        <v>1.5818819484929716E-2</v>
      </c>
    </row>
    <row r="2149" spans="52:57" ht="11.25" customHeight="1" x14ac:dyDescent="0.25">
      <c r="AZ2149" s="99" t="s">
        <v>83</v>
      </c>
      <c r="BA2149" s="98">
        <f>_xll.qlInterestRateIndexFixingDate(Currency&amp;"ibor"&amp;Tenor,BB2149,Trigger)</f>
        <v>54466</v>
      </c>
      <c r="BB2149" s="98">
        <f>_xll.qlCalendarAdvance(Calendar,BB2148,AZ2149,"f",,Trigger)</f>
        <v>54470</v>
      </c>
      <c r="BC2149" s="98">
        <f>_xll.qlInterestRateIndexMaturity(Currency&amp;"ibor"&amp;Tenor,BB2149,Trigger)</f>
        <v>54651</v>
      </c>
      <c r="BD2149" s="242" t="e">
        <f>_xll.qlIndexFixing($AD$5,BA2149,TRUE,_xll.ohTrigger(Trigger,Trigger6M))</f>
        <v>#NUM!</v>
      </c>
      <c r="BE2149" s="242">
        <f>IFERROR(_xll.qlIndexFixing($BF$1,BA2149,,_xll.ohTrigger(Trigger,Trigger6M)),#N/A)</f>
        <v>1.5816729543454144E-2</v>
      </c>
    </row>
    <row r="2150" spans="52:57" ht="11.25" customHeight="1" x14ac:dyDescent="0.25">
      <c r="AZ2150" s="99" t="s">
        <v>83</v>
      </c>
      <c r="BA2150" s="98">
        <f>_xll.qlInterestRateIndexFixingDate(Currency&amp;"ibor"&amp;Tenor,BB2150,Trigger)</f>
        <v>54473</v>
      </c>
      <c r="BB2150" s="98">
        <f>_xll.qlCalendarAdvance(Calendar,BB2149,AZ2150,"f",,Trigger)</f>
        <v>54477</v>
      </c>
      <c r="BC2150" s="98">
        <f>_xll.qlInterestRateIndexMaturity(Currency&amp;"ibor"&amp;Tenor,BB2150,Trigger)</f>
        <v>54658</v>
      </c>
      <c r="BD2150" s="242" t="e">
        <f>_xll.qlIndexFixing($AD$5,BA2150,TRUE,_xll.ohTrigger(Trigger,Trigger6M))</f>
        <v>#NUM!</v>
      </c>
      <c r="BE2150" s="242">
        <f>IFERROR(_xll.qlIndexFixing($BF$1,BA2150,,_xll.ohTrigger(Trigger,Trigger6M)),#N/A)</f>
        <v>1.5814575945548612E-2</v>
      </c>
    </row>
    <row r="2151" spans="52:57" ht="11.25" customHeight="1" x14ac:dyDescent="0.25">
      <c r="AZ2151" s="99" t="s">
        <v>83</v>
      </c>
      <c r="BA2151" s="98">
        <f>_xll.qlInterestRateIndexFixingDate(Currency&amp;"ibor"&amp;Tenor,BB2151,Trigger)</f>
        <v>54480</v>
      </c>
      <c r="BB2151" s="98">
        <f>_xll.qlCalendarAdvance(Calendar,BB2150,AZ2151,"f",,Trigger)</f>
        <v>54484</v>
      </c>
      <c r="BC2151" s="98">
        <f>_xll.qlInterestRateIndexMaturity(Currency&amp;"ibor"&amp;Tenor,BB2151,Trigger)</f>
        <v>54668</v>
      </c>
      <c r="BD2151" s="242" t="e">
        <f>_xll.qlIndexFixing($AD$5,BA2151,TRUE,_xll.ohTrigger(Trigger,Trigger6M))</f>
        <v>#NUM!</v>
      </c>
      <c r="BE2151" s="242">
        <f>IFERROR(_xll.qlIndexFixing($BF$1,BA2151,,_xll.ohTrigger(Trigger,Trigger6M)),#N/A)</f>
        <v>1.5812854560435338E-2</v>
      </c>
    </row>
    <row r="2152" spans="52:57" ht="11.25" customHeight="1" x14ac:dyDescent="0.25">
      <c r="AZ2152" s="99" t="s">
        <v>83</v>
      </c>
      <c r="BA2152" s="98">
        <f>_xll.qlInterestRateIndexFixingDate(Currency&amp;"ibor"&amp;Tenor,BB2152,Trigger)</f>
        <v>54487</v>
      </c>
      <c r="BB2152" s="98">
        <f>_xll.qlCalendarAdvance(Calendar,BB2151,AZ2152,"f",,Trigger)</f>
        <v>54491</v>
      </c>
      <c r="BC2152" s="98">
        <f>_xll.qlInterestRateIndexMaturity(Currency&amp;"ibor"&amp;Tenor,BB2152,Trigger)</f>
        <v>54675</v>
      </c>
      <c r="BD2152" s="242" t="e">
        <f>_xll.qlIndexFixing($AD$5,BA2152,TRUE,_xll.ohTrigger(Trigger,Trigger6M))</f>
        <v>#NUM!</v>
      </c>
      <c r="BE2152" s="242">
        <f>IFERROR(_xll.qlIndexFixing($BF$1,BA2152,,_xll.ohTrigger(Trigger,Trigger6M)),#N/A)</f>
        <v>1.5810559108237018E-2</v>
      </c>
    </row>
    <row r="2153" spans="52:57" ht="11.25" customHeight="1" x14ac:dyDescent="0.25">
      <c r="AZ2153" s="99" t="s">
        <v>83</v>
      </c>
      <c r="BA2153" s="98">
        <f>_xll.qlInterestRateIndexFixingDate(Currency&amp;"ibor"&amp;Tenor,BB2153,Trigger)</f>
        <v>54494</v>
      </c>
      <c r="BB2153" s="98">
        <f>_xll.qlCalendarAdvance(Calendar,BB2152,AZ2153,"f",,Trigger)</f>
        <v>54498</v>
      </c>
      <c r="BC2153" s="98">
        <f>_xll.qlInterestRateIndexMaturity(Currency&amp;"ibor"&amp;Tenor,BB2153,Trigger)</f>
        <v>54682</v>
      </c>
      <c r="BD2153" s="242" t="e">
        <f>_xll.qlIndexFixing($AD$5,BA2153,TRUE,_xll.ohTrigger(Trigger,Trigger6M))</f>
        <v>#NUM!</v>
      </c>
      <c r="BE2153" s="242">
        <f>IFERROR(_xll.qlIndexFixing($BF$1,BA2153,,_xll.ohTrigger(Trigger,Trigger6M)),#N/A)</f>
        <v>1.5808199562128953E-2</v>
      </c>
    </row>
    <row r="2154" spans="52:57" ht="11.25" customHeight="1" x14ac:dyDescent="0.25">
      <c r="AZ2154" s="99" t="s">
        <v>83</v>
      </c>
      <c r="BA2154" s="98">
        <f>_xll.qlInterestRateIndexFixingDate(Currency&amp;"ibor"&amp;Tenor,BB2154,Trigger)</f>
        <v>54501</v>
      </c>
      <c r="BB2154" s="98">
        <f>_xll.qlCalendarAdvance(Calendar,BB2153,AZ2154,"f",,Trigger)</f>
        <v>54505</v>
      </c>
      <c r="BC2154" s="98">
        <f>_xll.qlInterestRateIndexMaturity(Currency&amp;"ibor"&amp;Tenor,BB2154,Trigger)</f>
        <v>54689</v>
      </c>
      <c r="BD2154" s="242" t="e">
        <f>_xll.qlIndexFixing($AD$5,BA2154,TRUE,_xll.ohTrigger(Trigger,Trigger6M))</f>
        <v>#NUM!</v>
      </c>
      <c r="BE2154" s="242">
        <f>IFERROR(_xll.qlIndexFixing($BF$1,BA2154,,_xll.ohTrigger(Trigger,Trigger6M)),#N/A)</f>
        <v>1.5805775788610543E-2</v>
      </c>
    </row>
    <row r="2155" spans="52:57" ht="11.25" customHeight="1" x14ac:dyDescent="0.25">
      <c r="AZ2155" s="99" t="s">
        <v>83</v>
      </c>
      <c r="BA2155" s="98">
        <f>_xll.qlInterestRateIndexFixingDate(Currency&amp;"ibor"&amp;Tenor,BB2155,Trigger)</f>
        <v>54508</v>
      </c>
      <c r="BB2155" s="98">
        <f>_xll.qlCalendarAdvance(Calendar,BB2154,AZ2155,"f",,Trigger)</f>
        <v>54512</v>
      </c>
      <c r="BC2155" s="98">
        <f>_xll.qlInterestRateIndexMaturity(Currency&amp;"ibor"&amp;Tenor,BB2155,Trigger)</f>
        <v>54696</v>
      </c>
      <c r="BD2155" s="242" t="e">
        <f>_xll.qlIndexFixing($AD$5,BA2155,TRUE,_xll.ohTrigger(Trigger,Trigger6M))</f>
        <v>#NUM!</v>
      </c>
      <c r="BE2155" s="242">
        <f>IFERROR(_xll.qlIndexFixing($BF$1,BA2155,,_xll.ohTrigger(Trigger,Trigger6M)),#N/A)</f>
        <v>1.5803287654185528E-2</v>
      </c>
    </row>
    <row r="2156" spans="52:57" ht="11.25" customHeight="1" x14ac:dyDescent="0.25">
      <c r="AZ2156" s="99" t="s">
        <v>83</v>
      </c>
      <c r="BA2156" s="98">
        <f>_xll.qlInterestRateIndexFixingDate(Currency&amp;"ibor"&amp;Tenor,BB2156,Trigger)</f>
        <v>54515</v>
      </c>
      <c r="BB2156" s="98">
        <f>_xll.qlCalendarAdvance(Calendar,BB2155,AZ2156,"f",,Trigger)</f>
        <v>54519</v>
      </c>
      <c r="BC2156" s="98">
        <f>_xll.qlInterestRateIndexMaturity(Currency&amp;"ibor"&amp;Tenor,BB2156,Trigger)</f>
        <v>54702</v>
      </c>
      <c r="BD2156" s="242" t="e">
        <f>_xll.qlIndexFixing($AD$5,BA2156,TRUE,_xll.ohTrigger(Trigger,Trigger6M))</f>
        <v>#NUM!</v>
      </c>
      <c r="BE2156" s="242">
        <f>IFERROR(_xll.qlIndexFixing($BF$1,BA2156,,_xll.ohTrigger(Trigger,Trigger6M)),#N/A)</f>
        <v>1.5800593835815481E-2</v>
      </c>
    </row>
    <row r="2157" spans="52:57" ht="11.25" customHeight="1" x14ac:dyDescent="0.25">
      <c r="AZ2157" s="99" t="s">
        <v>83</v>
      </c>
      <c r="BA2157" s="98">
        <f>_xll.qlInterestRateIndexFixingDate(Currency&amp;"ibor"&amp;Tenor,BB2157,Trigger)</f>
        <v>54522</v>
      </c>
      <c r="BB2157" s="98">
        <f>_xll.qlCalendarAdvance(Calendar,BB2156,AZ2157,"f",,Trigger)</f>
        <v>54526</v>
      </c>
      <c r="BC2157" s="98">
        <f>_xll.qlInterestRateIndexMaturity(Currency&amp;"ibor"&amp;Tenor,BB2157,Trigger)</f>
        <v>54709</v>
      </c>
      <c r="BD2157" s="242" t="e">
        <f>_xll.qlIndexFixing($AD$5,BA2157,TRUE,_xll.ohTrigger(Trigger,Trigger6M))</f>
        <v>#NUM!</v>
      </c>
      <c r="BE2157" s="242">
        <f>IFERROR(_xll.qlIndexFixing($BF$1,BA2157,,_xll.ohTrigger(Trigger,Trigger6M)),#N/A)</f>
        <v>1.5797981355727918E-2</v>
      </c>
    </row>
    <row r="2158" spans="52:57" ht="11.25" customHeight="1" x14ac:dyDescent="0.25">
      <c r="AZ2158" s="99" t="s">
        <v>83</v>
      </c>
      <c r="BA2158" s="98">
        <f>_xll.qlInterestRateIndexFixingDate(Currency&amp;"ibor"&amp;Tenor,BB2158,Trigger)</f>
        <v>54527</v>
      </c>
      <c r="BB2158" s="98">
        <f>_xll.qlCalendarAdvance(Calendar,BB2157,AZ2158,"f",,Trigger)</f>
        <v>54533</v>
      </c>
      <c r="BC2158" s="98">
        <f>_xll.qlInterestRateIndexMaturity(Currency&amp;"ibor"&amp;Tenor,BB2158,Trigger)</f>
        <v>54716</v>
      </c>
      <c r="BD2158" s="242" t="e">
        <f>_xll.qlIndexFixing($AD$5,BA2158,TRUE,_xll.ohTrigger(Trigger,Trigger6M))</f>
        <v>#NUM!</v>
      </c>
      <c r="BE2158" s="242">
        <f>IFERROR(_xll.qlIndexFixing($BF$1,BA2158,,_xll.ohTrigger(Trigger,Trigger6M)),#N/A)</f>
        <v>1.5795304126632454E-2</v>
      </c>
    </row>
    <row r="2159" spans="52:57" ht="11.25" customHeight="1" x14ac:dyDescent="0.25">
      <c r="AZ2159" s="99" t="s">
        <v>83</v>
      </c>
      <c r="BA2159" s="98">
        <f>_xll.qlInterestRateIndexFixingDate(Currency&amp;"ibor"&amp;Tenor,BB2159,Trigger)</f>
        <v>54536</v>
      </c>
      <c r="BB2159" s="98">
        <f>_xll.qlCalendarAdvance(Calendar,BB2158,AZ2159,"f",,Trigger)</f>
        <v>54540</v>
      </c>
      <c r="BC2159" s="98">
        <f>_xll.qlInterestRateIndexMaturity(Currency&amp;"ibor"&amp;Tenor,BB2159,Trigger)</f>
        <v>54723</v>
      </c>
      <c r="BD2159" s="242" t="e">
        <f>_xll.qlIndexFixing($AD$5,BA2159,TRUE,_xll.ohTrigger(Trigger,Trigger6M))</f>
        <v>#NUM!</v>
      </c>
      <c r="BE2159" s="242">
        <f>IFERROR(_xll.qlIndexFixing($BF$1,BA2159,,_xll.ohTrigger(Trigger,Trigger6M)),#N/A)</f>
        <v>1.5792562015066007E-2</v>
      </c>
    </row>
    <row r="2160" spans="52:57" ht="11.25" customHeight="1" x14ac:dyDescent="0.25">
      <c r="AZ2160" s="99" t="s">
        <v>83</v>
      </c>
      <c r="BA2160" s="98">
        <f>_xll.qlInterestRateIndexFixingDate(Currency&amp;"ibor"&amp;Tenor,BB2160,Trigger)</f>
        <v>54543</v>
      </c>
      <c r="BB2160" s="98">
        <f>_xll.qlCalendarAdvance(Calendar,BB2159,AZ2160,"f",,Trigger)</f>
        <v>54547</v>
      </c>
      <c r="BC2160" s="98">
        <f>_xll.qlInterestRateIndexMaturity(Currency&amp;"ibor"&amp;Tenor,BB2160,Trigger)</f>
        <v>54731</v>
      </c>
      <c r="BD2160" s="242" t="e">
        <f>_xll.qlIndexFixing($AD$5,BA2160,TRUE,_xll.ohTrigger(Trigger,Trigger6M))</f>
        <v>#NUM!</v>
      </c>
      <c r="BE2160" s="242">
        <f>IFERROR(_xll.qlIndexFixing($BF$1,BA2160,,_xll.ohTrigger(Trigger,Trigger6M)),#N/A)</f>
        <v>1.5789876896606308E-2</v>
      </c>
    </row>
    <row r="2161" spans="52:57" ht="11.25" customHeight="1" x14ac:dyDescent="0.25">
      <c r="AZ2161" s="99" t="s">
        <v>83</v>
      </c>
      <c r="BA2161" s="98">
        <f>_xll.qlInterestRateIndexFixingDate(Currency&amp;"ibor"&amp;Tenor,BB2161,Trigger)</f>
        <v>54550</v>
      </c>
      <c r="BB2161" s="98">
        <f>_xll.qlCalendarAdvance(Calendar,BB2160,AZ2161,"f",,Trigger)</f>
        <v>54554</v>
      </c>
      <c r="BC2161" s="98">
        <f>_xll.qlInterestRateIndexMaturity(Currency&amp;"ibor"&amp;Tenor,BB2161,Trigger)</f>
        <v>54738</v>
      </c>
      <c r="BD2161" s="242" t="e">
        <f>_xll.qlIndexFixing($AD$5,BA2161,TRUE,_xll.ohTrigger(Trigger,Trigger6M))</f>
        <v>#NUM!</v>
      </c>
      <c r="BE2161" s="242">
        <f>IFERROR(_xll.qlIndexFixing($BF$1,BA2161,,_xll.ohTrigger(Trigger,Trigger6M)),#N/A)</f>
        <v>1.5786999793730366E-2</v>
      </c>
    </row>
    <row r="2162" spans="52:57" ht="11.25" customHeight="1" x14ac:dyDescent="0.25">
      <c r="AZ2162" s="99" t="s">
        <v>83</v>
      </c>
      <c r="BA2162" s="98">
        <f>_xll.qlInterestRateIndexFixingDate(Currency&amp;"ibor"&amp;Tenor,BB2162,Trigger)</f>
        <v>54557</v>
      </c>
      <c r="BB2162" s="98">
        <f>_xll.qlCalendarAdvance(Calendar,BB2161,AZ2162,"f",,Trigger)</f>
        <v>54561</v>
      </c>
      <c r="BC2162" s="98">
        <f>_xll.qlInterestRateIndexMaturity(Currency&amp;"ibor"&amp;Tenor,BB2162,Trigger)</f>
        <v>54745</v>
      </c>
      <c r="BD2162" s="242" t="e">
        <f>_xll.qlIndexFixing($AD$5,BA2162,TRUE,_xll.ohTrigger(Trigger,Trigger6M))</f>
        <v>#NUM!</v>
      </c>
      <c r="BE2162" s="242">
        <f>IFERROR(_xll.qlIndexFixing($BF$1,BA2162,,_xll.ohTrigger(Trigger,Trigger6M)),#N/A)</f>
        <v>1.5784057395676898E-2</v>
      </c>
    </row>
    <row r="2163" spans="52:57" ht="11.25" customHeight="1" x14ac:dyDescent="0.25">
      <c r="AZ2163" s="99" t="s">
        <v>83</v>
      </c>
      <c r="BA2163" s="98">
        <f>_xll.qlInterestRateIndexFixingDate(Currency&amp;"ibor"&amp;Tenor,BB2163,Trigger)</f>
        <v>54564</v>
      </c>
      <c r="BB2163" s="98">
        <f>_xll.qlCalendarAdvance(Calendar,BB2162,AZ2163,"f",,Trigger)</f>
        <v>54568</v>
      </c>
      <c r="BC2163" s="98">
        <f>_xll.qlInterestRateIndexMaturity(Currency&amp;"ibor"&amp;Tenor,BB2163,Trigger)</f>
        <v>54752</v>
      </c>
      <c r="BD2163" s="242" t="e">
        <f>_xll.qlIndexFixing($AD$5,BA2163,TRUE,_xll.ohTrigger(Trigger,Trigger6M))</f>
        <v>#NUM!</v>
      </c>
      <c r="BE2163" s="242">
        <f>IFERROR(_xll.qlIndexFixing($BF$1,BA2163,,_xll.ohTrigger(Trigger,Trigger6M)),#N/A)</f>
        <v>1.5781049569007864E-2</v>
      </c>
    </row>
    <row r="2164" spans="52:57" ht="11.25" customHeight="1" x14ac:dyDescent="0.25">
      <c r="AZ2164" s="99" t="s">
        <v>83</v>
      </c>
      <c r="BA2164" s="98">
        <f>_xll.qlInterestRateIndexFixingDate(Currency&amp;"ibor"&amp;Tenor,BB2164,Trigger)</f>
        <v>54571</v>
      </c>
      <c r="BB2164" s="98">
        <f>_xll.qlCalendarAdvance(Calendar,BB2163,AZ2164,"f",,Trigger)</f>
        <v>54575</v>
      </c>
      <c r="BC2164" s="98">
        <f>_xll.qlInterestRateIndexMaturity(Currency&amp;"ibor"&amp;Tenor,BB2164,Trigger)</f>
        <v>54758</v>
      </c>
      <c r="BD2164" s="242" t="e">
        <f>_xll.qlIndexFixing($AD$5,BA2164,TRUE,_xll.ohTrigger(Trigger,Trigger6M))</f>
        <v>#NUM!</v>
      </c>
      <c r="BE2164" s="242">
        <f>IFERROR(_xll.qlIndexFixing($BF$1,BA2164,,_xll.ohTrigger(Trigger,Trigger6M)),#N/A)</f>
        <v>1.5777873549454983E-2</v>
      </c>
    </row>
    <row r="2165" spans="52:57" ht="11.25" customHeight="1" x14ac:dyDescent="0.25">
      <c r="AZ2165" s="99" t="s">
        <v>83</v>
      </c>
      <c r="BA2165" s="98">
        <f>_xll.qlInterestRateIndexFixingDate(Currency&amp;"ibor"&amp;Tenor,BB2165,Trigger)</f>
        <v>54578</v>
      </c>
      <c r="BB2165" s="98">
        <f>_xll.qlCalendarAdvance(Calendar,BB2164,AZ2165,"f",,Trigger)</f>
        <v>54582</v>
      </c>
      <c r="BC2165" s="98">
        <f>_xll.qlInterestRateIndexMaturity(Currency&amp;"ibor"&amp;Tenor,BB2165,Trigger)</f>
        <v>54765</v>
      </c>
      <c r="BD2165" s="242" t="e">
        <f>_xll.qlIndexFixing($AD$5,BA2165,TRUE,_xll.ohTrigger(Trigger,Trigger6M))</f>
        <v>#NUM!</v>
      </c>
      <c r="BE2165" s="242">
        <f>IFERROR(_xll.qlIndexFixing($BF$1,BA2165,,_xll.ohTrigger(Trigger,Trigger6M)),#N/A)</f>
        <v>1.5774739340734228E-2</v>
      </c>
    </row>
    <row r="2166" spans="52:57" ht="11.25" customHeight="1" x14ac:dyDescent="0.25">
      <c r="AZ2166" s="99" t="s">
        <v>83</v>
      </c>
      <c r="BA2166" s="98">
        <f>_xll.qlInterestRateIndexFixingDate(Currency&amp;"ibor"&amp;Tenor,BB2166,Trigger)</f>
        <v>54585</v>
      </c>
      <c r="BB2166" s="98">
        <f>_xll.qlCalendarAdvance(Calendar,BB2165,AZ2166,"f",,Trigger)</f>
        <v>54589</v>
      </c>
      <c r="BC2166" s="98">
        <f>_xll.qlInterestRateIndexMaturity(Currency&amp;"ibor"&amp;Tenor,BB2166,Trigger)</f>
        <v>54772</v>
      </c>
      <c r="BD2166" s="242" t="e">
        <f>_xll.qlIndexFixing($AD$5,BA2166,TRUE,_xll.ohTrigger(Trigger,Trigger6M))</f>
        <v>#NUM!</v>
      </c>
      <c r="BE2166" s="242">
        <f>IFERROR(_xll.qlIndexFixing($BF$1,BA2166,,_xll.ohTrigger(Trigger,Trigger6M)),#N/A)</f>
        <v>1.5771539315500144E-2</v>
      </c>
    </row>
    <row r="2167" spans="52:57" ht="11.25" customHeight="1" x14ac:dyDescent="0.25">
      <c r="AZ2167" s="99" t="s">
        <v>83</v>
      </c>
      <c r="BA2167" s="98">
        <f>_xll.qlInterestRateIndexFixingDate(Currency&amp;"ibor"&amp;Tenor,BB2167,Trigger)</f>
        <v>54592</v>
      </c>
      <c r="BB2167" s="98">
        <f>_xll.qlCalendarAdvance(Calendar,BB2166,AZ2167,"f",,Trigger)</f>
        <v>54596</v>
      </c>
      <c r="BC2167" s="98">
        <f>_xll.qlInterestRateIndexMaturity(Currency&amp;"ibor"&amp;Tenor,BB2167,Trigger)</f>
        <v>54779</v>
      </c>
      <c r="BD2167" s="242" t="e">
        <f>_xll.qlIndexFixing($AD$5,BA2167,TRUE,_xll.ohTrigger(Trigger,Trigger6M))</f>
        <v>#NUM!</v>
      </c>
      <c r="BE2167" s="242">
        <f>IFERROR(_xll.qlIndexFixing($BF$1,BA2167,,_xll.ohTrigger(Trigger,Trigger6M)),#N/A)</f>
        <v>1.5768273340346872E-2</v>
      </c>
    </row>
    <row r="2168" spans="52:57" ht="11.25" customHeight="1" x14ac:dyDescent="0.25">
      <c r="AZ2168" s="99" t="s">
        <v>83</v>
      </c>
      <c r="BA2168" s="98">
        <f>_xll.qlInterestRateIndexFixingDate(Currency&amp;"ibor"&amp;Tenor,BB2168,Trigger)</f>
        <v>54599</v>
      </c>
      <c r="BB2168" s="98">
        <f>_xll.qlCalendarAdvance(Calendar,BB2167,AZ2168,"f",,Trigger)</f>
        <v>54603</v>
      </c>
      <c r="BC2168" s="98">
        <f>_xll.qlInterestRateIndexMaturity(Currency&amp;"ibor"&amp;Tenor,BB2168,Trigger)</f>
        <v>54786</v>
      </c>
      <c r="BD2168" s="242" t="e">
        <f>_xll.qlIndexFixing($AD$5,BA2168,TRUE,_xll.ohTrigger(Trigger,Trigger6M))</f>
        <v>#NUM!</v>
      </c>
      <c r="BE2168" s="242">
        <f>IFERROR(_xll.qlIndexFixing($BF$1,BA2168,,_xll.ohTrigger(Trigger,Trigger6M)),#N/A)</f>
        <v>1.5764941281877731E-2</v>
      </c>
    </row>
    <row r="2169" spans="52:57" ht="11.25" customHeight="1" x14ac:dyDescent="0.25">
      <c r="AZ2169" s="99" t="s">
        <v>83</v>
      </c>
      <c r="BA2169" s="98">
        <f>_xll.qlInterestRateIndexFixingDate(Currency&amp;"ibor"&amp;Tenor,BB2169,Trigger)</f>
        <v>54606</v>
      </c>
      <c r="BB2169" s="98">
        <f>_xll.qlCalendarAdvance(Calendar,BB2168,AZ2169,"f",,Trigger)</f>
        <v>54610</v>
      </c>
      <c r="BC2169" s="98">
        <f>_xll.qlInterestRateIndexMaturity(Currency&amp;"ibor"&amp;Tenor,BB2169,Trigger)</f>
        <v>54794</v>
      </c>
      <c r="BD2169" s="242" t="e">
        <f>_xll.qlIndexFixing($AD$5,BA2169,TRUE,_xll.ohTrigger(Trigger,Trigger6M))</f>
        <v>#NUM!</v>
      </c>
      <c r="BE2169" s="242">
        <f>IFERROR(_xll.qlIndexFixing($BF$1,BA2169,,_xll.ohTrigger(Trigger,Trigger6M)),#N/A)</f>
        <v>1.5761621136439464E-2</v>
      </c>
    </row>
    <row r="2170" spans="52:57" ht="11.25" customHeight="1" x14ac:dyDescent="0.25">
      <c r="AZ2170" s="99" t="s">
        <v>83</v>
      </c>
      <c r="BA2170" s="98">
        <f>_xll.qlInterestRateIndexFixingDate(Currency&amp;"ibor"&amp;Tenor,BB2170,Trigger)</f>
        <v>54613</v>
      </c>
      <c r="BB2170" s="98">
        <f>_xll.qlCalendarAdvance(Calendar,BB2169,AZ2170,"f",,Trigger)</f>
        <v>54617</v>
      </c>
      <c r="BC2170" s="98">
        <f>_xll.qlInterestRateIndexMaturity(Currency&amp;"ibor"&amp;Tenor,BB2170,Trigger)</f>
        <v>54801</v>
      </c>
      <c r="BD2170" s="242" t="e">
        <f>_xll.qlIndexFixing($AD$5,BA2170,TRUE,_xll.ohTrigger(Trigger,Trigger6M))</f>
        <v>#NUM!</v>
      </c>
      <c r="BE2170" s="242">
        <f>IFERROR(_xll.qlIndexFixing($BF$1,BA2170,,_xll.ohTrigger(Trigger,Trigger6M)),#N/A)</f>
        <v>1.575815157380531E-2</v>
      </c>
    </row>
    <row r="2171" spans="52:57" ht="11.25" customHeight="1" x14ac:dyDescent="0.25">
      <c r="AZ2171" s="99" t="s">
        <v>83</v>
      </c>
      <c r="BA2171" s="98">
        <f>_xll.qlInterestRateIndexFixingDate(Currency&amp;"ibor"&amp;Tenor,BB2171,Trigger)</f>
        <v>54620</v>
      </c>
      <c r="BB2171" s="98">
        <f>_xll.qlCalendarAdvance(Calendar,BB2170,AZ2171,"f",,Trigger)</f>
        <v>54624</v>
      </c>
      <c r="BC2171" s="98">
        <f>_xll.qlInterestRateIndexMaturity(Currency&amp;"ibor"&amp;Tenor,BB2171,Trigger)</f>
        <v>54808</v>
      </c>
      <c r="BD2171" s="242" t="e">
        <f>_xll.qlIndexFixing($AD$5,BA2171,TRUE,_xll.ohTrigger(Trigger,Trigger6M))</f>
        <v>#NUM!</v>
      </c>
      <c r="BE2171" s="242">
        <f>IFERROR(_xll.qlIndexFixing($BF$1,BA2171,,_xll.ohTrigger(Trigger,Trigger6M)),#N/A)</f>
        <v>1.5754615515314947E-2</v>
      </c>
    </row>
    <row r="2172" spans="52:57" ht="11.25" customHeight="1" x14ac:dyDescent="0.25">
      <c r="AZ2172" s="99" t="s">
        <v>83</v>
      </c>
      <c r="BA2172" s="98">
        <f>_xll.qlInterestRateIndexFixingDate(Currency&amp;"ibor"&amp;Tenor,BB2172,Trigger)</f>
        <v>54627</v>
      </c>
      <c r="BB2172" s="98">
        <f>_xll.qlCalendarAdvance(Calendar,BB2171,AZ2172,"f",,Trigger)</f>
        <v>54631</v>
      </c>
      <c r="BC2172" s="98">
        <f>_xll.qlInterestRateIndexMaturity(Currency&amp;"ibor"&amp;Tenor,BB2172,Trigger)</f>
        <v>54815</v>
      </c>
      <c r="BD2172" s="242" t="e">
        <f>_xll.qlIndexFixing($AD$5,BA2172,TRUE,_xll.ohTrigger(Trigger,Trigger6M))</f>
        <v>#NUM!</v>
      </c>
      <c r="BE2172" s="242">
        <f>IFERROR(_xll.qlIndexFixing($BF$1,BA2172,,_xll.ohTrigger(Trigger,Trigger6M)),#N/A)</f>
        <v>1.5751012827598099E-2</v>
      </c>
    </row>
    <row r="2173" spans="52:57" ht="11.25" customHeight="1" x14ac:dyDescent="0.25">
      <c r="AZ2173" s="99" t="s">
        <v>83</v>
      </c>
      <c r="BA2173" s="98">
        <f>_xll.qlInterestRateIndexFixingDate(Currency&amp;"ibor"&amp;Tenor,BB2173,Trigger)</f>
        <v>54634</v>
      </c>
      <c r="BB2173" s="98">
        <f>_xll.qlCalendarAdvance(Calendar,BB2172,AZ2173,"f",,Trigger)</f>
        <v>54638</v>
      </c>
      <c r="BC2173" s="98">
        <f>_xll.qlInterestRateIndexMaturity(Currency&amp;"ibor"&amp;Tenor,BB2173,Trigger)</f>
        <v>54822</v>
      </c>
      <c r="BD2173" s="242" t="e">
        <f>_xll.qlIndexFixing($AD$5,BA2173,TRUE,_xll.ohTrigger(Trigger,Trigger6M))</f>
        <v>#NUM!</v>
      </c>
      <c r="BE2173" s="242">
        <f>IFERROR(_xll.qlIndexFixing($BF$1,BA2173,,_xll.ohTrigger(Trigger,Trigger6M)),#N/A)</f>
        <v>1.5747343377291011E-2</v>
      </c>
    </row>
    <row r="2174" spans="52:57" ht="11.25" customHeight="1" x14ac:dyDescent="0.25">
      <c r="AZ2174" s="99" t="s">
        <v>83</v>
      </c>
      <c r="BA2174" s="98">
        <f>_xll.qlInterestRateIndexFixingDate(Currency&amp;"ibor"&amp;Tenor,BB2174,Trigger)</f>
        <v>54641</v>
      </c>
      <c r="BB2174" s="98">
        <f>_xll.qlCalendarAdvance(Calendar,BB2173,AZ2174,"f",,Trigger)</f>
        <v>54645</v>
      </c>
      <c r="BC2174" s="98">
        <f>_xll.qlInterestRateIndexMaturity(Currency&amp;"ibor"&amp;Tenor,BB2174,Trigger)</f>
        <v>54829</v>
      </c>
      <c r="BD2174" s="242" t="e">
        <f>_xll.qlIndexFixing($AD$5,BA2174,TRUE,_xll.ohTrigger(Trigger,Trigger6M))</f>
        <v>#NUM!</v>
      </c>
      <c r="BE2174" s="242">
        <f>IFERROR(_xll.qlIndexFixing($BF$1,BA2174,,_xll.ohTrigger(Trigger,Trigger6M)),#N/A)</f>
        <v>1.5743607031037315E-2</v>
      </c>
    </row>
    <row r="2175" spans="52:57" ht="11.25" customHeight="1" x14ac:dyDescent="0.25">
      <c r="AZ2175" s="99" t="s">
        <v>83</v>
      </c>
      <c r="BA2175" s="98">
        <f>_xll.qlInterestRateIndexFixingDate(Currency&amp;"ibor"&amp;Tenor,BB2175,Trigger)</f>
        <v>54648</v>
      </c>
      <c r="BB2175" s="98">
        <f>_xll.qlCalendarAdvance(Calendar,BB2174,AZ2175,"f",,Trigger)</f>
        <v>54652</v>
      </c>
      <c r="BC2175" s="98">
        <f>_xll.qlInterestRateIndexMaturity(Currency&amp;"ibor"&amp;Tenor,BB2175,Trigger)</f>
        <v>54836</v>
      </c>
      <c r="BD2175" s="242" t="e">
        <f>_xll.qlIndexFixing($AD$5,BA2175,TRUE,_xll.ohTrigger(Trigger,Trigger6M))</f>
        <v>#NUM!</v>
      </c>
      <c r="BE2175" s="242">
        <f>IFERROR(_xll.qlIndexFixing($BF$1,BA2175,,_xll.ohTrigger(Trigger,Trigger6M)),#N/A)</f>
        <v>1.5739803655491071E-2</v>
      </c>
    </row>
    <row r="2176" spans="52:57" ht="11.25" customHeight="1" x14ac:dyDescent="0.25">
      <c r="AZ2176" s="99" t="s">
        <v>83</v>
      </c>
      <c r="BA2176" s="98">
        <f>_xll.qlInterestRateIndexFixingDate(Currency&amp;"ibor"&amp;Tenor,BB2176,Trigger)</f>
        <v>54655</v>
      </c>
      <c r="BB2176" s="98">
        <f>_xll.qlCalendarAdvance(Calendar,BB2175,AZ2176,"f",,Trigger)</f>
        <v>54659</v>
      </c>
      <c r="BC2176" s="98">
        <f>_xll.qlInterestRateIndexMaturity(Currency&amp;"ibor"&amp;Tenor,BB2176,Trigger)</f>
        <v>54843</v>
      </c>
      <c r="BD2176" s="242" t="e">
        <f>_xll.qlIndexFixing($AD$5,BA2176,TRUE,_xll.ohTrigger(Trigger,Trigger6M))</f>
        <v>#NUM!</v>
      </c>
      <c r="BE2176" s="242">
        <f>IFERROR(_xll.qlIndexFixing($BF$1,BA2176,,_xll.ohTrigger(Trigger,Trigger6M)),#N/A)</f>
        <v>1.5735933117311543E-2</v>
      </c>
    </row>
    <row r="2177" spans="52:57" ht="11.25" customHeight="1" x14ac:dyDescent="0.25">
      <c r="AZ2177" s="99" t="s">
        <v>83</v>
      </c>
      <c r="BA2177" s="98">
        <f>_xll.qlInterestRateIndexFixingDate(Currency&amp;"ibor"&amp;Tenor,BB2177,Trigger)</f>
        <v>54662</v>
      </c>
      <c r="BB2177" s="98">
        <f>_xll.qlCalendarAdvance(Calendar,BB2176,AZ2177,"f",,Trigger)</f>
        <v>54666</v>
      </c>
      <c r="BC2177" s="98">
        <f>_xll.qlInterestRateIndexMaturity(Currency&amp;"ibor"&amp;Tenor,BB2177,Trigger)</f>
        <v>54847</v>
      </c>
      <c r="BD2177" s="242" t="e">
        <f>_xll.qlIndexFixing($AD$5,BA2177,TRUE,_xll.ohTrigger(Trigger,Trigger6M))</f>
        <v>#NUM!</v>
      </c>
      <c r="BE2177" s="242">
        <f>IFERROR(_xll.qlIndexFixing($BF$1,BA2177,,_xll.ohTrigger(Trigger,Trigger6M)),#N/A)</f>
        <v>1.5731878989003235E-2</v>
      </c>
    </row>
    <row r="2178" spans="52:57" ht="11.25" customHeight="1" x14ac:dyDescent="0.25">
      <c r="AZ2178" s="99" t="s">
        <v>83</v>
      </c>
      <c r="BA2178" s="98">
        <f>_xll.qlInterestRateIndexFixingDate(Currency&amp;"ibor"&amp;Tenor,BB2178,Trigger)</f>
        <v>54669</v>
      </c>
      <c r="BB2178" s="98">
        <f>_xll.qlCalendarAdvance(Calendar,BB2177,AZ2178,"f",,Trigger)</f>
        <v>54673</v>
      </c>
      <c r="BC2178" s="98">
        <f>_xll.qlInterestRateIndexMaturity(Currency&amp;"ibor"&amp;Tenor,BB2178,Trigger)</f>
        <v>54854</v>
      </c>
      <c r="BD2178" s="242" t="e">
        <f>_xll.qlIndexFixing($AD$5,BA2178,TRUE,_xll.ohTrigger(Trigger,Trigger6M))</f>
        <v>#NUM!</v>
      </c>
      <c r="BE2178" s="242">
        <f>IFERROR(_xll.qlIndexFixing($BF$1,BA2178,,_xll.ohTrigger(Trigger,Trigger6M)),#N/A)</f>
        <v>1.5727888831331558E-2</v>
      </c>
    </row>
    <row r="2179" spans="52:57" ht="11.25" customHeight="1" x14ac:dyDescent="0.25">
      <c r="AZ2179" s="99" t="s">
        <v>83</v>
      </c>
      <c r="BA2179" s="98">
        <f>_xll.qlInterestRateIndexFixingDate(Currency&amp;"ibor"&amp;Tenor,BB2179,Trigger)</f>
        <v>54676</v>
      </c>
      <c r="BB2179" s="98">
        <f>_xll.qlCalendarAdvance(Calendar,BB2178,AZ2179,"f",,Trigger)</f>
        <v>54680</v>
      </c>
      <c r="BC2179" s="98">
        <f>_xll.qlInterestRateIndexMaturity(Currency&amp;"ibor"&amp;Tenor,BB2179,Trigger)</f>
        <v>54861</v>
      </c>
      <c r="BD2179" s="242" t="e">
        <f>_xll.qlIndexFixing($AD$5,BA2179,TRUE,_xll.ohTrigger(Trigger,Trigger6M))</f>
        <v>#NUM!</v>
      </c>
      <c r="BE2179" s="242">
        <f>IFERROR(_xll.qlIndexFixing($BF$1,BA2179,,_xll.ohTrigger(Trigger,Trigger6M)),#N/A)</f>
        <v>1.572383114830176E-2</v>
      </c>
    </row>
    <row r="2180" spans="52:57" ht="11.25" customHeight="1" x14ac:dyDescent="0.25">
      <c r="AZ2180" s="99" t="s">
        <v>83</v>
      </c>
      <c r="BA2180" s="98">
        <f>_xll.qlInterestRateIndexFixingDate(Currency&amp;"ibor"&amp;Tenor,BB2180,Trigger)</f>
        <v>54683</v>
      </c>
      <c r="BB2180" s="98">
        <f>_xll.qlCalendarAdvance(Calendar,BB2179,AZ2180,"f",,Trigger)</f>
        <v>54687</v>
      </c>
      <c r="BC2180" s="98">
        <f>_xll.qlInterestRateIndexMaturity(Currency&amp;"ibor"&amp;Tenor,BB2180,Trigger)</f>
        <v>54868</v>
      </c>
      <c r="BD2180" s="242" t="e">
        <f>_xll.qlIndexFixing($AD$5,BA2180,TRUE,_xll.ohTrigger(Trigger,Trigger6M))</f>
        <v>#NUM!</v>
      </c>
      <c r="BE2180" s="242">
        <f>IFERROR(_xll.qlIndexFixing($BF$1,BA2180,,_xll.ohTrigger(Trigger,Trigger6M)),#N/A)</f>
        <v>1.5719705806613613E-2</v>
      </c>
    </row>
    <row r="2181" spans="52:57" ht="11.25" customHeight="1" x14ac:dyDescent="0.25">
      <c r="AZ2181" s="99" t="s">
        <v>83</v>
      </c>
      <c r="BA2181" s="98">
        <f>_xll.qlInterestRateIndexFixingDate(Currency&amp;"ibor"&amp;Tenor,BB2181,Trigger)</f>
        <v>54690</v>
      </c>
      <c r="BB2181" s="98">
        <f>_xll.qlCalendarAdvance(Calendar,BB2180,AZ2181,"f",,Trigger)</f>
        <v>54694</v>
      </c>
      <c r="BC2181" s="98">
        <f>_xll.qlInterestRateIndexMaturity(Currency&amp;"ibor"&amp;Tenor,BB2181,Trigger)</f>
        <v>54875</v>
      </c>
      <c r="BD2181" s="242" t="e">
        <f>_xll.qlIndexFixing($AD$5,BA2181,TRUE,_xll.ohTrigger(Trigger,Trigger6M))</f>
        <v>#NUM!</v>
      </c>
      <c r="BE2181" s="242">
        <f>IFERROR(_xll.qlIndexFixing($BF$1,BA2181,,_xll.ohTrigger(Trigger,Trigger6M)),#N/A)</f>
        <v>1.571551267297706E-2</v>
      </c>
    </row>
    <row r="2182" spans="52:57" ht="11.25" customHeight="1" x14ac:dyDescent="0.25">
      <c r="AZ2182" s="99" t="s">
        <v>83</v>
      </c>
      <c r="BA2182" s="98">
        <f>_xll.qlInterestRateIndexFixingDate(Currency&amp;"ibor"&amp;Tenor,BB2182,Trigger)</f>
        <v>54697</v>
      </c>
      <c r="BB2182" s="98">
        <f>_xll.qlCalendarAdvance(Calendar,BB2181,AZ2182,"f",,Trigger)</f>
        <v>54701</v>
      </c>
      <c r="BC2182" s="98">
        <f>_xll.qlInterestRateIndexMaturity(Currency&amp;"ibor"&amp;Tenor,BB2182,Trigger)</f>
        <v>54883</v>
      </c>
      <c r="BD2182" s="242" t="e">
        <f>_xll.qlIndexFixing($AD$5,BA2182,TRUE,_xll.ohTrigger(Trigger,Trigger6M))</f>
        <v>#NUM!</v>
      </c>
      <c r="BE2182" s="242">
        <f>IFERROR(_xll.qlIndexFixing($BF$1,BA2182,,_xll.ohTrigger(Trigger,Trigger6M)),#N/A)</f>
        <v>1.5711265566037476E-2</v>
      </c>
    </row>
    <row r="2183" spans="52:57" ht="11.25" customHeight="1" x14ac:dyDescent="0.25">
      <c r="AZ2183" s="99" t="s">
        <v>83</v>
      </c>
      <c r="BA2183" s="98">
        <f>_xll.qlInterestRateIndexFixingDate(Currency&amp;"ibor"&amp;Tenor,BB2183,Trigger)</f>
        <v>54704</v>
      </c>
      <c r="BB2183" s="98">
        <f>_xll.qlCalendarAdvance(Calendar,BB2182,AZ2183,"f",,Trigger)</f>
        <v>54708</v>
      </c>
      <c r="BC2183" s="98">
        <f>_xll.qlInterestRateIndexMaturity(Currency&amp;"ibor"&amp;Tenor,BB2183,Trigger)</f>
        <v>54890</v>
      </c>
      <c r="BD2183" s="242" t="e">
        <f>_xll.qlIndexFixing($AD$5,BA2183,TRUE,_xll.ohTrigger(Trigger,Trigger6M))</f>
        <v>#NUM!</v>
      </c>
      <c r="BE2183" s="242">
        <f>IFERROR(_xll.qlIndexFixing($BF$1,BA2183,,_xll.ohTrigger(Trigger,Trigger6M)),#N/A)</f>
        <v>1.5706931352635668E-2</v>
      </c>
    </row>
    <row r="2184" spans="52:57" ht="11.25" customHeight="1" x14ac:dyDescent="0.25">
      <c r="AZ2184" s="99" t="s">
        <v>83</v>
      </c>
      <c r="BA2184" s="98">
        <f>_xll.qlInterestRateIndexFixingDate(Currency&amp;"ibor"&amp;Tenor,BB2184,Trigger)</f>
        <v>54711</v>
      </c>
      <c r="BB2184" s="98">
        <f>_xll.qlCalendarAdvance(Calendar,BB2183,AZ2184,"f",,Trigger)</f>
        <v>54715</v>
      </c>
      <c r="BC2184" s="98">
        <f>_xll.qlInterestRateIndexMaturity(Currency&amp;"ibor"&amp;Tenor,BB2184,Trigger)</f>
        <v>54897</v>
      </c>
      <c r="BD2184" s="242" t="e">
        <f>_xll.qlIndexFixing($AD$5,BA2184,TRUE,_xll.ohTrigger(Trigger,Trigger6M))</f>
        <v>#NUM!</v>
      </c>
      <c r="BE2184" s="242">
        <f>IFERROR(_xll.qlIndexFixing($BF$1,BA2184,,_xll.ohTrigger(Trigger,Trigger6M)),#N/A)</f>
        <v>1.5702528935029821E-2</v>
      </c>
    </row>
    <row r="2185" spans="52:57" ht="11.25" customHeight="1" x14ac:dyDescent="0.25">
      <c r="AZ2185" s="99" t="s">
        <v>83</v>
      </c>
      <c r="BA2185" s="98">
        <f>_xll.qlInterestRateIndexFixingDate(Currency&amp;"ibor"&amp;Tenor,BB2185,Trigger)</f>
        <v>54718</v>
      </c>
      <c r="BB2185" s="98">
        <f>_xll.qlCalendarAdvance(Calendar,BB2184,AZ2185,"f",,Trigger)</f>
        <v>54722</v>
      </c>
      <c r="BC2185" s="98">
        <f>_xll.qlInterestRateIndexMaturity(Currency&amp;"ibor"&amp;Tenor,BB2185,Trigger)</f>
        <v>54904</v>
      </c>
      <c r="BD2185" s="242" t="e">
        <f>_xll.qlIndexFixing($AD$5,BA2185,TRUE,_xll.ohTrigger(Trigger,Trigger6M))</f>
        <v>#NUM!</v>
      </c>
      <c r="BE2185" s="242">
        <f>IFERROR(_xll.qlIndexFixing($BF$1,BA2185,,_xll.ohTrigger(Trigger,Trigger6M)),#N/A)</f>
        <v>1.5698058179959052E-2</v>
      </c>
    </row>
    <row r="2186" spans="52:57" ht="11.25" customHeight="1" x14ac:dyDescent="0.25">
      <c r="AZ2186" s="99" t="s">
        <v>83</v>
      </c>
      <c r="BA2186" s="98">
        <f>_xll.qlInterestRateIndexFixingDate(Currency&amp;"ibor"&amp;Tenor,BB2186,Trigger)</f>
        <v>54725</v>
      </c>
      <c r="BB2186" s="98">
        <f>_xll.qlCalendarAdvance(Calendar,BB2185,AZ2186,"f",,Trigger)</f>
        <v>54729</v>
      </c>
      <c r="BC2186" s="98">
        <f>_xll.qlInterestRateIndexMaturity(Currency&amp;"ibor"&amp;Tenor,BB2186,Trigger)</f>
        <v>54910</v>
      </c>
      <c r="BD2186" s="242" t="e">
        <f>_xll.qlIndexFixing($AD$5,BA2186,TRUE,_xll.ohTrigger(Trigger,Trigger6M))</f>
        <v>#NUM!</v>
      </c>
      <c r="BE2186" s="242">
        <f>IFERROR(_xll.qlIndexFixing($BF$1,BA2186,,_xll.ohTrigger(Trigger,Trigger6M)),#N/A)</f>
        <v>1.5693525460933083E-2</v>
      </c>
    </row>
    <row r="2187" spans="52:57" ht="11.25" customHeight="1" x14ac:dyDescent="0.25">
      <c r="AZ2187" s="99" t="s">
        <v>83</v>
      </c>
      <c r="BA2187" s="98">
        <f>_xll.qlInterestRateIndexFixingDate(Currency&amp;"ibor"&amp;Tenor,BB2187,Trigger)</f>
        <v>54732</v>
      </c>
      <c r="BB2187" s="98">
        <f>_xll.qlCalendarAdvance(Calendar,BB2186,AZ2187,"f",,Trigger)</f>
        <v>54736</v>
      </c>
      <c r="BC2187" s="98">
        <f>_xll.qlInterestRateIndexMaturity(Currency&amp;"ibor"&amp;Tenor,BB2187,Trigger)</f>
        <v>54917</v>
      </c>
      <c r="BD2187" s="242" t="e">
        <f>_xll.qlIndexFixing($AD$5,BA2187,TRUE,_xll.ohTrigger(Trigger,Trigger6M))</f>
        <v>#NUM!</v>
      </c>
      <c r="BE2187" s="242">
        <f>IFERROR(_xll.qlIndexFixing($BF$1,BA2187,,_xll.ohTrigger(Trigger,Trigger6M)),#N/A)</f>
        <v>1.5688922776940471E-2</v>
      </c>
    </row>
    <row r="2188" spans="52:57" ht="11.25" customHeight="1" x14ac:dyDescent="0.25">
      <c r="AZ2188" s="99" t="s">
        <v>83</v>
      </c>
      <c r="BA2188" s="98">
        <f>_xll.qlInterestRateIndexFixingDate(Currency&amp;"ibor"&amp;Tenor,BB2188,Trigger)</f>
        <v>54739</v>
      </c>
      <c r="BB2188" s="98">
        <f>_xll.qlCalendarAdvance(Calendar,BB2187,AZ2188,"f",,Trigger)</f>
        <v>54743</v>
      </c>
      <c r="BC2188" s="98">
        <f>_xll.qlInterestRateIndexMaturity(Currency&amp;"ibor"&amp;Tenor,BB2188,Trigger)</f>
        <v>54924</v>
      </c>
      <c r="BD2188" s="242" t="e">
        <f>_xll.qlIndexFixing($AD$5,BA2188,TRUE,_xll.ohTrigger(Trigger,Trigger6M))</f>
        <v>#NUM!</v>
      </c>
      <c r="BE2188" s="242">
        <f>IFERROR(_xll.qlIndexFixing($BF$1,BA2188,,_xll.ohTrigger(Trigger,Trigger6M)),#N/A)</f>
        <v>1.5684251368186727E-2</v>
      </c>
    </row>
    <row r="2189" spans="52:57" ht="11.25" customHeight="1" x14ac:dyDescent="0.25">
      <c r="AZ2189" s="99" t="s">
        <v>83</v>
      </c>
      <c r="BA2189" s="98">
        <f>_xll.qlInterestRateIndexFixingDate(Currency&amp;"ibor"&amp;Tenor,BB2189,Trigger)</f>
        <v>54746</v>
      </c>
      <c r="BB2189" s="98">
        <f>_xll.qlCalendarAdvance(Calendar,BB2188,AZ2189,"f",,Trigger)</f>
        <v>54750</v>
      </c>
      <c r="BC2189" s="98">
        <f>_xll.qlInterestRateIndexMaturity(Currency&amp;"ibor"&amp;Tenor,BB2189,Trigger)</f>
        <v>54931</v>
      </c>
      <c r="BD2189" s="242" t="e">
        <f>_xll.qlIndexFixing($AD$5,BA2189,TRUE,_xll.ohTrigger(Trigger,Trigger6M))</f>
        <v>#NUM!</v>
      </c>
      <c r="BE2189" s="242">
        <f>IFERROR(_xll.qlIndexFixing($BF$1,BA2189,,_xll.ohTrigger(Trigger,Trigger6M)),#N/A)</f>
        <v>1.5679511101447153E-2</v>
      </c>
    </row>
    <row r="2190" spans="52:57" ht="11.25" customHeight="1" x14ac:dyDescent="0.25">
      <c r="AZ2190" s="99" t="s">
        <v>83</v>
      </c>
      <c r="BA2190" s="98">
        <f>_xll.qlInterestRateIndexFixingDate(Currency&amp;"ibor"&amp;Tenor,BB2190,Trigger)</f>
        <v>54753</v>
      </c>
      <c r="BB2190" s="98">
        <f>_xll.qlCalendarAdvance(Calendar,BB2189,AZ2190,"f",,Trigger)</f>
        <v>54757</v>
      </c>
      <c r="BC2190" s="98">
        <f>_xll.qlInterestRateIndexMaturity(Currency&amp;"ibor"&amp;Tenor,BB2190,Trigger)</f>
        <v>54939</v>
      </c>
      <c r="BD2190" s="242" t="e">
        <f>_xll.qlIndexFixing($AD$5,BA2190,TRUE,_xll.ohTrigger(Trigger,Trigger6M))</f>
        <v>#NUM!</v>
      </c>
      <c r="BE2190" s="242">
        <f>IFERROR(_xll.qlIndexFixing($BF$1,BA2190,,_xll.ohTrigger(Trigger,Trigger6M)),#N/A)</f>
        <v>1.5674674679051603E-2</v>
      </c>
    </row>
    <row r="2191" spans="52:57" ht="11.25" customHeight="1" x14ac:dyDescent="0.25">
      <c r="AZ2191" s="99" t="s">
        <v>83</v>
      </c>
      <c r="BA2191" s="98">
        <f>_xll.qlInterestRateIndexFixingDate(Currency&amp;"ibor"&amp;Tenor,BB2191,Trigger)</f>
        <v>54760</v>
      </c>
      <c r="BB2191" s="98">
        <f>_xll.qlCalendarAdvance(Calendar,BB2190,AZ2191,"f",,Trigger)</f>
        <v>54764</v>
      </c>
      <c r="BC2191" s="98">
        <f>_xll.qlInterestRateIndexMaturity(Currency&amp;"ibor"&amp;Tenor,BB2191,Trigger)</f>
        <v>54946</v>
      </c>
      <c r="BD2191" s="242" t="e">
        <f>_xll.qlIndexFixing($AD$5,BA2191,TRUE,_xll.ohTrigger(Trigger,Trigger6M))</f>
        <v>#NUM!</v>
      </c>
      <c r="BE2191" s="242">
        <f>IFERROR(_xll.qlIndexFixing($BF$1,BA2191,,_xll.ohTrigger(Trigger,Trigger6M)),#N/A)</f>
        <v>1.5669791101160954E-2</v>
      </c>
    </row>
    <row r="2192" spans="52:57" ht="11.25" customHeight="1" x14ac:dyDescent="0.25">
      <c r="AZ2192" s="99" t="s">
        <v>83</v>
      </c>
      <c r="BA2192" s="98">
        <f>_xll.qlInterestRateIndexFixingDate(Currency&amp;"ibor"&amp;Tenor,BB2192,Trigger)</f>
        <v>54767</v>
      </c>
      <c r="BB2192" s="98">
        <f>_xll.qlCalendarAdvance(Calendar,BB2191,AZ2192,"f",,Trigger)</f>
        <v>54771</v>
      </c>
      <c r="BC2192" s="98">
        <f>_xll.qlInterestRateIndexMaturity(Currency&amp;"ibor"&amp;Tenor,BB2192,Trigger)</f>
        <v>54953</v>
      </c>
      <c r="BD2192" s="242" t="e">
        <f>_xll.qlIndexFixing($AD$5,BA2192,TRUE,_xll.ohTrigger(Trigger,Trigger6M))</f>
        <v>#NUM!</v>
      </c>
      <c r="BE2192" s="242">
        <f>IFERROR(_xll.qlIndexFixing($BF$1,BA2192,,_xll.ohTrigger(Trigger,Trigger6M)),#N/A)</f>
        <v>1.5664838253205454E-2</v>
      </c>
    </row>
    <row r="2193" spans="52:57" ht="11.25" customHeight="1" x14ac:dyDescent="0.25">
      <c r="AZ2193" s="99" t="s">
        <v>83</v>
      </c>
      <c r="BA2193" s="98">
        <f>_xll.qlInterestRateIndexFixingDate(Currency&amp;"ibor"&amp;Tenor,BB2193,Trigger)</f>
        <v>54774</v>
      </c>
      <c r="BB2193" s="98">
        <f>_xll.qlCalendarAdvance(Calendar,BB2192,AZ2193,"f",,Trigger)</f>
        <v>54778</v>
      </c>
      <c r="BC2193" s="98">
        <f>_xll.qlInterestRateIndexMaturity(Currency&amp;"ibor"&amp;Tenor,BB2193,Trigger)</f>
        <v>54960</v>
      </c>
      <c r="BD2193" s="242" t="e">
        <f>_xll.qlIndexFixing($AD$5,BA2193,TRUE,_xll.ohTrigger(Trigger,Trigger6M))</f>
        <v>#NUM!</v>
      </c>
      <c r="BE2193" s="242">
        <f>IFERROR(_xll.qlIndexFixing($BF$1,BA2193,,_xll.ohTrigger(Trigger,Trigger6M)),#N/A)</f>
        <v>1.5659816001991868E-2</v>
      </c>
    </row>
    <row r="2194" spans="52:57" ht="11.25" customHeight="1" x14ac:dyDescent="0.25">
      <c r="AZ2194" s="99" t="s">
        <v>83</v>
      </c>
      <c r="BA2194" s="98">
        <f>_xll.qlInterestRateIndexFixingDate(Currency&amp;"ibor"&amp;Tenor,BB2194,Trigger)</f>
        <v>54781</v>
      </c>
      <c r="BB2194" s="98">
        <f>_xll.qlCalendarAdvance(Calendar,BB2193,AZ2194,"f",,Trigger)</f>
        <v>54785</v>
      </c>
      <c r="BC2194" s="98">
        <f>_xll.qlInterestRateIndexMaturity(Currency&amp;"ibor"&amp;Tenor,BB2194,Trigger)</f>
        <v>54967</v>
      </c>
      <c r="BD2194" s="242" t="e">
        <f>_xll.qlIndexFixing($AD$5,BA2194,TRUE,_xll.ohTrigger(Trigger,Trigger6M))</f>
        <v>#NUM!</v>
      </c>
      <c r="BE2194" s="242">
        <f>IFERROR(_xll.qlIndexFixing($BF$1,BA2194,,_xll.ohTrigger(Trigger,Trigger6M)),#N/A)</f>
        <v>1.5654724214333109E-2</v>
      </c>
    </row>
    <row r="2195" spans="52:57" ht="11.25" customHeight="1" x14ac:dyDescent="0.25">
      <c r="AZ2195" s="99" t="s">
        <v>83</v>
      </c>
      <c r="BA2195" s="98">
        <f>_xll.qlInterestRateIndexFixingDate(Currency&amp;"ibor"&amp;Tenor,BB2195,Trigger)</f>
        <v>54788</v>
      </c>
      <c r="BB2195" s="98">
        <f>_xll.qlCalendarAdvance(Calendar,BB2194,AZ2195,"f",,Trigger)</f>
        <v>54792</v>
      </c>
      <c r="BC2195" s="98">
        <f>_xll.qlInterestRateIndexMaturity(Currency&amp;"ibor"&amp;Tenor,BB2195,Trigger)</f>
        <v>54973</v>
      </c>
      <c r="BD2195" s="242" t="e">
        <f>_xll.qlIndexFixing($AD$5,BA2195,TRUE,_xll.ohTrigger(Trigger,Trigger6M))</f>
        <v>#NUM!</v>
      </c>
      <c r="BE2195" s="242">
        <f>IFERROR(_xll.qlIndexFixing($BF$1,BA2195,,_xll.ohTrigger(Trigger,Trigger6M)),#N/A)</f>
        <v>1.564961602369197E-2</v>
      </c>
    </row>
    <row r="2196" spans="52:57" ht="11.25" customHeight="1" x14ac:dyDescent="0.25">
      <c r="AZ2196" s="99" t="s">
        <v>83</v>
      </c>
      <c r="BA2196" s="98">
        <f>_xll.qlInterestRateIndexFixingDate(Currency&amp;"ibor"&amp;Tenor,BB2196,Trigger)</f>
        <v>54795</v>
      </c>
      <c r="BB2196" s="98">
        <f>_xll.qlCalendarAdvance(Calendar,BB2195,AZ2196,"f",,Trigger)</f>
        <v>54799</v>
      </c>
      <c r="BC2196" s="98">
        <f>_xll.qlInterestRateIndexMaturity(Currency&amp;"ibor"&amp;Tenor,BB2196,Trigger)</f>
        <v>54980</v>
      </c>
      <c r="BD2196" s="242" t="e">
        <f>_xll.qlIndexFixing($AD$5,BA2196,TRUE,_xll.ohTrigger(Trigger,Trigger6M))</f>
        <v>#NUM!</v>
      </c>
      <c r="BE2196" s="242">
        <f>IFERROR(_xll.qlIndexFixing($BF$1,BA2196,,_xll.ohTrigger(Trigger,Trigger6M)),#N/A)</f>
        <v>1.5644390021425456E-2</v>
      </c>
    </row>
    <row r="2197" spans="52:57" ht="11.25" customHeight="1" x14ac:dyDescent="0.25">
      <c r="AZ2197" s="99" t="s">
        <v>83</v>
      </c>
      <c r="BA2197" s="98">
        <f>_xll.qlInterestRateIndexFixingDate(Currency&amp;"ibor"&amp;Tenor,BB2197,Trigger)</f>
        <v>54802</v>
      </c>
      <c r="BB2197" s="98">
        <f>_xll.qlCalendarAdvance(Calendar,BB2196,AZ2197,"f",,Trigger)</f>
        <v>54806</v>
      </c>
      <c r="BC2197" s="98">
        <f>_xll.qlInterestRateIndexMaturity(Currency&amp;"ibor"&amp;Tenor,BB2197,Trigger)</f>
        <v>54987</v>
      </c>
      <c r="BD2197" s="242" t="e">
        <f>_xll.qlIndexFixing($AD$5,BA2197,TRUE,_xll.ohTrigger(Trigger,Trigger6M))</f>
        <v>#NUM!</v>
      </c>
      <c r="BE2197" s="242">
        <f>IFERROR(_xll.qlIndexFixing($BF$1,BA2197,,_xll.ohTrigger(Trigger,Trigger6M)),#N/A)</f>
        <v>1.5639094095669621E-2</v>
      </c>
    </row>
    <row r="2198" spans="52:57" ht="11.25" customHeight="1" x14ac:dyDescent="0.25">
      <c r="AZ2198" s="99" t="s">
        <v>83</v>
      </c>
      <c r="BA2198" s="98">
        <f>_xll.qlInterestRateIndexFixingDate(Currency&amp;"ibor"&amp;Tenor,BB2198,Trigger)</f>
        <v>54809</v>
      </c>
      <c r="BB2198" s="98">
        <f>_xll.qlCalendarAdvance(Calendar,BB2197,AZ2198,"f",,Trigger)</f>
        <v>54813</v>
      </c>
      <c r="BC2198" s="98">
        <f>_xll.qlInterestRateIndexMaturity(Currency&amp;"ibor"&amp;Tenor,BB2198,Trigger)</f>
        <v>54994</v>
      </c>
      <c r="BD2198" s="242" t="e">
        <f>_xll.qlIndexFixing($AD$5,BA2198,TRUE,_xll.ohTrigger(Trigger,Trigger6M))</f>
        <v>#NUM!</v>
      </c>
      <c r="BE2198" s="242">
        <f>IFERROR(_xll.qlIndexFixing($BF$1,BA2198,,_xll.ohTrigger(Trigger,Trigger6M)),#N/A)</f>
        <v>1.5633728113274403E-2</v>
      </c>
    </row>
    <row r="2199" spans="52:57" ht="11.25" customHeight="1" x14ac:dyDescent="0.25">
      <c r="AZ2199" s="99" t="s">
        <v>83</v>
      </c>
      <c r="BA2199" s="98">
        <f>_xll.qlInterestRateIndexFixingDate(Currency&amp;"ibor"&amp;Tenor,BB2199,Trigger)</f>
        <v>54816</v>
      </c>
      <c r="BB2199" s="98">
        <f>_xll.qlCalendarAdvance(Calendar,BB2198,AZ2199,"f",,Trigger)</f>
        <v>54820</v>
      </c>
      <c r="BC2199" s="98">
        <f>_xll.qlInterestRateIndexMaturity(Currency&amp;"ibor"&amp;Tenor,BB2199,Trigger)</f>
        <v>55001</v>
      </c>
      <c r="BD2199" s="242" t="e">
        <f>_xll.qlIndexFixing($AD$5,BA2199,TRUE,_xll.ohTrigger(Trigger,Trigger6M))</f>
        <v>#NUM!</v>
      </c>
      <c r="BE2199" s="242">
        <f>IFERROR(_xll.qlIndexFixing($BF$1,BA2199,,_xll.ohTrigger(Trigger,Trigger6M)),#N/A)</f>
        <v>1.5628291941099895E-2</v>
      </c>
    </row>
    <row r="2200" spans="52:57" ht="11.25" customHeight="1" x14ac:dyDescent="0.25">
      <c r="AZ2200" s="99" t="s">
        <v>83</v>
      </c>
      <c r="BA2200" s="98">
        <f>_xll.qlInterestRateIndexFixingDate(Currency&amp;"ibor"&amp;Tenor,BB2200,Trigger)</f>
        <v>54823</v>
      </c>
      <c r="BB2200" s="98">
        <f>_xll.qlCalendarAdvance(Calendar,BB2199,AZ2200,"f",,Trigger)</f>
        <v>54827</v>
      </c>
      <c r="BC2200" s="98">
        <f>_xll.qlInterestRateIndexMaturity(Currency&amp;"ibor"&amp;Tenor,BB2200,Trigger)</f>
        <v>55008</v>
      </c>
      <c r="BD2200" s="242" t="e">
        <f>_xll.qlIndexFixing($AD$5,BA2200,TRUE,_xll.ohTrigger(Trigger,Trigger6M))</f>
        <v>#NUM!</v>
      </c>
      <c r="BE2200" s="242">
        <f>IFERROR(_xll.qlIndexFixing($BF$1,BA2200,,_xll.ohTrigger(Trigger,Trigger6M)),#N/A)</f>
        <v>1.5622785446014132E-2</v>
      </c>
    </row>
    <row r="2201" spans="52:57" ht="11.25" customHeight="1" x14ac:dyDescent="0.25">
      <c r="AZ2201" s="99" t="s">
        <v>83</v>
      </c>
      <c r="BA2201" s="98">
        <f>_xll.qlInterestRateIndexFixingDate(Currency&amp;"ibor"&amp;Tenor,BB2201,Trigger)</f>
        <v>54830</v>
      </c>
      <c r="BB2201" s="98">
        <f>_xll.qlCalendarAdvance(Calendar,BB2200,AZ2201,"f",,Trigger)</f>
        <v>54834</v>
      </c>
      <c r="BC2201" s="98">
        <f>_xll.qlInterestRateIndexMaturity(Currency&amp;"ibor"&amp;Tenor,BB2201,Trigger)</f>
        <v>55015</v>
      </c>
      <c r="BD2201" s="242" t="e">
        <f>_xll.qlIndexFixing($AD$5,BA2201,TRUE,_xll.ohTrigger(Trigger,Trigger6M))</f>
        <v>#NUM!</v>
      </c>
      <c r="BE2201" s="242">
        <f>IFERROR(_xll.qlIndexFixing($BF$1,BA2201,,_xll.ohTrigger(Trigger,Trigger6M)),#N/A)</f>
        <v>1.5617208494895318E-2</v>
      </c>
    </row>
    <row r="2202" spans="52:57" ht="11.25" customHeight="1" x14ac:dyDescent="0.25">
      <c r="AZ2202" s="99" t="s">
        <v>83</v>
      </c>
      <c r="BA2202" s="98">
        <f>_xll.qlInterestRateIndexFixingDate(Currency&amp;"ibor"&amp;Tenor,BB2202,Trigger)</f>
        <v>54837</v>
      </c>
      <c r="BB2202" s="98">
        <f>_xll.qlCalendarAdvance(Calendar,BB2201,AZ2202,"f",,Trigger)</f>
        <v>54841</v>
      </c>
      <c r="BC2202" s="98">
        <f>_xll.qlInterestRateIndexMaturity(Currency&amp;"ibor"&amp;Tenor,BB2202,Trigger)</f>
        <v>55022</v>
      </c>
      <c r="BD2202" s="242" t="e">
        <f>_xll.qlIndexFixing($AD$5,BA2202,TRUE,_xll.ohTrigger(Trigger,Trigger6M))</f>
        <v>#NUM!</v>
      </c>
      <c r="BE2202" s="242">
        <f>IFERROR(_xll.qlIndexFixing($BF$1,BA2202,,_xll.ohTrigger(Trigger,Trigger6M)),#N/A)</f>
        <v>1.5611560954628718E-2</v>
      </c>
    </row>
    <row r="2203" spans="52:57" ht="11.25" customHeight="1" x14ac:dyDescent="0.25">
      <c r="AZ2203" s="99" t="s">
        <v>83</v>
      </c>
      <c r="BA2203" s="98">
        <f>_xll.qlInterestRateIndexFixingDate(Currency&amp;"ibor"&amp;Tenor,BB2203,Trigger)</f>
        <v>54844</v>
      </c>
      <c r="BB2203" s="98">
        <f>_xll.qlCalendarAdvance(Calendar,BB2202,AZ2203,"f",,Trigger)</f>
        <v>54848</v>
      </c>
      <c r="BC2203" s="98">
        <f>_xll.qlInterestRateIndexMaturity(Currency&amp;"ibor"&amp;Tenor,BB2203,Trigger)</f>
        <v>55032</v>
      </c>
      <c r="BD2203" s="242" t="e">
        <f>_xll.qlIndexFixing($AD$5,BA2203,TRUE,_xll.ohTrigger(Trigger,Trigger6M))</f>
        <v>#NUM!</v>
      </c>
      <c r="BE2203" s="242">
        <f>IFERROR(_xll.qlIndexFixing($BF$1,BA2203,,_xll.ohTrigger(Trigger,Trigger6M)),#N/A)</f>
        <v>1.5605561233530312E-2</v>
      </c>
    </row>
    <row r="2204" spans="52:57" ht="11.25" customHeight="1" x14ac:dyDescent="0.25">
      <c r="AZ2204" s="99" t="s">
        <v>83</v>
      </c>
      <c r="BA2204" s="98">
        <f>_xll.qlInterestRateIndexFixingDate(Currency&amp;"ibor"&amp;Tenor,BB2204,Trigger)</f>
        <v>54851</v>
      </c>
      <c r="BB2204" s="98">
        <f>_xll.qlCalendarAdvance(Calendar,BB2203,AZ2204,"f",,Trigger)</f>
        <v>54855</v>
      </c>
      <c r="BC2204" s="98">
        <f>_xll.qlInterestRateIndexMaturity(Currency&amp;"ibor"&amp;Tenor,BB2204,Trigger)</f>
        <v>55039</v>
      </c>
      <c r="BD2204" s="242" t="e">
        <f>_xll.qlIndexFixing($AD$5,BA2204,TRUE,_xll.ohTrigger(Trigger,Trigger6M))</f>
        <v>#NUM!</v>
      </c>
      <c r="BE2204" s="242">
        <f>IFERROR(_xll.qlIndexFixing($BF$1,BA2204,,_xll.ohTrigger(Trigger,Trigger6M)),#N/A)</f>
        <v>1.5599829268020249E-2</v>
      </c>
    </row>
    <row r="2205" spans="52:57" ht="11.25" customHeight="1" x14ac:dyDescent="0.25">
      <c r="AZ2205" s="99" t="s">
        <v>83</v>
      </c>
      <c r="BA2205" s="98">
        <f>_xll.qlInterestRateIndexFixingDate(Currency&amp;"ibor"&amp;Tenor,BB2205,Trigger)</f>
        <v>54858</v>
      </c>
      <c r="BB2205" s="98">
        <f>_xll.qlCalendarAdvance(Calendar,BB2204,AZ2205,"f",,Trigger)</f>
        <v>54862</v>
      </c>
      <c r="BC2205" s="98">
        <f>_xll.qlInterestRateIndexMaturity(Currency&amp;"ibor"&amp;Tenor,BB2205,Trigger)</f>
        <v>55046</v>
      </c>
      <c r="BD2205" s="242" t="e">
        <f>_xll.qlIndexFixing($AD$5,BA2205,TRUE,_xll.ohTrigger(Trigger,Trigger6M))</f>
        <v>#NUM!</v>
      </c>
      <c r="BE2205" s="242">
        <f>IFERROR(_xll.qlIndexFixing($BF$1,BA2205,,_xll.ohTrigger(Trigger,Trigger6M)),#N/A)</f>
        <v>1.5594108406054793E-2</v>
      </c>
    </row>
    <row r="2206" spans="52:57" ht="11.25" customHeight="1" x14ac:dyDescent="0.25">
      <c r="AZ2206" s="99" t="s">
        <v>83</v>
      </c>
      <c r="BA2206" s="98">
        <f>_xll.qlInterestRateIndexFixingDate(Currency&amp;"ibor"&amp;Tenor,BB2206,Trigger)</f>
        <v>54865</v>
      </c>
      <c r="BB2206" s="98">
        <f>_xll.qlCalendarAdvance(Calendar,BB2205,AZ2206,"f",,Trigger)</f>
        <v>54869</v>
      </c>
      <c r="BC2206" s="98">
        <f>_xll.qlInterestRateIndexMaturity(Currency&amp;"ibor"&amp;Tenor,BB2206,Trigger)</f>
        <v>55053</v>
      </c>
      <c r="BD2206" s="242" t="e">
        <f>_xll.qlIndexFixing($AD$5,BA2206,TRUE,_xll.ohTrigger(Trigger,Trigger6M))</f>
        <v>#NUM!</v>
      </c>
      <c r="BE2206" s="242">
        <f>IFERROR(_xll.qlIndexFixing($BF$1,BA2206,,_xll.ohTrigger(Trigger,Trigger6M)),#N/A)</f>
        <v>1.5588402075233885E-2</v>
      </c>
    </row>
    <row r="2207" spans="52:57" ht="11.25" customHeight="1" x14ac:dyDescent="0.25">
      <c r="AZ2207" s="99" t="s">
        <v>83</v>
      </c>
      <c r="BA2207" s="98">
        <f>_xll.qlInterestRateIndexFixingDate(Currency&amp;"ibor"&amp;Tenor,BB2207,Trigger)</f>
        <v>54872</v>
      </c>
      <c r="BB2207" s="98">
        <f>_xll.qlCalendarAdvance(Calendar,BB2206,AZ2207,"f",,Trigger)</f>
        <v>54876</v>
      </c>
      <c r="BC2207" s="98">
        <f>_xll.qlInterestRateIndexMaturity(Currency&amp;"ibor"&amp;Tenor,BB2207,Trigger)</f>
        <v>55060</v>
      </c>
      <c r="BD2207" s="242" t="e">
        <f>_xll.qlIndexFixing($AD$5,BA2207,TRUE,_xll.ohTrigger(Trigger,Trigger6M))</f>
        <v>#NUM!</v>
      </c>
      <c r="BE2207" s="242">
        <f>IFERROR(_xll.qlIndexFixing($BF$1,BA2207,,_xll.ohTrigger(Trigger,Trigger6M)),#N/A)</f>
        <v>1.5582713710610636E-2</v>
      </c>
    </row>
    <row r="2208" spans="52:57" ht="11.25" customHeight="1" x14ac:dyDescent="0.25">
      <c r="AZ2208" s="99" t="s">
        <v>83</v>
      </c>
      <c r="BA2208" s="98">
        <f>_xll.qlInterestRateIndexFixingDate(Currency&amp;"ibor"&amp;Tenor,BB2208,Trigger)</f>
        <v>54879</v>
      </c>
      <c r="BB2208" s="98">
        <f>_xll.qlCalendarAdvance(Calendar,BB2207,AZ2208,"f",,Trigger)</f>
        <v>54883</v>
      </c>
      <c r="BC2208" s="98">
        <f>_xll.qlInterestRateIndexMaturity(Currency&amp;"ibor"&amp;Tenor,BB2208,Trigger)</f>
        <v>55066</v>
      </c>
      <c r="BD2208" s="242" t="e">
        <f>_xll.qlIndexFixing($AD$5,BA2208,TRUE,_xll.ohTrigger(Trigger,Trigger6M))</f>
        <v>#NUM!</v>
      </c>
      <c r="BE2208" s="242">
        <f>IFERROR(_xll.qlIndexFixing($BF$1,BA2208,,_xll.ohTrigger(Trigger,Trigger6M)),#N/A)</f>
        <v>1.5577110431905067E-2</v>
      </c>
    </row>
    <row r="2209" spans="52:57" ht="11.25" customHeight="1" x14ac:dyDescent="0.25">
      <c r="AZ2209" s="99" t="s">
        <v>83</v>
      </c>
      <c r="BA2209" s="98">
        <f>_xll.qlInterestRateIndexFixingDate(Currency&amp;"ibor"&amp;Tenor,BB2209,Trigger)</f>
        <v>54884</v>
      </c>
      <c r="BB2209" s="98">
        <f>_xll.qlCalendarAdvance(Calendar,BB2208,AZ2209,"f",,Trigger)</f>
        <v>54890</v>
      </c>
      <c r="BC2209" s="98">
        <f>_xll.qlInterestRateIndexMaturity(Currency&amp;"ibor"&amp;Tenor,BB2209,Trigger)</f>
        <v>55073</v>
      </c>
      <c r="BD2209" s="242" t="e">
        <f>_xll.qlIndexFixing($AD$5,BA2209,TRUE,_xll.ohTrigger(Trigger,Trigger6M))</f>
        <v>#NUM!</v>
      </c>
      <c r="BE2209" s="242">
        <f>IFERROR(_xll.qlIndexFixing($BF$1,BA2209,,_xll.ohTrigger(Trigger,Trigger6M)),#N/A)</f>
        <v>1.5571462504450384E-2</v>
      </c>
    </row>
    <row r="2210" spans="52:57" ht="11.25" customHeight="1" x14ac:dyDescent="0.25">
      <c r="AZ2210" s="99" t="s">
        <v>83</v>
      </c>
      <c r="BA2210" s="98">
        <f>_xll.qlInterestRateIndexFixingDate(Currency&amp;"ibor"&amp;Tenor,BB2210,Trigger)</f>
        <v>54893</v>
      </c>
      <c r="BB2210" s="98">
        <f>_xll.qlCalendarAdvance(Calendar,BB2209,AZ2210,"f",,Trigger)</f>
        <v>54897</v>
      </c>
      <c r="BC2210" s="98">
        <f>_xll.qlInterestRateIndexMaturity(Currency&amp;"ibor"&amp;Tenor,BB2210,Trigger)</f>
        <v>55080</v>
      </c>
      <c r="BD2210" s="242" t="e">
        <f>_xll.qlIndexFixing($AD$5,BA2210,TRUE,_xll.ohTrigger(Trigger,Trigger6M))</f>
        <v>#NUM!</v>
      </c>
      <c r="BE2210" s="242">
        <f>IFERROR(_xll.qlIndexFixing($BF$1,BA2210,,_xll.ohTrigger(Trigger,Trigger6M)),#N/A)</f>
        <v>1.5565842931537148E-2</v>
      </c>
    </row>
    <row r="2211" spans="52:57" ht="11.25" customHeight="1" x14ac:dyDescent="0.25">
      <c r="AZ2211" s="99" t="s">
        <v>83</v>
      </c>
      <c r="BA2211" s="98">
        <f>_xll.qlInterestRateIndexFixingDate(Currency&amp;"ibor"&amp;Tenor,BB2211,Trigger)</f>
        <v>54900</v>
      </c>
      <c r="BB2211" s="98">
        <f>_xll.qlCalendarAdvance(Calendar,BB2210,AZ2211,"f",,Trigger)</f>
        <v>54904</v>
      </c>
      <c r="BC2211" s="98">
        <f>_xll.qlInterestRateIndexMaturity(Currency&amp;"ibor"&amp;Tenor,BB2211,Trigger)</f>
        <v>55087</v>
      </c>
      <c r="BD2211" s="242" t="e">
        <f>_xll.qlIndexFixing($AD$5,BA2211,TRUE,_xll.ohTrigger(Trigger,Trigger6M))</f>
        <v>#NUM!</v>
      </c>
      <c r="BE2211" s="242">
        <f>IFERROR(_xll.qlIndexFixing($BF$1,BA2211,,_xll.ohTrigger(Trigger,Trigger6M)),#N/A)</f>
        <v>1.5560255196468184E-2</v>
      </c>
    </row>
    <row r="2212" spans="52:57" ht="11.25" customHeight="1" x14ac:dyDescent="0.25">
      <c r="AZ2212" s="99" t="s">
        <v>83</v>
      </c>
      <c r="BA2212" s="98">
        <f>_xll.qlInterestRateIndexFixingDate(Currency&amp;"ibor"&amp;Tenor,BB2212,Trigger)</f>
        <v>54907</v>
      </c>
      <c r="BB2212" s="98">
        <f>_xll.qlCalendarAdvance(Calendar,BB2211,AZ2212,"f",,Trigger)</f>
        <v>54911</v>
      </c>
      <c r="BC2212" s="98">
        <f>_xll.qlInterestRateIndexMaturity(Currency&amp;"ibor"&amp;Tenor,BB2212,Trigger)</f>
        <v>55095</v>
      </c>
      <c r="BD2212" s="242" t="e">
        <f>_xll.qlIndexFixing($AD$5,BA2212,TRUE,_xll.ohTrigger(Trigger,Trigger6M))</f>
        <v>#NUM!</v>
      </c>
      <c r="BE2212" s="242">
        <f>IFERROR(_xll.qlIndexFixing($BF$1,BA2212,,_xll.ohTrigger(Trigger,Trigger6M)),#N/A)</f>
        <v>1.5554662128941812E-2</v>
      </c>
    </row>
    <row r="2213" spans="52:57" ht="11.25" customHeight="1" x14ac:dyDescent="0.25">
      <c r="AZ2213" s="99" t="s">
        <v>83</v>
      </c>
      <c r="BA2213" s="98">
        <f>_xll.qlInterestRateIndexFixingDate(Currency&amp;"ibor"&amp;Tenor,BB2213,Trigger)</f>
        <v>54914</v>
      </c>
      <c r="BB2213" s="98">
        <f>_xll.qlCalendarAdvance(Calendar,BB2212,AZ2213,"f",,Trigger)</f>
        <v>54918</v>
      </c>
      <c r="BC2213" s="98">
        <f>_xll.qlInterestRateIndexMaturity(Currency&amp;"ibor"&amp;Tenor,BB2213,Trigger)</f>
        <v>55102</v>
      </c>
      <c r="BD2213" s="242" t="e">
        <f>_xll.qlIndexFixing($AD$5,BA2213,TRUE,_xll.ohTrigger(Trigger,Trigger6M))</f>
        <v>#NUM!</v>
      </c>
      <c r="BE2213" s="242">
        <f>IFERROR(_xll.qlIndexFixing($BF$1,BA2213,,_xll.ohTrigger(Trigger,Trigger6M)),#N/A)</f>
        <v>1.5549154114927794E-2</v>
      </c>
    </row>
    <row r="2214" spans="52:57" ht="11.25" customHeight="1" x14ac:dyDescent="0.25">
      <c r="AZ2214" s="99" t="s">
        <v>83</v>
      </c>
      <c r="BA2214" s="98">
        <f>_xll.qlInterestRateIndexFixingDate(Currency&amp;"ibor"&amp;Tenor,BB2214,Trigger)</f>
        <v>54921</v>
      </c>
      <c r="BB2214" s="98">
        <f>_xll.qlCalendarAdvance(Calendar,BB2213,AZ2214,"f",,Trigger)</f>
        <v>54925</v>
      </c>
      <c r="BC2214" s="98">
        <f>_xll.qlInterestRateIndexMaturity(Currency&amp;"ibor"&amp;Tenor,BB2214,Trigger)</f>
        <v>55109</v>
      </c>
      <c r="BD2214" s="242" t="e">
        <f>_xll.qlIndexFixing($AD$5,BA2214,TRUE,_xll.ohTrigger(Trigger,Trigger6M))</f>
        <v>#NUM!</v>
      </c>
      <c r="BE2214" s="242">
        <f>IFERROR(_xll.qlIndexFixing($BF$1,BA2214,,_xll.ohTrigger(Trigger,Trigger6M)),#N/A)</f>
        <v>1.5543688321144998E-2</v>
      </c>
    </row>
    <row r="2215" spans="52:57" ht="11.25" customHeight="1" x14ac:dyDescent="0.25">
      <c r="AZ2215" s="99" t="s">
        <v>83</v>
      </c>
      <c r="BA2215" s="98">
        <f>_xll.qlInterestRateIndexFixingDate(Currency&amp;"ibor"&amp;Tenor,BB2215,Trigger)</f>
        <v>54928</v>
      </c>
      <c r="BB2215" s="98">
        <f>_xll.qlCalendarAdvance(Calendar,BB2214,AZ2215,"f",,Trigger)</f>
        <v>54932</v>
      </c>
      <c r="BC2215" s="98">
        <f>_xll.qlInterestRateIndexMaturity(Currency&amp;"ibor"&amp;Tenor,BB2215,Trigger)</f>
        <v>55116</v>
      </c>
      <c r="BD2215" s="242" t="e">
        <f>_xll.qlIndexFixing($AD$5,BA2215,TRUE,_xll.ohTrigger(Trigger,Trigger6M))</f>
        <v>#NUM!</v>
      </c>
      <c r="BE2215" s="242">
        <f>IFERROR(_xll.qlIndexFixing($BF$1,BA2215,,_xll.ohTrigger(Trigger,Trigger6M)),#N/A)</f>
        <v>1.5538268242270149E-2</v>
      </c>
    </row>
    <row r="2216" spans="52:57" ht="11.25" customHeight="1" x14ac:dyDescent="0.25">
      <c r="AZ2216" s="99" t="s">
        <v>83</v>
      </c>
      <c r="BA2216" s="98">
        <f>_xll.qlInterestRateIndexFixingDate(Currency&amp;"ibor"&amp;Tenor,BB2216,Trigger)</f>
        <v>54935</v>
      </c>
      <c r="BB2216" s="98">
        <f>_xll.qlCalendarAdvance(Calendar,BB2215,AZ2216,"f",,Trigger)</f>
        <v>54939</v>
      </c>
      <c r="BC2216" s="98">
        <f>_xll.qlInterestRateIndexMaturity(Currency&amp;"ibor"&amp;Tenor,BB2216,Trigger)</f>
        <v>55122</v>
      </c>
      <c r="BD2216" s="242" t="e">
        <f>_xll.qlIndexFixing($AD$5,BA2216,TRUE,_xll.ohTrigger(Trigger,Trigger6M))</f>
        <v>#NUM!</v>
      </c>
      <c r="BE2216" s="242">
        <f>IFERROR(_xll.qlIndexFixing($BF$1,BA2216,,_xll.ohTrigger(Trigger,Trigger6M)),#N/A)</f>
        <v>1.5532916528941664E-2</v>
      </c>
    </row>
    <row r="2217" spans="52:57" ht="11.25" customHeight="1" x14ac:dyDescent="0.25">
      <c r="AZ2217" s="99" t="s">
        <v>83</v>
      </c>
      <c r="BA2217" s="98">
        <f>_xll.qlInterestRateIndexFixingDate(Currency&amp;"ibor"&amp;Tenor,BB2217,Trigger)</f>
        <v>54942</v>
      </c>
      <c r="BB2217" s="98">
        <f>_xll.qlCalendarAdvance(Calendar,BB2216,AZ2217,"f",,Trigger)</f>
        <v>54946</v>
      </c>
      <c r="BC2217" s="98">
        <f>_xll.qlInterestRateIndexMaturity(Currency&amp;"ibor"&amp;Tenor,BB2217,Trigger)</f>
        <v>55129</v>
      </c>
      <c r="BD2217" s="242" t="e">
        <f>_xll.qlIndexFixing($AD$5,BA2217,TRUE,_xll.ohTrigger(Trigger,Trigger6M))</f>
        <v>#NUM!</v>
      </c>
      <c r="BE2217" s="242">
        <f>IFERROR(_xll.qlIndexFixing($BF$1,BA2217,,_xll.ohTrigger(Trigger,Trigger6M)),#N/A)</f>
        <v>1.5527593389960691E-2</v>
      </c>
    </row>
    <row r="2218" spans="52:57" ht="11.25" customHeight="1" x14ac:dyDescent="0.25">
      <c r="AZ2218" s="99" t="s">
        <v>83</v>
      </c>
      <c r="BA2218" s="98">
        <f>_xll.qlInterestRateIndexFixingDate(Currency&amp;"ibor"&amp;Tenor,BB2218,Trigger)</f>
        <v>54949</v>
      </c>
      <c r="BB2218" s="98">
        <f>_xll.qlCalendarAdvance(Calendar,BB2217,AZ2218,"f",,Trigger)</f>
        <v>54953</v>
      </c>
      <c r="BC2218" s="98">
        <f>_xll.qlInterestRateIndexMaturity(Currency&amp;"ibor"&amp;Tenor,BB2218,Trigger)</f>
        <v>55136</v>
      </c>
      <c r="BD2218" s="242" t="e">
        <f>_xll.qlIndexFixing($AD$5,BA2218,TRUE,_xll.ohTrigger(Trigger,Trigger6M))</f>
        <v>#NUM!</v>
      </c>
      <c r="BE2218" s="242">
        <f>IFERROR(_xll.qlIndexFixing($BF$1,BA2218,,_xll.ohTrigger(Trigger,Trigger6M)),#N/A)</f>
        <v>1.5522326681790781E-2</v>
      </c>
    </row>
    <row r="2219" spans="52:57" ht="11.25" customHeight="1" x14ac:dyDescent="0.25">
      <c r="AZ2219" s="99" t="s">
        <v>83</v>
      </c>
      <c r="BA2219" s="98">
        <f>_xll.qlInterestRateIndexFixingDate(Currency&amp;"ibor"&amp;Tenor,BB2219,Trigger)</f>
        <v>54956</v>
      </c>
      <c r="BB2219" s="98">
        <f>_xll.qlCalendarAdvance(Calendar,BB2218,AZ2219,"f",,Trigger)</f>
        <v>54960</v>
      </c>
      <c r="BC2219" s="98">
        <f>_xll.qlInterestRateIndexMaturity(Currency&amp;"ibor"&amp;Tenor,BB2219,Trigger)</f>
        <v>55143</v>
      </c>
      <c r="BD2219" s="242" t="e">
        <f>_xll.qlIndexFixing($AD$5,BA2219,TRUE,_xll.ohTrigger(Trigger,Trigger6M))</f>
        <v>#NUM!</v>
      </c>
      <c r="BE2219" s="242">
        <f>IFERROR(_xll.qlIndexFixing($BF$1,BA2219,,_xll.ohTrigger(Trigger,Trigger6M)),#N/A)</f>
        <v>1.5517119947700782E-2</v>
      </c>
    </row>
    <row r="2220" spans="52:57" ht="11.25" customHeight="1" x14ac:dyDescent="0.25">
      <c r="AZ2220" s="99" t="s">
        <v>83</v>
      </c>
      <c r="BA2220" s="98">
        <f>_xll.qlInterestRateIndexFixingDate(Currency&amp;"ibor"&amp;Tenor,BB2220,Trigger)</f>
        <v>54963</v>
      </c>
      <c r="BB2220" s="98">
        <f>_xll.qlCalendarAdvance(Calendar,BB2219,AZ2220,"f",,Trigger)</f>
        <v>54967</v>
      </c>
      <c r="BC2220" s="98">
        <f>_xll.qlInterestRateIndexMaturity(Currency&amp;"ibor"&amp;Tenor,BB2220,Trigger)</f>
        <v>55150</v>
      </c>
      <c r="BD2220" s="242" t="e">
        <f>_xll.qlIndexFixing($AD$5,BA2220,TRUE,_xll.ohTrigger(Trigger,Trigger6M))</f>
        <v>#NUM!</v>
      </c>
      <c r="BE2220" s="242">
        <f>IFERROR(_xll.qlIndexFixing($BF$1,BA2220,,_xll.ohTrigger(Trigger,Trigger6M)),#N/A)</f>
        <v>1.5511976738456492E-2</v>
      </c>
    </row>
    <row r="2221" spans="52:57" ht="11.25" customHeight="1" x14ac:dyDescent="0.25">
      <c r="AZ2221" s="99" t="s">
        <v>83</v>
      </c>
      <c r="BA2221" s="98">
        <f>_xll.qlInterestRateIndexFixingDate(Currency&amp;"ibor"&amp;Tenor,BB2221,Trigger)</f>
        <v>54970</v>
      </c>
      <c r="BB2221" s="98">
        <f>_xll.qlCalendarAdvance(Calendar,BB2220,AZ2221,"f",,Trigger)</f>
        <v>54974</v>
      </c>
      <c r="BC2221" s="98">
        <f>_xll.qlInterestRateIndexMaturity(Currency&amp;"ibor"&amp;Tenor,BB2221,Trigger)</f>
        <v>55158</v>
      </c>
      <c r="BD2221" s="242" t="e">
        <f>_xll.qlIndexFixing($AD$5,BA2221,TRUE,_xll.ohTrigger(Trigger,Trigger6M))</f>
        <v>#NUM!</v>
      </c>
      <c r="BE2221" s="242">
        <f>IFERROR(_xll.qlIndexFixing($BF$1,BA2221,,_xll.ohTrigger(Trigger,Trigger6M)),#N/A)</f>
        <v>1.5506904423421577E-2</v>
      </c>
    </row>
    <row r="2222" spans="52:57" ht="11.25" customHeight="1" x14ac:dyDescent="0.25">
      <c r="AZ2222" s="99" t="s">
        <v>83</v>
      </c>
      <c r="BA2222" s="98">
        <f>_xll.qlInterestRateIndexFixingDate(Currency&amp;"ibor"&amp;Tenor,BB2222,Trigger)</f>
        <v>54977</v>
      </c>
      <c r="BB2222" s="98">
        <f>_xll.qlCalendarAdvance(Calendar,BB2221,AZ2222,"f",,Trigger)</f>
        <v>54981</v>
      </c>
      <c r="BC2222" s="98">
        <f>_xll.qlInterestRateIndexMaturity(Currency&amp;"ibor"&amp;Tenor,BB2222,Trigger)</f>
        <v>55165</v>
      </c>
      <c r="BD2222" s="242" t="e">
        <f>_xll.qlIndexFixing($AD$5,BA2222,TRUE,_xll.ohTrigger(Trigger,Trigger6M))</f>
        <v>#NUM!</v>
      </c>
      <c r="BE2222" s="242">
        <f>IFERROR(_xll.qlIndexFixing($BF$1,BA2222,,_xll.ohTrigger(Trigger,Trigger6M)),#N/A)</f>
        <v>1.5501902826182594E-2</v>
      </c>
    </row>
    <row r="2223" spans="52:57" ht="11.25" customHeight="1" x14ac:dyDescent="0.25">
      <c r="AZ2223" s="99" t="s">
        <v>83</v>
      </c>
      <c r="BA2223" s="98">
        <f>_xll.qlInterestRateIndexFixingDate(Currency&amp;"ibor"&amp;Tenor,BB2223,Trigger)</f>
        <v>54984</v>
      </c>
      <c r="BB2223" s="98">
        <f>_xll.qlCalendarAdvance(Calendar,BB2222,AZ2223,"f",,Trigger)</f>
        <v>54988</v>
      </c>
      <c r="BC2223" s="98">
        <f>_xll.qlInterestRateIndexMaturity(Currency&amp;"ibor"&amp;Tenor,BB2223,Trigger)</f>
        <v>55172</v>
      </c>
      <c r="BD2223" s="242" t="e">
        <f>_xll.qlIndexFixing($AD$5,BA2223,TRUE,_xll.ohTrigger(Trigger,Trigger6M))</f>
        <v>#NUM!</v>
      </c>
      <c r="BE2223" s="242">
        <f>IFERROR(_xll.qlIndexFixing($BF$1,BA2223,,_xll.ohTrigger(Trigger,Trigger6M)),#N/A)</f>
        <v>1.549697516972233E-2</v>
      </c>
    </row>
    <row r="2224" spans="52:57" ht="11.25" customHeight="1" x14ac:dyDescent="0.25">
      <c r="AZ2224" s="99" t="s">
        <v>83</v>
      </c>
      <c r="BA2224" s="98">
        <f>_xll.qlInterestRateIndexFixingDate(Currency&amp;"ibor"&amp;Tenor,BB2224,Trigger)</f>
        <v>54991</v>
      </c>
      <c r="BB2224" s="98">
        <f>_xll.qlCalendarAdvance(Calendar,BB2223,AZ2224,"f",,Trigger)</f>
        <v>54995</v>
      </c>
      <c r="BC2224" s="98">
        <f>_xll.qlInterestRateIndexMaturity(Currency&amp;"ibor"&amp;Tenor,BB2224,Trigger)</f>
        <v>55179</v>
      </c>
      <c r="BD2224" s="242" t="e">
        <f>_xll.qlIndexFixing($AD$5,BA2224,TRUE,_xll.ohTrigger(Trigger,Trigger6M))</f>
        <v>#NUM!</v>
      </c>
      <c r="BE2224" s="242">
        <f>IFERROR(_xll.qlIndexFixing($BF$1,BA2224,,_xll.ohTrigger(Trigger,Trigger6M)),#N/A)</f>
        <v>1.5492125015847718E-2</v>
      </c>
    </row>
    <row r="2225" spans="52:57" ht="11.25" customHeight="1" x14ac:dyDescent="0.25">
      <c r="AZ2225" s="99" t="s">
        <v>83</v>
      </c>
      <c r="BA2225" s="98">
        <f>_xll.qlInterestRateIndexFixingDate(Currency&amp;"ibor"&amp;Tenor,BB2225,Trigger)</f>
        <v>54998</v>
      </c>
      <c r="BB2225" s="98">
        <f>_xll.qlCalendarAdvance(Calendar,BB2224,AZ2225,"f",,Trigger)</f>
        <v>55002</v>
      </c>
      <c r="BC2225" s="98">
        <f>_xll.qlInterestRateIndexMaturity(Currency&amp;"ibor"&amp;Tenor,BB2225,Trigger)</f>
        <v>55186</v>
      </c>
      <c r="BD2225" s="242" t="e">
        <f>_xll.qlIndexFixing($AD$5,BA2225,TRUE,_xll.ohTrigger(Trigger,Trigger6M))</f>
        <v>#NUM!</v>
      </c>
      <c r="BE2225" s="242">
        <f>IFERROR(_xll.qlIndexFixing($BF$1,BA2225,,_xll.ohTrigger(Trigger,Trigger6M)),#N/A)</f>
        <v>1.5487355933827987E-2</v>
      </c>
    </row>
    <row r="2226" spans="52:57" ht="11.25" customHeight="1" x14ac:dyDescent="0.25">
      <c r="AZ2226" s="99" t="s">
        <v>83</v>
      </c>
      <c r="BA2226" s="98">
        <f>_xll.qlInterestRateIndexFixingDate(Currency&amp;"ibor"&amp;Tenor,BB2226,Trigger)</f>
        <v>55005</v>
      </c>
      <c r="BB2226" s="98">
        <f>_xll.qlCalendarAdvance(Calendar,BB2225,AZ2226,"f",,Trigger)</f>
        <v>55009</v>
      </c>
      <c r="BC2226" s="98">
        <f>_xll.qlInterestRateIndexMaturity(Currency&amp;"ibor"&amp;Tenor,BB2226,Trigger)</f>
        <v>55193</v>
      </c>
      <c r="BD2226" s="242" t="e">
        <f>_xll.qlIndexFixing($AD$5,BA2226,TRUE,_xll.ohTrigger(Trigger,Trigger6M))</f>
        <v>#NUM!</v>
      </c>
      <c r="BE2226" s="242">
        <f>IFERROR(_xll.qlIndexFixing($BF$1,BA2226,,_xll.ohTrigger(Trigger,Trigger6M)),#N/A)</f>
        <v>1.5482671500400306E-2</v>
      </c>
    </row>
    <row r="2227" spans="52:57" ht="11.25" customHeight="1" x14ac:dyDescent="0.25">
      <c r="AZ2227" s="99" t="s">
        <v>83</v>
      </c>
      <c r="BA2227" s="98">
        <f>_xll.qlInterestRateIndexFixingDate(Currency&amp;"ibor"&amp;Tenor,BB2227,Trigger)</f>
        <v>55012</v>
      </c>
      <c r="BB2227" s="98">
        <f>_xll.qlCalendarAdvance(Calendar,BB2226,AZ2227,"f",,Trigger)</f>
        <v>55016</v>
      </c>
      <c r="BC2227" s="98">
        <f>_xll.qlInterestRateIndexMaturity(Currency&amp;"ibor"&amp;Tenor,BB2227,Trigger)</f>
        <v>55200</v>
      </c>
      <c r="BD2227" s="242" t="e">
        <f>_xll.qlIndexFixing($AD$5,BA2227,TRUE,_xll.ohTrigger(Trigger,Trigger6M))</f>
        <v>#NUM!</v>
      </c>
      <c r="BE2227" s="242">
        <f>IFERROR(_xll.qlIndexFixing($BF$1,BA2227,,_xll.ohTrigger(Trigger,Trigger6M)),#N/A)</f>
        <v>1.5478075299767174E-2</v>
      </c>
    </row>
    <row r="2228" spans="52:57" ht="11.25" customHeight="1" x14ac:dyDescent="0.25">
      <c r="AZ2228" s="99" t="s">
        <v>83</v>
      </c>
      <c r="BA2228" s="98">
        <f>_xll.qlInterestRateIndexFixingDate(Currency&amp;"ibor"&amp;Tenor,BB2228,Trigger)</f>
        <v>55019</v>
      </c>
      <c r="BB2228" s="98">
        <f>_xll.qlCalendarAdvance(Calendar,BB2227,AZ2228,"f",,Trigger)</f>
        <v>55023</v>
      </c>
      <c r="BC2228" s="98">
        <f>_xll.qlInterestRateIndexMaturity(Currency&amp;"ibor"&amp;Tenor,BB2228,Trigger)</f>
        <v>55207</v>
      </c>
      <c r="BD2228" s="242" t="e">
        <f>_xll.qlIndexFixing($AD$5,BA2228,TRUE,_xll.ohTrigger(Trigger,Trigger6M))</f>
        <v>#NUM!</v>
      </c>
      <c r="BE2228" s="242">
        <f>IFERROR(_xll.qlIndexFixing($BF$1,BA2228,,_xll.ohTrigger(Trigger,Trigger6M)),#N/A)</f>
        <v>1.5473570923600766E-2</v>
      </c>
    </row>
    <row r="2229" spans="52:57" ht="11.25" customHeight="1" x14ac:dyDescent="0.25">
      <c r="AZ2229" s="99" t="s">
        <v>83</v>
      </c>
      <c r="BA2229" s="98">
        <f>_xll.qlInterestRateIndexFixingDate(Currency&amp;"ibor"&amp;Tenor,BB2229,Trigger)</f>
        <v>55026</v>
      </c>
      <c r="BB2229" s="98">
        <f>_xll.qlCalendarAdvance(Calendar,BB2228,AZ2229,"f",,Trigger)</f>
        <v>55030</v>
      </c>
      <c r="BC2229" s="98">
        <f>_xll.qlInterestRateIndexMaturity(Currency&amp;"ibor"&amp;Tenor,BB2229,Trigger)</f>
        <v>55212</v>
      </c>
      <c r="BD2229" s="242" t="e">
        <f>_xll.qlIndexFixing($AD$5,BA2229,TRUE,_xll.ohTrigger(Trigger,Trigger6M))</f>
        <v>#NUM!</v>
      </c>
      <c r="BE2229" s="242">
        <f>IFERROR(_xll.qlIndexFixing($BF$1,BA2229,,_xll.ohTrigger(Trigger,Trigger6M)),#N/A)</f>
        <v>1.5469109491487202E-2</v>
      </c>
    </row>
    <row r="2230" spans="52:57" ht="11.25" customHeight="1" x14ac:dyDescent="0.25">
      <c r="AZ2230" s="99" t="s">
        <v>83</v>
      </c>
      <c r="BA2230" s="98">
        <f>_xll.qlInterestRateIndexFixingDate(Currency&amp;"ibor"&amp;Tenor,BB2230,Trigger)</f>
        <v>55033</v>
      </c>
      <c r="BB2230" s="98">
        <f>_xll.qlCalendarAdvance(Calendar,BB2229,AZ2230,"f",,Trigger)</f>
        <v>55037</v>
      </c>
      <c r="BC2230" s="98">
        <f>_xll.qlInterestRateIndexMaturity(Currency&amp;"ibor"&amp;Tenor,BB2230,Trigger)</f>
        <v>55218</v>
      </c>
      <c r="BD2230" s="242" t="e">
        <f>_xll.qlIndexFixing($AD$5,BA2230,TRUE,_xll.ohTrigger(Trigger,Trigger6M))</f>
        <v>#NUM!</v>
      </c>
      <c r="BE2230" s="242">
        <f>IFERROR(_xll.qlIndexFixing($BF$1,BA2230,,_xll.ohTrigger(Trigger,Trigger6M)),#N/A)</f>
        <v>1.5464719403407047E-2</v>
      </c>
    </row>
    <row r="2231" spans="52:57" ht="11.25" customHeight="1" x14ac:dyDescent="0.25">
      <c r="AZ2231" s="99" t="s">
        <v>83</v>
      </c>
      <c r="BA2231" s="98">
        <f>_xll.qlInterestRateIndexFixingDate(Currency&amp;"ibor"&amp;Tenor,BB2231,Trigger)</f>
        <v>55040</v>
      </c>
      <c r="BB2231" s="98">
        <f>_xll.qlCalendarAdvance(Calendar,BB2230,AZ2231,"f",,Trigger)</f>
        <v>55044</v>
      </c>
      <c r="BC2231" s="98">
        <f>_xll.qlInterestRateIndexMaturity(Currency&amp;"ibor"&amp;Tenor,BB2231,Trigger)</f>
        <v>55225</v>
      </c>
      <c r="BD2231" s="242" t="e">
        <f>_xll.qlIndexFixing($AD$5,BA2231,TRUE,_xll.ohTrigger(Trigger,Trigger6M))</f>
        <v>#NUM!</v>
      </c>
      <c r="BE2231" s="242">
        <f>IFERROR(_xll.qlIndexFixing($BF$1,BA2231,,_xll.ohTrigger(Trigger,Trigger6M)),#N/A)</f>
        <v>1.5460376482925911E-2</v>
      </c>
    </row>
    <row r="2232" spans="52:57" ht="11.25" customHeight="1" x14ac:dyDescent="0.25">
      <c r="AZ2232" s="99" t="s">
        <v>83</v>
      </c>
      <c r="BA2232" s="98">
        <f>_xll.qlInterestRateIndexFixingDate(Currency&amp;"ibor"&amp;Tenor,BB2232,Trigger)</f>
        <v>55047</v>
      </c>
      <c r="BB2232" s="98">
        <f>_xll.qlCalendarAdvance(Calendar,BB2231,AZ2232,"f",,Trigger)</f>
        <v>55051</v>
      </c>
      <c r="BC2232" s="98">
        <f>_xll.qlInterestRateIndexMaturity(Currency&amp;"ibor"&amp;Tenor,BB2232,Trigger)</f>
        <v>55232</v>
      </c>
      <c r="BD2232" s="242" t="e">
        <f>_xll.qlIndexFixing($AD$5,BA2232,TRUE,_xll.ohTrigger(Trigger,Trigger6M))</f>
        <v>#NUM!</v>
      </c>
      <c r="BE2232" s="242">
        <f>IFERROR(_xll.qlIndexFixing($BF$1,BA2232,,_xll.ohTrigger(Trigger,Trigger6M)),#N/A)</f>
        <v>1.5456055145403397E-2</v>
      </c>
    </row>
    <row r="2233" spans="52:57" ht="11.25" customHeight="1" x14ac:dyDescent="0.25">
      <c r="AZ2233" s="99" t="s">
        <v>83</v>
      </c>
      <c r="BA2233" s="98">
        <f>_xll.qlInterestRateIndexFixingDate(Currency&amp;"ibor"&amp;Tenor,BB2233,Trigger)</f>
        <v>55054</v>
      </c>
      <c r="BB2233" s="98">
        <f>_xll.qlCalendarAdvance(Calendar,BB2232,AZ2233,"f",,Trigger)</f>
        <v>55058</v>
      </c>
      <c r="BC2233" s="98">
        <f>_xll.qlInterestRateIndexMaturity(Currency&amp;"ibor"&amp;Tenor,BB2233,Trigger)</f>
        <v>55239</v>
      </c>
      <c r="BD2233" s="242" t="e">
        <f>_xll.qlIndexFixing($AD$5,BA2233,TRUE,_xll.ohTrigger(Trigger,Trigger6M))</f>
        <v>#NUM!</v>
      </c>
      <c r="BE2233" s="242">
        <f>IFERROR(_xll.qlIndexFixing($BF$1,BA2233,,_xll.ohTrigger(Trigger,Trigger6M)),#N/A)</f>
        <v>1.5451755453874168E-2</v>
      </c>
    </row>
    <row r="2234" spans="52:57" ht="11.25" customHeight="1" x14ac:dyDescent="0.25">
      <c r="AZ2234" s="99" t="s">
        <v>83</v>
      </c>
      <c r="BA2234" s="98">
        <f>_xll.qlInterestRateIndexFixingDate(Currency&amp;"ibor"&amp;Tenor,BB2234,Trigger)</f>
        <v>55061</v>
      </c>
      <c r="BB2234" s="98">
        <f>_xll.qlCalendarAdvance(Calendar,BB2233,AZ2234,"f",,Trigger)</f>
        <v>55065</v>
      </c>
      <c r="BC2234" s="98">
        <f>_xll.qlInterestRateIndexMaturity(Currency&amp;"ibor"&amp;Tenor,BB2234,Trigger)</f>
        <v>55247</v>
      </c>
      <c r="BD2234" s="242" t="e">
        <f>_xll.qlIndexFixing($AD$5,BA2234,TRUE,_xll.ohTrigger(Trigger,Trigger6M))</f>
        <v>#NUM!</v>
      </c>
      <c r="BE2234" s="242">
        <f>IFERROR(_xll.qlIndexFixing($BF$1,BA2234,,_xll.ohTrigger(Trigger,Trigger6M)),#N/A)</f>
        <v>1.5447510012883704E-2</v>
      </c>
    </row>
    <row r="2235" spans="52:57" ht="11.25" customHeight="1" x14ac:dyDescent="0.25">
      <c r="AZ2235" s="99" t="s">
        <v>83</v>
      </c>
      <c r="BA2235" s="98">
        <f>_xll.qlInterestRateIndexFixingDate(Currency&amp;"ibor"&amp;Tenor,BB2235,Trigger)</f>
        <v>55068</v>
      </c>
      <c r="BB2235" s="98">
        <f>_xll.qlCalendarAdvance(Calendar,BB2234,AZ2235,"f",,Trigger)</f>
        <v>55072</v>
      </c>
      <c r="BC2235" s="98">
        <f>_xll.qlInterestRateIndexMaturity(Currency&amp;"ibor"&amp;Tenor,BB2235,Trigger)</f>
        <v>55254</v>
      </c>
      <c r="BD2235" s="242" t="e">
        <f>_xll.qlIndexFixing($AD$5,BA2235,TRUE,_xll.ohTrigger(Trigger,Trigger6M))</f>
        <v>#NUM!</v>
      </c>
      <c r="BE2235" s="242">
        <f>IFERROR(_xll.qlIndexFixing($BF$1,BA2235,,_xll.ohTrigger(Trigger,Trigger6M)),#N/A)</f>
        <v>1.5443255197655209E-2</v>
      </c>
    </row>
    <row r="2236" spans="52:57" ht="11.25" customHeight="1" x14ac:dyDescent="0.25">
      <c r="AZ2236" s="99" t="s">
        <v>83</v>
      </c>
      <c r="BA2236" s="98">
        <f>_xll.qlInterestRateIndexFixingDate(Currency&amp;"ibor"&amp;Tenor,BB2236,Trigger)</f>
        <v>55075</v>
      </c>
      <c r="BB2236" s="98">
        <f>_xll.qlCalendarAdvance(Calendar,BB2235,AZ2236,"f",,Trigger)</f>
        <v>55079</v>
      </c>
      <c r="BC2236" s="98">
        <f>_xll.qlInterestRateIndexMaturity(Currency&amp;"ibor"&amp;Tenor,BB2236,Trigger)</f>
        <v>55261</v>
      </c>
      <c r="BD2236" s="242" t="e">
        <f>_xll.qlIndexFixing($AD$5,BA2236,TRUE,_xll.ohTrigger(Trigger,Trigger6M))</f>
        <v>#NUM!</v>
      </c>
      <c r="BE2236" s="242">
        <f>IFERROR(_xll.qlIndexFixing($BF$1,BA2236,,_xll.ohTrigger(Trigger,Trigger6M)),#N/A)</f>
        <v>1.5439022223007925E-2</v>
      </c>
    </row>
    <row r="2237" spans="52:57" ht="11.25" customHeight="1" x14ac:dyDescent="0.25">
      <c r="AZ2237" s="99" t="s">
        <v>83</v>
      </c>
      <c r="BA2237" s="98">
        <f>_xll.qlInterestRateIndexFixingDate(Currency&amp;"ibor"&amp;Tenor,BB2237,Trigger)</f>
        <v>55082</v>
      </c>
      <c r="BB2237" s="98">
        <f>_xll.qlCalendarAdvance(Calendar,BB2236,AZ2237,"f",,Trigger)</f>
        <v>55086</v>
      </c>
      <c r="BC2237" s="98">
        <f>_xll.qlInterestRateIndexMaturity(Currency&amp;"ibor"&amp;Tenor,BB2237,Trigger)</f>
        <v>55268</v>
      </c>
      <c r="BD2237" s="242" t="e">
        <f>_xll.qlIndexFixing($AD$5,BA2237,TRUE,_xll.ohTrigger(Trigger,Trigger6M))</f>
        <v>#NUM!</v>
      </c>
      <c r="BE2237" s="242">
        <f>IFERROR(_xll.qlIndexFixing($BF$1,BA2237,,_xll.ohTrigger(Trigger,Trigger6M)),#N/A)</f>
        <v>1.5434811151980659E-2</v>
      </c>
    </row>
    <row r="2238" spans="52:57" ht="11.25" customHeight="1" x14ac:dyDescent="0.25">
      <c r="AZ2238" s="99" t="s">
        <v>83</v>
      </c>
      <c r="BA2238" s="98">
        <f>_xll.qlInterestRateIndexFixingDate(Currency&amp;"ibor"&amp;Tenor,BB2238,Trigger)</f>
        <v>55089</v>
      </c>
      <c r="BB2238" s="98">
        <f>_xll.qlCalendarAdvance(Calendar,BB2237,AZ2238,"f",,Trigger)</f>
        <v>55093</v>
      </c>
      <c r="BC2238" s="98">
        <f>_xll.qlInterestRateIndexMaturity(Currency&amp;"ibor"&amp;Tenor,BB2238,Trigger)</f>
        <v>55275</v>
      </c>
      <c r="BD2238" s="242" t="e">
        <f>_xll.qlIndexFixing($AD$5,BA2238,TRUE,_xll.ohTrigger(Trigger,Trigger6M))</f>
        <v>#NUM!</v>
      </c>
      <c r="BE2238" s="242">
        <f>IFERROR(_xll.qlIndexFixing($BF$1,BA2238,,_xll.ohTrigger(Trigger,Trigger6M)),#N/A)</f>
        <v>1.5430622047609577E-2</v>
      </c>
    </row>
    <row r="2239" spans="52:57" ht="11.25" customHeight="1" x14ac:dyDescent="0.25">
      <c r="AZ2239" s="99" t="s">
        <v>83</v>
      </c>
      <c r="BA2239" s="98">
        <f>_xll.qlInterestRateIndexFixingDate(Currency&amp;"ibor"&amp;Tenor,BB2239,Trigger)</f>
        <v>55096</v>
      </c>
      <c r="BB2239" s="98">
        <f>_xll.qlCalendarAdvance(Calendar,BB2238,AZ2239,"f",,Trigger)</f>
        <v>55100</v>
      </c>
      <c r="BC2239" s="98">
        <f>_xll.qlInterestRateIndexMaturity(Currency&amp;"ibor"&amp;Tenor,BB2239,Trigger)</f>
        <v>55281</v>
      </c>
      <c r="BD2239" s="242" t="e">
        <f>_xll.qlIndexFixing($AD$5,BA2239,TRUE,_xll.ohTrigger(Trigger,Trigger6M))</f>
        <v>#NUM!</v>
      </c>
      <c r="BE2239" s="242">
        <f>IFERROR(_xll.qlIndexFixing($BF$1,BA2239,,_xll.ohTrigger(Trigger,Trigger6M)),#N/A)</f>
        <v>1.5426415400497884E-2</v>
      </c>
    </row>
    <row r="2240" spans="52:57" ht="11.25" customHeight="1" x14ac:dyDescent="0.25">
      <c r="AZ2240" s="99" t="s">
        <v>83</v>
      </c>
      <c r="BA2240" s="98">
        <f>_xll.qlInterestRateIndexFixingDate(Currency&amp;"ibor"&amp;Tenor,BB2240,Trigger)</f>
        <v>55103</v>
      </c>
      <c r="BB2240" s="98">
        <f>_xll.qlCalendarAdvance(Calendar,BB2239,AZ2240,"f",,Trigger)</f>
        <v>55107</v>
      </c>
      <c r="BC2240" s="98">
        <f>_xll.qlInterestRateIndexMaturity(Currency&amp;"ibor"&amp;Tenor,BB2240,Trigger)</f>
        <v>55288</v>
      </c>
      <c r="BD2240" s="242" t="e">
        <f>_xll.qlIndexFixing($AD$5,BA2240,TRUE,_xll.ohTrigger(Trigger,Trigger6M))</f>
        <v>#NUM!</v>
      </c>
      <c r="BE2240" s="242">
        <f>IFERROR(_xll.qlIndexFixing($BF$1,BA2240,,_xll.ohTrigger(Trigger,Trigger6M)),#N/A)</f>
        <v>1.5422268995895234E-2</v>
      </c>
    </row>
    <row r="2241" spans="52:57" ht="11.25" customHeight="1" x14ac:dyDescent="0.25">
      <c r="AZ2241" s="99" t="s">
        <v>83</v>
      </c>
      <c r="BA2241" s="98">
        <f>_xll.qlInterestRateIndexFixingDate(Currency&amp;"ibor"&amp;Tenor,BB2241,Trigger)</f>
        <v>55110</v>
      </c>
      <c r="BB2241" s="98">
        <f>_xll.qlCalendarAdvance(Calendar,BB2240,AZ2241,"f",,Trigger)</f>
        <v>55114</v>
      </c>
      <c r="BC2241" s="98">
        <f>_xll.qlInterestRateIndexMaturity(Currency&amp;"ibor"&amp;Tenor,BB2241,Trigger)</f>
        <v>55295</v>
      </c>
      <c r="BD2241" s="242" t="e">
        <f>_xll.qlIndexFixing($AD$5,BA2241,TRUE,_xll.ohTrigger(Trigger,Trigger6M))</f>
        <v>#NUM!</v>
      </c>
      <c r="BE2241" s="242">
        <f>IFERROR(_xll.qlIndexFixing($BF$1,BA2241,,_xll.ohTrigger(Trigger,Trigger6M)),#N/A)</f>
        <v>1.5418144741567125E-2</v>
      </c>
    </row>
    <row r="2242" spans="52:57" ht="11.25" customHeight="1" x14ac:dyDescent="0.25">
      <c r="AZ2242" s="99" t="s">
        <v>83</v>
      </c>
      <c r="BA2242" s="98">
        <f>_xll.qlInterestRateIndexFixingDate(Currency&amp;"ibor"&amp;Tenor,BB2242,Trigger)</f>
        <v>55117</v>
      </c>
      <c r="BB2242" s="98">
        <f>_xll.qlCalendarAdvance(Calendar,BB2241,AZ2242,"f",,Trigger)</f>
        <v>55121</v>
      </c>
      <c r="BC2242" s="98">
        <f>_xll.qlInterestRateIndexMaturity(Currency&amp;"ibor"&amp;Tenor,BB2242,Trigger)</f>
        <v>55302</v>
      </c>
      <c r="BD2242" s="242" t="e">
        <f>_xll.qlIndexFixing($AD$5,BA2242,TRUE,_xll.ohTrigger(Trigger,Trigger6M))</f>
        <v>#NUM!</v>
      </c>
      <c r="BE2242" s="242">
        <f>IFERROR(_xll.qlIndexFixing($BF$1,BA2242,,_xll.ohTrigger(Trigger,Trigger6M)),#N/A)</f>
        <v>1.5414042700548221E-2</v>
      </c>
    </row>
    <row r="2243" spans="52:57" ht="11.25" customHeight="1" x14ac:dyDescent="0.25">
      <c r="AZ2243" s="99" t="s">
        <v>83</v>
      </c>
      <c r="BA2243" s="98">
        <f>_xll.qlInterestRateIndexFixingDate(Currency&amp;"ibor"&amp;Tenor,BB2243,Trigger)</f>
        <v>55124</v>
      </c>
      <c r="BB2243" s="98">
        <f>_xll.qlCalendarAdvance(Calendar,BB2242,AZ2243,"f",,Trigger)</f>
        <v>55128</v>
      </c>
      <c r="BC2243" s="98">
        <f>_xll.qlInterestRateIndexMaturity(Currency&amp;"ibor"&amp;Tenor,BB2243,Trigger)</f>
        <v>55310</v>
      </c>
      <c r="BD2243" s="242" t="e">
        <f>_xll.qlIndexFixing($AD$5,BA2243,TRUE,_xll.ohTrigger(Trigger,Trigger6M))</f>
        <v>#NUM!</v>
      </c>
      <c r="BE2243" s="242">
        <f>IFERROR(_xll.qlIndexFixing($BF$1,BA2243,,_xll.ohTrigger(Trigger,Trigger6M)),#N/A)</f>
        <v>1.5410008231914296E-2</v>
      </c>
    </row>
    <row r="2244" spans="52:57" ht="11.25" customHeight="1" x14ac:dyDescent="0.25">
      <c r="AZ2244" s="99" t="s">
        <v>83</v>
      </c>
      <c r="BA2244" s="98">
        <f>_xll.qlInterestRateIndexFixingDate(Currency&amp;"ibor"&amp;Tenor,BB2244,Trigger)</f>
        <v>55131</v>
      </c>
      <c r="BB2244" s="98">
        <f>_xll.qlCalendarAdvance(Calendar,BB2243,AZ2244,"f",,Trigger)</f>
        <v>55135</v>
      </c>
      <c r="BC2244" s="98">
        <f>_xll.qlInterestRateIndexMaturity(Currency&amp;"ibor"&amp;Tenor,BB2244,Trigger)</f>
        <v>55317</v>
      </c>
      <c r="BD2244" s="242" t="e">
        <f>_xll.qlIndexFixing($AD$5,BA2244,TRUE,_xll.ohTrigger(Trigger,Trigger6M))</f>
        <v>#NUM!</v>
      </c>
      <c r="BE2244" s="242">
        <f>IFERROR(_xll.qlIndexFixing($BF$1,BA2244,,_xll.ohTrigger(Trigger,Trigger6M)),#N/A)</f>
        <v>1.5405952251272398E-2</v>
      </c>
    </row>
    <row r="2245" spans="52:57" ht="11.25" customHeight="1" x14ac:dyDescent="0.25">
      <c r="AZ2245" s="99" t="s">
        <v>83</v>
      </c>
      <c r="BA2245" s="98">
        <f>_xll.qlInterestRateIndexFixingDate(Currency&amp;"ibor"&amp;Tenor,BB2245,Trigger)</f>
        <v>55138</v>
      </c>
      <c r="BB2245" s="98">
        <f>_xll.qlCalendarAdvance(Calendar,BB2244,AZ2245,"f",,Trigger)</f>
        <v>55142</v>
      </c>
      <c r="BC2245" s="98">
        <f>_xll.qlInterestRateIndexMaturity(Currency&amp;"ibor"&amp;Tenor,BB2245,Trigger)</f>
        <v>55324</v>
      </c>
      <c r="BD2245" s="242" t="e">
        <f>_xll.qlIndexFixing($AD$5,BA2245,TRUE,_xll.ohTrigger(Trigger,Trigger6M))</f>
        <v>#NUM!</v>
      </c>
      <c r="BE2245" s="242">
        <f>IFERROR(_xll.qlIndexFixing($BF$1,BA2245,,_xll.ohTrigger(Trigger,Trigger6M)),#N/A)</f>
        <v>1.5401918678553051E-2</v>
      </c>
    </row>
    <row r="2246" spans="52:57" ht="11.25" customHeight="1" x14ac:dyDescent="0.25">
      <c r="AZ2246" s="99" t="s">
        <v>83</v>
      </c>
      <c r="BA2246" s="98">
        <f>_xll.qlInterestRateIndexFixingDate(Currency&amp;"ibor"&amp;Tenor,BB2246,Trigger)</f>
        <v>55144</v>
      </c>
      <c r="BB2246" s="98">
        <f>_xll.qlCalendarAdvance(Calendar,BB2245,AZ2246,"f",,Trigger)</f>
        <v>55149</v>
      </c>
      <c r="BC2246" s="98">
        <f>_xll.qlInterestRateIndexMaturity(Currency&amp;"ibor"&amp;Tenor,BB2246,Trigger)</f>
        <v>55331</v>
      </c>
      <c r="BD2246" s="242" t="e">
        <f>_xll.qlIndexFixing($AD$5,BA2246,TRUE,_xll.ohTrigger(Trigger,Trigger6M))</f>
        <v>#NUM!</v>
      </c>
      <c r="BE2246" s="242">
        <f>IFERROR(_xll.qlIndexFixing($BF$1,BA2246,,_xll.ohTrigger(Trigger,Trigger6M)),#N/A)</f>
        <v>1.5397907576795059E-2</v>
      </c>
    </row>
    <row r="2247" spans="52:57" ht="11.25" customHeight="1" x14ac:dyDescent="0.25">
      <c r="AZ2247" s="99" t="s">
        <v>83</v>
      </c>
      <c r="BA2247" s="98">
        <f>_xll.qlInterestRateIndexFixingDate(Currency&amp;"ibor"&amp;Tenor,BB2247,Trigger)</f>
        <v>55152</v>
      </c>
      <c r="BB2247" s="98">
        <f>_xll.qlCalendarAdvance(Calendar,BB2246,AZ2247,"f",,Trigger)</f>
        <v>55156</v>
      </c>
      <c r="BC2247" s="98">
        <f>_xll.qlInterestRateIndexMaturity(Currency&amp;"ibor"&amp;Tenor,BB2247,Trigger)</f>
        <v>55337</v>
      </c>
      <c r="BD2247" s="242" t="e">
        <f>_xll.qlIndexFixing($AD$5,BA2247,TRUE,_xll.ohTrigger(Trigger,Trigger6M))</f>
        <v>#NUM!</v>
      </c>
      <c r="BE2247" s="242">
        <f>IFERROR(_xll.qlIndexFixing($BF$1,BA2247,,_xll.ohTrigger(Trigger,Trigger6M)),#N/A)</f>
        <v>1.5393867901376842E-2</v>
      </c>
    </row>
    <row r="2248" spans="52:57" ht="11.25" customHeight="1" x14ac:dyDescent="0.25">
      <c r="AZ2248" s="99" t="s">
        <v>83</v>
      </c>
      <c r="BA2248" s="98">
        <f>_xll.qlInterestRateIndexFixingDate(Currency&amp;"ibor"&amp;Tenor,BB2248,Trigger)</f>
        <v>55159</v>
      </c>
      <c r="BB2248" s="98">
        <f>_xll.qlCalendarAdvance(Calendar,BB2247,AZ2248,"f",,Trigger)</f>
        <v>55163</v>
      </c>
      <c r="BC2248" s="98">
        <f>_xll.qlInterestRateIndexMaturity(Currency&amp;"ibor"&amp;Tenor,BB2248,Trigger)</f>
        <v>55344</v>
      </c>
      <c r="BD2248" s="242" t="e">
        <f>_xll.qlIndexFixing($AD$5,BA2248,TRUE,_xll.ohTrigger(Trigger,Trigger6M))</f>
        <v>#NUM!</v>
      </c>
      <c r="BE2248" s="242">
        <f>IFERROR(_xll.qlIndexFixing($BF$1,BA2248,,_xll.ohTrigger(Trigger,Trigger6M)),#N/A)</f>
        <v>1.5389900463985627E-2</v>
      </c>
    </row>
    <row r="2249" spans="52:57" ht="11.25" customHeight="1" x14ac:dyDescent="0.25">
      <c r="AZ2249" s="99" t="s">
        <v>83</v>
      </c>
      <c r="BA2249" s="98">
        <f>_xll.qlInterestRateIndexFixingDate(Currency&amp;"ibor"&amp;Tenor,BB2249,Trigger)</f>
        <v>55166</v>
      </c>
      <c r="BB2249" s="98">
        <f>_xll.qlCalendarAdvance(Calendar,BB2248,AZ2249,"f",,Trigger)</f>
        <v>55170</v>
      </c>
      <c r="BC2249" s="98">
        <f>_xll.qlInterestRateIndexMaturity(Currency&amp;"ibor"&amp;Tenor,BB2249,Trigger)</f>
        <v>55351</v>
      </c>
      <c r="BD2249" s="242" t="e">
        <f>_xll.qlIndexFixing($AD$5,BA2249,TRUE,_xll.ohTrigger(Trigger,Trigger6M))</f>
        <v>#NUM!</v>
      </c>
      <c r="BE2249" s="242">
        <f>IFERROR(_xll.qlIndexFixing($BF$1,BA2249,,_xll.ohTrigger(Trigger,Trigger6M)),#N/A)</f>
        <v>1.5385955681162581E-2</v>
      </c>
    </row>
    <row r="2250" spans="52:57" ht="11.25" customHeight="1" x14ac:dyDescent="0.25">
      <c r="AZ2250" s="99" t="s">
        <v>83</v>
      </c>
      <c r="BA2250" s="98">
        <f>_xll.qlInterestRateIndexFixingDate(Currency&amp;"ibor"&amp;Tenor,BB2250,Trigger)</f>
        <v>55173</v>
      </c>
      <c r="BB2250" s="98">
        <f>_xll.qlCalendarAdvance(Calendar,BB2249,AZ2250,"f",,Trigger)</f>
        <v>55177</v>
      </c>
      <c r="BC2250" s="98">
        <f>_xll.qlInterestRateIndexMaturity(Currency&amp;"ibor"&amp;Tenor,BB2250,Trigger)</f>
        <v>55358</v>
      </c>
      <c r="BD2250" s="242" t="e">
        <f>_xll.qlIndexFixing($AD$5,BA2250,TRUE,_xll.ohTrigger(Trigger,Trigger6M))</f>
        <v>#NUM!</v>
      </c>
      <c r="BE2250" s="242">
        <f>IFERROR(_xll.qlIndexFixing($BF$1,BA2250,,_xll.ohTrigger(Trigger,Trigger6M)),#N/A)</f>
        <v>1.5382033615945451E-2</v>
      </c>
    </row>
    <row r="2251" spans="52:57" ht="11.25" customHeight="1" x14ac:dyDescent="0.25">
      <c r="AZ2251" s="99" t="s">
        <v>83</v>
      </c>
      <c r="BA2251" s="98">
        <f>_xll.qlInterestRateIndexFixingDate(Currency&amp;"ibor"&amp;Tenor,BB2251,Trigger)</f>
        <v>55180</v>
      </c>
      <c r="BB2251" s="98">
        <f>_xll.qlCalendarAdvance(Calendar,BB2250,AZ2251,"f",,Trigger)</f>
        <v>55184</v>
      </c>
      <c r="BC2251" s="98">
        <f>_xll.qlInterestRateIndexMaturity(Currency&amp;"ibor"&amp;Tenor,BB2251,Trigger)</f>
        <v>55365</v>
      </c>
      <c r="BD2251" s="242" t="e">
        <f>_xll.qlIndexFixing($AD$5,BA2251,TRUE,_xll.ohTrigger(Trigger,Trigger6M))</f>
        <v>#NUM!</v>
      </c>
      <c r="BE2251" s="242">
        <f>IFERROR(_xll.qlIndexFixing($BF$1,BA2251,,_xll.ohTrigger(Trigger,Trigger6M)),#N/A)</f>
        <v>1.5378134331372875E-2</v>
      </c>
    </row>
    <row r="2252" spans="52:57" ht="11.25" customHeight="1" x14ac:dyDescent="0.25">
      <c r="AZ2252" s="99" t="s">
        <v>83</v>
      </c>
      <c r="BA2252" s="98">
        <f>_xll.qlInterestRateIndexFixingDate(Currency&amp;"ibor"&amp;Tenor,BB2252,Trigger)</f>
        <v>55187</v>
      </c>
      <c r="BB2252" s="98">
        <f>_xll.qlCalendarAdvance(Calendar,BB2251,AZ2252,"f",,Trigger)</f>
        <v>55191</v>
      </c>
      <c r="BC2252" s="98">
        <f>_xll.qlInterestRateIndexMaturity(Currency&amp;"ibor"&amp;Tenor,BB2252,Trigger)</f>
        <v>55372</v>
      </c>
      <c r="BD2252" s="242" t="e">
        <f>_xll.qlIndexFixing($AD$5,BA2252,TRUE,_xll.ohTrigger(Trigger,Trigger6M))</f>
        <v>#NUM!</v>
      </c>
      <c r="BE2252" s="242">
        <f>IFERROR(_xll.qlIndexFixing($BF$1,BA2252,,_xll.ohTrigger(Trigger,Trigger6M)),#N/A)</f>
        <v>1.5374257890482603E-2</v>
      </c>
    </row>
    <row r="2253" spans="52:57" ht="11.25" customHeight="1" x14ac:dyDescent="0.25">
      <c r="AZ2253" s="99" t="s">
        <v>83</v>
      </c>
      <c r="BA2253" s="98">
        <f>_xll.qlInterestRateIndexFixingDate(Currency&amp;"ibor"&amp;Tenor,BB2253,Trigger)</f>
        <v>55194</v>
      </c>
      <c r="BB2253" s="98">
        <f>_xll.qlCalendarAdvance(Calendar,BB2252,AZ2253,"f",,Trigger)</f>
        <v>55198</v>
      </c>
      <c r="BC2253" s="98">
        <f>_xll.qlInterestRateIndexMaturity(Currency&amp;"ibor"&amp;Tenor,BB2253,Trigger)</f>
        <v>55379</v>
      </c>
      <c r="BD2253" s="242" t="e">
        <f>_xll.qlIndexFixing($AD$5,BA2253,TRUE,_xll.ohTrigger(Trigger,Trigger6M))</f>
        <v>#NUM!</v>
      </c>
      <c r="BE2253" s="242">
        <f>IFERROR(_xll.qlIndexFixing($BF$1,BA2253,,_xll.ohTrigger(Trigger,Trigger6M)),#N/A)</f>
        <v>1.5370404356314156E-2</v>
      </c>
    </row>
    <row r="2254" spans="52:57" ht="11.25" customHeight="1" x14ac:dyDescent="0.25">
      <c r="AZ2254" s="99" t="s">
        <v>83</v>
      </c>
      <c r="BA2254" s="98">
        <f>_xll.qlInterestRateIndexFixingDate(Currency&amp;"ibor"&amp;Tenor,BB2254,Trigger)</f>
        <v>55201</v>
      </c>
      <c r="BB2254" s="98">
        <f>_xll.qlCalendarAdvance(Calendar,BB2253,AZ2254,"f",,Trigger)</f>
        <v>55205</v>
      </c>
      <c r="BC2254" s="98">
        <f>_xll.qlInterestRateIndexMaturity(Currency&amp;"ibor"&amp;Tenor,BB2254,Trigger)</f>
        <v>55386</v>
      </c>
      <c r="BD2254" s="242" t="e">
        <f>_xll.qlIndexFixing($AD$5,BA2254,TRUE,_xll.ohTrigger(Trigger,Trigger6M))</f>
        <v>#NUM!</v>
      </c>
      <c r="BE2254" s="242">
        <f>IFERROR(_xll.qlIndexFixing($BF$1,BA2254,,_xll.ohTrigger(Trigger,Trigger6M)),#N/A)</f>
        <v>1.5366573791906165E-2</v>
      </c>
    </row>
    <row r="2255" spans="52:57" ht="11.25" customHeight="1" x14ac:dyDescent="0.25">
      <c r="AZ2255" s="99" t="s">
        <v>83</v>
      </c>
      <c r="BA2255" s="98">
        <f>_xll.qlInterestRateIndexFixingDate(Currency&amp;"ibor"&amp;Tenor,BB2255,Trigger)</f>
        <v>55208</v>
      </c>
      <c r="BB2255" s="98">
        <f>_xll.qlCalendarAdvance(Calendar,BB2254,AZ2255,"f",,Trigger)</f>
        <v>55212</v>
      </c>
      <c r="BC2255" s="98">
        <f>_xll.qlInterestRateIndexMaturity(Currency&amp;"ibor"&amp;Tenor,BB2255,Trigger)</f>
        <v>55396</v>
      </c>
      <c r="BD2255" s="242" t="e">
        <f>_xll.qlIndexFixing($AD$5,BA2255,TRUE,_xll.ohTrigger(Trigger,Trigger6M))</f>
        <v>#NUM!</v>
      </c>
      <c r="BE2255" s="242">
        <f>IFERROR(_xll.qlIndexFixing($BF$1,BA2255,,_xll.ohTrigger(Trigger,Trigger6M)),#N/A)</f>
        <v>1.5362955687002987E-2</v>
      </c>
    </row>
    <row r="2256" spans="52:57" ht="11.25" customHeight="1" x14ac:dyDescent="0.25">
      <c r="AZ2256" s="99" t="s">
        <v>83</v>
      </c>
      <c r="BA2256" s="98">
        <f>_xll.qlInterestRateIndexFixingDate(Currency&amp;"ibor"&amp;Tenor,BB2256,Trigger)</f>
        <v>55215</v>
      </c>
      <c r="BB2256" s="98">
        <f>_xll.qlCalendarAdvance(Calendar,BB2255,AZ2256,"f",,Trigger)</f>
        <v>55219</v>
      </c>
      <c r="BC2256" s="98">
        <f>_xll.qlInterestRateIndexMaturity(Currency&amp;"ibor"&amp;Tenor,BB2256,Trigger)</f>
        <v>55403</v>
      </c>
      <c r="BD2256" s="242" t="e">
        <f>_xll.qlIndexFixing($AD$5,BA2256,TRUE,_xll.ohTrigger(Trigger,Trigger6M))</f>
        <v>#NUM!</v>
      </c>
      <c r="BE2256" s="242">
        <f>IFERROR(_xll.qlIndexFixing($BF$1,BA2256,,_xll.ohTrigger(Trigger,Trigger6M)),#N/A)</f>
        <v>1.5359175785384325E-2</v>
      </c>
    </row>
    <row r="2257" spans="52:57" ht="11.25" customHeight="1" x14ac:dyDescent="0.25">
      <c r="AZ2257" s="99" t="s">
        <v>83</v>
      </c>
      <c r="BA2257" s="98">
        <f>_xll.qlInterestRateIndexFixingDate(Currency&amp;"ibor"&amp;Tenor,BB2257,Trigger)</f>
        <v>55222</v>
      </c>
      <c r="BB2257" s="98">
        <f>_xll.qlCalendarAdvance(Calendar,BB2256,AZ2257,"f",,Trigger)</f>
        <v>55226</v>
      </c>
      <c r="BC2257" s="98">
        <f>_xll.qlInterestRateIndexMaturity(Currency&amp;"ibor"&amp;Tenor,BB2257,Trigger)</f>
        <v>55410</v>
      </c>
      <c r="BD2257" s="242" t="e">
        <f>_xll.qlIndexFixing($AD$5,BA2257,TRUE,_xll.ohTrigger(Trigger,Trigger6M))</f>
        <v>#NUM!</v>
      </c>
      <c r="BE2257" s="242">
        <f>IFERROR(_xll.qlIndexFixing($BF$1,BA2257,,_xll.ohTrigger(Trigger,Trigger6M)),#N/A)</f>
        <v>1.5355419059225474E-2</v>
      </c>
    </row>
    <row r="2258" spans="52:57" ht="11.25" customHeight="1" x14ac:dyDescent="0.25">
      <c r="AZ2258" s="99" t="s">
        <v>83</v>
      </c>
      <c r="BA2258" s="98">
        <f>_xll.qlInterestRateIndexFixingDate(Currency&amp;"ibor"&amp;Tenor,BB2258,Trigger)</f>
        <v>55229</v>
      </c>
      <c r="BB2258" s="98">
        <f>_xll.qlCalendarAdvance(Calendar,BB2257,AZ2258,"f",,Trigger)</f>
        <v>55233</v>
      </c>
      <c r="BC2258" s="98">
        <f>_xll.qlInterestRateIndexMaturity(Currency&amp;"ibor"&amp;Tenor,BB2258,Trigger)</f>
        <v>55417</v>
      </c>
      <c r="BD2258" s="242" t="e">
        <f>_xll.qlIndexFixing($AD$5,BA2258,TRUE,_xll.ohTrigger(Trigger,Trigger6M))</f>
        <v>#NUM!</v>
      </c>
      <c r="BE2258" s="242">
        <f>IFERROR(_xll.qlIndexFixing($BF$1,BA2258,,_xll.ohTrigger(Trigger,Trigger6M)),#N/A)</f>
        <v>1.5351685571572961E-2</v>
      </c>
    </row>
    <row r="2259" spans="52:57" ht="11.25" customHeight="1" x14ac:dyDescent="0.25">
      <c r="AZ2259" s="99" t="s">
        <v>83</v>
      </c>
      <c r="BA2259" s="98">
        <f>_xll.qlInterestRateIndexFixingDate(Currency&amp;"ibor"&amp;Tenor,BB2259,Trigger)</f>
        <v>55236</v>
      </c>
      <c r="BB2259" s="98">
        <f>_xll.qlCalendarAdvance(Calendar,BB2258,AZ2259,"f",,Trigger)</f>
        <v>55240</v>
      </c>
      <c r="BC2259" s="98">
        <f>_xll.qlInterestRateIndexMaturity(Currency&amp;"ibor"&amp;Tenor,BB2259,Trigger)</f>
        <v>55424</v>
      </c>
      <c r="BD2259" s="242" t="e">
        <f>_xll.qlIndexFixing($AD$5,BA2259,TRUE,_xll.ohTrigger(Trigger,Trigger6M))</f>
        <v>#NUM!</v>
      </c>
      <c r="BE2259" s="242">
        <f>IFERROR(_xll.qlIndexFixing($BF$1,BA2259,,_xll.ohTrigger(Trigger,Trigger6M)),#N/A)</f>
        <v>1.5347975385473743E-2</v>
      </c>
    </row>
    <row r="2260" spans="52:57" ht="11.25" customHeight="1" x14ac:dyDescent="0.25">
      <c r="AZ2260" s="99" t="s">
        <v>83</v>
      </c>
      <c r="BA2260" s="98">
        <f>_xll.qlInterestRateIndexFixingDate(Currency&amp;"ibor"&amp;Tenor,BB2260,Trigger)</f>
        <v>55241</v>
      </c>
      <c r="BB2260" s="98">
        <f>_xll.qlCalendarAdvance(Calendar,BB2259,AZ2260,"f",,Trigger)</f>
        <v>55247</v>
      </c>
      <c r="BC2260" s="98">
        <f>_xll.qlInterestRateIndexMaturity(Currency&amp;"ibor"&amp;Tenor,BB2260,Trigger)</f>
        <v>55430</v>
      </c>
      <c r="BD2260" s="242" t="e">
        <f>_xll.qlIndexFixing($AD$5,BA2260,TRUE,_xll.ohTrigger(Trigger,Trigger6M))</f>
        <v>#NUM!</v>
      </c>
      <c r="BE2260" s="242">
        <f>IFERROR(_xll.qlIndexFixing($BF$1,BA2260,,_xll.ohTrigger(Trigger,Trigger6M)),#N/A)</f>
        <v>1.534421765987371E-2</v>
      </c>
    </row>
    <row r="2261" spans="52:57" ht="11.25" customHeight="1" x14ac:dyDescent="0.25">
      <c r="AZ2261" s="99" t="s">
        <v>83</v>
      </c>
      <c r="BA2261" s="98">
        <f>_xll.qlInterestRateIndexFixingDate(Currency&amp;"ibor"&amp;Tenor,BB2261,Trigger)</f>
        <v>55250</v>
      </c>
      <c r="BB2261" s="98">
        <f>_xll.qlCalendarAdvance(Calendar,BB2260,AZ2261,"f",,Trigger)</f>
        <v>55254</v>
      </c>
      <c r="BC2261" s="98">
        <f>_xll.qlInterestRateIndexMaturity(Currency&amp;"ibor"&amp;Tenor,BB2261,Trigger)</f>
        <v>55437</v>
      </c>
      <c r="BD2261" s="242" t="e">
        <f>_xll.qlIndexFixing($AD$5,BA2261,TRUE,_xll.ohTrigger(Trigger,Trigger6M))</f>
        <v>#NUM!</v>
      </c>
      <c r="BE2261" s="242">
        <f>IFERROR(_xll.qlIndexFixing($BF$1,BA2261,,_xll.ohTrigger(Trigger,Trigger6M)),#N/A)</f>
        <v>1.5340552726413608E-2</v>
      </c>
    </row>
    <row r="2262" spans="52:57" ht="11.25" customHeight="1" x14ac:dyDescent="0.25">
      <c r="AZ2262" s="99" t="s">
        <v>83</v>
      </c>
      <c r="BA2262" s="98">
        <f>_xll.qlInterestRateIndexFixingDate(Currency&amp;"ibor"&amp;Tenor,BB2262,Trigger)</f>
        <v>55257</v>
      </c>
      <c r="BB2262" s="98">
        <f>_xll.qlCalendarAdvance(Calendar,BB2261,AZ2262,"f",,Trigger)</f>
        <v>55261</v>
      </c>
      <c r="BC2262" s="98">
        <f>_xll.qlInterestRateIndexMaturity(Currency&amp;"ibor"&amp;Tenor,BB2262,Trigger)</f>
        <v>55444</v>
      </c>
      <c r="BD2262" s="242" t="e">
        <f>_xll.qlIndexFixing($AD$5,BA2262,TRUE,_xll.ohTrigger(Trigger,Trigger6M))</f>
        <v>#NUM!</v>
      </c>
      <c r="BE2262" s="242">
        <f>IFERROR(_xll.qlIndexFixing($BF$1,BA2262,,_xll.ohTrigger(Trigger,Trigger6M)),#N/A)</f>
        <v>1.5336911278112243E-2</v>
      </c>
    </row>
    <row r="2263" spans="52:57" ht="11.25" customHeight="1" x14ac:dyDescent="0.25">
      <c r="AZ2263" s="99" t="s">
        <v>83</v>
      </c>
      <c r="BA2263" s="98">
        <f>_xll.qlInterestRateIndexFixingDate(Currency&amp;"ibor"&amp;Tenor,BB2263,Trigger)</f>
        <v>55264</v>
      </c>
      <c r="BB2263" s="98">
        <f>_xll.qlCalendarAdvance(Calendar,BB2262,AZ2263,"f",,Trigger)</f>
        <v>55268</v>
      </c>
      <c r="BC2263" s="98">
        <f>_xll.qlInterestRateIndexMaturity(Currency&amp;"ibor"&amp;Tenor,BB2263,Trigger)</f>
        <v>55451</v>
      </c>
      <c r="BD2263" s="242" t="e">
        <f>_xll.qlIndexFixing($AD$5,BA2263,TRUE,_xll.ohTrigger(Trigger,Trigger6M))</f>
        <v>#NUM!</v>
      </c>
      <c r="BE2263" s="242">
        <f>IFERROR(_xll.qlIndexFixing($BF$1,BA2263,,_xll.ohTrigger(Trigger,Trigger6M)),#N/A)</f>
        <v>1.533329337801514E-2</v>
      </c>
    </row>
    <row r="2264" spans="52:57" ht="11.25" customHeight="1" x14ac:dyDescent="0.25">
      <c r="AZ2264" s="99" t="s">
        <v>83</v>
      </c>
      <c r="BA2264" s="98">
        <f>_xll.qlInterestRateIndexFixingDate(Currency&amp;"ibor"&amp;Tenor,BB2264,Trigger)</f>
        <v>55270</v>
      </c>
      <c r="BB2264" s="98">
        <f>_xll.qlCalendarAdvance(Calendar,BB2263,AZ2264,"f",,Trigger)</f>
        <v>55275</v>
      </c>
      <c r="BC2264" s="98">
        <f>_xll.qlInterestRateIndexMaturity(Currency&amp;"ibor"&amp;Tenor,BB2264,Trigger)</f>
        <v>55459</v>
      </c>
      <c r="BD2264" s="242" t="e">
        <f>_xll.qlIndexFixing($AD$5,BA2264,TRUE,_xll.ohTrigger(Trigger,Trigger6M))</f>
        <v>#NUM!</v>
      </c>
      <c r="BE2264" s="242">
        <f>IFERROR(_xll.qlIndexFixing($BF$1,BA2264,,_xll.ohTrigger(Trigger,Trigger6M)),#N/A)</f>
        <v>1.5329776184935421E-2</v>
      </c>
    </row>
    <row r="2265" spans="52:57" ht="11.25" customHeight="1" x14ac:dyDescent="0.25">
      <c r="AZ2265" s="99" t="s">
        <v>83</v>
      </c>
      <c r="BA2265" s="98">
        <f>_xll.qlInterestRateIndexFixingDate(Currency&amp;"ibor"&amp;Tenor,BB2265,Trigger)</f>
        <v>55278</v>
      </c>
      <c r="BB2265" s="98">
        <f>_xll.qlCalendarAdvance(Calendar,BB2264,AZ2265,"f",,Trigger)</f>
        <v>55282</v>
      </c>
      <c r="BC2265" s="98">
        <f>_xll.qlInterestRateIndexMaturity(Currency&amp;"ibor"&amp;Tenor,BB2265,Trigger)</f>
        <v>55466</v>
      </c>
      <c r="BD2265" s="242" t="e">
        <f>_xll.qlIndexFixing($AD$5,BA2265,TRUE,_xll.ohTrigger(Trigger,Trigger6M))</f>
        <v>#NUM!</v>
      </c>
      <c r="BE2265" s="242">
        <f>IFERROR(_xll.qlIndexFixing($BF$1,BA2265,,_xll.ohTrigger(Trigger,Trigger6M)),#N/A)</f>
        <v>1.5326207132155148E-2</v>
      </c>
    </row>
    <row r="2266" spans="52:57" ht="11.25" customHeight="1" x14ac:dyDescent="0.25">
      <c r="AZ2266" s="99" t="s">
        <v>83</v>
      </c>
      <c r="BA2266" s="98">
        <f>_xll.qlInterestRateIndexFixingDate(Currency&amp;"ibor"&amp;Tenor,BB2266,Trigger)</f>
        <v>55285</v>
      </c>
      <c r="BB2266" s="98">
        <f>_xll.qlCalendarAdvance(Calendar,BB2265,AZ2266,"f",,Trigger)</f>
        <v>55289</v>
      </c>
      <c r="BC2266" s="98">
        <f>_xll.qlInterestRateIndexMaturity(Currency&amp;"ibor"&amp;Tenor,BB2266,Trigger)</f>
        <v>55473</v>
      </c>
      <c r="BD2266" s="242" t="e">
        <f>_xll.qlIndexFixing($AD$5,BA2266,TRUE,_xll.ohTrigger(Trigger,Trigger6M))</f>
        <v>#NUM!</v>
      </c>
      <c r="BE2266" s="242">
        <f>IFERROR(_xll.qlIndexFixing($BF$1,BA2266,,_xll.ohTrigger(Trigger,Trigger6M)),#N/A)</f>
        <v>1.5322661822265137E-2</v>
      </c>
    </row>
    <row r="2267" spans="52:57" ht="11.25" customHeight="1" x14ac:dyDescent="0.25">
      <c r="AZ2267" s="99" t="s">
        <v>83</v>
      </c>
      <c r="BA2267" s="98">
        <f>_xll.qlInterestRateIndexFixingDate(Currency&amp;"ibor"&amp;Tenor,BB2267,Trigger)</f>
        <v>55292</v>
      </c>
      <c r="BB2267" s="98">
        <f>_xll.qlCalendarAdvance(Calendar,BB2266,AZ2267,"f",,Trigger)</f>
        <v>55296</v>
      </c>
      <c r="BC2267" s="98">
        <f>_xll.qlInterestRateIndexMaturity(Currency&amp;"ibor"&amp;Tenor,BB2267,Trigger)</f>
        <v>55480</v>
      </c>
      <c r="BD2267" s="242" t="e">
        <f>_xll.qlIndexFixing($AD$5,BA2267,TRUE,_xll.ohTrigger(Trigger,Trigger6M))</f>
        <v>#NUM!</v>
      </c>
      <c r="BE2267" s="242">
        <f>IFERROR(_xll.qlIndexFixing($BF$1,BA2267,,_xll.ohTrigger(Trigger,Trigger6M)),#N/A)</f>
        <v>1.5319140318315388E-2</v>
      </c>
    </row>
    <row r="2268" spans="52:57" ht="11.25" customHeight="1" x14ac:dyDescent="0.25">
      <c r="AZ2268" s="99" t="s">
        <v>83</v>
      </c>
      <c r="BA2268" s="98">
        <f>_xll.qlInterestRateIndexFixingDate(Currency&amp;"ibor"&amp;Tenor,BB2268,Trigger)</f>
        <v>55299</v>
      </c>
      <c r="BB2268" s="98">
        <f>_xll.qlCalendarAdvance(Calendar,BB2267,AZ2268,"f",,Trigger)</f>
        <v>55303</v>
      </c>
      <c r="BC2268" s="98">
        <f>_xll.qlInterestRateIndexMaturity(Currency&amp;"ibor"&amp;Tenor,BB2268,Trigger)</f>
        <v>55487</v>
      </c>
      <c r="BD2268" s="242" t="e">
        <f>_xll.qlIndexFixing($AD$5,BA2268,TRUE,_xll.ohTrigger(Trigger,Trigger6M))</f>
        <v>#NUM!</v>
      </c>
      <c r="BE2268" s="242">
        <f>IFERROR(_xll.qlIndexFixing($BF$1,BA2268,,_xll.ohTrigger(Trigger,Trigger6M)),#N/A)</f>
        <v>1.5315642683352863E-2</v>
      </c>
    </row>
    <row r="2269" spans="52:57" ht="11.25" customHeight="1" x14ac:dyDescent="0.25">
      <c r="AZ2269" s="99" t="s">
        <v>83</v>
      </c>
      <c r="BA2269" s="98">
        <f>_xll.qlInterestRateIndexFixingDate(Currency&amp;"ibor"&amp;Tenor,BB2269,Trigger)</f>
        <v>55306</v>
      </c>
      <c r="BB2269" s="98">
        <f>_xll.qlCalendarAdvance(Calendar,BB2268,AZ2269,"f",,Trigger)</f>
        <v>55310</v>
      </c>
      <c r="BC2269" s="98">
        <f>_xll.qlInterestRateIndexMaturity(Currency&amp;"ibor"&amp;Tenor,BB2269,Trigger)</f>
        <v>55493</v>
      </c>
      <c r="BD2269" s="242" t="e">
        <f>_xll.qlIndexFixing($AD$5,BA2269,TRUE,_xll.ohTrigger(Trigger,Trigger6M))</f>
        <v>#NUM!</v>
      </c>
      <c r="BE2269" s="242">
        <f>IFERROR(_xll.qlIndexFixing($BF$1,BA2269,,_xll.ohTrigger(Trigger,Trigger6M)),#N/A)</f>
        <v>1.5312084020350463E-2</v>
      </c>
    </row>
    <row r="2270" spans="52:57" ht="11.25" customHeight="1" x14ac:dyDescent="0.25">
      <c r="AZ2270" s="99" t="s">
        <v>83</v>
      </c>
      <c r="BA2270" s="98">
        <f>_xll.qlInterestRateIndexFixingDate(Currency&amp;"ibor"&amp;Tenor,BB2270,Trigger)</f>
        <v>55313</v>
      </c>
      <c r="BB2270" s="98">
        <f>_xll.qlCalendarAdvance(Calendar,BB2269,AZ2270,"f",,Trigger)</f>
        <v>55317</v>
      </c>
      <c r="BC2270" s="98">
        <f>_xll.qlInterestRateIndexMaturity(Currency&amp;"ibor"&amp;Tenor,BB2270,Trigger)</f>
        <v>55500</v>
      </c>
      <c r="BD2270" s="242" t="e">
        <f>_xll.qlIndexFixing($AD$5,BA2270,TRUE,_xll.ohTrigger(Trigger,Trigger6M))</f>
        <v>#NUM!</v>
      </c>
      <c r="BE2270" s="242">
        <f>IFERROR(_xll.qlIndexFixing($BF$1,BA2270,,_xll.ohTrigger(Trigger,Trigger6M)),#N/A)</f>
        <v>1.53086327230055E-2</v>
      </c>
    </row>
    <row r="2271" spans="52:57" ht="11.25" customHeight="1" x14ac:dyDescent="0.25">
      <c r="AZ2271" s="99" t="s">
        <v>83</v>
      </c>
      <c r="BA2271" s="98">
        <f>_xll.qlInterestRateIndexFixingDate(Currency&amp;"ibor"&amp;Tenor,BB2271,Trigger)</f>
        <v>55320</v>
      </c>
      <c r="BB2271" s="98">
        <f>_xll.qlCalendarAdvance(Calendar,BB2270,AZ2271,"f",,Trigger)</f>
        <v>55324</v>
      </c>
      <c r="BC2271" s="98">
        <f>_xll.qlInterestRateIndexMaturity(Currency&amp;"ibor"&amp;Tenor,BB2271,Trigger)</f>
        <v>55507</v>
      </c>
      <c r="BD2271" s="242" t="e">
        <f>_xll.qlIndexFixing($AD$5,BA2271,TRUE,_xll.ohTrigger(Trigger,Trigger6M))</f>
        <v>#NUM!</v>
      </c>
      <c r="BE2271" s="242">
        <f>IFERROR(_xll.qlIndexFixing($BF$1,BA2271,,_xll.ohTrigger(Trigger,Trigger6M)),#N/A)</f>
        <v>1.5305205478246906E-2</v>
      </c>
    </row>
    <row r="2272" spans="52:57" ht="11.25" customHeight="1" x14ac:dyDescent="0.25">
      <c r="AZ2272" s="99" t="s">
        <v>83</v>
      </c>
      <c r="BA2272" s="98">
        <f>_xll.qlInterestRateIndexFixingDate(Currency&amp;"ibor"&amp;Tenor,BB2272,Trigger)</f>
        <v>55327</v>
      </c>
      <c r="BB2272" s="98">
        <f>_xll.qlCalendarAdvance(Calendar,BB2271,AZ2272,"f",,Trigger)</f>
        <v>55331</v>
      </c>
      <c r="BC2272" s="98">
        <f>_xll.qlInterestRateIndexMaturity(Currency&amp;"ibor"&amp;Tenor,BB2272,Trigger)</f>
        <v>55514</v>
      </c>
      <c r="BD2272" s="242" t="e">
        <f>_xll.qlIndexFixing($AD$5,BA2272,TRUE,_xll.ohTrigger(Trigger,Trigger6M))</f>
        <v>#NUM!</v>
      </c>
      <c r="BE2272" s="242">
        <f>IFERROR(_xll.qlIndexFixing($BF$1,BA2272,,_xll.ohTrigger(Trigger,Trigger6M)),#N/A)</f>
        <v>1.5301802349125888E-2</v>
      </c>
    </row>
    <row r="2273" spans="52:57" ht="11.25" customHeight="1" x14ac:dyDescent="0.25">
      <c r="AZ2273" s="99" t="s">
        <v>83</v>
      </c>
      <c r="BA2273" s="98">
        <f>_xll.qlInterestRateIndexFixingDate(Currency&amp;"ibor"&amp;Tenor,BB2273,Trigger)</f>
        <v>55334</v>
      </c>
      <c r="BB2273" s="98">
        <f>_xll.qlCalendarAdvance(Calendar,BB2272,AZ2273,"f",,Trigger)</f>
        <v>55338</v>
      </c>
      <c r="BC2273" s="98">
        <f>_xll.qlInterestRateIndexMaturity(Currency&amp;"ibor"&amp;Tenor,BB2273,Trigger)</f>
        <v>55522</v>
      </c>
      <c r="BD2273" s="242" t="e">
        <f>_xll.qlIndexFixing($AD$5,BA2273,TRUE,_xll.ohTrigger(Trigger,Trigger6M))</f>
        <v>#NUM!</v>
      </c>
      <c r="BE2273" s="242">
        <f>IFERROR(_xll.qlIndexFixing($BF$1,BA2273,,_xll.ohTrigger(Trigger,Trigger6M)),#N/A)</f>
        <v>1.5298514750173275E-2</v>
      </c>
    </row>
    <row r="2274" spans="52:57" ht="11.25" customHeight="1" x14ac:dyDescent="0.25">
      <c r="AZ2274" s="99" t="s">
        <v>83</v>
      </c>
      <c r="BA2274" s="98">
        <f>_xll.qlInterestRateIndexFixingDate(Currency&amp;"ibor"&amp;Tenor,BB2274,Trigger)</f>
        <v>55341</v>
      </c>
      <c r="BB2274" s="98">
        <f>_xll.qlCalendarAdvance(Calendar,BB2273,AZ2274,"f",,Trigger)</f>
        <v>55345</v>
      </c>
      <c r="BC2274" s="98">
        <f>_xll.qlInterestRateIndexMaturity(Currency&amp;"ibor"&amp;Tenor,BB2274,Trigger)</f>
        <v>55529</v>
      </c>
      <c r="BD2274" s="242" t="e">
        <f>_xll.qlIndexFixing($AD$5,BA2274,TRUE,_xll.ohTrigger(Trigger,Trigger6M))</f>
        <v>#NUM!</v>
      </c>
      <c r="BE2274" s="242">
        <f>IFERROR(_xll.qlIndexFixing($BF$1,BA2274,,_xll.ohTrigger(Trigger,Trigger6M)),#N/A)</f>
        <v>1.529516165322448E-2</v>
      </c>
    </row>
    <row r="2275" spans="52:57" ht="11.25" customHeight="1" x14ac:dyDescent="0.25">
      <c r="AZ2275" s="99" t="s">
        <v>83</v>
      </c>
      <c r="BA2275" s="98">
        <f>_xll.qlInterestRateIndexFixingDate(Currency&amp;"ibor"&amp;Tenor,BB2275,Trigger)</f>
        <v>55348</v>
      </c>
      <c r="BB2275" s="98">
        <f>_xll.qlCalendarAdvance(Calendar,BB2274,AZ2275,"f",,Trigger)</f>
        <v>55352</v>
      </c>
      <c r="BC2275" s="98">
        <f>_xll.qlInterestRateIndexMaturity(Currency&amp;"ibor"&amp;Tenor,BB2275,Trigger)</f>
        <v>55536</v>
      </c>
      <c r="BD2275" s="242" t="e">
        <f>_xll.qlIndexFixing($AD$5,BA2275,TRUE,_xll.ohTrigger(Trigger,Trigger6M))</f>
        <v>#NUM!</v>
      </c>
      <c r="BE2275" s="242">
        <f>IFERROR(_xll.qlIndexFixing($BF$1,BA2275,,_xll.ohTrigger(Trigger,Trigger6M)),#N/A)</f>
        <v>1.5291832866627678E-2</v>
      </c>
    </row>
    <row r="2276" spans="52:57" ht="11.25" customHeight="1" x14ac:dyDescent="0.25">
      <c r="AZ2276" s="99" t="s">
        <v>83</v>
      </c>
      <c r="BA2276" s="98">
        <f>_xll.qlInterestRateIndexFixingDate(Currency&amp;"ibor"&amp;Tenor,BB2276,Trigger)</f>
        <v>55355</v>
      </c>
      <c r="BB2276" s="98">
        <f>_xll.qlCalendarAdvance(Calendar,BB2275,AZ2276,"f",,Trigger)</f>
        <v>55359</v>
      </c>
      <c r="BC2276" s="98">
        <f>_xll.qlInterestRateIndexMaturity(Currency&amp;"ibor"&amp;Tenor,BB2276,Trigger)</f>
        <v>55543</v>
      </c>
      <c r="BD2276" s="242" t="e">
        <f>_xll.qlIndexFixing($AD$5,BA2276,TRUE,_xll.ohTrigger(Trigger,Trigger6M))</f>
        <v>#NUM!</v>
      </c>
      <c r="BE2276" s="242">
        <f>IFERROR(_xll.qlIndexFixing($BF$1,BA2276,,_xll.ohTrigger(Trigger,Trigger6M)),#N/A)</f>
        <v>1.5288528453436341E-2</v>
      </c>
    </row>
    <row r="2277" spans="52:57" ht="11.25" customHeight="1" x14ac:dyDescent="0.25">
      <c r="AZ2277" s="99" t="s">
        <v>83</v>
      </c>
      <c r="BA2277" s="98">
        <f>_xll.qlInterestRateIndexFixingDate(Currency&amp;"ibor"&amp;Tenor,BB2277,Trigger)</f>
        <v>55362</v>
      </c>
      <c r="BB2277" s="98">
        <f>_xll.qlCalendarAdvance(Calendar,BB2276,AZ2277,"f",,Trigger)</f>
        <v>55366</v>
      </c>
      <c r="BC2277" s="98">
        <f>_xll.qlInterestRateIndexMaturity(Currency&amp;"ibor"&amp;Tenor,BB2277,Trigger)</f>
        <v>55550</v>
      </c>
      <c r="BD2277" s="242" t="e">
        <f>_xll.qlIndexFixing($AD$5,BA2277,TRUE,_xll.ohTrigger(Trigger,Trigger6M))</f>
        <v>#NUM!</v>
      </c>
      <c r="BE2277" s="242">
        <f>IFERROR(_xll.qlIndexFixing($BF$1,BA2277,,_xll.ohTrigger(Trigger,Trigger6M)),#N/A)</f>
        <v>1.5285248476704819E-2</v>
      </c>
    </row>
    <row r="2278" spans="52:57" ht="11.25" customHeight="1" x14ac:dyDescent="0.25">
      <c r="AZ2278" s="99" t="s">
        <v>83</v>
      </c>
      <c r="BA2278" s="98">
        <f>_xll.qlInterestRateIndexFixingDate(Currency&amp;"ibor"&amp;Tenor,BB2278,Trigger)</f>
        <v>55369</v>
      </c>
      <c r="BB2278" s="98">
        <f>_xll.qlCalendarAdvance(Calendar,BB2277,AZ2278,"f",,Trigger)</f>
        <v>55373</v>
      </c>
      <c r="BC2278" s="98">
        <f>_xll.qlInterestRateIndexMaturity(Currency&amp;"ibor"&amp;Tenor,BB2278,Trigger)</f>
        <v>55557</v>
      </c>
      <c r="BD2278" s="242" t="e">
        <f>_xll.qlIndexFixing($AD$5,BA2278,TRUE,_xll.ohTrigger(Trigger,Trigger6M))</f>
        <v>#NUM!</v>
      </c>
      <c r="BE2278" s="242">
        <f>IFERROR(_xll.qlIndexFixing($BF$1,BA2278,,_xll.ohTrigger(Trigger,Trigger6M)),#N/A)</f>
        <v>1.5281992999487888E-2</v>
      </c>
    </row>
    <row r="2279" spans="52:57" ht="11.25" customHeight="1" x14ac:dyDescent="0.25">
      <c r="AZ2279" s="99" t="s">
        <v>83</v>
      </c>
      <c r="BA2279" s="98">
        <f>_xll.qlInterestRateIndexFixingDate(Currency&amp;"ibor"&amp;Tenor,BB2279,Trigger)</f>
        <v>55376</v>
      </c>
      <c r="BB2279" s="98">
        <f>_xll.qlCalendarAdvance(Calendar,BB2278,AZ2279,"f",,Trigger)</f>
        <v>55380</v>
      </c>
      <c r="BC2279" s="98">
        <f>_xll.qlInterestRateIndexMaturity(Currency&amp;"ibor"&amp;Tenor,BB2279,Trigger)</f>
        <v>55564</v>
      </c>
      <c r="BD2279" s="242" t="e">
        <f>_xll.qlIndexFixing($AD$5,BA2279,TRUE,_xll.ohTrigger(Trigger,Trigger6M))</f>
        <v>#NUM!</v>
      </c>
      <c r="BE2279" s="242">
        <f>IFERROR(_xll.qlIndexFixing($BF$1,BA2279,,_xll.ohTrigger(Trigger,Trigger6M)),#N/A)</f>
        <v>1.5278762084839892E-2</v>
      </c>
    </row>
    <row r="2280" spans="52:57" ht="11.25" customHeight="1" x14ac:dyDescent="0.25">
      <c r="AZ2280" s="99" t="s">
        <v>83</v>
      </c>
      <c r="BA2280" s="98">
        <f>_xll.qlInterestRateIndexFixingDate(Currency&amp;"ibor"&amp;Tenor,BB2280,Trigger)</f>
        <v>55383</v>
      </c>
      <c r="BB2280" s="98">
        <f>_xll.qlCalendarAdvance(Calendar,BB2279,AZ2280,"f",,Trigger)</f>
        <v>55387</v>
      </c>
      <c r="BC2280" s="98">
        <f>_xll.qlInterestRateIndexMaturity(Currency&amp;"ibor"&amp;Tenor,BB2280,Trigger)</f>
        <v>55571</v>
      </c>
      <c r="BD2280" s="242" t="e">
        <f>_xll.qlIndexFixing($AD$5,BA2280,TRUE,_xll.ohTrigger(Trigger,Trigger6M))</f>
        <v>#NUM!</v>
      </c>
      <c r="BE2280" s="242">
        <f>IFERROR(_xll.qlIndexFixing($BF$1,BA2280,,_xll.ohTrigger(Trigger,Trigger6M)),#N/A)</f>
        <v>1.5275555795816478E-2</v>
      </c>
    </row>
    <row r="2281" spans="52:57" ht="11.25" customHeight="1" x14ac:dyDescent="0.25">
      <c r="AZ2281" s="99" t="s">
        <v>83</v>
      </c>
      <c r="BA2281" s="98">
        <f>_xll.qlInterestRateIndexFixingDate(Currency&amp;"ibor"&amp;Tenor,BB2281,Trigger)</f>
        <v>55390</v>
      </c>
      <c r="BB2281" s="98">
        <f>_xll.qlCalendarAdvance(Calendar,BB2280,AZ2281,"f",,Trigger)</f>
        <v>55394</v>
      </c>
      <c r="BC2281" s="98">
        <f>_xll.qlInterestRateIndexMaturity(Currency&amp;"ibor"&amp;Tenor,BB2281,Trigger)</f>
        <v>55578</v>
      </c>
      <c r="BD2281" s="242" t="e">
        <f>_xll.qlIndexFixing($AD$5,BA2281,TRUE,_xll.ohTrigger(Trigger,Trigger6M))</f>
        <v>#NUM!</v>
      </c>
      <c r="BE2281" s="242">
        <f>IFERROR(_xll.qlIndexFixing($BF$1,BA2281,,_xll.ohTrigger(Trigger,Trigger6M)),#N/A)</f>
        <v>1.5272374195474598E-2</v>
      </c>
    </row>
    <row r="2282" spans="52:57" ht="11.25" customHeight="1" x14ac:dyDescent="0.25">
      <c r="AZ2282" s="99" t="s">
        <v>83</v>
      </c>
      <c r="BA2282" s="98">
        <f>_xll.qlInterestRateIndexFixingDate(Currency&amp;"ibor"&amp;Tenor,BB2282,Trigger)</f>
        <v>55397</v>
      </c>
      <c r="BB2282" s="98">
        <f>_xll.qlCalendarAdvance(Calendar,BB2281,AZ2282,"f",,Trigger)</f>
        <v>55401</v>
      </c>
      <c r="BC2282" s="98">
        <f>_xll.qlInterestRateIndexMaturity(Currency&amp;"ibor"&amp;Tenor,BB2282,Trigger)</f>
        <v>55583</v>
      </c>
      <c r="BD2282" s="242" t="e">
        <f>_xll.qlIndexFixing($AD$5,BA2282,TRUE,_xll.ohTrigger(Trigger,Trigger6M))</f>
        <v>#NUM!</v>
      </c>
      <c r="BE2282" s="242">
        <f>IFERROR(_xll.qlIndexFixing($BF$1,BA2282,,_xll.ohTrigger(Trigger,Trigger6M)),#N/A)</f>
        <v>1.5269005393888098E-2</v>
      </c>
    </row>
    <row r="2283" spans="52:57" ht="11.25" customHeight="1" x14ac:dyDescent="0.25">
      <c r="AZ2283" s="99" t="s">
        <v>83</v>
      </c>
      <c r="BA2283" s="98">
        <f>_xll.qlInterestRateIndexFixingDate(Currency&amp;"ibor"&amp;Tenor,BB2283,Trigger)</f>
        <v>55404</v>
      </c>
      <c r="BB2283" s="98">
        <f>_xll.qlCalendarAdvance(Calendar,BB2282,AZ2283,"f",,Trigger)</f>
        <v>55408</v>
      </c>
      <c r="BC2283" s="98">
        <f>_xll.qlInterestRateIndexMaturity(Currency&amp;"ibor"&amp;Tenor,BB2283,Trigger)</f>
        <v>55590</v>
      </c>
      <c r="BD2283" s="242" t="e">
        <f>_xll.qlIndexFixing($AD$5,BA2283,TRUE,_xll.ohTrigger(Trigger,Trigger6M))</f>
        <v>#NUM!</v>
      </c>
      <c r="BE2283" s="242">
        <f>IFERROR(_xll.qlIndexFixing($BF$1,BA2283,,_xll.ohTrigger(Trigger,Trigger6M)),#N/A)</f>
        <v>1.5265870036875398E-2</v>
      </c>
    </row>
    <row r="2284" spans="52:57" ht="11.25" customHeight="1" x14ac:dyDescent="0.25">
      <c r="AZ2284" s="99" t="s">
        <v>83</v>
      </c>
      <c r="BA2284" s="98">
        <f>_xll.qlInterestRateIndexFixingDate(Currency&amp;"ibor"&amp;Tenor,BB2284,Trigger)</f>
        <v>55411</v>
      </c>
      <c r="BB2284" s="98">
        <f>_xll.qlCalendarAdvance(Calendar,BB2283,AZ2284,"f",,Trigger)</f>
        <v>55415</v>
      </c>
      <c r="BC2284" s="98">
        <f>_xll.qlInterestRateIndexMaturity(Currency&amp;"ibor"&amp;Tenor,BB2284,Trigger)</f>
        <v>55597</v>
      </c>
      <c r="BD2284" s="242" t="e">
        <f>_xll.qlIndexFixing($AD$5,BA2284,TRUE,_xll.ohTrigger(Trigger,Trigger6M))</f>
        <v>#NUM!</v>
      </c>
      <c r="BE2284" s="242">
        <f>IFERROR(_xll.qlIndexFixing($BF$1,BA2284,,_xll.ohTrigger(Trigger,Trigger6M)),#N/A)</f>
        <v>1.5262759546552067E-2</v>
      </c>
    </row>
    <row r="2285" spans="52:57" ht="11.25" customHeight="1" x14ac:dyDescent="0.25">
      <c r="AZ2285" s="99" t="s">
        <v>83</v>
      </c>
      <c r="BA2285" s="98">
        <f>_xll.qlInterestRateIndexFixingDate(Currency&amp;"ibor"&amp;Tenor,BB2285,Trigger)</f>
        <v>55418</v>
      </c>
      <c r="BB2285" s="98">
        <f>_xll.qlCalendarAdvance(Calendar,BB2284,AZ2285,"f",,Trigger)</f>
        <v>55422</v>
      </c>
      <c r="BC2285" s="98">
        <f>_xll.qlInterestRateIndexMaturity(Currency&amp;"ibor"&amp;Tenor,BB2285,Trigger)</f>
        <v>55604</v>
      </c>
      <c r="BD2285" s="242" t="e">
        <f>_xll.qlIndexFixing($AD$5,BA2285,TRUE,_xll.ohTrigger(Trigger,Trigger6M))</f>
        <v>#NUM!</v>
      </c>
      <c r="BE2285" s="242">
        <f>IFERROR(_xll.qlIndexFixing($BF$1,BA2285,,_xll.ohTrigger(Trigger,Trigger6M)),#N/A)</f>
        <v>1.5259673985972277E-2</v>
      </c>
    </row>
    <row r="2286" spans="52:57" ht="11.25" customHeight="1" x14ac:dyDescent="0.25">
      <c r="AZ2286" s="99" t="s">
        <v>83</v>
      </c>
      <c r="BA2286" s="98">
        <f>_xll.qlInterestRateIndexFixingDate(Currency&amp;"ibor"&amp;Tenor,BB2286,Trigger)</f>
        <v>55425</v>
      </c>
      <c r="BB2286" s="98">
        <f>_xll.qlCalendarAdvance(Calendar,BB2285,AZ2286,"f",,Trigger)</f>
        <v>55429</v>
      </c>
      <c r="BC2286" s="98">
        <f>_xll.qlInterestRateIndexMaturity(Currency&amp;"ibor"&amp;Tenor,BB2286,Trigger)</f>
        <v>55612</v>
      </c>
      <c r="BD2286" s="242" t="e">
        <f>_xll.qlIndexFixing($AD$5,BA2286,TRUE,_xll.ohTrigger(Trigger,Trigger6M))</f>
        <v>#NUM!</v>
      </c>
      <c r="BE2286" s="242">
        <f>IFERROR(_xll.qlIndexFixing($BF$1,BA2286,,_xll.ohTrigger(Trigger,Trigger6M)),#N/A)</f>
        <v>1.5256725992256689E-2</v>
      </c>
    </row>
    <row r="2287" spans="52:57" ht="11.25" customHeight="1" x14ac:dyDescent="0.25">
      <c r="AZ2287" s="99" t="s">
        <v>83</v>
      </c>
      <c r="BA2287" s="98">
        <f>_xll.qlInterestRateIndexFixingDate(Currency&amp;"ibor"&amp;Tenor,BB2287,Trigger)</f>
        <v>55432</v>
      </c>
      <c r="BB2287" s="98">
        <f>_xll.qlCalendarAdvance(Calendar,BB2286,AZ2287,"f",,Trigger)</f>
        <v>55436</v>
      </c>
      <c r="BC2287" s="98">
        <f>_xll.qlInterestRateIndexMaturity(Currency&amp;"ibor"&amp;Tenor,BB2287,Trigger)</f>
        <v>55619</v>
      </c>
      <c r="BD2287" s="242" t="e">
        <f>_xll.qlIndexFixing($AD$5,BA2287,TRUE,_xll.ohTrigger(Trigger,Trigger6M))</f>
        <v>#NUM!</v>
      </c>
      <c r="BE2287" s="242">
        <f>IFERROR(_xll.qlIndexFixing($BF$1,BA2287,,_xll.ohTrigger(Trigger,Trigger6M)),#N/A)</f>
        <v>1.5253692163976944E-2</v>
      </c>
    </row>
    <row r="2288" spans="52:57" ht="11.25" customHeight="1" x14ac:dyDescent="0.25">
      <c r="AZ2288" s="99" t="s">
        <v>83</v>
      </c>
      <c r="BA2288" s="98">
        <f>_xll.qlInterestRateIndexFixingDate(Currency&amp;"ibor"&amp;Tenor,BB2288,Trigger)</f>
        <v>55439</v>
      </c>
      <c r="BB2288" s="98">
        <f>_xll.qlCalendarAdvance(Calendar,BB2287,AZ2288,"f",,Trigger)</f>
        <v>55443</v>
      </c>
      <c r="BC2288" s="98">
        <f>_xll.qlInterestRateIndexMaturity(Currency&amp;"ibor"&amp;Tenor,BB2288,Trigger)</f>
        <v>55626</v>
      </c>
      <c r="BD2288" s="242" t="e">
        <f>_xll.qlIndexFixing($AD$5,BA2288,TRUE,_xll.ohTrigger(Trigger,Trigger6M))</f>
        <v>#NUM!</v>
      </c>
      <c r="BE2288" s="242">
        <f>IFERROR(_xll.qlIndexFixing($BF$1,BA2288,,_xll.ohTrigger(Trigger,Trigger6M)),#N/A)</f>
        <v>1.5250683460195966E-2</v>
      </c>
    </row>
    <row r="2289" spans="52:57" ht="11.25" customHeight="1" x14ac:dyDescent="0.25">
      <c r="AZ2289" s="99" t="s">
        <v>83</v>
      </c>
      <c r="BA2289" s="98">
        <f>_xll.qlInterestRateIndexFixingDate(Currency&amp;"ibor"&amp;Tenor,BB2289,Trigger)</f>
        <v>55446</v>
      </c>
      <c r="BB2289" s="98">
        <f>_xll.qlCalendarAdvance(Calendar,BB2288,AZ2289,"f",,Trigger)</f>
        <v>55450</v>
      </c>
      <c r="BC2289" s="98">
        <f>_xll.qlInterestRateIndexMaturity(Currency&amp;"ibor"&amp;Tenor,BB2289,Trigger)</f>
        <v>55633</v>
      </c>
      <c r="BD2289" s="242" t="e">
        <f>_xll.qlIndexFixing($AD$5,BA2289,TRUE,_xll.ohTrigger(Trigger,Trigger6M))</f>
        <v>#NUM!</v>
      </c>
      <c r="BE2289" s="242">
        <f>IFERROR(_xll.qlIndexFixing($BF$1,BA2289,,_xll.ohTrigger(Trigger,Trigger6M)),#N/A)</f>
        <v>1.5247699943971946E-2</v>
      </c>
    </row>
    <row r="2290" spans="52:57" ht="11.25" customHeight="1" x14ac:dyDescent="0.25">
      <c r="AZ2290" s="99" t="s">
        <v>83</v>
      </c>
      <c r="BA2290" s="98">
        <f>_xll.qlInterestRateIndexFixingDate(Currency&amp;"ibor"&amp;Tenor,BB2290,Trigger)</f>
        <v>55453</v>
      </c>
      <c r="BB2290" s="98">
        <f>_xll.qlCalendarAdvance(Calendar,BB2289,AZ2290,"f",,Trigger)</f>
        <v>55457</v>
      </c>
      <c r="BC2290" s="98">
        <f>_xll.qlInterestRateIndexMaturity(Currency&amp;"ibor"&amp;Tenor,BB2290,Trigger)</f>
        <v>55639</v>
      </c>
      <c r="BD2290" s="242" t="e">
        <f>_xll.qlIndexFixing($AD$5,BA2290,TRUE,_xll.ohTrigger(Trigger,Trigger6M))</f>
        <v>#NUM!</v>
      </c>
      <c r="BE2290" s="242">
        <f>IFERROR(_xll.qlIndexFixing($BF$1,BA2290,,_xll.ohTrigger(Trigger,Trigger6M)),#N/A)</f>
        <v>1.5244622336151693E-2</v>
      </c>
    </row>
    <row r="2291" spans="52:57" ht="11.25" customHeight="1" x14ac:dyDescent="0.25">
      <c r="AZ2291" s="99" t="s">
        <v>83</v>
      </c>
      <c r="BA2291" s="98">
        <f>_xll.qlInterestRateIndexFixingDate(Currency&amp;"ibor"&amp;Tenor,BB2291,Trigger)</f>
        <v>55460</v>
      </c>
      <c r="BB2291" s="98">
        <f>_xll.qlCalendarAdvance(Calendar,BB2290,AZ2291,"f",,Trigger)</f>
        <v>55464</v>
      </c>
      <c r="BC2291" s="98">
        <f>_xll.qlInterestRateIndexMaturity(Currency&amp;"ibor"&amp;Tenor,BB2291,Trigger)</f>
        <v>55646</v>
      </c>
      <c r="BD2291" s="242" t="e">
        <f>_xll.qlIndexFixing($AD$5,BA2291,TRUE,_xll.ohTrigger(Trigger,Trigger6M))</f>
        <v>#NUM!</v>
      </c>
      <c r="BE2291" s="242">
        <f>IFERROR(_xll.qlIndexFixing($BF$1,BA2291,,_xll.ohTrigger(Trigger,Trigger6M)),#N/A)</f>
        <v>1.5241687678197245E-2</v>
      </c>
    </row>
    <row r="2292" spans="52:57" ht="11.25" customHeight="1" x14ac:dyDescent="0.25">
      <c r="AZ2292" s="99" t="s">
        <v>83</v>
      </c>
      <c r="BA2292" s="98">
        <f>_xll.qlInterestRateIndexFixingDate(Currency&amp;"ibor"&amp;Tenor,BB2292,Trigger)</f>
        <v>55467</v>
      </c>
      <c r="BB2292" s="98">
        <f>_xll.qlCalendarAdvance(Calendar,BB2291,AZ2292,"f",,Trigger)</f>
        <v>55471</v>
      </c>
      <c r="BC2292" s="98">
        <f>_xll.qlInterestRateIndexMaturity(Currency&amp;"ibor"&amp;Tenor,BB2292,Trigger)</f>
        <v>55653</v>
      </c>
      <c r="BD2292" s="242" t="e">
        <f>_xll.qlIndexFixing($AD$5,BA2292,TRUE,_xll.ohTrigger(Trigger,Trigger6M))</f>
        <v>#NUM!</v>
      </c>
      <c r="BE2292" s="242">
        <f>IFERROR(_xll.qlIndexFixing($BF$1,BA2292,,_xll.ohTrigger(Trigger,Trigger6M)),#N/A)</f>
        <v>1.5238778391380955E-2</v>
      </c>
    </row>
    <row r="2293" spans="52:57" ht="11.25" customHeight="1" x14ac:dyDescent="0.25">
      <c r="AZ2293" s="99" t="s">
        <v>83</v>
      </c>
      <c r="BA2293" s="98">
        <f>_xll.qlInterestRateIndexFixingDate(Currency&amp;"ibor"&amp;Tenor,BB2293,Trigger)</f>
        <v>55474</v>
      </c>
      <c r="BB2293" s="98">
        <f>_xll.qlCalendarAdvance(Calendar,BB2292,AZ2293,"f",,Trigger)</f>
        <v>55478</v>
      </c>
      <c r="BC2293" s="98">
        <f>_xll.qlInterestRateIndexMaturity(Currency&amp;"ibor"&amp;Tenor,BB2293,Trigger)</f>
        <v>55660</v>
      </c>
      <c r="BD2293" s="242" t="e">
        <f>_xll.qlIndexFixing($AD$5,BA2293,TRUE,_xll.ohTrigger(Trigger,Trigger6M))</f>
        <v>#NUM!</v>
      </c>
      <c r="BE2293" s="242">
        <f>IFERROR(_xll.qlIndexFixing($BF$1,BA2293,,_xll.ohTrigger(Trigger,Trigger6M)),#N/A)</f>
        <v>1.5235894538760075E-2</v>
      </c>
    </row>
    <row r="2294" spans="52:57" ht="11.25" customHeight="1" x14ac:dyDescent="0.25">
      <c r="AZ2294" s="99" t="s">
        <v>83</v>
      </c>
      <c r="BA2294" s="98">
        <f>_xll.qlInterestRateIndexFixingDate(Currency&amp;"ibor"&amp;Tenor,BB2294,Trigger)</f>
        <v>55481</v>
      </c>
      <c r="BB2294" s="98">
        <f>_xll.qlCalendarAdvance(Calendar,BB2293,AZ2294,"f",,Trigger)</f>
        <v>55485</v>
      </c>
      <c r="BC2294" s="98">
        <f>_xll.qlInterestRateIndexMaturity(Currency&amp;"ibor"&amp;Tenor,BB2294,Trigger)</f>
        <v>55667</v>
      </c>
      <c r="BD2294" s="242" t="e">
        <f>_xll.qlIndexFixing($AD$5,BA2294,TRUE,_xll.ohTrigger(Trigger,Trigger6M))</f>
        <v>#NUM!</v>
      </c>
      <c r="BE2294" s="242">
        <f>IFERROR(_xll.qlIndexFixing($BF$1,BA2294,,_xll.ohTrigger(Trigger,Trigger6M)),#N/A)</f>
        <v>1.5233036183394489E-2</v>
      </c>
    </row>
    <row r="2295" spans="52:57" ht="11.25" customHeight="1" x14ac:dyDescent="0.25">
      <c r="AZ2295" s="99" t="s">
        <v>83</v>
      </c>
      <c r="BA2295" s="98">
        <f>_xll.qlInterestRateIndexFixingDate(Currency&amp;"ibor"&amp;Tenor,BB2295,Trigger)</f>
        <v>55488</v>
      </c>
      <c r="BB2295" s="98">
        <f>_xll.qlCalendarAdvance(Calendar,BB2294,AZ2295,"f",,Trigger)</f>
        <v>55492</v>
      </c>
      <c r="BC2295" s="98">
        <f>_xll.qlInterestRateIndexMaturity(Currency&amp;"ibor"&amp;Tenor,BB2295,Trigger)</f>
        <v>55675</v>
      </c>
      <c r="BD2295" s="242" t="e">
        <f>_xll.qlIndexFixing($AD$5,BA2295,TRUE,_xll.ohTrigger(Trigger,Trigger6M))</f>
        <v>#NUM!</v>
      </c>
      <c r="BE2295" s="242">
        <f>IFERROR(_xll.qlIndexFixing($BF$1,BA2295,,_xll.ohTrigger(Trigger,Trigger6M)),#N/A)</f>
        <v>1.5230331316659166E-2</v>
      </c>
    </row>
    <row r="2296" spans="52:57" ht="11.25" customHeight="1" x14ac:dyDescent="0.25">
      <c r="AZ2296" s="99" t="s">
        <v>83</v>
      </c>
      <c r="BA2296" s="98">
        <f>_xll.qlInterestRateIndexFixingDate(Currency&amp;"ibor"&amp;Tenor,BB2296,Trigger)</f>
        <v>55495</v>
      </c>
      <c r="BB2296" s="98">
        <f>_xll.qlCalendarAdvance(Calendar,BB2295,AZ2296,"f",,Trigger)</f>
        <v>55499</v>
      </c>
      <c r="BC2296" s="98">
        <f>_xll.qlInterestRateIndexMaturity(Currency&amp;"ibor"&amp;Tenor,BB2296,Trigger)</f>
        <v>55682</v>
      </c>
      <c r="BD2296" s="242" t="e">
        <f>_xll.qlIndexFixing($AD$5,BA2296,TRUE,_xll.ohTrigger(Trigger,Trigger6M))</f>
        <v>#NUM!</v>
      </c>
      <c r="BE2296" s="242">
        <f>IFERROR(_xll.qlIndexFixing($BF$1,BA2296,,_xll.ohTrigger(Trigger,Trigger6M)),#N/A)</f>
        <v>1.5227525879015224E-2</v>
      </c>
    </row>
    <row r="2297" spans="52:57" ht="11.25" customHeight="1" x14ac:dyDescent="0.25">
      <c r="AZ2297" s="99" t="s">
        <v>83</v>
      </c>
      <c r="BA2297" s="98">
        <f>_xll.qlInterestRateIndexFixingDate(Currency&amp;"ibor"&amp;Tenor,BB2297,Trigger)</f>
        <v>55502</v>
      </c>
      <c r="BB2297" s="98">
        <f>_xll.qlCalendarAdvance(Calendar,BB2296,AZ2297,"f",,Trigger)</f>
        <v>55506</v>
      </c>
      <c r="BC2297" s="98">
        <f>_xll.qlInterestRateIndexMaturity(Currency&amp;"ibor"&amp;Tenor,BB2297,Trigger)</f>
        <v>55689</v>
      </c>
      <c r="BD2297" s="242" t="e">
        <f>_xll.qlIndexFixing($AD$5,BA2297,TRUE,_xll.ohTrigger(Trigger,Trigger6M))</f>
        <v>#NUM!</v>
      </c>
      <c r="BE2297" s="242">
        <f>IFERROR(_xll.qlIndexFixing($BF$1,BA2297,,_xll.ohTrigger(Trigger,Trigger6M)),#N/A)</f>
        <v>1.5224746133416057E-2</v>
      </c>
    </row>
    <row r="2298" spans="52:57" ht="11.25" customHeight="1" x14ac:dyDescent="0.25">
      <c r="AZ2298" s="99" t="s">
        <v>83</v>
      </c>
      <c r="BA2298" s="98">
        <f>_xll.qlInterestRateIndexFixingDate(Currency&amp;"ibor"&amp;Tenor,BB2298,Trigger)</f>
        <v>55508</v>
      </c>
      <c r="BB2298" s="98">
        <f>_xll.qlCalendarAdvance(Calendar,BB2297,AZ2298,"f",,Trigger)</f>
        <v>55514</v>
      </c>
      <c r="BC2298" s="98">
        <f>_xll.qlInterestRateIndexMaturity(Currency&amp;"ibor"&amp;Tenor,BB2298,Trigger)</f>
        <v>55697</v>
      </c>
      <c r="BD2298" s="242" t="e">
        <f>_xll.qlIndexFixing($AD$5,BA2298,TRUE,_xll.ohTrigger(Trigger,Trigger6M))</f>
        <v>#NUM!</v>
      </c>
      <c r="BE2298" s="242">
        <f>IFERROR(_xll.qlIndexFixing($BF$1,BA2298,,_xll.ohTrigger(Trigger,Trigger6M)),#N/A)</f>
        <v>1.5221600821848575E-2</v>
      </c>
    </row>
    <row r="2299" spans="52:57" ht="11.25" customHeight="1" x14ac:dyDescent="0.25">
      <c r="AZ2299" s="99" t="s">
        <v>83</v>
      </c>
      <c r="BA2299" s="98">
        <f>_xll.qlInterestRateIndexFixingDate(Currency&amp;"ibor"&amp;Tenor,BB2299,Trigger)</f>
        <v>55516</v>
      </c>
      <c r="BB2299" s="98">
        <f>_xll.qlCalendarAdvance(Calendar,BB2298,AZ2299,"f",,Trigger)</f>
        <v>55521</v>
      </c>
      <c r="BC2299" s="98">
        <f>_xll.qlInterestRateIndexMaturity(Currency&amp;"ibor"&amp;Tenor,BB2299,Trigger)</f>
        <v>55703</v>
      </c>
      <c r="BD2299" s="242" t="e">
        <f>_xll.qlIndexFixing($AD$5,BA2299,TRUE,_xll.ohTrigger(Trigger,Trigger6M))</f>
        <v>#NUM!</v>
      </c>
      <c r="BE2299" s="242">
        <f>IFERROR(_xll.qlIndexFixing($BF$1,BA2299,,_xll.ohTrigger(Trigger,Trigger6M)),#N/A)</f>
        <v>1.521874119431017E-2</v>
      </c>
    </row>
    <row r="2300" spans="52:57" ht="11.25" customHeight="1" x14ac:dyDescent="0.25">
      <c r="AZ2300" s="99" t="s">
        <v>83</v>
      </c>
      <c r="BA2300" s="98">
        <f>_xll.qlInterestRateIndexFixingDate(Currency&amp;"ibor"&amp;Tenor,BB2300,Trigger)</f>
        <v>55526</v>
      </c>
      <c r="BB2300" s="98">
        <f>_xll.qlCalendarAdvance(Calendar,BB2299,AZ2300,"f",,Trigger)</f>
        <v>55528</v>
      </c>
      <c r="BC2300" s="98">
        <f>_xll.qlInterestRateIndexMaturity(Currency&amp;"ibor"&amp;Tenor,BB2300,Trigger)</f>
        <v>55710</v>
      </c>
      <c r="BD2300" s="242" t="e">
        <f>_xll.qlIndexFixing($AD$5,BA2300,TRUE,_xll.ohTrigger(Trigger,Trigger6M))</f>
        <v>#NUM!</v>
      </c>
      <c r="BE2300" s="242">
        <f>IFERROR(_xll.qlIndexFixing($BF$1,BA2300,,_xll.ohTrigger(Trigger,Trigger6M)),#N/A)</f>
        <v>1.5216040848420419E-2</v>
      </c>
    </row>
    <row r="2301" spans="52:57" ht="11.25" customHeight="1" x14ac:dyDescent="0.25">
      <c r="AZ2301" s="99" t="s">
        <v>83</v>
      </c>
      <c r="BA2301" s="98">
        <f>_xll.qlInterestRateIndexFixingDate(Currency&amp;"ibor"&amp;Tenor,BB2301,Trigger)</f>
        <v>55533</v>
      </c>
      <c r="BB2301" s="98">
        <f>_xll.qlCalendarAdvance(Calendar,BB2300,AZ2301,"f",,Trigger)</f>
        <v>55535</v>
      </c>
      <c r="BC2301" s="98">
        <f>_xll.qlInterestRateIndexMaturity(Currency&amp;"ibor"&amp;Tenor,BB2301,Trigger)</f>
        <v>55717</v>
      </c>
      <c r="BD2301" s="242" t="e">
        <f>_xll.qlIndexFixing($AD$5,BA2301,TRUE,_xll.ohTrigger(Trigger,Trigger6M))</f>
        <v>#NUM!</v>
      </c>
      <c r="BE2301" s="242">
        <f>IFERROR(_xll.qlIndexFixing($BF$1,BA2301,,_xll.ohTrigger(Trigger,Trigger6M)),#N/A)</f>
        <v>1.5213366450227844E-2</v>
      </c>
    </row>
    <row r="2302" spans="52:57" ht="11.25" customHeight="1" x14ac:dyDescent="0.25">
      <c r="AZ2302" s="99" t="s">
        <v>83</v>
      </c>
      <c r="BA2302" s="98">
        <f>_xll.qlInterestRateIndexFixingDate(Currency&amp;"ibor"&amp;Tenor,BB2302,Trigger)</f>
        <v>55540</v>
      </c>
      <c r="BB2302" s="98">
        <f>_xll.qlCalendarAdvance(Calendar,BB2301,AZ2302,"f",,Trigger)</f>
        <v>55542</v>
      </c>
      <c r="BC2302" s="98">
        <f>_xll.qlInterestRateIndexMaturity(Currency&amp;"ibor"&amp;Tenor,BB2302,Trigger)</f>
        <v>55724</v>
      </c>
      <c r="BD2302" s="242" t="e">
        <f>_xll.qlIndexFixing($AD$5,BA2302,TRUE,_xll.ohTrigger(Trigger,Trigger6M))</f>
        <v>#NUM!</v>
      </c>
      <c r="BE2302" s="242">
        <f>IFERROR(_xll.qlIndexFixing($BF$1,BA2302,,_xll.ohTrigger(Trigger,Trigger6M)),#N/A)</f>
        <v>1.5210718062795409E-2</v>
      </c>
    </row>
    <row r="2303" spans="52:57" ht="11.25" customHeight="1" x14ac:dyDescent="0.25">
      <c r="AZ2303" s="99" t="s">
        <v>83</v>
      </c>
      <c r="BA2303" s="98">
        <f>_xll.qlInterestRateIndexFixingDate(Currency&amp;"ibor"&amp;Tenor,BB2303,Trigger)</f>
        <v>55547</v>
      </c>
      <c r="BB2303" s="98">
        <f>_xll.qlCalendarAdvance(Calendar,BB2302,AZ2303,"f",,Trigger)</f>
        <v>55549</v>
      </c>
      <c r="BC2303" s="98">
        <f>_xll.qlInterestRateIndexMaturity(Currency&amp;"ibor"&amp;Tenor,BB2303,Trigger)</f>
        <v>55731</v>
      </c>
      <c r="BD2303" s="242" t="e">
        <f>_xll.qlIndexFixing($AD$5,BA2303,TRUE,_xll.ohTrigger(Trigger,Trigger6M))</f>
        <v>#NUM!</v>
      </c>
      <c r="BE2303" s="242">
        <f>IFERROR(_xll.qlIndexFixing($BF$1,BA2303,,_xll.ohTrigger(Trigger,Trigger6M)),#N/A)</f>
        <v>1.520809574918915E-2</v>
      </c>
    </row>
    <row r="2304" spans="52:57" ht="11.25" customHeight="1" x14ac:dyDescent="0.25">
      <c r="AZ2304" s="99" t="s">
        <v>83</v>
      </c>
      <c r="BA2304" s="98">
        <f>_xll.qlInterestRateIndexFixingDate(Currency&amp;"ibor"&amp;Tenor,BB2304,Trigger)</f>
        <v>55554</v>
      </c>
      <c r="BB2304" s="98">
        <f>_xll.qlCalendarAdvance(Calendar,BB2303,AZ2304,"f",,Trigger)</f>
        <v>55556</v>
      </c>
      <c r="BC2304" s="98">
        <f>_xll.qlInterestRateIndexMaturity(Currency&amp;"ibor"&amp;Tenor,BB2304,Trigger)</f>
        <v>55738</v>
      </c>
      <c r="BD2304" s="242" t="e">
        <f>_xll.qlIndexFixing($AD$5,BA2304,TRUE,_xll.ohTrigger(Trigger,Trigger6M))</f>
        <v>#NUM!</v>
      </c>
      <c r="BE2304" s="242">
        <f>IFERROR(_xll.qlIndexFixing($BF$1,BA2304,,_xll.ohTrigger(Trigger,Trigger6M)),#N/A)</f>
        <v>1.5205499572476419E-2</v>
      </c>
    </row>
    <row r="2305" spans="52:57" ht="11.25" customHeight="1" x14ac:dyDescent="0.25">
      <c r="AZ2305" s="99" t="s">
        <v>83</v>
      </c>
      <c r="BA2305" s="98">
        <f>_xll.qlInterestRateIndexFixingDate(Currency&amp;"ibor"&amp;Tenor,BB2305,Trigger)</f>
        <v>55561</v>
      </c>
      <c r="BB2305" s="98">
        <f>_xll.qlCalendarAdvance(Calendar,BB2304,AZ2305,"f",,Trigger)</f>
        <v>55563</v>
      </c>
      <c r="BC2305" s="98">
        <f>_xll.qlInterestRateIndexMaturity(Currency&amp;"ibor"&amp;Tenor,BB2305,Trigger)</f>
        <v>55745</v>
      </c>
      <c r="BD2305" s="242" t="e">
        <f>_xll.qlIndexFixing($AD$5,BA2305,TRUE,_xll.ohTrigger(Trigger,Trigger6M))</f>
        <v>#NUM!</v>
      </c>
      <c r="BE2305" s="242">
        <f>IFERROR(_xll.qlIndexFixing($BF$1,BA2305,,_xll.ohTrigger(Trigger,Trigger6M)),#N/A)</f>
        <v>1.5202929595721495E-2</v>
      </c>
    </row>
    <row r="2306" spans="52:57" ht="11.25" customHeight="1" x14ac:dyDescent="0.25">
      <c r="AZ2306" s="99" t="s">
        <v>83</v>
      </c>
      <c r="BA2306" s="98">
        <f>_xll.qlInterestRateIndexFixingDate(Currency&amp;"ibor"&amp;Tenor,BB2306,Trigger)</f>
        <v>55568</v>
      </c>
      <c r="BB2306" s="98">
        <f>_xll.qlCalendarAdvance(Calendar,BB2305,AZ2306,"f",,Trigger)</f>
        <v>55570</v>
      </c>
      <c r="BC2306" s="98">
        <f>_xll.qlInterestRateIndexMaturity(Currency&amp;"ibor"&amp;Tenor,BB2306,Trigger)</f>
        <v>55752</v>
      </c>
      <c r="BD2306" s="242" t="e">
        <f>_xll.qlIndexFixing($AD$5,BA2306,TRUE,_xll.ohTrigger(Trigger,Trigger6M))</f>
        <v>#NUM!</v>
      </c>
      <c r="BE2306" s="242">
        <f>IFERROR(_xll.qlIndexFixing($BF$1,BA2306,,_xll.ohTrigger(Trigger,Trigger6M)),#N/A)</f>
        <v>1.5200385881992172E-2</v>
      </c>
    </row>
    <row r="2307" spans="52:57" ht="11.25" customHeight="1" x14ac:dyDescent="0.25">
      <c r="AZ2307" s="99" t="s">
        <v>83</v>
      </c>
      <c r="BA2307" s="98">
        <f>_xll.qlInterestRateIndexFixingDate(Currency&amp;"ibor"&amp;Tenor,BB2307,Trigger)</f>
        <v>55575</v>
      </c>
      <c r="BB2307" s="98">
        <f>_xll.qlCalendarAdvance(Calendar,BB2306,AZ2307,"f",,Trigger)</f>
        <v>55577</v>
      </c>
      <c r="BC2307" s="98">
        <f>_xll.qlInterestRateIndexMaturity(Currency&amp;"ibor"&amp;Tenor,BB2307,Trigger)</f>
        <v>55759</v>
      </c>
      <c r="BD2307" s="242" t="e">
        <f>_xll.qlIndexFixing($AD$5,BA2307,TRUE,_xll.ohTrigger(Trigger,Trigger6M))</f>
        <v>#NUM!</v>
      </c>
      <c r="BE2307" s="242">
        <f>IFERROR(_xll.qlIndexFixing($BF$1,BA2307,,_xll.ohTrigger(Trigger,Trigger6M)),#N/A)</f>
        <v>1.5197868494356682E-2</v>
      </c>
    </row>
    <row r="2308" spans="52:57" ht="11.25" customHeight="1" x14ac:dyDescent="0.25">
      <c r="AZ2308" s="99" t="s">
        <v>83</v>
      </c>
      <c r="BA2308" s="98">
        <f>_xll.qlInterestRateIndexFixingDate(Currency&amp;"ibor"&amp;Tenor,BB2308,Trigger)</f>
        <v>55582</v>
      </c>
      <c r="BB2308" s="98">
        <f>_xll.qlCalendarAdvance(Calendar,BB2307,AZ2308,"f",,Trigger)</f>
        <v>55584</v>
      </c>
      <c r="BC2308" s="98">
        <f>_xll.qlInterestRateIndexMaturity(Currency&amp;"ibor"&amp;Tenor,BB2308,Trigger)</f>
        <v>55768</v>
      </c>
      <c r="BD2308" s="242" t="e">
        <f>_xll.qlIndexFixing($AD$5,BA2308,TRUE,_xll.ohTrigger(Trigger,Trigger6M))</f>
        <v>#NUM!</v>
      </c>
      <c r="BE2308" s="242">
        <f>IFERROR(_xll.qlIndexFixing($BF$1,BA2308,,_xll.ohTrigger(Trigger,Trigger6M)),#N/A)</f>
        <v>1.5195680006670513E-2</v>
      </c>
    </row>
    <row r="2309" spans="52:57" ht="11.25" customHeight="1" x14ac:dyDescent="0.25">
      <c r="AZ2309" s="99" t="s">
        <v>83</v>
      </c>
      <c r="BA2309" s="98">
        <f>_xll.qlInterestRateIndexFixingDate(Currency&amp;"ibor"&amp;Tenor,BB2309,Trigger)</f>
        <v>55589</v>
      </c>
      <c r="BB2309" s="98">
        <f>_xll.qlCalendarAdvance(Calendar,BB2308,AZ2309,"f",,Trigger)</f>
        <v>55591</v>
      </c>
      <c r="BC2309" s="98">
        <f>_xll.qlInterestRateIndexMaturity(Currency&amp;"ibor"&amp;Tenor,BB2309,Trigger)</f>
        <v>55775</v>
      </c>
      <c r="BD2309" s="242" t="e">
        <f>_xll.qlIndexFixing($AD$5,BA2309,TRUE,_xll.ohTrigger(Trigger,Trigger6M))</f>
        <v>#NUM!</v>
      </c>
      <c r="BE2309" s="242">
        <f>IFERROR(_xll.qlIndexFixing($BF$1,BA2309,,_xll.ohTrigger(Trigger,Trigger6M)),#N/A)</f>
        <v>1.5193219076842332E-2</v>
      </c>
    </row>
    <row r="2310" spans="52:57" ht="11.25" customHeight="1" x14ac:dyDescent="0.25">
      <c r="AZ2310" s="99" t="s">
        <v>83</v>
      </c>
      <c r="BA2310" s="98">
        <f>_xll.qlInterestRateIndexFixingDate(Currency&amp;"ibor"&amp;Tenor,BB2310,Trigger)</f>
        <v>55596</v>
      </c>
      <c r="BB2310" s="98">
        <f>_xll.qlCalendarAdvance(Calendar,BB2309,AZ2310,"f",,Trigger)</f>
        <v>55598</v>
      </c>
      <c r="BC2310" s="98">
        <f>_xll.qlInterestRateIndexMaturity(Currency&amp;"ibor"&amp;Tenor,BB2310,Trigger)</f>
        <v>55782</v>
      </c>
      <c r="BD2310" s="242" t="e">
        <f>_xll.qlIndexFixing($AD$5,BA2310,TRUE,_xll.ohTrigger(Trigger,Trigger6M))</f>
        <v>#NUM!</v>
      </c>
      <c r="BE2310" s="242">
        <f>IFERROR(_xll.qlIndexFixing($BF$1,BA2310,,_xll.ohTrigger(Trigger,Trigger6M)),#N/A)</f>
        <v>1.5190784673589437E-2</v>
      </c>
    </row>
    <row r="2311" spans="52:57" ht="11.25" customHeight="1" x14ac:dyDescent="0.25">
      <c r="AZ2311" s="99" t="s">
        <v>83</v>
      </c>
      <c r="BA2311" s="98">
        <f>_xll.qlInterestRateIndexFixingDate(Currency&amp;"ibor"&amp;Tenor,BB2311,Trigger)</f>
        <v>55603</v>
      </c>
      <c r="BB2311" s="98">
        <f>_xll.qlCalendarAdvance(Calendar,BB2310,AZ2311,"f",,Trigger)</f>
        <v>55605</v>
      </c>
      <c r="BC2311" s="98">
        <f>_xll.qlInterestRateIndexMaturity(Currency&amp;"ibor"&amp;Tenor,BB2311,Trigger)</f>
        <v>55789</v>
      </c>
      <c r="BD2311" s="242" t="e">
        <f>_xll.qlIndexFixing($AD$5,BA2311,TRUE,_xll.ohTrigger(Trigger,Trigger6M))</f>
        <v>#NUM!</v>
      </c>
      <c r="BE2311" s="242">
        <f>IFERROR(_xll.qlIndexFixing($BF$1,BA2311,,_xll.ohTrigger(Trigger,Trigger6M)),#N/A)</f>
        <v>1.5188376859988327E-2</v>
      </c>
    </row>
    <row r="2312" spans="52:57" ht="11.25" customHeight="1" x14ac:dyDescent="0.25">
      <c r="AZ2312" s="99" t="s">
        <v>83</v>
      </c>
      <c r="BA2312" s="98">
        <f>_xll.qlInterestRateIndexFixingDate(Currency&amp;"ibor"&amp;Tenor,BB2312,Trigger)</f>
        <v>55610</v>
      </c>
      <c r="BB2312" s="98">
        <f>_xll.qlCalendarAdvance(Calendar,BB2311,AZ2312,"f",,Trigger)</f>
        <v>55612</v>
      </c>
      <c r="BC2312" s="98">
        <f>_xll.qlInterestRateIndexMaturity(Currency&amp;"ibor"&amp;Tenor,BB2312,Trigger)</f>
        <v>55795</v>
      </c>
      <c r="BD2312" s="242" t="e">
        <f>_xll.qlIndexFixing($AD$5,BA2312,TRUE,_xll.ohTrigger(Trigger,Trigger6M))</f>
        <v>#NUM!</v>
      </c>
      <c r="BE2312" s="242">
        <f>IFERROR(_xll.qlIndexFixing($BF$1,BA2312,,_xll.ohTrigger(Trigger,Trigger6M)),#N/A)</f>
        <v>1.5185837087099819E-2</v>
      </c>
    </row>
    <row r="2313" spans="52:57" ht="11.25" customHeight="1" x14ac:dyDescent="0.25">
      <c r="AZ2313" s="99" t="s">
        <v>83</v>
      </c>
      <c r="BA2313" s="98">
        <f>_xll.qlInterestRateIndexFixingDate(Currency&amp;"ibor"&amp;Tenor,BB2313,Trigger)</f>
        <v>55617</v>
      </c>
      <c r="BB2313" s="98">
        <f>_xll.qlCalendarAdvance(Calendar,BB2312,AZ2313,"f",,Trigger)</f>
        <v>55619</v>
      </c>
      <c r="BC2313" s="98">
        <f>_xll.qlInterestRateIndexMaturity(Currency&amp;"ibor"&amp;Tenor,BB2313,Trigger)</f>
        <v>55802</v>
      </c>
      <c r="BD2313" s="242" t="e">
        <f>_xll.qlIndexFixing($AD$5,BA2313,TRUE,_xll.ohTrigger(Trigger,Trigger6M))</f>
        <v>#NUM!</v>
      </c>
      <c r="BE2313" s="242">
        <f>IFERROR(_xll.qlIndexFixing($BF$1,BA2313,,_xll.ohTrigger(Trigger,Trigger6M)),#N/A)</f>
        <v>1.5183480810967796E-2</v>
      </c>
    </row>
    <row r="2314" spans="52:57" ht="11.25" customHeight="1" x14ac:dyDescent="0.25">
      <c r="AZ2314" s="99" t="s">
        <v>83</v>
      </c>
      <c r="BA2314" s="98">
        <f>_xll.qlInterestRateIndexFixingDate(Currency&amp;"ibor"&amp;Tenor,BB2314,Trigger)</f>
        <v>55624</v>
      </c>
      <c r="BB2314" s="98">
        <f>_xll.qlCalendarAdvance(Calendar,BB2313,AZ2314,"f",,Trigger)</f>
        <v>55626</v>
      </c>
      <c r="BC2314" s="98">
        <f>_xll.qlInterestRateIndexMaturity(Currency&amp;"ibor"&amp;Tenor,BB2314,Trigger)</f>
        <v>55809</v>
      </c>
      <c r="BD2314" s="242" t="e">
        <f>_xll.qlIndexFixing($AD$5,BA2314,TRUE,_xll.ohTrigger(Trigger,Trigger6M))</f>
        <v>#NUM!</v>
      </c>
      <c r="BE2314" s="242">
        <f>IFERROR(_xll.qlIndexFixing($BF$1,BA2314,,_xll.ohTrigger(Trigger,Trigger6M)),#N/A)</f>
        <v>1.5181151308071204E-2</v>
      </c>
    </row>
    <row r="2315" spans="52:57" ht="11.25" customHeight="1" x14ac:dyDescent="0.25">
      <c r="AZ2315" s="99" t="s">
        <v>83</v>
      </c>
      <c r="BA2315" s="98">
        <f>_xll.qlInterestRateIndexFixingDate(Currency&amp;"ibor"&amp;Tenor,BB2315,Trigger)</f>
        <v>55627</v>
      </c>
      <c r="BB2315" s="98">
        <f>_xll.qlCalendarAdvance(Calendar,BB2314,AZ2315,"f",,Trigger)</f>
        <v>55633</v>
      </c>
      <c r="BC2315" s="98">
        <f>_xll.qlInterestRateIndexMaturity(Currency&amp;"ibor"&amp;Tenor,BB2315,Trigger)</f>
        <v>55816</v>
      </c>
      <c r="BD2315" s="242" t="e">
        <f>_xll.qlIndexFixing($AD$5,BA2315,TRUE,_xll.ohTrigger(Trigger,Trigger6M))</f>
        <v>#NUM!</v>
      </c>
      <c r="BE2315" s="242">
        <f>IFERROR(_xll.qlIndexFixing($BF$1,BA2315,,_xll.ohTrigger(Trigger,Trigger6M)),#N/A)</f>
        <v>1.5178848641486583E-2</v>
      </c>
    </row>
    <row r="2316" spans="52:57" ht="11.25" customHeight="1" x14ac:dyDescent="0.25">
      <c r="AZ2316" s="99" t="s">
        <v>83</v>
      </c>
      <c r="BA2316" s="98">
        <f>_xll.qlInterestRateIndexFixingDate(Currency&amp;"ibor"&amp;Tenor,BB2316,Trigger)</f>
        <v>55638</v>
      </c>
      <c r="BB2316" s="98">
        <f>_xll.qlCalendarAdvance(Calendar,BB2315,AZ2316,"f",,Trigger)</f>
        <v>55641</v>
      </c>
      <c r="BC2316" s="98">
        <f>_xll.qlInterestRateIndexMaturity(Currency&amp;"ibor"&amp;Tenor,BB2316,Trigger)</f>
        <v>55827</v>
      </c>
      <c r="BD2316" s="242" t="e">
        <f>_xll.qlIndexFixing($AD$5,BA2316,TRUE,_xll.ohTrigger(Trigger,Trigger6M))</f>
        <v>#NUM!</v>
      </c>
      <c r="BE2316" s="242">
        <f>IFERROR(_xll.qlIndexFixing($BF$1,BA2316,,_xll.ohTrigger(Trigger,Trigger6M)),#N/A)</f>
        <v>1.5176749215455308E-2</v>
      </c>
    </row>
    <row r="2317" spans="52:57" ht="11.25" customHeight="1" x14ac:dyDescent="0.25">
      <c r="AZ2317" s="99" t="s">
        <v>83</v>
      </c>
      <c r="BA2317" s="98">
        <f>_xll.qlInterestRateIndexFixingDate(Currency&amp;"ibor"&amp;Tenor,BB2317,Trigger)</f>
        <v>55646</v>
      </c>
      <c r="BB2317" s="98">
        <f>_xll.qlCalendarAdvance(Calendar,BB2316,AZ2317,"f",,Trigger)</f>
        <v>55648</v>
      </c>
      <c r="BC2317" s="98">
        <f>_xll.qlInterestRateIndexMaturity(Currency&amp;"ibor"&amp;Tenor,BB2317,Trigger)</f>
        <v>55834</v>
      </c>
      <c r="BD2317" s="242" t="e">
        <f>_xll.qlIndexFixing($AD$5,BA2317,TRUE,_xll.ohTrigger(Trigger,Trigger6M))</f>
        <v>#NUM!</v>
      </c>
      <c r="BE2317" s="242">
        <f>IFERROR(_xll.qlIndexFixing($BF$1,BA2317,,_xll.ohTrigger(Trigger,Trigger6M)),#N/A)</f>
        <v>1.517450983282243E-2</v>
      </c>
    </row>
    <row r="2318" spans="52:57" ht="11.25" customHeight="1" x14ac:dyDescent="0.25">
      <c r="AZ2318" s="99" t="s">
        <v>83</v>
      </c>
      <c r="BA2318" s="98">
        <f>_xll.qlInterestRateIndexFixingDate(Currency&amp;"ibor"&amp;Tenor,BB2318,Trigger)</f>
        <v>55653</v>
      </c>
      <c r="BB2318" s="98">
        <f>_xll.qlCalendarAdvance(Calendar,BB2317,AZ2318,"f",,Trigger)</f>
        <v>55655</v>
      </c>
      <c r="BC2318" s="98">
        <f>_xll.qlInterestRateIndexMaturity(Currency&amp;"ibor"&amp;Tenor,BB2318,Trigger)</f>
        <v>55841</v>
      </c>
      <c r="BD2318" s="242" t="e">
        <f>_xll.qlIndexFixing($AD$5,BA2318,TRUE,_xll.ohTrigger(Trigger,Trigger6M))</f>
        <v>#NUM!</v>
      </c>
      <c r="BE2318" s="242">
        <f>IFERROR(_xll.qlIndexFixing($BF$1,BA2318,,_xll.ohTrigger(Trigger,Trigger6M)),#N/A)</f>
        <v>1.5172297501711006E-2</v>
      </c>
    </row>
    <row r="2319" spans="52:57" ht="11.25" customHeight="1" x14ac:dyDescent="0.25">
      <c r="AZ2319" s="99" t="s">
        <v>83</v>
      </c>
      <c r="BA2319" s="98">
        <f>_xll.qlInterestRateIndexFixingDate(Currency&amp;"ibor"&amp;Tenor,BB2319,Trigger)</f>
        <v>55660</v>
      </c>
      <c r="BB2319" s="98">
        <f>_xll.qlCalendarAdvance(Calendar,BB2318,AZ2319,"f",,Trigger)</f>
        <v>55662</v>
      </c>
      <c r="BC2319" s="98">
        <f>_xll.qlInterestRateIndexMaturity(Currency&amp;"ibor"&amp;Tenor,BB2319,Trigger)</f>
        <v>55848</v>
      </c>
      <c r="BD2319" s="242" t="e">
        <f>_xll.qlIndexFixing($AD$5,BA2319,TRUE,_xll.ohTrigger(Trigger,Trigger6M))</f>
        <v>#NUM!</v>
      </c>
      <c r="BE2319" s="242">
        <f>IFERROR(_xll.qlIndexFixing($BF$1,BA2319,,_xll.ohTrigger(Trigger,Trigger6M)),#N/A)</f>
        <v>1.5170112285207345E-2</v>
      </c>
    </row>
    <row r="2320" spans="52:57" ht="11.25" customHeight="1" x14ac:dyDescent="0.25">
      <c r="AZ2320" s="99" t="s">
        <v>83</v>
      </c>
      <c r="BA2320" s="98">
        <f>_xll.qlInterestRateIndexFixingDate(Currency&amp;"ibor"&amp;Tenor,BB2320,Trigger)</f>
        <v>55667</v>
      </c>
      <c r="BB2320" s="98">
        <f>_xll.qlCalendarAdvance(Calendar,BB2319,AZ2320,"f",,Trigger)</f>
        <v>55669</v>
      </c>
      <c r="BC2320" s="98">
        <f>_xll.qlInterestRateIndexMaturity(Currency&amp;"ibor"&amp;Tenor,BB2320,Trigger)</f>
        <v>55852</v>
      </c>
      <c r="BD2320" s="242" t="e">
        <f>_xll.qlIndexFixing($AD$5,BA2320,TRUE,_xll.ohTrigger(Trigger,Trigger6M))</f>
        <v>#NUM!</v>
      </c>
      <c r="BE2320" s="242">
        <f>IFERROR(_xll.qlIndexFixing($BF$1,BA2320,,_xll.ohTrigger(Trigger,Trigger6M)),#N/A)</f>
        <v>1.5167432632696928E-2</v>
      </c>
    </row>
    <row r="2321" spans="52:57" ht="11.25" customHeight="1" x14ac:dyDescent="0.25">
      <c r="AZ2321" s="99" t="s">
        <v>83</v>
      </c>
      <c r="BA2321" s="98">
        <f>_xll.qlInterestRateIndexFixingDate(Currency&amp;"ibor"&amp;Tenor,BB2321,Trigger)</f>
        <v>55674</v>
      </c>
      <c r="BB2321" s="98">
        <f>_xll.qlCalendarAdvance(Calendar,BB2320,AZ2321,"f",,Trigger)</f>
        <v>55676</v>
      </c>
      <c r="BC2321" s="98">
        <f>_xll.qlInterestRateIndexMaturity(Currency&amp;"ibor"&amp;Tenor,BB2321,Trigger)</f>
        <v>55859</v>
      </c>
      <c r="BD2321" s="242" t="e">
        <f>_xll.qlIndexFixing($AD$5,BA2321,TRUE,_xll.ohTrigger(Trigger,Trigger6M))</f>
        <v>#NUM!</v>
      </c>
      <c r="BE2321" s="242">
        <f>IFERROR(_xll.qlIndexFixing($BF$1,BA2321,,_xll.ohTrigger(Trigger,Trigger6M)),#N/A)</f>
        <v>1.5165296201604127E-2</v>
      </c>
    </row>
    <row r="2322" spans="52:57" ht="11.25" customHeight="1" x14ac:dyDescent="0.25">
      <c r="AZ2322" s="99" t="s">
        <v>83</v>
      </c>
      <c r="BA2322" s="98">
        <f>_xll.qlInterestRateIndexFixingDate(Currency&amp;"ibor"&amp;Tenor,BB2322,Trigger)</f>
        <v>55681</v>
      </c>
      <c r="BB2322" s="98">
        <f>_xll.qlCalendarAdvance(Calendar,BB2321,AZ2322,"f",,Trigger)</f>
        <v>55683</v>
      </c>
      <c r="BC2322" s="98">
        <f>_xll.qlInterestRateIndexMaturity(Currency&amp;"ibor"&amp;Tenor,BB2322,Trigger)</f>
        <v>55866</v>
      </c>
      <c r="BD2322" s="242" t="e">
        <f>_xll.qlIndexFixing($AD$5,BA2322,TRUE,_xll.ohTrigger(Trigger,Trigger6M))</f>
        <v>#NUM!</v>
      </c>
      <c r="BE2322" s="242">
        <f>IFERROR(_xll.qlIndexFixing($BF$1,BA2322,,_xll.ohTrigger(Trigger,Trigger6M)),#N/A)</f>
        <v>1.516318705738922E-2</v>
      </c>
    </row>
    <row r="2323" spans="52:57" ht="11.25" customHeight="1" x14ac:dyDescent="0.25">
      <c r="AZ2323" s="99" t="s">
        <v>83</v>
      </c>
      <c r="BA2323" s="98">
        <f>_xll.qlInterestRateIndexFixingDate(Currency&amp;"ibor"&amp;Tenor,BB2323,Trigger)</f>
        <v>55688</v>
      </c>
      <c r="BB2323" s="98">
        <f>_xll.qlCalendarAdvance(Calendar,BB2322,AZ2323,"f",,Trigger)</f>
        <v>55690</v>
      </c>
      <c r="BC2323" s="98">
        <f>_xll.qlInterestRateIndexMaturity(Currency&amp;"ibor"&amp;Tenor,BB2323,Trigger)</f>
        <v>55873</v>
      </c>
      <c r="BD2323" s="242" t="e">
        <f>_xll.qlIndexFixing($AD$5,BA2323,TRUE,_xll.ohTrigger(Trigger,Trigger6M))</f>
        <v>#NUM!</v>
      </c>
      <c r="BE2323" s="242">
        <f>IFERROR(_xll.qlIndexFixing($BF$1,BA2323,,_xll.ohTrigger(Trigger,Trigger6M)),#N/A)</f>
        <v>1.5161105263137917E-2</v>
      </c>
    </row>
    <row r="2324" spans="52:57" ht="11.25" customHeight="1" x14ac:dyDescent="0.25">
      <c r="AZ2324" s="99" t="s">
        <v>83</v>
      </c>
      <c r="BA2324" s="98">
        <f>_xll.qlInterestRateIndexFixingDate(Currency&amp;"ibor"&amp;Tenor,BB2324,Trigger)</f>
        <v>55695</v>
      </c>
      <c r="BB2324" s="98">
        <f>_xll.qlCalendarAdvance(Calendar,BB2323,AZ2324,"f",,Trigger)</f>
        <v>55697</v>
      </c>
      <c r="BC2324" s="98">
        <f>_xll.qlInterestRateIndexMaturity(Currency&amp;"ibor"&amp;Tenor,BB2324,Trigger)</f>
        <v>55880</v>
      </c>
      <c r="BD2324" s="242" t="e">
        <f>_xll.qlIndexFixing($AD$5,BA2324,TRUE,_xll.ohTrigger(Trigger,Trigger6M))</f>
        <v>#NUM!</v>
      </c>
      <c r="BE2324" s="242">
        <f>IFERROR(_xll.qlIndexFixing($BF$1,BA2324,,_xll.ohTrigger(Trigger,Trigger6M)),#N/A)</f>
        <v>1.5159050881931565E-2</v>
      </c>
    </row>
    <row r="2325" spans="52:57" ht="11.25" customHeight="1" x14ac:dyDescent="0.25">
      <c r="AZ2325" s="99" t="s">
        <v>83</v>
      </c>
      <c r="BA2325" s="98">
        <f>_xll.qlInterestRateIndexFixingDate(Currency&amp;"ibor"&amp;Tenor,BB2325,Trigger)</f>
        <v>55702</v>
      </c>
      <c r="BB2325" s="98">
        <f>_xll.qlCalendarAdvance(Calendar,BB2324,AZ2325,"f",,Trigger)</f>
        <v>55704</v>
      </c>
      <c r="BC2325" s="98">
        <f>_xll.qlInterestRateIndexMaturity(Currency&amp;"ibor"&amp;Tenor,BB2325,Trigger)</f>
        <v>55890</v>
      </c>
      <c r="BD2325" s="242" t="e">
        <f>_xll.qlIndexFixing($AD$5,BA2325,TRUE,_xll.ohTrigger(Trigger,Trigger6M))</f>
        <v>#NUM!</v>
      </c>
      <c r="BE2325" s="242">
        <f>IFERROR(_xll.qlIndexFixing($BF$1,BA2325,,_xll.ohTrigger(Trigger,Trigger6M)),#N/A)</f>
        <v>1.5157573925882352E-2</v>
      </c>
    </row>
    <row r="2326" spans="52:57" ht="11.25" customHeight="1" x14ac:dyDescent="0.25">
      <c r="AZ2326" s="99" t="s">
        <v>83</v>
      </c>
      <c r="BA2326" s="98">
        <f>_xll.qlInterestRateIndexFixingDate(Currency&amp;"ibor"&amp;Tenor,BB2326,Trigger)</f>
        <v>55709</v>
      </c>
      <c r="BB2326" s="98">
        <f>_xll.qlCalendarAdvance(Calendar,BB2325,AZ2326,"f",,Trigger)</f>
        <v>55711</v>
      </c>
      <c r="BC2326" s="98">
        <f>_xll.qlInterestRateIndexMaturity(Currency&amp;"ibor"&amp;Tenor,BB2326,Trigger)</f>
        <v>55897</v>
      </c>
      <c r="BD2326" s="242" t="e">
        <f>_xll.qlIndexFixing($AD$5,BA2326,TRUE,_xll.ohTrigger(Trigger,Trigger6M))</f>
        <v>#NUM!</v>
      </c>
      <c r="BE2326" s="242">
        <f>IFERROR(_xll.qlIndexFixing($BF$1,BA2326,,_xll.ohTrigger(Trigger,Trigger6M)),#N/A)</f>
        <v>1.5155580278118487E-2</v>
      </c>
    </row>
    <row r="2327" spans="52:57" ht="11.25" customHeight="1" x14ac:dyDescent="0.25">
      <c r="AZ2327" s="99" t="s">
        <v>83</v>
      </c>
      <c r="BA2327" s="98">
        <f>_xll.qlInterestRateIndexFixingDate(Currency&amp;"ibor"&amp;Tenor,BB2327,Trigger)</f>
        <v>55716</v>
      </c>
      <c r="BB2327" s="98">
        <f>_xll.qlCalendarAdvance(Calendar,BB2326,AZ2327,"f",,Trigger)</f>
        <v>55718</v>
      </c>
      <c r="BC2327" s="98">
        <f>_xll.qlInterestRateIndexMaturity(Currency&amp;"ibor"&amp;Tenor,BB2327,Trigger)</f>
        <v>55904</v>
      </c>
      <c r="BD2327" s="242" t="e">
        <f>_xll.qlIndexFixing($AD$5,BA2327,TRUE,_xll.ohTrigger(Trigger,Trigger6M))</f>
        <v>#NUM!</v>
      </c>
      <c r="BE2327" s="242">
        <f>IFERROR(_xll.qlIndexFixing($BF$1,BA2327,,_xll.ohTrigger(Trigger,Trigger6M)),#N/A)</f>
        <v>1.5153614249682522E-2</v>
      </c>
    </row>
    <row r="2328" spans="52:57" ht="11.25" customHeight="1" x14ac:dyDescent="0.25">
      <c r="AZ2328" s="99" t="s">
        <v>83</v>
      </c>
      <c r="BA2328" s="98">
        <f>_xll.qlInterestRateIndexFixingDate(Currency&amp;"ibor"&amp;Tenor,BB2328,Trigger)</f>
        <v>55723</v>
      </c>
      <c r="BB2328" s="98">
        <f>_xll.qlCalendarAdvance(Calendar,BB2327,AZ2328,"f",,Trigger)</f>
        <v>55725</v>
      </c>
      <c r="BC2328" s="98">
        <f>_xll.qlInterestRateIndexMaturity(Currency&amp;"ibor"&amp;Tenor,BB2328,Trigger)</f>
        <v>55911</v>
      </c>
      <c r="BD2328" s="242" t="e">
        <f>_xll.qlIndexFixing($AD$5,BA2328,TRUE,_xll.ohTrigger(Trigger,Trigger6M))</f>
        <v>#NUM!</v>
      </c>
      <c r="BE2328" s="242">
        <f>IFERROR(_xll.qlIndexFixing($BF$1,BA2328,,_xll.ohTrigger(Trigger,Trigger6M)),#N/A)</f>
        <v>1.5151675903668933E-2</v>
      </c>
    </row>
    <row r="2329" spans="52:57" ht="11.25" customHeight="1" x14ac:dyDescent="0.25">
      <c r="AZ2329" s="99" t="s">
        <v>83</v>
      </c>
      <c r="BA2329" s="98">
        <f>_xll.qlInterestRateIndexFixingDate(Currency&amp;"ibor"&amp;Tenor,BB2329,Trigger)</f>
        <v>55730</v>
      </c>
      <c r="BB2329" s="98">
        <f>_xll.qlCalendarAdvance(Calendar,BB2328,AZ2329,"f",,Trigger)</f>
        <v>55732</v>
      </c>
      <c r="BC2329" s="98">
        <f>_xll.qlInterestRateIndexMaturity(Currency&amp;"ibor"&amp;Tenor,BB2329,Trigger)</f>
        <v>55918</v>
      </c>
      <c r="BD2329" s="242" t="e">
        <f>_xll.qlIndexFixing($AD$5,BA2329,TRUE,_xll.ohTrigger(Trigger,Trigger6M))</f>
        <v>#NUM!</v>
      </c>
      <c r="BE2329" s="242">
        <f>IFERROR(_xll.qlIndexFixing($BF$1,BA2329,,_xll.ohTrigger(Trigger,Trigger6M)),#N/A)</f>
        <v>1.5149765303172195E-2</v>
      </c>
    </row>
    <row r="2330" spans="52:57" ht="11.25" customHeight="1" x14ac:dyDescent="0.25">
      <c r="AZ2330" s="99" t="s">
        <v>83</v>
      </c>
      <c r="BA2330" s="98">
        <f>_xll.qlInterestRateIndexFixingDate(Currency&amp;"ibor"&amp;Tenor,BB2330,Trigger)</f>
        <v>55737</v>
      </c>
      <c r="BB2330" s="98">
        <f>_xll.qlCalendarAdvance(Calendar,BB2329,AZ2330,"f",,Trigger)</f>
        <v>55739</v>
      </c>
      <c r="BC2330" s="98">
        <f>_xll.qlInterestRateIndexMaturity(Currency&amp;"ibor"&amp;Tenor,BB2330,Trigger)</f>
        <v>55925</v>
      </c>
      <c r="BD2330" s="242" t="e">
        <f>_xll.qlIndexFixing($AD$5,BA2330,TRUE,_xll.ohTrigger(Trigger,Trigger6M))</f>
        <v>#NUM!</v>
      </c>
      <c r="BE2330" s="242">
        <f>IFERROR(_xll.qlIndexFixing($BF$1,BA2330,,_xll.ohTrigger(Trigger,Trigger6M)),#N/A)</f>
        <v>1.5147882511289363E-2</v>
      </c>
    </row>
    <row r="2331" spans="52:57" ht="11.25" customHeight="1" x14ac:dyDescent="0.25">
      <c r="AZ2331" s="99" t="s">
        <v>83</v>
      </c>
      <c r="BA2331" s="98">
        <f>_xll.qlInterestRateIndexFixingDate(Currency&amp;"ibor"&amp;Tenor,BB2331,Trigger)</f>
        <v>55744</v>
      </c>
      <c r="BB2331" s="98">
        <f>_xll.qlCalendarAdvance(Calendar,BB2330,AZ2331,"f",,Trigger)</f>
        <v>55746</v>
      </c>
      <c r="BC2331" s="98">
        <f>_xll.qlInterestRateIndexMaturity(Currency&amp;"ibor"&amp;Tenor,BB2331,Trigger)</f>
        <v>55932</v>
      </c>
      <c r="BD2331" s="242" t="e">
        <f>_xll.qlIndexFixing($AD$5,BA2331,TRUE,_xll.ohTrigger(Trigger,Trigger6M))</f>
        <v>#NUM!</v>
      </c>
      <c r="BE2331" s="242">
        <f>IFERROR(_xll.qlIndexFixing($BF$1,BA2331,,_xll.ohTrigger(Trigger,Trigger6M)),#N/A)</f>
        <v>1.5146027591117063E-2</v>
      </c>
    </row>
    <row r="2332" spans="52:57" ht="11.25" customHeight="1" x14ac:dyDescent="0.25">
      <c r="AZ2332" s="99" t="s">
        <v>83</v>
      </c>
      <c r="BA2332" s="98">
        <f>_xll.qlInterestRateIndexFixingDate(Currency&amp;"ibor"&amp;Tenor,BB2332,Trigger)</f>
        <v>55751</v>
      </c>
      <c r="BB2332" s="98">
        <f>_xll.qlCalendarAdvance(Calendar,BB2331,AZ2332,"f",,Trigger)</f>
        <v>55753</v>
      </c>
      <c r="BC2332" s="98">
        <f>_xll.qlInterestRateIndexMaturity(Currency&amp;"ibor"&amp;Tenor,BB2332,Trigger)</f>
        <v>55939</v>
      </c>
      <c r="BD2332" s="242" t="e">
        <f>_xll.qlIndexFixing($AD$5,BA2332,TRUE,_xll.ohTrigger(Trigger,Trigger6M))</f>
        <v>#NUM!</v>
      </c>
      <c r="BE2332" s="242">
        <f>IFERROR(_xll.qlIndexFixing($BF$1,BA2332,,_xll.ohTrigger(Trigger,Trigger6M)),#N/A)</f>
        <v>1.5144200605752348E-2</v>
      </c>
    </row>
    <row r="2333" spans="52:57" ht="11.25" customHeight="1" x14ac:dyDescent="0.25">
      <c r="AZ2333" s="99" t="s">
        <v>83</v>
      </c>
      <c r="BA2333" s="98">
        <f>_xll.qlInterestRateIndexFixingDate(Currency&amp;"ibor"&amp;Tenor,BB2333,Trigger)</f>
        <v>55758</v>
      </c>
      <c r="BB2333" s="98">
        <f>_xll.qlCalendarAdvance(Calendar,BB2332,AZ2333,"f",,Trigger)</f>
        <v>55760</v>
      </c>
      <c r="BC2333" s="98">
        <f>_xll.qlInterestRateIndexMaturity(Currency&amp;"ibor"&amp;Tenor,BB2333,Trigger)</f>
        <v>55943</v>
      </c>
      <c r="BD2333" s="242" t="e">
        <f>_xll.qlIndexFixing($AD$5,BA2333,TRUE,_xll.ohTrigger(Trigger,Trigger6M))</f>
        <v>#NUM!</v>
      </c>
      <c r="BE2333" s="242">
        <f>IFERROR(_xll.qlIndexFixing($BF$1,BA2333,,_xll.ohTrigger(Trigger,Trigger6M)),#N/A)</f>
        <v>1.514180544740765E-2</v>
      </c>
    </row>
    <row r="2334" spans="52:57" ht="11.25" customHeight="1" x14ac:dyDescent="0.25">
      <c r="AZ2334" s="99" t="s">
        <v>83</v>
      </c>
      <c r="BA2334" s="98">
        <f>_xll.qlInterestRateIndexFixingDate(Currency&amp;"ibor"&amp;Tenor,BB2334,Trigger)</f>
        <v>55765</v>
      </c>
      <c r="BB2334" s="98">
        <f>_xll.qlCalendarAdvance(Calendar,BB2333,AZ2334,"f",,Trigger)</f>
        <v>55767</v>
      </c>
      <c r="BC2334" s="98">
        <f>_xll.qlInterestRateIndexMaturity(Currency&amp;"ibor"&amp;Tenor,BB2334,Trigger)</f>
        <v>55948</v>
      </c>
      <c r="BD2334" s="242" t="e">
        <f>_xll.qlIndexFixing($AD$5,BA2334,TRUE,_xll.ohTrigger(Trigger,Trigger6M))</f>
        <v>#NUM!</v>
      </c>
      <c r="BE2334" s="242">
        <f>IFERROR(_xll.qlIndexFixing($BF$1,BA2334,,_xll.ohTrigger(Trigger,Trigger6M)),#N/A)</f>
        <v>1.5139628281664545E-2</v>
      </c>
    </row>
    <row r="2335" spans="52:57" ht="11.25" customHeight="1" x14ac:dyDescent="0.25">
      <c r="AZ2335" s="99" t="s">
        <v>83</v>
      </c>
      <c r="BA2335" s="98">
        <f>_xll.qlInterestRateIndexFixingDate(Currency&amp;"ibor"&amp;Tenor,BB2335,Trigger)</f>
        <v>55772</v>
      </c>
      <c r="BB2335" s="98">
        <f>_xll.qlCalendarAdvance(Calendar,BB2334,AZ2335,"f",,Trigger)</f>
        <v>55774</v>
      </c>
      <c r="BC2335" s="98">
        <f>_xll.qlInterestRateIndexMaturity(Currency&amp;"ibor"&amp;Tenor,BB2335,Trigger)</f>
        <v>55955</v>
      </c>
      <c r="BD2335" s="242" t="e">
        <f>_xll.qlIndexFixing($AD$5,BA2335,TRUE,_xll.ohTrigger(Trigger,Trigger6M))</f>
        <v>#NUM!</v>
      </c>
      <c r="BE2335" s="242">
        <f>IFERROR(_xll.qlIndexFixing($BF$1,BA2335,,_xll.ohTrigger(Trigger,Trigger6M)),#N/A)</f>
        <v>1.5137875696354518E-2</v>
      </c>
    </row>
    <row r="2336" spans="52:57" ht="11.25" customHeight="1" x14ac:dyDescent="0.25">
      <c r="AZ2336" s="99" t="s">
        <v>83</v>
      </c>
      <c r="BA2336" s="98">
        <f>_xll.qlInterestRateIndexFixingDate(Currency&amp;"ibor"&amp;Tenor,BB2336,Trigger)</f>
        <v>55779</v>
      </c>
      <c r="BB2336" s="98">
        <f>_xll.qlCalendarAdvance(Calendar,BB2335,AZ2336,"f",,Trigger)</f>
        <v>55781</v>
      </c>
      <c r="BC2336" s="98">
        <f>_xll.qlInterestRateIndexMaturity(Currency&amp;"ibor"&amp;Tenor,BB2336,Trigger)</f>
        <v>55962</v>
      </c>
      <c r="BD2336" s="242" t="e">
        <f>_xll.qlIndexFixing($AD$5,BA2336,TRUE,_xll.ohTrigger(Trigger,Trigger6M))</f>
        <v>#NUM!</v>
      </c>
      <c r="BE2336" s="242">
        <f>IFERROR(_xll.qlIndexFixing($BF$1,BA2336,,_xll.ohTrigger(Trigger,Trigger6M)),#N/A)</f>
        <v>1.5136151269775971E-2</v>
      </c>
    </row>
    <row r="2337" spans="52:57" ht="11.25" customHeight="1" x14ac:dyDescent="0.25">
      <c r="AZ2337" s="99" t="s">
        <v>83</v>
      </c>
      <c r="BA2337" s="98">
        <f>_xll.qlInterestRateIndexFixingDate(Currency&amp;"ibor"&amp;Tenor,BB2337,Trigger)</f>
        <v>55786</v>
      </c>
      <c r="BB2337" s="98">
        <f>_xll.qlCalendarAdvance(Calendar,BB2336,AZ2337,"f",,Trigger)</f>
        <v>55788</v>
      </c>
      <c r="BC2337" s="98">
        <f>_xll.qlInterestRateIndexMaturity(Currency&amp;"ibor"&amp;Tenor,BB2337,Trigger)</f>
        <v>55969</v>
      </c>
      <c r="BD2337" s="242" t="e">
        <f>_xll.qlIndexFixing($AD$5,BA2337,TRUE,_xll.ohTrigger(Trigger,Trigger6M))</f>
        <v>#NUM!</v>
      </c>
      <c r="BE2337" s="242">
        <f>IFERROR(_xll.qlIndexFixing($BF$1,BA2337,,_xll.ohTrigger(Trigger,Trigger6M)),#N/A)</f>
        <v>1.5134455065021417E-2</v>
      </c>
    </row>
    <row r="2338" spans="52:57" ht="11.25" customHeight="1" x14ac:dyDescent="0.25">
      <c r="AZ2338" s="99" t="s">
        <v>83</v>
      </c>
      <c r="BA2338" s="98">
        <f>_xll.qlInterestRateIndexFixingDate(Currency&amp;"ibor"&amp;Tenor,BB2338,Trigger)</f>
        <v>55793</v>
      </c>
      <c r="BB2338" s="98">
        <f>_xll.qlCalendarAdvance(Calendar,BB2337,AZ2338,"f",,Trigger)</f>
        <v>55795</v>
      </c>
      <c r="BC2338" s="98">
        <f>_xll.qlInterestRateIndexMaturity(Currency&amp;"ibor"&amp;Tenor,BB2338,Trigger)</f>
        <v>55977</v>
      </c>
      <c r="BD2338" s="242" t="e">
        <f>_xll.qlIndexFixing($AD$5,BA2338,TRUE,_xll.ohTrigger(Trigger,Trigger6M))</f>
        <v>#NUM!</v>
      </c>
      <c r="BE2338" s="242">
        <f>IFERROR(_xll.qlIndexFixing($BF$1,BA2338,,_xll.ohTrigger(Trigger,Trigger6M)),#N/A)</f>
        <v>1.5132995096854389E-2</v>
      </c>
    </row>
    <row r="2339" spans="52:57" ht="11.25" customHeight="1" x14ac:dyDescent="0.25">
      <c r="AZ2339" s="99" t="s">
        <v>83</v>
      </c>
      <c r="BA2339" s="98">
        <f>_xll.qlInterestRateIndexFixingDate(Currency&amp;"ibor"&amp;Tenor,BB2339,Trigger)</f>
        <v>55800</v>
      </c>
      <c r="BB2339" s="98">
        <f>_xll.qlCalendarAdvance(Calendar,BB2338,AZ2339,"f",,Trigger)</f>
        <v>55802</v>
      </c>
      <c r="BC2339" s="98">
        <f>_xll.qlInterestRateIndexMaturity(Currency&amp;"ibor"&amp;Tenor,BB2339,Trigger)</f>
        <v>55984</v>
      </c>
      <c r="BD2339" s="242" t="e">
        <f>_xll.qlIndexFixing($AD$5,BA2339,TRUE,_xll.ohTrigger(Trigger,Trigger6M))</f>
        <v>#NUM!</v>
      </c>
      <c r="BE2339" s="242">
        <f>IFERROR(_xll.qlIndexFixing($BF$1,BA2339,,_xll.ohTrigger(Trigger,Trigger6M)),#N/A)</f>
        <v>1.5131357503214357E-2</v>
      </c>
    </row>
    <row r="2340" spans="52:57" ht="11.25" customHeight="1" x14ac:dyDescent="0.25">
      <c r="AZ2340" s="99" t="s">
        <v>83</v>
      </c>
      <c r="BA2340" s="98">
        <f>_xll.qlInterestRateIndexFixingDate(Currency&amp;"ibor"&amp;Tenor,BB2340,Trigger)</f>
        <v>55807</v>
      </c>
      <c r="BB2340" s="98">
        <f>_xll.qlCalendarAdvance(Calendar,BB2339,AZ2340,"f",,Trigger)</f>
        <v>55809</v>
      </c>
      <c r="BC2340" s="98">
        <f>_xll.qlInterestRateIndexMaturity(Currency&amp;"ibor"&amp;Tenor,BB2340,Trigger)</f>
        <v>55991</v>
      </c>
      <c r="BD2340" s="242" t="e">
        <f>_xll.qlIndexFixing($AD$5,BA2340,TRUE,_xll.ohTrigger(Trigger,Trigger6M))</f>
        <v>#NUM!</v>
      </c>
      <c r="BE2340" s="242">
        <f>IFERROR(_xll.qlIndexFixing($BF$1,BA2340,,_xll.ohTrigger(Trigger,Trigger6M)),#N/A)</f>
        <v>1.5129748326380815E-2</v>
      </c>
    </row>
    <row r="2341" spans="52:57" ht="11.25" customHeight="1" x14ac:dyDescent="0.25">
      <c r="AZ2341" s="99" t="s">
        <v>83</v>
      </c>
      <c r="BA2341" s="98">
        <f>_xll.qlInterestRateIndexFixingDate(Currency&amp;"ibor"&amp;Tenor,BB2341,Trigger)</f>
        <v>55814</v>
      </c>
      <c r="BB2341" s="98">
        <f>_xll.qlCalendarAdvance(Calendar,BB2340,AZ2341,"f",,Trigger)</f>
        <v>55816</v>
      </c>
      <c r="BC2341" s="98">
        <f>_xll.qlInterestRateIndexMaturity(Currency&amp;"ibor"&amp;Tenor,BB2341,Trigger)</f>
        <v>55998</v>
      </c>
      <c r="BD2341" s="242" t="e">
        <f>_xll.qlIndexFixing($AD$5,BA2341,TRUE,_xll.ohTrigger(Trigger,Trigger6M))</f>
        <v>#NUM!</v>
      </c>
      <c r="BE2341" s="242">
        <f>IFERROR(_xll.qlIndexFixing($BF$1,BA2341,,_xll.ohTrigger(Trigger,Trigger6M)),#N/A)</f>
        <v>1.5128167629450984E-2</v>
      </c>
    </row>
    <row r="2342" spans="52:57" ht="11.25" customHeight="1" x14ac:dyDescent="0.25">
      <c r="AZ2342" s="99" t="s">
        <v>83</v>
      </c>
      <c r="BA2342" s="98">
        <f>_xll.qlInterestRateIndexFixingDate(Currency&amp;"ibor"&amp;Tenor,BB2342,Trigger)</f>
        <v>55821</v>
      </c>
      <c r="BB2342" s="98">
        <f>_xll.qlCalendarAdvance(Calendar,BB2341,AZ2342,"f",,Trigger)</f>
        <v>55823</v>
      </c>
      <c r="BC2342" s="98">
        <f>_xll.qlInterestRateIndexMaturity(Currency&amp;"ibor"&amp;Tenor,BB2342,Trigger)</f>
        <v>56004</v>
      </c>
      <c r="BD2342" s="242" t="e">
        <f>_xll.qlIndexFixing($AD$5,BA2342,TRUE,_xll.ohTrigger(Trigger,Trigger6M))</f>
        <v>#NUM!</v>
      </c>
      <c r="BE2342" s="242">
        <f>IFERROR(_xll.qlIndexFixing($BF$1,BA2342,,_xll.ohTrigger(Trigger,Trigger6M)),#N/A)</f>
        <v>1.5126399576854075E-2</v>
      </c>
    </row>
    <row r="2343" spans="52:57" ht="11.25" customHeight="1" x14ac:dyDescent="0.25">
      <c r="AZ2343" s="99" t="s">
        <v>83</v>
      </c>
      <c r="BA2343" s="98">
        <f>_xll.qlInterestRateIndexFixingDate(Currency&amp;"ibor"&amp;Tenor,BB2343,Trigger)</f>
        <v>55828</v>
      </c>
      <c r="BB2343" s="98">
        <f>_xll.qlCalendarAdvance(Calendar,BB2342,AZ2343,"f",,Trigger)</f>
        <v>55830</v>
      </c>
      <c r="BC2343" s="98">
        <f>_xll.qlInterestRateIndexMaturity(Currency&amp;"ibor"&amp;Tenor,BB2343,Trigger)</f>
        <v>56011</v>
      </c>
      <c r="BD2343" s="242" t="e">
        <f>_xll.qlIndexFixing($AD$5,BA2343,TRUE,_xll.ohTrigger(Trigger,Trigger6M))</f>
        <v>#NUM!</v>
      </c>
      <c r="BE2343" s="242">
        <f>IFERROR(_xll.qlIndexFixing($BF$1,BA2343,,_xll.ohTrigger(Trigger,Trigger6M)),#N/A)</f>
        <v>1.5124874028007931E-2</v>
      </c>
    </row>
    <row r="2344" spans="52:57" ht="11.25" customHeight="1" x14ac:dyDescent="0.25">
      <c r="AZ2344" s="99" t="s">
        <v>83</v>
      </c>
      <c r="BA2344" s="98">
        <f>_xll.qlInterestRateIndexFixingDate(Currency&amp;"ibor"&amp;Tenor,BB2344,Trigger)</f>
        <v>55835</v>
      </c>
      <c r="BB2344" s="98">
        <f>_xll.qlCalendarAdvance(Calendar,BB2343,AZ2344,"f",,Trigger)</f>
        <v>55837</v>
      </c>
      <c r="BC2344" s="98">
        <f>_xll.qlInterestRateIndexMaturity(Currency&amp;"ibor"&amp;Tenor,BB2344,Trigger)</f>
        <v>56018</v>
      </c>
      <c r="BD2344" s="242" t="e">
        <f>_xll.qlIndexFixing($AD$5,BA2344,TRUE,_xll.ohTrigger(Trigger,Trigger6M))</f>
        <v>#NUM!</v>
      </c>
      <c r="BE2344" s="242">
        <f>IFERROR(_xll.qlIndexFixing($BF$1,BA2344,,_xll.ohTrigger(Trigger,Trigger6M)),#N/A)</f>
        <v>1.5123377142650607E-2</v>
      </c>
    </row>
    <row r="2345" spans="52:57" ht="11.25" customHeight="1" x14ac:dyDescent="0.25">
      <c r="AZ2345" s="99" t="s">
        <v>83</v>
      </c>
      <c r="BA2345" s="98">
        <f>_xll.qlInterestRateIndexFixingDate(Currency&amp;"ibor"&amp;Tenor,BB2345,Trigger)</f>
        <v>55842</v>
      </c>
      <c r="BB2345" s="98">
        <f>_xll.qlCalendarAdvance(Calendar,BB2344,AZ2345,"f",,Trigger)</f>
        <v>55844</v>
      </c>
      <c r="BC2345" s="98">
        <f>_xll.qlInterestRateIndexMaturity(Currency&amp;"ibor"&amp;Tenor,BB2345,Trigger)</f>
        <v>56025</v>
      </c>
      <c r="BD2345" s="242" t="e">
        <f>_xll.qlIndexFixing($AD$5,BA2345,TRUE,_xll.ohTrigger(Trigger,Trigger6M))</f>
        <v>#NUM!</v>
      </c>
      <c r="BE2345" s="242">
        <f>IFERROR(_xll.qlIndexFixing($BF$1,BA2345,,_xll.ohTrigger(Trigger,Trigger6M)),#N/A)</f>
        <v>1.5121908983882127E-2</v>
      </c>
    </row>
    <row r="2346" spans="52:57" ht="11.25" customHeight="1" x14ac:dyDescent="0.25">
      <c r="AZ2346" s="99" t="s">
        <v>83</v>
      </c>
      <c r="BA2346" s="98">
        <f>_xll.qlInterestRateIndexFixingDate(Currency&amp;"ibor"&amp;Tenor,BB2346,Trigger)</f>
        <v>55849</v>
      </c>
      <c r="BB2346" s="98">
        <f>_xll.qlCalendarAdvance(Calendar,BB2345,AZ2346,"f",,Trigger)</f>
        <v>55851</v>
      </c>
      <c r="BC2346" s="98">
        <f>_xll.qlInterestRateIndexMaturity(Currency&amp;"ibor"&amp;Tenor,BB2346,Trigger)</f>
        <v>56032</v>
      </c>
      <c r="BD2346" s="242" t="e">
        <f>_xll.qlIndexFixing($AD$5,BA2346,TRUE,_xll.ohTrigger(Trigger,Trigger6M))</f>
        <v>#NUM!</v>
      </c>
      <c r="BE2346" s="242">
        <f>IFERROR(_xll.qlIndexFixing($BF$1,BA2346,,_xll.ohTrigger(Trigger,Trigger6M)),#N/A)</f>
        <v>1.5120469614802953E-2</v>
      </c>
    </row>
    <row r="2347" spans="52:57" ht="11.25" customHeight="1" x14ac:dyDescent="0.25">
      <c r="AZ2347" s="99" t="s">
        <v>83</v>
      </c>
      <c r="BA2347" s="98">
        <f>_xll.qlInterestRateIndexFixingDate(Currency&amp;"ibor"&amp;Tenor,BB2347,Trigger)</f>
        <v>55856</v>
      </c>
      <c r="BB2347" s="98">
        <f>_xll.qlCalendarAdvance(Calendar,BB2346,AZ2347,"f",,Trigger)</f>
        <v>55858</v>
      </c>
      <c r="BC2347" s="98">
        <f>_xll.qlInterestRateIndexMaturity(Currency&amp;"ibor"&amp;Tenor,BB2347,Trigger)</f>
        <v>56040</v>
      </c>
      <c r="BD2347" s="242" t="e">
        <f>_xll.qlIndexFixing($AD$5,BA2347,TRUE,_xll.ohTrigger(Trigger,Trigger6M))</f>
        <v>#NUM!</v>
      </c>
      <c r="BE2347" s="242">
        <f>IFERROR(_xll.qlIndexFixing($BF$1,BA2347,,_xll.ohTrigger(Trigger,Trigger6M)),#N/A)</f>
        <v>1.5119285059443542E-2</v>
      </c>
    </row>
    <row r="2348" spans="52:57" ht="11.25" customHeight="1" x14ac:dyDescent="0.25">
      <c r="AZ2348" s="99" t="s">
        <v>83</v>
      </c>
      <c r="BA2348" s="98">
        <f>_xll.qlInterestRateIndexFixingDate(Currency&amp;"ibor"&amp;Tenor,BB2348,Trigger)</f>
        <v>55863</v>
      </c>
      <c r="BB2348" s="98">
        <f>_xll.qlCalendarAdvance(Calendar,BB2347,AZ2348,"f",,Trigger)</f>
        <v>55865</v>
      </c>
      <c r="BC2348" s="98">
        <f>_xll.qlInterestRateIndexMaturity(Currency&amp;"ibor"&amp;Tenor,BB2348,Trigger)</f>
        <v>56047</v>
      </c>
      <c r="BD2348" s="242" t="e">
        <f>_xll.qlIndexFixing($AD$5,BA2348,TRUE,_xll.ohTrigger(Trigger,Trigger6M))</f>
        <v>#NUM!</v>
      </c>
      <c r="BE2348" s="242">
        <f>IFERROR(_xll.qlIndexFixing($BF$1,BA2348,,_xll.ohTrigger(Trigger,Trigger6M)),#N/A)</f>
        <v>1.5117905488657143E-2</v>
      </c>
    </row>
    <row r="2349" spans="52:57" ht="11.25" customHeight="1" x14ac:dyDescent="0.25">
      <c r="AZ2349" s="99" t="s">
        <v>83</v>
      </c>
      <c r="BA2349" s="98">
        <f>_xll.qlInterestRateIndexFixingDate(Currency&amp;"ibor"&amp;Tenor,BB2349,Trigger)</f>
        <v>55870</v>
      </c>
      <c r="BB2349" s="98">
        <f>_xll.qlCalendarAdvance(Calendar,BB2348,AZ2349,"f",,Trigger)</f>
        <v>55872</v>
      </c>
      <c r="BC2349" s="98">
        <f>_xll.qlInterestRateIndexMaturity(Currency&amp;"ibor"&amp;Tenor,BB2349,Trigger)</f>
        <v>56054</v>
      </c>
      <c r="BD2349" s="242" t="e">
        <f>_xll.qlIndexFixing($AD$5,BA2349,TRUE,_xll.ohTrigger(Trigger,Trigger6M))</f>
        <v>#NUM!</v>
      </c>
      <c r="BE2349" s="242">
        <f>IFERROR(_xll.qlIndexFixing($BF$1,BA2349,,_xll.ohTrigger(Trigger,Trigger6M)),#N/A)</f>
        <v>1.5116554902592179E-2</v>
      </c>
    </row>
    <row r="2350" spans="52:57" ht="11.25" customHeight="1" x14ac:dyDescent="0.25">
      <c r="AZ2350" s="99" t="s">
        <v>83</v>
      </c>
      <c r="BA2350" s="98">
        <f>_xll.qlInterestRateIndexFixingDate(Currency&amp;"ibor"&amp;Tenor,BB2350,Trigger)</f>
        <v>55876</v>
      </c>
      <c r="BB2350" s="98">
        <f>_xll.qlCalendarAdvance(Calendar,BB2349,AZ2350,"f",,Trigger)</f>
        <v>55880</v>
      </c>
      <c r="BC2350" s="98">
        <f>_xll.qlInterestRateIndexMaturity(Currency&amp;"ibor"&amp;Tenor,BB2350,Trigger)</f>
        <v>56062</v>
      </c>
      <c r="BD2350" s="242" t="e">
        <f>_xll.qlIndexFixing($AD$5,BA2350,TRUE,_xll.ohTrigger(Trigger,Trigger6M))</f>
        <v>#NUM!</v>
      </c>
      <c r="BE2350" s="242">
        <f>IFERROR(_xll.qlIndexFixing($BF$1,BA2350,,_xll.ohTrigger(Trigger,Trigger6M)),#N/A)</f>
        <v>1.5115046948109579E-2</v>
      </c>
    </row>
    <row r="2351" spans="52:57" ht="11.25" customHeight="1" x14ac:dyDescent="0.25">
      <c r="AZ2351" s="99" t="s">
        <v>83</v>
      </c>
      <c r="BA2351" s="98">
        <f>_xll.qlInterestRateIndexFixingDate(Currency&amp;"ibor"&amp;Tenor,BB2351,Trigger)</f>
        <v>55884</v>
      </c>
      <c r="BB2351" s="98">
        <f>_xll.qlCalendarAdvance(Calendar,BB2350,AZ2351,"f",,Trigger)</f>
        <v>55887</v>
      </c>
      <c r="BC2351" s="98">
        <f>_xll.qlInterestRateIndexMaturity(Currency&amp;"ibor"&amp;Tenor,BB2351,Trigger)</f>
        <v>56068</v>
      </c>
      <c r="BD2351" s="242" t="e">
        <f>_xll.qlIndexFixing($AD$5,BA2351,TRUE,_xll.ohTrigger(Trigger,Trigger6M))</f>
        <v>#NUM!</v>
      </c>
      <c r="BE2351" s="242">
        <f>IFERROR(_xll.qlIndexFixing($BF$1,BA2351,,_xll.ohTrigger(Trigger,Trigger6M)),#N/A)</f>
        <v>1.511352427806275E-2</v>
      </c>
    </row>
    <row r="2352" spans="52:57" ht="11.25" customHeight="1" x14ac:dyDescent="0.25">
      <c r="AZ2352" s="99" t="s">
        <v>83</v>
      </c>
      <c r="BA2352" s="98">
        <f>_xll.qlInterestRateIndexFixingDate(Currency&amp;"ibor"&amp;Tenor,BB2352,Trigger)</f>
        <v>55892</v>
      </c>
      <c r="BB2352" s="98">
        <f>_xll.qlCalendarAdvance(Calendar,BB2351,AZ2352,"f",,Trigger)</f>
        <v>55894</v>
      </c>
      <c r="BC2352" s="98">
        <f>_xll.qlInterestRateIndexMaturity(Currency&amp;"ibor"&amp;Tenor,BB2352,Trigger)</f>
        <v>56075</v>
      </c>
      <c r="BD2352" s="242" t="e">
        <f>_xll.qlIndexFixing($AD$5,BA2352,TRUE,_xll.ohTrigger(Trigger,Trigger6M))</f>
        <v>#NUM!</v>
      </c>
      <c r="BE2352" s="242">
        <f>IFERROR(_xll.qlIndexFixing($BF$1,BA2352,,_xll.ohTrigger(Trigger,Trigger6M)),#N/A)</f>
        <v>1.5112263144334032E-2</v>
      </c>
    </row>
    <row r="2353" spans="52:57" ht="11.25" customHeight="1" x14ac:dyDescent="0.25">
      <c r="AZ2353" s="99" t="s">
        <v>83</v>
      </c>
      <c r="BA2353" s="98">
        <f>_xll.qlInterestRateIndexFixingDate(Currency&amp;"ibor"&amp;Tenor,BB2353,Trigger)</f>
        <v>55899</v>
      </c>
      <c r="BB2353" s="98">
        <f>_xll.qlCalendarAdvance(Calendar,BB2352,AZ2353,"f",,Trigger)</f>
        <v>55901</v>
      </c>
      <c r="BC2353" s="98">
        <f>_xll.qlInterestRateIndexMaturity(Currency&amp;"ibor"&amp;Tenor,BB2353,Trigger)</f>
        <v>56082</v>
      </c>
      <c r="BD2353" s="242" t="e">
        <f>_xll.qlIndexFixing($AD$5,BA2353,TRUE,_xll.ohTrigger(Trigger,Trigger6M))</f>
        <v>#NUM!</v>
      </c>
      <c r="BE2353" s="242">
        <f>IFERROR(_xll.qlIndexFixing($BF$1,BA2353,,_xll.ohTrigger(Trigger,Trigger6M)),#N/A)</f>
        <v>1.5111031251042567E-2</v>
      </c>
    </row>
    <row r="2354" spans="52:57" ht="11.25" customHeight="1" x14ac:dyDescent="0.25">
      <c r="AZ2354" s="99" t="s">
        <v>83</v>
      </c>
      <c r="BA2354" s="98">
        <f>_xll.qlInterestRateIndexFixingDate(Currency&amp;"ibor"&amp;Tenor,BB2354,Trigger)</f>
        <v>55906</v>
      </c>
      <c r="BB2354" s="98">
        <f>_xll.qlCalendarAdvance(Calendar,BB2353,AZ2354,"f",,Trigger)</f>
        <v>55908</v>
      </c>
      <c r="BC2354" s="98">
        <f>_xll.qlInterestRateIndexMaturity(Currency&amp;"ibor"&amp;Tenor,BB2354,Trigger)</f>
        <v>56089</v>
      </c>
      <c r="BD2354" s="242" t="e">
        <f>_xll.qlIndexFixing($AD$5,BA2354,TRUE,_xll.ohTrigger(Trigger,Trigger6M))</f>
        <v>#NUM!</v>
      </c>
      <c r="BE2354" s="242">
        <f>IFERROR(_xll.qlIndexFixing($BF$1,BA2354,,_xll.ohTrigger(Trigger,Trigger6M)),#N/A)</f>
        <v>1.5109828661295446E-2</v>
      </c>
    </row>
    <row r="2355" spans="52:57" ht="11.25" customHeight="1" x14ac:dyDescent="0.25">
      <c r="AZ2355" s="99" t="s">
        <v>83</v>
      </c>
      <c r="BA2355" s="98">
        <f>_xll.qlInterestRateIndexFixingDate(Currency&amp;"ibor"&amp;Tenor,BB2355,Trigger)</f>
        <v>55913</v>
      </c>
      <c r="BB2355" s="98">
        <f>_xll.qlCalendarAdvance(Calendar,BB2354,AZ2355,"f",,Trigger)</f>
        <v>55915</v>
      </c>
      <c r="BC2355" s="98">
        <f>_xll.qlInterestRateIndexMaturity(Currency&amp;"ibor"&amp;Tenor,BB2355,Trigger)</f>
        <v>56096</v>
      </c>
      <c r="BD2355" s="242" t="e">
        <f>_xll.qlIndexFixing($AD$5,BA2355,TRUE,_xll.ohTrigger(Trigger,Trigger6M))</f>
        <v>#NUM!</v>
      </c>
      <c r="BE2355" s="242">
        <f>IFERROR(_xll.qlIndexFixing($BF$1,BA2355,,_xll.ohTrigger(Trigger,Trigger6M)),#N/A)</f>
        <v>1.5108655438205056E-2</v>
      </c>
    </row>
    <row r="2356" spans="52:57" ht="11.25" customHeight="1" x14ac:dyDescent="0.25">
      <c r="AZ2356" s="99" t="s">
        <v>83</v>
      </c>
      <c r="BA2356" s="98">
        <f>_xll.qlInterestRateIndexFixingDate(Currency&amp;"ibor"&amp;Tenor,BB2356,Trigger)</f>
        <v>55920</v>
      </c>
      <c r="BB2356" s="98">
        <f>_xll.qlCalendarAdvance(Calendar,BB2355,AZ2356,"f",,Trigger)</f>
        <v>55922</v>
      </c>
      <c r="BC2356" s="98">
        <f>_xll.qlInterestRateIndexMaturity(Currency&amp;"ibor"&amp;Tenor,BB2356,Trigger)</f>
        <v>56103</v>
      </c>
      <c r="BD2356" s="242" t="e">
        <f>_xll.qlIndexFixing($AD$5,BA2356,TRUE,_xll.ohTrigger(Trigger,Trigger6M))</f>
        <v>#NUM!</v>
      </c>
      <c r="BE2356" s="242">
        <f>IFERROR(_xll.qlIndexFixing($BF$1,BA2356,,_xll.ohTrigger(Trigger,Trigger6M)),#N/A)</f>
        <v>1.5107511644880691E-2</v>
      </c>
    </row>
    <row r="2357" spans="52:57" ht="11.25" customHeight="1" x14ac:dyDescent="0.25">
      <c r="AZ2357" s="99" t="s">
        <v>83</v>
      </c>
      <c r="BA2357" s="98">
        <f>_xll.qlInterestRateIndexFixingDate(Currency&amp;"ibor"&amp;Tenor,BB2357,Trigger)</f>
        <v>55927</v>
      </c>
      <c r="BB2357" s="98">
        <f>_xll.qlCalendarAdvance(Calendar,BB2356,AZ2357,"f",,Trigger)</f>
        <v>55929</v>
      </c>
      <c r="BC2357" s="98">
        <f>_xll.qlInterestRateIndexMaturity(Currency&amp;"ibor"&amp;Tenor,BB2357,Trigger)</f>
        <v>56110</v>
      </c>
      <c r="BD2357" s="242" t="e">
        <f>_xll.qlIndexFixing($AD$5,BA2357,TRUE,_xll.ohTrigger(Trigger,Trigger6M))</f>
        <v>#NUM!</v>
      </c>
      <c r="BE2357" s="242">
        <f>IFERROR(_xll.qlIndexFixing($BF$1,BA2357,,_xll.ohTrigger(Trigger,Trigger6M)),#N/A)</f>
        <v>1.5106397344437394E-2</v>
      </c>
    </row>
    <row r="2358" spans="52:57" ht="11.25" customHeight="1" x14ac:dyDescent="0.25">
      <c r="AZ2358" s="99" t="s">
        <v>83</v>
      </c>
      <c r="BA2358" s="98">
        <f>_xll.qlInterestRateIndexFixingDate(Currency&amp;"ibor"&amp;Tenor,BB2358,Trigger)</f>
        <v>55934</v>
      </c>
      <c r="BB2358" s="98">
        <f>_xll.qlCalendarAdvance(Calendar,BB2357,AZ2358,"f",,Trigger)</f>
        <v>55936</v>
      </c>
      <c r="BC2358" s="98">
        <f>_xll.qlInterestRateIndexMaturity(Currency&amp;"ibor"&amp;Tenor,BB2358,Trigger)</f>
        <v>56117</v>
      </c>
      <c r="BD2358" s="242" t="e">
        <f>_xll.qlIndexFixing($AD$5,BA2358,TRUE,_xll.ohTrigger(Trigger,Trigger6M))</f>
        <v>#NUM!</v>
      </c>
      <c r="BE2358" s="242">
        <f>IFERROR(_xll.qlIndexFixing($BF$1,BA2358,,_xll.ohTrigger(Trigger,Trigger6M)),#N/A)</f>
        <v>1.5105312599987108E-2</v>
      </c>
    </row>
    <row r="2359" spans="52:57" ht="11.25" customHeight="1" x14ac:dyDescent="0.25">
      <c r="AZ2359" s="99" t="s">
        <v>83</v>
      </c>
      <c r="BA2359" s="98">
        <f>_xll.qlInterestRateIndexFixingDate(Currency&amp;"ibor"&amp;Tenor,BB2359,Trigger)</f>
        <v>55941</v>
      </c>
      <c r="BB2359" s="98">
        <f>_xll.qlCalendarAdvance(Calendar,BB2358,AZ2359,"f",,Trigger)</f>
        <v>55943</v>
      </c>
      <c r="BC2359" s="98">
        <f>_xll.qlInterestRateIndexMaturity(Currency&amp;"ibor"&amp;Tenor,BB2359,Trigger)</f>
        <v>56125</v>
      </c>
      <c r="BD2359" s="242" t="e">
        <f>_xll.qlIndexFixing($AD$5,BA2359,TRUE,_xll.ohTrigger(Trigger,Trigger6M))</f>
        <v>#NUM!</v>
      </c>
      <c r="BE2359" s="242">
        <f>IFERROR(_xll.qlIndexFixing($BF$1,BA2359,,_xll.ohTrigger(Trigger,Trigger6M)),#N/A)</f>
        <v>1.5104508468733392E-2</v>
      </c>
    </row>
    <row r="2360" spans="52:57" ht="11.25" customHeight="1" x14ac:dyDescent="0.25">
      <c r="AZ2360" s="99" t="s">
        <v>83</v>
      </c>
      <c r="BA2360" s="98">
        <f>_xll.qlInterestRateIndexFixingDate(Currency&amp;"ibor"&amp;Tenor,BB2360,Trigger)</f>
        <v>55948</v>
      </c>
      <c r="BB2360" s="98">
        <f>_xll.qlCalendarAdvance(Calendar,BB2359,AZ2360,"f",,Trigger)</f>
        <v>55950</v>
      </c>
      <c r="BC2360" s="98">
        <f>_xll.qlInterestRateIndexMaturity(Currency&amp;"ibor"&amp;Tenor,BB2360,Trigger)</f>
        <v>56135</v>
      </c>
      <c r="BD2360" s="242" t="e">
        <f>_xll.qlIndexFixing($AD$5,BA2360,TRUE,_xll.ohTrigger(Trigger,Trigger6M))</f>
        <v>#NUM!</v>
      </c>
      <c r="BE2360" s="242">
        <f>IFERROR(_xll.qlIndexFixing($BF$1,BA2360,,_xll.ohTrigger(Trigger,Trigger6M)),#N/A)</f>
        <v>1.510424565778402E-2</v>
      </c>
    </row>
    <row r="2361" spans="52:57" ht="11.25" customHeight="1" x14ac:dyDescent="0.25">
      <c r="AZ2361" s="99" t="s">
        <v>83</v>
      </c>
      <c r="BA2361" s="98">
        <f>_xll.qlInterestRateIndexFixingDate(Currency&amp;"ibor"&amp;Tenor,BB2361,Trigger)</f>
        <v>55955</v>
      </c>
      <c r="BB2361" s="98">
        <f>_xll.qlCalendarAdvance(Calendar,BB2360,AZ2361,"f",,Trigger)</f>
        <v>55957</v>
      </c>
      <c r="BC2361" s="98">
        <f>_xll.qlInterestRateIndexMaturity(Currency&amp;"ibor"&amp;Tenor,BB2361,Trigger)</f>
        <v>56142</v>
      </c>
      <c r="BD2361" s="242" t="e">
        <f>_xll.qlIndexFixing($AD$5,BA2361,TRUE,_xll.ohTrigger(Trigger,Trigger6M))</f>
        <v>#NUM!</v>
      </c>
      <c r="BE2361" s="242">
        <f>IFERROR(_xll.qlIndexFixing($BF$1,BA2361,,_xll.ohTrigger(Trigger,Trigger6M)),#N/A)</f>
        <v>1.5103258383853088E-2</v>
      </c>
    </row>
    <row r="2362" spans="52:57" ht="11.25" customHeight="1" x14ac:dyDescent="0.25">
      <c r="AZ2362" s="99" t="s">
        <v>83</v>
      </c>
      <c r="BA2362" s="98">
        <f>_xll.qlInterestRateIndexFixingDate(Currency&amp;"ibor"&amp;Tenor,BB2362,Trigger)</f>
        <v>55962</v>
      </c>
      <c r="BB2362" s="98">
        <f>_xll.qlCalendarAdvance(Calendar,BB2361,AZ2362,"f",,Trigger)</f>
        <v>55964</v>
      </c>
      <c r="BC2362" s="98">
        <f>_xll.qlInterestRateIndexMaturity(Currency&amp;"ibor"&amp;Tenor,BB2362,Trigger)</f>
        <v>56149</v>
      </c>
      <c r="BD2362" s="242" t="e">
        <f>_xll.qlIndexFixing($AD$5,BA2362,TRUE,_xll.ohTrigger(Trigger,Trigger6M))</f>
        <v>#NUM!</v>
      </c>
      <c r="BE2362" s="242">
        <f>IFERROR(_xll.qlIndexFixing($BF$1,BA2362,,_xll.ohTrigger(Trigger,Trigger6M)),#N/A)</f>
        <v>1.5102300941414242E-2</v>
      </c>
    </row>
    <row r="2363" spans="52:57" ht="11.25" customHeight="1" x14ac:dyDescent="0.25">
      <c r="AZ2363" s="99" t="s">
        <v>83</v>
      </c>
      <c r="BA2363" s="98">
        <f>_xll.qlInterestRateIndexFixingDate(Currency&amp;"ibor"&amp;Tenor,BB2363,Trigger)</f>
        <v>55969</v>
      </c>
      <c r="BB2363" s="98">
        <f>_xll.qlCalendarAdvance(Calendar,BB2362,AZ2363,"f",,Trigger)</f>
        <v>55971</v>
      </c>
      <c r="BC2363" s="98">
        <f>_xll.qlInterestRateIndexMaturity(Currency&amp;"ibor"&amp;Tenor,BB2363,Trigger)</f>
        <v>56156</v>
      </c>
      <c r="BD2363" s="242" t="e">
        <f>_xll.qlIndexFixing($AD$5,BA2363,TRUE,_xll.ohTrigger(Trigger,Trigger6M))</f>
        <v>#NUM!</v>
      </c>
      <c r="BE2363" s="242">
        <f>IFERROR(_xll.qlIndexFixing($BF$1,BA2363,,_xll.ohTrigger(Trigger,Trigger6M)),#N/A)</f>
        <v>1.51013733935958E-2</v>
      </c>
    </row>
    <row r="2364" spans="52:57" ht="11.25" customHeight="1" x14ac:dyDescent="0.25">
      <c r="AZ2364" s="99" t="s">
        <v>83</v>
      </c>
      <c r="BA2364" s="98">
        <f>_xll.qlInterestRateIndexFixingDate(Currency&amp;"ibor"&amp;Tenor,BB2364,Trigger)</f>
        <v>55976</v>
      </c>
      <c r="BB2364" s="98">
        <f>_xll.qlCalendarAdvance(Calendar,BB2363,AZ2364,"f",,Trigger)</f>
        <v>55982</v>
      </c>
      <c r="BC2364" s="98">
        <f>_xll.qlInterestRateIndexMaturity(Currency&amp;"ibor"&amp;Tenor,BB2364,Trigger)</f>
        <v>56165</v>
      </c>
      <c r="BD2364" s="242" t="e">
        <f>_xll.qlIndexFixing($AD$5,BA2364,TRUE,_xll.ohTrigger(Trigger,Trigger6M))</f>
        <v>#NUM!</v>
      </c>
      <c r="BE2364" s="242">
        <f>IFERROR(_xll.qlIndexFixing($BF$1,BA2364,,_xll.ohTrigger(Trigger,Trigger6M)),#N/A)</f>
        <v>1.50994497847819E-2</v>
      </c>
    </row>
    <row r="2365" spans="52:57" ht="11.25" customHeight="1" x14ac:dyDescent="0.25">
      <c r="AZ2365" s="99" t="s">
        <v>83</v>
      </c>
      <c r="BA2365" s="98">
        <f>_xll.qlInterestRateIndexFixingDate(Currency&amp;"ibor"&amp;Tenor,BB2365,Trigger)</f>
        <v>55985</v>
      </c>
      <c r="BB2365" s="98">
        <f>_xll.qlCalendarAdvance(Calendar,BB2364,AZ2365,"f",,Trigger)</f>
        <v>55989</v>
      </c>
      <c r="BC2365" s="98">
        <f>_xll.qlInterestRateIndexMaturity(Currency&amp;"ibor"&amp;Tenor,BB2365,Trigger)</f>
        <v>56172</v>
      </c>
      <c r="BD2365" s="242" t="e">
        <f>_xll.qlIndexFixing($AD$5,BA2365,TRUE,_xll.ohTrigger(Trigger,Trigger6M))</f>
        <v>#NUM!</v>
      </c>
      <c r="BE2365" s="242">
        <f>IFERROR(_xll.qlIndexFixing($BF$1,BA2365,,_xll.ohTrigger(Trigger,Trigger6M)),#N/A)</f>
        <v>1.5098595132911315E-2</v>
      </c>
    </row>
    <row r="2366" spans="52:57" ht="11.25" customHeight="1" x14ac:dyDescent="0.25">
      <c r="AZ2366" s="100" t="s">
        <v>83</v>
      </c>
      <c r="BA2366" s="101">
        <f>_xll.qlInterestRateIndexFixingDate(Currency&amp;"ibor"&amp;Tenor,BB2366,Trigger)</f>
        <v>55992</v>
      </c>
      <c r="BB2366" s="101">
        <f>_xll.qlCalendarAdvance(Calendar,BB2365,AZ2366,"f",,Trigger)</f>
        <v>55996</v>
      </c>
      <c r="BC2366" s="101">
        <f>_xll.qlInterestRateIndexMaturity(Currency&amp;"ibor"&amp;Tenor,BB2366,Trigger)</f>
        <v>56179</v>
      </c>
      <c r="BD2366" s="244" t="e">
        <f>_xll.qlIndexFixing($AD$5,BA2366,TRUE,_xll.ohTrigger(Trigger,Trigger6M))</f>
        <v>#NUM!</v>
      </c>
      <c r="BE2366" s="244">
        <f>IFERROR(_xll.qlIndexFixing($BF$1,BA2366,,_xll.ohTrigger(Trigger,Trigger6M)),#N/A)</f>
        <v>1.5097770589596377E-2</v>
      </c>
    </row>
    <row r="2367" spans="52:57" ht="11.25" customHeight="1" x14ac:dyDescent="0.25">
      <c r="BE2367" s="268"/>
    </row>
    <row r="2368" spans="52:57" ht="11.25" customHeight="1" x14ac:dyDescent="0.25">
      <c r="BE2368" s="268"/>
    </row>
    <row r="2369" spans="57:57" ht="11.25" customHeight="1" x14ac:dyDescent="0.25">
      <c r="BE2369" s="268"/>
    </row>
    <row r="2370" spans="57:57" ht="11.25" customHeight="1" x14ac:dyDescent="0.25">
      <c r="BE2370" s="268"/>
    </row>
    <row r="2371" spans="57:57" ht="11.25" customHeight="1" x14ac:dyDescent="0.25">
      <c r="BE2371" s="268"/>
    </row>
    <row r="2372" spans="57:57" ht="11.25" customHeight="1" x14ac:dyDescent="0.25">
      <c r="BE2372" s="268"/>
    </row>
    <row r="2373" spans="57:57" ht="11.25" customHeight="1" x14ac:dyDescent="0.25">
      <c r="BE2373" s="268"/>
    </row>
    <row r="2374" spans="57:57" ht="11.25" customHeight="1" x14ac:dyDescent="0.25">
      <c r="BE2374" s="268"/>
    </row>
    <row r="2375" spans="57:57" ht="11.25" customHeight="1" x14ac:dyDescent="0.25">
      <c r="BE2375" s="268"/>
    </row>
    <row r="2376" spans="57:57" ht="11.25" customHeight="1" x14ac:dyDescent="0.25">
      <c r="BE2376" s="268"/>
    </row>
    <row r="2377" spans="57:57" ht="11.25" customHeight="1" x14ac:dyDescent="0.25">
      <c r="BE2377" s="268"/>
    </row>
    <row r="2378" spans="57:57" ht="11.25" customHeight="1" x14ac:dyDescent="0.25">
      <c r="BE2378" s="268"/>
    </row>
    <row r="2379" spans="57:57" ht="11.25" customHeight="1" x14ac:dyDescent="0.25">
      <c r="BE2379" s="268"/>
    </row>
    <row r="2380" spans="57:57" ht="11.25" customHeight="1" x14ac:dyDescent="0.25">
      <c r="BE2380" s="268"/>
    </row>
    <row r="2381" spans="57:57" ht="11.25" customHeight="1" x14ac:dyDescent="0.25">
      <c r="BE2381" s="268"/>
    </row>
    <row r="2382" spans="57:57" ht="11.25" customHeight="1" x14ac:dyDescent="0.25">
      <c r="BE2382" s="268"/>
    </row>
    <row r="2383" spans="57:57" ht="11.25" customHeight="1" x14ac:dyDescent="0.25">
      <c r="BE2383" s="268"/>
    </row>
    <row r="2384" spans="57:57" ht="11.25" customHeight="1" x14ac:dyDescent="0.25">
      <c r="BE2384" s="268"/>
    </row>
    <row r="2385" spans="57:57" x14ac:dyDescent="0.25">
      <c r="BE2385" s="268"/>
    </row>
    <row r="2386" spans="57:57" x14ac:dyDescent="0.25">
      <c r="BE2386" s="268"/>
    </row>
    <row r="2387" spans="57:57" x14ac:dyDescent="0.25">
      <c r="BE2387" s="268"/>
    </row>
    <row r="2388" spans="57:57" x14ac:dyDescent="0.25">
      <c r="BE2388" s="268"/>
    </row>
    <row r="2389" spans="57:57" x14ac:dyDescent="0.25">
      <c r="BE2389" s="268"/>
    </row>
    <row r="2390" spans="57:57" x14ac:dyDescent="0.25">
      <c r="BE2390" s="268"/>
    </row>
    <row r="2391" spans="57:57" x14ac:dyDescent="0.25">
      <c r="BE2391" s="268"/>
    </row>
    <row r="2392" spans="57:57" x14ac:dyDescent="0.25">
      <c r="BE2392" s="268"/>
    </row>
    <row r="2393" spans="57:57" x14ac:dyDescent="0.25">
      <c r="BE2393" s="268"/>
    </row>
    <row r="2394" spans="57:57" x14ac:dyDescent="0.25">
      <c r="BE2394" s="268"/>
    </row>
    <row r="2395" spans="57:57" x14ac:dyDescent="0.25">
      <c r="BE2395" s="268"/>
    </row>
    <row r="2396" spans="57:57" x14ac:dyDescent="0.25">
      <c r="BE2396" s="268"/>
    </row>
    <row r="2397" spans="57:57" x14ac:dyDescent="0.25">
      <c r="BE2397" s="268"/>
    </row>
    <row r="2398" spans="57:57" x14ac:dyDescent="0.25">
      <c r="BE2398" s="268"/>
    </row>
    <row r="2399" spans="57:57" x14ac:dyDescent="0.25">
      <c r="BE2399" s="268"/>
    </row>
    <row r="2400" spans="57:57" x14ac:dyDescent="0.25">
      <c r="BE2400" s="268"/>
    </row>
    <row r="2401" spans="57:57" x14ac:dyDescent="0.25">
      <c r="BE2401" s="268"/>
    </row>
    <row r="2402" spans="57:57" x14ac:dyDescent="0.25">
      <c r="BE2402" s="268"/>
    </row>
    <row r="2403" spans="57:57" x14ac:dyDescent="0.25">
      <c r="BE2403" s="268"/>
    </row>
    <row r="2404" spans="57:57" x14ac:dyDescent="0.25">
      <c r="BE2404" s="268"/>
    </row>
    <row r="2405" spans="57:57" x14ac:dyDescent="0.25">
      <c r="BE2405" s="268"/>
    </row>
    <row r="2406" spans="57:57" x14ac:dyDescent="0.25">
      <c r="BE2406" s="268"/>
    </row>
    <row r="2407" spans="57:57" x14ac:dyDescent="0.25">
      <c r="BE2407" s="268"/>
    </row>
    <row r="2408" spans="57:57" x14ac:dyDescent="0.25">
      <c r="BE2408" s="268"/>
    </row>
    <row r="2409" spans="57:57" x14ac:dyDescent="0.25">
      <c r="BE2409" s="268"/>
    </row>
    <row r="2410" spans="57:57" x14ac:dyDescent="0.25">
      <c r="BE2410" s="268"/>
    </row>
    <row r="2411" spans="57:57" x14ac:dyDescent="0.25">
      <c r="BE2411" s="268"/>
    </row>
    <row r="2412" spans="57:57" x14ac:dyDescent="0.25">
      <c r="BE2412" s="268"/>
    </row>
    <row r="2413" spans="57:57" x14ac:dyDescent="0.25">
      <c r="BE2413" s="268"/>
    </row>
    <row r="2414" spans="57:57" x14ac:dyDescent="0.25">
      <c r="BE2414" s="268"/>
    </row>
    <row r="2415" spans="57:57" x14ac:dyDescent="0.25">
      <c r="BE2415" s="268"/>
    </row>
    <row r="2416" spans="57:57" x14ac:dyDescent="0.25">
      <c r="BE2416" s="268"/>
    </row>
    <row r="2417" spans="57:57" x14ac:dyDescent="0.25">
      <c r="BE2417" s="268"/>
    </row>
    <row r="2418" spans="57:57" x14ac:dyDescent="0.25">
      <c r="BE2418" s="268"/>
    </row>
    <row r="2419" spans="57:57" x14ac:dyDescent="0.25">
      <c r="BE2419" s="268"/>
    </row>
    <row r="2420" spans="57:57" x14ac:dyDescent="0.25">
      <c r="BE2420" s="268"/>
    </row>
    <row r="2421" spans="57:57" x14ac:dyDescent="0.25">
      <c r="BE2421" s="268"/>
    </row>
    <row r="2422" spans="57:57" x14ac:dyDescent="0.25">
      <c r="BE2422" s="268"/>
    </row>
    <row r="2423" spans="57:57" x14ac:dyDescent="0.25">
      <c r="BE2423" s="268"/>
    </row>
    <row r="2424" spans="57:57" x14ac:dyDescent="0.25">
      <c r="BE2424" s="268"/>
    </row>
    <row r="2425" spans="57:57" x14ac:dyDescent="0.25">
      <c r="BE2425" s="268"/>
    </row>
    <row r="2426" spans="57:57" x14ac:dyDescent="0.25">
      <c r="BE2426" s="268"/>
    </row>
    <row r="2427" spans="57:57" x14ac:dyDescent="0.25">
      <c r="BE2427" s="268"/>
    </row>
    <row r="2428" spans="57:57" x14ac:dyDescent="0.25">
      <c r="BE2428" s="268"/>
    </row>
    <row r="2429" spans="57:57" x14ac:dyDescent="0.25">
      <c r="BE2429" s="268"/>
    </row>
    <row r="2430" spans="57:57" x14ac:dyDescent="0.25">
      <c r="BE2430" s="268"/>
    </row>
    <row r="2431" spans="57:57" x14ac:dyDescent="0.25">
      <c r="BE2431" s="268"/>
    </row>
    <row r="2432" spans="57:57" x14ac:dyDescent="0.25">
      <c r="BE2432" s="268"/>
    </row>
    <row r="2433" spans="57:57" x14ac:dyDescent="0.25">
      <c r="BE2433" s="268"/>
    </row>
    <row r="2434" spans="57:57" x14ac:dyDescent="0.25">
      <c r="BE2434" s="268"/>
    </row>
    <row r="2435" spans="57:57" x14ac:dyDescent="0.25">
      <c r="BE2435" s="268"/>
    </row>
    <row r="2436" spans="57:57" x14ac:dyDescent="0.25">
      <c r="BE2436" s="268"/>
    </row>
    <row r="2437" spans="57:57" x14ac:dyDescent="0.25">
      <c r="BE2437" s="268"/>
    </row>
    <row r="2438" spans="57:57" x14ac:dyDescent="0.25">
      <c r="BE2438" s="268"/>
    </row>
    <row r="2439" spans="57:57" x14ac:dyDescent="0.25">
      <c r="BE2439" s="268"/>
    </row>
    <row r="2440" spans="57:57" x14ac:dyDescent="0.25">
      <c r="BE2440" s="268"/>
    </row>
    <row r="2441" spans="57:57" x14ac:dyDescent="0.25">
      <c r="BE2441" s="268"/>
    </row>
    <row r="2442" spans="57:57" x14ac:dyDescent="0.25">
      <c r="BE2442" s="268"/>
    </row>
    <row r="2443" spans="57:57" x14ac:dyDescent="0.25">
      <c r="BE2443" s="268"/>
    </row>
    <row r="2444" spans="57:57" x14ac:dyDescent="0.25">
      <c r="BE2444" s="268"/>
    </row>
    <row r="2445" spans="57:57" x14ac:dyDescent="0.25">
      <c r="BE2445" s="268"/>
    </row>
    <row r="2446" spans="57:57" x14ac:dyDescent="0.25">
      <c r="BE2446" s="268"/>
    </row>
    <row r="2447" spans="57:57" x14ac:dyDescent="0.25">
      <c r="BE2447" s="268"/>
    </row>
    <row r="2448" spans="57:57" x14ac:dyDescent="0.25">
      <c r="BE2448" s="268"/>
    </row>
    <row r="2449" spans="57:57" x14ac:dyDescent="0.25">
      <c r="BE2449" s="268"/>
    </row>
    <row r="2450" spans="57:57" x14ac:dyDescent="0.25">
      <c r="BE2450" s="268"/>
    </row>
    <row r="2451" spans="57:57" x14ac:dyDescent="0.25">
      <c r="BE2451" s="268"/>
    </row>
    <row r="2452" spans="57:57" x14ac:dyDescent="0.25">
      <c r="BE2452" s="268"/>
    </row>
    <row r="2453" spans="57:57" x14ac:dyDescent="0.25">
      <c r="BE2453" s="268"/>
    </row>
    <row r="2454" spans="57:57" x14ac:dyDescent="0.25">
      <c r="BE2454" s="268"/>
    </row>
    <row r="2455" spans="57:57" x14ac:dyDescent="0.25">
      <c r="BE2455" s="268"/>
    </row>
    <row r="2456" spans="57:57" x14ac:dyDescent="0.25">
      <c r="BE2456" s="268"/>
    </row>
    <row r="2457" spans="57:57" x14ac:dyDescent="0.25">
      <c r="BE2457" s="268"/>
    </row>
    <row r="2458" spans="57:57" x14ac:dyDescent="0.25">
      <c r="BE2458" s="268"/>
    </row>
    <row r="2459" spans="57:57" x14ac:dyDescent="0.25">
      <c r="BE2459" s="268"/>
    </row>
    <row r="2460" spans="57:57" x14ac:dyDescent="0.25">
      <c r="BE2460" s="268"/>
    </row>
    <row r="2461" spans="57:57" x14ac:dyDescent="0.25">
      <c r="BE2461" s="268"/>
    </row>
    <row r="2462" spans="57:57" x14ac:dyDescent="0.25">
      <c r="BE2462" s="268"/>
    </row>
    <row r="2463" spans="57:57" x14ac:dyDescent="0.25">
      <c r="BE2463" s="268"/>
    </row>
    <row r="2464" spans="57:57" x14ac:dyDescent="0.25">
      <c r="BE2464" s="268"/>
    </row>
    <row r="2465" spans="57:57" x14ac:dyDescent="0.25">
      <c r="BE2465" s="268"/>
    </row>
    <row r="2466" spans="57:57" x14ac:dyDescent="0.25">
      <c r="BE2466" s="268"/>
    </row>
    <row r="2467" spans="57:57" x14ac:dyDescent="0.25">
      <c r="BE2467" s="268"/>
    </row>
    <row r="2468" spans="57:57" x14ac:dyDescent="0.25">
      <c r="BE2468" s="268"/>
    </row>
    <row r="2469" spans="57:57" x14ac:dyDescent="0.25">
      <c r="BE2469" s="268"/>
    </row>
    <row r="2470" spans="57:57" x14ac:dyDescent="0.25">
      <c r="BE2470" s="268"/>
    </row>
    <row r="2471" spans="57:57" x14ac:dyDescent="0.25">
      <c r="BE2471" s="268"/>
    </row>
    <row r="2472" spans="57:57" x14ac:dyDescent="0.25">
      <c r="BE2472" s="268"/>
    </row>
    <row r="2473" spans="57:57" x14ac:dyDescent="0.25">
      <c r="BE2473" s="268"/>
    </row>
    <row r="2474" spans="57:57" x14ac:dyDescent="0.25">
      <c r="BE2474" s="268"/>
    </row>
    <row r="2475" spans="57:57" x14ac:dyDescent="0.25">
      <c r="BE2475" s="268"/>
    </row>
    <row r="2476" spans="57:57" x14ac:dyDescent="0.25">
      <c r="BE2476" s="268"/>
    </row>
    <row r="2477" spans="57:57" x14ac:dyDescent="0.25">
      <c r="BE2477" s="268"/>
    </row>
    <row r="2478" spans="57:57" x14ac:dyDescent="0.25">
      <c r="BE2478" s="268"/>
    </row>
    <row r="2479" spans="57:57" x14ac:dyDescent="0.25">
      <c r="BE2479" s="268"/>
    </row>
    <row r="2480" spans="57:57" x14ac:dyDescent="0.25">
      <c r="BE2480" s="268"/>
    </row>
    <row r="2481" spans="57:57" x14ac:dyDescent="0.25">
      <c r="BE2481" s="268"/>
    </row>
    <row r="2482" spans="57:57" x14ac:dyDescent="0.25">
      <c r="BE2482" s="268"/>
    </row>
    <row r="2483" spans="57:57" x14ac:dyDescent="0.25">
      <c r="BE2483" s="268"/>
    </row>
    <row r="2484" spans="57:57" x14ac:dyDescent="0.25">
      <c r="BE2484" s="268"/>
    </row>
    <row r="2485" spans="57:57" x14ac:dyDescent="0.25">
      <c r="BE2485" s="268"/>
    </row>
    <row r="2486" spans="57:57" x14ac:dyDescent="0.25">
      <c r="BE2486" s="268"/>
    </row>
    <row r="2487" spans="57:57" x14ac:dyDescent="0.25">
      <c r="BE2487" s="268"/>
    </row>
    <row r="2488" spans="57:57" x14ac:dyDescent="0.25">
      <c r="BE2488" s="268"/>
    </row>
    <row r="2489" spans="57:57" x14ac:dyDescent="0.25">
      <c r="BE2489" s="268"/>
    </row>
    <row r="2490" spans="57:57" x14ac:dyDescent="0.25">
      <c r="BE2490" s="268"/>
    </row>
    <row r="2491" spans="57:57" x14ac:dyDescent="0.25">
      <c r="BE2491" s="268"/>
    </row>
    <row r="2492" spans="57:57" x14ac:dyDescent="0.25">
      <c r="BE2492" s="268"/>
    </row>
    <row r="2493" spans="57:57" x14ac:dyDescent="0.25">
      <c r="BE2493" s="268"/>
    </row>
    <row r="2494" spans="57:57" x14ac:dyDescent="0.25">
      <c r="BE2494" s="268"/>
    </row>
    <row r="2495" spans="57:57" x14ac:dyDescent="0.25">
      <c r="BE2495" s="268"/>
    </row>
    <row r="2496" spans="57:57" x14ac:dyDescent="0.25">
      <c r="BE2496" s="268"/>
    </row>
    <row r="2497" spans="57:57" x14ac:dyDescent="0.25">
      <c r="BE2497" s="268"/>
    </row>
    <row r="2498" spans="57:57" x14ac:dyDescent="0.25">
      <c r="BE2498" s="268"/>
    </row>
    <row r="2499" spans="57:57" x14ac:dyDescent="0.25">
      <c r="BE2499" s="268"/>
    </row>
    <row r="2500" spans="57:57" x14ac:dyDescent="0.25">
      <c r="BE2500" s="268"/>
    </row>
    <row r="2501" spans="57:57" x14ac:dyDescent="0.25">
      <c r="BE2501" s="268"/>
    </row>
    <row r="2502" spans="57:57" x14ac:dyDescent="0.25">
      <c r="BE2502" s="268"/>
    </row>
    <row r="2503" spans="57:57" x14ac:dyDescent="0.25">
      <c r="BE2503" s="268"/>
    </row>
    <row r="2504" spans="57:57" x14ac:dyDescent="0.25">
      <c r="BE2504" s="268"/>
    </row>
    <row r="2505" spans="57:57" x14ac:dyDescent="0.25">
      <c r="BE2505" s="268"/>
    </row>
    <row r="2506" spans="57:57" x14ac:dyDescent="0.25">
      <c r="BE2506" s="268"/>
    </row>
    <row r="2507" spans="57:57" x14ac:dyDescent="0.25">
      <c r="BE2507" s="268"/>
    </row>
    <row r="2508" spans="57:57" x14ac:dyDescent="0.25">
      <c r="BE2508" s="268"/>
    </row>
    <row r="2509" spans="57:57" x14ac:dyDescent="0.25">
      <c r="BE2509" s="268"/>
    </row>
    <row r="2510" spans="57:57" x14ac:dyDescent="0.25">
      <c r="BE2510" s="268"/>
    </row>
    <row r="2511" spans="57:57" x14ac:dyDescent="0.25">
      <c r="BE2511" s="268"/>
    </row>
    <row r="2512" spans="57:57" x14ac:dyDescent="0.25">
      <c r="BE2512" s="268"/>
    </row>
    <row r="2513" spans="57:57" x14ac:dyDescent="0.25">
      <c r="BE2513" s="268"/>
    </row>
    <row r="2514" spans="57:57" x14ac:dyDescent="0.25">
      <c r="BE2514" s="268"/>
    </row>
    <row r="2515" spans="57:57" x14ac:dyDescent="0.25">
      <c r="BE2515" s="268"/>
    </row>
    <row r="2516" spans="57:57" x14ac:dyDescent="0.25">
      <c r="BE2516" s="268"/>
    </row>
    <row r="2517" spans="57:57" x14ac:dyDescent="0.25">
      <c r="BE2517" s="268"/>
    </row>
    <row r="2518" spans="57:57" x14ac:dyDescent="0.25">
      <c r="BE2518" s="268"/>
    </row>
    <row r="2519" spans="57:57" x14ac:dyDescent="0.25">
      <c r="BE2519" s="268"/>
    </row>
    <row r="2520" spans="57:57" x14ac:dyDescent="0.25">
      <c r="BE2520" s="268"/>
    </row>
    <row r="2521" spans="57:57" x14ac:dyDescent="0.25">
      <c r="BE2521" s="268"/>
    </row>
    <row r="2522" spans="57:57" x14ac:dyDescent="0.25">
      <c r="BE2522" s="268"/>
    </row>
    <row r="2523" spans="57:57" x14ac:dyDescent="0.25">
      <c r="BE2523" s="268"/>
    </row>
    <row r="2524" spans="57:57" x14ac:dyDescent="0.25">
      <c r="BE2524" s="268"/>
    </row>
    <row r="2525" spans="57:57" x14ac:dyDescent="0.25">
      <c r="BE2525" s="268"/>
    </row>
    <row r="2526" spans="57:57" x14ac:dyDescent="0.25">
      <c r="BE2526" s="268"/>
    </row>
    <row r="2527" spans="57:57" x14ac:dyDescent="0.25">
      <c r="BE2527" s="268"/>
    </row>
    <row r="2528" spans="57:57" x14ac:dyDescent="0.25">
      <c r="BE2528" s="268"/>
    </row>
    <row r="2529" spans="57:57" x14ac:dyDescent="0.25">
      <c r="BE2529" s="268"/>
    </row>
    <row r="2530" spans="57:57" x14ac:dyDescent="0.25">
      <c r="BE2530" s="268"/>
    </row>
    <row r="2531" spans="57:57" x14ac:dyDescent="0.25">
      <c r="BE2531" s="268"/>
    </row>
    <row r="2532" spans="57:57" x14ac:dyDescent="0.25">
      <c r="BE2532" s="268"/>
    </row>
    <row r="2533" spans="57:57" x14ac:dyDescent="0.25">
      <c r="BE2533" s="268"/>
    </row>
    <row r="2534" spans="57:57" x14ac:dyDescent="0.25">
      <c r="BE2534" s="268"/>
    </row>
    <row r="2535" spans="57:57" x14ac:dyDescent="0.25">
      <c r="BE2535" s="268"/>
    </row>
    <row r="2536" spans="57:57" x14ac:dyDescent="0.25">
      <c r="BE2536" s="268"/>
    </row>
    <row r="2537" spans="57:57" x14ac:dyDescent="0.25">
      <c r="BE2537" s="268"/>
    </row>
    <row r="2538" spans="57:57" x14ac:dyDescent="0.25">
      <c r="BE2538" s="268"/>
    </row>
    <row r="2539" spans="57:57" x14ac:dyDescent="0.25">
      <c r="BE2539" s="268"/>
    </row>
    <row r="2540" spans="57:57" x14ac:dyDescent="0.25">
      <c r="BE2540" s="268"/>
    </row>
    <row r="2541" spans="57:57" x14ac:dyDescent="0.25">
      <c r="BE2541" s="268"/>
    </row>
    <row r="2542" spans="57:57" x14ac:dyDescent="0.25">
      <c r="BE2542" s="268"/>
    </row>
    <row r="2543" spans="57:57" x14ac:dyDescent="0.25">
      <c r="BE2543" s="268"/>
    </row>
    <row r="2544" spans="57:57" x14ac:dyDescent="0.25">
      <c r="BE2544" s="268"/>
    </row>
    <row r="2545" spans="57:57" x14ac:dyDescent="0.25">
      <c r="BE2545" s="268"/>
    </row>
    <row r="2546" spans="57:57" x14ac:dyDescent="0.25">
      <c r="BE2546" s="268"/>
    </row>
    <row r="2547" spans="57:57" x14ac:dyDescent="0.25">
      <c r="BE2547" s="268"/>
    </row>
    <row r="2548" spans="57:57" x14ac:dyDescent="0.25">
      <c r="BE2548" s="268"/>
    </row>
    <row r="2549" spans="57:57" x14ac:dyDescent="0.25">
      <c r="BE2549" s="268"/>
    </row>
    <row r="2550" spans="57:57" x14ac:dyDescent="0.25">
      <c r="BE2550" s="268"/>
    </row>
    <row r="2551" spans="57:57" x14ac:dyDescent="0.25">
      <c r="BE2551" s="268"/>
    </row>
    <row r="2552" spans="57:57" x14ac:dyDescent="0.25">
      <c r="BE2552" s="268"/>
    </row>
    <row r="2553" spans="57:57" x14ac:dyDescent="0.25">
      <c r="BE2553" s="268"/>
    </row>
    <row r="2554" spans="57:57" x14ac:dyDescent="0.25">
      <c r="BE2554" s="268"/>
    </row>
    <row r="2555" spans="57:57" x14ac:dyDescent="0.25">
      <c r="BE2555" s="268"/>
    </row>
    <row r="2556" spans="57:57" x14ac:dyDescent="0.25">
      <c r="BE2556" s="268"/>
    </row>
    <row r="2557" spans="57:57" x14ac:dyDescent="0.25">
      <c r="BE2557" s="268"/>
    </row>
    <row r="2558" spans="57:57" x14ac:dyDescent="0.25">
      <c r="BE2558" s="268"/>
    </row>
    <row r="2559" spans="57:57" x14ac:dyDescent="0.25">
      <c r="BE2559" s="268"/>
    </row>
    <row r="2560" spans="57:57" x14ac:dyDescent="0.25">
      <c r="BE2560" s="268"/>
    </row>
    <row r="2561" spans="57:57" x14ac:dyDescent="0.25">
      <c r="BE2561" s="268"/>
    </row>
    <row r="2562" spans="57:57" x14ac:dyDescent="0.25">
      <c r="BE2562" s="268"/>
    </row>
    <row r="2563" spans="57:57" x14ac:dyDescent="0.25">
      <c r="BE2563" s="268"/>
    </row>
    <row r="2564" spans="57:57" x14ac:dyDescent="0.25">
      <c r="BE2564" s="268"/>
    </row>
    <row r="2565" spans="57:57" x14ac:dyDescent="0.25">
      <c r="BE2565" s="268"/>
    </row>
    <row r="2566" spans="57:57" x14ac:dyDescent="0.25">
      <c r="BE2566" s="268"/>
    </row>
    <row r="2567" spans="57:57" x14ac:dyDescent="0.25">
      <c r="BE2567" s="268"/>
    </row>
    <row r="2568" spans="57:57" x14ac:dyDescent="0.25">
      <c r="BE2568" s="268"/>
    </row>
    <row r="2569" spans="57:57" x14ac:dyDescent="0.25">
      <c r="BE2569" s="268"/>
    </row>
    <row r="2570" spans="57:57" x14ac:dyDescent="0.25">
      <c r="BE2570" s="268"/>
    </row>
    <row r="2571" spans="57:57" x14ac:dyDescent="0.25">
      <c r="BE2571" s="268"/>
    </row>
    <row r="2572" spans="57:57" x14ac:dyDescent="0.25">
      <c r="BE2572" s="268"/>
    </row>
    <row r="2573" spans="57:57" x14ac:dyDescent="0.25">
      <c r="BE2573" s="268"/>
    </row>
    <row r="2574" spans="57:57" x14ac:dyDescent="0.25">
      <c r="BE2574" s="268"/>
    </row>
    <row r="2575" spans="57:57" x14ac:dyDescent="0.25">
      <c r="BE2575" s="268"/>
    </row>
    <row r="2576" spans="57:57" x14ac:dyDescent="0.25">
      <c r="BE2576" s="268"/>
    </row>
    <row r="2577" spans="57:57" x14ac:dyDescent="0.25">
      <c r="BE2577" s="268"/>
    </row>
    <row r="2578" spans="57:57" x14ac:dyDescent="0.25">
      <c r="BE2578" s="268"/>
    </row>
    <row r="2579" spans="57:57" x14ac:dyDescent="0.25">
      <c r="BE2579" s="268"/>
    </row>
    <row r="2580" spans="57:57" x14ac:dyDescent="0.25">
      <c r="BE2580" s="268"/>
    </row>
    <row r="2581" spans="57:57" x14ac:dyDescent="0.25">
      <c r="BE2581" s="268"/>
    </row>
    <row r="2582" spans="57:57" x14ac:dyDescent="0.25">
      <c r="BE2582" s="268"/>
    </row>
    <row r="2583" spans="57:57" x14ac:dyDescent="0.25">
      <c r="BE2583" s="268"/>
    </row>
    <row r="2584" spans="57:57" x14ac:dyDescent="0.25">
      <c r="BE2584" s="268"/>
    </row>
    <row r="2585" spans="57:57" x14ac:dyDescent="0.25">
      <c r="BE2585" s="268"/>
    </row>
    <row r="2586" spans="57:57" x14ac:dyDescent="0.25">
      <c r="BE2586" s="268"/>
    </row>
    <row r="2587" spans="57:57" x14ac:dyDescent="0.25">
      <c r="BE2587" s="268"/>
    </row>
    <row r="2588" spans="57:57" x14ac:dyDescent="0.25">
      <c r="BE2588" s="268"/>
    </row>
    <row r="2589" spans="57:57" x14ac:dyDescent="0.25">
      <c r="BE2589" s="268"/>
    </row>
    <row r="2590" spans="57:57" x14ac:dyDescent="0.25">
      <c r="BE2590" s="268"/>
    </row>
    <row r="2591" spans="57:57" x14ac:dyDescent="0.25">
      <c r="BE2591" s="268"/>
    </row>
    <row r="2592" spans="57:57" x14ac:dyDescent="0.25">
      <c r="BE2592" s="268"/>
    </row>
    <row r="2593" spans="57:57" x14ac:dyDescent="0.25">
      <c r="BE2593" s="268"/>
    </row>
    <row r="2594" spans="57:57" x14ac:dyDescent="0.25">
      <c r="BE2594" s="268"/>
    </row>
    <row r="2595" spans="57:57" x14ac:dyDescent="0.25">
      <c r="BE2595" s="268"/>
    </row>
    <row r="2596" spans="57:57" x14ac:dyDescent="0.25">
      <c r="BE2596" s="268"/>
    </row>
    <row r="2597" spans="57:57" x14ac:dyDescent="0.25">
      <c r="BE2597" s="268"/>
    </row>
    <row r="2598" spans="57:57" x14ac:dyDescent="0.25">
      <c r="BE2598" s="268"/>
    </row>
    <row r="2599" spans="57:57" x14ac:dyDescent="0.25">
      <c r="BE2599" s="268"/>
    </row>
    <row r="2600" spans="57:57" x14ac:dyDescent="0.25">
      <c r="BE2600" s="268"/>
    </row>
    <row r="2601" spans="57:57" x14ac:dyDescent="0.25">
      <c r="BE2601" s="268"/>
    </row>
    <row r="2602" spans="57:57" x14ac:dyDescent="0.25">
      <c r="BE2602" s="268"/>
    </row>
    <row r="2603" spans="57:57" x14ac:dyDescent="0.25">
      <c r="BE2603" s="268"/>
    </row>
    <row r="2604" spans="57:57" x14ac:dyDescent="0.25">
      <c r="BE2604" s="268"/>
    </row>
    <row r="2605" spans="57:57" x14ac:dyDescent="0.25">
      <c r="BE2605" s="268"/>
    </row>
    <row r="2606" spans="57:57" x14ac:dyDescent="0.25">
      <c r="BE2606" s="268"/>
    </row>
    <row r="2607" spans="57:57" x14ac:dyDescent="0.25">
      <c r="BE2607" s="268"/>
    </row>
    <row r="2608" spans="57:57" x14ac:dyDescent="0.25">
      <c r="BE2608" s="268"/>
    </row>
    <row r="2609" spans="57:57" x14ac:dyDescent="0.25">
      <c r="BE2609" s="268"/>
    </row>
    <row r="2610" spans="57:57" x14ac:dyDescent="0.25">
      <c r="BE2610" s="268"/>
    </row>
    <row r="2611" spans="57:57" x14ac:dyDescent="0.25">
      <c r="BE2611" s="268"/>
    </row>
    <row r="2612" spans="57:57" x14ac:dyDescent="0.25">
      <c r="BE2612" s="268"/>
    </row>
    <row r="2613" spans="57:57" x14ac:dyDescent="0.25">
      <c r="BE2613" s="268"/>
    </row>
    <row r="2614" spans="57:57" x14ac:dyDescent="0.25">
      <c r="BE2614" s="268"/>
    </row>
    <row r="2615" spans="57:57" x14ac:dyDescent="0.25">
      <c r="BE2615" s="268"/>
    </row>
    <row r="2616" spans="57:57" x14ac:dyDescent="0.25">
      <c r="BE2616" s="268"/>
    </row>
    <row r="2617" spans="57:57" x14ac:dyDescent="0.25">
      <c r="BE2617" s="268"/>
    </row>
    <row r="2618" spans="57:57" x14ac:dyDescent="0.25">
      <c r="BE2618" s="268"/>
    </row>
    <row r="2619" spans="57:57" x14ac:dyDescent="0.25">
      <c r="BE2619" s="268"/>
    </row>
    <row r="2620" spans="57:57" x14ac:dyDescent="0.25">
      <c r="BE2620" s="268"/>
    </row>
    <row r="2621" spans="57:57" x14ac:dyDescent="0.25">
      <c r="BE2621" s="268"/>
    </row>
    <row r="2622" spans="57:57" x14ac:dyDescent="0.25">
      <c r="BE2622" s="268"/>
    </row>
    <row r="2623" spans="57:57" x14ac:dyDescent="0.25">
      <c r="BE2623" s="268"/>
    </row>
    <row r="2624" spans="57:57" x14ac:dyDescent="0.25">
      <c r="BE2624" s="268"/>
    </row>
    <row r="2625" spans="57:57" x14ac:dyDescent="0.25">
      <c r="BE2625" s="268"/>
    </row>
    <row r="2626" spans="57:57" x14ac:dyDescent="0.25">
      <c r="BE2626" s="268"/>
    </row>
    <row r="2627" spans="57:57" x14ac:dyDescent="0.25">
      <c r="BE2627" s="268"/>
    </row>
    <row r="2628" spans="57:57" x14ac:dyDescent="0.25">
      <c r="BE2628" s="268"/>
    </row>
    <row r="2629" spans="57:57" x14ac:dyDescent="0.25">
      <c r="BE2629" s="268"/>
    </row>
    <row r="2630" spans="57:57" x14ac:dyDescent="0.25">
      <c r="BE2630" s="268"/>
    </row>
    <row r="2631" spans="57:57" x14ac:dyDescent="0.25">
      <c r="BE2631" s="268"/>
    </row>
    <row r="2632" spans="57:57" x14ac:dyDescent="0.25">
      <c r="BE2632" s="268"/>
    </row>
    <row r="2633" spans="57:57" x14ac:dyDescent="0.25">
      <c r="BE2633" s="268"/>
    </row>
    <row r="2634" spans="57:57" x14ac:dyDescent="0.25">
      <c r="BE2634" s="268"/>
    </row>
    <row r="2635" spans="57:57" x14ac:dyDescent="0.25">
      <c r="BE2635" s="268"/>
    </row>
    <row r="2636" spans="57:57" x14ac:dyDescent="0.25">
      <c r="BE2636" s="268"/>
    </row>
    <row r="2637" spans="57:57" x14ac:dyDescent="0.25">
      <c r="BE2637" s="268"/>
    </row>
    <row r="2638" spans="57:57" x14ac:dyDescent="0.25">
      <c r="BE2638" s="268"/>
    </row>
    <row r="2639" spans="57:57" x14ac:dyDescent="0.25">
      <c r="BE2639" s="268"/>
    </row>
    <row r="2640" spans="57:57" x14ac:dyDescent="0.25">
      <c r="BE2640" s="268"/>
    </row>
    <row r="2641" spans="57:57" x14ac:dyDescent="0.25">
      <c r="BE2641" s="268"/>
    </row>
    <row r="2642" spans="57:57" x14ac:dyDescent="0.25">
      <c r="BE2642" s="268"/>
    </row>
    <row r="2643" spans="57:57" x14ac:dyDescent="0.25">
      <c r="BE2643" s="268"/>
    </row>
    <row r="2644" spans="57:57" x14ac:dyDescent="0.25">
      <c r="BE2644" s="268"/>
    </row>
    <row r="2645" spans="57:57" x14ac:dyDescent="0.25">
      <c r="BE2645" s="268"/>
    </row>
    <row r="2646" spans="57:57" x14ac:dyDescent="0.25">
      <c r="BE2646" s="268"/>
    </row>
    <row r="2647" spans="57:57" x14ac:dyDescent="0.25">
      <c r="BE2647" s="268"/>
    </row>
    <row r="2648" spans="57:57" x14ac:dyDescent="0.25">
      <c r="BE2648" s="268"/>
    </row>
    <row r="2649" spans="57:57" x14ac:dyDescent="0.25">
      <c r="BE2649" s="268"/>
    </row>
    <row r="2650" spans="57:57" x14ac:dyDescent="0.25">
      <c r="BE2650" s="268"/>
    </row>
    <row r="2651" spans="57:57" x14ac:dyDescent="0.25">
      <c r="BE2651" s="268"/>
    </row>
    <row r="2652" spans="57:57" x14ac:dyDescent="0.25">
      <c r="BE2652" s="268"/>
    </row>
    <row r="2653" spans="57:57" x14ac:dyDescent="0.25">
      <c r="BE2653" s="268"/>
    </row>
    <row r="2654" spans="57:57" x14ac:dyDescent="0.25">
      <c r="BE2654" s="268"/>
    </row>
    <row r="2655" spans="57:57" x14ac:dyDescent="0.25">
      <c r="BE2655" s="268"/>
    </row>
    <row r="2656" spans="57:57" x14ac:dyDescent="0.25">
      <c r="BE2656" s="268"/>
    </row>
    <row r="2657" spans="57:57" x14ac:dyDescent="0.25">
      <c r="BE2657" s="268"/>
    </row>
    <row r="2658" spans="57:57" x14ac:dyDescent="0.25">
      <c r="BE2658" s="268"/>
    </row>
    <row r="2659" spans="57:57" x14ac:dyDescent="0.25">
      <c r="BE2659" s="268"/>
    </row>
    <row r="2660" spans="57:57" x14ac:dyDescent="0.25">
      <c r="BE2660" s="268"/>
    </row>
    <row r="2661" spans="57:57" x14ac:dyDescent="0.25">
      <c r="BE2661" s="268"/>
    </row>
    <row r="2662" spans="57:57" x14ac:dyDescent="0.25">
      <c r="BE2662" s="268"/>
    </row>
    <row r="2663" spans="57:57" x14ac:dyDescent="0.25">
      <c r="BE2663" s="268"/>
    </row>
    <row r="2664" spans="57:57" x14ac:dyDescent="0.25">
      <c r="BE2664" s="268"/>
    </row>
    <row r="2665" spans="57:57" x14ac:dyDescent="0.25">
      <c r="BE2665" s="268"/>
    </row>
    <row r="2666" spans="57:57" x14ac:dyDescent="0.25">
      <c r="BE2666" s="268"/>
    </row>
    <row r="2667" spans="57:57" x14ac:dyDescent="0.25">
      <c r="BE2667" s="268"/>
    </row>
    <row r="2668" spans="57:57" x14ac:dyDescent="0.25">
      <c r="BE2668" s="268"/>
    </row>
    <row r="2669" spans="57:57" x14ac:dyDescent="0.25">
      <c r="BE2669" s="268"/>
    </row>
    <row r="2670" spans="57:57" x14ac:dyDescent="0.25">
      <c r="BE2670" s="268"/>
    </row>
    <row r="2671" spans="57:57" x14ac:dyDescent="0.25">
      <c r="BE2671" s="268"/>
    </row>
    <row r="2672" spans="57:57" x14ac:dyDescent="0.25">
      <c r="BE2672" s="268"/>
    </row>
    <row r="2673" spans="57:57" x14ac:dyDescent="0.25">
      <c r="BE2673" s="268"/>
    </row>
    <row r="2674" spans="57:57" x14ac:dyDescent="0.25">
      <c r="BE2674" s="268"/>
    </row>
    <row r="2675" spans="57:57" x14ac:dyDescent="0.25">
      <c r="BE2675" s="268"/>
    </row>
    <row r="2676" spans="57:57" x14ac:dyDescent="0.25">
      <c r="BE2676" s="268"/>
    </row>
    <row r="2677" spans="57:57" x14ac:dyDescent="0.25">
      <c r="BE2677" s="268"/>
    </row>
    <row r="2678" spans="57:57" x14ac:dyDescent="0.25">
      <c r="BE2678" s="268"/>
    </row>
    <row r="2679" spans="57:57" x14ac:dyDescent="0.25">
      <c r="BE2679" s="268"/>
    </row>
    <row r="2680" spans="57:57" x14ac:dyDescent="0.25">
      <c r="BE2680" s="268"/>
    </row>
    <row r="2681" spans="57:57" x14ac:dyDescent="0.25">
      <c r="BE2681" s="268"/>
    </row>
    <row r="2682" spans="57:57" x14ac:dyDescent="0.25">
      <c r="BE2682" s="268"/>
    </row>
    <row r="2683" spans="57:57" x14ac:dyDescent="0.25">
      <c r="BE2683" s="268"/>
    </row>
    <row r="2684" spans="57:57" x14ac:dyDescent="0.25">
      <c r="BE2684" s="268"/>
    </row>
    <row r="2685" spans="57:57" x14ac:dyDescent="0.25">
      <c r="BE2685" s="268"/>
    </row>
    <row r="2686" spans="57:57" x14ac:dyDescent="0.25">
      <c r="BE2686" s="268"/>
    </row>
    <row r="2687" spans="57:57" x14ac:dyDescent="0.25">
      <c r="BE2687" s="268"/>
    </row>
    <row r="2688" spans="57:57" x14ac:dyDescent="0.25">
      <c r="BE2688" s="268"/>
    </row>
    <row r="2689" spans="57:57" x14ac:dyDescent="0.25">
      <c r="BE2689" s="268"/>
    </row>
    <row r="2690" spans="57:57" x14ac:dyDescent="0.25">
      <c r="BE2690" s="268"/>
    </row>
    <row r="2691" spans="57:57" x14ac:dyDescent="0.25">
      <c r="BE2691" s="268"/>
    </row>
    <row r="2692" spans="57:57" x14ac:dyDescent="0.25">
      <c r="BE2692" s="268"/>
    </row>
    <row r="2693" spans="57:57" x14ac:dyDescent="0.25">
      <c r="BE2693" s="268"/>
    </row>
    <row r="2694" spans="57:57" x14ac:dyDescent="0.25">
      <c r="BE2694" s="268"/>
    </row>
    <row r="2695" spans="57:57" x14ac:dyDescent="0.25">
      <c r="BE2695" s="268"/>
    </row>
    <row r="2696" spans="57:57" x14ac:dyDescent="0.25">
      <c r="BE2696" s="268"/>
    </row>
    <row r="2697" spans="57:57" x14ac:dyDescent="0.25">
      <c r="BE2697" s="268"/>
    </row>
    <row r="2698" spans="57:57" x14ac:dyDescent="0.25">
      <c r="BE2698" s="268"/>
    </row>
    <row r="2699" spans="57:57" x14ac:dyDescent="0.25">
      <c r="BE2699" s="268"/>
    </row>
    <row r="2700" spans="57:57" x14ac:dyDescent="0.25">
      <c r="BE2700" s="268"/>
    </row>
    <row r="2701" spans="57:57" x14ac:dyDescent="0.25">
      <c r="BE2701" s="268"/>
    </row>
    <row r="2702" spans="57:57" x14ac:dyDescent="0.25">
      <c r="BE2702" s="268"/>
    </row>
    <row r="2703" spans="57:57" x14ac:dyDescent="0.25">
      <c r="BE2703" s="268"/>
    </row>
    <row r="2704" spans="57:57" x14ac:dyDescent="0.25">
      <c r="BE2704" s="268"/>
    </row>
    <row r="2705" spans="57:57" x14ac:dyDescent="0.25">
      <c r="BE2705" s="268"/>
    </row>
    <row r="2706" spans="57:57" x14ac:dyDescent="0.25">
      <c r="BE2706" s="268"/>
    </row>
    <row r="2707" spans="57:57" x14ac:dyDescent="0.25">
      <c r="BE2707" s="268"/>
    </row>
    <row r="2708" spans="57:57" x14ac:dyDescent="0.25">
      <c r="BE2708" s="268"/>
    </row>
    <row r="2709" spans="57:57" x14ac:dyDescent="0.25">
      <c r="BE2709" s="268"/>
    </row>
    <row r="2710" spans="57:57" x14ac:dyDescent="0.25">
      <c r="BE2710" s="268"/>
    </row>
    <row r="2711" spans="57:57" x14ac:dyDescent="0.25">
      <c r="BE2711" s="268"/>
    </row>
    <row r="2712" spans="57:57" x14ac:dyDescent="0.25">
      <c r="BE2712" s="268"/>
    </row>
    <row r="2713" spans="57:57" x14ac:dyDescent="0.25">
      <c r="BE2713" s="268"/>
    </row>
    <row r="2714" spans="57:57" x14ac:dyDescent="0.25">
      <c r="BE2714" s="268"/>
    </row>
    <row r="2715" spans="57:57" x14ac:dyDescent="0.25">
      <c r="BE2715" s="268"/>
    </row>
    <row r="2716" spans="57:57" x14ac:dyDescent="0.25">
      <c r="BE2716" s="268"/>
    </row>
    <row r="2717" spans="57:57" x14ac:dyDescent="0.25">
      <c r="BE2717" s="268"/>
    </row>
    <row r="2718" spans="57:57" x14ac:dyDescent="0.25">
      <c r="BE2718" s="268"/>
    </row>
    <row r="2719" spans="57:57" x14ac:dyDescent="0.25">
      <c r="BE2719" s="268"/>
    </row>
    <row r="2720" spans="57:57" x14ac:dyDescent="0.25">
      <c r="BE2720" s="268"/>
    </row>
    <row r="2721" spans="57:57" x14ac:dyDescent="0.25">
      <c r="BE2721" s="268"/>
    </row>
    <row r="2722" spans="57:57" x14ac:dyDescent="0.25">
      <c r="BE2722" s="268"/>
    </row>
    <row r="2723" spans="57:57" x14ac:dyDescent="0.25">
      <c r="BE2723" s="268"/>
    </row>
    <row r="2724" spans="57:57" x14ac:dyDescent="0.25">
      <c r="BE2724" s="268"/>
    </row>
    <row r="2725" spans="57:57" x14ac:dyDescent="0.25">
      <c r="BE2725" s="268"/>
    </row>
    <row r="2726" spans="57:57" x14ac:dyDescent="0.25">
      <c r="BE2726" s="268"/>
    </row>
    <row r="2727" spans="57:57" x14ac:dyDescent="0.25">
      <c r="BE2727" s="268"/>
    </row>
    <row r="2728" spans="57:57" x14ac:dyDescent="0.25">
      <c r="BE2728" s="268"/>
    </row>
    <row r="2729" spans="57:57" x14ac:dyDescent="0.25">
      <c r="BE2729" s="268"/>
    </row>
    <row r="2730" spans="57:57" x14ac:dyDescent="0.25">
      <c r="BE2730" s="268"/>
    </row>
    <row r="2731" spans="57:57" x14ac:dyDescent="0.25">
      <c r="BE2731" s="268"/>
    </row>
    <row r="2732" spans="57:57" x14ac:dyDescent="0.25">
      <c r="BE2732" s="268"/>
    </row>
    <row r="2733" spans="57:57" x14ac:dyDescent="0.25">
      <c r="BE2733" s="268"/>
    </row>
    <row r="2734" spans="57:57" x14ac:dyDescent="0.25">
      <c r="BE2734" s="268"/>
    </row>
    <row r="2735" spans="57:57" x14ac:dyDescent="0.25">
      <c r="BE2735" s="268"/>
    </row>
    <row r="2736" spans="57:57" x14ac:dyDescent="0.25">
      <c r="BE2736" s="268"/>
    </row>
    <row r="2737" spans="57:57" x14ac:dyDescent="0.25">
      <c r="BE2737" s="268"/>
    </row>
    <row r="2738" spans="57:57" x14ac:dyDescent="0.25">
      <c r="BE2738" s="268"/>
    </row>
    <row r="2739" spans="57:57" x14ac:dyDescent="0.25">
      <c r="BE2739" s="268"/>
    </row>
    <row r="2740" spans="57:57" x14ac:dyDescent="0.25">
      <c r="BE2740" s="268"/>
    </row>
    <row r="2741" spans="57:57" x14ac:dyDescent="0.25">
      <c r="BE2741" s="268"/>
    </row>
    <row r="2742" spans="57:57" x14ac:dyDescent="0.25">
      <c r="BE2742" s="268"/>
    </row>
    <row r="2743" spans="57:57" x14ac:dyDescent="0.25">
      <c r="BE2743" s="268"/>
    </row>
    <row r="2744" spans="57:57" x14ac:dyDescent="0.25">
      <c r="BE2744" s="268"/>
    </row>
    <row r="2745" spans="57:57" x14ac:dyDescent="0.25">
      <c r="BE2745" s="268"/>
    </row>
    <row r="2746" spans="57:57" x14ac:dyDescent="0.25">
      <c r="BE2746" s="268"/>
    </row>
    <row r="2747" spans="57:57" x14ac:dyDescent="0.25">
      <c r="BE2747" s="268"/>
    </row>
    <row r="2748" spans="57:57" x14ac:dyDescent="0.25">
      <c r="BE2748" s="268"/>
    </row>
    <row r="2749" spans="57:57" x14ac:dyDescent="0.25">
      <c r="BE2749" s="268"/>
    </row>
    <row r="2750" spans="57:57" x14ac:dyDescent="0.25">
      <c r="BE2750" s="268"/>
    </row>
    <row r="2751" spans="57:57" x14ac:dyDescent="0.25">
      <c r="BE2751" s="268"/>
    </row>
    <row r="2752" spans="57:57" x14ac:dyDescent="0.25">
      <c r="BE2752" s="268"/>
    </row>
    <row r="2753" spans="57:57" x14ac:dyDescent="0.25">
      <c r="BE2753" s="268"/>
    </row>
    <row r="2754" spans="57:57" x14ac:dyDescent="0.25">
      <c r="BE2754" s="268"/>
    </row>
    <row r="2755" spans="57:57" x14ac:dyDescent="0.25">
      <c r="BE2755" s="268"/>
    </row>
    <row r="2756" spans="57:57" x14ac:dyDescent="0.25">
      <c r="BE2756" s="268"/>
    </row>
    <row r="2757" spans="57:57" x14ac:dyDescent="0.25">
      <c r="BE2757" s="268"/>
    </row>
    <row r="2758" spans="57:57" x14ac:dyDescent="0.25">
      <c r="BE2758" s="268"/>
    </row>
    <row r="2759" spans="57:57" x14ac:dyDescent="0.25">
      <c r="BE2759" s="268"/>
    </row>
    <row r="2760" spans="57:57" x14ac:dyDescent="0.25">
      <c r="BE2760" s="268"/>
    </row>
    <row r="2761" spans="57:57" x14ac:dyDescent="0.25">
      <c r="BE2761" s="268"/>
    </row>
    <row r="2762" spans="57:57" x14ac:dyDescent="0.25">
      <c r="BE2762" s="268"/>
    </row>
    <row r="2763" spans="57:57" x14ac:dyDescent="0.25">
      <c r="BE2763" s="268"/>
    </row>
    <row r="2764" spans="57:57" x14ac:dyDescent="0.25">
      <c r="BE2764" s="268"/>
    </row>
    <row r="2765" spans="57:57" x14ac:dyDescent="0.25">
      <c r="BE2765" s="268"/>
    </row>
    <row r="2766" spans="57:57" x14ac:dyDescent="0.25">
      <c r="BE2766" s="268"/>
    </row>
    <row r="2767" spans="57:57" x14ac:dyDescent="0.25">
      <c r="BE2767" s="268"/>
    </row>
    <row r="2768" spans="57:57" x14ac:dyDescent="0.25">
      <c r="BE2768" s="268"/>
    </row>
    <row r="2769" spans="57:57" x14ac:dyDescent="0.25">
      <c r="BE2769" s="268"/>
    </row>
    <row r="2770" spans="57:57" x14ac:dyDescent="0.25">
      <c r="BE2770" s="268"/>
    </row>
    <row r="2771" spans="57:57" x14ac:dyDescent="0.25">
      <c r="BE2771" s="268"/>
    </row>
    <row r="2772" spans="57:57" x14ac:dyDescent="0.25">
      <c r="BE2772" s="268"/>
    </row>
    <row r="2773" spans="57:57" x14ac:dyDescent="0.25">
      <c r="BE2773" s="268"/>
    </row>
    <row r="2774" spans="57:57" x14ac:dyDescent="0.25">
      <c r="BE2774" s="268"/>
    </row>
    <row r="2775" spans="57:57" x14ac:dyDescent="0.25">
      <c r="BE2775" s="268"/>
    </row>
    <row r="2776" spans="57:57" x14ac:dyDescent="0.25">
      <c r="BE2776" s="268"/>
    </row>
    <row r="2777" spans="57:57" x14ac:dyDescent="0.25">
      <c r="BE2777" s="268"/>
    </row>
    <row r="2778" spans="57:57" x14ac:dyDescent="0.25">
      <c r="BE2778" s="268"/>
    </row>
    <row r="2779" spans="57:57" x14ac:dyDescent="0.25">
      <c r="BE2779" s="268"/>
    </row>
    <row r="2780" spans="57:57" x14ac:dyDescent="0.25">
      <c r="BE2780" s="268"/>
    </row>
    <row r="2781" spans="57:57" x14ac:dyDescent="0.25">
      <c r="BE2781" s="268"/>
    </row>
    <row r="2782" spans="57:57" x14ac:dyDescent="0.25">
      <c r="BE2782" s="268"/>
    </row>
    <row r="2783" spans="57:57" x14ac:dyDescent="0.25">
      <c r="BE2783" s="268"/>
    </row>
    <row r="2784" spans="57:57" x14ac:dyDescent="0.25">
      <c r="BE2784" s="268"/>
    </row>
    <row r="2785" spans="57:57" x14ac:dyDescent="0.25">
      <c r="BE2785" s="268"/>
    </row>
    <row r="2786" spans="57:57" x14ac:dyDescent="0.25">
      <c r="BE2786" s="268"/>
    </row>
    <row r="2787" spans="57:57" x14ac:dyDescent="0.25">
      <c r="BE2787" s="268"/>
    </row>
    <row r="2788" spans="57:57" x14ac:dyDescent="0.25">
      <c r="BE2788" s="268"/>
    </row>
    <row r="2789" spans="57:57" x14ac:dyDescent="0.25">
      <c r="BE2789" s="268"/>
    </row>
    <row r="2790" spans="57:57" x14ac:dyDescent="0.25">
      <c r="BE2790" s="268"/>
    </row>
    <row r="2791" spans="57:57" x14ac:dyDescent="0.25">
      <c r="BE2791" s="268"/>
    </row>
    <row r="2792" spans="57:57" x14ac:dyDescent="0.25">
      <c r="BE2792" s="268"/>
    </row>
    <row r="2793" spans="57:57" x14ac:dyDescent="0.25">
      <c r="BE2793" s="268"/>
    </row>
    <row r="2794" spans="57:57" x14ac:dyDescent="0.25">
      <c r="BE2794" s="268"/>
    </row>
    <row r="2795" spans="57:57" x14ac:dyDescent="0.25">
      <c r="BE2795" s="268"/>
    </row>
    <row r="2796" spans="57:57" x14ac:dyDescent="0.25">
      <c r="BE2796" s="268"/>
    </row>
    <row r="2797" spans="57:57" x14ac:dyDescent="0.25">
      <c r="BE2797" s="268"/>
    </row>
    <row r="2798" spans="57:57" x14ac:dyDescent="0.25">
      <c r="BE2798" s="268"/>
    </row>
    <row r="2799" spans="57:57" x14ac:dyDescent="0.25">
      <c r="BE2799" s="268"/>
    </row>
    <row r="2800" spans="57:57" x14ac:dyDescent="0.25">
      <c r="BE2800" s="268"/>
    </row>
    <row r="2801" spans="57:57" x14ac:dyDescent="0.25">
      <c r="BE2801" s="268"/>
    </row>
    <row r="2802" spans="57:57" x14ac:dyDescent="0.25">
      <c r="BE2802" s="268"/>
    </row>
    <row r="2803" spans="57:57" x14ac:dyDescent="0.25">
      <c r="BE2803" s="268"/>
    </row>
    <row r="2804" spans="57:57" x14ac:dyDescent="0.25">
      <c r="BE2804" s="268"/>
    </row>
    <row r="2805" spans="57:57" x14ac:dyDescent="0.25">
      <c r="BE2805" s="268"/>
    </row>
    <row r="2806" spans="57:57" x14ac:dyDescent="0.25">
      <c r="BE2806" s="268"/>
    </row>
    <row r="2807" spans="57:57" x14ac:dyDescent="0.25">
      <c r="BE2807" s="268"/>
    </row>
    <row r="2808" spans="57:57" x14ac:dyDescent="0.25">
      <c r="BE2808" s="268"/>
    </row>
    <row r="2809" spans="57:57" x14ac:dyDescent="0.25">
      <c r="BE2809" s="268"/>
    </row>
    <row r="2810" spans="57:57" x14ac:dyDescent="0.25">
      <c r="BE2810" s="268"/>
    </row>
    <row r="2811" spans="57:57" x14ac:dyDescent="0.25">
      <c r="BE2811" s="268"/>
    </row>
    <row r="2812" spans="57:57" x14ac:dyDescent="0.25">
      <c r="BE2812" s="268"/>
    </row>
    <row r="2813" spans="57:57" x14ac:dyDescent="0.25">
      <c r="BE2813" s="268"/>
    </row>
    <row r="2814" spans="57:57" x14ac:dyDescent="0.25">
      <c r="BE2814" s="268"/>
    </row>
    <row r="2815" spans="57:57" x14ac:dyDescent="0.25">
      <c r="BE2815" s="268"/>
    </row>
    <row r="2816" spans="57:57" x14ac:dyDescent="0.25">
      <c r="BE2816" s="268"/>
    </row>
    <row r="2817" spans="57:57" x14ac:dyDescent="0.25">
      <c r="BE2817" s="268"/>
    </row>
    <row r="2818" spans="57:57" x14ac:dyDescent="0.25">
      <c r="BE2818" s="268"/>
    </row>
    <row r="2819" spans="57:57" x14ac:dyDescent="0.25">
      <c r="BE2819" s="268"/>
    </row>
    <row r="2820" spans="57:57" x14ac:dyDescent="0.25">
      <c r="BE2820" s="268"/>
    </row>
    <row r="2821" spans="57:57" x14ac:dyDescent="0.25">
      <c r="BE2821" s="268"/>
    </row>
    <row r="2822" spans="57:57" x14ac:dyDescent="0.25">
      <c r="BE2822" s="268"/>
    </row>
    <row r="2823" spans="57:57" x14ac:dyDescent="0.25">
      <c r="BE2823" s="268"/>
    </row>
    <row r="2824" spans="57:57" x14ac:dyDescent="0.25">
      <c r="BE2824" s="268"/>
    </row>
    <row r="2825" spans="57:57" x14ac:dyDescent="0.25">
      <c r="BE2825" s="268"/>
    </row>
    <row r="2826" spans="57:57" x14ac:dyDescent="0.25">
      <c r="BE2826" s="268"/>
    </row>
    <row r="2827" spans="57:57" x14ac:dyDescent="0.25">
      <c r="BE2827" s="268"/>
    </row>
    <row r="2828" spans="57:57" x14ac:dyDescent="0.25">
      <c r="BE2828" s="268"/>
    </row>
    <row r="2829" spans="57:57" x14ac:dyDescent="0.25">
      <c r="BE2829" s="268"/>
    </row>
    <row r="2830" spans="57:57" x14ac:dyDescent="0.25">
      <c r="BE2830" s="268"/>
    </row>
    <row r="2831" spans="57:57" x14ac:dyDescent="0.25">
      <c r="BE2831" s="268"/>
    </row>
    <row r="2832" spans="57:57" x14ac:dyDescent="0.25">
      <c r="BE2832" s="268"/>
    </row>
    <row r="2833" spans="57:57" x14ac:dyDescent="0.25">
      <c r="BE2833" s="268"/>
    </row>
    <row r="2834" spans="57:57" x14ac:dyDescent="0.25">
      <c r="BE2834" s="268"/>
    </row>
    <row r="2835" spans="57:57" x14ac:dyDescent="0.25">
      <c r="BE2835" s="268"/>
    </row>
    <row r="2836" spans="57:57" x14ac:dyDescent="0.25">
      <c r="BE2836" s="268"/>
    </row>
    <row r="2837" spans="57:57" x14ac:dyDescent="0.25">
      <c r="BE2837" s="268"/>
    </row>
    <row r="2838" spans="57:57" x14ac:dyDescent="0.25">
      <c r="BE2838" s="268"/>
    </row>
    <row r="2839" spans="57:57" x14ac:dyDescent="0.25">
      <c r="BE2839" s="268"/>
    </row>
    <row r="2840" spans="57:57" x14ac:dyDescent="0.25">
      <c r="BE2840" s="268"/>
    </row>
    <row r="2841" spans="57:57" x14ac:dyDescent="0.25">
      <c r="BE2841" s="268"/>
    </row>
    <row r="2842" spans="57:57" x14ac:dyDescent="0.25">
      <c r="BE2842" s="268"/>
    </row>
    <row r="2843" spans="57:57" x14ac:dyDescent="0.25">
      <c r="BE2843" s="268"/>
    </row>
    <row r="2844" spans="57:57" x14ac:dyDescent="0.25">
      <c r="BE2844" s="268"/>
    </row>
    <row r="2845" spans="57:57" x14ac:dyDescent="0.25">
      <c r="BE2845" s="268"/>
    </row>
    <row r="2846" spans="57:57" x14ac:dyDescent="0.25">
      <c r="BE2846" s="268"/>
    </row>
    <row r="2847" spans="57:57" x14ac:dyDescent="0.25">
      <c r="BE2847" s="268"/>
    </row>
    <row r="2848" spans="57:57" x14ac:dyDescent="0.25">
      <c r="BE2848" s="268"/>
    </row>
    <row r="2849" spans="57:57" x14ac:dyDescent="0.25">
      <c r="BE2849" s="268"/>
    </row>
    <row r="2850" spans="57:57" x14ac:dyDescent="0.25">
      <c r="BE2850" s="268"/>
    </row>
    <row r="2851" spans="57:57" x14ac:dyDescent="0.25">
      <c r="BE2851" s="268"/>
    </row>
    <row r="2852" spans="57:57" x14ac:dyDescent="0.25">
      <c r="BE2852" s="268"/>
    </row>
    <row r="2853" spans="57:57" x14ac:dyDescent="0.25">
      <c r="BE2853" s="268"/>
    </row>
    <row r="2854" spans="57:57" x14ac:dyDescent="0.25">
      <c r="BE2854" s="268"/>
    </row>
    <row r="2855" spans="57:57" x14ac:dyDescent="0.25">
      <c r="BE2855" s="268"/>
    </row>
    <row r="2856" spans="57:57" x14ac:dyDescent="0.25">
      <c r="BE2856" s="268"/>
    </row>
    <row r="2857" spans="57:57" x14ac:dyDescent="0.25">
      <c r="BE2857" s="268"/>
    </row>
    <row r="2858" spans="57:57" x14ac:dyDescent="0.25">
      <c r="BE2858" s="268"/>
    </row>
    <row r="2859" spans="57:57" x14ac:dyDescent="0.25">
      <c r="BE2859" s="268"/>
    </row>
    <row r="2860" spans="57:57" x14ac:dyDescent="0.25">
      <c r="BE2860" s="268"/>
    </row>
    <row r="2861" spans="57:57" x14ac:dyDescent="0.25">
      <c r="BE2861" s="268"/>
    </row>
    <row r="2862" spans="57:57" x14ac:dyDescent="0.25">
      <c r="BE2862" s="268"/>
    </row>
    <row r="2863" spans="57:57" x14ac:dyDescent="0.25">
      <c r="BE2863" s="268"/>
    </row>
    <row r="2864" spans="57:57" x14ac:dyDescent="0.25">
      <c r="BE2864" s="268"/>
    </row>
    <row r="2865" spans="57:57" x14ac:dyDescent="0.25">
      <c r="BE2865" s="268"/>
    </row>
    <row r="2866" spans="57:57" x14ac:dyDescent="0.25">
      <c r="BE2866" s="268"/>
    </row>
    <row r="2867" spans="57:57" x14ac:dyDescent="0.25">
      <c r="BE2867" s="268"/>
    </row>
    <row r="2868" spans="57:57" x14ac:dyDescent="0.25">
      <c r="BE2868" s="268"/>
    </row>
    <row r="2869" spans="57:57" x14ac:dyDescent="0.25">
      <c r="BE2869" s="268"/>
    </row>
    <row r="2870" spans="57:57" x14ac:dyDescent="0.25">
      <c r="BE2870" s="268"/>
    </row>
    <row r="2871" spans="57:57" x14ac:dyDescent="0.25">
      <c r="BE2871" s="268"/>
    </row>
    <row r="2872" spans="57:57" x14ac:dyDescent="0.25">
      <c r="BE2872" s="268"/>
    </row>
    <row r="2873" spans="57:57" x14ac:dyDescent="0.25">
      <c r="BE2873" s="268"/>
    </row>
    <row r="2874" spans="57:57" x14ac:dyDescent="0.25">
      <c r="BE2874" s="268"/>
    </row>
    <row r="2875" spans="57:57" x14ac:dyDescent="0.25">
      <c r="BE2875" s="268"/>
    </row>
    <row r="2876" spans="57:57" x14ac:dyDescent="0.25">
      <c r="BE2876" s="268"/>
    </row>
    <row r="2877" spans="57:57" x14ac:dyDescent="0.25">
      <c r="BE2877" s="268"/>
    </row>
    <row r="2878" spans="57:57" x14ac:dyDescent="0.25">
      <c r="BE2878" s="268"/>
    </row>
    <row r="2879" spans="57:57" x14ac:dyDescent="0.25">
      <c r="BE2879" s="268"/>
    </row>
    <row r="2880" spans="57:57" x14ac:dyDescent="0.25">
      <c r="BE2880" s="268"/>
    </row>
    <row r="2881" spans="57:57" x14ac:dyDescent="0.25">
      <c r="BE2881" s="268"/>
    </row>
    <row r="2882" spans="57:57" x14ac:dyDescent="0.25">
      <c r="BE2882" s="268"/>
    </row>
    <row r="2883" spans="57:57" x14ac:dyDescent="0.25">
      <c r="BE2883" s="268"/>
    </row>
    <row r="2884" spans="57:57" x14ac:dyDescent="0.25">
      <c r="BE2884" s="268"/>
    </row>
    <row r="2885" spans="57:57" x14ac:dyDescent="0.25">
      <c r="BE2885" s="268"/>
    </row>
    <row r="2886" spans="57:57" x14ac:dyDescent="0.25">
      <c r="BE2886" s="268"/>
    </row>
    <row r="2887" spans="57:57" x14ac:dyDescent="0.25">
      <c r="BE2887" s="268"/>
    </row>
    <row r="2888" spans="57:57" x14ac:dyDescent="0.25">
      <c r="BE2888" s="268"/>
    </row>
    <row r="2889" spans="57:57" x14ac:dyDescent="0.25">
      <c r="BE2889" s="268"/>
    </row>
    <row r="2890" spans="57:57" x14ac:dyDescent="0.25">
      <c r="BE2890" s="268"/>
    </row>
    <row r="2891" spans="57:57" x14ac:dyDescent="0.25">
      <c r="BE2891" s="268"/>
    </row>
    <row r="2892" spans="57:57" x14ac:dyDescent="0.25">
      <c r="BE2892" s="268"/>
    </row>
    <row r="2893" spans="57:57" x14ac:dyDescent="0.25">
      <c r="BE2893" s="268"/>
    </row>
    <row r="2894" spans="57:57" x14ac:dyDescent="0.25">
      <c r="BE2894" s="268"/>
    </row>
    <row r="2895" spans="57:57" x14ac:dyDescent="0.25">
      <c r="BE2895" s="268"/>
    </row>
    <row r="2896" spans="57:57" x14ac:dyDescent="0.25">
      <c r="BE2896" s="268"/>
    </row>
    <row r="2897" spans="57:57" x14ac:dyDescent="0.25">
      <c r="BE2897" s="268"/>
    </row>
    <row r="2898" spans="57:57" x14ac:dyDescent="0.25">
      <c r="BE2898" s="268"/>
    </row>
    <row r="2899" spans="57:57" x14ac:dyDescent="0.25">
      <c r="BE2899" s="268"/>
    </row>
    <row r="2900" spans="57:57" x14ac:dyDescent="0.25">
      <c r="BE2900" s="268"/>
    </row>
    <row r="2901" spans="57:57" x14ac:dyDescent="0.25">
      <c r="BE2901" s="268"/>
    </row>
    <row r="2902" spans="57:57" x14ac:dyDescent="0.25">
      <c r="BE2902" s="268"/>
    </row>
    <row r="2903" spans="57:57" x14ac:dyDescent="0.25">
      <c r="BE2903" s="268"/>
    </row>
    <row r="2904" spans="57:57" x14ac:dyDescent="0.25">
      <c r="BE2904" s="268"/>
    </row>
    <row r="2905" spans="57:57" x14ac:dyDescent="0.25">
      <c r="BE2905" s="268"/>
    </row>
    <row r="2906" spans="57:57" x14ac:dyDescent="0.25">
      <c r="BE2906" s="268"/>
    </row>
    <row r="2907" spans="57:57" x14ac:dyDescent="0.25">
      <c r="BE2907" s="268"/>
    </row>
    <row r="2908" spans="57:57" x14ac:dyDescent="0.25">
      <c r="BE2908" s="268"/>
    </row>
    <row r="2909" spans="57:57" x14ac:dyDescent="0.25">
      <c r="BE2909" s="268"/>
    </row>
    <row r="2910" spans="57:57" x14ac:dyDescent="0.25">
      <c r="BE2910" s="268"/>
    </row>
    <row r="2911" spans="57:57" x14ac:dyDescent="0.25">
      <c r="BE2911" s="268"/>
    </row>
    <row r="2912" spans="57:57" x14ac:dyDescent="0.25">
      <c r="BE2912" s="268"/>
    </row>
    <row r="2913" spans="57:57" x14ac:dyDescent="0.25">
      <c r="BE2913" s="268"/>
    </row>
    <row r="2914" spans="57:57" x14ac:dyDescent="0.25">
      <c r="BE2914" s="268"/>
    </row>
    <row r="2915" spans="57:57" x14ac:dyDescent="0.25">
      <c r="BE2915" s="268"/>
    </row>
    <row r="2916" spans="57:57" x14ac:dyDescent="0.25">
      <c r="BE2916" s="268"/>
    </row>
    <row r="2917" spans="57:57" x14ac:dyDescent="0.25">
      <c r="BE2917" s="268"/>
    </row>
    <row r="2918" spans="57:57" x14ac:dyDescent="0.25">
      <c r="BE2918" s="268"/>
    </row>
    <row r="2919" spans="57:57" x14ac:dyDescent="0.25">
      <c r="BE2919" s="268"/>
    </row>
    <row r="2920" spans="57:57" x14ac:dyDescent="0.25">
      <c r="BE2920" s="268"/>
    </row>
    <row r="2921" spans="57:57" x14ac:dyDescent="0.25">
      <c r="BE2921" s="268"/>
    </row>
    <row r="2922" spans="57:57" x14ac:dyDescent="0.25">
      <c r="BE2922" s="268"/>
    </row>
    <row r="2923" spans="57:57" x14ac:dyDescent="0.25">
      <c r="BE2923" s="268"/>
    </row>
    <row r="2924" spans="57:57" x14ac:dyDescent="0.25">
      <c r="BE2924" s="268"/>
    </row>
    <row r="2925" spans="57:57" x14ac:dyDescent="0.25">
      <c r="BE2925" s="268"/>
    </row>
    <row r="2926" spans="57:57" x14ac:dyDescent="0.25">
      <c r="BE2926" s="268"/>
    </row>
    <row r="2927" spans="57:57" x14ac:dyDescent="0.25">
      <c r="BE2927" s="268"/>
    </row>
    <row r="2928" spans="57:57" x14ac:dyDescent="0.25">
      <c r="BE2928" s="268"/>
    </row>
    <row r="2929" spans="57:57" x14ac:dyDescent="0.25">
      <c r="BE2929" s="268"/>
    </row>
    <row r="2930" spans="57:57" x14ac:dyDescent="0.25">
      <c r="BE2930" s="268"/>
    </row>
    <row r="2931" spans="57:57" x14ac:dyDescent="0.25">
      <c r="BE2931" s="268"/>
    </row>
    <row r="2932" spans="57:57" x14ac:dyDescent="0.25">
      <c r="BE2932" s="268"/>
    </row>
    <row r="2933" spans="57:57" x14ac:dyDescent="0.25">
      <c r="BE2933" s="268"/>
    </row>
    <row r="2934" spans="57:57" x14ac:dyDescent="0.25">
      <c r="BE2934" s="268"/>
    </row>
    <row r="2935" spans="57:57" x14ac:dyDescent="0.25">
      <c r="BE2935" s="268"/>
    </row>
    <row r="2936" spans="57:57" x14ac:dyDescent="0.25">
      <c r="BE2936" s="268"/>
    </row>
    <row r="2937" spans="57:57" x14ac:dyDescent="0.25">
      <c r="BE2937" s="268"/>
    </row>
    <row r="2938" spans="57:57" x14ac:dyDescent="0.25">
      <c r="BE2938" s="268"/>
    </row>
    <row r="2939" spans="57:57" x14ac:dyDescent="0.25">
      <c r="BE2939" s="268"/>
    </row>
    <row r="2940" spans="57:57" x14ac:dyDescent="0.25">
      <c r="BE2940" s="268"/>
    </row>
    <row r="2941" spans="57:57" x14ac:dyDescent="0.25">
      <c r="BE2941" s="268"/>
    </row>
    <row r="2942" spans="57:57" x14ac:dyDescent="0.25">
      <c r="BE2942" s="268"/>
    </row>
    <row r="2943" spans="57:57" x14ac:dyDescent="0.25">
      <c r="BE2943" s="268"/>
    </row>
    <row r="2944" spans="57:57" x14ac:dyDescent="0.25">
      <c r="BE2944" s="268"/>
    </row>
    <row r="2945" spans="57:57" x14ac:dyDescent="0.25">
      <c r="BE2945" s="268"/>
    </row>
    <row r="2946" spans="57:57" x14ac:dyDescent="0.25">
      <c r="BE2946" s="268"/>
    </row>
    <row r="2947" spans="57:57" x14ac:dyDescent="0.25">
      <c r="BE2947" s="268"/>
    </row>
    <row r="2948" spans="57:57" x14ac:dyDescent="0.25">
      <c r="BE2948" s="268"/>
    </row>
    <row r="2949" spans="57:57" x14ac:dyDescent="0.25">
      <c r="BE2949" s="268"/>
    </row>
    <row r="2950" spans="57:57" x14ac:dyDescent="0.25">
      <c r="BE2950" s="268"/>
    </row>
    <row r="2951" spans="57:57" x14ac:dyDescent="0.25">
      <c r="BE2951" s="268"/>
    </row>
    <row r="2952" spans="57:57" x14ac:dyDescent="0.25">
      <c r="BE2952" s="268"/>
    </row>
    <row r="2953" spans="57:57" x14ac:dyDescent="0.25">
      <c r="BE2953" s="268"/>
    </row>
    <row r="2954" spans="57:57" x14ac:dyDescent="0.25">
      <c r="BE2954" s="268"/>
    </row>
    <row r="2955" spans="57:57" x14ac:dyDescent="0.25">
      <c r="BE2955" s="268"/>
    </row>
    <row r="2956" spans="57:57" x14ac:dyDescent="0.25">
      <c r="BE2956" s="268"/>
    </row>
    <row r="2957" spans="57:57" x14ac:dyDescent="0.25">
      <c r="BE2957" s="268"/>
    </row>
    <row r="2958" spans="57:57" x14ac:dyDescent="0.25">
      <c r="BE2958" s="268"/>
    </row>
    <row r="2959" spans="57:57" x14ac:dyDescent="0.25">
      <c r="BE2959" s="268"/>
    </row>
    <row r="2960" spans="57:57" x14ac:dyDescent="0.25">
      <c r="BE2960" s="268"/>
    </row>
    <row r="2961" spans="57:57" x14ac:dyDescent="0.25">
      <c r="BE2961" s="268"/>
    </row>
    <row r="2962" spans="57:57" x14ac:dyDescent="0.25">
      <c r="BE2962" s="268"/>
    </row>
    <row r="2963" spans="57:57" x14ac:dyDescent="0.25">
      <c r="BE2963" s="268"/>
    </row>
    <row r="2964" spans="57:57" x14ac:dyDescent="0.25">
      <c r="BE2964" s="268"/>
    </row>
    <row r="2965" spans="57:57" x14ac:dyDescent="0.25">
      <c r="BE2965" s="268"/>
    </row>
    <row r="2966" spans="57:57" x14ac:dyDescent="0.25">
      <c r="BE2966" s="268"/>
    </row>
    <row r="2967" spans="57:57" x14ac:dyDescent="0.25">
      <c r="BE2967" s="268"/>
    </row>
    <row r="2968" spans="57:57" x14ac:dyDescent="0.25">
      <c r="BE2968" s="268"/>
    </row>
    <row r="2969" spans="57:57" x14ac:dyDescent="0.25">
      <c r="BE2969" s="268"/>
    </row>
    <row r="2970" spans="57:57" x14ac:dyDescent="0.25">
      <c r="BE2970" s="268"/>
    </row>
    <row r="2971" spans="57:57" x14ac:dyDescent="0.25">
      <c r="BE2971" s="268"/>
    </row>
    <row r="2972" spans="57:57" x14ac:dyDescent="0.25">
      <c r="BE2972" s="268"/>
    </row>
    <row r="2973" spans="57:57" x14ac:dyDescent="0.25">
      <c r="BE2973" s="268"/>
    </row>
    <row r="2974" spans="57:57" x14ac:dyDescent="0.25">
      <c r="BE2974" s="268"/>
    </row>
    <row r="2975" spans="57:57" x14ac:dyDescent="0.25">
      <c r="BE2975" s="268"/>
    </row>
    <row r="2976" spans="57:57" x14ac:dyDescent="0.25">
      <c r="BE2976" s="268"/>
    </row>
    <row r="2977" spans="57:57" x14ac:dyDescent="0.25">
      <c r="BE2977" s="268"/>
    </row>
    <row r="2978" spans="57:57" x14ac:dyDescent="0.25">
      <c r="BE2978" s="268"/>
    </row>
    <row r="2979" spans="57:57" x14ac:dyDescent="0.25">
      <c r="BE2979" s="268"/>
    </row>
    <row r="2980" spans="57:57" x14ac:dyDescent="0.25">
      <c r="BE2980" s="268"/>
    </row>
    <row r="2981" spans="57:57" x14ac:dyDescent="0.25">
      <c r="BE2981" s="268"/>
    </row>
    <row r="2982" spans="57:57" x14ac:dyDescent="0.25">
      <c r="BE2982" s="268"/>
    </row>
    <row r="2983" spans="57:57" x14ac:dyDescent="0.25">
      <c r="BE2983" s="268"/>
    </row>
    <row r="2984" spans="57:57" x14ac:dyDescent="0.25">
      <c r="BE2984" s="268"/>
    </row>
    <row r="2985" spans="57:57" x14ac:dyDescent="0.25">
      <c r="BE2985" s="268"/>
    </row>
    <row r="2986" spans="57:57" x14ac:dyDescent="0.25">
      <c r="BE2986" s="268"/>
    </row>
    <row r="2987" spans="57:57" x14ac:dyDescent="0.25">
      <c r="BE2987" s="268"/>
    </row>
    <row r="2988" spans="57:57" x14ac:dyDescent="0.25">
      <c r="BE2988" s="268"/>
    </row>
    <row r="2989" spans="57:57" x14ac:dyDescent="0.25">
      <c r="BE2989" s="268"/>
    </row>
    <row r="2990" spans="57:57" x14ac:dyDescent="0.25">
      <c r="BE2990" s="268"/>
    </row>
    <row r="2991" spans="57:57" x14ac:dyDescent="0.25">
      <c r="BE2991" s="268"/>
    </row>
    <row r="2992" spans="57:57" x14ac:dyDescent="0.25">
      <c r="BE2992" s="268"/>
    </row>
    <row r="2993" spans="57:57" x14ac:dyDescent="0.25">
      <c r="BE2993" s="268"/>
    </row>
    <row r="2994" spans="57:57" x14ac:dyDescent="0.25">
      <c r="BE2994" s="268"/>
    </row>
    <row r="2995" spans="57:57" x14ac:dyDescent="0.25">
      <c r="BE2995" s="268"/>
    </row>
    <row r="2996" spans="57:57" x14ac:dyDescent="0.25">
      <c r="BE2996" s="268"/>
    </row>
    <row r="2997" spans="57:57" x14ac:dyDescent="0.25">
      <c r="BE2997" s="268"/>
    </row>
    <row r="2998" spans="57:57" x14ac:dyDescent="0.25">
      <c r="BE2998" s="268"/>
    </row>
    <row r="2999" spans="57:57" x14ac:dyDescent="0.25">
      <c r="BE2999" s="268"/>
    </row>
    <row r="3000" spans="57:57" x14ac:dyDescent="0.25">
      <c r="BE3000" s="268"/>
    </row>
    <row r="3001" spans="57:57" x14ac:dyDescent="0.25">
      <c r="BE3001" s="268"/>
    </row>
    <row r="3002" spans="57:57" x14ac:dyDescent="0.25">
      <c r="BE3002" s="268"/>
    </row>
    <row r="3003" spans="57:57" x14ac:dyDescent="0.25">
      <c r="BE3003" s="268"/>
    </row>
    <row r="3004" spans="57:57" x14ac:dyDescent="0.25">
      <c r="BE3004" s="268"/>
    </row>
    <row r="3005" spans="57:57" x14ac:dyDescent="0.25">
      <c r="BE3005" s="268"/>
    </row>
    <row r="3006" spans="57:57" x14ac:dyDescent="0.25">
      <c r="BE3006" s="268"/>
    </row>
    <row r="3007" spans="57:57" x14ac:dyDescent="0.25">
      <c r="BE3007" s="268"/>
    </row>
    <row r="3008" spans="57:57" x14ac:dyDescent="0.25">
      <c r="BE3008" s="268"/>
    </row>
    <row r="3009" spans="57:57" x14ac:dyDescent="0.25">
      <c r="BE3009" s="268"/>
    </row>
    <row r="3010" spans="57:57" x14ac:dyDescent="0.25">
      <c r="BE3010" s="268"/>
    </row>
    <row r="3011" spans="57:57" x14ac:dyDescent="0.25">
      <c r="BE3011" s="268"/>
    </row>
    <row r="3012" spans="57:57" x14ac:dyDescent="0.25">
      <c r="BE3012" s="268"/>
    </row>
    <row r="3013" spans="57:57" x14ac:dyDescent="0.25">
      <c r="BE3013" s="268"/>
    </row>
    <row r="3014" spans="57:57" x14ac:dyDescent="0.25">
      <c r="BE3014" s="268"/>
    </row>
    <row r="3015" spans="57:57" x14ac:dyDescent="0.25">
      <c r="BE3015" s="268"/>
    </row>
    <row r="3016" spans="57:57" x14ac:dyDescent="0.25">
      <c r="BE3016" s="268"/>
    </row>
    <row r="3017" spans="57:57" x14ac:dyDescent="0.25">
      <c r="BE3017" s="268"/>
    </row>
    <row r="3018" spans="57:57" x14ac:dyDescent="0.25">
      <c r="BE3018" s="268"/>
    </row>
    <row r="3019" spans="57:57" x14ac:dyDescent="0.25">
      <c r="BE3019" s="268"/>
    </row>
    <row r="3020" spans="57:57" x14ac:dyDescent="0.25">
      <c r="BE3020" s="268"/>
    </row>
    <row r="3021" spans="57:57" x14ac:dyDescent="0.25">
      <c r="BE3021" s="268"/>
    </row>
    <row r="3022" spans="57:57" x14ac:dyDescent="0.25">
      <c r="BE3022" s="268"/>
    </row>
    <row r="3023" spans="57:57" x14ac:dyDescent="0.25">
      <c r="BE3023" s="268"/>
    </row>
    <row r="3024" spans="57:57" x14ac:dyDescent="0.25">
      <c r="BE3024" s="268"/>
    </row>
    <row r="3025" spans="57:57" x14ac:dyDescent="0.25">
      <c r="BE3025" s="268"/>
    </row>
    <row r="3026" spans="57:57" x14ac:dyDescent="0.25">
      <c r="BE3026" s="268"/>
    </row>
    <row r="3027" spans="57:57" x14ac:dyDescent="0.25">
      <c r="BE3027" s="268"/>
    </row>
    <row r="3028" spans="57:57" x14ac:dyDescent="0.25">
      <c r="BE3028" s="268"/>
    </row>
    <row r="3029" spans="57:57" x14ac:dyDescent="0.25">
      <c r="BE3029" s="268"/>
    </row>
    <row r="3030" spans="57:57" x14ac:dyDescent="0.25">
      <c r="BE3030" s="268"/>
    </row>
    <row r="3031" spans="57:57" x14ac:dyDescent="0.25">
      <c r="BE3031" s="268"/>
    </row>
    <row r="3032" spans="57:57" x14ac:dyDescent="0.25">
      <c r="BE3032" s="268"/>
    </row>
    <row r="3033" spans="57:57" x14ac:dyDescent="0.25">
      <c r="BE3033" s="268"/>
    </row>
    <row r="3034" spans="57:57" x14ac:dyDescent="0.25">
      <c r="BE3034" s="268"/>
    </row>
    <row r="3035" spans="57:57" x14ac:dyDescent="0.25">
      <c r="BE3035" s="268"/>
    </row>
    <row r="3036" spans="57:57" x14ac:dyDescent="0.25">
      <c r="BE3036" s="268"/>
    </row>
    <row r="3037" spans="57:57" x14ac:dyDescent="0.25">
      <c r="BE3037" s="268"/>
    </row>
    <row r="3038" spans="57:57" x14ac:dyDescent="0.25">
      <c r="BE3038" s="268"/>
    </row>
    <row r="3039" spans="57:57" x14ac:dyDescent="0.25">
      <c r="BE3039" s="268"/>
    </row>
    <row r="3040" spans="57:57" x14ac:dyDescent="0.25">
      <c r="BE3040" s="268"/>
    </row>
    <row r="3041" spans="57:57" x14ac:dyDescent="0.25">
      <c r="BE3041" s="268"/>
    </row>
    <row r="3042" spans="57:57" x14ac:dyDescent="0.25">
      <c r="BE3042" s="268"/>
    </row>
    <row r="3043" spans="57:57" x14ac:dyDescent="0.25">
      <c r="BE3043" s="268"/>
    </row>
    <row r="3044" spans="57:57" x14ac:dyDescent="0.25">
      <c r="BE3044" s="268"/>
    </row>
    <row r="3045" spans="57:57" x14ac:dyDescent="0.25">
      <c r="BE3045" s="268"/>
    </row>
    <row r="3046" spans="57:57" x14ac:dyDescent="0.25">
      <c r="BE3046" s="268"/>
    </row>
    <row r="3047" spans="57:57" x14ac:dyDescent="0.25">
      <c r="BE3047" s="268"/>
    </row>
    <row r="3048" spans="57:57" x14ac:dyDescent="0.25">
      <c r="BE3048" s="268"/>
    </row>
    <row r="3049" spans="57:57" x14ac:dyDescent="0.25">
      <c r="BE3049" s="268"/>
    </row>
    <row r="3050" spans="57:57" x14ac:dyDescent="0.25">
      <c r="BE3050" s="268"/>
    </row>
    <row r="3051" spans="57:57" x14ac:dyDescent="0.25">
      <c r="BE3051" s="268"/>
    </row>
    <row r="3052" spans="57:57" x14ac:dyDescent="0.25">
      <c r="BE3052" s="268"/>
    </row>
    <row r="3053" spans="57:57" x14ac:dyDescent="0.25">
      <c r="BE3053" s="268"/>
    </row>
    <row r="3054" spans="57:57" x14ac:dyDescent="0.25">
      <c r="BE3054" s="268"/>
    </row>
    <row r="3055" spans="57:57" x14ac:dyDescent="0.25">
      <c r="BE3055" s="268"/>
    </row>
    <row r="3056" spans="57:57" x14ac:dyDescent="0.25">
      <c r="BE3056" s="268"/>
    </row>
    <row r="3057" spans="57:57" x14ac:dyDescent="0.25">
      <c r="BE3057" s="268"/>
    </row>
    <row r="3058" spans="57:57" x14ac:dyDescent="0.25">
      <c r="BE3058" s="268"/>
    </row>
    <row r="3059" spans="57:57" x14ac:dyDescent="0.25">
      <c r="BE3059" s="268"/>
    </row>
    <row r="3060" spans="57:57" x14ac:dyDescent="0.25">
      <c r="BE3060" s="268"/>
    </row>
    <row r="3061" spans="57:57" x14ac:dyDescent="0.25">
      <c r="BE3061" s="268"/>
    </row>
    <row r="3062" spans="57:57" x14ac:dyDescent="0.25">
      <c r="BE3062" s="268"/>
    </row>
    <row r="3063" spans="57:57" x14ac:dyDescent="0.25">
      <c r="BE3063" s="268"/>
    </row>
    <row r="3064" spans="57:57" x14ac:dyDescent="0.25">
      <c r="BE3064" s="268"/>
    </row>
    <row r="3065" spans="57:57" x14ac:dyDescent="0.25">
      <c r="BE3065" s="268"/>
    </row>
    <row r="3066" spans="57:57" x14ac:dyDescent="0.25">
      <c r="BE3066" s="268"/>
    </row>
    <row r="3067" spans="57:57" x14ac:dyDescent="0.25">
      <c r="BE3067" s="268"/>
    </row>
    <row r="3068" spans="57:57" x14ac:dyDescent="0.25">
      <c r="BE3068" s="268"/>
    </row>
    <row r="3069" spans="57:57" x14ac:dyDescent="0.25">
      <c r="BE3069" s="268"/>
    </row>
    <row r="3070" spans="57:57" x14ac:dyDescent="0.25">
      <c r="BE3070" s="268"/>
    </row>
    <row r="3071" spans="57:57" x14ac:dyDescent="0.25">
      <c r="BE3071" s="268"/>
    </row>
    <row r="3072" spans="57:57" x14ac:dyDescent="0.25">
      <c r="BE3072" s="268"/>
    </row>
    <row r="3073" spans="57:57" x14ac:dyDescent="0.25">
      <c r="BE3073" s="268"/>
    </row>
    <row r="3074" spans="57:57" x14ac:dyDescent="0.25">
      <c r="BE3074" s="268"/>
    </row>
    <row r="3075" spans="57:57" x14ac:dyDescent="0.25">
      <c r="BE3075" s="268"/>
    </row>
    <row r="3076" spans="57:57" x14ac:dyDescent="0.25">
      <c r="BE3076" s="268"/>
    </row>
    <row r="3077" spans="57:57" x14ac:dyDescent="0.25">
      <c r="BE3077" s="268"/>
    </row>
    <row r="3078" spans="57:57" x14ac:dyDescent="0.25">
      <c r="BE3078" s="268"/>
    </row>
    <row r="3079" spans="57:57" x14ac:dyDescent="0.25">
      <c r="BE3079" s="268"/>
    </row>
    <row r="3080" spans="57:57" x14ac:dyDescent="0.25">
      <c r="BE3080" s="268"/>
    </row>
    <row r="3081" spans="57:57" x14ac:dyDescent="0.25">
      <c r="BE3081" s="268"/>
    </row>
    <row r="3082" spans="57:57" x14ac:dyDescent="0.25">
      <c r="BE3082" s="268"/>
    </row>
    <row r="3083" spans="57:57" x14ac:dyDescent="0.25">
      <c r="BE3083" s="268"/>
    </row>
    <row r="3084" spans="57:57" x14ac:dyDescent="0.25">
      <c r="BE3084" s="268"/>
    </row>
    <row r="3085" spans="57:57" x14ac:dyDescent="0.25">
      <c r="BE3085" s="268"/>
    </row>
    <row r="3086" spans="57:57" x14ac:dyDescent="0.25">
      <c r="BE3086" s="268"/>
    </row>
    <row r="3087" spans="57:57" x14ac:dyDescent="0.25">
      <c r="BE3087" s="268"/>
    </row>
    <row r="3088" spans="57:57" x14ac:dyDescent="0.25">
      <c r="BE3088" s="268"/>
    </row>
    <row r="3089" spans="57:57" x14ac:dyDescent="0.25">
      <c r="BE3089" s="268"/>
    </row>
    <row r="3090" spans="57:57" x14ac:dyDescent="0.25">
      <c r="BE3090" s="268"/>
    </row>
    <row r="3091" spans="57:57" x14ac:dyDescent="0.25">
      <c r="BE3091" s="268"/>
    </row>
    <row r="3092" spans="57:57" x14ac:dyDescent="0.25">
      <c r="BE3092" s="268"/>
    </row>
    <row r="3093" spans="57:57" x14ac:dyDescent="0.25">
      <c r="BE3093" s="268"/>
    </row>
    <row r="3094" spans="57:57" x14ac:dyDescent="0.25">
      <c r="BE3094" s="268"/>
    </row>
    <row r="3095" spans="57:57" x14ac:dyDescent="0.25">
      <c r="BE3095" s="268"/>
    </row>
    <row r="3096" spans="57:57" x14ac:dyDescent="0.25">
      <c r="BE3096" s="268"/>
    </row>
    <row r="3097" spans="57:57" x14ac:dyDescent="0.25">
      <c r="BE3097" s="268"/>
    </row>
    <row r="3098" spans="57:57" x14ac:dyDescent="0.25">
      <c r="BE3098" s="268"/>
    </row>
    <row r="3099" spans="57:57" x14ac:dyDescent="0.25">
      <c r="BE3099" s="268"/>
    </row>
    <row r="3100" spans="57:57" x14ac:dyDescent="0.25">
      <c r="BE3100" s="268"/>
    </row>
    <row r="3101" spans="57:57" x14ac:dyDescent="0.25">
      <c r="BE3101" s="268"/>
    </row>
    <row r="3102" spans="57:57" x14ac:dyDescent="0.25">
      <c r="BE3102" s="268"/>
    </row>
    <row r="3103" spans="57:57" x14ac:dyDescent="0.25">
      <c r="BE3103" s="268"/>
    </row>
    <row r="3104" spans="57:57" x14ac:dyDescent="0.25">
      <c r="BE3104" s="268"/>
    </row>
    <row r="3105" spans="57:57" x14ac:dyDescent="0.25">
      <c r="BE3105" s="268"/>
    </row>
    <row r="3106" spans="57:57" x14ac:dyDescent="0.25">
      <c r="BE3106" s="268"/>
    </row>
    <row r="3107" spans="57:57" x14ac:dyDescent="0.25">
      <c r="BE3107" s="268"/>
    </row>
    <row r="3108" spans="57:57" x14ac:dyDescent="0.25">
      <c r="BE3108" s="268"/>
    </row>
    <row r="3109" spans="57:57" x14ac:dyDescent="0.25">
      <c r="BE3109" s="268"/>
    </row>
    <row r="3110" spans="57:57" x14ac:dyDescent="0.25">
      <c r="BE3110" s="268"/>
    </row>
    <row r="3111" spans="57:57" x14ac:dyDescent="0.25">
      <c r="BE3111" s="268"/>
    </row>
    <row r="3112" spans="57:57" x14ac:dyDescent="0.25">
      <c r="BE3112" s="268"/>
    </row>
    <row r="3113" spans="57:57" x14ac:dyDescent="0.25">
      <c r="BE3113" s="268"/>
    </row>
    <row r="3114" spans="57:57" x14ac:dyDescent="0.25">
      <c r="BE3114" s="268"/>
    </row>
    <row r="3115" spans="57:57" x14ac:dyDescent="0.25">
      <c r="BE3115" s="268"/>
    </row>
    <row r="3116" spans="57:57" x14ac:dyDescent="0.25">
      <c r="BE3116" s="268"/>
    </row>
    <row r="3117" spans="57:57" x14ac:dyDescent="0.25">
      <c r="BE3117" s="268"/>
    </row>
    <row r="3118" spans="57:57" x14ac:dyDescent="0.25">
      <c r="BE3118" s="268"/>
    </row>
    <row r="3119" spans="57:57" x14ac:dyDescent="0.25">
      <c r="BE3119" s="268"/>
    </row>
    <row r="3120" spans="57:57" x14ac:dyDescent="0.25">
      <c r="BE3120" s="268"/>
    </row>
    <row r="3121" spans="57:57" x14ac:dyDescent="0.25">
      <c r="BE3121" s="268"/>
    </row>
    <row r="3122" spans="57:57" x14ac:dyDescent="0.25">
      <c r="BE3122" s="268"/>
    </row>
    <row r="3123" spans="57:57" x14ac:dyDescent="0.25">
      <c r="BE3123" s="268"/>
    </row>
    <row r="3124" spans="57:57" x14ac:dyDescent="0.25">
      <c r="BE3124" s="268"/>
    </row>
    <row r="3125" spans="57:57" x14ac:dyDescent="0.25">
      <c r="BE3125" s="268"/>
    </row>
    <row r="3126" spans="57:57" x14ac:dyDescent="0.25">
      <c r="BE3126" s="268"/>
    </row>
    <row r="3127" spans="57:57" x14ac:dyDescent="0.25">
      <c r="BE3127" s="268"/>
    </row>
    <row r="3128" spans="57:57" x14ac:dyDescent="0.25">
      <c r="BE3128" s="268"/>
    </row>
    <row r="3129" spans="57:57" x14ac:dyDescent="0.25">
      <c r="BE3129" s="268"/>
    </row>
    <row r="3130" spans="57:57" x14ac:dyDescent="0.25">
      <c r="BE3130" s="268"/>
    </row>
    <row r="3131" spans="57:57" x14ac:dyDescent="0.25">
      <c r="BE3131" s="268"/>
    </row>
    <row r="3132" spans="57:57" x14ac:dyDescent="0.25">
      <c r="BE3132" s="268"/>
    </row>
    <row r="3133" spans="57:57" x14ac:dyDescent="0.25">
      <c r="BE3133" s="268"/>
    </row>
    <row r="3134" spans="57:57" x14ac:dyDescent="0.25">
      <c r="BE3134" s="268"/>
    </row>
    <row r="3135" spans="57:57" x14ac:dyDescent="0.25">
      <c r="BE3135" s="268"/>
    </row>
    <row r="3136" spans="57:57" x14ac:dyDescent="0.25">
      <c r="BE3136" s="268"/>
    </row>
    <row r="3137" spans="57:57" x14ac:dyDescent="0.25">
      <c r="BE3137" s="268"/>
    </row>
    <row r="3138" spans="57:57" x14ac:dyDescent="0.25">
      <c r="BE3138" s="268"/>
    </row>
    <row r="3139" spans="57:57" x14ac:dyDescent="0.25">
      <c r="BE3139" s="268"/>
    </row>
    <row r="3140" spans="57:57" x14ac:dyDescent="0.25">
      <c r="BE3140" s="268"/>
    </row>
    <row r="3141" spans="57:57" x14ac:dyDescent="0.25">
      <c r="BE3141" s="268"/>
    </row>
    <row r="3142" spans="57:57" x14ac:dyDescent="0.25">
      <c r="BE3142" s="268"/>
    </row>
    <row r="3143" spans="57:57" x14ac:dyDescent="0.25">
      <c r="BE3143" s="268"/>
    </row>
    <row r="3144" spans="57:57" x14ac:dyDescent="0.25">
      <c r="BE3144" s="268"/>
    </row>
    <row r="3145" spans="57:57" x14ac:dyDescent="0.25">
      <c r="BE3145" s="268"/>
    </row>
    <row r="3146" spans="57:57" x14ac:dyDescent="0.25">
      <c r="BE3146" s="268"/>
    </row>
    <row r="3147" spans="57:57" x14ac:dyDescent="0.25">
      <c r="BE3147" s="268"/>
    </row>
    <row r="3148" spans="57:57" x14ac:dyDescent="0.25">
      <c r="BE3148" s="268"/>
    </row>
    <row r="3149" spans="57:57" x14ac:dyDescent="0.25">
      <c r="BE3149" s="268"/>
    </row>
    <row r="3150" spans="57:57" x14ac:dyDescent="0.25">
      <c r="BE3150" s="268"/>
    </row>
    <row r="3151" spans="57:57" x14ac:dyDescent="0.25">
      <c r="BE3151" s="268"/>
    </row>
    <row r="3152" spans="57:57" x14ac:dyDescent="0.25">
      <c r="BE3152" s="268"/>
    </row>
    <row r="3153" spans="57:57" x14ac:dyDescent="0.25">
      <c r="BE3153" s="268"/>
    </row>
    <row r="3154" spans="57:57" x14ac:dyDescent="0.25">
      <c r="BE3154" s="268"/>
    </row>
    <row r="3155" spans="57:57" x14ac:dyDescent="0.25">
      <c r="BE3155" s="268"/>
    </row>
    <row r="3156" spans="57:57" x14ac:dyDescent="0.25">
      <c r="BE3156" s="268"/>
    </row>
    <row r="3157" spans="57:57" x14ac:dyDescent="0.25">
      <c r="BE3157" s="268"/>
    </row>
    <row r="3158" spans="57:57" x14ac:dyDescent="0.25">
      <c r="BE3158" s="268"/>
    </row>
    <row r="3159" spans="57:57" x14ac:dyDescent="0.25">
      <c r="BE3159" s="268"/>
    </row>
    <row r="3160" spans="57:57" x14ac:dyDescent="0.25">
      <c r="BE3160" s="268"/>
    </row>
    <row r="3161" spans="57:57" x14ac:dyDescent="0.25">
      <c r="BE3161" s="268"/>
    </row>
    <row r="3162" spans="57:57" x14ac:dyDescent="0.25">
      <c r="BE3162" s="268"/>
    </row>
    <row r="3163" spans="57:57" x14ac:dyDescent="0.25">
      <c r="BE3163" s="268"/>
    </row>
    <row r="3164" spans="57:57" x14ac:dyDescent="0.25">
      <c r="BE3164" s="268"/>
    </row>
    <row r="3165" spans="57:57" x14ac:dyDescent="0.25">
      <c r="BE3165" s="268"/>
    </row>
    <row r="3166" spans="57:57" x14ac:dyDescent="0.25">
      <c r="BE3166" s="268"/>
    </row>
    <row r="3167" spans="57:57" x14ac:dyDescent="0.25">
      <c r="BE3167" s="268"/>
    </row>
    <row r="3168" spans="57:57" x14ac:dyDescent="0.25">
      <c r="BE3168" s="268"/>
    </row>
    <row r="3169" spans="57:57" x14ac:dyDescent="0.25">
      <c r="BE3169" s="268"/>
    </row>
    <row r="3170" spans="57:57" x14ac:dyDescent="0.25">
      <c r="BE3170" s="268"/>
    </row>
    <row r="3171" spans="57:57" x14ac:dyDescent="0.25">
      <c r="BE3171" s="268"/>
    </row>
    <row r="3172" spans="57:57" x14ac:dyDescent="0.25">
      <c r="BE3172" s="268"/>
    </row>
    <row r="3173" spans="57:57" x14ac:dyDescent="0.25">
      <c r="BE3173" s="268"/>
    </row>
    <row r="3174" spans="57:57" x14ac:dyDescent="0.25">
      <c r="BE3174" s="268"/>
    </row>
    <row r="3175" spans="57:57" x14ac:dyDescent="0.25">
      <c r="BE3175" s="268"/>
    </row>
    <row r="3176" spans="57:57" x14ac:dyDescent="0.25">
      <c r="BE3176" s="268"/>
    </row>
    <row r="3177" spans="57:57" x14ac:dyDescent="0.25">
      <c r="BE3177" s="268"/>
    </row>
    <row r="3178" spans="57:57" x14ac:dyDescent="0.25">
      <c r="BE3178" s="268"/>
    </row>
    <row r="3179" spans="57:57" x14ac:dyDescent="0.25">
      <c r="BE3179" s="268"/>
    </row>
    <row r="3180" spans="57:57" x14ac:dyDescent="0.25">
      <c r="BE3180" s="268"/>
    </row>
    <row r="3181" spans="57:57" x14ac:dyDescent="0.25">
      <c r="BE3181" s="268"/>
    </row>
    <row r="3182" spans="57:57" x14ac:dyDescent="0.25">
      <c r="BE3182" s="268"/>
    </row>
    <row r="3183" spans="57:57" x14ac:dyDescent="0.25">
      <c r="BE3183" s="268"/>
    </row>
    <row r="3184" spans="57:57" x14ac:dyDescent="0.25">
      <c r="BE3184" s="268"/>
    </row>
    <row r="3185" spans="57:57" x14ac:dyDescent="0.25">
      <c r="BE3185" s="268"/>
    </row>
    <row r="3186" spans="57:57" x14ac:dyDescent="0.25">
      <c r="BE3186" s="268"/>
    </row>
    <row r="3187" spans="57:57" x14ac:dyDescent="0.25">
      <c r="BE3187" s="268"/>
    </row>
    <row r="3188" spans="57:57" x14ac:dyDescent="0.25">
      <c r="BE3188" s="268"/>
    </row>
    <row r="3189" spans="57:57" x14ac:dyDescent="0.25">
      <c r="BE3189" s="268"/>
    </row>
    <row r="3190" spans="57:57" x14ac:dyDescent="0.25">
      <c r="BE3190" s="268"/>
    </row>
    <row r="3191" spans="57:57" x14ac:dyDescent="0.25">
      <c r="BE3191" s="268"/>
    </row>
    <row r="3192" spans="57:57" x14ac:dyDescent="0.25">
      <c r="BE3192" s="268"/>
    </row>
    <row r="3193" spans="57:57" x14ac:dyDescent="0.25">
      <c r="BE3193" s="268"/>
    </row>
    <row r="3194" spans="57:57" x14ac:dyDescent="0.25">
      <c r="BE3194" s="268"/>
    </row>
    <row r="3195" spans="57:57" x14ac:dyDescent="0.25">
      <c r="BE3195" s="268"/>
    </row>
    <row r="3196" spans="57:57" x14ac:dyDescent="0.25">
      <c r="BE3196" s="268"/>
    </row>
    <row r="3197" spans="57:57" x14ac:dyDescent="0.25">
      <c r="BE3197" s="268"/>
    </row>
    <row r="3198" spans="57:57" x14ac:dyDescent="0.25">
      <c r="BE3198" s="268"/>
    </row>
    <row r="3199" spans="57:57" x14ac:dyDescent="0.25">
      <c r="BE3199" s="268"/>
    </row>
    <row r="3200" spans="57:57" x14ac:dyDescent="0.25">
      <c r="BE3200" s="268"/>
    </row>
    <row r="3201" spans="57:57" x14ac:dyDescent="0.25">
      <c r="BE3201" s="268"/>
    </row>
    <row r="3202" spans="57:57" x14ac:dyDescent="0.25">
      <c r="BE3202" s="268"/>
    </row>
    <row r="3203" spans="57:57" x14ac:dyDescent="0.25">
      <c r="BE3203" s="268"/>
    </row>
    <row r="3204" spans="57:57" x14ac:dyDescent="0.25">
      <c r="BE3204" s="268"/>
    </row>
    <row r="3205" spans="57:57" x14ac:dyDescent="0.25">
      <c r="BE3205" s="268"/>
    </row>
    <row r="3206" spans="57:57" x14ac:dyDescent="0.25">
      <c r="BE3206" s="268"/>
    </row>
    <row r="3207" spans="57:57" x14ac:dyDescent="0.25">
      <c r="BE3207" s="268"/>
    </row>
    <row r="3208" spans="57:57" x14ac:dyDescent="0.25">
      <c r="BE3208" s="268"/>
    </row>
    <row r="3209" spans="57:57" x14ac:dyDescent="0.25">
      <c r="BE3209" s="268"/>
    </row>
    <row r="3210" spans="57:57" x14ac:dyDescent="0.25">
      <c r="BE3210" s="268"/>
    </row>
    <row r="3211" spans="57:57" x14ac:dyDescent="0.25">
      <c r="BE3211" s="268"/>
    </row>
    <row r="3212" spans="57:57" x14ac:dyDescent="0.25">
      <c r="BE3212" s="268"/>
    </row>
    <row r="3213" spans="57:57" x14ac:dyDescent="0.25">
      <c r="BE3213" s="268"/>
    </row>
    <row r="3214" spans="57:57" x14ac:dyDescent="0.25">
      <c r="BE3214" s="268"/>
    </row>
    <row r="3215" spans="57:57" x14ac:dyDescent="0.25">
      <c r="BE3215" s="268"/>
    </row>
    <row r="3216" spans="57:57" x14ac:dyDescent="0.25">
      <c r="BE3216" s="268"/>
    </row>
    <row r="3217" spans="57:57" x14ac:dyDescent="0.25">
      <c r="BE3217" s="268"/>
    </row>
    <row r="3218" spans="57:57" x14ac:dyDescent="0.25">
      <c r="BE3218" s="268"/>
    </row>
    <row r="3219" spans="57:57" x14ac:dyDescent="0.25">
      <c r="BE3219" s="268"/>
    </row>
    <row r="3220" spans="57:57" x14ac:dyDescent="0.25">
      <c r="BE3220" s="268"/>
    </row>
    <row r="3221" spans="57:57" x14ac:dyDescent="0.25">
      <c r="BE3221" s="268"/>
    </row>
    <row r="3222" spans="57:57" x14ac:dyDescent="0.25">
      <c r="BE3222" s="268"/>
    </row>
    <row r="3223" spans="57:57" x14ac:dyDescent="0.25">
      <c r="BE3223" s="268"/>
    </row>
    <row r="3224" spans="57:57" x14ac:dyDescent="0.25">
      <c r="BE3224" s="268"/>
    </row>
    <row r="3225" spans="57:57" x14ac:dyDescent="0.25">
      <c r="BE3225" s="268"/>
    </row>
    <row r="3226" spans="57:57" x14ac:dyDescent="0.25">
      <c r="BE3226" s="268"/>
    </row>
    <row r="3227" spans="57:57" x14ac:dyDescent="0.25">
      <c r="BE3227" s="268"/>
    </row>
    <row r="3228" spans="57:57" x14ac:dyDescent="0.25">
      <c r="BE3228" s="268"/>
    </row>
    <row r="3229" spans="57:57" x14ac:dyDescent="0.25">
      <c r="BE3229" s="268"/>
    </row>
    <row r="3230" spans="57:57" x14ac:dyDescent="0.25">
      <c r="BE3230" s="268"/>
    </row>
    <row r="3231" spans="57:57" x14ac:dyDescent="0.25">
      <c r="BE3231" s="268"/>
    </row>
    <row r="3232" spans="57:57" x14ac:dyDescent="0.25">
      <c r="BE3232" s="268"/>
    </row>
    <row r="3233" spans="57:57" x14ac:dyDescent="0.25">
      <c r="BE3233" s="268"/>
    </row>
    <row r="3234" spans="57:57" x14ac:dyDescent="0.25">
      <c r="BE3234" s="268"/>
    </row>
    <row r="3235" spans="57:57" x14ac:dyDescent="0.25">
      <c r="BE3235" s="268"/>
    </row>
    <row r="3236" spans="57:57" x14ac:dyDescent="0.25">
      <c r="BE3236" s="268"/>
    </row>
    <row r="3237" spans="57:57" x14ac:dyDescent="0.25">
      <c r="BE3237" s="268"/>
    </row>
    <row r="3238" spans="57:57" x14ac:dyDescent="0.25">
      <c r="BE3238" s="268"/>
    </row>
    <row r="3239" spans="57:57" x14ac:dyDescent="0.25">
      <c r="BE3239" s="268"/>
    </row>
    <row r="3240" spans="57:57" x14ac:dyDescent="0.25">
      <c r="BE3240" s="268"/>
    </row>
    <row r="3241" spans="57:57" x14ac:dyDescent="0.25">
      <c r="BE3241" s="268"/>
    </row>
    <row r="3242" spans="57:57" x14ac:dyDescent="0.25">
      <c r="BE3242" s="268"/>
    </row>
    <row r="3243" spans="57:57" x14ac:dyDescent="0.25">
      <c r="BE3243" s="268"/>
    </row>
    <row r="3244" spans="57:57" x14ac:dyDescent="0.25">
      <c r="BE3244" s="268"/>
    </row>
    <row r="3245" spans="57:57" x14ac:dyDescent="0.25">
      <c r="BE3245" s="268"/>
    </row>
    <row r="3246" spans="57:57" x14ac:dyDescent="0.25">
      <c r="BE3246" s="268"/>
    </row>
    <row r="3247" spans="57:57" x14ac:dyDescent="0.25">
      <c r="BE3247" s="268"/>
    </row>
    <row r="3248" spans="57:57" x14ac:dyDescent="0.25">
      <c r="BE3248" s="268"/>
    </row>
    <row r="3249" spans="57:57" x14ac:dyDescent="0.25">
      <c r="BE3249" s="268"/>
    </row>
    <row r="3250" spans="57:57" x14ac:dyDescent="0.25">
      <c r="BE3250" s="268"/>
    </row>
    <row r="3251" spans="57:57" x14ac:dyDescent="0.25">
      <c r="BE3251" s="268"/>
    </row>
    <row r="3252" spans="57:57" x14ac:dyDescent="0.25">
      <c r="BE3252" s="268"/>
    </row>
    <row r="3253" spans="57:57" x14ac:dyDescent="0.25">
      <c r="BE3253" s="268"/>
    </row>
    <row r="3254" spans="57:57" x14ac:dyDescent="0.25">
      <c r="BE3254" s="268"/>
    </row>
    <row r="3255" spans="57:57" x14ac:dyDescent="0.25">
      <c r="BE3255" s="268"/>
    </row>
    <row r="3256" spans="57:57" x14ac:dyDescent="0.25">
      <c r="BE3256" s="268"/>
    </row>
    <row r="3257" spans="57:57" x14ac:dyDescent="0.25">
      <c r="BE3257" s="268"/>
    </row>
    <row r="3258" spans="57:57" x14ac:dyDescent="0.25">
      <c r="BE3258" s="268"/>
    </row>
    <row r="3259" spans="57:57" x14ac:dyDescent="0.25">
      <c r="BE3259" s="268"/>
    </row>
    <row r="3260" spans="57:57" x14ac:dyDescent="0.25">
      <c r="BE3260" s="268"/>
    </row>
    <row r="3261" spans="57:57" x14ac:dyDescent="0.25">
      <c r="BE3261" s="268"/>
    </row>
    <row r="3262" spans="57:57" x14ac:dyDescent="0.25">
      <c r="BE3262" s="268"/>
    </row>
    <row r="3263" spans="57:57" x14ac:dyDescent="0.25">
      <c r="BE3263" s="268"/>
    </row>
    <row r="3264" spans="57:57" x14ac:dyDescent="0.25">
      <c r="BE3264" s="268"/>
    </row>
    <row r="3265" spans="57:57" x14ac:dyDescent="0.25">
      <c r="BE3265" s="268"/>
    </row>
    <row r="3266" spans="57:57" x14ac:dyDescent="0.25">
      <c r="BE3266" s="268"/>
    </row>
    <row r="3267" spans="57:57" x14ac:dyDescent="0.25">
      <c r="BE3267" s="268"/>
    </row>
    <row r="3268" spans="57:57" x14ac:dyDescent="0.25">
      <c r="BE3268" s="268"/>
    </row>
    <row r="3269" spans="57:57" x14ac:dyDescent="0.25">
      <c r="BE3269" s="268"/>
    </row>
    <row r="3270" spans="57:57" x14ac:dyDescent="0.25">
      <c r="BE3270" s="268"/>
    </row>
    <row r="3271" spans="57:57" x14ac:dyDescent="0.25">
      <c r="BE3271" s="268"/>
    </row>
    <row r="3272" spans="57:57" x14ac:dyDescent="0.25">
      <c r="BE3272" s="268"/>
    </row>
    <row r="3273" spans="57:57" x14ac:dyDescent="0.25">
      <c r="BE3273" s="268"/>
    </row>
    <row r="3274" spans="57:57" x14ac:dyDescent="0.25">
      <c r="BE3274" s="268"/>
    </row>
    <row r="3275" spans="57:57" x14ac:dyDescent="0.25">
      <c r="BE3275" s="268"/>
    </row>
    <row r="3276" spans="57:57" x14ac:dyDescent="0.25">
      <c r="BE3276" s="268"/>
    </row>
    <row r="3277" spans="57:57" x14ac:dyDescent="0.25">
      <c r="BE3277" s="268"/>
    </row>
    <row r="3278" spans="57:57" x14ac:dyDescent="0.25">
      <c r="BE3278" s="268"/>
    </row>
    <row r="3279" spans="57:57" x14ac:dyDescent="0.25">
      <c r="BE3279" s="268"/>
    </row>
    <row r="3280" spans="57:57" x14ac:dyDescent="0.25">
      <c r="BE3280" s="268"/>
    </row>
    <row r="3281" spans="57:57" x14ac:dyDescent="0.25">
      <c r="BE3281" s="268"/>
    </row>
    <row r="3282" spans="57:57" x14ac:dyDescent="0.25">
      <c r="BE3282" s="268"/>
    </row>
    <row r="3283" spans="57:57" x14ac:dyDescent="0.25">
      <c r="BE3283" s="268"/>
    </row>
    <row r="3284" spans="57:57" x14ac:dyDescent="0.25">
      <c r="BE3284" s="268"/>
    </row>
    <row r="3285" spans="57:57" x14ac:dyDescent="0.25">
      <c r="BE3285" s="268"/>
    </row>
    <row r="3286" spans="57:57" x14ac:dyDescent="0.25">
      <c r="BE3286" s="268"/>
    </row>
    <row r="3287" spans="57:57" x14ac:dyDescent="0.25">
      <c r="BE3287" s="268"/>
    </row>
    <row r="3288" spans="57:57" x14ac:dyDescent="0.25">
      <c r="BE3288" s="268"/>
    </row>
    <row r="3289" spans="57:57" x14ac:dyDescent="0.25">
      <c r="BE3289" s="268"/>
    </row>
    <row r="3290" spans="57:57" x14ac:dyDescent="0.25">
      <c r="BE3290" s="268"/>
    </row>
    <row r="3291" spans="57:57" x14ac:dyDescent="0.25">
      <c r="BE3291" s="268"/>
    </row>
    <row r="3292" spans="57:57" x14ac:dyDescent="0.25">
      <c r="BE3292" s="268"/>
    </row>
    <row r="3293" spans="57:57" x14ac:dyDescent="0.25">
      <c r="BE3293" s="268"/>
    </row>
    <row r="3294" spans="57:57" x14ac:dyDescent="0.25">
      <c r="BE3294" s="268"/>
    </row>
    <row r="3295" spans="57:57" x14ac:dyDescent="0.25">
      <c r="BE3295" s="268"/>
    </row>
    <row r="3296" spans="57:57" x14ac:dyDescent="0.25">
      <c r="BE3296" s="268"/>
    </row>
    <row r="3297" spans="57:57" x14ac:dyDescent="0.25">
      <c r="BE3297" s="268"/>
    </row>
    <row r="3298" spans="57:57" x14ac:dyDescent="0.25">
      <c r="BE3298" s="268"/>
    </row>
    <row r="3299" spans="57:57" x14ac:dyDescent="0.25">
      <c r="BE3299" s="268"/>
    </row>
    <row r="3300" spans="57:57" x14ac:dyDescent="0.25">
      <c r="BE3300" s="268"/>
    </row>
    <row r="3301" spans="57:57" x14ac:dyDescent="0.25">
      <c r="BE3301" s="268"/>
    </row>
    <row r="3302" spans="57:57" x14ac:dyDescent="0.25">
      <c r="BE3302" s="268"/>
    </row>
    <row r="3303" spans="57:57" x14ac:dyDescent="0.25">
      <c r="BE3303" s="268"/>
    </row>
    <row r="3304" spans="57:57" x14ac:dyDescent="0.25">
      <c r="BE3304" s="268"/>
    </row>
    <row r="3305" spans="57:57" x14ac:dyDescent="0.25">
      <c r="BE3305" s="268"/>
    </row>
    <row r="3306" spans="57:57" x14ac:dyDescent="0.25">
      <c r="BE3306" s="268"/>
    </row>
    <row r="3307" spans="57:57" x14ac:dyDescent="0.25">
      <c r="BE3307" s="268"/>
    </row>
    <row r="3308" spans="57:57" x14ac:dyDescent="0.25">
      <c r="BE3308" s="268"/>
    </row>
    <row r="3309" spans="57:57" x14ac:dyDescent="0.25">
      <c r="BE3309" s="268"/>
    </row>
    <row r="3310" spans="57:57" x14ac:dyDescent="0.25">
      <c r="BE3310" s="268"/>
    </row>
    <row r="3311" spans="57:57" x14ac:dyDescent="0.25">
      <c r="BE3311" s="268"/>
    </row>
    <row r="3312" spans="57:57" x14ac:dyDescent="0.25">
      <c r="BE3312" s="268"/>
    </row>
    <row r="3313" spans="57:57" x14ac:dyDescent="0.25">
      <c r="BE3313" s="268"/>
    </row>
    <row r="3314" spans="57:57" x14ac:dyDescent="0.25">
      <c r="BE3314" s="268"/>
    </row>
    <row r="3315" spans="57:57" x14ac:dyDescent="0.25">
      <c r="BE3315" s="268"/>
    </row>
    <row r="3316" spans="57:57" x14ac:dyDescent="0.25">
      <c r="BE3316" s="268"/>
    </row>
    <row r="3317" spans="57:57" x14ac:dyDescent="0.25">
      <c r="BE3317" s="268"/>
    </row>
    <row r="3318" spans="57:57" x14ac:dyDescent="0.25">
      <c r="BE3318" s="268"/>
    </row>
    <row r="3319" spans="57:57" x14ac:dyDescent="0.25">
      <c r="BE3319" s="268"/>
    </row>
    <row r="3320" spans="57:57" x14ac:dyDescent="0.25">
      <c r="BE3320" s="268"/>
    </row>
    <row r="3321" spans="57:57" x14ac:dyDescent="0.25">
      <c r="BE3321" s="268"/>
    </row>
    <row r="3322" spans="57:57" x14ac:dyDescent="0.25">
      <c r="BE3322" s="268"/>
    </row>
    <row r="3323" spans="57:57" x14ac:dyDescent="0.25">
      <c r="BE3323" s="268"/>
    </row>
    <row r="3324" spans="57:57" x14ac:dyDescent="0.25">
      <c r="BE3324" s="268"/>
    </row>
    <row r="3325" spans="57:57" x14ac:dyDescent="0.25">
      <c r="BE3325" s="268"/>
    </row>
    <row r="3326" spans="57:57" x14ac:dyDescent="0.25">
      <c r="BE3326" s="268"/>
    </row>
    <row r="3327" spans="57:57" x14ac:dyDescent="0.25">
      <c r="BE3327" s="268"/>
    </row>
    <row r="3328" spans="57:57" x14ac:dyDescent="0.25">
      <c r="BE3328" s="268"/>
    </row>
    <row r="3329" spans="57:57" x14ac:dyDescent="0.25">
      <c r="BE3329" s="268"/>
    </row>
    <row r="3330" spans="57:57" x14ac:dyDescent="0.25">
      <c r="BE3330" s="268"/>
    </row>
    <row r="3331" spans="57:57" x14ac:dyDescent="0.25">
      <c r="BE3331" s="268"/>
    </row>
    <row r="3332" spans="57:57" x14ac:dyDescent="0.25">
      <c r="BE3332" s="268"/>
    </row>
    <row r="3333" spans="57:57" x14ac:dyDescent="0.25">
      <c r="BE3333" s="268"/>
    </row>
    <row r="3334" spans="57:57" x14ac:dyDescent="0.25">
      <c r="BE3334" s="268"/>
    </row>
    <row r="3335" spans="57:57" x14ac:dyDescent="0.25">
      <c r="BE3335" s="268"/>
    </row>
    <row r="3336" spans="57:57" x14ac:dyDescent="0.25">
      <c r="BE3336" s="268"/>
    </row>
    <row r="3337" spans="57:57" x14ac:dyDescent="0.25">
      <c r="BE3337" s="268"/>
    </row>
    <row r="3338" spans="57:57" x14ac:dyDescent="0.25">
      <c r="BE3338" s="268"/>
    </row>
    <row r="3339" spans="57:57" x14ac:dyDescent="0.25">
      <c r="BE3339" s="268"/>
    </row>
    <row r="3340" spans="57:57" x14ac:dyDescent="0.25">
      <c r="BE3340" s="268"/>
    </row>
    <row r="3341" spans="57:57" x14ac:dyDescent="0.25">
      <c r="BE3341" s="268"/>
    </row>
    <row r="3342" spans="57:57" x14ac:dyDescent="0.25">
      <c r="BE3342" s="268"/>
    </row>
    <row r="3343" spans="57:57" x14ac:dyDescent="0.25">
      <c r="BE3343" s="268"/>
    </row>
    <row r="3344" spans="57:57" x14ac:dyDescent="0.25">
      <c r="BE3344" s="268"/>
    </row>
    <row r="3345" spans="57:57" x14ac:dyDescent="0.25">
      <c r="BE3345" s="268"/>
    </row>
    <row r="3346" spans="57:57" x14ac:dyDescent="0.25">
      <c r="BE3346" s="268"/>
    </row>
    <row r="3347" spans="57:57" x14ac:dyDescent="0.25">
      <c r="BE3347" s="268"/>
    </row>
    <row r="3348" spans="57:57" x14ac:dyDescent="0.25">
      <c r="BE3348" s="268"/>
    </row>
    <row r="3349" spans="57:57" x14ac:dyDescent="0.25">
      <c r="BE3349" s="268"/>
    </row>
    <row r="3350" spans="57:57" x14ac:dyDescent="0.25">
      <c r="BE3350" s="268"/>
    </row>
    <row r="3351" spans="57:57" x14ac:dyDescent="0.25">
      <c r="BE3351" s="268"/>
    </row>
    <row r="3352" spans="57:57" x14ac:dyDescent="0.25">
      <c r="BE3352" s="268"/>
    </row>
    <row r="3353" spans="57:57" x14ac:dyDescent="0.25">
      <c r="BE3353" s="268"/>
    </row>
    <row r="3354" spans="57:57" x14ac:dyDescent="0.25">
      <c r="BE3354" s="268"/>
    </row>
    <row r="3355" spans="57:57" x14ac:dyDescent="0.25">
      <c r="BE3355" s="268"/>
    </row>
    <row r="3356" spans="57:57" x14ac:dyDescent="0.25">
      <c r="BE3356" s="268"/>
    </row>
    <row r="3357" spans="57:57" x14ac:dyDescent="0.25">
      <c r="BE3357" s="268"/>
    </row>
    <row r="3358" spans="57:57" x14ac:dyDescent="0.25">
      <c r="BE3358" s="268"/>
    </row>
    <row r="3359" spans="57:57" x14ac:dyDescent="0.25">
      <c r="BE3359" s="268"/>
    </row>
    <row r="3360" spans="57:57" x14ac:dyDescent="0.25">
      <c r="BE3360" s="268"/>
    </row>
    <row r="3361" spans="57:57" x14ac:dyDescent="0.25">
      <c r="BE3361" s="268"/>
    </row>
    <row r="3362" spans="57:57" x14ac:dyDescent="0.25">
      <c r="BE3362" s="268"/>
    </row>
    <row r="3363" spans="57:57" x14ac:dyDescent="0.25">
      <c r="BE3363" s="268"/>
    </row>
    <row r="3364" spans="57:57" x14ac:dyDescent="0.25">
      <c r="BE3364" s="268"/>
    </row>
    <row r="3365" spans="57:57" x14ac:dyDescent="0.25">
      <c r="BE3365" s="268"/>
    </row>
    <row r="3366" spans="57:57" x14ac:dyDescent="0.25">
      <c r="BE3366" s="268"/>
    </row>
    <row r="3367" spans="57:57" x14ac:dyDescent="0.25">
      <c r="BE3367" s="268"/>
    </row>
    <row r="3368" spans="57:57" x14ac:dyDescent="0.25">
      <c r="BE3368" s="268"/>
    </row>
    <row r="3369" spans="57:57" x14ac:dyDescent="0.25">
      <c r="BE3369" s="268"/>
    </row>
    <row r="3370" spans="57:57" x14ac:dyDescent="0.25">
      <c r="BE3370" s="268"/>
    </row>
    <row r="3371" spans="57:57" x14ac:dyDescent="0.25">
      <c r="BE3371" s="268"/>
    </row>
    <row r="3372" spans="57:57" x14ac:dyDescent="0.25">
      <c r="BE3372" s="268"/>
    </row>
    <row r="3373" spans="57:57" x14ac:dyDescent="0.25">
      <c r="BE3373" s="268"/>
    </row>
    <row r="3374" spans="57:57" x14ac:dyDescent="0.25">
      <c r="BE3374" s="268"/>
    </row>
    <row r="3375" spans="57:57" x14ac:dyDescent="0.25">
      <c r="BE3375" s="268"/>
    </row>
    <row r="3376" spans="57:57" x14ac:dyDescent="0.25">
      <c r="BE3376" s="268"/>
    </row>
    <row r="3377" spans="57:57" x14ac:dyDescent="0.25">
      <c r="BE3377" s="268"/>
    </row>
    <row r="3378" spans="57:57" x14ac:dyDescent="0.25">
      <c r="BE3378" s="268"/>
    </row>
    <row r="3379" spans="57:57" x14ac:dyDescent="0.25">
      <c r="BE3379" s="268"/>
    </row>
    <row r="3380" spans="57:57" x14ac:dyDescent="0.25">
      <c r="BE3380" s="268"/>
    </row>
    <row r="3381" spans="57:57" x14ac:dyDescent="0.25">
      <c r="BE3381" s="268"/>
    </row>
    <row r="3382" spans="57:57" x14ac:dyDescent="0.25">
      <c r="BE3382" s="268"/>
    </row>
    <row r="3383" spans="57:57" x14ac:dyDescent="0.25">
      <c r="BE3383" s="268"/>
    </row>
    <row r="3384" spans="57:57" x14ac:dyDescent="0.25">
      <c r="BE3384" s="268"/>
    </row>
    <row r="3385" spans="57:57" x14ac:dyDescent="0.25">
      <c r="BE3385" s="268"/>
    </row>
    <row r="3386" spans="57:57" x14ac:dyDescent="0.25">
      <c r="BE3386" s="268"/>
    </row>
    <row r="3387" spans="57:57" x14ac:dyDescent="0.25">
      <c r="BE3387" s="268"/>
    </row>
    <row r="3388" spans="57:57" x14ac:dyDescent="0.25">
      <c r="BE3388" s="268"/>
    </row>
    <row r="3389" spans="57:57" x14ac:dyDescent="0.25">
      <c r="BE3389" s="268"/>
    </row>
    <row r="3390" spans="57:57" x14ac:dyDescent="0.25">
      <c r="BE3390" s="268"/>
    </row>
    <row r="3391" spans="57:57" x14ac:dyDescent="0.25">
      <c r="BE3391" s="268"/>
    </row>
    <row r="3392" spans="57:57" x14ac:dyDescent="0.25">
      <c r="BE3392" s="268"/>
    </row>
    <row r="3393" spans="57:57" x14ac:dyDescent="0.25">
      <c r="BE3393" s="268"/>
    </row>
    <row r="3394" spans="57:57" x14ac:dyDescent="0.25">
      <c r="BE3394" s="268"/>
    </row>
    <row r="3395" spans="57:57" x14ac:dyDescent="0.25">
      <c r="BE3395" s="268"/>
    </row>
    <row r="3396" spans="57:57" x14ac:dyDescent="0.25">
      <c r="BE3396" s="268"/>
    </row>
    <row r="3397" spans="57:57" x14ac:dyDescent="0.25">
      <c r="BE3397" s="268"/>
    </row>
    <row r="3398" spans="57:57" x14ac:dyDescent="0.25">
      <c r="BE3398" s="268"/>
    </row>
    <row r="3399" spans="57:57" x14ac:dyDescent="0.25">
      <c r="BE3399" s="268"/>
    </row>
    <row r="3400" spans="57:57" x14ac:dyDescent="0.25">
      <c r="BE3400" s="268"/>
    </row>
    <row r="3401" spans="57:57" x14ac:dyDescent="0.25">
      <c r="BE3401" s="268"/>
    </row>
    <row r="3402" spans="57:57" x14ac:dyDescent="0.25">
      <c r="BE3402" s="268"/>
    </row>
    <row r="3403" spans="57:57" x14ac:dyDescent="0.25">
      <c r="BE3403" s="268"/>
    </row>
    <row r="3404" spans="57:57" x14ac:dyDescent="0.25">
      <c r="BE3404" s="268"/>
    </row>
    <row r="3405" spans="57:57" x14ac:dyDescent="0.25">
      <c r="BE3405" s="268"/>
    </row>
    <row r="3406" spans="57:57" x14ac:dyDescent="0.25">
      <c r="BE3406" s="268"/>
    </row>
    <row r="3407" spans="57:57" x14ac:dyDescent="0.25">
      <c r="BE3407" s="268"/>
    </row>
    <row r="3408" spans="57:57" x14ac:dyDescent="0.25">
      <c r="BE3408" s="268"/>
    </row>
    <row r="3409" spans="57:57" x14ac:dyDescent="0.25">
      <c r="BE3409" s="268"/>
    </row>
    <row r="3410" spans="57:57" x14ac:dyDescent="0.25">
      <c r="BE3410" s="268"/>
    </row>
    <row r="3411" spans="57:57" x14ac:dyDescent="0.25">
      <c r="BE3411" s="268"/>
    </row>
    <row r="3412" spans="57:57" x14ac:dyDescent="0.25">
      <c r="BE3412" s="268"/>
    </row>
    <row r="3413" spans="57:57" x14ac:dyDescent="0.25">
      <c r="BE3413" s="268"/>
    </row>
    <row r="3414" spans="57:57" x14ac:dyDescent="0.25">
      <c r="BE3414" s="268"/>
    </row>
    <row r="3415" spans="57:57" x14ac:dyDescent="0.25">
      <c r="BE3415" s="268"/>
    </row>
    <row r="3416" spans="57:57" x14ac:dyDescent="0.25">
      <c r="BE3416" s="268"/>
    </row>
    <row r="3417" spans="57:57" x14ac:dyDescent="0.25">
      <c r="BE3417" s="268"/>
    </row>
    <row r="3418" spans="57:57" x14ac:dyDescent="0.25">
      <c r="BE3418" s="268"/>
    </row>
    <row r="3419" spans="57:57" x14ac:dyDescent="0.25">
      <c r="BE3419" s="268"/>
    </row>
    <row r="3420" spans="57:57" x14ac:dyDescent="0.25">
      <c r="BE3420" s="268"/>
    </row>
    <row r="3421" spans="57:57" x14ac:dyDescent="0.25">
      <c r="BE3421" s="268"/>
    </row>
    <row r="3422" spans="57:57" x14ac:dyDescent="0.25">
      <c r="BE3422" s="268"/>
    </row>
    <row r="3423" spans="57:57" x14ac:dyDescent="0.25">
      <c r="BE3423" s="268"/>
    </row>
    <row r="3424" spans="57:57" x14ac:dyDescent="0.25">
      <c r="BE3424" s="268"/>
    </row>
    <row r="3425" spans="57:57" x14ac:dyDescent="0.25">
      <c r="BE3425" s="268"/>
    </row>
    <row r="3426" spans="57:57" x14ac:dyDescent="0.25">
      <c r="BE3426" s="268"/>
    </row>
    <row r="3427" spans="57:57" x14ac:dyDescent="0.25">
      <c r="BE3427" s="268"/>
    </row>
    <row r="3428" spans="57:57" x14ac:dyDescent="0.25">
      <c r="BE3428" s="268"/>
    </row>
    <row r="3429" spans="57:57" x14ac:dyDescent="0.25">
      <c r="BE3429" s="268"/>
    </row>
    <row r="3430" spans="57:57" x14ac:dyDescent="0.25">
      <c r="BE3430" s="268"/>
    </row>
    <row r="3431" spans="57:57" x14ac:dyDescent="0.25">
      <c r="BE3431" s="268"/>
    </row>
    <row r="3432" spans="57:57" x14ac:dyDescent="0.25">
      <c r="BE3432" s="268"/>
    </row>
    <row r="3433" spans="57:57" x14ac:dyDescent="0.25">
      <c r="BE3433" s="268"/>
    </row>
    <row r="3434" spans="57:57" x14ac:dyDescent="0.25">
      <c r="BE3434" s="268"/>
    </row>
    <row r="3435" spans="57:57" x14ac:dyDescent="0.25">
      <c r="BE3435" s="268"/>
    </row>
    <row r="3436" spans="57:57" x14ac:dyDescent="0.25">
      <c r="BE3436" s="268"/>
    </row>
    <row r="3437" spans="57:57" x14ac:dyDescent="0.25">
      <c r="BE3437" s="268"/>
    </row>
    <row r="3438" spans="57:57" x14ac:dyDescent="0.25">
      <c r="BE3438" s="268"/>
    </row>
    <row r="3439" spans="57:57" x14ac:dyDescent="0.25">
      <c r="BE3439" s="268"/>
    </row>
    <row r="3440" spans="57:57" x14ac:dyDescent="0.25">
      <c r="BE3440" s="268"/>
    </row>
    <row r="3441" spans="57:57" x14ac:dyDescent="0.25">
      <c r="BE3441" s="268"/>
    </row>
    <row r="3442" spans="57:57" x14ac:dyDescent="0.25">
      <c r="BE3442" s="268"/>
    </row>
    <row r="3443" spans="57:57" x14ac:dyDescent="0.25">
      <c r="BE3443" s="268"/>
    </row>
    <row r="3444" spans="57:57" x14ac:dyDescent="0.25">
      <c r="BE3444" s="268"/>
    </row>
    <row r="3445" spans="57:57" x14ac:dyDescent="0.25">
      <c r="BE3445" s="268"/>
    </row>
    <row r="3446" spans="57:57" x14ac:dyDescent="0.25">
      <c r="BE3446" s="268"/>
    </row>
    <row r="3447" spans="57:57" x14ac:dyDescent="0.25">
      <c r="BE3447" s="268"/>
    </row>
    <row r="3448" spans="57:57" x14ac:dyDescent="0.25">
      <c r="BE3448" s="268"/>
    </row>
    <row r="3449" spans="57:57" x14ac:dyDescent="0.25">
      <c r="BE3449" s="268"/>
    </row>
    <row r="3450" spans="57:57" x14ac:dyDescent="0.25">
      <c r="BE3450" s="268"/>
    </row>
    <row r="3451" spans="57:57" x14ac:dyDescent="0.25">
      <c r="BE3451" s="268"/>
    </row>
    <row r="3452" spans="57:57" x14ac:dyDescent="0.25">
      <c r="BE3452" s="268"/>
    </row>
    <row r="3453" spans="57:57" x14ac:dyDescent="0.25">
      <c r="BE3453" s="268"/>
    </row>
    <row r="3454" spans="57:57" x14ac:dyDescent="0.25">
      <c r="BE3454" s="268"/>
    </row>
    <row r="3455" spans="57:57" x14ac:dyDescent="0.25">
      <c r="BE3455" s="268"/>
    </row>
    <row r="3456" spans="57:57" x14ac:dyDescent="0.25">
      <c r="BE3456" s="268"/>
    </row>
    <row r="3457" spans="57:57" x14ac:dyDescent="0.25">
      <c r="BE3457" s="268"/>
    </row>
    <row r="3458" spans="57:57" x14ac:dyDescent="0.25">
      <c r="BE3458" s="268"/>
    </row>
    <row r="3459" spans="57:57" x14ac:dyDescent="0.25">
      <c r="BE3459" s="268"/>
    </row>
    <row r="3460" spans="57:57" x14ac:dyDescent="0.25">
      <c r="BE3460" s="268"/>
    </row>
    <row r="3461" spans="57:57" x14ac:dyDescent="0.25">
      <c r="BE3461" s="268"/>
    </row>
    <row r="3462" spans="57:57" x14ac:dyDescent="0.25">
      <c r="BE3462" s="268"/>
    </row>
    <row r="3463" spans="57:57" x14ac:dyDescent="0.25">
      <c r="BE3463" s="268"/>
    </row>
    <row r="3464" spans="57:57" x14ac:dyDescent="0.25">
      <c r="BE3464" s="268"/>
    </row>
    <row r="3465" spans="57:57" x14ac:dyDescent="0.25">
      <c r="BE3465" s="268"/>
    </row>
    <row r="3466" spans="57:57" x14ac:dyDescent="0.25">
      <c r="BE3466" s="268"/>
    </row>
    <row r="3467" spans="57:57" x14ac:dyDescent="0.25">
      <c r="BE3467" s="268"/>
    </row>
    <row r="3468" spans="57:57" x14ac:dyDescent="0.25">
      <c r="BE3468" s="268"/>
    </row>
    <row r="3469" spans="57:57" x14ac:dyDescent="0.25">
      <c r="BE3469" s="268"/>
    </row>
    <row r="3470" spans="57:57" x14ac:dyDescent="0.25">
      <c r="BE3470" s="268"/>
    </row>
    <row r="3471" spans="57:57" x14ac:dyDescent="0.25">
      <c r="BE3471" s="268"/>
    </row>
    <row r="3472" spans="57:57" x14ac:dyDescent="0.25">
      <c r="BE3472" s="268"/>
    </row>
    <row r="3473" spans="57:57" x14ac:dyDescent="0.25">
      <c r="BE3473" s="268"/>
    </row>
    <row r="3474" spans="57:57" x14ac:dyDescent="0.25">
      <c r="BE3474" s="268"/>
    </row>
    <row r="3475" spans="57:57" x14ac:dyDescent="0.25">
      <c r="BE3475" s="268"/>
    </row>
    <row r="3476" spans="57:57" x14ac:dyDescent="0.25">
      <c r="BE3476" s="268"/>
    </row>
    <row r="3477" spans="57:57" x14ac:dyDescent="0.25">
      <c r="BE3477" s="268"/>
    </row>
    <row r="3478" spans="57:57" x14ac:dyDescent="0.25">
      <c r="BE3478" s="268"/>
    </row>
    <row r="3479" spans="57:57" x14ac:dyDescent="0.25">
      <c r="BE3479" s="268"/>
    </row>
    <row r="3480" spans="57:57" x14ac:dyDescent="0.25">
      <c r="BE3480" s="268"/>
    </row>
    <row r="3481" spans="57:57" x14ac:dyDescent="0.25">
      <c r="BE3481" s="268"/>
    </row>
    <row r="3482" spans="57:57" x14ac:dyDescent="0.25">
      <c r="BE3482" s="268"/>
    </row>
    <row r="3483" spans="57:57" x14ac:dyDescent="0.25">
      <c r="BE3483" s="268"/>
    </row>
    <row r="3484" spans="57:57" x14ac:dyDescent="0.25">
      <c r="BE3484" s="268"/>
    </row>
    <row r="3485" spans="57:57" x14ac:dyDescent="0.25">
      <c r="BE3485" s="268"/>
    </row>
    <row r="3486" spans="57:57" x14ac:dyDescent="0.25">
      <c r="BE3486" s="268"/>
    </row>
    <row r="3487" spans="57:57" x14ac:dyDescent="0.25">
      <c r="BE3487" s="268"/>
    </row>
    <row r="3488" spans="57:57" x14ac:dyDescent="0.25">
      <c r="BE3488" s="268"/>
    </row>
    <row r="3489" spans="57:57" x14ac:dyDescent="0.25">
      <c r="BE3489" s="268"/>
    </row>
    <row r="3490" spans="57:57" x14ac:dyDescent="0.25">
      <c r="BE3490" s="268"/>
    </row>
    <row r="3491" spans="57:57" x14ac:dyDescent="0.25">
      <c r="BE3491" s="268"/>
    </row>
    <row r="3492" spans="57:57" x14ac:dyDescent="0.25">
      <c r="BE3492" s="268"/>
    </row>
    <row r="3493" spans="57:57" x14ac:dyDescent="0.25">
      <c r="BE3493" s="268"/>
    </row>
    <row r="3494" spans="57:57" x14ac:dyDescent="0.25">
      <c r="BE3494" s="268"/>
    </row>
    <row r="3495" spans="57:57" x14ac:dyDescent="0.25">
      <c r="BE3495" s="268"/>
    </row>
    <row r="3496" spans="57:57" x14ac:dyDescent="0.25">
      <c r="BE3496" s="268"/>
    </row>
    <row r="3497" spans="57:57" x14ac:dyDescent="0.25">
      <c r="BE3497" s="268"/>
    </row>
    <row r="3498" spans="57:57" x14ac:dyDescent="0.25">
      <c r="BE3498" s="268"/>
    </row>
    <row r="3499" spans="57:57" x14ac:dyDescent="0.25">
      <c r="BE3499" s="268"/>
    </row>
    <row r="3500" spans="57:57" x14ac:dyDescent="0.25">
      <c r="BE3500" s="268"/>
    </row>
    <row r="3501" spans="57:57" x14ac:dyDescent="0.25">
      <c r="BE3501" s="268"/>
    </row>
    <row r="3502" spans="57:57" x14ac:dyDescent="0.25">
      <c r="BE3502" s="268"/>
    </row>
    <row r="3503" spans="57:57" x14ac:dyDescent="0.25">
      <c r="BE3503" s="268"/>
    </row>
    <row r="3504" spans="57:57" x14ac:dyDescent="0.25">
      <c r="BE3504" s="268"/>
    </row>
    <row r="3505" spans="57:57" x14ac:dyDescent="0.25">
      <c r="BE3505" s="268"/>
    </row>
    <row r="3506" spans="57:57" x14ac:dyDescent="0.25">
      <c r="BE3506" s="268"/>
    </row>
    <row r="3507" spans="57:57" x14ac:dyDescent="0.25">
      <c r="BE3507" s="268"/>
    </row>
    <row r="3508" spans="57:57" x14ac:dyDescent="0.25">
      <c r="BE3508" s="268"/>
    </row>
    <row r="3509" spans="57:57" x14ac:dyDescent="0.25">
      <c r="BE3509" s="268"/>
    </row>
    <row r="3510" spans="57:57" x14ac:dyDescent="0.25">
      <c r="BE3510" s="268"/>
    </row>
    <row r="3511" spans="57:57" x14ac:dyDescent="0.25">
      <c r="BE3511" s="268"/>
    </row>
    <row r="3512" spans="57:57" x14ac:dyDescent="0.25">
      <c r="BE3512" s="268"/>
    </row>
    <row r="3513" spans="57:57" x14ac:dyDescent="0.25">
      <c r="BE3513" s="268"/>
    </row>
    <row r="3514" spans="57:57" x14ac:dyDescent="0.25">
      <c r="BE3514" s="268"/>
    </row>
    <row r="3515" spans="57:57" x14ac:dyDescent="0.25">
      <c r="BE3515" s="268"/>
    </row>
    <row r="3516" spans="57:57" x14ac:dyDescent="0.25">
      <c r="BE3516" s="268"/>
    </row>
    <row r="3517" spans="57:57" x14ac:dyDescent="0.25">
      <c r="BE3517" s="268"/>
    </row>
    <row r="3518" spans="57:57" x14ac:dyDescent="0.25">
      <c r="BE3518" s="268"/>
    </row>
    <row r="3519" spans="57:57" x14ac:dyDescent="0.25">
      <c r="BE3519" s="268"/>
    </row>
    <row r="3520" spans="57:57" x14ac:dyDescent="0.25">
      <c r="BE3520" s="268"/>
    </row>
    <row r="3521" spans="57:57" x14ac:dyDescent="0.25">
      <c r="BE3521" s="268"/>
    </row>
    <row r="3522" spans="57:57" x14ac:dyDescent="0.25">
      <c r="BE3522" s="268"/>
    </row>
    <row r="3523" spans="57:57" x14ac:dyDescent="0.25">
      <c r="BE3523" s="268"/>
    </row>
    <row r="3524" spans="57:57" x14ac:dyDescent="0.25">
      <c r="BE3524" s="268"/>
    </row>
    <row r="3525" spans="57:57" x14ac:dyDescent="0.25">
      <c r="BE3525" s="268"/>
    </row>
    <row r="3526" spans="57:57" x14ac:dyDescent="0.25">
      <c r="BE3526" s="268"/>
    </row>
    <row r="3527" spans="57:57" x14ac:dyDescent="0.25">
      <c r="BE3527" s="268"/>
    </row>
    <row r="3528" spans="57:57" x14ac:dyDescent="0.25">
      <c r="BE3528" s="268"/>
    </row>
    <row r="3529" spans="57:57" x14ac:dyDescent="0.25">
      <c r="BE3529" s="268"/>
    </row>
    <row r="3530" spans="57:57" x14ac:dyDescent="0.25">
      <c r="BE3530" s="268"/>
    </row>
    <row r="3531" spans="57:57" x14ac:dyDescent="0.25">
      <c r="BE3531" s="268"/>
    </row>
    <row r="3532" spans="57:57" x14ac:dyDescent="0.25">
      <c r="BE3532" s="268"/>
    </row>
    <row r="3533" spans="57:57" x14ac:dyDescent="0.25">
      <c r="BE3533" s="268"/>
    </row>
    <row r="3534" spans="57:57" x14ac:dyDescent="0.25">
      <c r="BE3534" s="268"/>
    </row>
    <row r="3535" spans="57:57" ht="15.75" thickBot="1" x14ac:dyDescent="0.3">
      <c r="BE3535" s="269"/>
    </row>
  </sheetData>
  <dataValidations count="6">
    <dataValidation type="list" allowBlank="1" showInputMessage="1" showErrorMessage="1" sqref="AD2">
      <formula1>"AllDepos,DeposBeforeFirstFuturesStartDate,DeposBeforeFirstFuturesStartDatePlusOne,DeposBeforeFirstFuturesExpiryDate"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F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7.28515625" style="88" hidden="1" customWidth="1" outlineLevel="1"/>
    <col min="4" max="4" width="10" style="91" hidden="1" customWidth="1" outlineLevel="1"/>
    <col min="5" max="5" width="12" style="90" hidden="1" customWidth="1" outlineLevel="1"/>
    <col min="6" max="6" width="19.28515625" style="92" hidden="1" customWidth="1" outlineLevel="1"/>
    <col min="7" max="7" width="17.28515625" style="88" hidden="1" customWidth="1" outlineLevel="1"/>
    <col min="8" max="8" width="20.28515625" style="88" hidden="1" customWidth="1" outlineLevel="1"/>
    <col min="9" max="10" width="24.42578125" style="88" hidden="1" customWidth="1" outlineLevel="1"/>
    <col min="11" max="11" width="20.28515625" style="88" hidden="1" customWidth="1" outlineLevel="1"/>
    <col min="12" max="12" width="17.28515625" style="88" hidden="1" customWidth="1" outlineLevel="1"/>
    <col min="13" max="13" width="20.28515625" style="90" hidden="1" customWidth="1" outlineLevel="1"/>
    <col min="14" max="14" width="2.7109375" style="88" customWidth="1" collapsed="1"/>
    <col min="15" max="15" width="15.140625" style="88" hidden="1" customWidth="1" outlineLevel="1"/>
    <col min="16" max="16" width="10" style="88" hidden="1" customWidth="1" outlineLevel="1"/>
    <col min="17" max="17" width="15.140625" style="333" hidden="1" customWidth="1" outlineLevel="1"/>
    <col min="18" max="18" width="13.140625" style="88" hidden="1" customWidth="1" outlineLevel="1"/>
    <col min="19" max="19" width="9" style="333" hidden="1" customWidth="1" outlineLevel="1"/>
    <col min="20" max="20" width="5" style="333" hidden="1" customWidth="1" outlineLevel="1"/>
    <col min="21" max="21" width="13.140625" style="88" hidden="1" customWidth="1" outlineLevel="1"/>
    <col min="22" max="22" width="20.28515625" style="88" bestFit="1" customWidth="1" collapsed="1"/>
    <col min="23" max="23" width="16.140625" style="88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24.42578125" style="88" bestFit="1" customWidth="1"/>
    <col min="30" max="30" width="21.42578125" style="88" bestFit="1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5" style="88" bestFit="1" customWidth="1"/>
    <col min="43" max="43" width="15.140625" style="88" bestFit="1" customWidth="1"/>
    <col min="44" max="44" width="9" style="88" bestFit="1" customWidth="1"/>
    <col min="45" max="45" width="8" style="88" bestFit="1" customWidth="1"/>
    <col min="46" max="46" width="9" style="88" bestFit="1" customWidth="1"/>
    <col min="47" max="47" width="17.28515625" style="88" hidden="1" customWidth="1" outlineLevel="1"/>
    <col min="48" max="48" width="17.28515625" style="88" customWidth="1" collapsed="1"/>
    <col min="49" max="49" width="10" style="88" bestFit="1" customWidth="1"/>
    <col min="50" max="50" width="9" style="88" bestFit="1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46</v>
      </c>
      <c r="M1" s="83"/>
      <c r="Q1" s="316"/>
      <c r="S1" s="316"/>
      <c r="T1" s="316"/>
      <c r="V1" s="217" t="str">
        <f>Currency&amp;" "&amp;Tenor</f>
        <v>EUR 1Y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O1" s="245"/>
      <c r="AP1" s="245"/>
      <c r="AQ1" s="245" t="s">
        <v>73</v>
      </c>
      <c r="AR1" s="245" t="s">
        <v>218</v>
      </c>
      <c r="AS1" s="245" t="s">
        <v>219</v>
      </c>
      <c r="AT1" s="245" t="s">
        <v>220</v>
      </c>
      <c r="AU1" s="245" t="s">
        <v>221</v>
      </c>
      <c r="AV1" s="245" t="s">
        <v>223</v>
      </c>
      <c r="AW1" s="245" t="s">
        <v>222</v>
      </c>
      <c r="AX1" s="267" t="s">
        <v>226</v>
      </c>
      <c r="AZ1" s="103"/>
      <c r="BA1" s="103" t="s">
        <v>247</v>
      </c>
      <c r="BB1" s="103" t="s">
        <v>223</v>
      </c>
      <c r="BC1" s="103" t="s">
        <v>248</v>
      </c>
      <c r="BD1" s="103" t="str">
        <f>"F "&amp;Tenor</f>
        <v>F 1Y</v>
      </c>
      <c r="BE1" s="103" t="str">
        <f>"F "&amp;Tenor&amp;" QL"</f>
        <v>F 1Y QL</v>
      </c>
      <c r="BF1" s="80" t="str">
        <f>_xll.qlEuribor(,"1Y",Currency&amp;"1Y",,Trigger)</f>
        <v>obj_0081e#0000</v>
      </c>
    </row>
    <row r="2" spans="1:5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4"/>
      <c r="K2" s="354" t="s">
        <v>243</v>
      </c>
      <c r="L2" s="61" t="s">
        <v>38</v>
      </c>
      <c r="M2" s="61" t="s">
        <v>42</v>
      </c>
      <c r="O2" s="154" t="s">
        <v>12</v>
      </c>
      <c r="P2" s="154"/>
      <c r="Q2" s="154" t="s">
        <v>38</v>
      </c>
      <c r="R2" s="154" t="s">
        <v>204</v>
      </c>
      <c r="S2" s="154" t="s">
        <v>212</v>
      </c>
      <c r="T2" s="154" t="s">
        <v>205</v>
      </c>
      <c r="U2" s="154" t="s">
        <v>38</v>
      </c>
      <c r="V2" s="154" t="s">
        <v>73</v>
      </c>
      <c r="W2" s="153" t="s">
        <v>34</v>
      </c>
      <c r="X2" s="153"/>
      <c r="Y2" s="154" t="s">
        <v>32</v>
      </c>
      <c r="Z2" s="154" t="s">
        <v>33</v>
      </c>
      <c r="AA2" s="241" t="e">
        <f t="array" ref="AA2:AA95">_xll.qlPiecewiseYieldCurveData(YieldCurve_1Y,Trigger)</f>
        <v>#NUM!</v>
      </c>
      <c r="AC2" s="238" t="s">
        <v>207</v>
      </c>
      <c r="AD2" s="235" t="s">
        <v>216</v>
      </c>
      <c r="AO2" s="247">
        <v>1</v>
      </c>
      <c r="AP2" s="247" t="str">
        <f>"X"&amp;AO2+12&amp;"F"</f>
        <v>X13F</v>
      </c>
      <c r="AQ2" s="247" t="str">
        <f t="shared" ref="AQ2:AQ13" si="0">Currency&amp;AO2&amp;AP2&amp;"=ICAP"</f>
        <v>EUR1X13F=ICAP</v>
      </c>
      <c r="AR2" s="248" t="e">
        <f>_xll.RtGet("IDN",AQ2,$AR$1)/100</f>
        <v>#VALUE!</v>
      </c>
      <c r="AS2" s="248" t="e">
        <f>_xll.RtGet("IDN",AQ2,$AS$1)/100</f>
        <v>#VALUE!</v>
      </c>
      <c r="AT2" s="248" t="e">
        <f>AVERAGE(AR2:AS2)</f>
        <v>#VALUE!</v>
      </c>
      <c r="AU2" s="249">
        <f>_xll.qlInterestRateIndexFixingDate($AD$5,AV2)</f>
        <v>42271</v>
      </c>
      <c r="AV2" s="249">
        <f>_xll.qlCalendarAdvance(Calendar,Settlementdate,AO2&amp;"M","mf",TRUE,Trigger)</f>
        <v>42275</v>
      </c>
      <c r="AW2" s="248" t="e">
        <f>_xll.qlIndexFixing($AD$5,AU2,,_xll.ohTrigger(Trigger,Trigger12M))</f>
        <v>#NUM!</v>
      </c>
      <c r="AX2" s="264" t="e">
        <f>(AT2-AW2)*10000</f>
        <v>#VALUE!</v>
      </c>
      <c r="AZ2" s="95" t="s">
        <v>197</v>
      </c>
      <c r="BA2" s="96">
        <f>Evaluationdate</f>
        <v>42242</v>
      </c>
      <c r="BB2" s="96">
        <f>Settlementdate</f>
        <v>42244</v>
      </c>
      <c r="BC2" s="96">
        <f>_xll.qlInterestRateIndexMaturity(Currency&amp;"ibor"&amp;Tenor,BB2,Trigger)</f>
        <v>42611</v>
      </c>
      <c r="BD2" s="241" t="e">
        <f>_xll.qlIndexFixing($AD$5,BA2,TRUE,_xll.ohTrigger(Trigger,Trigger12M))</f>
        <v>#NUM!</v>
      </c>
      <c r="BE2" s="241">
        <f>IFERROR(_xll.qlIndexFixing($BF$1,BA2,TRUE,_xll.ohTrigger(Trigger,Trigger12M)),#N/A)</f>
        <v>1.6000000000000272E-3</v>
      </c>
    </row>
    <row r="3" spans="1:58" s="80" customFormat="1" ht="11.25" customHeight="1" x14ac:dyDescent="0.2">
      <c r="A3" s="270" t="s">
        <v>233</v>
      </c>
      <c r="B3" s="323" t="str">
        <f t="array" ref="B3:B20">_xll.ohFilter(Quote!AI4:AI102,Quote!AH4:AH102="DP")</f>
        <v>ON</v>
      </c>
      <c r="C3" s="273" t="str">
        <f t="array" ref="C3:C21">SUBSTITUTE(_xll.ohFilter(PastedValue!AS2:AS62,PastedValue!AO2:AO62="DP"),"/N","N")</f>
        <v>ON</v>
      </c>
      <c r="D3" s="272" t="str">
        <f>IF(DataSelect="Reference",IF(LEFT($C3,1)="#",(_xll.qlCalendarBusinessDaysBetween(Calendar,Settlementdate,DATE(RIGHT(LEFT(C3,5),4),LEFT(RIGHT(C3,4),2),RIGHT(C3,2)),,TRUE,Trigger)-1)&amp;"D",C3),$B3)</f>
        <v>ON</v>
      </c>
      <c r="E3" s="271">
        <f t="shared" ref="E3:E21" si="1">IF($D3="ON",0,IF($D3="TN",1,2))</f>
        <v>0</v>
      </c>
      <c r="F3" s="272" t="s">
        <v>236</v>
      </c>
      <c r="G3" s="273" t="b">
        <v>0</v>
      </c>
      <c r="H3" s="274" t="s">
        <v>45</v>
      </c>
      <c r="I3" s="67">
        <f t="array" ref="I3:I20">_xll.ohFilter(PastedValue!AV2:AV62,PastedValue!AO2:AO62="Dp")/100</f>
        <v>-1.0999989999999999E-3</v>
      </c>
      <c r="J3" s="67" t="str">
        <f>IFERROR(_xll.qlSimpleQuote(A3&amp;IF(LEFT(C3,1)="#","STUB",C3),I3,,Permanent,Trigger,TRUE),"--")</f>
        <v>DPON#0000</v>
      </c>
      <c r="K3" s="67" t="str">
        <f>Currency&amp;"X"&amp;B3&amp;"D=12M"</f>
        <v>EURXOND=12M</v>
      </c>
      <c r="L3" s="275" t="str">
        <f>IFERROR(_xll.qlDepositRateHelper2(,IF(DataSelect="Reference",$J3,$K3),IF(RIGHT($D3,1)="N","1D",$D3),$E3,Calendar,$F3,$G3,$H3,,_xll.ohTrigger(Trigger,DataSelect)),"--")</f>
        <v>obj_00c5a#0000</v>
      </c>
      <c r="M3" s="271" t="b">
        <f>IF(L3="--",FALSE,TRUE)</f>
        <v>1</v>
      </c>
      <c r="N3" s="81"/>
      <c r="O3" s="338" t="str">
        <f t="shared" ref="O3:O19" si="2">A3</f>
        <v>DP</v>
      </c>
      <c r="P3" s="338" t="str">
        <f>D3</f>
        <v>ON</v>
      </c>
      <c r="Q3" s="323" t="str">
        <f>L3</f>
        <v>obj_00c5a#0000</v>
      </c>
      <c r="R3" s="95" t="b">
        <f>M3</f>
        <v>1</v>
      </c>
      <c r="S3" s="323">
        <v>1</v>
      </c>
      <c r="T3" s="323">
        <v>1</v>
      </c>
      <c r="U3" s="95" t="str">
        <f t="array" ref="U3:U95">_xll.qlRateHelperSelection(_xll.ohFilter(Q3:Q95,R3:R95),_xll.ohFilter(T3:T95,R3:R95),$AD$1,$AD$3,$AD$4,$AD$2,_xll.ohFilter(S3:S95,R3:R95),Trigger)</f>
        <v>obj_00c5a</v>
      </c>
      <c r="V3" s="95" t="str">
        <f>_xll.qlRateHelperQuoteName(U3)</f>
        <v>EURXOND=12M</v>
      </c>
      <c r="W3" s="335" t="e">
        <f>_xll.qlRateHelperRate(U3,_xll.ohTrigger(Trigger,Trigger12M))</f>
        <v>#NUM!</v>
      </c>
      <c r="X3" s="335" t="str">
        <f>IFERROR(_xll.qlFuturesRateHelperConvexityAdjustment(U3,Trigger),"--")</f>
        <v>--</v>
      </c>
      <c r="Y3" s="96">
        <f>_xll.qlRateHelperEarliestDate(U3,Trigger)</f>
        <v>42242</v>
      </c>
      <c r="Z3" s="96">
        <f>_xll.qlRateHelperLatestDate(U3,Trigger)</f>
        <v>42243</v>
      </c>
      <c r="AA3" s="242" t="e">
        <v>#NUM!</v>
      </c>
      <c r="AC3" s="238" t="s">
        <v>214</v>
      </c>
      <c r="AD3" s="243">
        <v>0</v>
      </c>
      <c r="AE3" s="246"/>
      <c r="AO3" s="224">
        <v>2</v>
      </c>
      <c r="AP3" s="224" t="str">
        <f t="shared" ref="AP3:AP13" si="3">"X"&amp;AO3+12&amp;"F"</f>
        <v>X14F</v>
      </c>
      <c r="AQ3" s="224" t="str">
        <f t="shared" si="0"/>
        <v>EUR2X14F=ICAP</v>
      </c>
      <c r="AR3" s="250" t="e">
        <f>_xll.RtGet("IDN",AQ3,$AR$1)/100</f>
        <v>#VALUE!</v>
      </c>
      <c r="AS3" s="250" t="e">
        <f>_xll.RtGet("IDN",AQ3,$AS$1)/100</f>
        <v>#VALUE!</v>
      </c>
      <c r="AT3" s="250" t="e">
        <f t="shared" ref="AT3:AT13" si="4">AVERAGE(AR3:AS3)</f>
        <v>#VALUE!</v>
      </c>
      <c r="AU3" s="251">
        <f>_xll.qlInterestRateIndexFixingDate($AD$5,AV3)</f>
        <v>42303</v>
      </c>
      <c r="AV3" s="251">
        <f>_xll.qlCalendarAdvance(Calendar,Settlementdate,AO3&amp;"M","mf",TRUE,Trigger)</f>
        <v>42305</v>
      </c>
      <c r="AW3" s="250" t="e">
        <f>_xll.qlIndexFixing($AD$5,AU3,,_xll.ohTrigger(Trigger,Trigger12M))</f>
        <v>#NUM!</v>
      </c>
      <c r="AX3" s="265" t="e">
        <f t="shared" ref="AX3:AX13" si="5">(AT3-AW3)*10000</f>
        <v>#VALUE!</v>
      </c>
      <c r="AZ3" s="97" t="s">
        <v>197</v>
      </c>
      <c r="BA3" s="98">
        <f>_xll.qlInterestRateIndexFixingDate(Currency&amp;"ibor"&amp;Tenor,BB3,Trigger)</f>
        <v>42243</v>
      </c>
      <c r="BB3" s="98">
        <f>_xll.qlCalendarAdvance(Calendar,BB2,AZ3,"f",,Trigger)</f>
        <v>42247</v>
      </c>
      <c r="BC3" s="98">
        <f>_xll.qlInterestRateIndexMaturity(Currency&amp;"ibor"&amp;Tenor,BB3,Trigger)</f>
        <v>42613</v>
      </c>
      <c r="BD3" s="242" t="e">
        <f>_xll.qlIndexFixing($AD$5,BA3,TRUE,_xll.ohTrigger(Trigger,Trigger12M))</f>
        <v>#NUM!</v>
      </c>
      <c r="BE3" s="242">
        <f>IFERROR(_xll.qlIndexFixing($BF$1,BA3,TRUE,_xll.ohTrigger(Trigger,Trigger12M)),#N/A)</f>
        <v>1.5966552093181964E-3</v>
      </c>
    </row>
    <row r="4" spans="1:58" s="80" customFormat="1" ht="11.25" customHeight="1" x14ac:dyDescent="0.2">
      <c r="A4" s="276" t="s">
        <v>233</v>
      </c>
      <c r="B4" s="337" t="str">
        <v>TN</v>
      </c>
      <c r="C4" s="279" t="str">
        <v>TN</v>
      </c>
      <c r="D4" s="278" t="str">
        <f>IF(DataSelect="Reference",IF(LEFT($C4,1)="#",(_xll.qlCalendarBusinessDaysBetween(Calendar,Settlementdate,DATE(RIGHT(LEFT(C4,5),4),LEFT(RIGHT(C4,4),2),RIGHT(C4,2)),,TRUE,Trigger)-1)&amp;"D",C4),$B4)</f>
        <v>TN</v>
      </c>
      <c r="E4" s="277">
        <f t="shared" si="1"/>
        <v>1</v>
      </c>
      <c r="F4" s="278" t="s">
        <v>236</v>
      </c>
      <c r="G4" s="279" t="b">
        <v>0</v>
      </c>
      <c r="H4" s="280" t="s">
        <v>45</v>
      </c>
      <c r="I4" s="75">
        <v>-1.1000000000000001E-3</v>
      </c>
      <c r="J4" s="75" t="str">
        <f>IFERROR(_xll.qlSimpleQuote(A4&amp;IF(LEFT(C4,1)="#","STUB",C4),I4,,Permanent,Trigger,TRUE),"--")</f>
        <v>DPTN#0000</v>
      </c>
      <c r="K4" s="75" t="str">
        <f>Currency&amp;"X"&amp;B4&amp;"D=12M"</f>
        <v>EURXTND=12M</v>
      </c>
      <c r="L4" s="281" t="str">
        <f>IFERROR(_xll.qlDepositRateHelper2(,IF(DataSelect="Reference",$J4,$K4),IF(RIGHT($D4,1)="N","1D",$D4),$E4,Calendar,$F4,$G4,$H4,,_xll.ohTrigger(Trigger,DataSelect)),"--")</f>
        <v>obj_00c69#0000</v>
      </c>
      <c r="M4" s="277" t="b">
        <f t="shared" ref="M4:M21" si="6">IF(L4="--",FALSE,TRUE)</f>
        <v>1</v>
      </c>
      <c r="N4" s="87"/>
      <c r="O4" s="336" t="str">
        <f t="shared" si="2"/>
        <v>DP</v>
      </c>
      <c r="P4" s="336" t="str">
        <f t="shared" ref="P4:P19" si="7">D4</f>
        <v>TN</v>
      </c>
      <c r="Q4" s="337" t="str">
        <f t="shared" ref="Q4:R19" si="8">L4</f>
        <v>obj_00c69#0000</v>
      </c>
      <c r="R4" s="97" t="b">
        <f t="shared" si="8"/>
        <v>1</v>
      </c>
      <c r="S4" s="337">
        <v>1</v>
      </c>
      <c r="T4" s="337">
        <v>1</v>
      </c>
      <c r="U4" s="97" t="str">
        <v>obj_00c69</v>
      </c>
      <c r="V4" s="97" t="str">
        <f>_xll.qlRateHelperQuoteName(U4)</f>
        <v>EURXTND=12M</v>
      </c>
      <c r="W4" s="334" t="e">
        <f>_xll.qlRateHelperRate(U4,_xll.ohTrigger(Trigger,Trigger12M))</f>
        <v>#NUM!</v>
      </c>
      <c r="X4" s="334" t="str">
        <f>IFERROR(_xll.qlFuturesRateHelperConvexityAdjustment(U4,Trigger),"--")</f>
        <v>--</v>
      </c>
      <c r="Y4" s="98">
        <f>_xll.qlRateHelperEarliestDate(U4,Trigger)</f>
        <v>42243</v>
      </c>
      <c r="Z4" s="98">
        <f>_xll.qlRateHelperLatestDate(U4,Trigger)</f>
        <v>42244</v>
      </c>
      <c r="AA4" s="242" t="e">
        <v>#NUM!</v>
      </c>
      <c r="AC4" s="238" t="s">
        <v>215</v>
      </c>
      <c r="AD4" s="243">
        <v>4</v>
      </c>
      <c r="AE4" s="246"/>
      <c r="AO4" s="224">
        <v>3</v>
      </c>
      <c r="AP4" s="224" t="str">
        <f t="shared" si="3"/>
        <v>X15F</v>
      </c>
      <c r="AQ4" s="224" t="str">
        <f t="shared" si="0"/>
        <v>EUR3X15F=ICAP</v>
      </c>
      <c r="AR4" s="250" t="e">
        <f>_xll.RtGet("IDN",AQ4,$AR$1)/100</f>
        <v>#VALUE!</v>
      </c>
      <c r="AS4" s="250" t="e">
        <f>_xll.RtGet("IDN",AQ4,$AS$1)/100</f>
        <v>#VALUE!</v>
      </c>
      <c r="AT4" s="250" t="e">
        <f t="shared" si="4"/>
        <v>#VALUE!</v>
      </c>
      <c r="AU4" s="251">
        <f>_xll.qlInterestRateIndexFixingDate($AD$5,AV4)</f>
        <v>42334</v>
      </c>
      <c r="AV4" s="251">
        <f>_xll.qlCalendarAdvance(Calendar,Settlementdate,AO4&amp;"M","mf",TRUE,Trigger)</f>
        <v>42338</v>
      </c>
      <c r="AW4" s="250" t="e">
        <f>_xll.qlIndexFixing($AD$5,AU4,,_xll.ohTrigger(Trigger,Trigger12M))</f>
        <v>#NUM!</v>
      </c>
      <c r="AX4" s="265" t="e">
        <f t="shared" si="5"/>
        <v>#VALUE!</v>
      </c>
      <c r="AZ4" s="97" t="s">
        <v>197</v>
      </c>
      <c r="BA4" s="98">
        <f>_xll.qlInterestRateIndexFixingDate(Currency&amp;"ibor"&amp;Tenor,BB4,Trigger)</f>
        <v>42244</v>
      </c>
      <c r="BB4" s="98">
        <f>_xll.qlCalendarAdvance(Calendar,BB3,AZ4,"f",,Trigger)</f>
        <v>42248</v>
      </c>
      <c r="BC4" s="98">
        <f>_xll.qlInterestRateIndexMaturity(Currency&amp;"ibor"&amp;Tenor,BB4,Trigger)</f>
        <v>42614</v>
      </c>
      <c r="BD4" s="242" t="e">
        <f>_xll.qlIndexFixing($AD$5,BA4,TRUE,_xll.ohTrigger(Trigger,Trigger12M))</f>
        <v>#NUM!</v>
      </c>
      <c r="BE4" s="242">
        <f>IFERROR(_xll.qlIndexFixing($BF$1,BA4,TRUE,_xll.ohTrigger(Trigger,Trigger12M)),#N/A)</f>
        <v>1.595188800367426E-3</v>
      </c>
    </row>
    <row r="5" spans="1:58" s="80" customFormat="1" ht="11.25" customHeight="1" x14ac:dyDescent="0.2">
      <c r="A5" s="276" t="s">
        <v>233</v>
      </c>
      <c r="B5" s="337" t="str">
        <v>SN</v>
      </c>
      <c r="C5" s="279" t="str">
        <v>SN</v>
      </c>
      <c r="D5" s="278" t="str">
        <f>IF(DataSelect="Reference",IF(LEFT($C5,1)="#",(_xll.qlCalendarBusinessDaysBetween(Calendar,Settlementdate,DATE(RIGHT(LEFT(C5,5),4),LEFT(RIGHT(C5,4),2),RIGHT(C5,2)),,TRUE,Trigger)-1)&amp;"D",C5),$B5)</f>
        <v>SN</v>
      </c>
      <c r="E5" s="277">
        <f t="shared" si="1"/>
        <v>2</v>
      </c>
      <c r="F5" s="278" t="s">
        <v>236</v>
      </c>
      <c r="G5" s="279" t="b">
        <v>0</v>
      </c>
      <c r="H5" s="280" t="s">
        <v>45</v>
      </c>
      <c r="I5" s="75">
        <v>1.776E-3</v>
      </c>
      <c r="J5" s="75" t="str">
        <f>IFERROR(_xll.qlSimpleQuote(A5&amp;IF(LEFT(C5,1)="#","STUB",C5),I5,,Permanent,Trigger,TRUE),"--")</f>
        <v>DPSN#0000</v>
      </c>
      <c r="K5" s="75" t="str">
        <f t="shared" ref="K5:K20" si="9">IF(LEFT(B5,1)="#","STUB"&amp;Tenor,Currency&amp;"_CURVE_DEP12M_"&amp;B5)</f>
        <v>EUR_CURVE_DEP12M_SN</v>
      </c>
      <c r="L5" s="281" t="str">
        <f>IFERROR(_xll.qlDepositRateHelper2(,IF(DataSelect="Reference",$J5,$K5),IF(RIGHT($D5,1)="N","1D",$D5),$E5,Calendar,$F5,$G5,$H5,,_xll.ohTrigger(Trigger,DataSelect)),"--")</f>
        <v>obj_00c53#0000</v>
      </c>
      <c r="M5" s="277" t="b">
        <f t="shared" si="6"/>
        <v>1</v>
      </c>
      <c r="N5" s="87"/>
      <c r="O5" s="336" t="str">
        <f t="shared" si="2"/>
        <v>DP</v>
      </c>
      <c r="P5" s="336" t="str">
        <f t="shared" si="7"/>
        <v>SN</v>
      </c>
      <c r="Q5" s="337" t="str">
        <f t="shared" si="8"/>
        <v>obj_00c53#0000</v>
      </c>
      <c r="R5" s="97" t="b">
        <f t="shared" si="8"/>
        <v>1</v>
      </c>
      <c r="S5" s="337">
        <v>1</v>
      </c>
      <c r="T5" s="337">
        <v>1</v>
      </c>
      <c r="U5" s="97" t="str">
        <v>obj_00c53</v>
      </c>
      <c r="V5" s="97" t="str">
        <f>_xll.qlRateHelperQuoteName(U5)</f>
        <v>EUR_CURVE_DEP12M_SN</v>
      </c>
      <c r="W5" s="334" t="e">
        <f>_xll.qlRateHelperRate(U5,_xll.ohTrigger(Trigger,Trigger12M))</f>
        <v>#NUM!</v>
      </c>
      <c r="X5" s="334" t="str">
        <f>IFERROR(_xll.qlFuturesRateHelperConvexityAdjustment(U5,Trigger),"--")</f>
        <v>--</v>
      </c>
      <c r="Y5" s="98">
        <f>_xll.qlRateHelperEarliestDate(U5,Trigger)</f>
        <v>42244</v>
      </c>
      <c r="Z5" s="98">
        <f>_xll.qlRateHelperLatestDate(U5,Trigger)</f>
        <v>42247</v>
      </c>
      <c r="AA5" s="242" t="e">
        <v>#NUM!</v>
      </c>
      <c r="AC5" s="238" t="s">
        <v>4</v>
      </c>
      <c r="AD5" s="243" t="str">
        <f>_xll.qlEuribor(,Tenor,YieldCurve_1Y,Permanent,YieldCurve_1Y,ObjectOverwrite)</f>
        <v>obj_00cbe#0000</v>
      </c>
      <c r="AE5" s="246"/>
      <c r="AO5" s="224">
        <v>4</v>
      </c>
      <c r="AP5" s="224" t="str">
        <f t="shared" si="3"/>
        <v>X16F</v>
      </c>
      <c r="AQ5" s="224" t="str">
        <f t="shared" si="0"/>
        <v>EUR4X16F=ICAP</v>
      </c>
      <c r="AR5" s="250" t="e">
        <f>_xll.RtGet("IDN",AQ5,$AR$1)/100</f>
        <v>#VALUE!</v>
      </c>
      <c r="AS5" s="250" t="e">
        <f>_xll.RtGet("IDN",AQ5,$AS$1)/100</f>
        <v>#VALUE!</v>
      </c>
      <c r="AT5" s="250" t="e">
        <f t="shared" si="4"/>
        <v>#VALUE!</v>
      </c>
      <c r="AU5" s="251">
        <f>_xll.qlInterestRateIndexFixingDate($AD$5,AV5)</f>
        <v>42361</v>
      </c>
      <c r="AV5" s="251">
        <f>_xll.qlCalendarAdvance(Calendar,Settlementdate,AO5&amp;"M","mf",TRUE,Trigger)</f>
        <v>42366</v>
      </c>
      <c r="AW5" s="250" t="e">
        <f>_xll.qlIndexFixing($AD$5,AU5,,_xll.ohTrigger(Trigger,Trigger12M))</f>
        <v>#NUM!</v>
      </c>
      <c r="AX5" s="265" t="e">
        <f t="shared" si="5"/>
        <v>#VALUE!</v>
      </c>
      <c r="AZ5" s="97" t="s">
        <v>197</v>
      </c>
      <c r="BA5" s="98">
        <f>_xll.qlInterestRateIndexFixingDate(Currency&amp;"ibor"&amp;Tenor,BB5,Trigger)</f>
        <v>42247</v>
      </c>
      <c r="BB5" s="98">
        <f>_xll.qlCalendarAdvance(Calendar,BB4,AZ5,"f",,Trigger)</f>
        <v>42249</v>
      </c>
      <c r="BC5" s="98">
        <f>_xll.qlInterestRateIndexMaturity(Currency&amp;"ibor"&amp;Tenor,BB5,Trigger)</f>
        <v>42615</v>
      </c>
      <c r="BD5" s="242" t="e">
        <f>_xll.qlIndexFixing($AD$5,BA5,TRUE,_xll.ohTrigger(Trigger,Trigger12M))</f>
        <v>#NUM!</v>
      </c>
      <c r="BE5" s="242">
        <f>IFERROR(_xll.qlIndexFixing($BF$1,BA5,TRUE,_xll.ohTrigger(Trigger,Trigger12M)),#N/A)</f>
        <v>1.5937130313107412E-3</v>
      </c>
    </row>
    <row r="6" spans="1:58" s="80" customFormat="1" ht="11.25" customHeight="1" x14ac:dyDescent="0.2">
      <c r="A6" s="276" t="s">
        <v>233</v>
      </c>
      <c r="B6" s="337" t="str">
        <v>1W</v>
      </c>
      <c r="C6" s="279" t="str">
        <v>1W</v>
      </c>
      <c r="D6" s="278" t="str">
        <f>IF(DataSelect="Reference",IF(LEFT($C6,1)="#",(_xll.qlCalendarBusinessDaysBetween(Calendar,Settlementdate,DATE(RIGHT(LEFT(C6,5),4),LEFT(RIGHT(C6,4),2),RIGHT(C6,2)),,TRUE,Trigger)-1)&amp;"D",C6),$B6)</f>
        <v>1W</v>
      </c>
      <c r="E6" s="277">
        <f t="shared" si="1"/>
        <v>2</v>
      </c>
      <c r="F6" s="278" t="s">
        <v>236</v>
      </c>
      <c r="G6" s="279" t="b">
        <v>0</v>
      </c>
      <c r="H6" s="280" t="s">
        <v>45</v>
      </c>
      <c r="I6" s="75">
        <v>1.6559999999999999E-3</v>
      </c>
      <c r="J6" s="75" t="str">
        <f>IFERROR(_xll.qlSimpleQuote(A6&amp;IF(LEFT(C6,1)="#","STUB",C6),I6,,Permanent,Trigger,TRUE),"--")</f>
        <v>DP1W#0000</v>
      </c>
      <c r="K6" s="75" t="str">
        <f t="shared" si="9"/>
        <v>EUR_CURVE_DEP12M_1W</v>
      </c>
      <c r="L6" s="281" t="str">
        <f>IFERROR(_xll.qlDepositRateHelper2(,IF(DataSelect="Reference",$J6,$K6),IF(RIGHT($D6,1)="N","1D",$D6),$E6,Calendar,$F6,$G6,$H6,,_xll.ohTrigger(Trigger,DataSelect)),"--")</f>
        <v>obj_00c6e#0000</v>
      </c>
      <c r="M6" s="277" t="b">
        <f t="shared" si="6"/>
        <v>1</v>
      </c>
      <c r="N6" s="87"/>
      <c r="O6" s="336" t="str">
        <f t="shared" si="2"/>
        <v>DP</v>
      </c>
      <c r="P6" s="336" t="str">
        <f t="shared" si="7"/>
        <v>1W</v>
      </c>
      <c r="Q6" s="337" t="str">
        <f t="shared" si="8"/>
        <v>obj_00c6e#0000</v>
      </c>
      <c r="R6" s="97" t="b">
        <f t="shared" si="8"/>
        <v>1</v>
      </c>
      <c r="S6" s="337">
        <v>1</v>
      </c>
      <c r="T6" s="337">
        <v>1</v>
      </c>
      <c r="U6" s="97" t="str">
        <v>obj_00c6e</v>
      </c>
      <c r="V6" s="97" t="str">
        <f>_xll.qlRateHelperQuoteName(U6)</f>
        <v>EUR_CURVE_DEP12M_1W</v>
      </c>
      <c r="W6" s="334" t="e">
        <f>_xll.qlRateHelperRate(U6,_xll.ohTrigger(Trigger,Trigger12M))</f>
        <v>#NUM!</v>
      </c>
      <c r="X6" s="334" t="str">
        <f>IFERROR(_xll.qlFuturesRateHelperConvexityAdjustment(U6,Trigger),"--")</f>
        <v>--</v>
      </c>
      <c r="Y6" s="98">
        <f>_xll.qlRateHelperEarliestDate(U6,Trigger)</f>
        <v>42244</v>
      </c>
      <c r="Z6" s="98">
        <f>_xll.qlRateHelperLatestDate(U6,Trigger)</f>
        <v>42251</v>
      </c>
      <c r="AA6" s="242" t="e">
        <v>#NUM!</v>
      </c>
      <c r="AE6" s="246"/>
      <c r="AO6" s="224">
        <v>5</v>
      </c>
      <c r="AP6" s="224" t="str">
        <f t="shared" si="3"/>
        <v>X17F</v>
      </c>
      <c r="AQ6" s="224" t="str">
        <f t="shared" si="0"/>
        <v>EUR5X17F=ICAP</v>
      </c>
      <c r="AR6" s="250" t="e">
        <f>_xll.RtGet("IDN",AQ6,$AR$1)/100</f>
        <v>#VALUE!</v>
      </c>
      <c r="AS6" s="250" t="e">
        <f>_xll.RtGet("IDN",AQ6,$AS$1)/100</f>
        <v>#VALUE!</v>
      </c>
      <c r="AT6" s="250" t="e">
        <f t="shared" si="4"/>
        <v>#VALUE!</v>
      </c>
      <c r="AU6" s="251">
        <f>_xll.qlInterestRateIndexFixingDate($AD$5,AV6)</f>
        <v>42395</v>
      </c>
      <c r="AV6" s="251">
        <f>_xll.qlCalendarAdvance(Calendar,Settlementdate,AO6&amp;"M","mf",TRUE,Trigger)</f>
        <v>42397</v>
      </c>
      <c r="AW6" s="250" t="e">
        <f>_xll.qlIndexFixing($AD$5,AU6,,_xll.ohTrigger(Trigger,Trigger12M))</f>
        <v>#NUM!</v>
      </c>
      <c r="AX6" s="265" t="e">
        <f t="shared" si="5"/>
        <v>#VALUE!</v>
      </c>
      <c r="AZ6" s="97" t="s">
        <v>197</v>
      </c>
      <c r="BA6" s="98">
        <f>_xll.qlInterestRateIndexFixingDate(Currency&amp;"ibor"&amp;Tenor,BB6,Trigger)</f>
        <v>42248</v>
      </c>
      <c r="BB6" s="98">
        <f>_xll.qlCalendarAdvance(Calendar,BB5,AZ6,"f",,Trigger)</f>
        <v>42250</v>
      </c>
      <c r="BC6" s="98">
        <f>_xll.qlInterestRateIndexMaturity(Currency&amp;"ibor"&amp;Tenor,BB6,Trigger)</f>
        <v>42618</v>
      </c>
      <c r="BD6" s="242" t="e">
        <f>_xll.qlIndexFixing($AD$5,BA6,TRUE,_xll.ohTrigger(Trigger,Trigger12M))</f>
        <v>#NUM!</v>
      </c>
      <c r="BE6" s="242">
        <f>IFERROR(_xll.qlIndexFixing($BF$1,BA6,TRUE,_xll.ohTrigger(Trigger,Trigger12M)),#N/A)</f>
        <v>1.5902549104579928E-3</v>
      </c>
    </row>
    <row r="7" spans="1:58" s="80" customFormat="1" ht="11.25" customHeight="1" x14ac:dyDescent="0.2">
      <c r="A7" s="276" t="s">
        <v>233</v>
      </c>
      <c r="B7" s="337" t="str">
        <v>2W</v>
      </c>
      <c r="C7" s="279" t="str">
        <v>2W</v>
      </c>
      <c r="D7" s="278" t="str">
        <f>IF(DataSelect="Reference",IF(LEFT($C7,1)="#",(_xll.qlCalendarBusinessDaysBetween(Calendar,Settlementdate,DATE(RIGHT(LEFT(C7,5),4),LEFT(RIGHT(C7,4),2),RIGHT(C7,2)),,TRUE,Trigger)-1)&amp;"D",C7),$B7)</f>
        <v>2W</v>
      </c>
      <c r="E7" s="277">
        <f t="shared" si="1"/>
        <v>2</v>
      </c>
      <c r="F7" s="278" t="s">
        <v>236</v>
      </c>
      <c r="G7" s="279" t="b">
        <v>0</v>
      </c>
      <c r="H7" s="280" t="s">
        <v>45</v>
      </c>
      <c r="I7" s="75">
        <v>1.7360000000000001E-3</v>
      </c>
      <c r="J7" s="75" t="str">
        <f>IFERROR(_xll.qlSimpleQuote(A7&amp;IF(LEFT(C7,1)="#","STUB",C7),I7,,Permanent,Trigger,TRUE),"--")</f>
        <v>DP2W#0000</v>
      </c>
      <c r="K7" s="75" t="str">
        <f t="shared" si="9"/>
        <v>EUR_CURVE_DEP12M_2W</v>
      </c>
      <c r="L7" s="281" t="str">
        <f>IFERROR(_xll.qlDepositRateHelper2(,IF(DataSelect="Reference",$J7,$K7),IF(RIGHT($D7,1)="N","1D",$D7),$E7,Calendar,$F7,$G7,$H7,,_xll.ohTrigger(Trigger,DataSelect)),"--")</f>
        <v>obj_00c78#0000</v>
      </c>
      <c r="M7" s="277" t="b">
        <f t="shared" si="6"/>
        <v>1</v>
      </c>
      <c r="N7" s="87"/>
      <c r="O7" s="336" t="str">
        <f t="shared" si="2"/>
        <v>DP</v>
      </c>
      <c r="P7" s="336" t="str">
        <f t="shared" si="7"/>
        <v>2W</v>
      </c>
      <c r="Q7" s="337" t="str">
        <f t="shared" si="8"/>
        <v>obj_00c78#0000</v>
      </c>
      <c r="R7" s="97" t="b">
        <f t="shared" si="8"/>
        <v>1</v>
      </c>
      <c r="S7" s="337">
        <v>1</v>
      </c>
      <c r="T7" s="337">
        <v>1</v>
      </c>
      <c r="U7" s="97" t="str">
        <v>obj_00c78</v>
      </c>
      <c r="V7" s="97" t="str">
        <f>_xll.qlRateHelperQuoteName(U7)</f>
        <v>EUR_CURVE_DEP12M_2W</v>
      </c>
      <c r="W7" s="334" t="e">
        <f>_xll.qlRateHelperRate(U7,_xll.ohTrigger(Trigger,Trigger12M))</f>
        <v>#NUM!</v>
      </c>
      <c r="X7" s="334" t="str">
        <f>IFERROR(_xll.qlFuturesRateHelperConvexityAdjustment(U7,Trigger),"--")</f>
        <v>--</v>
      </c>
      <c r="Y7" s="98">
        <f>_xll.qlRateHelperEarliestDate(U7,Trigger)</f>
        <v>42244</v>
      </c>
      <c r="Z7" s="98">
        <f>_xll.qlRateHelperLatestDate(U7,Trigger)</f>
        <v>42258</v>
      </c>
      <c r="AA7" s="242" t="e">
        <v>#NUM!</v>
      </c>
      <c r="AE7" s="246"/>
      <c r="AO7" s="224">
        <v>6</v>
      </c>
      <c r="AP7" s="224" t="str">
        <f t="shared" si="3"/>
        <v>X18F</v>
      </c>
      <c r="AQ7" s="224" t="str">
        <f t="shared" si="0"/>
        <v>EUR6X18F=ICAP</v>
      </c>
      <c r="AR7" s="250" t="e">
        <f>_xll.RtGet("IDN",AQ7,$AR$1)/100</f>
        <v>#VALUE!</v>
      </c>
      <c r="AS7" s="250" t="e">
        <f>_xll.RtGet("IDN",AQ7,$AS$1)/100</f>
        <v>#VALUE!</v>
      </c>
      <c r="AT7" s="250" t="e">
        <f t="shared" si="4"/>
        <v>#VALUE!</v>
      </c>
      <c r="AU7" s="251">
        <f>_xll.qlInterestRateIndexFixingDate($AD$5,AV7)</f>
        <v>42425</v>
      </c>
      <c r="AV7" s="251">
        <f>_xll.qlCalendarAdvance(Calendar,Settlementdate,AO7&amp;"M","mf",TRUE,Trigger)</f>
        <v>42429</v>
      </c>
      <c r="AW7" s="250" t="e">
        <f>_xll.qlIndexFixing($AD$5,AU7,,_xll.ohTrigger(Trigger,Trigger12M))</f>
        <v>#NUM!</v>
      </c>
      <c r="AX7" s="265" t="e">
        <f t="shared" si="5"/>
        <v>#VALUE!</v>
      </c>
      <c r="AZ7" s="97" t="s">
        <v>197</v>
      </c>
      <c r="BA7" s="98">
        <f>_xll.qlInterestRateIndexFixingDate(Currency&amp;"ibor"&amp;Tenor,BB7,Trigger)</f>
        <v>42249</v>
      </c>
      <c r="BB7" s="98">
        <f>_xll.qlCalendarAdvance(Calendar,BB6,AZ7,"f",,Trigger)</f>
        <v>42251</v>
      </c>
      <c r="BC7" s="98">
        <f>_xll.qlInterestRateIndexMaturity(Currency&amp;"ibor"&amp;Tenor,BB7,Trigger)</f>
        <v>42618</v>
      </c>
      <c r="BD7" s="242" t="e">
        <f>_xll.qlIndexFixing($AD$5,BA7,TRUE,_xll.ohTrigger(Trigger,Trigger12M))</f>
        <v>#NUM!</v>
      </c>
      <c r="BE7" s="242">
        <f>IFERROR(_xll.qlIndexFixing($BF$1,BA7,TRUE,_xll.ohTrigger(Trigger,Trigger12M)),#N/A)</f>
        <v>1.5897693414000686E-3</v>
      </c>
    </row>
    <row r="8" spans="1:58" s="80" customFormat="1" ht="11.25" customHeight="1" x14ac:dyDescent="0.2">
      <c r="A8" s="276" t="s">
        <v>233</v>
      </c>
      <c r="B8" s="337" t="str">
        <v>3W</v>
      </c>
      <c r="C8" s="279" t="str">
        <v>3W</v>
      </c>
      <c r="D8" s="278" t="str">
        <f>IF(DataSelect="Reference",IF(LEFT($C8,1)="#",(_xll.qlCalendarBusinessDaysBetween(Calendar,Settlementdate,DATE(RIGHT(LEFT(C8,5),4),LEFT(RIGHT(C8,4),2),RIGHT(C8,2)),,TRUE,Trigger)-1)&amp;"D",C8),$B8)</f>
        <v>3W</v>
      </c>
      <c r="E8" s="277">
        <f t="shared" si="1"/>
        <v>2</v>
      </c>
      <c r="F8" s="278" t="s">
        <v>236</v>
      </c>
      <c r="G8" s="279" t="b">
        <v>0</v>
      </c>
      <c r="H8" s="280" t="s">
        <v>45</v>
      </c>
      <c r="I8" s="75">
        <v>1.7060000000000001E-3</v>
      </c>
      <c r="J8" s="75" t="str">
        <f>IFERROR(_xll.qlSimpleQuote(A8&amp;IF(LEFT(C8,1)="#","STUB",C8),I8,,Permanent,Trigger,TRUE),"--")</f>
        <v>DP3W#0000</v>
      </c>
      <c r="K8" s="75" t="str">
        <f t="shared" si="9"/>
        <v>EUR_CURVE_DEP12M_3W</v>
      </c>
      <c r="L8" s="281" t="str">
        <f>IFERROR(_xll.qlDepositRateHelper2(,IF(DataSelect="Reference",$J8,$K8),IF(RIGHT($D8,1)="N","1D",$D8),$E8,Calendar,$F8,$G8,$H8,,_xll.ohTrigger(Trigger,DataSelect)),"--")</f>
        <v>obj_00c4d#0000</v>
      </c>
      <c r="M8" s="277" t="b">
        <f t="shared" si="6"/>
        <v>1</v>
      </c>
      <c r="N8" s="87"/>
      <c r="O8" s="336" t="str">
        <f t="shared" si="2"/>
        <v>DP</v>
      </c>
      <c r="P8" s="336" t="str">
        <f t="shared" si="7"/>
        <v>3W</v>
      </c>
      <c r="Q8" s="337" t="str">
        <f t="shared" si="8"/>
        <v>obj_00c4d#0000</v>
      </c>
      <c r="R8" s="97" t="b">
        <f t="shared" si="8"/>
        <v>1</v>
      </c>
      <c r="S8" s="337">
        <v>1</v>
      </c>
      <c r="T8" s="337">
        <v>1</v>
      </c>
      <c r="U8" s="97" t="str">
        <v>obj_00c4d</v>
      </c>
      <c r="V8" s="97" t="str">
        <f>_xll.qlRateHelperQuoteName(U8)</f>
        <v>EUR_CURVE_DEP12M_3W</v>
      </c>
      <c r="W8" s="334" t="e">
        <f>_xll.qlRateHelperRate(U8,_xll.ohTrigger(Trigger,Trigger12M))</f>
        <v>#NUM!</v>
      </c>
      <c r="X8" s="334" t="str">
        <f>IFERROR(_xll.qlFuturesRateHelperConvexityAdjustment(U8,Trigger),"--")</f>
        <v>--</v>
      </c>
      <c r="Y8" s="98">
        <f>_xll.qlRateHelperEarliestDate(U8,Trigger)</f>
        <v>42244</v>
      </c>
      <c r="Z8" s="98">
        <f>_xll.qlRateHelperLatestDate(U8,Trigger)</f>
        <v>42265</v>
      </c>
      <c r="AA8" s="242" t="e">
        <v>#NUM!</v>
      </c>
      <c r="AE8" s="246"/>
      <c r="AO8" s="224">
        <v>7</v>
      </c>
      <c r="AP8" s="224" t="str">
        <f t="shared" si="3"/>
        <v>X19F</v>
      </c>
      <c r="AQ8" s="224" t="str">
        <f t="shared" si="0"/>
        <v>EUR7X19F=ICAP</v>
      </c>
      <c r="AR8" s="250" t="e">
        <f>_xll.RtGet("IDN",AQ8,$AR$1)/100</f>
        <v>#VALUE!</v>
      </c>
      <c r="AS8" s="250" t="e">
        <f>_xll.RtGet("IDN",AQ8,$AS$1)/100</f>
        <v>#VALUE!</v>
      </c>
      <c r="AT8" s="250" t="e">
        <f t="shared" si="4"/>
        <v>#VALUE!</v>
      </c>
      <c r="AU8" s="251">
        <f>_xll.qlInterestRateIndexFixingDate($AD$5,AV8)</f>
        <v>42452</v>
      </c>
      <c r="AV8" s="251">
        <f>_xll.qlCalendarAdvance(Calendar,Settlementdate,AO8&amp;"M","mf",TRUE,Trigger)</f>
        <v>42458</v>
      </c>
      <c r="AW8" s="250" t="e">
        <f>_xll.qlIndexFixing($AD$5,AU8,,_xll.ohTrigger(Trigger,Trigger12M))</f>
        <v>#NUM!</v>
      </c>
      <c r="AX8" s="265" t="e">
        <f t="shared" si="5"/>
        <v>#VALUE!</v>
      </c>
      <c r="AZ8" s="97" t="s">
        <v>197</v>
      </c>
      <c r="BA8" s="98">
        <f>_xll.qlInterestRateIndexFixingDate(Currency&amp;"ibor"&amp;Tenor,BB8,Trigger)</f>
        <v>42250</v>
      </c>
      <c r="BB8" s="98">
        <f>_xll.qlCalendarAdvance(Calendar,BB7,AZ8,"f",,Trigger)</f>
        <v>42254</v>
      </c>
      <c r="BC8" s="98">
        <f>_xll.qlInterestRateIndexMaturity(Currency&amp;"ibor"&amp;Tenor,BB8,Trigger)</f>
        <v>42620</v>
      </c>
      <c r="BD8" s="242" t="e">
        <f>_xll.qlIndexFixing($AD$5,BA8,TRUE,_xll.ohTrigger(Trigger,Trigger12M))</f>
        <v>#NUM!</v>
      </c>
      <c r="BE8" s="242">
        <f>IFERROR(_xll.qlIndexFixing($BF$1,BA8,TRUE,_xll.ohTrigger(Trigger,Trigger12M)),#N/A)</f>
        <v>1.5863752822575612E-3</v>
      </c>
    </row>
    <row r="9" spans="1:58" s="80" customFormat="1" ht="11.25" customHeight="1" x14ac:dyDescent="0.2">
      <c r="A9" s="276" t="s">
        <v>233</v>
      </c>
      <c r="B9" s="337" t="str">
        <v>1M</v>
      </c>
      <c r="C9" s="279" t="str">
        <v>1M</v>
      </c>
      <c r="D9" s="278" t="str">
        <f>IF(DataSelect="Reference",IF(LEFT($C9,1)="#",(_xll.qlCalendarBusinessDaysBetween(Calendar,Settlementdate,DATE(RIGHT(LEFT(C9,5),4),LEFT(RIGHT(C9,4),2),RIGHT(C9,2)),,TRUE,Trigger)-1)&amp;"D",C9),$B9)</f>
        <v>1M</v>
      </c>
      <c r="E9" s="277">
        <f t="shared" si="1"/>
        <v>2</v>
      </c>
      <c r="F9" s="278" t="s">
        <v>9</v>
      </c>
      <c r="G9" s="279" t="b">
        <v>1</v>
      </c>
      <c r="H9" s="280" t="s">
        <v>45</v>
      </c>
      <c r="I9" s="75">
        <v>1.686E-3</v>
      </c>
      <c r="J9" s="75" t="str">
        <f>IFERROR(_xll.qlSimpleQuote(A9&amp;IF(LEFT(C9,1)="#","STUB",C9),I9,,Permanent,Trigger,TRUE),"--")</f>
        <v>DP1M#0000</v>
      </c>
      <c r="K9" s="75" t="str">
        <f t="shared" si="9"/>
        <v>EUR_CURVE_DEP12M_1M</v>
      </c>
      <c r="L9" s="281" t="str">
        <f>IFERROR(_xll.qlDepositRateHelper2(,IF(DataSelect="Reference",$J9,$K9),IF(RIGHT($D9,1)="N","1D",$D9),$E9,Calendar,$F9,$G9,$H9,,_xll.ohTrigger(Trigger,DataSelect)),"--")</f>
        <v>obj_00c4e#0000</v>
      </c>
      <c r="M9" s="277" t="b">
        <f t="shared" si="6"/>
        <v>1</v>
      </c>
      <c r="N9" s="87"/>
      <c r="O9" s="336" t="str">
        <f t="shared" si="2"/>
        <v>DP</v>
      </c>
      <c r="P9" s="336" t="str">
        <f t="shared" si="7"/>
        <v>1M</v>
      </c>
      <c r="Q9" s="337" t="str">
        <f t="shared" si="8"/>
        <v>obj_00c4e#0000</v>
      </c>
      <c r="R9" s="97" t="b">
        <f t="shared" si="8"/>
        <v>1</v>
      </c>
      <c r="S9" s="337">
        <v>1</v>
      </c>
      <c r="T9" s="337">
        <v>1</v>
      </c>
      <c r="U9" s="97" t="str">
        <v>obj_00c4e</v>
      </c>
      <c r="V9" s="97" t="str">
        <f>_xll.qlRateHelperQuoteName(U9)</f>
        <v>EUR_CURVE_DEP12M_1M</v>
      </c>
      <c r="W9" s="334" t="e">
        <f>_xll.qlRateHelperRate(U9,_xll.ohTrigger(Trigger,Trigger12M))</f>
        <v>#NUM!</v>
      </c>
      <c r="X9" s="334" t="str">
        <f>IFERROR(_xll.qlFuturesRateHelperConvexityAdjustment(U9,Trigger),"--")</f>
        <v>--</v>
      </c>
      <c r="Y9" s="98">
        <f>_xll.qlRateHelperEarliestDate(U9,Trigger)</f>
        <v>42244</v>
      </c>
      <c r="Z9" s="98">
        <f>_xll.qlRateHelperLatestDate(U9,Trigger)</f>
        <v>42275</v>
      </c>
      <c r="AA9" s="242" t="e">
        <v>#NUM!</v>
      </c>
      <c r="AE9" s="246"/>
      <c r="AO9" s="224">
        <v>8</v>
      </c>
      <c r="AP9" s="224" t="str">
        <f t="shared" si="3"/>
        <v>X20F</v>
      </c>
      <c r="AQ9" s="224" t="str">
        <f t="shared" si="0"/>
        <v>EUR8X20F=ICAP</v>
      </c>
      <c r="AR9" s="250" t="e">
        <f>_xll.RtGet("IDN",AQ9,$AR$1)/100</f>
        <v>#VALUE!</v>
      </c>
      <c r="AS9" s="250" t="e">
        <f>_xll.RtGet("IDN",AQ9,$AS$1)/100</f>
        <v>#VALUE!</v>
      </c>
      <c r="AT9" s="250" t="e">
        <f t="shared" si="4"/>
        <v>#VALUE!</v>
      </c>
      <c r="AU9" s="251">
        <f>_xll.qlInterestRateIndexFixingDate($AD$5,AV9)</f>
        <v>42486</v>
      </c>
      <c r="AV9" s="251">
        <f>_xll.qlCalendarAdvance(Calendar,Settlementdate,AO9&amp;"M","mf",TRUE,Trigger)</f>
        <v>42488</v>
      </c>
      <c r="AW9" s="250" t="e">
        <f>_xll.qlIndexFixing($AD$5,AU9,,_xll.ohTrigger(Trigger,Trigger12M))</f>
        <v>#NUM!</v>
      </c>
      <c r="AX9" s="265" t="e">
        <f t="shared" si="5"/>
        <v>#VALUE!</v>
      </c>
      <c r="AZ9" s="97" t="s">
        <v>197</v>
      </c>
      <c r="BA9" s="98">
        <f>_xll.qlInterestRateIndexFixingDate(Currency&amp;"ibor"&amp;Tenor,BB9,Trigger)</f>
        <v>42251</v>
      </c>
      <c r="BB9" s="98">
        <f>_xll.qlCalendarAdvance(Calendar,BB8,AZ9,"f",,Trigger)</f>
        <v>42255</v>
      </c>
      <c r="BC9" s="98">
        <f>_xll.qlInterestRateIndexMaturity(Currency&amp;"ibor"&amp;Tenor,BB9,Trigger)</f>
        <v>42621</v>
      </c>
      <c r="BD9" s="242" t="e">
        <f>_xll.qlIndexFixing($AD$5,BA9,TRUE,_xll.ohTrigger(Trigger,Trigger12M))</f>
        <v>#NUM!</v>
      </c>
      <c r="BE9" s="242">
        <f>IFERROR(_xll.qlIndexFixing($BF$1,BA9,TRUE,_xll.ohTrigger(Trigger,Trigger12M)),#N/A)</f>
        <v>1.5849530278862372E-3</v>
      </c>
    </row>
    <row r="10" spans="1:58" s="80" customFormat="1" ht="11.25" customHeight="1" x14ac:dyDescent="0.2">
      <c r="A10" s="276" t="s">
        <v>233</v>
      </c>
      <c r="B10" s="337" t="str">
        <v>2M</v>
      </c>
      <c r="C10" s="279" t="str">
        <v>2M</v>
      </c>
      <c r="D10" s="278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77">
        <f t="shared" si="1"/>
        <v>2</v>
      </c>
      <c r="F10" s="278" t="s">
        <v>9</v>
      </c>
      <c r="G10" s="279" t="b">
        <v>1</v>
      </c>
      <c r="H10" s="280" t="s">
        <v>45</v>
      </c>
      <c r="I10" s="75">
        <v>1.6559999999999999E-3</v>
      </c>
      <c r="J10" s="75" t="str">
        <f>IFERROR(_xll.qlSimpleQuote(A10&amp;IF(LEFT(C10,1)="#","STUB",C10),I10,,Permanent,Trigger,TRUE),"--")</f>
        <v>DP2M#0000</v>
      </c>
      <c r="K10" s="75" t="str">
        <f t="shared" si="9"/>
        <v>EUR_CURVE_DEP12M_2M</v>
      </c>
      <c r="L10" s="281" t="str">
        <f>IFERROR(_xll.qlDepositRateHelper2(,IF(DataSelect="Reference",$J10,$K10),IF(RIGHT($D10,1)="N","1D",$D10),$E10,Calendar,$F10,$G10,$H10,,_xll.ohTrigger(Trigger,DataSelect)),"--")</f>
        <v>obj_00c72#0000</v>
      </c>
      <c r="M10" s="277" t="b">
        <f t="shared" si="6"/>
        <v>1</v>
      </c>
      <c r="N10" s="87"/>
      <c r="O10" s="336" t="str">
        <f t="shared" si="2"/>
        <v>DP</v>
      </c>
      <c r="P10" s="336" t="str">
        <f t="shared" si="7"/>
        <v>2M</v>
      </c>
      <c r="Q10" s="337" t="str">
        <f t="shared" si="8"/>
        <v>obj_00c72#0000</v>
      </c>
      <c r="R10" s="97" t="b">
        <f t="shared" si="8"/>
        <v>1</v>
      </c>
      <c r="S10" s="337">
        <v>1</v>
      </c>
      <c r="T10" s="337">
        <v>1</v>
      </c>
      <c r="U10" s="97" t="str">
        <v>obj_00c72</v>
      </c>
      <c r="V10" s="97" t="str">
        <f>_xll.qlRateHelperQuoteName(U10)</f>
        <v>EUR_CURVE_DEP12M_2M</v>
      </c>
      <c r="W10" s="334" t="e">
        <f>_xll.qlRateHelperRate(U10,_xll.ohTrigger(Trigger,Trigger12M))</f>
        <v>#NUM!</v>
      </c>
      <c r="X10" s="334" t="str">
        <f>IFERROR(_xll.qlFuturesRateHelperConvexityAdjustment(U10,Trigger),"--")</f>
        <v>--</v>
      </c>
      <c r="Y10" s="98">
        <f>_xll.qlRateHelperEarliestDate(U10,Trigger)</f>
        <v>42244</v>
      </c>
      <c r="Z10" s="98">
        <f>_xll.qlRateHelperLatestDate(U10,Trigger)</f>
        <v>42305</v>
      </c>
      <c r="AA10" s="242" t="e">
        <v>#NUM!</v>
      </c>
      <c r="AE10" s="246"/>
      <c r="AO10" s="224">
        <v>9</v>
      </c>
      <c r="AP10" s="224" t="str">
        <f t="shared" si="3"/>
        <v>X21F</v>
      </c>
      <c r="AQ10" s="224" t="str">
        <f t="shared" si="0"/>
        <v>EUR9X21F=ICAP</v>
      </c>
      <c r="AR10" s="250" t="e">
        <f>_xll.RtGet("IDN",AQ10,$AR$1)/100</f>
        <v>#VALUE!</v>
      </c>
      <c r="AS10" s="250" t="e">
        <f>_xll.RtGet("IDN",AQ10,$AS$1)/100</f>
        <v>#VALUE!</v>
      </c>
      <c r="AT10" s="250" t="e">
        <f t="shared" si="4"/>
        <v>#VALUE!</v>
      </c>
      <c r="AU10" s="251">
        <f>_xll.qlInterestRateIndexFixingDate($AD$5,AV10)</f>
        <v>42516</v>
      </c>
      <c r="AV10" s="251">
        <f>_xll.qlCalendarAdvance(Calendar,Settlementdate,AO10&amp;"M","mf",TRUE,Trigger)</f>
        <v>42520</v>
      </c>
      <c r="AW10" s="250" t="e">
        <f>_xll.qlIndexFixing($AD$5,AU10,,_xll.ohTrigger(Trigger,Trigger12M))</f>
        <v>#NUM!</v>
      </c>
      <c r="AX10" s="265" t="e">
        <f t="shared" si="5"/>
        <v>#VALUE!</v>
      </c>
      <c r="AZ10" s="97" t="s">
        <v>197</v>
      </c>
      <c r="BA10" s="98">
        <f>_xll.qlInterestRateIndexFixingDate(Currency&amp;"ibor"&amp;Tenor,BB10,Trigger)</f>
        <v>42254</v>
      </c>
      <c r="BB10" s="98">
        <f>_xll.qlCalendarAdvance(Calendar,BB9,AZ10,"f",,Trigger)</f>
        <v>42256</v>
      </c>
      <c r="BC10" s="98">
        <f>_xll.qlInterestRateIndexMaturity(Currency&amp;"ibor"&amp;Tenor,BB10,Trigger)</f>
        <v>42622</v>
      </c>
      <c r="BD10" s="242" t="e">
        <f>_xll.qlIndexFixing($AD$5,BA10,TRUE,_xll.ohTrigger(Trigger,Trigger12M))</f>
        <v>#NUM!</v>
      </c>
      <c r="BE10" s="242">
        <f>IFERROR(_xll.qlIndexFixing($BF$1,BA10,TRUE,_xll.ohTrigger(Trigger,Trigger12M)),#N/A)</f>
        <v>1.5835584896029169E-3</v>
      </c>
    </row>
    <row r="11" spans="1:58" s="80" customFormat="1" ht="11.25" customHeight="1" x14ac:dyDescent="0.2">
      <c r="A11" s="276" t="s">
        <v>233</v>
      </c>
      <c r="B11" s="337" t="str">
        <v>3M</v>
      </c>
      <c r="C11" s="279" t="str">
        <v>3M</v>
      </c>
      <c r="D11" s="278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77">
        <f t="shared" si="1"/>
        <v>2</v>
      </c>
      <c r="F11" s="278" t="s">
        <v>9</v>
      </c>
      <c r="G11" s="279" t="b">
        <v>1</v>
      </c>
      <c r="H11" s="280" t="s">
        <v>45</v>
      </c>
      <c r="I11" s="75">
        <v>1.6350000000000002E-3</v>
      </c>
      <c r="J11" s="75" t="str">
        <f>IFERROR(_xll.qlSimpleQuote(A11&amp;IF(LEFT(C11,1)="#","STUB",C11),I11,,Permanent,Trigger,TRUE),"--")</f>
        <v>DP3M#0000</v>
      </c>
      <c r="K11" s="75" t="str">
        <f t="shared" si="9"/>
        <v>EUR_CURVE_DEP12M_3M</v>
      </c>
      <c r="L11" s="281" t="str">
        <f>IFERROR(_xll.qlDepositRateHelper2(,IF(DataSelect="Reference",$J11,$K11),IF(RIGHT($D11,1)="N","1D",$D11),$E11,Calendar,$F11,$G11,$H11,,_xll.ohTrigger(Trigger,DataSelect)),"--")</f>
        <v>obj_00c6c#0000</v>
      </c>
      <c r="M11" s="277" t="b">
        <f t="shared" si="6"/>
        <v>1</v>
      </c>
      <c r="N11" s="87"/>
      <c r="O11" s="336" t="str">
        <f t="shared" si="2"/>
        <v>DP</v>
      </c>
      <c r="P11" s="336" t="str">
        <f t="shared" si="7"/>
        <v>3M</v>
      </c>
      <c r="Q11" s="337" t="str">
        <f t="shared" si="8"/>
        <v>obj_00c6c#0000</v>
      </c>
      <c r="R11" s="97" t="b">
        <f t="shared" si="8"/>
        <v>1</v>
      </c>
      <c r="S11" s="337">
        <v>1</v>
      </c>
      <c r="T11" s="337">
        <v>1</v>
      </c>
      <c r="U11" s="97" t="str">
        <v>obj_00c6c</v>
      </c>
      <c r="V11" s="97" t="str">
        <f>_xll.qlRateHelperQuoteName(U11)</f>
        <v>EUR_CURVE_DEP12M_3M</v>
      </c>
      <c r="W11" s="334" t="e">
        <f>_xll.qlRateHelperRate(U11,_xll.ohTrigger(Trigger,Trigger12M))</f>
        <v>#NUM!</v>
      </c>
      <c r="X11" s="334" t="str">
        <f>IFERROR(_xll.qlFuturesRateHelperConvexityAdjustment(U11,Trigger),"--")</f>
        <v>--</v>
      </c>
      <c r="Y11" s="98">
        <f>_xll.qlRateHelperEarliestDate(U11,Trigger)</f>
        <v>42244</v>
      </c>
      <c r="Z11" s="98">
        <f>_xll.qlRateHelperLatestDate(U11,Trigger)</f>
        <v>42338</v>
      </c>
      <c r="AA11" s="242" t="e">
        <v>#NUM!</v>
      </c>
      <c r="AE11" s="246"/>
      <c r="AO11" s="224">
        <v>10</v>
      </c>
      <c r="AP11" s="224" t="str">
        <f t="shared" si="3"/>
        <v>X22F</v>
      </c>
      <c r="AQ11" s="224" t="str">
        <f t="shared" si="0"/>
        <v>EUR10X22F=ICAP</v>
      </c>
      <c r="AR11" s="250" t="e">
        <f>_xll.RtGet("IDN",AQ11,$AR$1)/100</f>
        <v>#VALUE!</v>
      </c>
      <c r="AS11" s="250" t="e">
        <f>_xll.RtGet("IDN",AQ11,$AS$1)/100</f>
        <v>#VALUE!</v>
      </c>
      <c r="AT11" s="250" t="e">
        <f t="shared" si="4"/>
        <v>#VALUE!</v>
      </c>
      <c r="AU11" s="251">
        <f>_xll.qlInterestRateIndexFixingDate($AD$5,AV11)</f>
        <v>42545</v>
      </c>
      <c r="AV11" s="251">
        <f>_xll.qlCalendarAdvance(Calendar,Settlementdate,AO11&amp;"M","mf",TRUE,Trigger)</f>
        <v>42549</v>
      </c>
      <c r="AW11" s="250" t="e">
        <f>_xll.qlIndexFixing($AD$5,AU11,,_xll.ohTrigger(Trigger,Trigger12M))</f>
        <v>#NUM!</v>
      </c>
      <c r="AX11" s="265" t="e">
        <f t="shared" si="5"/>
        <v>#VALUE!</v>
      </c>
      <c r="AZ11" s="97" t="s">
        <v>197</v>
      </c>
      <c r="BA11" s="98">
        <f>_xll.qlInterestRateIndexFixingDate(Currency&amp;"ibor"&amp;Tenor,BB11,Trigger)</f>
        <v>42255</v>
      </c>
      <c r="BB11" s="98">
        <f>_xll.qlCalendarAdvance(Calendar,BB10,AZ11,"f",,Trigger)</f>
        <v>42257</v>
      </c>
      <c r="BC11" s="98">
        <f>_xll.qlInterestRateIndexMaturity(Currency&amp;"ibor"&amp;Tenor,BB11,Trigger)</f>
        <v>42625</v>
      </c>
      <c r="BD11" s="242" t="e">
        <f>_xll.qlIndexFixing($AD$5,BA11,TRUE,_xll.ohTrigger(Trigger,Trigger12M))</f>
        <v>#NUM!</v>
      </c>
      <c r="BE11" s="242">
        <f>IFERROR(_xll.qlIndexFixing($BF$1,BA11,TRUE,_xll.ohTrigger(Trigger,Trigger12M)),#N/A)</f>
        <v>1.5806229401466516E-3</v>
      </c>
    </row>
    <row r="12" spans="1:58" s="80" customFormat="1" ht="11.25" customHeight="1" x14ac:dyDescent="0.2">
      <c r="A12" s="276" t="s">
        <v>233</v>
      </c>
      <c r="B12" s="337" t="str">
        <v>4M</v>
      </c>
      <c r="C12" s="279" t="str">
        <v>4M</v>
      </c>
      <c r="D12" s="278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77">
        <f t="shared" si="1"/>
        <v>2</v>
      </c>
      <c r="F12" s="278" t="s">
        <v>9</v>
      </c>
      <c r="G12" s="279" t="b">
        <v>1</v>
      </c>
      <c r="H12" s="280" t="s">
        <v>45</v>
      </c>
      <c r="I12" s="75">
        <v>1.6050000000000001E-3</v>
      </c>
      <c r="J12" s="75" t="str">
        <f>IFERROR(_xll.qlSimpleQuote(A12&amp;IF(LEFT(C12,1)="#","STUB",C12),I12,,Permanent,Trigger,TRUE),"--")</f>
        <v>DP4M#0000</v>
      </c>
      <c r="K12" s="75" t="str">
        <f t="shared" si="9"/>
        <v>EUR_CURVE_DEP12M_4M</v>
      </c>
      <c r="L12" s="281" t="str">
        <f>IFERROR(_xll.qlDepositRateHelper2(,IF(DataSelect="Reference",$J12,$K12),IF(RIGHT($D12,1)="N","1D",$D12),$E12,Calendar,$F12,$G12,$H12,,_xll.ohTrigger(Trigger,DataSelect)),"--")</f>
        <v>obj_00c66#0000</v>
      </c>
      <c r="M12" s="277" t="b">
        <f t="shared" si="6"/>
        <v>1</v>
      </c>
      <c r="N12" s="87"/>
      <c r="O12" s="336" t="str">
        <f t="shared" si="2"/>
        <v>DP</v>
      </c>
      <c r="P12" s="336" t="str">
        <f t="shared" si="7"/>
        <v>4M</v>
      </c>
      <c r="Q12" s="337" t="str">
        <f t="shared" si="8"/>
        <v>obj_00c66#0000</v>
      </c>
      <c r="R12" s="97" t="b">
        <f t="shared" si="8"/>
        <v>1</v>
      </c>
      <c r="S12" s="337">
        <v>1</v>
      </c>
      <c r="T12" s="337">
        <v>1</v>
      </c>
      <c r="U12" s="97" t="str">
        <v>obj_00c66</v>
      </c>
      <c r="V12" s="97" t="str">
        <f>_xll.qlRateHelperQuoteName(U12)</f>
        <v>EUR_CURVE_DEP12M_4M</v>
      </c>
      <c r="W12" s="334" t="e">
        <f>_xll.qlRateHelperRate(U12,_xll.ohTrigger(Trigger,Trigger12M))</f>
        <v>#NUM!</v>
      </c>
      <c r="X12" s="334" t="str">
        <f>IFERROR(_xll.qlFuturesRateHelperConvexityAdjustment(U12,Trigger),"--")</f>
        <v>--</v>
      </c>
      <c r="Y12" s="98">
        <f>_xll.qlRateHelperEarliestDate(U12,Trigger)</f>
        <v>42244</v>
      </c>
      <c r="Z12" s="98">
        <f>_xll.qlRateHelperLatestDate(U12,Trigger)</f>
        <v>42366</v>
      </c>
      <c r="AA12" s="242" t="e">
        <v>#NUM!</v>
      </c>
      <c r="AE12" s="246"/>
      <c r="AO12" s="224">
        <v>11</v>
      </c>
      <c r="AP12" s="224" t="str">
        <f t="shared" si="3"/>
        <v>X23F</v>
      </c>
      <c r="AQ12" s="224" t="str">
        <f t="shared" si="0"/>
        <v>EUR11X23F=ICAP</v>
      </c>
      <c r="AR12" s="250" t="e">
        <f>_xll.RtGet("IDN",AQ12,$AR$1)/100</f>
        <v>#VALUE!</v>
      </c>
      <c r="AS12" s="250" t="e">
        <f>_xll.RtGet("IDN",AQ12,$AS$1)/100</f>
        <v>#VALUE!</v>
      </c>
      <c r="AT12" s="250" t="e">
        <f t="shared" si="4"/>
        <v>#VALUE!</v>
      </c>
      <c r="AU12" s="251">
        <f>_xll.qlInterestRateIndexFixingDate($AD$5,AV12)</f>
        <v>42577</v>
      </c>
      <c r="AV12" s="251">
        <f>_xll.qlCalendarAdvance(Calendar,Settlementdate,AO12&amp;"M","mf",TRUE,Trigger)</f>
        <v>42579</v>
      </c>
      <c r="AW12" s="250" t="e">
        <f>_xll.qlIndexFixing($AD$5,AU12,,_xll.ohTrigger(Trigger,Trigger12M))</f>
        <v>#NUM!</v>
      </c>
      <c r="AX12" s="265" t="e">
        <f t="shared" si="5"/>
        <v>#VALUE!</v>
      </c>
      <c r="AZ12" s="97" t="s">
        <v>197</v>
      </c>
      <c r="BA12" s="98">
        <f>_xll.qlInterestRateIndexFixingDate(Currency&amp;"ibor"&amp;Tenor,BB12,Trigger)</f>
        <v>42256</v>
      </c>
      <c r="BB12" s="98">
        <f>_xll.qlCalendarAdvance(Calendar,BB11,AZ12,"f",,Trigger)</f>
        <v>42258</v>
      </c>
      <c r="BC12" s="98">
        <f>_xll.qlInterestRateIndexMaturity(Currency&amp;"ibor"&amp;Tenor,BB12,Trigger)</f>
        <v>42625</v>
      </c>
      <c r="BD12" s="242" t="e">
        <f>_xll.qlIndexFixing($AD$5,BA12,TRUE,_xll.ohTrigger(Trigger,Trigger12M))</f>
        <v>#NUM!</v>
      </c>
      <c r="BE12" s="242">
        <f>IFERROR(_xll.qlIndexFixing($BF$1,BA12,TRUE,_xll.ohTrigger(Trigger,Trigger12M)),#N/A)</f>
        <v>1.5801111733061192E-3</v>
      </c>
    </row>
    <row r="13" spans="1:58" s="80" customFormat="1" ht="11.25" customHeight="1" x14ac:dyDescent="0.2">
      <c r="A13" s="276" t="s">
        <v>233</v>
      </c>
      <c r="B13" s="337" t="str">
        <v>5M</v>
      </c>
      <c r="C13" s="279" t="str">
        <v>5M</v>
      </c>
      <c r="D13" s="278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77">
        <f t="shared" si="1"/>
        <v>2</v>
      </c>
      <c r="F13" s="278" t="s">
        <v>9</v>
      </c>
      <c r="G13" s="279" t="b">
        <v>1</v>
      </c>
      <c r="H13" s="280" t="s">
        <v>45</v>
      </c>
      <c r="I13" s="75">
        <v>1.5950000000000001E-3</v>
      </c>
      <c r="J13" s="75" t="str">
        <f>IFERROR(_xll.qlSimpleQuote(A13&amp;IF(LEFT(C13,1)="#","STUB",C13),I13,,Permanent,Trigger,TRUE),"--")</f>
        <v>DP5M#0000</v>
      </c>
      <c r="K13" s="75" t="str">
        <f t="shared" si="9"/>
        <v>EUR_CURVE_DEP12M_5M</v>
      </c>
      <c r="L13" s="281" t="str">
        <f>IFERROR(_xll.qlDepositRateHelper2(,IF(DataSelect="Reference",$J13,$K13),IF(RIGHT($D13,1)="N","1D",$D13),$E13,Calendar,$F13,$G13,$H13,,_xll.ohTrigger(Trigger,DataSelect)),"--")</f>
        <v>obj_00c65#0000</v>
      </c>
      <c r="M13" s="277" t="b">
        <f t="shared" si="6"/>
        <v>1</v>
      </c>
      <c r="N13" s="87"/>
      <c r="O13" s="336" t="str">
        <f t="shared" si="2"/>
        <v>DP</v>
      </c>
      <c r="P13" s="336" t="str">
        <f t="shared" si="7"/>
        <v>5M</v>
      </c>
      <c r="Q13" s="337" t="str">
        <f t="shared" si="8"/>
        <v>obj_00c65#0000</v>
      </c>
      <c r="R13" s="97" t="b">
        <f t="shared" si="8"/>
        <v>1</v>
      </c>
      <c r="S13" s="337">
        <v>1</v>
      </c>
      <c r="T13" s="337">
        <v>1</v>
      </c>
      <c r="U13" s="97" t="str">
        <v>obj_00c65</v>
      </c>
      <c r="V13" s="97" t="str">
        <f>_xll.qlRateHelperQuoteName(U13)</f>
        <v>EUR_CURVE_DEP12M_5M</v>
      </c>
      <c r="W13" s="334" t="e">
        <f>_xll.qlRateHelperRate(U13,_xll.ohTrigger(Trigger,Trigger12M))</f>
        <v>#NUM!</v>
      </c>
      <c r="X13" s="334" t="str">
        <f>IFERROR(_xll.qlFuturesRateHelperConvexityAdjustment(U13,Trigger),"--")</f>
        <v>--</v>
      </c>
      <c r="Y13" s="98">
        <f>_xll.qlRateHelperEarliestDate(U13,Trigger)</f>
        <v>42244</v>
      </c>
      <c r="Z13" s="98">
        <f>_xll.qlRateHelperLatestDate(U13,Trigger)</f>
        <v>42397</v>
      </c>
      <c r="AA13" s="242" t="e">
        <v>#NUM!</v>
      </c>
      <c r="AE13" s="246"/>
      <c r="AO13" s="252">
        <v>12</v>
      </c>
      <c r="AP13" s="252" t="str">
        <f t="shared" si="3"/>
        <v>X24F</v>
      </c>
      <c r="AQ13" s="252" t="str">
        <f t="shared" si="0"/>
        <v>EUR12X24F=ICAP</v>
      </c>
      <c r="AR13" s="253" t="e">
        <f>_xll.RtGet("IDN",AQ13,$AR$1)/100</f>
        <v>#VALUE!</v>
      </c>
      <c r="AS13" s="253" t="e">
        <f>_xll.RtGet("IDN",AQ13,$AS$1)/100</f>
        <v>#VALUE!</v>
      </c>
      <c r="AT13" s="253" t="e">
        <f t="shared" si="4"/>
        <v>#VALUE!</v>
      </c>
      <c r="AU13" s="254">
        <f>_xll.qlInterestRateIndexFixingDate($AD$5,AV13)</f>
        <v>42607</v>
      </c>
      <c r="AV13" s="254">
        <f>_xll.qlCalendarAdvance(Calendar,Settlementdate,AO13&amp;"M","mf",TRUE,Trigger)</f>
        <v>42611</v>
      </c>
      <c r="AW13" s="253" t="e">
        <f>_xll.qlIndexFixing($AD$5,AU13,,_xll.ohTrigger(Trigger,Trigger12M))</f>
        <v>#NUM!</v>
      </c>
      <c r="AX13" s="266" t="e">
        <f t="shared" si="5"/>
        <v>#VALUE!</v>
      </c>
      <c r="AZ13" s="97" t="s">
        <v>197</v>
      </c>
      <c r="BA13" s="98">
        <f>_xll.qlInterestRateIndexFixingDate(Currency&amp;"ibor"&amp;Tenor,BB13,Trigger)</f>
        <v>42257</v>
      </c>
      <c r="BB13" s="98">
        <f>_xll.qlCalendarAdvance(Calendar,BB12,AZ13,"f",,Trigger)</f>
        <v>42261</v>
      </c>
      <c r="BC13" s="98">
        <f>_xll.qlInterestRateIndexMaturity(Currency&amp;"ibor"&amp;Tenor,BB13,Trigger)</f>
        <v>42627</v>
      </c>
      <c r="BD13" s="242" t="e">
        <f>_xll.qlIndexFixing($AD$5,BA13,TRUE,_xll.ohTrigger(Trigger,Trigger12M))</f>
        <v>#NUM!</v>
      </c>
      <c r="BE13" s="242">
        <f>IFERROR(_xll.qlIndexFixing($BF$1,BA13,TRUE,_xll.ohTrigger(Trigger,Trigger12M)),#N/A)</f>
        <v>1.5771966285738981E-3</v>
      </c>
    </row>
    <row r="14" spans="1:58" s="80" customFormat="1" ht="11.25" customHeight="1" x14ac:dyDescent="0.2">
      <c r="A14" s="276" t="s">
        <v>233</v>
      </c>
      <c r="B14" s="337" t="str">
        <v>6M</v>
      </c>
      <c r="C14" s="279" t="str">
        <v>6M</v>
      </c>
      <c r="D14" s="278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77">
        <f t="shared" si="1"/>
        <v>2</v>
      </c>
      <c r="F14" s="278" t="s">
        <v>9</v>
      </c>
      <c r="G14" s="279" t="b">
        <v>1</v>
      </c>
      <c r="H14" s="280" t="s">
        <v>45</v>
      </c>
      <c r="I14" s="75">
        <v>1.6050000000000001E-3</v>
      </c>
      <c r="J14" s="75" t="str">
        <f>IFERROR(_xll.qlSimpleQuote(A14&amp;IF(LEFT(C14,1)="#","STUB",C14),I14,,Permanent,Trigger,TRUE),"--")</f>
        <v>DP6M#0000</v>
      </c>
      <c r="K14" s="75" t="str">
        <f t="shared" si="9"/>
        <v>EUR_CURVE_DEP12M_6M</v>
      </c>
      <c r="L14" s="281" t="str">
        <f>IFERROR(_xll.qlDepositRateHelper2(,IF(DataSelect="Reference",$J14,$K14),IF(RIGHT($D14,1)="N","1D",$D14),$E14,Calendar,$F14,$G14,$H14,,_xll.ohTrigger(Trigger,DataSelect)),"--")</f>
        <v>obj_00c50#0000</v>
      </c>
      <c r="M14" s="277" t="b">
        <f t="shared" si="6"/>
        <v>1</v>
      </c>
      <c r="N14" s="87"/>
      <c r="O14" s="336" t="str">
        <f t="shared" si="2"/>
        <v>DP</v>
      </c>
      <c r="P14" s="336" t="str">
        <f t="shared" si="7"/>
        <v>6M</v>
      </c>
      <c r="Q14" s="337" t="str">
        <f t="shared" si="8"/>
        <v>obj_00c50#0000</v>
      </c>
      <c r="R14" s="97" t="b">
        <f t="shared" si="8"/>
        <v>1</v>
      </c>
      <c r="S14" s="337">
        <v>1</v>
      </c>
      <c r="T14" s="337">
        <v>1</v>
      </c>
      <c r="U14" s="97" t="str">
        <v>obj_00c50</v>
      </c>
      <c r="V14" s="97" t="str">
        <f>_xll.qlRateHelperQuoteName(U14)</f>
        <v>EUR_CURVE_DEP12M_6M</v>
      </c>
      <c r="W14" s="334" t="e">
        <f>_xll.qlRateHelperRate(U14,_xll.ohTrigger(Trigger,Trigger12M))</f>
        <v>#NUM!</v>
      </c>
      <c r="X14" s="334" t="str">
        <f>IFERROR(_xll.qlFuturesRateHelperConvexityAdjustment(U14,Trigger),"--")</f>
        <v>--</v>
      </c>
      <c r="Y14" s="98">
        <f>_xll.qlRateHelperEarliestDate(U14,Trigger)</f>
        <v>42244</v>
      </c>
      <c r="Z14" s="98">
        <f>_xll.qlRateHelperLatestDate(U14,Trigger)</f>
        <v>42429</v>
      </c>
      <c r="AA14" s="242" t="e">
        <v>#NUM!</v>
      </c>
      <c r="AE14" s="246"/>
      <c r="AZ14" s="97" t="s">
        <v>197</v>
      </c>
      <c r="BA14" s="98">
        <f>_xll.qlInterestRateIndexFixingDate(Currency&amp;"ibor"&amp;Tenor,BB14,Trigger)</f>
        <v>42258</v>
      </c>
      <c r="BB14" s="98">
        <f>_xll.qlCalendarAdvance(Calendar,BB13,AZ14,"f",,Trigger)</f>
        <v>42262</v>
      </c>
      <c r="BC14" s="98">
        <f>_xll.qlInterestRateIndexMaturity(Currency&amp;"ibor"&amp;Tenor,BB14,Trigger)</f>
        <v>42628</v>
      </c>
      <c r="BD14" s="242" t="e">
        <f>_xll.qlIndexFixing($AD$5,BA14,TRUE,_xll.ohTrigger(Trigger,Trigger12M))</f>
        <v>#NUM!</v>
      </c>
      <c r="BE14" s="242">
        <f>IFERROR(_xll.qlIndexFixing($BF$1,BA14,TRUE,_xll.ohTrigger(Trigger,Trigger12M)),#N/A)</f>
        <v>1.5760862169755989E-3</v>
      </c>
    </row>
    <row r="15" spans="1:58" s="80" customFormat="1" ht="11.25" customHeight="1" x14ac:dyDescent="0.2">
      <c r="A15" s="276" t="s">
        <v>233</v>
      </c>
      <c r="B15" s="337" t="str">
        <v>7M</v>
      </c>
      <c r="C15" s="279" t="str">
        <v>7M</v>
      </c>
      <c r="D15" s="278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77">
        <f t="shared" si="1"/>
        <v>2</v>
      </c>
      <c r="F15" s="278" t="s">
        <v>9</v>
      </c>
      <c r="G15" s="279" t="b">
        <v>1</v>
      </c>
      <c r="H15" s="280" t="s">
        <v>45</v>
      </c>
      <c r="I15" s="75">
        <v>1.5950000000000001E-3</v>
      </c>
      <c r="J15" s="75" t="str">
        <f>IFERROR(_xll.qlSimpleQuote(A15&amp;IF(LEFT(C15,1)="#","STUB",C15),I15,,Permanent,Trigger,TRUE),"--")</f>
        <v>DP7M#0000</v>
      </c>
      <c r="K15" s="75" t="str">
        <f t="shared" si="9"/>
        <v>EUR_CURVE_DEP12M_7M</v>
      </c>
      <c r="L15" s="281" t="str">
        <f>IFERROR(_xll.qlDepositRateHelper2(,IF(DataSelect="Reference",$J15,$K15),IF(RIGHT($D15,1)="N","1D",$D15),$E15,Calendar,$F15,$G15,$H15,,_xll.ohTrigger(Trigger,DataSelect)),"--")</f>
        <v>obj_00c76#0000</v>
      </c>
      <c r="M15" s="277" t="b">
        <f t="shared" si="6"/>
        <v>1</v>
      </c>
      <c r="N15" s="87"/>
      <c r="O15" s="336" t="str">
        <f t="shared" si="2"/>
        <v>DP</v>
      </c>
      <c r="P15" s="336" t="str">
        <f t="shared" si="7"/>
        <v>7M</v>
      </c>
      <c r="Q15" s="337" t="str">
        <f t="shared" si="8"/>
        <v>obj_00c76#0000</v>
      </c>
      <c r="R15" s="97" t="b">
        <f t="shared" si="8"/>
        <v>1</v>
      </c>
      <c r="S15" s="337">
        <v>1</v>
      </c>
      <c r="T15" s="337">
        <v>1</v>
      </c>
      <c r="U15" s="97" t="str">
        <v>obj_00c6a</v>
      </c>
      <c r="V15" s="97" t="str">
        <f>_xll.qlRateHelperQuoteName(U15)</f>
        <v>STUB12M</v>
      </c>
      <c r="W15" s="334" t="e">
        <f>_xll.qlRateHelperRate(U15,_xll.ohTrigger(Trigger,Trigger12M))</f>
        <v>#NUM!</v>
      </c>
      <c r="X15" s="334" t="str">
        <f>IFERROR(_xll.qlFuturesRateHelperConvexityAdjustment(U15,Trigger),"--")</f>
        <v>--</v>
      </c>
      <c r="Y15" s="98">
        <f>_xll.qlRateHelperEarliestDate(U15,Trigger)</f>
        <v>42244</v>
      </c>
      <c r="Z15" s="98">
        <f>_xll.qlRateHelperLatestDate(U15,Trigger)</f>
        <v>42445</v>
      </c>
      <c r="AA15" s="242" t="e">
        <v>#NUM!</v>
      </c>
      <c r="AE15" s="246"/>
      <c r="AZ15" s="97" t="s">
        <v>197</v>
      </c>
      <c r="BA15" s="98">
        <f>_xll.qlInterestRateIndexFixingDate(Currency&amp;"ibor"&amp;Tenor,BB15,Trigger)</f>
        <v>42261</v>
      </c>
      <c r="BB15" s="98">
        <f>_xll.qlCalendarAdvance(Calendar,BB14,AZ15,"f",,Trigger)</f>
        <v>42263</v>
      </c>
      <c r="BC15" s="98">
        <f>_xll.qlInterestRateIndexMaturity(Currency&amp;"ibor"&amp;Tenor,BB15,Trigger)</f>
        <v>42629</v>
      </c>
      <c r="BD15" s="242" t="e">
        <f>_xll.qlIndexFixing($AD$5,BA15,TRUE,_xll.ohTrigger(Trigger,Trigger12M))</f>
        <v>#NUM!</v>
      </c>
      <c r="BE15" s="242">
        <f>IFERROR(_xll.qlIndexFixing($BF$1,BA15,TRUE,_xll.ohTrigger(Trigger,Trigger12M)),#N/A)</f>
        <v>1.5750433160150357E-3</v>
      </c>
    </row>
    <row r="16" spans="1:58" s="80" customFormat="1" ht="11.25" customHeight="1" x14ac:dyDescent="0.2">
      <c r="A16" s="276" t="s">
        <v>233</v>
      </c>
      <c r="B16" s="337" t="str">
        <v>8M</v>
      </c>
      <c r="C16" s="279" t="str">
        <v>#20160316</v>
      </c>
      <c r="D16" s="278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77">
        <f t="shared" si="1"/>
        <v>2</v>
      </c>
      <c r="F16" s="278" t="s">
        <v>9</v>
      </c>
      <c r="G16" s="279" t="b">
        <v>1</v>
      </c>
      <c r="H16" s="280" t="s">
        <v>45</v>
      </c>
      <c r="I16" s="75">
        <v>1.480414E-3</v>
      </c>
      <c r="J16" s="75" t="str">
        <f>IFERROR(_xll.qlSimpleQuote(A16&amp;IF(LEFT(C16,1)="#","STUB",C16),I16,,Permanent,Trigger,TRUE),"--")</f>
        <v>DPSTUB#0000</v>
      </c>
      <c r="K16" s="75" t="str">
        <f t="shared" si="9"/>
        <v>EUR_CURVE_DEP12M_8M</v>
      </c>
      <c r="L16" s="281" t="str">
        <f>IFERROR(_xll.qlDepositRateHelper2(,IF(DataSelect="Reference",$J16,$K16),IF(RIGHT($D16,1)="N","1D",$D16),$E16,Calendar,$F16,$G16,$H16,,_xll.ohTrigger(Trigger,DataSelect)),"--")</f>
        <v>obj_00c59#0000</v>
      </c>
      <c r="M16" s="277" t="b">
        <f t="shared" si="6"/>
        <v>1</v>
      </c>
      <c r="N16" s="87"/>
      <c r="O16" s="336" t="str">
        <f t="shared" si="2"/>
        <v>DP</v>
      </c>
      <c r="P16" s="336" t="str">
        <f t="shared" si="7"/>
        <v>8M</v>
      </c>
      <c r="Q16" s="337" t="str">
        <f t="shared" si="8"/>
        <v>obj_00c59#0000</v>
      </c>
      <c r="R16" s="97" t="b">
        <f t="shared" si="8"/>
        <v>1</v>
      </c>
      <c r="S16" s="337">
        <v>1</v>
      </c>
      <c r="T16" s="337">
        <v>1</v>
      </c>
      <c r="U16" s="97" t="str">
        <v>obj_00bda</v>
      </c>
      <c r="V16" s="97" t="str">
        <f>_xll.qlRateHelperQuoteName(U16)</f>
        <v>EUR_CURVE_FUT12M_H6</v>
      </c>
      <c r="W16" s="334" t="e">
        <f>_xll.qlRateHelperRate(U16,_xll.ohTrigger(Trigger,Trigger12M))</f>
        <v>#NUM!</v>
      </c>
      <c r="X16" s="334">
        <f>IFERROR(_xll.qlFuturesRateHelperConvexityAdjustment(U16,Trigger),"--")</f>
        <v>0</v>
      </c>
      <c r="Y16" s="98">
        <f>_xll.qlRateHelperEarliestDate(U16,Trigger)</f>
        <v>42445</v>
      </c>
      <c r="Z16" s="98">
        <f>_xll.qlRateHelperLatestDate(U16,Trigger)</f>
        <v>42537</v>
      </c>
      <c r="AA16" s="242" t="e">
        <v>#NUM!</v>
      </c>
      <c r="AE16" s="246"/>
      <c r="AZ16" s="97" t="s">
        <v>197</v>
      </c>
      <c r="BA16" s="98">
        <f>_xll.qlInterestRateIndexFixingDate(Currency&amp;"ibor"&amp;Tenor,BB16,Trigger)</f>
        <v>42262</v>
      </c>
      <c r="BB16" s="98">
        <f>_xll.qlCalendarAdvance(Calendar,BB15,AZ16,"f",,Trigger)</f>
        <v>42264</v>
      </c>
      <c r="BC16" s="98">
        <f>_xll.qlInterestRateIndexMaturity(Currency&amp;"ibor"&amp;Tenor,BB16,Trigger)</f>
        <v>42632</v>
      </c>
      <c r="BD16" s="242" t="e">
        <f>_xll.qlIndexFixing($AD$5,BA16,TRUE,_xll.ohTrigger(Trigger,Trigger12M))</f>
        <v>#NUM!</v>
      </c>
      <c r="BE16" s="242">
        <f>IFERROR(_xll.qlIndexFixing($BF$1,BA16,TRUE,_xll.ohTrigger(Trigger,Trigger12M)),#N/A)</f>
        <v>1.5734444854970352E-3</v>
      </c>
    </row>
    <row r="17" spans="1:57" s="80" customFormat="1" ht="11.25" customHeight="1" x14ac:dyDescent="0.2">
      <c r="A17" s="276" t="s">
        <v>233</v>
      </c>
      <c r="B17" s="337" t="str">
        <v>9M</v>
      </c>
      <c r="C17" s="279" t="e">
        <v>#N/A</v>
      </c>
      <c r="D17" s="278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77">
        <f t="shared" si="1"/>
        <v>2</v>
      </c>
      <c r="F17" s="278" t="s">
        <v>9</v>
      </c>
      <c r="G17" s="279" t="b">
        <v>1</v>
      </c>
      <c r="H17" s="280" t="s">
        <v>45</v>
      </c>
      <c r="I17" s="75" t="e">
        <v>#N/A</v>
      </c>
      <c r="J17" s="75" t="str">
        <f>IFERROR(_xll.qlSimpleQuote(A17&amp;IF(LEFT(C17,1)="#","STUB",C17),I17,,Permanent,Trigger,TRUE),"--")</f>
        <v>--</v>
      </c>
      <c r="K17" s="75" t="str">
        <f t="shared" si="9"/>
        <v>EUR_CURVE_DEP12M_9M</v>
      </c>
      <c r="L17" s="281" t="str">
        <f>IFERROR(_xll.qlDepositRateHelper2(,IF(DataSelect="Reference",$J17,$K17),IF(RIGHT($D17,1)="N","1D",$D17),$E17,Calendar,$F17,$G17,$H17,,_xll.ohTrigger(Trigger,DataSelect)),"--")</f>
        <v>obj_00c64#0000</v>
      </c>
      <c r="M17" s="277" t="b">
        <f t="shared" si="6"/>
        <v>1</v>
      </c>
      <c r="N17" s="87"/>
      <c r="O17" s="336" t="str">
        <f t="shared" si="2"/>
        <v>DP</v>
      </c>
      <c r="P17" s="336" t="str">
        <f t="shared" si="7"/>
        <v>9M</v>
      </c>
      <c r="Q17" s="337" t="str">
        <f t="shared" si="8"/>
        <v>obj_00c64#0000</v>
      </c>
      <c r="R17" s="97" t="b">
        <f t="shared" si="8"/>
        <v>1</v>
      </c>
      <c r="S17" s="337">
        <v>1</v>
      </c>
      <c r="T17" s="337">
        <v>1</v>
      </c>
      <c r="U17" s="97" t="str">
        <v>obj_00ba8</v>
      </c>
      <c r="V17" s="97" t="str">
        <f>_xll.qlRateHelperQuoteName(U17)</f>
        <v>EUR_CURVE_FUT12M_M6</v>
      </c>
      <c r="W17" s="334" t="e">
        <f>_xll.qlRateHelperRate(U17,_xll.ohTrigger(Trigger,Trigger12M))</f>
        <v>#NUM!</v>
      </c>
      <c r="X17" s="334">
        <f>IFERROR(_xll.qlFuturesRateHelperConvexityAdjustment(U17,Trigger),"--")</f>
        <v>-2.5000000000000002E-6</v>
      </c>
      <c r="Y17" s="98">
        <f>_xll.qlRateHelperEarliestDate(U17,Trigger)</f>
        <v>42536</v>
      </c>
      <c r="Z17" s="98">
        <f>_xll.qlRateHelperLatestDate(U17,Trigger)</f>
        <v>42628</v>
      </c>
      <c r="AA17" s="242" t="e">
        <v>#NUM!</v>
      </c>
      <c r="AE17" s="246"/>
      <c r="AZ17" s="97" t="s">
        <v>197</v>
      </c>
      <c r="BA17" s="98">
        <f>_xll.qlInterestRateIndexFixingDate(Currency&amp;"ibor"&amp;Tenor,BB17,Trigger)</f>
        <v>42263</v>
      </c>
      <c r="BB17" s="98">
        <f>_xll.qlCalendarAdvance(Calendar,BB16,AZ17,"f",,Trigger)</f>
        <v>42265</v>
      </c>
      <c r="BC17" s="98">
        <f>_xll.qlInterestRateIndexMaturity(Currency&amp;"ibor"&amp;Tenor,BB17,Trigger)</f>
        <v>42632</v>
      </c>
      <c r="BD17" s="242" t="e">
        <f>_xll.qlIndexFixing($AD$5,BA17,TRUE,_xll.ohTrigger(Trigger,Trigger12M))</f>
        <v>#NUM!</v>
      </c>
      <c r="BE17" s="242">
        <f>IFERROR(_xll.qlIndexFixing($BF$1,BA17,TRUE,_xll.ohTrigger(Trigger,Trigger12M)),#N/A)</f>
        <v>1.572913194136249E-3</v>
      </c>
    </row>
    <row r="18" spans="1:57" s="80" customFormat="1" ht="11.25" customHeight="1" x14ac:dyDescent="0.2">
      <c r="A18" s="276" t="s">
        <v>233</v>
      </c>
      <c r="B18" s="337" t="str">
        <v>10M</v>
      </c>
      <c r="C18" s="279" t="e">
        <v>#N/A</v>
      </c>
      <c r="D18" s="278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77">
        <f t="shared" si="1"/>
        <v>2</v>
      </c>
      <c r="F18" s="278" t="s">
        <v>9</v>
      </c>
      <c r="G18" s="279" t="b">
        <v>1</v>
      </c>
      <c r="H18" s="280" t="s">
        <v>45</v>
      </c>
      <c r="I18" s="75" t="e">
        <v>#N/A</v>
      </c>
      <c r="J18" s="75" t="str">
        <f>IFERROR(_xll.qlSimpleQuote(A18&amp;IF(LEFT(C18,1)="#","STUB",C18),I18,,Permanent,Trigger,TRUE),"--")</f>
        <v>--</v>
      </c>
      <c r="K18" s="75" t="str">
        <f t="shared" si="9"/>
        <v>EUR_CURVE_DEP12M_10M</v>
      </c>
      <c r="L18" s="281" t="str">
        <f>IFERROR(_xll.qlDepositRateHelper2(,IF(DataSelect="Reference",$J18,$K18),IF(RIGHT($D18,1)="N","1D",$D18),$E18,Calendar,$F18,$G18,$H18,,_xll.ohTrigger(Trigger,DataSelect)),"--")</f>
        <v>obj_00c73#0000</v>
      </c>
      <c r="M18" s="277" t="b">
        <f t="shared" si="6"/>
        <v>1</v>
      </c>
      <c r="N18" s="89"/>
      <c r="O18" s="336" t="str">
        <f t="shared" si="2"/>
        <v>DP</v>
      </c>
      <c r="P18" s="336" t="str">
        <f t="shared" si="7"/>
        <v>10M</v>
      </c>
      <c r="Q18" s="337" t="str">
        <f t="shared" si="8"/>
        <v>obj_00c73#0000</v>
      </c>
      <c r="R18" s="97" t="b">
        <f t="shared" si="8"/>
        <v>1</v>
      </c>
      <c r="S18" s="337">
        <v>1</v>
      </c>
      <c r="T18" s="337">
        <v>1</v>
      </c>
      <c r="U18" s="97" t="str">
        <v>obj_00bde</v>
      </c>
      <c r="V18" s="97" t="str">
        <f>_xll.qlRateHelperQuoteName(U18)</f>
        <v>EUR_CURVE_FUT12M_U6</v>
      </c>
      <c r="W18" s="334" t="e">
        <f>_xll.qlRateHelperRate(U18,_xll.ohTrigger(Trigger,Trigger12M))</f>
        <v>#NUM!</v>
      </c>
      <c r="X18" s="334">
        <f>IFERROR(_xll.qlFuturesRateHelperConvexityAdjustment(U18,Trigger),"--")</f>
        <v>-2.5000000000000002E-6</v>
      </c>
      <c r="Y18" s="98">
        <f>_xll.qlRateHelperEarliestDate(U18,Trigger)</f>
        <v>42634</v>
      </c>
      <c r="Z18" s="98">
        <f>_xll.qlRateHelperLatestDate(U18,Trigger)</f>
        <v>42725</v>
      </c>
      <c r="AA18" s="242" t="e">
        <v>#NUM!</v>
      </c>
      <c r="AE18" s="255"/>
      <c r="AZ18" s="97" t="s">
        <v>197</v>
      </c>
      <c r="BA18" s="98">
        <f>_xll.qlInterestRateIndexFixingDate(Currency&amp;"ibor"&amp;Tenor,BB18,Trigger)</f>
        <v>42264</v>
      </c>
      <c r="BB18" s="98">
        <f>_xll.qlCalendarAdvance(Calendar,BB17,AZ18,"f",,Trigger)</f>
        <v>42268</v>
      </c>
      <c r="BC18" s="98">
        <f>_xll.qlInterestRateIndexMaturity(Currency&amp;"ibor"&amp;Tenor,BB18,Trigger)</f>
        <v>42634</v>
      </c>
      <c r="BD18" s="242" t="e">
        <f>_xll.qlIndexFixing($AD$5,BA18,TRUE,_xll.ohTrigger(Trigger,Trigger12M))</f>
        <v>#NUM!</v>
      </c>
      <c r="BE18" s="242">
        <f>IFERROR(_xll.qlIndexFixing($BF$1,BA18,TRUE,_xll.ohTrigger(Trigger,Trigger12M)),#N/A)</f>
        <v>1.5710501540227128E-3</v>
      </c>
    </row>
    <row r="19" spans="1:57" s="80" customFormat="1" ht="11.25" customHeight="1" x14ac:dyDescent="0.2">
      <c r="A19" s="276" t="s">
        <v>233</v>
      </c>
      <c r="B19" s="337" t="str">
        <v>11M</v>
      </c>
      <c r="C19" s="279" t="e">
        <v>#N/A</v>
      </c>
      <c r="D19" s="278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77">
        <f t="shared" si="1"/>
        <v>2</v>
      </c>
      <c r="F19" s="278" t="s">
        <v>9</v>
      </c>
      <c r="G19" s="279" t="b">
        <v>1</v>
      </c>
      <c r="H19" s="280" t="s">
        <v>45</v>
      </c>
      <c r="I19" s="75" t="e">
        <v>#N/A</v>
      </c>
      <c r="J19" s="75" t="str">
        <f>IFERROR(_xll.qlSimpleQuote(A19&amp;IF(LEFT(C19,1)="#","STUB",C19),I19,,Permanent,Trigger,TRUE),"--")</f>
        <v>--</v>
      </c>
      <c r="K19" s="75" t="str">
        <f t="shared" si="9"/>
        <v>EUR_CURVE_DEP12M_11M</v>
      </c>
      <c r="L19" s="281" t="str">
        <f>IFERROR(_xll.qlDepositRateHelper2(,IF(DataSelect="Reference",$J19,$K19),IF(RIGHT($D19,1)="N","1D",$D19),$E19,Calendar,$F19,$G19,$H19,,_xll.ohTrigger(Trigger,DataSelect)),"--")</f>
        <v>obj_00c4b#0000</v>
      </c>
      <c r="M19" s="277" t="b">
        <f t="shared" si="6"/>
        <v>1</v>
      </c>
      <c r="N19" s="87"/>
      <c r="O19" s="336" t="str">
        <f t="shared" si="2"/>
        <v>DP</v>
      </c>
      <c r="P19" s="336" t="str">
        <f t="shared" si="7"/>
        <v>11M</v>
      </c>
      <c r="Q19" s="337" t="str">
        <f t="shared" si="8"/>
        <v>obj_00c4b#0000</v>
      </c>
      <c r="R19" s="97" t="b">
        <f t="shared" si="8"/>
        <v>1</v>
      </c>
      <c r="S19" s="337">
        <v>1</v>
      </c>
      <c r="T19" s="337">
        <v>1</v>
      </c>
      <c r="U19" s="97" t="str">
        <v>obj_00bdc</v>
      </c>
      <c r="V19" s="97" t="str">
        <f>_xll.qlRateHelperQuoteName(U19)</f>
        <v>EUR_CURVE_FUT12M_Z6</v>
      </c>
      <c r="W19" s="334" t="e">
        <f>_xll.qlRateHelperRate(U19,_xll.ohTrigger(Trigger,Trigger12M))</f>
        <v>#NUM!</v>
      </c>
      <c r="X19" s="334">
        <f>IFERROR(_xll.qlFuturesRateHelperConvexityAdjustment(U19,Trigger),"--")</f>
        <v>0</v>
      </c>
      <c r="Y19" s="98">
        <f>_xll.qlRateHelperEarliestDate(U19,Trigger)</f>
        <v>42725</v>
      </c>
      <c r="Z19" s="98">
        <f>_xll.qlRateHelperLatestDate(U19,Trigger)</f>
        <v>42815</v>
      </c>
      <c r="AA19" s="242" t="e">
        <v>#NUM!</v>
      </c>
      <c r="AE19" s="255"/>
      <c r="AZ19" s="97" t="s">
        <v>197</v>
      </c>
      <c r="BA19" s="98">
        <f>_xll.qlInterestRateIndexFixingDate(Currency&amp;"ibor"&amp;Tenor,BB19,Trigger)</f>
        <v>42265</v>
      </c>
      <c r="BB19" s="98">
        <f>_xll.qlCalendarAdvance(Calendar,BB18,AZ19,"f",,Trigger)</f>
        <v>42269</v>
      </c>
      <c r="BC19" s="98">
        <f>_xll.qlInterestRateIndexMaturity(Currency&amp;"ibor"&amp;Tenor,BB19,Trigger)</f>
        <v>42635</v>
      </c>
      <c r="BD19" s="242" t="e">
        <f>_xll.qlIndexFixing($AD$5,BA19,TRUE,_xll.ohTrigger(Trigger,Trigger12M))</f>
        <v>#NUM!</v>
      </c>
      <c r="BE19" s="242">
        <f>IFERROR(_xll.qlIndexFixing($BF$1,BA19,TRUE,_xll.ohTrigger(Trigger,Trigger12M)),#N/A)</f>
        <v>1.5705383038842641E-3</v>
      </c>
    </row>
    <row r="20" spans="1:57" s="80" customFormat="1" ht="11.25" customHeight="1" x14ac:dyDescent="0.2">
      <c r="A20" s="276" t="s">
        <v>233</v>
      </c>
      <c r="B20" s="337" t="str">
        <v>12M</v>
      </c>
      <c r="C20" s="279" t="e">
        <v>#N/A</v>
      </c>
      <c r="D20" s="278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77">
        <f t="shared" si="1"/>
        <v>2</v>
      </c>
      <c r="F20" s="278" t="s">
        <v>9</v>
      </c>
      <c r="G20" s="279" t="b">
        <v>1</v>
      </c>
      <c r="H20" s="280" t="s">
        <v>45</v>
      </c>
      <c r="I20" s="75" t="e">
        <v>#N/A</v>
      </c>
      <c r="J20" s="75" t="str">
        <f>IFERROR(_xll.qlSimpleQuote(A20&amp;IF(LEFT(C20,1)="#","STUB",C20),I20,,Permanent,Trigger,TRUE),"--")</f>
        <v>--</v>
      </c>
      <c r="K20" s="75" t="str">
        <f t="shared" si="9"/>
        <v>EUR_CURVE_DEP12M_12M</v>
      </c>
      <c r="L20" s="281" t="str">
        <f>IFERROR(_xll.qlDepositRateHelper2(,IF(DataSelect="Reference",$J20,$K20),IF(RIGHT($D20,1)="N","1D",$D20),$E20,Calendar,$F20,$G20,$H20,,_xll.ohTrigger(Trigger,DataSelect)),"--")</f>
        <v>obj_00c61#0000</v>
      </c>
      <c r="M20" s="277" t="b">
        <f t="shared" si="6"/>
        <v>1</v>
      </c>
      <c r="N20" s="87"/>
      <c r="O20" s="336" t="str">
        <f t="shared" ref="O20:O21" si="10">A20</f>
        <v>DP</v>
      </c>
      <c r="P20" s="336" t="str">
        <f t="shared" ref="P20:P21" si="11">D20</f>
        <v>12M</v>
      </c>
      <c r="Q20" s="337" t="str">
        <f t="shared" ref="Q20:Q21" si="12">L20</f>
        <v>obj_00c61#0000</v>
      </c>
      <c r="R20" s="97" t="b">
        <f t="shared" ref="R20:R21" si="13">M20</f>
        <v>1</v>
      </c>
      <c r="S20" s="337">
        <v>1</v>
      </c>
      <c r="T20" s="337">
        <v>1</v>
      </c>
      <c r="U20" s="97" t="str">
        <v>obj_00c2d</v>
      </c>
      <c r="V20" s="97" t="str">
        <f>_xll.qlRateHelperQuoteName(U20)</f>
        <v>EUR_CURVE_FUT12M_H7</v>
      </c>
      <c r="W20" s="334" t="e">
        <f>_xll.qlRateHelperRate(U20,_xll.ohTrigger(Trigger,Trigger12M))</f>
        <v>#NUM!</v>
      </c>
      <c r="X20" s="334">
        <f>IFERROR(_xll.qlFuturesRateHelperConvexityAdjustment(U20,Trigger),"--")</f>
        <v>0</v>
      </c>
      <c r="Y20" s="98">
        <f>_xll.qlRateHelperEarliestDate(U20,Trigger)</f>
        <v>42809</v>
      </c>
      <c r="Z20" s="98">
        <f>_xll.qlRateHelperLatestDate(U20,Trigger)</f>
        <v>42901</v>
      </c>
      <c r="AA20" s="242" t="e">
        <v>#NUM!</v>
      </c>
      <c r="AE20" s="255"/>
      <c r="AZ20" s="97" t="s">
        <v>197</v>
      </c>
      <c r="BA20" s="98">
        <f>_xll.qlInterestRateIndexFixingDate(Currency&amp;"ibor"&amp;Tenor,BB20,Trigger)</f>
        <v>42268</v>
      </c>
      <c r="BB20" s="98">
        <f>_xll.qlCalendarAdvance(Calendar,BB19,AZ20,"f",,Trigger)</f>
        <v>42270</v>
      </c>
      <c r="BC20" s="98">
        <f>_xll.qlInterestRateIndexMaturity(Currency&amp;"ibor"&amp;Tenor,BB20,Trigger)</f>
        <v>42636</v>
      </c>
      <c r="BD20" s="242" t="e">
        <f>_xll.qlIndexFixing($AD$5,BA20,TRUE,_xll.ohTrigger(Trigger,Trigger12M))</f>
        <v>#NUM!</v>
      </c>
      <c r="BE20" s="242">
        <f>IFERROR(_xll.qlIndexFixing($BF$1,BA20,TRUE,_xll.ohTrigger(Trigger,Trigger12M)),#N/A)</f>
        <v>1.5701364781251495E-3</v>
      </c>
    </row>
    <row r="21" spans="1:57" s="80" customFormat="1" ht="11.25" customHeight="1" x14ac:dyDescent="0.2">
      <c r="A21" s="282" t="s">
        <v>233</v>
      </c>
      <c r="B21" s="343" t="str">
        <f t="array" ref="B21">_xll.ohFilter(Quote!AI22:AI120,Quote!AH22:AH120="DP")</f>
        <v>#20160316</v>
      </c>
      <c r="C21" s="285" t="e">
        <v>#N/A</v>
      </c>
      <c r="D21" s="284" t="str">
        <f>_xll.qlCalendarBusinessDaysBetween(Calendar,Settlementdate,DATE(RIGHT(LEFT(B21,5),4),LEFT(RIGHT(B21,4),2),RIGHT(B21,2)),,TRUE,Trigger)-1&amp;"D"</f>
        <v>141D</v>
      </c>
      <c r="E21" s="283">
        <f t="shared" si="1"/>
        <v>2</v>
      </c>
      <c r="F21" s="284" t="s">
        <v>9</v>
      </c>
      <c r="G21" s="285" t="b">
        <v>1</v>
      </c>
      <c r="H21" s="286" t="s">
        <v>45</v>
      </c>
      <c r="I21" s="6">
        <f t="array" ref="I21">_xll.ohFilter(PastedValue!AV20:AV80,PastedValue!AO20:AO80="Dp")/100</f>
        <v>0</v>
      </c>
      <c r="J21" s="6" t="str">
        <f>IFERROR(_xll.qlSimpleQuote(A21&amp;IF(LEFT(C21,1)="#","STUB",C21),I21,,Permanent,Trigger,TRUE),"--")</f>
        <v>--</v>
      </c>
      <c r="K21" s="6" t="str">
        <f>IF(LEFT(B21,1)="#","STUB12M",Currency&amp;"_CURVE_DEP12M_"&amp;B21)</f>
        <v>STUB12M</v>
      </c>
      <c r="L21" s="376" t="str">
        <f>IFERROR(_xll.qlDepositRateHelper2(,IF(DataSelect="Reference",$J21,$K21),IF(RIGHT($D21,1)="N","1D",$D21),$E21,Calendar,$F21,$G21,$H21,,_xll.ohTrigger(Trigger,DataSelect)),"--")</f>
        <v>obj_00c6a#0000</v>
      </c>
      <c r="M21" s="283" t="b">
        <f t="shared" si="6"/>
        <v>1</v>
      </c>
      <c r="N21" s="87"/>
      <c r="O21" s="336" t="str">
        <f t="shared" si="10"/>
        <v>DP</v>
      </c>
      <c r="P21" s="336" t="str">
        <f t="shared" si="11"/>
        <v>141D</v>
      </c>
      <c r="Q21" s="337" t="str">
        <f t="shared" si="12"/>
        <v>obj_00c6a#0000</v>
      </c>
      <c r="R21" s="97" t="b">
        <f t="shared" si="13"/>
        <v>1</v>
      </c>
      <c r="S21" s="337">
        <v>1</v>
      </c>
      <c r="T21" s="337">
        <v>1</v>
      </c>
      <c r="U21" s="97" t="str">
        <v>obj_00c37</v>
      </c>
      <c r="V21" s="97" t="str">
        <f>_xll.qlRateHelperQuoteName(U21)</f>
        <v>EUR_CURVE_FUT12M_M7</v>
      </c>
      <c r="W21" s="334" t="e">
        <f>_xll.qlRateHelperRate(U21,_xll.ohTrigger(Trigger,Trigger12M))</f>
        <v>#NUM!</v>
      </c>
      <c r="X21" s="334">
        <f>IFERROR(_xll.qlFuturesRateHelperConvexityAdjustment(U21,Trigger),"--")</f>
        <v>1.7500000000000002E-5</v>
      </c>
      <c r="Y21" s="98">
        <f>_xll.qlRateHelperEarliestDate(U21,Trigger)</f>
        <v>42907</v>
      </c>
      <c r="Z21" s="98">
        <f>_xll.qlRateHelperLatestDate(U21,Trigger)</f>
        <v>42999</v>
      </c>
      <c r="AA21" s="242" t="e">
        <v>#NUM!</v>
      </c>
      <c r="AE21" s="255"/>
      <c r="AZ21" s="97" t="s">
        <v>197</v>
      </c>
      <c r="BA21" s="98">
        <f>_xll.qlInterestRateIndexFixingDate(Currency&amp;"ibor"&amp;Tenor,BB21,Trigger)</f>
        <v>42269</v>
      </c>
      <c r="BB21" s="98">
        <f>_xll.qlCalendarAdvance(Calendar,BB20,AZ21,"f",,Trigger)</f>
        <v>42271</v>
      </c>
      <c r="BC21" s="98">
        <f>_xll.qlInterestRateIndexMaturity(Currency&amp;"ibor"&amp;Tenor,BB21,Trigger)</f>
        <v>42639</v>
      </c>
      <c r="BD21" s="242" t="e">
        <f>_xll.qlIndexFixing($AD$5,BA21,TRUE,_xll.ohTrigger(Trigger,Trigger12M))</f>
        <v>#NUM!</v>
      </c>
      <c r="BE21" s="242">
        <f>IFERROR(_xll.qlIndexFixing($BF$1,BA21,TRUE,_xll.ohTrigger(Trigger,Trigger12M)),#N/A)</f>
        <v>1.5707346229222657E-3</v>
      </c>
    </row>
    <row r="22" spans="1:57" s="80" customFormat="1" ht="11.25" customHeight="1" x14ac:dyDescent="0.2">
      <c r="N22" s="87"/>
      <c r="O22" s="338" t="str">
        <f t="shared" ref="O22:O29" si="14">A24</f>
        <v>SF</v>
      </c>
      <c r="P22" s="338" t="str">
        <f t="shared" ref="P22:P29" si="15">E24</f>
        <v>H6</v>
      </c>
      <c r="Q22" s="339" t="str">
        <f t="shared" ref="Q22:R29" si="16">L24</f>
        <v>obj_00bda#0000</v>
      </c>
      <c r="R22" s="95" t="b">
        <f t="shared" si="16"/>
        <v>1</v>
      </c>
      <c r="S22" s="323">
        <v>1</v>
      </c>
      <c r="T22" s="323">
        <v>1</v>
      </c>
      <c r="U22" s="97" t="str">
        <v>obj_00be0</v>
      </c>
      <c r="V22" s="97" t="str">
        <f>_xll.qlRateHelperQuoteName(U22)</f>
        <v>EUR_CURVE_12M_3Y</v>
      </c>
      <c r="W22" s="334" t="e">
        <f>_xll.qlRateHelperRate(U22,_xll.ohTrigger(Trigger,Trigger12M))</f>
        <v>#NUM!</v>
      </c>
      <c r="X22" s="334" t="str">
        <f>IFERROR(_xll.qlFuturesRateHelperConvexityAdjustment(U22,Trigger),"--")</f>
        <v>--</v>
      </c>
      <c r="Y22" s="98">
        <f>_xll.qlRateHelperEarliestDate(U22,Trigger)</f>
        <v>42244</v>
      </c>
      <c r="Z22" s="98">
        <f>_xll.qlRateHelperLatestDate(U22,Trigger)</f>
        <v>43340</v>
      </c>
      <c r="AA22" s="242" t="e">
        <v>#NUM!</v>
      </c>
      <c r="AE22" s="255"/>
      <c r="AZ22" s="97" t="s">
        <v>197</v>
      </c>
      <c r="BA22" s="98">
        <f>_xll.qlInterestRateIndexFixingDate(Currency&amp;"ibor"&amp;Tenor,BB22,Trigger)</f>
        <v>42270</v>
      </c>
      <c r="BB22" s="98">
        <f>_xll.qlCalendarAdvance(Calendar,BB21,AZ22,"f",,Trigger)</f>
        <v>42272</v>
      </c>
      <c r="BC22" s="98">
        <f>_xll.qlInterestRateIndexMaturity(Currency&amp;"ibor"&amp;Tenor,BB22,Trigger)</f>
        <v>42639</v>
      </c>
      <c r="BD22" s="242" t="e">
        <f>_xll.qlIndexFixing($AD$5,BA22,TRUE,_xll.ohTrigger(Trigger,Trigger12M))</f>
        <v>#NUM!</v>
      </c>
      <c r="BE22" s="242">
        <f>IFERROR(_xll.qlIndexFixing($BF$1,BA22,TRUE,_xll.ohTrigger(Trigger,Trigger12M)),#N/A)</f>
        <v>1.5701959610664195E-3</v>
      </c>
    </row>
    <row r="23" spans="1:57" s="80" customFormat="1" ht="11.25" customHeight="1" x14ac:dyDescent="0.2">
      <c r="A23" s="305" t="s">
        <v>12</v>
      </c>
      <c r="B23" s="305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/>
      <c r="K23" s="61" t="s">
        <v>243</v>
      </c>
      <c r="L23" s="61" t="s">
        <v>38</v>
      </c>
      <c r="M23" s="61" t="s">
        <v>42</v>
      </c>
      <c r="N23" s="87"/>
      <c r="O23" s="336" t="str">
        <f t="shared" si="14"/>
        <v>SF</v>
      </c>
      <c r="P23" s="336" t="str">
        <f t="shared" si="15"/>
        <v>M6</v>
      </c>
      <c r="Q23" s="340" t="str">
        <f t="shared" si="16"/>
        <v>obj_00ba8#0000</v>
      </c>
      <c r="R23" s="97" t="b">
        <f t="shared" si="16"/>
        <v>1</v>
      </c>
      <c r="S23" s="337">
        <v>1</v>
      </c>
      <c r="T23" s="337">
        <v>1</v>
      </c>
      <c r="U23" s="97" t="str">
        <v>obj_00bce</v>
      </c>
      <c r="V23" s="97" t="str">
        <f>_xll.qlRateHelperQuoteName(U23)</f>
        <v>EUR_CURVE_12M_4Y</v>
      </c>
      <c r="W23" s="334" t="e">
        <f>_xll.qlRateHelperRate(U23,_xll.ohTrigger(Trigger,Trigger12M))</f>
        <v>#NUM!</v>
      </c>
      <c r="X23" s="334" t="str">
        <f>IFERROR(_xll.qlFuturesRateHelperConvexityAdjustment(U23,Trigger),"--")</f>
        <v>--</v>
      </c>
      <c r="Y23" s="98">
        <f>_xll.qlRateHelperEarliestDate(U23,Trigger)</f>
        <v>42244</v>
      </c>
      <c r="Z23" s="98">
        <f>_xll.qlRateHelperLatestDate(U23,Trigger)</f>
        <v>43705</v>
      </c>
      <c r="AA23" s="242" t="e">
        <v>#NUM!</v>
      </c>
      <c r="AE23" s="255"/>
      <c r="AZ23" s="97" t="s">
        <v>197</v>
      </c>
      <c r="BA23" s="98">
        <f>_xll.qlInterestRateIndexFixingDate(Currency&amp;"ibor"&amp;Tenor,BB23,Trigger)</f>
        <v>42271</v>
      </c>
      <c r="BB23" s="98">
        <f>_xll.qlCalendarAdvance(Calendar,BB22,AZ23,"f",,Trigger)</f>
        <v>42275</v>
      </c>
      <c r="BC23" s="98">
        <f>_xll.qlInterestRateIndexMaturity(Currency&amp;"ibor"&amp;Tenor,BB23,Trigger)</f>
        <v>42641</v>
      </c>
      <c r="BD23" s="242" t="e">
        <f>_xll.qlIndexFixing($AD$5,BA23,TRUE,_xll.ohTrigger(Trigger,Trigger12M))</f>
        <v>#NUM!</v>
      </c>
      <c r="BE23" s="242">
        <f>IFERROR(_xll.qlIndexFixing($BF$1,BA23,TRUE,_xll.ohTrigger(Trigger,Trigger12M)),#N/A)</f>
        <v>1.5699999999999549E-3</v>
      </c>
    </row>
    <row r="24" spans="1:57" s="80" customFormat="1" ht="11.25" customHeight="1" x14ac:dyDescent="0.2">
      <c r="A24" s="290" t="s">
        <v>234</v>
      </c>
      <c r="B24" s="95" t="s">
        <v>240</v>
      </c>
      <c r="C24" s="291" t="str">
        <f t="array" ref="C24:C31">_xll.ohFilter(Quote!AI4:AI102,Quote!AH4:AH102="SF")</f>
        <v>H6</v>
      </c>
      <c r="D24" s="292" t="str">
        <f t="array" ref="D24:D31">_xll.qlIMMcode(_xll.ohFilter(PastedValue!AP2:AP62,PastedValue!AO2:AO62="Sf"),Trigger)</f>
        <v>H6</v>
      </c>
      <c r="E24" s="293" t="str">
        <f t="shared" ref="E24:E31" si="17">IF(DataSelect="Mx_Live",$C24,$D24)</f>
        <v>H6</v>
      </c>
      <c r="F24" s="330">
        <f>_xll.qlIMMdate(E24,Evaluationdate,Trigger)</f>
        <v>42445</v>
      </c>
      <c r="G24" s="272" t="str">
        <f t="shared" ref="G24:G31" si="18">PROPER(Currency)&amp;FamilyName&amp;"3M"</f>
        <v>Euribor3M</v>
      </c>
      <c r="H24" s="360">
        <f t="array" ref="H24:H31">_xll.ohFilter(PastedValue!AV2:AV74,PastedValue!AO2:AO74="Sf")</f>
        <v>99.790599999999998</v>
      </c>
      <c r="I24" s="306">
        <f>Quote!AX23/100</f>
        <v>0</v>
      </c>
      <c r="J24" s="306" t="str">
        <f>IFERROR(_xll.qlSimpleQuote(A24&amp;D24,H24,,Permanent,Trigger,TRUE),"--")</f>
        <v>SFH6#0000</v>
      </c>
      <c r="K24" s="307" t="str">
        <f t="shared" ref="K24:K31" si="19">Currency&amp;"_CURVE_FUT12M_"&amp;$C24</f>
        <v>EUR_CURVE_FUT12M_H6</v>
      </c>
      <c r="L24" s="294" t="str">
        <f>_xll.qlFuturesRateHelper(,IF(DataSelect="Reference",$J24,$K24),B24,$E24,$G24,$I24,Permanent,Trigger,ObjectOverwrite)</f>
        <v>obj_00bda#0000</v>
      </c>
      <c r="M24" s="271" t="b">
        <v>1</v>
      </c>
      <c r="N24" s="87"/>
      <c r="O24" s="336" t="str">
        <f t="shared" si="14"/>
        <v>SF</v>
      </c>
      <c r="P24" s="336" t="str">
        <f t="shared" si="15"/>
        <v>U6</v>
      </c>
      <c r="Q24" s="340" t="str">
        <f t="shared" si="16"/>
        <v>obj_00bde#0000</v>
      </c>
      <c r="R24" s="97" t="b">
        <f t="shared" si="16"/>
        <v>1</v>
      </c>
      <c r="S24" s="337">
        <v>1</v>
      </c>
      <c r="T24" s="337">
        <v>1</v>
      </c>
      <c r="U24" s="97" t="str">
        <v>obj_00bfb</v>
      </c>
      <c r="V24" s="97" t="str">
        <f>_xll.qlRateHelperQuoteName(U24)</f>
        <v>EUR_CURVE_12M_5Y</v>
      </c>
      <c r="W24" s="334" t="e">
        <f>_xll.qlRateHelperRate(U24,_xll.ohTrigger(Trigger,Trigger12M))</f>
        <v>#NUM!</v>
      </c>
      <c r="X24" s="334" t="str">
        <f>IFERROR(_xll.qlFuturesRateHelperConvexityAdjustment(U24,Trigger),"--")</f>
        <v>--</v>
      </c>
      <c r="Y24" s="98">
        <f>_xll.qlRateHelperEarliestDate(U24,Trigger)</f>
        <v>42244</v>
      </c>
      <c r="Z24" s="98">
        <f>_xll.qlRateHelperLatestDate(U24,Trigger)</f>
        <v>44071</v>
      </c>
      <c r="AA24" s="242" t="e">
        <v>#NUM!</v>
      </c>
      <c r="AE24" s="246"/>
      <c r="AZ24" s="97" t="s">
        <v>197</v>
      </c>
      <c r="BA24" s="98">
        <f>_xll.qlInterestRateIndexFixingDate(Currency&amp;"ibor"&amp;Tenor,BB24,Trigger)</f>
        <v>42272</v>
      </c>
      <c r="BB24" s="98">
        <f>_xll.qlCalendarAdvance(Calendar,BB23,AZ24,"f",,Trigger)</f>
        <v>42276</v>
      </c>
      <c r="BC24" s="98">
        <f>_xll.qlInterestRateIndexMaturity(Currency&amp;"ibor"&amp;Tenor,BB24,Trigger)</f>
        <v>42642</v>
      </c>
      <c r="BD24" s="242" t="e">
        <f>_xll.qlIndexFixing($AD$5,BA24,TRUE,_xll.ohTrigger(Trigger,Trigger12M))</f>
        <v>#NUM!</v>
      </c>
      <c r="BE24" s="242">
        <f>IFERROR(_xll.qlIndexFixing($BF$1,BA24,TRUE,_xll.ohTrigger(Trigger,Trigger12M)),#N/A)</f>
        <v>1.5703904679139134E-3</v>
      </c>
    </row>
    <row r="25" spans="1:57" s="80" customFormat="1" ht="11.25" customHeight="1" x14ac:dyDescent="0.2">
      <c r="A25" s="295" t="s">
        <v>234</v>
      </c>
      <c r="B25" s="97" t="s">
        <v>240</v>
      </c>
      <c r="C25" s="296" t="str">
        <v>M6</v>
      </c>
      <c r="D25" s="297" t="str">
        <v>M6</v>
      </c>
      <c r="E25" s="298" t="str">
        <f t="shared" si="17"/>
        <v>M6</v>
      </c>
      <c r="F25" s="331">
        <f>_xll.qlIMMdate(E25,Evaluationdate,Trigger)</f>
        <v>42536</v>
      </c>
      <c r="G25" s="278" t="str">
        <f t="shared" si="18"/>
        <v>Euribor3M</v>
      </c>
      <c r="H25" s="361">
        <v>99.780699999999996</v>
      </c>
      <c r="I25" s="308">
        <f>Quote!AX24/100</f>
        <v>-2.5000000000000002E-6</v>
      </c>
      <c r="J25" s="308" t="str">
        <f>IFERROR(_xll.qlSimpleQuote(A25&amp;D25,H25,,Permanent,Trigger,TRUE),"--")</f>
        <v>SFM6#0000</v>
      </c>
      <c r="K25" s="309" t="str">
        <f t="shared" si="19"/>
        <v>EUR_CURVE_FUT12M_M6</v>
      </c>
      <c r="L25" s="299" t="str">
        <f>_xll.qlFuturesRateHelper(,IF(DataSelect="Reference",$J25,$K25),B25,$E25,$G25,$I25,Permanent,Trigger,ObjectOverwrite)</f>
        <v>obj_00ba8#0000</v>
      </c>
      <c r="M25" s="299" t="b">
        <v>1</v>
      </c>
      <c r="N25" s="87"/>
      <c r="O25" s="336" t="str">
        <f t="shared" si="14"/>
        <v>SF</v>
      </c>
      <c r="P25" s="336" t="str">
        <f t="shared" si="15"/>
        <v>Z6</v>
      </c>
      <c r="Q25" s="340" t="str">
        <f t="shared" si="16"/>
        <v>obj_00bdc#0000</v>
      </c>
      <c r="R25" s="97" t="b">
        <f t="shared" si="16"/>
        <v>1</v>
      </c>
      <c r="S25" s="337">
        <v>1</v>
      </c>
      <c r="T25" s="337">
        <v>1</v>
      </c>
      <c r="U25" s="97" t="str">
        <v>obj_00bd4</v>
      </c>
      <c r="V25" s="97" t="str">
        <f>_xll.qlRateHelperQuoteName(U25)</f>
        <v>EUR_CURVE_12M_6Y</v>
      </c>
      <c r="W25" s="334" t="e">
        <f>_xll.qlRateHelperRate(U25,_xll.ohTrigger(Trigger,Trigger12M))</f>
        <v>#NUM!</v>
      </c>
      <c r="X25" s="334" t="str">
        <f>IFERROR(_xll.qlFuturesRateHelperConvexityAdjustment(U25,Trigger),"--")</f>
        <v>--</v>
      </c>
      <c r="Y25" s="98">
        <f>_xll.qlRateHelperEarliestDate(U25,Trigger)</f>
        <v>42244</v>
      </c>
      <c r="Z25" s="98">
        <f>_xll.qlRateHelperLatestDate(U25,Trigger)</f>
        <v>44438</v>
      </c>
      <c r="AA25" s="242" t="e">
        <v>#NUM!</v>
      </c>
      <c r="AE25" s="246"/>
      <c r="AZ25" s="97" t="s">
        <v>197</v>
      </c>
      <c r="BA25" s="98">
        <f>_xll.qlInterestRateIndexFixingDate(Currency&amp;"ibor"&amp;Tenor,BB25,Trigger)</f>
        <v>42275</v>
      </c>
      <c r="BB25" s="98">
        <f>_xll.qlCalendarAdvance(Calendar,BB24,AZ25,"f",,Trigger)</f>
        <v>42277</v>
      </c>
      <c r="BC25" s="98">
        <f>_xll.qlInterestRateIndexMaturity(Currency&amp;"ibor"&amp;Tenor,BB25,Trigger)</f>
        <v>42643</v>
      </c>
      <c r="BD25" s="242" t="e">
        <f>_xll.qlIndexFixing($AD$5,BA25,TRUE,_xll.ohTrigger(Trigger,Trigger12M))</f>
        <v>#NUM!</v>
      </c>
      <c r="BE25" s="242">
        <f>IFERROR(_xll.qlIndexFixing($BF$1,BA25,TRUE,_xll.ohTrigger(Trigger,Trigger12M)),#N/A)</f>
        <v>1.5709241470834039E-3</v>
      </c>
    </row>
    <row r="26" spans="1:57" s="80" customFormat="1" ht="11.25" customHeight="1" x14ac:dyDescent="0.2">
      <c r="A26" s="295" t="s">
        <v>234</v>
      </c>
      <c r="B26" s="97" t="s">
        <v>240</v>
      </c>
      <c r="C26" s="296" t="str">
        <v>U6</v>
      </c>
      <c r="D26" s="297" t="str">
        <v>U6</v>
      </c>
      <c r="E26" s="298" t="str">
        <f t="shared" si="17"/>
        <v>U6</v>
      </c>
      <c r="F26" s="331">
        <f>_xll.qlIMMdate(E26,Evaluationdate,Trigger)</f>
        <v>42634</v>
      </c>
      <c r="G26" s="278" t="str">
        <f t="shared" si="18"/>
        <v>Euribor3M</v>
      </c>
      <c r="H26" s="361">
        <v>99.7607</v>
      </c>
      <c r="I26" s="308">
        <f>Quote!AX25/100</f>
        <v>-2.5000000000000002E-6</v>
      </c>
      <c r="J26" s="308" t="str">
        <f>IFERROR(_xll.qlSimpleQuote(A26&amp;D26,H26,,Permanent,Trigger,TRUE),"--")</f>
        <v>SFU6#0000</v>
      </c>
      <c r="K26" s="309" t="str">
        <f t="shared" si="19"/>
        <v>EUR_CURVE_FUT12M_U6</v>
      </c>
      <c r="L26" s="299" t="str">
        <f>_xll.qlFuturesRateHelper(,IF(DataSelect="Reference",$J26,$K26),B26,$E26,$G26,$I26,Permanent,Trigger,ObjectOverwrite)</f>
        <v>obj_00bde#0000</v>
      </c>
      <c r="M26" s="299" t="b">
        <v>1</v>
      </c>
      <c r="N26" s="87"/>
      <c r="O26" s="336" t="str">
        <f t="shared" si="14"/>
        <v>SF</v>
      </c>
      <c r="P26" s="336" t="str">
        <f t="shared" si="15"/>
        <v>H7</v>
      </c>
      <c r="Q26" s="340" t="str">
        <f t="shared" si="16"/>
        <v>obj_00c2d#0000</v>
      </c>
      <c r="R26" s="97" t="b">
        <f t="shared" si="16"/>
        <v>1</v>
      </c>
      <c r="S26" s="337">
        <v>1</v>
      </c>
      <c r="T26" s="337">
        <v>1</v>
      </c>
      <c r="U26" s="97" t="str">
        <v>obj_00be5</v>
      </c>
      <c r="V26" s="97" t="str">
        <f>_xll.qlRateHelperQuoteName(U26)</f>
        <v>EUR_CURVE_12M_7Y</v>
      </c>
      <c r="W26" s="334" t="e">
        <f>_xll.qlRateHelperRate(U26,_xll.ohTrigger(Trigger,Trigger12M))</f>
        <v>#NUM!</v>
      </c>
      <c r="X26" s="334" t="str">
        <f>IFERROR(_xll.qlFuturesRateHelperConvexityAdjustment(U26,Trigger),"--")</f>
        <v>--</v>
      </c>
      <c r="Y26" s="98">
        <f>_xll.qlRateHelperEarliestDate(U26,Trigger)</f>
        <v>42244</v>
      </c>
      <c r="Z26" s="98">
        <f>_xll.qlRateHelperLatestDate(U26,Trigger)</f>
        <v>44802</v>
      </c>
      <c r="AA26" s="242" t="e">
        <v>#NUM!</v>
      </c>
      <c r="AE26" s="246"/>
      <c r="AZ26" s="97" t="s">
        <v>197</v>
      </c>
      <c r="BA26" s="98">
        <f>_xll.qlInterestRateIndexFixingDate(Currency&amp;"ibor"&amp;Tenor,BB26,Trigger)</f>
        <v>42276</v>
      </c>
      <c r="BB26" s="98">
        <f>_xll.qlCalendarAdvance(Calendar,BB25,AZ26,"f",,Trigger)</f>
        <v>42278</v>
      </c>
      <c r="BC26" s="98">
        <f>_xll.qlInterestRateIndexMaturity(Currency&amp;"ibor"&amp;Tenor,BB26,Trigger)</f>
        <v>42646</v>
      </c>
      <c r="BD26" s="242" t="e">
        <f>_xll.qlIndexFixing($AD$5,BA26,TRUE,_xll.ohTrigger(Trigger,Trigger12M))</f>
        <v>#NUM!</v>
      </c>
      <c r="BE26" s="242">
        <f>IFERROR(_xll.qlIndexFixing($BF$1,BA26,TRUE,_xll.ohTrigger(Trigger,Trigger12M)),#N/A)</f>
        <v>1.5743896915584987E-3</v>
      </c>
    </row>
    <row r="27" spans="1:57" s="80" customFormat="1" ht="11.25" customHeight="1" x14ac:dyDescent="0.2">
      <c r="A27" s="295" t="s">
        <v>234</v>
      </c>
      <c r="B27" s="97" t="s">
        <v>240</v>
      </c>
      <c r="C27" s="296" t="str">
        <v>Z6</v>
      </c>
      <c r="D27" s="297" t="str">
        <v>Z6</v>
      </c>
      <c r="E27" s="298" t="str">
        <f t="shared" si="17"/>
        <v>Z6</v>
      </c>
      <c r="F27" s="331">
        <f>_xll.qlIMMdate(E27,Evaluationdate,Trigger)</f>
        <v>42725</v>
      </c>
      <c r="G27" s="278" t="str">
        <f t="shared" si="18"/>
        <v>Euribor3M</v>
      </c>
      <c r="H27" s="361">
        <v>99.731049999999996</v>
      </c>
      <c r="I27" s="308">
        <f>Quote!AX26/100</f>
        <v>0</v>
      </c>
      <c r="J27" s="308" t="str">
        <f>IFERROR(_xll.qlSimpleQuote(A27&amp;D27,H27,,Permanent,Trigger,TRUE),"--")</f>
        <v>SFZ6#0000</v>
      </c>
      <c r="K27" s="309" t="str">
        <f t="shared" si="19"/>
        <v>EUR_CURVE_FUT12M_Z6</v>
      </c>
      <c r="L27" s="299" t="str">
        <f>_xll.qlFuturesRateHelper(,IF(DataSelect="Reference",$J27,$K27),B27,$E27,$G27,$I27,Permanent,Trigger,ObjectOverwrite)</f>
        <v>obj_00bdc#0000</v>
      </c>
      <c r="M27" s="299" t="b">
        <v>1</v>
      </c>
      <c r="N27" s="87"/>
      <c r="O27" s="336" t="str">
        <f t="shared" si="14"/>
        <v>SF</v>
      </c>
      <c r="P27" s="336" t="str">
        <f t="shared" si="15"/>
        <v>M7</v>
      </c>
      <c r="Q27" s="340" t="str">
        <f t="shared" si="16"/>
        <v>obj_00c37#0000</v>
      </c>
      <c r="R27" s="97" t="b">
        <f t="shared" si="16"/>
        <v>1</v>
      </c>
      <c r="S27" s="337">
        <v>1</v>
      </c>
      <c r="T27" s="337">
        <v>1</v>
      </c>
      <c r="U27" s="97" t="str">
        <v>obj_00bef</v>
      </c>
      <c r="V27" s="97" t="str">
        <f>_xll.qlRateHelperQuoteName(U27)</f>
        <v>EUR_CURVE_12M_8Y</v>
      </c>
      <c r="W27" s="334" t="e">
        <f>_xll.qlRateHelperRate(U27,_xll.ohTrigger(Trigger,Trigger12M))</f>
        <v>#NUM!</v>
      </c>
      <c r="X27" s="334" t="str">
        <f>IFERROR(_xll.qlFuturesRateHelperConvexityAdjustment(U27,Trigger),"--")</f>
        <v>--</v>
      </c>
      <c r="Y27" s="98">
        <f>_xll.qlRateHelperEarliestDate(U27,Trigger)</f>
        <v>42244</v>
      </c>
      <c r="Z27" s="98">
        <f>_xll.qlRateHelperLatestDate(U27,Trigger)</f>
        <v>45166</v>
      </c>
      <c r="AA27" s="242" t="e">
        <v>#NUM!</v>
      </c>
      <c r="AE27" s="246"/>
      <c r="AZ27" s="97" t="s">
        <v>197</v>
      </c>
      <c r="BA27" s="98">
        <f>_xll.qlInterestRateIndexFixingDate(Currency&amp;"ibor"&amp;Tenor,BB27,Trigger)</f>
        <v>42277</v>
      </c>
      <c r="BB27" s="98">
        <f>_xll.qlCalendarAdvance(Calendar,BB26,AZ27,"f",,Trigger)</f>
        <v>42279</v>
      </c>
      <c r="BC27" s="98">
        <f>_xll.qlInterestRateIndexMaturity(Currency&amp;"ibor"&amp;Tenor,BB27,Trigger)</f>
        <v>42646</v>
      </c>
      <c r="BD27" s="242" t="e">
        <f>_xll.qlIndexFixing($AD$5,BA27,TRUE,_xll.ohTrigger(Trigger,Trigger12M))</f>
        <v>#NUM!</v>
      </c>
      <c r="BE27" s="242">
        <f>IFERROR(_xll.qlIndexFixing($BF$1,BA27,TRUE,_xll.ohTrigger(Trigger,Trigger12M)),#N/A)</f>
        <v>1.5738609710427972E-3</v>
      </c>
    </row>
    <row r="28" spans="1:57" s="80" customFormat="1" ht="11.25" customHeight="1" x14ac:dyDescent="0.2">
      <c r="A28" s="295" t="s">
        <v>234</v>
      </c>
      <c r="B28" s="97" t="s">
        <v>240</v>
      </c>
      <c r="C28" s="296" t="str">
        <v>H7</v>
      </c>
      <c r="D28" s="297" t="str">
        <v>H7</v>
      </c>
      <c r="E28" s="298" t="str">
        <f t="shared" si="17"/>
        <v>H7</v>
      </c>
      <c r="F28" s="331">
        <f>_xll.qlIMMdate(E28,Evaluationdate,Trigger)</f>
        <v>42809</v>
      </c>
      <c r="G28" s="278" t="str">
        <f t="shared" si="18"/>
        <v>Euribor3M</v>
      </c>
      <c r="H28" s="361">
        <v>99.6922</v>
      </c>
      <c r="I28" s="308">
        <f>Quote!AX27/100</f>
        <v>0</v>
      </c>
      <c r="J28" s="308" t="str">
        <f>IFERROR(_xll.qlSimpleQuote(A28&amp;D28,H28,,Permanent,Trigger,TRUE),"--")</f>
        <v>SFH7#0000</v>
      </c>
      <c r="K28" s="309" t="str">
        <f t="shared" si="19"/>
        <v>EUR_CURVE_FUT12M_H7</v>
      </c>
      <c r="L28" s="299" t="str">
        <f>_xll.qlFuturesRateHelper(,IF(DataSelect="Reference",$J28,$K28),B28,$E28,$G28,$I28,Permanent,Trigger,ObjectOverwrite)</f>
        <v>obj_00c2d#0000</v>
      </c>
      <c r="M28" s="299" t="b">
        <v>1</v>
      </c>
      <c r="N28" s="87"/>
      <c r="O28" s="336" t="str">
        <f t="shared" si="14"/>
        <v>SF</v>
      </c>
      <c r="P28" s="336" t="e">
        <f t="shared" si="15"/>
        <v>#N/A</v>
      </c>
      <c r="Q28" s="340" t="e">
        <f t="shared" si="16"/>
        <v>#NUM!</v>
      </c>
      <c r="R28" s="97" t="b">
        <f t="shared" si="16"/>
        <v>0</v>
      </c>
      <c r="S28" s="337">
        <v>1</v>
      </c>
      <c r="T28" s="337">
        <v>1</v>
      </c>
      <c r="U28" s="97" t="str">
        <v>obj_00c2e</v>
      </c>
      <c r="V28" s="97" t="str">
        <f>_xll.qlRateHelperQuoteName(U28)</f>
        <v>EUR_CURVE_12M_9Y</v>
      </c>
      <c r="W28" s="334" t="e">
        <f>_xll.qlRateHelperRate(U28,_xll.ohTrigger(Trigger,Trigger12M))</f>
        <v>#NUM!</v>
      </c>
      <c r="X28" s="334" t="str">
        <f>IFERROR(_xll.qlFuturesRateHelperConvexityAdjustment(U28,Trigger),"--")</f>
        <v>--</v>
      </c>
      <c r="Y28" s="98">
        <f>_xll.qlRateHelperEarliestDate(U28,Trigger)</f>
        <v>42244</v>
      </c>
      <c r="Z28" s="98">
        <f>_xll.qlRateHelperLatestDate(U28,Trigger)</f>
        <v>45532</v>
      </c>
      <c r="AA28" s="242" t="e">
        <v>#NUM!</v>
      </c>
      <c r="AE28" s="246"/>
      <c r="AZ28" s="97" t="s">
        <v>197</v>
      </c>
      <c r="BA28" s="98">
        <f>_xll.qlInterestRateIndexFixingDate(Currency&amp;"ibor"&amp;Tenor,BB28,Trigger)</f>
        <v>42278</v>
      </c>
      <c r="BB28" s="98">
        <f>_xll.qlCalendarAdvance(Calendar,BB27,AZ28,"f",,Trigger)</f>
        <v>42282</v>
      </c>
      <c r="BC28" s="98">
        <f>_xll.qlInterestRateIndexMaturity(Currency&amp;"ibor"&amp;Tenor,BB28,Trigger)</f>
        <v>42648</v>
      </c>
      <c r="BD28" s="242" t="e">
        <f>_xll.qlIndexFixing($AD$5,BA28,TRUE,_xll.ohTrigger(Trigger,Trigger12M))</f>
        <v>#NUM!</v>
      </c>
      <c r="BE28" s="242">
        <f>IFERROR(_xll.qlIndexFixing($BF$1,BA28,TRUE,_xll.ohTrigger(Trigger,Trigger12M)),#N/A)</f>
        <v>1.5755468370237486E-3</v>
      </c>
    </row>
    <row r="29" spans="1:57" s="80" customFormat="1" ht="11.25" customHeight="1" x14ac:dyDescent="0.2">
      <c r="A29" s="295" t="s">
        <v>234</v>
      </c>
      <c r="B29" s="97" t="s">
        <v>240</v>
      </c>
      <c r="C29" s="296" t="str">
        <v>M7</v>
      </c>
      <c r="D29" s="297" t="str">
        <v>M7</v>
      </c>
      <c r="E29" s="298" t="str">
        <f t="shared" si="17"/>
        <v>M7</v>
      </c>
      <c r="F29" s="331">
        <f>_xll.qlIMMdate(E29,Evaluationdate,Trigger)</f>
        <v>42907</v>
      </c>
      <c r="G29" s="278" t="str">
        <f t="shared" si="18"/>
        <v>Euribor3M</v>
      </c>
      <c r="H29" s="361">
        <v>99.651200000000003</v>
      </c>
      <c r="I29" s="308">
        <f>Quote!AX28/100</f>
        <v>1.7500000000000002E-5</v>
      </c>
      <c r="J29" s="308" t="str">
        <f>IFERROR(_xll.qlSimpleQuote(A29&amp;D29,H29,,Permanent,Trigger,TRUE),"--")</f>
        <v>SFM7#0000</v>
      </c>
      <c r="K29" s="309" t="str">
        <f t="shared" si="19"/>
        <v>EUR_CURVE_FUT12M_M7</v>
      </c>
      <c r="L29" s="299" t="str">
        <f>_xll.qlFuturesRateHelper(,IF(DataSelect="Reference",$J29,$K29),B29,$E29,$G29,$I29,Permanent,Trigger,ObjectOverwrite)</f>
        <v>obj_00c37#0000</v>
      </c>
      <c r="M29" s="299" t="b">
        <v>1</v>
      </c>
      <c r="N29" s="87"/>
      <c r="O29" s="341" t="str">
        <f t="shared" si="14"/>
        <v>SF</v>
      </c>
      <c r="P29" s="341" t="e">
        <f t="shared" si="15"/>
        <v>#N/A</v>
      </c>
      <c r="Q29" s="342" t="e">
        <f t="shared" si="16"/>
        <v>#NUM!</v>
      </c>
      <c r="R29" s="107" t="b">
        <f t="shared" si="16"/>
        <v>0</v>
      </c>
      <c r="S29" s="343">
        <v>1</v>
      </c>
      <c r="T29" s="343">
        <v>1</v>
      </c>
      <c r="U29" s="97" t="str">
        <v>obj_00bc9</v>
      </c>
      <c r="V29" s="97" t="str">
        <f>_xll.qlRateHelperQuoteName(U29)</f>
        <v>EUR_CURVE_12M_10Y</v>
      </c>
      <c r="W29" s="334" t="e">
        <f>_xll.qlRateHelperRate(U29,_xll.ohTrigger(Trigger,Trigger12M))</f>
        <v>#NUM!</v>
      </c>
      <c r="X29" s="334" t="str">
        <f>IFERROR(_xll.qlFuturesRateHelperConvexityAdjustment(U29,Trigger),"--")</f>
        <v>--</v>
      </c>
      <c r="Y29" s="98">
        <f>_xll.qlRateHelperEarliestDate(U29,Trigger)</f>
        <v>42244</v>
      </c>
      <c r="Z29" s="98">
        <f>_xll.qlRateHelperLatestDate(U29,Trigger)</f>
        <v>45897</v>
      </c>
      <c r="AA29" s="242" t="e">
        <v>#NUM!</v>
      </c>
      <c r="AE29" s="246"/>
      <c r="AZ29" s="97" t="s">
        <v>197</v>
      </c>
      <c r="BA29" s="98">
        <f>_xll.qlInterestRateIndexFixingDate(Currency&amp;"ibor"&amp;Tenor,BB29,Trigger)</f>
        <v>42279</v>
      </c>
      <c r="BB29" s="98">
        <f>_xll.qlCalendarAdvance(Calendar,BB28,AZ29,"f",,Trigger)</f>
        <v>42283</v>
      </c>
      <c r="BC29" s="98">
        <f>_xll.qlInterestRateIndexMaturity(Currency&amp;"ibor"&amp;Tenor,BB29,Trigger)</f>
        <v>42649</v>
      </c>
      <c r="BD29" s="242" t="e">
        <f>_xll.qlIndexFixing($AD$5,BA29,TRUE,_xll.ohTrigger(Trigger,Trigger12M))</f>
        <v>#NUM!</v>
      </c>
      <c r="BE29" s="242">
        <f>IFERROR(_xll.qlIndexFixing($BF$1,BA29,TRUE,_xll.ohTrigger(Trigger,Trigger12M)),#N/A)</f>
        <v>1.5768225468627169E-3</v>
      </c>
    </row>
    <row r="30" spans="1:57" s="80" customFormat="1" ht="11.25" customHeight="1" x14ac:dyDescent="0.2">
      <c r="A30" s="295" t="s">
        <v>234</v>
      </c>
      <c r="B30" s="97" t="s">
        <v>240</v>
      </c>
      <c r="C30" s="296" t="e">
        <v>#N/A</v>
      </c>
      <c r="D30" s="297" t="e">
        <v>#N/A</v>
      </c>
      <c r="E30" s="298" t="e">
        <f t="shared" si="17"/>
        <v>#N/A</v>
      </c>
      <c r="F30" s="331" t="e">
        <f>_xll.qlIMMdate(E30,Evaluationdate,Trigger)</f>
        <v>#NUM!</v>
      </c>
      <c r="G30" s="278" t="str">
        <f t="shared" si="18"/>
        <v>Euribor3M</v>
      </c>
      <c r="H30" s="361" t="e">
        <v>#N/A</v>
      </c>
      <c r="I30" s="308">
        <f>Quote!AY29/100</f>
        <v>0</v>
      </c>
      <c r="J30" s="308" t="str">
        <f>IFERROR(_xll.qlSimpleQuote(A30&amp;D30,H30,,Permanent,Trigger,TRUE),"--")</f>
        <v>--</v>
      </c>
      <c r="K30" s="309" t="e">
        <f t="shared" si="19"/>
        <v>#N/A</v>
      </c>
      <c r="L30" s="299" t="e">
        <f>_xll.qlFuturesRateHelper(,IF(DataSelect="Reference",$J30,$K30),B30,$E30,$G30,$I30,Permanent,Trigger,ObjectOverwrite)</f>
        <v>#NUM!</v>
      </c>
      <c r="M30" s="299" t="b">
        <v>0</v>
      </c>
      <c r="N30" s="87"/>
      <c r="O30" s="336" t="str">
        <f t="shared" ref="O30:O61" si="20">A35</f>
        <v>SW</v>
      </c>
      <c r="P30" s="336" t="str">
        <f t="shared" ref="P30:P61" si="21">D35</f>
        <v>3Y</v>
      </c>
      <c r="Q30" s="340" t="str">
        <f t="shared" ref="Q30:Q61" si="22">L35</f>
        <v>obj_00be0#0000</v>
      </c>
      <c r="R30" s="336" t="b">
        <f t="shared" ref="R30:R61" si="23">M35</f>
        <v>1</v>
      </c>
      <c r="S30" s="344">
        <v>1</v>
      </c>
      <c r="T30" s="344">
        <v>1</v>
      </c>
      <c r="U30" s="97" t="str">
        <v>obj_00c1d</v>
      </c>
      <c r="V30" s="97" t="str">
        <f>_xll.qlRateHelperQuoteName(U30)</f>
        <v>EUR_CURVE_12M_11Y</v>
      </c>
      <c r="W30" s="334" t="e">
        <f>_xll.qlRateHelperRate(U30,_xll.ohTrigger(Trigger,Trigger12M))</f>
        <v>#NUM!</v>
      </c>
      <c r="X30" s="334" t="str">
        <f>IFERROR(_xll.qlFuturesRateHelperConvexityAdjustment(U30,Trigger),"--")</f>
        <v>--</v>
      </c>
      <c r="Y30" s="98">
        <f>_xll.qlRateHelperEarliestDate(U30,Trigger)</f>
        <v>42244</v>
      </c>
      <c r="Z30" s="98">
        <f>_xll.qlRateHelperLatestDate(U30,Trigger)</f>
        <v>46262</v>
      </c>
      <c r="AA30" s="242" t="e">
        <v>#NUM!</v>
      </c>
      <c r="AE30" s="246"/>
      <c r="AZ30" s="97" t="s">
        <v>197</v>
      </c>
      <c r="BA30" s="98">
        <f>_xll.qlInterestRateIndexFixingDate(Currency&amp;"ibor"&amp;Tenor,BB30,Trigger)</f>
        <v>42282</v>
      </c>
      <c r="BB30" s="98">
        <f>_xll.qlCalendarAdvance(Calendar,BB29,AZ30,"f",,Trigger)</f>
        <v>42284</v>
      </c>
      <c r="BC30" s="98">
        <f>_xll.qlInterestRateIndexMaturity(Currency&amp;"ibor"&amp;Tenor,BB30,Trigger)</f>
        <v>42650</v>
      </c>
      <c r="BD30" s="242" t="e">
        <f>_xll.qlIndexFixing($AD$5,BA30,TRUE,_xll.ohTrigger(Trigger,Trigger12M))</f>
        <v>#NUM!</v>
      </c>
      <c r="BE30" s="242">
        <f>IFERROR(_xll.qlIndexFixing($BF$1,BA30,TRUE,_xll.ohTrigger(Trigger,Trigger12M)),#N/A)</f>
        <v>1.5782017809267245E-3</v>
      </c>
    </row>
    <row r="31" spans="1:57" s="80" customFormat="1" ht="11.25" customHeight="1" x14ac:dyDescent="0.2">
      <c r="A31" s="300" t="s">
        <v>234</v>
      </c>
      <c r="B31" s="107" t="s">
        <v>240</v>
      </c>
      <c r="C31" s="301" t="e">
        <v>#N/A</v>
      </c>
      <c r="D31" s="302" t="e">
        <v>#N/A</v>
      </c>
      <c r="E31" s="303" t="e">
        <f t="shared" si="17"/>
        <v>#N/A</v>
      </c>
      <c r="F31" s="332" t="e">
        <f>_xll.qlIMMdate(E31,Evaluationdate,Trigger)</f>
        <v>#NUM!</v>
      </c>
      <c r="G31" s="284" t="str">
        <f t="shared" si="18"/>
        <v>Euribor3M</v>
      </c>
      <c r="H31" s="362" t="e">
        <v>#N/A</v>
      </c>
      <c r="I31" s="310">
        <f>Quote!AY30/100</f>
        <v>0</v>
      </c>
      <c r="J31" s="310" t="str">
        <f>IFERROR(_xll.qlSimpleQuote(A31&amp;D31,H31,,Permanent,Trigger,TRUE),"--")</f>
        <v>--</v>
      </c>
      <c r="K31" s="311" t="e">
        <f t="shared" si="19"/>
        <v>#N/A</v>
      </c>
      <c r="L31" s="304" t="e">
        <f>_xll.qlFuturesRateHelper(,IF(DataSelect="Reference",$J31,$K31),B31,$E31,$G31,$I31,Permanent,Trigger,ObjectOverwrite)</f>
        <v>#NUM!</v>
      </c>
      <c r="M31" s="304" t="b">
        <v>0</v>
      </c>
      <c r="N31" s="87"/>
      <c r="O31" s="336" t="str">
        <f t="shared" si="20"/>
        <v>SW</v>
      </c>
      <c r="P31" s="336" t="str">
        <f t="shared" si="21"/>
        <v>4Y</v>
      </c>
      <c r="Q31" s="340" t="str">
        <f t="shared" si="22"/>
        <v>obj_00bce#0000</v>
      </c>
      <c r="R31" s="336" t="b">
        <f t="shared" si="23"/>
        <v>1</v>
      </c>
      <c r="S31" s="344">
        <v>1</v>
      </c>
      <c r="T31" s="344">
        <v>1</v>
      </c>
      <c r="U31" s="97" t="str">
        <v>obj_00c07</v>
      </c>
      <c r="V31" s="97" t="str">
        <f>_xll.qlRateHelperQuoteName(U31)</f>
        <v>EUR_CURVE_12M_12Y</v>
      </c>
      <c r="W31" s="334" t="e">
        <f>_xll.qlRateHelperRate(U31,_xll.ohTrigger(Trigger,Trigger12M))</f>
        <v>#NUM!</v>
      </c>
      <c r="X31" s="334" t="str">
        <f>IFERROR(_xll.qlFuturesRateHelperConvexityAdjustment(U31,Trigger),"--")</f>
        <v>--</v>
      </c>
      <c r="Y31" s="98">
        <f>_xll.qlRateHelperEarliestDate(U31,Trigger)</f>
        <v>42244</v>
      </c>
      <c r="Z31" s="98">
        <f>_xll.qlRateHelperLatestDate(U31,Trigger)</f>
        <v>46629</v>
      </c>
      <c r="AA31" s="242" t="e">
        <v>#NUM!</v>
      </c>
      <c r="AE31" s="246"/>
      <c r="AZ31" s="97" t="s">
        <v>197</v>
      </c>
      <c r="BA31" s="98">
        <f>_xll.qlInterestRateIndexFixingDate(Currency&amp;"ibor"&amp;Tenor,BB31,Trigger)</f>
        <v>42283</v>
      </c>
      <c r="BB31" s="98">
        <f>_xll.qlCalendarAdvance(Calendar,BB30,AZ31,"f",,Trigger)</f>
        <v>42285</v>
      </c>
      <c r="BC31" s="98">
        <f>_xll.qlInterestRateIndexMaturity(Currency&amp;"ibor"&amp;Tenor,BB31,Trigger)</f>
        <v>42653</v>
      </c>
      <c r="BD31" s="242" t="e">
        <f>_xll.qlIndexFixing($AD$5,BA31,TRUE,_xll.ohTrigger(Trigger,Trigger12M))</f>
        <v>#NUM!</v>
      </c>
      <c r="BE31" s="242">
        <f>IFERROR(_xll.qlIndexFixing($BF$1,BA31,TRUE,_xll.ohTrigger(Trigger,Trigger12M)),#N/A)</f>
        <v>1.5839093805725367E-3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36" t="str">
        <f t="shared" si="20"/>
        <v>SW</v>
      </c>
      <c r="P32" s="336" t="str">
        <f t="shared" si="21"/>
        <v>5Y</v>
      </c>
      <c r="Q32" s="340" t="str">
        <f t="shared" si="22"/>
        <v>obj_00bfb#0000</v>
      </c>
      <c r="R32" s="336" t="b">
        <f t="shared" si="23"/>
        <v>1</v>
      </c>
      <c r="S32" s="344">
        <v>1</v>
      </c>
      <c r="T32" s="344">
        <v>1</v>
      </c>
      <c r="U32" s="97" t="str">
        <v>obj_00b9e</v>
      </c>
      <c r="V32" s="97" t="str">
        <f>_xll.qlRateHelperQuoteName(U32)</f>
        <v>EUR_CURVE_12M_13Y</v>
      </c>
      <c r="W32" s="334" t="e">
        <f>_xll.qlRateHelperRate(U32,_xll.ohTrigger(Trigger,Trigger12M))</f>
        <v>#NUM!</v>
      </c>
      <c r="X32" s="334" t="str">
        <f>IFERROR(_xll.qlFuturesRateHelperConvexityAdjustment(U32,Trigger),"--")</f>
        <v>--</v>
      </c>
      <c r="Y32" s="98">
        <f>_xll.qlRateHelperEarliestDate(U32,Trigger)</f>
        <v>42244</v>
      </c>
      <c r="Z32" s="98">
        <f>_xll.qlRateHelperLatestDate(U32,Trigger)</f>
        <v>46993</v>
      </c>
      <c r="AA32" s="242" t="e">
        <v>#NUM!</v>
      </c>
      <c r="AE32" s="246"/>
      <c r="AZ32" s="97" t="s">
        <v>197</v>
      </c>
      <c r="BA32" s="98">
        <f>_xll.qlInterestRateIndexFixingDate(Currency&amp;"ibor"&amp;Tenor,BB32,Trigger)</f>
        <v>42284</v>
      </c>
      <c r="BB32" s="98">
        <f>_xll.qlCalendarAdvance(Calendar,BB31,AZ32,"f",,Trigger)</f>
        <v>42286</v>
      </c>
      <c r="BC32" s="98">
        <f>_xll.qlInterestRateIndexMaturity(Currency&amp;"ibor"&amp;Tenor,BB32,Trigger)</f>
        <v>42653</v>
      </c>
      <c r="BD32" s="242" t="e">
        <f>_xll.qlIndexFixing($AD$5,BA32,TRUE,_xll.ohTrigger(Trigger,Trigger12M))</f>
        <v>#NUM!</v>
      </c>
      <c r="BE32" s="242">
        <f>IFERROR(_xll.qlIndexFixing($BF$1,BA32,TRUE,_xll.ohTrigger(Trigger,Trigger12M)),#N/A)</f>
        <v>1.5834065524484363E-3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obj_00895#0000</v>
      </c>
      <c r="O33" s="336" t="str">
        <f t="shared" si="20"/>
        <v>SW</v>
      </c>
      <c r="P33" s="336" t="str">
        <f t="shared" si="21"/>
        <v>6Y</v>
      </c>
      <c r="Q33" s="340" t="str">
        <f t="shared" si="22"/>
        <v>obj_00bd4#0000</v>
      </c>
      <c r="R33" s="336" t="b">
        <f t="shared" si="23"/>
        <v>1</v>
      </c>
      <c r="S33" s="344">
        <v>1</v>
      </c>
      <c r="T33" s="344">
        <v>1</v>
      </c>
      <c r="U33" s="97" t="str">
        <v>obj_00c10</v>
      </c>
      <c r="V33" s="97" t="str">
        <f>_xll.qlRateHelperQuoteName(U33)</f>
        <v>EUR_CURVE_12M_14Y</v>
      </c>
      <c r="W33" s="334" t="e">
        <f>_xll.qlRateHelperRate(U33,_xll.ohTrigger(Trigger,Trigger12M))</f>
        <v>#NUM!</v>
      </c>
      <c r="X33" s="334" t="str">
        <f>IFERROR(_xll.qlFuturesRateHelperConvexityAdjustment(U33,Trigger),"--")</f>
        <v>--</v>
      </c>
      <c r="Y33" s="98">
        <f>_xll.qlRateHelperEarliestDate(U33,Trigger)</f>
        <v>42244</v>
      </c>
      <c r="Z33" s="98">
        <f>_xll.qlRateHelperLatestDate(U33,Trigger)</f>
        <v>47358</v>
      </c>
      <c r="AA33" s="242" t="e">
        <v>#NUM!</v>
      </c>
      <c r="AE33" s="246"/>
      <c r="AZ33" s="97" t="s">
        <v>197</v>
      </c>
      <c r="BA33" s="98">
        <f>_xll.qlInterestRateIndexFixingDate(Currency&amp;"ibor"&amp;Tenor,BB33,Trigger)</f>
        <v>42285</v>
      </c>
      <c r="BB33" s="98">
        <f>_xll.qlCalendarAdvance(Calendar,BB32,AZ33,"f",,Trigger)</f>
        <v>42289</v>
      </c>
      <c r="BC33" s="98">
        <f>_xll.qlInterestRateIndexMaturity(Currency&amp;"ibor"&amp;Tenor,BB33,Trigger)</f>
        <v>42655</v>
      </c>
      <c r="BD33" s="242" t="e">
        <f>_xll.qlIndexFixing($AD$5,BA33,TRUE,_xll.ohTrigger(Trigger,Trigger12M))</f>
        <v>#NUM!</v>
      </c>
      <c r="BE33" s="242">
        <f>IFERROR(_xll.qlIndexFixing($BF$1,BA33,TRUE,_xll.ohTrigger(Trigger,Trigger12M)),#N/A)</f>
        <v>1.5864409753240671E-3</v>
      </c>
    </row>
    <row r="34" spans="1:57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/>
      <c r="K34" s="61" t="s">
        <v>243</v>
      </c>
      <c r="L34" s="61" t="s">
        <v>38</v>
      </c>
      <c r="M34" s="61" t="s">
        <v>42</v>
      </c>
      <c r="O34" s="336" t="str">
        <f t="shared" si="20"/>
        <v>SW</v>
      </c>
      <c r="P34" s="336" t="str">
        <f t="shared" si="21"/>
        <v>7Y</v>
      </c>
      <c r="Q34" s="340" t="str">
        <f t="shared" si="22"/>
        <v>obj_00be5#0000</v>
      </c>
      <c r="R34" s="336" t="b">
        <f t="shared" si="23"/>
        <v>1</v>
      </c>
      <c r="S34" s="344">
        <v>1</v>
      </c>
      <c r="T34" s="344">
        <v>1</v>
      </c>
      <c r="U34" s="97" t="str">
        <v>obj_00c14</v>
      </c>
      <c r="V34" s="97" t="str">
        <f>_xll.qlRateHelperQuoteName(U34)</f>
        <v>EUR_CURVE_12M_15Y</v>
      </c>
      <c r="W34" s="334" t="e">
        <f>_xll.qlRateHelperRate(U34,_xll.ohTrigger(Trigger,Trigger12M))</f>
        <v>#NUM!</v>
      </c>
      <c r="X34" s="334" t="str">
        <f>IFERROR(_xll.qlFuturesRateHelperConvexityAdjustment(U34,Trigger),"--")</f>
        <v>--</v>
      </c>
      <c r="Y34" s="98">
        <f>_xll.qlRateHelperEarliestDate(U34,Trigger)</f>
        <v>42244</v>
      </c>
      <c r="Z34" s="98">
        <f>_xll.qlRateHelperLatestDate(U34,Trigger)</f>
        <v>47723</v>
      </c>
      <c r="AA34" s="242" t="e">
        <v>#NUM!</v>
      </c>
      <c r="AE34" s="246"/>
      <c r="AZ34" s="97" t="s">
        <v>197</v>
      </c>
      <c r="BA34" s="98">
        <f>_xll.qlInterestRateIndexFixingDate(Currency&amp;"ibor"&amp;Tenor,BB34,Trigger)</f>
        <v>42286</v>
      </c>
      <c r="BB34" s="98">
        <f>_xll.qlCalendarAdvance(Calendar,BB33,AZ34,"f",,Trigger)</f>
        <v>42290</v>
      </c>
      <c r="BC34" s="98">
        <f>_xll.qlInterestRateIndexMaturity(Currency&amp;"ibor"&amp;Tenor,BB34,Trigger)</f>
        <v>42656</v>
      </c>
      <c r="BD34" s="242" t="e">
        <f>_xll.qlIndexFixing($AD$5,BA34,TRUE,_xll.ohTrigger(Trigger,Trigger12M))</f>
        <v>#NUM!</v>
      </c>
      <c r="BE34" s="242">
        <f>IFERROR(_xll.qlIndexFixing($BF$1,BA34,TRUE,_xll.ohTrigger(Trigger,Trigger12M)),#N/A)</f>
        <v>1.5883145384704418E-3</v>
      </c>
    </row>
    <row r="35" spans="1:57" s="80" customFormat="1" ht="11.25" customHeight="1" x14ac:dyDescent="0.2">
      <c r="A35" s="275" t="s">
        <v>235</v>
      </c>
      <c r="B35" s="313" t="str">
        <f t="array" ref="B35:B100">_xll.ohFilter(Quote!AI4:AI102,Quote!AH4:AH102="SW")</f>
        <v>3Y</v>
      </c>
      <c r="C35" s="274" t="str">
        <f t="array" ref="C35:C100">_xll.ohFilter(PastedValue!AS2:AS62,PastedValue!AO2:AO62="Sw")</f>
        <v>3Y</v>
      </c>
      <c r="D35" s="274" t="str">
        <f t="shared" ref="D35:D66" si="24">IF(DataSelect="Reference",$C35,$B35)</f>
        <v>3Y</v>
      </c>
      <c r="E35" s="323" t="s">
        <v>8</v>
      </c>
      <c r="F35" s="317" t="s">
        <v>9</v>
      </c>
      <c r="G35" s="274" t="s">
        <v>10</v>
      </c>
      <c r="H35" s="317" t="s">
        <v>11</v>
      </c>
      <c r="I35" s="318">
        <f t="array" ref="I35:I100">_xll.ohFilter(PastedValue!AV2:AV62,PastedValue!AO2:AO62="Sw")/100</f>
        <v>3.0799999999999998E-3</v>
      </c>
      <c r="J35" s="318" t="str">
        <f>IFERROR(_xll.qlSimpleQuote(A35&amp;C35,I35,,Permanent,Trigger,TRUE),"--")</f>
        <v>SW3Y#0000</v>
      </c>
      <c r="K35" s="318" t="str">
        <f t="shared" ref="K35:K66" si="25">Currency&amp;"_CURVE_12M_"&amp;$B35</f>
        <v>EUR_CURVE_12M_3Y</v>
      </c>
      <c r="L35" s="319" t="str">
        <f>IFERROR(_xll.qlSwapRateHelper2(,IF(DataSelect="Reference",$J35,K35),,$D35,Calendar,$G35,$F35,$H35,$L$33,0,E35,Discounting,Permanent,_xll.ohTrigger(Trigger,DataSelect),ObjectOverwrite),"--")</f>
        <v>obj_00be0#0000</v>
      </c>
      <c r="M35" s="271" t="b">
        <v>1</v>
      </c>
      <c r="O35" s="336" t="str">
        <f t="shared" si="20"/>
        <v>SW</v>
      </c>
      <c r="P35" s="336" t="str">
        <f t="shared" si="21"/>
        <v>8Y</v>
      </c>
      <c r="Q35" s="340" t="str">
        <f t="shared" si="22"/>
        <v>obj_00bef#0000</v>
      </c>
      <c r="R35" s="336" t="b">
        <f t="shared" si="23"/>
        <v>1</v>
      </c>
      <c r="S35" s="344">
        <v>1</v>
      </c>
      <c r="T35" s="344">
        <v>1</v>
      </c>
      <c r="U35" s="97" t="str">
        <v>obj_00c47</v>
      </c>
      <c r="V35" s="97" t="str">
        <f>_xll.qlRateHelperQuoteName(U35)</f>
        <v>EUR_CURVE_12M_16Y</v>
      </c>
      <c r="W35" s="334" t="e">
        <f>_xll.qlRateHelperRate(U35,_xll.ohTrigger(Trigger,Trigger12M))</f>
        <v>#NUM!</v>
      </c>
      <c r="X35" s="334" t="str">
        <f>IFERROR(_xll.qlFuturesRateHelperConvexityAdjustment(U35,Trigger),"--")</f>
        <v>--</v>
      </c>
      <c r="Y35" s="98">
        <f>_xll.qlRateHelperEarliestDate(U35,Trigger)</f>
        <v>42244</v>
      </c>
      <c r="Z35" s="98">
        <f>_xll.qlRateHelperLatestDate(U35,Trigger)</f>
        <v>48088</v>
      </c>
      <c r="AA35" s="242" t="e">
        <v>#NUM!</v>
      </c>
      <c r="AE35" s="246"/>
      <c r="AZ35" s="97" t="s">
        <v>197</v>
      </c>
      <c r="BA35" s="98">
        <f>_xll.qlInterestRateIndexFixingDate(Currency&amp;"ibor"&amp;Tenor,BB35,Trigger)</f>
        <v>42289</v>
      </c>
      <c r="BB35" s="98">
        <f>_xll.qlCalendarAdvance(Calendar,BB34,AZ35,"f",,Trigger)</f>
        <v>42291</v>
      </c>
      <c r="BC35" s="98">
        <f>_xll.qlInterestRateIndexMaturity(Currency&amp;"ibor"&amp;Tenor,BB35,Trigger)</f>
        <v>42657</v>
      </c>
      <c r="BD35" s="242" t="e">
        <f>_xll.qlIndexFixing($AD$5,BA35,TRUE,_xll.ohTrigger(Trigger,Trigger12M))</f>
        <v>#NUM!</v>
      </c>
      <c r="BE35" s="242">
        <f>IFERROR(_xll.qlIndexFixing($BF$1,BA35,TRUE,_xll.ohTrigger(Trigger,Trigger12M)),#N/A)</f>
        <v>1.5902487452461699E-3</v>
      </c>
    </row>
    <row r="36" spans="1:57" s="80" customFormat="1" ht="11.25" customHeight="1" x14ac:dyDescent="0.2">
      <c r="A36" s="281" t="s">
        <v>235</v>
      </c>
      <c r="B36" s="314" t="str">
        <v>4Y</v>
      </c>
      <c r="C36" s="280" t="str">
        <v>4Y</v>
      </c>
      <c r="D36" s="280" t="str">
        <f t="shared" si="24"/>
        <v>4Y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4.28E-3</v>
      </c>
      <c r="J36" s="321" t="str">
        <f>IFERROR(_xll.qlSimpleQuote(A36&amp;C36,I36,,Permanent,Trigger,TRUE),"--")</f>
        <v>SW4Y#0000</v>
      </c>
      <c r="K36" s="321" t="str">
        <f t="shared" si="25"/>
        <v>EUR_CURVE_12M_4Y</v>
      </c>
      <c r="L36" s="322" t="str">
        <f>IFERROR(_xll.qlSwapRateHelper2(,IF(DataSelect="Reference",$J36,K36),,$D36,Calendar,$G36,$F36,$H36,$L$33,0,E36,Discounting,Permanent,_xll.ohTrigger(Trigger,DataSelect),ObjectOverwrite),"--")</f>
        <v>obj_00bce#0000</v>
      </c>
      <c r="M36" s="277" t="b">
        <v>1</v>
      </c>
      <c r="O36" s="336" t="str">
        <f t="shared" si="20"/>
        <v>SW</v>
      </c>
      <c r="P36" s="336" t="str">
        <f t="shared" si="21"/>
        <v>9Y</v>
      </c>
      <c r="Q36" s="340" t="str">
        <f t="shared" si="22"/>
        <v>obj_00c2e#0000</v>
      </c>
      <c r="R36" s="336" t="b">
        <f t="shared" si="23"/>
        <v>1</v>
      </c>
      <c r="S36" s="344">
        <v>1</v>
      </c>
      <c r="T36" s="344">
        <v>1</v>
      </c>
      <c r="U36" s="97" t="str">
        <v>obj_00ba6</v>
      </c>
      <c r="V36" s="97" t="str">
        <f>_xll.qlRateHelperQuoteName(U36)</f>
        <v>EUR_CURVE_12M_17Y</v>
      </c>
      <c r="W36" s="334" t="e">
        <f>_xll.qlRateHelperRate(U36,_xll.ohTrigger(Trigger,Trigger12M))</f>
        <v>#NUM!</v>
      </c>
      <c r="X36" s="334" t="str">
        <f>IFERROR(_xll.qlFuturesRateHelperConvexityAdjustment(U36,Trigger),"--")</f>
        <v>--</v>
      </c>
      <c r="Y36" s="98">
        <f>_xll.qlRateHelperEarliestDate(U36,Trigger)</f>
        <v>42244</v>
      </c>
      <c r="Z36" s="98">
        <f>_xll.qlRateHelperLatestDate(U36,Trigger)</f>
        <v>48456</v>
      </c>
      <c r="AA36" s="242" t="e">
        <v>#NUM!</v>
      </c>
      <c r="AE36" s="246"/>
      <c r="AZ36" s="97" t="s">
        <v>197</v>
      </c>
      <c r="BA36" s="98">
        <f>_xll.qlInterestRateIndexFixingDate(Currency&amp;"ibor"&amp;Tenor,BB36,Trigger)</f>
        <v>42290</v>
      </c>
      <c r="BB36" s="98">
        <f>_xll.qlCalendarAdvance(Calendar,BB35,AZ36,"f",,Trigger)</f>
        <v>42292</v>
      </c>
      <c r="BC36" s="98">
        <f>_xll.qlInterestRateIndexMaturity(Currency&amp;"ibor"&amp;Tenor,BB36,Trigger)</f>
        <v>42660</v>
      </c>
      <c r="BD36" s="242" t="e">
        <f>_xll.qlIndexFixing($AD$5,BA36,TRUE,_xll.ohTrigger(Trigger,Trigger12M))</f>
        <v>#NUM!</v>
      </c>
      <c r="BE36" s="242">
        <f>IFERROR(_xll.qlIndexFixing($BF$1,BA36,TRUE,_xll.ohTrigger(Trigger,Trigger12M)),#N/A)</f>
        <v>1.5972864484926487E-3</v>
      </c>
    </row>
    <row r="37" spans="1:57" s="80" customFormat="1" ht="11.25" customHeight="1" x14ac:dyDescent="0.2">
      <c r="A37" s="281" t="s">
        <v>235</v>
      </c>
      <c r="B37" s="314" t="str">
        <v>5Y</v>
      </c>
      <c r="C37" s="280" t="str">
        <v>5Y</v>
      </c>
      <c r="D37" s="280" t="str">
        <f t="shared" si="24"/>
        <v>5Y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5.6999999999999993E-3</v>
      </c>
      <c r="J37" s="321" t="str">
        <f>IFERROR(_xll.qlSimpleQuote(A37&amp;C37,I37,,Permanent,Trigger,TRUE),"--")</f>
        <v>SW5Y#0000</v>
      </c>
      <c r="K37" s="321" t="str">
        <f t="shared" si="25"/>
        <v>EUR_CURVE_12M_5Y</v>
      </c>
      <c r="L37" s="322" t="str">
        <f>IFERROR(_xll.qlSwapRateHelper2(,IF(DataSelect="Reference",$J37,K37),,$D37,Calendar,$G37,$F37,$H37,$L$33,0,E37,Discounting,Permanent,_xll.ohTrigger(Trigger,DataSelect),ObjectOverwrite),"--")</f>
        <v>obj_00bfb#0000</v>
      </c>
      <c r="M37" s="277" t="b">
        <v>1</v>
      </c>
      <c r="O37" s="336" t="str">
        <f t="shared" si="20"/>
        <v>SW</v>
      </c>
      <c r="P37" s="336" t="str">
        <f t="shared" si="21"/>
        <v>10Y</v>
      </c>
      <c r="Q37" s="340" t="str">
        <f t="shared" si="22"/>
        <v>obj_00bc9#0000</v>
      </c>
      <c r="R37" s="336" t="b">
        <f t="shared" si="23"/>
        <v>1</v>
      </c>
      <c r="S37" s="344">
        <v>1</v>
      </c>
      <c r="T37" s="344">
        <v>1</v>
      </c>
      <c r="U37" s="97" t="str">
        <v>obj_00baf</v>
      </c>
      <c r="V37" s="97" t="str">
        <f>_xll.qlRateHelperQuoteName(U37)</f>
        <v>EUR_CURVE_12M_18Y</v>
      </c>
      <c r="W37" s="334" t="e">
        <f>_xll.qlRateHelperRate(U37,_xll.ohTrigger(Trigger,Trigger12M))</f>
        <v>#NUM!</v>
      </c>
      <c r="X37" s="334" t="str">
        <f>IFERROR(_xll.qlFuturesRateHelperConvexityAdjustment(U37,Trigger),"--")</f>
        <v>--</v>
      </c>
      <c r="Y37" s="98">
        <f>_xll.qlRateHelperEarliestDate(U37,Trigger)</f>
        <v>42244</v>
      </c>
      <c r="Z37" s="98">
        <f>_xll.qlRateHelperLatestDate(U37,Trigger)</f>
        <v>48820</v>
      </c>
      <c r="AA37" s="242" t="e">
        <v>#NUM!</v>
      </c>
      <c r="AE37" s="246"/>
      <c r="AZ37" s="97" t="s">
        <v>197</v>
      </c>
      <c r="BA37" s="98">
        <f>_xll.qlInterestRateIndexFixingDate(Currency&amp;"ibor"&amp;Tenor,BB37,Trigger)</f>
        <v>42291</v>
      </c>
      <c r="BB37" s="98">
        <f>_xll.qlCalendarAdvance(Calendar,BB36,AZ37,"f",,Trigger)</f>
        <v>42293</v>
      </c>
      <c r="BC37" s="98">
        <f>_xll.qlInterestRateIndexMaturity(Currency&amp;"ibor"&amp;Tenor,BB37,Trigger)</f>
        <v>42660</v>
      </c>
      <c r="BD37" s="242" t="e">
        <f>_xll.qlIndexFixing($AD$5,BA37,TRUE,_xll.ohTrigger(Trigger,Trigger12M))</f>
        <v>#NUM!</v>
      </c>
      <c r="BE37" s="242">
        <f>IFERROR(_xll.qlIndexFixing($BF$1,BA37,TRUE,_xll.ohTrigger(Trigger,Trigger12M)),#N/A)</f>
        <v>1.5968200043592643E-3</v>
      </c>
    </row>
    <row r="38" spans="1:57" s="80" customFormat="1" ht="11.25" customHeight="1" x14ac:dyDescent="0.2">
      <c r="A38" s="281" t="s">
        <v>235</v>
      </c>
      <c r="B38" s="314" t="str">
        <v>6Y</v>
      </c>
      <c r="C38" s="280" t="str">
        <v>6Y</v>
      </c>
      <c r="D38" s="280" t="str">
        <f t="shared" si="24"/>
        <v>6Y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7.1399999999999996E-3</v>
      </c>
      <c r="J38" s="321" t="str">
        <f>IFERROR(_xll.qlSimpleQuote(A38&amp;C38,I38,,Permanent,Trigger,TRUE),"--")</f>
        <v>SW6Y#0000</v>
      </c>
      <c r="K38" s="321" t="str">
        <f t="shared" si="25"/>
        <v>EUR_CURVE_12M_6Y</v>
      </c>
      <c r="L38" s="322" t="str">
        <f>IFERROR(_xll.qlSwapRateHelper2(,IF(DataSelect="Reference",$J38,K38),,$D38,Calendar,$G38,$F38,$H38,$L$33,0,E38,Discounting,Permanent,_xll.ohTrigger(Trigger,DataSelect),ObjectOverwrite),"--")</f>
        <v>obj_00bd4#0000</v>
      </c>
      <c r="M38" s="277" t="b">
        <v>1</v>
      </c>
      <c r="O38" s="336" t="str">
        <f t="shared" si="20"/>
        <v>SW</v>
      </c>
      <c r="P38" s="336" t="str">
        <f t="shared" si="21"/>
        <v>11Y</v>
      </c>
      <c r="Q38" s="340" t="str">
        <f t="shared" si="22"/>
        <v>obj_00c1d#0000</v>
      </c>
      <c r="R38" s="336" t="b">
        <f t="shared" si="23"/>
        <v>1</v>
      </c>
      <c r="S38" s="344">
        <v>1</v>
      </c>
      <c r="T38" s="344">
        <v>1</v>
      </c>
      <c r="U38" s="97" t="str">
        <v>obj_00bf1</v>
      </c>
      <c r="V38" s="97" t="str">
        <f>_xll.qlRateHelperQuoteName(U38)</f>
        <v>EUR_CURVE_12M_19Y</v>
      </c>
      <c r="W38" s="334" t="e">
        <f>_xll.qlRateHelperRate(U38,_xll.ohTrigger(Trigger,Trigger12M))</f>
        <v>#NUM!</v>
      </c>
      <c r="X38" s="334" t="str">
        <f>IFERROR(_xll.qlFuturesRateHelperConvexityAdjustment(U38,Trigger),"--")</f>
        <v>--</v>
      </c>
      <c r="Y38" s="98">
        <f>_xll.qlRateHelperEarliestDate(U38,Trigger)</f>
        <v>42244</v>
      </c>
      <c r="Z38" s="98">
        <f>_xll.qlRateHelperLatestDate(U38,Trigger)</f>
        <v>49184</v>
      </c>
      <c r="AA38" s="242" t="e">
        <v>#NUM!</v>
      </c>
      <c r="AE38" s="246"/>
      <c r="AZ38" s="97" t="s">
        <v>197</v>
      </c>
      <c r="BA38" s="98">
        <f>_xll.qlInterestRateIndexFixingDate(Currency&amp;"ibor"&amp;Tenor,BB38,Trigger)</f>
        <v>42292</v>
      </c>
      <c r="BB38" s="98">
        <f>_xll.qlCalendarAdvance(Calendar,BB37,AZ38,"f",,Trigger)</f>
        <v>42296</v>
      </c>
      <c r="BC38" s="98">
        <f>_xll.qlInterestRateIndexMaturity(Currency&amp;"ibor"&amp;Tenor,BB38,Trigger)</f>
        <v>42662</v>
      </c>
      <c r="BD38" s="242" t="e">
        <f>_xll.qlIndexFixing($AD$5,BA38,TRUE,_xll.ohTrigger(Trigger,Trigger12M))</f>
        <v>#NUM!</v>
      </c>
      <c r="BE38" s="242">
        <f>IFERROR(_xll.qlIndexFixing($BF$1,BA38,TRUE,_xll.ohTrigger(Trigger,Trigger12M)),#N/A)</f>
        <v>1.6006036191007127E-3</v>
      </c>
    </row>
    <row r="39" spans="1:57" s="80" customFormat="1" ht="11.25" customHeight="1" x14ac:dyDescent="0.2">
      <c r="A39" s="281" t="s">
        <v>235</v>
      </c>
      <c r="B39" s="314" t="str">
        <v>7Y</v>
      </c>
      <c r="C39" s="280" t="str">
        <v>7Y</v>
      </c>
      <c r="D39" s="280" t="str">
        <f t="shared" si="24"/>
        <v>7Y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8.5500000000000003E-3</v>
      </c>
      <c r="J39" s="321" t="str">
        <f>IFERROR(_xll.qlSimpleQuote(A39&amp;C39,I39,,Permanent,Trigger,TRUE),"--")</f>
        <v>SW7Y#0000</v>
      </c>
      <c r="K39" s="321" t="str">
        <f t="shared" si="25"/>
        <v>EUR_CURVE_12M_7Y</v>
      </c>
      <c r="L39" s="322" t="str">
        <f>IFERROR(_xll.qlSwapRateHelper2(,IF(DataSelect="Reference",$J39,K39),,$D39,Calendar,$G39,$F39,$H39,$L$33,0,E39,Discounting,Permanent,_xll.ohTrigger(Trigger,DataSelect),ObjectOverwrite),"--")</f>
        <v>obj_00be5#0000</v>
      </c>
      <c r="M39" s="277" t="b">
        <v>1</v>
      </c>
      <c r="O39" s="336" t="str">
        <f t="shared" si="20"/>
        <v>SW</v>
      </c>
      <c r="P39" s="336" t="str">
        <f t="shared" si="21"/>
        <v>12Y</v>
      </c>
      <c r="Q39" s="340" t="str">
        <f t="shared" si="22"/>
        <v>obj_00c07#0000</v>
      </c>
      <c r="R39" s="336" t="b">
        <f t="shared" si="23"/>
        <v>1</v>
      </c>
      <c r="S39" s="344">
        <v>1</v>
      </c>
      <c r="T39" s="344">
        <v>1</v>
      </c>
      <c r="U39" s="97" t="str">
        <v>obj_00c0a</v>
      </c>
      <c r="V39" s="97" t="str">
        <f>_xll.qlRateHelperQuoteName(U39)</f>
        <v>EUR_CURVE_12M_20Y</v>
      </c>
      <c r="W39" s="334" t="e">
        <f>_xll.qlRateHelperRate(U39,_xll.ohTrigger(Trigger,Trigger12M))</f>
        <v>#NUM!</v>
      </c>
      <c r="X39" s="334" t="str">
        <f>IFERROR(_xll.qlFuturesRateHelperConvexityAdjustment(U39,Trigger),"--")</f>
        <v>--</v>
      </c>
      <c r="Y39" s="98">
        <f>_xll.qlRateHelperEarliestDate(U39,Trigger)</f>
        <v>42244</v>
      </c>
      <c r="Z39" s="98">
        <f>_xll.qlRateHelperLatestDate(U39,Trigger)</f>
        <v>49549</v>
      </c>
      <c r="AA39" s="242" t="e">
        <v>#NUM!</v>
      </c>
      <c r="AE39" s="246"/>
      <c r="AZ39" s="97" t="s">
        <v>197</v>
      </c>
      <c r="BA39" s="98">
        <f>_xll.qlInterestRateIndexFixingDate(Currency&amp;"ibor"&amp;Tenor,BB39,Trigger)</f>
        <v>42293</v>
      </c>
      <c r="BB39" s="98">
        <f>_xll.qlCalendarAdvance(Calendar,BB38,AZ39,"f",,Trigger)</f>
        <v>42297</v>
      </c>
      <c r="BC39" s="98">
        <f>_xll.qlInterestRateIndexMaturity(Currency&amp;"ibor"&amp;Tenor,BB39,Trigger)</f>
        <v>42663</v>
      </c>
      <c r="BD39" s="242" t="e">
        <f>_xll.qlIndexFixing($AD$5,BA39,TRUE,_xll.ohTrigger(Trigger,Trigger12M))</f>
        <v>#NUM!</v>
      </c>
      <c r="BE39" s="242">
        <f>IFERROR(_xll.qlIndexFixing($BF$1,BA39,TRUE,_xll.ohTrigger(Trigger,Trigger12M)),#N/A)</f>
        <v>1.6027652858151937E-3</v>
      </c>
    </row>
    <row r="40" spans="1:57" s="80" customFormat="1" ht="11.25" customHeight="1" x14ac:dyDescent="0.2">
      <c r="A40" s="281" t="s">
        <v>235</v>
      </c>
      <c r="B40" s="314" t="str">
        <v>8Y</v>
      </c>
      <c r="C40" s="280" t="str">
        <v>8Y</v>
      </c>
      <c r="D40" s="280" t="str">
        <f t="shared" si="24"/>
        <v>8Y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9.8700000000000003E-3</v>
      </c>
      <c r="J40" s="321" t="str">
        <f>IFERROR(_xll.qlSimpleQuote(A40&amp;C40,I40,,Permanent,Trigger,TRUE),"--")</f>
        <v>SW8Y#0000</v>
      </c>
      <c r="K40" s="321" t="str">
        <f t="shared" si="25"/>
        <v>EUR_CURVE_12M_8Y</v>
      </c>
      <c r="L40" s="322" t="str">
        <f>IFERROR(_xll.qlSwapRateHelper2(,IF(DataSelect="Reference",$J40,K40),,$D40,Calendar,$G40,$F40,$H40,$L$33,0,E40,Discounting,Permanent,_xll.ohTrigger(Trigger,DataSelect),ObjectOverwrite),"--")</f>
        <v>obj_00bef#0000</v>
      </c>
      <c r="M40" s="277" t="b">
        <v>1</v>
      </c>
      <c r="O40" s="336" t="str">
        <f t="shared" si="20"/>
        <v>SW</v>
      </c>
      <c r="P40" s="336" t="str">
        <f t="shared" si="21"/>
        <v>13Y</v>
      </c>
      <c r="Q40" s="340" t="str">
        <f t="shared" si="22"/>
        <v>obj_00b9e#0000</v>
      </c>
      <c r="R40" s="336" t="b">
        <f t="shared" si="23"/>
        <v>1</v>
      </c>
      <c r="S40" s="344">
        <v>1</v>
      </c>
      <c r="T40" s="344">
        <v>1</v>
      </c>
      <c r="U40" s="97" t="str">
        <v>obj_00c1b</v>
      </c>
      <c r="V40" s="97" t="str">
        <f>_xll.qlRateHelperQuoteName(U40)</f>
        <v>EUR_CURVE_12M_21Y</v>
      </c>
      <c r="W40" s="334" t="e">
        <f>_xll.qlRateHelperRate(U40,_xll.ohTrigger(Trigger,Trigger12M))</f>
        <v>#NUM!</v>
      </c>
      <c r="X40" s="334" t="str">
        <f>IFERROR(_xll.qlFuturesRateHelperConvexityAdjustment(U40,Trigger),"--")</f>
        <v>--</v>
      </c>
      <c r="Y40" s="98">
        <f>_xll.qlRateHelperEarliestDate(U40,Trigger)</f>
        <v>42244</v>
      </c>
      <c r="Z40" s="98">
        <f>_xll.qlRateHelperLatestDate(U40,Trigger)</f>
        <v>49915</v>
      </c>
      <c r="AA40" s="242" t="e">
        <v>#NUM!</v>
      </c>
      <c r="AE40" s="246"/>
      <c r="AZ40" s="97" t="s">
        <v>197</v>
      </c>
      <c r="BA40" s="98">
        <f>_xll.qlInterestRateIndexFixingDate(Currency&amp;"ibor"&amp;Tenor,BB40,Trigger)</f>
        <v>42296</v>
      </c>
      <c r="BB40" s="98">
        <f>_xll.qlCalendarAdvance(Calendar,BB39,AZ40,"f",,Trigger)</f>
        <v>42298</v>
      </c>
      <c r="BC40" s="98">
        <f>_xll.qlInterestRateIndexMaturity(Currency&amp;"ibor"&amp;Tenor,BB40,Trigger)</f>
        <v>42664</v>
      </c>
      <c r="BD40" s="242" t="e">
        <f>_xll.qlIndexFixing($AD$5,BA40,TRUE,_xll.ohTrigger(Trigger,Trigger12M))</f>
        <v>#NUM!</v>
      </c>
      <c r="BE40" s="242">
        <f>IFERROR(_xll.qlIndexFixing($BF$1,BA40,TRUE,_xll.ohTrigger(Trigger,Trigger12M)),#N/A)</f>
        <v>1.6049415200803377E-3</v>
      </c>
    </row>
    <row r="41" spans="1:57" s="80" customFormat="1" ht="11.25" customHeight="1" x14ac:dyDescent="0.2">
      <c r="A41" s="281" t="s">
        <v>235</v>
      </c>
      <c r="B41" s="314" t="str">
        <v>9Y</v>
      </c>
      <c r="C41" s="280" t="str">
        <v>9Y</v>
      </c>
      <c r="D41" s="280" t="str">
        <f t="shared" si="24"/>
        <v>9Y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1.106E-2</v>
      </c>
      <c r="J41" s="321" t="str">
        <f>IFERROR(_xll.qlSimpleQuote(A41&amp;C41,I41,,Permanent,Trigger,TRUE),"--")</f>
        <v>SW9Y#0000</v>
      </c>
      <c r="K41" s="321" t="str">
        <f t="shared" si="25"/>
        <v>EUR_CURVE_12M_9Y</v>
      </c>
      <c r="L41" s="322" t="str">
        <f>IFERROR(_xll.qlSwapRateHelper2(,IF(DataSelect="Reference",$J41,K41),,$D41,Calendar,$G41,$F41,$H41,$L$33,0,E41,Discounting,Permanent,_xll.ohTrigger(Trigger,DataSelect),ObjectOverwrite),"--")</f>
        <v>obj_00c2e#0000</v>
      </c>
      <c r="M41" s="277" t="b">
        <v>1</v>
      </c>
      <c r="O41" s="336" t="str">
        <f t="shared" si="20"/>
        <v>SW</v>
      </c>
      <c r="P41" s="336" t="str">
        <f t="shared" si="21"/>
        <v>14Y</v>
      </c>
      <c r="Q41" s="340" t="str">
        <f t="shared" si="22"/>
        <v>obj_00c10#0000</v>
      </c>
      <c r="R41" s="336" t="b">
        <f t="shared" si="23"/>
        <v>1</v>
      </c>
      <c r="S41" s="344">
        <v>1</v>
      </c>
      <c r="T41" s="344">
        <v>1</v>
      </c>
      <c r="U41" s="97" t="str">
        <v>obj_00bf3</v>
      </c>
      <c r="V41" s="97" t="str">
        <f>_xll.qlRateHelperQuoteName(U41)</f>
        <v>EUR_CURVE_12M_22Y</v>
      </c>
      <c r="W41" s="334" t="e">
        <f>_xll.qlRateHelperRate(U41,_xll.ohTrigger(Trigger,Trigger12M))</f>
        <v>#NUM!</v>
      </c>
      <c r="X41" s="334" t="str">
        <f>IFERROR(_xll.qlFuturesRateHelperConvexityAdjustment(U41,Trigger),"--")</f>
        <v>--</v>
      </c>
      <c r="Y41" s="98">
        <f>_xll.qlRateHelperEarliestDate(U41,Trigger)</f>
        <v>42244</v>
      </c>
      <c r="Z41" s="98">
        <f>_xll.qlRateHelperLatestDate(U41,Trigger)</f>
        <v>50280</v>
      </c>
      <c r="AA41" s="242" t="e">
        <v>#NUM!</v>
      </c>
      <c r="AE41" s="246"/>
      <c r="AZ41" s="97" t="s">
        <v>197</v>
      </c>
      <c r="BA41" s="98">
        <f>_xll.qlInterestRateIndexFixingDate(Currency&amp;"ibor"&amp;Tenor,BB41,Trigger)</f>
        <v>42297</v>
      </c>
      <c r="BB41" s="98">
        <f>_xll.qlCalendarAdvance(Calendar,BB40,AZ41,"f",,Trigger)</f>
        <v>42299</v>
      </c>
      <c r="BC41" s="98">
        <f>_xll.qlInterestRateIndexMaturity(Currency&amp;"ibor"&amp;Tenor,BB41,Trigger)</f>
        <v>42667</v>
      </c>
      <c r="BD41" s="242" t="e">
        <f>_xll.qlIndexFixing($AD$5,BA41,TRUE,_xll.ohTrigger(Trigger,Trigger12M))</f>
        <v>#NUM!</v>
      </c>
      <c r="BE41" s="242">
        <f>IFERROR(_xll.qlIndexFixing($BF$1,BA41,TRUE,_xll.ohTrigger(Trigger,Trigger12M)),#N/A)</f>
        <v>1.6123421599877729E-3</v>
      </c>
    </row>
    <row r="42" spans="1:57" s="80" customFormat="1" ht="11.25" customHeight="1" x14ac:dyDescent="0.2">
      <c r="A42" s="281" t="s">
        <v>235</v>
      </c>
      <c r="B42" s="314" t="str">
        <v>10Y</v>
      </c>
      <c r="C42" s="280" t="str">
        <v>10Y</v>
      </c>
      <c r="D42" s="280" t="str">
        <f t="shared" si="24"/>
        <v>10Y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1.21E-2</v>
      </c>
      <c r="J42" s="321" t="str">
        <f>IFERROR(_xll.qlSimpleQuote(A42&amp;C42,I42,,Permanent,Trigger,TRUE),"--")</f>
        <v>SW10Y#0000</v>
      </c>
      <c r="K42" s="321" t="str">
        <f t="shared" si="25"/>
        <v>EUR_CURVE_12M_10Y</v>
      </c>
      <c r="L42" s="322" t="str">
        <f>IFERROR(_xll.qlSwapRateHelper2(,IF(DataSelect="Reference",$J42,K42),,$D42,Calendar,$G42,$F42,$H42,$L$33,0,E42,Discounting,Permanent,_xll.ohTrigger(Trigger,DataSelect),ObjectOverwrite),"--")</f>
        <v>obj_00bc9#0000</v>
      </c>
      <c r="M42" s="277" t="b">
        <v>1</v>
      </c>
      <c r="O42" s="336" t="str">
        <f t="shared" si="20"/>
        <v>SW</v>
      </c>
      <c r="P42" s="336" t="str">
        <f t="shared" si="21"/>
        <v>15Y</v>
      </c>
      <c r="Q42" s="340" t="str">
        <f t="shared" si="22"/>
        <v>obj_00c14#0000</v>
      </c>
      <c r="R42" s="336" t="b">
        <f t="shared" si="23"/>
        <v>1</v>
      </c>
      <c r="S42" s="344">
        <v>1</v>
      </c>
      <c r="T42" s="344">
        <v>1</v>
      </c>
      <c r="U42" s="97" t="str">
        <v>obj_00ba9</v>
      </c>
      <c r="V42" s="97" t="str">
        <f>_xll.qlRateHelperQuoteName(U42)</f>
        <v>EUR_CURVE_12M_23Y</v>
      </c>
      <c r="W42" s="334" t="e">
        <f>_xll.qlRateHelperRate(U42,_xll.ohTrigger(Trigger,Trigger12M))</f>
        <v>#NUM!</v>
      </c>
      <c r="X42" s="334" t="str">
        <f>IFERROR(_xll.qlFuturesRateHelperConvexityAdjustment(U42,Trigger),"--")</f>
        <v>--</v>
      </c>
      <c r="Y42" s="98">
        <f>_xll.qlRateHelperEarliestDate(U42,Trigger)</f>
        <v>42244</v>
      </c>
      <c r="Z42" s="98">
        <f>_xll.qlRateHelperLatestDate(U42,Trigger)</f>
        <v>50647</v>
      </c>
      <c r="AA42" s="242" t="e">
        <v>#NUM!</v>
      </c>
      <c r="AE42" s="246"/>
      <c r="AZ42" s="97" t="s">
        <v>197</v>
      </c>
      <c r="BA42" s="98">
        <f>_xll.qlInterestRateIndexFixingDate(Currency&amp;"ibor"&amp;Tenor,BB42,Trigger)</f>
        <v>42298</v>
      </c>
      <c r="BB42" s="98">
        <f>_xll.qlCalendarAdvance(Calendar,BB41,AZ42,"f",,Trigger)</f>
        <v>42300</v>
      </c>
      <c r="BC42" s="98">
        <f>_xll.qlInterestRateIndexMaturity(Currency&amp;"ibor"&amp;Tenor,BB42,Trigger)</f>
        <v>42667</v>
      </c>
      <c r="BD42" s="242" t="e">
        <f>_xll.qlIndexFixing($AD$5,BA42,TRUE,_xll.ohTrigger(Trigger,Trigger12M))</f>
        <v>#NUM!</v>
      </c>
      <c r="BE42" s="242">
        <f>IFERROR(_xll.qlIndexFixing($BF$1,BA42,TRUE,_xll.ohTrigger(Trigger,Trigger12M)),#N/A)</f>
        <v>1.6119166655508223E-3</v>
      </c>
    </row>
    <row r="43" spans="1:57" s="80" customFormat="1" ht="11.25" customHeight="1" x14ac:dyDescent="0.2">
      <c r="A43" s="281" t="s">
        <v>235</v>
      </c>
      <c r="B43" s="314" t="str">
        <v>11Y</v>
      </c>
      <c r="C43" s="280" t="str">
        <v>11Y</v>
      </c>
      <c r="D43" s="280" t="str">
        <f t="shared" si="24"/>
        <v>11Y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1.302650916E-2</v>
      </c>
      <c r="J43" s="321" t="str">
        <f>IFERROR(_xll.qlSimpleQuote(A43&amp;C43,I43,,Permanent,Trigger,TRUE),"--")</f>
        <v>SW11Y#0000</v>
      </c>
      <c r="K43" s="321" t="str">
        <f t="shared" si="25"/>
        <v>EUR_CURVE_12M_11Y</v>
      </c>
      <c r="L43" s="322" t="str">
        <f>IFERROR(_xll.qlSwapRateHelper2(,IF(DataSelect="Reference",$J43,K43),,$D43,Calendar,$G43,$F43,$H43,$L$33,0,E43,Discounting,Permanent,_xll.ohTrigger(Trigger,DataSelect),ObjectOverwrite),"--")</f>
        <v>obj_00c1d#0000</v>
      </c>
      <c r="M43" s="277" t="b">
        <v>1</v>
      </c>
      <c r="O43" s="336" t="str">
        <f t="shared" si="20"/>
        <v>SW</v>
      </c>
      <c r="P43" s="336" t="str">
        <f t="shared" si="21"/>
        <v>16Y</v>
      </c>
      <c r="Q43" s="340" t="str">
        <f t="shared" si="22"/>
        <v>obj_00c47#0000</v>
      </c>
      <c r="R43" s="336" t="b">
        <f t="shared" si="23"/>
        <v>1</v>
      </c>
      <c r="S43" s="344">
        <v>1</v>
      </c>
      <c r="T43" s="344">
        <v>1</v>
      </c>
      <c r="U43" s="97" t="str">
        <v>obj_00bbe</v>
      </c>
      <c r="V43" s="97" t="str">
        <f>_xll.qlRateHelperQuoteName(U43)</f>
        <v>EUR_CURVE_12M_24Y</v>
      </c>
      <c r="W43" s="334" t="e">
        <f>_xll.qlRateHelperRate(U43,_xll.ohTrigger(Trigger,Trigger12M))</f>
        <v>#NUM!</v>
      </c>
      <c r="X43" s="334" t="str">
        <f>IFERROR(_xll.qlFuturesRateHelperConvexityAdjustment(U43,Trigger),"--")</f>
        <v>--</v>
      </c>
      <c r="Y43" s="98">
        <f>_xll.qlRateHelperEarliestDate(U43,Trigger)</f>
        <v>42244</v>
      </c>
      <c r="Z43" s="98">
        <f>_xll.qlRateHelperLatestDate(U43,Trigger)</f>
        <v>51011</v>
      </c>
      <c r="AA43" s="242" t="e">
        <v>#NUM!</v>
      </c>
      <c r="AE43" s="246"/>
      <c r="AZ43" s="97" t="s">
        <v>197</v>
      </c>
      <c r="BA43" s="98">
        <f>_xll.qlInterestRateIndexFixingDate(Currency&amp;"ibor"&amp;Tenor,BB43,Trigger)</f>
        <v>42299</v>
      </c>
      <c r="BB43" s="98">
        <f>_xll.qlCalendarAdvance(Calendar,BB42,AZ43,"f",,Trigger)</f>
        <v>42303</v>
      </c>
      <c r="BC43" s="98">
        <f>_xll.qlInterestRateIndexMaturity(Currency&amp;"ibor"&amp;Tenor,BB43,Trigger)</f>
        <v>42669</v>
      </c>
      <c r="BD43" s="242" t="e">
        <f>_xll.qlIndexFixing($AD$5,BA43,TRUE,_xll.ohTrigger(Trigger,Trigger12M))</f>
        <v>#NUM!</v>
      </c>
      <c r="BE43" s="242">
        <f>IFERROR(_xll.qlIndexFixing($BF$1,BA43,TRUE,_xll.ohTrigger(Trigger,Trigger12M)),#N/A)</f>
        <v>1.6157994083058015E-3</v>
      </c>
    </row>
    <row r="44" spans="1:57" s="80" customFormat="1" ht="11.25" customHeight="1" x14ac:dyDescent="0.2">
      <c r="A44" s="281" t="s">
        <v>235</v>
      </c>
      <c r="B44" s="314" t="str">
        <v>12Y</v>
      </c>
      <c r="C44" s="280" t="str">
        <v>12Y</v>
      </c>
      <c r="D44" s="280" t="str">
        <f t="shared" si="24"/>
        <v>12Y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1.383E-2</v>
      </c>
      <c r="J44" s="321" t="str">
        <f>IFERROR(_xll.qlSimpleQuote(A44&amp;C44,I44,,Permanent,Trigger,TRUE),"--")</f>
        <v>SW12Y#0000</v>
      </c>
      <c r="K44" s="321" t="str">
        <f t="shared" si="25"/>
        <v>EUR_CURVE_12M_12Y</v>
      </c>
      <c r="L44" s="322" t="str">
        <f>IFERROR(_xll.qlSwapRateHelper2(,IF(DataSelect="Reference",$J44,K44),,$D44,Calendar,$G44,$F44,$H44,$L$33,0,E44,Discounting,Permanent,_xll.ohTrigger(Trigger,DataSelect),ObjectOverwrite),"--")</f>
        <v>obj_00c07#0000</v>
      </c>
      <c r="M44" s="277" t="b">
        <v>1</v>
      </c>
      <c r="O44" s="336" t="str">
        <f t="shared" si="20"/>
        <v>SW</v>
      </c>
      <c r="P44" s="336" t="str">
        <f t="shared" si="21"/>
        <v>17Y</v>
      </c>
      <c r="Q44" s="340" t="str">
        <f t="shared" si="22"/>
        <v>obj_00ba6#0000</v>
      </c>
      <c r="R44" s="336" t="b">
        <f t="shared" si="23"/>
        <v>1</v>
      </c>
      <c r="S44" s="344">
        <v>1</v>
      </c>
      <c r="T44" s="344">
        <v>1</v>
      </c>
      <c r="U44" s="97" t="str">
        <v>obj_00bd3</v>
      </c>
      <c r="V44" s="97" t="str">
        <f>_xll.qlRateHelperQuoteName(U44)</f>
        <v>EUR_CURVE_12M_25Y</v>
      </c>
      <c r="W44" s="334" t="e">
        <f>_xll.qlRateHelperRate(U44,_xll.ohTrigger(Trigger,Trigger12M))</f>
        <v>#NUM!</v>
      </c>
      <c r="X44" s="334" t="str">
        <f>IFERROR(_xll.qlFuturesRateHelperConvexityAdjustment(U44,Trigger),"--")</f>
        <v>--</v>
      </c>
      <c r="Y44" s="98">
        <f>_xll.qlRateHelperEarliestDate(U44,Trigger)</f>
        <v>42244</v>
      </c>
      <c r="Z44" s="98">
        <f>_xll.qlRateHelperLatestDate(U44,Trigger)</f>
        <v>51376</v>
      </c>
      <c r="AA44" s="242" t="e">
        <v>#NUM!</v>
      </c>
      <c r="AE44" s="246"/>
      <c r="AZ44" s="97" t="s">
        <v>197</v>
      </c>
      <c r="BA44" s="98">
        <f>_xll.qlInterestRateIndexFixingDate(Currency&amp;"ibor"&amp;Tenor,BB44,Trigger)</f>
        <v>42300</v>
      </c>
      <c r="BB44" s="98">
        <f>_xll.qlCalendarAdvance(Calendar,BB43,AZ44,"f",,Trigger)</f>
        <v>42304</v>
      </c>
      <c r="BC44" s="98">
        <f>_xll.qlInterestRateIndexMaturity(Currency&amp;"ibor"&amp;Tenor,BB44,Trigger)</f>
        <v>42670</v>
      </c>
      <c r="BD44" s="242" t="e">
        <f>_xll.qlIndexFixing($AD$5,BA44,TRUE,_xll.ohTrigger(Trigger,Trigger12M))</f>
        <v>#NUM!</v>
      </c>
      <c r="BE44" s="242">
        <f>IFERROR(_xll.qlIndexFixing($BF$1,BA44,TRUE,_xll.ohTrigger(Trigger,Trigger12M)),#N/A)</f>
        <v>1.617917056695123E-3</v>
      </c>
    </row>
    <row r="45" spans="1:57" s="80" customFormat="1" ht="11.25" customHeight="1" x14ac:dyDescent="0.2">
      <c r="A45" s="281" t="s">
        <v>235</v>
      </c>
      <c r="B45" s="314" t="str">
        <v>13Y</v>
      </c>
      <c r="C45" s="280" t="str">
        <v>13Y</v>
      </c>
      <c r="D45" s="280" t="str">
        <f t="shared" si="24"/>
        <v>13Y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1.4509053000000001E-2</v>
      </c>
      <c r="J45" s="321" t="str">
        <f>IFERROR(_xll.qlSimpleQuote(A45&amp;C45,I45,,Permanent,Trigger,TRUE),"--")</f>
        <v>SW13Y#0000</v>
      </c>
      <c r="K45" s="321" t="str">
        <f t="shared" si="25"/>
        <v>EUR_CURVE_12M_13Y</v>
      </c>
      <c r="L45" s="322" t="str">
        <f>IFERROR(_xll.qlSwapRateHelper2(,IF(DataSelect="Reference",$J45,K45),,$D45,Calendar,$G45,$F45,$H45,$L$33,0,E45,Discounting,Permanent,_xll.ohTrigger(Trigger,DataSelect),ObjectOverwrite),"--")</f>
        <v>obj_00b9e#0000</v>
      </c>
      <c r="M45" s="277" t="b">
        <v>1</v>
      </c>
      <c r="O45" s="336" t="str">
        <f t="shared" si="20"/>
        <v>SW</v>
      </c>
      <c r="P45" s="336" t="str">
        <f t="shared" si="21"/>
        <v>18Y</v>
      </c>
      <c r="Q45" s="340" t="str">
        <f t="shared" si="22"/>
        <v>obj_00baf#0000</v>
      </c>
      <c r="R45" s="336" t="b">
        <f t="shared" si="23"/>
        <v>1</v>
      </c>
      <c r="S45" s="344">
        <v>1</v>
      </c>
      <c r="T45" s="344">
        <v>1</v>
      </c>
      <c r="U45" s="97" t="str">
        <v>obj_00bd7</v>
      </c>
      <c r="V45" s="97" t="str">
        <f>_xll.qlRateHelperQuoteName(U45)</f>
        <v>EUR_CURVE_12M_26Y</v>
      </c>
      <c r="W45" s="334" t="e">
        <f>_xll.qlRateHelperRate(U45,_xll.ohTrigger(Trigger,Trigger12M))</f>
        <v>#NUM!</v>
      </c>
      <c r="X45" s="334" t="str">
        <f>IFERROR(_xll.qlFuturesRateHelperConvexityAdjustment(U45,Trigger),"--")</f>
        <v>--</v>
      </c>
      <c r="Y45" s="98">
        <f>_xll.qlRateHelperEarliestDate(U45,Trigger)</f>
        <v>42244</v>
      </c>
      <c r="Z45" s="98">
        <f>_xll.qlRateHelperLatestDate(U45,Trigger)</f>
        <v>51741</v>
      </c>
      <c r="AA45" s="242" t="e">
        <v>#NUM!</v>
      </c>
      <c r="AE45" s="246"/>
      <c r="AZ45" s="97" t="s">
        <v>197</v>
      </c>
      <c r="BA45" s="98">
        <f>_xll.qlInterestRateIndexFixingDate(Currency&amp;"ibor"&amp;Tenor,BB45,Trigger)</f>
        <v>42303</v>
      </c>
      <c r="BB45" s="98">
        <f>_xll.qlCalendarAdvance(Calendar,BB44,AZ45,"f",,Trigger)</f>
        <v>42305</v>
      </c>
      <c r="BC45" s="98">
        <f>_xll.qlInterestRateIndexMaturity(Currency&amp;"ibor"&amp;Tenor,BB45,Trigger)</f>
        <v>42671</v>
      </c>
      <c r="BD45" s="242" t="e">
        <f>_xll.qlIndexFixing($AD$5,BA45,TRUE,_xll.ohTrigger(Trigger,Trigger12M))</f>
        <v>#NUM!</v>
      </c>
      <c r="BE45" s="242">
        <f>IFERROR(_xll.qlIndexFixing($BF$1,BA45,TRUE,_xll.ohTrigger(Trigger,Trigger12M)),#N/A)</f>
        <v>1.6199999999999548E-3</v>
      </c>
    </row>
    <row r="46" spans="1:57" s="80" customFormat="1" ht="11.25" customHeight="1" x14ac:dyDescent="0.2">
      <c r="A46" s="281" t="s">
        <v>235</v>
      </c>
      <c r="B46" s="314" t="str">
        <v>14Y</v>
      </c>
      <c r="C46" s="280" t="str">
        <v>14Y</v>
      </c>
      <c r="D46" s="280" t="str">
        <f t="shared" si="24"/>
        <v>14Y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1.5071590050000002E-2</v>
      </c>
      <c r="J46" s="321" t="str">
        <f>IFERROR(_xll.qlSimpleQuote(A46&amp;C46,I46,,Permanent,Trigger,TRUE),"--")</f>
        <v>SW14Y#0000</v>
      </c>
      <c r="K46" s="321" t="str">
        <f t="shared" si="25"/>
        <v>EUR_CURVE_12M_14Y</v>
      </c>
      <c r="L46" s="322" t="str">
        <f>IFERROR(_xll.qlSwapRateHelper2(,IF(DataSelect="Reference",$J46,K46),,$D46,Calendar,$G46,$F46,$H46,$L$33,0,E46,Discounting,Permanent,_xll.ohTrigger(Trigger,DataSelect),ObjectOverwrite),"--")</f>
        <v>obj_00c10#0000</v>
      </c>
      <c r="M46" s="277" t="b">
        <v>1</v>
      </c>
      <c r="O46" s="336" t="str">
        <f t="shared" si="20"/>
        <v>SW</v>
      </c>
      <c r="P46" s="336" t="str">
        <f t="shared" si="21"/>
        <v>19Y</v>
      </c>
      <c r="Q46" s="340" t="str">
        <f t="shared" si="22"/>
        <v>obj_00bf1#0000</v>
      </c>
      <c r="R46" s="336" t="b">
        <f t="shared" si="23"/>
        <v>1</v>
      </c>
      <c r="S46" s="344">
        <v>1</v>
      </c>
      <c r="T46" s="344">
        <v>1</v>
      </c>
      <c r="U46" s="97" t="str">
        <v>obj_00c16</v>
      </c>
      <c r="V46" s="97" t="str">
        <f>_xll.qlRateHelperQuoteName(U46)</f>
        <v>EUR_CURVE_12M_27Y</v>
      </c>
      <c r="W46" s="334" t="e">
        <f>_xll.qlRateHelperRate(U46,_xll.ohTrigger(Trigger,Trigger12M))</f>
        <v>#NUM!</v>
      </c>
      <c r="X46" s="334" t="str">
        <f>IFERROR(_xll.qlFuturesRateHelperConvexityAdjustment(U46,Trigger),"--")</f>
        <v>--</v>
      </c>
      <c r="Y46" s="98">
        <f>_xll.qlRateHelperEarliestDate(U46,Trigger)</f>
        <v>42244</v>
      </c>
      <c r="Z46" s="98">
        <f>_xll.qlRateHelperLatestDate(U46,Trigger)</f>
        <v>52106</v>
      </c>
      <c r="AA46" s="242" t="e">
        <v>#NUM!</v>
      </c>
      <c r="AE46" s="246"/>
      <c r="AZ46" s="97" t="s">
        <v>197</v>
      </c>
      <c r="BA46" s="98">
        <f>_xll.qlInterestRateIndexFixingDate(Currency&amp;"ibor"&amp;Tenor,BB46,Trigger)</f>
        <v>42304</v>
      </c>
      <c r="BB46" s="98">
        <f>_xll.qlCalendarAdvance(Calendar,BB45,AZ46,"f",,Trigger)</f>
        <v>42306</v>
      </c>
      <c r="BC46" s="98">
        <f>_xll.qlInterestRateIndexMaturity(Currency&amp;"ibor"&amp;Tenor,BB46,Trigger)</f>
        <v>42674</v>
      </c>
      <c r="BD46" s="242" t="e">
        <f>_xll.qlIndexFixing($AD$5,BA46,TRUE,_xll.ohTrigger(Trigger,Trigger12M))</f>
        <v>#NUM!</v>
      </c>
      <c r="BE46" s="242">
        <f>IFERROR(_xll.qlIndexFixing($BF$1,BA46,TRUE,_xll.ohTrigger(Trigger,Trigger12M)),#N/A)</f>
        <v>1.6267852720202181E-3</v>
      </c>
    </row>
    <row r="47" spans="1:57" s="80" customFormat="1" ht="11.25" customHeight="1" x14ac:dyDescent="0.2">
      <c r="A47" s="281" t="s">
        <v>235</v>
      </c>
      <c r="B47" s="314" t="str">
        <v>15Y</v>
      </c>
      <c r="C47" s="280" t="str">
        <v>15Y</v>
      </c>
      <c r="D47" s="280" t="str">
        <f t="shared" si="24"/>
        <v>15Y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1.555E-2</v>
      </c>
      <c r="J47" s="321" t="str">
        <f>IFERROR(_xll.qlSimpleQuote(A47&amp;C47,I47,,Permanent,Trigger,TRUE),"--")</f>
        <v>SW15Y#0000</v>
      </c>
      <c r="K47" s="321" t="str">
        <f t="shared" si="25"/>
        <v>EUR_CURVE_12M_15Y</v>
      </c>
      <c r="L47" s="322" t="str">
        <f>IFERROR(_xll.qlSwapRateHelper2(,IF(DataSelect="Reference",$J47,K47),,$D47,Calendar,$G47,$F47,$H47,$L$33,0,E47,Discounting,Permanent,_xll.ohTrigger(Trigger,DataSelect),ObjectOverwrite),"--")</f>
        <v>obj_00c14#0000</v>
      </c>
      <c r="M47" s="277" t="b">
        <v>1</v>
      </c>
      <c r="O47" s="336" t="str">
        <f t="shared" si="20"/>
        <v>SW</v>
      </c>
      <c r="P47" s="336" t="str">
        <f t="shared" si="21"/>
        <v>20Y</v>
      </c>
      <c r="Q47" s="340" t="str">
        <f t="shared" si="22"/>
        <v>obj_00c0a#0000</v>
      </c>
      <c r="R47" s="336" t="b">
        <f t="shared" si="23"/>
        <v>1</v>
      </c>
      <c r="S47" s="344">
        <v>1</v>
      </c>
      <c r="T47" s="344">
        <v>1</v>
      </c>
      <c r="U47" s="97" t="str">
        <v>obj_00bff</v>
      </c>
      <c r="V47" s="97" t="str">
        <f>_xll.qlRateHelperQuoteName(U47)</f>
        <v>EUR_CURVE_12M_28Y</v>
      </c>
      <c r="W47" s="334" t="e">
        <f>_xll.qlRateHelperRate(U47,_xll.ohTrigger(Trigger,Trigger12M))</f>
        <v>#NUM!</v>
      </c>
      <c r="X47" s="334" t="str">
        <f>IFERROR(_xll.qlFuturesRateHelperConvexityAdjustment(U47,Trigger),"--")</f>
        <v>--</v>
      </c>
      <c r="Y47" s="98">
        <f>_xll.qlRateHelperEarliestDate(U47,Trigger)</f>
        <v>42244</v>
      </c>
      <c r="Z47" s="98">
        <f>_xll.qlRateHelperLatestDate(U47,Trigger)</f>
        <v>52471</v>
      </c>
      <c r="AA47" s="242" t="e">
        <v>#NUM!</v>
      </c>
      <c r="AE47" s="246"/>
      <c r="AZ47" s="97" t="s">
        <v>197</v>
      </c>
      <c r="BA47" s="98">
        <f>_xll.qlInterestRateIndexFixingDate(Currency&amp;"ibor"&amp;Tenor,BB47,Trigger)</f>
        <v>42305</v>
      </c>
      <c r="BB47" s="98">
        <f>_xll.qlCalendarAdvance(Calendar,BB46,AZ47,"f",,Trigger)</f>
        <v>42307</v>
      </c>
      <c r="BC47" s="98">
        <f>_xll.qlInterestRateIndexMaturity(Currency&amp;"ibor"&amp;Tenor,BB47,Trigger)</f>
        <v>42674</v>
      </c>
      <c r="BD47" s="242" t="e">
        <f>_xll.qlIndexFixing($AD$5,BA47,TRUE,_xll.ohTrigger(Trigger,Trigger12M))</f>
        <v>#NUM!</v>
      </c>
      <c r="BE47" s="242">
        <f>IFERROR(_xll.qlIndexFixing($BF$1,BA47,TRUE,_xll.ohTrigger(Trigger,Trigger12M)),#N/A)</f>
        <v>1.6263990610840963E-3</v>
      </c>
    </row>
    <row r="48" spans="1:57" s="80" customFormat="1" ht="11.25" customHeight="1" x14ac:dyDescent="0.2">
      <c r="A48" s="281" t="s">
        <v>235</v>
      </c>
      <c r="B48" s="314" t="str">
        <v>16Y</v>
      </c>
      <c r="C48" s="280" t="str">
        <v>16Y</v>
      </c>
      <c r="D48" s="280" t="str">
        <f t="shared" si="24"/>
        <v>16Y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1.5957862119999999E-2</v>
      </c>
      <c r="J48" s="321" t="str">
        <f>IFERROR(_xll.qlSimpleQuote(A48&amp;C48,I48,,Permanent,Trigger,TRUE),"--")</f>
        <v>SW16Y#0000</v>
      </c>
      <c r="K48" s="321" t="str">
        <f t="shared" si="25"/>
        <v>EUR_CURVE_12M_16Y</v>
      </c>
      <c r="L48" s="322" t="str">
        <f>IFERROR(_xll.qlSwapRateHelper2(,IF(DataSelect="Reference",$J48,K48),,$D48,Calendar,$G48,$F48,$H48,$L$33,0,E48,Discounting,Permanent,_xll.ohTrigger(Trigger,DataSelect),ObjectOverwrite),"--")</f>
        <v>obj_00c47#0000</v>
      </c>
      <c r="M48" s="277" t="b">
        <v>1</v>
      </c>
      <c r="O48" s="336" t="str">
        <f t="shared" si="20"/>
        <v>SW</v>
      </c>
      <c r="P48" s="336" t="str">
        <f t="shared" si="21"/>
        <v>21Y</v>
      </c>
      <c r="Q48" s="340" t="str">
        <f t="shared" si="22"/>
        <v>obj_00c1b#0000</v>
      </c>
      <c r="R48" s="336" t="b">
        <f t="shared" si="23"/>
        <v>1</v>
      </c>
      <c r="S48" s="344">
        <v>1</v>
      </c>
      <c r="T48" s="344">
        <v>1</v>
      </c>
      <c r="U48" s="97" t="str">
        <v>obj_00b99</v>
      </c>
      <c r="V48" s="97" t="str">
        <f>_xll.qlRateHelperQuoteName(U48)</f>
        <v>EUR_CURVE_12M_29Y</v>
      </c>
      <c r="W48" s="334" t="e">
        <f>_xll.qlRateHelperRate(U48,_xll.ohTrigger(Trigger,Trigger12M))</f>
        <v>#NUM!</v>
      </c>
      <c r="X48" s="334" t="str">
        <f>IFERROR(_xll.qlFuturesRateHelperConvexityAdjustment(U48,Trigger),"--")</f>
        <v>--</v>
      </c>
      <c r="Y48" s="98">
        <f>_xll.qlRateHelperEarliestDate(U48,Trigger)</f>
        <v>42244</v>
      </c>
      <c r="Z48" s="98">
        <f>_xll.qlRateHelperLatestDate(U48,Trigger)</f>
        <v>52838</v>
      </c>
      <c r="AA48" s="242" t="e">
        <v>#NUM!</v>
      </c>
      <c r="AE48" s="246"/>
      <c r="AZ48" s="97" t="s">
        <v>197</v>
      </c>
      <c r="BA48" s="98">
        <f>_xll.qlInterestRateIndexFixingDate(Currency&amp;"ibor"&amp;Tenor,BB48,Trigger)</f>
        <v>42306</v>
      </c>
      <c r="BB48" s="98">
        <f>_xll.qlCalendarAdvance(Calendar,BB47,AZ48,"f",,Trigger)</f>
        <v>42310</v>
      </c>
      <c r="BC48" s="98">
        <f>_xll.qlInterestRateIndexMaturity(Currency&amp;"ibor"&amp;Tenor,BB48,Trigger)</f>
        <v>42676</v>
      </c>
      <c r="BD48" s="242" t="e">
        <f>_xll.qlIndexFixing($AD$5,BA48,TRUE,_xll.ohTrigger(Trigger,Trigger12M))</f>
        <v>#NUM!</v>
      </c>
      <c r="BE48" s="242">
        <f>IFERROR(_xll.qlIndexFixing($BF$1,BA48,TRUE,_xll.ohTrigger(Trigger,Trigger12M)),#N/A)</f>
        <v>1.6298386366325654E-3</v>
      </c>
    </row>
    <row r="49" spans="1:57" s="80" customFormat="1" ht="11.25" customHeight="1" x14ac:dyDescent="0.2">
      <c r="A49" s="281" t="s">
        <v>235</v>
      </c>
      <c r="B49" s="314" t="str">
        <v>17Y</v>
      </c>
      <c r="C49" s="280" t="str">
        <v>17Y</v>
      </c>
      <c r="D49" s="280" t="str">
        <f t="shared" si="24"/>
        <v>17Y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1.6304392019999999E-2</v>
      </c>
      <c r="J49" s="321" t="str">
        <f>IFERROR(_xll.qlSimpleQuote(A49&amp;C49,I49,,Permanent,Trigger,TRUE),"--")</f>
        <v>SW17Y#0000</v>
      </c>
      <c r="K49" s="321" t="str">
        <f t="shared" si="25"/>
        <v>EUR_CURVE_12M_17Y</v>
      </c>
      <c r="L49" s="322" t="str">
        <f>IFERROR(_xll.qlSwapRateHelper2(,IF(DataSelect="Reference",$J49,K49),,$D49,Calendar,$G49,$F49,$H49,$L$33,0,E49,Discounting,Permanent,_xll.ohTrigger(Trigger,DataSelect),ObjectOverwrite),"--")</f>
        <v>obj_00ba6#0000</v>
      </c>
      <c r="M49" s="277" t="b">
        <v>1</v>
      </c>
      <c r="O49" s="336" t="str">
        <f t="shared" si="20"/>
        <v>SW</v>
      </c>
      <c r="P49" s="336" t="str">
        <f t="shared" si="21"/>
        <v>22Y</v>
      </c>
      <c r="Q49" s="340" t="str">
        <f t="shared" si="22"/>
        <v>obj_00bf3#0000</v>
      </c>
      <c r="R49" s="336" t="b">
        <f t="shared" si="23"/>
        <v>1</v>
      </c>
      <c r="S49" s="344">
        <v>1</v>
      </c>
      <c r="T49" s="344">
        <v>1</v>
      </c>
      <c r="U49" s="97" t="str">
        <v>obj_00bcc</v>
      </c>
      <c r="V49" s="97" t="str">
        <f>_xll.qlRateHelperQuoteName(U49)</f>
        <v>EUR_CURVE_12M_30Y</v>
      </c>
      <c r="W49" s="334" t="e">
        <f>_xll.qlRateHelperRate(U49,_xll.ohTrigger(Trigger,Trigger12M))</f>
        <v>#NUM!</v>
      </c>
      <c r="X49" s="334" t="str">
        <f>IFERROR(_xll.qlFuturesRateHelperConvexityAdjustment(U49,Trigger),"--")</f>
        <v>--</v>
      </c>
      <c r="Y49" s="98">
        <f>_xll.qlRateHelperEarliestDate(U49,Trigger)</f>
        <v>42244</v>
      </c>
      <c r="Z49" s="98">
        <f>_xll.qlRateHelperLatestDate(U49,Trigger)</f>
        <v>53202</v>
      </c>
      <c r="AA49" s="242" t="e">
        <v>#NUM!</v>
      </c>
      <c r="AE49" s="246"/>
      <c r="AZ49" s="97" t="s">
        <v>197</v>
      </c>
      <c r="BA49" s="98">
        <f>_xll.qlInterestRateIndexFixingDate(Currency&amp;"ibor"&amp;Tenor,BB49,Trigger)</f>
        <v>42307</v>
      </c>
      <c r="BB49" s="98">
        <f>_xll.qlCalendarAdvance(Calendar,BB48,AZ49,"f",,Trigger)</f>
        <v>42311</v>
      </c>
      <c r="BC49" s="98">
        <f>_xll.qlInterestRateIndexMaturity(Currency&amp;"ibor"&amp;Tenor,BB49,Trigger)</f>
        <v>42677</v>
      </c>
      <c r="BD49" s="242" t="e">
        <f>_xll.qlIndexFixing($AD$5,BA49,TRUE,_xll.ohTrigger(Trigger,Trigger12M))</f>
        <v>#NUM!</v>
      </c>
      <c r="BE49" s="242">
        <f>IFERROR(_xll.qlIndexFixing($BF$1,BA49,TRUE,_xll.ohTrigger(Trigger,Trigger12M)),#N/A)</f>
        <v>1.6317058351361386E-3</v>
      </c>
    </row>
    <row r="50" spans="1:57" s="80" customFormat="1" ht="11.25" customHeight="1" x14ac:dyDescent="0.2">
      <c r="A50" s="281" t="s">
        <v>235</v>
      </c>
      <c r="B50" s="314" t="str">
        <v>18Y</v>
      </c>
      <c r="C50" s="280" t="str">
        <v>18Y</v>
      </c>
      <c r="D50" s="280" t="str">
        <f t="shared" si="24"/>
        <v>18Y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1.6588038860000001E-2</v>
      </c>
      <c r="J50" s="321" t="str">
        <f>IFERROR(_xll.qlSimpleQuote(A50&amp;C50,I50,,Permanent,Trigger,TRUE),"--")</f>
        <v>SW18Y#0000</v>
      </c>
      <c r="K50" s="321" t="str">
        <f t="shared" si="25"/>
        <v>EUR_CURVE_12M_18Y</v>
      </c>
      <c r="L50" s="322" t="str">
        <f>IFERROR(_xll.qlSwapRateHelper2(,IF(DataSelect="Reference",$J50,K50),,$D50,Calendar,$G50,$F50,$H50,$L$33,0,E50,Discounting,Permanent,_xll.ohTrigger(Trigger,DataSelect),ObjectOverwrite),"--")</f>
        <v>obj_00baf#0000</v>
      </c>
      <c r="M50" s="277" t="b">
        <v>1</v>
      </c>
      <c r="O50" s="336" t="str">
        <f t="shared" si="20"/>
        <v>SW</v>
      </c>
      <c r="P50" s="336" t="str">
        <f t="shared" si="21"/>
        <v>23Y</v>
      </c>
      <c r="Q50" s="340" t="str">
        <f t="shared" si="22"/>
        <v>obj_00ba9#0000</v>
      </c>
      <c r="R50" s="336" t="b">
        <f t="shared" si="23"/>
        <v>1</v>
      </c>
      <c r="S50" s="344">
        <v>1</v>
      </c>
      <c r="T50" s="344">
        <v>1</v>
      </c>
      <c r="U50" s="97" t="str">
        <v>obj_00c05</v>
      </c>
      <c r="V50" s="97" t="str">
        <f>_xll.qlRateHelperQuoteName(U50)</f>
        <v>EUR_CURVE_12M_31Y</v>
      </c>
      <c r="W50" s="334" t="e">
        <f>_xll.qlRateHelperRate(U50,_xll.ohTrigger(Trigger,Trigger12M))</f>
        <v>#NUM!</v>
      </c>
      <c r="X50" s="334" t="str">
        <f>IFERROR(_xll.qlFuturesRateHelperConvexityAdjustment(U50,Trigger),"--")</f>
        <v>--</v>
      </c>
      <c r="Y50" s="98">
        <f>_xll.qlRateHelperEarliestDate(U50,Trigger)</f>
        <v>42244</v>
      </c>
      <c r="Z50" s="98">
        <f>_xll.qlRateHelperLatestDate(U50,Trigger)</f>
        <v>53567</v>
      </c>
      <c r="AA50" s="242" t="e">
        <v>#NUM!</v>
      </c>
      <c r="AE50" s="246"/>
      <c r="AZ50" s="97" t="s">
        <v>197</v>
      </c>
      <c r="BA50" s="98">
        <f>_xll.qlInterestRateIndexFixingDate(Currency&amp;"ibor"&amp;Tenor,BB50,Trigger)</f>
        <v>42310</v>
      </c>
      <c r="BB50" s="98">
        <f>_xll.qlCalendarAdvance(Calendar,BB49,AZ50,"f",,Trigger)</f>
        <v>42312</v>
      </c>
      <c r="BC50" s="98">
        <f>_xll.qlInterestRateIndexMaturity(Currency&amp;"ibor"&amp;Tenor,BB50,Trigger)</f>
        <v>42678</v>
      </c>
      <c r="BD50" s="242" t="e">
        <f>_xll.qlIndexFixing($AD$5,BA50,TRUE,_xll.ohTrigger(Trigger,Trigger12M))</f>
        <v>#NUM!</v>
      </c>
      <c r="BE50" s="242">
        <f>IFERROR(_xll.qlIndexFixing($BF$1,BA50,TRUE,_xll.ohTrigger(Trigger,Trigger12M)),#N/A)</f>
        <v>1.6335450671201195E-3</v>
      </c>
    </row>
    <row r="51" spans="1:57" s="80" customFormat="1" ht="11.25" customHeight="1" x14ac:dyDescent="0.2">
      <c r="A51" s="281" t="s">
        <v>235</v>
      </c>
      <c r="B51" s="314" t="str">
        <v>19Y</v>
      </c>
      <c r="C51" s="280" t="str">
        <v>19Y</v>
      </c>
      <c r="D51" s="280" t="str">
        <f t="shared" si="24"/>
        <v>19Y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1.6811567310000001E-2</v>
      </c>
      <c r="J51" s="321" t="str">
        <f>IFERROR(_xll.qlSimpleQuote(A51&amp;C51,I51,,Permanent,Trigger,TRUE),"--")</f>
        <v>SW19Y#0000</v>
      </c>
      <c r="K51" s="321" t="str">
        <f t="shared" si="25"/>
        <v>EUR_CURVE_12M_19Y</v>
      </c>
      <c r="L51" s="322" t="str">
        <f>IFERROR(_xll.qlSwapRateHelper2(,IF(DataSelect="Reference",$J51,K51),,$D51,Calendar,$G51,$F51,$H51,$L$33,0,E51,Discounting,Permanent,_xll.ohTrigger(Trigger,DataSelect),ObjectOverwrite),"--")</f>
        <v>obj_00bf1#0000</v>
      </c>
      <c r="M51" s="277" t="b">
        <v>1</v>
      </c>
      <c r="O51" s="336" t="str">
        <f t="shared" si="20"/>
        <v>SW</v>
      </c>
      <c r="P51" s="336" t="str">
        <f t="shared" si="21"/>
        <v>24Y</v>
      </c>
      <c r="Q51" s="340" t="str">
        <f t="shared" si="22"/>
        <v>obj_00bbe#0000</v>
      </c>
      <c r="R51" s="336" t="b">
        <f t="shared" si="23"/>
        <v>1</v>
      </c>
      <c r="S51" s="344">
        <v>1</v>
      </c>
      <c r="T51" s="344">
        <v>1</v>
      </c>
      <c r="U51" s="97" t="str">
        <v>obj_00bd9</v>
      </c>
      <c r="V51" s="97" t="str">
        <f>_xll.qlRateHelperQuoteName(U51)</f>
        <v>EUR_CURVE_12M_32Y</v>
      </c>
      <c r="W51" s="334" t="e">
        <f>_xll.qlRateHelperRate(U51,_xll.ohTrigger(Trigger,Trigger12M))</f>
        <v>#NUM!</v>
      </c>
      <c r="X51" s="334" t="str">
        <f>IFERROR(_xll.qlFuturesRateHelperConvexityAdjustment(U51,Trigger),"--")</f>
        <v>--</v>
      </c>
      <c r="Y51" s="98">
        <f>_xll.qlRateHelperEarliestDate(U51,Trigger)</f>
        <v>42244</v>
      </c>
      <c r="Z51" s="98">
        <f>_xll.qlRateHelperLatestDate(U51,Trigger)</f>
        <v>53932</v>
      </c>
      <c r="AA51" s="242" t="e">
        <v>#NUM!</v>
      </c>
      <c r="AE51" s="246"/>
      <c r="AZ51" s="97" t="s">
        <v>197</v>
      </c>
      <c r="BA51" s="98">
        <f>_xll.qlInterestRateIndexFixingDate(Currency&amp;"ibor"&amp;Tenor,BB51,Trigger)</f>
        <v>42311</v>
      </c>
      <c r="BB51" s="98">
        <f>_xll.qlCalendarAdvance(Calendar,BB50,AZ51,"f",,Trigger)</f>
        <v>42313</v>
      </c>
      <c r="BC51" s="98">
        <f>_xll.qlInterestRateIndexMaturity(Currency&amp;"ibor"&amp;Tenor,BB51,Trigger)</f>
        <v>42681</v>
      </c>
      <c r="BD51" s="242" t="e">
        <f>_xll.qlIndexFixing($AD$5,BA51,TRUE,_xll.ohTrigger(Trigger,Trigger12M))</f>
        <v>#NUM!</v>
      </c>
      <c r="BE51" s="242">
        <f>IFERROR(_xll.qlIndexFixing($BF$1,BA51,TRUE,_xll.ohTrigger(Trigger,Trigger12M)),#N/A)</f>
        <v>1.6396238178223446E-3</v>
      </c>
    </row>
    <row r="52" spans="1:57" s="80" customFormat="1" ht="11.25" customHeight="1" x14ac:dyDescent="0.2">
      <c r="A52" s="281" t="s">
        <v>235</v>
      </c>
      <c r="B52" s="314" t="str">
        <v>20Y</v>
      </c>
      <c r="C52" s="280" t="str">
        <v>20Y</v>
      </c>
      <c r="D52" s="280" t="str">
        <f t="shared" si="24"/>
        <v>20Y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1.6979999999999999E-2</v>
      </c>
      <c r="J52" s="321" t="str">
        <f>IFERROR(_xll.qlSimpleQuote(A52&amp;C52,I52,,Permanent,Trigger,TRUE),"--")</f>
        <v>SW20Y#0000</v>
      </c>
      <c r="K52" s="321" t="str">
        <f t="shared" si="25"/>
        <v>EUR_CURVE_12M_20Y</v>
      </c>
      <c r="L52" s="322" t="str">
        <f>IFERROR(_xll.qlSwapRateHelper2(,IF(DataSelect="Reference",$J52,K52),,$D52,Calendar,$G52,$F52,$H52,$L$33,0,E52,Discounting,Permanent,_xll.ohTrigger(Trigger,DataSelect),ObjectOverwrite),"--")</f>
        <v>obj_00c0a#0000</v>
      </c>
      <c r="M52" s="277" t="b">
        <v>1</v>
      </c>
      <c r="O52" s="336" t="str">
        <f t="shared" si="20"/>
        <v>SW</v>
      </c>
      <c r="P52" s="336" t="str">
        <f t="shared" si="21"/>
        <v>25Y</v>
      </c>
      <c r="Q52" s="340" t="str">
        <f t="shared" si="22"/>
        <v>obj_00bd3#0000</v>
      </c>
      <c r="R52" s="336" t="b">
        <f t="shared" si="23"/>
        <v>1</v>
      </c>
      <c r="S52" s="344">
        <v>1</v>
      </c>
      <c r="T52" s="344">
        <v>1</v>
      </c>
      <c r="U52" s="97" t="str">
        <v>obj_00c03</v>
      </c>
      <c r="V52" s="97" t="str">
        <f>_xll.qlRateHelperQuoteName(U52)</f>
        <v>EUR_CURVE_12M_33Y</v>
      </c>
      <c r="W52" s="334" t="e">
        <f>_xll.qlRateHelperRate(U52,_xll.ohTrigger(Trigger,Trigger12M))</f>
        <v>#NUM!</v>
      </c>
      <c r="X52" s="334" t="str">
        <f>IFERROR(_xll.qlFuturesRateHelperConvexityAdjustment(U52,Trigger),"--")</f>
        <v>--</v>
      </c>
      <c r="Y52" s="98">
        <f>_xll.qlRateHelperEarliestDate(U52,Trigger)</f>
        <v>42244</v>
      </c>
      <c r="Z52" s="98">
        <f>_xll.qlRateHelperLatestDate(U52,Trigger)</f>
        <v>54298</v>
      </c>
      <c r="AA52" s="242" t="e">
        <v>#NUM!</v>
      </c>
      <c r="AE52" s="246"/>
      <c r="AZ52" s="97" t="s">
        <v>197</v>
      </c>
      <c r="BA52" s="98">
        <f>_xll.qlInterestRateIndexFixingDate(Currency&amp;"ibor"&amp;Tenor,BB52,Trigger)</f>
        <v>42312</v>
      </c>
      <c r="BB52" s="98">
        <f>_xll.qlCalendarAdvance(Calendar,BB51,AZ52,"f",,Trigger)</f>
        <v>42314</v>
      </c>
      <c r="BC52" s="98">
        <f>_xll.qlInterestRateIndexMaturity(Currency&amp;"ibor"&amp;Tenor,BB52,Trigger)</f>
        <v>42681</v>
      </c>
      <c r="BD52" s="242" t="e">
        <f>_xll.qlIndexFixing($AD$5,BA52,TRUE,_xll.ohTrigger(Trigger,Trigger12M))</f>
        <v>#NUM!</v>
      </c>
      <c r="BE52" s="242">
        <f>IFERROR(_xll.qlIndexFixing($BF$1,BA52,TRUE,_xll.ohTrigger(Trigger,Trigger12M)),#N/A)</f>
        <v>1.6392725261627817E-3</v>
      </c>
    </row>
    <row r="53" spans="1:57" s="80" customFormat="1" ht="11.25" customHeight="1" x14ac:dyDescent="0.2">
      <c r="A53" s="281" t="s">
        <v>235</v>
      </c>
      <c r="B53" s="314" t="str">
        <v>21Y</v>
      </c>
      <c r="C53" s="280" t="str">
        <v>21Y</v>
      </c>
      <c r="D53" s="280" t="str">
        <f t="shared" si="24"/>
        <v>21Y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1.710001194E-2</v>
      </c>
      <c r="J53" s="321" t="str">
        <f>IFERROR(_xll.qlSimpleQuote(A53&amp;C53,I53,,Permanent,Trigger,TRUE),"--")</f>
        <v>SW21Y#0000</v>
      </c>
      <c r="K53" s="321" t="str">
        <f t="shared" si="25"/>
        <v>EUR_CURVE_12M_21Y</v>
      </c>
      <c r="L53" s="322" t="str">
        <f>IFERROR(_xll.qlSwapRateHelper2(,IF(DataSelect="Reference",$J53,K53),,$D53,Calendar,$G53,$F53,$H53,$L$33,0,E53,Discounting,Permanent,_xll.ohTrigger(Trigger,DataSelect),ObjectOverwrite),"--")</f>
        <v>obj_00c1b#0000</v>
      </c>
      <c r="M53" s="277" t="b">
        <v>1</v>
      </c>
      <c r="O53" s="336" t="str">
        <f t="shared" si="20"/>
        <v>SW</v>
      </c>
      <c r="P53" s="336" t="str">
        <f t="shared" si="21"/>
        <v>26Y</v>
      </c>
      <c r="Q53" s="340" t="str">
        <f t="shared" si="22"/>
        <v>obj_00bd7#0000</v>
      </c>
      <c r="R53" s="336" t="b">
        <f t="shared" si="23"/>
        <v>1</v>
      </c>
      <c r="S53" s="344">
        <v>1</v>
      </c>
      <c r="T53" s="344">
        <v>1</v>
      </c>
      <c r="U53" s="97" t="str">
        <v>obj_00bed</v>
      </c>
      <c r="V53" s="97" t="str">
        <f>_xll.qlRateHelperQuoteName(U53)</f>
        <v>EUR_CURVE_12M_34Y</v>
      </c>
      <c r="W53" s="334" t="e">
        <f>_xll.qlRateHelperRate(U53,_xll.ohTrigger(Trigger,Trigger12M))</f>
        <v>#NUM!</v>
      </c>
      <c r="X53" s="334" t="str">
        <f>IFERROR(_xll.qlFuturesRateHelperConvexityAdjustment(U53,Trigger),"--")</f>
        <v>--</v>
      </c>
      <c r="Y53" s="98">
        <f>_xll.qlRateHelperEarliestDate(U53,Trigger)</f>
        <v>42244</v>
      </c>
      <c r="Z53" s="98">
        <f>_xll.qlRateHelperLatestDate(U53,Trigger)</f>
        <v>54665</v>
      </c>
      <c r="AA53" s="242" t="e">
        <v>#NUM!</v>
      </c>
      <c r="AE53" s="246"/>
      <c r="AZ53" s="97" t="s">
        <v>197</v>
      </c>
      <c r="BA53" s="98">
        <f>_xll.qlInterestRateIndexFixingDate(Currency&amp;"ibor"&amp;Tenor,BB53,Trigger)</f>
        <v>42313</v>
      </c>
      <c r="BB53" s="98">
        <f>_xll.qlCalendarAdvance(Calendar,BB52,AZ53,"f",,Trigger)</f>
        <v>42317</v>
      </c>
      <c r="BC53" s="98">
        <f>_xll.qlInterestRateIndexMaturity(Currency&amp;"ibor"&amp;Tenor,BB53,Trigger)</f>
        <v>42683</v>
      </c>
      <c r="BD53" s="242" t="e">
        <f>_xll.qlIndexFixing($AD$5,BA53,TRUE,_xll.ohTrigger(Trigger,Trigger12M))</f>
        <v>#NUM!</v>
      </c>
      <c r="BE53" s="242">
        <f>IFERROR(_xll.qlIndexFixing($BF$1,BA53,TRUE,_xll.ohTrigger(Trigger,Trigger12M)),#N/A)</f>
        <v>1.6424074733716067E-3</v>
      </c>
    </row>
    <row r="54" spans="1:57" s="80" customFormat="1" ht="11.25" customHeight="1" x14ac:dyDescent="0.2">
      <c r="A54" s="281" t="s">
        <v>235</v>
      </c>
      <c r="B54" s="314" t="str">
        <v>22Y</v>
      </c>
      <c r="C54" s="280" t="str">
        <v>22Y</v>
      </c>
      <c r="D54" s="280" t="str">
        <f t="shared" si="24"/>
        <v>22Y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1.7178721880000001E-2</v>
      </c>
      <c r="J54" s="321" t="str">
        <f>IFERROR(_xll.qlSimpleQuote(A54&amp;C54,I54,,Permanent,Trigger,TRUE),"--")</f>
        <v>SW22Y#0000</v>
      </c>
      <c r="K54" s="321" t="str">
        <f t="shared" si="25"/>
        <v>EUR_CURVE_12M_22Y</v>
      </c>
      <c r="L54" s="322" t="str">
        <f>IFERROR(_xll.qlSwapRateHelper2(,IF(DataSelect="Reference",$J54,K54),,$D54,Calendar,$G54,$F54,$H54,$L$33,0,E54,Discounting,Permanent,_xll.ohTrigger(Trigger,DataSelect),ObjectOverwrite),"--")</f>
        <v>obj_00bf3#0000</v>
      </c>
      <c r="M54" s="277" t="b">
        <v>1</v>
      </c>
      <c r="O54" s="336" t="str">
        <f t="shared" si="20"/>
        <v>SW</v>
      </c>
      <c r="P54" s="336" t="str">
        <f t="shared" si="21"/>
        <v>27Y</v>
      </c>
      <c r="Q54" s="340" t="str">
        <f t="shared" si="22"/>
        <v>obj_00c16#0000</v>
      </c>
      <c r="R54" s="336" t="b">
        <f t="shared" si="23"/>
        <v>1</v>
      </c>
      <c r="S54" s="344">
        <v>1</v>
      </c>
      <c r="T54" s="344">
        <v>1</v>
      </c>
      <c r="U54" s="97" t="str">
        <v>obj_00bc4</v>
      </c>
      <c r="V54" s="97" t="str">
        <f>_xll.qlRateHelperQuoteName(U54)</f>
        <v>EUR_CURVE_12M_35Y</v>
      </c>
      <c r="W54" s="334" t="e">
        <f>_xll.qlRateHelperRate(U54,_xll.ohTrigger(Trigger,Trigger12M))</f>
        <v>#NUM!</v>
      </c>
      <c r="X54" s="334" t="str">
        <f>IFERROR(_xll.qlFuturesRateHelperConvexityAdjustment(U54,Trigger),"--")</f>
        <v>--</v>
      </c>
      <c r="Y54" s="98">
        <f>_xll.qlRateHelperEarliestDate(U54,Trigger)</f>
        <v>42244</v>
      </c>
      <c r="Z54" s="98">
        <f>_xll.qlRateHelperLatestDate(U54,Trigger)</f>
        <v>55029</v>
      </c>
      <c r="AA54" s="242" t="e">
        <v>#NUM!</v>
      </c>
      <c r="AE54" s="246"/>
      <c r="AZ54" s="97" t="s">
        <v>197</v>
      </c>
      <c r="BA54" s="98">
        <f>_xll.qlInterestRateIndexFixingDate(Currency&amp;"ibor"&amp;Tenor,BB54,Trigger)</f>
        <v>42314</v>
      </c>
      <c r="BB54" s="98">
        <f>_xll.qlCalendarAdvance(Calendar,BB53,AZ54,"f",,Trigger)</f>
        <v>42318</v>
      </c>
      <c r="BC54" s="98">
        <f>_xll.qlInterestRateIndexMaturity(Currency&amp;"ibor"&amp;Tenor,BB54,Trigger)</f>
        <v>42684</v>
      </c>
      <c r="BD54" s="242" t="e">
        <f>_xll.qlIndexFixing($AD$5,BA54,TRUE,_xll.ohTrigger(Trigger,Trigger12M))</f>
        <v>#NUM!</v>
      </c>
      <c r="BE54" s="242">
        <f>IFERROR(_xll.qlIndexFixing($BF$1,BA54,TRUE,_xll.ohTrigger(Trigger,Trigger12M)),#N/A)</f>
        <v>1.6441306990736301E-3</v>
      </c>
    </row>
    <row r="55" spans="1:57" s="80" customFormat="1" ht="11.25" customHeight="1" x14ac:dyDescent="0.2">
      <c r="A55" s="281" t="s">
        <v>235</v>
      </c>
      <c r="B55" s="314" t="str">
        <v>23Y</v>
      </c>
      <c r="C55" s="280" t="str">
        <v>23Y</v>
      </c>
      <c r="D55" s="280" t="str">
        <f t="shared" si="24"/>
        <v>23Y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1.7230200899999999E-2</v>
      </c>
      <c r="J55" s="321" t="str">
        <f>IFERROR(_xll.qlSimpleQuote(A55&amp;C55,I55,,Permanent,Trigger,TRUE),"--")</f>
        <v>SW23Y#0000</v>
      </c>
      <c r="K55" s="321" t="str">
        <f t="shared" si="25"/>
        <v>EUR_CURVE_12M_23Y</v>
      </c>
      <c r="L55" s="322" t="str">
        <f>IFERROR(_xll.qlSwapRateHelper2(,IF(DataSelect="Reference",$J55,K55),,$D55,Calendar,$G55,$F55,$H55,$L$33,0,E55,Discounting,Permanent,_xll.ohTrigger(Trigger,DataSelect),ObjectOverwrite),"--")</f>
        <v>obj_00ba9#0000</v>
      </c>
      <c r="M55" s="277" t="b">
        <v>1</v>
      </c>
      <c r="O55" s="336" t="str">
        <f t="shared" si="20"/>
        <v>SW</v>
      </c>
      <c r="P55" s="336" t="str">
        <f t="shared" si="21"/>
        <v>28Y</v>
      </c>
      <c r="Q55" s="340" t="str">
        <f t="shared" si="22"/>
        <v>obj_00bff#0000</v>
      </c>
      <c r="R55" s="336" t="b">
        <f t="shared" si="23"/>
        <v>1</v>
      </c>
      <c r="S55" s="344">
        <v>1</v>
      </c>
      <c r="T55" s="344">
        <v>1</v>
      </c>
      <c r="U55" s="97" t="str">
        <v>obj_00be2</v>
      </c>
      <c r="V55" s="97" t="str">
        <f>_xll.qlRateHelperQuoteName(U55)</f>
        <v>EUR_CURVE_12M_36Y</v>
      </c>
      <c r="W55" s="334" t="e">
        <f>_xll.qlRateHelperRate(U55,_xll.ohTrigger(Trigger,Trigger12M))</f>
        <v>#NUM!</v>
      </c>
      <c r="X55" s="334" t="str">
        <f>IFERROR(_xll.qlFuturesRateHelperConvexityAdjustment(U55,Trigger),"--")</f>
        <v>--</v>
      </c>
      <c r="Y55" s="98">
        <f>_xll.qlRateHelperEarliestDate(U55,Trigger)</f>
        <v>42244</v>
      </c>
      <c r="Z55" s="98">
        <f>_xll.qlRateHelperLatestDate(U55,Trigger)</f>
        <v>55393</v>
      </c>
      <c r="AA55" s="242" t="e">
        <v>#NUM!</v>
      </c>
      <c r="AE55" s="246"/>
      <c r="AZ55" s="97" t="s">
        <v>197</v>
      </c>
      <c r="BA55" s="98">
        <f>_xll.qlInterestRateIndexFixingDate(Currency&amp;"ibor"&amp;Tenor,BB55,Trigger)</f>
        <v>42317</v>
      </c>
      <c r="BB55" s="98">
        <f>_xll.qlCalendarAdvance(Calendar,BB54,AZ55,"f",,Trigger)</f>
        <v>42319</v>
      </c>
      <c r="BC55" s="98">
        <f>_xll.qlInterestRateIndexMaturity(Currency&amp;"ibor"&amp;Tenor,BB55,Trigger)</f>
        <v>42685</v>
      </c>
      <c r="BD55" s="242" t="e">
        <f>_xll.qlIndexFixing($AD$5,BA55,TRUE,_xll.ohTrigger(Trigger,Trigger12M))</f>
        <v>#NUM!</v>
      </c>
      <c r="BE55" s="242">
        <f>IFERROR(_xll.qlIndexFixing($BF$1,BA55,TRUE,_xll.ohTrigger(Trigger,Trigger12M)),#N/A)</f>
        <v>1.6458434534388506E-3</v>
      </c>
    </row>
    <row r="56" spans="1:57" s="80" customFormat="1" ht="11.25" customHeight="1" x14ac:dyDescent="0.2">
      <c r="A56" s="281" t="s">
        <v>235</v>
      </c>
      <c r="B56" s="314" t="str">
        <v>24Y</v>
      </c>
      <c r="C56" s="280" t="str">
        <v>24Y</v>
      </c>
      <c r="D56" s="280" t="str">
        <f t="shared" si="24"/>
        <v>24Y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1.7264243130000002E-2</v>
      </c>
      <c r="J56" s="321" t="str">
        <f>IFERROR(_xll.qlSimpleQuote(A56&amp;C56,I56,,Permanent,Trigger,TRUE),"--")</f>
        <v>SW24Y#0000</v>
      </c>
      <c r="K56" s="321" t="str">
        <f t="shared" si="25"/>
        <v>EUR_CURVE_12M_24Y</v>
      </c>
      <c r="L56" s="322" t="str">
        <f>IFERROR(_xll.qlSwapRateHelper2(,IF(DataSelect="Reference",$J56,K56),,$D56,Calendar,$G56,$F56,$H56,$L$33,0,E56,Discounting,Permanent,_xll.ohTrigger(Trigger,DataSelect),ObjectOverwrite),"--")</f>
        <v>obj_00bbe#0000</v>
      </c>
      <c r="M56" s="277" t="b">
        <v>1</v>
      </c>
      <c r="O56" s="336" t="str">
        <f t="shared" si="20"/>
        <v>SW</v>
      </c>
      <c r="P56" s="336" t="str">
        <f t="shared" si="21"/>
        <v>29Y</v>
      </c>
      <c r="Q56" s="340" t="str">
        <f t="shared" si="22"/>
        <v>obj_00b99#0000</v>
      </c>
      <c r="R56" s="336" t="b">
        <f t="shared" si="23"/>
        <v>1</v>
      </c>
      <c r="S56" s="344">
        <v>1</v>
      </c>
      <c r="T56" s="344">
        <v>1</v>
      </c>
      <c r="U56" s="97" t="str">
        <v>obj_00beb</v>
      </c>
      <c r="V56" s="97" t="str">
        <f>_xll.qlRateHelperQuoteName(U56)</f>
        <v>EUR_CURVE_12M_37Y</v>
      </c>
      <c r="W56" s="334" t="e">
        <f>_xll.qlRateHelperRate(U56,_xll.ohTrigger(Trigger,Trigger12M))</f>
        <v>#NUM!</v>
      </c>
      <c r="X56" s="334" t="str">
        <f>IFERROR(_xll.qlFuturesRateHelperConvexityAdjustment(U56,Trigger),"--")</f>
        <v>--</v>
      </c>
      <c r="Y56" s="98">
        <f>_xll.qlRateHelperEarliestDate(U56,Trigger)</f>
        <v>42244</v>
      </c>
      <c r="Z56" s="98">
        <f>_xll.qlRateHelperLatestDate(U56,Trigger)</f>
        <v>55759</v>
      </c>
      <c r="AA56" s="242" t="e">
        <v>#NUM!</v>
      </c>
      <c r="AE56" s="246"/>
      <c r="AZ56" s="97" t="s">
        <v>197</v>
      </c>
      <c r="BA56" s="98">
        <f>_xll.qlInterestRateIndexFixingDate(Currency&amp;"ibor"&amp;Tenor,BB56,Trigger)</f>
        <v>42318</v>
      </c>
      <c r="BB56" s="98">
        <f>_xll.qlCalendarAdvance(Calendar,BB55,AZ56,"f",,Trigger)</f>
        <v>42320</v>
      </c>
      <c r="BC56" s="98">
        <f>_xll.qlInterestRateIndexMaturity(Currency&amp;"ibor"&amp;Tenor,BB56,Trigger)</f>
        <v>42688</v>
      </c>
      <c r="BD56" s="242" t="e">
        <f>_xll.qlIndexFixing($AD$5,BA56,TRUE,_xll.ohTrigger(Trigger,Trigger12M))</f>
        <v>#NUM!</v>
      </c>
      <c r="BE56" s="242">
        <f>IFERROR(_xll.qlIndexFixing($BF$1,BA56,TRUE,_xll.ohTrigger(Trigger,Trigger12M)),#N/A)</f>
        <v>1.6515842346438534E-3</v>
      </c>
    </row>
    <row r="57" spans="1:57" s="80" customFormat="1" ht="11.25" customHeight="1" x14ac:dyDescent="0.2">
      <c r="A57" s="281" t="s">
        <v>235</v>
      </c>
      <c r="B57" s="314" t="str">
        <v>25Y</v>
      </c>
      <c r="C57" s="280" t="str">
        <v>25Y</v>
      </c>
      <c r="D57" s="280" t="str">
        <f t="shared" si="24"/>
        <v>25Y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1.729E-2</v>
      </c>
      <c r="J57" s="321" t="str">
        <f>IFERROR(_xll.qlSimpleQuote(A57&amp;C57,I57,,Permanent,Trigger,TRUE),"--")</f>
        <v>SW25Y#0000</v>
      </c>
      <c r="K57" s="321" t="str">
        <f t="shared" si="25"/>
        <v>EUR_CURVE_12M_25Y</v>
      </c>
      <c r="L57" s="322" t="str">
        <f>IFERROR(_xll.qlSwapRateHelper2(,IF(DataSelect="Reference",$J57,K57),,$D57,Calendar,$G57,$F57,$H57,$L$33,0,E57,Discounting,Permanent,_xll.ohTrigger(Trigger,DataSelect),ObjectOverwrite),"--")</f>
        <v>obj_00bd3#0000</v>
      </c>
      <c r="M57" s="277" t="b">
        <v>1</v>
      </c>
      <c r="O57" s="336" t="str">
        <f t="shared" si="20"/>
        <v>SW</v>
      </c>
      <c r="P57" s="336" t="str">
        <f t="shared" si="21"/>
        <v>30Y</v>
      </c>
      <c r="Q57" s="340" t="str">
        <f t="shared" si="22"/>
        <v>obj_00bcc#0000</v>
      </c>
      <c r="R57" s="336" t="b">
        <f t="shared" si="23"/>
        <v>1</v>
      </c>
      <c r="S57" s="344">
        <v>1</v>
      </c>
      <c r="T57" s="344">
        <v>1</v>
      </c>
      <c r="U57" s="97" t="str">
        <v>obj_00c23</v>
      </c>
      <c r="V57" s="97" t="str">
        <f>_xll.qlRateHelperQuoteName(U57)</f>
        <v>EUR_CURVE_12M_38Y</v>
      </c>
      <c r="W57" s="334" t="e">
        <f>_xll.qlRateHelperRate(U57,_xll.ohTrigger(Trigger,Trigger12M))</f>
        <v>#NUM!</v>
      </c>
      <c r="X57" s="334" t="str">
        <f>IFERROR(_xll.qlFuturesRateHelperConvexityAdjustment(U57,Trigger),"--")</f>
        <v>--</v>
      </c>
      <c r="Y57" s="98">
        <f>_xll.qlRateHelperEarliestDate(U57,Trigger)</f>
        <v>42244</v>
      </c>
      <c r="Z57" s="98">
        <f>_xll.qlRateHelperLatestDate(U57,Trigger)</f>
        <v>56124</v>
      </c>
      <c r="AA57" s="242" t="e">
        <v>#NUM!</v>
      </c>
      <c r="AE57" s="246"/>
      <c r="AZ57" s="97" t="s">
        <v>197</v>
      </c>
      <c r="BA57" s="98">
        <f>_xll.qlInterestRateIndexFixingDate(Currency&amp;"ibor"&amp;Tenor,BB57,Trigger)</f>
        <v>42319</v>
      </c>
      <c r="BB57" s="98">
        <f>_xll.qlCalendarAdvance(Calendar,BB56,AZ57,"f",,Trigger)</f>
        <v>42321</v>
      </c>
      <c r="BC57" s="98">
        <f>_xll.qlInterestRateIndexMaturity(Currency&amp;"ibor"&amp;Tenor,BB57,Trigger)</f>
        <v>42688</v>
      </c>
      <c r="BD57" s="242" t="e">
        <f>_xll.qlIndexFixing($AD$5,BA57,TRUE,_xll.ohTrigger(Trigger,Trigger12M))</f>
        <v>#NUM!</v>
      </c>
      <c r="BE57" s="242">
        <f>IFERROR(_xll.qlIndexFixing($BF$1,BA57,TRUE,_xll.ohTrigger(Trigger,Trigger12M)),#N/A)</f>
        <v>1.6512654738571216E-3</v>
      </c>
    </row>
    <row r="58" spans="1:57" s="80" customFormat="1" ht="11.25" customHeight="1" x14ac:dyDescent="0.2">
      <c r="A58" s="281" t="s">
        <v>235</v>
      </c>
      <c r="B58" s="314" t="str">
        <v>26Y</v>
      </c>
      <c r="C58" s="280" t="str">
        <v>26Y</v>
      </c>
      <c r="D58" s="280" t="str">
        <f t="shared" si="24"/>
        <v>26Y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1.7310615970000002E-2</v>
      </c>
      <c r="J58" s="321" t="str">
        <f>IFERROR(_xll.qlSimpleQuote(A58&amp;C58,I58,,Permanent,Trigger,TRUE),"--")</f>
        <v>SW26Y#0000</v>
      </c>
      <c r="K58" s="321" t="str">
        <f t="shared" si="25"/>
        <v>EUR_CURVE_12M_26Y</v>
      </c>
      <c r="L58" s="322" t="str">
        <f>IFERROR(_xll.qlSwapRateHelper2(,IF(DataSelect="Reference",$J58,K58),,$D58,Calendar,$G58,$F58,$H58,$L$33,0,E58,Discounting,Permanent,_xll.ohTrigger(Trigger,DataSelect),ObjectOverwrite),"--")</f>
        <v>obj_00bd7#0000</v>
      </c>
      <c r="M58" s="277" t="b">
        <v>1</v>
      </c>
      <c r="O58" s="336" t="str">
        <f t="shared" si="20"/>
        <v>SW</v>
      </c>
      <c r="P58" s="336" t="str">
        <f t="shared" si="21"/>
        <v>31Y</v>
      </c>
      <c r="Q58" s="340" t="str">
        <f t="shared" si="22"/>
        <v>obj_00c05#0000</v>
      </c>
      <c r="R58" s="336" t="b">
        <f t="shared" si="23"/>
        <v>1</v>
      </c>
      <c r="S58" s="344">
        <v>1</v>
      </c>
      <c r="T58" s="344">
        <v>1</v>
      </c>
      <c r="U58" s="97" t="str">
        <v>obj_00c33</v>
      </c>
      <c r="V58" s="97" t="str">
        <f>_xll.qlRateHelperQuoteName(U58)</f>
        <v>EUR_CURVE_12M_39Y</v>
      </c>
      <c r="W58" s="334" t="e">
        <f>_xll.qlRateHelperRate(U58,_xll.ohTrigger(Trigger,Trigger12M))</f>
        <v>#NUM!</v>
      </c>
      <c r="X58" s="334" t="str">
        <f>IFERROR(_xll.qlFuturesRateHelperConvexityAdjustment(U58,Trigger),"--")</f>
        <v>--</v>
      </c>
      <c r="Y58" s="98">
        <f>_xll.qlRateHelperEarliestDate(U58,Trigger)</f>
        <v>42244</v>
      </c>
      <c r="Z58" s="98">
        <f>_xll.qlRateHelperLatestDate(U58,Trigger)</f>
        <v>56489</v>
      </c>
      <c r="AA58" s="242" t="e">
        <v>#NUM!</v>
      </c>
      <c r="AE58" s="246"/>
      <c r="AZ58" s="97" t="s">
        <v>197</v>
      </c>
      <c r="BA58" s="98">
        <f>_xll.qlInterestRateIndexFixingDate(Currency&amp;"ibor"&amp;Tenor,BB58,Trigger)</f>
        <v>42320</v>
      </c>
      <c r="BB58" s="98">
        <f>_xll.qlCalendarAdvance(Calendar,BB57,AZ58,"f",,Trigger)</f>
        <v>42324</v>
      </c>
      <c r="BC58" s="98">
        <f>_xll.qlInterestRateIndexMaturity(Currency&amp;"ibor"&amp;Tenor,BB58,Trigger)</f>
        <v>42690</v>
      </c>
      <c r="BD58" s="242" t="e">
        <f>_xll.qlIndexFixing($AD$5,BA58,TRUE,_xll.ohTrigger(Trigger,Trigger12M))</f>
        <v>#NUM!</v>
      </c>
      <c r="BE58" s="242">
        <f>IFERROR(_xll.qlIndexFixing($BF$1,BA58,TRUE,_xll.ohTrigger(Trigger,Trigger12M)),#N/A)</f>
        <v>1.6543419605238E-3</v>
      </c>
    </row>
    <row r="59" spans="1:57" s="80" customFormat="1" ht="11.25" customHeight="1" x14ac:dyDescent="0.2">
      <c r="A59" s="281" t="s">
        <v>235</v>
      </c>
      <c r="B59" s="314" t="str">
        <v>27Y</v>
      </c>
      <c r="C59" s="280" t="str">
        <v>27Y</v>
      </c>
      <c r="D59" s="280" t="str">
        <f t="shared" si="24"/>
        <v>27Y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1.7329736509999999E-2</v>
      </c>
      <c r="J59" s="321" t="str">
        <f>IFERROR(_xll.qlSimpleQuote(A59&amp;C59,I59,,Permanent,Trigger,TRUE),"--")</f>
        <v>SW27Y#0000</v>
      </c>
      <c r="K59" s="321" t="str">
        <f t="shared" si="25"/>
        <v>EUR_CURVE_12M_27Y</v>
      </c>
      <c r="L59" s="322" t="str">
        <f>IFERROR(_xll.qlSwapRateHelper2(,IF(DataSelect="Reference",$J59,K59),,$D59,Calendar,$G59,$F59,$H59,$L$33,0,E59,Discounting,Permanent,_xll.ohTrigger(Trigger,DataSelect),ObjectOverwrite),"--")</f>
        <v>obj_00c16#0000</v>
      </c>
      <c r="M59" s="277" t="b">
        <v>1</v>
      </c>
      <c r="O59" s="336" t="str">
        <f t="shared" si="20"/>
        <v>SW</v>
      </c>
      <c r="P59" s="336" t="str">
        <f t="shared" si="21"/>
        <v>32Y</v>
      </c>
      <c r="Q59" s="340" t="str">
        <f t="shared" si="22"/>
        <v>obj_00bd9#0000</v>
      </c>
      <c r="R59" s="336" t="b">
        <f t="shared" si="23"/>
        <v>1</v>
      </c>
      <c r="S59" s="344">
        <v>1</v>
      </c>
      <c r="T59" s="344">
        <v>1</v>
      </c>
      <c r="U59" s="97" t="str">
        <v>obj_00c3e</v>
      </c>
      <c r="V59" s="97" t="str">
        <f>_xll.qlRateHelperQuoteName(U59)</f>
        <v>EUR_CURVE_12M_40Y</v>
      </c>
      <c r="W59" s="334" t="e">
        <f>_xll.qlRateHelperRate(U59,_xll.ohTrigger(Trigger,Trigger12M))</f>
        <v>#NUM!</v>
      </c>
      <c r="X59" s="334" t="str">
        <f>IFERROR(_xll.qlFuturesRateHelperConvexityAdjustment(U59,Trigger),"--")</f>
        <v>--</v>
      </c>
      <c r="Y59" s="98">
        <f>_xll.qlRateHelperEarliestDate(U59,Trigger)</f>
        <v>42244</v>
      </c>
      <c r="Z59" s="98">
        <f>_xll.qlRateHelperLatestDate(U59,Trigger)</f>
        <v>56856</v>
      </c>
      <c r="AA59" s="242" t="e">
        <v>#NUM!</v>
      </c>
      <c r="AE59" s="246"/>
      <c r="AZ59" s="97" t="s">
        <v>197</v>
      </c>
      <c r="BA59" s="98">
        <f>_xll.qlInterestRateIndexFixingDate(Currency&amp;"ibor"&amp;Tenor,BB59,Trigger)</f>
        <v>42321</v>
      </c>
      <c r="BB59" s="98">
        <f>_xll.qlCalendarAdvance(Calendar,BB58,AZ59,"f",,Trigger)</f>
        <v>42325</v>
      </c>
      <c r="BC59" s="98">
        <f>_xll.qlInterestRateIndexMaturity(Currency&amp;"ibor"&amp;Tenor,BB59,Trigger)</f>
        <v>42691</v>
      </c>
      <c r="BD59" s="242" t="e">
        <f>_xll.qlIndexFixing($AD$5,BA59,TRUE,_xll.ohTrigger(Trigger,Trigger12M))</f>
        <v>#NUM!</v>
      </c>
      <c r="BE59" s="242">
        <f>IFERROR(_xll.qlIndexFixing($BF$1,BA59,TRUE,_xll.ohTrigger(Trigger,Trigger12M)),#N/A)</f>
        <v>1.6560473164032618E-3</v>
      </c>
    </row>
    <row r="60" spans="1:57" s="80" customFormat="1" ht="11.25" customHeight="1" x14ac:dyDescent="0.2">
      <c r="A60" s="281" t="s">
        <v>235</v>
      </c>
      <c r="B60" s="314" t="str">
        <v>28Y</v>
      </c>
      <c r="C60" s="280" t="str">
        <v>28Y</v>
      </c>
      <c r="D60" s="280" t="str">
        <f t="shared" si="24"/>
        <v>28Y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1.7348498320000003E-2</v>
      </c>
      <c r="J60" s="321" t="str">
        <f>IFERROR(_xll.qlSimpleQuote(A60&amp;C60,I60,,Permanent,Trigger,TRUE),"--")</f>
        <v>SW28Y#0000</v>
      </c>
      <c r="K60" s="321" t="str">
        <f t="shared" si="25"/>
        <v>EUR_CURVE_12M_28Y</v>
      </c>
      <c r="L60" s="322" t="str">
        <f>IFERROR(_xll.qlSwapRateHelper2(,IF(DataSelect="Reference",$J60,K60),,$D60,Calendar,$G60,$F60,$H60,$L$33,0,E60,Discounting,Permanent,_xll.ohTrigger(Trigger,DataSelect),ObjectOverwrite),"--")</f>
        <v>obj_00bff#0000</v>
      </c>
      <c r="M60" s="277" t="b">
        <v>1</v>
      </c>
      <c r="O60" s="336" t="str">
        <f t="shared" si="20"/>
        <v>SW</v>
      </c>
      <c r="P60" s="336" t="str">
        <f t="shared" si="21"/>
        <v>33Y</v>
      </c>
      <c r="Q60" s="340" t="str">
        <f t="shared" si="22"/>
        <v>obj_00c03#0000</v>
      </c>
      <c r="R60" s="336" t="b">
        <f t="shared" si="23"/>
        <v>1</v>
      </c>
      <c r="S60" s="344">
        <v>1</v>
      </c>
      <c r="T60" s="344">
        <v>1</v>
      </c>
      <c r="U60" s="97" t="str">
        <v>obj_00c0c</v>
      </c>
      <c r="V60" s="97" t="str">
        <f>_xll.qlRateHelperQuoteName(U60)</f>
        <v>EUR_CURVE_12M_50Y</v>
      </c>
      <c r="W60" s="334" t="e">
        <f>_xll.qlRateHelperRate(U60,_xll.ohTrigger(Trigger,Trigger12M))</f>
        <v>#NUM!</v>
      </c>
      <c r="X60" s="334" t="str">
        <f>IFERROR(_xll.qlFuturesRateHelperConvexityAdjustment(U60,Trigger),"--")</f>
        <v>--</v>
      </c>
      <c r="Y60" s="98">
        <f>_xll.qlRateHelperEarliestDate(U60,Trigger)</f>
        <v>42244</v>
      </c>
      <c r="Z60" s="98">
        <f>_xll.qlRateHelperLatestDate(U60,Trigger)</f>
        <v>60507</v>
      </c>
      <c r="AA60" s="242" t="e">
        <v>#NUM!</v>
      </c>
      <c r="AE60" s="246"/>
      <c r="AZ60" s="97" t="s">
        <v>197</v>
      </c>
      <c r="BA60" s="98">
        <f>_xll.qlInterestRateIndexFixingDate(Currency&amp;"ibor"&amp;Tenor,BB60,Trigger)</f>
        <v>42324</v>
      </c>
      <c r="BB60" s="98">
        <f>_xll.qlCalendarAdvance(Calendar,BB59,AZ60,"f",,Trigger)</f>
        <v>42326</v>
      </c>
      <c r="BC60" s="98">
        <f>_xll.qlInterestRateIndexMaturity(Currency&amp;"ibor"&amp;Tenor,BB60,Trigger)</f>
        <v>42692</v>
      </c>
      <c r="BD60" s="242" t="e">
        <f>_xll.qlIndexFixing($AD$5,BA60,TRUE,_xll.ohTrigger(Trigger,Trigger12M))</f>
        <v>#NUM!</v>
      </c>
      <c r="BE60" s="242">
        <f>IFERROR(_xll.qlIndexFixing($BF$1,BA60,TRUE,_xll.ohTrigger(Trigger,Trigger12M)),#N/A)</f>
        <v>1.6577609083585887E-3</v>
      </c>
    </row>
    <row r="61" spans="1:57" s="80" customFormat="1" ht="11.25" customHeight="1" x14ac:dyDescent="0.2">
      <c r="A61" s="281" t="s">
        <v>235</v>
      </c>
      <c r="B61" s="314" t="str">
        <v>29Y</v>
      </c>
      <c r="C61" s="280" t="str">
        <v>29Y</v>
      </c>
      <c r="D61" s="280" t="str">
        <f t="shared" si="24"/>
        <v>29Y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1.7369282360000002E-2</v>
      </c>
      <c r="J61" s="321" t="str">
        <f>IFERROR(_xll.qlSimpleQuote(A61&amp;C61,I61,,Permanent,Trigger,TRUE),"--")</f>
        <v>SW29Y#0000</v>
      </c>
      <c r="K61" s="321" t="str">
        <f t="shared" si="25"/>
        <v>EUR_CURVE_12M_29Y</v>
      </c>
      <c r="L61" s="322" t="str">
        <f>IFERROR(_xll.qlSwapRateHelper2(,IF(DataSelect="Reference",$J61,K61),,$D61,Calendar,$G61,$F61,$H61,$L$33,0,E61,Discounting,Permanent,_xll.ohTrigger(Trigger,DataSelect),ObjectOverwrite),"--")</f>
        <v>obj_00b99#0000</v>
      </c>
      <c r="M61" s="277" t="b">
        <v>1</v>
      </c>
      <c r="O61" s="336" t="str">
        <f t="shared" si="20"/>
        <v>SW</v>
      </c>
      <c r="P61" s="336" t="str">
        <f t="shared" si="21"/>
        <v>34Y</v>
      </c>
      <c r="Q61" s="340" t="str">
        <f t="shared" si="22"/>
        <v>obj_00bed#0000</v>
      </c>
      <c r="R61" s="336" t="b">
        <f t="shared" si="23"/>
        <v>1</v>
      </c>
      <c r="S61" s="344">
        <v>1</v>
      </c>
      <c r="T61" s="344">
        <v>1</v>
      </c>
      <c r="U61" s="97" t="str">
        <v>obj_00bb8</v>
      </c>
      <c r="V61" s="97" t="str">
        <f>_xll.qlRateHelperQuoteName(U61)</f>
        <v>EUR_CURVE_12M_60Y</v>
      </c>
      <c r="W61" s="334" t="e">
        <f>_xll.qlRateHelperRate(U61,_xll.ohTrigger(Trigger,Trigger12M))</f>
        <v>#NUM!</v>
      </c>
      <c r="X61" s="334" t="str">
        <f>IFERROR(_xll.qlFuturesRateHelperConvexityAdjustment(U61,Trigger),"--")</f>
        <v>--</v>
      </c>
      <c r="Y61" s="98">
        <f>_xll.qlRateHelperEarliestDate(U61,Trigger)</f>
        <v>42244</v>
      </c>
      <c r="Z61" s="98">
        <f>_xll.qlRateHelperLatestDate(U61,Trigger)</f>
        <v>64159</v>
      </c>
      <c r="AA61" s="242" t="e">
        <v>#NUM!</v>
      </c>
      <c r="AE61" s="246"/>
      <c r="AZ61" s="97" t="s">
        <v>197</v>
      </c>
      <c r="BA61" s="98">
        <f>_xll.qlInterestRateIndexFixingDate(Currency&amp;"ibor"&amp;Tenor,BB61,Trigger)</f>
        <v>42325</v>
      </c>
      <c r="BB61" s="98">
        <f>_xll.qlCalendarAdvance(Calendar,BB60,AZ61,"f",,Trigger)</f>
        <v>42327</v>
      </c>
      <c r="BC61" s="98">
        <f>_xll.qlInterestRateIndexMaturity(Currency&amp;"ibor"&amp;Tenor,BB61,Trigger)</f>
        <v>42695</v>
      </c>
      <c r="BD61" s="242" t="e">
        <f>_xll.qlIndexFixing($AD$5,BA61,TRUE,_xll.ohTrigger(Trigger,Trigger12M))</f>
        <v>#NUM!</v>
      </c>
      <c r="BE61" s="242">
        <f>IFERROR(_xll.qlIndexFixing($BF$1,BA61,TRUE,_xll.ohTrigger(Trigger,Trigger12M)),#N/A)</f>
        <v>1.6635528941149687E-3</v>
      </c>
    </row>
    <row r="62" spans="1:57" s="80" customFormat="1" ht="11.25" customHeight="1" x14ac:dyDescent="0.2">
      <c r="A62" s="281" t="s">
        <v>235</v>
      </c>
      <c r="B62" s="314" t="str">
        <v>30Y</v>
      </c>
      <c r="C62" s="280" t="str">
        <v>30Y</v>
      </c>
      <c r="D62" s="280" t="str">
        <f t="shared" si="24"/>
        <v>30Y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1.7390000000000003E-2</v>
      </c>
      <c r="J62" s="321" t="str">
        <f>IFERROR(_xll.qlSimpleQuote(A62&amp;C62,I62,,Permanent,Trigger,TRUE),"--")</f>
        <v>SW30Y#0000</v>
      </c>
      <c r="K62" s="321" t="str">
        <f t="shared" si="25"/>
        <v>EUR_CURVE_12M_30Y</v>
      </c>
      <c r="L62" s="322" t="str">
        <f>IFERROR(_xll.qlSwapRateHelper2(,IF(DataSelect="Reference",$J62,K62),,$D62,Calendar,$G62,$F62,$H62,$L$33,0,E62,Discounting,Permanent,_xll.ohTrigger(Trigger,DataSelect),ObjectOverwrite),"--")</f>
        <v>obj_00bcc#0000</v>
      </c>
      <c r="M62" s="277" t="b">
        <v>1</v>
      </c>
      <c r="O62" s="336" t="str">
        <f t="shared" ref="O62:O93" si="26">A67</f>
        <v>SW</v>
      </c>
      <c r="P62" s="336" t="str">
        <f t="shared" ref="P62:P93" si="27">D67</f>
        <v>35Y</v>
      </c>
      <c r="Q62" s="340" t="str">
        <f t="shared" ref="Q62:Q93" si="28">L67</f>
        <v>obj_00bc4#0000</v>
      </c>
      <c r="R62" s="336" t="b">
        <f t="shared" ref="R62:R93" si="29">M67</f>
        <v>1</v>
      </c>
      <c r="S62" s="344">
        <v>1</v>
      </c>
      <c r="T62" s="344">
        <v>1</v>
      </c>
      <c r="U62" s="97" t="e">
        <v>#N/A</v>
      </c>
      <c r="V62" s="97" t="e">
        <f>_xll.qlRateHelperQuoteName(U62)</f>
        <v>#VALUE!</v>
      </c>
      <c r="W62" s="334" t="e">
        <f>_xll.qlRateHelperRate(U62,_xll.ohTrigger(Trigger,Trigger12M))</f>
        <v>#VALUE!</v>
      </c>
      <c r="X62" s="334" t="str">
        <f>IFERROR(_xll.qlFuturesRateHelperConvexityAdjustment(U62,Trigger),"--")</f>
        <v>--</v>
      </c>
      <c r="Y62" s="98" t="e">
        <f>_xll.qlRateHelperEarliestDate(U62,Trigger)</f>
        <v>#VALUE!</v>
      </c>
      <c r="Z62" s="98" t="e">
        <f>_xll.qlRateHelperLatestDate(U62,Trigger)</f>
        <v>#VALUE!</v>
      </c>
      <c r="AA62" s="242" t="e">
        <v>#NUM!</v>
      </c>
      <c r="AE62" s="246"/>
      <c r="AZ62" s="97" t="s">
        <v>197</v>
      </c>
      <c r="BA62" s="98">
        <f>_xll.qlInterestRateIndexFixingDate(Currency&amp;"ibor"&amp;Tenor,BB62,Trigger)</f>
        <v>42326</v>
      </c>
      <c r="BB62" s="98">
        <f>_xll.qlCalendarAdvance(Calendar,BB61,AZ62,"f",,Trigger)</f>
        <v>42328</v>
      </c>
      <c r="BC62" s="98">
        <f>_xll.qlInterestRateIndexMaturity(Currency&amp;"ibor"&amp;Tenor,BB62,Trigger)</f>
        <v>42695</v>
      </c>
      <c r="BD62" s="242" t="e">
        <f>_xll.qlIndexFixing($AD$5,BA62,TRUE,_xll.ohTrigger(Trigger,Trigger12M))</f>
        <v>#NUM!</v>
      </c>
      <c r="BE62" s="242">
        <f>IFERROR(_xll.qlIndexFixing($BF$1,BA62,TRUE,_xll.ohTrigger(Trigger,Trigger12M)),#N/A)</f>
        <v>1.6632666866203086E-3</v>
      </c>
    </row>
    <row r="63" spans="1:57" s="80" customFormat="1" ht="11.25" customHeight="1" x14ac:dyDescent="0.2">
      <c r="A63" s="281" t="s">
        <v>235</v>
      </c>
      <c r="B63" s="314" t="str">
        <v>31Y</v>
      </c>
      <c r="C63" s="280" t="str">
        <v>31Y</v>
      </c>
      <c r="D63" s="280" t="str">
        <f t="shared" si="24"/>
        <v>31Y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1.7412369840000001E-2</v>
      </c>
      <c r="J63" s="321" t="str">
        <f>IFERROR(_xll.qlSimpleQuote(A63&amp;C63,I63,,Permanent,Trigger,TRUE),"--")</f>
        <v>SW31Y#0000</v>
      </c>
      <c r="K63" s="321" t="str">
        <f t="shared" si="25"/>
        <v>EUR_CURVE_12M_31Y</v>
      </c>
      <c r="L63" s="322" t="str">
        <f>IFERROR(_xll.qlSwapRateHelper2(,IF(DataSelect="Reference",$J63,K63),,$D63,Calendar,$G63,$F63,$H63,$L$33,0,E63,Discounting,Permanent,_xll.ohTrigger(Trigger,DataSelect),ObjectOverwrite),"--")</f>
        <v>obj_00c05#0000</v>
      </c>
      <c r="M63" s="277" t="b">
        <v>1</v>
      </c>
      <c r="O63" s="336" t="str">
        <f t="shared" si="26"/>
        <v>SW</v>
      </c>
      <c r="P63" s="336" t="str">
        <f t="shared" si="27"/>
        <v>36Y</v>
      </c>
      <c r="Q63" s="340" t="str">
        <f t="shared" si="28"/>
        <v>obj_00be2#0000</v>
      </c>
      <c r="R63" s="336" t="b">
        <f t="shared" si="29"/>
        <v>1</v>
      </c>
      <c r="S63" s="344">
        <v>1</v>
      </c>
      <c r="T63" s="344">
        <v>1</v>
      </c>
      <c r="U63" s="97" t="e">
        <v>#N/A</v>
      </c>
      <c r="V63" s="97" t="e">
        <f>_xll.qlRateHelperQuoteName(U63)</f>
        <v>#VALUE!</v>
      </c>
      <c r="W63" s="334" t="e">
        <f>_xll.qlRateHelperRate(U63,_xll.ohTrigger(Trigger,Trigger12M))</f>
        <v>#VALUE!</v>
      </c>
      <c r="X63" s="334" t="str">
        <f>IFERROR(_xll.qlFuturesRateHelperConvexityAdjustment(U63,Trigger),"--")</f>
        <v>--</v>
      </c>
      <c r="Y63" s="98" t="e">
        <f>_xll.qlRateHelperEarliestDate(U63,Trigger)</f>
        <v>#VALUE!</v>
      </c>
      <c r="Z63" s="98" t="e">
        <f>_xll.qlRateHelperLatestDate(U63,Trigger)</f>
        <v>#VALUE!</v>
      </c>
      <c r="AA63" s="242" t="e">
        <v>#NUM!</v>
      </c>
      <c r="AE63" s="246"/>
      <c r="AZ63" s="97" t="s">
        <v>197</v>
      </c>
      <c r="BA63" s="98">
        <f>_xll.qlInterestRateIndexFixingDate(Currency&amp;"ibor"&amp;Tenor,BB63,Trigger)</f>
        <v>42327</v>
      </c>
      <c r="BB63" s="98">
        <f>_xll.qlCalendarAdvance(Calendar,BB62,AZ63,"f",,Trigger)</f>
        <v>42331</v>
      </c>
      <c r="BC63" s="98">
        <f>_xll.qlInterestRateIndexMaturity(Currency&amp;"ibor"&amp;Tenor,BB63,Trigger)</f>
        <v>42697</v>
      </c>
      <c r="BD63" s="242" t="e">
        <f>_xll.qlIndexFixing($AD$5,BA63,TRUE,_xll.ohTrigger(Trigger,Trigger12M))</f>
        <v>#NUM!</v>
      </c>
      <c r="BE63" s="242">
        <f>IFERROR(_xll.qlIndexFixing($BF$1,BA63,TRUE,_xll.ohTrigger(Trigger,Trigger12M)),#N/A)</f>
        <v>1.6665502758450943E-3</v>
      </c>
    </row>
    <row r="64" spans="1:57" s="80" customFormat="1" ht="11.25" customHeight="1" x14ac:dyDescent="0.2">
      <c r="A64" s="281" t="s">
        <v>235</v>
      </c>
      <c r="B64" s="314" t="str">
        <v>32Y</v>
      </c>
      <c r="C64" s="280" t="str">
        <v>32Y</v>
      </c>
      <c r="D64" s="280" t="str">
        <f t="shared" si="24"/>
        <v>32Y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1.7434888120000002E-2</v>
      </c>
      <c r="J64" s="321" t="str">
        <f>IFERROR(_xll.qlSimpleQuote(A64&amp;C64,I64,,Permanent,Trigger,TRUE),"--")</f>
        <v>SW32Y#0000</v>
      </c>
      <c r="K64" s="321" t="str">
        <f t="shared" si="25"/>
        <v>EUR_CURVE_12M_32Y</v>
      </c>
      <c r="L64" s="322" t="str">
        <f>IFERROR(_xll.qlSwapRateHelper2(,IF(DataSelect="Reference",$J64,K64),,$D64,Calendar,$G64,$F64,$H64,$L$33,0,E64,Discounting,Permanent,_xll.ohTrigger(Trigger,DataSelect),ObjectOverwrite),"--")</f>
        <v>obj_00bd9#0000</v>
      </c>
      <c r="M64" s="277" t="b">
        <v>1</v>
      </c>
      <c r="O64" s="336" t="str">
        <f t="shared" si="26"/>
        <v>SW</v>
      </c>
      <c r="P64" s="336" t="str">
        <f t="shared" si="27"/>
        <v>37Y</v>
      </c>
      <c r="Q64" s="340" t="str">
        <f t="shared" si="28"/>
        <v>obj_00beb#0000</v>
      </c>
      <c r="R64" s="336" t="b">
        <f t="shared" si="29"/>
        <v>1</v>
      </c>
      <c r="S64" s="344">
        <v>1</v>
      </c>
      <c r="T64" s="344">
        <v>1</v>
      </c>
      <c r="U64" s="97" t="e">
        <v>#N/A</v>
      </c>
      <c r="V64" s="97" t="e">
        <f>_xll.qlRateHelperQuoteName(U64)</f>
        <v>#VALUE!</v>
      </c>
      <c r="W64" s="334" t="e">
        <f>_xll.qlRateHelperRate(U64,_xll.ohTrigger(Trigger,Trigger12M))</f>
        <v>#VALUE!</v>
      </c>
      <c r="X64" s="334" t="str">
        <f>IFERROR(_xll.qlFuturesRateHelperConvexityAdjustment(U64,Trigger),"--")</f>
        <v>--</v>
      </c>
      <c r="Y64" s="98" t="e">
        <f>_xll.qlRateHelperEarliestDate(U64,Trigger)</f>
        <v>#VALUE!</v>
      </c>
      <c r="Z64" s="98" t="e">
        <f>_xll.qlRateHelperLatestDate(U64,Trigger)</f>
        <v>#VALUE!</v>
      </c>
      <c r="AA64" s="97" t="e">
        <v>#NUM!</v>
      </c>
      <c r="AZ64" s="97" t="s">
        <v>197</v>
      </c>
      <c r="BA64" s="98">
        <f>_xll.qlInterestRateIndexFixingDate(Currency&amp;"ibor"&amp;Tenor,BB64,Trigger)</f>
        <v>42328</v>
      </c>
      <c r="BB64" s="98">
        <f>_xll.qlCalendarAdvance(Calendar,BB63,AZ64,"f",,Trigger)</f>
        <v>42332</v>
      </c>
      <c r="BC64" s="98">
        <f>_xll.qlInterestRateIndexMaturity(Currency&amp;"ibor"&amp;Tenor,BB64,Trigger)</f>
        <v>42698</v>
      </c>
      <c r="BD64" s="242" t="e">
        <f>_xll.qlIndexFixing($AD$5,BA64,TRUE,_xll.ohTrigger(Trigger,Trigger12M))</f>
        <v>#NUM!</v>
      </c>
      <c r="BE64" s="242">
        <f>IFERROR(_xll.qlIndexFixing($BF$1,BA64,TRUE,_xll.ohTrigger(Trigger,Trigger12M)),#N/A)</f>
        <v>1.6683723505860175E-3</v>
      </c>
    </row>
    <row r="65" spans="1:57" s="80" customFormat="1" ht="11.25" customHeight="1" x14ac:dyDescent="0.2">
      <c r="A65" s="281" t="s">
        <v>235</v>
      </c>
      <c r="B65" s="314" t="str">
        <v>33Y</v>
      </c>
      <c r="C65" s="280" t="str">
        <v>33Y</v>
      </c>
      <c r="D65" s="280" t="str">
        <f t="shared" si="24"/>
        <v>33Y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1.7456854059999999E-2</v>
      </c>
      <c r="J65" s="321" t="str">
        <f>IFERROR(_xll.qlSimpleQuote(A65&amp;C65,I65,,Permanent,Trigger,TRUE),"--")</f>
        <v>SW33Y#0000</v>
      </c>
      <c r="K65" s="321" t="str">
        <f t="shared" si="25"/>
        <v>EUR_CURVE_12M_33Y</v>
      </c>
      <c r="L65" s="322" t="str">
        <f>IFERROR(_xll.qlSwapRateHelper2(,IF(DataSelect="Reference",$J65,K65),,$D65,Calendar,$G65,$F65,$H65,$L$33,0,E65,Discounting,Permanent,_xll.ohTrigger(Trigger,DataSelect),ObjectOverwrite),"--")</f>
        <v>obj_00c03#0000</v>
      </c>
      <c r="M65" s="277" t="b">
        <v>1</v>
      </c>
      <c r="O65" s="336" t="str">
        <f t="shared" si="26"/>
        <v>SW</v>
      </c>
      <c r="P65" s="336" t="str">
        <f t="shared" si="27"/>
        <v>38Y</v>
      </c>
      <c r="Q65" s="340" t="str">
        <f t="shared" si="28"/>
        <v>obj_00c23#0000</v>
      </c>
      <c r="R65" s="336" t="b">
        <f t="shared" si="29"/>
        <v>1</v>
      </c>
      <c r="S65" s="344">
        <v>1</v>
      </c>
      <c r="T65" s="344">
        <v>1</v>
      </c>
      <c r="U65" s="97" t="e">
        <v>#N/A</v>
      </c>
      <c r="V65" s="97" t="e">
        <f>_xll.qlRateHelperQuoteName(U65)</f>
        <v>#VALUE!</v>
      </c>
      <c r="W65" s="334" t="e">
        <f>_xll.qlRateHelperRate(U65,_xll.ohTrigger(Trigger,Trigger12M))</f>
        <v>#VALUE!</v>
      </c>
      <c r="X65" s="334" t="str">
        <f>IFERROR(_xll.qlFuturesRateHelperConvexityAdjustment(U65,Trigger),"--")</f>
        <v>--</v>
      </c>
      <c r="Y65" s="98" t="e">
        <f>_xll.qlRateHelperEarliestDate(U65,Trigger)</f>
        <v>#VALUE!</v>
      </c>
      <c r="Z65" s="98" t="e">
        <f>_xll.qlRateHelperLatestDate(U65,Trigger)</f>
        <v>#VALUE!</v>
      </c>
      <c r="AA65" s="97" t="e">
        <v>#NUM!</v>
      </c>
      <c r="AZ65" s="97" t="s">
        <v>197</v>
      </c>
      <c r="BA65" s="98">
        <f>_xll.qlInterestRateIndexFixingDate(Currency&amp;"ibor"&amp;Tenor,BB65,Trigger)</f>
        <v>42331</v>
      </c>
      <c r="BB65" s="98">
        <f>_xll.qlCalendarAdvance(Calendar,BB64,AZ65,"f",,Trigger)</f>
        <v>42333</v>
      </c>
      <c r="BC65" s="98">
        <f>_xll.qlInterestRateIndexMaturity(Currency&amp;"ibor"&amp;Tenor,BB65,Trigger)</f>
        <v>42699</v>
      </c>
      <c r="BD65" s="242" t="e">
        <f>_xll.qlIndexFixing($AD$5,BA65,TRUE,_xll.ohTrigger(Trigger,Trigger12M))</f>
        <v>#NUM!</v>
      </c>
      <c r="BE65" s="242">
        <f>IFERROR(_xll.qlIndexFixing($BF$1,BA65,TRUE,_xll.ohTrigger(Trigger,Trigger12M)),#N/A)</f>
        <v>1.6702225811104376E-3</v>
      </c>
    </row>
    <row r="66" spans="1:57" s="80" customFormat="1" ht="11.25" customHeight="1" x14ac:dyDescent="0.2">
      <c r="A66" s="281" t="s">
        <v>235</v>
      </c>
      <c r="B66" s="314" t="str">
        <v>34Y</v>
      </c>
      <c r="C66" s="280" t="str">
        <v>34Y</v>
      </c>
      <c r="D66" s="280" t="str">
        <f t="shared" si="24"/>
        <v>34Y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1.7474437990000001E-2</v>
      </c>
      <c r="J66" s="321" t="str">
        <f>IFERROR(_xll.qlSimpleQuote(A66&amp;C66,I66,,Permanent,Trigger,TRUE),"--")</f>
        <v>SW34Y#0000</v>
      </c>
      <c r="K66" s="321" t="str">
        <f t="shared" si="25"/>
        <v>EUR_CURVE_12M_34Y</v>
      </c>
      <c r="L66" s="322" t="str">
        <f>IFERROR(_xll.qlSwapRateHelper2(,IF(DataSelect="Reference",$J66,K66),,$D66,Calendar,$G66,$F66,$H66,$L$33,0,E66,Discounting,Permanent,_xll.ohTrigger(Trigger,DataSelect),ObjectOverwrite),"--")</f>
        <v>obj_00bed#0000</v>
      </c>
      <c r="M66" s="277" t="b">
        <v>1</v>
      </c>
      <c r="O66" s="336" t="str">
        <f t="shared" si="26"/>
        <v>SW</v>
      </c>
      <c r="P66" s="336" t="str">
        <f t="shared" si="27"/>
        <v>39Y</v>
      </c>
      <c r="Q66" s="340" t="str">
        <f t="shared" si="28"/>
        <v>obj_00c33#0000</v>
      </c>
      <c r="R66" s="336" t="b">
        <f t="shared" si="29"/>
        <v>1</v>
      </c>
      <c r="S66" s="344">
        <v>1</v>
      </c>
      <c r="T66" s="344">
        <v>1</v>
      </c>
      <c r="U66" s="97" t="e">
        <v>#N/A</v>
      </c>
      <c r="V66" s="97" t="e">
        <f>_xll.qlRateHelperQuoteName(U66)</f>
        <v>#VALUE!</v>
      </c>
      <c r="W66" s="334" t="e">
        <f>_xll.qlRateHelperRate(U66,_xll.ohTrigger(Trigger,Trigger12M))</f>
        <v>#VALUE!</v>
      </c>
      <c r="X66" s="334" t="str">
        <f>IFERROR(_xll.qlFuturesRateHelperConvexityAdjustment(U66,Trigger),"--")</f>
        <v>--</v>
      </c>
      <c r="Y66" s="98" t="e">
        <f>_xll.qlRateHelperEarliestDate(U66,Trigger)</f>
        <v>#VALUE!</v>
      </c>
      <c r="Z66" s="98" t="e">
        <f>_xll.qlRateHelperLatestDate(U66,Trigger)</f>
        <v>#VALUE!</v>
      </c>
      <c r="AA66" s="97" t="e">
        <v>#NUM!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97" t="s">
        <v>197</v>
      </c>
      <c r="BA66" s="98">
        <f>_xll.qlInterestRateIndexFixingDate(Currency&amp;"ibor"&amp;Tenor,BB66,Trigger)</f>
        <v>42332</v>
      </c>
      <c r="BB66" s="98">
        <f>_xll.qlCalendarAdvance(Calendar,BB65,AZ66,"f",,Trigger)</f>
        <v>42334</v>
      </c>
      <c r="BC66" s="98">
        <f>_xll.qlInterestRateIndexMaturity(Currency&amp;"ibor"&amp;Tenor,BB66,Trigger)</f>
        <v>42702</v>
      </c>
      <c r="BD66" s="242" t="e">
        <f>_xll.qlIndexFixing($AD$5,BA66,TRUE,_xll.ohTrigger(Trigger,Trigger12M))</f>
        <v>#NUM!</v>
      </c>
      <c r="BE66" s="242">
        <f>IFERROR(_xll.qlIndexFixing($BF$1,BA66,TRUE,_xll.ohTrigger(Trigger,Trigger12M)),#N/A)</f>
        <v>1.676475246362574E-3</v>
      </c>
    </row>
    <row r="67" spans="1:57" s="80" customFormat="1" ht="11.25" customHeight="1" x14ac:dyDescent="0.2">
      <c r="A67" s="281" t="s">
        <v>235</v>
      </c>
      <c r="B67" s="314" t="str">
        <v>35Y</v>
      </c>
      <c r="C67" s="280" t="str">
        <v>35Y</v>
      </c>
      <c r="D67" s="280" t="str">
        <f t="shared" ref="D67:D100" si="30">IF(DataSelect="Reference",$C67,$B67)</f>
        <v>35Y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1.7487524270000002E-2</v>
      </c>
      <c r="J67" s="321" t="str">
        <f>IFERROR(_xll.qlSimpleQuote(A67&amp;C67,I67,,Permanent,Trigger,TRUE),"--")</f>
        <v>SW35Y#0000</v>
      </c>
      <c r="K67" s="321" t="str">
        <f t="shared" ref="K67:K100" si="31">Currency&amp;"_CURVE_12M_"&amp;$B67</f>
        <v>EUR_CURVE_12M_35Y</v>
      </c>
      <c r="L67" s="322" t="str">
        <f>IFERROR(_xll.qlSwapRateHelper2(,IF(DataSelect="Reference",$J67,K67),,$D67,Calendar,$G67,$F67,$H67,$L$33,0,E67,Discounting,Permanent,_xll.ohTrigger(Trigger,DataSelect),ObjectOverwrite),"--")</f>
        <v>obj_00bc4#0000</v>
      </c>
      <c r="M67" s="277" t="b">
        <v>1</v>
      </c>
      <c r="O67" s="336" t="str">
        <f t="shared" si="26"/>
        <v>SW</v>
      </c>
      <c r="P67" s="336" t="str">
        <f t="shared" si="27"/>
        <v>40Y</v>
      </c>
      <c r="Q67" s="340" t="str">
        <f t="shared" si="28"/>
        <v>obj_00c3e#0000</v>
      </c>
      <c r="R67" s="336" t="b">
        <f t="shared" si="29"/>
        <v>1</v>
      </c>
      <c r="S67" s="344">
        <v>1</v>
      </c>
      <c r="T67" s="344">
        <v>1</v>
      </c>
      <c r="U67" s="97" t="e">
        <v>#N/A</v>
      </c>
      <c r="V67" s="97" t="e">
        <f>_xll.qlRateHelperQuoteName(U67)</f>
        <v>#VALUE!</v>
      </c>
      <c r="W67" s="334" t="e">
        <f>_xll.qlRateHelperRate(U67,_xll.ohTrigger(Trigger,Trigger12M))</f>
        <v>#VALUE!</v>
      </c>
      <c r="X67" s="334" t="str">
        <f>IFERROR(_xll.qlFuturesRateHelperConvexityAdjustment(U67,Trigger),"--")</f>
        <v>--</v>
      </c>
      <c r="Y67" s="98" t="e">
        <f>_xll.qlRateHelperEarliestDate(U67,Trigger)</f>
        <v>#VALUE!</v>
      </c>
      <c r="Z67" s="98" t="e">
        <f>_xll.qlRateHelperLatestDate(U67,Trigger)</f>
        <v>#VALUE!</v>
      </c>
      <c r="AA67" s="97" t="e">
        <v>#NUM!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97" t="s">
        <v>197</v>
      </c>
      <c r="BA67" s="98">
        <f>_xll.qlInterestRateIndexFixingDate(Currency&amp;"ibor"&amp;Tenor,BB67,Trigger)</f>
        <v>42333</v>
      </c>
      <c r="BB67" s="98">
        <f>_xll.qlCalendarAdvance(Calendar,BB66,AZ67,"f",,Trigger)</f>
        <v>42335</v>
      </c>
      <c r="BC67" s="98">
        <f>_xll.qlInterestRateIndexMaturity(Currency&amp;"ibor"&amp;Tenor,BB67,Trigger)</f>
        <v>42702</v>
      </c>
      <c r="BD67" s="242" t="e">
        <f>_xll.qlIndexFixing($AD$5,BA67,TRUE,_xll.ohTrigger(Trigger,Trigger12M))</f>
        <v>#NUM!</v>
      </c>
      <c r="BE67" s="242">
        <f>IFERROR(_xll.qlIndexFixing($BF$1,BA67,TRUE,_xll.ohTrigger(Trigger,Trigger12M)),#N/A)</f>
        <v>1.6762241860875972E-3</v>
      </c>
    </row>
    <row r="68" spans="1:57" s="80" customFormat="1" ht="11.25" customHeight="1" x14ac:dyDescent="0.2">
      <c r="A68" s="281" t="s">
        <v>235</v>
      </c>
      <c r="B68" s="314" t="str">
        <v>36Y</v>
      </c>
      <c r="C68" s="280" t="str">
        <v>36Y</v>
      </c>
      <c r="D68" s="280" t="str">
        <f t="shared" si="30"/>
        <v>36Y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1.7494832039999998E-2</v>
      </c>
      <c r="J68" s="321" t="str">
        <f>IFERROR(_xll.qlSimpleQuote(A68&amp;C68,I68,,Permanent,Trigger,TRUE),"--")</f>
        <v>SW36Y#0000</v>
      </c>
      <c r="K68" s="321" t="str">
        <f t="shared" si="31"/>
        <v>EUR_CURVE_12M_36Y</v>
      </c>
      <c r="L68" s="322" t="str">
        <f>IFERROR(_xll.qlSwapRateHelper2(,IF(DataSelect="Reference",$J68,K68),,$D68,Calendar,$G68,$F68,$H68,$L$33,0,E68,Discounting,Permanent,_xll.ohTrigger(Trigger,DataSelect),ObjectOverwrite),"--")</f>
        <v>obj_00be2#0000</v>
      </c>
      <c r="M68" s="277" t="b">
        <v>1</v>
      </c>
      <c r="O68" s="336" t="str">
        <f t="shared" si="26"/>
        <v>SW</v>
      </c>
      <c r="P68" s="336" t="str">
        <f t="shared" si="27"/>
        <v>50Y</v>
      </c>
      <c r="Q68" s="340" t="str">
        <f t="shared" si="28"/>
        <v>obj_00c0c#0000</v>
      </c>
      <c r="R68" s="336" t="b">
        <f t="shared" si="29"/>
        <v>1</v>
      </c>
      <c r="S68" s="344">
        <v>1</v>
      </c>
      <c r="T68" s="344">
        <v>1</v>
      </c>
      <c r="U68" s="97" t="e">
        <v>#N/A</v>
      </c>
      <c r="V68" s="97" t="e">
        <f>_xll.qlRateHelperQuoteName(U68)</f>
        <v>#VALUE!</v>
      </c>
      <c r="W68" s="334" t="e">
        <f>_xll.qlRateHelperRate(U68,_xll.ohTrigger(Trigger,Trigger12M))</f>
        <v>#VALUE!</v>
      </c>
      <c r="X68" s="334" t="str">
        <f>IFERROR(_xll.qlFuturesRateHelperConvexityAdjustment(U68,Trigger),"--")</f>
        <v>--</v>
      </c>
      <c r="Y68" s="98" t="e">
        <f>_xll.qlRateHelperEarliestDate(U68,Trigger)</f>
        <v>#VALUE!</v>
      </c>
      <c r="Z68" s="98" t="e">
        <f>_xll.qlRateHelperLatestDate(U68,Trigger)</f>
        <v>#VALUE!</v>
      </c>
      <c r="AA68" s="97" t="e">
        <v>#NUM!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97" t="s">
        <v>197</v>
      </c>
      <c r="BA68" s="98">
        <f>_xll.qlInterestRateIndexFixingDate(Currency&amp;"ibor"&amp;Tenor,BB68,Trigger)</f>
        <v>42334</v>
      </c>
      <c r="BB68" s="98">
        <f>_xll.qlCalendarAdvance(Calendar,BB67,AZ68,"f",,Trigger)</f>
        <v>42338</v>
      </c>
      <c r="BC68" s="98">
        <f>_xll.qlInterestRateIndexMaturity(Currency&amp;"ibor"&amp;Tenor,BB68,Trigger)</f>
        <v>42704</v>
      </c>
      <c r="BD68" s="242" t="e">
        <f>_xll.qlIndexFixing($AD$5,BA68,TRUE,_xll.ohTrigger(Trigger,Trigger12M))</f>
        <v>#NUM!</v>
      </c>
      <c r="BE68" s="242">
        <f>IFERROR(_xll.qlIndexFixing($BF$1,BA68,TRUE,_xll.ohTrigger(Trigger,Trigger12M)),#N/A)</f>
        <v>1.6799999993218962E-3</v>
      </c>
    </row>
    <row r="69" spans="1:57" s="80" customFormat="1" ht="11.25" customHeight="1" x14ac:dyDescent="0.2">
      <c r="A69" s="281" t="s">
        <v>235</v>
      </c>
      <c r="B69" s="314" t="str">
        <v>37Y</v>
      </c>
      <c r="C69" s="280" t="str">
        <v>37Y</v>
      </c>
      <c r="D69" s="280" t="str">
        <f t="shared" si="30"/>
        <v>37Y</v>
      </c>
      <c r="E69" s="280" t="s">
        <v>8</v>
      </c>
      <c r="F69" s="320" t="s">
        <v>9</v>
      </c>
      <c r="G69" s="280" t="s">
        <v>10</v>
      </c>
      <c r="H69" s="320" t="s">
        <v>11</v>
      </c>
      <c r="I69" s="321">
        <v>1.749640819E-2</v>
      </c>
      <c r="J69" s="321" t="str">
        <f>IFERROR(_xll.qlSimpleQuote(A69&amp;C69,I69,,Permanent,Trigger,TRUE),"--")</f>
        <v>SW37Y#0000</v>
      </c>
      <c r="K69" s="321" t="str">
        <f t="shared" si="31"/>
        <v>EUR_CURVE_12M_37Y</v>
      </c>
      <c r="L69" s="322" t="str">
        <f>IFERROR(_xll.qlSwapRateHelper2(,IF(DataSelect="Reference",$J69,K69),,$D69,Calendar,$G69,$F69,$H69,$L$33,0,E69,Discounting,Permanent,_xll.ohTrigger(Trigger,DataSelect),ObjectOverwrite),"--")</f>
        <v>obj_00beb#0000</v>
      </c>
      <c r="M69" s="277" t="b">
        <v>1</v>
      </c>
      <c r="O69" s="336" t="str">
        <f t="shared" si="26"/>
        <v>SW</v>
      </c>
      <c r="P69" s="336" t="str">
        <f t="shared" si="27"/>
        <v>60Y</v>
      </c>
      <c r="Q69" s="340" t="str">
        <f t="shared" si="28"/>
        <v>obj_00bb8#0000</v>
      </c>
      <c r="R69" s="336" t="b">
        <f t="shared" si="29"/>
        <v>1</v>
      </c>
      <c r="S69" s="344">
        <v>1</v>
      </c>
      <c r="T69" s="344">
        <v>1</v>
      </c>
      <c r="U69" s="97" t="e">
        <v>#N/A</v>
      </c>
      <c r="V69" s="97" t="e">
        <f>_xll.qlRateHelperQuoteName(U69)</f>
        <v>#VALUE!</v>
      </c>
      <c r="W69" s="334" t="e">
        <f>_xll.qlRateHelperRate(U69,_xll.ohTrigger(Trigger,Trigger12M))</f>
        <v>#VALUE!</v>
      </c>
      <c r="X69" s="334" t="str">
        <f>IFERROR(_xll.qlFuturesRateHelperConvexityAdjustment(U69,Trigger),"--")</f>
        <v>--</v>
      </c>
      <c r="Y69" s="98" t="e">
        <f>_xll.qlRateHelperEarliestDate(U69,Trigger)</f>
        <v>#VALUE!</v>
      </c>
      <c r="Z69" s="98" t="e">
        <f>_xll.qlRateHelperLatestDate(U69,Trigger)</f>
        <v>#VALUE!</v>
      </c>
      <c r="AA69" s="97" t="e">
        <v>#NUM!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97" t="s">
        <v>197</v>
      </c>
      <c r="BA69" s="98">
        <f>_xll.qlInterestRateIndexFixingDate(Currency&amp;"ibor"&amp;Tenor,BB69,Trigger)</f>
        <v>42335</v>
      </c>
      <c r="BB69" s="98">
        <f>_xll.qlCalendarAdvance(Calendar,BB68,AZ69,"f",,Trigger)</f>
        <v>42339</v>
      </c>
      <c r="BC69" s="98">
        <f>_xll.qlInterestRateIndexMaturity(Currency&amp;"ibor"&amp;Tenor,BB69,Trigger)</f>
        <v>42705</v>
      </c>
      <c r="BD69" s="242" t="e">
        <f>_xll.qlIndexFixing($AD$5,BA69,TRUE,_xll.ohTrigger(Trigger,Trigger12M))</f>
        <v>#NUM!</v>
      </c>
      <c r="BE69" s="242">
        <f>IFERROR(_xll.qlIndexFixing($BF$1,BA69,TRUE,_xll.ohTrigger(Trigger,Trigger12M)),#N/A)</f>
        <v>1.6820849282045505E-3</v>
      </c>
    </row>
    <row r="70" spans="1:57" s="80" customFormat="1" ht="11.25" customHeight="1" x14ac:dyDescent="0.2">
      <c r="A70" s="281" t="s">
        <v>235</v>
      </c>
      <c r="B70" s="314" t="str">
        <v>38Y</v>
      </c>
      <c r="C70" s="280" t="str">
        <v>38Y</v>
      </c>
      <c r="D70" s="280" t="str">
        <f t="shared" si="30"/>
        <v>38Y</v>
      </c>
      <c r="E70" s="280" t="s">
        <v>8</v>
      </c>
      <c r="F70" s="320" t="s">
        <v>9</v>
      </c>
      <c r="G70" s="280" t="s">
        <v>10</v>
      </c>
      <c r="H70" s="320" t="s">
        <v>11</v>
      </c>
      <c r="I70" s="321">
        <v>1.748947746E-2</v>
      </c>
      <c r="J70" s="321" t="str">
        <f>IFERROR(_xll.qlSimpleQuote(A70&amp;C70,I70,,Permanent,Trigger,TRUE),"--")</f>
        <v>SW38Y#0000</v>
      </c>
      <c r="K70" s="321" t="str">
        <f t="shared" si="31"/>
        <v>EUR_CURVE_12M_38Y</v>
      </c>
      <c r="L70" s="322" t="str">
        <f>IFERROR(_xll.qlSwapRateHelper2(,IF(DataSelect="Reference",$J70,K70),,$D70,Calendar,$G70,$F70,$H70,$L$33,0,E70,Discounting,Permanent,_xll.ohTrigger(Trigger,DataSelect),ObjectOverwrite),"--")</f>
        <v>obj_00c23#0000</v>
      </c>
      <c r="M70" s="277" t="b">
        <v>1</v>
      </c>
      <c r="O70" s="336" t="str">
        <f t="shared" si="26"/>
        <v>SW</v>
      </c>
      <c r="P70" s="336" t="e">
        <f t="shared" si="27"/>
        <v>#N/A</v>
      </c>
      <c r="Q70" s="340" t="str">
        <f t="shared" si="28"/>
        <v>--</v>
      </c>
      <c r="R70" s="336" t="b">
        <f t="shared" si="29"/>
        <v>0</v>
      </c>
      <c r="S70" s="344">
        <v>1</v>
      </c>
      <c r="T70" s="344">
        <v>1</v>
      </c>
      <c r="U70" s="97" t="e">
        <v>#N/A</v>
      </c>
      <c r="V70" s="97" t="e">
        <f>_xll.qlRateHelperQuoteName(U70)</f>
        <v>#VALUE!</v>
      </c>
      <c r="W70" s="334" t="e">
        <f>_xll.qlRateHelperRate(U70,_xll.ohTrigger(Trigger,Trigger12M))</f>
        <v>#VALUE!</v>
      </c>
      <c r="X70" s="334" t="str">
        <f>IFERROR(_xll.qlFuturesRateHelperConvexityAdjustment(U70,Trigger),"--")</f>
        <v>--</v>
      </c>
      <c r="Y70" s="98" t="e">
        <f>_xll.qlRateHelperEarliestDate(U70,Trigger)</f>
        <v>#VALUE!</v>
      </c>
      <c r="Z70" s="98" t="e">
        <f>_xll.qlRateHelperLatestDate(U70,Trigger)</f>
        <v>#VALUE!</v>
      </c>
      <c r="AA70" s="97" t="e">
        <v>#NUM!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97" t="s">
        <v>197</v>
      </c>
      <c r="BA70" s="98">
        <f>_xll.qlInterestRateIndexFixingDate(Currency&amp;"ibor"&amp;Tenor,BB70,Trigger)</f>
        <v>42338</v>
      </c>
      <c r="BB70" s="98">
        <f>_xll.qlCalendarAdvance(Calendar,BB69,AZ70,"f",,Trigger)</f>
        <v>42340</v>
      </c>
      <c r="BC70" s="98">
        <f>_xll.qlInterestRateIndexMaturity(Currency&amp;"ibor"&amp;Tenor,BB70,Trigger)</f>
        <v>42706</v>
      </c>
      <c r="BD70" s="242" t="e">
        <f>_xll.qlIndexFixing($AD$5,BA70,TRUE,_xll.ohTrigger(Trigger,Trigger12M))</f>
        <v>#NUM!</v>
      </c>
      <c r="BE70" s="242">
        <f>IFERROR(_xll.qlIndexFixing($BF$1,BA70,TRUE,_xll.ohTrigger(Trigger,Trigger12M)),#N/A)</f>
        <v>1.684221704795845E-3</v>
      </c>
    </row>
    <row r="71" spans="1:57" s="80" customFormat="1" ht="11.25" customHeight="1" x14ac:dyDescent="0.2">
      <c r="A71" s="281" t="s">
        <v>235</v>
      </c>
      <c r="B71" s="314" t="str">
        <v>39Y</v>
      </c>
      <c r="C71" s="280" t="str">
        <v>39Y</v>
      </c>
      <c r="D71" s="280" t="str">
        <f t="shared" si="30"/>
        <v>39Y</v>
      </c>
      <c r="E71" s="280" t="s">
        <v>8</v>
      </c>
      <c r="F71" s="320" t="s">
        <v>9</v>
      </c>
      <c r="G71" s="280" t="s">
        <v>10</v>
      </c>
      <c r="H71" s="320" t="s">
        <v>11</v>
      </c>
      <c r="I71" s="321">
        <v>1.7474231770000001E-2</v>
      </c>
      <c r="J71" s="321" t="str">
        <f>IFERROR(_xll.qlSimpleQuote(A71&amp;C71,I71,,Permanent,Trigger,TRUE),"--")</f>
        <v>SW39Y#0000</v>
      </c>
      <c r="K71" s="321" t="str">
        <f t="shared" si="31"/>
        <v>EUR_CURVE_12M_39Y</v>
      </c>
      <c r="L71" s="322" t="str">
        <f>IFERROR(_xll.qlSwapRateHelper2(,IF(DataSelect="Reference",$J71,K71),,$D71,Calendar,$G71,$F71,$H71,$L$33,0,E71,Discounting,Permanent,_xll.ohTrigger(Trigger,DataSelect),ObjectOverwrite),"--")</f>
        <v>obj_00c33#0000</v>
      </c>
      <c r="M71" s="277" t="b">
        <v>1</v>
      </c>
      <c r="O71" s="336" t="str">
        <f t="shared" si="26"/>
        <v>SW</v>
      </c>
      <c r="P71" s="336" t="e">
        <f t="shared" si="27"/>
        <v>#N/A</v>
      </c>
      <c r="Q71" s="340" t="str">
        <f t="shared" si="28"/>
        <v>--</v>
      </c>
      <c r="R71" s="336" t="b">
        <f t="shared" si="29"/>
        <v>0</v>
      </c>
      <c r="S71" s="344">
        <v>1</v>
      </c>
      <c r="T71" s="344">
        <v>1</v>
      </c>
      <c r="U71" s="97" t="e">
        <v>#N/A</v>
      </c>
      <c r="V71" s="97" t="e">
        <f>_xll.qlRateHelperQuoteName(U71)</f>
        <v>#VALUE!</v>
      </c>
      <c r="W71" s="334" t="e">
        <f>_xll.qlRateHelperRate(U71,_xll.ohTrigger(Trigger,Trigger12M))</f>
        <v>#VALUE!</v>
      </c>
      <c r="X71" s="334" t="str">
        <f>IFERROR(_xll.qlFuturesRateHelperConvexityAdjustment(U71,Trigger),"--")</f>
        <v>--</v>
      </c>
      <c r="Y71" s="98" t="e">
        <f>_xll.qlRateHelperEarliestDate(U71,Trigger)</f>
        <v>#VALUE!</v>
      </c>
      <c r="Z71" s="98" t="e">
        <f>_xll.qlRateHelperLatestDate(U71,Trigger)</f>
        <v>#VALUE!</v>
      </c>
      <c r="AA71" s="97" t="e">
        <v>#NUM!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97" t="s">
        <v>197</v>
      </c>
      <c r="BA71" s="98">
        <f>_xll.qlInterestRateIndexFixingDate(Currency&amp;"ibor"&amp;Tenor,BB71,Trigger)</f>
        <v>42339</v>
      </c>
      <c r="BB71" s="98">
        <f>_xll.qlCalendarAdvance(Calendar,BB70,AZ71,"f",,Trigger)</f>
        <v>42341</v>
      </c>
      <c r="BC71" s="98">
        <f>_xll.qlInterestRateIndexMaturity(Currency&amp;"ibor"&amp;Tenor,BB71,Trigger)</f>
        <v>42709</v>
      </c>
      <c r="BD71" s="242" t="e">
        <f>_xll.qlIndexFixing($AD$5,BA71,TRUE,_xll.ohTrigger(Trigger,Trigger12M))</f>
        <v>#NUM!</v>
      </c>
      <c r="BE71" s="242">
        <f>IFERROR(_xll.qlIndexFixing($BF$1,BA71,TRUE,_xll.ohTrigger(Trigger,Trigger12M)),#N/A)</f>
        <v>1.6912779638135057E-3</v>
      </c>
    </row>
    <row r="72" spans="1:57" ht="11.25" customHeight="1" x14ac:dyDescent="0.25">
      <c r="A72" s="281" t="s">
        <v>235</v>
      </c>
      <c r="B72" s="314" t="str">
        <v>40Y</v>
      </c>
      <c r="C72" s="280" t="str">
        <v>40Y</v>
      </c>
      <c r="D72" s="280" t="str">
        <f t="shared" si="30"/>
        <v>40Y</v>
      </c>
      <c r="E72" s="280" t="s">
        <v>8</v>
      </c>
      <c r="F72" s="320" t="s">
        <v>9</v>
      </c>
      <c r="G72" s="280" t="s">
        <v>10</v>
      </c>
      <c r="H72" s="320" t="s">
        <v>11</v>
      </c>
      <c r="I72" s="321">
        <v>1.745E-2</v>
      </c>
      <c r="J72" s="321" t="str">
        <f>IFERROR(_xll.qlSimpleQuote(A72&amp;C72,I72,,Permanent,Trigger,TRUE),"--")</f>
        <v>SW40Y#0000</v>
      </c>
      <c r="K72" s="321" t="str">
        <f t="shared" si="31"/>
        <v>EUR_CURVE_12M_40Y</v>
      </c>
      <c r="L72" s="322" t="str">
        <f>IFERROR(_xll.qlSwapRateHelper2(,IF(DataSelect="Reference",$J72,K72),,$D72,Calendar,$G72,$F72,$H72,$L$33,0,E72,Discounting,Permanent,_xll.ohTrigger(Trigger,DataSelect),ObjectOverwrite),"--")</f>
        <v>obj_00c3e#0000</v>
      </c>
      <c r="M72" s="277" t="b">
        <v>1</v>
      </c>
      <c r="N72" s="80"/>
      <c r="O72" s="336" t="str">
        <f t="shared" si="26"/>
        <v>SW</v>
      </c>
      <c r="P72" s="336" t="e">
        <f t="shared" si="27"/>
        <v>#N/A</v>
      </c>
      <c r="Q72" s="340" t="str">
        <f t="shared" si="28"/>
        <v>--</v>
      </c>
      <c r="R72" s="336" t="b">
        <f t="shared" si="29"/>
        <v>0</v>
      </c>
      <c r="S72" s="344">
        <v>1</v>
      </c>
      <c r="T72" s="344">
        <v>1</v>
      </c>
      <c r="U72" s="99" t="e">
        <v>#N/A</v>
      </c>
      <c r="V72" s="97" t="e">
        <f>_xll.qlRateHelperQuoteName(U72)</f>
        <v>#VALUE!</v>
      </c>
      <c r="W72" s="346" t="e">
        <f>_xll.qlRateHelperRate(U72,_xll.ohTrigger(Trigger,Trigger12M))</f>
        <v>#VALUE!</v>
      </c>
      <c r="X72" s="329" t="str">
        <f>IFERROR(_xll.qlFuturesRateHelperConvexityAdjustment(U72,Trigger),"--")</f>
        <v>--</v>
      </c>
      <c r="Y72" s="99" t="e">
        <f>_xll.qlRateHelperEarliestDate(U72,Trigger)</f>
        <v>#VALUE!</v>
      </c>
      <c r="Z72" s="99" t="e">
        <f>_xll.qlRateHelperLatestDate(U72,Trigger)</f>
        <v>#VALUE!</v>
      </c>
      <c r="AA72" s="99" t="e">
        <v>#NUM!</v>
      </c>
      <c r="AZ72" s="97" t="s">
        <v>197</v>
      </c>
      <c r="BA72" s="98">
        <f>_xll.qlInterestRateIndexFixingDate(Currency&amp;"ibor"&amp;Tenor,BB72,Trigger)</f>
        <v>42340</v>
      </c>
      <c r="BB72" s="98">
        <f>_xll.qlCalendarAdvance(Calendar,BB71,AZ72,"f",,Trigger)</f>
        <v>42342</v>
      </c>
      <c r="BC72" s="98">
        <f>_xll.qlInterestRateIndexMaturity(Currency&amp;"ibor"&amp;Tenor,BB72,Trigger)</f>
        <v>42709</v>
      </c>
      <c r="BD72" s="242" t="e">
        <f>_xll.qlIndexFixing($AD$5,BA72,TRUE,_xll.ohTrigger(Trigger,Trigger12M))</f>
        <v>#NUM!</v>
      </c>
      <c r="BE72" s="242">
        <f>IFERROR(_xll.qlIndexFixing($BF$1,BA72,TRUE,_xll.ohTrigger(Trigger,Trigger12M)),#N/A)</f>
        <v>1.691095468313093E-3</v>
      </c>
    </row>
    <row r="73" spans="1:57" ht="11.25" customHeight="1" x14ac:dyDescent="0.25">
      <c r="A73" s="281" t="s">
        <v>235</v>
      </c>
      <c r="B73" s="314" t="str">
        <v>50Y</v>
      </c>
      <c r="C73" s="280" t="str">
        <v>50Y</v>
      </c>
      <c r="D73" s="280" t="str">
        <f t="shared" si="30"/>
        <v>50Y</v>
      </c>
      <c r="E73" s="280" t="s">
        <v>8</v>
      </c>
      <c r="F73" s="320" t="s">
        <v>9</v>
      </c>
      <c r="G73" s="280" t="s">
        <v>10</v>
      </c>
      <c r="H73" s="320" t="s">
        <v>11</v>
      </c>
      <c r="I73" s="321">
        <v>1.7000000000000001E-2</v>
      </c>
      <c r="J73" s="321" t="str">
        <f>IFERROR(_xll.qlSimpleQuote(A73&amp;C73,I73,,Permanent,Trigger,TRUE),"--")</f>
        <v>SW50Y#0000</v>
      </c>
      <c r="K73" s="321" t="str">
        <f t="shared" si="31"/>
        <v>EUR_CURVE_12M_50Y</v>
      </c>
      <c r="L73" s="322" t="str">
        <f>IFERROR(_xll.qlSwapRateHelper2(,IF(DataSelect="Reference",$J73,K73),,$D73,Calendar,$G73,$F73,$H73,$L$33,0,E73,Discounting,Permanent,_xll.ohTrigger(Trigger,DataSelect),ObjectOverwrite),"--")</f>
        <v>obj_00c0c#0000</v>
      </c>
      <c r="M73" s="277" t="b">
        <v>1</v>
      </c>
      <c r="N73" s="80"/>
      <c r="O73" s="336" t="str">
        <f t="shared" si="26"/>
        <v>SW</v>
      </c>
      <c r="P73" s="336" t="e">
        <f t="shared" si="27"/>
        <v>#N/A</v>
      </c>
      <c r="Q73" s="340" t="str">
        <f t="shared" si="28"/>
        <v>--</v>
      </c>
      <c r="R73" s="336" t="b">
        <f t="shared" si="29"/>
        <v>0</v>
      </c>
      <c r="S73" s="344">
        <v>1</v>
      </c>
      <c r="T73" s="344">
        <v>1</v>
      </c>
      <c r="U73" s="99" t="e">
        <v>#N/A</v>
      </c>
      <c r="V73" s="97" t="e">
        <f>_xll.qlRateHelperQuoteName(U73)</f>
        <v>#VALUE!</v>
      </c>
      <c r="W73" s="346" t="e">
        <f>_xll.qlRateHelperRate(U73,_xll.ohTrigger(Trigger,Trigger12M))</f>
        <v>#VALUE!</v>
      </c>
      <c r="X73" s="329" t="str">
        <f>IFERROR(_xll.qlFuturesRateHelperConvexityAdjustment(U73,Trigger),"--")</f>
        <v>--</v>
      </c>
      <c r="Y73" s="99" t="e">
        <f>_xll.qlRateHelperEarliestDate(U73,Trigger)</f>
        <v>#VALUE!</v>
      </c>
      <c r="Z73" s="99" t="e">
        <f>_xll.qlRateHelperLatestDate(U73,Trigger)</f>
        <v>#VALUE!</v>
      </c>
      <c r="AA73" s="99" t="e">
        <v>#NUM!</v>
      </c>
      <c r="AZ73" s="97" t="s">
        <v>197</v>
      </c>
      <c r="BA73" s="98">
        <f>_xll.qlInterestRateIndexFixingDate(Currency&amp;"ibor"&amp;Tenor,BB73,Trigger)</f>
        <v>42341</v>
      </c>
      <c r="BB73" s="98">
        <f>_xll.qlCalendarAdvance(Calendar,BB72,AZ73,"f",,Trigger)</f>
        <v>42345</v>
      </c>
      <c r="BC73" s="98">
        <f>_xll.qlInterestRateIndexMaturity(Currency&amp;"ibor"&amp;Tenor,BB73,Trigger)</f>
        <v>42711</v>
      </c>
      <c r="BD73" s="242" t="e">
        <f>_xll.qlIndexFixing($AD$5,BA73,TRUE,_xll.ohTrigger(Trigger,Trigger12M))</f>
        <v>#NUM!</v>
      </c>
      <c r="BE73" s="242">
        <f>IFERROR(_xll.qlIndexFixing($BF$1,BA73,TRUE,_xll.ohTrigger(Trigger,Trigger12M)),#N/A)</f>
        <v>1.6956031785475012E-3</v>
      </c>
    </row>
    <row r="74" spans="1:57" ht="11.25" customHeight="1" x14ac:dyDescent="0.25">
      <c r="A74" s="281" t="s">
        <v>235</v>
      </c>
      <c r="B74" s="314" t="str">
        <v>60Y</v>
      </c>
      <c r="C74" s="280" t="str">
        <v>60Y</v>
      </c>
      <c r="D74" s="280" t="str">
        <f t="shared" si="30"/>
        <v>60Y</v>
      </c>
      <c r="E74" s="280" t="s">
        <v>8</v>
      </c>
      <c r="F74" s="320" t="s">
        <v>9</v>
      </c>
      <c r="G74" s="280" t="s">
        <v>10</v>
      </c>
      <c r="H74" s="320" t="s">
        <v>11</v>
      </c>
      <c r="I74" s="321">
        <v>1.6810000000000002E-2</v>
      </c>
      <c r="J74" s="321" t="str">
        <f>IFERROR(_xll.qlSimpleQuote(A74&amp;C74,I74,,Permanent,Trigger,TRUE),"--")</f>
        <v>SW60Y#0000</v>
      </c>
      <c r="K74" s="321" t="str">
        <f t="shared" si="31"/>
        <v>EUR_CURVE_12M_60Y</v>
      </c>
      <c r="L74" s="322" t="str">
        <f>IFERROR(_xll.qlSwapRateHelper2(,IF(DataSelect="Reference",$J74,K74),,$D74,Calendar,$G74,$F74,$H74,$L$33,0,E74,Discounting,Permanent,_xll.ohTrigger(Trigger,DataSelect),ObjectOverwrite),"--")</f>
        <v>obj_00bb8#0000</v>
      </c>
      <c r="M74" s="277" t="b">
        <v>1</v>
      </c>
      <c r="N74" s="80"/>
      <c r="O74" s="336" t="str">
        <f t="shared" si="26"/>
        <v>SW</v>
      </c>
      <c r="P74" s="336" t="e">
        <f t="shared" si="27"/>
        <v>#N/A</v>
      </c>
      <c r="Q74" s="340" t="str">
        <f t="shared" si="28"/>
        <v>--</v>
      </c>
      <c r="R74" s="336" t="b">
        <f t="shared" si="29"/>
        <v>0</v>
      </c>
      <c r="S74" s="344">
        <v>1</v>
      </c>
      <c r="T74" s="344">
        <v>1</v>
      </c>
      <c r="U74" s="99" t="e">
        <v>#N/A</v>
      </c>
      <c r="V74" s="97" t="e">
        <f>_xll.qlRateHelperQuoteName(U74)</f>
        <v>#VALUE!</v>
      </c>
      <c r="W74" s="346" t="e">
        <f>_xll.qlRateHelperRate(U74,_xll.ohTrigger(Trigger,Trigger12M))</f>
        <v>#VALUE!</v>
      </c>
      <c r="X74" s="329" t="str">
        <f>IFERROR(_xll.qlFuturesRateHelperConvexityAdjustment(U74,Trigger),"--")</f>
        <v>--</v>
      </c>
      <c r="Y74" s="99" t="e">
        <f>_xll.qlRateHelperEarliestDate(U74,Trigger)</f>
        <v>#VALUE!</v>
      </c>
      <c r="Z74" s="99" t="e">
        <f>_xll.qlRateHelperLatestDate(U74,Trigger)</f>
        <v>#VALUE!</v>
      </c>
      <c r="AA74" s="99" t="e">
        <v>#NUM!</v>
      </c>
      <c r="AZ74" s="97" t="s">
        <v>197</v>
      </c>
      <c r="BA74" s="98">
        <f>_xll.qlInterestRateIndexFixingDate(Currency&amp;"ibor"&amp;Tenor,BB74,Trigger)</f>
        <v>42342</v>
      </c>
      <c r="BB74" s="98">
        <f>_xll.qlCalendarAdvance(Calendar,BB73,AZ74,"f",,Trigger)</f>
        <v>42346</v>
      </c>
      <c r="BC74" s="98">
        <f>_xll.qlInterestRateIndexMaturity(Currency&amp;"ibor"&amp;Tenor,BB74,Trigger)</f>
        <v>42712</v>
      </c>
      <c r="BD74" s="242" t="e">
        <f>_xll.qlIndexFixing($AD$5,BA74,TRUE,_xll.ohTrigger(Trigger,Trigger12M))</f>
        <v>#NUM!</v>
      </c>
      <c r="BE74" s="242">
        <f>IFERROR(_xll.qlIndexFixing($BF$1,BA74,TRUE,_xll.ohTrigger(Trigger,Trigger12M)),#N/A)</f>
        <v>1.6980025784758619E-3</v>
      </c>
    </row>
    <row r="75" spans="1:57" ht="11.25" customHeight="1" x14ac:dyDescent="0.25">
      <c r="A75" s="281" t="s">
        <v>235</v>
      </c>
      <c r="B75" s="314" t="e">
        <v>#N/A</v>
      </c>
      <c r="C75" s="280" t="e">
        <v>#N/A</v>
      </c>
      <c r="D75" s="280" t="e">
        <f t="shared" si="30"/>
        <v>#N/A</v>
      </c>
      <c r="E75" s="280" t="s">
        <v>8</v>
      </c>
      <c r="F75" s="320" t="s">
        <v>9</v>
      </c>
      <c r="G75" s="280" t="s">
        <v>10</v>
      </c>
      <c r="H75" s="320" t="s">
        <v>11</v>
      </c>
      <c r="I75" s="321" t="e">
        <v>#N/A</v>
      </c>
      <c r="J75" s="321" t="str">
        <f>IFERROR(_xll.qlSimpleQuote(A75&amp;C75,I75,,Permanent,Trigger,TRUE),"--")</f>
        <v>--</v>
      </c>
      <c r="K75" s="321" t="e">
        <f t="shared" si="31"/>
        <v>#N/A</v>
      </c>
      <c r="L75" s="322" t="str">
        <f>IFERROR(_xll.qlSwapRateHelper2(,IF(DataSelect="Reference",$J75,K75),,$D75,Calendar,$G75,$F75,$H75,$L$33,0,E75,Discounting,Permanent,_xll.ohTrigger(Trigger,DataSelect),ObjectOverwrite),"--")</f>
        <v>--</v>
      </c>
      <c r="M75" s="277" t="b">
        <v>0</v>
      </c>
      <c r="N75" s="80"/>
      <c r="O75" s="336" t="str">
        <f t="shared" si="26"/>
        <v>SW</v>
      </c>
      <c r="P75" s="336" t="e">
        <f t="shared" si="27"/>
        <v>#N/A</v>
      </c>
      <c r="Q75" s="340" t="str">
        <f t="shared" si="28"/>
        <v>--</v>
      </c>
      <c r="R75" s="336" t="b">
        <f t="shared" si="29"/>
        <v>0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46" t="e">
        <f>_xll.qlRateHelperRate(U75,_xll.ohTrigger(Trigger,Trigger12M))</f>
        <v>#VALUE!</v>
      </c>
      <c r="X75" s="329" t="str">
        <f>IFERROR(_xll.qlFuturesRateHelperConvexityAdjustment(U75,Trigger),"--")</f>
        <v>--</v>
      </c>
      <c r="Y75" s="99" t="e">
        <f>_xll.qlRateHelperEarliestDate(U75,Trigger)</f>
        <v>#VALUE!</v>
      </c>
      <c r="Z75" s="99" t="e">
        <f>_xll.qlRateHelperLatestDate(U75,Trigger)</f>
        <v>#VALUE!</v>
      </c>
      <c r="AA75" s="99" t="e">
        <v>#NUM!</v>
      </c>
      <c r="AZ75" s="97" t="s">
        <v>197</v>
      </c>
      <c r="BA75" s="98">
        <f>_xll.qlInterestRateIndexFixingDate(Currency&amp;"ibor"&amp;Tenor,BB75,Trigger)</f>
        <v>42345</v>
      </c>
      <c r="BB75" s="98">
        <f>_xll.qlCalendarAdvance(Calendar,BB74,AZ75,"f",,Trigger)</f>
        <v>42347</v>
      </c>
      <c r="BC75" s="98">
        <f>_xll.qlInterestRateIndexMaturity(Currency&amp;"ibor"&amp;Tenor,BB75,Trigger)</f>
        <v>42713</v>
      </c>
      <c r="BD75" s="242" t="e">
        <f>_xll.qlIndexFixing($AD$5,BA75,TRUE,_xll.ohTrigger(Trigger,Trigger12M))</f>
        <v>#NUM!</v>
      </c>
      <c r="BE75" s="242">
        <f>IFERROR(_xll.qlIndexFixing($BF$1,BA75,TRUE,_xll.ohTrigger(Trigger,Trigger12M)),#N/A)</f>
        <v>1.7004374131208044E-3</v>
      </c>
    </row>
    <row r="76" spans="1:57" ht="11.25" customHeight="1" x14ac:dyDescent="0.25">
      <c r="A76" s="281" t="s">
        <v>235</v>
      </c>
      <c r="B76" s="314" t="e">
        <v>#N/A</v>
      </c>
      <c r="C76" s="280" t="e">
        <v>#N/A</v>
      </c>
      <c r="D76" s="280" t="e">
        <f t="shared" si="30"/>
        <v>#N/A</v>
      </c>
      <c r="E76" s="280" t="s">
        <v>8</v>
      </c>
      <c r="F76" s="320" t="s">
        <v>9</v>
      </c>
      <c r="G76" s="280" t="s">
        <v>10</v>
      </c>
      <c r="H76" s="320" t="s">
        <v>11</v>
      </c>
      <c r="I76" s="321" t="e">
        <v>#N/A</v>
      </c>
      <c r="J76" s="321" t="str">
        <f>IFERROR(_xll.qlSimpleQuote(A76&amp;C76,I76,,Permanent,Trigger,TRUE),"--")</f>
        <v>--</v>
      </c>
      <c r="K76" s="321" t="e">
        <f t="shared" si="31"/>
        <v>#N/A</v>
      </c>
      <c r="L76" s="322" t="str">
        <f>IFERROR(_xll.qlSwapRateHelper2(,IF(DataSelect="Reference",$J76,K76),,$D76,Calendar,$G76,$F76,$H76,$L$33,0,E76,Discounting,Permanent,_xll.ohTrigger(Trigger,DataSelect),ObjectOverwrite),"--")</f>
        <v>--</v>
      </c>
      <c r="M76" s="277" t="b">
        <v>0</v>
      </c>
      <c r="N76" s="80"/>
      <c r="O76" s="336" t="str">
        <f t="shared" si="26"/>
        <v>SW</v>
      </c>
      <c r="P76" s="336" t="e">
        <f t="shared" si="27"/>
        <v>#N/A</v>
      </c>
      <c r="Q76" s="340" t="str">
        <f t="shared" si="28"/>
        <v>--</v>
      </c>
      <c r="R76" s="336" t="b">
        <f t="shared" si="29"/>
        <v>0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46" t="e">
        <f>_xll.qlRateHelperRate(U76,_xll.ohTrigger(Trigger,Trigger12M))</f>
        <v>#VALUE!</v>
      </c>
      <c r="X76" s="329" t="str">
        <f>IFERROR(_xll.qlFuturesRateHelperConvexityAdjustment(U76,Trigger),"--")</f>
        <v>--</v>
      </c>
      <c r="Y76" s="99" t="e">
        <f>_xll.qlRateHelperEarliestDate(U76,Trigger)</f>
        <v>#VALUE!</v>
      </c>
      <c r="Z76" s="99" t="e">
        <f>_xll.qlRateHelperLatestDate(U76,Trigger)</f>
        <v>#VALUE!</v>
      </c>
      <c r="AA76" s="99" t="e">
        <v>#NUM!</v>
      </c>
      <c r="AZ76" s="97" t="s">
        <v>197</v>
      </c>
      <c r="BA76" s="98">
        <f>_xll.qlInterestRateIndexFixingDate(Currency&amp;"ibor"&amp;Tenor,BB76,Trigger)</f>
        <v>42346</v>
      </c>
      <c r="BB76" s="98">
        <f>_xll.qlCalendarAdvance(Calendar,BB75,AZ76,"f",,Trigger)</f>
        <v>42348</v>
      </c>
      <c r="BC76" s="98">
        <f>_xll.qlInterestRateIndexMaturity(Currency&amp;"ibor"&amp;Tenor,BB76,Trigger)</f>
        <v>42716</v>
      </c>
      <c r="BD76" s="242" t="e">
        <f>_xll.qlIndexFixing($AD$5,BA76,TRUE,_xll.ohTrigger(Trigger,Trigger12M))</f>
        <v>#NUM!</v>
      </c>
      <c r="BE76" s="242">
        <f>IFERROR(_xll.qlIndexFixing($BF$1,BA76,TRUE,_xll.ohTrigger(Trigger,Trigger12M)),#N/A)</f>
        <v>1.7080739313396489E-3</v>
      </c>
    </row>
    <row r="77" spans="1:57" ht="11.25" customHeight="1" x14ac:dyDescent="0.25">
      <c r="A77" s="281" t="s">
        <v>235</v>
      </c>
      <c r="B77" s="314" t="e">
        <v>#N/A</v>
      </c>
      <c r="C77" s="280" t="e">
        <v>#N/A</v>
      </c>
      <c r="D77" s="280" t="e">
        <f t="shared" si="30"/>
        <v>#N/A</v>
      </c>
      <c r="E77" s="280" t="s">
        <v>8</v>
      </c>
      <c r="F77" s="320" t="s">
        <v>9</v>
      </c>
      <c r="G77" s="280" t="s">
        <v>10</v>
      </c>
      <c r="H77" s="320" t="s">
        <v>11</v>
      </c>
      <c r="I77" s="321" t="e">
        <v>#N/A</v>
      </c>
      <c r="J77" s="321" t="str">
        <f>IFERROR(_xll.qlSimpleQuote(A77&amp;C77,I77,,Permanent,Trigger,TRUE),"--")</f>
        <v>--</v>
      </c>
      <c r="K77" s="321" t="e">
        <f t="shared" si="31"/>
        <v>#N/A</v>
      </c>
      <c r="L77" s="322" t="str">
        <f>IFERROR(_xll.qlSwapRateHelper2(,IF(DataSelect="Reference",$J77,K77),,$D77,Calendar,$G77,$F77,$H77,$L$33,0,E77,Discounting,Permanent,_xll.ohTrigger(Trigger,DataSelect),ObjectOverwrite),"--")</f>
        <v>--</v>
      </c>
      <c r="M77" s="277" t="b">
        <v>0</v>
      </c>
      <c r="N77" s="80"/>
      <c r="O77" s="336" t="str">
        <f t="shared" si="26"/>
        <v>SW</v>
      </c>
      <c r="P77" s="336" t="e">
        <f t="shared" si="27"/>
        <v>#N/A</v>
      </c>
      <c r="Q77" s="340" t="str">
        <f t="shared" si="28"/>
        <v>--</v>
      </c>
      <c r="R77" s="336" t="b">
        <f t="shared" si="29"/>
        <v>0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46" t="e">
        <f>_xll.qlRateHelperRate(U77,_xll.ohTrigger(Trigger,Trigger12M))</f>
        <v>#VALUE!</v>
      </c>
      <c r="X77" s="329" t="str">
        <f>IFERROR(_xll.qlFuturesRateHelperConvexityAdjustment(U77,Trigger),"--")</f>
        <v>--</v>
      </c>
      <c r="Y77" s="99" t="e">
        <f>_xll.qlRateHelperEarliestDate(U77,Trigger)</f>
        <v>#VALUE!</v>
      </c>
      <c r="Z77" s="99" t="e">
        <f>_xll.qlRateHelperLatestDate(U77,Trigger)</f>
        <v>#VALUE!</v>
      </c>
      <c r="AA77" s="99" t="e">
        <v>#NUM!</v>
      </c>
      <c r="AZ77" s="97" t="s">
        <v>197</v>
      </c>
      <c r="BA77" s="98">
        <f>_xll.qlInterestRateIndexFixingDate(Currency&amp;"ibor"&amp;Tenor,BB77,Trigger)</f>
        <v>42347</v>
      </c>
      <c r="BB77" s="98">
        <f>_xll.qlCalendarAdvance(Calendar,BB76,AZ77,"f",,Trigger)</f>
        <v>42349</v>
      </c>
      <c r="BC77" s="98">
        <f>_xll.qlInterestRateIndexMaturity(Currency&amp;"ibor"&amp;Tenor,BB77,Trigger)</f>
        <v>42716</v>
      </c>
      <c r="BD77" s="242" t="e">
        <f>_xll.qlIndexFixing($AD$5,BA77,TRUE,_xll.ohTrigger(Trigger,Trigger12M))</f>
        <v>#NUM!</v>
      </c>
      <c r="BE77" s="242">
        <f>IFERROR(_xll.qlIndexFixing($BF$1,BA77,TRUE,_xll.ohTrigger(Trigger,Trigger12M)),#N/A)</f>
        <v>1.707997577261507E-3</v>
      </c>
    </row>
    <row r="78" spans="1:57" ht="11.25" customHeight="1" x14ac:dyDescent="0.25">
      <c r="A78" s="281" t="s">
        <v>235</v>
      </c>
      <c r="B78" s="314" t="e">
        <v>#N/A</v>
      </c>
      <c r="C78" s="280" t="e">
        <v>#N/A</v>
      </c>
      <c r="D78" s="280" t="e">
        <f t="shared" si="30"/>
        <v>#N/A</v>
      </c>
      <c r="E78" s="280" t="s">
        <v>8</v>
      </c>
      <c r="F78" s="320" t="s">
        <v>9</v>
      </c>
      <c r="G78" s="280" t="s">
        <v>10</v>
      </c>
      <c r="H78" s="320" t="s">
        <v>11</v>
      </c>
      <c r="I78" s="321" t="e">
        <v>#N/A</v>
      </c>
      <c r="J78" s="321" t="str">
        <f>IFERROR(_xll.qlSimpleQuote(A78&amp;C78,I78,,Permanent,Trigger,TRUE),"--")</f>
        <v>--</v>
      </c>
      <c r="K78" s="321" t="e">
        <f t="shared" si="31"/>
        <v>#N/A</v>
      </c>
      <c r="L78" s="322" t="str">
        <f>IFERROR(_xll.qlSwapRateHelper2(,IF(DataSelect="Reference",$J78,K78),,$D78,Calendar,$G78,$F78,$H78,$L$33,0,E78,Discounting,Permanent,_xll.ohTrigger(Trigger,DataSelect),ObjectOverwrite),"--")</f>
        <v>--</v>
      </c>
      <c r="M78" s="277" t="b">
        <v>0</v>
      </c>
      <c r="N78" s="80"/>
      <c r="O78" s="336" t="str">
        <f t="shared" si="26"/>
        <v>SW</v>
      </c>
      <c r="P78" s="336" t="e">
        <f t="shared" si="27"/>
        <v>#N/A</v>
      </c>
      <c r="Q78" s="340" t="str">
        <f t="shared" si="28"/>
        <v>--</v>
      </c>
      <c r="R78" s="336" t="b">
        <f t="shared" si="29"/>
        <v>0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46" t="e">
        <f>_xll.qlRateHelperRate(U78,_xll.ohTrigger(Trigger,Trigger12M))</f>
        <v>#VALUE!</v>
      </c>
      <c r="X78" s="329" t="str">
        <f>IFERROR(_xll.qlFuturesRateHelperConvexityAdjustment(U78,Trigger),"--")</f>
        <v>--</v>
      </c>
      <c r="Y78" s="99" t="e">
        <f>_xll.qlRateHelperEarliestDate(U78,Trigger)</f>
        <v>#VALUE!</v>
      </c>
      <c r="Z78" s="99" t="e">
        <f>_xll.qlRateHelperLatestDate(U78,Trigger)</f>
        <v>#VALUE!</v>
      </c>
      <c r="AA78" s="99" t="e">
        <v>#NUM!</v>
      </c>
      <c r="AZ78" s="97" t="s">
        <v>197</v>
      </c>
      <c r="BA78" s="98">
        <f>_xll.qlInterestRateIndexFixingDate(Currency&amp;"ibor"&amp;Tenor,BB78,Trigger)</f>
        <v>42348</v>
      </c>
      <c r="BB78" s="98">
        <f>_xll.qlCalendarAdvance(Calendar,BB77,AZ78,"f",,Trigger)</f>
        <v>42352</v>
      </c>
      <c r="BC78" s="98">
        <f>_xll.qlInterestRateIndexMaturity(Currency&amp;"ibor"&amp;Tenor,BB78,Trigger)</f>
        <v>42718</v>
      </c>
      <c r="BD78" s="242" t="e">
        <f>_xll.qlIndexFixing($AD$5,BA78,TRUE,_xll.ohTrigger(Trigger,Trigger12M))</f>
        <v>#NUM!</v>
      </c>
      <c r="BE78" s="242">
        <f>IFERROR(_xll.qlIndexFixing($BF$1,BA78,TRUE,_xll.ohTrigger(Trigger,Trigger12M)),#N/A)</f>
        <v>1.7130561912594953E-3</v>
      </c>
    </row>
    <row r="79" spans="1:57" ht="11.25" customHeight="1" x14ac:dyDescent="0.25">
      <c r="A79" s="281" t="s">
        <v>235</v>
      </c>
      <c r="B79" s="314" t="e">
        <v>#N/A</v>
      </c>
      <c r="C79" s="280" t="e">
        <v>#N/A</v>
      </c>
      <c r="D79" s="280" t="e">
        <f t="shared" si="30"/>
        <v>#N/A</v>
      </c>
      <c r="E79" s="280" t="s">
        <v>8</v>
      </c>
      <c r="F79" s="320" t="s">
        <v>9</v>
      </c>
      <c r="G79" s="280" t="s">
        <v>10</v>
      </c>
      <c r="H79" s="320" t="s">
        <v>11</v>
      </c>
      <c r="I79" s="321" t="e">
        <v>#N/A</v>
      </c>
      <c r="J79" s="321" t="str">
        <f>IFERROR(_xll.qlSimpleQuote(A79&amp;C79,I79,,Permanent,Trigger,TRUE),"--")</f>
        <v>--</v>
      </c>
      <c r="K79" s="321" t="e">
        <f t="shared" si="31"/>
        <v>#N/A</v>
      </c>
      <c r="L79" s="322" t="str">
        <f>IFERROR(_xll.qlSwapRateHelper2(,IF(DataSelect="Reference",$J79,K79),,$D79,Calendar,$G79,$F79,$H79,$L$33,0,E79,Discounting,Permanent,_xll.ohTrigger(Trigger,DataSelect),ObjectOverwrite),"--")</f>
        <v>--</v>
      </c>
      <c r="M79" s="277" t="b">
        <v>0</v>
      </c>
      <c r="O79" s="336" t="str">
        <f t="shared" si="26"/>
        <v>SW</v>
      </c>
      <c r="P79" s="336" t="e">
        <f t="shared" si="27"/>
        <v>#N/A</v>
      </c>
      <c r="Q79" s="340" t="str">
        <f t="shared" si="28"/>
        <v>--</v>
      </c>
      <c r="R79" s="336" t="b">
        <f t="shared" si="29"/>
        <v>0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46" t="e">
        <f>_xll.qlRateHelperRate(U79,_xll.ohTrigger(Trigger,Trigger12M))</f>
        <v>#VALUE!</v>
      </c>
      <c r="X79" s="329" t="str">
        <f>IFERROR(_xll.qlFuturesRateHelperConvexityAdjustment(U79,Trigger),"--")</f>
        <v>--</v>
      </c>
      <c r="Y79" s="99" t="e">
        <f>_xll.qlRateHelperEarliestDate(U79,Trigger)</f>
        <v>#VALUE!</v>
      </c>
      <c r="Z79" s="99" t="e">
        <f>_xll.qlRateHelperLatestDate(U79,Trigger)</f>
        <v>#VALUE!</v>
      </c>
      <c r="AA79" s="99" t="e">
        <v>#NUM!</v>
      </c>
      <c r="AZ79" s="97" t="s">
        <v>197</v>
      </c>
      <c r="BA79" s="98">
        <f>_xll.qlInterestRateIndexFixingDate(Currency&amp;"ibor"&amp;Tenor,BB79,Trigger)</f>
        <v>42349</v>
      </c>
      <c r="BB79" s="98">
        <f>_xll.qlCalendarAdvance(Calendar,BB78,AZ79,"f",,Trigger)</f>
        <v>42353</v>
      </c>
      <c r="BC79" s="98">
        <f>_xll.qlInterestRateIndexMaturity(Currency&amp;"ibor"&amp;Tenor,BB79,Trigger)</f>
        <v>42719</v>
      </c>
      <c r="BD79" s="242" t="e">
        <f>_xll.qlIndexFixing($AD$5,BA79,TRUE,_xll.ohTrigger(Trigger,Trigger12M))</f>
        <v>#NUM!</v>
      </c>
      <c r="BE79" s="242">
        <f>IFERROR(_xll.qlIndexFixing($BF$1,BA79,TRUE,_xll.ohTrigger(Trigger,Trigger12M)),#N/A)</f>
        <v>1.7156510965671734E-3</v>
      </c>
    </row>
    <row r="80" spans="1:57" ht="11.25" customHeight="1" x14ac:dyDescent="0.25">
      <c r="A80" s="99" t="s">
        <v>235</v>
      </c>
      <c r="B80" s="329" t="e">
        <v>#N/A</v>
      </c>
      <c r="C80" s="99" t="e">
        <v>#N/A</v>
      </c>
      <c r="D80" s="324" t="e">
        <f t="shared" si="30"/>
        <v>#N/A</v>
      </c>
      <c r="E80" s="324" t="s">
        <v>8</v>
      </c>
      <c r="F80" s="320" t="s">
        <v>9</v>
      </c>
      <c r="G80" s="280" t="s">
        <v>10</v>
      </c>
      <c r="H80" s="320" t="s">
        <v>11</v>
      </c>
      <c r="I80" s="325" t="e">
        <v>#N/A</v>
      </c>
      <c r="J80" s="325" t="str">
        <f>IFERROR(_xll.qlSimpleQuote(A80&amp;C80,I80,,Permanent,Trigger,TRUE),"--")</f>
        <v>--</v>
      </c>
      <c r="K80" s="325" t="e">
        <f t="shared" si="31"/>
        <v>#N/A</v>
      </c>
      <c r="L80" s="99" t="str">
        <f>IFERROR(_xll.qlSwapRateHelper2(,IF(DataSelect="Reference",$J80,K80),,$D80,Calendar,$G80,$F80,$H80,$L$33,0,E80,Discounting,Permanent,_xll.ohTrigger(Trigger,DataSelect),ObjectOverwrite),"--")</f>
        <v>--</v>
      </c>
      <c r="M80" s="324" t="b">
        <v>0</v>
      </c>
      <c r="O80" s="336" t="str">
        <f t="shared" si="26"/>
        <v>SW</v>
      </c>
      <c r="P80" s="336" t="e">
        <f t="shared" si="27"/>
        <v>#N/A</v>
      </c>
      <c r="Q80" s="340" t="str">
        <f t="shared" si="28"/>
        <v>--</v>
      </c>
      <c r="R80" s="336" t="b">
        <f t="shared" si="29"/>
        <v>0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46" t="e">
        <f>_xll.qlRateHelperRate(U80,_xll.ohTrigger(Trigger,Trigger12M))</f>
        <v>#VALUE!</v>
      </c>
      <c r="X80" s="329" t="str">
        <f>IFERROR(_xll.qlFuturesRateHelperConvexityAdjustment(U80,Trigger),"--")</f>
        <v>--</v>
      </c>
      <c r="Y80" s="99" t="e">
        <f>_xll.qlRateHelperEarliestDate(U80,Trigger)</f>
        <v>#VALUE!</v>
      </c>
      <c r="Z80" s="99" t="e">
        <f>_xll.qlRateHelperLatestDate(U80,Trigger)</f>
        <v>#VALUE!</v>
      </c>
      <c r="AA80" s="99" t="e">
        <v>#NUM!</v>
      </c>
      <c r="AZ80" s="97" t="s">
        <v>197</v>
      </c>
      <c r="BA80" s="98">
        <f>_xll.qlInterestRateIndexFixingDate(Currency&amp;"ibor"&amp;Tenor,BB80,Trigger)</f>
        <v>42352</v>
      </c>
      <c r="BB80" s="98">
        <f>_xll.qlCalendarAdvance(Calendar,BB79,AZ80,"f",,Trigger)</f>
        <v>42354</v>
      </c>
      <c r="BC80" s="98">
        <f>_xll.qlInterestRateIndexMaturity(Currency&amp;"ibor"&amp;Tenor,BB80,Trigger)</f>
        <v>42720</v>
      </c>
      <c r="BD80" s="242" t="e">
        <f>_xll.qlIndexFixing($AD$5,BA80,TRUE,_xll.ohTrigger(Trigger,Trigger12M))</f>
        <v>#NUM!</v>
      </c>
      <c r="BE80" s="242">
        <f>IFERROR(_xll.qlIndexFixing($BF$1,BA80,TRUE,_xll.ohTrigger(Trigger,Trigger12M)),#N/A)</f>
        <v>1.7182636652800164E-3</v>
      </c>
    </row>
    <row r="81" spans="1:57" ht="11.25" customHeight="1" x14ac:dyDescent="0.25">
      <c r="A81" s="99" t="s">
        <v>235</v>
      </c>
      <c r="B81" s="329" t="e">
        <v>#N/A</v>
      </c>
      <c r="C81" s="99" t="e">
        <v>#N/A</v>
      </c>
      <c r="D81" s="324" t="e">
        <f t="shared" si="30"/>
        <v>#N/A</v>
      </c>
      <c r="E81" s="324" t="s">
        <v>8</v>
      </c>
      <c r="F81" s="320" t="s">
        <v>9</v>
      </c>
      <c r="G81" s="280" t="s">
        <v>10</v>
      </c>
      <c r="H81" s="320" t="s">
        <v>11</v>
      </c>
      <c r="I81" s="325" t="e">
        <v>#N/A</v>
      </c>
      <c r="J81" s="325" t="str">
        <f>IFERROR(_xll.qlSimpleQuote(A81&amp;C81,I81,,Permanent,Trigger,TRUE),"--")</f>
        <v>--</v>
      </c>
      <c r="K81" s="325" t="e">
        <f t="shared" si="31"/>
        <v>#N/A</v>
      </c>
      <c r="L81" s="99" t="str">
        <f>IFERROR(_xll.qlSwapRateHelper2(,IF(DataSelect="Reference",$J81,K81),,$D81,Calendar,$G81,$F81,$H81,$L$33,0,E81,Discounting,Permanent,_xll.ohTrigger(Trigger,DataSelect),ObjectOverwrite),"--")</f>
        <v>--</v>
      </c>
      <c r="M81" s="324" t="b">
        <v>0</v>
      </c>
      <c r="O81" s="336" t="str">
        <f t="shared" si="26"/>
        <v>SW</v>
      </c>
      <c r="P81" s="336" t="e">
        <f t="shared" si="27"/>
        <v>#N/A</v>
      </c>
      <c r="Q81" s="340" t="str">
        <f t="shared" si="28"/>
        <v>--</v>
      </c>
      <c r="R81" s="336" t="b">
        <f t="shared" si="29"/>
        <v>0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46" t="e">
        <f>_xll.qlRateHelperRate(U81,_xll.ohTrigger(Trigger,Trigger12M))</f>
        <v>#VALUE!</v>
      </c>
      <c r="X81" s="329" t="str">
        <f>IFERROR(_xll.qlFuturesRateHelperConvexityAdjustment(U81,Trigger),"--")</f>
        <v>--</v>
      </c>
      <c r="Y81" s="99" t="e">
        <f>_xll.qlRateHelperEarliestDate(U81,Trigger)</f>
        <v>#VALUE!</v>
      </c>
      <c r="Z81" s="99" t="e">
        <f>_xll.qlRateHelperLatestDate(U81,Trigger)</f>
        <v>#VALUE!</v>
      </c>
      <c r="AA81" s="99" t="e">
        <v>#NUM!</v>
      </c>
      <c r="AZ81" s="97" t="s">
        <v>197</v>
      </c>
      <c r="BA81" s="98">
        <f>_xll.qlInterestRateIndexFixingDate(Currency&amp;"ibor"&amp;Tenor,BB81,Trigger)</f>
        <v>42353</v>
      </c>
      <c r="BB81" s="98">
        <f>_xll.qlCalendarAdvance(Calendar,BB80,AZ81,"f",,Trigger)</f>
        <v>42355</v>
      </c>
      <c r="BC81" s="98">
        <f>_xll.qlInterestRateIndexMaturity(Currency&amp;"ibor"&amp;Tenor,BB81,Trigger)</f>
        <v>42723</v>
      </c>
      <c r="BD81" s="242" t="e">
        <f>_xll.qlIndexFixing($AD$5,BA81,TRUE,_xll.ohTrigger(Trigger,Trigger12M))</f>
        <v>#NUM!</v>
      </c>
      <c r="BE81" s="242">
        <f>IFERROR(_xll.qlIndexFixing($BF$1,BA81,TRUE,_xll.ohTrigger(Trigger,Trigger12M)),#N/A)</f>
        <v>1.7260975222430932E-3</v>
      </c>
    </row>
    <row r="82" spans="1:57" ht="11.25" customHeight="1" x14ac:dyDescent="0.25">
      <c r="A82" s="99" t="s">
        <v>235</v>
      </c>
      <c r="B82" s="329" t="e">
        <v>#N/A</v>
      </c>
      <c r="C82" s="99" t="e">
        <v>#N/A</v>
      </c>
      <c r="D82" s="324" t="e">
        <f t="shared" si="30"/>
        <v>#N/A</v>
      </c>
      <c r="E82" s="324" t="s">
        <v>8</v>
      </c>
      <c r="F82" s="320" t="s">
        <v>9</v>
      </c>
      <c r="G82" s="280" t="s">
        <v>10</v>
      </c>
      <c r="H82" s="320" t="s">
        <v>11</v>
      </c>
      <c r="I82" s="325" t="e">
        <v>#N/A</v>
      </c>
      <c r="J82" s="325" t="str">
        <f>IFERROR(_xll.qlSimpleQuote(A82&amp;C82,I82,,Permanent,Trigger,TRUE),"--")</f>
        <v>--</v>
      </c>
      <c r="K82" s="325" t="e">
        <f t="shared" si="31"/>
        <v>#N/A</v>
      </c>
      <c r="L82" s="99" t="str">
        <f>IFERROR(_xll.qlSwapRateHelper2(,IF(DataSelect="Reference",$J82,K82),,$D82,Calendar,$G82,$F82,$H82,$L$33,0,E82,Discounting,Permanent,_xll.ohTrigger(Trigger,DataSelect),ObjectOverwrite),"--")</f>
        <v>--</v>
      </c>
      <c r="M82" s="324" t="b">
        <v>0</v>
      </c>
      <c r="O82" s="336" t="str">
        <f t="shared" si="26"/>
        <v>SW</v>
      </c>
      <c r="P82" s="336" t="e">
        <f t="shared" si="27"/>
        <v>#N/A</v>
      </c>
      <c r="Q82" s="340" t="str">
        <f t="shared" si="28"/>
        <v>--</v>
      </c>
      <c r="R82" s="336" t="b">
        <f t="shared" si="29"/>
        <v>0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46" t="e">
        <f>_xll.qlRateHelperRate(U82,_xll.ohTrigger(Trigger,Trigger12M))</f>
        <v>#VALUE!</v>
      </c>
      <c r="X82" s="329" t="str">
        <f>IFERROR(_xll.qlFuturesRateHelperConvexityAdjustment(U82,Trigger),"--")</f>
        <v>--</v>
      </c>
      <c r="Y82" s="99" t="e">
        <f>_xll.qlRateHelperEarliestDate(U82,Trigger)</f>
        <v>#VALUE!</v>
      </c>
      <c r="Z82" s="99" t="e">
        <f>_xll.qlRateHelperLatestDate(U82,Trigger)</f>
        <v>#VALUE!</v>
      </c>
      <c r="AA82" s="99" t="e">
        <v>#NUM!</v>
      </c>
      <c r="AZ82" s="97" t="s">
        <v>197</v>
      </c>
      <c r="BA82" s="98">
        <f>_xll.qlInterestRateIndexFixingDate(Currency&amp;"ibor"&amp;Tenor,BB82,Trigger)</f>
        <v>42354</v>
      </c>
      <c r="BB82" s="98">
        <f>_xll.qlCalendarAdvance(Calendar,BB81,AZ82,"f",,Trigger)</f>
        <v>42356</v>
      </c>
      <c r="BC82" s="98">
        <f>_xll.qlInterestRateIndexMaturity(Currency&amp;"ibor"&amp;Tenor,BB82,Trigger)</f>
        <v>42723</v>
      </c>
      <c r="BD82" s="242" t="e">
        <f>_xll.qlIndexFixing($AD$5,BA82,TRUE,_xll.ohTrigger(Trigger,Trigger12M))</f>
        <v>#NUM!</v>
      </c>
      <c r="BE82" s="242">
        <f>IFERROR(_xll.qlIndexFixing($BF$1,BA82,TRUE,_xll.ohTrigger(Trigger,Trigger12M)),#N/A)</f>
        <v>1.7261343168698629E-3</v>
      </c>
    </row>
    <row r="83" spans="1:57" ht="11.25" customHeight="1" x14ac:dyDescent="0.25">
      <c r="A83" s="99" t="s">
        <v>235</v>
      </c>
      <c r="B83" s="329" t="e">
        <v>#N/A</v>
      </c>
      <c r="C83" s="99" t="e">
        <v>#N/A</v>
      </c>
      <c r="D83" s="324" t="e">
        <f t="shared" si="30"/>
        <v>#N/A</v>
      </c>
      <c r="E83" s="324" t="s">
        <v>8</v>
      </c>
      <c r="F83" s="320" t="s">
        <v>9</v>
      </c>
      <c r="G83" s="280" t="s">
        <v>10</v>
      </c>
      <c r="H83" s="320" t="s">
        <v>11</v>
      </c>
      <c r="I83" s="325" t="e">
        <v>#N/A</v>
      </c>
      <c r="J83" s="325" t="str">
        <f>IFERROR(_xll.qlSimpleQuote(A83&amp;C83,I83,,Permanent,Trigger,TRUE),"--")</f>
        <v>--</v>
      </c>
      <c r="K83" s="325" t="e">
        <f t="shared" si="31"/>
        <v>#N/A</v>
      </c>
      <c r="L83" s="99" t="str">
        <f>IFERROR(_xll.qlSwapRateHelper2(,IF(DataSelect="Reference",$J83,K83),,$D83,Calendar,$G83,$F83,$H83,$L$33,0,E83,Discounting,Permanent,_xll.ohTrigger(Trigger,DataSelect),ObjectOverwrite),"--")</f>
        <v>--</v>
      </c>
      <c r="M83" s="324" t="b">
        <v>0</v>
      </c>
      <c r="O83" s="336" t="str">
        <f t="shared" si="26"/>
        <v>SW</v>
      </c>
      <c r="P83" s="336" t="e">
        <f t="shared" si="27"/>
        <v>#N/A</v>
      </c>
      <c r="Q83" s="340" t="str">
        <f t="shared" si="28"/>
        <v>--</v>
      </c>
      <c r="R83" s="336" t="b">
        <f t="shared" si="29"/>
        <v>0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46" t="e">
        <f>_xll.qlRateHelperRate(U83,_xll.ohTrigger(Trigger,Trigger12M))</f>
        <v>#VALUE!</v>
      </c>
      <c r="X83" s="329" t="str">
        <f>IFERROR(_xll.qlFuturesRateHelperConvexityAdjustment(U83,Trigger),"--")</f>
        <v>--</v>
      </c>
      <c r="Y83" s="99" t="e">
        <f>_xll.qlRateHelperEarliestDate(U83,Trigger)</f>
        <v>#VALUE!</v>
      </c>
      <c r="Z83" s="99" t="e">
        <f>_xll.qlRateHelperLatestDate(U83,Trigger)</f>
        <v>#VALUE!</v>
      </c>
      <c r="AA83" s="99" t="e">
        <v>#NUM!</v>
      </c>
      <c r="AZ83" s="97" t="s">
        <v>197</v>
      </c>
      <c r="BA83" s="98">
        <f>_xll.qlInterestRateIndexFixingDate(Currency&amp;"ibor"&amp;Tenor,BB83,Trigger)</f>
        <v>42355</v>
      </c>
      <c r="BB83" s="98">
        <f>_xll.qlCalendarAdvance(Calendar,BB82,AZ83,"f",,Trigger)</f>
        <v>42359</v>
      </c>
      <c r="BC83" s="98">
        <f>_xll.qlInterestRateIndexMaturity(Currency&amp;"ibor"&amp;Tenor,BB83,Trigger)</f>
        <v>42725</v>
      </c>
      <c r="BD83" s="242" t="e">
        <f>_xll.qlIndexFixing($AD$5,BA83,TRUE,_xll.ohTrigger(Trigger,Trigger12M))</f>
        <v>#NUM!</v>
      </c>
      <c r="BE83" s="242">
        <f>IFERROR(_xll.qlIndexFixing($BF$1,BA83,TRUE,_xll.ohTrigger(Trigger,Trigger12M)),#N/A)</f>
        <v>1.7314977511423868E-3</v>
      </c>
    </row>
    <row r="84" spans="1:57" ht="11.25" customHeight="1" x14ac:dyDescent="0.25">
      <c r="A84" s="99" t="s">
        <v>235</v>
      </c>
      <c r="B84" s="329" t="e">
        <v>#N/A</v>
      </c>
      <c r="C84" s="99" t="e">
        <v>#N/A</v>
      </c>
      <c r="D84" s="324" t="e">
        <f t="shared" si="30"/>
        <v>#N/A</v>
      </c>
      <c r="E84" s="324" t="s">
        <v>8</v>
      </c>
      <c r="F84" s="320" t="s">
        <v>9</v>
      </c>
      <c r="G84" s="280" t="s">
        <v>10</v>
      </c>
      <c r="H84" s="320" t="s">
        <v>11</v>
      </c>
      <c r="I84" s="325" t="e">
        <v>#N/A</v>
      </c>
      <c r="J84" s="325" t="str">
        <f>IFERROR(_xll.qlSimpleQuote(A84&amp;C84,I84,,Permanent,Trigger,TRUE),"--")</f>
        <v>--</v>
      </c>
      <c r="K84" s="325" t="e">
        <f t="shared" si="31"/>
        <v>#N/A</v>
      </c>
      <c r="L84" s="99" t="str">
        <f>IFERROR(_xll.qlSwapRateHelper2(,IF(DataSelect="Reference",$J84,K84),,$D84,Calendar,$G84,$F84,$H84,$L$33,0,E84,Discounting,Permanent,_xll.ohTrigger(Trigger,DataSelect),ObjectOverwrite),"--")</f>
        <v>--</v>
      </c>
      <c r="M84" s="324" t="b">
        <v>0</v>
      </c>
      <c r="O84" s="336" t="str">
        <f t="shared" si="26"/>
        <v>SW</v>
      </c>
      <c r="P84" s="336" t="e">
        <f t="shared" si="27"/>
        <v>#N/A</v>
      </c>
      <c r="Q84" s="340" t="str">
        <f t="shared" si="28"/>
        <v>--</v>
      </c>
      <c r="R84" s="336" t="b">
        <f t="shared" si="29"/>
        <v>0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46" t="e">
        <f>_xll.qlRateHelperRate(U84,_xll.ohTrigger(Trigger,Trigger12M))</f>
        <v>#VALUE!</v>
      </c>
      <c r="X84" s="329" t="str">
        <f>IFERROR(_xll.qlFuturesRateHelperConvexityAdjustment(U84,Trigger),"--")</f>
        <v>--</v>
      </c>
      <c r="Y84" s="99" t="e">
        <f>_xll.qlRateHelperEarliestDate(U84,Trigger)</f>
        <v>#VALUE!</v>
      </c>
      <c r="Z84" s="99" t="e">
        <f>_xll.qlRateHelperLatestDate(U84,Trigger)</f>
        <v>#VALUE!</v>
      </c>
      <c r="AA84" s="99" t="e">
        <v>#NUM!</v>
      </c>
      <c r="AZ84" s="97" t="s">
        <v>197</v>
      </c>
      <c r="BA84" s="98">
        <f>_xll.qlInterestRateIndexFixingDate(Currency&amp;"ibor"&amp;Tenor,BB84,Trigger)</f>
        <v>42356</v>
      </c>
      <c r="BB84" s="98">
        <f>_xll.qlCalendarAdvance(Calendar,BB83,AZ84,"f",,Trigger)</f>
        <v>42360</v>
      </c>
      <c r="BC84" s="98">
        <f>_xll.qlInterestRateIndexMaturity(Currency&amp;"ibor"&amp;Tenor,BB84,Trigger)</f>
        <v>42726</v>
      </c>
      <c r="BD84" s="242" t="e">
        <f>_xll.qlIndexFixing($AD$5,BA84,TRUE,_xll.ohTrigger(Trigger,Trigger12M))</f>
        <v>#NUM!</v>
      </c>
      <c r="BE84" s="242">
        <f>IFERROR(_xll.qlIndexFixing($BF$1,BA84,TRUE,_xll.ohTrigger(Trigger,Trigger12M)),#N/A)</f>
        <v>1.7341596867961476E-3</v>
      </c>
    </row>
    <row r="85" spans="1:57" ht="11.25" customHeight="1" x14ac:dyDescent="0.25">
      <c r="A85" s="99" t="s">
        <v>235</v>
      </c>
      <c r="B85" s="329" t="e">
        <v>#N/A</v>
      </c>
      <c r="C85" s="99" t="e">
        <v>#N/A</v>
      </c>
      <c r="D85" s="324" t="e">
        <f t="shared" si="30"/>
        <v>#N/A</v>
      </c>
      <c r="E85" s="324" t="s">
        <v>8</v>
      </c>
      <c r="F85" s="320" t="s">
        <v>9</v>
      </c>
      <c r="G85" s="280" t="s">
        <v>10</v>
      </c>
      <c r="H85" s="320" t="s">
        <v>11</v>
      </c>
      <c r="I85" s="325" t="e">
        <v>#N/A</v>
      </c>
      <c r="J85" s="325" t="str">
        <f>IFERROR(_xll.qlSimpleQuote(A85&amp;C85,I85,,Permanent,Trigger,TRUE),"--")</f>
        <v>--</v>
      </c>
      <c r="K85" s="325" t="e">
        <f t="shared" si="31"/>
        <v>#N/A</v>
      </c>
      <c r="L85" s="99" t="str">
        <f>IFERROR(_xll.qlSwapRateHelper2(,IF(DataSelect="Reference",$J85,K85),,$D85,Calendar,$G85,$F85,$H85,$L$33,0,E85,Discounting,Permanent,_xll.ohTrigger(Trigger,DataSelect),ObjectOverwrite),"--")</f>
        <v>--</v>
      </c>
      <c r="M85" s="324" t="b">
        <v>0</v>
      </c>
      <c r="O85" s="336" t="str">
        <f t="shared" si="26"/>
        <v>SW</v>
      </c>
      <c r="P85" s="336" t="e">
        <f t="shared" si="27"/>
        <v>#N/A</v>
      </c>
      <c r="Q85" s="340" t="str">
        <f t="shared" si="28"/>
        <v>--</v>
      </c>
      <c r="R85" s="336" t="b">
        <f t="shared" si="29"/>
        <v>0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46" t="e">
        <f>_xll.qlRateHelperRate(U85,_xll.ohTrigger(Trigger,Trigger12M))</f>
        <v>#VALUE!</v>
      </c>
      <c r="X85" s="329" t="str">
        <f>IFERROR(_xll.qlFuturesRateHelperConvexityAdjustment(U85,Trigger),"--")</f>
        <v>--</v>
      </c>
      <c r="Y85" s="99" t="e">
        <f>_xll.qlRateHelperEarliestDate(U85,Trigger)</f>
        <v>#VALUE!</v>
      </c>
      <c r="Z85" s="99" t="e">
        <f>_xll.qlRateHelperLatestDate(U85,Trigger)</f>
        <v>#VALUE!</v>
      </c>
      <c r="AA85" s="99" t="e">
        <v>#NUM!</v>
      </c>
      <c r="AZ85" s="97" t="s">
        <v>197</v>
      </c>
      <c r="BA85" s="98">
        <f>_xll.qlInterestRateIndexFixingDate(Currency&amp;"ibor"&amp;Tenor,BB85,Trigger)</f>
        <v>42359</v>
      </c>
      <c r="BB85" s="98">
        <f>_xll.qlCalendarAdvance(Calendar,BB84,AZ85,"f",,Trigger)</f>
        <v>42361</v>
      </c>
      <c r="BC85" s="98">
        <f>_xll.qlInterestRateIndexMaturity(Currency&amp;"ibor"&amp;Tenor,BB85,Trigger)</f>
        <v>42727</v>
      </c>
      <c r="BD85" s="242" t="e">
        <f>_xll.qlIndexFixing($AD$5,BA85,TRUE,_xll.ohTrigger(Trigger,Trigger12M))</f>
        <v>#NUM!</v>
      </c>
      <c r="BE85" s="242">
        <f>IFERROR(_xll.qlIndexFixing($BF$1,BA85,TRUE,_xll.ohTrigger(Trigger,Trigger12M)),#N/A)</f>
        <v>1.7368201558717923E-3</v>
      </c>
    </row>
    <row r="86" spans="1:57" ht="11.25" customHeight="1" x14ac:dyDescent="0.25">
      <c r="A86" s="99" t="s">
        <v>235</v>
      </c>
      <c r="B86" s="329" t="e">
        <v>#N/A</v>
      </c>
      <c r="C86" s="99" t="e">
        <v>#N/A</v>
      </c>
      <c r="D86" s="324" t="e">
        <f t="shared" si="30"/>
        <v>#N/A</v>
      </c>
      <c r="E86" s="324" t="s">
        <v>8</v>
      </c>
      <c r="F86" s="320" t="s">
        <v>9</v>
      </c>
      <c r="G86" s="280" t="s">
        <v>10</v>
      </c>
      <c r="H86" s="320" t="s">
        <v>11</v>
      </c>
      <c r="I86" s="325" t="e">
        <v>#N/A</v>
      </c>
      <c r="J86" s="325" t="str">
        <f>IFERROR(_xll.qlSimpleQuote(A86&amp;C86,I86,,Permanent,Trigger,TRUE),"--")</f>
        <v>--</v>
      </c>
      <c r="K86" s="325" t="e">
        <f t="shared" si="31"/>
        <v>#N/A</v>
      </c>
      <c r="L86" s="99" t="str">
        <f>IFERROR(_xll.qlSwapRateHelper2(,IF(DataSelect="Reference",$J86,K86),,$D86,Calendar,$G86,$F86,$H86,$L$33,0,E86,Discounting,Permanent,_xll.ohTrigger(Trigger,DataSelect),ObjectOverwrite),"--")</f>
        <v>--</v>
      </c>
      <c r="M86" s="324" t="b">
        <v>0</v>
      </c>
      <c r="O86" s="336" t="str">
        <f t="shared" si="26"/>
        <v>SW</v>
      </c>
      <c r="P86" s="336" t="e">
        <f t="shared" si="27"/>
        <v>#N/A</v>
      </c>
      <c r="Q86" s="340" t="str">
        <f t="shared" si="28"/>
        <v>--</v>
      </c>
      <c r="R86" s="336" t="b">
        <f t="shared" si="29"/>
        <v>0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46" t="e">
        <f>_xll.qlRateHelperRate(U86,_xll.ohTrigger(Trigger,Trigger12M))</f>
        <v>#VALUE!</v>
      </c>
      <c r="X86" s="329" t="str">
        <f>IFERROR(_xll.qlFuturesRateHelperConvexityAdjustment(U86,Trigger),"--")</f>
        <v>--</v>
      </c>
      <c r="Y86" s="99" t="e">
        <f>_xll.qlRateHelperEarliestDate(U86,Trigger)</f>
        <v>#VALUE!</v>
      </c>
      <c r="Z86" s="99" t="e">
        <f>_xll.qlRateHelperLatestDate(U86,Trigger)</f>
        <v>#VALUE!</v>
      </c>
      <c r="AA86" s="99" t="e">
        <v>#NUM!</v>
      </c>
      <c r="AZ86" s="97" t="s">
        <v>197</v>
      </c>
      <c r="BA86" s="98">
        <f>_xll.qlInterestRateIndexFixingDate(Currency&amp;"ibor"&amp;Tenor,BB86,Trigger)</f>
        <v>42360</v>
      </c>
      <c r="BB86" s="98">
        <f>_xll.qlCalendarAdvance(Calendar,BB85,AZ86,"f",,Trigger)</f>
        <v>42362</v>
      </c>
      <c r="BC86" s="98">
        <f>_xll.qlInterestRateIndexMaturity(Currency&amp;"ibor"&amp;Tenor,BB86,Trigger)</f>
        <v>42731</v>
      </c>
      <c r="BD86" s="242" t="e">
        <f>_xll.qlIndexFixing($AD$5,BA86,TRUE,_xll.ohTrigger(Trigger,Trigger12M))</f>
        <v>#NUM!</v>
      </c>
      <c r="BE86" s="242">
        <f>IFERROR(_xll.qlIndexFixing($BF$1,BA86,TRUE,_xll.ohTrigger(Trigger,Trigger12M)),#N/A)</f>
        <v>1.7468822243816553E-3</v>
      </c>
    </row>
    <row r="87" spans="1:57" ht="11.25" customHeight="1" x14ac:dyDescent="0.25">
      <c r="A87" s="99" t="s">
        <v>235</v>
      </c>
      <c r="B87" s="329" t="e">
        <v>#N/A</v>
      </c>
      <c r="C87" s="99" t="e">
        <v>#N/A</v>
      </c>
      <c r="D87" s="324" t="e">
        <f t="shared" si="30"/>
        <v>#N/A</v>
      </c>
      <c r="E87" s="324" t="s">
        <v>8</v>
      </c>
      <c r="F87" s="320" t="s">
        <v>9</v>
      </c>
      <c r="G87" s="280" t="s">
        <v>10</v>
      </c>
      <c r="H87" s="320" t="s">
        <v>11</v>
      </c>
      <c r="I87" s="325" t="e">
        <v>#N/A</v>
      </c>
      <c r="J87" s="325" t="str">
        <f>IFERROR(_xll.qlSimpleQuote(A87&amp;C87,I87,,Permanent,Trigger,TRUE),"--")</f>
        <v>--</v>
      </c>
      <c r="K87" s="325" t="e">
        <f t="shared" si="31"/>
        <v>#N/A</v>
      </c>
      <c r="L87" s="99" t="str">
        <f>IFERROR(_xll.qlSwapRateHelper2(,IF(DataSelect="Reference",$J87,K87),,$D87,Calendar,$G87,$F87,$H87,$L$33,0,E87,Discounting,Permanent,_xll.ohTrigger(Trigger,DataSelect),ObjectOverwrite),"--")</f>
        <v>--</v>
      </c>
      <c r="M87" s="324" t="b">
        <v>0</v>
      </c>
      <c r="O87" s="336" t="str">
        <f t="shared" si="26"/>
        <v>SW</v>
      </c>
      <c r="P87" s="336" t="e">
        <f t="shared" si="27"/>
        <v>#N/A</v>
      </c>
      <c r="Q87" s="340" t="str">
        <f t="shared" si="28"/>
        <v>--</v>
      </c>
      <c r="R87" s="336" t="b">
        <f t="shared" si="29"/>
        <v>0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46" t="e">
        <f>_xll.qlRateHelperRate(U87,_xll.ohTrigger(Trigger,Trigger12M))</f>
        <v>#VALUE!</v>
      </c>
      <c r="X87" s="329" t="str">
        <f>IFERROR(_xll.qlFuturesRateHelperConvexityAdjustment(U87,Trigger),"--")</f>
        <v>--</v>
      </c>
      <c r="Y87" s="99" t="e">
        <f>_xll.qlRateHelperEarliestDate(U87,Trigger)</f>
        <v>#VALUE!</v>
      </c>
      <c r="Z87" s="99" t="e">
        <f>_xll.qlRateHelperLatestDate(U87,Trigger)</f>
        <v>#VALUE!</v>
      </c>
      <c r="AA87" s="99" t="e">
        <v>#NUM!</v>
      </c>
      <c r="AZ87" s="97" t="s">
        <v>197</v>
      </c>
      <c r="BA87" s="98">
        <f>_xll.qlInterestRateIndexFixingDate(Currency&amp;"ibor"&amp;Tenor,BB87,Trigger)</f>
        <v>42361</v>
      </c>
      <c r="BB87" s="98">
        <f>_xll.qlCalendarAdvance(Calendar,BB86,AZ87,"f",,Trigger)</f>
        <v>42366</v>
      </c>
      <c r="BC87" s="98">
        <f>_xll.qlInterestRateIndexMaturity(Currency&amp;"ibor"&amp;Tenor,BB87,Trigger)</f>
        <v>42732</v>
      </c>
      <c r="BD87" s="242" t="e">
        <f>_xll.qlIndexFixing($AD$5,BA87,TRUE,_xll.ohTrigger(Trigger,Trigger12M))</f>
        <v>#NUM!</v>
      </c>
      <c r="BE87" s="242">
        <f>IFERROR(_xll.qlIndexFixing($BF$1,BA87,TRUE,_xll.ohTrigger(Trigger,Trigger12M)),#N/A)</f>
        <v>1.7499999996044679E-3</v>
      </c>
    </row>
    <row r="88" spans="1:57" ht="11.25" customHeight="1" x14ac:dyDescent="0.25">
      <c r="A88" s="99" t="s">
        <v>235</v>
      </c>
      <c r="B88" s="329" t="e">
        <v>#N/A</v>
      </c>
      <c r="C88" s="99" t="e">
        <v>#N/A</v>
      </c>
      <c r="D88" s="324" t="e">
        <f t="shared" si="30"/>
        <v>#N/A</v>
      </c>
      <c r="E88" s="324" t="s">
        <v>8</v>
      </c>
      <c r="F88" s="320" t="s">
        <v>9</v>
      </c>
      <c r="G88" s="280" t="s">
        <v>10</v>
      </c>
      <c r="H88" s="320" t="s">
        <v>11</v>
      </c>
      <c r="I88" s="325" t="e">
        <v>#N/A</v>
      </c>
      <c r="J88" s="325" t="str">
        <f>IFERROR(_xll.qlSimpleQuote(A88&amp;C88,I88,,Permanent,Trigger,TRUE),"--")</f>
        <v>--</v>
      </c>
      <c r="K88" s="325" t="e">
        <f t="shared" si="31"/>
        <v>#N/A</v>
      </c>
      <c r="L88" s="99" t="str">
        <f>IFERROR(_xll.qlSwapRateHelper2(,IF(DataSelect="Reference",$J88,K88),,$D88,Calendar,$G88,$F88,$H88,$L$33,0,E88,Discounting,Permanent,_xll.ohTrigger(Trigger,DataSelect),ObjectOverwrite),"--")</f>
        <v>--</v>
      </c>
      <c r="M88" s="324" t="b">
        <v>0</v>
      </c>
      <c r="O88" s="336" t="str">
        <f t="shared" si="26"/>
        <v>SW</v>
      </c>
      <c r="P88" s="336" t="e">
        <f t="shared" si="27"/>
        <v>#N/A</v>
      </c>
      <c r="Q88" s="340" t="str">
        <f t="shared" si="28"/>
        <v>--</v>
      </c>
      <c r="R88" s="336" t="b">
        <f t="shared" si="29"/>
        <v>0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46" t="e">
        <f>_xll.qlRateHelperRate(U88,_xll.ohTrigger(Trigger,Trigger12M))</f>
        <v>#VALUE!</v>
      </c>
      <c r="X88" s="329" t="str">
        <f>IFERROR(_xll.qlFuturesRateHelperConvexityAdjustment(U88,Trigger),"--")</f>
        <v>--</v>
      </c>
      <c r="Y88" s="99" t="e">
        <f>_xll.qlRateHelperEarliestDate(U88,Trigger)</f>
        <v>#VALUE!</v>
      </c>
      <c r="Z88" s="99" t="e">
        <f>_xll.qlRateHelperLatestDate(U88,Trigger)</f>
        <v>#VALUE!</v>
      </c>
      <c r="AA88" s="99" t="e">
        <v>#NUM!</v>
      </c>
      <c r="AZ88" s="97" t="s">
        <v>197</v>
      </c>
      <c r="BA88" s="98">
        <f>_xll.qlInterestRateIndexFixingDate(Currency&amp;"ibor"&amp;Tenor,BB88,Trigger)</f>
        <v>42362</v>
      </c>
      <c r="BB88" s="98">
        <f>_xll.qlCalendarAdvance(Calendar,BB87,AZ88,"f",,Trigger)</f>
        <v>42367</v>
      </c>
      <c r="BC88" s="98">
        <f>_xll.qlInterestRateIndexMaturity(Currency&amp;"ibor"&amp;Tenor,BB88,Trigger)</f>
        <v>42733</v>
      </c>
      <c r="BD88" s="242" t="e">
        <f>_xll.qlIndexFixing($AD$5,BA88,TRUE,_xll.ohTrigger(Trigger,Trigger12M))</f>
        <v>#NUM!</v>
      </c>
      <c r="BE88" s="242">
        <f>IFERROR(_xll.qlIndexFixing($BF$1,BA88,TRUE,_xll.ohTrigger(Trigger,Trigger12M)),#N/A)</f>
        <v>1.7525916365669887E-3</v>
      </c>
    </row>
    <row r="89" spans="1:57" ht="11.25" customHeight="1" x14ac:dyDescent="0.25">
      <c r="A89" s="99" t="s">
        <v>235</v>
      </c>
      <c r="B89" s="329" t="e">
        <v>#N/A</v>
      </c>
      <c r="C89" s="99" t="e">
        <v>#N/A</v>
      </c>
      <c r="D89" s="324" t="e">
        <f t="shared" si="30"/>
        <v>#N/A</v>
      </c>
      <c r="E89" s="324" t="s">
        <v>8</v>
      </c>
      <c r="F89" s="320" t="s">
        <v>9</v>
      </c>
      <c r="G89" s="280" t="s">
        <v>10</v>
      </c>
      <c r="H89" s="320" t="s">
        <v>11</v>
      </c>
      <c r="I89" s="325" t="e">
        <v>#N/A</v>
      </c>
      <c r="J89" s="325" t="str">
        <f>IFERROR(_xll.qlSimpleQuote(A89&amp;C89,I89,,Permanent,Trigger,TRUE),"--")</f>
        <v>--</v>
      </c>
      <c r="K89" s="325" t="e">
        <f t="shared" si="31"/>
        <v>#N/A</v>
      </c>
      <c r="L89" s="99" t="str">
        <f>IFERROR(_xll.qlSwapRateHelper2(,IF(DataSelect="Reference",$J89,K89),,$D89,Calendar,$G89,$F89,$H89,$L$33,0,E89,Discounting,Permanent,_xll.ohTrigger(Trigger,DataSelect),ObjectOverwrite),"--")</f>
        <v>--</v>
      </c>
      <c r="M89" s="324" t="b">
        <v>0</v>
      </c>
      <c r="O89" s="336" t="str">
        <f t="shared" si="26"/>
        <v>SW</v>
      </c>
      <c r="P89" s="336" t="e">
        <f t="shared" si="27"/>
        <v>#N/A</v>
      </c>
      <c r="Q89" s="340" t="str">
        <f t="shared" si="28"/>
        <v>--</v>
      </c>
      <c r="R89" s="336" t="b">
        <f t="shared" si="29"/>
        <v>0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46" t="e">
        <f>_xll.qlRateHelperRate(U89,_xll.ohTrigger(Trigger,Trigger12M))</f>
        <v>#VALUE!</v>
      </c>
      <c r="X89" s="329" t="str">
        <f>IFERROR(_xll.qlFuturesRateHelperConvexityAdjustment(U89,Trigger),"--")</f>
        <v>--</v>
      </c>
      <c r="Y89" s="99" t="e">
        <f>_xll.qlRateHelperEarliestDate(U89,Trigger)</f>
        <v>#VALUE!</v>
      </c>
      <c r="Z89" s="99" t="e">
        <f>_xll.qlRateHelperLatestDate(U89,Trigger)</f>
        <v>#VALUE!</v>
      </c>
      <c r="AA89" s="99" t="e">
        <v>#NUM!</v>
      </c>
      <c r="AZ89" s="97" t="s">
        <v>197</v>
      </c>
      <c r="BA89" s="98">
        <f>_xll.qlInterestRateIndexFixingDate(Currency&amp;"ibor"&amp;Tenor,BB89,Trigger)</f>
        <v>42366</v>
      </c>
      <c r="BB89" s="98">
        <f>_xll.qlCalendarAdvance(Calendar,BB88,AZ89,"f",,Trigger)</f>
        <v>42368</v>
      </c>
      <c r="BC89" s="98">
        <f>_xll.qlInterestRateIndexMaturity(Currency&amp;"ibor"&amp;Tenor,BB89,Trigger)</f>
        <v>42734</v>
      </c>
      <c r="BD89" s="242" t="e">
        <f>_xll.qlIndexFixing($AD$5,BA89,TRUE,_xll.ohTrigger(Trigger,Trigger12M))</f>
        <v>#NUM!</v>
      </c>
      <c r="BE89" s="242">
        <f>IFERROR(_xll.qlIndexFixing($BF$1,BA89,TRUE,_xll.ohTrigger(Trigger,Trigger12M)),#N/A)</f>
        <v>1.7551652732689924E-3</v>
      </c>
    </row>
    <row r="90" spans="1:57" ht="11.25" customHeight="1" x14ac:dyDescent="0.25">
      <c r="A90" s="99" t="s">
        <v>235</v>
      </c>
      <c r="B90" s="329" t="e">
        <v>#N/A</v>
      </c>
      <c r="C90" s="99" t="e">
        <v>#N/A</v>
      </c>
      <c r="D90" s="324" t="e">
        <f t="shared" si="30"/>
        <v>#N/A</v>
      </c>
      <c r="E90" s="324" t="s">
        <v>8</v>
      </c>
      <c r="F90" s="320" t="s">
        <v>9</v>
      </c>
      <c r="G90" s="280" t="s">
        <v>10</v>
      </c>
      <c r="H90" s="320" t="s">
        <v>11</v>
      </c>
      <c r="I90" s="325" t="e">
        <v>#N/A</v>
      </c>
      <c r="J90" s="325" t="str">
        <f>IFERROR(_xll.qlSimpleQuote(A90&amp;C90,I90,,Permanent,Trigger,TRUE),"--")</f>
        <v>--</v>
      </c>
      <c r="K90" s="325" t="e">
        <f t="shared" si="31"/>
        <v>#N/A</v>
      </c>
      <c r="L90" s="99" t="str">
        <f>IFERROR(_xll.qlSwapRateHelper2(,IF(DataSelect="Reference",$J90,K90),,$D90,Calendar,$G90,$F90,$H90,$L$33,0,E90,Discounting,Permanent,_xll.ohTrigger(Trigger,DataSelect),ObjectOverwrite),"--")</f>
        <v>--</v>
      </c>
      <c r="M90" s="324" t="b">
        <v>0</v>
      </c>
      <c r="O90" s="336" t="str">
        <f t="shared" si="26"/>
        <v>SW</v>
      </c>
      <c r="P90" s="336" t="e">
        <f t="shared" si="27"/>
        <v>#N/A</v>
      </c>
      <c r="Q90" s="340" t="str">
        <f t="shared" si="28"/>
        <v>--</v>
      </c>
      <c r="R90" s="336" t="b">
        <f t="shared" si="29"/>
        <v>0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46" t="e">
        <f>_xll.qlRateHelperRate(U90,_xll.ohTrigger(Trigger,Trigger12M))</f>
        <v>#VALUE!</v>
      </c>
      <c r="X90" s="329" t="str">
        <f>IFERROR(_xll.qlFuturesRateHelperConvexityAdjustment(U90,Trigger),"--")</f>
        <v>--</v>
      </c>
      <c r="Y90" s="99" t="e">
        <f>_xll.qlRateHelperEarliestDate(U90,Trigger)</f>
        <v>#VALUE!</v>
      </c>
      <c r="Z90" s="99" t="e">
        <f>_xll.qlRateHelperLatestDate(U90,Trigger)</f>
        <v>#VALUE!</v>
      </c>
      <c r="AA90" s="99" t="e">
        <v>#NUM!</v>
      </c>
      <c r="AZ90" s="97" t="s">
        <v>197</v>
      </c>
      <c r="BA90" s="98">
        <f>_xll.qlInterestRateIndexFixingDate(Currency&amp;"ibor"&amp;Tenor,BB90,Trigger)</f>
        <v>42367</v>
      </c>
      <c r="BB90" s="98">
        <f>_xll.qlCalendarAdvance(Calendar,BB89,AZ90,"f",,Trigger)</f>
        <v>42369</v>
      </c>
      <c r="BC90" s="98">
        <f>_xll.qlInterestRateIndexMaturity(Currency&amp;"ibor"&amp;Tenor,BB90,Trigger)</f>
        <v>42734</v>
      </c>
      <c r="BD90" s="242" t="e">
        <f>_xll.qlIndexFixing($AD$5,BA90,TRUE,_xll.ohTrigger(Trigger,Trigger12M))</f>
        <v>#NUM!</v>
      </c>
      <c r="BE90" s="242">
        <f>IFERROR(_xll.qlIndexFixing($BF$1,BA90,TRUE,_xll.ohTrigger(Trigger,Trigger12M)),#N/A)</f>
        <v>1.7554052358734874E-3</v>
      </c>
    </row>
    <row r="91" spans="1:57" ht="11.25" customHeight="1" x14ac:dyDescent="0.25">
      <c r="A91" s="99" t="s">
        <v>235</v>
      </c>
      <c r="B91" s="329" t="e">
        <v>#N/A</v>
      </c>
      <c r="C91" s="99" t="e">
        <v>#N/A</v>
      </c>
      <c r="D91" s="324" t="e">
        <f t="shared" si="30"/>
        <v>#N/A</v>
      </c>
      <c r="E91" s="324" t="s">
        <v>8</v>
      </c>
      <c r="F91" s="320" t="s">
        <v>9</v>
      </c>
      <c r="G91" s="280" t="s">
        <v>10</v>
      </c>
      <c r="H91" s="320" t="s">
        <v>11</v>
      </c>
      <c r="I91" s="325" t="e">
        <v>#N/A</v>
      </c>
      <c r="J91" s="325" t="str">
        <f>IFERROR(_xll.qlSimpleQuote(A91&amp;C91,I91,,Permanent,Trigger,TRUE),"--")</f>
        <v>--</v>
      </c>
      <c r="K91" s="325" t="e">
        <f t="shared" si="31"/>
        <v>#N/A</v>
      </c>
      <c r="L91" s="99" t="str">
        <f>IFERROR(_xll.qlSwapRateHelper2(,IF(DataSelect="Reference",$J91,K91),,$D91,Calendar,$G91,$F91,$H91,$L$33,0,E91,Discounting,Permanent,_xll.ohTrigger(Trigger,DataSelect),ObjectOverwrite),"--")</f>
        <v>--</v>
      </c>
      <c r="M91" s="324" t="b">
        <v>0</v>
      </c>
      <c r="O91" s="336" t="str">
        <f t="shared" si="26"/>
        <v>SW</v>
      </c>
      <c r="P91" s="336" t="e">
        <f t="shared" si="27"/>
        <v>#N/A</v>
      </c>
      <c r="Q91" s="340" t="str">
        <f t="shared" si="28"/>
        <v>--</v>
      </c>
      <c r="R91" s="336" t="b">
        <f t="shared" si="29"/>
        <v>0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46" t="e">
        <f>_xll.qlRateHelperRate(U91,_xll.ohTrigger(Trigger,Trigger12M))</f>
        <v>#VALUE!</v>
      </c>
      <c r="X91" s="329" t="str">
        <f>IFERROR(_xll.qlFuturesRateHelperConvexityAdjustment(U91,Trigger),"--")</f>
        <v>--</v>
      </c>
      <c r="Y91" s="99" t="e">
        <f>_xll.qlRateHelperEarliestDate(U91,Trigger)</f>
        <v>#VALUE!</v>
      </c>
      <c r="Z91" s="99" t="e">
        <f>_xll.qlRateHelperLatestDate(U91,Trigger)</f>
        <v>#VALUE!</v>
      </c>
      <c r="AA91" s="99" t="e">
        <v>#NUM!</v>
      </c>
      <c r="AZ91" s="97" t="s">
        <v>197</v>
      </c>
      <c r="BA91" s="98">
        <f>_xll.qlInterestRateIndexFixingDate(Currency&amp;"ibor"&amp;Tenor,BB91,Trigger)</f>
        <v>42368</v>
      </c>
      <c r="BB91" s="98">
        <f>_xll.qlCalendarAdvance(Calendar,BB90,AZ91,"f",,Trigger)</f>
        <v>42373</v>
      </c>
      <c r="BC91" s="98">
        <f>_xll.qlInterestRateIndexMaturity(Currency&amp;"ibor"&amp;Tenor,BB91,Trigger)</f>
        <v>42739</v>
      </c>
      <c r="BD91" s="242" t="e">
        <f>_xll.qlIndexFixing($AD$5,BA91,TRUE,_xll.ohTrigger(Trigger,Trigger12M))</f>
        <v>#NUM!</v>
      </c>
      <c r="BE91" s="242">
        <f>IFERROR(_xll.qlIndexFixing($BF$1,BA91,TRUE,_xll.ohTrigger(Trigger,Trigger12M)),#N/A)</f>
        <v>1.7677967536205168E-3</v>
      </c>
    </row>
    <row r="92" spans="1:57" ht="11.25" customHeight="1" x14ac:dyDescent="0.25">
      <c r="A92" s="99" t="s">
        <v>235</v>
      </c>
      <c r="B92" s="329" t="e">
        <v>#N/A</v>
      </c>
      <c r="C92" s="99" t="e">
        <v>#N/A</v>
      </c>
      <c r="D92" s="324" t="e">
        <f t="shared" si="30"/>
        <v>#N/A</v>
      </c>
      <c r="E92" s="324" t="s">
        <v>8</v>
      </c>
      <c r="F92" s="320" t="s">
        <v>9</v>
      </c>
      <c r="G92" s="280" t="s">
        <v>10</v>
      </c>
      <c r="H92" s="320" t="s">
        <v>11</v>
      </c>
      <c r="I92" s="325" t="e">
        <v>#N/A</v>
      </c>
      <c r="J92" s="325" t="str">
        <f>IFERROR(_xll.qlSimpleQuote(A92&amp;C92,I92,,Permanent,Trigger,TRUE),"--")</f>
        <v>--</v>
      </c>
      <c r="K92" s="325" t="e">
        <f t="shared" si="31"/>
        <v>#N/A</v>
      </c>
      <c r="L92" s="99" t="str">
        <f>IFERROR(_xll.qlSwapRateHelper2(,IF(DataSelect="Reference",$J92,K92),,$D92,Calendar,$G92,$F92,$H92,$L$33,0,E92,Discounting,Permanent,_xll.ohTrigger(Trigger,DataSelect),ObjectOverwrite),"--")</f>
        <v>--</v>
      </c>
      <c r="M92" s="324" t="b">
        <v>0</v>
      </c>
      <c r="O92" s="336" t="str">
        <f t="shared" si="26"/>
        <v>SW</v>
      </c>
      <c r="P92" s="336" t="e">
        <f t="shared" si="27"/>
        <v>#N/A</v>
      </c>
      <c r="Q92" s="340" t="str">
        <f t="shared" si="28"/>
        <v>--</v>
      </c>
      <c r="R92" s="336" t="b">
        <f t="shared" si="29"/>
        <v>0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46" t="e">
        <f>_xll.qlRateHelperRate(U92,_xll.ohTrigger(Trigger,Trigger12M))</f>
        <v>#VALUE!</v>
      </c>
      <c r="X92" s="329" t="str">
        <f>IFERROR(_xll.qlFuturesRateHelperConvexityAdjustment(U92,Trigger),"--")</f>
        <v>--</v>
      </c>
      <c r="Y92" s="99" t="e">
        <f>_xll.qlRateHelperEarliestDate(U92,Trigger)</f>
        <v>#VALUE!</v>
      </c>
      <c r="Z92" s="99" t="e">
        <f>_xll.qlRateHelperLatestDate(U92,Trigger)</f>
        <v>#VALUE!</v>
      </c>
      <c r="AA92" s="99" t="e">
        <v>#NUM!</v>
      </c>
      <c r="AZ92" s="97" t="s">
        <v>197</v>
      </c>
      <c r="BA92" s="98">
        <f>_xll.qlInterestRateIndexFixingDate(Currency&amp;"ibor"&amp;Tenor,BB92,Trigger)</f>
        <v>42369</v>
      </c>
      <c r="BB92" s="98">
        <f>_xll.qlCalendarAdvance(Calendar,BB91,AZ92,"f",,Trigger)</f>
        <v>42374</v>
      </c>
      <c r="BC92" s="98">
        <f>_xll.qlInterestRateIndexMaturity(Currency&amp;"ibor"&amp;Tenor,BB92,Trigger)</f>
        <v>42740</v>
      </c>
      <c r="BD92" s="242" t="e">
        <f>_xll.qlIndexFixing($AD$5,BA92,TRUE,_xll.ohTrigger(Trigger,Trigger12M))</f>
        <v>#NUM!</v>
      </c>
      <c r="BE92" s="242">
        <f>IFERROR(_xll.qlIndexFixing($BF$1,BA92,TRUE,_xll.ohTrigger(Trigger,Trigger12M)),#N/A)</f>
        <v>1.7702824332354423E-3</v>
      </c>
    </row>
    <row r="93" spans="1:57" ht="11.25" customHeight="1" x14ac:dyDescent="0.25">
      <c r="A93" s="99" t="s">
        <v>235</v>
      </c>
      <c r="B93" s="329" t="e">
        <v>#N/A</v>
      </c>
      <c r="C93" s="99" t="e">
        <v>#N/A</v>
      </c>
      <c r="D93" s="324" t="e">
        <f t="shared" si="30"/>
        <v>#N/A</v>
      </c>
      <c r="E93" s="324" t="s">
        <v>8</v>
      </c>
      <c r="F93" s="320" t="s">
        <v>9</v>
      </c>
      <c r="G93" s="280" t="s">
        <v>10</v>
      </c>
      <c r="H93" s="320" t="s">
        <v>11</v>
      </c>
      <c r="I93" s="325" t="e">
        <v>#N/A</v>
      </c>
      <c r="J93" s="325" t="str">
        <f>IFERROR(_xll.qlSimpleQuote(A93&amp;C93,I93,,Permanent,Trigger,TRUE),"--")</f>
        <v>--</v>
      </c>
      <c r="K93" s="325" t="e">
        <f t="shared" si="31"/>
        <v>#N/A</v>
      </c>
      <c r="L93" s="99" t="str">
        <f>IFERROR(_xll.qlSwapRateHelper2(,IF(DataSelect="Reference",$J93,K93),,$D93,Calendar,$G93,$F93,$H93,$L$33,0,E93,Discounting,Permanent,_xll.ohTrigger(Trigger,DataSelect),ObjectOverwrite),"--")</f>
        <v>--</v>
      </c>
      <c r="M93" s="324" t="b">
        <v>0</v>
      </c>
      <c r="O93" s="336" t="str">
        <f t="shared" si="26"/>
        <v>SW</v>
      </c>
      <c r="P93" s="336" t="e">
        <f t="shared" si="27"/>
        <v>#N/A</v>
      </c>
      <c r="Q93" s="340" t="str">
        <f t="shared" si="28"/>
        <v>--</v>
      </c>
      <c r="R93" s="336" t="b">
        <f t="shared" si="29"/>
        <v>0</v>
      </c>
      <c r="S93" s="344">
        <v>1</v>
      </c>
      <c r="T93" s="344">
        <v>1</v>
      </c>
      <c r="U93" s="99" t="e">
        <v>#N/A</v>
      </c>
      <c r="V93" s="97" t="e">
        <f>_xll.qlRateHelperQuoteName(U93)</f>
        <v>#VALUE!</v>
      </c>
      <c r="W93" s="346" t="e">
        <f>_xll.qlRateHelperRate(U93,_xll.ohTrigger(Trigger,Trigger12M))</f>
        <v>#VALUE!</v>
      </c>
      <c r="X93" s="329" t="str">
        <f>IFERROR(_xll.qlFuturesRateHelperConvexityAdjustment(U93,Trigger),"--")</f>
        <v>--</v>
      </c>
      <c r="Y93" s="99" t="e">
        <f>_xll.qlRateHelperEarliestDate(U93,Trigger)</f>
        <v>#VALUE!</v>
      </c>
      <c r="Z93" s="99" t="e">
        <f>_xll.qlRateHelperLatestDate(U93,Trigger)</f>
        <v>#VALUE!</v>
      </c>
      <c r="AA93" s="99" t="e">
        <v>#NUM!</v>
      </c>
      <c r="AZ93" s="97" t="s">
        <v>197</v>
      </c>
      <c r="BA93" s="98">
        <f>_xll.qlInterestRateIndexFixingDate(Currency&amp;"ibor"&amp;Tenor,BB93,Trigger)</f>
        <v>42373</v>
      </c>
      <c r="BB93" s="98">
        <f>_xll.qlCalendarAdvance(Calendar,BB92,AZ93,"f",,Trigger)</f>
        <v>42375</v>
      </c>
      <c r="BC93" s="98">
        <f>_xll.qlInterestRateIndexMaturity(Currency&amp;"ibor"&amp;Tenor,BB93,Trigger)</f>
        <v>42741</v>
      </c>
      <c r="BD93" s="242" t="e">
        <f>_xll.qlIndexFixing($AD$5,BA93,TRUE,_xll.ohTrigger(Trigger,Trigger12M))</f>
        <v>#NUM!</v>
      </c>
      <c r="BE93" s="242">
        <f>IFERROR(_xll.qlIndexFixing($BF$1,BA93,TRUE,_xll.ohTrigger(Trigger,Trigger12M)),#N/A)</f>
        <v>1.7727568367658208E-3</v>
      </c>
    </row>
    <row r="94" spans="1:57" ht="11.25" customHeight="1" x14ac:dyDescent="0.25">
      <c r="A94" s="99" t="s">
        <v>235</v>
      </c>
      <c r="B94" s="329" t="e">
        <v>#N/A</v>
      </c>
      <c r="C94" s="99" t="e">
        <v>#N/A</v>
      </c>
      <c r="D94" s="324" t="e">
        <f t="shared" si="30"/>
        <v>#N/A</v>
      </c>
      <c r="E94" s="324" t="s">
        <v>8</v>
      </c>
      <c r="F94" s="320" t="s">
        <v>9</v>
      </c>
      <c r="G94" s="280" t="s">
        <v>10</v>
      </c>
      <c r="H94" s="320" t="s">
        <v>11</v>
      </c>
      <c r="I94" s="325" t="e">
        <v>#N/A</v>
      </c>
      <c r="J94" s="325" t="str">
        <f>IFERROR(_xll.qlSimpleQuote(A94&amp;C94,I94,,Permanent,Trigger,TRUE),"--")</f>
        <v>--</v>
      </c>
      <c r="K94" s="325" t="e">
        <f t="shared" si="31"/>
        <v>#N/A</v>
      </c>
      <c r="L94" s="99" t="str">
        <f>IFERROR(_xll.qlSwapRateHelper2(,IF(DataSelect="Reference",$J94,K94),,$D94,Calendar,$G94,$F94,$H94,$L$33,0,E94,Discounting,Permanent,_xll.ohTrigger(Trigger,DataSelect),ObjectOverwrite),"--")</f>
        <v>--</v>
      </c>
      <c r="M94" s="324" t="b">
        <v>0</v>
      </c>
      <c r="O94" s="336" t="str">
        <f t="shared" ref="O94:O95" si="32">A99</f>
        <v>SW</v>
      </c>
      <c r="P94" s="336" t="e">
        <f t="shared" ref="P94:P95" si="33">D99</f>
        <v>#N/A</v>
      </c>
      <c r="Q94" s="340" t="str">
        <f t="shared" ref="Q94:Q95" si="34">L99</f>
        <v>--</v>
      </c>
      <c r="R94" s="336" t="b">
        <f t="shared" ref="R94:R95" si="35">M99</f>
        <v>0</v>
      </c>
      <c r="S94" s="344">
        <v>1</v>
      </c>
      <c r="T94" s="344">
        <v>1</v>
      </c>
      <c r="U94" s="99" t="e">
        <v>#N/A</v>
      </c>
      <c r="V94" s="97" t="e">
        <f>_xll.qlRateHelperQuoteName(U94)</f>
        <v>#VALUE!</v>
      </c>
      <c r="W94" s="346" t="e">
        <f>_xll.qlRateHelperRate(U94,_xll.ohTrigger(Trigger,Trigger12M))</f>
        <v>#VALUE!</v>
      </c>
      <c r="X94" s="329" t="str">
        <f>IFERROR(_xll.qlFuturesRateHelperConvexityAdjustment(U94,Trigger),"--")</f>
        <v>--</v>
      </c>
      <c r="Y94" s="99" t="e">
        <f>_xll.qlRateHelperEarliestDate(U94,Trigger)</f>
        <v>#VALUE!</v>
      </c>
      <c r="Z94" s="99" t="e">
        <f>_xll.qlRateHelperLatestDate(U94,Trigger)</f>
        <v>#VALUE!</v>
      </c>
      <c r="AA94" s="99" t="e">
        <v>#NUM!</v>
      </c>
      <c r="AZ94" s="97" t="s">
        <v>197</v>
      </c>
      <c r="BA94" s="98">
        <f>_xll.qlInterestRateIndexFixingDate(Currency&amp;"ibor"&amp;Tenor,BB94,Trigger)</f>
        <v>42374</v>
      </c>
      <c r="BB94" s="98">
        <f>_xll.qlCalendarAdvance(Calendar,BB93,AZ94,"f",,Trigger)</f>
        <v>42376</v>
      </c>
      <c r="BC94" s="98">
        <f>_xll.qlInterestRateIndexMaturity(Currency&amp;"ibor"&amp;Tenor,BB94,Trigger)</f>
        <v>42744</v>
      </c>
      <c r="BD94" s="242" t="e">
        <f>_xll.qlIndexFixing($AD$5,BA94,TRUE,_xll.ohTrigger(Trigger,Trigger12M))</f>
        <v>#NUM!</v>
      </c>
      <c r="BE94" s="242">
        <f>IFERROR(_xll.qlIndexFixing($BF$1,BA94,TRUE,_xll.ohTrigger(Trigger,Trigger12M)),#N/A)</f>
        <v>1.7793546290387813E-3</v>
      </c>
    </row>
    <row r="95" spans="1:57" ht="11.25" customHeight="1" x14ac:dyDescent="0.25">
      <c r="A95" s="99" t="s">
        <v>235</v>
      </c>
      <c r="B95" s="329" t="e">
        <v>#N/A</v>
      </c>
      <c r="C95" s="99" t="e">
        <v>#N/A</v>
      </c>
      <c r="D95" s="324" t="e">
        <f t="shared" si="30"/>
        <v>#N/A</v>
      </c>
      <c r="E95" s="324" t="s">
        <v>8</v>
      </c>
      <c r="F95" s="320" t="s">
        <v>9</v>
      </c>
      <c r="G95" s="280" t="s">
        <v>10</v>
      </c>
      <c r="H95" s="320" t="s">
        <v>11</v>
      </c>
      <c r="I95" s="325" t="e">
        <v>#N/A</v>
      </c>
      <c r="J95" s="325" t="str">
        <f>IFERROR(_xll.qlSimpleQuote(A95&amp;C95,I95,,Permanent,Trigger,TRUE),"--")</f>
        <v>--</v>
      </c>
      <c r="K95" s="325" t="e">
        <f t="shared" si="31"/>
        <v>#N/A</v>
      </c>
      <c r="L95" s="99" t="str">
        <f>IFERROR(_xll.qlSwapRateHelper2(,IF(DataSelect="Reference",$J95,K95),,$D95,Calendar,$G95,$F95,$H95,$L$33,0,E95,Discounting,Permanent,_xll.ohTrigger(Trigger,DataSelect),ObjectOverwrite),"--")</f>
        <v>--</v>
      </c>
      <c r="M95" s="324" t="b">
        <v>0</v>
      </c>
      <c r="O95" s="341" t="str">
        <f t="shared" si="32"/>
        <v>SW</v>
      </c>
      <c r="P95" s="341" t="e">
        <f t="shared" si="33"/>
        <v>#N/A</v>
      </c>
      <c r="Q95" s="342" t="str">
        <f t="shared" si="34"/>
        <v>--</v>
      </c>
      <c r="R95" s="341" t="b">
        <f t="shared" si="35"/>
        <v>0</v>
      </c>
      <c r="S95" s="345">
        <v>1</v>
      </c>
      <c r="T95" s="345">
        <v>1</v>
      </c>
      <c r="U95" s="100" t="e">
        <v>#N/A</v>
      </c>
      <c r="V95" s="107" t="e">
        <f>_xll.qlRateHelperQuoteName(U95)</f>
        <v>#VALUE!</v>
      </c>
      <c r="W95" s="347" t="e">
        <f>_xll.qlRateHelperRate(U95,_xll.ohTrigger(Trigger,Trigger12M))</f>
        <v>#VALUE!</v>
      </c>
      <c r="X95" s="363" t="str">
        <f>IFERROR(_xll.qlFuturesRateHelperConvexityAdjustment(U95,Trigger),"--")</f>
        <v>--</v>
      </c>
      <c r="Y95" s="100" t="e">
        <f>_xll.qlRateHelperEarliestDate(U95,Trigger)</f>
        <v>#VALUE!</v>
      </c>
      <c r="Z95" s="100" t="e">
        <f>_xll.qlRateHelperLatestDate(U95,Trigger)</f>
        <v>#VALUE!</v>
      </c>
      <c r="AA95" s="100" t="e">
        <v>#NUM!</v>
      </c>
      <c r="AZ95" s="97" t="s">
        <v>197</v>
      </c>
      <c r="BA95" s="98">
        <f>_xll.qlInterestRateIndexFixingDate(Currency&amp;"ibor"&amp;Tenor,BB95,Trigger)</f>
        <v>42375</v>
      </c>
      <c r="BB95" s="98">
        <f>_xll.qlCalendarAdvance(Calendar,BB94,AZ95,"f",,Trigger)</f>
        <v>42377</v>
      </c>
      <c r="BC95" s="98">
        <f>_xll.qlInterestRateIndexMaturity(Currency&amp;"ibor"&amp;Tenor,BB95,Trigger)</f>
        <v>42744</v>
      </c>
      <c r="BD95" s="242" t="e">
        <f>_xll.qlIndexFixing($AD$5,BA95,TRUE,_xll.ohTrigger(Trigger,Trigger12M))</f>
        <v>#NUM!</v>
      </c>
      <c r="BE95" s="242">
        <f>IFERROR(_xll.qlIndexFixing($BF$1,BA95,TRUE,_xll.ohTrigger(Trigger,Trigger12M)),#N/A)</f>
        <v>1.7797328762864729E-3</v>
      </c>
    </row>
    <row r="96" spans="1:57" ht="11.25" customHeight="1" x14ac:dyDescent="0.25">
      <c r="A96" s="99" t="s">
        <v>235</v>
      </c>
      <c r="B96" s="329" t="e">
        <v>#N/A</v>
      </c>
      <c r="C96" s="99" t="e">
        <v>#N/A</v>
      </c>
      <c r="D96" s="324" t="e">
        <f t="shared" si="30"/>
        <v>#N/A</v>
      </c>
      <c r="E96" s="324" t="s">
        <v>8</v>
      </c>
      <c r="F96" s="320" t="s">
        <v>9</v>
      </c>
      <c r="G96" s="280" t="s">
        <v>10</v>
      </c>
      <c r="H96" s="320" t="s">
        <v>11</v>
      </c>
      <c r="I96" s="325" t="e">
        <v>#N/A</v>
      </c>
      <c r="J96" s="325" t="str">
        <f>IFERROR(_xll.qlSimpleQuote(A96&amp;C96,I96,,Permanent,Trigger,TRUE),"--")</f>
        <v>--</v>
      </c>
      <c r="K96" s="325" t="e">
        <f t="shared" si="31"/>
        <v>#N/A</v>
      </c>
      <c r="L96" s="99" t="str">
        <f>IFERROR(_xll.qlSwapRateHelper2(,IF(DataSelect="Reference",$J96,K96),,$D96,Calendar,$G96,$F96,$H96,$L$33,0,E96,Discounting,Permanent,_xll.ohTrigger(Trigger,DataSelect),ObjectOverwrite),"--")</f>
        <v>--</v>
      </c>
      <c r="M96" s="324" t="b">
        <v>0</v>
      </c>
      <c r="AZ96" s="97" t="s">
        <v>197</v>
      </c>
      <c r="BA96" s="98">
        <f>_xll.qlInterestRateIndexFixingDate(Currency&amp;"ibor"&amp;Tenor,BB96,Trigger)</f>
        <v>42376</v>
      </c>
      <c r="BB96" s="98">
        <f>_xll.qlCalendarAdvance(Calendar,BB95,AZ96,"f",,Trigger)</f>
        <v>42380</v>
      </c>
      <c r="BC96" s="98">
        <f>_xll.qlInterestRateIndexMaturity(Currency&amp;"ibor"&amp;Tenor,BB96,Trigger)</f>
        <v>42746</v>
      </c>
      <c r="BD96" s="242" t="e">
        <f>_xll.qlIndexFixing($AD$5,BA96,TRUE,_xll.ohTrigger(Trigger,Trigger12M))</f>
        <v>#NUM!</v>
      </c>
      <c r="BE96" s="242">
        <f>IFERROR(_xll.qlIndexFixing($BF$1,BA96,TRUE,_xll.ohTrigger(Trigger,Trigger12M)),#N/A)</f>
        <v>1.7849941343150988E-3</v>
      </c>
    </row>
    <row r="97" spans="1:57" ht="11.25" customHeight="1" x14ac:dyDescent="0.25">
      <c r="A97" s="99" t="s">
        <v>235</v>
      </c>
      <c r="B97" s="329" t="e">
        <v>#N/A</v>
      </c>
      <c r="C97" s="99" t="e">
        <v>#N/A</v>
      </c>
      <c r="D97" s="324" t="e">
        <f t="shared" si="30"/>
        <v>#N/A</v>
      </c>
      <c r="E97" s="324" t="s">
        <v>8</v>
      </c>
      <c r="F97" s="320" t="s">
        <v>9</v>
      </c>
      <c r="G97" s="280" t="s">
        <v>10</v>
      </c>
      <c r="H97" s="320" t="s">
        <v>11</v>
      </c>
      <c r="I97" s="325" t="e">
        <v>#N/A</v>
      </c>
      <c r="J97" s="325" t="str">
        <f>IFERROR(_xll.qlSimpleQuote(A97&amp;C97,I97,,Permanent,Trigger,TRUE),"--")</f>
        <v>--</v>
      </c>
      <c r="K97" s="325" t="e">
        <f t="shared" si="31"/>
        <v>#N/A</v>
      </c>
      <c r="L97" s="99" t="str">
        <f>IFERROR(_xll.qlSwapRateHelper2(,IF(DataSelect="Reference",$J97,K97),,$D97,Calendar,$G97,$F97,$H97,$L$33,0,E97,Discounting,Permanent,_xll.ohTrigger(Trigger,DataSelect),ObjectOverwrite),"--")</f>
        <v>--</v>
      </c>
      <c r="M97" s="324" t="b">
        <v>0</v>
      </c>
      <c r="AZ97" s="97" t="s">
        <v>197</v>
      </c>
      <c r="BA97" s="98">
        <f>_xll.qlInterestRateIndexFixingDate(Currency&amp;"ibor"&amp;Tenor,BB97,Trigger)</f>
        <v>42377</v>
      </c>
      <c r="BB97" s="98">
        <f>_xll.qlCalendarAdvance(Calendar,BB96,AZ97,"f",,Trigger)</f>
        <v>42381</v>
      </c>
      <c r="BC97" s="98">
        <f>_xll.qlInterestRateIndexMaturity(Currency&amp;"ibor"&amp;Tenor,BB97,Trigger)</f>
        <v>42747</v>
      </c>
      <c r="BD97" s="242" t="e">
        <f>_xll.qlIndexFixing($AD$5,BA97,TRUE,_xll.ohTrigger(Trigger,Trigger12M))</f>
        <v>#NUM!</v>
      </c>
      <c r="BE97" s="242">
        <f>IFERROR(_xll.qlIndexFixing($BF$1,BA97,TRUE,_xll.ohTrigger(Trigger,Trigger12M)),#N/A)</f>
        <v>1.7874215980585566E-3</v>
      </c>
    </row>
    <row r="98" spans="1:57" ht="11.25" customHeight="1" x14ac:dyDescent="0.25">
      <c r="A98" s="99" t="s">
        <v>235</v>
      </c>
      <c r="B98" s="329" t="e">
        <v>#N/A</v>
      </c>
      <c r="C98" s="99" t="e">
        <v>#N/A</v>
      </c>
      <c r="D98" s="324" t="e">
        <f t="shared" si="30"/>
        <v>#N/A</v>
      </c>
      <c r="E98" s="324" t="s">
        <v>8</v>
      </c>
      <c r="F98" s="320" t="s">
        <v>9</v>
      </c>
      <c r="G98" s="280" t="s">
        <v>10</v>
      </c>
      <c r="H98" s="320" t="s">
        <v>11</v>
      </c>
      <c r="I98" s="325" t="e">
        <v>#N/A</v>
      </c>
      <c r="J98" s="325" t="str">
        <f>IFERROR(_xll.qlSimpleQuote(A98&amp;C98,I98,,Permanent,Trigger,TRUE),"--")</f>
        <v>--</v>
      </c>
      <c r="K98" s="325" t="e">
        <f t="shared" si="31"/>
        <v>#N/A</v>
      </c>
      <c r="L98" s="99" t="str">
        <f>IFERROR(_xll.qlSwapRateHelper2(,IF(DataSelect="Reference",$J98,K98),,$D98,Calendar,$G98,$F98,$H98,$L$33,0,E98,Discounting,Permanent,_xll.ohTrigger(Trigger,DataSelect),ObjectOverwrite),"--")</f>
        <v>--</v>
      </c>
      <c r="M98" s="324" t="b">
        <v>0</v>
      </c>
      <c r="AZ98" s="97" t="s">
        <v>197</v>
      </c>
      <c r="BA98" s="98">
        <f>_xll.qlInterestRateIndexFixingDate(Currency&amp;"ibor"&amp;Tenor,BB98,Trigger)</f>
        <v>42380</v>
      </c>
      <c r="BB98" s="98">
        <f>_xll.qlCalendarAdvance(Calendar,BB97,AZ98,"f",,Trigger)</f>
        <v>42382</v>
      </c>
      <c r="BC98" s="98">
        <f>_xll.qlInterestRateIndexMaturity(Currency&amp;"ibor"&amp;Tenor,BB98,Trigger)</f>
        <v>42748</v>
      </c>
      <c r="BD98" s="242" t="e">
        <f>_xll.qlIndexFixing($AD$5,BA98,TRUE,_xll.ohTrigger(Trigger,Trigger12M))</f>
        <v>#NUM!</v>
      </c>
      <c r="BE98" s="242">
        <f>IFERROR(_xll.qlIndexFixing($BF$1,BA98,TRUE,_xll.ohTrigger(Trigger,Trigger12M)),#N/A)</f>
        <v>1.7898447339714616E-3</v>
      </c>
    </row>
    <row r="99" spans="1:57" ht="11.25" customHeight="1" x14ac:dyDescent="0.25">
      <c r="A99" s="99" t="s">
        <v>235</v>
      </c>
      <c r="B99" s="329" t="e">
        <v>#N/A</v>
      </c>
      <c r="C99" s="99" t="e">
        <v>#N/A</v>
      </c>
      <c r="D99" s="324" t="e">
        <f t="shared" si="30"/>
        <v>#N/A</v>
      </c>
      <c r="E99" s="324" t="s">
        <v>8</v>
      </c>
      <c r="F99" s="320" t="s">
        <v>9</v>
      </c>
      <c r="G99" s="280" t="s">
        <v>10</v>
      </c>
      <c r="H99" s="320" t="s">
        <v>11</v>
      </c>
      <c r="I99" s="325" t="e">
        <v>#N/A</v>
      </c>
      <c r="J99" s="325" t="str">
        <f>IFERROR(_xll.qlSimpleQuote(A99&amp;C99,I99,,Permanent,Trigger,TRUE),"--")</f>
        <v>--</v>
      </c>
      <c r="K99" s="325" t="e">
        <f t="shared" si="31"/>
        <v>#N/A</v>
      </c>
      <c r="L99" s="99" t="str">
        <f>IFERROR(_xll.qlSwapRateHelper2(,IF(DataSelect="Reference",$J99,K99),,$D99,Calendar,$G99,$F99,$H99,$L$33,0,E99,Discounting,Permanent,_xll.ohTrigger(Trigger,DataSelect),ObjectOverwrite),"--")</f>
        <v>--</v>
      </c>
      <c r="M99" s="324" t="b">
        <v>0</v>
      </c>
      <c r="AZ99" s="97" t="s">
        <v>197</v>
      </c>
      <c r="BA99" s="98">
        <f>_xll.qlInterestRateIndexFixingDate(Currency&amp;"ibor"&amp;Tenor,BB99,Trigger)</f>
        <v>42381</v>
      </c>
      <c r="BB99" s="98">
        <f>_xll.qlCalendarAdvance(Calendar,BB98,AZ99,"f",,Trigger)</f>
        <v>42383</v>
      </c>
      <c r="BC99" s="98">
        <f>_xll.qlInterestRateIndexMaturity(Currency&amp;"ibor"&amp;Tenor,BB99,Trigger)</f>
        <v>42751</v>
      </c>
      <c r="BD99" s="242" t="e">
        <f>_xll.qlIndexFixing($AD$5,BA99,TRUE,_xll.ohTrigger(Trigger,Trigger12M))</f>
        <v>#NUM!</v>
      </c>
      <c r="BE99" s="242">
        <f>IFERROR(_xll.qlIndexFixing($BF$1,BA99,TRUE,_xll.ohTrigger(Trigger,Trigger12M)),#N/A)</f>
        <v>1.7961175867076855E-3</v>
      </c>
    </row>
    <row r="100" spans="1:57" ht="11.25" customHeight="1" x14ac:dyDescent="0.25">
      <c r="A100" s="100" t="s">
        <v>235</v>
      </c>
      <c r="B100" s="315" t="e">
        <v>#N/A</v>
      </c>
      <c r="C100" s="100" t="e">
        <v>#N/A</v>
      </c>
      <c r="D100" s="326" t="e">
        <f t="shared" si="30"/>
        <v>#N/A</v>
      </c>
      <c r="E100" s="326" t="s">
        <v>8</v>
      </c>
      <c r="F100" s="327" t="s">
        <v>9</v>
      </c>
      <c r="G100" s="286" t="s">
        <v>10</v>
      </c>
      <c r="H100" s="327" t="s">
        <v>11</v>
      </c>
      <c r="I100" s="328" t="e">
        <v>#N/A</v>
      </c>
      <c r="J100" s="328" t="str">
        <f>IFERROR(_xll.qlSimpleQuote(A100&amp;C100,I100,,Permanent,Trigger,TRUE),"--")</f>
        <v>--</v>
      </c>
      <c r="K100" s="328" t="e">
        <f t="shared" si="31"/>
        <v>#N/A</v>
      </c>
      <c r="L100" s="100" t="str">
        <f>IFERROR(_xll.qlSwapRateHelper2(,IF(DataSelect="Reference",$J100,K100),,$D100,Calendar,$G100,$F100,$H100,$L$33,0,E100,Discounting,Permanent,_xll.ohTrigger(Trigger,DataSelect),ObjectOverwrite),"--")</f>
        <v>--</v>
      </c>
      <c r="M100" s="326" t="b">
        <v>0</v>
      </c>
      <c r="AZ100" s="97" t="s">
        <v>197</v>
      </c>
      <c r="BA100" s="98">
        <f>_xll.qlInterestRateIndexFixingDate(Currency&amp;"ibor"&amp;Tenor,BB100,Trigger)</f>
        <v>42382</v>
      </c>
      <c r="BB100" s="98">
        <f>_xll.qlCalendarAdvance(Calendar,BB99,AZ100,"f",,Trigger)</f>
        <v>42384</v>
      </c>
      <c r="BC100" s="98">
        <f>_xll.qlInterestRateIndexMaturity(Currency&amp;"ibor"&amp;Tenor,BB100,Trigger)</f>
        <v>42751</v>
      </c>
      <c r="BD100" s="242" t="e">
        <f>_xll.qlIndexFixing($AD$5,BA100,TRUE,_xll.ohTrigger(Trigger,Trigger12M))</f>
        <v>#NUM!</v>
      </c>
      <c r="BE100" s="242">
        <f>IFERROR(_xll.qlIndexFixing($BF$1,BA100,TRUE,_xll.ohTrigger(Trigger,Trigger12M)),#N/A)</f>
        <v>1.7966024360018232E-3</v>
      </c>
    </row>
    <row r="101" spans="1:57" ht="11.25" customHeight="1" x14ac:dyDescent="0.25">
      <c r="AZ101" s="97" t="s">
        <v>197</v>
      </c>
      <c r="BA101" s="98">
        <f>_xll.qlInterestRateIndexFixingDate(Currency&amp;"ibor"&amp;Tenor,BB101,Trigger)</f>
        <v>42383</v>
      </c>
      <c r="BB101" s="98">
        <f>_xll.qlCalendarAdvance(Calendar,BB100,AZ101,"f",,Trigger)</f>
        <v>42387</v>
      </c>
      <c r="BC101" s="98">
        <f>_xll.qlInterestRateIndexMaturity(Currency&amp;"ibor"&amp;Tenor,BB101,Trigger)</f>
        <v>42753</v>
      </c>
      <c r="BD101" s="242" t="e">
        <f>_xll.qlIndexFixing($AD$5,BA101,TRUE,_xll.ohTrigger(Trigger,Trigger12M))</f>
        <v>#NUM!</v>
      </c>
      <c r="BE101" s="242">
        <f>IFERROR(_xll.qlIndexFixing($BF$1,BA101,TRUE,_xll.ohTrigger(Trigger,Trigger12M)),#N/A)</f>
        <v>1.8019310375936512E-3</v>
      </c>
    </row>
    <row r="102" spans="1:57" ht="11.25" customHeight="1" x14ac:dyDescent="0.25">
      <c r="AZ102" s="97" t="s">
        <v>197</v>
      </c>
      <c r="BA102" s="98">
        <f>_xll.qlInterestRateIndexFixingDate(Currency&amp;"ibor"&amp;Tenor,BB102,Trigger)</f>
        <v>42384</v>
      </c>
      <c r="BB102" s="98">
        <f>_xll.qlCalendarAdvance(Calendar,BB101,AZ102,"f",,Trigger)</f>
        <v>42388</v>
      </c>
      <c r="BC102" s="98">
        <f>_xll.qlInterestRateIndexMaturity(Currency&amp;"ibor"&amp;Tenor,BB102,Trigger)</f>
        <v>42754</v>
      </c>
      <c r="BD102" s="242" t="e">
        <f>_xll.qlIndexFixing($AD$5,BA102,TRUE,_xll.ohTrigger(Trigger,Trigger12M))</f>
        <v>#NUM!</v>
      </c>
      <c r="BE102" s="242">
        <f>IFERROR(_xll.qlIndexFixing($BF$1,BA102,TRUE,_xll.ohTrigger(Trigger,Trigger12M)),#N/A)</f>
        <v>1.8043495954543018E-3</v>
      </c>
    </row>
    <row r="103" spans="1:57" ht="11.25" customHeight="1" x14ac:dyDescent="0.25">
      <c r="AZ103" s="97" t="s">
        <v>197</v>
      </c>
      <c r="BA103" s="98">
        <f>_xll.qlInterestRateIndexFixingDate(Currency&amp;"ibor"&amp;Tenor,BB103,Trigger)</f>
        <v>42387</v>
      </c>
      <c r="BB103" s="98">
        <f>_xll.qlCalendarAdvance(Calendar,BB102,AZ103,"f",,Trigger)</f>
        <v>42389</v>
      </c>
      <c r="BC103" s="98">
        <f>_xll.qlInterestRateIndexMaturity(Currency&amp;"ibor"&amp;Tenor,BB103,Trigger)</f>
        <v>42755</v>
      </c>
      <c r="BD103" s="242" t="e">
        <f>_xll.qlIndexFixing($AD$5,BA103,TRUE,_xll.ohTrigger(Trigger,Trigger12M))</f>
        <v>#NUM!</v>
      </c>
      <c r="BE103" s="242">
        <f>IFERROR(_xll.qlIndexFixing($BF$1,BA103,TRUE,_xll.ohTrigger(Trigger,Trigger12M)),#N/A)</f>
        <v>1.8067709978094285E-3</v>
      </c>
    </row>
    <row r="104" spans="1:57" ht="11.25" customHeight="1" x14ac:dyDescent="0.25">
      <c r="AZ104" s="97" t="s">
        <v>197</v>
      </c>
      <c r="BA104" s="98">
        <f>_xll.qlInterestRateIndexFixingDate(Currency&amp;"ibor"&amp;Tenor,BB104,Trigger)</f>
        <v>42388</v>
      </c>
      <c r="BB104" s="98">
        <f>_xll.qlCalendarAdvance(Calendar,BB103,AZ104,"f",,Trigger)</f>
        <v>42390</v>
      </c>
      <c r="BC104" s="98">
        <f>_xll.qlInterestRateIndexMaturity(Currency&amp;"ibor"&amp;Tenor,BB104,Trigger)</f>
        <v>42758</v>
      </c>
      <c r="BD104" s="242" t="e">
        <f>_xll.qlIndexFixing($AD$5,BA104,TRUE,_xll.ohTrigger(Trigger,Trigger12M))</f>
        <v>#NUM!</v>
      </c>
      <c r="BE104" s="242">
        <f>IFERROR(_xll.qlIndexFixing($BF$1,BA104,TRUE,_xll.ohTrigger(Trigger,Trigger12M)),#N/A)</f>
        <v>1.8128796015979085E-3</v>
      </c>
    </row>
    <row r="105" spans="1:57" ht="11.25" customHeight="1" x14ac:dyDescent="0.25"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5"/>
      <c r="N105" s="425"/>
      <c r="O105" s="425"/>
      <c r="P105" s="425"/>
      <c r="Q105" s="425"/>
      <c r="R105" s="425"/>
      <c r="S105" s="425"/>
      <c r="T105" s="425"/>
      <c r="U105" s="425"/>
      <c r="V105" s="425"/>
      <c r="W105" s="425"/>
      <c r="AZ105" s="97" t="s">
        <v>197</v>
      </c>
      <c r="BA105" s="98">
        <f>_xll.qlInterestRateIndexFixingDate(Currency&amp;"ibor"&amp;Tenor,BB105,Trigger)</f>
        <v>42389</v>
      </c>
      <c r="BB105" s="98">
        <f>_xll.qlCalendarAdvance(Calendar,BB104,AZ105,"f",,Trigger)</f>
        <v>42391</v>
      </c>
      <c r="BC105" s="98">
        <f>_xll.qlInterestRateIndexMaturity(Currency&amp;"ibor"&amp;Tenor,BB105,Trigger)</f>
        <v>42758</v>
      </c>
      <c r="BD105" s="242" t="e">
        <f>_xll.qlIndexFixing($AD$5,BA105,TRUE,_xll.ohTrigger(Trigger,Trigger12M))</f>
        <v>#NUM!</v>
      </c>
      <c r="BE105" s="242">
        <f>IFERROR(_xll.qlIndexFixing($BF$1,BA105,TRUE,_xll.ohTrigger(Trigger,Trigger12M)),#N/A)</f>
        <v>1.8134658226612106E-3</v>
      </c>
    </row>
    <row r="106" spans="1:57" ht="11.25" customHeight="1" x14ac:dyDescent="0.25">
      <c r="C106" s="426"/>
      <c r="D106" s="427"/>
      <c r="E106" s="427"/>
      <c r="F106" s="426"/>
      <c r="G106" s="426"/>
      <c r="H106" s="428"/>
      <c r="I106" s="429"/>
      <c r="J106" s="429"/>
      <c r="K106" s="428"/>
      <c r="L106" s="426"/>
      <c r="M106" s="428"/>
      <c r="N106" s="430"/>
      <c r="O106" s="431"/>
      <c r="P106" s="431"/>
      <c r="Q106" s="432"/>
      <c r="R106" s="431"/>
      <c r="S106" s="431"/>
      <c r="T106" s="431"/>
      <c r="U106" s="431"/>
      <c r="V106" s="431"/>
      <c r="W106" s="429"/>
      <c r="X106" s="419"/>
      <c r="Y106" s="419"/>
      <c r="Z106" s="419"/>
      <c r="AA106" s="419"/>
      <c r="AB106" s="419"/>
      <c r="AC106" s="419"/>
      <c r="AD106" s="419"/>
      <c r="AE106" s="419"/>
      <c r="AF106" s="424"/>
      <c r="AG106" s="424"/>
      <c r="AH106" s="424"/>
      <c r="AI106" s="424"/>
      <c r="AJ106" s="424"/>
      <c r="AK106" s="419"/>
      <c r="AZ106" s="97" t="s">
        <v>197</v>
      </c>
      <c r="BA106" s="98">
        <f>_xll.qlInterestRateIndexFixingDate(Currency&amp;"ibor"&amp;Tenor,BB106,Trigger)</f>
        <v>42390</v>
      </c>
      <c r="BB106" s="98">
        <f>_xll.qlCalendarAdvance(Calendar,BB105,AZ106,"f",,Trigger)</f>
        <v>42394</v>
      </c>
      <c r="BC106" s="98">
        <f>_xll.qlInterestRateIndexMaturity(Currency&amp;"ibor"&amp;Tenor,BB106,Trigger)</f>
        <v>42760</v>
      </c>
      <c r="BD106" s="242" t="e">
        <f>_xll.qlIndexFixing($AD$5,BA106,TRUE,_xll.ohTrigger(Trigger,Trigger12M))</f>
        <v>#NUM!</v>
      </c>
      <c r="BE106" s="242">
        <f>IFERROR(_xll.qlIndexFixing($BF$1,BA106,TRUE,_xll.ohTrigger(Trigger,Trigger12M)),#N/A)</f>
        <v>1.8189573389148334E-3</v>
      </c>
    </row>
    <row r="107" spans="1:57" ht="11.25" customHeight="1" x14ac:dyDescent="0.25">
      <c r="C107" s="426"/>
      <c r="D107" s="427"/>
      <c r="E107" s="427"/>
      <c r="F107" s="426"/>
      <c r="G107" s="426"/>
      <c r="H107" s="428"/>
      <c r="I107" s="429"/>
      <c r="J107" s="429"/>
      <c r="K107" s="428"/>
      <c r="L107" s="426"/>
      <c r="M107" s="428"/>
      <c r="N107" s="430"/>
      <c r="O107" s="431"/>
      <c r="P107" s="431"/>
      <c r="Q107" s="432"/>
      <c r="R107" s="431"/>
      <c r="S107" s="431"/>
      <c r="T107" s="431"/>
      <c r="U107" s="431"/>
      <c r="V107" s="431"/>
      <c r="W107" s="429"/>
      <c r="X107" s="419"/>
      <c r="Y107" s="419"/>
      <c r="Z107" s="419"/>
      <c r="AA107" s="419"/>
      <c r="AB107" s="419"/>
      <c r="AC107" s="419"/>
      <c r="AD107" s="419"/>
      <c r="AE107" s="419"/>
      <c r="AF107" s="424"/>
      <c r="AG107" s="424"/>
      <c r="AH107" s="424"/>
      <c r="AI107" s="424"/>
      <c r="AJ107" s="424"/>
      <c r="AK107" s="419"/>
      <c r="AZ107" s="97" t="s">
        <v>197</v>
      </c>
      <c r="BA107" s="98">
        <f>_xll.qlInterestRateIndexFixingDate(Currency&amp;"ibor"&amp;Tenor,BB107,Trigger)</f>
        <v>42391</v>
      </c>
      <c r="BB107" s="98">
        <f>_xll.qlCalendarAdvance(Calendar,BB106,AZ107,"f",,Trigger)</f>
        <v>42395</v>
      </c>
      <c r="BC107" s="98">
        <f>_xll.qlInterestRateIndexMaturity(Currency&amp;"ibor"&amp;Tenor,BB107,Trigger)</f>
        <v>42761</v>
      </c>
      <c r="BD107" s="242" t="e">
        <f>_xll.qlIndexFixing($AD$5,BA107,TRUE,_xll.ohTrigger(Trigger,Trigger12M))</f>
        <v>#NUM!</v>
      </c>
      <c r="BE107" s="242">
        <f>IFERROR(_xll.qlIndexFixing($BF$1,BA107,TRUE,_xll.ohTrigger(Trigger,Trigger12M)),#N/A)</f>
        <v>1.8214178694139637E-3</v>
      </c>
    </row>
    <row r="108" spans="1:57" ht="11.25" customHeight="1" x14ac:dyDescent="0.25">
      <c r="C108" s="426"/>
      <c r="D108" s="427"/>
      <c r="E108" s="427"/>
      <c r="F108" s="426"/>
      <c r="G108" s="426"/>
      <c r="H108" s="428"/>
      <c r="I108" s="429"/>
      <c r="J108" s="429"/>
      <c r="K108" s="428"/>
      <c r="L108" s="426"/>
      <c r="M108" s="428"/>
      <c r="N108" s="430"/>
      <c r="O108" s="431"/>
      <c r="P108" s="431"/>
      <c r="Q108" s="432"/>
      <c r="R108" s="431"/>
      <c r="S108" s="431"/>
      <c r="T108" s="431"/>
      <c r="U108" s="431"/>
      <c r="V108" s="431"/>
      <c r="W108" s="429"/>
      <c r="X108" s="419"/>
      <c r="Y108" s="419"/>
      <c r="Z108" s="419"/>
      <c r="AA108" s="419"/>
      <c r="AB108" s="419"/>
      <c r="AC108" s="419"/>
      <c r="AD108" s="419"/>
      <c r="AE108" s="419"/>
      <c r="AF108" s="424"/>
      <c r="AG108" s="424"/>
      <c r="AH108" s="424"/>
      <c r="AI108" s="424"/>
      <c r="AJ108" s="424"/>
      <c r="AK108" s="419"/>
      <c r="AZ108" s="97" t="s">
        <v>197</v>
      </c>
      <c r="BA108" s="98">
        <f>_xll.qlInterestRateIndexFixingDate(Currency&amp;"ibor"&amp;Tenor,BB108,Trigger)</f>
        <v>42394</v>
      </c>
      <c r="BB108" s="98">
        <f>_xll.qlCalendarAdvance(Calendar,BB107,AZ108,"f",,Trigger)</f>
        <v>42396</v>
      </c>
      <c r="BC108" s="98">
        <f>_xll.qlInterestRateIndexMaturity(Currency&amp;"ibor"&amp;Tenor,BB108,Trigger)</f>
        <v>42762</v>
      </c>
      <c r="BD108" s="242" t="e">
        <f>_xll.qlIndexFixing($AD$5,BA108,TRUE,_xll.ohTrigger(Trigger,Trigger12M))</f>
        <v>#NUM!</v>
      </c>
      <c r="BE108" s="242">
        <f>IFERROR(_xll.qlIndexFixing($BF$1,BA108,TRUE,_xll.ohTrigger(Trigger,Trigger12M)),#N/A)</f>
        <v>1.8238886408197955E-3</v>
      </c>
    </row>
    <row r="109" spans="1:57" ht="11.25" customHeight="1" x14ac:dyDescent="0.25">
      <c r="C109" s="426"/>
      <c r="D109" s="427"/>
      <c r="E109" s="427"/>
      <c r="F109" s="426"/>
      <c r="G109" s="426"/>
      <c r="H109" s="428"/>
      <c r="I109" s="429"/>
      <c r="J109" s="429"/>
      <c r="K109" s="428"/>
      <c r="L109" s="426"/>
      <c r="M109" s="428"/>
      <c r="N109" s="430"/>
      <c r="O109" s="431"/>
      <c r="P109" s="431"/>
      <c r="Q109" s="432"/>
      <c r="R109" s="431"/>
      <c r="S109" s="431"/>
      <c r="T109" s="431"/>
      <c r="U109" s="431"/>
      <c r="V109" s="431"/>
      <c r="W109" s="429"/>
      <c r="X109" s="419"/>
      <c r="Y109" s="419"/>
      <c r="Z109" s="419"/>
      <c r="AA109" s="419"/>
      <c r="AB109" s="419"/>
      <c r="AC109" s="419"/>
      <c r="AD109" s="419"/>
      <c r="AE109" s="419"/>
      <c r="AF109" s="424"/>
      <c r="AG109" s="424"/>
      <c r="AH109" s="424"/>
      <c r="AI109" s="424"/>
      <c r="AJ109" s="424"/>
      <c r="AK109" s="419"/>
      <c r="AZ109" s="97" t="s">
        <v>197</v>
      </c>
      <c r="BA109" s="98">
        <f>_xll.qlInterestRateIndexFixingDate(Currency&amp;"ibor"&amp;Tenor,BB109,Trigger)</f>
        <v>42395</v>
      </c>
      <c r="BB109" s="98">
        <f>_xll.qlCalendarAdvance(Calendar,BB108,AZ109,"f",,Trigger)</f>
        <v>42397</v>
      </c>
      <c r="BC109" s="98">
        <f>_xll.qlInterestRateIndexMaturity(Currency&amp;"ibor"&amp;Tenor,BB109,Trigger)</f>
        <v>42765</v>
      </c>
      <c r="BD109" s="242" t="e">
        <f>_xll.qlIndexFixing($AD$5,BA109,TRUE,_xll.ohTrigger(Trigger,Trigger12M))</f>
        <v>#NUM!</v>
      </c>
      <c r="BE109" s="242">
        <f>IFERROR(_xll.qlIndexFixing($BF$1,BA109,TRUE,_xll.ohTrigger(Trigger,Trigger12M)),#N/A)</f>
        <v>1.8300000004525929E-3</v>
      </c>
    </row>
    <row r="110" spans="1:57" ht="11.25" customHeight="1" x14ac:dyDescent="0.25">
      <c r="C110" s="426"/>
      <c r="D110" s="427"/>
      <c r="E110" s="427"/>
      <c r="F110" s="426"/>
      <c r="G110" s="426"/>
      <c r="H110" s="428"/>
      <c r="I110" s="429"/>
      <c r="J110" s="429"/>
      <c r="K110" s="428"/>
      <c r="L110" s="426"/>
      <c r="M110" s="428"/>
      <c r="N110" s="430"/>
      <c r="O110" s="431"/>
      <c r="P110" s="431"/>
      <c r="Q110" s="432"/>
      <c r="R110" s="431"/>
      <c r="S110" s="431"/>
      <c r="T110" s="431"/>
      <c r="U110" s="431"/>
      <c r="V110" s="431"/>
      <c r="W110" s="429"/>
      <c r="X110" s="419"/>
      <c r="Y110" s="419"/>
      <c r="Z110" s="419"/>
      <c r="AA110" s="419"/>
      <c r="AB110" s="419"/>
      <c r="AC110" s="419"/>
      <c r="AD110" s="419"/>
      <c r="AE110" s="419"/>
      <c r="AF110" s="424"/>
      <c r="AG110" s="424"/>
      <c r="AH110" s="424"/>
      <c r="AI110" s="424"/>
      <c r="AJ110" s="424"/>
      <c r="AK110" s="419"/>
      <c r="AZ110" s="97" t="s">
        <v>197</v>
      </c>
      <c r="BA110" s="98">
        <f>_xll.qlInterestRateIndexFixingDate(Currency&amp;"ibor"&amp;Tenor,BB110,Trigger)</f>
        <v>42396</v>
      </c>
      <c r="BB110" s="98">
        <f>_xll.qlCalendarAdvance(Calendar,BB109,AZ110,"f",,Trigger)</f>
        <v>42398</v>
      </c>
      <c r="BC110" s="98">
        <f>_xll.qlInterestRateIndexMaturity(Currency&amp;"ibor"&amp;Tenor,BB110,Trigger)</f>
        <v>42766</v>
      </c>
      <c r="BD110" s="242" t="e">
        <f>_xll.qlIndexFixing($AD$5,BA110,TRUE,_xll.ohTrigger(Trigger,Trigger12M))</f>
        <v>#NUM!</v>
      </c>
      <c r="BE110" s="242">
        <f>IFERROR(_xll.qlIndexFixing($BF$1,BA110,TRUE,_xll.ohTrigger(Trigger,Trigger12M)),#N/A)</f>
        <v>1.8324962479830133E-3</v>
      </c>
    </row>
    <row r="111" spans="1:57" ht="11.25" customHeight="1" x14ac:dyDescent="0.25">
      <c r="C111" s="426"/>
      <c r="D111" s="427"/>
      <c r="E111" s="427"/>
      <c r="F111" s="426"/>
      <c r="G111" s="426"/>
      <c r="H111" s="428"/>
      <c r="I111" s="429"/>
      <c r="J111" s="429"/>
      <c r="K111" s="428"/>
      <c r="L111" s="426"/>
      <c r="M111" s="428"/>
      <c r="N111" s="430"/>
      <c r="O111" s="431"/>
      <c r="P111" s="431"/>
      <c r="Q111" s="432"/>
      <c r="R111" s="431"/>
      <c r="S111" s="431"/>
      <c r="T111" s="431"/>
      <c r="U111" s="431"/>
      <c r="V111" s="431"/>
      <c r="W111" s="429"/>
      <c r="X111" s="419"/>
      <c r="Y111" s="419"/>
      <c r="Z111" s="419"/>
      <c r="AA111" s="419"/>
      <c r="AB111" s="419"/>
      <c r="AC111" s="419"/>
      <c r="AD111" s="419"/>
      <c r="AE111" s="419"/>
      <c r="AF111" s="424"/>
      <c r="AG111" s="424"/>
      <c r="AH111" s="424"/>
      <c r="AI111" s="424"/>
      <c r="AJ111" s="424"/>
      <c r="AK111" s="419"/>
      <c r="AZ111" s="97" t="s">
        <v>197</v>
      </c>
      <c r="BA111" s="98">
        <f>_xll.qlInterestRateIndexFixingDate(Currency&amp;"ibor"&amp;Tenor,BB111,Trigger)</f>
        <v>42397</v>
      </c>
      <c r="BB111" s="98">
        <f>_xll.qlCalendarAdvance(Calendar,BB110,AZ111,"f",,Trigger)</f>
        <v>42401</v>
      </c>
      <c r="BC111" s="98">
        <f>_xll.qlInterestRateIndexMaturity(Currency&amp;"ibor"&amp;Tenor,BB111,Trigger)</f>
        <v>42767</v>
      </c>
      <c r="BD111" s="242" t="e">
        <f>_xll.qlIndexFixing($AD$5,BA111,TRUE,_xll.ohTrigger(Trigger,Trigger12M))</f>
        <v>#NUM!</v>
      </c>
      <c r="BE111" s="242">
        <f>IFERROR(_xll.qlIndexFixing($BF$1,BA111,TRUE,_xll.ohTrigger(Trigger,Trigger12M)),#N/A)</f>
        <v>1.8364320248192487E-3</v>
      </c>
    </row>
    <row r="112" spans="1:57" ht="11.25" customHeight="1" x14ac:dyDescent="0.25">
      <c r="C112" s="426"/>
      <c r="D112" s="427"/>
      <c r="E112" s="427"/>
      <c r="F112" s="426"/>
      <c r="G112" s="426"/>
      <c r="H112" s="428"/>
      <c r="I112" s="429"/>
      <c r="J112" s="429"/>
      <c r="K112" s="428"/>
      <c r="L112" s="426"/>
      <c r="M112" s="428"/>
      <c r="N112" s="430"/>
      <c r="O112" s="431"/>
      <c r="P112" s="431"/>
      <c r="Q112" s="432"/>
      <c r="R112" s="431"/>
      <c r="S112" s="431"/>
      <c r="T112" s="431"/>
      <c r="U112" s="431"/>
      <c r="V112" s="431"/>
      <c r="W112" s="429"/>
      <c r="X112" s="419"/>
      <c r="Y112" s="419"/>
      <c r="Z112" s="419"/>
      <c r="AA112" s="419"/>
      <c r="AB112" s="419"/>
      <c r="AC112" s="419"/>
      <c r="AD112" s="419"/>
      <c r="AE112" s="419"/>
      <c r="AF112" s="424"/>
      <c r="AG112" s="424"/>
      <c r="AH112" s="424"/>
      <c r="AI112" s="424"/>
      <c r="AJ112" s="424"/>
      <c r="AK112" s="419"/>
      <c r="AZ112" s="97" t="s">
        <v>197</v>
      </c>
      <c r="BA112" s="98">
        <f>_xll.qlInterestRateIndexFixingDate(Currency&amp;"ibor"&amp;Tenor,BB112,Trigger)</f>
        <v>42398</v>
      </c>
      <c r="BB112" s="98">
        <f>_xll.qlCalendarAdvance(Calendar,BB111,AZ112,"f",,Trigger)</f>
        <v>42402</v>
      </c>
      <c r="BC112" s="98">
        <f>_xll.qlInterestRateIndexMaturity(Currency&amp;"ibor"&amp;Tenor,BB112,Trigger)</f>
        <v>42768</v>
      </c>
      <c r="BD112" s="242" t="e">
        <f>_xll.qlIndexFixing($AD$5,BA112,TRUE,_xll.ohTrigger(Trigger,Trigger12M))</f>
        <v>#NUM!</v>
      </c>
      <c r="BE112" s="242">
        <f>IFERROR(_xll.qlIndexFixing($BF$1,BA112,TRUE,_xll.ohTrigger(Trigger,Trigger12M)),#N/A)</f>
        <v>1.8389825239489572E-3</v>
      </c>
    </row>
    <row r="113" spans="3:57" ht="11.25" customHeight="1" x14ac:dyDescent="0.25">
      <c r="C113" s="426"/>
      <c r="D113" s="427"/>
      <c r="E113" s="427"/>
      <c r="F113" s="426"/>
      <c r="G113" s="426"/>
      <c r="H113" s="428"/>
      <c r="I113" s="429"/>
      <c r="J113" s="429"/>
      <c r="K113" s="428"/>
      <c r="L113" s="426"/>
      <c r="M113" s="428"/>
      <c r="N113" s="430"/>
      <c r="O113" s="431"/>
      <c r="P113" s="431"/>
      <c r="Q113" s="432"/>
      <c r="R113" s="431"/>
      <c r="S113" s="431"/>
      <c r="T113" s="431"/>
      <c r="U113" s="431"/>
      <c r="V113" s="431"/>
      <c r="W113" s="429"/>
      <c r="X113" s="419"/>
      <c r="Y113" s="419"/>
      <c r="Z113" s="419"/>
      <c r="AA113" s="419"/>
      <c r="AB113" s="419"/>
      <c r="AC113" s="419"/>
      <c r="AD113" s="419"/>
      <c r="AE113" s="419"/>
      <c r="AF113" s="424"/>
      <c r="AG113" s="424"/>
      <c r="AH113" s="424"/>
      <c r="AI113" s="424"/>
      <c r="AJ113" s="424"/>
      <c r="AK113" s="419"/>
      <c r="AZ113" s="97" t="s">
        <v>197</v>
      </c>
      <c r="BA113" s="98">
        <f>_xll.qlInterestRateIndexFixingDate(Currency&amp;"ibor"&amp;Tenor,BB113,Trigger)</f>
        <v>42401</v>
      </c>
      <c r="BB113" s="98">
        <f>_xll.qlCalendarAdvance(Calendar,BB112,AZ113,"f",,Trigger)</f>
        <v>42403</v>
      </c>
      <c r="BC113" s="98">
        <f>_xll.qlInterestRateIndexMaturity(Currency&amp;"ibor"&amp;Tenor,BB113,Trigger)</f>
        <v>42769</v>
      </c>
      <c r="BD113" s="242" t="e">
        <f>_xll.qlIndexFixing($AD$5,BA113,TRUE,_xll.ohTrigger(Trigger,Trigger12M))</f>
        <v>#NUM!</v>
      </c>
      <c r="BE113" s="242">
        <f>IFERROR(_xll.qlIndexFixing($BF$1,BA113,TRUE,_xll.ohTrigger(Trigger,Trigger12M)),#N/A)</f>
        <v>1.8415466458875575E-3</v>
      </c>
    </row>
    <row r="114" spans="3:57" ht="11.25" customHeight="1" x14ac:dyDescent="0.25">
      <c r="C114" s="426"/>
      <c r="D114" s="427"/>
      <c r="E114" s="427"/>
      <c r="F114" s="426"/>
      <c r="G114" s="426"/>
      <c r="H114" s="428"/>
      <c r="I114" s="429"/>
      <c r="J114" s="429"/>
      <c r="K114" s="428"/>
      <c r="L114" s="426"/>
      <c r="M114" s="428"/>
      <c r="N114" s="430"/>
      <c r="O114" s="431"/>
      <c r="P114" s="431"/>
      <c r="Q114" s="432"/>
      <c r="R114" s="431"/>
      <c r="S114" s="431"/>
      <c r="T114" s="431"/>
      <c r="U114" s="431"/>
      <c r="V114" s="431"/>
      <c r="W114" s="429"/>
      <c r="X114" s="419"/>
      <c r="Y114" s="419"/>
      <c r="Z114" s="419"/>
      <c r="AA114" s="419"/>
      <c r="AB114" s="419"/>
      <c r="AC114" s="419"/>
      <c r="AD114" s="419"/>
      <c r="AE114" s="419"/>
      <c r="AF114" s="424"/>
      <c r="AG114" s="424"/>
      <c r="AH114" s="424"/>
      <c r="AI114" s="424"/>
      <c r="AJ114" s="424"/>
      <c r="AK114" s="419"/>
      <c r="AZ114" s="97" t="s">
        <v>197</v>
      </c>
      <c r="BA114" s="98">
        <f>_xll.qlInterestRateIndexFixingDate(Currency&amp;"ibor"&amp;Tenor,BB114,Trigger)</f>
        <v>42402</v>
      </c>
      <c r="BB114" s="98">
        <f>_xll.qlCalendarAdvance(Calendar,BB113,AZ114,"f",,Trigger)</f>
        <v>42404</v>
      </c>
      <c r="BC114" s="98">
        <f>_xll.qlInterestRateIndexMaturity(Currency&amp;"ibor"&amp;Tenor,BB114,Trigger)</f>
        <v>42772</v>
      </c>
      <c r="BD114" s="242" t="e">
        <f>_xll.qlIndexFixing($AD$5,BA114,TRUE,_xll.ohTrigger(Trigger,Trigger12M))</f>
        <v>#NUM!</v>
      </c>
      <c r="BE114" s="242">
        <f>IFERROR(_xll.qlIndexFixing($BF$1,BA114,TRUE,_xll.ohTrigger(Trigger,Trigger12M)),#N/A)</f>
        <v>1.8477685649499573E-3</v>
      </c>
    </row>
    <row r="115" spans="3:57" ht="11.25" customHeight="1" x14ac:dyDescent="0.25">
      <c r="C115" s="426"/>
      <c r="D115" s="427"/>
      <c r="E115" s="427"/>
      <c r="F115" s="426"/>
      <c r="G115" s="426"/>
      <c r="H115" s="428"/>
      <c r="I115" s="429"/>
      <c r="J115" s="429"/>
      <c r="K115" s="428"/>
      <c r="L115" s="426"/>
      <c r="M115" s="428"/>
      <c r="N115" s="430"/>
      <c r="O115" s="431"/>
      <c r="P115" s="431"/>
      <c r="Q115" s="432"/>
      <c r="R115" s="431"/>
      <c r="S115" s="431"/>
      <c r="T115" s="431"/>
      <c r="U115" s="431"/>
      <c r="V115" s="431"/>
      <c r="W115" s="429"/>
      <c r="X115" s="419"/>
      <c r="Y115" s="419"/>
      <c r="Z115" s="419"/>
      <c r="AA115" s="419"/>
      <c r="AB115" s="419"/>
      <c r="AC115" s="419"/>
      <c r="AD115" s="419"/>
      <c r="AE115" s="419"/>
      <c r="AF115" s="424"/>
      <c r="AG115" s="424"/>
      <c r="AH115" s="424"/>
      <c r="AI115" s="424"/>
      <c r="AJ115" s="424"/>
      <c r="AK115" s="419"/>
      <c r="AZ115" s="97" t="s">
        <v>197</v>
      </c>
      <c r="BA115" s="98">
        <f>_xll.qlInterestRateIndexFixingDate(Currency&amp;"ibor"&amp;Tenor,BB115,Trigger)</f>
        <v>42403</v>
      </c>
      <c r="BB115" s="98">
        <f>_xll.qlCalendarAdvance(Calendar,BB114,AZ115,"f",,Trigger)</f>
        <v>42405</v>
      </c>
      <c r="BC115" s="98">
        <f>_xll.qlInterestRateIndexMaturity(Currency&amp;"ibor"&amp;Tenor,BB115,Trigger)</f>
        <v>42772</v>
      </c>
      <c r="BD115" s="242" t="e">
        <f>_xll.qlIndexFixing($AD$5,BA115,TRUE,_xll.ohTrigger(Trigger,Trigger12M))</f>
        <v>#NUM!</v>
      </c>
      <c r="BE115" s="242">
        <f>IFERROR(_xll.qlIndexFixing($BF$1,BA115,TRUE,_xll.ohTrigger(Trigger,Trigger12M)),#N/A)</f>
        <v>1.8485384413865495E-3</v>
      </c>
    </row>
    <row r="116" spans="3:57" ht="11.25" customHeight="1" x14ac:dyDescent="0.25">
      <c r="C116" s="426"/>
      <c r="D116" s="427"/>
      <c r="E116" s="427"/>
      <c r="F116" s="426"/>
      <c r="G116" s="426"/>
      <c r="H116" s="428"/>
      <c r="I116" s="429"/>
      <c r="J116" s="429"/>
      <c r="K116" s="428"/>
      <c r="L116" s="426"/>
      <c r="M116" s="428"/>
      <c r="N116" s="430"/>
      <c r="O116" s="431"/>
      <c r="P116" s="431"/>
      <c r="Q116" s="432"/>
      <c r="R116" s="431"/>
      <c r="S116" s="431"/>
      <c r="T116" s="431"/>
      <c r="U116" s="431"/>
      <c r="V116" s="431"/>
      <c r="W116" s="429"/>
      <c r="X116" s="419"/>
      <c r="Y116" s="419"/>
      <c r="Z116" s="419"/>
      <c r="AA116" s="419"/>
      <c r="AB116" s="419"/>
      <c r="AC116" s="419"/>
      <c r="AD116" s="419"/>
      <c r="AE116" s="419"/>
      <c r="AF116" s="424"/>
      <c r="AG116" s="424"/>
      <c r="AH116" s="424"/>
      <c r="AI116" s="424"/>
      <c r="AJ116" s="424"/>
      <c r="AK116" s="419"/>
      <c r="AZ116" s="97" t="s">
        <v>197</v>
      </c>
      <c r="BA116" s="98">
        <f>_xll.qlInterestRateIndexFixingDate(Currency&amp;"ibor"&amp;Tenor,BB116,Trigger)</f>
        <v>42404</v>
      </c>
      <c r="BB116" s="98">
        <f>_xll.qlCalendarAdvance(Calendar,BB115,AZ116,"f",,Trigger)</f>
        <v>42408</v>
      </c>
      <c r="BC116" s="98">
        <f>_xll.qlInterestRateIndexMaturity(Currency&amp;"ibor"&amp;Tenor,BB116,Trigger)</f>
        <v>42774</v>
      </c>
      <c r="BD116" s="242" t="e">
        <f>_xll.qlIndexFixing($AD$5,BA116,TRUE,_xll.ohTrigger(Trigger,Trigger12M))</f>
        <v>#NUM!</v>
      </c>
      <c r="BE116" s="242">
        <f>IFERROR(_xll.qlIndexFixing($BF$1,BA116,TRUE,_xll.ohTrigger(Trigger,Trigger12M)),#N/A)</f>
        <v>1.8545599333469787E-3</v>
      </c>
    </row>
    <row r="117" spans="3:57" ht="11.25" customHeight="1" x14ac:dyDescent="0.25">
      <c r="C117" s="426"/>
      <c r="D117" s="427"/>
      <c r="E117" s="427"/>
      <c r="F117" s="426"/>
      <c r="G117" s="426"/>
      <c r="H117" s="428"/>
      <c r="I117" s="429"/>
      <c r="J117" s="429"/>
      <c r="K117" s="428"/>
      <c r="L117" s="426"/>
      <c r="M117" s="428"/>
      <c r="N117" s="430"/>
      <c r="O117" s="431"/>
      <c r="P117" s="431"/>
      <c r="Q117" s="432"/>
      <c r="R117" s="431"/>
      <c r="S117" s="431"/>
      <c r="T117" s="431"/>
      <c r="U117" s="431"/>
      <c r="V117" s="431"/>
      <c r="W117" s="429"/>
      <c r="X117" s="419"/>
      <c r="Y117" s="419"/>
      <c r="Z117" s="419"/>
      <c r="AA117" s="419"/>
      <c r="AB117" s="419"/>
      <c r="AC117" s="419"/>
      <c r="AD117" s="419"/>
      <c r="AE117" s="419"/>
      <c r="AF117" s="424"/>
      <c r="AG117" s="424"/>
      <c r="AH117" s="424"/>
      <c r="AI117" s="424"/>
      <c r="AJ117" s="424"/>
      <c r="AK117" s="419"/>
      <c r="AZ117" s="97" t="s">
        <v>197</v>
      </c>
      <c r="BA117" s="98">
        <f>_xll.qlInterestRateIndexFixingDate(Currency&amp;"ibor"&amp;Tenor,BB117,Trigger)</f>
        <v>42405</v>
      </c>
      <c r="BB117" s="98">
        <f>_xll.qlCalendarAdvance(Calendar,BB116,AZ117,"f",,Trigger)</f>
        <v>42409</v>
      </c>
      <c r="BC117" s="98">
        <f>_xll.qlInterestRateIndexMaturity(Currency&amp;"ibor"&amp;Tenor,BB117,Trigger)</f>
        <v>42775</v>
      </c>
      <c r="BD117" s="242" t="e">
        <f>_xll.qlIndexFixing($AD$5,BA117,TRUE,_xll.ohTrigger(Trigger,Trigger12M))</f>
        <v>#NUM!</v>
      </c>
      <c r="BE117" s="242">
        <f>IFERROR(_xll.qlIndexFixing($BF$1,BA117,TRUE,_xll.ohTrigger(Trigger,Trigger12M)),#N/A)</f>
        <v>1.8571987072545572E-3</v>
      </c>
    </row>
    <row r="118" spans="3:57" ht="11.25" customHeight="1" x14ac:dyDescent="0.25">
      <c r="C118" s="426"/>
      <c r="D118" s="427"/>
      <c r="E118" s="427"/>
      <c r="F118" s="426"/>
      <c r="G118" s="426"/>
      <c r="H118" s="428"/>
      <c r="I118" s="429"/>
      <c r="J118" s="429"/>
      <c r="K118" s="428"/>
      <c r="L118" s="426"/>
      <c r="M118" s="428"/>
      <c r="N118" s="430"/>
      <c r="O118" s="431"/>
      <c r="P118" s="431"/>
      <c r="Q118" s="432"/>
      <c r="R118" s="431"/>
      <c r="S118" s="431"/>
      <c r="T118" s="431"/>
      <c r="U118" s="431"/>
      <c r="V118" s="431"/>
      <c r="W118" s="429"/>
      <c r="X118" s="419"/>
      <c r="Y118" s="419"/>
      <c r="Z118" s="419"/>
      <c r="AA118" s="419"/>
      <c r="AB118" s="419"/>
      <c r="AC118" s="419"/>
      <c r="AD118" s="419"/>
      <c r="AE118" s="419"/>
      <c r="AF118" s="424"/>
      <c r="AG118" s="424"/>
      <c r="AH118" s="424"/>
      <c r="AI118" s="424"/>
      <c r="AJ118" s="424"/>
      <c r="AK118" s="419"/>
      <c r="AZ118" s="97" t="s">
        <v>197</v>
      </c>
      <c r="BA118" s="98">
        <f>_xll.qlInterestRateIndexFixingDate(Currency&amp;"ibor"&amp;Tenor,BB118,Trigger)</f>
        <v>42408</v>
      </c>
      <c r="BB118" s="98">
        <f>_xll.qlCalendarAdvance(Calendar,BB117,AZ118,"f",,Trigger)</f>
        <v>42410</v>
      </c>
      <c r="BC118" s="98">
        <f>_xll.qlInterestRateIndexMaturity(Currency&amp;"ibor"&amp;Tenor,BB118,Trigger)</f>
        <v>42776</v>
      </c>
      <c r="BD118" s="242" t="e">
        <f>_xll.qlIndexFixing($AD$5,BA118,TRUE,_xll.ohTrigger(Trigger,Trigger12M))</f>
        <v>#NUM!</v>
      </c>
      <c r="BE118" s="242">
        <f>IFERROR(_xll.qlIndexFixing($BF$1,BA118,TRUE,_xll.ohTrigger(Trigger,Trigger12M)),#N/A)</f>
        <v>1.8598486848331319E-3</v>
      </c>
    </row>
    <row r="119" spans="3:57" ht="11.25" customHeight="1" x14ac:dyDescent="0.25">
      <c r="C119" s="426"/>
      <c r="D119" s="427"/>
      <c r="E119" s="427"/>
      <c r="F119" s="426"/>
      <c r="G119" s="426"/>
      <c r="H119" s="428"/>
      <c r="I119" s="429"/>
      <c r="J119" s="429"/>
      <c r="K119" s="428"/>
      <c r="L119" s="426"/>
      <c r="M119" s="428"/>
      <c r="N119" s="430"/>
      <c r="O119" s="431"/>
      <c r="P119" s="431"/>
      <c r="Q119" s="432"/>
      <c r="R119" s="431"/>
      <c r="S119" s="431"/>
      <c r="T119" s="431"/>
      <c r="U119" s="431"/>
      <c r="V119" s="431"/>
      <c r="W119" s="429"/>
      <c r="X119" s="419"/>
      <c r="Y119" s="419"/>
      <c r="Z119" s="419"/>
      <c r="AA119" s="419"/>
      <c r="AB119" s="419"/>
      <c r="AC119" s="419"/>
      <c r="AD119" s="419"/>
      <c r="AE119" s="419"/>
      <c r="AF119" s="424"/>
      <c r="AG119" s="424"/>
      <c r="AH119" s="424"/>
      <c r="AI119" s="424"/>
      <c r="AJ119" s="424"/>
      <c r="AK119" s="419"/>
      <c r="AZ119" s="97" t="s">
        <v>197</v>
      </c>
      <c r="BA119" s="98">
        <f>_xll.qlInterestRateIndexFixingDate(Currency&amp;"ibor"&amp;Tenor,BB119,Trigger)</f>
        <v>42409</v>
      </c>
      <c r="BB119" s="98">
        <f>_xll.qlCalendarAdvance(Calendar,BB118,AZ119,"f",,Trigger)</f>
        <v>42411</v>
      </c>
      <c r="BC119" s="98">
        <f>_xll.qlInterestRateIndexMaturity(Currency&amp;"ibor"&amp;Tenor,BB119,Trigger)</f>
        <v>42779</v>
      </c>
      <c r="BD119" s="242" t="e">
        <f>_xll.qlIndexFixing($AD$5,BA119,TRUE,_xll.ohTrigger(Trigger,Trigger12M))</f>
        <v>#NUM!</v>
      </c>
      <c r="BE119" s="242">
        <f>IFERROR(_xll.qlIndexFixing($BF$1,BA119,TRUE,_xll.ohTrigger(Trigger,Trigger12M)),#N/A)</f>
        <v>1.8661555866975165E-3</v>
      </c>
    </row>
    <row r="120" spans="3:57" ht="11.25" customHeight="1" x14ac:dyDescent="0.25">
      <c r="C120" s="426"/>
      <c r="D120" s="427"/>
      <c r="E120" s="427"/>
      <c r="F120" s="426"/>
      <c r="G120" s="426"/>
      <c r="H120" s="428"/>
      <c r="I120" s="429"/>
      <c r="J120" s="429"/>
      <c r="K120" s="428"/>
      <c r="L120" s="426"/>
      <c r="M120" s="428"/>
      <c r="N120" s="430"/>
      <c r="O120" s="431"/>
      <c r="P120" s="431"/>
      <c r="Q120" s="432"/>
      <c r="R120" s="431"/>
      <c r="S120" s="431"/>
      <c r="T120" s="431"/>
      <c r="U120" s="431"/>
      <c r="V120" s="431"/>
      <c r="W120" s="429"/>
      <c r="X120" s="419"/>
      <c r="Y120" s="419"/>
      <c r="Z120" s="419"/>
      <c r="AA120" s="419"/>
      <c r="AB120" s="419"/>
      <c r="AC120" s="419"/>
      <c r="AD120" s="419"/>
      <c r="AE120" s="419"/>
      <c r="AF120" s="424"/>
      <c r="AG120" s="424"/>
      <c r="AH120" s="424"/>
      <c r="AI120" s="424"/>
      <c r="AJ120" s="424"/>
      <c r="AK120" s="419"/>
      <c r="AZ120" s="97" t="s">
        <v>197</v>
      </c>
      <c r="BA120" s="98">
        <f>_xll.qlInterestRateIndexFixingDate(Currency&amp;"ibor"&amp;Tenor,BB120,Trigger)</f>
        <v>42410</v>
      </c>
      <c r="BB120" s="98">
        <f>_xll.qlCalendarAdvance(Calendar,BB119,AZ120,"f",,Trigger)</f>
        <v>42412</v>
      </c>
      <c r="BC120" s="98">
        <f>_xll.qlInterestRateIndexMaturity(Currency&amp;"ibor"&amp;Tenor,BB120,Trigger)</f>
        <v>42779</v>
      </c>
      <c r="BD120" s="242" t="e">
        <f>_xll.qlIndexFixing($AD$5,BA120,TRUE,_xll.ohTrigger(Trigger,Trigger12M))</f>
        <v>#NUM!</v>
      </c>
      <c r="BE120" s="242">
        <f>IFERROR(_xll.qlIndexFixing($BF$1,BA120,TRUE,_xll.ohTrigger(Trigger,Trigger12M)),#N/A)</f>
        <v>1.8670048949127631E-3</v>
      </c>
    </row>
    <row r="121" spans="3:57" ht="11.25" customHeight="1" x14ac:dyDescent="0.25">
      <c r="C121" s="426"/>
      <c r="D121" s="427"/>
      <c r="E121" s="427"/>
      <c r="F121" s="426"/>
      <c r="G121" s="426"/>
      <c r="H121" s="428"/>
      <c r="I121" s="429"/>
      <c r="J121" s="429"/>
      <c r="K121" s="428"/>
      <c r="L121" s="426"/>
      <c r="M121" s="428"/>
      <c r="N121" s="430"/>
      <c r="O121" s="431"/>
      <c r="P121" s="431"/>
      <c r="Q121" s="432"/>
      <c r="R121" s="431"/>
      <c r="S121" s="431"/>
      <c r="T121" s="431"/>
      <c r="U121" s="431"/>
      <c r="V121" s="431"/>
      <c r="W121" s="429"/>
      <c r="X121" s="419"/>
      <c r="Y121" s="419"/>
      <c r="Z121" s="419"/>
      <c r="AA121" s="419"/>
      <c r="AB121" s="419"/>
      <c r="AC121" s="419"/>
      <c r="AD121" s="419"/>
      <c r="AE121" s="419"/>
      <c r="AF121" s="424"/>
      <c r="AG121" s="424"/>
      <c r="AH121" s="424"/>
      <c r="AI121" s="424"/>
      <c r="AJ121" s="424"/>
      <c r="AK121" s="419"/>
      <c r="AZ121" s="97" t="s">
        <v>197</v>
      </c>
      <c r="BA121" s="98">
        <f>_xll.qlInterestRateIndexFixingDate(Currency&amp;"ibor"&amp;Tenor,BB121,Trigger)</f>
        <v>42411</v>
      </c>
      <c r="BB121" s="98">
        <f>_xll.qlCalendarAdvance(Calendar,BB120,AZ121,"f",,Trigger)</f>
        <v>42415</v>
      </c>
      <c r="BC121" s="98">
        <f>_xll.qlInterestRateIndexMaturity(Currency&amp;"ibor"&amp;Tenor,BB121,Trigger)</f>
        <v>42781</v>
      </c>
      <c r="BD121" s="242" t="e">
        <f>_xll.qlIndexFixing($AD$5,BA121,TRUE,_xll.ohTrigger(Trigger,Trigger12M))</f>
        <v>#NUM!</v>
      </c>
      <c r="BE121" s="242">
        <f>IFERROR(_xll.qlIndexFixing($BF$1,BA121,TRUE,_xll.ohTrigger(Trigger,Trigger12M)),#N/A)</f>
        <v>1.8732534537430887E-3</v>
      </c>
    </row>
    <row r="122" spans="3:57" ht="11.25" customHeight="1" x14ac:dyDescent="0.25">
      <c r="C122" s="426"/>
      <c r="D122" s="427"/>
      <c r="E122" s="427"/>
      <c r="F122" s="426"/>
      <c r="G122" s="426"/>
      <c r="H122" s="428"/>
      <c r="I122" s="429"/>
      <c r="J122" s="429"/>
      <c r="K122" s="428"/>
      <c r="L122" s="426"/>
      <c r="M122" s="428"/>
      <c r="N122" s="430"/>
      <c r="O122" s="431"/>
      <c r="P122" s="431"/>
      <c r="Q122" s="432"/>
      <c r="R122" s="431"/>
      <c r="S122" s="431"/>
      <c r="T122" s="431"/>
      <c r="U122" s="431"/>
      <c r="V122" s="431"/>
      <c r="W122" s="429"/>
      <c r="X122" s="419"/>
      <c r="Y122" s="419"/>
      <c r="Z122" s="419"/>
      <c r="AA122" s="419"/>
      <c r="AB122" s="419"/>
      <c r="AC122" s="419"/>
      <c r="AD122" s="419"/>
      <c r="AE122" s="419"/>
      <c r="AF122" s="424"/>
      <c r="AG122" s="424"/>
      <c r="AH122" s="424"/>
      <c r="AI122" s="424"/>
      <c r="AJ122" s="424"/>
      <c r="AK122" s="419"/>
      <c r="AZ122" s="97" t="s">
        <v>197</v>
      </c>
      <c r="BA122" s="98">
        <f>_xll.qlInterestRateIndexFixingDate(Currency&amp;"ibor"&amp;Tenor,BB122,Trigger)</f>
        <v>42412</v>
      </c>
      <c r="BB122" s="98">
        <f>_xll.qlCalendarAdvance(Calendar,BB121,AZ122,"f",,Trigger)</f>
        <v>42416</v>
      </c>
      <c r="BC122" s="98">
        <f>_xll.qlInterestRateIndexMaturity(Currency&amp;"ibor"&amp;Tenor,BB122,Trigger)</f>
        <v>42782</v>
      </c>
      <c r="BD122" s="242" t="e">
        <f>_xll.qlIndexFixing($AD$5,BA122,TRUE,_xll.ohTrigger(Trigger,Trigger12M))</f>
        <v>#NUM!</v>
      </c>
      <c r="BE122" s="242">
        <f>IFERROR(_xll.qlIndexFixing($BF$1,BA122,TRUE,_xll.ohTrigger(Trigger,Trigger12M)),#N/A)</f>
        <v>1.8759626626440242E-3</v>
      </c>
    </row>
    <row r="123" spans="3:57" ht="11.25" customHeight="1" x14ac:dyDescent="0.25">
      <c r="C123" s="426"/>
      <c r="D123" s="427"/>
      <c r="E123" s="427"/>
      <c r="F123" s="426"/>
      <c r="G123" s="426"/>
      <c r="H123" s="428"/>
      <c r="I123" s="429"/>
      <c r="J123" s="429"/>
      <c r="K123" s="428"/>
      <c r="L123" s="426"/>
      <c r="M123" s="428"/>
      <c r="N123" s="430"/>
      <c r="O123" s="431"/>
      <c r="P123" s="431"/>
      <c r="Q123" s="432"/>
      <c r="R123" s="431"/>
      <c r="S123" s="431"/>
      <c r="T123" s="431"/>
      <c r="U123" s="431"/>
      <c r="V123" s="431"/>
      <c r="W123" s="429"/>
      <c r="X123" s="419"/>
      <c r="Y123" s="419"/>
      <c r="Z123" s="419"/>
      <c r="AA123" s="419"/>
      <c r="AB123" s="419"/>
      <c r="AC123" s="419"/>
      <c r="AD123" s="419"/>
      <c r="AE123" s="419"/>
      <c r="AF123" s="424"/>
      <c r="AG123" s="424"/>
      <c r="AH123" s="424"/>
      <c r="AI123" s="424"/>
      <c r="AJ123" s="424"/>
      <c r="AK123" s="419"/>
      <c r="AZ123" s="97" t="s">
        <v>197</v>
      </c>
      <c r="BA123" s="98">
        <f>_xll.qlInterestRateIndexFixingDate(Currency&amp;"ibor"&amp;Tenor,BB123,Trigger)</f>
        <v>42415</v>
      </c>
      <c r="BB123" s="98">
        <f>_xll.qlCalendarAdvance(Calendar,BB122,AZ123,"f",,Trigger)</f>
        <v>42417</v>
      </c>
      <c r="BC123" s="98">
        <f>_xll.qlInterestRateIndexMaturity(Currency&amp;"ibor"&amp;Tenor,BB123,Trigger)</f>
        <v>42783</v>
      </c>
      <c r="BD123" s="242" t="e">
        <f>_xll.qlIndexFixing($AD$5,BA123,TRUE,_xll.ohTrigger(Trigger,Trigger12M))</f>
        <v>#NUM!</v>
      </c>
      <c r="BE123" s="242">
        <f>IFERROR(_xll.qlIndexFixing($BF$1,BA123,TRUE,_xll.ohTrigger(Trigger,Trigger12M)),#N/A)</f>
        <v>1.8786803541300857E-3</v>
      </c>
    </row>
    <row r="124" spans="3:57" ht="11.25" customHeight="1" x14ac:dyDescent="0.25">
      <c r="C124" s="413"/>
      <c r="D124" s="415"/>
      <c r="E124" s="416"/>
      <c r="F124" s="414"/>
      <c r="G124" s="413"/>
      <c r="H124" s="417"/>
      <c r="I124" s="419"/>
      <c r="J124" s="419"/>
      <c r="K124" s="417"/>
      <c r="L124" s="413"/>
      <c r="M124" s="418"/>
      <c r="N124" s="420"/>
      <c r="O124" s="421"/>
      <c r="P124" s="421"/>
      <c r="Q124" s="423"/>
      <c r="R124" s="421"/>
      <c r="S124" s="422"/>
      <c r="T124" s="422"/>
      <c r="U124" s="421"/>
      <c r="V124" s="421"/>
      <c r="W124" s="419"/>
      <c r="X124" s="419"/>
      <c r="Y124" s="419"/>
      <c r="Z124" s="419"/>
      <c r="AA124" s="419"/>
      <c r="AB124" s="419"/>
      <c r="AC124" s="419"/>
      <c r="AD124" s="419"/>
      <c r="AE124" s="419"/>
      <c r="AF124" s="424"/>
      <c r="AG124" s="424"/>
      <c r="AH124" s="424"/>
      <c r="AI124" s="424"/>
      <c r="AJ124" s="424"/>
      <c r="AK124" s="419"/>
      <c r="AZ124" s="97" t="s">
        <v>197</v>
      </c>
      <c r="BA124" s="98">
        <f>_xll.qlInterestRateIndexFixingDate(Currency&amp;"ibor"&amp;Tenor,BB124,Trigger)</f>
        <v>42416</v>
      </c>
      <c r="BB124" s="98">
        <f>_xll.qlCalendarAdvance(Calendar,BB123,AZ124,"f",,Trigger)</f>
        <v>42418</v>
      </c>
      <c r="BC124" s="98">
        <f>_xll.qlInterestRateIndexMaturity(Currency&amp;"ibor"&amp;Tenor,BB124,Trigger)</f>
        <v>42786</v>
      </c>
      <c r="BD124" s="242" t="e">
        <f>_xll.qlIndexFixing($AD$5,BA124,TRUE,_xll.ohTrigger(Trigger,Trigger12M))</f>
        <v>#NUM!</v>
      </c>
      <c r="BE124" s="242">
        <f>IFERROR(_xll.qlIndexFixing($BF$1,BA124,TRUE,_xll.ohTrigger(Trigger,Trigger12M)),#N/A)</f>
        <v>1.8850383127442059E-3</v>
      </c>
    </row>
    <row r="125" spans="3:57" ht="11.25" customHeight="1" x14ac:dyDescent="0.25">
      <c r="AZ125" s="97" t="s">
        <v>197</v>
      </c>
      <c r="BA125" s="98">
        <f>_xll.qlInterestRateIndexFixingDate(Currency&amp;"ibor"&amp;Tenor,BB125,Trigger)</f>
        <v>42417</v>
      </c>
      <c r="BB125" s="98">
        <f>_xll.qlCalendarAdvance(Calendar,BB124,AZ125,"f",,Trigger)</f>
        <v>42419</v>
      </c>
      <c r="BC125" s="98">
        <f>_xll.qlInterestRateIndexMaturity(Currency&amp;"ibor"&amp;Tenor,BB125,Trigger)</f>
        <v>42786</v>
      </c>
      <c r="BD125" s="242" t="e">
        <f>_xll.qlIndexFixing($AD$5,BA125,TRUE,_xll.ohTrigger(Trigger,Trigger12M))</f>
        <v>#NUM!</v>
      </c>
      <c r="BE125" s="242">
        <f>IFERROR(_xll.qlIndexFixing($BF$1,BA125,TRUE,_xll.ohTrigger(Trigger,Trigger12M)),#N/A)</f>
        <v>1.8859560547633181E-3</v>
      </c>
    </row>
    <row r="126" spans="3:57" ht="11.25" customHeight="1" x14ac:dyDescent="0.25">
      <c r="AZ126" s="97" t="s">
        <v>197</v>
      </c>
      <c r="BA126" s="98">
        <f>_xll.qlInterestRateIndexFixingDate(Currency&amp;"ibor"&amp;Tenor,BB126,Trigger)</f>
        <v>42418</v>
      </c>
      <c r="BB126" s="98">
        <f>_xll.qlCalendarAdvance(Calendar,BB125,AZ126,"f",,Trigger)</f>
        <v>42422</v>
      </c>
      <c r="BC126" s="98">
        <f>_xll.qlInterestRateIndexMaturity(Currency&amp;"ibor"&amp;Tenor,BB126,Trigger)</f>
        <v>42788</v>
      </c>
      <c r="BD126" s="242" t="e">
        <f>_xll.qlIndexFixing($AD$5,BA126,TRUE,_xll.ohTrigger(Trigger,Trigger12M))</f>
        <v>#NUM!</v>
      </c>
      <c r="BE126" s="242">
        <f>IFERROR(_xll.qlIndexFixing($BF$1,BA126,TRUE,_xll.ohTrigger(Trigger,Trigger12M)),#N/A)</f>
        <v>1.8923813664073657E-3</v>
      </c>
    </row>
    <row r="127" spans="3:57" ht="11.25" customHeight="1" x14ac:dyDescent="0.25">
      <c r="AZ127" s="97" t="s">
        <v>197</v>
      </c>
      <c r="BA127" s="98">
        <f>_xll.qlInterestRateIndexFixingDate(Currency&amp;"ibor"&amp;Tenor,BB127,Trigger)</f>
        <v>42419</v>
      </c>
      <c r="BB127" s="98">
        <f>_xll.qlCalendarAdvance(Calendar,BB126,AZ127,"f",,Trigger)</f>
        <v>42423</v>
      </c>
      <c r="BC127" s="98">
        <f>_xll.qlInterestRateIndexMaturity(Currency&amp;"ibor"&amp;Tenor,BB127,Trigger)</f>
        <v>42789</v>
      </c>
      <c r="BD127" s="242" t="e">
        <f>_xll.qlIndexFixing($AD$5,BA127,TRUE,_xll.ohTrigger(Trigger,Trigger12M))</f>
        <v>#NUM!</v>
      </c>
      <c r="BE127" s="242">
        <f>IFERROR(_xll.qlIndexFixing($BF$1,BA127,TRUE,_xll.ohTrigger(Trigger,Trigger12M)),#N/A)</f>
        <v>1.8951410567583594E-3</v>
      </c>
    </row>
    <row r="128" spans="3:57" ht="11.25" customHeight="1" x14ac:dyDescent="0.25">
      <c r="AZ128" s="97" t="s">
        <v>197</v>
      </c>
      <c r="BA128" s="98">
        <f>_xll.qlInterestRateIndexFixingDate(Currency&amp;"ibor"&amp;Tenor,BB128,Trigger)</f>
        <v>42422</v>
      </c>
      <c r="BB128" s="98">
        <f>_xll.qlCalendarAdvance(Calendar,BB127,AZ128,"f",,Trigger)</f>
        <v>42424</v>
      </c>
      <c r="BC128" s="98">
        <f>_xll.qlInterestRateIndexMaturity(Currency&amp;"ibor"&amp;Tenor,BB128,Trigger)</f>
        <v>42790</v>
      </c>
      <c r="BD128" s="242" t="e">
        <f>_xll.qlIndexFixing($AD$5,BA128,TRUE,_xll.ohTrigger(Trigger,Trigger12M))</f>
        <v>#NUM!</v>
      </c>
      <c r="BE128" s="242">
        <f>IFERROR(_xll.qlIndexFixing($BF$1,BA128,TRUE,_xll.ohTrigger(Trigger,Trigger12M)),#N/A)</f>
        <v>1.897906206620011E-3</v>
      </c>
    </row>
    <row r="129" spans="52:57" ht="11.25" customHeight="1" x14ac:dyDescent="0.25">
      <c r="AZ129" s="97" t="s">
        <v>197</v>
      </c>
      <c r="BA129" s="98">
        <f>_xll.qlInterestRateIndexFixingDate(Currency&amp;"ibor"&amp;Tenor,BB129,Trigger)</f>
        <v>42423</v>
      </c>
      <c r="BB129" s="98">
        <f>_xll.qlCalendarAdvance(Calendar,BB128,AZ129,"f",,Trigger)</f>
        <v>42425</v>
      </c>
      <c r="BC129" s="98">
        <f>_xll.qlInterestRateIndexMaturity(Currency&amp;"ibor"&amp;Tenor,BB129,Trigger)</f>
        <v>42793</v>
      </c>
      <c r="BD129" s="242" t="e">
        <f>_xll.qlIndexFixing($AD$5,BA129,TRUE,_xll.ohTrigger(Trigger,Trigger12M))</f>
        <v>#NUM!</v>
      </c>
      <c r="BE129" s="242">
        <f>IFERROR(_xll.qlIndexFixing($BF$1,BA129,TRUE,_xll.ohTrigger(Trigger,Trigger12M)),#N/A)</f>
        <v>1.9042792741996236E-3</v>
      </c>
    </row>
    <row r="130" spans="52:57" ht="11.25" customHeight="1" x14ac:dyDescent="0.25">
      <c r="AZ130" s="97" t="s">
        <v>197</v>
      </c>
      <c r="BA130" s="98">
        <f>_xll.qlInterestRateIndexFixingDate(Currency&amp;"ibor"&amp;Tenor,BB130,Trigger)</f>
        <v>42424</v>
      </c>
      <c r="BB130" s="98">
        <f>_xll.qlCalendarAdvance(Calendar,BB129,AZ130,"f",,Trigger)</f>
        <v>42426</v>
      </c>
      <c r="BC130" s="98">
        <f>_xll.qlInterestRateIndexMaturity(Currency&amp;"ibor"&amp;Tenor,BB130,Trigger)</f>
        <v>42793</v>
      </c>
      <c r="BD130" s="242" t="e">
        <f>_xll.qlIndexFixing($AD$5,BA130,TRUE,_xll.ohTrigger(Trigger,Trigger12M))</f>
        <v>#NUM!</v>
      </c>
      <c r="BE130" s="242">
        <f>IFERROR(_xll.qlIndexFixing($BF$1,BA130,TRUE,_xll.ohTrigger(Trigger,Trigger12M)),#N/A)</f>
        <v>1.9052522979773926E-3</v>
      </c>
    </row>
    <row r="131" spans="52:57" ht="11.25" customHeight="1" x14ac:dyDescent="0.25">
      <c r="AZ131" s="97" t="s">
        <v>197</v>
      </c>
      <c r="BA131" s="98">
        <f>_xll.qlInterestRateIndexFixingDate(Currency&amp;"ibor"&amp;Tenor,BB131,Trigger)</f>
        <v>42425</v>
      </c>
      <c r="BB131" s="98">
        <f>_xll.qlCalendarAdvance(Calendar,BB130,AZ131,"f",,Trigger)</f>
        <v>42429</v>
      </c>
      <c r="BC131" s="98">
        <f>_xll.qlInterestRateIndexMaturity(Currency&amp;"ibor"&amp;Tenor,BB131,Trigger)</f>
        <v>42794</v>
      </c>
      <c r="BD131" s="242" t="e">
        <f>_xll.qlIndexFixing($AD$5,BA131,TRUE,_xll.ohTrigger(Trigger,Trigger12M))</f>
        <v>#NUM!</v>
      </c>
      <c r="BE131" s="242">
        <f>IFERROR(_xll.qlIndexFixing($BF$1,BA131,TRUE,_xll.ohTrigger(Trigger,Trigger12M)),#N/A)</f>
        <v>1.9099999987714782E-3</v>
      </c>
    </row>
    <row r="132" spans="52:57" ht="11.25" customHeight="1" x14ac:dyDescent="0.25">
      <c r="AZ132" s="97" t="s">
        <v>197</v>
      </c>
      <c r="BA132" s="98">
        <f>_xll.qlInterestRateIndexFixingDate(Currency&amp;"ibor"&amp;Tenor,BB132,Trigger)</f>
        <v>42426</v>
      </c>
      <c r="BB132" s="98">
        <f>_xll.qlCalendarAdvance(Calendar,BB131,AZ132,"f",,Trigger)</f>
        <v>42430</v>
      </c>
      <c r="BC132" s="98">
        <f>_xll.qlInterestRateIndexMaturity(Currency&amp;"ibor"&amp;Tenor,BB132,Trigger)</f>
        <v>42795</v>
      </c>
      <c r="BD132" s="242" t="e">
        <f>_xll.qlIndexFixing($AD$5,BA132,TRUE,_xll.ohTrigger(Trigger,Trigger12M))</f>
        <v>#NUM!</v>
      </c>
      <c r="BE132" s="242">
        <f>IFERROR(_xll.qlIndexFixing($BF$1,BA132,TRUE,_xll.ohTrigger(Trigger,Trigger12M)),#N/A)</f>
        <v>1.9127938150095601E-3</v>
      </c>
    </row>
    <row r="133" spans="52:57" ht="11.25" customHeight="1" x14ac:dyDescent="0.25">
      <c r="AZ133" s="97" t="s">
        <v>197</v>
      </c>
      <c r="BA133" s="98">
        <f>_xll.qlInterestRateIndexFixingDate(Currency&amp;"ibor"&amp;Tenor,BB133,Trigger)</f>
        <v>42429</v>
      </c>
      <c r="BB133" s="98">
        <f>_xll.qlCalendarAdvance(Calendar,BB132,AZ133,"f",,Trigger)</f>
        <v>42431</v>
      </c>
      <c r="BC133" s="98">
        <f>_xll.qlInterestRateIndexMaturity(Currency&amp;"ibor"&amp;Tenor,BB133,Trigger)</f>
        <v>42796</v>
      </c>
      <c r="BD133" s="242" t="e">
        <f>_xll.qlIndexFixing($AD$5,BA133,TRUE,_xll.ohTrigger(Trigger,Trigger12M))</f>
        <v>#NUM!</v>
      </c>
      <c r="BE133" s="242">
        <f>IFERROR(_xll.qlIndexFixing($BF$1,BA133,TRUE,_xll.ohTrigger(Trigger,Trigger12M)),#N/A)</f>
        <v>1.9155963385823309E-3</v>
      </c>
    </row>
    <row r="134" spans="52:57" ht="11.25" customHeight="1" x14ac:dyDescent="0.25">
      <c r="AZ134" s="97" t="s">
        <v>197</v>
      </c>
      <c r="BA134" s="98">
        <f>_xll.qlInterestRateIndexFixingDate(Currency&amp;"ibor"&amp;Tenor,BB134,Trigger)</f>
        <v>42430</v>
      </c>
      <c r="BB134" s="98">
        <f>_xll.qlCalendarAdvance(Calendar,BB133,AZ134,"f",,Trigger)</f>
        <v>42432</v>
      </c>
      <c r="BC134" s="98">
        <f>_xll.qlInterestRateIndexMaturity(Currency&amp;"ibor"&amp;Tenor,BB134,Trigger)</f>
        <v>42797</v>
      </c>
      <c r="BD134" s="242" t="e">
        <f>_xll.qlIndexFixing($AD$5,BA134,TRUE,_xll.ohTrigger(Trigger,Trigger12M))</f>
        <v>#NUM!</v>
      </c>
      <c r="BE134" s="242">
        <f>IFERROR(_xll.qlIndexFixing($BF$1,BA134,TRUE,_xll.ohTrigger(Trigger,Trigger12M)),#N/A)</f>
        <v>1.9184089919968342E-3</v>
      </c>
    </row>
    <row r="135" spans="52:57" ht="11.25" customHeight="1" x14ac:dyDescent="0.25">
      <c r="AZ135" s="97" t="s">
        <v>197</v>
      </c>
      <c r="BA135" s="98">
        <f>_xll.qlInterestRateIndexFixingDate(Currency&amp;"ibor"&amp;Tenor,BB135,Trigger)</f>
        <v>42431</v>
      </c>
      <c r="BB135" s="98">
        <f>_xll.qlCalendarAdvance(Calendar,BB134,AZ135,"f",,Trigger)</f>
        <v>42433</v>
      </c>
      <c r="BC135" s="98">
        <f>_xll.qlInterestRateIndexMaturity(Currency&amp;"ibor"&amp;Tenor,BB135,Trigger)</f>
        <v>42800</v>
      </c>
      <c r="BD135" s="242" t="e">
        <f>_xll.qlIndexFixing($AD$5,BA135,TRUE,_xll.ohTrigger(Trigger,Trigger12M))</f>
        <v>#NUM!</v>
      </c>
      <c r="BE135" s="242">
        <f>IFERROR(_xll.qlIndexFixing($BF$1,BA135,TRUE,_xll.ohTrigger(Trigger,Trigger12M)),#N/A)</f>
        <v>1.9248362029986479E-3</v>
      </c>
    </row>
    <row r="136" spans="52:57" ht="11.25" customHeight="1" x14ac:dyDescent="0.25">
      <c r="AZ136" s="97" t="s">
        <v>197</v>
      </c>
      <c r="BA136" s="98">
        <f>_xll.qlInterestRateIndexFixingDate(Currency&amp;"ibor"&amp;Tenor,BB136,Trigger)</f>
        <v>42432</v>
      </c>
      <c r="BB136" s="98">
        <f>_xll.qlCalendarAdvance(Calendar,BB135,AZ136,"f",,Trigger)</f>
        <v>42436</v>
      </c>
      <c r="BC136" s="98">
        <f>_xll.qlInterestRateIndexMaturity(Currency&amp;"ibor"&amp;Tenor,BB136,Trigger)</f>
        <v>42801</v>
      </c>
      <c r="BD136" s="242" t="e">
        <f>_xll.qlIndexFixing($AD$5,BA136,TRUE,_xll.ohTrigger(Trigger,Trigger12M))</f>
        <v>#NUM!</v>
      </c>
      <c r="BE136" s="242">
        <f>IFERROR(_xll.qlIndexFixing($BF$1,BA136,TRUE,_xll.ohTrigger(Trigger,Trigger12M)),#N/A)</f>
        <v>1.9297897171240625E-3</v>
      </c>
    </row>
    <row r="137" spans="52:57" ht="11.25" customHeight="1" x14ac:dyDescent="0.25">
      <c r="AZ137" s="97" t="s">
        <v>197</v>
      </c>
      <c r="BA137" s="98">
        <f>_xll.qlInterestRateIndexFixingDate(Currency&amp;"ibor"&amp;Tenor,BB137,Trigger)</f>
        <v>42433</v>
      </c>
      <c r="BB137" s="98">
        <f>_xll.qlCalendarAdvance(Calendar,BB136,AZ137,"f",,Trigger)</f>
        <v>42437</v>
      </c>
      <c r="BC137" s="98">
        <f>_xll.qlInterestRateIndexMaturity(Currency&amp;"ibor"&amp;Tenor,BB137,Trigger)</f>
        <v>42802</v>
      </c>
      <c r="BD137" s="242" t="e">
        <f>_xll.qlIndexFixing($AD$5,BA137,TRUE,_xll.ohTrigger(Trigger,Trigger12M))</f>
        <v>#NUM!</v>
      </c>
      <c r="BE137" s="242">
        <f>IFERROR(_xll.qlIndexFixing($BF$1,BA137,TRUE,_xll.ohTrigger(Trigger,Trigger12M)),#N/A)</f>
        <v>1.932674720266528E-3</v>
      </c>
    </row>
    <row r="138" spans="52:57" ht="11.25" customHeight="1" x14ac:dyDescent="0.25">
      <c r="AZ138" s="97" t="s">
        <v>197</v>
      </c>
      <c r="BA138" s="98">
        <f>_xll.qlInterestRateIndexFixingDate(Currency&amp;"ibor"&amp;Tenor,BB138,Trigger)</f>
        <v>42436</v>
      </c>
      <c r="BB138" s="98">
        <f>_xll.qlCalendarAdvance(Calendar,BB137,AZ138,"f",,Trigger)</f>
        <v>42438</v>
      </c>
      <c r="BC138" s="98">
        <f>_xll.qlInterestRateIndexMaturity(Currency&amp;"ibor"&amp;Tenor,BB138,Trigger)</f>
        <v>42803</v>
      </c>
      <c r="BD138" s="242" t="e">
        <f>_xll.qlIndexFixing($AD$5,BA138,TRUE,_xll.ohTrigger(Trigger,Trigger12M))</f>
        <v>#NUM!</v>
      </c>
      <c r="BE138" s="242">
        <f>IFERROR(_xll.qlIndexFixing($BF$1,BA138,TRUE,_xll.ohTrigger(Trigger,Trigger12M)),#N/A)</f>
        <v>1.9355786060451603E-3</v>
      </c>
    </row>
    <row r="139" spans="52:57" ht="11.25" customHeight="1" x14ac:dyDescent="0.25">
      <c r="AZ139" s="97" t="s">
        <v>197</v>
      </c>
      <c r="BA139" s="98">
        <f>_xll.qlInterestRateIndexFixingDate(Currency&amp;"ibor"&amp;Tenor,BB139,Trigger)</f>
        <v>42437</v>
      </c>
      <c r="BB139" s="98">
        <f>_xll.qlCalendarAdvance(Calendar,BB138,AZ139,"f",,Trigger)</f>
        <v>42439</v>
      </c>
      <c r="BC139" s="98">
        <f>_xll.qlInterestRateIndexMaturity(Currency&amp;"ibor"&amp;Tenor,BB139,Trigger)</f>
        <v>42804</v>
      </c>
      <c r="BD139" s="242" t="e">
        <f>_xll.qlIndexFixing($AD$5,BA139,TRUE,_xll.ohTrigger(Trigger,Trigger12M))</f>
        <v>#NUM!</v>
      </c>
      <c r="BE139" s="242">
        <f>IFERROR(_xll.qlIndexFixing($BF$1,BA139,TRUE,_xll.ohTrigger(Trigger,Trigger12M)),#N/A)</f>
        <v>1.9385028695537618E-3</v>
      </c>
    </row>
    <row r="140" spans="52:57" ht="11.25" customHeight="1" x14ac:dyDescent="0.25">
      <c r="AZ140" s="97" t="s">
        <v>197</v>
      </c>
      <c r="BA140" s="98">
        <f>_xll.qlInterestRateIndexFixingDate(Currency&amp;"ibor"&amp;Tenor,BB140,Trigger)</f>
        <v>42438</v>
      </c>
      <c r="BB140" s="98">
        <f>_xll.qlCalendarAdvance(Calendar,BB139,AZ140,"f",,Trigger)</f>
        <v>42440</v>
      </c>
      <c r="BC140" s="98">
        <f>_xll.qlInterestRateIndexMaturity(Currency&amp;"ibor"&amp;Tenor,BB140,Trigger)</f>
        <v>42807</v>
      </c>
      <c r="BD140" s="242" t="e">
        <f>_xll.qlIndexFixing($AD$5,BA140,TRUE,_xll.ohTrigger(Trigger,Trigger12M))</f>
        <v>#NUM!</v>
      </c>
      <c r="BE140" s="242">
        <f>IFERROR(_xll.qlIndexFixing($BF$1,BA140,TRUE,_xll.ohTrigger(Trigger,Trigger12M)),#N/A)</f>
        <v>1.945184013315109E-3</v>
      </c>
    </row>
    <row r="141" spans="52:57" ht="11.25" customHeight="1" x14ac:dyDescent="0.25">
      <c r="AZ141" s="97" t="s">
        <v>197</v>
      </c>
      <c r="BA141" s="98">
        <f>_xll.qlInterestRateIndexFixingDate(Currency&amp;"ibor"&amp;Tenor,BB141,Trigger)</f>
        <v>42439</v>
      </c>
      <c r="BB141" s="98">
        <f>_xll.qlCalendarAdvance(Calendar,BB140,AZ141,"f",,Trigger)</f>
        <v>42443</v>
      </c>
      <c r="BC141" s="98">
        <f>_xll.qlInterestRateIndexMaturity(Currency&amp;"ibor"&amp;Tenor,BB141,Trigger)</f>
        <v>42808</v>
      </c>
      <c r="BD141" s="242" t="e">
        <f>_xll.qlIndexFixing($AD$5,BA141,TRUE,_xll.ohTrigger(Trigger,Trigger12M))</f>
        <v>#NUM!</v>
      </c>
      <c r="BE141" s="242">
        <f>IFERROR(_xll.qlIndexFixing($BF$1,BA141,TRUE,_xll.ohTrigger(Trigger,Trigger12M)),#N/A)</f>
        <v>1.9504339657732525E-3</v>
      </c>
    </row>
    <row r="142" spans="52:57" ht="11.25" customHeight="1" x14ac:dyDescent="0.25">
      <c r="AZ142" s="97" t="s">
        <v>197</v>
      </c>
      <c r="BA142" s="98">
        <f>_xll.qlInterestRateIndexFixingDate(Currency&amp;"ibor"&amp;Tenor,BB142,Trigger)</f>
        <v>42440</v>
      </c>
      <c r="BB142" s="98">
        <f>_xll.qlCalendarAdvance(Calendar,BB141,AZ142,"f",,Trigger)</f>
        <v>42444</v>
      </c>
      <c r="BC142" s="98">
        <f>_xll.qlInterestRateIndexMaturity(Currency&amp;"ibor"&amp;Tenor,BB142,Trigger)</f>
        <v>42809</v>
      </c>
      <c r="BD142" s="242" t="e">
        <f>_xll.qlIndexFixing($AD$5,BA142,TRUE,_xll.ohTrigger(Trigger,Trigger12M))</f>
        <v>#NUM!</v>
      </c>
      <c r="BE142" s="242">
        <f>IFERROR(_xll.qlIndexFixing($BF$1,BA142,TRUE,_xll.ohTrigger(Trigger,Trigger12M)),#N/A)</f>
        <v>1.9534829073522423E-3</v>
      </c>
    </row>
    <row r="143" spans="52:57" ht="11.25" customHeight="1" x14ac:dyDescent="0.25">
      <c r="AZ143" s="97" t="s">
        <v>197</v>
      </c>
      <c r="BA143" s="98">
        <f>_xll.qlInterestRateIndexFixingDate(Currency&amp;"ibor"&amp;Tenor,BB143,Trigger)</f>
        <v>42443</v>
      </c>
      <c r="BB143" s="98">
        <f>_xll.qlCalendarAdvance(Calendar,BB142,AZ143,"f",,Trigger)</f>
        <v>42445</v>
      </c>
      <c r="BC143" s="98">
        <f>_xll.qlInterestRateIndexMaturity(Currency&amp;"ibor"&amp;Tenor,BB143,Trigger)</f>
        <v>42810</v>
      </c>
      <c r="BD143" s="242" t="e">
        <f>_xll.qlIndexFixing($AD$5,BA143,TRUE,_xll.ohTrigger(Trigger,Trigger12M))</f>
        <v>#NUM!</v>
      </c>
      <c r="BE143" s="242">
        <f>IFERROR(_xll.qlIndexFixing($BF$1,BA143,TRUE,_xll.ohTrigger(Trigger,Trigger12M)),#N/A)</f>
        <v>1.9565614150381652E-3</v>
      </c>
    </row>
    <row r="144" spans="52:57" ht="11.25" customHeight="1" x14ac:dyDescent="0.25">
      <c r="AZ144" s="97" t="s">
        <v>197</v>
      </c>
      <c r="BA144" s="98">
        <f>_xll.qlInterestRateIndexFixingDate(Currency&amp;"ibor"&amp;Tenor,BB144,Trigger)</f>
        <v>42444</v>
      </c>
      <c r="BB144" s="98">
        <f>_xll.qlCalendarAdvance(Calendar,BB143,AZ144,"f",,Trigger)</f>
        <v>42446</v>
      </c>
      <c r="BC144" s="98">
        <f>_xll.qlInterestRateIndexMaturity(Currency&amp;"ibor"&amp;Tenor,BB144,Trigger)</f>
        <v>42811</v>
      </c>
      <c r="BD144" s="242" t="e">
        <f>_xll.qlIndexFixing($AD$5,BA144,TRUE,_xll.ohTrigger(Trigger,Trigger12M))</f>
        <v>#NUM!</v>
      </c>
      <c r="BE144" s="242">
        <f>IFERROR(_xll.qlIndexFixing($BF$1,BA144,TRUE,_xll.ohTrigger(Trigger,Trigger12M)),#N/A)</f>
        <v>1.9596710565341381E-3</v>
      </c>
    </row>
    <row r="145" spans="52:57" ht="11.25" customHeight="1" x14ac:dyDescent="0.25">
      <c r="AZ145" s="97" t="s">
        <v>197</v>
      </c>
      <c r="BA145" s="98">
        <f>_xll.qlInterestRateIndexFixingDate(Currency&amp;"ibor"&amp;Tenor,BB145,Trigger)</f>
        <v>42445</v>
      </c>
      <c r="BB145" s="98">
        <f>_xll.qlCalendarAdvance(Calendar,BB144,AZ145,"f",,Trigger)</f>
        <v>42447</v>
      </c>
      <c r="BC145" s="98">
        <f>_xll.qlInterestRateIndexMaturity(Currency&amp;"ibor"&amp;Tenor,BB145,Trigger)</f>
        <v>42814</v>
      </c>
      <c r="BD145" s="242" t="e">
        <f>_xll.qlIndexFixing($AD$5,BA145,TRUE,_xll.ohTrigger(Trigger,Trigger12M))</f>
        <v>#NUM!</v>
      </c>
      <c r="BE145" s="242">
        <f>IFERROR(_xll.qlIndexFixing($BF$1,BA145,TRUE,_xll.ohTrigger(Trigger,Trigger12M)),#N/A)</f>
        <v>1.9668281064617473E-3</v>
      </c>
    </row>
    <row r="146" spans="52:57" ht="11.25" customHeight="1" x14ac:dyDescent="0.25">
      <c r="AZ146" s="97" t="s">
        <v>197</v>
      </c>
      <c r="BA146" s="98">
        <f>_xll.qlInterestRateIndexFixingDate(Currency&amp;"ibor"&amp;Tenor,BB146,Trigger)</f>
        <v>42446</v>
      </c>
      <c r="BB146" s="98">
        <f>_xll.qlCalendarAdvance(Calendar,BB145,AZ146,"f",,Trigger)</f>
        <v>42450</v>
      </c>
      <c r="BC146" s="98">
        <f>_xll.qlInterestRateIndexMaturity(Currency&amp;"ibor"&amp;Tenor,BB146,Trigger)</f>
        <v>42815</v>
      </c>
      <c r="BD146" s="242" t="e">
        <f>_xll.qlIndexFixing($AD$5,BA146,TRUE,_xll.ohTrigger(Trigger,Trigger12M))</f>
        <v>#NUM!</v>
      </c>
      <c r="BE146" s="242">
        <f>IFERROR(_xll.qlIndexFixing($BF$1,BA146,TRUE,_xll.ohTrigger(Trigger,Trigger12M)),#N/A)</f>
        <v>1.9724526778207713E-3</v>
      </c>
    </row>
    <row r="147" spans="52:57" ht="11.25" customHeight="1" x14ac:dyDescent="0.25">
      <c r="AZ147" s="97" t="s">
        <v>197</v>
      </c>
      <c r="BA147" s="98">
        <f>_xll.qlInterestRateIndexFixingDate(Currency&amp;"ibor"&amp;Tenor,BB147,Trigger)</f>
        <v>42447</v>
      </c>
      <c r="BB147" s="98">
        <f>_xll.qlCalendarAdvance(Calendar,BB146,AZ147,"f",,Trigger)</f>
        <v>42451</v>
      </c>
      <c r="BC147" s="98">
        <f>_xll.qlInterestRateIndexMaturity(Currency&amp;"ibor"&amp;Tenor,BB147,Trigger)</f>
        <v>42816</v>
      </c>
      <c r="BD147" s="242" t="e">
        <f>_xll.qlIndexFixing($AD$5,BA147,TRUE,_xll.ohTrigger(Trigger,Trigger12M))</f>
        <v>#NUM!</v>
      </c>
      <c r="BE147" s="242">
        <f>IFERROR(_xll.qlIndexFixing($BF$1,BA147,TRUE,_xll.ohTrigger(Trigger,Trigger12M)),#N/A)</f>
        <v>1.975741867064592E-3</v>
      </c>
    </row>
    <row r="148" spans="52:57" ht="11.25" customHeight="1" x14ac:dyDescent="0.25">
      <c r="AZ148" s="97" t="s">
        <v>197</v>
      </c>
      <c r="BA148" s="98">
        <f>_xll.qlInterestRateIndexFixingDate(Currency&amp;"ibor"&amp;Tenor,BB148,Trigger)</f>
        <v>42450</v>
      </c>
      <c r="BB148" s="98">
        <f>_xll.qlCalendarAdvance(Calendar,BB147,AZ148,"f",,Trigger)</f>
        <v>42452</v>
      </c>
      <c r="BC148" s="98">
        <f>_xll.qlInterestRateIndexMaturity(Currency&amp;"ibor"&amp;Tenor,BB148,Trigger)</f>
        <v>42817</v>
      </c>
      <c r="BD148" s="242" t="e">
        <f>_xll.qlIndexFixing($AD$5,BA148,TRUE,_xll.ohTrigger(Trigger,Trigger12M))</f>
        <v>#NUM!</v>
      </c>
      <c r="BE148" s="242">
        <f>IFERROR(_xll.qlIndexFixing($BF$1,BA148,TRUE,_xll.ohTrigger(Trigger,Trigger12M)),#N/A)</f>
        <v>1.9790718142378276E-3</v>
      </c>
    </row>
    <row r="149" spans="52:57" ht="11.25" customHeight="1" x14ac:dyDescent="0.25">
      <c r="AZ149" s="97" t="s">
        <v>197</v>
      </c>
      <c r="BA149" s="98">
        <f>_xll.qlInterestRateIndexFixingDate(Currency&amp;"ibor"&amp;Tenor,BB149,Trigger)</f>
        <v>42451</v>
      </c>
      <c r="BB149" s="98">
        <f>_xll.qlCalendarAdvance(Calendar,BB148,AZ149,"f",,Trigger)</f>
        <v>42453</v>
      </c>
      <c r="BC149" s="98">
        <f>_xll.qlInterestRateIndexMaturity(Currency&amp;"ibor"&amp;Tenor,BB149,Trigger)</f>
        <v>42818</v>
      </c>
      <c r="BD149" s="242" t="e">
        <f>_xll.qlIndexFixing($AD$5,BA149,TRUE,_xll.ohTrigger(Trigger,Trigger12M))</f>
        <v>#NUM!</v>
      </c>
      <c r="BE149" s="242">
        <f>IFERROR(_xll.qlIndexFixing($BF$1,BA149,TRUE,_xll.ohTrigger(Trigger,Trigger12M)),#N/A)</f>
        <v>1.9824441596844487E-3</v>
      </c>
    </row>
    <row r="150" spans="52:57" ht="11.25" customHeight="1" x14ac:dyDescent="0.25">
      <c r="AZ150" s="97" t="s">
        <v>197</v>
      </c>
      <c r="BA150" s="98">
        <f>_xll.qlInterestRateIndexFixingDate(Currency&amp;"ibor"&amp;Tenor,BB150,Trigger)</f>
        <v>42452</v>
      </c>
      <c r="BB150" s="98">
        <f>_xll.qlCalendarAdvance(Calendar,BB149,AZ150,"f",,Trigger)</f>
        <v>42458</v>
      </c>
      <c r="BC150" s="98">
        <f>_xll.qlInterestRateIndexMaturity(Currency&amp;"ibor"&amp;Tenor,BB150,Trigger)</f>
        <v>42823</v>
      </c>
      <c r="BD150" s="242" t="e">
        <f>_xll.qlIndexFixing($AD$5,BA150,TRUE,_xll.ohTrigger(Trigger,Trigger12M))</f>
        <v>#NUM!</v>
      </c>
      <c r="BE150" s="242">
        <f>IFERROR(_xll.qlIndexFixing($BF$1,BA150,TRUE,_xll.ohTrigger(Trigger,Trigger12M)),#N/A)</f>
        <v>1.9999999997273037E-3</v>
      </c>
    </row>
    <row r="151" spans="52:57" ht="11.25" customHeight="1" x14ac:dyDescent="0.25">
      <c r="AZ151" s="97" t="s">
        <v>197</v>
      </c>
      <c r="BA151" s="98">
        <f>_xll.qlInterestRateIndexFixingDate(Currency&amp;"ibor"&amp;Tenor,BB151,Trigger)</f>
        <v>42453</v>
      </c>
      <c r="BB151" s="98">
        <f>_xll.qlCalendarAdvance(Calendar,BB150,AZ151,"f",,Trigger)</f>
        <v>42459</v>
      </c>
      <c r="BC151" s="98">
        <f>_xll.qlInterestRateIndexMaturity(Currency&amp;"ibor"&amp;Tenor,BB151,Trigger)</f>
        <v>42824</v>
      </c>
      <c r="BD151" s="242" t="e">
        <f>_xll.qlIndexFixing($AD$5,BA151,TRUE,_xll.ohTrigger(Trigger,Trigger12M))</f>
        <v>#NUM!</v>
      </c>
      <c r="BE151" s="242">
        <f>IFERROR(_xll.qlIndexFixing($BF$1,BA151,TRUE,_xll.ohTrigger(Trigger,Trigger12M)),#N/A)</f>
        <v>2.0036610333554494E-3</v>
      </c>
    </row>
    <row r="152" spans="52:57" ht="11.25" customHeight="1" x14ac:dyDescent="0.25">
      <c r="AZ152" s="97" t="s">
        <v>197</v>
      </c>
      <c r="BA152" s="98">
        <f>_xll.qlInterestRateIndexFixingDate(Currency&amp;"ibor"&amp;Tenor,BB152,Trigger)</f>
        <v>42458</v>
      </c>
      <c r="BB152" s="98">
        <f>_xll.qlCalendarAdvance(Calendar,BB151,AZ152,"f",,Trigger)</f>
        <v>42460</v>
      </c>
      <c r="BC152" s="98">
        <f>_xll.qlInterestRateIndexMaturity(Currency&amp;"ibor"&amp;Tenor,BB152,Trigger)</f>
        <v>42825</v>
      </c>
      <c r="BD152" s="242" t="e">
        <f>_xll.qlIndexFixing($AD$5,BA152,TRUE,_xll.ohTrigger(Trigger,Trigger12M))</f>
        <v>#NUM!</v>
      </c>
      <c r="BE152" s="242">
        <f>IFERROR(_xll.qlIndexFixing($BF$1,BA152,TRUE,_xll.ohTrigger(Trigger,Trigger12M)),#N/A)</f>
        <v>2.0073718480084859E-3</v>
      </c>
    </row>
    <row r="153" spans="52:57" ht="11.25" customHeight="1" x14ac:dyDescent="0.25">
      <c r="AZ153" s="97" t="s">
        <v>197</v>
      </c>
      <c r="BA153" s="98">
        <f>_xll.qlInterestRateIndexFixingDate(Currency&amp;"ibor"&amp;Tenor,BB153,Trigger)</f>
        <v>42459</v>
      </c>
      <c r="BB153" s="98">
        <f>_xll.qlCalendarAdvance(Calendar,BB152,AZ153,"f",,Trigger)</f>
        <v>42461</v>
      </c>
      <c r="BC153" s="98">
        <f>_xll.qlInterestRateIndexMaturity(Currency&amp;"ibor"&amp;Tenor,BB153,Trigger)</f>
        <v>42828</v>
      </c>
      <c r="BD153" s="242" t="e">
        <f>_xll.qlIndexFixing($AD$5,BA153,TRUE,_xll.ohTrigger(Trigger,Trigger12M))</f>
        <v>#NUM!</v>
      </c>
      <c r="BE153" s="242">
        <f>IFERROR(_xll.qlIndexFixing($BF$1,BA153,TRUE,_xll.ohTrigger(Trigger,Trigger12M)),#N/A)</f>
        <v>2.0160927225596919E-3</v>
      </c>
    </row>
    <row r="154" spans="52:57" ht="11.25" customHeight="1" x14ac:dyDescent="0.25">
      <c r="AZ154" s="97" t="s">
        <v>197</v>
      </c>
      <c r="BA154" s="98">
        <f>_xll.qlInterestRateIndexFixingDate(Currency&amp;"ibor"&amp;Tenor,BB154,Trigger)</f>
        <v>42460</v>
      </c>
      <c r="BB154" s="98">
        <f>_xll.qlCalendarAdvance(Calendar,BB153,AZ154,"f",,Trigger)</f>
        <v>42464</v>
      </c>
      <c r="BC154" s="98">
        <f>_xll.qlInterestRateIndexMaturity(Currency&amp;"ibor"&amp;Tenor,BB154,Trigger)</f>
        <v>42829</v>
      </c>
      <c r="BD154" s="242" t="e">
        <f>_xll.qlIndexFixing($AD$5,BA154,TRUE,_xll.ohTrigger(Trigger,Trigger12M))</f>
        <v>#NUM!</v>
      </c>
      <c r="BE154" s="242">
        <f>IFERROR(_xll.qlIndexFixing($BF$1,BA154,TRUE,_xll.ohTrigger(Trigger,Trigger12M)),#N/A)</f>
        <v>2.0226587245406754E-3</v>
      </c>
    </row>
    <row r="155" spans="52:57" ht="11.25" customHeight="1" x14ac:dyDescent="0.25">
      <c r="AZ155" s="97" t="s">
        <v>197</v>
      </c>
      <c r="BA155" s="98">
        <f>_xll.qlInterestRateIndexFixingDate(Currency&amp;"ibor"&amp;Tenor,BB155,Trigger)</f>
        <v>42461</v>
      </c>
      <c r="BB155" s="98">
        <f>_xll.qlCalendarAdvance(Calendar,BB154,AZ155,"f",,Trigger)</f>
        <v>42465</v>
      </c>
      <c r="BC155" s="98">
        <f>_xll.qlInterestRateIndexMaturity(Currency&amp;"ibor"&amp;Tenor,BB155,Trigger)</f>
        <v>42830</v>
      </c>
      <c r="BD155" s="242" t="e">
        <f>_xll.qlIndexFixing($AD$5,BA155,TRUE,_xll.ohTrigger(Trigger,Trigger12M))</f>
        <v>#NUM!</v>
      </c>
      <c r="BE155" s="242">
        <f>IFERROR(_xll.qlIndexFixing($BF$1,BA155,TRUE,_xll.ohTrigger(Trigger,Trigger12M)),#N/A)</f>
        <v>2.0265776260173199E-3</v>
      </c>
    </row>
    <row r="156" spans="52:57" ht="11.25" customHeight="1" x14ac:dyDescent="0.25">
      <c r="AZ156" s="97" t="s">
        <v>197</v>
      </c>
      <c r="BA156" s="98">
        <f>_xll.qlInterestRateIndexFixingDate(Currency&amp;"ibor"&amp;Tenor,BB156,Trigger)</f>
        <v>42464</v>
      </c>
      <c r="BB156" s="98">
        <f>_xll.qlCalendarAdvance(Calendar,BB155,AZ156,"f",,Trigger)</f>
        <v>42466</v>
      </c>
      <c r="BC156" s="98">
        <f>_xll.qlInterestRateIndexMaturity(Currency&amp;"ibor"&amp;Tenor,BB156,Trigger)</f>
        <v>42831</v>
      </c>
      <c r="BD156" s="242" t="e">
        <f>_xll.qlIndexFixing($AD$5,BA156,TRUE,_xll.ohTrigger(Trigger,Trigger12M))</f>
        <v>#NUM!</v>
      </c>
      <c r="BE156" s="242">
        <f>IFERROR(_xll.qlIndexFixing($BF$1,BA156,TRUE,_xll.ohTrigger(Trigger,Trigger12M)),#N/A)</f>
        <v>2.0305298419467498E-3</v>
      </c>
    </row>
    <row r="157" spans="52:57" ht="11.25" customHeight="1" x14ac:dyDescent="0.25">
      <c r="AZ157" s="97" t="s">
        <v>197</v>
      </c>
      <c r="BA157" s="98">
        <f>_xll.qlInterestRateIndexFixingDate(Currency&amp;"ibor"&amp;Tenor,BB157,Trigger)</f>
        <v>42465</v>
      </c>
      <c r="BB157" s="98">
        <f>_xll.qlCalendarAdvance(Calendar,BB156,AZ157,"f",,Trigger)</f>
        <v>42467</v>
      </c>
      <c r="BC157" s="98">
        <f>_xll.qlInterestRateIndexMaturity(Currency&amp;"ibor"&amp;Tenor,BB157,Trigger)</f>
        <v>42832</v>
      </c>
      <c r="BD157" s="242" t="e">
        <f>_xll.qlIndexFixing($AD$5,BA157,TRUE,_xll.ohTrigger(Trigger,Trigger12M))</f>
        <v>#NUM!</v>
      </c>
      <c r="BE157" s="242">
        <f>IFERROR(_xll.qlIndexFixing($BF$1,BA157,TRUE,_xll.ohTrigger(Trigger,Trigger12M)),#N/A)</f>
        <v>2.0345125582665576E-3</v>
      </c>
    </row>
    <row r="158" spans="52:57" ht="11.25" customHeight="1" x14ac:dyDescent="0.25">
      <c r="AZ158" s="97" t="s">
        <v>197</v>
      </c>
      <c r="BA158" s="98">
        <f>_xll.qlInterestRateIndexFixingDate(Currency&amp;"ibor"&amp;Tenor,BB158,Trigger)</f>
        <v>42466</v>
      </c>
      <c r="BB158" s="98">
        <f>_xll.qlCalendarAdvance(Calendar,BB157,AZ158,"f",,Trigger)</f>
        <v>42468</v>
      </c>
      <c r="BC158" s="98">
        <f>_xll.qlInterestRateIndexMaturity(Currency&amp;"ibor"&amp;Tenor,BB158,Trigger)</f>
        <v>42835</v>
      </c>
      <c r="BD158" s="242" t="e">
        <f>_xll.qlIndexFixing($AD$5,BA158,TRUE,_xll.ohTrigger(Trigger,Trigger12M))</f>
        <v>#NUM!</v>
      </c>
      <c r="BE158" s="242">
        <f>IFERROR(_xll.qlIndexFixing($BF$1,BA158,TRUE,_xll.ohTrigger(Trigger,Trigger12M)),#N/A)</f>
        <v>2.0437689688771916E-3</v>
      </c>
    </row>
    <row r="159" spans="52:57" ht="11.25" customHeight="1" x14ac:dyDescent="0.25">
      <c r="AZ159" s="97" t="s">
        <v>197</v>
      </c>
      <c r="BA159" s="98">
        <f>_xll.qlInterestRateIndexFixingDate(Currency&amp;"ibor"&amp;Tenor,BB159,Trigger)</f>
        <v>42467</v>
      </c>
      <c r="BB159" s="98">
        <f>_xll.qlCalendarAdvance(Calendar,BB158,AZ159,"f",,Trigger)</f>
        <v>42471</v>
      </c>
      <c r="BC159" s="98">
        <f>_xll.qlInterestRateIndexMaturity(Currency&amp;"ibor"&amp;Tenor,BB159,Trigger)</f>
        <v>42836</v>
      </c>
      <c r="BD159" s="242" t="e">
        <f>_xll.qlIndexFixing($AD$5,BA159,TRUE,_xll.ohTrigger(Trigger,Trigger12M))</f>
        <v>#NUM!</v>
      </c>
      <c r="BE159" s="242">
        <f>IFERROR(_xll.qlIndexFixing($BF$1,BA159,TRUE,_xll.ohTrigger(Trigger,Trigger12M)),#N/A)</f>
        <v>2.0506914497286132E-3</v>
      </c>
    </row>
    <row r="160" spans="52:57" ht="11.25" customHeight="1" x14ac:dyDescent="0.25">
      <c r="AZ160" s="97" t="s">
        <v>197</v>
      </c>
      <c r="BA160" s="98">
        <f>_xll.qlInterestRateIndexFixingDate(Currency&amp;"ibor"&amp;Tenor,BB160,Trigger)</f>
        <v>42468</v>
      </c>
      <c r="BB160" s="98">
        <f>_xll.qlCalendarAdvance(Calendar,BB159,AZ160,"f",,Trigger)</f>
        <v>42472</v>
      </c>
      <c r="BC160" s="98">
        <f>_xll.qlInterestRateIndexMaturity(Currency&amp;"ibor"&amp;Tenor,BB160,Trigger)</f>
        <v>42837</v>
      </c>
      <c r="BD160" s="242" t="e">
        <f>_xll.qlIndexFixing($AD$5,BA160,TRUE,_xll.ohTrigger(Trigger,Trigger12M))</f>
        <v>#NUM!</v>
      </c>
      <c r="BE160" s="242">
        <f>IFERROR(_xll.qlIndexFixing($BF$1,BA160,TRUE,_xll.ohTrigger(Trigger,Trigger12M)),#N/A)</f>
        <v>2.0547837605708096E-3</v>
      </c>
    </row>
    <row r="161" spans="52:57" ht="11.25" customHeight="1" x14ac:dyDescent="0.25">
      <c r="AZ161" s="97" t="s">
        <v>197</v>
      </c>
      <c r="BA161" s="98">
        <f>_xll.qlInterestRateIndexFixingDate(Currency&amp;"ibor"&amp;Tenor,BB161,Trigger)</f>
        <v>42471</v>
      </c>
      <c r="BB161" s="98">
        <f>_xll.qlCalendarAdvance(Calendar,BB160,AZ161,"f",,Trigger)</f>
        <v>42473</v>
      </c>
      <c r="BC161" s="98">
        <f>_xll.qlInterestRateIndexMaturity(Currency&amp;"ibor"&amp;Tenor,BB161,Trigger)</f>
        <v>42838</v>
      </c>
      <c r="BD161" s="242" t="e">
        <f>_xll.qlIndexFixing($AD$5,BA161,TRUE,_xll.ohTrigger(Trigger,Trigger12M))</f>
        <v>#NUM!</v>
      </c>
      <c r="BE161" s="242">
        <f>IFERROR(_xll.qlIndexFixing($BF$1,BA161,TRUE,_xll.ohTrigger(Trigger,Trigger12M)),#N/A)</f>
        <v>2.0588892695149051E-3</v>
      </c>
    </row>
    <row r="162" spans="52:57" ht="11.25" customHeight="1" x14ac:dyDescent="0.25">
      <c r="AZ162" s="97" t="s">
        <v>197</v>
      </c>
      <c r="BA162" s="98">
        <f>_xll.qlInterestRateIndexFixingDate(Currency&amp;"ibor"&amp;Tenor,BB162,Trigger)</f>
        <v>42472</v>
      </c>
      <c r="BB162" s="98">
        <f>_xll.qlCalendarAdvance(Calendar,BB161,AZ162,"f",,Trigger)</f>
        <v>42474</v>
      </c>
      <c r="BC162" s="98">
        <f>_xll.qlInterestRateIndexMaturity(Currency&amp;"ibor"&amp;Tenor,BB162,Trigger)</f>
        <v>42843</v>
      </c>
      <c r="BD162" s="242" t="e">
        <f>_xll.qlIndexFixing($AD$5,BA162,TRUE,_xll.ohTrigger(Trigger,Trigger12M))</f>
        <v>#NUM!</v>
      </c>
      <c r="BE162" s="242">
        <f>IFERROR(_xll.qlIndexFixing($BF$1,BA162,TRUE,_xll.ohTrigger(Trigger,Trigger12M)),#N/A)</f>
        <v>2.0734810050888727E-3</v>
      </c>
    </row>
    <row r="163" spans="52:57" ht="11.25" customHeight="1" x14ac:dyDescent="0.25">
      <c r="AZ163" s="97" t="s">
        <v>197</v>
      </c>
      <c r="BA163" s="98">
        <f>_xll.qlInterestRateIndexFixingDate(Currency&amp;"ibor"&amp;Tenor,BB163,Trigger)</f>
        <v>42473</v>
      </c>
      <c r="BB163" s="98">
        <f>_xll.qlCalendarAdvance(Calendar,BB162,AZ163,"f",,Trigger)</f>
        <v>42475</v>
      </c>
      <c r="BC163" s="98">
        <f>_xll.qlInterestRateIndexMaturity(Currency&amp;"ibor"&amp;Tenor,BB163,Trigger)</f>
        <v>42843</v>
      </c>
      <c r="BD163" s="242" t="e">
        <f>_xll.qlIndexFixing($AD$5,BA163,TRUE,_xll.ohTrigger(Trigger,Trigger12M))</f>
        <v>#NUM!</v>
      </c>
      <c r="BE163" s="242">
        <f>IFERROR(_xll.qlIndexFixing($BF$1,BA163,TRUE,_xll.ohTrigger(Trigger,Trigger12M)),#N/A)</f>
        <v>2.0749757418865649E-3</v>
      </c>
    </row>
    <row r="164" spans="52:57" ht="11.25" customHeight="1" x14ac:dyDescent="0.25">
      <c r="AZ164" s="97" t="s">
        <v>197</v>
      </c>
      <c r="BA164" s="98">
        <f>_xll.qlInterestRateIndexFixingDate(Currency&amp;"ibor"&amp;Tenor,BB164,Trigger)</f>
        <v>42474</v>
      </c>
      <c r="BB164" s="98">
        <f>_xll.qlCalendarAdvance(Calendar,BB163,AZ164,"f",,Trigger)</f>
        <v>42478</v>
      </c>
      <c r="BC164" s="98">
        <f>_xll.qlInterestRateIndexMaturity(Currency&amp;"ibor"&amp;Tenor,BB164,Trigger)</f>
        <v>42843</v>
      </c>
      <c r="BD164" s="242" t="e">
        <f>_xll.qlIndexFixing($AD$5,BA164,TRUE,_xll.ohTrigger(Trigger,Trigger12M))</f>
        <v>#NUM!</v>
      </c>
      <c r="BE164" s="242">
        <f>IFERROR(_xll.qlIndexFixing($BF$1,BA164,TRUE,_xll.ohTrigger(Trigger,Trigger12M)),#N/A)</f>
        <v>2.0795107208368907E-3</v>
      </c>
    </row>
    <row r="165" spans="52:57" ht="11.25" customHeight="1" x14ac:dyDescent="0.25">
      <c r="AZ165" s="97" t="s">
        <v>197</v>
      </c>
      <c r="BA165" s="98">
        <f>_xll.qlInterestRateIndexFixingDate(Currency&amp;"ibor"&amp;Tenor,BB165,Trigger)</f>
        <v>42475</v>
      </c>
      <c r="BB165" s="98">
        <f>_xll.qlCalendarAdvance(Calendar,BB164,AZ165,"f",,Trigger)</f>
        <v>42479</v>
      </c>
      <c r="BC165" s="98">
        <f>_xll.qlInterestRateIndexMaturity(Currency&amp;"ibor"&amp;Tenor,BB165,Trigger)</f>
        <v>42844</v>
      </c>
      <c r="BD165" s="242" t="e">
        <f>_xll.qlIndexFixing($AD$5,BA165,TRUE,_xll.ohTrigger(Trigger,Trigger12M))</f>
        <v>#NUM!</v>
      </c>
      <c r="BE165" s="242">
        <f>IFERROR(_xll.qlIndexFixing($BF$1,BA165,TRUE,_xll.ohTrigger(Trigger,Trigger12M)),#N/A)</f>
        <v>2.0836327007390633E-3</v>
      </c>
    </row>
    <row r="166" spans="52:57" ht="11.25" customHeight="1" x14ac:dyDescent="0.25">
      <c r="AZ166" s="97" t="s">
        <v>197</v>
      </c>
      <c r="BA166" s="98">
        <f>_xll.qlInterestRateIndexFixingDate(Currency&amp;"ibor"&amp;Tenor,BB166,Trigger)</f>
        <v>42478</v>
      </c>
      <c r="BB166" s="98">
        <f>_xll.qlCalendarAdvance(Calendar,BB165,AZ166,"f",,Trigger)</f>
        <v>42480</v>
      </c>
      <c r="BC166" s="98">
        <f>_xll.qlInterestRateIndexMaturity(Currency&amp;"ibor"&amp;Tenor,BB166,Trigger)</f>
        <v>42845</v>
      </c>
      <c r="BD166" s="242" t="e">
        <f>_xll.qlIndexFixing($AD$5,BA166,TRUE,_xll.ohTrigger(Trigger,Trigger12M))</f>
        <v>#NUM!</v>
      </c>
      <c r="BE166" s="242">
        <f>IFERROR(_xll.qlIndexFixing($BF$1,BA166,TRUE,_xll.ohTrigger(Trigger,Trigger12M)),#N/A)</f>
        <v>2.0877467870567099E-3</v>
      </c>
    </row>
    <row r="167" spans="52:57" ht="11.25" customHeight="1" x14ac:dyDescent="0.25">
      <c r="AZ167" s="97" t="s">
        <v>197</v>
      </c>
      <c r="BA167" s="98">
        <f>_xll.qlInterestRateIndexFixingDate(Currency&amp;"ibor"&amp;Tenor,BB167,Trigger)</f>
        <v>42479</v>
      </c>
      <c r="BB167" s="98">
        <f>_xll.qlCalendarAdvance(Calendar,BB166,AZ167,"f",,Trigger)</f>
        <v>42481</v>
      </c>
      <c r="BC167" s="98">
        <f>_xll.qlInterestRateIndexMaturity(Currency&amp;"ibor"&amp;Tenor,BB167,Trigger)</f>
        <v>42846</v>
      </c>
      <c r="BD167" s="242" t="e">
        <f>_xll.qlIndexFixing($AD$5,BA167,TRUE,_xll.ohTrigger(Trigger,Trigger12M))</f>
        <v>#NUM!</v>
      </c>
      <c r="BE167" s="242">
        <f>IFERROR(_xll.qlIndexFixing($BF$1,BA167,TRUE,_xll.ohTrigger(Trigger,Trigger12M)),#N/A)</f>
        <v>2.0918498870600324E-3</v>
      </c>
    </row>
    <row r="168" spans="52:57" ht="11.25" customHeight="1" x14ac:dyDescent="0.25">
      <c r="AZ168" s="97" t="s">
        <v>197</v>
      </c>
      <c r="BA168" s="98">
        <f>_xll.qlInterestRateIndexFixingDate(Currency&amp;"ibor"&amp;Tenor,BB168,Trigger)</f>
        <v>42480</v>
      </c>
      <c r="BB168" s="98">
        <f>_xll.qlCalendarAdvance(Calendar,BB167,AZ168,"f",,Trigger)</f>
        <v>42482</v>
      </c>
      <c r="BC168" s="98">
        <f>_xll.qlInterestRateIndexMaturity(Currency&amp;"ibor"&amp;Tenor,BB168,Trigger)</f>
        <v>42849</v>
      </c>
      <c r="BD168" s="242" t="e">
        <f>_xll.qlIndexFixing($AD$5,BA168,TRUE,_xll.ohTrigger(Trigger,Trigger12M))</f>
        <v>#NUM!</v>
      </c>
      <c r="BE168" s="242">
        <f>IFERROR(_xll.qlIndexFixing($BF$1,BA168,TRUE,_xll.ohTrigger(Trigger,Trigger12M)),#N/A)</f>
        <v>2.1008967182180806E-3</v>
      </c>
    </row>
    <row r="169" spans="52:57" ht="11.25" customHeight="1" x14ac:dyDescent="0.25">
      <c r="AZ169" s="97" t="s">
        <v>197</v>
      </c>
      <c r="BA169" s="98">
        <f>_xll.qlInterestRateIndexFixingDate(Currency&amp;"ibor"&amp;Tenor,BB169,Trigger)</f>
        <v>42481</v>
      </c>
      <c r="BB169" s="98">
        <f>_xll.qlCalendarAdvance(Calendar,BB168,AZ169,"f",,Trigger)</f>
        <v>42485</v>
      </c>
      <c r="BC169" s="98">
        <f>_xll.qlInterestRateIndexMaturity(Currency&amp;"ibor"&amp;Tenor,BB169,Trigger)</f>
        <v>42850</v>
      </c>
      <c r="BD169" s="242" t="e">
        <f>_xll.qlIndexFixing($AD$5,BA169,TRUE,_xll.ohTrigger(Trigger,Trigger12M))</f>
        <v>#NUM!</v>
      </c>
      <c r="BE169" s="242">
        <f>IFERROR(_xll.qlIndexFixing($BF$1,BA169,TRUE,_xll.ohTrigger(Trigger,Trigger12M)),#N/A)</f>
        <v>2.1080898725240548E-3</v>
      </c>
    </row>
    <row r="170" spans="52:57" ht="11.25" customHeight="1" x14ac:dyDescent="0.25">
      <c r="AZ170" s="97" t="s">
        <v>197</v>
      </c>
      <c r="BA170" s="98">
        <f>_xll.qlInterestRateIndexFixingDate(Currency&amp;"ibor"&amp;Tenor,BB170,Trigger)</f>
        <v>42482</v>
      </c>
      <c r="BB170" s="98">
        <f>_xll.qlCalendarAdvance(Calendar,BB169,AZ170,"f",,Trigger)</f>
        <v>42486</v>
      </c>
      <c r="BC170" s="98">
        <f>_xll.qlInterestRateIndexMaturity(Currency&amp;"ibor"&amp;Tenor,BB170,Trigger)</f>
        <v>42851</v>
      </c>
      <c r="BD170" s="242" t="e">
        <f>_xll.qlIndexFixing($AD$5,BA170,TRUE,_xll.ohTrigger(Trigger,Trigger12M))</f>
        <v>#NUM!</v>
      </c>
      <c r="BE170" s="242">
        <f>IFERROR(_xll.qlIndexFixing($BF$1,BA170,TRUE,_xll.ohTrigger(Trigger,Trigger12M)),#N/A)</f>
        <v>2.1120909532022251E-3</v>
      </c>
    </row>
    <row r="171" spans="52:57" ht="11.25" customHeight="1" x14ac:dyDescent="0.25">
      <c r="AZ171" s="97" t="s">
        <v>197</v>
      </c>
      <c r="BA171" s="98">
        <f>_xll.qlInterestRateIndexFixingDate(Currency&amp;"ibor"&amp;Tenor,BB171,Trigger)</f>
        <v>42485</v>
      </c>
      <c r="BB171" s="98">
        <f>_xll.qlCalendarAdvance(Calendar,BB170,AZ171,"f",,Trigger)</f>
        <v>42487</v>
      </c>
      <c r="BC171" s="98">
        <f>_xll.qlInterestRateIndexMaturity(Currency&amp;"ibor"&amp;Tenor,BB171,Trigger)</f>
        <v>42852</v>
      </c>
      <c r="BD171" s="242" t="e">
        <f>_xll.qlIndexFixing($AD$5,BA171,TRUE,_xll.ohTrigger(Trigger,Trigger12M))</f>
        <v>#NUM!</v>
      </c>
      <c r="BE171" s="242">
        <f>IFERROR(_xll.qlIndexFixing($BF$1,BA171,TRUE,_xll.ohTrigger(Trigger,Trigger12M)),#N/A)</f>
        <v>2.1160620731061506E-3</v>
      </c>
    </row>
    <row r="172" spans="52:57" ht="11.25" customHeight="1" x14ac:dyDescent="0.25">
      <c r="AZ172" s="97" t="s">
        <v>197</v>
      </c>
      <c r="BA172" s="98">
        <f>_xll.qlInterestRateIndexFixingDate(Currency&amp;"ibor"&amp;Tenor,BB172,Trigger)</f>
        <v>42486</v>
      </c>
      <c r="BB172" s="98">
        <f>_xll.qlCalendarAdvance(Calendar,BB171,AZ172,"f",,Trigger)</f>
        <v>42488</v>
      </c>
      <c r="BC172" s="98">
        <f>_xll.qlInterestRateIndexMaturity(Currency&amp;"ibor"&amp;Tenor,BB172,Trigger)</f>
        <v>42853</v>
      </c>
      <c r="BD172" s="242" t="e">
        <f>_xll.qlIndexFixing($AD$5,BA172,TRUE,_xll.ohTrigger(Trigger,Trigger12M))</f>
        <v>#NUM!</v>
      </c>
      <c r="BE172" s="242">
        <f>IFERROR(_xll.qlIndexFixing($BF$1,BA172,TRUE,_xll.ohTrigger(Trigger,Trigger12M)),#N/A)</f>
        <v>2.1200000001479185E-3</v>
      </c>
    </row>
    <row r="173" spans="52:57" ht="11.25" customHeight="1" x14ac:dyDescent="0.25">
      <c r="AZ173" s="97" t="s">
        <v>197</v>
      </c>
      <c r="BA173" s="98">
        <f>_xll.qlInterestRateIndexFixingDate(Currency&amp;"ibor"&amp;Tenor,BB173,Trigger)</f>
        <v>42487</v>
      </c>
      <c r="BB173" s="98">
        <f>_xll.qlCalendarAdvance(Calendar,BB172,AZ173,"f",,Trigger)</f>
        <v>42489</v>
      </c>
      <c r="BC173" s="98">
        <f>_xll.qlInterestRateIndexMaturity(Currency&amp;"ibor"&amp;Tenor,BB173,Trigger)</f>
        <v>42853</v>
      </c>
      <c r="BD173" s="242" t="e">
        <f>_xll.qlIndexFixing($AD$5,BA173,TRUE,_xll.ohTrigger(Trigger,Trigger12M))</f>
        <v>#NUM!</v>
      </c>
      <c r="BE173" s="242">
        <f>IFERROR(_xll.qlIndexFixing($BF$1,BA173,TRUE,_xll.ohTrigger(Trigger,Trigger12M)),#N/A)</f>
        <v>2.121637503253223E-3</v>
      </c>
    </row>
    <row r="174" spans="52:57" ht="11.25" customHeight="1" x14ac:dyDescent="0.25">
      <c r="AZ174" s="97" t="s">
        <v>197</v>
      </c>
      <c r="BA174" s="98">
        <f>_xll.qlInterestRateIndexFixingDate(Currency&amp;"ibor"&amp;Tenor,BB174,Trigger)</f>
        <v>42488</v>
      </c>
      <c r="BB174" s="98">
        <f>_xll.qlCalendarAdvance(Calendar,BB173,AZ174,"f",,Trigger)</f>
        <v>42492</v>
      </c>
      <c r="BC174" s="98">
        <f>_xll.qlInterestRateIndexMaturity(Currency&amp;"ibor"&amp;Tenor,BB174,Trigger)</f>
        <v>42857</v>
      </c>
      <c r="BD174" s="242" t="e">
        <f>_xll.qlIndexFixing($AD$5,BA174,TRUE,_xll.ohTrigger(Trigger,Trigger12M))</f>
        <v>#NUM!</v>
      </c>
      <c r="BE174" s="242">
        <f>IFERROR(_xll.qlIndexFixing($BF$1,BA174,TRUE,_xll.ohTrigger(Trigger,Trigger12M)),#N/A)</f>
        <v>2.1354140093487743E-3</v>
      </c>
    </row>
    <row r="175" spans="52:57" ht="11.25" customHeight="1" x14ac:dyDescent="0.25">
      <c r="AZ175" s="97" t="s">
        <v>197</v>
      </c>
      <c r="BA175" s="98">
        <f>_xll.qlInterestRateIndexFixingDate(Currency&amp;"ibor"&amp;Tenor,BB175,Trigger)</f>
        <v>42489</v>
      </c>
      <c r="BB175" s="98">
        <f>_xll.qlCalendarAdvance(Calendar,BB174,AZ175,"f",,Trigger)</f>
        <v>42493</v>
      </c>
      <c r="BC175" s="98">
        <f>_xll.qlInterestRateIndexMaturity(Currency&amp;"ibor"&amp;Tenor,BB175,Trigger)</f>
        <v>42858</v>
      </c>
      <c r="BD175" s="242" t="e">
        <f>_xll.qlIndexFixing($AD$5,BA175,TRUE,_xll.ohTrigger(Trigger,Trigger12M))</f>
        <v>#NUM!</v>
      </c>
      <c r="BE175" s="242">
        <f>IFERROR(_xll.qlIndexFixing($BF$1,BA175,TRUE,_xll.ohTrigger(Trigger,Trigger12M)),#N/A)</f>
        <v>2.1391937601657664E-3</v>
      </c>
    </row>
    <row r="176" spans="52:57" ht="11.25" customHeight="1" x14ac:dyDescent="0.25">
      <c r="AZ176" s="97" t="s">
        <v>197</v>
      </c>
      <c r="BA176" s="98">
        <f>_xll.qlInterestRateIndexFixingDate(Currency&amp;"ibor"&amp;Tenor,BB176,Trigger)</f>
        <v>42492</v>
      </c>
      <c r="BB176" s="98">
        <f>_xll.qlCalendarAdvance(Calendar,BB175,AZ176,"f",,Trigger)</f>
        <v>42494</v>
      </c>
      <c r="BC176" s="98">
        <f>_xll.qlInterestRateIndexMaturity(Currency&amp;"ibor"&amp;Tenor,BB176,Trigger)</f>
        <v>42859</v>
      </c>
      <c r="BD176" s="242" t="e">
        <f>_xll.qlIndexFixing($AD$5,BA176,TRUE,_xll.ohTrigger(Trigger,Trigger12M))</f>
        <v>#NUM!</v>
      </c>
      <c r="BE176" s="242">
        <f>IFERROR(_xll.qlIndexFixing($BF$1,BA176,TRUE,_xll.ohTrigger(Trigger,Trigger12M)),#N/A)</f>
        <v>2.1429487071227514E-3</v>
      </c>
    </row>
    <row r="177" spans="52:57" ht="11.25" customHeight="1" x14ac:dyDescent="0.25">
      <c r="AZ177" s="97" t="s">
        <v>197</v>
      </c>
      <c r="BA177" s="98">
        <f>_xll.qlInterestRateIndexFixingDate(Currency&amp;"ibor"&amp;Tenor,BB177,Trigger)</f>
        <v>42493</v>
      </c>
      <c r="BB177" s="98">
        <f>_xll.qlCalendarAdvance(Calendar,BB176,AZ177,"f",,Trigger)</f>
        <v>42495</v>
      </c>
      <c r="BC177" s="98">
        <f>_xll.qlInterestRateIndexMaturity(Currency&amp;"ibor"&amp;Tenor,BB177,Trigger)</f>
        <v>42860</v>
      </c>
      <c r="BD177" s="242" t="e">
        <f>_xll.qlIndexFixing($AD$5,BA177,TRUE,_xll.ohTrigger(Trigger,Trigger12M))</f>
        <v>#NUM!</v>
      </c>
      <c r="BE177" s="242">
        <f>IFERROR(_xll.qlIndexFixing($BF$1,BA177,TRUE,_xll.ohTrigger(Trigger,Trigger12M)),#N/A)</f>
        <v>2.1466812276720467E-3</v>
      </c>
    </row>
    <row r="178" spans="52:57" ht="11.25" customHeight="1" x14ac:dyDescent="0.25">
      <c r="AZ178" s="97" t="s">
        <v>197</v>
      </c>
      <c r="BA178" s="98">
        <f>_xll.qlInterestRateIndexFixingDate(Currency&amp;"ibor"&amp;Tenor,BB178,Trigger)</f>
        <v>42494</v>
      </c>
      <c r="BB178" s="98">
        <f>_xll.qlCalendarAdvance(Calendar,BB177,AZ178,"f",,Trigger)</f>
        <v>42496</v>
      </c>
      <c r="BC178" s="98">
        <f>_xll.qlInterestRateIndexMaturity(Currency&amp;"ibor"&amp;Tenor,BB178,Trigger)</f>
        <v>42863</v>
      </c>
      <c r="BD178" s="242" t="e">
        <f>_xll.qlIndexFixing($AD$5,BA178,TRUE,_xll.ohTrigger(Trigger,Trigger12M))</f>
        <v>#NUM!</v>
      </c>
      <c r="BE178" s="242">
        <f>IFERROR(_xll.qlIndexFixing($BF$1,BA178,TRUE,_xll.ohTrigger(Trigger,Trigger12M)),#N/A)</f>
        <v>2.1543280326972274E-3</v>
      </c>
    </row>
    <row r="179" spans="52:57" ht="11.25" customHeight="1" x14ac:dyDescent="0.25">
      <c r="AZ179" s="97" t="s">
        <v>197</v>
      </c>
      <c r="BA179" s="98">
        <f>_xll.qlInterestRateIndexFixingDate(Currency&amp;"ibor"&amp;Tenor,BB179,Trigger)</f>
        <v>42495</v>
      </c>
      <c r="BB179" s="98">
        <f>_xll.qlCalendarAdvance(Calendar,BB178,AZ179,"f",,Trigger)</f>
        <v>42499</v>
      </c>
      <c r="BC179" s="98">
        <f>_xll.qlInterestRateIndexMaturity(Currency&amp;"ibor"&amp;Tenor,BB179,Trigger)</f>
        <v>42864</v>
      </c>
      <c r="BD179" s="242" t="e">
        <f>_xll.qlIndexFixing($AD$5,BA179,TRUE,_xll.ohTrigger(Trigger,Trigger12M))</f>
        <v>#NUM!</v>
      </c>
      <c r="BE179" s="242">
        <f>IFERROR(_xll.qlIndexFixing($BF$1,BA179,TRUE,_xll.ohTrigger(Trigger,Trigger12M)),#N/A)</f>
        <v>2.1614351765241683E-3</v>
      </c>
    </row>
    <row r="180" spans="52:57" ht="11.25" customHeight="1" x14ac:dyDescent="0.25">
      <c r="AZ180" s="97" t="s">
        <v>197</v>
      </c>
      <c r="BA180" s="98">
        <f>_xll.qlInterestRateIndexFixingDate(Currency&amp;"ibor"&amp;Tenor,BB180,Trigger)</f>
        <v>42496</v>
      </c>
      <c r="BB180" s="98">
        <f>_xll.qlCalendarAdvance(Calendar,BB179,AZ180,"f",,Trigger)</f>
        <v>42500</v>
      </c>
      <c r="BC180" s="98">
        <f>_xll.qlInterestRateIndexMaturity(Currency&amp;"ibor"&amp;Tenor,BB180,Trigger)</f>
        <v>42865</v>
      </c>
      <c r="BD180" s="242" t="e">
        <f>_xll.qlIndexFixing($AD$5,BA180,TRUE,_xll.ohTrigger(Trigger,Trigger12M))</f>
        <v>#NUM!</v>
      </c>
      <c r="BE180" s="242">
        <f>IFERROR(_xll.qlIndexFixing($BF$1,BA180,TRUE,_xll.ohTrigger(Trigger,Trigger12M)),#N/A)</f>
        <v>2.1650918085054857E-3</v>
      </c>
    </row>
    <row r="181" spans="52:57" ht="11.25" customHeight="1" x14ac:dyDescent="0.25">
      <c r="AZ181" s="97" t="s">
        <v>197</v>
      </c>
      <c r="BA181" s="98">
        <f>_xll.qlInterestRateIndexFixingDate(Currency&amp;"ibor"&amp;Tenor,BB181,Trigger)</f>
        <v>42499</v>
      </c>
      <c r="BB181" s="98">
        <f>_xll.qlCalendarAdvance(Calendar,BB180,AZ181,"f",,Trigger)</f>
        <v>42501</v>
      </c>
      <c r="BC181" s="98">
        <f>_xll.qlInterestRateIndexMaturity(Currency&amp;"ibor"&amp;Tenor,BB181,Trigger)</f>
        <v>42866</v>
      </c>
      <c r="BD181" s="242" t="e">
        <f>_xll.qlIndexFixing($AD$5,BA181,TRUE,_xll.ohTrigger(Trigger,Trigger12M))</f>
        <v>#NUM!</v>
      </c>
      <c r="BE181" s="242">
        <f>IFERROR(_xll.qlIndexFixing($BF$1,BA181,TRUE,_xll.ohTrigger(Trigger,Trigger12M)),#N/A)</f>
        <v>2.1687406278037002E-3</v>
      </c>
    </row>
    <row r="182" spans="52:57" ht="11.25" customHeight="1" x14ac:dyDescent="0.25">
      <c r="AZ182" s="97" t="s">
        <v>197</v>
      </c>
      <c r="BA182" s="98">
        <f>_xll.qlInterestRateIndexFixingDate(Currency&amp;"ibor"&amp;Tenor,BB182,Trigger)</f>
        <v>42500</v>
      </c>
      <c r="BB182" s="98">
        <f>_xll.qlCalendarAdvance(Calendar,BB181,AZ182,"f",,Trigger)</f>
        <v>42502</v>
      </c>
      <c r="BC182" s="98">
        <f>_xll.qlInterestRateIndexMaturity(Currency&amp;"ibor"&amp;Tenor,BB182,Trigger)</f>
        <v>42867</v>
      </c>
      <c r="BD182" s="242" t="e">
        <f>_xll.qlIndexFixing($AD$5,BA182,TRUE,_xll.ohTrigger(Trigger,Trigger12M))</f>
        <v>#NUM!</v>
      </c>
      <c r="BE182" s="242">
        <f>IFERROR(_xll.qlIndexFixing($BF$1,BA182,TRUE,_xll.ohTrigger(Trigger,Trigger12M)),#N/A)</f>
        <v>2.1723841282074393E-3</v>
      </c>
    </row>
    <row r="183" spans="52:57" ht="11.25" customHeight="1" x14ac:dyDescent="0.25">
      <c r="AZ183" s="97" t="s">
        <v>197</v>
      </c>
      <c r="BA183" s="98">
        <f>_xll.qlInterestRateIndexFixingDate(Currency&amp;"ibor"&amp;Tenor,BB183,Trigger)</f>
        <v>42501</v>
      </c>
      <c r="BB183" s="98">
        <f>_xll.qlCalendarAdvance(Calendar,BB182,AZ183,"f",,Trigger)</f>
        <v>42503</v>
      </c>
      <c r="BC183" s="98">
        <f>_xll.qlInterestRateIndexMaturity(Currency&amp;"ibor"&amp;Tenor,BB183,Trigger)</f>
        <v>42870</v>
      </c>
      <c r="BD183" s="242" t="e">
        <f>_xll.qlIndexFixing($AD$5,BA183,TRUE,_xll.ohTrigger(Trigger,Trigger12M))</f>
        <v>#NUM!</v>
      </c>
      <c r="BE183" s="242">
        <f>IFERROR(_xll.qlIndexFixing($BF$1,BA183,TRUE,_xll.ohTrigger(Trigger,Trigger12M)),#N/A)</f>
        <v>2.1797468185661808E-3</v>
      </c>
    </row>
    <row r="184" spans="52:57" ht="11.25" customHeight="1" x14ac:dyDescent="0.25">
      <c r="AZ184" s="97" t="s">
        <v>197</v>
      </c>
      <c r="BA184" s="98">
        <f>_xll.qlInterestRateIndexFixingDate(Currency&amp;"ibor"&amp;Tenor,BB184,Trigger)</f>
        <v>42502</v>
      </c>
      <c r="BB184" s="98">
        <f>_xll.qlCalendarAdvance(Calendar,BB183,AZ184,"f",,Trigger)</f>
        <v>42506</v>
      </c>
      <c r="BC184" s="98">
        <f>_xll.qlInterestRateIndexMaturity(Currency&amp;"ibor"&amp;Tenor,BB184,Trigger)</f>
        <v>42871</v>
      </c>
      <c r="BD184" s="242" t="e">
        <f>_xll.qlIndexFixing($AD$5,BA184,TRUE,_xll.ohTrigger(Trigger,Trigger12M))</f>
        <v>#NUM!</v>
      </c>
      <c r="BE184" s="242">
        <f>IFERROR(_xll.qlIndexFixing($BF$1,BA184,TRUE,_xll.ohTrigger(Trigger,Trigger12M)),#N/A)</f>
        <v>2.186955398348389E-3</v>
      </c>
    </row>
    <row r="185" spans="52:57" ht="11.25" customHeight="1" x14ac:dyDescent="0.25">
      <c r="AZ185" s="97" t="s">
        <v>197</v>
      </c>
      <c r="BA185" s="98">
        <f>_xll.qlInterestRateIndexFixingDate(Currency&amp;"ibor"&amp;Tenor,BB185,Trigger)</f>
        <v>42503</v>
      </c>
      <c r="BB185" s="98">
        <f>_xll.qlCalendarAdvance(Calendar,BB184,AZ185,"f",,Trigger)</f>
        <v>42507</v>
      </c>
      <c r="BC185" s="98">
        <f>_xll.qlInterestRateIndexMaturity(Currency&amp;"ibor"&amp;Tenor,BB185,Trigger)</f>
        <v>42872</v>
      </c>
      <c r="BD185" s="242" t="e">
        <f>_xll.qlIndexFixing($AD$5,BA185,TRUE,_xll.ohTrigger(Trigger,Trigger12M))</f>
        <v>#NUM!</v>
      </c>
      <c r="BE185" s="242">
        <f>IFERROR(_xll.qlIndexFixing($BF$1,BA185,TRUE,_xll.ohTrigger(Trigger,Trigger12M)),#N/A)</f>
        <v>2.1906102928086753E-3</v>
      </c>
    </row>
    <row r="186" spans="52:57" ht="11.25" customHeight="1" x14ac:dyDescent="0.25">
      <c r="AZ186" s="97" t="s">
        <v>197</v>
      </c>
      <c r="BA186" s="98">
        <f>_xll.qlInterestRateIndexFixingDate(Currency&amp;"ibor"&amp;Tenor,BB186,Trigger)</f>
        <v>42506</v>
      </c>
      <c r="BB186" s="98">
        <f>_xll.qlCalendarAdvance(Calendar,BB185,AZ186,"f",,Trigger)</f>
        <v>42508</v>
      </c>
      <c r="BC186" s="98">
        <f>_xll.qlInterestRateIndexMaturity(Currency&amp;"ibor"&amp;Tenor,BB186,Trigger)</f>
        <v>42873</v>
      </c>
      <c r="BD186" s="242" t="e">
        <f>_xll.qlIndexFixing($AD$5,BA186,TRUE,_xll.ohTrigger(Trigger,Trigger12M))</f>
        <v>#NUM!</v>
      </c>
      <c r="BE186" s="242">
        <f>IFERROR(_xll.qlIndexFixing($BF$1,BA186,TRUE,_xll.ohTrigger(Trigger,Trigger12M)),#N/A)</f>
        <v>2.1942751801289806E-3</v>
      </c>
    </row>
    <row r="187" spans="52:57" ht="11.25" customHeight="1" x14ac:dyDescent="0.25">
      <c r="AZ187" s="97" t="s">
        <v>197</v>
      </c>
      <c r="BA187" s="98">
        <f>_xll.qlInterestRateIndexFixingDate(Currency&amp;"ibor"&amp;Tenor,BB187,Trigger)</f>
        <v>42507</v>
      </c>
      <c r="BB187" s="98">
        <f>_xll.qlCalendarAdvance(Calendar,BB186,AZ187,"f",,Trigger)</f>
        <v>42509</v>
      </c>
      <c r="BC187" s="98">
        <f>_xll.qlInterestRateIndexMaturity(Currency&amp;"ibor"&amp;Tenor,BB187,Trigger)</f>
        <v>42874</v>
      </c>
      <c r="BD187" s="242" t="e">
        <f>_xll.qlIndexFixing($AD$5,BA187,TRUE,_xll.ohTrigger(Trigger,Trigger12M))</f>
        <v>#NUM!</v>
      </c>
      <c r="BE187" s="242">
        <f>IFERROR(_xll.qlIndexFixing($BF$1,BA187,TRUE,_xll.ohTrigger(Trigger,Trigger12M)),#N/A)</f>
        <v>2.1979526704421271E-3</v>
      </c>
    </row>
    <row r="188" spans="52:57" ht="11.25" customHeight="1" x14ac:dyDescent="0.25">
      <c r="AZ188" s="97" t="s">
        <v>197</v>
      </c>
      <c r="BA188" s="98">
        <f>_xll.qlInterestRateIndexFixingDate(Currency&amp;"ibor"&amp;Tenor,BB188,Trigger)</f>
        <v>42508</v>
      </c>
      <c r="BB188" s="98">
        <f>_xll.qlCalendarAdvance(Calendar,BB187,AZ188,"f",,Trigger)</f>
        <v>42510</v>
      </c>
      <c r="BC188" s="98">
        <f>_xll.qlInterestRateIndexMaturity(Currency&amp;"ibor"&amp;Tenor,BB188,Trigger)</f>
        <v>42877</v>
      </c>
      <c r="BD188" s="242" t="e">
        <f>_xll.qlIndexFixing($AD$5,BA188,TRUE,_xll.ohTrigger(Trigger,Trigger12M))</f>
        <v>#NUM!</v>
      </c>
      <c r="BE188" s="242">
        <f>IFERROR(_xll.qlIndexFixing($BF$1,BA188,TRUE,_xll.ohTrigger(Trigger,Trigger12M)),#N/A)</f>
        <v>2.2054104313788117E-3</v>
      </c>
    </row>
    <row r="189" spans="52:57" ht="11.25" customHeight="1" x14ac:dyDescent="0.25">
      <c r="AZ189" s="97" t="s">
        <v>197</v>
      </c>
      <c r="BA189" s="98">
        <f>_xll.qlInterestRateIndexFixingDate(Currency&amp;"ibor"&amp;Tenor,BB189,Trigger)</f>
        <v>42509</v>
      </c>
      <c r="BB189" s="98">
        <f>_xll.qlCalendarAdvance(Calendar,BB188,AZ189,"f",,Trigger)</f>
        <v>42513</v>
      </c>
      <c r="BC189" s="98">
        <f>_xll.qlInterestRateIndexMaturity(Currency&amp;"ibor"&amp;Tenor,BB189,Trigger)</f>
        <v>42878</v>
      </c>
      <c r="BD189" s="242" t="e">
        <f>_xll.qlIndexFixing($AD$5,BA189,TRUE,_xll.ohTrigger(Trigger,Trigger12M))</f>
        <v>#NUM!</v>
      </c>
      <c r="BE189" s="242">
        <f>IFERROR(_xll.qlIndexFixing($BF$1,BA189,TRUE,_xll.ohTrigger(Trigger,Trigger12M)),#N/A)</f>
        <v>2.2128414460767546E-3</v>
      </c>
    </row>
    <row r="190" spans="52:57" ht="11.25" customHeight="1" x14ac:dyDescent="0.25">
      <c r="AZ190" s="97" t="s">
        <v>197</v>
      </c>
      <c r="BA190" s="98">
        <f>_xll.qlInterestRateIndexFixingDate(Currency&amp;"ibor"&amp;Tenor,BB190,Trigger)</f>
        <v>42510</v>
      </c>
      <c r="BB190" s="98">
        <f>_xll.qlCalendarAdvance(Calendar,BB189,AZ190,"f",,Trigger)</f>
        <v>42514</v>
      </c>
      <c r="BC190" s="98">
        <f>_xll.qlInterestRateIndexMaturity(Currency&amp;"ibor"&amp;Tenor,BB190,Trigger)</f>
        <v>42879</v>
      </c>
      <c r="BD190" s="242" t="e">
        <f>_xll.qlIndexFixing($AD$5,BA190,TRUE,_xll.ohTrigger(Trigger,Trigger12M))</f>
        <v>#NUM!</v>
      </c>
      <c r="BE190" s="242">
        <f>IFERROR(_xll.qlIndexFixing($BF$1,BA190,TRUE,_xll.ohTrigger(Trigger,Trigger12M)),#N/A)</f>
        <v>2.2166216851550137E-3</v>
      </c>
    </row>
    <row r="191" spans="52:57" ht="11.25" customHeight="1" x14ac:dyDescent="0.25">
      <c r="AZ191" s="97" t="s">
        <v>197</v>
      </c>
      <c r="BA191" s="98">
        <f>_xll.qlInterestRateIndexFixingDate(Currency&amp;"ibor"&amp;Tenor,BB191,Trigger)</f>
        <v>42513</v>
      </c>
      <c r="BB191" s="98">
        <f>_xll.qlCalendarAdvance(Calendar,BB190,AZ191,"f",,Trigger)</f>
        <v>42515</v>
      </c>
      <c r="BC191" s="98">
        <f>_xll.qlInterestRateIndexMaturity(Currency&amp;"ibor"&amp;Tenor,BB191,Trigger)</f>
        <v>42880</v>
      </c>
      <c r="BD191" s="242" t="e">
        <f>_xll.qlIndexFixing($AD$5,BA191,TRUE,_xll.ohTrigger(Trigger,Trigger12M))</f>
        <v>#NUM!</v>
      </c>
      <c r="BE191" s="242">
        <f>IFERROR(_xll.qlIndexFixing($BF$1,BA191,TRUE,_xll.ohTrigger(Trigger,Trigger12M)),#N/A)</f>
        <v>2.2204305371193605E-3</v>
      </c>
    </row>
    <row r="192" spans="52:57" ht="11.25" customHeight="1" x14ac:dyDescent="0.25">
      <c r="AZ192" s="97" t="s">
        <v>197</v>
      </c>
      <c r="BA192" s="98">
        <f>_xll.qlInterestRateIndexFixingDate(Currency&amp;"ibor"&amp;Tenor,BB192,Trigger)</f>
        <v>42514</v>
      </c>
      <c r="BB192" s="98">
        <f>_xll.qlCalendarAdvance(Calendar,BB191,AZ192,"f",,Trigger)</f>
        <v>42516</v>
      </c>
      <c r="BC192" s="98">
        <f>_xll.qlInterestRateIndexMaturity(Currency&amp;"ibor"&amp;Tenor,BB192,Trigger)</f>
        <v>42881</v>
      </c>
      <c r="BD192" s="242" t="e">
        <f>_xll.qlIndexFixing($AD$5,BA192,TRUE,_xll.ohTrigger(Trigger,Trigger12M))</f>
        <v>#NUM!</v>
      </c>
      <c r="BE192" s="242">
        <f>IFERROR(_xll.qlIndexFixing($BF$1,BA192,TRUE,_xll.ohTrigger(Trigger,Trigger12M)),#N/A)</f>
        <v>2.2242707284765967E-3</v>
      </c>
    </row>
    <row r="193" spans="52:57" ht="11.25" customHeight="1" x14ac:dyDescent="0.25">
      <c r="AZ193" s="97" t="s">
        <v>197</v>
      </c>
      <c r="BA193" s="98">
        <f>_xll.qlInterestRateIndexFixingDate(Currency&amp;"ibor"&amp;Tenor,BB193,Trigger)</f>
        <v>42515</v>
      </c>
      <c r="BB193" s="98">
        <f>_xll.qlCalendarAdvance(Calendar,BB192,AZ193,"f",,Trigger)</f>
        <v>42517</v>
      </c>
      <c r="BC193" s="98">
        <f>_xll.qlInterestRateIndexMaturity(Currency&amp;"ibor"&amp;Tenor,BB193,Trigger)</f>
        <v>42884</v>
      </c>
      <c r="BD193" s="242" t="e">
        <f>_xll.qlIndexFixing($AD$5,BA193,TRUE,_xll.ohTrigger(Trigger,Trigger12M))</f>
        <v>#NUM!</v>
      </c>
      <c r="BE193" s="242">
        <f>IFERROR(_xll.qlIndexFixing($BF$1,BA193,TRUE,_xll.ohTrigger(Trigger,Trigger12M)),#N/A)</f>
        <v>2.2322151569140127E-3</v>
      </c>
    </row>
    <row r="194" spans="52:57" ht="11.25" customHeight="1" x14ac:dyDescent="0.25">
      <c r="AZ194" s="97" t="s">
        <v>197</v>
      </c>
      <c r="BA194" s="98">
        <f>_xll.qlInterestRateIndexFixingDate(Currency&amp;"ibor"&amp;Tenor,BB194,Trigger)</f>
        <v>42516</v>
      </c>
      <c r="BB194" s="98">
        <f>_xll.qlCalendarAdvance(Calendar,BB193,AZ194,"f",,Trigger)</f>
        <v>42520</v>
      </c>
      <c r="BC194" s="98">
        <f>_xll.qlInterestRateIndexMaturity(Currency&amp;"ibor"&amp;Tenor,BB194,Trigger)</f>
        <v>42885</v>
      </c>
      <c r="BD194" s="242" t="e">
        <f>_xll.qlIndexFixing($AD$5,BA194,TRUE,_xll.ohTrigger(Trigger,Trigger12M))</f>
        <v>#NUM!</v>
      </c>
      <c r="BE194" s="242">
        <f>IFERROR(_xll.qlIndexFixing($BF$1,BA194,TRUE,_xll.ohTrigger(Trigger,Trigger12M)),#N/A)</f>
        <v>2.2400000000000015E-3</v>
      </c>
    </row>
    <row r="195" spans="52:57" ht="11.25" customHeight="1" x14ac:dyDescent="0.25">
      <c r="AZ195" s="97" t="s">
        <v>197</v>
      </c>
      <c r="BA195" s="98">
        <f>_xll.qlInterestRateIndexFixingDate(Currency&amp;"ibor"&amp;Tenor,BB195,Trigger)</f>
        <v>42517</v>
      </c>
      <c r="BB195" s="98">
        <f>_xll.qlCalendarAdvance(Calendar,BB194,AZ195,"f",,Trigger)</f>
        <v>42521</v>
      </c>
      <c r="BC195" s="98">
        <f>_xll.qlInterestRateIndexMaturity(Currency&amp;"ibor"&amp;Tenor,BB195,Trigger)</f>
        <v>42886</v>
      </c>
      <c r="BD195" s="242" t="e">
        <f>_xll.qlIndexFixing($AD$5,BA195,TRUE,_xll.ohTrigger(Trigger,Trigger12M))</f>
        <v>#NUM!</v>
      </c>
      <c r="BE195" s="242">
        <f>IFERROR(_xll.qlIndexFixing($BF$1,BA195,TRUE,_xll.ohTrigger(Trigger,Trigger12M)),#N/A)</f>
        <v>2.2440376821682298E-3</v>
      </c>
    </row>
    <row r="196" spans="52:57" ht="11.25" customHeight="1" x14ac:dyDescent="0.25">
      <c r="AZ196" s="97" t="s">
        <v>197</v>
      </c>
      <c r="BA196" s="98">
        <f>_xll.qlInterestRateIndexFixingDate(Currency&amp;"ibor"&amp;Tenor,BB196,Trigger)</f>
        <v>42520</v>
      </c>
      <c r="BB196" s="98">
        <f>_xll.qlCalendarAdvance(Calendar,BB195,AZ196,"f",,Trigger)</f>
        <v>42522</v>
      </c>
      <c r="BC196" s="98">
        <f>_xll.qlInterestRateIndexMaturity(Currency&amp;"ibor"&amp;Tenor,BB196,Trigger)</f>
        <v>42887</v>
      </c>
      <c r="BD196" s="242" t="e">
        <f>_xll.qlIndexFixing($AD$5,BA196,TRUE,_xll.ohTrigger(Trigger,Trigger12M))</f>
        <v>#NUM!</v>
      </c>
      <c r="BE196" s="242">
        <f>IFERROR(_xll.qlIndexFixing($BF$1,BA196,TRUE,_xll.ohTrigger(Trigger,Trigger12M)),#N/A)</f>
        <v>2.2481192892593355E-3</v>
      </c>
    </row>
    <row r="197" spans="52:57" ht="11.25" customHeight="1" x14ac:dyDescent="0.25">
      <c r="AZ197" s="97" t="s">
        <v>197</v>
      </c>
      <c r="BA197" s="98">
        <f>_xll.qlInterestRateIndexFixingDate(Currency&amp;"ibor"&amp;Tenor,BB197,Trigger)</f>
        <v>42521</v>
      </c>
      <c r="BB197" s="98">
        <f>_xll.qlCalendarAdvance(Calendar,BB196,AZ197,"f",,Trigger)</f>
        <v>42523</v>
      </c>
      <c r="BC197" s="98">
        <f>_xll.qlInterestRateIndexMaturity(Currency&amp;"ibor"&amp;Tenor,BB197,Trigger)</f>
        <v>42888</v>
      </c>
      <c r="BD197" s="242" t="e">
        <f>_xll.qlIndexFixing($AD$5,BA197,TRUE,_xll.ohTrigger(Trigger,Trigger12M))</f>
        <v>#NUM!</v>
      </c>
      <c r="BE197" s="242">
        <f>IFERROR(_xll.qlIndexFixing($BF$1,BA197,TRUE,_xll.ohTrigger(Trigger,Trigger12M)),#N/A)</f>
        <v>2.2522435196383537E-3</v>
      </c>
    </row>
    <row r="198" spans="52:57" ht="11.25" customHeight="1" x14ac:dyDescent="0.25">
      <c r="AZ198" s="97" t="s">
        <v>197</v>
      </c>
      <c r="BA198" s="98">
        <f>_xll.qlInterestRateIndexFixingDate(Currency&amp;"ibor"&amp;Tenor,BB198,Trigger)</f>
        <v>42522</v>
      </c>
      <c r="BB198" s="98">
        <f>_xll.qlCalendarAdvance(Calendar,BB197,AZ198,"f",,Trigger)</f>
        <v>42524</v>
      </c>
      <c r="BC198" s="98">
        <f>_xll.qlInterestRateIndexMaturity(Currency&amp;"ibor"&amp;Tenor,BB198,Trigger)</f>
        <v>42891</v>
      </c>
      <c r="BD198" s="242" t="e">
        <f>_xll.qlIndexFixing($AD$5,BA198,TRUE,_xll.ohTrigger(Trigger,Trigger12M))</f>
        <v>#NUM!</v>
      </c>
      <c r="BE198" s="242">
        <f>IFERROR(_xll.qlIndexFixing($BF$1,BA198,TRUE,_xll.ohTrigger(Trigger,Trigger12M)),#N/A)</f>
        <v>2.2609426042901372E-3</v>
      </c>
    </row>
    <row r="199" spans="52:57" ht="11.25" customHeight="1" x14ac:dyDescent="0.25">
      <c r="AZ199" s="97" t="s">
        <v>197</v>
      </c>
      <c r="BA199" s="98">
        <f>_xll.qlInterestRateIndexFixingDate(Currency&amp;"ibor"&amp;Tenor,BB199,Trigger)</f>
        <v>42523</v>
      </c>
      <c r="BB199" s="98">
        <f>_xll.qlCalendarAdvance(Calendar,BB198,AZ199,"f",,Trigger)</f>
        <v>42527</v>
      </c>
      <c r="BC199" s="98">
        <f>_xll.qlInterestRateIndexMaturity(Currency&amp;"ibor"&amp;Tenor,BB199,Trigger)</f>
        <v>42892</v>
      </c>
      <c r="BD199" s="242" t="e">
        <f>_xll.qlIndexFixing($AD$5,BA199,TRUE,_xll.ohTrigger(Trigger,Trigger12M))</f>
        <v>#NUM!</v>
      </c>
      <c r="BE199" s="242">
        <f>IFERROR(_xll.qlIndexFixing($BF$1,BA199,TRUE,_xll.ohTrigger(Trigger,Trigger12M)),#N/A)</f>
        <v>2.2691403907088882E-3</v>
      </c>
    </row>
    <row r="200" spans="52:57" ht="11.25" customHeight="1" x14ac:dyDescent="0.25">
      <c r="AZ200" s="97" t="s">
        <v>197</v>
      </c>
      <c r="BA200" s="98">
        <f>_xll.qlInterestRateIndexFixingDate(Currency&amp;"ibor"&amp;Tenor,BB200,Trigger)</f>
        <v>42524</v>
      </c>
      <c r="BB200" s="98">
        <f>_xll.qlCalendarAdvance(Calendar,BB199,AZ200,"f",,Trigger)</f>
        <v>42528</v>
      </c>
      <c r="BC200" s="98">
        <f>_xll.qlInterestRateIndexMaturity(Currency&amp;"ibor"&amp;Tenor,BB200,Trigger)</f>
        <v>42893</v>
      </c>
      <c r="BD200" s="242" t="e">
        <f>_xll.qlIndexFixing($AD$5,BA200,TRUE,_xll.ohTrigger(Trigger,Trigger12M))</f>
        <v>#NUM!</v>
      </c>
      <c r="BE200" s="242">
        <f>IFERROR(_xll.qlIndexFixing($BF$1,BA200,TRUE,_xll.ohTrigger(Trigger,Trigger12M)),#N/A)</f>
        <v>2.2734579623756536E-3</v>
      </c>
    </row>
    <row r="201" spans="52:57" ht="11.25" customHeight="1" x14ac:dyDescent="0.25">
      <c r="AZ201" s="97" t="s">
        <v>197</v>
      </c>
      <c r="BA201" s="98">
        <f>_xll.qlInterestRateIndexFixingDate(Currency&amp;"ibor"&amp;Tenor,BB201,Trigger)</f>
        <v>42527</v>
      </c>
      <c r="BB201" s="98">
        <f>_xll.qlCalendarAdvance(Calendar,BB200,AZ201,"f",,Trigger)</f>
        <v>42529</v>
      </c>
      <c r="BC201" s="98">
        <f>_xll.qlInterestRateIndexMaturity(Currency&amp;"ibor"&amp;Tenor,BB201,Trigger)</f>
        <v>42894</v>
      </c>
      <c r="BD201" s="242" t="e">
        <f>_xll.qlIndexFixing($AD$5,BA201,TRUE,_xll.ohTrigger(Trigger,Trigger12M))</f>
        <v>#NUM!</v>
      </c>
      <c r="BE201" s="242">
        <f>IFERROR(_xll.qlIndexFixing($BF$1,BA201,TRUE,_xll.ohTrigger(Trigger,Trigger12M)),#N/A)</f>
        <v>2.2778101971391404E-3</v>
      </c>
    </row>
    <row r="202" spans="52:57" ht="11.25" customHeight="1" x14ac:dyDescent="0.25">
      <c r="AZ202" s="97" t="s">
        <v>197</v>
      </c>
      <c r="BA202" s="98">
        <f>_xll.qlInterestRateIndexFixingDate(Currency&amp;"ibor"&amp;Tenor,BB202,Trigger)</f>
        <v>42528</v>
      </c>
      <c r="BB202" s="98">
        <f>_xll.qlCalendarAdvance(Calendar,BB201,AZ202,"f",,Trigger)</f>
        <v>42530</v>
      </c>
      <c r="BC202" s="98">
        <f>_xll.qlInterestRateIndexMaturity(Currency&amp;"ibor"&amp;Tenor,BB202,Trigger)</f>
        <v>42895</v>
      </c>
      <c r="BD202" s="242" t="e">
        <f>_xll.qlIndexFixing($AD$5,BA202,TRUE,_xll.ohTrigger(Trigger,Trigger12M))</f>
        <v>#NUM!</v>
      </c>
      <c r="BE202" s="242">
        <f>IFERROR(_xll.qlIndexFixing($BF$1,BA202,TRUE,_xll.ohTrigger(Trigger,Trigger12M)),#N/A)</f>
        <v>2.2821957432315552E-3</v>
      </c>
    </row>
    <row r="203" spans="52:57" ht="11.25" customHeight="1" x14ac:dyDescent="0.25">
      <c r="AZ203" s="97" t="s">
        <v>197</v>
      </c>
      <c r="BA203" s="98">
        <f>_xll.qlInterestRateIndexFixingDate(Currency&amp;"ibor"&amp;Tenor,BB203,Trigger)</f>
        <v>42529</v>
      </c>
      <c r="BB203" s="98">
        <f>_xll.qlCalendarAdvance(Calendar,BB202,AZ203,"f",,Trigger)</f>
        <v>42531</v>
      </c>
      <c r="BC203" s="98">
        <f>_xll.qlInterestRateIndexMaturity(Currency&amp;"ibor"&amp;Tenor,BB203,Trigger)</f>
        <v>42898</v>
      </c>
      <c r="BD203" s="242" t="e">
        <f>_xll.qlIndexFixing($AD$5,BA203,TRUE,_xll.ohTrigger(Trigger,Trigger12M))</f>
        <v>#NUM!</v>
      </c>
      <c r="BE203" s="242">
        <f>IFERROR(_xll.qlIndexFixing($BF$1,BA203,TRUE,_xll.ohTrigger(Trigger,Trigger12M)),#N/A)</f>
        <v>2.2914718842621949E-3</v>
      </c>
    </row>
    <row r="204" spans="52:57" ht="11.25" customHeight="1" x14ac:dyDescent="0.25">
      <c r="AZ204" s="97" t="s">
        <v>197</v>
      </c>
      <c r="BA204" s="98">
        <f>_xll.qlInterestRateIndexFixingDate(Currency&amp;"ibor"&amp;Tenor,BB204,Trigger)</f>
        <v>42530</v>
      </c>
      <c r="BB204" s="98">
        <f>_xll.qlCalendarAdvance(Calendar,BB203,AZ204,"f",,Trigger)</f>
        <v>42534</v>
      </c>
      <c r="BC204" s="98">
        <f>_xll.qlInterestRateIndexMaturity(Currency&amp;"ibor"&amp;Tenor,BB204,Trigger)</f>
        <v>42899</v>
      </c>
      <c r="BD204" s="242" t="e">
        <f>_xll.qlIndexFixing($AD$5,BA204,TRUE,_xll.ohTrigger(Trigger,Trigger12M))</f>
        <v>#NUM!</v>
      </c>
      <c r="BE204" s="242">
        <f>IFERROR(_xll.qlIndexFixing($BF$1,BA204,TRUE,_xll.ohTrigger(Trigger,Trigger12M)),#N/A)</f>
        <v>2.3000437547857238E-3</v>
      </c>
    </row>
    <row r="205" spans="52:57" ht="11.25" customHeight="1" x14ac:dyDescent="0.25">
      <c r="AZ205" s="97" t="s">
        <v>197</v>
      </c>
      <c r="BA205" s="98">
        <f>_xll.qlInterestRateIndexFixingDate(Currency&amp;"ibor"&amp;Tenor,BB205,Trigger)</f>
        <v>42531</v>
      </c>
      <c r="BB205" s="98">
        <f>_xll.qlCalendarAdvance(Calendar,BB204,AZ205,"f",,Trigger)</f>
        <v>42535</v>
      </c>
      <c r="BC205" s="98">
        <f>_xll.qlInterestRateIndexMaturity(Currency&amp;"ibor"&amp;Tenor,BB205,Trigger)</f>
        <v>42900</v>
      </c>
      <c r="BD205" s="242" t="e">
        <f>_xll.qlIndexFixing($AD$5,BA205,TRUE,_xll.ohTrigger(Trigger,Trigger12M))</f>
        <v>#NUM!</v>
      </c>
      <c r="BE205" s="242">
        <f>IFERROR(_xll.qlIndexFixing($BF$1,BA205,TRUE,_xll.ohTrigger(Trigger,Trigger12M)),#N/A)</f>
        <v>2.3045753302453676E-3</v>
      </c>
    </row>
    <row r="206" spans="52:57" ht="11.25" customHeight="1" x14ac:dyDescent="0.25">
      <c r="AZ206" s="97" t="s">
        <v>197</v>
      </c>
      <c r="BA206" s="98">
        <f>_xll.qlInterestRateIndexFixingDate(Currency&amp;"ibor"&amp;Tenor,BB206,Trigger)</f>
        <v>42534</v>
      </c>
      <c r="BB206" s="98">
        <f>_xll.qlCalendarAdvance(Calendar,BB205,AZ206,"f",,Trigger)</f>
        <v>42536</v>
      </c>
      <c r="BC206" s="98">
        <f>_xll.qlInterestRateIndexMaturity(Currency&amp;"ibor"&amp;Tenor,BB206,Trigger)</f>
        <v>42901</v>
      </c>
      <c r="BD206" s="242" t="e">
        <f>_xll.qlIndexFixing($AD$5,BA206,TRUE,_xll.ohTrigger(Trigger,Trigger12M))</f>
        <v>#NUM!</v>
      </c>
      <c r="BE206" s="242">
        <f>IFERROR(_xll.qlIndexFixing($BF$1,BA206,TRUE,_xll.ohTrigger(Trigger,Trigger12M)),#N/A)</f>
        <v>2.3091319559610177E-3</v>
      </c>
    </row>
    <row r="207" spans="52:57" ht="11.25" customHeight="1" x14ac:dyDescent="0.25">
      <c r="AZ207" s="97" t="s">
        <v>197</v>
      </c>
      <c r="BA207" s="98">
        <f>_xll.qlInterestRateIndexFixingDate(Currency&amp;"ibor"&amp;Tenor,BB207,Trigger)</f>
        <v>42535</v>
      </c>
      <c r="BB207" s="98">
        <f>_xll.qlCalendarAdvance(Calendar,BB206,AZ207,"f",,Trigger)</f>
        <v>42537</v>
      </c>
      <c r="BC207" s="98">
        <f>_xll.qlInterestRateIndexMaturity(Currency&amp;"ibor"&amp;Tenor,BB207,Trigger)</f>
        <v>42902</v>
      </c>
      <c r="BD207" s="242" t="e">
        <f>_xll.qlIndexFixing($AD$5,BA207,TRUE,_xll.ohTrigger(Trigger,Trigger12M))</f>
        <v>#NUM!</v>
      </c>
      <c r="BE207" s="242">
        <f>IFERROR(_xll.qlIndexFixing($BF$1,BA207,TRUE,_xll.ohTrigger(Trigger,Trigger12M)),#N/A)</f>
        <v>2.3137122300035807E-3</v>
      </c>
    </row>
    <row r="208" spans="52:57" ht="11.25" customHeight="1" x14ac:dyDescent="0.25">
      <c r="AZ208" s="97" t="s">
        <v>197</v>
      </c>
      <c r="BA208" s="98">
        <f>_xll.qlInterestRateIndexFixingDate(Currency&amp;"ibor"&amp;Tenor,BB208,Trigger)</f>
        <v>42536</v>
      </c>
      <c r="BB208" s="98">
        <f>_xll.qlCalendarAdvance(Calendar,BB207,AZ208,"f",,Trigger)</f>
        <v>42538</v>
      </c>
      <c r="BC208" s="98">
        <f>_xll.qlInterestRateIndexMaturity(Currency&amp;"ibor"&amp;Tenor,BB208,Trigger)</f>
        <v>42905</v>
      </c>
      <c r="BD208" s="242" t="e">
        <f>_xll.qlIndexFixing($AD$5,BA208,TRUE,_xll.ohTrigger(Trigger,Trigger12M))</f>
        <v>#NUM!</v>
      </c>
      <c r="BE208" s="242">
        <f>IFERROR(_xll.qlIndexFixing($BF$1,BA208,TRUE,_xll.ohTrigger(Trigger,Trigger12M)),#N/A)</f>
        <v>2.3233370253133369E-3</v>
      </c>
    </row>
    <row r="209" spans="52:57" ht="11.25" customHeight="1" x14ac:dyDescent="0.25">
      <c r="AZ209" s="97" t="s">
        <v>197</v>
      </c>
      <c r="BA209" s="98">
        <f>_xll.qlInterestRateIndexFixingDate(Currency&amp;"ibor"&amp;Tenor,BB209,Trigger)</f>
        <v>42537</v>
      </c>
      <c r="BB209" s="98">
        <f>_xll.qlCalendarAdvance(Calendar,BB208,AZ209,"f",,Trigger)</f>
        <v>42541</v>
      </c>
      <c r="BC209" s="98">
        <f>_xll.qlInterestRateIndexMaturity(Currency&amp;"ibor"&amp;Tenor,BB209,Trigger)</f>
        <v>42906</v>
      </c>
      <c r="BD209" s="242" t="e">
        <f>_xll.qlIndexFixing($AD$5,BA209,TRUE,_xll.ohTrigger(Trigger,Trigger12M))</f>
        <v>#NUM!</v>
      </c>
      <c r="BE209" s="242">
        <f>IFERROR(_xll.qlIndexFixing($BF$1,BA209,TRUE,_xll.ohTrigger(Trigger,Trigger12M)),#N/A)</f>
        <v>2.3322415199667789E-3</v>
      </c>
    </row>
    <row r="210" spans="52:57" ht="11.25" customHeight="1" x14ac:dyDescent="0.25">
      <c r="AZ210" s="97" t="s">
        <v>197</v>
      </c>
      <c r="BA210" s="98">
        <f>_xll.qlInterestRateIndexFixingDate(Currency&amp;"ibor"&amp;Tenor,BB210,Trigger)</f>
        <v>42538</v>
      </c>
      <c r="BB210" s="98">
        <f>_xll.qlCalendarAdvance(Calendar,BB209,AZ210,"f",,Trigger)</f>
        <v>42542</v>
      </c>
      <c r="BC210" s="98">
        <f>_xll.qlInterestRateIndexMaturity(Currency&amp;"ibor"&amp;Tenor,BB210,Trigger)</f>
        <v>42907</v>
      </c>
      <c r="BD210" s="242" t="e">
        <f>_xll.qlIndexFixing($AD$5,BA210,TRUE,_xll.ohTrigger(Trigger,Trigger12M))</f>
        <v>#NUM!</v>
      </c>
      <c r="BE210" s="242">
        <f>IFERROR(_xll.qlIndexFixing($BF$1,BA210,TRUE,_xll.ohTrigger(Trigger,Trigger12M)),#N/A)</f>
        <v>2.3369187558063991E-3</v>
      </c>
    </row>
    <row r="211" spans="52:57" ht="11.25" customHeight="1" x14ac:dyDescent="0.25">
      <c r="AZ211" s="97" t="s">
        <v>197</v>
      </c>
      <c r="BA211" s="98">
        <f>_xll.qlInterestRateIndexFixingDate(Currency&amp;"ibor"&amp;Tenor,BB211,Trigger)</f>
        <v>42541</v>
      </c>
      <c r="BB211" s="98">
        <f>_xll.qlCalendarAdvance(Calendar,BB210,AZ211,"f",,Trigger)</f>
        <v>42543</v>
      </c>
      <c r="BC211" s="98">
        <f>_xll.qlInterestRateIndexMaturity(Currency&amp;"ibor"&amp;Tenor,BB211,Trigger)</f>
        <v>42908</v>
      </c>
      <c r="BD211" s="242" t="e">
        <f>_xll.qlIndexFixing($AD$5,BA211,TRUE,_xll.ohTrigger(Trigger,Trigger12M))</f>
        <v>#NUM!</v>
      </c>
      <c r="BE211" s="242">
        <f>IFERROR(_xll.qlIndexFixing($BF$1,BA211,TRUE,_xll.ohTrigger(Trigger,Trigger12M)),#N/A)</f>
        <v>2.3416110778514002E-3</v>
      </c>
    </row>
    <row r="212" spans="52:57" ht="11.25" customHeight="1" x14ac:dyDescent="0.25">
      <c r="AZ212" s="97" t="s">
        <v>197</v>
      </c>
      <c r="BA212" s="98">
        <f>_xll.qlInterestRateIndexFixingDate(Currency&amp;"ibor"&amp;Tenor,BB212,Trigger)</f>
        <v>42542</v>
      </c>
      <c r="BB212" s="98">
        <f>_xll.qlCalendarAdvance(Calendar,BB211,AZ212,"f",,Trigger)</f>
        <v>42544</v>
      </c>
      <c r="BC212" s="98">
        <f>_xll.qlInterestRateIndexMaturity(Currency&amp;"ibor"&amp;Tenor,BB212,Trigger)</f>
        <v>42909</v>
      </c>
      <c r="BD212" s="242" t="e">
        <f>_xll.qlIndexFixing($AD$5,BA212,TRUE,_xll.ohTrigger(Trigger,Trigger12M))</f>
        <v>#NUM!</v>
      </c>
      <c r="BE212" s="242">
        <f>IFERROR(_xll.qlIndexFixing($BF$1,BA212,TRUE,_xll.ohTrigger(Trigger,Trigger12M)),#N/A)</f>
        <v>2.3463170339857661E-3</v>
      </c>
    </row>
    <row r="213" spans="52:57" ht="11.25" customHeight="1" x14ac:dyDescent="0.25">
      <c r="AZ213" s="97" t="s">
        <v>197</v>
      </c>
      <c r="BA213" s="98">
        <f>_xll.qlInterestRateIndexFixingDate(Currency&amp;"ibor"&amp;Tenor,BB213,Trigger)</f>
        <v>42543</v>
      </c>
      <c r="BB213" s="98">
        <f>_xll.qlCalendarAdvance(Calendar,BB212,AZ213,"f",,Trigger)</f>
        <v>42545</v>
      </c>
      <c r="BC213" s="98">
        <f>_xll.qlInterestRateIndexMaturity(Currency&amp;"ibor"&amp;Tenor,BB213,Trigger)</f>
        <v>42912</v>
      </c>
      <c r="BD213" s="242" t="e">
        <f>_xll.qlIndexFixing($AD$5,BA213,TRUE,_xll.ohTrigger(Trigger,Trigger12M))</f>
        <v>#NUM!</v>
      </c>
      <c r="BE213" s="242">
        <f>IFERROR(_xll.qlIndexFixing($BF$1,BA213,TRUE,_xll.ohTrigger(Trigger,Trigger12M)),#N/A)</f>
        <v>2.3560552504713768E-3</v>
      </c>
    </row>
    <row r="214" spans="52:57" ht="11.25" customHeight="1" x14ac:dyDescent="0.25">
      <c r="AZ214" s="97" t="s">
        <v>197</v>
      </c>
      <c r="BA214" s="98">
        <f>_xll.qlInterestRateIndexFixingDate(Currency&amp;"ibor"&amp;Tenor,BB214,Trigger)</f>
        <v>42544</v>
      </c>
      <c r="BB214" s="98">
        <f>_xll.qlCalendarAdvance(Calendar,BB213,AZ214,"f",,Trigger)</f>
        <v>42548</v>
      </c>
      <c r="BC214" s="98">
        <f>_xll.qlInterestRateIndexMaturity(Currency&amp;"ibor"&amp;Tenor,BB214,Trigger)</f>
        <v>42913</v>
      </c>
      <c r="BD214" s="242" t="e">
        <f>_xll.qlIndexFixing($AD$5,BA214,TRUE,_xll.ohTrigger(Trigger,Trigger12M))</f>
        <v>#NUM!</v>
      </c>
      <c r="BE214" s="242">
        <f>IFERROR(_xll.qlIndexFixing($BF$1,BA214,TRUE,_xll.ohTrigger(Trigger,Trigger12M)),#N/A)</f>
        <v>2.3652479061054238E-3</v>
      </c>
    </row>
    <row r="215" spans="52:57" ht="11.25" customHeight="1" x14ac:dyDescent="0.25">
      <c r="AZ215" s="97" t="s">
        <v>197</v>
      </c>
      <c r="BA215" s="98">
        <f>_xll.qlInterestRateIndexFixingDate(Currency&amp;"ibor"&amp;Tenor,BB215,Trigger)</f>
        <v>42545</v>
      </c>
      <c r="BB215" s="98">
        <f>_xll.qlCalendarAdvance(Calendar,BB214,AZ215,"f",,Trigger)</f>
        <v>42549</v>
      </c>
      <c r="BC215" s="98">
        <f>_xll.qlInterestRateIndexMaturity(Currency&amp;"ibor"&amp;Tenor,BB215,Trigger)</f>
        <v>42914</v>
      </c>
      <c r="BD215" s="242" t="e">
        <f>_xll.qlIndexFixing($AD$5,BA215,TRUE,_xll.ohTrigger(Trigger,Trigger12M))</f>
        <v>#NUM!</v>
      </c>
      <c r="BE215" s="242">
        <f>IFERROR(_xll.qlIndexFixing($BF$1,BA215,TRUE,_xll.ohTrigger(Trigger,Trigger12M)),#N/A)</f>
        <v>2.3699999999477997E-3</v>
      </c>
    </row>
    <row r="216" spans="52:57" ht="11.25" customHeight="1" x14ac:dyDescent="0.25">
      <c r="AZ216" s="97" t="s">
        <v>197</v>
      </c>
      <c r="BA216" s="98">
        <f>_xll.qlInterestRateIndexFixingDate(Currency&amp;"ibor"&amp;Tenor,BB216,Trigger)</f>
        <v>42548</v>
      </c>
      <c r="BB216" s="98">
        <f>_xll.qlCalendarAdvance(Calendar,BB215,AZ216,"f",,Trigger)</f>
        <v>42550</v>
      </c>
      <c r="BC216" s="98">
        <f>_xll.qlInterestRateIndexMaturity(Currency&amp;"ibor"&amp;Tenor,BB216,Trigger)</f>
        <v>42915</v>
      </c>
      <c r="BD216" s="242" t="e">
        <f>_xll.qlIndexFixing($AD$5,BA216,TRUE,_xll.ohTrigger(Trigger,Trigger12M))</f>
        <v>#NUM!</v>
      </c>
      <c r="BE216" s="242">
        <f>IFERROR(_xll.qlIndexFixing($BF$1,BA216,TRUE,_xll.ohTrigger(Trigger,Trigger12M)),#N/A)</f>
        <v>2.3747569425822284E-3</v>
      </c>
    </row>
    <row r="217" spans="52:57" ht="11.25" customHeight="1" x14ac:dyDescent="0.25">
      <c r="AZ217" s="97" t="s">
        <v>197</v>
      </c>
      <c r="BA217" s="98">
        <f>_xll.qlInterestRateIndexFixingDate(Currency&amp;"ibor"&amp;Tenor,BB217,Trigger)</f>
        <v>42549</v>
      </c>
      <c r="BB217" s="98">
        <f>_xll.qlCalendarAdvance(Calendar,BB216,AZ217,"f",,Trigger)</f>
        <v>42551</v>
      </c>
      <c r="BC217" s="98">
        <f>_xll.qlInterestRateIndexMaturity(Currency&amp;"ibor"&amp;Tenor,BB217,Trigger)</f>
        <v>42916</v>
      </c>
      <c r="BD217" s="242" t="e">
        <f>_xll.qlIndexFixing($AD$5,BA217,TRUE,_xll.ohTrigger(Trigger,Trigger12M))</f>
        <v>#NUM!</v>
      </c>
      <c r="BE217" s="242">
        <f>IFERROR(_xll.qlIndexFixing($BF$1,BA217,TRUE,_xll.ohTrigger(Trigger,Trigger12M)),#N/A)</f>
        <v>2.3795176226403974E-3</v>
      </c>
    </row>
    <row r="218" spans="52:57" ht="11.25" customHeight="1" x14ac:dyDescent="0.25">
      <c r="AZ218" s="97" t="s">
        <v>197</v>
      </c>
      <c r="BA218" s="98">
        <f>_xll.qlInterestRateIndexFixingDate(Currency&amp;"ibor"&amp;Tenor,BB218,Trigger)</f>
        <v>42550</v>
      </c>
      <c r="BB218" s="98">
        <f>_xll.qlCalendarAdvance(Calendar,BB217,AZ218,"f",,Trigger)</f>
        <v>42552</v>
      </c>
      <c r="BC218" s="98">
        <f>_xll.qlInterestRateIndexMaturity(Currency&amp;"ibor"&amp;Tenor,BB218,Trigger)</f>
        <v>42919</v>
      </c>
      <c r="BD218" s="242" t="e">
        <f>_xll.qlIndexFixing($AD$5,BA218,TRUE,_xll.ohTrigger(Trigger,Trigger12M))</f>
        <v>#NUM!</v>
      </c>
      <c r="BE218" s="242">
        <f>IFERROR(_xll.qlIndexFixing($BF$1,BA218,TRUE,_xll.ohTrigger(Trigger,Trigger12M)),#N/A)</f>
        <v>2.3891364166982233E-3</v>
      </c>
    </row>
    <row r="219" spans="52:57" ht="11.25" customHeight="1" x14ac:dyDescent="0.25">
      <c r="AZ219" s="97" t="s">
        <v>197</v>
      </c>
      <c r="BA219" s="98">
        <f>_xll.qlInterestRateIndexFixingDate(Currency&amp;"ibor"&amp;Tenor,BB219,Trigger)</f>
        <v>42551</v>
      </c>
      <c r="BB219" s="98">
        <f>_xll.qlCalendarAdvance(Calendar,BB218,AZ219,"f",,Trigger)</f>
        <v>42555</v>
      </c>
      <c r="BC219" s="98">
        <f>_xll.qlInterestRateIndexMaturity(Currency&amp;"ibor"&amp;Tenor,BB219,Trigger)</f>
        <v>42920</v>
      </c>
      <c r="BD219" s="242" t="e">
        <f>_xll.qlIndexFixing($AD$5,BA219,TRUE,_xll.ohTrigger(Trigger,Trigger12M))</f>
        <v>#NUM!</v>
      </c>
      <c r="BE219" s="242">
        <f>IFERROR(_xll.qlIndexFixing($BF$1,BA219,TRUE,_xll.ohTrigger(Trigger,Trigger12M)),#N/A)</f>
        <v>2.3985768920449691E-3</v>
      </c>
    </row>
    <row r="220" spans="52:57" ht="11.25" customHeight="1" x14ac:dyDescent="0.25">
      <c r="AZ220" s="97" t="s">
        <v>197</v>
      </c>
      <c r="BA220" s="98">
        <f>_xll.qlInterestRateIndexFixingDate(Currency&amp;"ibor"&amp;Tenor,BB220,Trigger)</f>
        <v>42552</v>
      </c>
      <c r="BB220" s="98">
        <f>_xll.qlCalendarAdvance(Calendar,BB219,AZ220,"f",,Trigger)</f>
        <v>42556</v>
      </c>
      <c r="BC220" s="98">
        <f>_xll.qlInterestRateIndexMaturity(Currency&amp;"ibor"&amp;Tenor,BB220,Trigger)</f>
        <v>42921</v>
      </c>
      <c r="BD220" s="242" t="e">
        <f>_xll.qlIndexFixing($AD$5,BA220,TRUE,_xll.ohTrigger(Trigger,Trigger12M))</f>
        <v>#NUM!</v>
      </c>
      <c r="BE220" s="242">
        <f>IFERROR(_xll.qlIndexFixing($BF$1,BA220,TRUE,_xll.ohTrigger(Trigger,Trigger12M)),#N/A)</f>
        <v>2.4033406021468609E-3</v>
      </c>
    </row>
    <row r="221" spans="52:57" ht="11.25" customHeight="1" x14ac:dyDescent="0.25">
      <c r="AZ221" s="97" t="s">
        <v>197</v>
      </c>
      <c r="BA221" s="98">
        <f>_xll.qlInterestRateIndexFixingDate(Currency&amp;"ibor"&amp;Tenor,BB221,Trigger)</f>
        <v>42555</v>
      </c>
      <c r="BB221" s="98">
        <f>_xll.qlCalendarAdvance(Calendar,BB220,AZ221,"f",,Trigger)</f>
        <v>42557</v>
      </c>
      <c r="BC221" s="98">
        <f>_xll.qlInterestRateIndexMaturity(Currency&amp;"ibor"&amp;Tenor,BB221,Trigger)</f>
        <v>42922</v>
      </c>
      <c r="BD221" s="242" t="e">
        <f>_xll.qlIndexFixing($AD$5,BA221,TRUE,_xll.ohTrigger(Trigger,Trigger12M))</f>
        <v>#NUM!</v>
      </c>
      <c r="BE221" s="242">
        <f>IFERROR(_xll.qlIndexFixing($BF$1,BA221,TRUE,_xll.ohTrigger(Trigger,Trigger12M)),#N/A)</f>
        <v>2.4081017562205967E-3</v>
      </c>
    </row>
    <row r="222" spans="52:57" ht="11.25" customHeight="1" x14ac:dyDescent="0.25">
      <c r="AZ222" s="97" t="s">
        <v>197</v>
      </c>
      <c r="BA222" s="98">
        <f>_xll.qlInterestRateIndexFixingDate(Currency&amp;"ibor"&amp;Tenor,BB222,Trigger)</f>
        <v>42556</v>
      </c>
      <c r="BB222" s="98">
        <f>_xll.qlCalendarAdvance(Calendar,BB221,AZ222,"f",,Trigger)</f>
        <v>42558</v>
      </c>
      <c r="BC222" s="98">
        <f>_xll.qlInterestRateIndexMaturity(Currency&amp;"ibor"&amp;Tenor,BB222,Trigger)</f>
        <v>42923</v>
      </c>
      <c r="BD222" s="242" t="e">
        <f>_xll.qlIndexFixing($AD$5,BA222,TRUE,_xll.ohTrigger(Trigger,Trigger12M))</f>
        <v>#NUM!</v>
      </c>
      <c r="BE222" s="242">
        <f>IFERROR(_xll.qlIndexFixing($BF$1,BA222,TRUE,_xll.ohTrigger(Trigger,Trigger12M)),#N/A)</f>
        <v>2.4128592900461211E-3</v>
      </c>
    </row>
    <row r="223" spans="52:57" ht="11.25" customHeight="1" x14ac:dyDescent="0.25">
      <c r="AZ223" s="97" t="s">
        <v>197</v>
      </c>
      <c r="BA223" s="98">
        <f>_xll.qlInterestRateIndexFixingDate(Currency&amp;"ibor"&amp;Tenor,BB223,Trigger)</f>
        <v>42557</v>
      </c>
      <c r="BB223" s="98">
        <f>_xll.qlCalendarAdvance(Calendar,BB222,AZ223,"f",,Trigger)</f>
        <v>42559</v>
      </c>
      <c r="BC223" s="98">
        <f>_xll.qlInterestRateIndexMaturity(Currency&amp;"ibor"&amp;Tenor,BB223,Trigger)</f>
        <v>42926</v>
      </c>
      <c r="BD223" s="242" t="e">
        <f>_xll.qlIndexFixing($AD$5,BA223,TRUE,_xll.ohTrigger(Trigger,Trigger12M))</f>
        <v>#NUM!</v>
      </c>
      <c r="BE223" s="242">
        <f>IFERROR(_xll.qlIndexFixing($BF$1,BA223,TRUE,_xll.ohTrigger(Trigger,Trigger12M)),#N/A)</f>
        <v>2.4221704939950393E-3</v>
      </c>
    </row>
    <row r="224" spans="52:57" ht="11.25" customHeight="1" x14ac:dyDescent="0.25">
      <c r="AZ224" s="97" t="s">
        <v>197</v>
      </c>
      <c r="BA224" s="98">
        <f>_xll.qlInterestRateIndexFixingDate(Currency&amp;"ibor"&amp;Tenor,BB224,Trigger)</f>
        <v>42558</v>
      </c>
      <c r="BB224" s="98">
        <f>_xll.qlCalendarAdvance(Calendar,BB223,AZ224,"f",,Trigger)</f>
        <v>42562</v>
      </c>
      <c r="BC224" s="98">
        <f>_xll.qlInterestRateIndexMaturity(Currency&amp;"ibor"&amp;Tenor,BB224,Trigger)</f>
        <v>42927</v>
      </c>
      <c r="BD224" s="242" t="e">
        <f>_xll.qlIndexFixing($AD$5,BA224,TRUE,_xll.ohTrigger(Trigger,Trigger12M))</f>
        <v>#NUM!</v>
      </c>
      <c r="BE224" s="242">
        <f>IFERROR(_xll.qlIndexFixing($BF$1,BA224,TRUE,_xll.ohTrigger(Trigger,Trigger12M)),#N/A)</f>
        <v>2.4318317853386329E-3</v>
      </c>
    </row>
    <row r="225" spans="52:57" ht="11.25" customHeight="1" x14ac:dyDescent="0.25">
      <c r="AZ225" s="97" t="s">
        <v>197</v>
      </c>
      <c r="BA225" s="98">
        <f>_xll.qlInterestRateIndexFixingDate(Currency&amp;"ibor"&amp;Tenor,BB225,Trigger)</f>
        <v>42559</v>
      </c>
      <c r="BB225" s="98">
        <f>_xll.qlCalendarAdvance(Calendar,BB224,AZ225,"f",,Trigger)</f>
        <v>42563</v>
      </c>
      <c r="BC225" s="98">
        <f>_xll.qlInterestRateIndexMaturity(Currency&amp;"ibor"&amp;Tenor,BB225,Trigger)</f>
        <v>42928</v>
      </c>
      <c r="BD225" s="242" t="e">
        <f>_xll.qlIndexFixing($AD$5,BA225,TRUE,_xll.ohTrigger(Trigger,Trigger12M))</f>
        <v>#NUM!</v>
      </c>
      <c r="BE225" s="242">
        <f>IFERROR(_xll.qlIndexFixing($BF$1,BA225,TRUE,_xll.ohTrigger(Trigger,Trigger12M)),#N/A)</f>
        <v>2.4365551014956782E-3</v>
      </c>
    </row>
    <row r="226" spans="52:57" ht="11.25" customHeight="1" x14ac:dyDescent="0.25">
      <c r="AZ226" s="97" t="s">
        <v>197</v>
      </c>
      <c r="BA226" s="98">
        <f>_xll.qlInterestRateIndexFixingDate(Currency&amp;"ibor"&amp;Tenor,BB226,Trigger)</f>
        <v>42562</v>
      </c>
      <c r="BB226" s="98">
        <f>_xll.qlCalendarAdvance(Calendar,BB225,AZ226,"f",,Trigger)</f>
        <v>42564</v>
      </c>
      <c r="BC226" s="98">
        <f>_xll.qlInterestRateIndexMaturity(Currency&amp;"ibor"&amp;Tenor,BB226,Trigger)</f>
        <v>42929</v>
      </c>
      <c r="BD226" s="242" t="e">
        <f>_xll.qlIndexFixing($AD$5,BA226,TRUE,_xll.ohTrigger(Trigger,Trigger12M))</f>
        <v>#NUM!</v>
      </c>
      <c r="BE226" s="242">
        <f>IFERROR(_xll.qlIndexFixing($BF$1,BA226,TRUE,_xll.ohTrigger(Trigger,Trigger12M)),#N/A)</f>
        <v>2.4412683202078705E-3</v>
      </c>
    </row>
    <row r="227" spans="52:57" ht="11.25" customHeight="1" x14ac:dyDescent="0.25">
      <c r="AZ227" s="97" t="s">
        <v>197</v>
      </c>
      <c r="BA227" s="98">
        <f>_xll.qlInterestRateIndexFixingDate(Currency&amp;"ibor"&amp;Tenor,BB227,Trigger)</f>
        <v>42563</v>
      </c>
      <c r="BB227" s="98">
        <f>_xll.qlCalendarAdvance(Calendar,BB226,AZ227,"f",,Trigger)</f>
        <v>42565</v>
      </c>
      <c r="BC227" s="98">
        <f>_xll.qlInterestRateIndexMaturity(Currency&amp;"ibor"&amp;Tenor,BB227,Trigger)</f>
        <v>42930</v>
      </c>
      <c r="BD227" s="242" t="e">
        <f>_xll.qlIndexFixing($AD$5,BA227,TRUE,_xll.ohTrigger(Trigger,Trigger12M))</f>
        <v>#NUM!</v>
      </c>
      <c r="BE227" s="242">
        <f>IFERROR(_xll.qlIndexFixing($BF$1,BA227,TRUE,_xll.ohTrigger(Trigger,Trigger12M)),#N/A)</f>
        <v>2.445970346629571E-3</v>
      </c>
    </row>
    <row r="228" spans="52:57" ht="11.25" customHeight="1" x14ac:dyDescent="0.25">
      <c r="AZ228" s="97" t="s">
        <v>197</v>
      </c>
      <c r="BA228" s="98">
        <f>_xll.qlInterestRateIndexFixingDate(Currency&amp;"ibor"&amp;Tenor,BB228,Trigger)</f>
        <v>42564</v>
      </c>
      <c r="BB228" s="98">
        <f>_xll.qlCalendarAdvance(Calendar,BB227,AZ228,"f",,Trigger)</f>
        <v>42566</v>
      </c>
      <c r="BC228" s="98">
        <f>_xll.qlInterestRateIndexMaturity(Currency&amp;"ibor"&amp;Tenor,BB228,Trigger)</f>
        <v>42933</v>
      </c>
      <c r="BD228" s="242" t="e">
        <f>_xll.qlIndexFixing($AD$5,BA228,TRUE,_xll.ohTrigger(Trigger,Trigger12M))</f>
        <v>#NUM!</v>
      </c>
      <c r="BE228" s="242">
        <f>IFERROR(_xll.qlIndexFixing($BF$1,BA228,TRUE,_xll.ohTrigger(Trigger,Trigger12M)),#N/A)</f>
        <v>2.4547902443524494E-3</v>
      </c>
    </row>
    <row r="229" spans="52:57" ht="11.25" customHeight="1" x14ac:dyDescent="0.25">
      <c r="AZ229" s="97" t="s">
        <v>197</v>
      </c>
      <c r="BA229" s="98">
        <f>_xll.qlInterestRateIndexFixingDate(Currency&amp;"ibor"&amp;Tenor,BB229,Trigger)</f>
        <v>42565</v>
      </c>
      <c r="BB229" s="98">
        <f>_xll.qlCalendarAdvance(Calendar,BB228,AZ229,"f",,Trigger)</f>
        <v>42569</v>
      </c>
      <c r="BC229" s="98">
        <f>_xll.qlInterestRateIndexMaturity(Currency&amp;"ibor"&amp;Tenor,BB229,Trigger)</f>
        <v>42934</v>
      </c>
      <c r="BD229" s="242" t="e">
        <f>_xll.qlIndexFixing($AD$5,BA229,TRUE,_xll.ohTrigger(Trigger,Trigger12M))</f>
        <v>#NUM!</v>
      </c>
      <c r="BE229" s="242">
        <f>IFERROR(_xll.qlIndexFixing($BF$1,BA229,TRUE,_xll.ohTrigger(Trigger,Trigger12M)),#N/A)</f>
        <v>2.4646444793696648E-3</v>
      </c>
    </row>
    <row r="230" spans="52:57" ht="11.25" customHeight="1" x14ac:dyDescent="0.25">
      <c r="AZ230" s="97" t="s">
        <v>197</v>
      </c>
      <c r="BA230" s="98">
        <f>_xll.qlInterestRateIndexFixingDate(Currency&amp;"ibor"&amp;Tenor,BB230,Trigger)</f>
        <v>42566</v>
      </c>
      <c r="BB230" s="98">
        <f>_xll.qlCalendarAdvance(Calendar,BB229,AZ230,"f",,Trigger)</f>
        <v>42570</v>
      </c>
      <c r="BC230" s="98">
        <f>_xll.qlInterestRateIndexMaturity(Currency&amp;"ibor"&amp;Tenor,BB230,Trigger)</f>
        <v>42935</v>
      </c>
      <c r="BD230" s="242" t="e">
        <f>_xll.qlIndexFixing($AD$5,BA230,TRUE,_xll.ohTrigger(Trigger,Trigger12M))</f>
        <v>#NUM!</v>
      </c>
      <c r="BE230" s="242">
        <f>IFERROR(_xll.qlIndexFixing($BF$1,BA230,TRUE,_xll.ohTrigger(Trigger,Trigger12M)),#N/A)</f>
        <v>2.4692739685257467E-3</v>
      </c>
    </row>
    <row r="231" spans="52:57" ht="11.25" customHeight="1" x14ac:dyDescent="0.25">
      <c r="AZ231" s="97" t="s">
        <v>197</v>
      </c>
      <c r="BA231" s="98">
        <f>_xll.qlInterestRateIndexFixingDate(Currency&amp;"ibor"&amp;Tenor,BB231,Trigger)</f>
        <v>42569</v>
      </c>
      <c r="BB231" s="98">
        <f>_xll.qlCalendarAdvance(Calendar,BB230,AZ231,"f",,Trigger)</f>
        <v>42571</v>
      </c>
      <c r="BC231" s="98">
        <f>_xll.qlInterestRateIndexMaturity(Currency&amp;"ibor"&amp;Tenor,BB231,Trigger)</f>
        <v>42936</v>
      </c>
      <c r="BD231" s="242" t="e">
        <f>_xll.qlIndexFixing($AD$5,BA231,TRUE,_xll.ohTrigger(Trigger,Trigger12M))</f>
        <v>#NUM!</v>
      </c>
      <c r="BE231" s="242">
        <f>IFERROR(_xll.qlIndexFixing($BF$1,BA231,TRUE,_xll.ohTrigger(Trigger,Trigger12M)),#N/A)</f>
        <v>2.4738856044414087E-3</v>
      </c>
    </row>
    <row r="232" spans="52:57" ht="11.25" customHeight="1" x14ac:dyDescent="0.25">
      <c r="AZ232" s="97" t="s">
        <v>197</v>
      </c>
      <c r="BA232" s="98">
        <f>_xll.qlInterestRateIndexFixingDate(Currency&amp;"ibor"&amp;Tenor,BB232,Trigger)</f>
        <v>42570</v>
      </c>
      <c r="BB232" s="98">
        <f>_xll.qlCalendarAdvance(Calendar,BB231,AZ232,"f",,Trigger)</f>
        <v>42572</v>
      </c>
      <c r="BC232" s="98">
        <f>_xll.qlInterestRateIndexMaturity(Currency&amp;"ibor"&amp;Tenor,BB232,Trigger)</f>
        <v>42937</v>
      </c>
      <c r="BD232" s="242" t="e">
        <f>_xll.qlIndexFixing($AD$5,BA232,TRUE,_xll.ohTrigger(Trigger,Trigger12M))</f>
        <v>#NUM!</v>
      </c>
      <c r="BE232" s="242">
        <f>IFERROR(_xll.qlIndexFixing($BF$1,BA232,TRUE,_xll.ohTrigger(Trigger,Trigger12M)),#N/A)</f>
        <v>2.4784782616458648E-3</v>
      </c>
    </row>
    <row r="233" spans="52:57" ht="11.25" customHeight="1" x14ac:dyDescent="0.25">
      <c r="AZ233" s="97" t="s">
        <v>197</v>
      </c>
      <c r="BA233" s="98">
        <f>_xll.qlInterestRateIndexFixingDate(Currency&amp;"ibor"&amp;Tenor,BB233,Trigger)</f>
        <v>42571</v>
      </c>
      <c r="BB233" s="98">
        <f>_xll.qlCalendarAdvance(Calendar,BB232,AZ233,"f",,Trigger)</f>
        <v>42573</v>
      </c>
      <c r="BC233" s="98">
        <f>_xll.qlInterestRateIndexMaturity(Currency&amp;"ibor"&amp;Tenor,BB233,Trigger)</f>
        <v>42940</v>
      </c>
      <c r="BD233" s="242" t="e">
        <f>_xll.qlIndexFixing($AD$5,BA233,TRUE,_xll.ohTrigger(Trigger,Trigger12M))</f>
        <v>#NUM!</v>
      </c>
      <c r="BE233" s="242">
        <f>IFERROR(_xll.qlIndexFixing($BF$1,BA233,TRUE,_xll.ohTrigger(Trigger,Trigger12M)),#N/A)</f>
        <v>2.4866186002540603E-3</v>
      </c>
    </row>
    <row r="234" spans="52:57" ht="11.25" customHeight="1" x14ac:dyDescent="0.25">
      <c r="AZ234" s="97" t="s">
        <v>197</v>
      </c>
      <c r="BA234" s="98">
        <f>_xll.qlInterestRateIndexFixingDate(Currency&amp;"ibor"&amp;Tenor,BB234,Trigger)</f>
        <v>42572</v>
      </c>
      <c r="BB234" s="98">
        <f>_xll.qlCalendarAdvance(Calendar,BB233,AZ234,"f",,Trigger)</f>
        <v>42576</v>
      </c>
      <c r="BC234" s="98">
        <f>_xll.qlInterestRateIndexMaturity(Currency&amp;"ibor"&amp;Tenor,BB234,Trigger)</f>
        <v>42941</v>
      </c>
      <c r="BD234" s="242" t="e">
        <f>_xll.qlIndexFixing($AD$5,BA234,TRUE,_xll.ohTrigger(Trigger,Trigger12M))</f>
        <v>#NUM!</v>
      </c>
      <c r="BE234" s="242">
        <f>IFERROR(_xll.qlIndexFixing($BF$1,BA234,TRUE,_xll.ohTrigger(Trigger,Trigger12M)),#N/A)</f>
        <v>2.4966364408327618E-3</v>
      </c>
    </row>
    <row r="235" spans="52:57" ht="11.25" customHeight="1" x14ac:dyDescent="0.25">
      <c r="AZ235" s="97" t="s">
        <v>197</v>
      </c>
      <c r="BA235" s="98">
        <f>_xll.qlInterestRateIndexFixingDate(Currency&amp;"ibor"&amp;Tenor,BB235,Trigger)</f>
        <v>42573</v>
      </c>
      <c r="BB235" s="98">
        <f>_xll.qlCalendarAdvance(Calendar,BB234,AZ235,"f",,Trigger)</f>
        <v>42577</v>
      </c>
      <c r="BC235" s="98">
        <f>_xll.qlInterestRateIndexMaturity(Currency&amp;"ibor"&amp;Tenor,BB235,Trigger)</f>
        <v>42942</v>
      </c>
      <c r="BD235" s="242" t="e">
        <f>_xll.qlIndexFixing($AD$5,BA235,TRUE,_xll.ohTrigger(Trigger,Trigger12M))</f>
        <v>#NUM!</v>
      </c>
      <c r="BE235" s="242">
        <f>IFERROR(_xll.qlIndexFixing($BF$1,BA235,TRUE,_xll.ohTrigger(Trigger,Trigger12M)),#N/A)</f>
        <v>2.5011171693164608E-3</v>
      </c>
    </row>
    <row r="236" spans="52:57" ht="11.25" customHeight="1" x14ac:dyDescent="0.25">
      <c r="AZ236" s="97" t="s">
        <v>197</v>
      </c>
      <c r="BA236" s="98">
        <f>_xll.qlInterestRateIndexFixingDate(Currency&amp;"ibor"&amp;Tenor,BB236,Trigger)</f>
        <v>42576</v>
      </c>
      <c r="BB236" s="98">
        <f>_xll.qlCalendarAdvance(Calendar,BB235,AZ236,"f",,Trigger)</f>
        <v>42578</v>
      </c>
      <c r="BC236" s="98">
        <f>_xll.qlInterestRateIndexMaturity(Currency&amp;"ibor"&amp;Tenor,BB236,Trigger)</f>
        <v>42943</v>
      </c>
      <c r="BD236" s="242" t="e">
        <f>_xll.qlIndexFixing($AD$5,BA236,TRUE,_xll.ohTrigger(Trigger,Trigger12M))</f>
        <v>#NUM!</v>
      </c>
      <c r="BE236" s="242">
        <f>IFERROR(_xll.qlIndexFixing($BF$1,BA236,TRUE,_xll.ohTrigger(Trigger,Trigger12M)),#N/A)</f>
        <v>2.5055720744028213E-3</v>
      </c>
    </row>
    <row r="237" spans="52:57" ht="11.25" customHeight="1" x14ac:dyDescent="0.25">
      <c r="AZ237" s="97" t="s">
        <v>197</v>
      </c>
      <c r="BA237" s="98">
        <f>_xll.qlInterestRateIndexFixingDate(Currency&amp;"ibor"&amp;Tenor,BB237,Trigger)</f>
        <v>42577</v>
      </c>
      <c r="BB237" s="98">
        <f>_xll.qlCalendarAdvance(Calendar,BB236,AZ237,"f",,Trigger)</f>
        <v>42579</v>
      </c>
      <c r="BC237" s="98">
        <f>_xll.qlInterestRateIndexMaturity(Currency&amp;"ibor"&amp;Tenor,BB237,Trigger)</f>
        <v>42944</v>
      </c>
      <c r="BD237" s="242" t="e">
        <f>_xll.qlIndexFixing($AD$5,BA237,TRUE,_xll.ohTrigger(Trigger,Trigger12M))</f>
        <v>#NUM!</v>
      </c>
      <c r="BE237" s="242">
        <f>IFERROR(_xll.qlIndexFixing($BF$1,BA237,TRUE,_xll.ohTrigger(Trigger,Trigger12M)),#N/A)</f>
        <v>2.510000000002701E-3</v>
      </c>
    </row>
    <row r="238" spans="52:57" ht="11.25" customHeight="1" x14ac:dyDescent="0.25">
      <c r="AZ238" s="97" t="s">
        <v>197</v>
      </c>
      <c r="BA238" s="98">
        <f>_xll.qlInterestRateIndexFixingDate(Currency&amp;"ibor"&amp;Tenor,BB238,Trigger)</f>
        <v>42578</v>
      </c>
      <c r="BB238" s="98">
        <f>_xll.qlCalendarAdvance(Calendar,BB237,AZ238,"f",,Trigger)</f>
        <v>42580</v>
      </c>
      <c r="BC238" s="98">
        <f>_xll.qlInterestRateIndexMaturity(Currency&amp;"ibor"&amp;Tenor,BB238,Trigger)</f>
        <v>42947</v>
      </c>
      <c r="BD238" s="242" t="e">
        <f>_xll.qlIndexFixing($AD$5,BA238,TRUE,_xll.ohTrigger(Trigger,Trigger12M))</f>
        <v>#NUM!</v>
      </c>
      <c r="BE238" s="242">
        <f>IFERROR(_xll.qlIndexFixing($BF$1,BA238,TRUE,_xll.ohTrigger(Trigger,Trigger12M)),#N/A)</f>
        <v>2.5172835487965563E-3</v>
      </c>
    </row>
    <row r="239" spans="52:57" ht="11.25" customHeight="1" x14ac:dyDescent="0.25">
      <c r="AZ239" s="97" t="s">
        <v>197</v>
      </c>
      <c r="BA239" s="98">
        <f>_xll.qlInterestRateIndexFixingDate(Currency&amp;"ibor"&amp;Tenor,BB239,Trigger)</f>
        <v>42579</v>
      </c>
      <c r="BB239" s="98">
        <f>_xll.qlCalendarAdvance(Calendar,BB238,AZ239,"f",,Trigger)</f>
        <v>42583</v>
      </c>
      <c r="BC239" s="98">
        <f>_xll.qlInterestRateIndexMaturity(Currency&amp;"ibor"&amp;Tenor,BB239,Trigger)</f>
        <v>42948</v>
      </c>
      <c r="BD239" s="242" t="e">
        <f>_xll.qlIndexFixing($AD$5,BA239,TRUE,_xll.ohTrigger(Trigger,Trigger12M))</f>
        <v>#NUM!</v>
      </c>
      <c r="BE239" s="242">
        <f>IFERROR(_xll.qlIndexFixing($BF$1,BA239,TRUE,_xll.ohTrigger(Trigger,Trigger12M)),#N/A)</f>
        <v>2.5274556303917211E-3</v>
      </c>
    </row>
    <row r="240" spans="52:57" ht="11.25" customHeight="1" x14ac:dyDescent="0.25">
      <c r="AZ240" s="97" t="s">
        <v>197</v>
      </c>
      <c r="BA240" s="98">
        <f>_xll.qlInterestRateIndexFixingDate(Currency&amp;"ibor"&amp;Tenor,BB240,Trigger)</f>
        <v>42580</v>
      </c>
      <c r="BB240" s="98">
        <f>_xll.qlCalendarAdvance(Calendar,BB239,AZ240,"f",,Trigger)</f>
        <v>42584</v>
      </c>
      <c r="BC240" s="98">
        <f>_xll.qlInterestRateIndexMaturity(Currency&amp;"ibor"&amp;Tenor,BB240,Trigger)</f>
        <v>42949</v>
      </c>
      <c r="BD240" s="242" t="e">
        <f>_xll.qlIndexFixing($AD$5,BA240,TRUE,_xll.ohTrigger(Trigger,Trigger12M))</f>
        <v>#NUM!</v>
      </c>
      <c r="BE240" s="242">
        <f>IFERROR(_xll.qlIndexFixing($BF$1,BA240,TRUE,_xll.ohTrigger(Trigger,Trigger12M)),#N/A)</f>
        <v>2.5317665305580931E-3</v>
      </c>
    </row>
    <row r="241" spans="52:57" ht="11.25" customHeight="1" x14ac:dyDescent="0.25">
      <c r="AZ241" s="97" t="s">
        <v>197</v>
      </c>
      <c r="BA241" s="98">
        <f>_xll.qlInterestRateIndexFixingDate(Currency&amp;"ibor"&amp;Tenor,BB241,Trigger)</f>
        <v>42583</v>
      </c>
      <c r="BB241" s="98">
        <f>_xll.qlCalendarAdvance(Calendar,BB240,AZ241,"f",,Trigger)</f>
        <v>42585</v>
      </c>
      <c r="BC241" s="98">
        <f>_xll.qlInterestRateIndexMaturity(Currency&amp;"ibor"&amp;Tenor,BB241,Trigger)</f>
        <v>42950</v>
      </c>
      <c r="BD241" s="242" t="e">
        <f>_xll.qlIndexFixing($AD$5,BA241,TRUE,_xll.ohTrigger(Trigger,Trigger12M))</f>
        <v>#NUM!</v>
      </c>
      <c r="BE241" s="242">
        <f>IFERROR(_xll.qlIndexFixing($BF$1,BA241,TRUE,_xll.ohTrigger(Trigger,Trigger12M)),#N/A)</f>
        <v>2.5360609154515897E-3</v>
      </c>
    </row>
    <row r="242" spans="52:57" ht="11.25" customHeight="1" x14ac:dyDescent="0.25">
      <c r="AZ242" s="97" t="s">
        <v>197</v>
      </c>
      <c r="BA242" s="98">
        <f>_xll.qlInterestRateIndexFixingDate(Currency&amp;"ibor"&amp;Tenor,BB242,Trigger)</f>
        <v>42584</v>
      </c>
      <c r="BB242" s="98">
        <f>_xll.qlCalendarAdvance(Calendar,BB241,AZ242,"f",,Trigger)</f>
        <v>42586</v>
      </c>
      <c r="BC242" s="98">
        <f>_xll.qlInterestRateIndexMaturity(Currency&amp;"ibor"&amp;Tenor,BB242,Trigger)</f>
        <v>42951</v>
      </c>
      <c r="BD242" s="242" t="e">
        <f>_xll.qlIndexFixing($AD$5,BA242,TRUE,_xll.ohTrigger(Trigger,Trigger12M))</f>
        <v>#NUM!</v>
      </c>
      <c r="BE242" s="242">
        <f>IFERROR(_xll.qlIndexFixing($BF$1,BA242,TRUE,_xll.ohTrigger(Trigger,Trigger12M)),#N/A)</f>
        <v>2.5403411558624599E-3</v>
      </c>
    </row>
    <row r="243" spans="52:57" ht="11.25" customHeight="1" x14ac:dyDescent="0.25">
      <c r="AZ243" s="97" t="s">
        <v>197</v>
      </c>
      <c r="BA243" s="98">
        <f>_xll.qlInterestRateIndexFixingDate(Currency&amp;"ibor"&amp;Tenor,BB243,Trigger)</f>
        <v>42585</v>
      </c>
      <c r="BB243" s="98">
        <f>_xll.qlCalendarAdvance(Calendar,BB242,AZ243,"f",,Trigger)</f>
        <v>42587</v>
      </c>
      <c r="BC243" s="98">
        <f>_xll.qlInterestRateIndexMaturity(Currency&amp;"ibor"&amp;Tenor,BB243,Trigger)</f>
        <v>42954</v>
      </c>
      <c r="BD243" s="242" t="e">
        <f>_xll.qlIndexFixing($AD$5,BA243,TRUE,_xll.ohTrigger(Trigger,Trigger12M))</f>
        <v>#NUM!</v>
      </c>
      <c r="BE243" s="242">
        <f>IFERROR(_xll.qlIndexFixing($BF$1,BA243,TRUE,_xll.ohTrigger(Trigger,Trigger12M)),#N/A)</f>
        <v>2.5469204856754636E-3</v>
      </c>
    </row>
    <row r="244" spans="52:57" ht="11.25" customHeight="1" x14ac:dyDescent="0.25">
      <c r="AZ244" s="97" t="s">
        <v>197</v>
      </c>
      <c r="BA244" s="98">
        <f>_xll.qlInterestRateIndexFixingDate(Currency&amp;"ibor"&amp;Tenor,BB244,Trigger)</f>
        <v>42586</v>
      </c>
      <c r="BB244" s="98">
        <f>_xll.qlCalendarAdvance(Calendar,BB243,AZ244,"f",,Trigger)</f>
        <v>42590</v>
      </c>
      <c r="BC244" s="98">
        <f>_xll.qlInterestRateIndexMaturity(Currency&amp;"ibor"&amp;Tenor,BB244,Trigger)</f>
        <v>42955</v>
      </c>
      <c r="BD244" s="242" t="e">
        <f>_xll.qlIndexFixing($AD$5,BA244,TRUE,_xll.ohTrigger(Trigger,Trigger12M))</f>
        <v>#NUM!</v>
      </c>
      <c r="BE244" s="242">
        <f>IFERROR(_xll.qlIndexFixing($BF$1,BA244,TRUE,_xll.ohTrigger(Trigger,Trigger12M)),#N/A)</f>
        <v>2.5573686272996801E-3</v>
      </c>
    </row>
    <row r="245" spans="52:57" ht="11.25" customHeight="1" x14ac:dyDescent="0.25">
      <c r="AZ245" s="97" t="s">
        <v>197</v>
      </c>
      <c r="BA245" s="98">
        <f>_xll.qlInterestRateIndexFixingDate(Currency&amp;"ibor"&amp;Tenor,BB245,Trigger)</f>
        <v>42587</v>
      </c>
      <c r="BB245" s="98">
        <f>_xll.qlCalendarAdvance(Calendar,BB244,AZ245,"f",,Trigger)</f>
        <v>42591</v>
      </c>
      <c r="BC245" s="98">
        <f>_xll.qlInterestRateIndexMaturity(Currency&amp;"ibor"&amp;Tenor,BB245,Trigger)</f>
        <v>42956</v>
      </c>
      <c r="BD245" s="242" t="e">
        <f>_xll.qlIndexFixing($AD$5,BA245,TRUE,_xll.ohTrigger(Trigger,Trigger12M))</f>
        <v>#NUM!</v>
      </c>
      <c r="BE245" s="242">
        <f>IFERROR(_xll.qlIndexFixing($BF$1,BA245,TRUE,_xll.ohTrigger(Trigger,Trigger12M)),#N/A)</f>
        <v>2.5616142459661752E-3</v>
      </c>
    </row>
    <row r="246" spans="52:57" ht="11.25" customHeight="1" x14ac:dyDescent="0.25">
      <c r="AZ246" s="97" t="s">
        <v>197</v>
      </c>
      <c r="BA246" s="98">
        <f>_xll.qlInterestRateIndexFixingDate(Currency&amp;"ibor"&amp;Tenor,BB246,Trigger)</f>
        <v>42590</v>
      </c>
      <c r="BB246" s="98">
        <f>_xll.qlCalendarAdvance(Calendar,BB245,AZ246,"f",,Trigger)</f>
        <v>42592</v>
      </c>
      <c r="BC246" s="98">
        <f>_xll.qlInterestRateIndexMaturity(Currency&amp;"ibor"&amp;Tenor,BB246,Trigger)</f>
        <v>42957</v>
      </c>
      <c r="BD246" s="242" t="e">
        <f>_xll.qlIndexFixing($AD$5,BA246,TRUE,_xll.ohTrigger(Trigger,Trigger12M))</f>
        <v>#NUM!</v>
      </c>
      <c r="BE246" s="242">
        <f>IFERROR(_xll.qlIndexFixing($BF$1,BA246,TRUE,_xll.ohTrigger(Trigger,Trigger12M)),#N/A)</f>
        <v>2.565860268182083E-3</v>
      </c>
    </row>
    <row r="247" spans="52:57" ht="11.25" customHeight="1" x14ac:dyDescent="0.25">
      <c r="AZ247" s="97" t="s">
        <v>197</v>
      </c>
      <c r="BA247" s="98">
        <f>_xll.qlInterestRateIndexFixingDate(Currency&amp;"ibor"&amp;Tenor,BB247,Trigger)</f>
        <v>42591</v>
      </c>
      <c r="BB247" s="98">
        <f>_xll.qlCalendarAdvance(Calendar,BB246,AZ247,"f",,Trigger)</f>
        <v>42593</v>
      </c>
      <c r="BC247" s="98">
        <f>_xll.qlInterestRateIndexMaturity(Currency&amp;"ibor"&amp;Tenor,BB247,Trigger)</f>
        <v>42958</v>
      </c>
      <c r="BD247" s="242" t="e">
        <f>_xll.qlIndexFixing($AD$5,BA247,TRUE,_xll.ohTrigger(Trigger,Trigger12M))</f>
        <v>#NUM!</v>
      </c>
      <c r="BE247" s="242">
        <f>IFERROR(_xll.qlIndexFixing($BF$1,BA247,TRUE,_xll.ohTrigger(Trigger,Trigger12M)),#N/A)</f>
        <v>2.5701091725017521E-3</v>
      </c>
    </row>
    <row r="248" spans="52:57" ht="11.25" customHeight="1" x14ac:dyDescent="0.25">
      <c r="AZ248" s="97" t="s">
        <v>197</v>
      </c>
      <c r="BA248" s="98">
        <f>_xll.qlInterestRateIndexFixingDate(Currency&amp;"ibor"&amp;Tenor,BB248,Trigger)</f>
        <v>42592</v>
      </c>
      <c r="BB248" s="98">
        <f>_xll.qlCalendarAdvance(Calendar,BB247,AZ248,"f",,Trigger)</f>
        <v>42594</v>
      </c>
      <c r="BC248" s="98">
        <f>_xll.qlInterestRateIndexMaturity(Currency&amp;"ibor"&amp;Tenor,BB248,Trigger)</f>
        <v>42961</v>
      </c>
      <c r="BD248" s="242" t="e">
        <f>_xll.qlIndexFixing($AD$5,BA248,TRUE,_xll.ohTrigger(Trigger,Trigger12M))</f>
        <v>#NUM!</v>
      </c>
      <c r="BE248" s="242">
        <f>IFERROR(_xll.qlIndexFixing($BF$1,BA248,TRUE,_xll.ohTrigger(Trigger,Trigger12M)),#N/A)</f>
        <v>2.5763049548934249E-3</v>
      </c>
    </row>
    <row r="249" spans="52:57" ht="11.25" customHeight="1" x14ac:dyDescent="0.25">
      <c r="AZ249" s="97" t="s">
        <v>197</v>
      </c>
      <c r="BA249" s="98">
        <f>_xll.qlInterestRateIndexFixingDate(Currency&amp;"ibor"&amp;Tenor,BB249,Trigger)</f>
        <v>42593</v>
      </c>
      <c r="BB249" s="98">
        <f>_xll.qlCalendarAdvance(Calendar,BB248,AZ249,"f",,Trigger)</f>
        <v>42597</v>
      </c>
      <c r="BC249" s="98">
        <f>_xll.qlInterestRateIndexMaturity(Currency&amp;"ibor"&amp;Tenor,BB249,Trigger)</f>
        <v>42962</v>
      </c>
      <c r="BD249" s="242" t="e">
        <f>_xll.qlIndexFixing($AD$5,BA249,TRUE,_xll.ohTrigger(Trigger,Trigger12M))</f>
        <v>#NUM!</v>
      </c>
      <c r="BE249" s="242">
        <f>IFERROR(_xll.qlIndexFixing($BF$1,BA249,TRUE,_xll.ohTrigger(Trigger,Trigger12M)),#N/A)</f>
        <v>2.5871837207892259E-3</v>
      </c>
    </row>
    <row r="250" spans="52:57" ht="11.25" customHeight="1" x14ac:dyDescent="0.25">
      <c r="AZ250" s="97" t="s">
        <v>197</v>
      </c>
      <c r="BA250" s="98">
        <f>_xll.qlInterestRateIndexFixingDate(Currency&amp;"ibor"&amp;Tenor,BB250,Trigger)</f>
        <v>42594</v>
      </c>
      <c r="BB250" s="98">
        <f>_xll.qlCalendarAdvance(Calendar,BB249,AZ250,"f",,Trigger)</f>
        <v>42598</v>
      </c>
      <c r="BC250" s="98">
        <f>_xll.qlInterestRateIndexMaturity(Currency&amp;"ibor"&amp;Tenor,BB250,Trigger)</f>
        <v>42963</v>
      </c>
      <c r="BD250" s="242" t="e">
        <f>_xll.qlIndexFixing($AD$5,BA250,TRUE,_xll.ohTrigger(Trigger,Trigger12M))</f>
        <v>#NUM!</v>
      </c>
      <c r="BE250" s="242">
        <f>IFERROR(_xll.qlIndexFixing($BF$1,BA250,TRUE,_xll.ohTrigger(Trigger,Trigger12M)),#N/A)</f>
        <v>2.5914847528291174E-3</v>
      </c>
    </row>
    <row r="251" spans="52:57" ht="11.25" customHeight="1" x14ac:dyDescent="0.25">
      <c r="AZ251" s="97" t="s">
        <v>197</v>
      </c>
      <c r="BA251" s="98">
        <f>_xll.qlInterestRateIndexFixingDate(Currency&amp;"ibor"&amp;Tenor,BB251,Trigger)</f>
        <v>42597</v>
      </c>
      <c r="BB251" s="98">
        <f>_xll.qlCalendarAdvance(Calendar,BB250,AZ251,"f",,Trigger)</f>
        <v>42599</v>
      </c>
      <c r="BC251" s="98">
        <f>_xll.qlInterestRateIndexMaturity(Currency&amp;"ibor"&amp;Tenor,BB251,Trigger)</f>
        <v>42964</v>
      </c>
      <c r="BD251" s="242" t="e">
        <f>_xll.qlIndexFixing($AD$5,BA251,TRUE,_xll.ohTrigger(Trigger,Trigger12M))</f>
        <v>#NUM!</v>
      </c>
      <c r="BE251" s="242">
        <f>IFERROR(_xll.qlIndexFixing($BF$1,BA251,TRUE,_xll.ohTrigger(Trigger,Trigger12M)),#N/A)</f>
        <v>2.5958038616353939E-3</v>
      </c>
    </row>
    <row r="252" spans="52:57" ht="11.25" customHeight="1" x14ac:dyDescent="0.25">
      <c r="AZ252" s="97" t="s">
        <v>197</v>
      </c>
      <c r="BA252" s="98">
        <f>_xll.qlInterestRateIndexFixingDate(Currency&amp;"ibor"&amp;Tenor,BB252,Trigger)</f>
        <v>42598</v>
      </c>
      <c r="BB252" s="98">
        <f>_xll.qlCalendarAdvance(Calendar,BB251,AZ252,"f",,Trigger)</f>
        <v>42600</v>
      </c>
      <c r="BC252" s="98">
        <f>_xll.qlInterestRateIndexMaturity(Currency&amp;"ibor"&amp;Tenor,BB252,Trigger)</f>
        <v>42965</v>
      </c>
      <c r="BD252" s="242" t="e">
        <f>_xll.qlIndexFixing($AD$5,BA252,TRUE,_xll.ohTrigger(Trigger,Trigger12M))</f>
        <v>#NUM!</v>
      </c>
      <c r="BE252" s="242">
        <f>IFERROR(_xll.qlIndexFixing($BF$1,BA252,TRUE,_xll.ohTrigger(Trigger,Trigger12M)),#N/A)</f>
        <v>2.6001436335459944E-3</v>
      </c>
    </row>
    <row r="253" spans="52:57" ht="11.25" customHeight="1" x14ac:dyDescent="0.25">
      <c r="AZ253" s="97" t="s">
        <v>197</v>
      </c>
      <c r="BA253" s="98">
        <f>_xll.qlInterestRateIndexFixingDate(Currency&amp;"ibor"&amp;Tenor,BB253,Trigger)</f>
        <v>42599</v>
      </c>
      <c r="BB253" s="98">
        <f>_xll.qlCalendarAdvance(Calendar,BB252,AZ253,"f",,Trigger)</f>
        <v>42601</v>
      </c>
      <c r="BC253" s="98">
        <f>_xll.qlInterestRateIndexMaturity(Currency&amp;"ibor"&amp;Tenor,BB253,Trigger)</f>
        <v>42968</v>
      </c>
      <c r="BD253" s="242" t="e">
        <f>_xll.qlIndexFixing($AD$5,BA253,TRUE,_xll.ohTrigger(Trigger,Trigger12M))</f>
        <v>#NUM!</v>
      </c>
      <c r="BE253" s="242">
        <f>IFERROR(_xll.qlIndexFixing($BF$1,BA253,TRUE,_xll.ohTrigger(Trigger,Trigger12M)),#N/A)</f>
        <v>2.6062856399142183E-3</v>
      </c>
    </row>
    <row r="254" spans="52:57" ht="11.25" customHeight="1" x14ac:dyDescent="0.25">
      <c r="AZ254" s="97" t="s">
        <v>197</v>
      </c>
      <c r="BA254" s="98">
        <f>_xll.qlInterestRateIndexFixingDate(Currency&amp;"ibor"&amp;Tenor,BB254,Trigger)</f>
        <v>42600</v>
      </c>
      <c r="BB254" s="98">
        <f>_xll.qlCalendarAdvance(Calendar,BB253,AZ254,"f",,Trigger)</f>
        <v>42604</v>
      </c>
      <c r="BC254" s="98">
        <f>_xll.qlInterestRateIndexMaturity(Currency&amp;"ibor"&amp;Tenor,BB254,Trigger)</f>
        <v>42969</v>
      </c>
      <c r="BD254" s="242" t="e">
        <f>_xll.qlIndexFixing($AD$5,BA254,TRUE,_xll.ohTrigger(Trigger,Trigger12M))</f>
        <v>#NUM!</v>
      </c>
      <c r="BE254" s="242">
        <f>IFERROR(_xll.qlIndexFixing($BF$1,BA254,TRUE,_xll.ohTrigger(Trigger,Trigger12M)),#N/A)</f>
        <v>2.6177616180292377E-3</v>
      </c>
    </row>
    <row r="255" spans="52:57" ht="11.25" customHeight="1" x14ac:dyDescent="0.25">
      <c r="AZ255" s="97" t="s">
        <v>197</v>
      </c>
      <c r="BA255" s="98">
        <f>_xll.qlInterestRateIndexFixingDate(Currency&amp;"ibor"&amp;Tenor,BB255,Trigger)</f>
        <v>42601</v>
      </c>
      <c r="BB255" s="98">
        <f>_xll.qlCalendarAdvance(Calendar,BB254,AZ255,"f",,Trigger)</f>
        <v>42605</v>
      </c>
      <c r="BC255" s="98">
        <f>_xll.qlInterestRateIndexMaturity(Currency&amp;"ibor"&amp;Tenor,BB255,Trigger)</f>
        <v>42970</v>
      </c>
      <c r="BD255" s="242" t="e">
        <f>_xll.qlIndexFixing($AD$5,BA255,TRUE,_xll.ohTrigger(Trigger,Trigger12M))</f>
        <v>#NUM!</v>
      </c>
      <c r="BE255" s="242">
        <f>IFERROR(_xll.qlIndexFixing($BF$1,BA255,TRUE,_xll.ohTrigger(Trigger,Trigger12M)),#N/A)</f>
        <v>2.6222440395809784E-3</v>
      </c>
    </row>
    <row r="256" spans="52:57" ht="11.25" customHeight="1" x14ac:dyDescent="0.25">
      <c r="AZ256" s="97" t="s">
        <v>197</v>
      </c>
      <c r="BA256" s="98">
        <f>_xll.qlInterestRateIndexFixingDate(Currency&amp;"ibor"&amp;Tenor,BB256,Trigger)</f>
        <v>42604</v>
      </c>
      <c r="BB256" s="98">
        <f>_xll.qlCalendarAdvance(Calendar,BB255,AZ256,"f",,Trigger)</f>
        <v>42606</v>
      </c>
      <c r="BC256" s="98">
        <f>_xll.qlInterestRateIndexMaturity(Currency&amp;"ibor"&amp;Tenor,BB256,Trigger)</f>
        <v>42971</v>
      </c>
      <c r="BD256" s="242" t="e">
        <f>_xll.qlIndexFixing($AD$5,BA256,TRUE,_xll.ohTrigger(Trigger,Trigger12M))</f>
        <v>#NUM!</v>
      </c>
      <c r="BE256" s="242">
        <f>IFERROR(_xll.qlIndexFixing($BF$1,BA256,TRUE,_xll.ohTrigger(Trigger,Trigger12M)),#N/A)</f>
        <v>2.6267629657083006E-3</v>
      </c>
    </row>
    <row r="257" spans="52:57" ht="11.25" customHeight="1" x14ac:dyDescent="0.25">
      <c r="AZ257" s="97" t="s">
        <v>197</v>
      </c>
      <c r="BA257" s="98">
        <f>_xll.qlInterestRateIndexFixingDate(Currency&amp;"ibor"&amp;Tenor,BB257,Trigger)</f>
        <v>42605</v>
      </c>
      <c r="BB257" s="98">
        <f>_xll.qlCalendarAdvance(Calendar,BB256,AZ257,"f",,Trigger)</f>
        <v>42607</v>
      </c>
      <c r="BC257" s="98">
        <f>_xll.qlInterestRateIndexMaturity(Currency&amp;"ibor"&amp;Tenor,BB257,Trigger)</f>
        <v>42972</v>
      </c>
      <c r="BD257" s="242" t="e">
        <f>_xll.qlIndexFixing($AD$5,BA257,TRUE,_xll.ohTrigger(Trigger,Trigger12M))</f>
        <v>#NUM!</v>
      </c>
      <c r="BE257" s="242">
        <f>IFERROR(_xll.qlIndexFixing($BF$1,BA257,TRUE,_xll.ohTrigger(Trigger,Trigger12M)),#N/A)</f>
        <v>2.6313210905741244E-3</v>
      </c>
    </row>
    <row r="258" spans="52:57" ht="11.25" customHeight="1" x14ac:dyDescent="0.25">
      <c r="AZ258" s="97" t="s">
        <v>197</v>
      </c>
      <c r="BA258" s="98">
        <f>_xll.qlInterestRateIndexFixingDate(Currency&amp;"ibor"&amp;Tenor,BB258,Trigger)</f>
        <v>42606</v>
      </c>
      <c r="BB258" s="98">
        <f>_xll.qlCalendarAdvance(Calendar,BB257,AZ258,"f",,Trigger)</f>
        <v>42608</v>
      </c>
      <c r="BC258" s="98">
        <f>_xll.qlInterestRateIndexMaturity(Currency&amp;"ibor"&amp;Tenor,BB258,Trigger)</f>
        <v>42975</v>
      </c>
      <c r="BD258" s="242" t="e">
        <f>_xll.qlIndexFixing($AD$5,BA258,TRUE,_xll.ohTrigger(Trigger,Trigger12M))</f>
        <v>#NUM!</v>
      </c>
      <c r="BE258" s="242">
        <f>IFERROR(_xll.qlIndexFixing($BF$1,BA258,TRUE,_xll.ohTrigger(Trigger,Trigger12M)),#N/A)</f>
        <v>2.6377479938191626E-3</v>
      </c>
    </row>
    <row r="259" spans="52:57" ht="11.25" customHeight="1" x14ac:dyDescent="0.25">
      <c r="AZ259" s="97" t="s">
        <v>197</v>
      </c>
      <c r="BA259" s="98">
        <f>_xll.qlInterestRateIndexFixingDate(Currency&amp;"ibor"&amp;Tenor,BB259,Trigger)</f>
        <v>42607</v>
      </c>
      <c r="BB259" s="98">
        <f>_xll.qlCalendarAdvance(Calendar,BB258,AZ259,"f",,Trigger)</f>
        <v>42611</v>
      </c>
      <c r="BC259" s="98">
        <f>_xll.qlInterestRateIndexMaturity(Currency&amp;"ibor"&amp;Tenor,BB259,Trigger)</f>
        <v>42976</v>
      </c>
      <c r="BD259" s="242" t="e">
        <f>_xll.qlIndexFixing($AD$5,BA259,TRUE,_xll.ohTrigger(Trigger,Trigger12M))</f>
        <v>#NUM!</v>
      </c>
      <c r="BE259" s="242">
        <f>IFERROR(_xll.qlIndexFixing($BF$1,BA259,TRUE,_xll.ohTrigger(Trigger,Trigger12M)),#N/A)</f>
        <v>2.6500000000000048E-3</v>
      </c>
    </row>
    <row r="260" spans="52:57" ht="11.25" customHeight="1" x14ac:dyDescent="0.25">
      <c r="AZ260" s="97" t="s">
        <v>197</v>
      </c>
      <c r="BA260" s="98">
        <f>_xll.qlInterestRateIndexFixingDate(Currency&amp;"ibor"&amp;Tenor,BB260,Trigger)</f>
        <v>42608</v>
      </c>
      <c r="BB260" s="98">
        <f>_xll.qlCalendarAdvance(Calendar,BB259,AZ260,"f",,Trigger)</f>
        <v>42612</v>
      </c>
      <c r="BC260" s="98">
        <f>_xll.qlInterestRateIndexMaturity(Currency&amp;"ibor"&amp;Tenor,BB260,Trigger)</f>
        <v>42977</v>
      </c>
      <c r="BD260" s="242" t="e">
        <f>_xll.qlIndexFixing($AD$5,BA260,TRUE,_xll.ohTrigger(Trigger,Trigger12M))</f>
        <v>#NUM!</v>
      </c>
      <c r="BE260" s="242">
        <f>IFERROR(_xll.qlIndexFixing($BF$1,BA260,TRUE,_xll.ohTrigger(Trigger,Trigger12M)),#N/A)</f>
        <v>2.6547937830461409E-3</v>
      </c>
    </row>
    <row r="261" spans="52:57" ht="11.25" customHeight="1" x14ac:dyDescent="0.25">
      <c r="AZ261" s="97" t="s">
        <v>197</v>
      </c>
      <c r="BA261" s="98">
        <f>_xll.qlInterestRateIndexFixingDate(Currency&amp;"ibor"&amp;Tenor,BB261,Trigger)</f>
        <v>42611</v>
      </c>
      <c r="BB261" s="98">
        <f>_xll.qlCalendarAdvance(Calendar,BB260,AZ261,"f",,Trigger)</f>
        <v>42613</v>
      </c>
      <c r="BC261" s="98">
        <f>_xll.qlInterestRateIndexMaturity(Currency&amp;"ibor"&amp;Tenor,BB261,Trigger)</f>
        <v>42978</v>
      </c>
      <c r="BD261" s="242" t="e">
        <f>_xll.qlIndexFixing($AD$5,BA261,TRUE,_xll.ohTrigger(Trigger,Trigger12M))</f>
        <v>#NUM!</v>
      </c>
      <c r="BE261" s="242">
        <f>IFERROR(_xll.qlIndexFixing($BF$1,BA261,TRUE,_xll.ohTrigger(Trigger,Trigger12M)),#N/A)</f>
        <v>2.6596355057894208E-3</v>
      </c>
    </row>
    <row r="262" spans="52:57" ht="11.25" customHeight="1" x14ac:dyDescent="0.25">
      <c r="AZ262" s="97" t="s">
        <v>197</v>
      </c>
      <c r="BA262" s="98">
        <f>_xll.qlInterestRateIndexFixingDate(Currency&amp;"ibor"&amp;Tenor,BB262,Trigger)</f>
        <v>42612</v>
      </c>
      <c r="BB262" s="98">
        <f>_xll.qlCalendarAdvance(Calendar,BB261,AZ262,"f",,Trigger)</f>
        <v>42614</v>
      </c>
      <c r="BC262" s="98">
        <f>_xll.qlInterestRateIndexMaturity(Currency&amp;"ibor"&amp;Tenor,BB262,Trigger)</f>
        <v>42979</v>
      </c>
      <c r="BD262" s="242" t="e">
        <f>_xll.qlIndexFixing($AD$5,BA262,TRUE,_xll.ohTrigger(Trigger,Trigger12M))</f>
        <v>#NUM!</v>
      </c>
      <c r="BE262" s="242">
        <f>IFERROR(_xll.qlIndexFixing($BF$1,BA262,TRUE,_xll.ohTrigger(Trigger,Trigger12M)),#N/A)</f>
        <v>2.6645201570318121E-3</v>
      </c>
    </row>
    <row r="263" spans="52:57" ht="11.25" customHeight="1" x14ac:dyDescent="0.25">
      <c r="AZ263" s="97" t="s">
        <v>197</v>
      </c>
      <c r="BA263" s="98">
        <f>_xll.qlInterestRateIndexFixingDate(Currency&amp;"ibor"&amp;Tenor,BB263,Trigger)</f>
        <v>42613</v>
      </c>
      <c r="BB263" s="98">
        <f>_xll.qlCalendarAdvance(Calendar,BB262,AZ263,"f",,Trigger)</f>
        <v>42615</v>
      </c>
      <c r="BC263" s="98">
        <f>_xll.qlInterestRateIndexMaturity(Currency&amp;"ibor"&amp;Tenor,BB263,Trigger)</f>
        <v>42982</v>
      </c>
      <c r="BD263" s="242" t="e">
        <f>_xll.qlIndexFixing($AD$5,BA263,TRUE,_xll.ohTrigger(Trigger,Trigger12M))</f>
        <v>#NUM!</v>
      </c>
      <c r="BE263" s="242">
        <f>IFERROR(_xll.qlIndexFixing($BF$1,BA263,TRUE,_xll.ohTrigger(Trigger,Trigger12M)),#N/A)</f>
        <v>2.6714729048915586E-3</v>
      </c>
    </row>
    <row r="264" spans="52:57" ht="11.25" customHeight="1" x14ac:dyDescent="0.25">
      <c r="AZ264" s="97" t="s">
        <v>197</v>
      </c>
      <c r="BA264" s="98">
        <f>_xll.qlInterestRateIndexFixingDate(Currency&amp;"ibor"&amp;Tenor,BB264,Trigger)</f>
        <v>42614</v>
      </c>
      <c r="BB264" s="98">
        <f>_xll.qlCalendarAdvance(Calendar,BB263,AZ264,"f",,Trigger)</f>
        <v>42618</v>
      </c>
      <c r="BC264" s="98">
        <f>_xll.qlInterestRateIndexMaturity(Currency&amp;"ibor"&amp;Tenor,BB264,Trigger)</f>
        <v>42983</v>
      </c>
      <c r="BD264" s="242" t="e">
        <f>_xll.qlIndexFixing($AD$5,BA264,TRUE,_xll.ohTrigger(Trigger,Trigger12M))</f>
        <v>#NUM!</v>
      </c>
      <c r="BE264" s="242">
        <f>IFERROR(_xll.qlIndexFixing($BF$1,BA264,TRUE,_xll.ohTrigger(Trigger,Trigger12M)),#N/A)</f>
        <v>2.6843858575988891E-3</v>
      </c>
    </row>
    <row r="265" spans="52:57" ht="11.25" customHeight="1" x14ac:dyDescent="0.25">
      <c r="AZ265" s="97" t="s">
        <v>197</v>
      </c>
      <c r="BA265" s="98">
        <f>_xll.qlInterestRateIndexFixingDate(Currency&amp;"ibor"&amp;Tenor,BB265,Trigger)</f>
        <v>42615</v>
      </c>
      <c r="BB265" s="98">
        <f>_xll.qlCalendarAdvance(Calendar,BB264,AZ265,"f",,Trigger)</f>
        <v>42619</v>
      </c>
      <c r="BC265" s="98">
        <f>_xll.qlInterestRateIndexMaturity(Currency&amp;"ibor"&amp;Tenor,BB265,Trigger)</f>
        <v>42984</v>
      </c>
      <c r="BD265" s="242" t="e">
        <f>_xll.qlIndexFixing($AD$5,BA265,TRUE,_xll.ohTrigger(Trigger,Trigger12M))</f>
        <v>#NUM!</v>
      </c>
      <c r="BE265" s="242">
        <f>IFERROR(_xll.qlIndexFixing($BF$1,BA265,TRUE,_xll.ohTrigger(Trigger,Trigger12M)),#N/A)</f>
        <v>2.6894080178849937E-3</v>
      </c>
    </row>
    <row r="266" spans="52:57" ht="11.25" customHeight="1" x14ac:dyDescent="0.25">
      <c r="AZ266" s="97" t="s">
        <v>197</v>
      </c>
      <c r="BA266" s="98">
        <f>_xll.qlInterestRateIndexFixingDate(Currency&amp;"ibor"&amp;Tenor,BB266,Trigger)</f>
        <v>42618</v>
      </c>
      <c r="BB266" s="98">
        <f>_xll.qlCalendarAdvance(Calendar,BB265,AZ266,"f",,Trigger)</f>
        <v>42620</v>
      </c>
      <c r="BC266" s="98">
        <f>_xll.qlInterestRateIndexMaturity(Currency&amp;"ibor"&amp;Tenor,BB266,Trigger)</f>
        <v>42985</v>
      </c>
      <c r="BD266" s="242" t="e">
        <f>_xll.qlIndexFixing($AD$5,BA266,TRUE,_xll.ohTrigger(Trigger,Trigger12M))</f>
        <v>#NUM!</v>
      </c>
      <c r="BE266" s="242">
        <f>IFERROR(_xll.qlIndexFixing($BF$1,BA266,TRUE,_xll.ohTrigger(Trigger,Trigger12M)),#N/A)</f>
        <v>2.6944418601487852E-3</v>
      </c>
    </row>
    <row r="267" spans="52:57" ht="11.25" customHeight="1" x14ac:dyDescent="0.25">
      <c r="AZ267" s="97" t="s">
        <v>197</v>
      </c>
      <c r="BA267" s="98">
        <f>_xll.qlInterestRateIndexFixingDate(Currency&amp;"ibor"&amp;Tenor,BB267,Trigger)</f>
        <v>42619</v>
      </c>
      <c r="BB267" s="98">
        <f>_xll.qlCalendarAdvance(Calendar,BB266,AZ267,"f",,Trigger)</f>
        <v>42621</v>
      </c>
      <c r="BC267" s="98">
        <f>_xll.qlInterestRateIndexMaturity(Currency&amp;"ibor"&amp;Tenor,BB267,Trigger)</f>
        <v>42986</v>
      </c>
      <c r="BD267" s="242" t="e">
        <f>_xll.qlIndexFixing($AD$5,BA267,TRUE,_xll.ohTrigger(Trigger,Trigger12M))</f>
        <v>#NUM!</v>
      </c>
      <c r="BE267" s="242">
        <f>IFERROR(_xll.qlIndexFixing($BF$1,BA267,TRUE,_xll.ohTrigger(Trigger,Trigger12M)),#N/A)</f>
        <v>2.6994819800535588E-3</v>
      </c>
    </row>
    <row r="268" spans="52:57" ht="11.25" customHeight="1" x14ac:dyDescent="0.25">
      <c r="AZ268" s="97" t="s">
        <v>197</v>
      </c>
      <c r="BA268" s="98">
        <f>_xll.qlInterestRateIndexFixingDate(Currency&amp;"ibor"&amp;Tenor,BB268,Trigger)</f>
        <v>42620</v>
      </c>
      <c r="BB268" s="98">
        <f>_xll.qlCalendarAdvance(Calendar,BB267,AZ268,"f",,Trigger)</f>
        <v>42622</v>
      </c>
      <c r="BC268" s="98">
        <f>_xll.qlInterestRateIndexMaturity(Currency&amp;"ibor"&amp;Tenor,BB268,Trigger)</f>
        <v>42989</v>
      </c>
      <c r="BD268" s="242" t="e">
        <f>_xll.qlIndexFixing($AD$5,BA268,TRUE,_xll.ohTrigger(Trigger,Trigger12M))</f>
        <v>#NUM!</v>
      </c>
      <c r="BE268" s="242">
        <f>IFERROR(_xll.qlIndexFixing($BF$1,BA268,TRUE,_xll.ohTrigger(Trigger,Trigger12M)),#N/A)</f>
        <v>2.7067604645412482E-3</v>
      </c>
    </row>
    <row r="269" spans="52:57" ht="11.25" customHeight="1" x14ac:dyDescent="0.25">
      <c r="AZ269" s="97" t="s">
        <v>197</v>
      </c>
      <c r="BA269" s="98">
        <f>_xll.qlInterestRateIndexFixingDate(Currency&amp;"ibor"&amp;Tenor,BB269,Trigger)</f>
        <v>42621</v>
      </c>
      <c r="BB269" s="98">
        <f>_xll.qlCalendarAdvance(Calendar,BB268,AZ269,"f",,Trigger)</f>
        <v>42625</v>
      </c>
      <c r="BC269" s="98">
        <f>_xll.qlInterestRateIndexMaturity(Currency&amp;"ibor"&amp;Tenor,BB269,Trigger)</f>
        <v>42990</v>
      </c>
      <c r="BD269" s="242" t="e">
        <f>_xll.qlIndexFixing($AD$5,BA269,TRUE,_xll.ohTrigger(Trigger,Trigger12M))</f>
        <v>#NUM!</v>
      </c>
      <c r="BE269" s="242">
        <f>IFERROR(_xll.qlIndexFixing($BF$1,BA269,TRUE,_xll.ohTrigger(Trigger,Trigger12M)),#N/A)</f>
        <v>2.7195951832936771E-3</v>
      </c>
    </row>
    <row r="270" spans="52:57" ht="11.25" customHeight="1" x14ac:dyDescent="0.25">
      <c r="AZ270" s="97" t="s">
        <v>197</v>
      </c>
      <c r="BA270" s="98">
        <f>_xll.qlInterestRateIndexFixingDate(Currency&amp;"ibor"&amp;Tenor,BB270,Trigger)</f>
        <v>42622</v>
      </c>
      <c r="BB270" s="98">
        <f>_xll.qlCalendarAdvance(Calendar,BB269,AZ270,"f",,Trigger)</f>
        <v>42626</v>
      </c>
      <c r="BC270" s="98">
        <f>_xll.qlInterestRateIndexMaturity(Currency&amp;"ibor"&amp;Tenor,BB270,Trigger)</f>
        <v>42991</v>
      </c>
      <c r="BD270" s="242" t="e">
        <f>_xll.qlIndexFixing($AD$5,BA270,TRUE,_xll.ohTrigger(Trigger,Trigger12M))</f>
        <v>#NUM!</v>
      </c>
      <c r="BE270" s="242">
        <f>IFERROR(_xll.qlIndexFixing($BF$1,BA270,TRUE,_xll.ohTrigger(Trigger,Trigger12M)),#N/A)</f>
        <v>2.7245836602750886E-3</v>
      </c>
    </row>
    <row r="271" spans="52:57" ht="11.25" customHeight="1" x14ac:dyDescent="0.25">
      <c r="AZ271" s="97" t="s">
        <v>197</v>
      </c>
      <c r="BA271" s="98">
        <f>_xll.qlInterestRateIndexFixingDate(Currency&amp;"ibor"&amp;Tenor,BB271,Trigger)</f>
        <v>42625</v>
      </c>
      <c r="BB271" s="98">
        <f>_xll.qlCalendarAdvance(Calendar,BB270,AZ271,"f",,Trigger)</f>
        <v>42627</v>
      </c>
      <c r="BC271" s="98">
        <f>_xll.qlInterestRateIndexMaturity(Currency&amp;"ibor"&amp;Tenor,BB271,Trigger)</f>
        <v>42992</v>
      </c>
      <c r="BD271" s="242" t="e">
        <f>_xll.qlIndexFixing($AD$5,BA271,TRUE,_xll.ohTrigger(Trigger,Trigger12M))</f>
        <v>#NUM!</v>
      </c>
      <c r="BE271" s="242">
        <f>IFERROR(_xll.qlIndexFixing($BF$1,BA271,TRUE,_xll.ohTrigger(Trigger,Trigger12M)),#N/A)</f>
        <v>2.7295448092128911E-3</v>
      </c>
    </row>
    <row r="272" spans="52:57" ht="11.25" customHeight="1" x14ac:dyDescent="0.25">
      <c r="AZ272" s="97" t="s">
        <v>197</v>
      </c>
      <c r="BA272" s="98">
        <f>_xll.qlInterestRateIndexFixingDate(Currency&amp;"ibor"&amp;Tenor,BB272,Trigger)</f>
        <v>42626</v>
      </c>
      <c r="BB272" s="98">
        <f>_xll.qlCalendarAdvance(Calendar,BB271,AZ272,"f",,Trigger)</f>
        <v>42628</v>
      </c>
      <c r="BC272" s="98">
        <f>_xll.qlInterestRateIndexMaturity(Currency&amp;"ibor"&amp;Tenor,BB272,Trigger)</f>
        <v>42993</v>
      </c>
      <c r="BD272" s="242" t="e">
        <f>_xll.qlIndexFixing($AD$5,BA272,TRUE,_xll.ohTrigger(Trigger,Trigger12M))</f>
        <v>#NUM!</v>
      </c>
      <c r="BE272" s="242">
        <f>IFERROR(_xll.qlIndexFixing($BF$1,BA272,TRUE,_xll.ohTrigger(Trigger,Trigger12M)),#N/A)</f>
        <v>2.7344728325403838E-3</v>
      </c>
    </row>
    <row r="273" spans="52:57" ht="11.25" customHeight="1" x14ac:dyDescent="0.25">
      <c r="AZ273" s="97" t="s">
        <v>197</v>
      </c>
      <c r="BA273" s="98">
        <f>_xll.qlInterestRateIndexFixingDate(Currency&amp;"ibor"&amp;Tenor,BB273,Trigger)</f>
        <v>42627</v>
      </c>
      <c r="BB273" s="98">
        <f>_xll.qlCalendarAdvance(Calendar,BB272,AZ273,"f",,Trigger)</f>
        <v>42629</v>
      </c>
      <c r="BC273" s="98">
        <f>_xll.qlInterestRateIndexMaturity(Currency&amp;"ibor"&amp;Tenor,BB273,Trigger)</f>
        <v>42996</v>
      </c>
      <c r="BD273" s="242" t="e">
        <f>_xll.qlIndexFixing($AD$5,BA273,TRUE,_xll.ohTrigger(Trigger,Trigger12M))</f>
        <v>#NUM!</v>
      </c>
      <c r="BE273" s="242">
        <f>IFERROR(_xll.qlIndexFixing($BF$1,BA273,TRUE,_xll.ohTrigger(Trigger,Trigger12M)),#N/A)</f>
        <v>2.7418102986838653E-3</v>
      </c>
    </row>
    <row r="274" spans="52:57" ht="11.25" customHeight="1" x14ac:dyDescent="0.25">
      <c r="AZ274" s="97" t="s">
        <v>197</v>
      </c>
      <c r="BA274" s="98">
        <f>_xll.qlInterestRateIndexFixingDate(Currency&amp;"ibor"&amp;Tenor,BB274,Trigger)</f>
        <v>42628</v>
      </c>
      <c r="BB274" s="98">
        <f>_xll.qlCalendarAdvance(Calendar,BB273,AZ274,"f",,Trigger)</f>
        <v>42632</v>
      </c>
      <c r="BC274" s="98">
        <f>_xll.qlInterestRateIndexMaturity(Currency&amp;"ibor"&amp;Tenor,BB274,Trigger)</f>
        <v>42997</v>
      </c>
      <c r="BD274" s="242" t="e">
        <f>_xll.qlIndexFixing($AD$5,BA274,TRUE,_xll.ohTrigger(Trigger,Trigger12M))</f>
        <v>#NUM!</v>
      </c>
      <c r="BE274" s="242">
        <f>IFERROR(_xll.qlIndexFixing($BF$1,BA274,TRUE,_xll.ohTrigger(Trigger,Trigger12M)),#N/A)</f>
        <v>2.753735752238297E-3</v>
      </c>
    </row>
    <row r="275" spans="52:57" ht="11.25" customHeight="1" x14ac:dyDescent="0.25">
      <c r="AZ275" s="97" t="s">
        <v>197</v>
      </c>
      <c r="BA275" s="98">
        <f>_xll.qlInterestRateIndexFixingDate(Currency&amp;"ibor"&amp;Tenor,BB275,Trigger)</f>
        <v>42629</v>
      </c>
      <c r="BB275" s="98">
        <f>_xll.qlCalendarAdvance(Calendar,BB274,AZ275,"f",,Trigger)</f>
        <v>42633</v>
      </c>
      <c r="BC275" s="98">
        <f>_xll.qlInterestRateIndexMaturity(Currency&amp;"ibor"&amp;Tenor,BB275,Trigger)</f>
        <v>42998</v>
      </c>
      <c r="BD275" s="242" t="e">
        <f>_xll.qlIndexFixing($AD$5,BA275,TRUE,_xll.ohTrigger(Trigger,Trigger12M))</f>
        <v>#NUM!</v>
      </c>
      <c r="BE275" s="242">
        <f>IFERROR(_xll.qlIndexFixing($BF$1,BA275,TRUE,_xll.ohTrigger(Trigger,Trigger12M)),#N/A)</f>
        <v>2.7584092178534556E-3</v>
      </c>
    </row>
    <row r="276" spans="52:57" ht="11.25" customHeight="1" x14ac:dyDescent="0.25">
      <c r="AZ276" s="97" t="s">
        <v>197</v>
      </c>
      <c r="BA276" s="98">
        <f>_xll.qlInterestRateIndexFixingDate(Currency&amp;"ibor"&amp;Tenor,BB276,Trigger)</f>
        <v>42632</v>
      </c>
      <c r="BB276" s="98">
        <f>_xll.qlCalendarAdvance(Calendar,BB275,AZ276,"f",,Trigger)</f>
        <v>42634</v>
      </c>
      <c r="BC276" s="98">
        <f>_xll.qlInterestRateIndexMaturity(Currency&amp;"ibor"&amp;Tenor,BB276,Trigger)</f>
        <v>42999</v>
      </c>
      <c r="BD276" s="242" t="e">
        <f>_xll.qlIndexFixing($AD$5,BA276,TRUE,_xll.ohTrigger(Trigger,Trigger12M))</f>
        <v>#NUM!</v>
      </c>
      <c r="BE276" s="242">
        <f>IFERROR(_xll.qlIndexFixing($BF$1,BA276,TRUE,_xll.ohTrigger(Trigger,Trigger12M)),#N/A)</f>
        <v>2.7630135927805949E-3</v>
      </c>
    </row>
    <row r="277" spans="52:57" ht="11.25" customHeight="1" x14ac:dyDescent="0.25">
      <c r="AZ277" s="97" t="s">
        <v>197</v>
      </c>
      <c r="BA277" s="98">
        <f>_xll.qlInterestRateIndexFixingDate(Currency&amp;"ibor"&amp;Tenor,BB277,Trigger)</f>
        <v>42633</v>
      </c>
      <c r="BB277" s="98">
        <f>_xll.qlCalendarAdvance(Calendar,BB276,AZ277,"f",,Trigger)</f>
        <v>42635</v>
      </c>
      <c r="BC277" s="98">
        <f>_xll.qlInterestRateIndexMaturity(Currency&amp;"ibor"&amp;Tenor,BB277,Trigger)</f>
        <v>43000</v>
      </c>
      <c r="BD277" s="242" t="e">
        <f>_xll.qlIndexFixing($AD$5,BA277,TRUE,_xll.ohTrigger(Trigger,Trigger12M))</f>
        <v>#NUM!</v>
      </c>
      <c r="BE277" s="242">
        <f>IFERROR(_xll.qlIndexFixing($BF$1,BA277,TRUE,_xll.ohTrigger(Trigger,Trigger12M)),#N/A)</f>
        <v>2.7675426862427267E-3</v>
      </c>
    </row>
    <row r="278" spans="52:57" ht="11.25" customHeight="1" x14ac:dyDescent="0.25">
      <c r="AZ278" s="97" t="s">
        <v>197</v>
      </c>
      <c r="BA278" s="98">
        <f>_xll.qlInterestRateIndexFixingDate(Currency&amp;"ibor"&amp;Tenor,BB278,Trigger)</f>
        <v>42634</v>
      </c>
      <c r="BB278" s="98">
        <f>_xll.qlCalendarAdvance(Calendar,BB277,AZ278,"f",,Trigger)</f>
        <v>42636</v>
      </c>
      <c r="BC278" s="98">
        <f>_xll.qlInterestRateIndexMaturity(Currency&amp;"ibor"&amp;Tenor,BB278,Trigger)</f>
        <v>43003</v>
      </c>
      <c r="BD278" s="242" t="e">
        <f>_xll.qlIndexFixing($AD$5,BA278,TRUE,_xll.ohTrigger(Trigger,Trigger12M))</f>
        <v>#NUM!</v>
      </c>
      <c r="BE278" s="242">
        <f>IFERROR(_xll.qlIndexFixing($BF$1,BA278,TRUE,_xll.ohTrigger(Trigger,Trigger12M)),#N/A)</f>
        <v>2.7746635731198239E-3</v>
      </c>
    </row>
    <row r="279" spans="52:57" ht="11.25" customHeight="1" x14ac:dyDescent="0.25">
      <c r="AZ279" s="97" t="s">
        <v>197</v>
      </c>
      <c r="BA279" s="98">
        <f>_xll.qlInterestRateIndexFixingDate(Currency&amp;"ibor"&amp;Tenor,BB279,Trigger)</f>
        <v>42635</v>
      </c>
      <c r="BB279" s="98">
        <f>_xll.qlCalendarAdvance(Calendar,BB278,AZ279,"f",,Trigger)</f>
        <v>42639</v>
      </c>
      <c r="BC279" s="98">
        <f>_xll.qlInterestRateIndexMaturity(Currency&amp;"ibor"&amp;Tenor,BB279,Trigger)</f>
        <v>43004</v>
      </c>
      <c r="BD279" s="242" t="e">
        <f>_xll.qlIndexFixing($AD$5,BA279,TRUE,_xll.ohTrigger(Trigger,Trigger12M))</f>
        <v>#NUM!</v>
      </c>
      <c r="BE279" s="242">
        <f>IFERROR(_xll.qlIndexFixing($BF$1,BA279,TRUE,_xll.ohTrigger(Trigger,Trigger12M)),#N/A)</f>
        <v>2.7847804642711573E-3</v>
      </c>
    </row>
    <row r="280" spans="52:57" ht="11.25" customHeight="1" x14ac:dyDescent="0.25">
      <c r="AZ280" s="97" t="s">
        <v>197</v>
      </c>
      <c r="BA280" s="98">
        <f>_xll.qlInterestRateIndexFixingDate(Currency&amp;"ibor"&amp;Tenor,BB280,Trigger)</f>
        <v>42636</v>
      </c>
      <c r="BB280" s="98">
        <f>_xll.qlCalendarAdvance(Calendar,BB279,AZ280,"f",,Trigger)</f>
        <v>42640</v>
      </c>
      <c r="BC280" s="98">
        <f>_xll.qlInterestRateIndexMaturity(Currency&amp;"ibor"&amp;Tenor,BB280,Trigger)</f>
        <v>43005</v>
      </c>
      <c r="BD280" s="242" t="e">
        <f>_xll.qlIndexFixing($AD$5,BA280,TRUE,_xll.ohTrigger(Trigger,Trigger12M))</f>
        <v>#NUM!</v>
      </c>
      <c r="BE280" s="242">
        <f>IFERROR(_xll.qlIndexFixing($BF$1,BA280,TRUE,_xll.ohTrigger(Trigger,Trigger12M)),#N/A)</f>
        <v>2.78883832317835E-3</v>
      </c>
    </row>
    <row r="281" spans="52:57" ht="11.25" customHeight="1" x14ac:dyDescent="0.25">
      <c r="AZ281" s="97" t="s">
        <v>197</v>
      </c>
      <c r="BA281" s="98">
        <f>_xll.qlInterestRateIndexFixingDate(Currency&amp;"ibor"&amp;Tenor,BB281,Trigger)</f>
        <v>42639</v>
      </c>
      <c r="BB281" s="98">
        <f>_xll.qlCalendarAdvance(Calendar,BB280,AZ281,"f",,Trigger)</f>
        <v>42641</v>
      </c>
      <c r="BC281" s="98">
        <f>_xll.qlInterestRateIndexMaturity(Currency&amp;"ibor"&amp;Tenor,BB281,Trigger)</f>
        <v>43006</v>
      </c>
      <c r="BD281" s="242" t="e">
        <f>_xll.qlIndexFixing($AD$5,BA281,TRUE,_xll.ohTrigger(Trigger,Trigger12M))</f>
        <v>#NUM!</v>
      </c>
      <c r="BE281" s="242">
        <f>IFERROR(_xll.qlIndexFixing($BF$1,BA281,TRUE,_xll.ohTrigger(Trigger,Trigger12M)),#N/A)</f>
        <v>2.7927825766739991E-3</v>
      </c>
    </row>
    <row r="282" spans="52:57" ht="11.25" customHeight="1" x14ac:dyDescent="0.25">
      <c r="AZ282" s="97" t="s">
        <v>197</v>
      </c>
      <c r="BA282" s="98">
        <f>_xll.qlInterestRateIndexFixingDate(Currency&amp;"ibor"&amp;Tenor,BB282,Trigger)</f>
        <v>42640</v>
      </c>
      <c r="BB282" s="98">
        <f>_xll.qlCalendarAdvance(Calendar,BB281,AZ282,"f",,Trigger)</f>
        <v>42642</v>
      </c>
      <c r="BC282" s="98">
        <f>_xll.qlInterestRateIndexMaturity(Currency&amp;"ibor"&amp;Tenor,BB282,Trigger)</f>
        <v>43007</v>
      </c>
      <c r="BD282" s="242" t="e">
        <f>_xll.qlIndexFixing($AD$5,BA282,TRUE,_xll.ohTrigger(Trigger,Trigger12M))</f>
        <v>#NUM!</v>
      </c>
      <c r="BE282" s="242">
        <f>IFERROR(_xll.qlIndexFixing($BF$1,BA282,TRUE,_xll.ohTrigger(Trigger,Trigger12M)),#N/A)</f>
        <v>2.7966086501697253E-3</v>
      </c>
    </row>
    <row r="283" spans="52:57" ht="11.25" customHeight="1" x14ac:dyDescent="0.25">
      <c r="AZ283" s="97" t="s">
        <v>197</v>
      </c>
      <c r="BA283" s="98">
        <f>_xll.qlInterestRateIndexFixingDate(Currency&amp;"ibor"&amp;Tenor,BB283,Trigger)</f>
        <v>42641</v>
      </c>
      <c r="BB283" s="98">
        <f>_xll.qlCalendarAdvance(Calendar,BB282,AZ283,"f",,Trigger)</f>
        <v>42643</v>
      </c>
      <c r="BC283" s="98">
        <f>_xll.qlInterestRateIndexMaturity(Currency&amp;"ibor"&amp;Tenor,BB283,Trigger)</f>
        <v>43007</v>
      </c>
      <c r="BD283" s="242" t="e">
        <f>_xll.qlIndexFixing($AD$5,BA283,TRUE,_xll.ohTrigger(Trigger,Trigger12M))</f>
        <v>#NUM!</v>
      </c>
      <c r="BE283" s="242">
        <f>IFERROR(_xll.qlIndexFixing($BF$1,BA283,TRUE,_xll.ohTrigger(Trigger,Trigger12M)),#N/A)</f>
        <v>2.7988900970758231E-3</v>
      </c>
    </row>
    <row r="284" spans="52:57" ht="11.25" customHeight="1" x14ac:dyDescent="0.25">
      <c r="AZ284" s="97" t="s">
        <v>197</v>
      </c>
      <c r="BA284" s="98">
        <f>_xll.qlInterestRateIndexFixingDate(Currency&amp;"ibor"&amp;Tenor,BB284,Trigger)</f>
        <v>42642</v>
      </c>
      <c r="BB284" s="98">
        <f>_xll.qlCalendarAdvance(Calendar,BB283,AZ284,"f",,Trigger)</f>
        <v>42646</v>
      </c>
      <c r="BC284" s="98">
        <f>_xll.qlInterestRateIndexMaturity(Currency&amp;"ibor"&amp;Tenor,BB284,Trigger)</f>
        <v>43011</v>
      </c>
      <c r="BD284" s="242" t="e">
        <f>_xll.qlIndexFixing($AD$5,BA284,TRUE,_xll.ohTrigger(Trigger,Trigger12M))</f>
        <v>#NUM!</v>
      </c>
      <c r="BE284" s="242">
        <f>IFERROR(_xll.qlIndexFixing($BF$1,BA284,TRUE,_xll.ohTrigger(Trigger,Trigger12M)),#N/A)</f>
        <v>2.8108210473155731E-3</v>
      </c>
    </row>
    <row r="285" spans="52:57" ht="11.25" customHeight="1" x14ac:dyDescent="0.25">
      <c r="AZ285" s="97" t="s">
        <v>197</v>
      </c>
      <c r="BA285" s="98">
        <f>_xll.qlInterestRateIndexFixingDate(Currency&amp;"ibor"&amp;Tenor,BB285,Trigger)</f>
        <v>42643</v>
      </c>
      <c r="BB285" s="98">
        <f>_xll.qlCalendarAdvance(Calendar,BB284,AZ285,"f",,Trigger)</f>
        <v>42647</v>
      </c>
      <c r="BC285" s="98">
        <f>_xll.qlInterestRateIndexMaturity(Currency&amp;"ibor"&amp;Tenor,BB285,Trigger)</f>
        <v>43012</v>
      </c>
      <c r="BD285" s="242" t="e">
        <f>_xll.qlIndexFixing($AD$5,BA285,TRUE,_xll.ohTrigger(Trigger,Trigger12M))</f>
        <v>#NUM!</v>
      </c>
      <c r="BE285" s="242">
        <f>IFERROR(_xll.qlIndexFixing($BF$1,BA285,TRUE,_xll.ohTrigger(Trigger,Trigger12M)),#N/A)</f>
        <v>2.8141292165848354E-3</v>
      </c>
    </row>
    <row r="286" spans="52:57" ht="11.25" customHeight="1" x14ac:dyDescent="0.25">
      <c r="AZ286" s="97" t="s">
        <v>197</v>
      </c>
      <c r="BA286" s="98">
        <f>_xll.qlInterestRateIndexFixingDate(Currency&amp;"ibor"&amp;Tenor,BB286,Trigger)</f>
        <v>42646</v>
      </c>
      <c r="BB286" s="98">
        <f>_xll.qlCalendarAdvance(Calendar,BB285,AZ286,"f",,Trigger)</f>
        <v>42648</v>
      </c>
      <c r="BC286" s="98">
        <f>_xll.qlInterestRateIndexMaturity(Currency&amp;"ibor"&amp;Tenor,BB286,Trigger)</f>
        <v>43013</v>
      </c>
      <c r="BD286" s="242" t="e">
        <f>_xll.qlIndexFixing($AD$5,BA286,TRUE,_xll.ohTrigger(Trigger,Trigger12M))</f>
        <v>#NUM!</v>
      </c>
      <c r="BE286" s="242">
        <f>IFERROR(_xll.qlIndexFixing($BF$1,BA286,TRUE,_xll.ohTrigger(Trigger,Trigger12M)),#N/A)</f>
        <v>2.8173508597328163E-3</v>
      </c>
    </row>
    <row r="287" spans="52:57" ht="11.25" customHeight="1" x14ac:dyDescent="0.25">
      <c r="AZ287" s="97" t="s">
        <v>197</v>
      </c>
      <c r="BA287" s="98">
        <f>_xll.qlInterestRateIndexFixingDate(Currency&amp;"ibor"&amp;Tenor,BB287,Trigger)</f>
        <v>42647</v>
      </c>
      <c r="BB287" s="98">
        <f>_xll.qlCalendarAdvance(Calendar,BB286,AZ287,"f",,Trigger)</f>
        <v>42649</v>
      </c>
      <c r="BC287" s="98">
        <f>_xll.qlInterestRateIndexMaturity(Currency&amp;"ibor"&amp;Tenor,BB287,Trigger)</f>
        <v>43014</v>
      </c>
      <c r="BD287" s="242" t="e">
        <f>_xll.qlIndexFixing($AD$5,BA287,TRUE,_xll.ohTrigger(Trigger,Trigger12M))</f>
        <v>#NUM!</v>
      </c>
      <c r="BE287" s="242">
        <f>IFERROR(_xll.qlIndexFixing($BF$1,BA287,TRUE,_xll.ohTrigger(Trigger,Trigger12M)),#N/A)</f>
        <v>2.8204918137936046E-3</v>
      </c>
    </row>
    <row r="288" spans="52:57" ht="11.25" customHeight="1" x14ac:dyDescent="0.25">
      <c r="AZ288" s="97" t="s">
        <v>197</v>
      </c>
      <c r="BA288" s="98">
        <f>_xll.qlInterestRateIndexFixingDate(Currency&amp;"ibor"&amp;Tenor,BB288,Trigger)</f>
        <v>42648</v>
      </c>
      <c r="BB288" s="98">
        <f>_xll.qlCalendarAdvance(Calendar,BB287,AZ288,"f",,Trigger)</f>
        <v>42650</v>
      </c>
      <c r="BC288" s="98">
        <f>_xll.qlInterestRateIndexMaturity(Currency&amp;"ibor"&amp;Tenor,BB288,Trigger)</f>
        <v>43017</v>
      </c>
      <c r="BD288" s="242" t="e">
        <f>_xll.qlIndexFixing($AD$5,BA288,TRUE,_xll.ohTrigger(Trigger,Trigger12M))</f>
        <v>#NUM!</v>
      </c>
      <c r="BE288" s="242">
        <f>IFERROR(_xll.qlIndexFixing($BF$1,BA288,TRUE,_xll.ohTrigger(Trigger,Trigger12M)),#N/A)</f>
        <v>2.826760556555276E-3</v>
      </c>
    </row>
    <row r="289" spans="52:57" ht="11.25" customHeight="1" x14ac:dyDescent="0.25">
      <c r="AZ289" s="97" t="s">
        <v>197</v>
      </c>
      <c r="BA289" s="98">
        <f>_xll.qlInterestRateIndexFixingDate(Currency&amp;"ibor"&amp;Tenor,BB289,Trigger)</f>
        <v>42649</v>
      </c>
      <c r="BB289" s="98">
        <f>_xll.qlCalendarAdvance(Calendar,BB288,AZ289,"f",,Trigger)</f>
        <v>42653</v>
      </c>
      <c r="BC289" s="98">
        <f>_xll.qlInterestRateIndexMaturity(Currency&amp;"ibor"&amp;Tenor,BB289,Trigger)</f>
        <v>43018</v>
      </c>
      <c r="BD289" s="242" t="e">
        <f>_xll.qlIndexFixing($AD$5,BA289,TRUE,_xll.ohTrigger(Trigger,Trigger12M))</f>
        <v>#NUM!</v>
      </c>
      <c r="BE289" s="242">
        <f>IFERROR(_xll.qlIndexFixing($BF$1,BA289,TRUE,_xll.ohTrigger(Trigger,Trigger12M)),#N/A)</f>
        <v>2.8323677614041278E-3</v>
      </c>
    </row>
    <row r="290" spans="52:57" ht="11.25" customHeight="1" x14ac:dyDescent="0.25">
      <c r="AZ290" s="97" t="s">
        <v>197</v>
      </c>
      <c r="BA290" s="98">
        <f>_xll.qlInterestRateIndexFixingDate(Currency&amp;"ibor"&amp;Tenor,BB290,Trigger)</f>
        <v>42650</v>
      </c>
      <c r="BB290" s="98">
        <f>_xll.qlCalendarAdvance(Calendar,BB289,AZ290,"f",,Trigger)</f>
        <v>42654</v>
      </c>
      <c r="BC290" s="98">
        <f>_xll.qlInterestRateIndexMaturity(Currency&amp;"ibor"&amp;Tenor,BB290,Trigger)</f>
        <v>43019</v>
      </c>
      <c r="BD290" s="242" t="e">
        <f>_xll.qlIndexFixing($AD$5,BA290,TRUE,_xll.ohTrigger(Trigger,Trigger12M))</f>
        <v>#NUM!</v>
      </c>
      <c r="BE290" s="242">
        <f>IFERROR(_xll.qlIndexFixing($BF$1,BA290,TRUE,_xll.ohTrigger(Trigger,Trigger12M)),#N/A)</f>
        <v>2.8351951070463397E-3</v>
      </c>
    </row>
    <row r="291" spans="52:57" ht="11.25" customHeight="1" x14ac:dyDescent="0.25">
      <c r="AZ291" s="97" t="s">
        <v>197</v>
      </c>
      <c r="BA291" s="98">
        <f>_xll.qlInterestRateIndexFixingDate(Currency&amp;"ibor"&amp;Tenor,BB291,Trigger)</f>
        <v>42653</v>
      </c>
      <c r="BB291" s="98">
        <f>_xll.qlCalendarAdvance(Calendar,BB290,AZ291,"f",,Trigger)</f>
        <v>42655</v>
      </c>
      <c r="BC291" s="98">
        <f>_xll.qlInterestRateIndexMaturity(Currency&amp;"ibor"&amp;Tenor,BB291,Trigger)</f>
        <v>43020</v>
      </c>
      <c r="BD291" s="242" t="e">
        <f>_xll.qlIndexFixing($AD$5,BA291,TRUE,_xll.ohTrigger(Trigger,Trigger12M))</f>
        <v>#NUM!</v>
      </c>
      <c r="BE291" s="242">
        <f>IFERROR(_xll.qlIndexFixing($BF$1,BA291,TRUE,_xll.ohTrigger(Trigger,Trigger12M)),#N/A)</f>
        <v>2.8379781546631392E-3</v>
      </c>
    </row>
    <row r="292" spans="52:57" ht="11.25" customHeight="1" x14ac:dyDescent="0.25">
      <c r="AZ292" s="97" t="s">
        <v>197</v>
      </c>
      <c r="BA292" s="98">
        <f>_xll.qlInterestRateIndexFixingDate(Currency&amp;"ibor"&amp;Tenor,BB292,Trigger)</f>
        <v>42654</v>
      </c>
      <c r="BB292" s="98">
        <f>_xll.qlCalendarAdvance(Calendar,BB291,AZ292,"f",,Trigger)</f>
        <v>42656</v>
      </c>
      <c r="BC292" s="98">
        <f>_xll.qlInterestRateIndexMaturity(Currency&amp;"ibor"&amp;Tenor,BB292,Trigger)</f>
        <v>43021</v>
      </c>
      <c r="BD292" s="242" t="e">
        <f>_xll.qlIndexFixing($AD$5,BA292,TRUE,_xll.ohTrigger(Trigger,Trigger12M))</f>
        <v>#NUM!</v>
      </c>
      <c r="BE292" s="242">
        <f>IFERROR(_xll.qlIndexFixing($BF$1,BA292,TRUE,_xll.ohTrigger(Trigger,Trigger12M)),#N/A)</f>
        <v>2.840723197546989E-3</v>
      </c>
    </row>
    <row r="293" spans="52:57" ht="11.25" customHeight="1" x14ac:dyDescent="0.25">
      <c r="AZ293" s="97" t="s">
        <v>197</v>
      </c>
      <c r="BA293" s="98">
        <f>_xll.qlInterestRateIndexFixingDate(Currency&amp;"ibor"&amp;Tenor,BB293,Trigger)</f>
        <v>42655</v>
      </c>
      <c r="BB293" s="98">
        <f>_xll.qlCalendarAdvance(Calendar,BB292,AZ293,"f",,Trigger)</f>
        <v>42657</v>
      </c>
      <c r="BC293" s="98">
        <f>_xll.qlInterestRateIndexMaturity(Currency&amp;"ibor"&amp;Tenor,BB293,Trigger)</f>
        <v>43024</v>
      </c>
      <c r="BD293" s="242" t="e">
        <f>_xll.qlIndexFixing($AD$5,BA293,TRUE,_xll.ohTrigger(Trigger,Trigger12M))</f>
        <v>#NUM!</v>
      </c>
      <c r="BE293" s="242">
        <f>IFERROR(_xll.qlIndexFixing($BF$1,BA293,TRUE,_xll.ohTrigger(Trigger,Trigger12M)),#N/A)</f>
        <v>2.8469379438885454E-3</v>
      </c>
    </row>
    <row r="294" spans="52:57" ht="11.25" customHeight="1" x14ac:dyDescent="0.25">
      <c r="AZ294" s="97" t="s">
        <v>197</v>
      </c>
      <c r="BA294" s="98">
        <f>_xll.qlInterestRateIndexFixingDate(Currency&amp;"ibor"&amp;Tenor,BB294,Trigger)</f>
        <v>42656</v>
      </c>
      <c r="BB294" s="98">
        <f>_xll.qlCalendarAdvance(Calendar,BB293,AZ294,"f",,Trigger)</f>
        <v>42660</v>
      </c>
      <c r="BC294" s="98">
        <f>_xll.qlInterestRateIndexMaturity(Currency&amp;"ibor"&amp;Tenor,BB294,Trigger)</f>
        <v>43025</v>
      </c>
      <c r="BD294" s="242" t="e">
        <f>_xll.qlIndexFixing($AD$5,BA294,TRUE,_xll.ohTrigger(Trigger,Trigger12M))</f>
        <v>#NUM!</v>
      </c>
      <c r="BE294" s="242">
        <f>IFERROR(_xll.qlIndexFixing($BF$1,BA294,TRUE,_xll.ohTrigger(Trigger,Trigger12M)),#N/A)</f>
        <v>2.8514514685374719E-3</v>
      </c>
    </row>
    <row r="295" spans="52:57" ht="11.25" customHeight="1" x14ac:dyDescent="0.25">
      <c r="AZ295" s="97" t="s">
        <v>197</v>
      </c>
      <c r="BA295" s="98">
        <f>_xll.qlInterestRateIndexFixingDate(Currency&amp;"ibor"&amp;Tenor,BB295,Trigger)</f>
        <v>42657</v>
      </c>
      <c r="BB295" s="98">
        <f>_xll.qlCalendarAdvance(Calendar,BB294,AZ295,"f",,Trigger)</f>
        <v>42661</v>
      </c>
      <c r="BC295" s="98">
        <f>_xll.qlInterestRateIndexMaturity(Currency&amp;"ibor"&amp;Tenor,BB295,Trigger)</f>
        <v>43026</v>
      </c>
      <c r="BD295" s="242" t="e">
        <f>_xll.qlIndexFixing($AD$5,BA295,TRUE,_xll.ohTrigger(Trigger,Trigger12M))</f>
        <v>#NUM!</v>
      </c>
      <c r="BE295" s="242">
        <f>IFERROR(_xll.qlIndexFixing($BF$1,BA295,TRUE,_xll.ohTrigger(Trigger,Trigger12M)),#N/A)</f>
        <v>2.8541031680641682E-3</v>
      </c>
    </row>
    <row r="296" spans="52:57" ht="11.25" customHeight="1" x14ac:dyDescent="0.25">
      <c r="AZ296" s="97" t="s">
        <v>197</v>
      </c>
      <c r="BA296" s="98">
        <f>_xll.qlInterestRateIndexFixingDate(Currency&amp;"ibor"&amp;Tenor,BB296,Trigger)</f>
        <v>42660</v>
      </c>
      <c r="BB296" s="98">
        <f>_xll.qlCalendarAdvance(Calendar,BB295,AZ296,"f",,Trigger)</f>
        <v>42662</v>
      </c>
      <c r="BC296" s="98">
        <f>_xll.qlInterestRateIndexMaturity(Currency&amp;"ibor"&amp;Tenor,BB296,Trigger)</f>
        <v>43027</v>
      </c>
      <c r="BD296" s="242" t="e">
        <f>_xll.qlIndexFixing($AD$5,BA296,TRUE,_xll.ohTrigger(Trigger,Trigger12M))</f>
        <v>#NUM!</v>
      </c>
      <c r="BE296" s="242">
        <f>IFERROR(_xll.qlIndexFixing($BF$1,BA296,TRUE,_xll.ohTrigger(Trigger,Trigger12M)),#N/A)</f>
        <v>2.8567559911547914E-3</v>
      </c>
    </row>
    <row r="297" spans="52:57" ht="11.25" customHeight="1" x14ac:dyDescent="0.25">
      <c r="AZ297" s="97" t="s">
        <v>197</v>
      </c>
      <c r="BA297" s="98">
        <f>_xll.qlInterestRateIndexFixingDate(Currency&amp;"ibor"&amp;Tenor,BB297,Trigger)</f>
        <v>42661</v>
      </c>
      <c r="BB297" s="98">
        <f>_xll.qlCalendarAdvance(Calendar,BB296,AZ297,"f",,Trigger)</f>
        <v>42663</v>
      </c>
      <c r="BC297" s="98">
        <f>_xll.qlInterestRateIndexMaturity(Currency&amp;"ibor"&amp;Tenor,BB297,Trigger)</f>
        <v>43028</v>
      </c>
      <c r="BD297" s="242" t="e">
        <f>_xll.qlIndexFixing($AD$5,BA297,TRUE,_xll.ohTrigger(Trigger,Trigger12M))</f>
        <v>#NUM!</v>
      </c>
      <c r="BE297" s="242">
        <f>IFERROR(_xll.qlIndexFixing($BF$1,BA297,TRUE,_xll.ohTrigger(Trigger,Trigger12M)),#N/A)</f>
        <v>2.8594166872795848E-3</v>
      </c>
    </row>
    <row r="298" spans="52:57" ht="11.25" customHeight="1" x14ac:dyDescent="0.25">
      <c r="AZ298" s="97" t="s">
        <v>197</v>
      </c>
      <c r="BA298" s="98">
        <f>_xll.qlInterestRateIndexFixingDate(Currency&amp;"ibor"&amp;Tenor,BB298,Trigger)</f>
        <v>42662</v>
      </c>
      <c r="BB298" s="98">
        <f>_xll.qlCalendarAdvance(Calendar,BB297,AZ298,"f",,Trigger)</f>
        <v>42664</v>
      </c>
      <c r="BC298" s="98">
        <f>_xll.qlInterestRateIndexMaturity(Currency&amp;"ibor"&amp;Tenor,BB298,Trigger)</f>
        <v>43031</v>
      </c>
      <c r="BD298" s="242" t="e">
        <f>_xll.qlIndexFixing($AD$5,BA298,TRUE,_xll.ohTrigger(Trigger,Trigger12M))</f>
        <v>#NUM!</v>
      </c>
      <c r="BE298" s="242">
        <f>IFERROR(_xll.qlIndexFixing($BF$1,BA298,TRUE,_xll.ohTrigger(Trigger,Trigger12M)),#N/A)</f>
        <v>2.8658999058547058E-3</v>
      </c>
    </row>
    <row r="299" spans="52:57" ht="11.25" customHeight="1" x14ac:dyDescent="0.25">
      <c r="AZ299" s="97" t="s">
        <v>197</v>
      </c>
      <c r="BA299" s="98">
        <f>_xll.qlInterestRateIndexFixingDate(Currency&amp;"ibor"&amp;Tenor,BB299,Trigger)</f>
        <v>42663</v>
      </c>
      <c r="BB299" s="98">
        <f>_xll.qlCalendarAdvance(Calendar,BB298,AZ299,"f",,Trigger)</f>
        <v>42667</v>
      </c>
      <c r="BC299" s="98">
        <f>_xll.qlInterestRateIndexMaturity(Currency&amp;"ibor"&amp;Tenor,BB299,Trigger)</f>
        <v>43032</v>
      </c>
      <c r="BD299" s="242" t="e">
        <f>_xll.qlIndexFixing($AD$5,BA299,TRUE,_xll.ohTrigger(Trigger,Trigger12M))</f>
        <v>#NUM!</v>
      </c>
      <c r="BE299" s="242">
        <f>IFERROR(_xll.qlIndexFixing($BF$1,BA299,TRUE,_xll.ohTrigger(Trigger,Trigger12M)),#N/A)</f>
        <v>2.870275472482327E-3</v>
      </c>
    </row>
    <row r="300" spans="52:57" ht="11.25" customHeight="1" x14ac:dyDescent="0.25">
      <c r="AZ300" s="97" t="s">
        <v>197</v>
      </c>
      <c r="BA300" s="98">
        <f>_xll.qlInterestRateIndexFixingDate(Currency&amp;"ibor"&amp;Tenor,BB300,Trigger)</f>
        <v>42664</v>
      </c>
      <c r="BB300" s="98">
        <f>_xll.qlCalendarAdvance(Calendar,BB299,AZ300,"f",,Trigger)</f>
        <v>42668</v>
      </c>
      <c r="BC300" s="98">
        <f>_xll.qlInterestRateIndexMaturity(Currency&amp;"ibor"&amp;Tenor,BB300,Trigger)</f>
        <v>43033</v>
      </c>
      <c r="BD300" s="242" t="e">
        <f>_xll.qlIndexFixing($AD$5,BA300,TRUE,_xll.ohTrigger(Trigger,Trigger12M))</f>
        <v>#NUM!</v>
      </c>
      <c r="BE300" s="242">
        <f>IFERROR(_xll.qlIndexFixing($BF$1,BA300,TRUE,_xll.ohTrigger(Trigger,Trigger12M)),#N/A)</f>
        <v>2.8730790568232286E-3</v>
      </c>
    </row>
    <row r="301" spans="52:57" ht="11.25" customHeight="1" x14ac:dyDescent="0.25">
      <c r="AZ301" s="97" t="s">
        <v>197</v>
      </c>
      <c r="BA301" s="98">
        <f>_xll.qlInterestRateIndexFixingDate(Currency&amp;"ibor"&amp;Tenor,BB301,Trigger)</f>
        <v>42667</v>
      </c>
      <c r="BB301" s="98">
        <f>_xll.qlCalendarAdvance(Calendar,BB300,AZ301,"f",,Trigger)</f>
        <v>42669</v>
      </c>
      <c r="BC301" s="98">
        <f>_xll.qlInterestRateIndexMaturity(Currency&amp;"ibor"&amp;Tenor,BB301,Trigger)</f>
        <v>43034</v>
      </c>
      <c r="BD301" s="242" t="e">
        <f>_xll.qlIndexFixing($AD$5,BA301,TRUE,_xll.ohTrigger(Trigger,Trigger12M))</f>
        <v>#NUM!</v>
      </c>
      <c r="BE301" s="242">
        <f>IFERROR(_xll.qlIndexFixing($BF$1,BA301,TRUE,_xll.ohTrigger(Trigger,Trigger12M)),#N/A)</f>
        <v>2.8759323796503367E-3</v>
      </c>
    </row>
    <row r="302" spans="52:57" ht="11.25" customHeight="1" x14ac:dyDescent="0.25">
      <c r="AZ302" s="97" t="s">
        <v>197</v>
      </c>
      <c r="BA302" s="98">
        <f>_xll.qlInterestRateIndexFixingDate(Currency&amp;"ibor"&amp;Tenor,BB302,Trigger)</f>
        <v>42668</v>
      </c>
      <c r="BB302" s="98">
        <f>_xll.qlCalendarAdvance(Calendar,BB301,AZ302,"f",,Trigger)</f>
        <v>42670</v>
      </c>
      <c r="BC302" s="98">
        <f>_xll.qlInterestRateIndexMaturity(Currency&amp;"ibor"&amp;Tenor,BB302,Trigger)</f>
        <v>43035</v>
      </c>
      <c r="BD302" s="242" t="e">
        <f>_xll.qlIndexFixing($AD$5,BA302,TRUE,_xll.ohTrigger(Trigger,Trigger12M))</f>
        <v>#NUM!</v>
      </c>
      <c r="BE302" s="242">
        <f>IFERROR(_xll.qlIndexFixing($BF$1,BA302,TRUE,_xll.ohTrigger(Trigger,Trigger12M)),#N/A)</f>
        <v>2.8788426466729955E-3</v>
      </c>
    </row>
    <row r="303" spans="52:57" ht="11.25" customHeight="1" x14ac:dyDescent="0.25">
      <c r="AZ303" s="97" t="s">
        <v>197</v>
      </c>
      <c r="BA303" s="98">
        <f>_xll.qlInterestRateIndexFixingDate(Currency&amp;"ibor"&amp;Tenor,BB303,Trigger)</f>
        <v>42669</v>
      </c>
      <c r="BB303" s="98">
        <f>_xll.qlCalendarAdvance(Calendar,BB302,AZ303,"f",,Trigger)</f>
        <v>42671</v>
      </c>
      <c r="BC303" s="98">
        <f>_xll.qlInterestRateIndexMaturity(Currency&amp;"ibor"&amp;Tenor,BB303,Trigger)</f>
        <v>43038</v>
      </c>
      <c r="BD303" s="242" t="e">
        <f>_xll.qlIndexFixing($AD$5,BA303,TRUE,_xll.ohTrigger(Trigger,Trigger12M))</f>
        <v>#NUM!</v>
      </c>
      <c r="BE303" s="242">
        <f>IFERROR(_xll.qlIndexFixing($BF$1,BA303,TRUE,_xll.ohTrigger(Trigger,Trigger12M)),#N/A)</f>
        <v>2.8859264753665287E-3</v>
      </c>
    </row>
    <row r="304" spans="52:57" ht="11.25" customHeight="1" x14ac:dyDescent="0.25">
      <c r="AZ304" s="97" t="s">
        <v>197</v>
      </c>
      <c r="BA304" s="98">
        <f>_xll.qlInterestRateIndexFixingDate(Currency&amp;"ibor"&amp;Tenor,BB304,Trigger)</f>
        <v>42670</v>
      </c>
      <c r="BB304" s="98">
        <f>_xll.qlCalendarAdvance(Calendar,BB303,AZ304,"f",,Trigger)</f>
        <v>42674</v>
      </c>
      <c r="BC304" s="98">
        <f>_xll.qlInterestRateIndexMaturity(Currency&amp;"ibor"&amp;Tenor,BB304,Trigger)</f>
        <v>43039</v>
      </c>
      <c r="BD304" s="242" t="e">
        <f>_xll.qlIndexFixing($AD$5,BA304,TRUE,_xll.ohTrigger(Trigger,Trigger12M))</f>
        <v>#NUM!</v>
      </c>
      <c r="BE304" s="242">
        <f>IFERROR(_xll.qlIndexFixing($BF$1,BA304,TRUE,_xll.ohTrigger(Trigger,Trigger12M)),#N/A)</f>
        <v>2.8911558886799385E-3</v>
      </c>
    </row>
    <row r="305" spans="52:57" ht="11.25" customHeight="1" x14ac:dyDescent="0.25">
      <c r="AZ305" s="97" t="s">
        <v>197</v>
      </c>
      <c r="BA305" s="98">
        <f>_xll.qlInterestRateIndexFixingDate(Currency&amp;"ibor"&amp;Tenor,BB305,Trigger)</f>
        <v>42671</v>
      </c>
      <c r="BB305" s="98">
        <f>_xll.qlCalendarAdvance(Calendar,BB304,AZ305,"f",,Trigger)</f>
        <v>42675</v>
      </c>
      <c r="BC305" s="98">
        <f>_xll.qlInterestRateIndexMaturity(Currency&amp;"ibor"&amp;Tenor,BB305,Trigger)</f>
        <v>43040</v>
      </c>
      <c r="BD305" s="242" t="e">
        <f>_xll.qlIndexFixing($AD$5,BA305,TRUE,_xll.ohTrigger(Trigger,Trigger12M))</f>
        <v>#NUM!</v>
      </c>
      <c r="BE305" s="242">
        <f>IFERROR(_xll.qlIndexFixing($BF$1,BA305,TRUE,_xll.ohTrigger(Trigger,Trigger12M)),#N/A)</f>
        <v>2.8944011672840321E-3</v>
      </c>
    </row>
    <row r="306" spans="52:57" ht="11.25" customHeight="1" x14ac:dyDescent="0.25">
      <c r="AZ306" s="97" t="s">
        <v>197</v>
      </c>
      <c r="BA306" s="98">
        <f>_xll.qlInterestRateIndexFixingDate(Currency&amp;"ibor"&amp;Tenor,BB306,Trigger)</f>
        <v>42674</v>
      </c>
      <c r="BB306" s="98">
        <f>_xll.qlCalendarAdvance(Calendar,BB305,AZ306,"f",,Trigger)</f>
        <v>42676</v>
      </c>
      <c r="BC306" s="98">
        <f>_xll.qlInterestRateIndexMaturity(Currency&amp;"ibor"&amp;Tenor,BB306,Trigger)</f>
        <v>43041</v>
      </c>
      <c r="BD306" s="242" t="e">
        <f>_xll.qlIndexFixing($AD$5,BA306,TRUE,_xll.ohTrigger(Trigger,Trigger12M))</f>
        <v>#NUM!</v>
      </c>
      <c r="BE306" s="242">
        <f>IFERROR(_xll.qlIndexFixing($BF$1,BA306,TRUE,_xll.ohTrigger(Trigger,Trigger12M)),#N/A)</f>
        <v>2.8977087215970991E-3</v>
      </c>
    </row>
    <row r="307" spans="52:57" ht="11.25" customHeight="1" x14ac:dyDescent="0.25">
      <c r="AZ307" s="97" t="s">
        <v>197</v>
      </c>
      <c r="BA307" s="98">
        <f>_xll.qlInterestRateIndexFixingDate(Currency&amp;"ibor"&amp;Tenor,BB307,Trigger)</f>
        <v>42675</v>
      </c>
      <c r="BB307" s="98">
        <f>_xll.qlCalendarAdvance(Calendar,BB306,AZ307,"f",,Trigger)</f>
        <v>42677</v>
      </c>
      <c r="BC307" s="98">
        <f>_xll.qlInterestRateIndexMaturity(Currency&amp;"ibor"&amp;Tenor,BB307,Trigger)</f>
        <v>43042</v>
      </c>
      <c r="BD307" s="242" t="e">
        <f>_xll.qlIndexFixing($AD$5,BA307,TRUE,_xll.ohTrigger(Trigger,Trigger12M))</f>
        <v>#NUM!</v>
      </c>
      <c r="BE307" s="242">
        <f>IFERROR(_xll.qlIndexFixing($BF$1,BA307,TRUE,_xll.ohTrigger(Trigger,Trigger12M)),#N/A)</f>
        <v>2.9010761716787301E-3</v>
      </c>
    </row>
    <row r="308" spans="52:57" ht="11.25" customHeight="1" x14ac:dyDescent="0.25">
      <c r="AZ308" s="97" t="s">
        <v>197</v>
      </c>
      <c r="BA308" s="98">
        <f>_xll.qlInterestRateIndexFixingDate(Currency&amp;"ibor"&amp;Tenor,BB308,Trigger)</f>
        <v>42676</v>
      </c>
      <c r="BB308" s="98">
        <f>_xll.qlCalendarAdvance(Calendar,BB307,AZ308,"f",,Trigger)</f>
        <v>42678</v>
      </c>
      <c r="BC308" s="98">
        <f>_xll.qlInterestRateIndexMaturity(Currency&amp;"ibor"&amp;Tenor,BB308,Trigger)</f>
        <v>43045</v>
      </c>
      <c r="BD308" s="242" t="e">
        <f>_xll.qlIndexFixing($AD$5,BA308,TRUE,_xll.ohTrigger(Trigger,Trigger12M))</f>
        <v>#NUM!</v>
      </c>
      <c r="BE308" s="242">
        <f>IFERROR(_xll.qlIndexFixing($BF$1,BA308,TRUE,_xll.ohTrigger(Trigger,Trigger12M)),#N/A)</f>
        <v>2.908896507127222E-3</v>
      </c>
    </row>
    <row r="309" spans="52:57" ht="11.25" customHeight="1" x14ac:dyDescent="0.25">
      <c r="AZ309" s="97" t="s">
        <v>197</v>
      </c>
      <c r="BA309" s="98">
        <f>_xll.qlInterestRateIndexFixingDate(Currency&amp;"ibor"&amp;Tenor,BB309,Trigger)</f>
        <v>42677</v>
      </c>
      <c r="BB309" s="98">
        <f>_xll.qlCalendarAdvance(Calendar,BB308,AZ309,"f",,Trigger)</f>
        <v>42681</v>
      </c>
      <c r="BC309" s="98">
        <f>_xll.qlInterestRateIndexMaturity(Currency&amp;"ibor"&amp;Tenor,BB309,Trigger)</f>
        <v>43046</v>
      </c>
      <c r="BD309" s="242" t="e">
        <f>_xll.qlIndexFixing($AD$5,BA309,TRUE,_xll.ohTrigger(Trigger,Trigger12M))</f>
        <v>#NUM!</v>
      </c>
      <c r="BE309" s="242">
        <f>IFERROR(_xll.qlIndexFixing($BF$1,BA309,TRUE,_xll.ohTrigger(Trigger,Trigger12M)),#N/A)</f>
        <v>2.9150964493999897E-3</v>
      </c>
    </row>
    <row r="310" spans="52:57" ht="11.25" customHeight="1" x14ac:dyDescent="0.25">
      <c r="AZ310" s="97" t="s">
        <v>197</v>
      </c>
      <c r="BA310" s="98">
        <f>_xll.qlInterestRateIndexFixingDate(Currency&amp;"ibor"&amp;Tenor,BB310,Trigger)</f>
        <v>42678</v>
      </c>
      <c r="BB310" s="98">
        <f>_xll.qlCalendarAdvance(Calendar,BB309,AZ310,"f",,Trigger)</f>
        <v>42682</v>
      </c>
      <c r="BC310" s="98">
        <f>_xll.qlInterestRateIndexMaturity(Currency&amp;"ibor"&amp;Tenor,BB310,Trigger)</f>
        <v>43047</v>
      </c>
      <c r="BD310" s="242" t="e">
        <f>_xll.qlIndexFixing($AD$5,BA310,TRUE,_xll.ohTrigger(Trigger,Trigger12M))</f>
        <v>#NUM!</v>
      </c>
      <c r="BE310" s="242">
        <f>IFERROR(_xll.qlIndexFixing($BF$1,BA310,TRUE,_xll.ohTrigger(Trigger,Trigger12M)),#N/A)</f>
        <v>2.9187267977051402E-3</v>
      </c>
    </row>
    <row r="311" spans="52:57" ht="11.25" customHeight="1" x14ac:dyDescent="0.25">
      <c r="AZ311" s="97" t="s">
        <v>197</v>
      </c>
      <c r="BA311" s="98">
        <f>_xll.qlInterestRateIndexFixingDate(Currency&amp;"ibor"&amp;Tenor,BB311,Trigger)</f>
        <v>42681</v>
      </c>
      <c r="BB311" s="98">
        <f>_xll.qlCalendarAdvance(Calendar,BB310,AZ311,"f",,Trigger)</f>
        <v>42683</v>
      </c>
      <c r="BC311" s="98">
        <f>_xll.qlInterestRateIndexMaturity(Currency&amp;"ibor"&amp;Tenor,BB311,Trigger)</f>
        <v>43048</v>
      </c>
      <c r="BD311" s="242" t="e">
        <f>_xll.qlIndexFixing($AD$5,BA311,TRUE,_xll.ohTrigger(Trigger,Trigger12M))</f>
        <v>#NUM!</v>
      </c>
      <c r="BE311" s="242">
        <f>IFERROR(_xll.qlIndexFixing($BF$1,BA311,TRUE,_xll.ohTrigger(Trigger,Trigger12M)),#N/A)</f>
        <v>2.9224022332008199E-3</v>
      </c>
    </row>
    <row r="312" spans="52:57" ht="11.25" customHeight="1" x14ac:dyDescent="0.25">
      <c r="AZ312" s="97" t="s">
        <v>197</v>
      </c>
      <c r="BA312" s="98">
        <f>_xll.qlInterestRateIndexFixingDate(Currency&amp;"ibor"&amp;Tenor,BB312,Trigger)</f>
        <v>42682</v>
      </c>
      <c r="BB312" s="98">
        <f>_xll.qlCalendarAdvance(Calendar,BB311,AZ312,"f",,Trigger)</f>
        <v>42684</v>
      </c>
      <c r="BC312" s="98">
        <f>_xll.qlInterestRateIndexMaturity(Currency&amp;"ibor"&amp;Tenor,BB312,Trigger)</f>
        <v>43049</v>
      </c>
      <c r="BD312" s="242" t="e">
        <f>_xll.qlIndexFixing($AD$5,BA312,TRUE,_xll.ohTrigger(Trigger,Trigger12M))</f>
        <v>#NUM!</v>
      </c>
      <c r="BE312" s="242">
        <f>IFERROR(_xll.qlIndexFixing($BF$1,BA312,TRUE,_xll.ohTrigger(Trigger,Trigger12M)),#N/A)</f>
        <v>2.9261201996181882E-3</v>
      </c>
    </row>
    <row r="313" spans="52:57" ht="11.25" customHeight="1" x14ac:dyDescent="0.25">
      <c r="AZ313" s="97" t="s">
        <v>197</v>
      </c>
      <c r="BA313" s="98">
        <f>_xll.qlInterestRateIndexFixingDate(Currency&amp;"ibor"&amp;Tenor,BB313,Trigger)</f>
        <v>42683</v>
      </c>
      <c r="BB313" s="98">
        <f>_xll.qlCalendarAdvance(Calendar,BB312,AZ313,"f",,Trigger)</f>
        <v>42685</v>
      </c>
      <c r="BC313" s="98">
        <f>_xll.qlInterestRateIndexMaturity(Currency&amp;"ibor"&amp;Tenor,BB313,Trigger)</f>
        <v>43052</v>
      </c>
      <c r="BD313" s="242" t="e">
        <f>_xll.qlIndexFixing($AD$5,BA313,TRUE,_xll.ohTrigger(Trigger,Trigger12M))</f>
        <v>#NUM!</v>
      </c>
      <c r="BE313" s="242">
        <f>IFERROR(_xll.qlIndexFixing($BF$1,BA313,TRUE,_xll.ohTrigger(Trigger,Trigger12M)),#N/A)</f>
        <v>2.9345453077018772E-3</v>
      </c>
    </row>
    <row r="314" spans="52:57" ht="11.25" customHeight="1" x14ac:dyDescent="0.25">
      <c r="AZ314" s="97" t="s">
        <v>197</v>
      </c>
      <c r="BA314" s="98">
        <f>_xll.qlInterestRateIndexFixingDate(Currency&amp;"ibor"&amp;Tenor,BB314,Trigger)</f>
        <v>42684</v>
      </c>
      <c r="BB314" s="98">
        <f>_xll.qlCalendarAdvance(Calendar,BB313,AZ314,"f",,Trigger)</f>
        <v>42688</v>
      </c>
      <c r="BC314" s="98">
        <f>_xll.qlInterestRateIndexMaturity(Currency&amp;"ibor"&amp;Tenor,BB314,Trigger)</f>
        <v>43053</v>
      </c>
      <c r="BD314" s="242" t="e">
        <f>_xll.qlIndexFixing($AD$5,BA314,TRUE,_xll.ohTrigger(Trigger,Trigger12M))</f>
        <v>#NUM!</v>
      </c>
      <c r="BE314" s="242">
        <f>IFERROR(_xll.qlIndexFixing($BF$1,BA314,TRUE,_xll.ohTrigger(Trigger,Trigger12M)),#N/A)</f>
        <v>2.9413653671982501E-3</v>
      </c>
    </row>
    <row r="315" spans="52:57" ht="11.25" customHeight="1" x14ac:dyDescent="0.25">
      <c r="AZ315" s="97" t="s">
        <v>197</v>
      </c>
      <c r="BA315" s="98">
        <f>_xll.qlInterestRateIndexFixingDate(Currency&amp;"ibor"&amp;Tenor,BB315,Trigger)</f>
        <v>42685</v>
      </c>
      <c r="BB315" s="98">
        <f>_xll.qlCalendarAdvance(Calendar,BB314,AZ315,"f",,Trigger)</f>
        <v>42689</v>
      </c>
      <c r="BC315" s="98">
        <f>_xll.qlInterestRateIndexMaturity(Currency&amp;"ibor"&amp;Tenor,BB315,Trigger)</f>
        <v>43054</v>
      </c>
      <c r="BD315" s="242" t="e">
        <f>_xll.qlIndexFixing($AD$5,BA315,TRUE,_xll.ohTrigger(Trigger,Trigger12M))</f>
        <v>#NUM!</v>
      </c>
      <c r="BE315" s="242">
        <f>IFERROR(_xll.qlIndexFixing($BF$1,BA315,TRUE,_xll.ohTrigger(Trigger,Trigger12M)),#N/A)</f>
        <v>2.9452567622459793E-3</v>
      </c>
    </row>
    <row r="316" spans="52:57" ht="11.25" customHeight="1" x14ac:dyDescent="0.25">
      <c r="AZ316" s="97" t="s">
        <v>197</v>
      </c>
      <c r="BA316" s="98">
        <f>_xll.qlInterestRateIndexFixingDate(Currency&amp;"ibor"&amp;Tenor,BB316,Trigger)</f>
        <v>42688</v>
      </c>
      <c r="BB316" s="98">
        <f>_xll.qlCalendarAdvance(Calendar,BB315,AZ316,"f",,Trigger)</f>
        <v>42690</v>
      </c>
      <c r="BC316" s="98">
        <f>_xll.qlInterestRateIndexMaturity(Currency&amp;"ibor"&amp;Tenor,BB316,Trigger)</f>
        <v>43055</v>
      </c>
      <c r="BD316" s="242" t="e">
        <f>_xll.qlIndexFixing($AD$5,BA316,TRUE,_xll.ohTrigger(Trigger,Trigger12M))</f>
        <v>#NUM!</v>
      </c>
      <c r="BE316" s="242">
        <f>IFERROR(_xll.qlIndexFixing($BF$1,BA316,TRUE,_xll.ohTrigger(Trigger,Trigger12M)),#N/A)</f>
        <v>2.9491748214166727E-3</v>
      </c>
    </row>
    <row r="317" spans="52:57" ht="11.25" customHeight="1" x14ac:dyDescent="0.25">
      <c r="AZ317" s="97" t="s">
        <v>197</v>
      </c>
      <c r="BA317" s="98">
        <f>_xll.qlInterestRateIndexFixingDate(Currency&amp;"ibor"&amp;Tenor,BB317,Trigger)</f>
        <v>42689</v>
      </c>
      <c r="BB317" s="98">
        <f>_xll.qlCalendarAdvance(Calendar,BB316,AZ317,"f",,Trigger)</f>
        <v>42691</v>
      </c>
      <c r="BC317" s="98">
        <f>_xll.qlInterestRateIndexMaturity(Currency&amp;"ibor"&amp;Tenor,BB317,Trigger)</f>
        <v>43056</v>
      </c>
      <c r="BD317" s="242" t="e">
        <f>_xll.qlIndexFixing($AD$5,BA317,TRUE,_xll.ohTrigger(Trigger,Trigger12M))</f>
        <v>#NUM!</v>
      </c>
      <c r="BE317" s="242">
        <f>IFERROR(_xll.qlIndexFixing($BF$1,BA317,TRUE,_xll.ohTrigger(Trigger,Trigger12M)),#N/A)</f>
        <v>2.9531168120337796E-3</v>
      </c>
    </row>
    <row r="318" spans="52:57" ht="11.25" customHeight="1" x14ac:dyDescent="0.25">
      <c r="AZ318" s="97" t="s">
        <v>197</v>
      </c>
      <c r="BA318" s="98">
        <f>_xll.qlInterestRateIndexFixingDate(Currency&amp;"ibor"&amp;Tenor,BB318,Trigger)</f>
        <v>42690</v>
      </c>
      <c r="BB318" s="98">
        <f>_xll.qlCalendarAdvance(Calendar,BB317,AZ318,"f",,Trigger)</f>
        <v>42692</v>
      </c>
      <c r="BC318" s="98">
        <f>_xll.qlInterestRateIndexMaturity(Currency&amp;"ibor"&amp;Tenor,BB318,Trigger)</f>
        <v>43059</v>
      </c>
      <c r="BD318" s="242" t="e">
        <f>_xll.qlIndexFixing($AD$5,BA318,TRUE,_xll.ohTrigger(Trigger,Trigger12M))</f>
        <v>#NUM!</v>
      </c>
      <c r="BE318" s="242">
        <f>IFERROR(_xll.qlIndexFixing($BF$1,BA318,TRUE,_xll.ohTrigger(Trigger,Trigger12M)),#N/A)</f>
        <v>2.962009197030708E-3</v>
      </c>
    </row>
    <row r="319" spans="52:57" ht="11.25" customHeight="1" x14ac:dyDescent="0.25">
      <c r="AZ319" s="97" t="s">
        <v>197</v>
      </c>
      <c r="BA319" s="98">
        <f>_xll.qlInterestRateIndexFixingDate(Currency&amp;"ibor"&amp;Tenor,BB319,Trigger)</f>
        <v>42691</v>
      </c>
      <c r="BB319" s="98">
        <f>_xll.qlCalendarAdvance(Calendar,BB318,AZ319,"f",,Trigger)</f>
        <v>42695</v>
      </c>
      <c r="BC319" s="98">
        <f>_xll.qlInterestRateIndexMaturity(Currency&amp;"ibor"&amp;Tenor,BB319,Trigger)</f>
        <v>43060</v>
      </c>
      <c r="BD319" s="242" t="e">
        <f>_xll.qlIndexFixing($AD$5,BA319,TRUE,_xll.ohTrigger(Trigger,Trigger12M))</f>
        <v>#NUM!</v>
      </c>
      <c r="BE319" s="242">
        <f>IFERROR(_xll.qlIndexFixing($BF$1,BA319,TRUE,_xll.ohTrigger(Trigger,Trigger12M)),#N/A)</f>
        <v>2.9690685531878476E-3</v>
      </c>
    </row>
    <row r="320" spans="52:57" ht="11.25" customHeight="1" x14ac:dyDescent="0.25">
      <c r="AZ320" s="97" t="s">
        <v>197</v>
      </c>
      <c r="BA320" s="98">
        <f>_xll.qlInterestRateIndexFixingDate(Currency&amp;"ibor"&amp;Tenor,BB320,Trigger)</f>
        <v>42692</v>
      </c>
      <c r="BB320" s="98">
        <f>_xll.qlCalendarAdvance(Calendar,BB319,AZ320,"f",,Trigger)</f>
        <v>42696</v>
      </c>
      <c r="BC320" s="98">
        <f>_xll.qlInterestRateIndexMaturity(Currency&amp;"ibor"&amp;Tenor,BB320,Trigger)</f>
        <v>43061</v>
      </c>
      <c r="BD320" s="242" t="e">
        <f>_xll.qlIndexFixing($AD$5,BA320,TRUE,_xll.ohTrigger(Trigger,Trigger12M))</f>
        <v>#NUM!</v>
      </c>
      <c r="BE320" s="242">
        <f>IFERROR(_xll.qlIndexFixing($BF$1,BA320,TRUE,_xll.ohTrigger(Trigger,Trigger12M)),#N/A)</f>
        <v>2.9730883286272639E-3</v>
      </c>
    </row>
    <row r="321" spans="52:57" ht="11.25" customHeight="1" x14ac:dyDescent="0.25">
      <c r="AZ321" s="97" t="s">
        <v>197</v>
      </c>
      <c r="BA321" s="98">
        <f>_xll.qlInterestRateIndexFixingDate(Currency&amp;"ibor"&amp;Tenor,BB321,Trigger)</f>
        <v>42695</v>
      </c>
      <c r="BB321" s="98">
        <f>_xll.qlCalendarAdvance(Calendar,BB320,AZ321,"f",,Trigger)</f>
        <v>42697</v>
      </c>
      <c r="BC321" s="98">
        <f>_xll.qlInterestRateIndexMaturity(Currency&amp;"ibor"&amp;Tenor,BB321,Trigger)</f>
        <v>43062</v>
      </c>
      <c r="BD321" s="242" t="e">
        <f>_xll.qlIndexFixing($AD$5,BA321,TRUE,_xll.ohTrigger(Trigger,Trigger12M))</f>
        <v>#NUM!</v>
      </c>
      <c r="BE321" s="242">
        <f>IFERROR(_xll.qlIndexFixing($BF$1,BA321,TRUE,_xll.ohTrigger(Trigger,Trigger12M)),#N/A)</f>
        <v>2.9771151100834877E-3</v>
      </c>
    </row>
    <row r="322" spans="52:57" ht="11.25" customHeight="1" x14ac:dyDescent="0.25">
      <c r="AZ322" s="97" t="s">
        <v>197</v>
      </c>
      <c r="BA322" s="98">
        <f>_xll.qlInterestRateIndexFixingDate(Currency&amp;"ibor"&amp;Tenor,BB322,Trigger)</f>
        <v>42696</v>
      </c>
      <c r="BB322" s="98">
        <f>_xll.qlCalendarAdvance(Calendar,BB321,AZ322,"f",,Trigger)</f>
        <v>42698</v>
      </c>
      <c r="BC322" s="98">
        <f>_xll.qlInterestRateIndexMaturity(Currency&amp;"ibor"&amp;Tenor,BB322,Trigger)</f>
        <v>43063</v>
      </c>
      <c r="BD322" s="242" t="e">
        <f>_xll.qlIndexFixing($AD$5,BA322,TRUE,_xll.ohTrigger(Trigger,Trigger12M))</f>
        <v>#NUM!</v>
      </c>
      <c r="BE322" s="242">
        <f>IFERROR(_xll.qlIndexFixing($BF$1,BA322,TRUE,_xll.ohTrigger(Trigger,Trigger12M)),#N/A)</f>
        <v>2.981145988413785E-3</v>
      </c>
    </row>
    <row r="323" spans="52:57" ht="11.25" customHeight="1" x14ac:dyDescent="0.25">
      <c r="AZ323" s="97" t="s">
        <v>197</v>
      </c>
      <c r="BA323" s="98">
        <f>_xll.qlInterestRateIndexFixingDate(Currency&amp;"ibor"&amp;Tenor,BB323,Trigger)</f>
        <v>42697</v>
      </c>
      <c r="BB323" s="98">
        <f>_xll.qlCalendarAdvance(Calendar,BB322,AZ323,"f",,Trigger)</f>
        <v>42699</v>
      </c>
      <c r="BC323" s="98">
        <f>_xll.qlInterestRateIndexMaturity(Currency&amp;"ibor"&amp;Tenor,BB323,Trigger)</f>
        <v>43066</v>
      </c>
      <c r="BD323" s="242" t="e">
        <f>_xll.qlIndexFixing($AD$5,BA323,TRUE,_xll.ohTrigger(Trigger,Trigger12M))</f>
        <v>#NUM!</v>
      </c>
      <c r="BE323" s="242">
        <f>IFERROR(_xll.qlIndexFixing($BF$1,BA323,TRUE,_xll.ohTrigger(Trigger,Trigger12M)),#N/A)</f>
        <v>2.9903643185207429E-3</v>
      </c>
    </row>
    <row r="324" spans="52:57" ht="11.25" customHeight="1" x14ac:dyDescent="0.25">
      <c r="AZ324" s="97" t="s">
        <v>197</v>
      </c>
      <c r="BA324" s="98">
        <f>_xll.qlInterestRateIndexFixingDate(Currency&amp;"ibor"&amp;Tenor,BB324,Trigger)</f>
        <v>42698</v>
      </c>
      <c r="BB324" s="98">
        <f>_xll.qlCalendarAdvance(Calendar,BB323,AZ324,"f",,Trigger)</f>
        <v>42702</v>
      </c>
      <c r="BC324" s="98">
        <f>_xll.qlInterestRateIndexMaturity(Currency&amp;"ibor"&amp;Tenor,BB324,Trigger)</f>
        <v>43067</v>
      </c>
      <c r="BD324" s="242" t="e">
        <f>_xll.qlIndexFixing($AD$5,BA324,TRUE,_xll.ohTrigger(Trigger,Trigger12M))</f>
        <v>#NUM!</v>
      </c>
      <c r="BE324" s="242">
        <f>IFERROR(_xll.qlIndexFixing($BF$1,BA324,TRUE,_xll.ohTrigger(Trigger,Trigger12M)),#N/A)</f>
        <v>2.9972514051788287E-3</v>
      </c>
    </row>
    <row r="325" spans="52:57" ht="11.25" customHeight="1" x14ac:dyDescent="0.25">
      <c r="AZ325" s="97" t="s">
        <v>197</v>
      </c>
      <c r="BA325" s="98">
        <f>_xll.qlInterestRateIndexFixingDate(Currency&amp;"ibor"&amp;Tenor,BB325,Trigger)</f>
        <v>42699</v>
      </c>
      <c r="BB325" s="98">
        <f>_xll.qlCalendarAdvance(Calendar,BB324,AZ325,"f",,Trigger)</f>
        <v>42703</v>
      </c>
      <c r="BC325" s="98">
        <f>_xll.qlInterestRateIndexMaturity(Currency&amp;"ibor"&amp;Tenor,BB325,Trigger)</f>
        <v>43068</v>
      </c>
      <c r="BD325" s="242" t="e">
        <f>_xll.qlIndexFixing($AD$5,BA325,TRUE,_xll.ohTrigger(Trigger,Trigger12M))</f>
        <v>#NUM!</v>
      </c>
      <c r="BE325" s="242">
        <f>IFERROR(_xll.qlIndexFixing($BF$1,BA325,TRUE,_xll.ohTrigger(Trigger,Trigger12M)),#N/A)</f>
        <v>3.0012582482851231E-3</v>
      </c>
    </row>
    <row r="326" spans="52:57" ht="11.25" customHeight="1" x14ac:dyDescent="0.25">
      <c r="AZ326" s="97" t="s">
        <v>197</v>
      </c>
      <c r="BA326" s="98">
        <f>_xll.qlInterestRateIndexFixingDate(Currency&amp;"ibor"&amp;Tenor,BB326,Trigger)</f>
        <v>42702</v>
      </c>
      <c r="BB326" s="98">
        <f>_xll.qlCalendarAdvance(Calendar,BB325,AZ326,"f",,Trigger)</f>
        <v>42704</v>
      </c>
      <c r="BC326" s="98">
        <f>_xll.qlInterestRateIndexMaturity(Currency&amp;"ibor"&amp;Tenor,BB326,Trigger)</f>
        <v>43069</v>
      </c>
      <c r="BD326" s="242" t="e">
        <f>_xll.qlIndexFixing($AD$5,BA326,TRUE,_xll.ohTrigger(Trigger,Trigger12M))</f>
        <v>#NUM!</v>
      </c>
      <c r="BE326" s="242">
        <f>IFERROR(_xll.qlIndexFixing($BF$1,BA326,TRUE,_xll.ohTrigger(Trigger,Trigger12M)),#N/A)</f>
        <v>3.005251203928621E-3</v>
      </c>
    </row>
    <row r="327" spans="52:57" ht="11.25" customHeight="1" x14ac:dyDescent="0.25">
      <c r="AZ327" s="97" t="s">
        <v>197</v>
      </c>
      <c r="BA327" s="98">
        <f>_xll.qlInterestRateIndexFixingDate(Currency&amp;"ibor"&amp;Tenor,BB327,Trigger)</f>
        <v>42703</v>
      </c>
      <c r="BB327" s="98">
        <f>_xll.qlCalendarAdvance(Calendar,BB326,AZ327,"f",,Trigger)</f>
        <v>42705</v>
      </c>
      <c r="BC327" s="98">
        <f>_xll.qlInterestRateIndexMaturity(Currency&amp;"ibor"&amp;Tenor,BB327,Trigger)</f>
        <v>43070</v>
      </c>
      <c r="BD327" s="242" t="e">
        <f>_xll.qlIndexFixing($AD$5,BA327,TRUE,_xll.ohTrigger(Trigger,Trigger12M))</f>
        <v>#NUM!</v>
      </c>
      <c r="BE327" s="242">
        <f>IFERROR(_xll.qlIndexFixing($BF$1,BA327,TRUE,_xll.ohTrigger(Trigger,Trigger12M)),#N/A)</f>
        <v>3.0092280972154142E-3</v>
      </c>
    </row>
    <row r="328" spans="52:57" ht="11.25" customHeight="1" x14ac:dyDescent="0.25">
      <c r="AZ328" s="97" t="s">
        <v>197</v>
      </c>
      <c r="BA328" s="98">
        <f>_xll.qlInterestRateIndexFixingDate(Currency&amp;"ibor"&amp;Tenor,BB328,Trigger)</f>
        <v>42704</v>
      </c>
      <c r="BB328" s="98">
        <f>_xll.qlCalendarAdvance(Calendar,BB327,AZ328,"f",,Trigger)</f>
        <v>42706</v>
      </c>
      <c r="BC328" s="98">
        <f>_xll.qlInterestRateIndexMaturity(Currency&amp;"ibor"&amp;Tenor,BB328,Trigger)</f>
        <v>43073</v>
      </c>
      <c r="BD328" s="242" t="e">
        <f>_xll.qlIndexFixing($AD$5,BA328,TRUE,_xll.ohTrigger(Trigger,Trigger12M))</f>
        <v>#NUM!</v>
      </c>
      <c r="BE328" s="242">
        <f>IFERROR(_xll.qlIndexFixing($BF$1,BA328,TRUE,_xll.ohTrigger(Trigger,Trigger12M)),#N/A)</f>
        <v>3.0186338804073431E-3</v>
      </c>
    </row>
    <row r="329" spans="52:57" ht="11.25" customHeight="1" x14ac:dyDescent="0.25">
      <c r="AZ329" s="97" t="s">
        <v>197</v>
      </c>
      <c r="BA329" s="98">
        <f>_xll.qlInterestRateIndexFixingDate(Currency&amp;"ibor"&amp;Tenor,BB329,Trigger)</f>
        <v>42705</v>
      </c>
      <c r="BB329" s="98">
        <f>_xll.qlCalendarAdvance(Calendar,BB328,AZ329,"f",,Trigger)</f>
        <v>42709</v>
      </c>
      <c r="BC329" s="98">
        <f>_xll.qlInterestRateIndexMaturity(Currency&amp;"ibor"&amp;Tenor,BB329,Trigger)</f>
        <v>43074</v>
      </c>
      <c r="BD329" s="242" t="e">
        <f>_xll.qlIndexFixing($AD$5,BA329,TRUE,_xll.ohTrigger(Trigger,Trigger12M))</f>
        <v>#NUM!</v>
      </c>
      <c r="BE329" s="242">
        <f>IFERROR(_xll.qlIndexFixing($BF$1,BA329,TRUE,_xll.ohTrigger(Trigger,Trigger12M)),#N/A)</f>
        <v>3.0250136231974446E-3</v>
      </c>
    </row>
    <row r="330" spans="52:57" ht="11.25" customHeight="1" x14ac:dyDescent="0.25">
      <c r="AZ330" s="97" t="s">
        <v>197</v>
      </c>
      <c r="BA330" s="98">
        <f>_xll.qlInterestRateIndexFixingDate(Currency&amp;"ibor"&amp;Tenor,BB330,Trigger)</f>
        <v>42706</v>
      </c>
      <c r="BB330" s="98">
        <f>_xll.qlCalendarAdvance(Calendar,BB329,AZ330,"f",,Trigger)</f>
        <v>42710</v>
      </c>
      <c r="BC330" s="98">
        <f>_xll.qlInterestRateIndexMaturity(Currency&amp;"ibor"&amp;Tenor,BB330,Trigger)</f>
        <v>43075</v>
      </c>
      <c r="BD330" s="242" t="e">
        <f>_xll.qlIndexFixing($AD$5,BA330,TRUE,_xll.ohTrigger(Trigger,Trigger12M))</f>
        <v>#NUM!</v>
      </c>
      <c r="BE330" s="242">
        <f>IFERROR(_xll.qlIndexFixing($BF$1,BA330,TRUE,_xll.ohTrigger(Trigger,Trigger12M)),#N/A)</f>
        <v>3.0289415989842691E-3</v>
      </c>
    </row>
    <row r="331" spans="52:57" ht="11.25" customHeight="1" x14ac:dyDescent="0.25">
      <c r="AZ331" s="97" t="s">
        <v>197</v>
      </c>
      <c r="BA331" s="98">
        <f>_xll.qlInterestRateIndexFixingDate(Currency&amp;"ibor"&amp;Tenor,BB331,Trigger)</f>
        <v>42709</v>
      </c>
      <c r="BB331" s="98">
        <f>_xll.qlCalendarAdvance(Calendar,BB330,AZ331,"f",,Trigger)</f>
        <v>42711</v>
      </c>
      <c r="BC331" s="98">
        <f>_xll.qlInterestRateIndexMaturity(Currency&amp;"ibor"&amp;Tenor,BB331,Trigger)</f>
        <v>43076</v>
      </c>
      <c r="BD331" s="242" t="e">
        <f>_xll.qlIndexFixing($AD$5,BA331,TRUE,_xll.ohTrigger(Trigger,Trigger12M))</f>
        <v>#NUM!</v>
      </c>
      <c r="BE331" s="242">
        <f>IFERROR(_xll.qlIndexFixing($BF$1,BA331,TRUE,_xll.ohTrigger(Trigger,Trigger12M)),#N/A)</f>
        <v>3.0328671329266682E-3</v>
      </c>
    </row>
    <row r="332" spans="52:57" ht="11.25" customHeight="1" x14ac:dyDescent="0.25">
      <c r="AZ332" s="97" t="s">
        <v>197</v>
      </c>
      <c r="BA332" s="98">
        <f>_xll.qlInterestRateIndexFixingDate(Currency&amp;"ibor"&amp;Tenor,BB332,Trigger)</f>
        <v>42710</v>
      </c>
      <c r="BB332" s="98">
        <f>_xll.qlCalendarAdvance(Calendar,BB331,AZ332,"f",,Trigger)</f>
        <v>42712</v>
      </c>
      <c r="BC332" s="98">
        <f>_xll.qlInterestRateIndexMaturity(Currency&amp;"ibor"&amp;Tenor,BB332,Trigger)</f>
        <v>43077</v>
      </c>
      <c r="BD332" s="242" t="e">
        <f>_xll.qlIndexFixing($AD$5,BA332,TRUE,_xll.ohTrigger(Trigger,Trigger12M))</f>
        <v>#NUM!</v>
      </c>
      <c r="BE332" s="242">
        <f>IFERROR(_xll.qlIndexFixing($BF$1,BA332,TRUE,_xll.ohTrigger(Trigger,Trigger12M)),#N/A)</f>
        <v>3.0367927242484836E-3</v>
      </c>
    </row>
    <row r="333" spans="52:57" ht="11.25" customHeight="1" x14ac:dyDescent="0.25">
      <c r="AZ333" s="97" t="s">
        <v>197</v>
      </c>
      <c r="BA333" s="98">
        <f>_xll.qlInterestRateIndexFixingDate(Currency&amp;"ibor"&amp;Tenor,BB333,Trigger)</f>
        <v>42711</v>
      </c>
      <c r="BB333" s="98">
        <f>_xll.qlCalendarAdvance(Calendar,BB332,AZ333,"f",,Trigger)</f>
        <v>42713</v>
      </c>
      <c r="BC333" s="98">
        <f>_xll.qlInterestRateIndexMaturity(Currency&amp;"ibor"&amp;Tenor,BB333,Trigger)</f>
        <v>43080</v>
      </c>
      <c r="BD333" s="242" t="e">
        <f>_xll.qlIndexFixing($AD$5,BA333,TRUE,_xll.ohTrigger(Trigger,Trigger12M))</f>
        <v>#NUM!</v>
      </c>
      <c r="BE333" s="242">
        <f>IFERROR(_xll.qlIndexFixing($BF$1,BA333,TRUE,_xll.ohTrigger(Trigger,Trigger12M)),#N/A)</f>
        <v>3.0464236437052908E-3</v>
      </c>
    </row>
    <row r="334" spans="52:57" ht="11.25" customHeight="1" x14ac:dyDescent="0.25">
      <c r="AZ334" s="97" t="s">
        <v>197</v>
      </c>
      <c r="BA334" s="98">
        <f>_xll.qlInterestRateIndexFixingDate(Currency&amp;"ibor"&amp;Tenor,BB334,Trigger)</f>
        <v>42712</v>
      </c>
      <c r="BB334" s="98">
        <f>_xll.qlCalendarAdvance(Calendar,BB333,AZ334,"f",,Trigger)</f>
        <v>42716</v>
      </c>
      <c r="BC334" s="98">
        <f>_xll.qlInterestRateIndexMaturity(Currency&amp;"ibor"&amp;Tenor,BB334,Trigger)</f>
        <v>43081</v>
      </c>
      <c r="BD334" s="242" t="e">
        <f>_xll.qlIndexFixing($AD$5,BA334,TRUE,_xll.ohTrigger(Trigger,Trigger12M))</f>
        <v>#NUM!</v>
      </c>
      <c r="BE334" s="242">
        <f>IFERROR(_xll.qlIndexFixing($BF$1,BA334,TRUE,_xll.ohTrigger(Trigger,Trigger12M)),#N/A)</f>
        <v>3.0525464279055749E-3</v>
      </c>
    </row>
    <row r="335" spans="52:57" ht="11.25" customHeight="1" x14ac:dyDescent="0.25">
      <c r="AZ335" s="97" t="s">
        <v>197</v>
      </c>
      <c r="BA335" s="98">
        <f>_xll.qlInterestRateIndexFixingDate(Currency&amp;"ibor"&amp;Tenor,BB335,Trigger)</f>
        <v>42713</v>
      </c>
      <c r="BB335" s="98">
        <f>_xll.qlCalendarAdvance(Calendar,BB334,AZ335,"f",,Trigger)</f>
        <v>42717</v>
      </c>
      <c r="BC335" s="98">
        <f>_xll.qlInterestRateIndexMaturity(Currency&amp;"ibor"&amp;Tenor,BB335,Trigger)</f>
        <v>43082</v>
      </c>
      <c r="BD335" s="242" t="e">
        <f>_xll.qlIndexFixing($AD$5,BA335,TRUE,_xll.ohTrigger(Trigger,Trigger12M))</f>
        <v>#NUM!</v>
      </c>
      <c r="BE335" s="242">
        <f>IFERROR(_xll.qlIndexFixing($BF$1,BA335,TRUE,_xll.ohTrigger(Trigger,Trigger12M)),#N/A)</f>
        <v>3.0565105745916613E-3</v>
      </c>
    </row>
    <row r="336" spans="52:57" ht="11.25" customHeight="1" x14ac:dyDescent="0.25">
      <c r="AZ336" s="97" t="s">
        <v>197</v>
      </c>
      <c r="BA336" s="98">
        <f>_xll.qlInterestRateIndexFixingDate(Currency&amp;"ibor"&amp;Tenor,BB336,Trigger)</f>
        <v>42716</v>
      </c>
      <c r="BB336" s="98">
        <f>_xll.qlCalendarAdvance(Calendar,BB335,AZ336,"f",,Trigger)</f>
        <v>42718</v>
      </c>
      <c r="BC336" s="98">
        <f>_xll.qlInterestRateIndexMaturity(Currency&amp;"ibor"&amp;Tenor,BB336,Trigger)</f>
        <v>43083</v>
      </c>
      <c r="BD336" s="242" t="e">
        <f>_xll.qlIndexFixing($AD$5,BA336,TRUE,_xll.ohTrigger(Trigger,Trigger12M))</f>
        <v>#NUM!</v>
      </c>
      <c r="BE336" s="242">
        <f>IFERROR(_xll.qlIndexFixing($BF$1,BA336,TRUE,_xll.ohTrigger(Trigger,Trigger12M)),#N/A)</f>
        <v>3.0604902420764218E-3</v>
      </c>
    </row>
    <row r="337" spans="52:57" ht="11.25" customHeight="1" x14ac:dyDescent="0.25">
      <c r="AZ337" s="97" t="s">
        <v>197</v>
      </c>
      <c r="BA337" s="98">
        <f>_xll.qlInterestRateIndexFixingDate(Currency&amp;"ibor"&amp;Tenor,BB337,Trigger)</f>
        <v>42717</v>
      </c>
      <c r="BB337" s="98">
        <f>_xll.qlCalendarAdvance(Calendar,BB336,AZ337,"f",,Trigger)</f>
        <v>42719</v>
      </c>
      <c r="BC337" s="98">
        <f>_xll.qlInterestRateIndexMaturity(Currency&amp;"ibor"&amp;Tenor,BB337,Trigger)</f>
        <v>43084</v>
      </c>
      <c r="BD337" s="242" t="e">
        <f>_xll.qlIndexFixing($AD$5,BA337,TRUE,_xll.ohTrigger(Trigger,Trigger12M))</f>
        <v>#NUM!</v>
      </c>
      <c r="BE337" s="242">
        <f>IFERROR(_xll.qlIndexFixing($BF$1,BA337,TRUE,_xll.ohTrigger(Trigger,Trigger12M)),#N/A)</f>
        <v>3.0644880856147208E-3</v>
      </c>
    </row>
    <row r="338" spans="52:57" ht="11.25" customHeight="1" x14ac:dyDescent="0.25">
      <c r="AZ338" s="97" t="s">
        <v>197</v>
      </c>
      <c r="BA338" s="98">
        <f>_xll.qlInterestRateIndexFixingDate(Currency&amp;"ibor"&amp;Tenor,BB338,Trigger)</f>
        <v>42718</v>
      </c>
      <c r="BB338" s="98">
        <f>_xll.qlCalendarAdvance(Calendar,BB337,AZ338,"f",,Trigger)</f>
        <v>42720</v>
      </c>
      <c r="BC338" s="98">
        <f>_xll.qlInterestRateIndexMaturity(Currency&amp;"ibor"&amp;Tenor,BB338,Trigger)</f>
        <v>43087</v>
      </c>
      <c r="BD338" s="242" t="e">
        <f>_xll.qlIndexFixing($AD$5,BA338,TRUE,_xll.ohTrigger(Trigger,Trigger12M))</f>
        <v>#NUM!</v>
      </c>
      <c r="BE338" s="242">
        <f>IFERROR(_xll.qlIndexFixing($BF$1,BA338,TRUE,_xll.ohTrigger(Trigger,Trigger12M)),#N/A)</f>
        <v>3.0744666034564698E-3</v>
      </c>
    </row>
    <row r="339" spans="52:57" ht="11.25" customHeight="1" x14ac:dyDescent="0.25">
      <c r="AZ339" s="97" t="s">
        <v>197</v>
      </c>
      <c r="BA339" s="98">
        <f>_xll.qlInterestRateIndexFixingDate(Currency&amp;"ibor"&amp;Tenor,BB339,Trigger)</f>
        <v>42719</v>
      </c>
      <c r="BB339" s="98">
        <f>_xll.qlCalendarAdvance(Calendar,BB338,AZ339,"f",,Trigger)</f>
        <v>42723</v>
      </c>
      <c r="BC339" s="98">
        <f>_xll.qlInterestRateIndexMaturity(Currency&amp;"ibor"&amp;Tenor,BB339,Trigger)</f>
        <v>43088</v>
      </c>
      <c r="BD339" s="242" t="e">
        <f>_xll.qlIndexFixing($AD$5,BA339,TRUE,_xll.ohTrigger(Trigger,Trigger12M))</f>
        <v>#NUM!</v>
      </c>
      <c r="BE339" s="242">
        <f>IFERROR(_xll.qlIndexFixing($BF$1,BA339,TRUE,_xll.ohTrigger(Trigger,Trigger12M)),#N/A)</f>
        <v>3.0807151057055298E-3</v>
      </c>
    </row>
    <row r="340" spans="52:57" ht="11.25" customHeight="1" x14ac:dyDescent="0.25">
      <c r="AZ340" s="97" t="s">
        <v>197</v>
      </c>
      <c r="BA340" s="98">
        <f>_xll.qlInterestRateIndexFixingDate(Currency&amp;"ibor"&amp;Tenor,BB340,Trigger)</f>
        <v>42720</v>
      </c>
      <c r="BB340" s="98">
        <f>_xll.qlCalendarAdvance(Calendar,BB339,AZ340,"f",,Trigger)</f>
        <v>42724</v>
      </c>
      <c r="BC340" s="98">
        <f>_xll.qlInterestRateIndexMaturity(Currency&amp;"ibor"&amp;Tenor,BB340,Trigger)</f>
        <v>43089</v>
      </c>
      <c r="BD340" s="242" t="e">
        <f>_xll.qlIndexFixing($AD$5,BA340,TRUE,_xll.ohTrigger(Trigger,Trigger12M))</f>
        <v>#NUM!</v>
      </c>
      <c r="BE340" s="242">
        <f>IFERROR(_xll.qlIndexFixing($BF$1,BA340,TRUE,_xll.ohTrigger(Trigger,Trigger12M)),#N/A)</f>
        <v>3.0848444386488371E-3</v>
      </c>
    </row>
    <row r="341" spans="52:57" ht="11.25" customHeight="1" x14ac:dyDescent="0.25">
      <c r="AZ341" s="97" t="s">
        <v>197</v>
      </c>
      <c r="BA341" s="98">
        <f>_xll.qlInterestRateIndexFixingDate(Currency&amp;"ibor"&amp;Tenor,BB341,Trigger)</f>
        <v>42723</v>
      </c>
      <c r="BB341" s="98">
        <f>_xll.qlCalendarAdvance(Calendar,BB340,AZ341,"f",,Trigger)</f>
        <v>42725</v>
      </c>
      <c r="BC341" s="98">
        <f>_xll.qlInterestRateIndexMaturity(Currency&amp;"ibor"&amp;Tenor,BB341,Trigger)</f>
        <v>43090</v>
      </c>
      <c r="BD341" s="242" t="e">
        <f>_xll.qlIndexFixing($AD$5,BA341,TRUE,_xll.ohTrigger(Trigger,Trigger12M))</f>
        <v>#NUM!</v>
      </c>
      <c r="BE341" s="242">
        <f>IFERROR(_xll.qlIndexFixing($BF$1,BA341,TRUE,_xll.ohTrigger(Trigger,Trigger12M)),#N/A)</f>
        <v>3.0890083473759148E-3</v>
      </c>
    </row>
    <row r="342" spans="52:57" ht="11.25" customHeight="1" x14ac:dyDescent="0.25">
      <c r="AZ342" s="97" t="s">
        <v>197</v>
      </c>
      <c r="BA342" s="98">
        <f>_xll.qlInterestRateIndexFixingDate(Currency&amp;"ibor"&amp;Tenor,BB342,Trigger)</f>
        <v>42724</v>
      </c>
      <c r="BB342" s="98">
        <f>_xll.qlCalendarAdvance(Calendar,BB341,AZ342,"f",,Trigger)</f>
        <v>42726</v>
      </c>
      <c r="BC342" s="98">
        <f>_xll.qlInterestRateIndexMaturity(Currency&amp;"ibor"&amp;Tenor,BB342,Trigger)</f>
        <v>43091</v>
      </c>
      <c r="BD342" s="242" t="e">
        <f>_xll.qlIndexFixing($AD$5,BA342,TRUE,_xll.ohTrigger(Trigger,Trigger12M))</f>
        <v>#NUM!</v>
      </c>
      <c r="BE342" s="242">
        <f>IFERROR(_xll.qlIndexFixing($BF$1,BA342,TRUE,_xll.ohTrigger(Trigger,Trigger12M)),#N/A)</f>
        <v>3.0932096432197374E-3</v>
      </c>
    </row>
    <row r="343" spans="52:57" ht="11.25" customHeight="1" x14ac:dyDescent="0.25">
      <c r="AZ343" s="97" t="s">
        <v>197</v>
      </c>
      <c r="BA343" s="98">
        <f>_xll.qlInterestRateIndexFixingDate(Currency&amp;"ibor"&amp;Tenor,BB343,Trigger)</f>
        <v>42725</v>
      </c>
      <c r="BB343" s="98">
        <f>_xll.qlCalendarAdvance(Calendar,BB342,AZ343,"f",,Trigger)</f>
        <v>42727</v>
      </c>
      <c r="BC343" s="98">
        <f>_xll.qlInterestRateIndexMaturity(Currency&amp;"ibor"&amp;Tenor,BB343,Trigger)</f>
        <v>43096</v>
      </c>
      <c r="BD343" s="242" t="e">
        <f>_xll.qlIndexFixing($AD$5,BA343,TRUE,_xll.ohTrigger(Trigger,Trigger12M))</f>
        <v>#NUM!</v>
      </c>
      <c r="BE343" s="242">
        <f>IFERROR(_xll.qlIndexFixing($BF$1,BA343,TRUE,_xll.ohTrigger(Trigger,Trigger12M)),#N/A)</f>
        <v>3.1099189157334801E-3</v>
      </c>
    </row>
    <row r="344" spans="52:57" ht="11.25" customHeight="1" x14ac:dyDescent="0.25">
      <c r="AZ344" s="97" t="s">
        <v>197</v>
      </c>
      <c r="BA344" s="98">
        <f>_xll.qlInterestRateIndexFixingDate(Currency&amp;"ibor"&amp;Tenor,BB344,Trigger)</f>
        <v>42726</v>
      </c>
      <c r="BB344" s="98">
        <f>_xll.qlCalendarAdvance(Calendar,BB343,AZ344,"f",,Trigger)</f>
        <v>42731</v>
      </c>
      <c r="BC344" s="98">
        <f>_xll.qlInterestRateIndexMaturity(Currency&amp;"ibor"&amp;Tenor,BB344,Trigger)</f>
        <v>43096</v>
      </c>
      <c r="BD344" s="242" t="e">
        <f>_xll.qlIndexFixing($AD$5,BA344,TRUE,_xll.ohTrigger(Trigger,Trigger12M))</f>
        <v>#NUM!</v>
      </c>
      <c r="BE344" s="242">
        <f>IFERROR(_xll.qlIndexFixing($BF$1,BA344,TRUE,_xll.ohTrigger(Trigger,Trigger12M)),#N/A)</f>
        <v>3.1148768870345464E-3</v>
      </c>
    </row>
    <row r="345" spans="52:57" ht="11.25" customHeight="1" x14ac:dyDescent="0.25">
      <c r="AZ345" s="97" t="s">
        <v>197</v>
      </c>
      <c r="BA345" s="98">
        <f>_xll.qlInterestRateIndexFixingDate(Currency&amp;"ibor"&amp;Tenor,BB345,Trigger)</f>
        <v>42727</v>
      </c>
      <c r="BB345" s="98">
        <f>_xll.qlCalendarAdvance(Calendar,BB344,AZ345,"f",,Trigger)</f>
        <v>42732</v>
      </c>
      <c r="BC345" s="98">
        <f>_xll.qlInterestRateIndexMaturity(Currency&amp;"ibor"&amp;Tenor,BB345,Trigger)</f>
        <v>43097</v>
      </c>
      <c r="BD345" s="242" t="e">
        <f>_xll.qlIndexFixing($AD$5,BA345,TRUE,_xll.ohTrigger(Trigger,Trigger12M))</f>
        <v>#NUM!</v>
      </c>
      <c r="BE345" s="242">
        <f>IFERROR(_xll.qlIndexFixing($BF$1,BA345,TRUE,_xll.ohTrigger(Trigger,Trigger12M)),#N/A)</f>
        <v>3.1193627925761511E-3</v>
      </c>
    </row>
    <row r="346" spans="52:57" ht="11.25" customHeight="1" x14ac:dyDescent="0.25">
      <c r="AZ346" s="97" t="s">
        <v>197</v>
      </c>
      <c r="BA346" s="98">
        <f>_xll.qlInterestRateIndexFixingDate(Currency&amp;"ibor"&amp;Tenor,BB346,Trigger)</f>
        <v>42731</v>
      </c>
      <c r="BB346" s="98">
        <f>_xll.qlCalendarAdvance(Calendar,BB345,AZ346,"f",,Trigger)</f>
        <v>42733</v>
      </c>
      <c r="BC346" s="98">
        <f>_xll.qlInterestRateIndexMaturity(Currency&amp;"ibor"&amp;Tenor,BB346,Trigger)</f>
        <v>43098</v>
      </c>
      <c r="BD346" s="242" t="e">
        <f>_xll.qlIndexFixing($AD$5,BA346,TRUE,_xll.ohTrigger(Trigger,Trigger12M))</f>
        <v>#NUM!</v>
      </c>
      <c r="BE346" s="242">
        <f>IFERROR(_xll.qlIndexFixing($BF$1,BA346,TRUE,_xll.ohTrigger(Trigger,Trigger12M)),#N/A)</f>
        <v>3.123905728995091E-3</v>
      </c>
    </row>
    <row r="347" spans="52:57" ht="11.25" customHeight="1" x14ac:dyDescent="0.25">
      <c r="AZ347" s="97" t="s">
        <v>197</v>
      </c>
      <c r="BA347" s="98">
        <f>_xll.qlInterestRateIndexFixingDate(Currency&amp;"ibor"&amp;Tenor,BB347,Trigger)</f>
        <v>42732</v>
      </c>
      <c r="BB347" s="98">
        <f>_xll.qlCalendarAdvance(Calendar,BB346,AZ347,"f",,Trigger)</f>
        <v>42734</v>
      </c>
      <c r="BC347" s="98">
        <f>_xll.qlInterestRateIndexMaturity(Currency&amp;"ibor"&amp;Tenor,BB347,Trigger)</f>
        <v>43098</v>
      </c>
      <c r="BD347" s="242" t="e">
        <f>_xll.qlIndexFixing($AD$5,BA347,TRUE,_xll.ohTrigger(Trigger,Trigger12M))</f>
        <v>#NUM!</v>
      </c>
      <c r="BE347" s="242">
        <f>IFERROR(_xll.qlIndexFixing($BF$1,BA347,TRUE,_xll.ohTrigger(Trigger,Trigger12M)),#N/A)</f>
        <v>3.125299460349644E-3</v>
      </c>
    </row>
    <row r="348" spans="52:57" ht="11.25" customHeight="1" x14ac:dyDescent="0.25">
      <c r="AZ348" s="97" t="s">
        <v>197</v>
      </c>
      <c r="BA348" s="98">
        <f>_xll.qlInterestRateIndexFixingDate(Currency&amp;"ibor"&amp;Tenor,BB348,Trigger)</f>
        <v>42733</v>
      </c>
      <c r="BB348" s="98">
        <f>_xll.qlCalendarAdvance(Calendar,BB347,AZ348,"f",,Trigger)</f>
        <v>42737</v>
      </c>
      <c r="BC348" s="98">
        <f>_xll.qlInterestRateIndexMaturity(Currency&amp;"ibor"&amp;Tenor,BB348,Trigger)</f>
        <v>43102</v>
      </c>
      <c r="BD348" s="242" t="e">
        <f>_xll.qlIndexFixing($AD$5,BA348,TRUE,_xll.ohTrigger(Trigger,Trigger12M))</f>
        <v>#NUM!</v>
      </c>
      <c r="BE348" s="242">
        <f>IFERROR(_xll.qlIndexFixing($BF$1,BA348,TRUE,_xll.ohTrigger(Trigger,Trigger12M)),#N/A)</f>
        <v>3.1426346251342608E-3</v>
      </c>
    </row>
    <row r="349" spans="52:57" ht="11.25" customHeight="1" x14ac:dyDescent="0.25">
      <c r="AZ349" s="97" t="s">
        <v>197</v>
      </c>
      <c r="BA349" s="98">
        <f>_xll.qlInterestRateIndexFixingDate(Currency&amp;"ibor"&amp;Tenor,BB349,Trigger)</f>
        <v>42734</v>
      </c>
      <c r="BB349" s="98">
        <f>_xll.qlCalendarAdvance(Calendar,BB348,AZ349,"f",,Trigger)</f>
        <v>42738</v>
      </c>
      <c r="BC349" s="98">
        <f>_xll.qlInterestRateIndexMaturity(Currency&amp;"ibor"&amp;Tenor,BB349,Trigger)</f>
        <v>43103</v>
      </c>
      <c r="BD349" s="242" t="e">
        <f>_xll.qlIndexFixing($AD$5,BA349,TRUE,_xll.ohTrigger(Trigger,Trigger12M))</f>
        <v>#NUM!</v>
      </c>
      <c r="BE349" s="242">
        <f>IFERROR(_xll.qlIndexFixing($BF$1,BA349,TRUE,_xll.ohTrigger(Trigger,Trigger12M)),#N/A)</f>
        <v>3.1474511148149968E-3</v>
      </c>
    </row>
    <row r="350" spans="52:57" ht="11.25" customHeight="1" x14ac:dyDescent="0.25">
      <c r="AZ350" s="97" t="s">
        <v>197</v>
      </c>
      <c r="BA350" s="98">
        <f>_xll.qlInterestRateIndexFixingDate(Currency&amp;"ibor"&amp;Tenor,BB350,Trigger)</f>
        <v>42737</v>
      </c>
      <c r="BB350" s="98">
        <f>_xll.qlCalendarAdvance(Calendar,BB349,AZ350,"f",,Trigger)</f>
        <v>42739</v>
      </c>
      <c r="BC350" s="98">
        <f>_xll.qlInterestRateIndexMaturity(Currency&amp;"ibor"&amp;Tenor,BB350,Trigger)</f>
        <v>43104</v>
      </c>
      <c r="BD350" s="242" t="e">
        <f>_xll.qlIndexFixing($AD$5,BA350,TRUE,_xll.ohTrigger(Trigger,Trigger12M))</f>
        <v>#NUM!</v>
      </c>
      <c r="BE350" s="242">
        <f>IFERROR(_xll.qlIndexFixing($BF$1,BA350,TRUE,_xll.ohTrigger(Trigger,Trigger12M)),#N/A)</f>
        <v>3.1523192664129978E-3</v>
      </c>
    </row>
    <row r="351" spans="52:57" ht="11.25" customHeight="1" x14ac:dyDescent="0.25">
      <c r="AZ351" s="97" t="s">
        <v>197</v>
      </c>
      <c r="BA351" s="98">
        <f>_xll.qlInterestRateIndexFixingDate(Currency&amp;"ibor"&amp;Tenor,BB351,Trigger)</f>
        <v>42738</v>
      </c>
      <c r="BB351" s="98">
        <f>_xll.qlCalendarAdvance(Calendar,BB350,AZ351,"f",,Trigger)</f>
        <v>42740</v>
      </c>
      <c r="BC351" s="98">
        <f>_xll.qlInterestRateIndexMaturity(Currency&amp;"ibor"&amp;Tenor,BB351,Trigger)</f>
        <v>43105</v>
      </c>
      <c r="BD351" s="242" t="e">
        <f>_xll.qlIndexFixing($AD$5,BA351,TRUE,_xll.ohTrigger(Trigger,Trigger12M))</f>
        <v>#NUM!</v>
      </c>
      <c r="BE351" s="242">
        <f>IFERROR(_xll.qlIndexFixing($BF$1,BA351,TRUE,_xll.ohTrigger(Trigger,Trigger12M)),#N/A)</f>
        <v>3.157238039978329E-3</v>
      </c>
    </row>
    <row r="352" spans="52:57" ht="11.25" customHeight="1" x14ac:dyDescent="0.25">
      <c r="AZ352" s="97" t="s">
        <v>197</v>
      </c>
      <c r="BA352" s="98">
        <f>_xll.qlInterestRateIndexFixingDate(Currency&amp;"ibor"&amp;Tenor,BB352,Trigger)</f>
        <v>42739</v>
      </c>
      <c r="BB352" s="98">
        <f>_xll.qlCalendarAdvance(Calendar,BB351,AZ352,"f",,Trigger)</f>
        <v>42741</v>
      </c>
      <c r="BC352" s="98">
        <f>_xll.qlInterestRateIndexMaturity(Currency&amp;"ibor"&amp;Tenor,BB352,Trigger)</f>
        <v>43108</v>
      </c>
      <c r="BD352" s="242" t="e">
        <f>_xll.qlIndexFixing($AD$5,BA352,TRUE,_xll.ohTrigger(Trigger,Trigger12M))</f>
        <v>#NUM!</v>
      </c>
      <c r="BE352" s="242">
        <f>IFERROR(_xll.qlIndexFixing($BF$1,BA352,TRUE,_xll.ohTrigger(Trigger,Trigger12M)),#N/A)</f>
        <v>3.168874178233506E-3</v>
      </c>
    </row>
    <row r="353" spans="52:57" ht="11.25" customHeight="1" x14ac:dyDescent="0.25">
      <c r="AZ353" s="97" t="s">
        <v>197</v>
      </c>
      <c r="BA353" s="98">
        <f>_xll.qlInterestRateIndexFixingDate(Currency&amp;"ibor"&amp;Tenor,BB353,Trigger)</f>
        <v>42740</v>
      </c>
      <c r="BB353" s="98">
        <f>_xll.qlCalendarAdvance(Calendar,BB352,AZ353,"f",,Trigger)</f>
        <v>42744</v>
      </c>
      <c r="BC353" s="98">
        <f>_xll.qlInterestRateIndexMaturity(Currency&amp;"ibor"&amp;Tenor,BB353,Trigger)</f>
        <v>43109</v>
      </c>
      <c r="BD353" s="242" t="e">
        <f>_xll.qlIndexFixing($AD$5,BA353,TRUE,_xll.ohTrigger(Trigger,Trigger12M))</f>
        <v>#NUM!</v>
      </c>
      <c r="BE353" s="242">
        <f>IFERROR(_xll.qlIndexFixing($BF$1,BA353,TRUE,_xll.ohTrigger(Trigger,Trigger12M)),#N/A)</f>
        <v>3.1773981992776527E-3</v>
      </c>
    </row>
    <row r="354" spans="52:57" ht="11.25" customHeight="1" x14ac:dyDescent="0.25">
      <c r="AZ354" s="97" t="s">
        <v>197</v>
      </c>
      <c r="BA354" s="98">
        <f>_xll.qlInterestRateIndexFixingDate(Currency&amp;"ibor"&amp;Tenor,BB354,Trigger)</f>
        <v>42741</v>
      </c>
      <c r="BB354" s="98">
        <f>_xll.qlCalendarAdvance(Calendar,BB353,AZ354,"f",,Trigger)</f>
        <v>42745</v>
      </c>
      <c r="BC354" s="98">
        <f>_xll.qlInterestRateIndexMaturity(Currency&amp;"ibor"&amp;Tenor,BB354,Trigger)</f>
        <v>43110</v>
      </c>
      <c r="BD354" s="242" t="e">
        <f>_xll.qlIndexFixing($AD$5,BA354,TRUE,_xll.ohTrigger(Trigger,Trigger12M))</f>
        <v>#NUM!</v>
      </c>
      <c r="BE354" s="242">
        <f>IFERROR(_xll.qlIndexFixing($BF$1,BA354,TRUE,_xll.ohTrigger(Trigger,Trigger12M)),#N/A)</f>
        <v>3.1825541277823964E-3</v>
      </c>
    </row>
    <row r="355" spans="52:57" ht="11.25" customHeight="1" x14ac:dyDescent="0.25">
      <c r="AZ355" s="97" t="s">
        <v>197</v>
      </c>
      <c r="BA355" s="98">
        <f>_xll.qlInterestRateIndexFixingDate(Currency&amp;"ibor"&amp;Tenor,BB355,Trigger)</f>
        <v>42744</v>
      </c>
      <c r="BB355" s="98">
        <f>_xll.qlCalendarAdvance(Calendar,BB354,AZ355,"f",,Trigger)</f>
        <v>42746</v>
      </c>
      <c r="BC355" s="98">
        <f>_xll.qlInterestRateIndexMaturity(Currency&amp;"ibor"&amp;Tenor,BB355,Trigger)</f>
        <v>43111</v>
      </c>
      <c r="BD355" s="242" t="e">
        <f>_xll.qlIndexFixing($AD$5,BA355,TRUE,_xll.ohTrigger(Trigger,Trigger12M))</f>
        <v>#NUM!</v>
      </c>
      <c r="BE355" s="242">
        <f>IFERROR(_xll.qlIndexFixing($BF$1,BA355,TRUE,_xll.ohTrigger(Trigger,Trigger12M)),#N/A)</f>
        <v>3.187754225154279E-3</v>
      </c>
    </row>
    <row r="356" spans="52:57" ht="11.25" customHeight="1" x14ac:dyDescent="0.25">
      <c r="AZ356" s="97" t="s">
        <v>197</v>
      </c>
      <c r="BA356" s="98">
        <f>_xll.qlInterestRateIndexFixingDate(Currency&amp;"ibor"&amp;Tenor,BB356,Trigger)</f>
        <v>42745</v>
      </c>
      <c r="BB356" s="98">
        <f>_xll.qlCalendarAdvance(Calendar,BB355,AZ356,"f",,Trigger)</f>
        <v>42747</v>
      </c>
      <c r="BC356" s="98">
        <f>_xll.qlInterestRateIndexMaturity(Currency&amp;"ibor"&amp;Tenor,BB356,Trigger)</f>
        <v>43112</v>
      </c>
      <c r="BD356" s="242" t="e">
        <f>_xll.qlIndexFixing($AD$5,BA356,TRUE,_xll.ohTrigger(Trigger,Trigger12M))</f>
        <v>#NUM!</v>
      </c>
      <c r="BE356" s="242">
        <f>IFERROR(_xll.qlIndexFixing($BF$1,BA356,TRUE,_xll.ohTrigger(Trigger,Trigger12M)),#N/A)</f>
        <v>3.1929973803026838E-3</v>
      </c>
    </row>
    <row r="357" spans="52:57" ht="11.25" customHeight="1" x14ac:dyDescent="0.25">
      <c r="AZ357" s="97" t="s">
        <v>197</v>
      </c>
      <c r="BA357" s="98">
        <f>_xll.qlInterestRateIndexFixingDate(Currency&amp;"ibor"&amp;Tenor,BB357,Trigger)</f>
        <v>42746</v>
      </c>
      <c r="BB357" s="98">
        <f>_xll.qlCalendarAdvance(Calendar,BB356,AZ357,"f",,Trigger)</f>
        <v>42748</v>
      </c>
      <c r="BC357" s="98">
        <f>_xll.qlInterestRateIndexMaturity(Currency&amp;"ibor"&amp;Tenor,BB357,Trigger)</f>
        <v>43115</v>
      </c>
      <c r="BD357" s="242" t="e">
        <f>_xll.qlIndexFixing($AD$5,BA357,TRUE,_xll.ohTrigger(Trigger,Trigger12M))</f>
        <v>#NUM!</v>
      </c>
      <c r="BE357" s="242">
        <f>IFERROR(_xll.qlIndexFixing($BF$1,BA357,TRUE,_xll.ohTrigger(Trigger,Trigger12M)),#N/A)</f>
        <v>3.2051568293668502E-3</v>
      </c>
    </row>
    <row r="358" spans="52:57" ht="11.25" customHeight="1" x14ac:dyDescent="0.25">
      <c r="AZ358" s="97" t="s">
        <v>197</v>
      </c>
      <c r="BA358" s="98">
        <f>_xll.qlInterestRateIndexFixingDate(Currency&amp;"ibor"&amp;Tenor,BB358,Trigger)</f>
        <v>42747</v>
      </c>
      <c r="BB358" s="98">
        <f>_xll.qlCalendarAdvance(Calendar,BB357,AZ358,"f",,Trigger)</f>
        <v>42751</v>
      </c>
      <c r="BC358" s="98">
        <f>_xll.qlInterestRateIndexMaturity(Currency&amp;"ibor"&amp;Tenor,BB358,Trigger)</f>
        <v>43116</v>
      </c>
      <c r="BD358" s="242" t="e">
        <f>_xll.qlIndexFixing($AD$5,BA358,TRUE,_xll.ohTrigger(Trigger,Trigger12M))</f>
        <v>#NUM!</v>
      </c>
      <c r="BE358" s="242">
        <f>IFERROR(_xll.qlIndexFixing($BF$1,BA358,TRUE,_xll.ohTrigger(Trigger,Trigger12M)),#N/A)</f>
        <v>3.2143780010159117E-3</v>
      </c>
    </row>
    <row r="359" spans="52:57" ht="11.25" customHeight="1" x14ac:dyDescent="0.25">
      <c r="AZ359" s="97" t="s">
        <v>197</v>
      </c>
      <c r="BA359" s="98">
        <f>_xll.qlInterestRateIndexFixingDate(Currency&amp;"ibor"&amp;Tenor,BB359,Trigger)</f>
        <v>42748</v>
      </c>
      <c r="BB359" s="98">
        <f>_xll.qlCalendarAdvance(Calendar,BB358,AZ359,"f",,Trigger)</f>
        <v>42752</v>
      </c>
      <c r="BC359" s="98">
        <f>_xll.qlInterestRateIndexMaturity(Currency&amp;"ibor"&amp;Tenor,BB359,Trigger)</f>
        <v>43117</v>
      </c>
      <c r="BD359" s="242" t="e">
        <f>_xll.qlIndexFixing($AD$5,BA359,TRUE,_xll.ohTrigger(Trigger,Trigger12M))</f>
        <v>#NUM!</v>
      </c>
      <c r="BE359" s="242">
        <f>IFERROR(_xll.qlIndexFixing($BF$1,BA359,TRUE,_xll.ohTrigger(Trigger,Trigger12M)),#N/A)</f>
        <v>3.2198194228451977E-3</v>
      </c>
    </row>
    <row r="360" spans="52:57" ht="11.25" customHeight="1" x14ac:dyDescent="0.25">
      <c r="AZ360" s="97" t="s">
        <v>197</v>
      </c>
      <c r="BA360" s="98">
        <f>_xll.qlInterestRateIndexFixingDate(Currency&amp;"ibor"&amp;Tenor,BB360,Trigger)</f>
        <v>42751</v>
      </c>
      <c r="BB360" s="98">
        <f>_xll.qlCalendarAdvance(Calendar,BB359,AZ360,"f",,Trigger)</f>
        <v>42753</v>
      </c>
      <c r="BC360" s="98">
        <f>_xll.qlInterestRateIndexMaturity(Currency&amp;"ibor"&amp;Tenor,BB360,Trigger)</f>
        <v>43118</v>
      </c>
      <c r="BD360" s="242" t="e">
        <f>_xll.qlIndexFixing($AD$5,BA360,TRUE,_xll.ohTrigger(Trigger,Trigger12M))</f>
        <v>#NUM!</v>
      </c>
      <c r="BE360" s="242">
        <f>IFERROR(_xll.qlIndexFixing($BF$1,BA360,TRUE,_xll.ohTrigger(Trigger,Trigger12M)),#N/A)</f>
        <v>3.2252970223917445E-3</v>
      </c>
    </row>
    <row r="361" spans="52:57" ht="11.25" customHeight="1" x14ac:dyDescent="0.25">
      <c r="AZ361" s="97" t="s">
        <v>197</v>
      </c>
      <c r="BA361" s="98">
        <f>_xll.qlInterestRateIndexFixingDate(Currency&amp;"ibor"&amp;Tenor,BB361,Trigger)</f>
        <v>42752</v>
      </c>
      <c r="BB361" s="98">
        <f>_xll.qlCalendarAdvance(Calendar,BB360,AZ361,"f",,Trigger)</f>
        <v>42754</v>
      </c>
      <c r="BC361" s="98">
        <f>_xll.qlInterestRateIndexMaturity(Currency&amp;"ibor"&amp;Tenor,BB361,Trigger)</f>
        <v>43119</v>
      </c>
      <c r="BD361" s="242" t="e">
        <f>_xll.qlIndexFixing($AD$5,BA361,TRUE,_xll.ohTrigger(Trigger,Trigger12M))</f>
        <v>#NUM!</v>
      </c>
      <c r="BE361" s="242">
        <f>IFERROR(_xll.qlIndexFixing($BF$1,BA361,TRUE,_xll.ohTrigger(Trigger,Trigger12M)),#N/A)</f>
        <v>3.23080961738746E-3</v>
      </c>
    </row>
    <row r="362" spans="52:57" ht="11.25" customHeight="1" x14ac:dyDescent="0.25">
      <c r="AZ362" s="97" t="s">
        <v>197</v>
      </c>
      <c r="BA362" s="98">
        <f>_xll.qlInterestRateIndexFixingDate(Currency&amp;"ibor"&amp;Tenor,BB362,Trigger)</f>
        <v>42753</v>
      </c>
      <c r="BB362" s="98">
        <f>_xll.qlCalendarAdvance(Calendar,BB361,AZ362,"f",,Trigger)</f>
        <v>42755</v>
      </c>
      <c r="BC362" s="98">
        <f>_xll.qlInterestRateIndexMaturity(Currency&amp;"ibor"&amp;Tenor,BB362,Trigger)</f>
        <v>43122</v>
      </c>
      <c r="BD362" s="242" t="e">
        <f>_xll.qlIndexFixing($AD$5,BA362,TRUE,_xll.ohTrigger(Trigger,Trigger12M))</f>
        <v>#NUM!</v>
      </c>
      <c r="BE362" s="242">
        <f>IFERROR(_xll.qlIndexFixing($BF$1,BA362,TRUE,_xll.ohTrigger(Trigger,Trigger12M)),#N/A)</f>
        <v>3.2434241383459982E-3</v>
      </c>
    </row>
    <row r="363" spans="52:57" ht="11.25" customHeight="1" x14ac:dyDescent="0.25">
      <c r="AZ363" s="97" t="s">
        <v>197</v>
      </c>
      <c r="BA363" s="98">
        <f>_xll.qlInterestRateIndexFixingDate(Currency&amp;"ibor"&amp;Tenor,BB363,Trigger)</f>
        <v>42754</v>
      </c>
      <c r="BB363" s="98">
        <f>_xll.qlCalendarAdvance(Calendar,BB362,AZ363,"f",,Trigger)</f>
        <v>42758</v>
      </c>
      <c r="BC363" s="98">
        <f>_xll.qlInterestRateIndexMaturity(Currency&amp;"ibor"&amp;Tenor,BB363,Trigger)</f>
        <v>43123</v>
      </c>
      <c r="BD363" s="242" t="e">
        <f>_xll.qlIndexFixing($AD$5,BA363,TRUE,_xll.ohTrigger(Trigger,Trigger12M))</f>
        <v>#NUM!</v>
      </c>
      <c r="BE363" s="242">
        <f>IFERROR(_xll.qlIndexFixing($BF$1,BA363,TRUE,_xll.ohTrigger(Trigger,Trigger12M)),#N/A)</f>
        <v>3.2531859504704485E-3</v>
      </c>
    </row>
    <row r="364" spans="52:57" ht="11.25" customHeight="1" x14ac:dyDescent="0.25">
      <c r="AZ364" s="97" t="s">
        <v>197</v>
      </c>
      <c r="BA364" s="98">
        <f>_xll.qlInterestRateIndexFixingDate(Currency&amp;"ibor"&amp;Tenor,BB364,Trigger)</f>
        <v>42755</v>
      </c>
      <c r="BB364" s="98">
        <f>_xll.qlCalendarAdvance(Calendar,BB363,AZ364,"f",,Trigger)</f>
        <v>42759</v>
      </c>
      <c r="BC364" s="98">
        <f>_xll.qlInterestRateIndexMaturity(Currency&amp;"ibor"&amp;Tenor,BB364,Trigger)</f>
        <v>43124</v>
      </c>
      <c r="BD364" s="242" t="e">
        <f>_xll.qlIndexFixing($AD$5,BA364,TRUE,_xll.ohTrigger(Trigger,Trigger12M))</f>
        <v>#NUM!</v>
      </c>
      <c r="BE364" s="242">
        <f>IFERROR(_xll.qlIndexFixing($BF$1,BA364,TRUE,_xll.ohTrigger(Trigger,Trigger12M)),#N/A)</f>
        <v>3.2588554326591539E-3</v>
      </c>
    </row>
    <row r="365" spans="52:57" ht="11.25" customHeight="1" x14ac:dyDescent="0.25">
      <c r="AZ365" s="97" t="s">
        <v>197</v>
      </c>
      <c r="BA365" s="98">
        <f>_xll.qlInterestRateIndexFixingDate(Currency&amp;"ibor"&amp;Tenor,BB365,Trigger)</f>
        <v>42758</v>
      </c>
      <c r="BB365" s="98">
        <f>_xll.qlCalendarAdvance(Calendar,BB364,AZ365,"f",,Trigger)</f>
        <v>42760</v>
      </c>
      <c r="BC365" s="98">
        <f>_xll.qlInterestRateIndexMaturity(Currency&amp;"ibor"&amp;Tenor,BB365,Trigger)</f>
        <v>43125</v>
      </c>
      <c r="BD365" s="242" t="e">
        <f>_xll.qlIndexFixing($AD$5,BA365,TRUE,_xll.ohTrigger(Trigger,Trigger12M))</f>
        <v>#NUM!</v>
      </c>
      <c r="BE365" s="242">
        <f>IFERROR(_xll.qlIndexFixing($BF$1,BA365,TRUE,_xll.ohTrigger(Trigger,Trigger12M)),#N/A)</f>
        <v>3.2645526030636346E-3</v>
      </c>
    </row>
    <row r="366" spans="52:57" ht="11.25" customHeight="1" x14ac:dyDescent="0.25">
      <c r="AZ366" s="97" t="s">
        <v>197</v>
      </c>
      <c r="BA366" s="98">
        <f>_xll.qlInterestRateIndexFixingDate(Currency&amp;"ibor"&amp;Tenor,BB366,Trigger)</f>
        <v>42759</v>
      </c>
      <c r="BB366" s="98">
        <f>_xll.qlCalendarAdvance(Calendar,BB365,AZ366,"f",,Trigger)</f>
        <v>42761</v>
      </c>
      <c r="BC366" s="98">
        <f>_xll.qlInterestRateIndexMaturity(Currency&amp;"ibor"&amp;Tenor,BB366,Trigger)</f>
        <v>43126</v>
      </c>
      <c r="BD366" s="242" t="e">
        <f>_xll.qlIndexFixing($AD$5,BA366,TRUE,_xll.ohTrigger(Trigger,Trigger12M))</f>
        <v>#NUM!</v>
      </c>
      <c r="BE366" s="242">
        <f>IFERROR(_xll.qlIndexFixing($BF$1,BA366,TRUE,_xll.ohTrigger(Trigger,Trigger12M)),#N/A)</f>
        <v>3.270276208202188E-3</v>
      </c>
    </row>
    <row r="367" spans="52:57" ht="11.25" customHeight="1" x14ac:dyDescent="0.25">
      <c r="AZ367" s="97" t="s">
        <v>197</v>
      </c>
      <c r="BA367" s="98">
        <f>_xll.qlInterestRateIndexFixingDate(Currency&amp;"ibor"&amp;Tenor,BB367,Trigger)</f>
        <v>42760</v>
      </c>
      <c r="BB367" s="98">
        <f>_xll.qlCalendarAdvance(Calendar,BB366,AZ367,"f",,Trigger)</f>
        <v>42762</v>
      </c>
      <c r="BC367" s="98">
        <f>_xll.qlInterestRateIndexMaturity(Currency&amp;"ibor"&amp;Tenor,BB367,Trigger)</f>
        <v>43129</v>
      </c>
      <c r="BD367" s="242" t="e">
        <f>_xll.qlIndexFixing($AD$5,BA367,TRUE,_xll.ohTrigger(Trigger,Trigger12M))</f>
        <v>#NUM!</v>
      </c>
      <c r="BE367" s="242">
        <f>IFERROR(_xll.qlIndexFixing($BF$1,BA367,TRUE,_xll.ohTrigger(Trigger,Trigger12M)),#N/A)</f>
        <v>3.2832760224905059E-3</v>
      </c>
    </row>
    <row r="368" spans="52:57" ht="11.25" customHeight="1" x14ac:dyDescent="0.25">
      <c r="AZ368" s="97" t="s">
        <v>197</v>
      </c>
      <c r="BA368" s="98">
        <f>_xll.qlInterestRateIndexFixingDate(Currency&amp;"ibor"&amp;Tenor,BB368,Trigger)</f>
        <v>42761</v>
      </c>
      <c r="BB368" s="98">
        <f>_xll.qlCalendarAdvance(Calendar,BB367,AZ368,"f",,Trigger)</f>
        <v>42765</v>
      </c>
      <c r="BC368" s="98">
        <f>_xll.qlInterestRateIndexMaturity(Currency&amp;"ibor"&amp;Tenor,BB368,Trigger)</f>
        <v>43130</v>
      </c>
      <c r="BD368" s="242" t="e">
        <f>_xll.qlIndexFixing($AD$5,BA368,TRUE,_xll.ohTrigger(Trigger,Trigger12M))</f>
        <v>#NUM!</v>
      </c>
      <c r="BE368" s="242">
        <f>IFERROR(_xll.qlIndexFixing($BF$1,BA368,TRUE,_xll.ohTrigger(Trigger,Trigger12M)),#N/A)</f>
        <v>3.2934095503004308E-3</v>
      </c>
    </row>
    <row r="369" spans="52:57" ht="11.25" customHeight="1" x14ac:dyDescent="0.25">
      <c r="AZ369" s="97" t="s">
        <v>197</v>
      </c>
      <c r="BA369" s="98">
        <f>_xll.qlInterestRateIndexFixingDate(Currency&amp;"ibor"&amp;Tenor,BB369,Trigger)</f>
        <v>42762</v>
      </c>
      <c r="BB369" s="98">
        <f>_xll.qlCalendarAdvance(Calendar,BB368,AZ369,"f",,Trigger)</f>
        <v>42766</v>
      </c>
      <c r="BC369" s="98">
        <f>_xll.qlInterestRateIndexMaturity(Currency&amp;"ibor"&amp;Tenor,BB369,Trigger)</f>
        <v>43131</v>
      </c>
      <c r="BD369" s="242" t="e">
        <f>_xll.qlIndexFixing($AD$5,BA369,TRUE,_xll.ohTrigger(Trigger,Trigger12M))</f>
        <v>#NUM!</v>
      </c>
      <c r="BE369" s="242">
        <f>IFERROR(_xll.qlIndexFixing($BF$1,BA369,TRUE,_xll.ohTrigger(Trigger,Trigger12M)),#N/A)</f>
        <v>3.2992464048882549E-3</v>
      </c>
    </row>
    <row r="370" spans="52:57" ht="11.25" customHeight="1" x14ac:dyDescent="0.25">
      <c r="AZ370" s="97" t="s">
        <v>197</v>
      </c>
      <c r="BA370" s="98">
        <f>_xll.qlInterestRateIndexFixingDate(Currency&amp;"ibor"&amp;Tenor,BB370,Trigger)</f>
        <v>42765</v>
      </c>
      <c r="BB370" s="98">
        <f>_xll.qlCalendarAdvance(Calendar,BB369,AZ370,"f",,Trigger)</f>
        <v>42767</v>
      </c>
      <c r="BC370" s="98">
        <f>_xll.qlInterestRateIndexMaturity(Currency&amp;"ibor"&amp;Tenor,BB370,Trigger)</f>
        <v>43132</v>
      </c>
      <c r="BD370" s="242" t="e">
        <f>_xll.qlIndexFixing($AD$5,BA370,TRUE,_xll.ohTrigger(Trigger,Trigger12M))</f>
        <v>#NUM!</v>
      </c>
      <c r="BE370" s="242">
        <f>IFERROR(_xll.qlIndexFixing($BF$1,BA370,TRUE,_xll.ohTrigger(Trigger,Trigger12M)),#N/A)</f>
        <v>3.3051033682755262E-3</v>
      </c>
    </row>
    <row r="371" spans="52:57" ht="11.25" customHeight="1" x14ac:dyDescent="0.25">
      <c r="AZ371" s="97" t="s">
        <v>197</v>
      </c>
      <c r="BA371" s="98">
        <f>_xll.qlInterestRateIndexFixingDate(Currency&amp;"ibor"&amp;Tenor,BB371,Trigger)</f>
        <v>42766</v>
      </c>
      <c r="BB371" s="98">
        <f>_xll.qlCalendarAdvance(Calendar,BB370,AZ371,"f",,Trigger)</f>
        <v>42768</v>
      </c>
      <c r="BC371" s="98">
        <f>_xll.qlInterestRateIndexMaturity(Currency&amp;"ibor"&amp;Tenor,BB371,Trigger)</f>
        <v>43133</v>
      </c>
      <c r="BD371" s="242" t="e">
        <f>_xll.qlIndexFixing($AD$5,BA371,TRUE,_xll.ohTrigger(Trigger,Trigger12M))</f>
        <v>#NUM!</v>
      </c>
      <c r="BE371" s="242">
        <f>IFERROR(_xll.qlIndexFixing($BF$1,BA371,TRUE,_xll.ohTrigger(Trigger,Trigger12M)),#N/A)</f>
        <v>3.3109805343060818E-3</v>
      </c>
    </row>
    <row r="372" spans="52:57" ht="11.25" customHeight="1" x14ac:dyDescent="0.25">
      <c r="AZ372" s="97" t="s">
        <v>197</v>
      </c>
      <c r="BA372" s="98">
        <f>_xll.qlInterestRateIndexFixingDate(Currency&amp;"ibor"&amp;Tenor,BB372,Trigger)</f>
        <v>42767</v>
      </c>
      <c r="BB372" s="98">
        <f>_xll.qlCalendarAdvance(Calendar,BB371,AZ372,"f",,Trigger)</f>
        <v>42769</v>
      </c>
      <c r="BC372" s="98">
        <f>_xll.qlInterestRateIndexMaturity(Currency&amp;"ibor"&amp;Tenor,BB372,Trigger)</f>
        <v>43136</v>
      </c>
      <c r="BD372" s="242" t="e">
        <f>_xll.qlIndexFixing($AD$5,BA372,TRUE,_xll.ohTrigger(Trigger,Trigger12M))</f>
        <v>#NUM!</v>
      </c>
      <c r="BE372" s="242">
        <f>IFERROR(_xll.qlIndexFixing($BF$1,BA372,TRUE,_xll.ohTrigger(Trigger,Trigger12M)),#N/A)</f>
        <v>3.324303098767177E-3</v>
      </c>
    </row>
    <row r="373" spans="52:57" ht="11.25" customHeight="1" x14ac:dyDescent="0.25">
      <c r="AZ373" s="97" t="s">
        <v>197</v>
      </c>
      <c r="BA373" s="98">
        <f>_xll.qlInterestRateIndexFixingDate(Currency&amp;"ibor"&amp;Tenor,BB373,Trigger)</f>
        <v>42768</v>
      </c>
      <c r="BB373" s="98">
        <f>_xll.qlCalendarAdvance(Calendar,BB372,AZ373,"f",,Trigger)</f>
        <v>42772</v>
      </c>
      <c r="BC373" s="98">
        <f>_xll.qlInterestRateIndexMaturity(Currency&amp;"ibor"&amp;Tenor,BB373,Trigger)</f>
        <v>43137</v>
      </c>
      <c r="BD373" s="242" t="e">
        <f>_xll.qlIndexFixing($AD$5,BA373,TRUE,_xll.ohTrigger(Trigger,Trigger12M))</f>
        <v>#NUM!</v>
      </c>
      <c r="BE373" s="242">
        <f>IFERROR(_xll.qlIndexFixing($BF$1,BA373,TRUE,_xll.ohTrigger(Trigger,Trigger12M)),#N/A)</f>
        <v>3.3346931234822441E-3</v>
      </c>
    </row>
    <row r="374" spans="52:57" ht="11.25" customHeight="1" x14ac:dyDescent="0.25">
      <c r="AZ374" s="97" t="s">
        <v>197</v>
      </c>
      <c r="BA374" s="98">
        <f>_xll.qlInterestRateIndexFixingDate(Currency&amp;"ibor"&amp;Tenor,BB374,Trigger)</f>
        <v>42769</v>
      </c>
      <c r="BB374" s="98">
        <f>_xll.qlCalendarAdvance(Calendar,BB373,AZ374,"f",,Trigger)</f>
        <v>42773</v>
      </c>
      <c r="BC374" s="98">
        <f>_xll.qlInterestRateIndexMaturity(Currency&amp;"ibor"&amp;Tenor,BB374,Trigger)</f>
        <v>43138</v>
      </c>
      <c r="BD374" s="242" t="e">
        <f>_xll.qlIndexFixing($AD$5,BA374,TRUE,_xll.ohTrigger(Trigger,Trigger12M))</f>
        <v>#NUM!</v>
      </c>
      <c r="BE374" s="242">
        <f>IFERROR(_xll.qlIndexFixing($BF$1,BA374,TRUE,_xll.ohTrigger(Trigger,Trigger12M)),#N/A)</f>
        <v>3.3406727321285052E-3</v>
      </c>
    </row>
    <row r="375" spans="52:57" ht="11.25" customHeight="1" x14ac:dyDescent="0.25">
      <c r="AZ375" s="97" t="s">
        <v>197</v>
      </c>
      <c r="BA375" s="98">
        <f>_xll.qlInterestRateIndexFixingDate(Currency&amp;"ibor"&amp;Tenor,BB375,Trigger)</f>
        <v>42772</v>
      </c>
      <c r="BB375" s="98">
        <f>_xll.qlCalendarAdvance(Calendar,BB374,AZ375,"f",,Trigger)</f>
        <v>42774</v>
      </c>
      <c r="BC375" s="98">
        <f>_xll.qlInterestRateIndexMaturity(Currency&amp;"ibor"&amp;Tenor,BB375,Trigger)</f>
        <v>43139</v>
      </c>
      <c r="BD375" s="242" t="e">
        <f>_xll.qlIndexFixing($AD$5,BA375,TRUE,_xll.ohTrigger(Trigger,Trigger12M))</f>
        <v>#NUM!</v>
      </c>
      <c r="BE375" s="242">
        <f>IFERROR(_xll.qlIndexFixing($BF$1,BA375,TRUE,_xll.ohTrigger(Trigger,Trigger12M)),#N/A)</f>
        <v>3.346673119525541E-3</v>
      </c>
    </row>
    <row r="376" spans="52:57" ht="11.25" customHeight="1" x14ac:dyDescent="0.25">
      <c r="AZ376" s="97" t="s">
        <v>197</v>
      </c>
      <c r="BA376" s="98">
        <f>_xll.qlInterestRateIndexFixingDate(Currency&amp;"ibor"&amp;Tenor,BB376,Trigger)</f>
        <v>42773</v>
      </c>
      <c r="BB376" s="98">
        <f>_xll.qlCalendarAdvance(Calendar,BB375,AZ376,"f",,Trigger)</f>
        <v>42775</v>
      </c>
      <c r="BC376" s="98">
        <f>_xll.qlInterestRateIndexMaturity(Currency&amp;"ibor"&amp;Tenor,BB376,Trigger)</f>
        <v>43140</v>
      </c>
      <c r="BD376" s="242" t="e">
        <f>_xll.qlIndexFixing($AD$5,BA376,TRUE,_xll.ohTrigger(Trigger,Trigger12M))</f>
        <v>#NUM!</v>
      </c>
      <c r="BE376" s="242">
        <f>IFERROR(_xll.qlIndexFixing($BF$1,BA376,TRUE,_xll.ohTrigger(Trigger,Trigger12M)),#N/A)</f>
        <v>3.3526943838652723E-3</v>
      </c>
    </row>
    <row r="377" spans="52:57" ht="11.25" customHeight="1" x14ac:dyDescent="0.25">
      <c r="AZ377" s="97" t="s">
        <v>197</v>
      </c>
      <c r="BA377" s="98">
        <f>_xll.qlInterestRateIndexFixingDate(Currency&amp;"ibor"&amp;Tenor,BB377,Trigger)</f>
        <v>42774</v>
      </c>
      <c r="BB377" s="98">
        <f>_xll.qlCalendarAdvance(Calendar,BB376,AZ377,"f",,Trigger)</f>
        <v>42776</v>
      </c>
      <c r="BC377" s="98">
        <f>_xll.qlInterestRateIndexMaturity(Currency&amp;"ibor"&amp;Tenor,BB377,Trigger)</f>
        <v>43143</v>
      </c>
      <c r="BD377" s="242" t="e">
        <f>_xll.qlIndexFixing($AD$5,BA377,TRUE,_xll.ohTrigger(Trigger,Trigger12M))</f>
        <v>#NUM!</v>
      </c>
      <c r="BE377" s="242">
        <f>IFERROR(_xll.qlIndexFixing($BF$1,BA377,TRUE,_xll.ohTrigger(Trigger,Trigger12M)),#N/A)</f>
        <v>3.3663276711252224E-3</v>
      </c>
    </row>
    <row r="378" spans="52:57" ht="11.25" customHeight="1" x14ac:dyDescent="0.25">
      <c r="AZ378" s="97" t="s">
        <v>197</v>
      </c>
      <c r="BA378" s="98">
        <f>_xll.qlInterestRateIndexFixingDate(Currency&amp;"ibor"&amp;Tenor,BB378,Trigger)</f>
        <v>42775</v>
      </c>
      <c r="BB378" s="98">
        <f>_xll.qlCalendarAdvance(Calendar,BB377,AZ378,"f",,Trigger)</f>
        <v>42779</v>
      </c>
      <c r="BC378" s="98">
        <f>_xll.qlInterestRateIndexMaturity(Currency&amp;"ibor"&amp;Tenor,BB378,Trigger)</f>
        <v>43144</v>
      </c>
      <c r="BD378" s="242" t="e">
        <f>_xll.qlIndexFixing($AD$5,BA378,TRUE,_xll.ohTrigger(Trigger,Trigger12M))</f>
        <v>#NUM!</v>
      </c>
      <c r="BE378" s="242">
        <f>IFERROR(_xll.qlIndexFixing($BF$1,BA378,TRUE,_xll.ohTrigger(Trigger,Trigger12M)),#N/A)</f>
        <v>3.3769901962343528E-3</v>
      </c>
    </row>
    <row r="379" spans="52:57" ht="11.25" customHeight="1" x14ac:dyDescent="0.25">
      <c r="AZ379" s="97" t="s">
        <v>197</v>
      </c>
      <c r="BA379" s="98">
        <f>_xll.qlInterestRateIndexFixingDate(Currency&amp;"ibor"&amp;Tenor,BB379,Trigger)</f>
        <v>42776</v>
      </c>
      <c r="BB379" s="98">
        <f>_xll.qlCalendarAdvance(Calendar,BB378,AZ379,"f",,Trigger)</f>
        <v>42780</v>
      </c>
      <c r="BC379" s="98">
        <f>_xll.qlInterestRateIndexMaturity(Currency&amp;"ibor"&amp;Tenor,BB379,Trigger)</f>
        <v>43145</v>
      </c>
      <c r="BD379" s="242" t="e">
        <f>_xll.qlIndexFixing($AD$5,BA379,TRUE,_xll.ohTrigger(Trigger,Trigger12M))</f>
        <v>#NUM!</v>
      </c>
      <c r="BE379" s="242">
        <f>IFERROR(_xll.qlIndexFixing($BF$1,BA379,TRUE,_xll.ohTrigger(Trigger,Trigger12M)),#N/A)</f>
        <v>3.3831173399122578E-3</v>
      </c>
    </row>
    <row r="380" spans="52:57" ht="11.25" customHeight="1" x14ac:dyDescent="0.25">
      <c r="AZ380" s="97" t="s">
        <v>197</v>
      </c>
      <c r="BA380" s="98">
        <f>_xll.qlInterestRateIndexFixingDate(Currency&amp;"ibor"&amp;Tenor,BB380,Trigger)</f>
        <v>42779</v>
      </c>
      <c r="BB380" s="98">
        <f>_xll.qlCalendarAdvance(Calendar,BB379,AZ380,"f",,Trigger)</f>
        <v>42781</v>
      </c>
      <c r="BC380" s="98">
        <f>_xll.qlInterestRateIndexMaturity(Currency&amp;"ibor"&amp;Tenor,BB380,Trigger)</f>
        <v>43146</v>
      </c>
      <c r="BD380" s="242" t="e">
        <f>_xll.qlIndexFixing($AD$5,BA380,TRUE,_xll.ohTrigger(Trigger,Trigger12M))</f>
        <v>#NUM!</v>
      </c>
      <c r="BE380" s="242">
        <f>IFERROR(_xll.qlIndexFixing($BF$1,BA380,TRUE,_xll.ohTrigger(Trigger,Trigger12M)),#N/A)</f>
        <v>3.3892659627325723E-3</v>
      </c>
    </row>
    <row r="381" spans="52:57" ht="11.25" customHeight="1" x14ac:dyDescent="0.25">
      <c r="AZ381" s="97" t="s">
        <v>197</v>
      </c>
      <c r="BA381" s="98">
        <f>_xll.qlInterestRateIndexFixingDate(Currency&amp;"ibor"&amp;Tenor,BB381,Trigger)</f>
        <v>42780</v>
      </c>
      <c r="BB381" s="98">
        <f>_xll.qlCalendarAdvance(Calendar,BB380,AZ381,"f",,Trigger)</f>
        <v>42782</v>
      </c>
      <c r="BC381" s="98">
        <f>_xll.qlInterestRateIndexMaturity(Currency&amp;"ibor"&amp;Tenor,BB381,Trigger)</f>
        <v>43147</v>
      </c>
      <c r="BD381" s="242" t="e">
        <f>_xll.qlIndexFixing($AD$5,BA381,TRUE,_xll.ohTrigger(Trigger,Trigger12M))</f>
        <v>#NUM!</v>
      </c>
      <c r="BE381" s="242">
        <f>IFERROR(_xll.qlIndexFixing($BF$1,BA381,TRUE,_xll.ohTrigger(Trigger,Trigger12M)),#N/A)</f>
        <v>3.3954361672370527E-3</v>
      </c>
    </row>
    <row r="382" spans="52:57" ht="11.25" customHeight="1" x14ac:dyDescent="0.25">
      <c r="AZ382" s="97" t="s">
        <v>197</v>
      </c>
      <c r="BA382" s="98">
        <f>_xll.qlInterestRateIndexFixingDate(Currency&amp;"ibor"&amp;Tenor,BB382,Trigger)</f>
        <v>42781</v>
      </c>
      <c r="BB382" s="98">
        <f>_xll.qlCalendarAdvance(Calendar,BB381,AZ382,"f",,Trigger)</f>
        <v>42783</v>
      </c>
      <c r="BC382" s="98">
        <f>_xll.qlInterestRateIndexMaturity(Currency&amp;"ibor"&amp;Tenor,BB382,Trigger)</f>
        <v>43150</v>
      </c>
      <c r="BD382" s="242" t="e">
        <f>_xll.qlIndexFixing($AD$5,BA382,TRUE,_xll.ohTrigger(Trigger,Trigger12M))</f>
        <v>#NUM!</v>
      </c>
      <c r="BE382" s="242">
        <f>IFERROR(_xll.qlIndexFixing($BF$1,BA382,TRUE,_xll.ohTrigger(Trigger,Trigger12M)),#N/A)</f>
        <v>3.4093765512107333E-3</v>
      </c>
    </row>
    <row r="383" spans="52:57" ht="11.25" customHeight="1" x14ac:dyDescent="0.25">
      <c r="AZ383" s="97" t="s">
        <v>197</v>
      </c>
      <c r="BA383" s="98">
        <f>_xll.qlInterestRateIndexFixingDate(Currency&amp;"ibor"&amp;Tenor,BB383,Trigger)</f>
        <v>42782</v>
      </c>
      <c r="BB383" s="98">
        <f>_xll.qlCalendarAdvance(Calendar,BB382,AZ383,"f",,Trigger)</f>
        <v>42786</v>
      </c>
      <c r="BC383" s="98">
        <f>_xll.qlInterestRateIndexMaturity(Currency&amp;"ibor"&amp;Tenor,BB383,Trigger)</f>
        <v>43151</v>
      </c>
      <c r="BD383" s="242" t="e">
        <f>_xll.qlIndexFixing($AD$5,BA383,TRUE,_xll.ohTrigger(Trigger,Trigger12M))</f>
        <v>#NUM!</v>
      </c>
      <c r="BE383" s="242">
        <f>IFERROR(_xll.qlIndexFixing($BF$1,BA383,TRUE,_xll.ohTrigger(Trigger,Trigger12M)),#N/A)</f>
        <v>3.4203348746853087E-3</v>
      </c>
    </row>
    <row r="384" spans="52:57" ht="11.25" customHeight="1" x14ac:dyDescent="0.25">
      <c r="AZ384" s="97" t="s">
        <v>197</v>
      </c>
      <c r="BA384" s="98">
        <f>_xll.qlInterestRateIndexFixingDate(Currency&amp;"ibor"&amp;Tenor,BB384,Trigger)</f>
        <v>42783</v>
      </c>
      <c r="BB384" s="98">
        <f>_xll.qlCalendarAdvance(Calendar,BB383,AZ384,"f",,Trigger)</f>
        <v>42787</v>
      </c>
      <c r="BC384" s="98">
        <f>_xll.qlInterestRateIndexMaturity(Currency&amp;"ibor"&amp;Tenor,BB384,Trigger)</f>
        <v>43152</v>
      </c>
      <c r="BD384" s="242" t="e">
        <f>_xll.qlIndexFixing($AD$5,BA384,TRUE,_xll.ohTrigger(Trigger,Trigger12M))</f>
        <v>#NUM!</v>
      </c>
      <c r="BE384" s="242">
        <f>IFERROR(_xll.qlIndexFixing($BF$1,BA384,TRUE,_xll.ohTrigger(Trigger,Trigger12M)),#N/A)</f>
        <v>3.4266145474918289E-3</v>
      </c>
    </row>
    <row r="385" spans="52:57" ht="11.25" customHeight="1" x14ac:dyDescent="0.25">
      <c r="AZ385" s="97" t="s">
        <v>197</v>
      </c>
      <c r="BA385" s="98">
        <f>_xll.qlInterestRateIndexFixingDate(Currency&amp;"ibor"&amp;Tenor,BB385,Trigger)</f>
        <v>42786</v>
      </c>
      <c r="BB385" s="98">
        <f>_xll.qlCalendarAdvance(Calendar,BB384,AZ385,"f",,Trigger)</f>
        <v>42788</v>
      </c>
      <c r="BC385" s="98">
        <f>_xll.qlInterestRateIndexMaturity(Currency&amp;"ibor"&amp;Tenor,BB385,Trigger)</f>
        <v>43153</v>
      </c>
      <c r="BD385" s="242" t="e">
        <f>_xll.qlIndexFixing($AD$5,BA385,TRUE,_xll.ohTrigger(Trigger,Trigger12M))</f>
        <v>#NUM!</v>
      </c>
      <c r="BE385" s="242">
        <f>IFERROR(_xll.qlIndexFixing($BF$1,BA385,TRUE,_xll.ohTrigger(Trigger,Trigger12M)),#N/A)</f>
        <v>3.432916430286937E-3</v>
      </c>
    </row>
    <row r="386" spans="52:57" ht="11.25" customHeight="1" x14ac:dyDescent="0.25">
      <c r="AZ386" s="97" t="s">
        <v>197</v>
      </c>
      <c r="BA386" s="98">
        <f>_xll.qlInterestRateIndexFixingDate(Currency&amp;"ibor"&amp;Tenor,BB386,Trigger)</f>
        <v>42787</v>
      </c>
      <c r="BB386" s="98">
        <f>_xll.qlCalendarAdvance(Calendar,BB385,AZ386,"f",,Trigger)</f>
        <v>42789</v>
      </c>
      <c r="BC386" s="98">
        <f>_xll.qlInterestRateIndexMaturity(Currency&amp;"ibor"&amp;Tenor,BB386,Trigger)</f>
        <v>43154</v>
      </c>
      <c r="BD386" s="242" t="e">
        <f>_xll.qlIndexFixing($AD$5,BA386,TRUE,_xll.ohTrigger(Trigger,Trigger12M))</f>
        <v>#NUM!</v>
      </c>
      <c r="BE386" s="242">
        <f>IFERROR(_xll.qlIndexFixing($BF$1,BA386,TRUE,_xll.ohTrigger(Trigger,Trigger12M)),#N/A)</f>
        <v>3.4392406299639765E-3</v>
      </c>
    </row>
    <row r="387" spans="52:57" ht="11.25" customHeight="1" x14ac:dyDescent="0.25">
      <c r="AZ387" s="97" t="s">
        <v>197</v>
      </c>
      <c r="BA387" s="98">
        <f>_xll.qlInterestRateIndexFixingDate(Currency&amp;"ibor"&amp;Tenor,BB387,Trigger)</f>
        <v>42788</v>
      </c>
      <c r="BB387" s="98">
        <f>_xll.qlCalendarAdvance(Calendar,BB386,AZ387,"f",,Trigger)</f>
        <v>42790</v>
      </c>
      <c r="BC387" s="98">
        <f>_xll.qlInterestRateIndexMaturity(Currency&amp;"ibor"&amp;Tenor,BB387,Trigger)</f>
        <v>43157</v>
      </c>
      <c r="BD387" s="242" t="e">
        <f>_xll.qlIndexFixing($AD$5,BA387,TRUE,_xll.ohTrigger(Trigger,Trigger12M))</f>
        <v>#NUM!</v>
      </c>
      <c r="BE387" s="242">
        <f>IFERROR(_xll.qlIndexFixing($BF$1,BA387,TRUE,_xll.ohTrigger(Trigger,Trigger12M)),#N/A)</f>
        <v>3.4534842746251192E-3</v>
      </c>
    </row>
    <row r="388" spans="52:57" ht="11.25" customHeight="1" x14ac:dyDescent="0.25">
      <c r="AZ388" s="97" t="s">
        <v>197</v>
      </c>
      <c r="BA388" s="98">
        <f>_xll.qlInterestRateIndexFixingDate(Currency&amp;"ibor"&amp;Tenor,BB388,Trigger)</f>
        <v>42789</v>
      </c>
      <c r="BB388" s="98">
        <f>_xll.qlCalendarAdvance(Calendar,BB387,AZ388,"f",,Trigger)</f>
        <v>42793</v>
      </c>
      <c r="BC388" s="98">
        <f>_xll.qlInterestRateIndexMaturity(Currency&amp;"ibor"&amp;Tenor,BB388,Trigger)</f>
        <v>43158</v>
      </c>
      <c r="BD388" s="242" t="e">
        <f>_xll.qlIndexFixing($AD$5,BA388,TRUE,_xll.ohTrigger(Trigger,Trigger12M))</f>
        <v>#NUM!</v>
      </c>
      <c r="BE388" s="242">
        <f>IFERROR(_xll.qlIndexFixing($BF$1,BA388,TRUE,_xll.ohTrigger(Trigger,Trigger12M)),#N/A)</f>
        <v>3.464762757126988E-3</v>
      </c>
    </row>
    <row r="389" spans="52:57" ht="11.25" customHeight="1" x14ac:dyDescent="0.25">
      <c r="AZ389" s="97" t="s">
        <v>197</v>
      </c>
      <c r="BA389" s="98">
        <f>_xll.qlInterestRateIndexFixingDate(Currency&amp;"ibor"&amp;Tenor,BB389,Trigger)</f>
        <v>42790</v>
      </c>
      <c r="BB389" s="98">
        <f>_xll.qlCalendarAdvance(Calendar,BB388,AZ389,"f",,Trigger)</f>
        <v>42794</v>
      </c>
      <c r="BC389" s="98">
        <f>_xll.qlInterestRateIndexMaturity(Currency&amp;"ibor"&amp;Tenor,BB389,Trigger)</f>
        <v>43159</v>
      </c>
      <c r="BD389" s="242" t="e">
        <f>_xll.qlIndexFixing($AD$5,BA389,TRUE,_xll.ohTrigger(Trigger,Trigger12M))</f>
        <v>#NUM!</v>
      </c>
      <c r="BE389" s="242">
        <f>IFERROR(_xll.qlIndexFixing($BF$1,BA389,TRUE,_xll.ohTrigger(Trigger,Trigger12M)),#N/A)</f>
        <v>3.4712001663825061E-3</v>
      </c>
    </row>
    <row r="390" spans="52:57" ht="11.25" customHeight="1" x14ac:dyDescent="0.25">
      <c r="AZ390" s="97" t="s">
        <v>197</v>
      </c>
      <c r="BA390" s="98">
        <f>_xll.qlInterestRateIndexFixingDate(Currency&amp;"ibor"&amp;Tenor,BB390,Trigger)</f>
        <v>42793</v>
      </c>
      <c r="BB390" s="98">
        <f>_xll.qlCalendarAdvance(Calendar,BB389,AZ390,"f",,Trigger)</f>
        <v>42795</v>
      </c>
      <c r="BC390" s="98">
        <f>_xll.qlInterestRateIndexMaturity(Currency&amp;"ibor"&amp;Tenor,BB390,Trigger)</f>
        <v>43160</v>
      </c>
      <c r="BD390" s="242" t="e">
        <f>_xll.qlIndexFixing($AD$5,BA390,TRUE,_xll.ohTrigger(Trigger,Trigger12M))</f>
        <v>#NUM!</v>
      </c>
      <c r="BE390" s="242">
        <f>IFERROR(_xll.qlIndexFixing($BF$1,BA390,TRUE,_xll.ohTrigger(Trigger,Trigger12M)),#N/A)</f>
        <v>3.4776602797875985E-3</v>
      </c>
    </row>
    <row r="391" spans="52:57" ht="11.25" customHeight="1" x14ac:dyDescent="0.25">
      <c r="AZ391" s="97" t="s">
        <v>197</v>
      </c>
      <c r="BA391" s="98">
        <f>_xll.qlInterestRateIndexFixingDate(Currency&amp;"ibor"&amp;Tenor,BB391,Trigger)</f>
        <v>42794</v>
      </c>
      <c r="BB391" s="98">
        <f>_xll.qlCalendarAdvance(Calendar,BB390,AZ391,"f",,Trigger)</f>
        <v>42796</v>
      </c>
      <c r="BC391" s="98">
        <f>_xll.qlInterestRateIndexMaturity(Currency&amp;"ibor"&amp;Tenor,BB391,Trigger)</f>
        <v>43161</v>
      </c>
      <c r="BD391" s="242" t="e">
        <f>_xll.qlIndexFixing($AD$5,BA391,TRUE,_xll.ohTrigger(Trigger,Trigger12M))</f>
        <v>#NUM!</v>
      </c>
      <c r="BE391" s="242">
        <f>IFERROR(_xll.qlIndexFixing($BF$1,BA391,TRUE,_xll.ohTrigger(Trigger,Trigger12M)),#N/A)</f>
        <v>3.4841418689287298E-3</v>
      </c>
    </row>
    <row r="392" spans="52:57" ht="11.25" customHeight="1" x14ac:dyDescent="0.25">
      <c r="AZ392" s="97" t="s">
        <v>197</v>
      </c>
      <c r="BA392" s="98">
        <f>_xll.qlInterestRateIndexFixingDate(Currency&amp;"ibor"&amp;Tenor,BB392,Trigger)</f>
        <v>42795</v>
      </c>
      <c r="BB392" s="98">
        <f>_xll.qlCalendarAdvance(Calendar,BB391,AZ392,"f",,Trigger)</f>
        <v>42797</v>
      </c>
      <c r="BC392" s="98">
        <f>_xll.qlInterestRateIndexMaturity(Currency&amp;"ibor"&amp;Tenor,BB392,Trigger)</f>
        <v>43164</v>
      </c>
      <c r="BD392" s="242" t="e">
        <f>_xll.qlIndexFixing($AD$5,BA392,TRUE,_xll.ohTrigger(Trigger,Trigger12M))</f>
        <v>#NUM!</v>
      </c>
      <c r="BE392" s="242">
        <f>IFERROR(_xll.qlIndexFixing($BF$1,BA392,TRUE,_xll.ohTrigger(Trigger,Trigger12M)),#N/A)</f>
        <v>3.4986796612617721E-3</v>
      </c>
    </row>
    <row r="393" spans="52:57" ht="11.25" customHeight="1" x14ac:dyDescent="0.25">
      <c r="AZ393" s="97" t="s">
        <v>197</v>
      </c>
      <c r="BA393" s="98">
        <f>_xll.qlInterestRateIndexFixingDate(Currency&amp;"ibor"&amp;Tenor,BB393,Trigger)</f>
        <v>42796</v>
      </c>
      <c r="BB393" s="98">
        <f>_xll.qlCalendarAdvance(Calendar,BB392,AZ393,"f",,Trigger)</f>
        <v>42800</v>
      </c>
      <c r="BC393" s="98">
        <f>_xll.qlInterestRateIndexMaturity(Currency&amp;"ibor"&amp;Tenor,BB393,Trigger)</f>
        <v>43165</v>
      </c>
      <c r="BD393" s="242" t="e">
        <f>_xll.qlIndexFixing($AD$5,BA393,TRUE,_xll.ohTrigger(Trigger,Trigger12M))</f>
        <v>#NUM!</v>
      </c>
      <c r="BE393" s="242">
        <f>IFERROR(_xll.qlIndexFixing($BF$1,BA393,TRUE,_xll.ohTrigger(Trigger,Trigger12M)),#N/A)</f>
        <v>3.5102527039719941E-3</v>
      </c>
    </row>
    <row r="394" spans="52:57" ht="11.25" customHeight="1" x14ac:dyDescent="0.25">
      <c r="AZ394" s="97" t="s">
        <v>197</v>
      </c>
      <c r="BA394" s="98">
        <f>_xll.qlInterestRateIndexFixingDate(Currency&amp;"ibor"&amp;Tenor,BB394,Trigger)</f>
        <v>42797</v>
      </c>
      <c r="BB394" s="98">
        <f>_xll.qlCalendarAdvance(Calendar,BB393,AZ394,"f",,Trigger)</f>
        <v>42801</v>
      </c>
      <c r="BC394" s="98">
        <f>_xll.qlInterestRateIndexMaturity(Currency&amp;"ibor"&amp;Tenor,BB394,Trigger)</f>
        <v>43166</v>
      </c>
      <c r="BD394" s="242" t="e">
        <f>_xll.qlIndexFixing($AD$5,BA394,TRUE,_xll.ohTrigger(Trigger,Trigger12M))</f>
        <v>#NUM!</v>
      </c>
      <c r="BE394" s="242">
        <f>IFERROR(_xll.qlIndexFixing($BF$1,BA394,TRUE,_xll.ohTrigger(Trigger,Trigger12M)),#N/A)</f>
        <v>3.5168188658737556E-3</v>
      </c>
    </row>
    <row r="395" spans="52:57" ht="11.25" customHeight="1" x14ac:dyDescent="0.25">
      <c r="AZ395" s="97" t="s">
        <v>197</v>
      </c>
      <c r="BA395" s="98">
        <f>_xll.qlInterestRateIndexFixingDate(Currency&amp;"ibor"&amp;Tenor,BB395,Trigger)</f>
        <v>42800</v>
      </c>
      <c r="BB395" s="98">
        <f>_xll.qlCalendarAdvance(Calendar,BB394,AZ395,"f",,Trigger)</f>
        <v>42802</v>
      </c>
      <c r="BC395" s="98">
        <f>_xll.qlInterestRateIndexMaturity(Currency&amp;"ibor"&amp;Tenor,BB395,Trigger)</f>
        <v>43167</v>
      </c>
      <c r="BD395" s="242" t="e">
        <f>_xll.qlIndexFixing($AD$5,BA395,TRUE,_xll.ohTrigger(Trigger,Trigger12M))</f>
        <v>#NUM!</v>
      </c>
      <c r="BE395" s="242">
        <f>IFERROR(_xll.qlIndexFixing($BF$1,BA395,TRUE,_xll.ohTrigger(Trigger,Trigger12M)),#N/A)</f>
        <v>3.5233973037335207E-3</v>
      </c>
    </row>
    <row r="396" spans="52:57" ht="11.25" customHeight="1" x14ac:dyDescent="0.25">
      <c r="AZ396" s="97" t="s">
        <v>197</v>
      </c>
      <c r="BA396" s="98">
        <f>_xll.qlInterestRateIndexFixingDate(Currency&amp;"ibor"&amp;Tenor,BB396,Trigger)</f>
        <v>42801</v>
      </c>
      <c r="BB396" s="98">
        <f>_xll.qlCalendarAdvance(Calendar,BB395,AZ396,"f",,Trigger)</f>
        <v>42803</v>
      </c>
      <c r="BC396" s="98">
        <f>_xll.qlInterestRateIndexMaturity(Currency&amp;"ibor"&amp;Tenor,BB396,Trigger)</f>
        <v>43168</v>
      </c>
      <c r="BD396" s="242" t="e">
        <f>_xll.qlIndexFixing($AD$5,BA396,TRUE,_xll.ohTrigger(Trigger,Trigger12M))</f>
        <v>#NUM!</v>
      </c>
      <c r="BE396" s="242">
        <f>IFERROR(_xll.qlIndexFixing($BF$1,BA396,TRUE,_xll.ohTrigger(Trigger,Trigger12M)),#N/A)</f>
        <v>3.5299864455473925E-3</v>
      </c>
    </row>
    <row r="397" spans="52:57" ht="11.25" customHeight="1" x14ac:dyDescent="0.25">
      <c r="AZ397" s="97" t="s">
        <v>197</v>
      </c>
      <c r="BA397" s="98">
        <f>_xll.qlInterestRateIndexFixingDate(Currency&amp;"ibor"&amp;Tenor,BB397,Trigger)</f>
        <v>42802</v>
      </c>
      <c r="BB397" s="98">
        <f>_xll.qlCalendarAdvance(Calendar,BB396,AZ397,"f",,Trigger)</f>
        <v>42804</v>
      </c>
      <c r="BC397" s="98">
        <f>_xll.qlInterestRateIndexMaturity(Currency&amp;"ibor"&amp;Tenor,BB397,Trigger)</f>
        <v>43171</v>
      </c>
      <c r="BD397" s="242" t="e">
        <f>_xll.qlIndexFixing($AD$5,BA397,TRUE,_xll.ohTrigger(Trigger,Trigger12M))</f>
        <v>#NUM!</v>
      </c>
      <c r="BE397" s="242">
        <f>IFERROR(_xll.qlIndexFixing($BF$1,BA397,TRUE,_xll.ohTrigger(Trigger,Trigger12M)),#N/A)</f>
        <v>3.5447517555759968E-3</v>
      </c>
    </row>
    <row r="398" spans="52:57" ht="11.25" customHeight="1" x14ac:dyDescent="0.25">
      <c r="AZ398" s="97" t="s">
        <v>197</v>
      </c>
      <c r="BA398" s="98">
        <f>_xll.qlInterestRateIndexFixingDate(Currency&amp;"ibor"&amp;Tenor,BB398,Trigger)</f>
        <v>42803</v>
      </c>
      <c r="BB398" s="98">
        <f>_xll.qlCalendarAdvance(Calendar,BB397,AZ398,"f",,Trigger)</f>
        <v>42807</v>
      </c>
      <c r="BC398" s="98">
        <f>_xll.qlInterestRateIndexMaturity(Currency&amp;"ibor"&amp;Tenor,BB398,Trigger)</f>
        <v>43172</v>
      </c>
      <c r="BD398" s="242" t="e">
        <f>_xll.qlIndexFixing($AD$5,BA398,TRUE,_xll.ohTrigger(Trigger,Trigger12M))</f>
        <v>#NUM!</v>
      </c>
      <c r="BE398" s="242">
        <f>IFERROR(_xll.qlIndexFixing($BF$1,BA398,TRUE,_xll.ohTrigger(Trigger,Trigger12M)),#N/A)</f>
        <v>3.5564182251122461E-3</v>
      </c>
    </row>
    <row r="399" spans="52:57" ht="11.25" customHeight="1" x14ac:dyDescent="0.25">
      <c r="AZ399" s="97" t="s">
        <v>197</v>
      </c>
      <c r="BA399" s="98">
        <f>_xll.qlInterestRateIndexFixingDate(Currency&amp;"ibor"&amp;Tenor,BB399,Trigger)</f>
        <v>42804</v>
      </c>
      <c r="BB399" s="98">
        <f>_xll.qlCalendarAdvance(Calendar,BB398,AZ399,"f",,Trigger)</f>
        <v>42808</v>
      </c>
      <c r="BC399" s="98">
        <f>_xll.qlInterestRateIndexMaturity(Currency&amp;"ibor"&amp;Tenor,BB399,Trigger)</f>
        <v>43173</v>
      </c>
      <c r="BD399" s="242" t="e">
        <f>_xll.qlIndexFixing($AD$5,BA399,TRUE,_xll.ohTrigger(Trigger,Trigger12M))</f>
        <v>#NUM!</v>
      </c>
      <c r="BE399" s="242">
        <f>IFERROR(_xll.qlIndexFixing($BF$1,BA399,TRUE,_xll.ohTrigger(Trigger,Trigger12M)),#N/A)</f>
        <v>3.5630369194807128E-3</v>
      </c>
    </row>
    <row r="400" spans="52:57" ht="11.25" customHeight="1" x14ac:dyDescent="0.25">
      <c r="AZ400" s="97" t="s">
        <v>197</v>
      </c>
      <c r="BA400" s="98">
        <f>_xll.qlInterestRateIndexFixingDate(Currency&amp;"ibor"&amp;Tenor,BB400,Trigger)</f>
        <v>42807</v>
      </c>
      <c r="BB400" s="98">
        <f>_xll.qlCalendarAdvance(Calendar,BB399,AZ400,"f",,Trigger)</f>
        <v>42809</v>
      </c>
      <c r="BC400" s="98">
        <f>_xll.qlInterestRateIndexMaturity(Currency&amp;"ibor"&amp;Tenor,BB400,Trigger)</f>
        <v>43174</v>
      </c>
      <c r="BD400" s="242" t="e">
        <f>_xll.qlIndexFixing($AD$5,BA400,TRUE,_xll.ohTrigger(Trigger,Trigger12M))</f>
        <v>#NUM!</v>
      </c>
      <c r="BE400" s="242">
        <f>IFERROR(_xll.qlIndexFixing($BF$1,BA400,TRUE,_xll.ohTrigger(Trigger,Trigger12M)),#N/A)</f>
        <v>3.5696566534800271E-3</v>
      </c>
    </row>
    <row r="401" spans="52:57" ht="11.25" customHeight="1" x14ac:dyDescent="0.25">
      <c r="AZ401" s="97" t="s">
        <v>197</v>
      </c>
      <c r="BA401" s="98">
        <f>_xll.qlInterestRateIndexFixingDate(Currency&amp;"ibor"&amp;Tenor,BB401,Trigger)</f>
        <v>42808</v>
      </c>
      <c r="BB401" s="98">
        <f>_xll.qlCalendarAdvance(Calendar,BB400,AZ401,"f",,Trigger)</f>
        <v>42810</v>
      </c>
      <c r="BC401" s="98">
        <f>_xll.qlInterestRateIndexMaturity(Currency&amp;"ibor"&amp;Tenor,BB401,Trigger)</f>
        <v>43175</v>
      </c>
      <c r="BD401" s="242" t="e">
        <f>_xll.qlIndexFixing($AD$5,BA401,TRUE,_xll.ohTrigger(Trigger,Trigger12M))</f>
        <v>#NUM!</v>
      </c>
      <c r="BE401" s="242">
        <f>IFERROR(_xll.qlIndexFixing($BF$1,BA401,TRUE,_xll.ohTrigger(Trigger,Trigger12M)),#N/A)</f>
        <v>3.5762757776697136E-3</v>
      </c>
    </row>
    <row r="402" spans="52:57" ht="11.25" customHeight="1" x14ac:dyDescent="0.25">
      <c r="AZ402" s="97" t="s">
        <v>197</v>
      </c>
      <c r="BA402" s="98">
        <f>_xll.qlInterestRateIndexFixingDate(Currency&amp;"ibor"&amp;Tenor,BB402,Trigger)</f>
        <v>42809</v>
      </c>
      <c r="BB402" s="98">
        <f>_xll.qlCalendarAdvance(Calendar,BB401,AZ402,"f",,Trigger)</f>
        <v>42811</v>
      </c>
      <c r="BC402" s="98">
        <f>_xll.qlInterestRateIndexMaturity(Currency&amp;"ibor"&amp;Tenor,BB402,Trigger)</f>
        <v>43178</v>
      </c>
      <c r="BD402" s="242" t="e">
        <f>_xll.qlIndexFixing($AD$5,BA402,TRUE,_xll.ohTrigger(Trigger,Trigger12M))</f>
        <v>#NUM!</v>
      </c>
      <c r="BE402" s="242">
        <f>IFERROR(_xll.qlIndexFixing($BF$1,BA402,TRUE,_xll.ohTrigger(Trigger,Trigger12M)),#N/A)</f>
        <v>3.5911846717308566E-3</v>
      </c>
    </row>
    <row r="403" spans="52:57" ht="11.25" customHeight="1" x14ac:dyDescent="0.25">
      <c r="AZ403" s="97" t="s">
        <v>197</v>
      </c>
      <c r="BA403" s="98">
        <f>_xll.qlInterestRateIndexFixingDate(Currency&amp;"ibor"&amp;Tenor,BB403,Trigger)</f>
        <v>42810</v>
      </c>
      <c r="BB403" s="98">
        <f>_xll.qlCalendarAdvance(Calendar,BB402,AZ403,"f",,Trigger)</f>
        <v>42814</v>
      </c>
      <c r="BC403" s="98">
        <f>_xll.qlInterestRateIndexMaturity(Currency&amp;"ibor"&amp;Tenor,BB403,Trigger)</f>
        <v>43179</v>
      </c>
      <c r="BD403" s="242" t="e">
        <f>_xll.qlIndexFixing($AD$5,BA403,TRUE,_xll.ohTrigger(Trigger,Trigger12M))</f>
        <v>#NUM!</v>
      </c>
      <c r="BE403" s="242">
        <f>IFERROR(_xll.qlIndexFixing($BF$1,BA403,TRUE,_xll.ohTrigger(Trigger,Trigger12M)),#N/A)</f>
        <v>3.6027128002570218E-3</v>
      </c>
    </row>
    <row r="404" spans="52:57" ht="11.25" customHeight="1" x14ac:dyDescent="0.25">
      <c r="AZ404" s="97" t="s">
        <v>197</v>
      </c>
      <c r="BA404" s="98">
        <f>_xll.qlInterestRateIndexFixingDate(Currency&amp;"ibor"&amp;Tenor,BB404,Trigger)</f>
        <v>42811</v>
      </c>
      <c r="BB404" s="98">
        <f>_xll.qlCalendarAdvance(Calendar,BB403,AZ404,"f",,Trigger)</f>
        <v>42815</v>
      </c>
      <c r="BC404" s="98">
        <f>_xll.qlInterestRateIndexMaturity(Currency&amp;"ibor"&amp;Tenor,BB404,Trigger)</f>
        <v>43180</v>
      </c>
      <c r="BD404" s="242" t="e">
        <f>_xll.qlIndexFixing($AD$5,BA404,TRUE,_xll.ohTrigger(Trigger,Trigger12M))</f>
        <v>#NUM!</v>
      </c>
      <c r="BE404" s="242">
        <f>IFERROR(_xll.qlIndexFixing($BF$1,BA404,TRUE,_xll.ohTrigger(Trigger,Trigger12M)),#N/A)</f>
        <v>3.6093037465264374E-3</v>
      </c>
    </row>
    <row r="405" spans="52:57" ht="11.25" customHeight="1" x14ac:dyDescent="0.25">
      <c r="AZ405" s="97" t="s">
        <v>197</v>
      </c>
      <c r="BA405" s="98">
        <f>_xll.qlInterestRateIndexFixingDate(Currency&amp;"ibor"&amp;Tenor,BB405,Trigger)</f>
        <v>42814</v>
      </c>
      <c r="BB405" s="98">
        <f>_xll.qlCalendarAdvance(Calendar,BB404,AZ405,"f",,Trigger)</f>
        <v>42816</v>
      </c>
      <c r="BC405" s="98">
        <f>_xll.qlInterestRateIndexMaturity(Currency&amp;"ibor"&amp;Tenor,BB405,Trigger)</f>
        <v>43181</v>
      </c>
      <c r="BD405" s="242" t="e">
        <f>_xll.qlIndexFixing($AD$5,BA405,TRUE,_xll.ohTrigger(Trigger,Trigger12M))</f>
        <v>#NUM!</v>
      </c>
      <c r="BE405" s="242">
        <f>IFERROR(_xll.qlIndexFixing($BF$1,BA405,TRUE,_xll.ohTrigger(Trigger,Trigger12M)),#N/A)</f>
        <v>3.6158839539826167E-3</v>
      </c>
    </row>
    <row r="406" spans="52:57" ht="11.25" customHeight="1" x14ac:dyDescent="0.25">
      <c r="AZ406" s="97" t="s">
        <v>197</v>
      </c>
      <c r="BA406" s="98">
        <f>_xll.qlInterestRateIndexFixingDate(Currency&amp;"ibor"&amp;Tenor,BB406,Trigger)</f>
        <v>42815</v>
      </c>
      <c r="BB406" s="98">
        <f>_xll.qlCalendarAdvance(Calendar,BB405,AZ406,"f",,Trigger)</f>
        <v>42817</v>
      </c>
      <c r="BC406" s="98">
        <f>_xll.qlInterestRateIndexMaturity(Currency&amp;"ibor"&amp;Tenor,BB406,Trigger)</f>
        <v>43182</v>
      </c>
      <c r="BD406" s="242" t="e">
        <f>_xll.qlIndexFixing($AD$5,BA406,TRUE,_xll.ohTrigger(Trigger,Trigger12M))</f>
        <v>#NUM!</v>
      </c>
      <c r="BE406" s="242">
        <f>IFERROR(_xll.qlIndexFixing($BF$1,BA406,TRUE,_xll.ohTrigger(Trigger,Trigger12M)),#N/A)</f>
        <v>3.622451695729893E-3</v>
      </c>
    </row>
    <row r="407" spans="52:57" ht="11.25" customHeight="1" x14ac:dyDescent="0.25">
      <c r="AZ407" s="97" t="s">
        <v>197</v>
      </c>
      <c r="BA407" s="98">
        <f>_xll.qlInterestRateIndexFixingDate(Currency&amp;"ibor"&amp;Tenor,BB407,Trigger)</f>
        <v>42816</v>
      </c>
      <c r="BB407" s="98">
        <f>_xll.qlCalendarAdvance(Calendar,BB406,AZ407,"f",,Trigger)</f>
        <v>42818</v>
      </c>
      <c r="BC407" s="98">
        <f>_xll.qlInterestRateIndexMaturity(Currency&amp;"ibor"&amp;Tenor,BB407,Trigger)</f>
        <v>43185</v>
      </c>
      <c r="BD407" s="242" t="e">
        <f>_xll.qlIndexFixing($AD$5,BA407,TRUE,_xll.ohTrigger(Trigger,Trigger12M))</f>
        <v>#NUM!</v>
      </c>
      <c r="BE407" s="242">
        <f>IFERROR(_xll.qlIndexFixing($BF$1,BA407,TRUE,_xll.ohTrigger(Trigger,Trigger12M)),#N/A)</f>
        <v>3.6374192574178095E-3</v>
      </c>
    </row>
    <row r="408" spans="52:57" ht="11.25" customHeight="1" x14ac:dyDescent="0.25">
      <c r="AZ408" s="97" t="s">
        <v>197</v>
      </c>
      <c r="BA408" s="98">
        <f>_xll.qlInterestRateIndexFixingDate(Currency&amp;"ibor"&amp;Tenor,BB408,Trigger)</f>
        <v>42817</v>
      </c>
      <c r="BB408" s="98">
        <f>_xll.qlCalendarAdvance(Calendar,BB407,AZ408,"f",,Trigger)</f>
        <v>42821</v>
      </c>
      <c r="BC408" s="98">
        <f>_xll.qlInterestRateIndexMaturity(Currency&amp;"ibor"&amp;Tenor,BB408,Trigger)</f>
        <v>43186</v>
      </c>
      <c r="BD408" s="242" t="e">
        <f>_xll.qlIndexFixing($AD$5,BA408,TRUE,_xll.ohTrigger(Trigger,Trigger12M))</f>
        <v>#NUM!</v>
      </c>
      <c r="BE408" s="242">
        <f>IFERROR(_xll.qlIndexFixing($BF$1,BA408,TRUE,_xll.ohTrigger(Trigger,Trigger12M)),#N/A)</f>
        <v>3.6485630804003505E-3</v>
      </c>
    </row>
    <row r="409" spans="52:57" ht="11.25" customHeight="1" x14ac:dyDescent="0.25">
      <c r="AZ409" s="97" t="s">
        <v>197</v>
      </c>
      <c r="BA409" s="98">
        <f>_xll.qlInterestRateIndexFixingDate(Currency&amp;"ibor"&amp;Tenor,BB409,Trigger)</f>
        <v>42818</v>
      </c>
      <c r="BB409" s="98">
        <f>_xll.qlCalendarAdvance(Calendar,BB408,AZ409,"f",,Trigger)</f>
        <v>42822</v>
      </c>
      <c r="BC409" s="98">
        <f>_xll.qlInterestRateIndexMaturity(Currency&amp;"ibor"&amp;Tenor,BB409,Trigger)</f>
        <v>43187</v>
      </c>
      <c r="BD409" s="242" t="e">
        <f>_xll.qlIndexFixing($AD$5,BA409,TRUE,_xll.ohTrigger(Trigger,Trigger12M))</f>
        <v>#NUM!</v>
      </c>
      <c r="BE409" s="242">
        <f>IFERROR(_xll.qlIndexFixing($BF$1,BA409,TRUE,_xll.ohTrigger(Trigger,Trigger12M)),#N/A)</f>
        <v>3.6550422028533676E-3</v>
      </c>
    </row>
    <row r="410" spans="52:57" ht="11.25" customHeight="1" x14ac:dyDescent="0.25">
      <c r="AZ410" s="97" t="s">
        <v>197</v>
      </c>
      <c r="BA410" s="98">
        <f>_xll.qlInterestRateIndexFixingDate(Currency&amp;"ibor"&amp;Tenor,BB410,Trigger)</f>
        <v>42821</v>
      </c>
      <c r="BB410" s="98">
        <f>_xll.qlCalendarAdvance(Calendar,BB409,AZ410,"f",,Trigger)</f>
        <v>42823</v>
      </c>
      <c r="BC410" s="98">
        <f>_xll.qlInterestRateIndexMaturity(Currency&amp;"ibor"&amp;Tenor,BB410,Trigger)</f>
        <v>43188</v>
      </c>
      <c r="BD410" s="242" t="e">
        <f>_xll.qlIndexFixing($AD$5,BA410,TRUE,_xll.ohTrigger(Trigger,Trigger12M))</f>
        <v>#NUM!</v>
      </c>
      <c r="BE410" s="242">
        <f>IFERROR(_xll.qlIndexFixing($BF$1,BA410,TRUE,_xll.ohTrigger(Trigger,Trigger12M)),#N/A)</f>
        <v>3.6614982658349018E-3</v>
      </c>
    </row>
    <row r="411" spans="52:57" ht="11.25" customHeight="1" x14ac:dyDescent="0.25">
      <c r="AZ411" s="97" t="s">
        <v>197</v>
      </c>
      <c r="BA411" s="98">
        <f>_xll.qlInterestRateIndexFixingDate(Currency&amp;"ibor"&amp;Tenor,BB411,Trigger)</f>
        <v>42822</v>
      </c>
      <c r="BB411" s="98">
        <f>_xll.qlCalendarAdvance(Calendar,BB410,AZ411,"f",,Trigger)</f>
        <v>42824</v>
      </c>
      <c r="BC411" s="98">
        <f>_xll.qlInterestRateIndexMaturity(Currency&amp;"ibor"&amp;Tenor,BB411,Trigger)</f>
        <v>43188</v>
      </c>
      <c r="BD411" s="242" t="e">
        <f>_xll.qlIndexFixing($AD$5,BA411,TRUE,_xll.ohTrigger(Trigger,Trigger12M))</f>
        <v>#NUM!</v>
      </c>
      <c r="BE411" s="242">
        <f>IFERROR(_xll.qlIndexFixing($BF$1,BA411,TRUE,_xll.ohTrigger(Trigger,Trigger12M)),#N/A)</f>
        <v>3.6636757851996448E-3</v>
      </c>
    </row>
    <row r="412" spans="52:57" ht="11.25" customHeight="1" x14ac:dyDescent="0.25">
      <c r="AZ412" s="97" t="s">
        <v>197</v>
      </c>
      <c r="BA412" s="98">
        <f>_xll.qlInterestRateIndexFixingDate(Currency&amp;"ibor"&amp;Tenor,BB412,Trigger)</f>
        <v>42823</v>
      </c>
      <c r="BB412" s="98">
        <f>_xll.qlCalendarAdvance(Calendar,BB411,AZ412,"f",,Trigger)</f>
        <v>42825</v>
      </c>
      <c r="BC412" s="98">
        <f>_xll.qlInterestRateIndexMaturity(Currency&amp;"ibor"&amp;Tenor,BB412,Trigger)</f>
        <v>43188</v>
      </c>
      <c r="BD412" s="242" t="e">
        <f>_xll.qlIndexFixing($AD$5,BA412,TRUE,_xll.ohTrigger(Trigger,Trigger12M))</f>
        <v>#NUM!</v>
      </c>
      <c r="BE412" s="242">
        <f>IFERROR(_xll.qlIndexFixing($BF$1,BA412,TRUE,_xll.ohTrigger(Trigger,Trigger12M)),#N/A)</f>
        <v>3.665816438265503E-3</v>
      </c>
    </row>
    <row r="413" spans="52:57" ht="11.25" customHeight="1" x14ac:dyDescent="0.25">
      <c r="AZ413" s="97" t="s">
        <v>197</v>
      </c>
      <c r="BA413" s="98">
        <f>_xll.qlInterestRateIndexFixingDate(Currency&amp;"ibor"&amp;Tenor,BB413,Trigger)</f>
        <v>42824</v>
      </c>
      <c r="BB413" s="98">
        <f>_xll.qlCalendarAdvance(Calendar,BB412,AZ413,"f",,Trigger)</f>
        <v>42828</v>
      </c>
      <c r="BC413" s="98">
        <f>_xll.qlInterestRateIndexMaturity(Currency&amp;"ibor"&amp;Tenor,BB413,Trigger)</f>
        <v>43193</v>
      </c>
      <c r="BD413" s="242" t="e">
        <f>_xll.qlIndexFixing($AD$5,BA413,TRUE,_xll.ohTrigger(Trigger,Trigger12M))</f>
        <v>#NUM!</v>
      </c>
      <c r="BE413" s="242">
        <f>IFERROR(_xll.qlIndexFixing($BF$1,BA413,TRUE,_xll.ohTrigger(Trigger,Trigger12M)),#N/A)</f>
        <v>3.6934611908331499E-3</v>
      </c>
    </row>
    <row r="414" spans="52:57" ht="11.25" customHeight="1" x14ac:dyDescent="0.25">
      <c r="AZ414" s="97" t="s">
        <v>197</v>
      </c>
      <c r="BA414" s="98">
        <f>_xll.qlInterestRateIndexFixingDate(Currency&amp;"ibor"&amp;Tenor,BB414,Trigger)</f>
        <v>42825</v>
      </c>
      <c r="BB414" s="98">
        <f>_xll.qlCalendarAdvance(Calendar,BB413,AZ414,"f",,Trigger)</f>
        <v>42829</v>
      </c>
      <c r="BC414" s="98">
        <f>_xll.qlInterestRateIndexMaturity(Currency&amp;"ibor"&amp;Tenor,BB414,Trigger)</f>
        <v>43194</v>
      </c>
      <c r="BD414" s="242" t="e">
        <f>_xll.qlIndexFixing($AD$5,BA414,TRUE,_xll.ohTrigger(Trigger,Trigger12M))</f>
        <v>#NUM!</v>
      </c>
      <c r="BE414" s="242">
        <f>IFERROR(_xll.qlIndexFixing($BF$1,BA414,TRUE,_xll.ohTrigger(Trigger,Trigger12M)),#N/A)</f>
        <v>3.6998078981013774E-3</v>
      </c>
    </row>
    <row r="415" spans="52:57" ht="11.25" customHeight="1" x14ac:dyDescent="0.25">
      <c r="AZ415" s="97" t="s">
        <v>197</v>
      </c>
      <c r="BA415" s="98">
        <f>_xll.qlInterestRateIndexFixingDate(Currency&amp;"ibor"&amp;Tenor,BB415,Trigger)</f>
        <v>42828</v>
      </c>
      <c r="BB415" s="98">
        <f>_xll.qlCalendarAdvance(Calendar,BB414,AZ415,"f",,Trigger)</f>
        <v>42830</v>
      </c>
      <c r="BC415" s="98">
        <f>_xll.qlInterestRateIndexMaturity(Currency&amp;"ibor"&amp;Tenor,BB415,Trigger)</f>
        <v>43195</v>
      </c>
      <c r="BD415" s="242" t="e">
        <f>_xll.qlIndexFixing($AD$5,BA415,TRUE,_xll.ohTrigger(Trigger,Trigger12M))</f>
        <v>#NUM!</v>
      </c>
      <c r="BE415" s="242">
        <f>IFERROR(_xll.qlIndexFixing($BF$1,BA415,TRUE,_xll.ohTrigger(Trigger,Trigger12M)),#N/A)</f>
        <v>3.7061455125595934E-3</v>
      </c>
    </row>
    <row r="416" spans="52:57" ht="11.25" customHeight="1" x14ac:dyDescent="0.25">
      <c r="AZ416" s="97" t="s">
        <v>197</v>
      </c>
      <c r="BA416" s="98">
        <f>_xll.qlInterestRateIndexFixingDate(Currency&amp;"ibor"&amp;Tenor,BB416,Trigger)</f>
        <v>42829</v>
      </c>
      <c r="BB416" s="98">
        <f>_xll.qlCalendarAdvance(Calendar,BB415,AZ416,"f",,Trigger)</f>
        <v>42831</v>
      </c>
      <c r="BC416" s="98">
        <f>_xll.qlInterestRateIndexMaturity(Currency&amp;"ibor"&amp;Tenor,BB416,Trigger)</f>
        <v>43196</v>
      </c>
      <c r="BD416" s="242" t="e">
        <f>_xll.qlIndexFixing($AD$5,BA416,TRUE,_xll.ohTrigger(Trigger,Trigger12M))</f>
        <v>#NUM!</v>
      </c>
      <c r="BE416" s="242">
        <f>IFERROR(_xll.qlIndexFixing($BF$1,BA416,TRUE,_xll.ohTrigger(Trigger,Trigger12M)),#N/A)</f>
        <v>3.7124767298671642E-3</v>
      </c>
    </row>
    <row r="417" spans="52:57" ht="11.25" customHeight="1" x14ac:dyDescent="0.25">
      <c r="AZ417" s="97" t="s">
        <v>197</v>
      </c>
      <c r="BA417" s="98">
        <f>_xll.qlInterestRateIndexFixingDate(Currency&amp;"ibor"&amp;Tenor,BB417,Trigger)</f>
        <v>42830</v>
      </c>
      <c r="BB417" s="98">
        <f>_xll.qlCalendarAdvance(Calendar,BB416,AZ417,"f",,Trigger)</f>
        <v>42832</v>
      </c>
      <c r="BC417" s="98">
        <f>_xll.qlInterestRateIndexMaturity(Currency&amp;"ibor"&amp;Tenor,BB417,Trigger)</f>
        <v>43199</v>
      </c>
      <c r="BD417" s="242" t="e">
        <f>_xll.qlIndexFixing($AD$5,BA417,TRUE,_xll.ohTrigger(Trigger,Trigger12M))</f>
        <v>#NUM!</v>
      </c>
      <c r="BE417" s="242">
        <f>IFERROR(_xll.qlIndexFixing($BF$1,BA417,TRUE,_xll.ohTrigger(Trigger,Trigger12M)),#N/A)</f>
        <v>3.7274622608267647E-3</v>
      </c>
    </row>
    <row r="418" spans="52:57" ht="11.25" customHeight="1" x14ac:dyDescent="0.25">
      <c r="AZ418" s="97" t="s">
        <v>197</v>
      </c>
      <c r="BA418" s="98">
        <f>_xll.qlInterestRateIndexFixingDate(Currency&amp;"ibor"&amp;Tenor,BB418,Trigger)</f>
        <v>42831</v>
      </c>
      <c r="BB418" s="98">
        <f>_xll.qlCalendarAdvance(Calendar,BB417,AZ418,"f",,Trigger)</f>
        <v>42835</v>
      </c>
      <c r="BC418" s="98">
        <f>_xll.qlInterestRateIndexMaturity(Currency&amp;"ibor"&amp;Tenor,BB418,Trigger)</f>
        <v>43200</v>
      </c>
      <c r="BD418" s="242" t="e">
        <f>_xll.qlIndexFixing($AD$5,BA418,TRUE,_xll.ohTrigger(Trigger,Trigger12M))</f>
        <v>#NUM!</v>
      </c>
      <c r="BE418" s="242">
        <f>IFERROR(_xll.qlIndexFixing($BF$1,BA418,TRUE,_xll.ohTrigger(Trigger,Trigger12M)),#N/A)</f>
        <v>3.7377922165952207E-3</v>
      </c>
    </row>
    <row r="419" spans="52:57" ht="11.25" customHeight="1" x14ac:dyDescent="0.25">
      <c r="AZ419" s="97" t="s">
        <v>197</v>
      </c>
      <c r="BA419" s="98">
        <f>_xll.qlInterestRateIndexFixingDate(Currency&amp;"ibor"&amp;Tenor,BB419,Trigger)</f>
        <v>42832</v>
      </c>
      <c r="BB419" s="98">
        <f>_xll.qlCalendarAdvance(Calendar,BB418,AZ419,"f",,Trigger)</f>
        <v>42836</v>
      </c>
      <c r="BC419" s="98">
        <f>_xll.qlInterestRateIndexMaturity(Currency&amp;"ibor"&amp;Tenor,BB419,Trigger)</f>
        <v>43201</v>
      </c>
      <c r="BD419" s="242" t="e">
        <f>_xll.qlIndexFixing($AD$5,BA419,TRUE,_xll.ohTrigger(Trigger,Trigger12M))</f>
        <v>#NUM!</v>
      </c>
      <c r="BE419" s="242">
        <f>IFERROR(_xll.qlIndexFixing($BF$1,BA419,TRUE,_xll.ohTrigger(Trigger,Trigger12M)),#N/A)</f>
        <v>3.744132558865933E-3</v>
      </c>
    </row>
    <row r="420" spans="52:57" ht="11.25" customHeight="1" x14ac:dyDescent="0.25">
      <c r="AZ420" s="97" t="s">
        <v>197</v>
      </c>
      <c r="BA420" s="98">
        <f>_xll.qlInterestRateIndexFixingDate(Currency&amp;"ibor"&amp;Tenor,BB420,Trigger)</f>
        <v>42835</v>
      </c>
      <c r="BB420" s="98">
        <f>_xll.qlCalendarAdvance(Calendar,BB419,AZ420,"f",,Trigger)</f>
        <v>42837</v>
      </c>
      <c r="BC420" s="98">
        <f>_xll.qlInterestRateIndexMaturity(Currency&amp;"ibor"&amp;Tenor,BB420,Trigger)</f>
        <v>43202</v>
      </c>
      <c r="BD420" s="242" t="e">
        <f>_xll.qlIndexFixing($AD$5,BA420,TRUE,_xll.ohTrigger(Trigger,Trigger12M))</f>
        <v>#NUM!</v>
      </c>
      <c r="BE420" s="242">
        <f>IFERROR(_xll.qlIndexFixing($BF$1,BA420,TRUE,_xll.ohTrigger(Trigger,Trigger12M)),#N/A)</f>
        <v>3.7504830834457778E-3</v>
      </c>
    </row>
    <row r="421" spans="52:57" ht="11.25" customHeight="1" x14ac:dyDescent="0.25">
      <c r="AZ421" s="97" t="s">
        <v>197</v>
      </c>
      <c r="BA421" s="98">
        <f>_xll.qlInterestRateIndexFixingDate(Currency&amp;"ibor"&amp;Tenor,BB421,Trigger)</f>
        <v>42836</v>
      </c>
      <c r="BB421" s="98">
        <f>_xll.qlCalendarAdvance(Calendar,BB420,AZ421,"f",,Trigger)</f>
        <v>42838</v>
      </c>
      <c r="BC421" s="98">
        <f>_xll.qlInterestRateIndexMaturity(Currency&amp;"ibor"&amp;Tenor,BB421,Trigger)</f>
        <v>43203</v>
      </c>
      <c r="BD421" s="242" t="e">
        <f>_xll.qlIndexFixing($AD$5,BA421,TRUE,_xll.ohTrigger(Trigger,Trigger12M))</f>
        <v>#NUM!</v>
      </c>
      <c r="BE421" s="242">
        <f>IFERROR(_xll.qlIndexFixing($BF$1,BA421,TRUE,_xll.ohTrigger(Trigger,Trigger12M)),#N/A)</f>
        <v>3.7568466211690627E-3</v>
      </c>
    </row>
    <row r="422" spans="52:57" ht="11.25" customHeight="1" x14ac:dyDescent="0.25">
      <c r="AZ422" s="97" t="s">
        <v>197</v>
      </c>
      <c r="BA422" s="98">
        <f>_xll.qlInterestRateIndexFixingDate(Currency&amp;"ibor"&amp;Tenor,BB422,Trigger)</f>
        <v>42837</v>
      </c>
      <c r="BB422" s="98">
        <f>_xll.qlCalendarAdvance(Calendar,BB421,AZ422,"f",,Trigger)</f>
        <v>42843</v>
      </c>
      <c r="BC422" s="98">
        <f>_xll.qlInterestRateIndexMaturity(Currency&amp;"ibor"&amp;Tenor,BB422,Trigger)</f>
        <v>43208</v>
      </c>
      <c r="BD422" s="242" t="e">
        <f>_xll.qlIndexFixing($AD$5,BA422,TRUE,_xll.ohTrigger(Trigger,Trigger12M))</f>
        <v>#NUM!</v>
      </c>
      <c r="BE422" s="242">
        <f>IFERROR(_xll.qlIndexFixing($BF$1,BA422,TRUE,_xll.ohTrigger(Trigger,Trigger12M)),#N/A)</f>
        <v>3.7889599381344644E-3</v>
      </c>
    </row>
    <row r="423" spans="52:57" ht="11.25" customHeight="1" x14ac:dyDescent="0.25">
      <c r="AZ423" s="97" t="s">
        <v>197</v>
      </c>
      <c r="BA423" s="98">
        <f>_xll.qlInterestRateIndexFixingDate(Currency&amp;"ibor"&amp;Tenor,BB423,Trigger)</f>
        <v>42838</v>
      </c>
      <c r="BB423" s="98">
        <f>_xll.qlCalendarAdvance(Calendar,BB422,AZ423,"f",,Trigger)</f>
        <v>42844</v>
      </c>
      <c r="BC423" s="98">
        <f>_xll.qlInterestRateIndexMaturity(Currency&amp;"ibor"&amp;Tenor,BB423,Trigger)</f>
        <v>43209</v>
      </c>
      <c r="BD423" s="242" t="e">
        <f>_xll.qlIndexFixing($AD$5,BA423,TRUE,_xll.ohTrigger(Trigger,Trigger12M))</f>
        <v>#NUM!</v>
      </c>
      <c r="BE423" s="242">
        <f>IFERROR(_xll.qlIndexFixing($BF$1,BA423,TRUE,_xll.ohTrigger(Trigger,Trigger12M)),#N/A)</f>
        <v>3.7954620838711443E-3</v>
      </c>
    </row>
    <row r="424" spans="52:57" ht="11.25" customHeight="1" x14ac:dyDescent="0.25">
      <c r="AZ424" s="97" t="s">
        <v>197</v>
      </c>
      <c r="BA424" s="98">
        <f>_xll.qlInterestRateIndexFixingDate(Currency&amp;"ibor"&amp;Tenor,BB424,Trigger)</f>
        <v>42843</v>
      </c>
      <c r="BB424" s="98">
        <f>_xll.qlCalendarAdvance(Calendar,BB423,AZ424,"f",,Trigger)</f>
        <v>42845</v>
      </c>
      <c r="BC424" s="98">
        <f>_xll.qlInterestRateIndexMaturity(Currency&amp;"ibor"&amp;Tenor,BB424,Trigger)</f>
        <v>43210</v>
      </c>
      <c r="BD424" s="242" t="e">
        <f>_xll.qlIndexFixing($AD$5,BA424,TRUE,_xll.ohTrigger(Trigger,Trigger12M))</f>
        <v>#NUM!</v>
      </c>
      <c r="BE424" s="242">
        <f>IFERROR(_xll.qlIndexFixing($BF$1,BA424,TRUE,_xll.ohTrigger(Trigger,Trigger12M)),#N/A)</f>
        <v>3.8019975994363691E-3</v>
      </c>
    </row>
    <row r="425" spans="52:57" ht="11.25" customHeight="1" x14ac:dyDescent="0.25">
      <c r="AZ425" s="97" t="s">
        <v>197</v>
      </c>
      <c r="BA425" s="98">
        <f>_xll.qlInterestRateIndexFixingDate(Currency&amp;"ibor"&amp;Tenor,BB425,Trigger)</f>
        <v>42844</v>
      </c>
      <c r="BB425" s="98">
        <f>_xll.qlCalendarAdvance(Calendar,BB424,AZ425,"f",,Trigger)</f>
        <v>42846</v>
      </c>
      <c r="BC425" s="98">
        <f>_xll.qlInterestRateIndexMaturity(Currency&amp;"ibor"&amp;Tenor,BB425,Trigger)</f>
        <v>43213</v>
      </c>
      <c r="BD425" s="242" t="e">
        <f>_xll.qlIndexFixing($AD$5,BA425,TRUE,_xll.ohTrigger(Trigger,Trigger12M))</f>
        <v>#NUM!</v>
      </c>
      <c r="BE425" s="242">
        <f>IFERROR(_xll.qlIndexFixing($BF$1,BA425,TRUE,_xll.ohTrigger(Trigger,Trigger12M)),#N/A)</f>
        <v>3.8174525236711067E-3</v>
      </c>
    </row>
    <row r="426" spans="52:57" ht="11.25" customHeight="1" x14ac:dyDescent="0.25">
      <c r="AZ426" s="97" t="s">
        <v>197</v>
      </c>
      <c r="BA426" s="98">
        <f>_xll.qlInterestRateIndexFixingDate(Currency&amp;"ibor"&amp;Tenor,BB426,Trigger)</f>
        <v>42845</v>
      </c>
      <c r="BB426" s="98">
        <f>_xll.qlCalendarAdvance(Calendar,BB425,AZ426,"f",,Trigger)</f>
        <v>42849</v>
      </c>
      <c r="BC426" s="98">
        <f>_xll.qlInterestRateIndexMaturity(Currency&amp;"ibor"&amp;Tenor,BB426,Trigger)</f>
        <v>43214</v>
      </c>
      <c r="BD426" s="242" t="e">
        <f>_xll.qlIndexFixing($AD$5,BA426,TRUE,_xll.ohTrigger(Trigger,Trigger12M))</f>
        <v>#NUM!</v>
      </c>
      <c r="BE426" s="242">
        <f>IFERROR(_xll.qlIndexFixing($BF$1,BA426,TRUE,_xll.ohTrigger(Trigger,Trigger12M)),#N/A)</f>
        <v>3.828533357412419E-3</v>
      </c>
    </row>
    <row r="427" spans="52:57" ht="11.25" customHeight="1" x14ac:dyDescent="0.25">
      <c r="AZ427" s="97" t="s">
        <v>197</v>
      </c>
      <c r="BA427" s="98">
        <f>_xll.qlInterestRateIndexFixingDate(Currency&amp;"ibor"&amp;Tenor,BB427,Trigger)</f>
        <v>42846</v>
      </c>
      <c r="BB427" s="98">
        <f>_xll.qlCalendarAdvance(Calendar,BB426,AZ427,"f",,Trigger)</f>
        <v>42850</v>
      </c>
      <c r="BC427" s="98">
        <f>_xll.qlInterestRateIndexMaturity(Currency&amp;"ibor"&amp;Tenor,BB427,Trigger)</f>
        <v>43215</v>
      </c>
      <c r="BD427" s="242" t="e">
        <f>_xll.qlIndexFixing($AD$5,BA427,TRUE,_xll.ohTrigger(Trigger,Trigger12M))</f>
        <v>#NUM!</v>
      </c>
      <c r="BE427" s="242">
        <f>IFERROR(_xll.qlIndexFixing($BF$1,BA427,TRUE,_xll.ohTrigger(Trigger,Trigger12M)),#N/A)</f>
        <v>3.8352808893034542E-3</v>
      </c>
    </row>
    <row r="428" spans="52:57" ht="11.25" customHeight="1" x14ac:dyDescent="0.25">
      <c r="AZ428" s="97" t="s">
        <v>197</v>
      </c>
      <c r="BA428" s="98">
        <f>_xll.qlInterestRateIndexFixingDate(Currency&amp;"ibor"&amp;Tenor,BB428,Trigger)</f>
        <v>42849</v>
      </c>
      <c r="BB428" s="98">
        <f>_xll.qlCalendarAdvance(Calendar,BB427,AZ428,"f",,Trigger)</f>
        <v>42851</v>
      </c>
      <c r="BC428" s="98">
        <f>_xll.qlInterestRateIndexMaturity(Currency&amp;"ibor"&amp;Tenor,BB428,Trigger)</f>
        <v>43216</v>
      </c>
      <c r="BD428" s="242" t="e">
        <f>_xll.qlIndexFixing($AD$5,BA428,TRUE,_xll.ohTrigger(Trigger,Trigger12M))</f>
        <v>#NUM!</v>
      </c>
      <c r="BE428" s="242">
        <f>IFERROR(_xll.qlIndexFixing($BF$1,BA428,TRUE,_xll.ohTrigger(Trigger,Trigger12M)),#N/A)</f>
        <v>3.8420799931950769E-3</v>
      </c>
    </row>
    <row r="429" spans="52:57" ht="11.25" customHeight="1" x14ac:dyDescent="0.25">
      <c r="AZ429" s="97" t="s">
        <v>197</v>
      </c>
      <c r="BA429" s="98">
        <f>_xll.qlInterestRateIndexFixingDate(Currency&amp;"ibor"&amp;Tenor,BB429,Trigger)</f>
        <v>42850</v>
      </c>
      <c r="BB429" s="98">
        <f>_xll.qlCalendarAdvance(Calendar,BB428,AZ429,"f",,Trigger)</f>
        <v>42852</v>
      </c>
      <c r="BC429" s="98">
        <f>_xll.qlInterestRateIndexMaturity(Currency&amp;"ibor"&amp;Tenor,BB429,Trigger)</f>
        <v>43217</v>
      </c>
      <c r="BD429" s="242" t="e">
        <f>_xll.qlIndexFixing($AD$5,BA429,TRUE,_xll.ohTrigger(Trigger,Trigger12M))</f>
        <v>#NUM!</v>
      </c>
      <c r="BE429" s="242">
        <f>IFERROR(_xll.qlIndexFixing($BF$1,BA429,TRUE,_xll.ohTrigger(Trigger,Trigger12M)),#N/A)</f>
        <v>3.8489337704414204E-3</v>
      </c>
    </row>
    <row r="430" spans="52:57" ht="11.25" customHeight="1" x14ac:dyDescent="0.25">
      <c r="AZ430" s="97" t="s">
        <v>197</v>
      </c>
      <c r="BA430" s="98">
        <f>_xll.qlInterestRateIndexFixingDate(Currency&amp;"ibor"&amp;Tenor,BB430,Trigger)</f>
        <v>42851</v>
      </c>
      <c r="BB430" s="98">
        <f>_xll.qlCalendarAdvance(Calendar,BB429,AZ430,"f",,Trigger)</f>
        <v>42853</v>
      </c>
      <c r="BC430" s="98">
        <f>_xll.qlInterestRateIndexMaturity(Currency&amp;"ibor"&amp;Tenor,BB430,Trigger)</f>
        <v>43220</v>
      </c>
      <c r="BD430" s="242" t="e">
        <f>_xll.qlIndexFixing($AD$5,BA430,TRUE,_xll.ohTrigger(Trigger,Trigger12M))</f>
        <v>#NUM!</v>
      </c>
      <c r="BE430" s="242">
        <f>IFERROR(_xll.qlIndexFixing($BF$1,BA430,TRUE,_xll.ohTrigger(Trigger,Trigger12M)),#N/A)</f>
        <v>3.8648202045892172E-3</v>
      </c>
    </row>
    <row r="431" spans="52:57" ht="11.25" customHeight="1" x14ac:dyDescent="0.25">
      <c r="AZ431" s="97" t="s">
        <v>197</v>
      </c>
      <c r="BA431" s="98">
        <f>_xll.qlInterestRateIndexFixingDate(Currency&amp;"ibor"&amp;Tenor,BB431,Trigger)</f>
        <v>42852</v>
      </c>
      <c r="BB431" s="98">
        <f>_xll.qlCalendarAdvance(Calendar,BB430,AZ431,"f",,Trigger)</f>
        <v>42857</v>
      </c>
      <c r="BC431" s="98">
        <f>_xll.qlInterestRateIndexMaturity(Currency&amp;"ibor"&amp;Tenor,BB431,Trigger)</f>
        <v>43222</v>
      </c>
      <c r="BD431" s="242" t="e">
        <f>_xll.qlIndexFixing($AD$5,BA431,TRUE,_xll.ohTrigger(Trigger,Trigger12M))</f>
        <v>#NUM!</v>
      </c>
      <c r="BE431" s="242">
        <f>IFERROR(_xll.qlIndexFixing($BF$1,BA431,TRUE,_xll.ohTrigger(Trigger,Trigger12M)),#N/A)</f>
        <v>3.8840729846040668E-3</v>
      </c>
    </row>
    <row r="432" spans="52:57" ht="11.25" customHeight="1" x14ac:dyDescent="0.25">
      <c r="AZ432" s="97" t="s">
        <v>197</v>
      </c>
      <c r="BA432" s="98">
        <f>_xll.qlInterestRateIndexFixingDate(Currency&amp;"ibor"&amp;Tenor,BB432,Trigger)</f>
        <v>42853</v>
      </c>
      <c r="BB432" s="98">
        <f>_xll.qlCalendarAdvance(Calendar,BB431,AZ432,"f",,Trigger)</f>
        <v>42858</v>
      </c>
      <c r="BC432" s="98">
        <f>_xll.qlInterestRateIndexMaturity(Currency&amp;"ibor"&amp;Tenor,BB432,Trigger)</f>
        <v>43223</v>
      </c>
      <c r="BD432" s="242" t="e">
        <f>_xll.qlIndexFixing($AD$5,BA432,TRUE,_xll.ohTrigger(Trigger,Trigger12M))</f>
        <v>#NUM!</v>
      </c>
      <c r="BE432" s="242">
        <f>IFERROR(_xll.qlIndexFixing($BF$1,BA432,TRUE,_xll.ohTrigger(Trigger,Trigger12M)),#N/A)</f>
        <v>3.8912639461652905E-3</v>
      </c>
    </row>
    <row r="433" spans="52:57" ht="11.25" customHeight="1" x14ac:dyDescent="0.25">
      <c r="AZ433" s="97" t="s">
        <v>197</v>
      </c>
      <c r="BA433" s="98">
        <f>_xll.qlInterestRateIndexFixingDate(Currency&amp;"ibor"&amp;Tenor,BB433,Trigger)</f>
        <v>42857</v>
      </c>
      <c r="BB433" s="98">
        <f>_xll.qlCalendarAdvance(Calendar,BB432,AZ433,"f",,Trigger)</f>
        <v>42859</v>
      </c>
      <c r="BC433" s="98">
        <f>_xll.qlInterestRateIndexMaturity(Currency&amp;"ibor"&amp;Tenor,BB433,Trigger)</f>
        <v>43224</v>
      </c>
      <c r="BD433" s="242" t="e">
        <f>_xll.qlIndexFixing($AD$5,BA433,TRUE,_xll.ohTrigger(Trigger,Trigger12M))</f>
        <v>#NUM!</v>
      </c>
      <c r="BE433" s="242">
        <f>IFERROR(_xll.qlIndexFixing($BF$1,BA433,TRUE,_xll.ohTrigger(Trigger,Trigger12M)),#N/A)</f>
        <v>3.8985035820945022E-3</v>
      </c>
    </row>
    <row r="434" spans="52:57" ht="11.25" customHeight="1" x14ac:dyDescent="0.25">
      <c r="AZ434" s="97" t="s">
        <v>197</v>
      </c>
      <c r="BA434" s="98">
        <f>_xll.qlInterestRateIndexFixingDate(Currency&amp;"ibor"&amp;Tenor,BB434,Trigger)</f>
        <v>42858</v>
      </c>
      <c r="BB434" s="98">
        <f>_xll.qlCalendarAdvance(Calendar,BB433,AZ434,"f",,Trigger)</f>
        <v>42860</v>
      </c>
      <c r="BC434" s="98">
        <f>_xll.qlInterestRateIndexMaturity(Currency&amp;"ibor"&amp;Tenor,BB434,Trigger)</f>
        <v>43227</v>
      </c>
      <c r="BD434" s="242" t="e">
        <f>_xll.qlIndexFixing($AD$5,BA434,TRUE,_xll.ohTrigger(Trigger,Trigger12M))</f>
        <v>#NUM!</v>
      </c>
      <c r="BE434" s="242">
        <f>IFERROR(_xll.qlIndexFixing($BF$1,BA434,TRUE,_xll.ohTrigger(Trigger,Trigger12M)),#N/A)</f>
        <v>3.9148361242789262E-3</v>
      </c>
    </row>
    <row r="435" spans="52:57" ht="11.25" customHeight="1" x14ac:dyDescent="0.25">
      <c r="AZ435" s="97" t="s">
        <v>197</v>
      </c>
      <c r="BA435" s="98">
        <f>_xll.qlInterestRateIndexFixingDate(Currency&amp;"ibor"&amp;Tenor,BB435,Trigger)</f>
        <v>42859</v>
      </c>
      <c r="BB435" s="98">
        <f>_xll.qlCalendarAdvance(Calendar,BB434,AZ435,"f",,Trigger)</f>
        <v>42863</v>
      </c>
      <c r="BC435" s="98">
        <f>_xll.qlInterestRateIndexMaturity(Currency&amp;"ibor"&amp;Tenor,BB435,Trigger)</f>
        <v>43228</v>
      </c>
      <c r="BD435" s="242" t="e">
        <f>_xll.qlIndexFixing($AD$5,BA435,TRUE,_xll.ohTrigger(Trigger,Trigger12M))</f>
        <v>#NUM!</v>
      </c>
      <c r="BE435" s="242">
        <f>IFERROR(_xll.qlIndexFixing($BF$1,BA435,TRUE,_xll.ohTrigger(Trigger,Trigger12M)),#N/A)</f>
        <v>3.9278985434082038E-3</v>
      </c>
    </row>
    <row r="436" spans="52:57" ht="11.25" customHeight="1" x14ac:dyDescent="0.25">
      <c r="AZ436" s="97" t="s">
        <v>197</v>
      </c>
      <c r="BA436" s="98">
        <f>_xll.qlInterestRateIndexFixingDate(Currency&amp;"ibor"&amp;Tenor,BB436,Trigger)</f>
        <v>42860</v>
      </c>
      <c r="BB436" s="98">
        <f>_xll.qlCalendarAdvance(Calendar,BB435,AZ436,"f",,Trigger)</f>
        <v>42864</v>
      </c>
      <c r="BC436" s="98">
        <f>_xll.qlInterestRateIndexMaturity(Currency&amp;"ibor"&amp;Tenor,BB436,Trigger)</f>
        <v>43229</v>
      </c>
      <c r="BD436" s="242" t="e">
        <f>_xll.qlIndexFixing($AD$5,BA436,TRUE,_xll.ohTrigger(Trigger,Trigger12M))</f>
        <v>#NUM!</v>
      </c>
      <c r="BE436" s="242">
        <f>IFERROR(_xll.qlIndexFixing($BF$1,BA436,TRUE,_xll.ohTrigger(Trigger,Trigger12M)),#N/A)</f>
        <v>3.935343654962533E-3</v>
      </c>
    </row>
    <row r="437" spans="52:57" ht="11.25" customHeight="1" x14ac:dyDescent="0.25">
      <c r="AZ437" s="97" t="s">
        <v>197</v>
      </c>
      <c r="BA437" s="98">
        <f>_xll.qlInterestRateIndexFixingDate(Currency&amp;"ibor"&amp;Tenor,BB437,Trigger)</f>
        <v>42863</v>
      </c>
      <c r="BB437" s="98">
        <f>_xll.qlCalendarAdvance(Calendar,BB436,AZ437,"f",,Trigger)</f>
        <v>42865</v>
      </c>
      <c r="BC437" s="98">
        <f>_xll.qlInterestRateIndexMaturity(Currency&amp;"ibor"&amp;Tenor,BB437,Trigger)</f>
        <v>43230</v>
      </c>
      <c r="BD437" s="242" t="e">
        <f>_xll.qlIndexFixing($AD$5,BA437,TRUE,_xll.ohTrigger(Trigger,Trigger12M))</f>
        <v>#NUM!</v>
      </c>
      <c r="BE437" s="242">
        <f>IFERROR(_xll.qlIndexFixing($BF$1,BA437,TRUE,_xll.ohTrigger(Trigger,Trigger12M)),#N/A)</f>
        <v>3.94282216106733E-3</v>
      </c>
    </row>
    <row r="438" spans="52:57" ht="11.25" customHeight="1" x14ac:dyDescent="0.25">
      <c r="AZ438" s="97" t="s">
        <v>197</v>
      </c>
      <c r="BA438" s="98">
        <f>_xll.qlInterestRateIndexFixingDate(Currency&amp;"ibor"&amp;Tenor,BB438,Trigger)</f>
        <v>42864</v>
      </c>
      <c r="BB438" s="98">
        <f>_xll.qlCalendarAdvance(Calendar,BB437,AZ438,"f",,Trigger)</f>
        <v>42866</v>
      </c>
      <c r="BC438" s="98">
        <f>_xll.qlInterestRateIndexMaturity(Currency&amp;"ibor"&amp;Tenor,BB438,Trigger)</f>
        <v>43231</v>
      </c>
      <c r="BD438" s="242" t="e">
        <f>_xll.qlIndexFixing($AD$5,BA438,TRUE,_xll.ohTrigger(Trigger,Trigger12M))</f>
        <v>#NUM!</v>
      </c>
      <c r="BE438" s="242">
        <f>IFERROR(_xll.qlIndexFixing($BF$1,BA438,TRUE,_xll.ohTrigger(Trigger,Trigger12M)),#N/A)</f>
        <v>3.9503314544127189E-3</v>
      </c>
    </row>
    <row r="439" spans="52:57" ht="11.25" customHeight="1" x14ac:dyDescent="0.25">
      <c r="AZ439" s="97" t="s">
        <v>197</v>
      </c>
      <c r="BA439" s="98">
        <f>_xll.qlInterestRateIndexFixingDate(Currency&amp;"ibor"&amp;Tenor,BB439,Trigger)</f>
        <v>42865</v>
      </c>
      <c r="BB439" s="98">
        <f>_xll.qlCalendarAdvance(Calendar,BB438,AZ439,"f",,Trigger)</f>
        <v>42867</v>
      </c>
      <c r="BC439" s="98">
        <f>_xll.qlInterestRateIndexMaturity(Currency&amp;"ibor"&amp;Tenor,BB439,Trigger)</f>
        <v>43234</v>
      </c>
      <c r="BD439" s="242" t="e">
        <f>_xll.qlIndexFixing($AD$5,BA439,TRUE,_xll.ohTrigger(Trigger,Trigger12M))</f>
        <v>#NUM!</v>
      </c>
      <c r="BE439" s="242">
        <f>IFERROR(_xll.qlIndexFixing($BF$1,BA439,TRUE,_xll.ohTrigger(Trigger,Trigger12M)),#N/A)</f>
        <v>3.9669702347682892E-3</v>
      </c>
    </row>
    <row r="440" spans="52:57" ht="11.25" customHeight="1" x14ac:dyDescent="0.25">
      <c r="AZ440" s="97" t="s">
        <v>197</v>
      </c>
      <c r="BA440" s="98">
        <f>_xll.qlInterestRateIndexFixingDate(Currency&amp;"ibor"&amp;Tenor,BB440,Trigger)</f>
        <v>42866</v>
      </c>
      <c r="BB440" s="98">
        <f>_xll.qlCalendarAdvance(Calendar,BB439,AZ440,"f",,Trigger)</f>
        <v>42870</v>
      </c>
      <c r="BC440" s="98">
        <f>_xll.qlInterestRateIndexMaturity(Currency&amp;"ibor"&amp;Tenor,BB440,Trigger)</f>
        <v>43235</v>
      </c>
      <c r="BD440" s="242" t="e">
        <f>_xll.qlIndexFixing($AD$5,BA440,TRUE,_xll.ohTrigger(Trigger,Trigger12M))</f>
        <v>#NUM!</v>
      </c>
      <c r="BE440" s="242">
        <f>IFERROR(_xll.qlIndexFixing($BF$1,BA440,TRUE,_xll.ohTrigger(Trigger,Trigger12M)),#N/A)</f>
        <v>3.9806237470963969E-3</v>
      </c>
    </row>
    <row r="441" spans="52:57" ht="11.25" customHeight="1" x14ac:dyDescent="0.25">
      <c r="AZ441" s="97" t="s">
        <v>197</v>
      </c>
      <c r="BA441" s="98">
        <f>_xll.qlInterestRateIndexFixingDate(Currency&amp;"ibor"&amp;Tenor,BB441,Trigger)</f>
        <v>42867</v>
      </c>
      <c r="BB441" s="98">
        <f>_xll.qlCalendarAdvance(Calendar,BB440,AZ441,"f",,Trigger)</f>
        <v>42871</v>
      </c>
      <c r="BC441" s="98">
        <f>_xll.qlInterestRateIndexMaturity(Currency&amp;"ibor"&amp;Tenor,BB441,Trigger)</f>
        <v>43236</v>
      </c>
      <c r="BD441" s="242" t="e">
        <f>_xll.qlIndexFixing($AD$5,BA441,TRUE,_xll.ohTrigger(Trigger,Trigger12M))</f>
        <v>#NUM!</v>
      </c>
      <c r="BE441" s="242">
        <f>IFERROR(_xll.qlIndexFixing($BF$1,BA441,TRUE,_xll.ohTrigger(Trigger,Trigger12M)),#N/A)</f>
        <v>3.988247260069076E-3</v>
      </c>
    </row>
    <row r="442" spans="52:57" ht="11.25" customHeight="1" x14ac:dyDescent="0.25">
      <c r="AZ442" s="97" t="s">
        <v>197</v>
      </c>
      <c r="BA442" s="98">
        <f>_xll.qlInterestRateIndexFixingDate(Currency&amp;"ibor"&amp;Tenor,BB442,Trigger)</f>
        <v>42870</v>
      </c>
      <c r="BB442" s="98">
        <f>_xll.qlCalendarAdvance(Calendar,BB441,AZ442,"f",,Trigger)</f>
        <v>42872</v>
      </c>
      <c r="BC442" s="98">
        <f>_xll.qlInterestRateIndexMaturity(Currency&amp;"ibor"&amp;Tenor,BB442,Trigger)</f>
        <v>43237</v>
      </c>
      <c r="BD442" s="242" t="e">
        <f>_xll.qlIndexFixing($AD$5,BA442,TRUE,_xll.ohTrigger(Trigger,Trigger12M))</f>
        <v>#NUM!</v>
      </c>
      <c r="BE442" s="242">
        <f>IFERROR(_xll.qlIndexFixing($BF$1,BA442,TRUE,_xll.ohTrigger(Trigger,Trigger12M)),#N/A)</f>
        <v>3.995885552247341E-3</v>
      </c>
    </row>
    <row r="443" spans="52:57" ht="11.25" customHeight="1" x14ac:dyDescent="0.25">
      <c r="AZ443" s="97" t="s">
        <v>197</v>
      </c>
      <c r="BA443" s="98">
        <f>_xll.qlInterestRateIndexFixingDate(Currency&amp;"ibor"&amp;Tenor,BB443,Trigger)</f>
        <v>42871</v>
      </c>
      <c r="BB443" s="98">
        <f>_xll.qlCalendarAdvance(Calendar,BB442,AZ443,"f",,Trigger)</f>
        <v>42873</v>
      </c>
      <c r="BC443" s="98">
        <f>_xll.qlInterestRateIndexMaturity(Currency&amp;"ibor"&amp;Tenor,BB443,Trigger)</f>
        <v>43238</v>
      </c>
      <c r="BD443" s="242" t="e">
        <f>_xll.qlIndexFixing($AD$5,BA443,TRUE,_xll.ohTrigger(Trigger,Trigger12M))</f>
        <v>#NUM!</v>
      </c>
      <c r="BE443" s="242">
        <f>IFERROR(_xll.qlIndexFixing($BF$1,BA443,TRUE,_xll.ohTrigger(Trigger,Trigger12M)),#N/A)</f>
        <v>4.0035358949170605E-3</v>
      </c>
    </row>
    <row r="444" spans="52:57" ht="11.25" customHeight="1" x14ac:dyDescent="0.25">
      <c r="AZ444" s="97" t="s">
        <v>197</v>
      </c>
      <c r="BA444" s="98">
        <f>_xll.qlInterestRateIndexFixingDate(Currency&amp;"ibor"&amp;Tenor,BB444,Trigger)</f>
        <v>42872</v>
      </c>
      <c r="BB444" s="98">
        <f>_xll.qlCalendarAdvance(Calendar,BB443,AZ444,"f",,Trigger)</f>
        <v>42874</v>
      </c>
      <c r="BC444" s="98">
        <f>_xll.qlInterestRateIndexMaturity(Currency&amp;"ibor"&amp;Tenor,BB444,Trigger)</f>
        <v>43241</v>
      </c>
      <c r="BD444" s="242" t="e">
        <f>_xll.qlIndexFixing($AD$5,BA444,TRUE,_xll.ohTrigger(Trigger,Trigger12M))</f>
        <v>#NUM!</v>
      </c>
      <c r="BE444" s="242">
        <f>IFERROR(_xll.qlIndexFixing($BF$1,BA444,TRUE,_xll.ohTrigger(Trigger,Trigger12M)),#N/A)</f>
        <v>4.0203387527093307E-3</v>
      </c>
    </row>
    <row r="445" spans="52:57" ht="11.25" customHeight="1" x14ac:dyDescent="0.25">
      <c r="AZ445" s="97" t="s">
        <v>197</v>
      </c>
      <c r="BA445" s="98">
        <f>_xll.qlInterestRateIndexFixingDate(Currency&amp;"ibor"&amp;Tenor,BB445,Trigger)</f>
        <v>42873</v>
      </c>
      <c r="BB445" s="98">
        <f>_xll.qlCalendarAdvance(Calendar,BB444,AZ445,"f",,Trigger)</f>
        <v>42877</v>
      </c>
      <c r="BC445" s="98">
        <f>_xll.qlInterestRateIndexMaturity(Currency&amp;"ibor"&amp;Tenor,BB445,Trigger)</f>
        <v>43242</v>
      </c>
      <c r="BD445" s="242" t="e">
        <f>_xll.qlIndexFixing($AD$5,BA445,TRUE,_xll.ohTrigger(Trigger,Trigger12M))</f>
        <v>#NUM!</v>
      </c>
      <c r="BE445" s="242">
        <f>IFERROR(_xll.qlIndexFixing($BF$1,BA445,TRUE,_xll.ohTrigger(Trigger,Trigger12M)),#N/A)</f>
        <v>4.0342025890285167E-3</v>
      </c>
    </row>
    <row r="446" spans="52:57" ht="11.25" customHeight="1" x14ac:dyDescent="0.25">
      <c r="AZ446" s="97" t="s">
        <v>197</v>
      </c>
      <c r="BA446" s="98">
        <f>_xll.qlInterestRateIndexFixingDate(Currency&amp;"ibor"&amp;Tenor,BB446,Trigger)</f>
        <v>42874</v>
      </c>
      <c r="BB446" s="98">
        <f>_xll.qlCalendarAdvance(Calendar,BB445,AZ446,"f",,Trigger)</f>
        <v>42878</v>
      </c>
      <c r="BC446" s="98">
        <f>_xll.qlInterestRateIndexMaturity(Currency&amp;"ibor"&amp;Tenor,BB446,Trigger)</f>
        <v>43243</v>
      </c>
      <c r="BD446" s="242" t="e">
        <f>_xll.qlIndexFixing($AD$5,BA446,TRUE,_xll.ohTrigger(Trigger,Trigger12M))</f>
        <v>#NUM!</v>
      </c>
      <c r="BE446" s="242">
        <f>IFERROR(_xll.qlIndexFixing($BF$1,BA446,TRUE,_xll.ohTrigger(Trigger,Trigger12M)),#N/A)</f>
        <v>4.0418716462297492E-3</v>
      </c>
    </row>
    <row r="447" spans="52:57" ht="11.25" customHeight="1" x14ac:dyDescent="0.25">
      <c r="AZ447" s="97" t="s">
        <v>197</v>
      </c>
      <c r="BA447" s="98">
        <f>_xll.qlInterestRateIndexFixingDate(Currency&amp;"ibor"&amp;Tenor,BB447,Trigger)</f>
        <v>42877</v>
      </c>
      <c r="BB447" s="98">
        <f>_xll.qlCalendarAdvance(Calendar,BB446,AZ447,"f",,Trigger)</f>
        <v>42879</v>
      </c>
      <c r="BC447" s="98">
        <f>_xll.qlInterestRateIndexMaturity(Currency&amp;"ibor"&amp;Tenor,BB447,Trigger)</f>
        <v>43244</v>
      </c>
      <c r="BD447" s="242" t="e">
        <f>_xll.qlIndexFixing($AD$5,BA447,TRUE,_xll.ohTrigger(Trigger,Trigger12M))</f>
        <v>#NUM!</v>
      </c>
      <c r="BE447" s="242">
        <f>IFERROR(_xll.qlIndexFixing($BF$1,BA447,TRUE,_xll.ohTrigger(Trigger,Trigger12M)),#N/A)</f>
        <v>4.0495360172971995E-3</v>
      </c>
    </row>
    <row r="448" spans="52:57" ht="11.25" customHeight="1" x14ac:dyDescent="0.25">
      <c r="AZ448" s="97" t="s">
        <v>197</v>
      </c>
      <c r="BA448" s="98">
        <f>_xll.qlInterestRateIndexFixingDate(Currency&amp;"ibor"&amp;Tenor,BB448,Trigger)</f>
        <v>42878</v>
      </c>
      <c r="BB448" s="98">
        <f>_xll.qlCalendarAdvance(Calendar,BB447,AZ448,"f",,Trigger)</f>
        <v>42880</v>
      </c>
      <c r="BC448" s="98">
        <f>_xll.qlInterestRateIndexMaturity(Currency&amp;"ibor"&amp;Tenor,BB448,Trigger)</f>
        <v>43245</v>
      </c>
      <c r="BD448" s="242" t="e">
        <f>_xll.qlIndexFixing($AD$5,BA448,TRUE,_xll.ohTrigger(Trigger,Trigger12M))</f>
        <v>#NUM!</v>
      </c>
      <c r="BE448" s="242">
        <f>IFERROR(_xll.qlIndexFixing($BF$1,BA448,TRUE,_xll.ohTrigger(Trigger,Trigger12M)),#N/A)</f>
        <v>4.0571928520621086E-3</v>
      </c>
    </row>
    <row r="449" spans="52:57" ht="11.25" customHeight="1" x14ac:dyDescent="0.25">
      <c r="AZ449" s="97" t="s">
        <v>197</v>
      </c>
      <c r="BA449" s="98">
        <f>_xll.qlInterestRateIndexFixingDate(Currency&amp;"ibor"&amp;Tenor,BB449,Trigger)</f>
        <v>42879</v>
      </c>
      <c r="BB449" s="98">
        <f>_xll.qlCalendarAdvance(Calendar,BB448,AZ449,"f",,Trigger)</f>
        <v>42881</v>
      </c>
      <c r="BC449" s="98">
        <f>_xll.qlInterestRateIndexMaturity(Currency&amp;"ibor"&amp;Tenor,BB449,Trigger)</f>
        <v>43248</v>
      </c>
      <c r="BD449" s="242" t="e">
        <f>_xll.qlIndexFixing($AD$5,BA449,TRUE,_xll.ohTrigger(Trigger,Trigger12M))</f>
        <v>#NUM!</v>
      </c>
      <c r="BE449" s="242">
        <f>IFERROR(_xll.qlIndexFixing($BF$1,BA449,TRUE,_xll.ohTrigger(Trigger,Trigger12M)),#N/A)</f>
        <v>4.0740164814810449E-3</v>
      </c>
    </row>
    <row r="450" spans="52:57" ht="11.25" customHeight="1" x14ac:dyDescent="0.25">
      <c r="AZ450" s="97" t="s">
        <v>197</v>
      </c>
      <c r="BA450" s="98">
        <f>_xll.qlInterestRateIndexFixingDate(Currency&amp;"ibor"&amp;Tenor,BB450,Trigger)</f>
        <v>42880</v>
      </c>
      <c r="BB450" s="98">
        <f>_xll.qlCalendarAdvance(Calendar,BB449,AZ450,"f",,Trigger)</f>
        <v>42884</v>
      </c>
      <c r="BC450" s="98">
        <f>_xll.qlInterestRateIndexMaturity(Currency&amp;"ibor"&amp;Tenor,BB450,Trigger)</f>
        <v>43249</v>
      </c>
      <c r="BD450" s="242" t="e">
        <f>_xll.qlIndexFixing($AD$5,BA450,TRUE,_xll.ohTrigger(Trigger,Trigger12M))</f>
        <v>#NUM!</v>
      </c>
      <c r="BE450" s="242">
        <f>IFERROR(_xll.qlIndexFixing($BF$1,BA450,TRUE,_xll.ohTrigger(Trigger,Trigger12M)),#N/A)</f>
        <v>4.087687217353639E-3</v>
      </c>
    </row>
    <row r="451" spans="52:57" ht="11.25" customHeight="1" x14ac:dyDescent="0.25">
      <c r="AZ451" s="97" t="s">
        <v>197</v>
      </c>
      <c r="BA451" s="98">
        <f>_xll.qlInterestRateIndexFixingDate(Currency&amp;"ibor"&amp;Tenor,BB451,Trigger)</f>
        <v>42881</v>
      </c>
      <c r="BB451" s="98">
        <f>_xll.qlCalendarAdvance(Calendar,BB450,AZ451,"f",,Trigger)</f>
        <v>42885</v>
      </c>
      <c r="BC451" s="98">
        <f>_xll.qlInterestRateIndexMaturity(Currency&amp;"ibor"&amp;Tenor,BB451,Trigger)</f>
        <v>43250</v>
      </c>
      <c r="BD451" s="242" t="e">
        <f>_xll.qlIndexFixing($AD$5,BA451,TRUE,_xll.ohTrigger(Trigger,Trigger12M))</f>
        <v>#NUM!</v>
      </c>
      <c r="BE451" s="242">
        <f>IFERROR(_xll.qlIndexFixing($BF$1,BA451,TRUE,_xll.ohTrigger(Trigger,Trigger12M)),#N/A)</f>
        <v>4.095263010701464E-3</v>
      </c>
    </row>
    <row r="452" spans="52:57" ht="11.25" customHeight="1" x14ac:dyDescent="0.25">
      <c r="AZ452" s="97" t="s">
        <v>197</v>
      </c>
      <c r="BA452" s="98">
        <f>_xll.qlInterestRateIndexFixingDate(Currency&amp;"ibor"&amp;Tenor,BB452,Trigger)</f>
        <v>42884</v>
      </c>
      <c r="BB452" s="98">
        <f>_xll.qlCalendarAdvance(Calendar,BB451,AZ452,"f",,Trigger)</f>
        <v>42886</v>
      </c>
      <c r="BC452" s="98">
        <f>_xll.qlInterestRateIndexMaturity(Currency&amp;"ibor"&amp;Tenor,BB452,Trigger)</f>
        <v>43251</v>
      </c>
      <c r="BD452" s="242" t="e">
        <f>_xll.qlIndexFixing($AD$5,BA452,TRUE,_xll.ohTrigger(Trigger,Trigger12M))</f>
        <v>#NUM!</v>
      </c>
      <c r="BE452" s="242">
        <f>IFERROR(_xll.qlIndexFixing($BF$1,BA452,TRUE,_xll.ohTrigger(Trigger,Trigger12M)),#N/A)</f>
        <v>4.1028145282536689E-3</v>
      </c>
    </row>
    <row r="453" spans="52:57" ht="11.25" customHeight="1" x14ac:dyDescent="0.25">
      <c r="AZ453" s="97" t="s">
        <v>197</v>
      </c>
      <c r="BA453" s="98">
        <f>_xll.qlInterestRateIndexFixingDate(Currency&amp;"ibor"&amp;Tenor,BB453,Trigger)</f>
        <v>42885</v>
      </c>
      <c r="BB453" s="98">
        <f>_xll.qlCalendarAdvance(Calendar,BB452,AZ453,"f",,Trigger)</f>
        <v>42887</v>
      </c>
      <c r="BC453" s="98">
        <f>_xll.qlInterestRateIndexMaturity(Currency&amp;"ibor"&amp;Tenor,BB453,Trigger)</f>
        <v>43252</v>
      </c>
      <c r="BD453" s="242" t="e">
        <f>_xll.qlIndexFixing($AD$5,BA453,TRUE,_xll.ohTrigger(Trigger,Trigger12M))</f>
        <v>#NUM!</v>
      </c>
      <c r="BE453" s="242">
        <f>IFERROR(_xll.qlIndexFixing($BF$1,BA453,TRUE,_xll.ohTrigger(Trigger,Trigger12M)),#N/A)</f>
        <v>4.1103424371914127E-3</v>
      </c>
    </row>
    <row r="454" spans="52:57" ht="11.25" customHeight="1" x14ac:dyDescent="0.25">
      <c r="AZ454" s="97" t="s">
        <v>197</v>
      </c>
      <c r="BA454" s="98">
        <f>_xll.qlInterestRateIndexFixingDate(Currency&amp;"ibor"&amp;Tenor,BB454,Trigger)</f>
        <v>42886</v>
      </c>
      <c r="BB454" s="98">
        <f>_xll.qlCalendarAdvance(Calendar,BB453,AZ454,"f",,Trigger)</f>
        <v>42888</v>
      </c>
      <c r="BC454" s="98">
        <f>_xll.qlInterestRateIndexMaturity(Currency&amp;"ibor"&amp;Tenor,BB454,Trigger)</f>
        <v>43255</v>
      </c>
      <c r="BD454" s="242" t="e">
        <f>_xll.qlIndexFixing($AD$5,BA454,TRUE,_xll.ohTrigger(Trigger,Trigger12M))</f>
        <v>#NUM!</v>
      </c>
      <c r="BE454" s="242">
        <f>IFERROR(_xll.qlIndexFixing($BF$1,BA454,TRUE,_xll.ohTrigger(Trigger,Trigger12M)),#N/A)</f>
        <v>4.127056348384367E-3</v>
      </c>
    </row>
    <row r="455" spans="52:57" ht="11.25" customHeight="1" x14ac:dyDescent="0.25">
      <c r="AZ455" s="97" t="s">
        <v>197</v>
      </c>
      <c r="BA455" s="98">
        <f>_xll.qlInterestRateIndexFixingDate(Currency&amp;"ibor"&amp;Tenor,BB455,Trigger)</f>
        <v>42887</v>
      </c>
      <c r="BB455" s="98">
        <f>_xll.qlCalendarAdvance(Calendar,BB454,AZ455,"f",,Trigger)</f>
        <v>42891</v>
      </c>
      <c r="BC455" s="98">
        <f>_xll.qlInterestRateIndexMaturity(Currency&amp;"ibor"&amp;Tenor,BB455,Trigger)</f>
        <v>43256</v>
      </c>
      <c r="BD455" s="242" t="e">
        <f>_xll.qlIndexFixing($AD$5,BA455,TRUE,_xll.ohTrigger(Trigger,Trigger12M))</f>
        <v>#NUM!</v>
      </c>
      <c r="BE455" s="242">
        <f>IFERROR(_xll.qlIndexFixing($BF$1,BA455,TRUE,_xll.ohTrigger(Trigger,Trigger12M)),#N/A)</f>
        <v>4.140246151000589E-3</v>
      </c>
    </row>
    <row r="456" spans="52:57" ht="11.25" customHeight="1" x14ac:dyDescent="0.25">
      <c r="AZ456" s="97" t="s">
        <v>197</v>
      </c>
      <c r="BA456" s="98">
        <f>_xll.qlInterestRateIndexFixingDate(Currency&amp;"ibor"&amp;Tenor,BB456,Trigger)</f>
        <v>42888</v>
      </c>
      <c r="BB456" s="98">
        <f>_xll.qlCalendarAdvance(Calendar,BB455,AZ456,"f",,Trigger)</f>
        <v>42892</v>
      </c>
      <c r="BC456" s="98">
        <f>_xll.qlInterestRateIndexMaturity(Currency&amp;"ibor"&amp;Tenor,BB456,Trigger)</f>
        <v>43257</v>
      </c>
      <c r="BD456" s="242" t="e">
        <f>_xll.qlIndexFixing($AD$5,BA456,TRUE,_xll.ohTrigger(Trigger,Trigger12M))</f>
        <v>#NUM!</v>
      </c>
      <c r="BE456" s="242">
        <f>IFERROR(_xll.qlIndexFixing($BF$1,BA456,TRUE,_xll.ohTrigger(Trigger,Trigger12M)),#N/A)</f>
        <v>4.1476772267894915E-3</v>
      </c>
    </row>
    <row r="457" spans="52:57" ht="11.25" customHeight="1" x14ac:dyDescent="0.25">
      <c r="AZ457" s="97" t="s">
        <v>197</v>
      </c>
      <c r="BA457" s="98">
        <f>_xll.qlInterestRateIndexFixingDate(Currency&amp;"ibor"&amp;Tenor,BB457,Trigger)</f>
        <v>42891</v>
      </c>
      <c r="BB457" s="98">
        <f>_xll.qlCalendarAdvance(Calendar,BB456,AZ457,"f",,Trigger)</f>
        <v>42893</v>
      </c>
      <c r="BC457" s="98">
        <f>_xll.qlInterestRateIndexMaturity(Currency&amp;"ibor"&amp;Tenor,BB457,Trigger)</f>
        <v>43258</v>
      </c>
      <c r="BD457" s="242" t="e">
        <f>_xll.qlIndexFixing($AD$5,BA457,TRUE,_xll.ohTrigger(Trigger,Trigger12M))</f>
        <v>#NUM!</v>
      </c>
      <c r="BE457" s="242">
        <f>IFERROR(_xll.qlIndexFixing($BF$1,BA457,TRUE,_xll.ohTrigger(Trigger,Trigger12M)),#N/A)</f>
        <v>4.1550932473503168E-3</v>
      </c>
    </row>
    <row r="458" spans="52:57" ht="11.25" customHeight="1" x14ac:dyDescent="0.25">
      <c r="AZ458" s="97" t="s">
        <v>197</v>
      </c>
      <c r="BA458" s="98">
        <f>_xll.qlInterestRateIndexFixingDate(Currency&amp;"ibor"&amp;Tenor,BB458,Trigger)</f>
        <v>42892</v>
      </c>
      <c r="BB458" s="98">
        <f>_xll.qlCalendarAdvance(Calendar,BB457,AZ458,"f",,Trigger)</f>
        <v>42894</v>
      </c>
      <c r="BC458" s="98">
        <f>_xll.qlInterestRateIndexMaturity(Currency&amp;"ibor"&amp;Tenor,BB458,Trigger)</f>
        <v>43259</v>
      </c>
      <c r="BD458" s="242" t="e">
        <f>_xll.qlIndexFixing($AD$5,BA458,TRUE,_xll.ohTrigger(Trigger,Trigger12M))</f>
        <v>#NUM!</v>
      </c>
      <c r="BE458" s="242">
        <f>IFERROR(_xll.qlIndexFixing($BF$1,BA458,TRUE,_xll.ohTrigger(Trigger,Trigger12M)),#N/A)</f>
        <v>4.1624956729567186E-3</v>
      </c>
    </row>
    <row r="459" spans="52:57" ht="11.25" customHeight="1" x14ac:dyDescent="0.25">
      <c r="AZ459" s="97" t="s">
        <v>197</v>
      </c>
      <c r="BA459" s="98">
        <f>_xll.qlInterestRateIndexFixingDate(Currency&amp;"ibor"&amp;Tenor,BB459,Trigger)</f>
        <v>42893</v>
      </c>
      <c r="BB459" s="98">
        <f>_xll.qlCalendarAdvance(Calendar,BB458,AZ459,"f",,Trigger)</f>
        <v>42895</v>
      </c>
      <c r="BC459" s="98">
        <f>_xll.qlInterestRateIndexMaturity(Currency&amp;"ibor"&amp;Tenor,BB459,Trigger)</f>
        <v>43262</v>
      </c>
      <c r="BD459" s="242" t="e">
        <f>_xll.qlIndexFixing($AD$5,BA459,TRUE,_xll.ohTrigger(Trigger,Trigger12M))</f>
        <v>#NUM!</v>
      </c>
      <c r="BE459" s="242">
        <f>IFERROR(_xll.qlIndexFixing($BF$1,BA459,TRUE,_xll.ohTrigger(Trigger,Trigger12M)),#N/A)</f>
        <v>4.1791238040928521E-3</v>
      </c>
    </row>
    <row r="460" spans="52:57" ht="11.25" customHeight="1" x14ac:dyDescent="0.25">
      <c r="AZ460" s="97" t="s">
        <v>197</v>
      </c>
      <c r="BA460" s="98">
        <f>_xll.qlInterestRateIndexFixingDate(Currency&amp;"ibor"&amp;Tenor,BB460,Trigger)</f>
        <v>42894</v>
      </c>
      <c r="BB460" s="98">
        <f>_xll.qlCalendarAdvance(Calendar,BB459,AZ460,"f",,Trigger)</f>
        <v>42898</v>
      </c>
      <c r="BC460" s="98">
        <f>_xll.qlInterestRateIndexMaturity(Currency&amp;"ibor"&amp;Tenor,BB460,Trigger)</f>
        <v>43263</v>
      </c>
      <c r="BD460" s="242" t="e">
        <f>_xll.qlIndexFixing($AD$5,BA460,TRUE,_xll.ohTrigger(Trigger,Trigger12M))</f>
        <v>#NUM!</v>
      </c>
      <c r="BE460" s="242">
        <f>IFERROR(_xll.qlIndexFixing($BF$1,BA460,TRUE,_xll.ohTrigger(Trigger,Trigger12M)),#N/A)</f>
        <v>4.1919989784143779E-3</v>
      </c>
    </row>
    <row r="461" spans="52:57" ht="11.25" customHeight="1" x14ac:dyDescent="0.25">
      <c r="AZ461" s="97" t="s">
        <v>197</v>
      </c>
      <c r="BA461" s="98">
        <f>_xll.qlInterestRateIndexFixingDate(Currency&amp;"ibor"&amp;Tenor,BB461,Trigger)</f>
        <v>42895</v>
      </c>
      <c r="BB461" s="98">
        <f>_xll.qlCalendarAdvance(Calendar,BB460,AZ461,"f",,Trigger)</f>
        <v>42899</v>
      </c>
      <c r="BC461" s="98">
        <f>_xll.qlInterestRateIndexMaturity(Currency&amp;"ibor"&amp;Tenor,BB461,Trigger)</f>
        <v>43264</v>
      </c>
      <c r="BD461" s="242" t="e">
        <f>_xll.qlIndexFixing($AD$5,BA461,TRUE,_xll.ohTrigger(Trigger,Trigger12M))</f>
        <v>#NUM!</v>
      </c>
      <c r="BE461" s="242">
        <f>IFERROR(_xll.qlIndexFixing($BF$1,BA461,TRUE,_xll.ohTrigger(Trigger,Trigger12M)),#N/A)</f>
        <v>4.1993556804608284E-3</v>
      </c>
    </row>
    <row r="462" spans="52:57" ht="11.25" customHeight="1" x14ac:dyDescent="0.25">
      <c r="AZ462" s="97" t="s">
        <v>197</v>
      </c>
      <c r="BA462" s="98">
        <f>_xll.qlInterestRateIndexFixingDate(Currency&amp;"ibor"&amp;Tenor,BB462,Trigger)</f>
        <v>42898</v>
      </c>
      <c r="BB462" s="98">
        <f>_xll.qlCalendarAdvance(Calendar,BB461,AZ462,"f",,Trigger)</f>
        <v>42900</v>
      </c>
      <c r="BC462" s="98">
        <f>_xll.qlInterestRateIndexMaturity(Currency&amp;"ibor"&amp;Tenor,BB462,Trigger)</f>
        <v>43265</v>
      </c>
      <c r="BD462" s="242" t="e">
        <f>_xll.qlIndexFixing($AD$5,BA462,TRUE,_xll.ohTrigger(Trigger,Trigger12M))</f>
        <v>#NUM!</v>
      </c>
      <c r="BE462" s="242">
        <f>IFERROR(_xll.qlIndexFixing($BF$1,BA462,TRUE,_xll.ohTrigger(Trigger,Trigger12M)),#N/A)</f>
        <v>4.2067077574626027E-3</v>
      </c>
    </row>
    <row r="463" spans="52:57" ht="11.25" customHeight="1" x14ac:dyDescent="0.25">
      <c r="AZ463" s="97" t="s">
        <v>197</v>
      </c>
      <c r="BA463" s="98">
        <f>_xll.qlInterestRateIndexFixingDate(Currency&amp;"ibor"&amp;Tenor,BB463,Trigger)</f>
        <v>42899</v>
      </c>
      <c r="BB463" s="98">
        <f>_xll.qlCalendarAdvance(Calendar,BB462,AZ463,"f",,Trigger)</f>
        <v>42901</v>
      </c>
      <c r="BC463" s="98">
        <f>_xll.qlInterestRateIndexMaturity(Currency&amp;"ibor"&amp;Tenor,BB463,Trigger)</f>
        <v>43266</v>
      </c>
      <c r="BD463" s="242" t="e">
        <f>_xll.qlIndexFixing($AD$5,BA463,TRUE,_xll.ohTrigger(Trigger,Trigger12M))</f>
        <v>#NUM!</v>
      </c>
      <c r="BE463" s="242">
        <f>IFERROR(_xll.qlIndexFixing($BF$1,BA463,TRUE,_xll.ohTrigger(Trigger,Trigger12M)),#N/A)</f>
        <v>4.2140567391183697E-3</v>
      </c>
    </row>
    <row r="464" spans="52:57" ht="11.25" customHeight="1" x14ac:dyDescent="0.25">
      <c r="AZ464" s="97" t="s">
        <v>197</v>
      </c>
      <c r="BA464" s="98">
        <f>_xll.qlInterestRateIndexFixingDate(Currency&amp;"ibor"&amp;Tenor,BB464,Trigger)</f>
        <v>42900</v>
      </c>
      <c r="BB464" s="98">
        <f>_xll.qlCalendarAdvance(Calendar,BB463,AZ464,"f",,Trigger)</f>
        <v>42902</v>
      </c>
      <c r="BC464" s="98">
        <f>_xll.qlInterestRateIndexMaturity(Currency&amp;"ibor"&amp;Tenor,BB464,Trigger)</f>
        <v>43269</v>
      </c>
      <c r="BD464" s="242" t="e">
        <f>_xll.qlIndexFixing($AD$5,BA464,TRUE,_xll.ohTrigger(Trigger,Trigger12M))</f>
        <v>#NUM!</v>
      </c>
      <c r="BE464" s="242">
        <f>IFERROR(_xll.qlIndexFixing($BF$1,BA464,TRUE,_xll.ohTrigger(Trigger,Trigger12M)),#N/A)</f>
        <v>4.2306675424689487E-3</v>
      </c>
    </row>
    <row r="465" spans="52:57" ht="11.25" customHeight="1" x14ac:dyDescent="0.25">
      <c r="AZ465" s="97" t="s">
        <v>197</v>
      </c>
      <c r="BA465" s="98">
        <f>_xll.qlInterestRateIndexFixingDate(Currency&amp;"ibor"&amp;Tenor,BB465,Trigger)</f>
        <v>42901</v>
      </c>
      <c r="BB465" s="98">
        <f>_xll.qlCalendarAdvance(Calendar,BB464,AZ465,"f",,Trigger)</f>
        <v>42905</v>
      </c>
      <c r="BC465" s="98">
        <f>_xll.qlInterestRateIndexMaturity(Currency&amp;"ibor"&amp;Tenor,BB465,Trigger)</f>
        <v>43270</v>
      </c>
      <c r="BD465" s="242" t="e">
        <f>_xll.qlIndexFixing($AD$5,BA465,TRUE,_xll.ohTrigger(Trigger,Trigger12M))</f>
        <v>#NUM!</v>
      </c>
      <c r="BE465" s="242">
        <f>IFERROR(_xll.qlIndexFixing($BF$1,BA465,TRUE,_xll.ohTrigger(Trigger,Trigger12M)),#N/A)</f>
        <v>4.2434526534229633E-3</v>
      </c>
    </row>
    <row r="466" spans="52:57" ht="11.25" customHeight="1" x14ac:dyDescent="0.25">
      <c r="AZ466" s="97" t="s">
        <v>197</v>
      </c>
      <c r="BA466" s="98">
        <f>_xll.qlInterestRateIndexFixingDate(Currency&amp;"ibor"&amp;Tenor,BB466,Trigger)</f>
        <v>42902</v>
      </c>
      <c r="BB466" s="98">
        <f>_xll.qlCalendarAdvance(Calendar,BB465,AZ466,"f",,Trigger)</f>
        <v>42906</v>
      </c>
      <c r="BC466" s="98">
        <f>_xll.qlInterestRateIndexMaturity(Currency&amp;"ibor"&amp;Tenor,BB466,Trigger)</f>
        <v>43271</v>
      </c>
      <c r="BD466" s="242" t="e">
        <f>_xll.qlIndexFixing($AD$5,BA466,TRUE,_xll.ohTrigger(Trigger,Trigger12M))</f>
        <v>#NUM!</v>
      </c>
      <c r="BE466" s="242">
        <f>IFERROR(_xll.qlIndexFixing($BF$1,BA466,TRUE,_xll.ohTrigger(Trigger,Trigger12M)),#N/A)</f>
        <v>4.2508094510022004E-3</v>
      </c>
    </row>
    <row r="467" spans="52:57" ht="11.25" customHeight="1" x14ac:dyDescent="0.25">
      <c r="AZ467" s="97" t="s">
        <v>197</v>
      </c>
      <c r="BA467" s="98">
        <f>_xll.qlInterestRateIndexFixingDate(Currency&amp;"ibor"&amp;Tenor,BB467,Trigger)</f>
        <v>42905</v>
      </c>
      <c r="BB467" s="98">
        <f>_xll.qlCalendarAdvance(Calendar,BB466,AZ467,"f",,Trigger)</f>
        <v>42907</v>
      </c>
      <c r="BC467" s="98">
        <f>_xll.qlInterestRateIndexMaturity(Currency&amp;"ibor"&amp;Tenor,BB467,Trigger)</f>
        <v>43272</v>
      </c>
      <c r="BD467" s="242" t="e">
        <f>_xll.qlIndexFixing($AD$5,BA467,TRUE,_xll.ohTrigger(Trigger,Trigger12M))</f>
        <v>#NUM!</v>
      </c>
      <c r="BE467" s="242">
        <f>IFERROR(_xll.qlIndexFixing($BF$1,BA467,TRUE,_xll.ohTrigger(Trigger,Trigger12M)),#N/A)</f>
        <v>4.258172539737308E-3</v>
      </c>
    </row>
    <row r="468" spans="52:57" ht="11.25" customHeight="1" x14ac:dyDescent="0.25">
      <c r="AZ468" s="97" t="s">
        <v>197</v>
      </c>
      <c r="BA468" s="98">
        <f>_xll.qlInterestRateIndexFixingDate(Currency&amp;"ibor"&amp;Tenor,BB468,Trigger)</f>
        <v>42906</v>
      </c>
      <c r="BB468" s="98">
        <f>_xll.qlCalendarAdvance(Calendar,BB467,AZ468,"f",,Trigger)</f>
        <v>42908</v>
      </c>
      <c r="BC468" s="98">
        <f>_xll.qlInterestRateIndexMaturity(Currency&amp;"ibor"&amp;Tenor,BB468,Trigger)</f>
        <v>43273</v>
      </c>
      <c r="BD468" s="242" t="e">
        <f>_xll.qlIndexFixing($AD$5,BA468,TRUE,_xll.ohTrigger(Trigger,Trigger12M))</f>
        <v>#NUM!</v>
      </c>
      <c r="BE468" s="242">
        <f>IFERROR(_xll.qlIndexFixing($BF$1,BA468,TRUE,_xll.ohTrigger(Trigger,Trigger12M)),#N/A)</f>
        <v>4.2655435187664232E-3</v>
      </c>
    </row>
    <row r="469" spans="52:57" ht="11.25" customHeight="1" x14ac:dyDescent="0.25">
      <c r="AZ469" s="97" t="s">
        <v>197</v>
      </c>
      <c r="BA469" s="98">
        <f>_xll.qlInterestRateIndexFixingDate(Currency&amp;"ibor"&amp;Tenor,BB469,Trigger)</f>
        <v>42907</v>
      </c>
      <c r="BB469" s="98">
        <f>_xll.qlCalendarAdvance(Calendar,BB468,AZ469,"f",,Trigger)</f>
        <v>42909</v>
      </c>
      <c r="BC469" s="98">
        <f>_xll.qlInterestRateIndexMaturity(Currency&amp;"ibor"&amp;Tenor,BB469,Trigger)</f>
        <v>43276</v>
      </c>
      <c r="BD469" s="242" t="e">
        <f>_xll.qlIndexFixing($AD$5,BA469,TRUE,_xll.ohTrigger(Trigger,Trigger12M))</f>
        <v>#NUM!</v>
      </c>
      <c r="BE469" s="242">
        <f>IFERROR(_xll.qlIndexFixing($BF$1,BA469,TRUE,_xll.ohTrigger(Trigger,Trigger12M)),#N/A)</f>
        <v>4.2822057888469078E-3</v>
      </c>
    </row>
    <row r="470" spans="52:57" ht="11.25" customHeight="1" x14ac:dyDescent="0.25">
      <c r="AZ470" s="97" t="s">
        <v>197</v>
      </c>
      <c r="BA470" s="98">
        <f>_xll.qlInterestRateIndexFixingDate(Currency&amp;"ibor"&amp;Tenor,BB470,Trigger)</f>
        <v>42908</v>
      </c>
      <c r="BB470" s="98">
        <f>_xll.qlCalendarAdvance(Calendar,BB469,AZ470,"f",,Trigger)</f>
        <v>42912</v>
      </c>
      <c r="BC470" s="98">
        <f>_xll.qlInterestRateIndexMaturity(Currency&amp;"ibor"&amp;Tenor,BB470,Trigger)</f>
        <v>43277</v>
      </c>
      <c r="BD470" s="242" t="e">
        <f>_xll.qlIndexFixing($AD$5,BA470,TRUE,_xll.ohTrigger(Trigger,Trigger12M))</f>
        <v>#NUM!</v>
      </c>
      <c r="BE470" s="242">
        <f>IFERROR(_xll.qlIndexFixing($BF$1,BA470,TRUE,_xll.ohTrigger(Trigger,Trigger12M)),#N/A)</f>
        <v>4.2951386678763276E-3</v>
      </c>
    </row>
    <row r="471" spans="52:57" ht="11.25" customHeight="1" x14ac:dyDescent="0.25">
      <c r="AZ471" s="97" t="s">
        <v>197</v>
      </c>
      <c r="BA471" s="98">
        <f>_xll.qlInterestRateIndexFixingDate(Currency&amp;"ibor"&amp;Tenor,BB471,Trigger)</f>
        <v>42909</v>
      </c>
      <c r="BB471" s="98">
        <f>_xll.qlCalendarAdvance(Calendar,BB470,AZ471,"f",,Trigger)</f>
        <v>42913</v>
      </c>
      <c r="BC471" s="98">
        <f>_xll.qlInterestRateIndexMaturity(Currency&amp;"ibor"&amp;Tenor,BB471,Trigger)</f>
        <v>43278</v>
      </c>
      <c r="BD471" s="242" t="e">
        <f>_xll.qlIndexFixing($AD$5,BA471,TRUE,_xll.ohTrigger(Trigger,Trigger12M))</f>
        <v>#NUM!</v>
      </c>
      <c r="BE471" s="242">
        <f>IFERROR(_xll.qlIndexFixing($BF$1,BA471,TRUE,_xll.ohTrigger(Trigger,Trigger12M)),#N/A)</f>
        <v>4.3025734327401394E-3</v>
      </c>
    </row>
    <row r="472" spans="52:57" ht="11.25" customHeight="1" x14ac:dyDescent="0.25">
      <c r="AZ472" s="97" t="s">
        <v>197</v>
      </c>
      <c r="BA472" s="98">
        <f>_xll.qlInterestRateIndexFixingDate(Currency&amp;"ibor"&amp;Tenor,BB472,Trigger)</f>
        <v>42912</v>
      </c>
      <c r="BB472" s="98">
        <f>_xll.qlCalendarAdvance(Calendar,BB471,AZ472,"f",,Trigger)</f>
        <v>42914</v>
      </c>
      <c r="BC472" s="98">
        <f>_xll.qlInterestRateIndexMaturity(Currency&amp;"ibor"&amp;Tenor,BB472,Trigger)</f>
        <v>43279</v>
      </c>
      <c r="BD472" s="242" t="e">
        <f>_xll.qlIndexFixing($AD$5,BA472,TRUE,_xll.ohTrigger(Trigger,Trigger12M))</f>
        <v>#NUM!</v>
      </c>
      <c r="BE472" s="242">
        <f>IFERROR(_xll.qlIndexFixing($BF$1,BA472,TRUE,_xll.ohTrigger(Trigger,Trigger12M)),#N/A)</f>
        <v>4.3100258911071606E-3</v>
      </c>
    </row>
    <row r="473" spans="52:57" ht="11.25" customHeight="1" x14ac:dyDescent="0.25">
      <c r="AZ473" s="97" t="s">
        <v>197</v>
      </c>
      <c r="BA473" s="98">
        <f>_xll.qlInterestRateIndexFixingDate(Currency&amp;"ibor"&amp;Tenor,BB473,Trigger)</f>
        <v>42913</v>
      </c>
      <c r="BB473" s="98">
        <f>_xll.qlCalendarAdvance(Calendar,BB472,AZ473,"f",,Trigger)</f>
        <v>42915</v>
      </c>
      <c r="BC473" s="98">
        <f>_xll.qlInterestRateIndexMaturity(Currency&amp;"ibor"&amp;Tenor,BB473,Trigger)</f>
        <v>43280</v>
      </c>
      <c r="BD473" s="242" t="e">
        <f>_xll.qlIndexFixing($AD$5,BA473,TRUE,_xll.ohTrigger(Trigger,Trigger12M))</f>
        <v>#NUM!</v>
      </c>
      <c r="BE473" s="242">
        <f>IFERROR(_xll.qlIndexFixing($BF$1,BA473,TRUE,_xll.ohTrigger(Trigger,Trigger12M)),#N/A)</f>
        <v>4.3174976334230857E-3</v>
      </c>
    </row>
    <row r="474" spans="52:57" ht="11.25" customHeight="1" x14ac:dyDescent="0.25">
      <c r="AZ474" s="97" t="s">
        <v>197</v>
      </c>
      <c r="BA474" s="98">
        <f>_xll.qlInterestRateIndexFixingDate(Currency&amp;"ibor"&amp;Tenor,BB474,Trigger)</f>
        <v>42914</v>
      </c>
      <c r="BB474" s="98">
        <f>_xll.qlCalendarAdvance(Calendar,BB473,AZ474,"f",,Trigger)</f>
        <v>42916</v>
      </c>
      <c r="BC474" s="98">
        <f>_xll.qlInterestRateIndexMaturity(Currency&amp;"ibor"&amp;Tenor,BB474,Trigger)</f>
        <v>43280</v>
      </c>
      <c r="BD474" s="242" t="e">
        <f>_xll.qlIndexFixing($AD$5,BA474,TRUE,_xll.ohTrigger(Trigger,Trigger12M))</f>
        <v>#NUM!</v>
      </c>
      <c r="BE474" s="242">
        <f>IFERROR(_xll.qlIndexFixing($BF$1,BA474,TRUE,_xll.ohTrigger(Trigger,Trigger12M)),#N/A)</f>
        <v>4.3203381441152744E-3</v>
      </c>
    </row>
    <row r="475" spans="52:57" ht="11.25" customHeight="1" x14ac:dyDescent="0.25">
      <c r="AZ475" s="97" t="s">
        <v>197</v>
      </c>
      <c r="BA475" s="98">
        <f>_xll.qlInterestRateIndexFixingDate(Currency&amp;"ibor"&amp;Tenor,BB475,Trigger)</f>
        <v>42915</v>
      </c>
      <c r="BB475" s="98">
        <f>_xll.qlCalendarAdvance(Calendar,BB474,AZ475,"f",,Trigger)</f>
        <v>42919</v>
      </c>
      <c r="BC475" s="98">
        <f>_xll.qlInterestRateIndexMaturity(Currency&amp;"ibor"&amp;Tenor,BB475,Trigger)</f>
        <v>43284</v>
      </c>
      <c r="BD475" s="242" t="e">
        <f>_xll.qlIndexFixing($AD$5,BA475,TRUE,_xll.ohTrigger(Trigger,Trigger12M))</f>
        <v>#NUM!</v>
      </c>
      <c r="BE475" s="242">
        <f>IFERROR(_xll.qlIndexFixing($BF$1,BA475,TRUE,_xll.ohTrigger(Trigger,Trigger12M)),#N/A)</f>
        <v>4.3476025058339285E-3</v>
      </c>
    </row>
    <row r="476" spans="52:57" ht="11.25" customHeight="1" x14ac:dyDescent="0.25">
      <c r="AZ476" s="97" t="s">
        <v>197</v>
      </c>
      <c r="BA476" s="98">
        <f>_xll.qlInterestRateIndexFixingDate(Currency&amp;"ibor"&amp;Tenor,BB476,Trigger)</f>
        <v>42916</v>
      </c>
      <c r="BB476" s="98">
        <f>_xll.qlCalendarAdvance(Calendar,BB475,AZ476,"f",,Trigger)</f>
        <v>42920</v>
      </c>
      <c r="BC476" s="98">
        <f>_xll.qlInterestRateIndexMaturity(Currency&amp;"ibor"&amp;Tenor,BB476,Trigger)</f>
        <v>43285</v>
      </c>
      <c r="BD476" s="242" t="e">
        <f>_xll.qlIndexFixing($AD$5,BA476,TRUE,_xll.ohTrigger(Trigger,Trigger12M))</f>
        <v>#NUM!</v>
      </c>
      <c r="BE476" s="242">
        <f>IFERROR(_xll.qlIndexFixing($BF$1,BA476,TRUE,_xll.ohTrigger(Trigger,Trigger12M)),#N/A)</f>
        <v>4.3551893331084026E-3</v>
      </c>
    </row>
    <row r="477" spans="52:57" ht="11.25" customHeight="1" x14ac:dyDescent="0.25">
      <c r="AZ477" s="97" t="s">
        <v>197</v>
      </c>
      <c r="BA477" s="98">
        <f>_xll.qlInterestRateIndexFixingDate(Currency&amp;"ibor"&amp;Tenor,BB477,Trigger)</f>
        <v>42919</v>
      </c>
      <c r="BB477" s="98">
        <f>_xll.qlCalendarAdvance(Calendar,BB476,AZ477,"f",,Trigger)</f>
        <v>42921</v>
      </c>
      <c r="BC477" s="98">
        <f>_xll.qlInterestRateIndexMaturity(Currency&amp;"ibor"&amp;Tenor,BB477,Trigger)</f>
        <v>43286</v>
      </c>
      <c r="BD477" s="242" t="e">
        <f>_xll.qlIndexFixing($AD$5,BA477,TRUE,_xll.ohTrigger(Trigger,Trigger12M))</f>
        <v>#NUM!</v>
      </c>
      <c r="BE477" s="242">
        <f>IFERROR(_xll.qlIndexFixing($BF$1,BA477,TRUE,_xll.ohTrigger(Trigger,Trigger12M)),#N/A)</f>
        <v>4.3628028823199782E-3</v>
      </c>
    </row>
    <row r="478" spans="52:57" ht="11.25" customHeight="1" x14ac:dyDescent="0.25">
      <c r="AZ478" s="97" t="s">
        <v>197</v>
      </c>
      <c r="BA478" s="98">
        <f>_xll.qlInterestRateIndexFixingDate(Currency&amp;"ibor"&amp;Tenor,BB478,Trigger)</f>
        <v>42920</v>
      </c>
      <c r="BB478" s="98">
        <f>_xll.qlCalendarAdvance(Calendar,BB477,AZ478,"f",,Trigger)</f>
        <v>42922</v>
      </c>
      <c r="BC478" s="98">
        <f>_xll.qlInterestRateIndexMaturity(Currency&amp;"ibor"&amp;Tenor,BB478,Trigger)</f>
        <v>43287</v>
      </c>
      <c r="BD478" s="242" t="e">
        <f>_xll.qlIndexFixing($AD$5,BA478,TRUE,_xll.ohTrigger(Trigger,Trigger12M))</f>
        <v>#NUM!</v>
      </c>
      <c r="BE478" s="242">
        <f>IFERROR(_xll.qlIndexFixing($BF$1,BA478,TRUE,_xll.ohTrigger(Trigger,Trigger12M)),#N/A)</f>
        <v>4.3704444050614568E-3</v>
      </c>
    </row>
    <row r="479" spans="52:57" ht="11.25" customHeight="1" x14ac:dyDescent="0.25">
      <c r="AZ479" s="97" t="s">
        <v>197</v>
      </c>
      <c r="BA479" s="98">
        <f>_xll.qlInterestRateIndexFixingDate(Currency&amp;"ibor"&amp;Tenor,BB479,Trigger)</f>
        <v>42921</v>
      </c>
      <c r="BB479" s="98">
        <f>_xll.qlCalendarAdvance(Calendar,BB478,AZ479,"f",,Trigger)</f>
        <v>42923</v>
      </c>
      <c r="BC479" s="98">
        <f>_xll.qlInterestRateIndexMaturity(Currency&amp;"ibor"&amp;Tenor,BB479,Trigger)</f>
        <v>43290</v>
      </c>
      <c r="BD479" s="242" t="e">
        <f>_xll.qlIndexFixing($AD$5,BA479,TRUE,_xll.ohTrigger(Trigger,Trigger12M))</f>
        <v>#NUM!</v>
      </c>
      <c r="BE479" s="242">
        <f>IFERROR(_xll.qlIndexFixing($BF$1,BA479,TRUE,_xll.ohTrigger(Trigger,Trigger12M)),#N/A)</f>
        <v>4.3873998126960764E-3</v>
      </c>
    </row>
    <row r="480" spans="52:57" ht="11.25" customHeight="1" x14ac:dyDescent="0.25">
      <c r="AZ480" s="97" t="s">
        <v>197</v>
      </c>
      <c r="BA480" s="98">
        <f>_xll.qlInterestRateIndexFixingDate(Currency&amp;"ibor"&amp;Tenor,BB480,Trigger)</f>
        <v>42922</v>
      </c>
      <c r="BB480" s="98">
        <f>_xll.qlCalendarAdvance(Calendar,BB479,AZ480,"f",,Trigger)</f>
        <v>42926</v>
      </c>
      <c r="BC480" s="98">
        <f>_xll.qlInterestRateIndexMaturity(Currency&amp;"ibor"&amp;Tenor,BB480,Trigger)</f>
        <v>43291</v>
      </c>
      <c r="BD480" s="242" t="e">
        <f>_xll.qlIndexFixing($AD$5,BA480,TRUE,_xll.ohTrigger(Trigger,Trigger12M))</f>
        <v>#NUM!</v>
      </c>
      <c r="BE480" s="242">
        <f>IFERROR(_xll.qlIndexFixing($BF$1,BA480,TRUE,_xll.ohTrigger(Trigger,Trigger12M)),#N/A)</f>
        <v>4.4013155124110305E-3</v>
      </c>
    </row>
    <row r="481" spans="52:57" ht="11.25" customHeight="1" x14ac:dyDescent="0.25">
      <c r="AZ481" s="97" t="s">
        <v>197</v>
      </c>
      <c r="BA481" s="98">
        <f>_xll.qlInterestRateIndexFixingDate(Currency&amp;"ibor"&amp;Tenor,BB481,Trigger)</f>
        <v>42923</v>
      </c>
      <c r="BB481" s="98">
        <f>_xll.qlCalendarAdvance(Calendar,BB480,AZ481,"f",,Trigger)</f>
        <v>42927</v>
      </c>
      <c r="BC481" s="98">
        <f>_xll.qlInterestRateIndexMaturity(Currency&amp;"ibor"&amp;Tenor,BB481,Trigger)</f>
        <v>43292</v>
      </c>
      <c r="BD481" s="242" t="e">
        <f>_xll.qlIndexFixing($AD$5,BA481,TRUE,_xll.ohTrigger(Trigger,Trigger12M))</f>
        <v>#NUM!</v>
      </c>
      <c r="BE481" s="242">
        <f>IFERROR(_xll.qlIndexFixing($BF$1,BA481,TRUE,_xll.ohTrigger(Trigger,Trigger12M)),#N/A)</f>
        <v>4.409115925930086E-3</v>
      </c>
    </row>
    <row r="482" spans="52:57" ht="11.25" customHeight="1" x14ac:dyDescent="0.25">
      <c r="AZ482" s="97" t="s">
        <v>197</v>
      </c>
      <c r="BA482" s="98">
        <f>_xll.qlInterestRateIndexFixingDate(Currency&amp;"ibor"&amp;Tenor,BB482,Trigger)</f>
        <v>42926</v>
      </c>
      <c r="BB482" s="98">
        <f>_xll.qlCalendarAdvance(Calendar,BB481,AZ482,"f",,Trigger)</f>
        <v>42928</v>
      </c>
      <c r="BC482" s="98">
        <f>_xll.qlInterestRateIndexMaturity(Currency&amp;"ibor"&amp;Tenor,BB482,Trigger)</f>
        <v>43293</v>
      </c>
      <c r="BD482" s="242" t="e">
        <f>_xll.qlIndexFixing($AD$5,BA482,TRUE,_xll.ohTrigger(Trigger,Trigger12M))</f>
        <v>#NUM!</v>
      </c>
      <c r="BE482" s="242">
        <f>IFERROR(_xll.qlIndexFixing($BF$1,BA482,TRUE,_xll.ohTrigger(Trigger,Trigger12M)),#N/A)</f>
        <v>4.4169519720859279E-3</v>
      </c>
    </row>
    <row r="483" spans="52:57" ht="11.25" customHeight="1" x14ac:dyDescent="0.25">
      <c r="AZ483" s="97" t="s">
        <v>197</v>
      </c>
      <c r="BA483" s="98">
        <f>_xll.qlInterestRateIndexFixingDate(Currency&amp;"ibor"&amp;Tenor,BB483,Trigger)</f>
        <v>42927</v>
      </c>
      <c r="BB483" s="98">
        <f>_xll.qlCalendarAdvance(Calendar,BB482,AZ483,"f",,Trigger)</f>
        <v>42929</v>
      </c>
      <c r="BC483" s="98">
        <f>_xll.qlInterestRateIndexMaturity(Currency&amp;"ibor"&amp;Tenor,BB483,Trigger)</f>
        <v>43294</v>
      </c>
      <c r="BD483" s="242" t="e">
        <f>_xll.qlIndexFixing($AD$5,BA483,TRUE,_xll.ohTrigger(Trigger,Trigger12M))</f>
        <v>#NUM!</v>
      </c>
      <c r="BE483" s="242">
        <f>IFERROR(_xll.qlIndexFixing($BF$1,BA483,TRUE,_xll.ohTrigger(Trigger,Trigger12M)),#N/A)</f>
        <v>4.4248249523275865E-3</v>
      </c>
    </row>
    <row r="484" spans="52:57" ht="11.25" customHeight="1" x14ac:dyDescent="0.25">
      <c r="AZ484" s="97" t="s">
        <v>197</v>
      </c>
      <c r="BA484" s="98">
        <f>_xll.qlInterestRateIndexFixingDate(Currency&amp;"ibor"&amp;Tenor,BB484,Trigger)</f>
        <v>42928</v>
      </c>
      <c r="BB484" s="98">
        <f>_xll.qlCalendarAdvance(Calendar,BB483,AZ484,"f",,Trigger)</f>
        <v>42930</v>
      </c>
      <c r="BC484" s="98">
        <f>_xll.qlInterestRateIndexMaturity(Currency&amp;"ibor"&amp;Tenor,BB484,Trigger)</f>
        <v>43297</v>
      </c>
      <c r="BD484" s="242" t="e">
        <f>_xll.qlIndexFixing($AD$5,BA484,TRUE,_xll.ohTrigger(Trigger,Trigger12M))</f>
        <v>#NUM!</v>
      </c>
      <c r="BE484" s="242">
        <f>IFERROR(_xll.qlIndexFixing($BF$1,BA484,TRUE,_xll.ohTrigger(Trigger,Trigger12M)),#N/A)</f>
        <v>4.44199966083307E-3</v>
      </c>
    </row>
    <row r="485" spans="52:57" ht="11.25" customHeight="1" x14ac:dyDescent="0.25">
      <c r="AZ485" s="97" t="s">
        <v>197</v>
      </c>
      <c r="BA485" s="98">
        <f>_xll.qlInterestRateIndexFixingDate(Currency&amp;"ibor"&amp;Tenor,BB485,Trigger)</f>
        <v>42929</v>
      </c>
      <c r="BB485" s="98">
        <f>_xll.qlCalendarAdvance(Calendar,BB484,AZ485,"f",,Trigger)</f>
        <v>42933</v>
      </c>
      <c r="BC485" s="98">
        <f>_xll.qlInterestRateIndexMaturity(Currency&amp;"ibor"&amp;Tenor,BB485,Trigger)</f>
        <v>43298</v>
      </c>
      <c r="BD485" s="242" t="e">
        <f>_xll.qlIndexFixing($AD$5,BA485,TRUE,_xll.ohTrigger(Trigger,Trigger12M))</f>
        <v>#NUM!</v>
      </c>
      <c r="BE485" s="242">
        <f>IFERROR(_xll.qlIndexFixing($BF$1,BA485,TRUE,_xll.ohTrigger(Trigger,Trigger12M)),#N/A)</f>
        <v>4.4567124925304425E-3</v>
      </c>
    </row>
    <row r="486" spans="52:57" ht="11.25" customHeight="1" x14ac:dyDescent="0.25">
      <c r="AZ486" s="97" t="s">
        <v>197</v>
      </c>
      <c r="BA486" s="98">
        <f>_xll.qlInterestRateIndexFixingDate(Currency&amp;"ibor"&amp;Tenor,BB486,Trigger)</f>
        <v>42930</v>
      </c>
      <c r="BB486" s="98">
        <f>_xll.qlCalendarAdvance(Calendar,BB485,AZ486,"f",,Trigger)</f>
        <v>42934</v>
      </c>
      <c r="BC486" s="98">
        <f>_xll.qlInterestRateIndexMaturity(Currency&amp;"ibor"&amp;Tenor,BB486,Trigger)</f>
        <v>43299</v>
      </c>
      <c r="BD486" s="242" t="e">
        <f>_xll.qlIndexFixing($AD$5,BA486,TRUE,_xll.ohTrigger(Trigger,Trigger12M))</f>
        <v>#NUM!</v>
      </c>
      <c r="BE486" s="242">
        <f>IFERROR(_xll.qlIndexFixing($BF$1,BA486,TRUE,_xll.ohTrigger(Trigger,Trigger12M)),#N/A)</f>
        <v>4.4647899143450322E-3</v>
      </c>
    </row>
    <row r="487" spans="52:57" ht="11.25" customHeight="1" x14ac:dyDescent="0.25">
      <c r="AZ487" s="97" t="s">
        <v>197</v>
      </c>
      <c r="BA487" s="98">
        <f>_xll.qlInterestRateIndexFixingDate(Currency&amp;"ibor"&amp;Tenor,BB487,Trigger)</f>
        <v>42933</v>
      </c>
      <c r="BB487" s="98">
        <f>_xll.qlCalendarAdvance(Calendar,BB486,AZ487,"f",,Trigger)</f>
        <v>42935</v>
      </c>
      <c r="BC487" s="98">
        <f>_xll.qlInterestRateIndexMaturity(Currency&amp;"ibor"&amp;Tenor,BB487,Trigger)</f>
        <v>43300</v>
      </c>
      <c r="BD487" s="242" t="e">
        <f>_xll.qlIndexFixing($AD$5,BA487,TRUE,_xll.ohTrigger(Trigger,Trigger12M))</f>
        <v>#NUM!</v>
      </c>
      <c r="BE487" s="242">
        <f>IFERROR(_xll.qlIndexFixing($BF$1,BA487,TRUE,_xll.ohTrigger(Trigger,Trigger12M)),#N/A)</f>
        <v>4.4729122285959112E-3</v>
      </c>
    </row>
    <row r="488" spans="52:57" ht="11.25" customHeight="1" x14ac:dyDescent="0.25">
      <c r="AZ488" s="97" t="s">
        <v>197</v>
      </c>
      <c r="BA488" s="98">
        <f>_xll.qlInterestRateIndexFixingDate(Currency&amp;"ibor"&amp;Tenor,BB488,Trigger)</f>
        <v>42934</v>
      </c>
      <c r="BB488" s="98">
        <f>_xll.qlCalendarAdvance(Calendar,BB487,AZ488,"f",,Trigger)</f>
        <v>42936</v>
      </c>
      <c r="BC488" s="98">
        <f>_xll.qlInterestRateIndexMaturity(Currency&amp;"ibor"&amp;Tenor,BB488,Trigger)</f>
        <v>43301</v>
      </c>
      <c r="BD488" s="242" t="e">
        <f>_xll.qlIndexFixing($AD$5,BA488,TRUE,_xll.ohTrigger(Trigger,Trigger12M))</f>
        <v>#NUM!</v>
      </c>
      <c r="BE488" s="242">
        <f>IFERROR(_xll.qlIndexFixing($BF$1,BA488,TRUE,_xll.ohTrigger(Trigger,Trigger12M)),#N/A)</f>
        <v>4.4810807866253501E-3</v>
      </c>
    </row>
    <row r="489" spans="52:57" ht="11.25" customHeight="1" x14ac:dyDescent="0.25">
      <c r="AZ489" s="97" t="s">
        <v>197</v>
      </c>
      <c r="BA489" s="98">
        <f>_xll.qlInterestRateIndexFixingDate(Currency&amp;"ibor"&amp;Tenor,BB489,Trigger)</f>
        <v>42935</v>
      </c>
      <c r="BB489" s="98">
        <f>_xll.qlCalendarAdvance(Calendar,BB488,AZ489,"f",,Trigger)</f>
        <v>42937</v>
      </c>
      <c r="BC489" s="98">
        <f>_xll.qlInterestRateIndexMaturity(Currency&amp;"ibor"&amp;Tenor,BB489,Trigger)</f>
        <v>43304</v>
      </c>
      <c r="BD489" s="242" t="e">
        <f>_xll.qlIndexFixing($AD$5,BA489,TRUE,_xll.ohTrigger(Trigger,Trigger12M))</f>
        <v>#NUM!</v>
      </c>
      <c r="BE489" s="242">
        <f>IFERROR(_xll.qlIndexFixing($BF$1,BA489,TRUE,_xll.ohTrigger(Trigger,Trigger12M)),#N/A)</f>
        <v>4.4985206950981776E-3</v>
      </c>
    </row>
    <row r="490" spans="52:57" ht="11.25" customHeight="1" x14ac:dyDescent="0.25">
      <c r="AZ490" s="97" t="s">
        <v>197</v>
      </c>
      <c r="BA490" s="98">
        <f>_xll.qlInterestRateIndexFixingDate(Currency&amp;"ibor"&amp;Tenor,BB490,Trigger)</f>
        <v>42936</v>
      </c>
      <c r="BB490" s="98">
        <f>_xll.qlCalendarAdvance(Calendar,BB489,AZ490,"f",,Trigger)</f>
        <v>42940</v>
      </c>
      <c r="BC490" s="98">
        <f>_xll.qlInterestRateIndexMaturity(Currency&amp;"ibor"&amp;Tenor,BB490,Trigger)</f>
        <v>43305</v>
      </c>
      <c r="BD490" s="242" t="e">
        <f>_xll.qlIndexFixing($AD$5,BA490,TRUE,_xll.ohTrigger(Trigger,Trigger12M))</f>
        <v>#NUM!</v>
      </c>
      <c r="BE490" s="242">
        <f>IFERROR(_xll.qlIndexFixing($BF$1,BA490,TRUE,_xll.ohTrigger(Trigger,Trigger12M)),#N/A)</f>
        <v>4.514244732978733E-3</v>
      </c>
    </row>
    <row r="491" spans="52:57" ht="11.25" customHeight="1" x14ac:dyDescent="0.25">
      <c r="AZ491" s="97" t="s">
        <v>197</v>
      </c>
      <c r="BA491" s="98">
        <f>_xll.qlInterestRateIndexFixingDate(Currency&amp;"ibor"&amp;Tenor,BB491,Trigger)</f>
        <v>42937</v>
      </c>
      <c r="BB491" s="98">
        <f>_xll.qlCalendarAdvance(Calendar,BB490,AZ491,"f",,Trigger)</f>
        <v>42941</v>
      </c>
      <c r="BC491" s="98">
        <f>_xll.qlInterestRateIndexMaturity(Currency&amp;"ibor"&amp;Tenor,BB491,Trigger)</f>
        <v>43306</v>
      </c>
      <c r="BD491" s="242" t="e">
        <f>_xll.qlIndexFixing($AD$5,BA491,TRUE,_xll.ohTrigger(Trigger,Trigger12M))</f>
        <v>#NUM!</v>
      </c>
      <c r="BE491" s="242">
        <f>IFERROR(_xll.qlIndexFixing($BF$1,BA491,TRUE,_xll.ohTrigger(Trigger,Trigger12M)),#N/A)</f>
        <v>4.5226650296543202E-3</v>
      </c>
    </row>
    <row r="492" spans="52:57" ht="11.25" customHeight="1" x14ac:dyDescent="0.25">
      <c r="AZ492" s="97" t="s">
        <v>197</v>
      </c>
      <c r="BA492" s="98">
        <f>_xll.qlInterestRateIndexFixingDate(Currency&amp;"ibor"&amp;Tenor,BB492,Trigger)</f>
        <v>42940</v>
      </c>
      <c r="BB492" s="98">
        <f>_xll.qlCalendarAdvance(Calendar,BB491,AZ492,"f",,Trigger)</f>
        <v>42942</v>
      </c>
      <c r="BC492" s="98">
        <f>_xll.qlInterestRateIndexMaturity(Currency&amp;"ibor"&amp;Tenor,BB492,Trigger)</f>
        <v>43307</v>
      </c>
      <c r="BD492" s="242" t="e">
        <f>_xll.qlIndexFixing($AD$5,BA492,TRUE,_xll.ohTrigger(Trigger,Trigger12M))</f>
        <v>#NUM!</v>
      </c>
      <c r="BE492" s="242">
        <f>IFERROR(_xll.qlIndexFixing($BF$1,BA492,TRUE,_xll.ohTrigger(Trigger,Trigger12M)),#N/A)</f>
        <v>4.5311398279473721E-3</v>
      </c>
    </row>
    <row r="493" spans="52:57" ht="11.25" customHeight="1" x14ac:dyDescent="0.25">
      <c r="AZ493" s="97" t="s">
        <v>197</v>
      </c>
      <c r="BA493" s="98">
        <f>_xll.qlInterestRateIndexFixingDate(Currency&amp;"ibor"&amp;Tenor,BB493,Trigger)</f>
        <v>42941</v>
      </c>
      <c r="BB493" s="98">
        <f>_xll.qlCalendarAdvance(Calendar,BB492,AZ493,"f",,Trigger)</f>
        <v>42943</v>
      </c>
      <c r="BC493" s="98">
        <f>_xll.qlInterestRateIndexMaturity(Currency&amp;"ibor"&amp;Tenor,BB493,Trigger)</f>
        <v>43308</v>
      </c>
      <c r="BD493" s="242" t="e">
        <f>_xll.qlIndexFixing($AD$5,BA493,TRUE,_xll.ohTrigger(Trigger,Trigger12M))</f>
        <v>#NUM!</v>
      </c>
      <c r="BE493" s="242">
        <f>IFERROR(_xll.qlIndexFixing($BF$1,BA493,TRUE,_xll.ohTrigger(Trigger,Trigger12M)),#N/A)</f>
        <v>4.5396705291382965E-3</v>
      </c>
    </row>
    <row r="494" spans="52:57" ht="11.25" customHeight="1" x14ac:dyDescent="0.25">
      <c r="AZ494" s="97" t="s">
        <v>197</v>
      </c>
      <c r="BA494" s="98">
        <f>_xll.qlInterestRateIndexFixingDate(Currency&amp;"ibor"&amp;Tenor,BB494,Trigger)</f>
        <v>42942</v>
      </c>
      <c r="BB494" s="98">
        <f>_xll.qlCalendarAdvance(Calendar,BB493,AZ494,"f",,Trigger)</f>
        <v>42944</v>
      </c>
      <c r="BC494" s="98">
        <f>_xll.qlInterestRateIndexMaturity(Currency&amp;"ibor"&amp;Tenor,BB494,Trigger)</f>
        <v>43311</v>
      </c>
      <c r="BD494" s="242" t="e">
        <f>_xll.qlIndexFixing($AD$5,BA494,TRUE,_xll.ohTrigger(Trigger,Trigger12M))</f>
        <v>#NUM!</v>
      </c>
      <c r="BE494" s="242">
        <f>IFERROR(_xll.qlIndexFixing($BF$1,BA494,TRUE,_xll.ohTrigger(Trigger,Trigger12M)),#N/A)</f>
        <v>4.5574212507665263E-3</v>
      </c>
    </row>
    <row r="495" spans="52:57" ht="11.25" customHeight="1" x14ac:dyDescent="0.25">
      <c r="AZ495" s="97" t="s">
        <v>197</v>
      </c>
      <c r="BA495" s="98">
        <f>_xll.qlInterestRateIndexFixingDate(Currency&amp;"ibor"&amp;Tenor,BB495,Trigger)</f>
        <v>42943</v>
      </c>
      <c r="BB495" s="98">
        <f>_xll.qlCalendarAdvance(Calendar,BB494,AZ495,"f",,Trigger)</f>
        <v>42947</v>
      </c>
      <c r="BC495" s="98">
        <f>_xll.qlInterestRateIndexMaturity(Currency&amp;"ibor"&amp;Tenor,BB495,Trigger)</f>
        <v>43312</v>
      </c>
      <c r="BD495" s="242" t="e">
        <f>_xll.qlIndexFixing($AD$5,BA495,TRUE,_xll.ohTrigger(Trigger,Trigger12M))</f>
        <v>#NUM!</v>
      </c>
      <c r="BE495" s="242">
        <f>IFERROR(_xll.qlIndexFixing($BF$1,BA495,TRUE,_xll.ohTrigger(Trigger,Trigger12M)),#N/A)</f>
        <v>4.5743650198314953E-3</v>
      </c>
    </row>
    <row r="496" spans="52:57" ht="11.25" customHeight="1" x14ac:dyDescent="0.25">
      <c r="AZ496" s="97" t="s">
        <v>197</v>
      </c>
      <c r="BA496" s="98">
        <f>_xll.qlInterestRateIndexFixingDate(Currency&amp;"ibor"&amp;Tenor,BB496,Trigger)</f>
        <v>42944</v>
      </c>
      <c r="BB496" s="98">
        <f>_xll.qlCalendarAdvance(Calendar,BB495,AZ496,"f",,Trigger)</f>
        <v>42948</v>
      </c>
      <c r="BC496" s="98">
        <f>_xll.qlInterestRateIndexMaturity(Currency&amp;"ibor"&amp;Tenor,BB496,Trigger)</f>
        <v>43313</v>
      </c>
      <c r="BD496" s="242" t="e">
        <f>_xll.qlIndexFixing($AD$5,BA496,TRUE,_xll.ohTrigger(Trigger,Trigger12M))</f>
        <v>#NUM!</v>
      </c>
      <c r="BE496" s="242">
        <f>IFERROR(_xll.qlIndexFixing($BF$1,BA496,TRUE,_xll.ohTrigger(Trigger,Trigger12M)),#N/A)</f>
        <v>4.583175048453304E-3</v>
      </c>
    </row>
    <row r="497" spans="52:57" ht="11.25" customHeight="1" x14ac:dyDescent="0.25">
      <c r="AZ497" s="97" t="s">
        <v>197</v>
      </c>
      <c r="BA497" s="98">
        <f>_xll.qlInterestRateIndexFixingDate(Currency&amp;"ibor"&amp;Tenor,BB497,Trigger)</f>
        <v>42947</v>
      </c>
      <c r="BB497" s="98">
        <f>_xll.qlCalendarAdvance(Calendar,BB496,AZ497,"f",,Trigger)</f>
        <v>42949</v>
      </c>
      <c r="BC497" s="98">
        <f>_xll.qlInterestRateIndexMaturity(Currency&amp;"ibor"&amp;Tenor,BB497,Trigger)</f>
        <v>43314</v>
      </c>
      <c r="BD497" s="242" t="e">
        <f>_xll.qlIndexFixing($AD$5,BA497,TRUE,_xll.ohTrigger(Trigger,Trigger12M))</f>
        <v>#NUM!</v>
      </c>
      <c r="BE497" s="242">
        <f>IFERROR(_xll.qlIndexFixing($BF$1,BA497,TRUE,_xll.ohTrigger(Trigger,Trigger12M)),#N/A)</f>
        <v>4.5920355534526018E-3</v>
      </c>
    </row>
    <row r="498" spans="52:57" ht="11.25" customHeight="1" x14ac:dyDescent="0.25">
      <c r="AZ498" s="97" t="s">
        <v>197</v>
      </c>
      <c r="BA498" s="98">
        <f>_xll.qlInterestRateIndexFixingDate(Currency&amp;"ibor"&amp;Tenor,BB498,Trigger)</f>
        <v>42948</v>
      </c>
      <c r="BB498" s="98">
        <f>_xll.qlCalendarAdvance(Calendar,BB497,AZ498,"f",,Trigger)</f>
        <v>42950</v>
      </c>
      <c r="BC498" s="98">
        <f>_xll.qlInterestRateIndexMaturity(Currency&amp;"ibor"&amp;Tenor,BB498,Trigger)</f>
        <v>43315</v>
      </c>
      <c r="BD498" s="242" t="e">
        <f>_xll.qlIndexFixing($AD$5,BA498,TRUE,_xll.ohTrigger(Trigger,Trigger12M))</f>
        <v>#NUM!</v>
      </c>
      <c r="BE498" s="242">
        <f>IFERROR(_xll.qlIndexFixing($BF$1,BA498,TRUE,_xll.ohTrigger(Trigger,Trigger12M)),#N/A)</f>
        <v>4.60094444078675E-3</v>
      </c>
    </row>
    <row r="499" spans="52:57" ht="11.25" customHeight="1" x14ac:dyDescent="0.25">
      <c r="AZ499" s="97" t="s">
        <v>197</v>
      </c>
      <c r="BA499" s="98">
        <f>_xll.qlInterestRateIndexFixingDate(Currency&amp;"ibor"&amp;Tenor,BB499,Trigger)</f>
        <v>42949</v>
      </c>
      <c r="BB499" s="98">
        <f>_xll.qlCalendarAdvance(Calendar,BB498,AZ499,"f",,Trigger)</f>
        <v>42951</v>
      </c>
      <c r="BC499" s="98">
        <f>_xll.qlInterestRateIndexMaturity(Currency&amp;"ibor"&amp;Tenor,BB499,Trigger)</f>
        <v>43318</v>
      </c>
      <c r="BD499" s="242" t="e">
        <f>_xll.qlIndexFixing($AD$5,BA499,TRUE,_xll.ohTrigger(Trigger,Trigger12M))</f>
        <v>#NUM!</v>
      </c>
      <c r="BE499" s="242">
        <f>IFERROR(_xll.qlIndexFixing($BF$1,BA499,TRUE,_xll.ohTrigger(Trigger,Trigger12M)),#N/A)</f>
        <v>4.6189782289211062E-3</v>
      </c>
    </row>
    <row r="500" spans="52:57" ht="11.25" customHeight="1" x14ac:dyDescent="0.25">
      <c r="AZ500" s="97" t="s">
        <v>197</v>
      </c>
      <c r="BA500" s="98">
        <f>_xll.qlInterestRateIndexFixingDate(Currency&amp;"ibor"&amp;Tenor,BB500,Trigger)</f>
        <v>42950</v>
      </c>
      <c r="BB500" s="98">
        <f>_xll.qlCalendarAdvance(Calendar,BB499,AZ500,"f",,Trigger)</f>
        <v>42954</v>
      </c>
      <c r="BC500" s="98">
        <f>_xll.qlInterestRateIndexMaturity(Currency&amp;"ibor"&amp;Tenor,BB500,Trigger)</f>
        <v>43319</v>
      </c>
      <c r="BD500" s="242" t="e">
        <f>_xll.qlIndexFixing($AD$5,BA500,TRUE,_xll.ohTrigger(Trigger,Trigger12M))</f>
        <v>#NUM!</v>
      </c>
      <c r="BE500" s="242">
        <f>IFERROR(_xll.qlIndexFixing($BF$1,BA500,TRUE,_xll.ohTrigger(Trigger,Trigger12M)),#N/A)</f>
        <v>4.6370214868349715E-3</v>
      </c>
    </row>
    <row r="501" spans="52:57" ht="11.25" customHeight="1" x14ac:dyDescent="0.25">
      <c r="AZ501" s="97" t="s">
        <v>197</v>
      </c>
      <c r="BA501" s="98">
        <f>_xll.qlInterestRateIndexFixingDate(Currency&amp;"ibor"&amp;Tenor,BB501,Trigger)</f>
        <v>42951</v>
      </c>
      <c r="BB501" s="98">
        <f>_xll.qlCalendarAdvance(Calendar,BB500,AZ501,"f",,Trigger)</f>
        <v>42955</v>
      </c>
      <c r="BC501" s="98">
        <f>_xll.qlInterestRateIndexMaturity(Currency&amp;"ibor"&amp;Tenor,BB501,Trigger)</f>
        <v>43320</v>
      </c>
      <c r="BD501" s="242" t="e">
        <f>_xll.qlIndexFixing($AD$5,BA501,TRUE,_xll.ohTrigger(Trigger,Trigger12M))</f>
        <v>#NUM!</v>
      </c>
      <c r="BE501" s="242">
        <f>IFERROR(_xll.qlIndexFixing($BF$1,BA501,TRUE,_xll.ohTrigger(Trigger,Trigger12M)),#N/A)</f>
        <v>4.6461404293936213E-3</v>
      </c>
    </row>
    <row r="502" spans="52:57" ht="11.25" customHeight="1" x14ac:dyDescent="0.25">
      <c r="AZ502" s="97" t="s">
        <v>197</v>
      </c>
      <c r="BA502" s="98">
        <f>_xll.qlInterestRateIndexFixingDate(Currency&amp;"ibor"&amp;Tenor,BB502,Trigger)</f>
        <v>42954</v>
      </c>
      <c r="BB502" s="98">
        <f>_xll.qlCalendarAdvance(Calendar,BB501,AZ502,"f",,Trigger)</f>
        <v>42956</v>
      </c>
      <c r="BC502" s="98">
        <f>_xll.qlInterestRateIndexMaturity(Currency&amp;"ibor"&amp;Tenor,BB502,Trigger)</f>
        <v>43321</v>
      </c>
      <c r="BD502" s="242" t="e">
        <f>_xll.qlIndexFixing($AD$5,BA502,TRUE,_xll.ohTrigger(Trigger,Trigger12M))</f>
        <v>#NUM!</v>
      </c>
      <c r="BE502" s="242">
        <f>IFERROR(_xll.qlIndexFixing($BF$1,BA502,TRUE,_xll.ohTrigger(Trigger,Trigger12M)),#N/A)</f>
        <v>4.6552949225218835E-3</v>
      </c>
    </row>
    <row r="503" spans="52:57" ht="11.25" customHeight="1" x14ac:dyDescent="0.25">
      <c r="AZ503" s="97" t="s">
        <v>197</v>
      </c>
      <c r="BA503" s="98">
        <f>_xll.qlInterestRateIndexFixingDate(Currency&amp;"ibor"&amp;Tenor,BB503,Trigger)</f>
        <v>42955</v>
      </c>
      <c r="BB503" s="98">
        <f>_xll.qlCalendarAdvance(Calendar,BB502,AZ503,"f",,Trigger)</f>
        <v>42957</v>
      </c>
      <c r="BC503" s="98">
        <f>_xll.qlInterestRateIndexMaturity(Currency&amp;"ibor"&amp;Tenor,BB503,Trigger)</f>
        <v>43322</v>
      </c>
      <c r="BD503" s="242" t="e">
        <f>_xll.qlIndexFixing($AD$5,BA503,TRUE,_xll.ohTrigger(Trigger,Trigger12M))</f>
        <v>#NUM!</v>
      </c>
      <c r="BE503" s="242">
        <f>IFERROR(_xll.qlIndexFixing($BF$1,BA503,TRUE,_xll.ohTrigger(Trigger,Trigger12M)),#N/A)</f>
        <v>4.6644827829927871E-3</v>
      </c>
    </row>
    <row r="504" spans="52:57" ht="11.25" customHeight="1" x14ac:dyDescent="0.25">
      <c r="AZ504" s="97" t="s">
        <v>197</v>
      </c>
      <c r="BA504" s="98">
        <f>_xll.qlInterestRateIndexFixingDate(Currency&amp;"ibor"&amp;Tenor,BB504,Trigger)</f>
        <v>42956</v>
      </c>
      <c r="BB504" s="98">
        <f>_xll.qlCalendarAdvance(Calendar,BB503,AZ504,"f",,Trigger)</f>
        <v>42958</v>
      </c>
      <c r="BC504" s="98">
        <f>_xll.qlInterestRateIndexMaturity(Currency&amp;"ibor"&amp;Tenor,BB504,Trigger)</f>
        <v>43325</v>
      </c>
      <c r="BD504" s="242" t="e">
        <f>_xll.qlIndexFixing($AD$5,BA504,TRUE,_xll.ohTrigger(Trigger,Trigger12M))</f>
        <v>#NUM!</v>
      </c>
      <c r="BE504" s="242">
        <f>IFERROR(_xll.qlIndexFixing($BF$1,BA504,TRUE,_xll.ohTrigger(Trigger,Trigger12M)),#N/A)</f>
        <v>4.6826758837503002E-3</v>
      </c>
    </row>
    <row r="505" spans="52:57" ht="11.25" customHeight="1" x14ac:dyDescent="0.25">
      <c r="AZ505" s="97" t="s">
        <v>197</v>
      </c>
      <c r="BA505" s="98">
        <f>_xll.qlInterestRateIndexFixingDate(Currency&amp;"ibor"&amp;Tenor,BB505,Trigger)</f>
        <v>42957</v>
      </c>
      <c r="BB505" s="98">
        <f>_xll.qlCalendarAdvance(Calendar,BB504,AZ505,"f",,Trigger)</f>
        <v>42961</v>
      </c>
      <c r="BC505" s="98">
        <f>_xll.qlInterestRateIndexMaturity(Currency&amp;"ibor"&amp;Tenor,BB505,Trigger)</f>
        <v>43326</v>
      </c>
      <c r="BD505" s="242" t="e">
        <f>_xll.qlIndexFixing($AD$5,BA505,TRUE,_xll.ohTrigger(Trigger,Trigger12M))</f>
        <v>#NUM!</v>
      </c>
      <c r="BE505" s="242">
        <f>IFERROR(_xll.qlIndexFixing($BF$1,BA505,TRUE,_xll.ohTrigger(Trigger,Trigger12M)),#N/A)</f>
        <v>4.7015237876199406E-3</v>
      </c>
    </row>
    <row r="506" spans="52:57" ht="11.25" customHeight="1" x14ac:dyDescent="0.25">
      <c r="AZ506" s="97" t="s">
        <v>197</v>
      </c>
      <c r="BA506" s="98">
        <f>_xll.qlInterestRateIndexFixingDate(Currency&amp;"ibor"&amp;Tenor,BB506,Trigger)</f>
        <v>42958</v>
      </c>
      <c r="BB506" s="98">
        <f>_xll.qlCalendarAdvance(Calendar,BB505,AZ506,"f",,Trigger)</f>
        <v>42962</v>
      </c>
      <c r="BC506" s="98">
        <f>_xll.qlInterestRateIndexMaturity(Currency&amp;"ibor"&amp;Tenor,BB506,Trigger)</f>
        <v>43327</v>
      </c>
      <c r="BD506" s="242" t="e">
        <f>_xll.qlIndexFixing($AD$5,BA506,TRUE,_xll.ohTrigger(Trigger,Trigger12M))</f>
        <v>#NUM!</v>
      </c>
      <c r="BE506" s="242">
        <f>IFERROR(_xll.qlIndexFixing($BF$1,BA506,TRUE,_xll.ohTrigger(Trigger,Trigger12M)),#N/A)</f>
        <v>4.7108452902360851E-3</v>
      </c>
    </row>
    <row r="507" spans="52:57" ht="11.25" customHeight="1" x14ac:dyDescent="0.25">
      <c r="AZ507" s="97" t="s">
        <v>197</v>
      </c>
      <c r="BA507" s="98">
        <f>_xll.qlInterestRateIndexFixingDate(Currency&amp;"ibor"&amp;Tenor,BB507,Trigger)</f>
        <v>42961</v>
      </c>
      <c r="BB507" s="98">
        <f>_xll.qlCalendarAdvance(Calendar,BB506,AZ507,"f",,Trigger)</f>
        <v>42963</v>
      </c>
      <c r="BC507" s="98">
        <f>_xll.qlInterestRateIndexMaturity(Currency&amp;"ibor"&amp;Tenor,BB507,Trigger)</f>
        <v>43328</v>
      </c>
      <c r="BD507" s="242" t="e">
        <f>_xll.qlIndexFixing($AD$5,BA507,TRUE,_xll.ohTrigger(Trigger,Trigger12M))</f>
        <v>#NUM!</v>
      </c>
      <c r="BE507" s="242">
        <f>IFERROR(_xll.qlIndexFixing($BF$1,BA507,TRUE,_xll.ohTrigger(Trigger,Trigger12M)),#N/A)</f>
        <v>4.7201867931166881E-3</v>
      </c>
    </row>
    <row r="508" spans="52:57" ht="11.25" customHeight="1" x14ac:dyDescent="0.25">
      <c r="AZ508" s="97" t="s">
        <v>197</v>
      </c>
      <c r="BA508" s="98">
        <f>_xll.qlInterestRateIndexFixingDate(Currency&amp;"ibor"&amp;Tenor,BB508,Trigger)</f>
        <v>42962</v>
      </c>
      <c r="BB508" s="98">
        <f>_xll.qlCalendarAdvance(Calendar,BB507,AZ508,"f",,Trigger)</f>
        <v>42964</v>
      </c>
      <c r="BC508" s="98">
        <f>_xll.qlInterestRateIndexMaturity(Currency&amp;"ibor"&amp;Tenor,BB508,Trigger)</f>
        <v>43329</v>
      </c>
      <c r="BD508" s="242" t="e">
        <f>_xll.qlIndexFixing($AD$5,BA508,TRUE,_xll.ohTrigger(Trigger,Trigger12M))</f>
        <v>#NUM!</v>
      </c>
      <c r="BE508" s="242">
        <f>IFERROR(_xll.qlIndexFixing($BF$1,BA508,TRUE,_xll.ohTrigger(Trigger,Trigger12M)),#N/A)</f>
        <v>4.7295460237847487E-3</v>
      </c>
    </row>
    <row r="509" spans="52:57" ht="11.25" customHeight="1" x14ac:dyDescent="0.25">
      <c r="AZ509" s="97" t="s">
        <v>197</v>
      </c>
      <c r="BA509" s="98">
        <f>_xll.qlInterestRateIndexFixingDate(Currency&amp;"ibor"&amp;Tenor,BB509,Trigger)</f>
        <v>42963</v>
      </c>
      <c r="BB509" s="98">
        <f>_xll.qlCalendarAdvance(Calendar,BB508,AZ509,"f",,Trigger)</f>
        <v>42965</v>
      </c>
      <c r="BC509" s="98">
        <f>_xll.qlInterestRateIndexMaturity(Currency&amp;"ibor"&amp;Tenor,BB509,Trigger)</f>
        <v>43332</v>
      </c>
      <c r="BD509" s="242" t="e">
        <f>_xll.qlIndexFixing($AD$5,BA509,TRUE,_xll.ohTrigger(Trigger,Trigger12M))</f>
        <v>#NUM!</v>
      </c>
      <c r="BE509" s="242">
        <f>IFERROR(_xll.qlIndexFixing($BF$1,BA509,TRUE,_xll.ohTrigger(Trigger,Trigger12M)),#N/A)</f>
        <v>4.7477735333881863E-3</v>
      </c>
    </row>
    <row r="510" spans="52:57" ht="11.25" customHeight="1" x14ac:dyDescent="0.25">
      <c r="AZ510" s="97" t="s">
        <v>197</v>
      </c>
      <c r="BA510" s="98">
        <f>_xll.qlInterestRateIndexFixingDate(Currency&amp;"ibor"&amp;Tenor,BB510,Trigger)</f>
        <v>42964</v>
      </c>
      <c r="BB510" s="98">
        <f>_xll.qlCalendarAdvance(Calendar,BB509,AZ510,"f",,Trigger)</f>
        <v>42968</v>
      </c>
      <c r="BC510" s="98">
        <f>_xll.qlInterestRateIndexMaturity(Currency&amp;"ibor"&amp;Tenor,BB510,Trigger)</f>
        <v>43333</v>
      </c>
      <c r="BD510" s="242" t="e">
        <f>_xll.qlIndexFixing($AD$5,BA510,TRUE,_xll.ohTrigger(Trigger,Trigger12M))</f>
        <v>#NUM!</v>
      </c>
      <c r="BE510" s="242">
        <f>IFERROR(_xll.qlIndexFixing($BF$1,BA510,TRUE,_xll.ohTrigger(Trigger,Trigger12M)),#N/A)</f>
        <v>4.7671143283611397E-3</v>
      </c>
    </row>
    <row r="511" spans="52:57" ht="11.25" customHeight="1" x14ac:dyDescent="0.25">
      <c r="AZ511" s="97" t="s">
        <v>197</v>
      </c>
      <c r="BA511" s="98">
        <f>_xll.qlInterestRateIndexFixingDate(Currency&amp;"ibor"&amp;Tenor,BB511,Trigger)</f>
        <v>42965</v>
      </c>
      <c r="BB511" s="98">
        <f>_xll.qlCalendarAdvance(Calendar,BB510,AZ511,"f",,Trigger)</f>
        <v>42969</v>
      </c>
      <c r="BC511" s="98">
        <f>_xll.qlInterestRateIndexMaturity(Currency&amp;"ibor"&amp;Tenor,BB511,Trigger)</f>
        <v>43334</v>
      </c>
      <c r="BD511" s="242" t="e">
        <f>_xll.qlIndexFixing($AD$5,BA511,TRUE,_xll.ohTrigger(Trigger,Trigger12M))</f>
        <v>#NUM!</v>
      </c>
      <c r="BE511" s="242">
        <f>IFERROR(_xll.qlIndexFixing($BF$1,BA511,TRUE,_xll.ohTrigger(Trigger,Trigger12M)),#N/A)</f>
        <v>4.7765276643683676E-3</v>
      </c>
    </row>
    <row r="512" spans="52:57" ht="11.25" customHeight="1" x14ac:dyDescent="0.25">
      <c r="AZ512" s="97" t="s">
        <v>197</v>
      </c>
      <c r="BA512" s="98">
        <f>_xll.qlInterestRateIndexFixingDate(Currency&amp;"ibor"&amp;Tenor,BB512,Trigger)</f>
        <v>42968</v>
      </c>
      <c r="BB512" s="98">
        <f>_xll.qlCalendarAdvance(Calendar,BB511,AZ512,"f",,Trigger)</f>
        <v>42970</v>
      </c>
      <c r="BC512" s="98">
        <f>_xll.qlInterestRateIndexMaturity(Currency&amp;"ibor"&amp;Tenor,BB512,Trigger)</f>
        <v>43335</v>
      </c>
      <c r="BD512" s="242" t="e">
        <f>_xll.qlIndexFixing($AD$5,BA512,TRUE,_xll.ohTrigger(Trigger,Trigger12M))</f>
        <v>#NUM!</v>
      </c>
      <c r="BE512" s="242">
        <f>IFERROR(_xll.qlIndexFixing($BF$1,BA512,TRUE,_xll.ohTrigger(Trigger,Trigger12M)),#N/A)</f>
        <v>4.7859448254230531E-3</v>
      </c>
    </row>
    <row r="513" spans="52:57" ht="11.25" customHeight="1" x14ac:dyDescent="0.25">
      <c r="AZ513" s="99" t="s">
        <v>83</v>
      </c>
      <c r="BA513" s="98">
        <f>_xll.qlInterestRateIndexFixingDate(Currency&amp;"ibor"&amp;Tenor,BB513,Trigger)</f>
        <v>42975</v>
      </c>
      <c r="BB513" s="98">
        <f>_xll.qlCalendarAdvance(Calendar,BB512,AZ513,"f",,Trigger)</f>
        <v>42977</v>
      </c>
      <c r="BC513" s="98">
        <f>_xll.qlInterestRateIndexMaturity(Currency&amp;"ibor"&amp;Tenor,BB513,Trigger)</f>
        <v>43342</v>
      </c>
      <c r="BD513" s="242" t="e">
        <f>_xll.qlIndexFixing($AD$5,BA513,TRUE,_xll.ohTrigger(Trigger,Trigger12M))</f>
        <v>#NUM!</v>
      </c>
      <c r="BE513" s="242">
        <f>IFERROR(_xll.qlIndexFixing($BF$1,BA513,TRUE,_xll.ohTrigger(Trigger,Trigger12M)),#N/A)</f>
        <v>4.8517725910720245E-3</v>
      </c>
    </row>
    <row r="514" spans="52:57" ht="11.25" customHeight="1" x14ac:dyDescent="0.25">
      <c r="AZ514" s="99" t="s">
        <v>83</v>
      </c>
      <c r="BA514" s="98">
        <f>_xll.qlInterestRateIndexFixingDate(Currency&amp;"ibor"&amp;Tenor,BB514,Trigger)</f>
        <v>42982</v>
      </c>
      <c r="BB514" s="98">
        <f>_xll.qlCalendarAdvance(Calendar,BB513,AZ514,"f",,Trigger)</f>
        <v>42984</v>
      </c>
      <c r="BC514" s="98">
        <f>_xll.qlInterestRateIndexMaturity(Currency&amp;"ibor"&amp;Tenor,BB514,Trigger)</f>
        <v>43349</v>
      </c>
      <c r="BD514" s="242" t="e">
        <f>_xll.qlIndexFixing($AD$5,BA514,TRUE,_xll.ohTrigger(Trigger,Trigger12M))</f>
        <v>#NUM!</v>
      </c>
      <c r="BE514" s="242">
        <f>IFERROR(_xll.qlIndexFixing($BF$1,BA514,TRUE,_xll.ohTrigger(Trigger,Trigger12M)),#N/A)</f>
        <v>4.9170544311600206E-3</v>
      </c>
    </row>
    <row r="515" spans="52:57" ht="11.25" customHeight="1" x14ac:dyDescent="0.25">
      <c r="AZ515" s="99" t="s">
        <v>83</v>
      </c>
      <c r="BA515" s="98">
        <f>_xll.qlInterestRateIndexFixingDate(Currency&amp;"ibor"&amp;Tenor,BB515,Trigger)</f>
        <v>42989</v>
      </c>
      <c r="BB515" s="98">
        <f>_xll.qlCalendarAdvance(Calendar,BB514,AZ515,"f",,Trigger)</f>
        <v>42991</v>
      </c>
      <c r="BC515" s="98">
        <f>_xll.qlInterestRateIndexMaturity(Currency&amp;"ibor"&amp;Tenor,BB515,Trigger)</f>
        <v>43356</v>
      </c>
      <c r="BD515" s="242" t="e">
        <f>_xll.qlIndexFixing($AD$5,BA515,TRUE,_xll.ohTrigger(Trigger,Trigger12M))</f>
        <v>#NUM!</v>
      </c>
      <c r="BE515" s="242">
        <f>IFERROR(_xll.qlIndexFixing($BF$1,BA515,TRUE,_xll.ohTrigger(Trigger,Trigger12M)),#N/A)</f>
        <v>4.9817006201960017E-3</v>
      </c>
    </row>
    <row r="516" spans="52:57" ht="11.25" customHeight="1" x14ac:dyDescent="0.25">
      <c r="AZ516" s="99" t="s">
        <v>83</v>
      </c>
      <c r="BA516" s="98">
        <f>_xll.qlInterestRateIndexFixingDate(Currency&amp;"ibor"&amp;Tenor,BB516,Trigger)</f>
        <v>42996</v>
      </c>
      <c r="BB516" s="98">
        <f>_xll.qlCalendarAdvance(Calendar,BB515,AZ516,"f",,Trigger)</f>
        <v>42998</v>
      </c>
      <c r="BC516" s="98">
        <f>_xll.qlInterestRateIndexMaturity(Currency&amp;"ibor"&amp;Tenor,BB516,Trigger)</f>
        <v>43363</v>
      </c>
      <c r="BD516" s="242" t="e">
        <f>_xll.qlIndexFixing($AD$5,BA516,TRUE,_xll.ohTrigger(Trigger,Trigger12M))</f>
        <v>#NUM!</v>
      </c>
      <c r="BE516" s="242">
        <f>IFERROR(_xll.qlIndexFixing($BF$1,BA516,TRUE,_xll.ohTrigger(Trigger,Trigger12M)),#N/A)</f>
        <v>5.0457074700936402E-3</v>
      </c>
    </row>
    <row r="517" spans="52:57" ht="11.25" customHeight="1" x14ac:dyDescent="0.25">
      <c r="AZ517" s="99" t="s">
        <v>83</v>
      </c>
      <c r="BA517" s="98">
        <f>_xll.qlInterestRateIndexFixingDate(Currency&amp;"ibor"&amp;Tenor,BB517,Trigger)</f>
        <v>43003</v>
      </c>
      <c r="BB517" s="98">
        <f>_xll.qlCalendarAdvance(Calendar,BB516,AZ517,"f",,Trigger)</f>
        <v>43005</v>
      </c>
      <c r="BC517" s="98">
        <f>_xll.qlInterestRateIndexMaturity(Currency&amp;"ibor"&amp;Tenor,BB517,Trigger)</f>
        <v>43370</v>
      </c>
      <c r="BD517" s="242" t="e">
        <f>_xll.qlIndexFixing($AD$5,BA517,TRUE,_xll.ohTrigger(Trigger,Trigger12M))</f>
        <v>#NUM!</v>
      </c>
      <c r="BE517" s="242">
        <f>IFERROR(_xll.qlIndexFixing($BF$1,BA517,TRUE,_xll.ohTrigger(Trigger,Trigger12M)),#N/A)</f>
        <v>5.1090722585549328E-3</v>
      </c>
    </row>
    <row r="518" spans="52:57" ht="11.25" customHeight="1" x14ac:dyDescent="0.25">
      <c r="AZ518" s="99" t="s">
        <v>83</v>
      </c>
      <c r="BA518" s="98">
        <f>_xll.qlInterestRateIndexFixingDate(Currency&amp;"ibor"&amp;Tenor,BB518,Trigger)</f>
        <v>43010</v>
      </c>
      <c r="BB518" s="98">
        <f>_xll.qlCalendarAdvance(Calendar,BB517,AZ518,"f",,Trigger)</f>
        <v>43012</v>
      </c>
      <c r="BC518" s="98">
        <f>_xll.qlInterestRateIndexMaturity(Currency&amp;"ibor"&amp;Tenor,BB518,Trigger)</f>
        <v>43377</v>
      </c>
      <c r="BD518" s="242" t="e">
        <f>_xll.qlIndexFixing($AD$5,BA518,TRUE,_xll.ohTrigger(Trigger,Trigger12M))</f>
        <v>#NUM!</v>
      </c>
      <c r="BE518" s="242">
        <f>IFERROR(_xll.qlIndexFixing($BF$1,BA518,TRUE,_xll.ohTrigger(Trigger,Trigger12M)),#N/A)</f>
        <v>5.171793229400457E-3</v>
      </c>
    </row>
    <row r="519" spans="52:57" ht="11.25" customHeight="1" x14ac:dyDescent="0.25">
      <c r="AZ519" s="99" t="s">
        <v>83</v>
      </c>
      <c r="BA519" s="98">
        <f>_xll.qlInterestRateIndexFixingDate(Currency&amp;"ibor"&amp;Tenor,BB519,Trigger)</f>
        <v>43017</v>
      </c>
      <c r="BB519" s="98">
        <f>_xll.qlCalendarAdvance(Calendar,BB518,AZ519,"f",,Trigger)</f>
        <v>43019</v>
      </c>
      <c r="BC519" s="98">
        <f>_xll.qlInterestRateIndexMaturity(Currency&amp;"ibor"&amp;Tenor,BB519,Trigger)</f>
        <v>43384</v>
      </c>
      <c r="BD519" s="242" t="e">
        <f>_xll.qlIndexFixing($AD$5,BA519,TRUE,_xll.ohTrigger(Trigger,Trigger12M))</f>
        <v>#NUM!</v>
      </c>
      <c r="BE519" s="242">
        <f>IFERROR(_xll.qlIndexFixing($BF$1,BA519,TRUE,_xll.ohTrigger(Trigger,Trigger12M)),#N/A)</f>
        <v>5.2338695928869292E-3</v>
      </c>
    </row>
    <row r="520" spans="52:57" ht="11.25" customHeight="1" x14ac:dyDescent="0.25">
      <c r="AZ520" s="99" t="s">
        <v>83</v>
      </c>
      <c r="BA520" s="98">
        <f>_xll.qlInterestRateIndexFixingDate(Currency&amp;"ibor"&amp;Tenor,BB520,Trigger)</f>
        <v>43024</v>
      </c>
      <c r="BB520" s="98">
        <f>_xll.qlCalendarAdvance(Calendar,BB519,AZ520,"f",,Trigger)</f>
        <v>43026</v>
      </c>
      <c r="BC520" s="98">
        <f>_xll.qlInterestRateIndexMaturity(Currency&amp;"ibor"&amp;Tenor,BB520,Trigger)</f>
        <v>43391</v>
      </c>
      <c r="BD520" s="242" t="e">
        <f>_xll.qlIndexFixing($AD$5,BA520,TRUE,_xll.ohTrigger(Trigger,Trigger12M))</f>
        <v>#NUM!</v>
      </c>
      <c r="BE520" s="242">
        <f>IFERROR(_xll.qlIndexFixing($BF$1,BA520,TRUE,_xll.ohTrigger(Trigger,Trigger12M)),#N/A)</f>
        <v>5.2953015260194993E-3</v>
      </c>
    </row>
    <row r="521" spans="52:57" ht="11.25" customHeight="1" x14ac:dyDescent="0.25">
      <c r="AZ521" s="99" t="s">
        <v>83</v>
      </c>
      <c r="BA521" s="98">
        <f>_xll.qlInterestRateIndexFixingDate(Currency&amp;"ibor"&amp;Tenor,BB521,Trigger)</f>
        <v>43031</v>
      </c>
      <c r="BB521" s="98">
        <f>_xll.qlCalendarAdvance(Calendar,BB520,AZ521,"f",,Trigger)</f>
        <v>43033</v>
      </c>
      <c r="BC521" s="98">
        <f>_xll.qlInterestRateIndexMaturity(Currency&amp;"ibor"&amp;Tenor,BB521,Trigger)</f>
        <v>43398</v>
      </c>
      <c r="BD521" s="242" t="e">
        <f>_xll.qlIndexFixing($AD$5,BA521,TRUE,_xll.ohTrigger(Trigger,Trigger12M))</f>
        <v>#NUM!</v>
      </c>
      <c r="BE521" s="242">
        <f>IFERROR(_xll.qlIndexFixing($BF$1,BA521,TRUE,_xll.ohTrigger(Trigger,Trigger12M)),#N/A)</f>
        <v>5.3560901728511301E-3</v>
      </c>
    </row>
    <row r="522" spans="52:57" ht="11.25" customHeight="1" x14ac:dyDescent="0.25">
      <c r="AZ522" s="99" t="s">
        <v>83</v>
      </c>
      <c r="BA522" s="98">
        <f>_xll.qlInterestRateIndexFixingDate(Currency&amp;"ibor"&amp;Tenor,BB522,Trigger)</f>
        <v>43038</v>
      </c>
      <c r="BB522" s="98">
        <f>_xll.qlCalendarAdvance(Calendar,BB521,AZ522,"f",,Trigger)</f>
        <v>43040</v>
      </c>
      <c r="BC522" s="98">
        <f>_xll.qlInterestRateIndexMaturity(Currency&amp;"ibor"&amp;Tenor,BB522,Trigger)</f>
        <v>43405</v>
      </c>
      <c r="BD522" s="242" t="e">
        <f>_xll.qlIndexFixing($AD$5,BA522,TRUE,_xll.ohTrigger(Trigger,Trigger12M))</f>
        <v>#NUM!</v>
      </c>
      <c r="BE522" s="242">
        <f>IFERROR(_xll.qlIndexFixing($BF$1,BA522,TRUE,_xll.ohTrigger(Trigger,Trigger12M)),#N/A)</f>
        <v>5.4162376447745254E-3</v>
      </c>
    </row>
    <row r="523" spans="52:57" ht="11.25" customHeight="1" x14ac:dyDescent="0.25">
      <c r="AZ523" s="99" t="s">
        <v>83</v>
      </c>
      <c r="BA523" s="98">
        <f>_xll.qlInterestRateIndexFixingDate(Currency&amp;"ibor"&amp;Tenor,BB523,Trigger)</f>
        <v>43045</v>
      </c>
      <c r="BB523" s="98">
        <f>_xll.qlCalendarAdvance(Calendar,BB522,AZ523,"f",,Trigger)</f>
        <v>43047</v>
      </c>
      <c r="BC523" s="98">
        <f>_xll.qlInterestRateIndexMaturity(Currency&amp;"ibor"&amp;Tenor,BB523,Trigger)</f>
        <v>43412</v>
      </c>
      <c r="BD523" s="242" t="e">
        <f>_xll.qlIndexFixing($AD$5,BA523,TRUE,_xll.ohTrigger(Trigger,Trigger12M))</f>
        <v>#NUM!</v>
      </c>
      <c r="BE523" s="242">
        <f>IFERROR(_xll.qlIndexFixing($BF$1,BA523,TRUE,_xll.ohTrigger(Trigger,Trigger12M)),#N/A)</f>
        <v>5.4757470208033317E-3</v>
      </c>
    </row>
    <row r="524" spans="52:57" ht="11.25" customHeight="1" x14ac:dyDescent="0.25">
      <c r="AZ524" s="99" t="s">
        <v>83</v>
      </c>
      <c r="BA524" s="98">
        <f>_xll.qlInterestRateIndexFixingDate(Currency&amp;"ibor"&amp;Tenor,BB524,Trigger)</f>
        <v>43052</v>
      </c>
      <c r="BB524" s="98">
        <f>_xll.qlCalendarAdvance(Calendar,BB523,AZ524,"f",,Trigger)</f>
        <v>43054</v>
      </c>
      <c r="BC524" s="98">
        <f>_xll.qlInterestRateIndexMaturity(Currency&amp;"ibor"&amp;Tenor,BB524,Trigger)</f>
        <v>43419</v>
      </c>
      <c r="BD524" s="242" t="e">
        <f>_xll.qlIndexFixing($AD$5,BA524,TRUE,_xll.ohTrigger(Trigger,Trigger12M))</f>
        <v>#NUM!</v>
      </c>
      <c r="BE524" s="242">
        <f>IFERROR(_xll.qlIndexFixing($BF$1,BA524,TRUE,_xll.ohTrigger(Trigger,Trigger12M)),#N/A)</f>
        <v>5.5346223478454542E-3</v>
      </c>
    </row>
    <row r="525" spans="52:57" ht="11.25" customHeight="1" x14ac:dyDescent="0.25">
      <c r="AZ525" s="99" t="s">
        <v>83</v>
      </c>
      <c r="BA525" s="98">
        <f>_xll.qlInterestRateIndexFixingDate(Currency&amp;"ibor"&amp;Tenor,BB525,Trigger)</f>
        <v>43059</v>
      </c>
      <c r="BB525" s="98">
        <f>_xll.qlCalendarAdvance(Calendar,BB524,AZ525,"f",,Trigger)</f>
        <v>43061</v>
      </c>
      <c r="BC525" s="98">
        <f>_xll.qlInterestRateIndexMaturity(Currency&amp;"ibor"&amp;Tenor,BB525,Trigger)</f>
        <v>43426</v>
      </c>
      <c r="BD525" s="242" t="e">
        <f>_xll.qlIndexFixing($AD$5,BA525,TRUE,_xll.ohTrigger(Trigger,Trigger12M))</f>
        <v>#NUM!</v>
      </c>
      <c r="BE525" s="242">
        <f>IFERROR(_xll.qlIndexFixing($BF$1,BA525,TRUE,_xll.ohTrigger(Trigger,Trigger12M)),#N/A)</f>
        <v>5.5928686409665159E-3</v>
      </c>
    </row>
    <row r="526" spans="52:57" ht="11.25" customHeight="1" x14ac:dyDescent="0.25">
      <c r="AZ526" s="99" t="s">
        <v>83</v>
      </c>
      <c r="BA526" s="98">
        <f>_xll.qlInterestRateIndexFixingDate(Currency&amp;"ibor"&amp;Tenor,BB526,Trigger)</f>
        <v>43066</v>
      </c>
      <c r="BB526" s="98">
        <f>_xll.qlCalendarAdvance(Calendar,BB525,AZ526,"f",,Trigger)</f>
        <v>43068</v>
      </c>
      <c r="BC526" s="98">
        <f>_xll.qlInterestRateIndexMaturity(Currency&amp;"ibor"&amp;Tenor,BB526,Trigger)</f>
        <v>43433</v>
      </c>
      <c r="BD526" s="242" t="e">
        <f>_xll.qlIndexFixing($AD$5,BA526,TRUE,_xll.ohTrigger(Trigger,Trigger12M))</f>
        <v>#NUM!</v>
      </c>
      <c r="BE526" s="242">
        <f>IFERROR(_xll.qlIndexFixing($BF$1,BA526,TRUE,_xll.ohTrigger(Trigger,Trigger12M)),#N/A)</f>
        <v>5.6504918836441202E-3</v>
      </c>
    </row>
    <row r="527" spans="52:57" ht="11.25" customHeight="1" x14ac:dyDescent="0.25">
      <c r="AZ527" s="99" t="s">
        <v>83</v>
      </c>
      <c r="BA527" s="98">
        <f>_xll.qlInterestRateIndexFixingDate(Currency&amp;"ibor"&amp;Tenor,BB527,Trigger)</f>
        <v>43073</v>
      </c>
      <c r="BB527" s="98">
        <f>_xll.qlCalendarAdvance(Calendar,BB526,AZ527,"f",,Trigger)</f>
        <v>43075</v>
      </c>
      <c r="BC527" s="98">
        <f>_xll.qlInterestRateIndexMaturity(Currency&amp;"ibor"&amp;Tenor,BB527,Trigger)</f>
        <v>43440</v>
      </c>
      <c r="BD527" s="242" t="e">
        <f>_xll.qlIndexFixing($AD$5,BA527,TRUE,_xll.ohTrigger(Trigger,Trigger12M))</f>
        <v>#NUM!</v>
      </c>
      <c r="BE527" s="242">
        <f>IFERROR(_xll.qlIndexFixing($BF$1,BA527,TRUE,_xll.ohTrigger(Trigger,Trigger12M)),#N/A)</f>
        <v>5.7074990280129171E-3</v>
      </c>
    </row>
    <row r="528" spans="52:57" ht="11.25" customHeight="1" x14ac:dyDescent="0.25">
      <c r="AZ528" s="99" t="s">
        <v>83</v>
      </c>
      <c r="BA528" s="98">
        <f>_xll.qlInterestRateIndexFixingDate(Currency&amp;"ibor"&amp;Tenor,BB528,Trigger)</f>
        <v>43080</v>
      </c>
      <c r="BB528" s="98">
        <f>_xll.qlCalendarAdvance(Calendar,BB527,AZ528,"f",,Trigger)</f>
        <v>43082</v>
      </c>
      <c r="BC528" s="98">
        <f>_xll.qlInterestRateIndexMaturity(Currency&amp;"ibor"&amp;Tenor,BB528,Trigger)</f>
        <v>43447</v>
      </c>
      <c r="BD528" s="242" t="e">
        <f>_xll.qlIndexFixing($AD$5,BA528,TRUE,_xll.ohTrigger(Trigger,Trigger12M))</f>
        <v>#NUM!</v>
      </c>
      <c r="BE528" s="242">
        <f>IFERROR(_xll.qlIndexFixing($BF$1,BA528,TRUE,_xll.ohTrigger(Trigger,Trigger12M)),#N/A)</f>
        <v>5.7638979951024358E-3</v>
      </c>
    </row>
    <row r="529" spans="52:57" ht="11.25" customHeight="1" x14ac:dyDescent="0.25">
      <c r="AZ529" s="99" t="s">
        <v>83</v>
      </c>
      <c r="BA529" s="98">
        <f>_xll.qlInterestRateIndexFixingDate(Currency&amp;"ibor"&amp;Tenor,BB529,Trigger)</f>
        <v>43087</v>
      </c>
      <c r="BB529" s="98">
        <f>_xll.qlCalendarAdvance(Calendar,BB528,AZ529,"f",,Trigger)</f>
        <v>43089</v>
      </c>
      <c r="BC529" s="98">
        <f>_xll.qlInterestRateIndexMaturity(Currency&amp;"ibor"&amp;Tenor,BB529,Trigger)</f>
        <v>43454</v>
      </c>
      <c r="BD529" s="242" t="e">
        <f>_xll.qlIndexFixing($AD$5,BA529,TRUE,_xll.ohTrigger(Trigger,Trigger12M))</f>
        <v>#NUM!</v>
      </c>
      <c r="BE529" s="242">
        <f>IFERROR(_xll.qlIndexFixing($BF$1,BA529,TRUE,_xll.ohTrigger(Trigger,Trigger12M)),#N/A)</f>
        <v>5.8196976750641959E-3</v>
      </c>
    </row>
    <row r="530" spans="52:57" ht="11.25" customHeight="1" x14ac:dyDescent="0.25">
      <c r="AZ530" s="99" t="s">
        <v>83</v>
      </c>
      <c r="BA530" s="98">
        <f>_xll.qlInterestRateIndexFixingDate(Currency&amp;"ibor"&amp;Tenor,BB530,Trigger)</f>
        <v>43090</v>
      </c>
      <c r="BB530" s="98">
        <f>_xll.qlCalendarAdvance(Calendar,BB529,AZ530,"f",,Trigger)</f>
        <v>43096</v>
      </c>
      <c r="BC530" s="98">
        <f>_xll.qlInterestRateIndexMaturity(Currency&amp;"ibor"&amp;Tenor,BB530,Trigger)</f>
        <v>43461</v>
      </c>
      <c r="BD530" s="242" t="e">
        <f>_xll.qlIndexFixing($AD$5,BA530,TRUE,_xll.ohTrigger(Trigger,Trigger12M))</f>
        <v>#NUM!</v>
      </c>
      <c r="BE530" s="242">
        <f>IFERROR(_xll.qlIndexFixing($BF$1,BA530,TRUE,_xll.ohTrigger(Trigger,Trigger12M)),#N/A)</f>
        <v>5.8749079273935556E-3</v>
      </c>
    </row>
    <row r="531" spans="52:57" ht="11.25" customHeight="1" x14ac:dyDescent="0.25">
      <c r="AZ531" s="99" t="s">
        <v>83</v>
      </c>
      <c r="BA531" s="98">
        <f>_xll.qlInterestRateIndexFixingDate(Currency&amp;"ibor"&amp;Tenor,BB531,Trigger)</f>
        <v>43098</v>
      </c>
      <c r="BB531" s="98">
        <f>_xll.qlCalendarAdvance(Calendar,BB530,AZ531,"f",,Trigger)</f>
        <v>43103</v>
      </c>
      <c r="BC531" s="98">
        <f>_xll.qlInterestRateIndexMaturity(Currency&amp;"ibor"&amp;Tenor,BB531,Trigger)</f>
        <v>43468</v>
      </c>
      <c r="BD531" s="242" t="e">
        <f>_xll.qlIndexFixing($AD$5,BA531,TRUE,_xll.ohTrigger(Trigger,Trigger12M))</f>
        <v>#NUM!</v>
      </c>
      <c r="BE531" s="242">
        <f>IFERROR(_xll.qlIndexFixing($BF$1,BA531,TRUE,_xll.ohTrigger(Trigger,Trigger12M)),#N/A)</f>
        <v>5.9295395811403903E-3</v>
      </c>
    </row>
    <row r="532" spans="52:57" ht="11.25" customHeight="1" x14ac:dyDescent="0.25">
      <c r="AZ532" s="99" t="s">
        <v>83</v>
      </c>
      <c r="BA532" s="98">
        <f>_xll.qlInterestRateIndexFixingDate(Currency&amp;"ibor"&amp;Tenor,BB532,Trigger)</f>
        <v>43108</v>
      </c>
      <c r="BB532" s="98">
        <f>_xll.qlCalendarAdvance(Calendar,BB531,AZ532,"f",,Trigger)</f>
        <v>43110</v>
      </c>
      <c r="BC532" s="98">
        <f>_xll.qlInterestRateIndexMaturity(Currency&amp;"ibor"&amp;Tenor,BB532,Trigger)</f>
        <v>43475</v>
      </c>
      <c r="BD532" s="242" t="e">
        <f>_xll.qlIndexFixing($AD$5,BA532,TRUE,_xll.ohTrigger(Trigger,Trigger12M))</f>
        <v>#NUM!</v>
      </c>
      <c r="BE532" s="242">
        <f>IFERROR(_xll.qlIndexFixing($BF$1,BA532,TRUE,_xll.ohTrigger(Trigger,Trigger12M)),#N/A)</f>
        <v>5.9836044351158323E-3</v>
      </c>
    </row>
    <row r="533" spans="52:57" ht="11.25" customHeight="1" x14ac:dyDescent="0.25">
      <c r="AZ533" s="99" t="s">
        <v>83</v>
      </c>
      <c r="BA533" s="98">
        <f>_xll.qlInterestRateIndexFixingDate(Currency&amp;"ibor"&amp;Tenor,BB533,Trigger)</f>
        <v>43115</v>
      </c>
      <c r="BB533" s="98">
        <f>_xll.qlCalendarAdvance(Calendar,BB532,AZ533,"f",,Trigger)</f>
        <v>43117</v>
      </c>
      <c r="BC533" s="98">
        <f>_xll.qlInterestRateIndexMaturity(Currency&amp;"ibor"&amp;Tenor,BB533,Trigger)</f>
        <v>43482</v>
      </c>
      <c r="BD533" s="242" t="e">
        <f>_xll.qlIndexFixing($AD$5,BA533,TRUE,_xll.ohTrigger(Trigger,Trigger12M))</f>
        <v>#NUM!</v>
      </c>
      <c r="BE533" s="242">
        <f>IFERROR(_xll.qlIndexFixing($BF$1,BA533,TRUE,_xll.ohTrigger(Trigger,Trigger12M)),#N/A)</f>
        <v>6.0371152580880631E-3</v>
      </c>
    </row>
    <row r="534" spans="52:57" ht="11.25" customHeight="1" x14ac:dyDescent="0.25">
      <c r="AZ534" s="99" t="s">
        <v>83</v>
      </c>
      <c r="BA534" s="98">
        <f>_xll.qlInterestRateIndexFixingDate(Currency&amp;"ibor"&amp;Tenor,BB534,Trigger)</f>
        <v>43122</v>
      </c>
      <c r="BB534" s="98">
        <f>_xll.qlCalendarAdvance(Calendar,BB533,AZ534,"f",,Trigger)</f>
        <v>43124</v>
      </c>
      <c r="BC534" s="98">
        <f>_xll.qlInterestRateIndexMaturity(Currency&amp;"ibor"&amp;Tenor,BB534,Trigger)</f>
        <v>43489</v>
      </c>
      <c r="BD534" s="242" t="e">
        <f>_xll.qlIndexFixing($AD$5,BA534,TRUE,_xll.ohTrigger(Trigger,Trigger12M))</f>
        <v>#NUM!</v>
      </c>
      <c r="BE534" s="242">
        <f>IFERROR(_xll.qlIndexFixing($BF$1,BA534,TRUE,_xll.ohTrigger(Trigger,Trigger12M)),#N/A)</f>
        <v>6.0900857889741554E-3</v>
      </c>
    </row>
    <row r="535" spans="52:57" ht="11.25" customHeight="1" x14ac:dyDescent="0.25">
      <c r="AZ535" s="99" t="s">
        <v>83</v>
      </c>
      <c r="BA535" s="98">
        <f>_xll.qlInterestRateIndexFixingDate(Currency&amp;"ibor"&amp;Tenor,BB535,Trigger)</f>
        <v>43129</v>
      </c>
      <c r="BB535" s="98">
        <f>_xll.qlCalendarAdvance(Calendar,BB534,AZ535,"f",,Trigger)</f>
        <v>43131</v>
      </c>
      <c r="BC535" s="98">
        <f>_xll.qlInterestRateIndexMaturity(Currency&amp;"ibor"&amp;Tenor,BB535,Trigger)</f>
        <v>43496</v>
      </c>
      <c r="BD535" s="242" t="e">
        <f>_xll.qlIndexFixing($AD$5,BA535,TRUE,_xll.ohTrigger(Trigger,Trigger12M))</f>
        <v>#NUM!</v>
      </c>
      <c r="BE535" s="242">
        <f>IFERROR(_xll.qlIndexFixing($BF$1,BA535,TRUE,_xll.ohTrigger(Trigger,Trigger12M)),#N/A)</f>
        <v>6.1425307370249109E-3</v>
      </c>
    </row>
    <row r="536" spans="52:57" ht="11.25" customHeight="1" x14ac:dyDescent="0.25">
      <c r="AZ536" s="99" t="s">
        <v>83</v>
      </c>
      <c r="BA536" s="98">
        <f>_xll.qlInterestRateIndexFixingDate(Currency&amp;"ibor"&amp;Tenor,BB536,Trigger)</f>
        <v>43136</v>
      </c>
      <c r="BB536" s="98">
        <f>_xll.qlCalendarAdvance(Calendar,BB535,AZ536,"f",,Trigger)</f>
        <v>43138</v>
      </c>
      <c r="BC536" s="98">
        <f>_xll.qlInterestRateIndexMaturity(Currency&amp;"ibor"&amp;Tenor,BB536,Trigger)</f>
        <v>43503</v>
      </c>
      <c r="BD536" s="242" t="e">
        <f>_xll.qlIndexFixing($AD$5,BA536,TRUE,_xll.ohTrigger(Trigger,Trigger12M))</f>
        <v>#NUM!</v>
      </c>
      <c r="BE536" s="242">
        <f>IFERROR(_xll.qlIndexFixing($BF$1,BA536,TRUE,_xll.ohTrigger(Trigger,Trigger12M)),#N/A)</f>
        <v>6.1944657820033533E-3</v>
      </c>
    </row>
    <row r="537" spans="52:57" ht="11.25" customHeight="1" x14ac:dyDescent="0.25">
      <c r="AZ537" s="99" t="s">
        <v>83</v>
      </c>
      <c r="BA537" s="98">
        <f>_xll.qlInterestRateIndexFixingDate(Currency&amp;"ibor"&amp;Tenor,BB537,Trigger)</f>
        <v>43143</v>
      </c>
      <c r="BB537" s="98">
        <f>_xll.qlCalendarAdvance(Calendar,BB536,AZ537,"f",,Trigger)</f>
        <v>43145</v>
      </c>
      <c r="BC537" s="98">
        <f>_xll.qlInterestRateIndexMaturity(Currency&amp;"ibor"&amp;Tenor,BB537,Trigger)</f>
        <v>43510</v>
      </c>
      <c r="BD537" s="242" t="e">
        <f>_xll.qlIndexFixing($AD$5,BA537,TRUE,_xll.ohTrigger(Trigger,Trigger12M))</f>
        <v>#NUM!</v>
      </c>
      <c r="BE537" s="242">
        <f>IFERROR(_xll.qlIndexFixing($BF$1,BA537,TRUE,_xll.ohTrigger(Trigger,Trigger12M)),#N/A)</f>
        <v>6.2459075743581732E-3</v>
      </c>
    </row>
    <row r="538" spans="52:57" ht="11.25" customHeight="1" x14ac:dyDescent="0.25">
      <c r="AZ538" s="99" t="s">
        <v>83</v>
      </c>
      <c r="BA538" s="98">
        <f>_xll.qlInterestRateIndexFixingDate(Currency&amp;"ibor"&amp;Tenor,BB538,Trigger)</f>
        <v>43150</v>
      </c>
      <c r="BB538" s="98">
        <f>_xll.qlCalendarAdvance(Calendar,BB537,AZ538,"f",,Trigger)</f>
        <v>43152</v>
      </c>
      <c r="BC538" s="98">
        <f>_xll.qlInterestRateIndexMaturity(Currency&amp;"ibor"&amp;Tenor,BB538,Trigger)</f>
        <v>43517</v>
      </c>
      <c r="BD538" s="242" t="e">
        <f>_xll.qlIndexFixing($AD$5,BA538,TRUE,_xll.ohTrigger(Trigger,Trigger12M))</f>
        <v>#NUM!</v>
      </c>
      <c r="BE538" s="242">
        <f>IFERROR(_xll.qlIndexFixing($BF$1,BA538,TRUE,_xll.ohTrigger(Trigger,Trigger12M)),#N/A)</f>
        <v>6.2968737353925825E-3</v>
      </c>
    </row>
    <row r="539" spans="52:57" ht="11.25" customHeight="1" x14ac:dyDescent="0.25">
      <c r="AZ539" s="99" t="s">
        <v>83</v>
      </c>
      <c r="BA539" s="98">
        <f>_xll.qlInterestRateIndexFixingDate(Currency&amp;"ibor"&amp;Tenor,BB539,Trigger)</f>
        <v>43157</v>
      </c>
      <c r="BB539" s="98">
        <f>_xll.qlCalendarAdvance(Calendar,BB538,AZ539,"f",,Trigger)</f>
        <v>43159</v>
      </c>
      <c r="BC539" s="98">
        <f>_xll.qlInterestRateIndexMaturity(Currency&amp;"ibor"&amp;Tenor,BB539,Trigger)</f>
        <v>43524</v>
      </c>
      <c r="BD539" s="242" t="e">
        <f>_xll.qlIndexFixing($AD$5,BA539,TRUE,_xll.ohTrigger(Trigger,Trigger12M))</f>
        <v>#NUM!</v>
      </c>
      <c r="BE539" s="242">
        <f>IFERROR(_xll.qlIndexFixing($BF$1,BA539,TRUE,_xll.ohTrigger(Trigger,Trigger12M)),#N/A)</f>
        <v>6.3473828574276874E-3</v>
      </c>
    </row>
    <row r="540" spans="52:57" ht="11.25" customHeight="1" x14ac:dyDescent="0.25">
      <c r="AZ540" s="99" t="s">
        <v>83</v>
      </c>
      <c r="BA540" s="98">
        <f>_xll.qlInterestRateIndexFixingDate(Currency&amp;"ibor"&amp;Tenor,BB540,Trigger)</f>
        <v>43164</v>
      </c>
      <c r="BB540" s="98">
        <f>_xll.qlCalendarAdvance(Calendar,BB539,AZ540,"f",,Trigger)</f>
        <v>43166</v>
      </c>
      <c r="BC540" s="98">
        <f>_xll.qlInterestRateIndexMaturity(Currency&amp;"ibor"&amp;Tenor,BB540,Trigger)</f>
        <v>43531</v>
      </c>
      <c r="BD540" s="242" t="e">
        <f>_xll.qlIndexFixing($AD$5,BA540,TRUE,_xll.ohTrigger(Trigger,Trigger12M))</f>
        <v>#NUM!</v>
      </c>
      <c r="BE540" s="242">
        <f>IFERROR(_xll.qlIndexFixing($BF$1,BA540,TRUE,_xll.ohTrigger(Trigger,Trigger12M)),#N/A)</f>
        <v>6.397454503964773E-3</v>
      </c>
    </row>
    <row r="541" spans="52:57" ht="11.25" customHeight="1" x14ac:dyDescent="0.25">
      <c r="AZ541" s="99" t="s">
        <v>83</v>
      </c>
      <c r="BA541" s="98">
        <f>_xll.qlInterestRateIndexFixingDate(Currency&amp;"ibor"&amp;Tenor,BB541,Trigger)</f>
        <v>43171</v>
      </c>
      <c r="BB541" s="98">
        <f>_xll.qlCalendarAdvance(Calendar,BB540,AZ541,"f",,Trigger)</f>
        <v>43173</v>
      </c>
      <c r="BC541" s="98">
        <f>_xll.qlInterestRateIndexMaturity(Currency&amp;"ibor"&amp;Tenor,BB541,Trigger)</f>
        <v>43538</v>
      </c>
      <c r="BD541" s="242" t="e">
        <f>_xll.qlIndexFixing($AD$5,BA541,TRUE,_xll.ohTrigger(Trigger,Trigger12M))</f>
        <v>#NUM!</v>
      </c>
      <c r="BE541" s="242">
        <f>IFERROR(_xll.qlIndexFixing($BF$1,BA541,TRUE,_xll.ohTrigger(Trigger,Trigger12M)),#N/A)</f>
        <v>6.447109209841889E-3</v>
      </c>
    </row>
    <row r="542" spans="52:57" ht="11.25" customHeight="1" x14ac:dyDescent="0.25">
      <c r="AZ542" s="99" t="s">
        <v>83</v>
      </c>
      <c r="BA542" s="98">
        <f>_xll.qlInterestRateIndexFixingDate(Currency&amp;"ibor"&amp;Tenor,BB542,Trigger)</f>
        <v>43178</v>
      </c>
      <c r="BB542" s="98">
        <f>_xll.qlCalendarAdvance(Calendar,BB541,AZ542,"f",,Trigger)</f>
        <v>43180</v>
      </c>
      <c r="BC542" s="98">
        <f>_xll.qlInterestRateIndexMaturity(Currency&amp;"ibor"&amp;Tenor,BB542,Trigger)</f>
        <v>43545</v>
      </c>
      <c r="BD542" s="242" t="e">
        <f>_xll.qlIndexFixing($AD$5,BA542,TRUE,_xll.ohTrigger(Trigger,Trigger12M))</f>
        <v>#NUM!</v>
      </c>
      <c r="BE542" s="242">
        <f>IFERROR(_xll.qlIndexFixing($BF$1,BA542,TRUE,_xll.ohTrigger(Trigger,Trigger12M)),#N/A)</f>
        <v>6.4963684813895591E-3</v>
      </c>
    </row>
    <row r="543" spans="52:57" ht="11.25" customHeight="1" x14ac:dyDescent="0.25">
      <c r="AZ543" s="99" t="s">
        <v>83</v>
      </c>
      <c r="BA543" s="98">
        <f>_xll.qlInterestRateIndexFixingDate(Currency&amp;"ibor"&amp;Tenor,BB543,Trigger)</f>
        <v>43185</v>
      </c>
      <c r="BB543" s="98">
        <f>_xll.qlCalendarAdvance(Calendar,BB542,AZ543,"f",,Trigger)</f>
        <v>43187</v>
      </c>
      <c r="BC543" s="98">
        <f>_xll.qlInterestRateIndexMaturity(Currency&amp;"ibor"&amp;Tenor,BB543,Trigger)</f>
        <v>43552</v>
      </c>
      <c r="BD543" s="242" t="e">
        <f>_xll.qlIndexFixing($AD$5,BA543,TRUE,_xll.ohTrigger(Trigger,Trigger12M))</f>
        <v>#NUM!</v>
      </c>
      <c r="BE543" s="242">
        <f>IFERROR(_xll.qlIndexFixing($BF$1,BA543,TRUE,_xll.ohTrigger(Trigger,Trigger12M)),#N/A)</f>
        <v>6.5452547965849624E-3</v>
      </c>
    </row>
    <row r="544" spans="52:57" ht="11.25" customHeight="1" x14ac:dyDescent="0.25">
      <c r="AZ544" s="99" t="s">
        <v>83</v>
      </c>
      <c r="BA544" s="98">
        <f>_xll.qlInterestRateIndexFixingDate(Currency&amp;"ibor"&amp;Tenor,BB544,Trigger)</f>
        <v>43188</v>
      </c>
      <c r="BB544" s="98">
        <f>_xll.qlCalendarAdvance(Calendar,BB543,AZ544,"f",,Trigger)</f>
        <v>43194</v>
      </c>
      <c r="BC544" s="98">
        <f>_xll.qlInterestRateIndexMaturity(Currency&amp;"ibor"&amp;Tenor,BB544,Trigger)</f>
        <v>43559</v>
      </c>
      <c r="BD544" s="242" t="e">
        <f>_xll.qlIndexFixing($AD$5,BA544,TRUE,_xll.ohTrigger(Trigger,Trigger12M))</f>
        <v>#NUM!</v>
      </c>
      <c r="BE544" s="242">
        <f>IFERROR(_xll.qlIndexFixing($BF$1,BA544,TRUE,_xll.ohTrigger(Trigger,Trigger12M)),#N/A)</f>
        <v>6.5937916052041367E-3</v>
      </c>
    </row>
    <row r="545" spans="52:57" ht="11.25" customHeight="1" x14ac:dyDescent="0.25">
      <c r="AZ545" s="99" t="s">
        <v>83</v>
      </c>
      <c r="BA545" s="98">
        <f>_xll.qlInterestRateIndexFixingDate(Currency&amp;"ibor"&amp;Tenor,BB545,Trigger)</f>
        <v>43199</v>
      </c>
      <c r="BB545" s="98">
        <f>_xll.qlCalendarAdvance(Calendar,BB544,AZ545,"f",,Trigger)</f>
        <v>43201</v>
      </c>
      <c r="BC545" s="98">
        <f>_xll.qlInterestRateIndexMaturity(Currency&amp;"ibor"&amp;Tenor,BB545,Trigger)</f>
        <v>43566</v>
      </c>
      <c r="BD545" s="242" t="e">
        <f>_xll.qlIndexFixing($AD$5,BA545,TRUE,_xll.ohTrigger(Trigger,Trigger12M))</f>
        <v>#NUM!</v>
      </c>
      <c r="BE545" s="242">
        <f>IFERROR(_xll.qlIndexFixing($BF$1,BA545,TRUE,_xll.ohTrigger(Trigger,Trigger12M)),#N/A)</f>
        <v>6.6420033289746275E-3</v>
      </c>
    </row>
    <row r="546" spans="52:57" ht="11.25" customHeight="1" x14ac:dyDescent="0.25">
      <c r="AZ546" s="99" t="s">
        <v>83</v>
      </c>
      <c r="BA546" s="98">
        <f>_xll.qlInterestRateIndexFixingDate(Currency&amp;"ibor"&amp;Tenor,BB546,Trigger)</f>
        <v>43206</v>
      </c>
      <c r="BB546" s="98">
        <f>_xll.qlCalendarAdvance(Calendar,BB545,AZ546,"f",,Trigger)</f>
        <v>43208</v>
      </c>
      <c r="BC546" s="98">
        <f>_xll.qlInterestRateIndexMaturity(Currency&amp;"ibor"&amp;Tenor,BB546,Trigger)</f>
        <v>43573</v>
      </c>
      <c r="BD546" s="242" t="e">
        <f>_xll.qlIndexFixing($AD$5,BA546,TRUE,_xll.ohTrigger(Trigger,Trigger12M))</f>
        <v>#NUM!</v>
      </c>
      <c r="BE546" s="242">
        <f>IFERROR(_xll.qlIndexFixing($BF$1,BA546,TRUE,_xll.ohTrigger(Trigger,Trigger12M)),#N/A)</f>
        <v>6.6899153617303196E-3</v>
      </c>
    </row>
    <row r="547" spans="52:57" ht="11.25" customHeight="1" x14ac:dyDescent="0.25">
      <c r="AZ547" s="99" t="s">
        <v>83</v>
      </c>
      <c r="BA547" s="98">
        <f>_xll.qlInterestRateIndexFixingDate(Currency&amp;"ibor"&amp;Tenor,BB547,Trigger)</f>
        <v>43213</v>
      </c>
      <c r="BB547" s="98">
        <f>_xll.qlCalendarAdvance(Calendar,BB546,AZ547,"f",,Trigger)</f>
        <v>43215</v>
      </c>
      <c r="BC547" s="98">
        <f>_xll.qlInterestRateIndexMaturity(Currency&amp;"ibor"&amp;Tenor,BB547,Trigger)</f>
        <v>43580</v>
      </c>
      <c r="BD547" s="242" t="e">
        <f>_xll.qlIndexFixing($AD$5,BA547,TRUE,_xll.ohTrigger(Trigger,Trigger12M))</f>
        <v>#NUM!</v>
      </c>
      <c r="BE547" s="242">
        <f>IFERROR(_xll.qlIndexFixing($BF$1,BA547,TRUE,_xll.ohTrigger(Trigger,Trigger12M)),#N/A)</f>
        <v>6.737554069564302E-3</v>
      </c>
    </row>
    <row r="548" spans="52:57" ht="11.25" customHeight="1" x14ac:dyDescent="0.25">
      <c r="AZ548" s="99" t="s">
        <v>83</v>
      </c>
      <c r="BA548" s="98">
        <f>_xll.qlInterestRateIndexFixingDate(Currency&amp;"ibor"&amp;Tenor,BB548,Trigger)</f>
        <v>43217</v>
      </c>
      <c r="BB548" s="98">
        <f>_xll.qlCalendarAdvance(Calendar,BB547,AZ548,"f",,Trigger)</f>
        <v>43222</v>
      </c>
      <c r="BC548" s="98">
        <f>_xll.qlInterestRateIndexMaturity(Currency&amp;"ibor"&amp;Tenor,BB548,Trigger)</f>
        <v>43587</v>
      </c>
      <c r="BD548" s="242" t="e">
        <f>_xll.qlIndexFixing($AD$5,BA548,TRUE,_xll.ohTrigger(Trigger,Trigger12M))</f>
        <v>#NUM!</v>
      </c>
      <c r="BE548" s="242">
        <f>IFERROR(_xll.qlIndexFixing($BF$1,BA548,TRUE,_xll.ohTrigger(Trigger,Trigger12M)),#N/A)</f>
        <v>6.7849467909876461E-3</v>
      </c>
    </row>
    <row r="549" spans="52:57" ht="11.25" customHeight="1" x14ac:dyDescent="0.25">
      <c r="AZ549" s="99" t="s">
        <v>83</v>
      </c>
      <c r="BA549" s="98">
        <f>_xll.qlInterestRateIndexFixingDate(Currency&amp;"ibor"&amp;Tenor,BB549,Trigger)</f>
        <v>43227</v>
      </c>
      <c r="BB549" s="98">
        <f>_xll.qlCalendarAdvance(Calendar,BB548,AZ549,"f",,Trigger)</f>
        <v>43229</v>
      </c>
      <c r="BC549" s="98">
        <f>_xll.qlInterestRateIndexMaturity(Currency&amp;"ibor"&amp;Tenor,BB549,Trigger)</f>
        <v>43594</v>
      </c>
      <c r="BD549" s="242" t="e">
        <f>_xll.qlIndexFixing($AD$5,BA549,TRUE,_xll.ohTrigger(Trigger,Trigger12M))</f>
        <v>#NUM!</v>
      </c>
      <c r="BE549" s="242">
        <f>IFERROR(_xll.qlIndexFixing($BF$1,BA549,TRUE,_xll.ohTrigger(Trigger,Trigger12M)),#N/A)</f>
        <v>6.8321218370890578E-3</v>
      </c>
    </row>
    <row r="550" spans="52:57" ht="11.25" customHeight="1" x14ac:dyDescent="0.25">
      <c r="AZ550" s="99" t="s">
        <v>83</v>
      </c>
      <c r="BA550" s="98">
        <f>_xll.qlInterestRateIndexFixingDate(Currency&amp;"ibor"&amp;Tenor,BB550,Trigger)</f>
        <v>43234</v>
      </c>
      <c r="BB550" s="98">
        <f>_xll.qlCalendarAdvance(Calendar,BB549,AZ550,"f",,Trigger)</f>
        <v>43236</v>
      </c>
      <c r="BC550" s="98">
        <f>_xll.qlInterestRateIndexMaturity(Currency&amp;"ibor"&amp;Tenor,BB550,Trigger)</f>
        <v>43601</v>
      </c>
      <c r="BD550" s="242" t="e">
        <f>_xll.qlIndexFixing($AD$5,BA550,TRUE,_xll.ohTrigger(Trigger,Trigger12M))</f>
        <v>#NUM!</v>
      </c>
      <c r="BE550" s="242">
        <f>IFERROR(_xll.qlIndexFixing($BF$1,BA550,TRUE,_xll.ohTrigger(Trigger,Trigger12M)),#N/A)</f>
        <v>6.8791084917008841E-3</v>
      </c>
    </row>
    <row r="551" spans="52:57" ht="11.25" customHeight="1" x14ac:dyDescent="0.25">
      <c r="AZ551" s="99" t="s">
        <v>83</v>
      </c>
      <c r="BA551" s="98">
        <f>_xll.qlInterestRateIndexFixingDate(Currency&amp;"ibor"&amp;Tenor,BB551,Trigger)</f>
        <v>43241</v>
      </c>
      <c r="BB551" s="98">
        <f>_xll.qlCalendarAdvance(Calendar,BB550,AZ551,"f",,Trigger)</f>
        <v>43243</v>
      </c>
      <c r="BC551" s="98">
        <f>_xll.qlInterestRateIndexMaturity(Currency&amp;"ibor"&amp;Tenor,BB551,Trigger)</f>
        <v>43608</v>
      </c>
      <c r="BD551" s="242" t="e">
        <f>_xll.qlIndexFixing($AD$5,BA551,TRUE,_xll.ohTrigger(Trigger,Trigger12M))</f>
        <v>#NUM!</v>
      </c>
      <c r="BE551" s="242">
        <f>IFERROR(_xll.qlIndexFixing($BF$1,BA551,TRUE,_xll.ohTrigger(Trigger,Trigger12M)),#N/A)</f>
        <v>6.9259370115673019E-3</v>
      </c>
    </row>
    <row r="552" spans="52:57" ht="11.25" customHeight="1" x14ac:dyDescent="0.25">
      <c r="AZ552" s="99" t="s">
        <v>83</v>
      </c>
      <c r="BA552" s="98">
        <f>_xll.qlInterestRateIndexFixingDate(Currency&amp;"ibor"&amp;Tenor,BB552,Trigger)</f>
        <v>43248</v>
      </c>
      <c r="BB552" s="98">
        <f>_xll.qlCalendarAdvance(Calendar,BB551,AZ552,"f",,Trigger)</f>
        <v>43250</v>
      </c>
      <c r="BC552" s="98">
        <f>_xll.qlInterestRateIndexMaturity(Currency&amp;"ibor"&amp;Tenor,BB552,Trigger)</f>
        <v>43615</v>
      </c>
      <c r="BD552" s="242" t="e">
        <f>_xll.qlIndexFixing($AD$5,BA552,TRUE,_xll.ohTrigger(Trigger,Trigger12M))</f>
        <v>#NUM!</v>
      </c>
      <c r="BE552" s="242">
        <f>IFERROR(_xll.qlIndexFixing($BF$1,BA552,TRUE,_xll.ohTrigger(Trigger,Trigger12M)),#N/A)</f>
        <v>6.9726386265221551E-3</v>
      </c>
    </row>
    <row r="553" spans="52:57" ht="11.25" customHeight="1" x14ac:dyDescent="0.25">
      <c r="AZ553" s="99" t="s">
        <v>83</v>
      </c>
      <c r="BA553" s="98">
        <f>_xll.qlInterestRateIndexFixingDate(Currency&amp;"ibor"&amp;Tenor,BB553,Trigger)</f>
        <v>43255</v>
      </c>
      <c r="BB553" s="98">
        <f>_xll.qlCalendarAdvance(Calendar,BB552,AZ553,"f",,Trigger)</f>
        <v>43257</v>
      </c>
      <c r="BC553" s="98">
        <f>_xll.qlInterestRateIndexMaturity(Currency&amp;"ibor"&amp;Tenor,BB553,Trigger)</f>
        <v>43622</v>
      </c>
      <c r="BD553" s="242" t="e">
        <f>_xll.qlIndexFixing($AD$5,BA553,TRUE,_xll.ohTrigger(Trigger,Trigger12M))</f>
        <v>#NUM!</v>
      </c>
      <c r="BE553" s="242">
        <f>IFERROR(_xll.qlIndexFixing($BF$1,BA553,TRUE,_xll.ohTrigger(Trigger,Trigger12M)),#N/A)</f>
        <v>7.0192455396705005E-3</v>
      </c>
    </row>
    <row r="554" spans="52:57" ht="11.25" customHeight="1" x14ac:dyDescent="0.25">
      <c r="AZ554" s="99" t="s">
        <v>83</v>
      </c>
      <c r="BA554" s="98">
        <f>_xll.qlInterestRateIndexFixingDate(Currency&amp;"ibor"&amp;Tenor,BB554,Trigger)</f>
        <v>43262</v>
      </c>
      <c r="BB554" s="98">
        <f>_xll.qlCalendarAdvance(Calendar,BB553,AZ554,"f",,Trigger)</f>
        <v>43264</v>
      </c>
      <c r="BC554" s="98">
        <f>_xll.qlInterestRateIndexMaturity(Currency&amp;"ibor"&amp;Tenor,BB554,Trigger)</f>
        <v>43629</v>
      </c>
      <c r="BD554" s="242" t="e">
        <f>_xll.qlIndexFixing($AD$5,BA554,TRUE,_xll.ohTrigger(Trigger,Trigger12M))</f>
        <v>#NUM!</v>
      </c>
      <c r="BE554" s="242">
        <f>IFERROR(_xll.qlIndexFixing($BF$1,BA554,TRUE,_xll.ohTrigger(Trigger,Trigger12M)),#N/A)</f>
        <v>7.0657909275826537E-3</v>
      </c>
    </row>
    <row r="555" spans="52:57" ht="11.25" customHeight="1" x14ac:dyDescent="0.25">
      <c r="AZ555" s="99" t="s">
        <v>83</v>
      </c>
      <c r="BA555" s="98">
        <f>_xll.qlInterestRateIndexFixingDate(Currency&amp;"ibor"&amp;Tenor,BB555,Trigger)</f>
        <v>43269</v>
      </c>
      <c r="BB555" s="98">
        <f>_xll.qlCalendarAdvance(Calendar,BB554,AZ555,"f",,Trigger)</f>
        <v>43271</v>
      </c>
      <c r="BC555" s="98">
        <f>_xll.qlInterestRateIndexMaturity(Currency&amp;"ibor"&amp;Tenor,BB555,Trigger)</f>
        <v>43636</v>
      </c>
      <c r="BD555" s="242" t="e">
        <f>_xll.qlIndexFixing($AD$5,BA555,TRUE,_xll.ohTrigger(Trigger,Trigger12M))</f>
        <v>#NUM!</v>
      </c>
      <c r="BE555" s="242">
        <f>IFERROR(_xll.qlIndexFixing($BF$1,BA555,TRUE,_xll.ohTrigger(Trigger,Trigger12M)),#N/A)</f>
        <v>7.1123089404930345E-3</v>
      </c>
    </row>
    <row r="556" spans="52:57" ht="11.25" customHeight="1" x14ac:dyDescent="0.25">
      <c r="AZ556" s="99" t="s">
        <v>83</v>
      </c>
      <c r="BA556" s="98">
        <f>_xll.qlInterestRateIndexFixingDate(Currency&amp;"ibor"&amp;Tenor,BB556,Trigger)</f>
        <v>43276</v>
      </c>
      <c r="BB556" s="98">
        <f>_xll.qlCalendarAdvance(Calendar,BB555,AZ556,"f",,Trigger)</f>
        <v>43278</v>
      </c>
      <c r="BC556" s="98">
        <f>_xll.qlInterestRateIndexMaturity(Currency&amp;"ibor"&amp;Tenor,BB556,Trigger)</f>
        <v>43643</v>
      </c>
      <c r="BD556" s="242" t="e">
        <f>_xll.qlIndexFixing($AD$5,BA556,TRUE,_xll.ohTrigger(Trigger,Trigger12M))</f>
        <v>#NUM!</v>
      </c>
      <c r="BE556" s="242">
        <f>IFERROR(_xll.qlIndexFixing($BF$1,BA556,TRUE,_xll.ohTrigger(Trigger,Trigger12M)),#N/A)</f>
        <v>7.1588347025121667E-3</v>
      </c>
    </row>
    <row r="557" spans="52:57" ht="11.25" customHeight="1" x14ac:dyDescent="0.25">
      <c r="AZ557" s="99" t="s">
        <v>83</v>
      </c>
      <c r="BA557" s="98">
        <f>_xll.qlInterestRateIndexFixingDate(Currency&amp;"ibor"&amp;Tenor,BB557,Trigger)</f>
        <v>43283</v>
      </c>
      <c r="BB557" s="98">
        <f>_xll.qlCalendarAdvance(Calendar,BB556,AZ557,"f",,Trigger)</f>
        <v>43285</v>
      </c>
      <c r="BC557" s="98">
        <f>_xll.qlInterestRateIndexMaturity(Currency&amp;"ibor"&amp;Tenor,BB557,Trigger)</f>
        <v>43650</v>
      </c>
      <c r="BD557" s="242" t="e">
        <f>_xll.qlIndexFixing($AD$5,BA557,TRUE,_xll.ohTrigger(Trigger,Trigger12M))</f>
        <v>#NUM!</v>
      </c>
      <c r="BE557" s="242">
        <f>IFERROR(_xll.qlIndexFixing($BF$1,BA557,TRUE,_xll.ohTrigger(Trigger,Trigger12M)),#N/A)</f>
        <v>7.2054043118507183E-3</v>
      </c>
    </row>
    <row r="558" spans="52:57" ht="11.25" customHeight="1" x14ac:dyDescent="0.25">
      <c r="AZ558" s="99" t="s">
        <v>83</v>
      </c>
      <c r="BA558" s="98">
        <f>_xll.qlInterestRateIndexFixingDate(Currency&amp;"ibor"&amp;Tenor,BB558,Trigger)</f>
        <v>43290</v>
      </c>
      <c r="BB558" s="98">
        <f>_xll.qlCalendarAdvance(Calendar,BB557,AZ558,"f",,Trigger)</f>
        <v>43292</v>
      </c>
      <c r="BC558" s="98">
        <f>_xll.qlInterestRateIndexMaturity(Currency&amp;"ibor"&amp;Tenor,BB558,Trigger)</f>
        <v>43657</v>
      </c>
      <c r="BD558" s="242" t="e">
        <f>_xll.qlIndexFixing($AD$5,BA558,TRUE,_xll.ohTrigger(Trigger,Trigger12M))</f>
        <v>#NUM!</v>
      </c>
      <c r="BE558" s="242">
        <f>IFERROR(_xll.qlIndexFixing($BF$1,BA558,TRUE,_xll.ohTrigger(Trigger,Trigger12M)),#N/A)</f>
        <v>7.2520548410549271E-3</v>
      </c>
    </row>
    <row r="559" spans="52:57" ht="11.25" customHeight="1" x14ac:dyDescent="0.25">
      <c r="AZ559" s="99" t="s">
        <v>83</v>
      </c>
      <c r="BA559" s="98">
        <f>_xll.qlInterestRateIndexFixingDate(Currency&amp;"ibor"&amp;Tenor,BB559,Trigger)</f>
        <v>43297</v>
      </c>
      <c r="BB559" s="98">
        <f>_xll.qlCalendarAdvance(Calendar,BB558,AZ559,"f",,Trigger)</f>
        <v>43299</v>
      </c>
      <c r="BC559" s="98">
        <f>_xll.qlInterestRateIndexMaturity(Currency&amp;"ibor"&amp;Tenor,BB559,Trigger)</f>
        <v>43664</v>
      </c>
      <c r="BD559" s="242" t="e">
        <f>_xll.qlIndexFixing($AD$5,BA559,TRUE,_xll.ohTrigger(Trigger,Trigger12M))</f>
        <v>#NUM!</v>
      </c>
      <c r="BE559" s="242">
        <f>IFERROR(_xll.qlIndexFixing($BF$1,BA559,TRUE,_xll.ohTrigger(Trigger,Trigger12M)),#N/A)</f>
        <v>7.2988243372567041E-3</v>
      </c>
    </row>
    <row r="560" spans="52:57" ht="11.25" customHeight="1" x14ac:dyDescent="0.25">
      <c r="AZ560" s="99" t="s">
        <v>83</v>
      </c>
      <c r="BA560" s="98">
        <f>_xll.qlInterestRateIndexFixingDate(Currency&amp;"ibor"&amp;Tenor,BB560,Trigger)</f>
        <v>43304</v>
      </c>
      <c r="BB560" s="98">
        <f>_xll.qlCalendarAdvance(Calendar,BB559,AZ560,"f",,Trigger)</f>
        <v>43306</v>
      </c>
      <c r="BC560" s="98">
        <f>_xll.qlInterestRateIndexMaturity(Currency&amp;"ibor"&amp;Tenor,BB560,Trigger)</f>
        <v>43671</v>
      </c>
      <c r="BD560" s="242" t="e">
        <f>_xll.qlIndexFixing($AD$5,BA560,TRUE,_xll.ohTrigger(Trigger,Trigger12M))</f>
        <v>#NUM!</v>
      </c>
      <c r="BE560" s="242">
        <f>IFERROR(_xll.qlIndexFixing($BF$1,BA560,TRUE,_xll.ohTrigger(Trigger,Trigger12M)),#N/A)</f>
        <v>7.345751822439941E-3</v>
      </c>
    </row>
    <row r="561" spans="52:57" ht="11.25" customHeight="1" x14ac:dyDescent="0.25">
      <c r="AZ561" s="99" t="s">
        <v>83</v>
      </c>
      <c r="BA561" s="98">
        <f>_xll.qlInterestRateIndexFixingDate(Currency&amp;"ibor"&amp;Tenor,BB561,Trigger)</f>
        <v>43311</v>
      </c>
      <c r="BB561" s="98">
        <f>_xll.qlCalendarAdvance(Calendar,BB560,AZ561,"f",,Trigger)</f>
        <v>43313</v>
      </c>
      <c r="BC561" s="98">
        <f>_xll.qlInterestRateIndexMaturity(Currency&amp;"ibor"&amp;Tenor,BB561,Trigger)</f>
        <v>43678</v>
      </c>
      <c r="BD561" s="242" t="e">
        <f>_xll.qlIndexFixing($AD$5,BA561,TRUE,_xll.ohTrigger(Trigger,Trigger12M))</f>
        <v>#NUM!</v>
      </c>
      <c r="BE561" s="242">
        <f>IFERROR(_xll.qlIndexFixing($BF$1,BA561,TRUE,_xll.ohTrigger(Trigger,Trigger12M)),#N/A)</f>
        <v>7.3928772937221447E-3</v>
      </c>
    </row>
    <row r="562" spans="52:57" ht="11.25" customHeight="1" x14ac:dyDescent="0.25">
      <c r="AZ562" s="99" t="s">
        <v>83</v>
      </c>
      <c r="BA562" s="98">
        <f>_xll.qlInterestRateIndexFixingDate(Currency&amp;"ibor"&amp;Tenor,BB562,Trigger)</f>
        <v>43318</v>
      </c>
      <c r="BB562" s="98">
        <f>_xll.qlCalendarAdvance(Calendar,BB561,AZ562,"f",,Trigger)</f>
        <v>43320</v>
      </c>
      <c r="BC562" s="98">
        <f>_xll.qlInterestRateIndexMaturity(Currency&amp;"ibor"&amp;Tenor,BB562,Trigger)</f>
        <v>43685</v>
      </c>
      <c r="BD562" s="242" t="e">
        <f>_xll.qlIndexFixing($AD$5,BA562,TRUE,_xll.ohTrigger(Trigger,Trigger12M))</f>
        <v>#NUM!</v>
      </c>
      <c r="BE562" s="242">
        <f>IFERROR(_xll.qlIndexFixing($BF$1,BA562,TRUE,_xll.ohTrigger(Trigger,Trigger12M)),#N/A)</f>
        <v>7.4402417236542565E-3</v>
      </c>
    </row>
    <row r="563" spans="52:57" ht="11.25" customHeight="1" x14ac:dyDescent="0.25">
      <c r="AZ563" s="99" t="s">
        <v>83</v>
      </c>
      <c r="BA563" s="98">
        <f>_xll.qlInterestRateIndexFixingDate(Currency&amp;"ibor"&amp;Tenor,BB563,Trigger)</f>
        <v>43325</v>
      </c>
      <c r="BB563" s="98">
        <f>_xll.qlCalendarAdvance(Calendar,BB562,AZ563,"f",,Trigger)</f>
        <v>43327</v>
      </c>
      <c r="BC563" s="98">
        <f>_xll.qlInterestRateIndexMaturity(Currency&amp;"ibor"&amp;Tenor,BB563,Trigger)</f>
        <v>43692</v>
      </c>
      <c r="BD563" s="242" t="e">
        <f>_xll.qlIndexFixing($AD$5,BA563,TRUE,_xll.ohTrigger(Trigger,Trigger12M))</f>
        <v>#NUM!</v>
      </c>
      <c r="BE563" s="242">
        <f>IFERROR(_xll.qlIndexFixing($BF$1,BA563,TRUE,_xll.ohTrigger(Trigger,Trigger12M)),#N/A)</f>
        <v>7.4878870605423666E-3</v>
      </c>
    </row>
    <row r="564" spans="52:57" ht="11.25" customHeight="1" x14ac:dyDescent="0.25">
      <c r="AZ564" s="99" t="s">
        <v>83</v>
      </c>
      <c r="BA564" s="98">
        <f>_xll.qlInterestRateIndexFixingDate(Currency&amp;"ibor"&amp;Tenor,BB564,Trigger)</f>
        <v>43332</v>
      </c>
      <c r="BB564" s="98">
        <f>_xll.qlCalendarAdvance(Calendar,BB563,AZ564,"f",,Trigger)</f>
        <v>43334</v>
      </c>
      <c r="BC564" s="98">
        <f>_xll.qlInterestRateIndexMaturity(Currency&amp;"ibor"&amp;Tenor,BB564,Trigger)</f>
        <v>43699</v>
      </c>
      <c r="BD564" s="242" t="e">
        <f>_xll.qlIndexFixing($AD$5,BA564,TRUE,_xll.ohTrigger(Trigger,Trigger12M))</f>
        <v>#NUM!</v>
      </c>
      <c r="BE564" s="242">
        <f>IFERROR(_xll.qlIndexFixing($BF$1,BA564,TRUE,_xll.ohTrigger(Trigger,Trigger12M)),#N/A)</f>
        <v>7.535856228785851E-3</v>
      </c>
    </row>
    <row r="565" spans="52:57" ht="11.25" customHeight="1" x14ac:dyDescent="0.25">
      <c r="AZ565" s="99" t="s">
        <v>83</v>
      </c>
      <c r="BA565" s="98">
        <f>_xll.qlInterestRateIndexFixingDate(Currency&amp;"ibor"&amp;Tenor,BB565,Trigger)</f>
        <v>43339</v>
      </c>
      <c r="BB565" s="98">
        <f>_xll.qlCalendarAdvance(Calendar,BB564,AZ565,"f",,Trigger)</f>
        <v>43341</v>
      </c>
      <c r="BC565" s="98">
        <f>_xll.qlInterestRateIndexMaturity(Currency&amp;"ibor"&amp;Tenor,BB565,Trigger)</f>
        <v>43706</v>
      </c>
      <c r="BD565" s="242" t="e">
        <f>_xll.qlIndexFixing($AD$5,BA565,TRUE,_xll.ohTrigger(Trigger,Trigger12M))</f>
        <v>#NUM!</v>
      </c>
      <c r="BE565" s="242">
        <f>IFERROR(_xll.qlIndexFixing($BF$1,BA565,TRUE,_xll.ohTrigger(Trigger,Trigger12M)),#N/A)</f>
        <v>7.5841931043683242E-3</v>
      </c>
    </row>
    <row r="566" spans="52:57" ht="11.25" customHeight="1" x14ac:dyDescent="0.25">
      <c r="AZ566" s="99" t="s">
        <v>83</v>
      </c>
      <c r="BA566" s="98">
        <f>_xll.qlInterestRateIndexFixingDate(Currency&amp;"ibor"&amp;Tenor,BB566,Trigger)</f>
        <v>43346</v>
      </c>
      <c r="BB566" s="98">
        <f>_xll.qlCalendarAdvance(Calendar,BB565,AZ566,"f",,Trigger)</f>
        <v>43348</v>
      </c>
      <c r="BC566" s="98">
        <f>_xll.qlInterestRateIndexMaturity(Currency&amp;"ibor"&amp;Tenor,BB566,Trigger)</f>
        <v>43713</v>
      </c>
      <c r="BD566" s="242" t="e">
        <f>_xll.qlIndexFixing($AD$5,BA566,TRUE,_xll.ohTrigger(Trigger,Trigger12M))</f>
        <v>#NUM!</v>
      </c>
      <c r="BE566" s="242">
        <f>IFERROR(_xll.qlIndexFixing($BF$1,BA566,TRUE,_xll.ohTrigger(Trigger,Trigger12M)),#N/A)</f>
        <v>7.6329298279179175E-3</v>
      </c>
    </row>
    <row r="567" spans="52:57" ht="11.25" customHeight="1" x14ac:dyDescent="0.25">
      <c r="AZ567" s="99" t="s">
        <v>83</v>
      </c>
      <c r="BA567" s="98">
        <f>_xll.qlInterestRateIndexFixingDate(Currency&amp;"ibor"&amp;Tenor,BB567,Trigger)</f>
        <v>43353</v>
      </c>
      <c r="BB567" s="98">
        <f>_xll.qlCalendarAdvance(Calendar,BB566,AZ567,"f",,Trigger)</f>
        <v>43355</v>
      </c>
      <c r="BC567" s="98">
        <f>_xll.qlInterestRateIndexMaturity(Currency&amp;"ibor"&amp;Tenor,BB567,Trigger)</f>
        <v>43720</v>
      </c>
      <c r="BD567" s="242" t="e">
        <f>_xll.qlIndexFixing($AD$5,BA567,TRUE,_xll.ohTrigger(Trigger,Trigger12M))</f>
        <v>#NUM!</v>
      </c>
      <c r="BE567" s="242">
        <f>IFERROR(_xll.qlIndexFixing($BF$1,BA567,TRUE,_xll.ohTrigger(Trigger,Trigger12M)),#N/A)</f>
        <v>7.6820656575441355E-3</v>
      </c>
    </row>
    <row r="568" spans="52:57" ht="11.25" customHeight="1" x14ac:dyDescent="0.25">
      <c r="AZ568" s="99" t="s">
        <v>83</v>
      </c>
      <c r="BA568" s="98">
        <f>_xll.qlInterestRateIndexFixingDate(Currency&amp;"ibor"&amp;Tenor,BB568,Trigger)</f>
        <v>43360</v>
      </c>
      <c r="BB568" s="98">
        <f>_xll.qlCalendarAdvance(Calendar,BB567,AZ568,"f",,Trigger)</f>
        <v>43362</v>
      </c>
      <c r="BC568" s="98">
        <f>_xll.qlInterestRateIndexMaturity(Currency&amp;"ibor"&amp;Tenor,BB568,Trigger)</f>
        <v>43727</v>
      </c>
      <c r="BD568" s="242" t="e">
        <f>_xll.qlIndexFixing($AD$5,BA568,TRUE,_xll.ohTrigger(Trigger,Trigger12M))</f>
        <v>#NUM!</v>
      </c>
      <c r="BE568" s="242">
        <f>IFERROR(_xll.qlIndexFixing($BF$1,BA568,TRUE,_xll.ohTrigger(Trigger,Trigger12M)),#N/A)</f>
        <v>7.7315942561944533E-3</v>
      </c>
    </row>
    <row r="569" spans="52:57" ht="11.25" customHeight="1" x14ac:dyDescent="0.25">
      <c r="AZ569" s="99" t="s">
        <v>83</v>
      </c>
      <c r="BA569" s="98">
        <f>_xll.qlInterestRateIndexFixingDate(Currency&amp;"ibor"&amp;Tenor,BB569,Trigger)</f>
        <v>43367</v>
      </c>
      <c r="BB569" s="98">
        <f>_xll.qlCalendarAdvance(Calendar,BB568,AZ569,"f",,Trigger)</f>
        <v>43369</v>
      </c>
      <c r="BC569" s="98">
        <f>_xll.qlInterestRateIndexMaturity(Currency&amp;"ibor"&amp;Tenor,BB569,Trigger)</f>
        <v>43734</v>
      </c>
      <c r="BD569" s="242" t="e">
        <f>_xll.qlIndexFixing($AD$5,BA569,TRUE,_xll.ohTrigger(Trigger,Trigger12M))</f>
        <v>#NUM!</v>
      </c>
      <c r="BE569" s="242">
        <f>IFERROR(_xll.qlIndexFixing($BF$1,BA569,TRUE,_xll.ohTrigger(Trigger,Trigger12M)),#N/A)</f>
        <v>7.7815090318437523E-3</v>
      </c>
    </row>
    <row r="570" spans="52:57" ht="11.25" customHeight="1" x14ac:dyDescent="0.25">
      <c r="AZ570" s="99" t="s">
        <v>83</v>
      </c>
      <c r="BA570" s="98">
        <f>_xll.qlInterestRateIndexFixingDate(Currency&amp;"ibor"&amp;Tenor,BB570,Trigger)</f>
        <v>43374</v>
      </c>
      <c r="BB570" s="98">
        <f>_xll.qlCalendarAdvance(Calendar,BB569,AZ570,"f",,Trigger)</f>
        <v>43376</v>
      </c>
      <c r="BC570" s="98">
        <f>_xll.qlInterestRateIndexMaturity(Currency&amp;"ibor"&amp;Tenor,BB570,Trigger)</f>
        <v>43741</v>
      </c>
      <c r="BD570" s="242" t="e">
        <f>_xll.qlIndexFixing($AD$5,BA570,TRUE,_xll.ohTrigger(Trigger,Trigger12M))</f>
        <v>#NUM!</v>
      </c>
      <c r="BE570" s="242">
        <f>IFERROR(_xll.qlIndexFixing($BF$1,BA570,TRUE,_xll.ohTrigger(Trigger,Trigger12M)),#N/A)</f>
        <v>7.8318031374075992E-3</v>
      </c>
    </row>
    <row r="571" spans="52:57" ht="11.25" customHeight="1" x14ac:dyDescent="0.25">
      <c r="AZ571" s="99" t="s">
        <v>83</v>
      </c>
      <c r="BA571" s="98">
        <f>_xll.qlInterestRateIndexFixingDate(Currency&amp;"ibor"&amp;Tenor,BB571,Trigger)</f>
        <v>43381</v>
      </c>
      <c r="BB571" s="98">
        <f>_xll.qlCalendarAdvance(Calendar,BB570,AZ571,"f",,Trigger)</f>
        <v>43383</v>
      </c>
      <c r="BC571" s="98">
        <f>_xll.qlInterestRateIndexMaturity(Currency&amp;"ibor"&amp;Tenor,BB571,Trigger)</f>
        <v>43748</v>
      </c>
      <c r="BD571" s="242" t="e">
        <f>_xll.qlIndexFixing($AD$5,BA571,TRUE,_xll.ohTrigger(Trigger,Trigger12M))</f>
        <v>#NUM!</v>
      </c>
      <c r="BE571" s="242">
        <f>IFERROR(_xll.qlIndexFixing($BF$1,BA571,TRUE,_xll.ohTrigger(Trigger,Trigger12M)),#N/A)</f>
        <v>7.882469470649826E-3</v>
      </c>
    </row>
    <row r="572" spans="52:57" ht="11.25" customHeight="1" x14ac:dyDescent="0.25">
      <c r="AZ572" s="99" t="s">
        <v>83</v>
      </c>
      <c r="BA572" s="98">
        <f>_xll.qlInterestRateIndexFixingDate(Currency&amp;"ibor"&amp;Tenor,BB572,Trigger)</f>
        <v>43388</v>
      </c>
      <c r="BB572" s="98">
        <f>_xll.qlCalendarAdvance(Calendar,BB571,AZ572,"f",,Trigger)</f>
        <v>43390</v>
      </c>
      <c r="BC572" s="98">
        <f>_xll.qlInterestRateIndexMaturity(Currency&amp;"ibor"&amp;Tenor,BB572,Trigger)</f>
        <v>43755</v>
      </c>
      <c r="BD572" s="242" t="e">
        <f>_xll.qlIndexFixing($AD$5,BA572,TRUE,_xll.ohTrigger(Trigger,Trigger12M))</f>
        <v>#NUM!</v>
      </c>
      <c r="BE572" s="242">
        <f>IFERROR(_xll.qlIndexFixing($BF$1,BA572,TRUE,_xll.ohTrigger(Trigger,Trigger12M)),#N/A)</f>
        <v>7.9335006740920769E-3</v>
      </c>
    </row>
    <row r="573" spans="52:57" ht="11.25" customHeight="1" x14ac:dyDescent="0.25">
      <c r="AZ573" s="99" t="s">
        <v>83</v>
      </c>
      <c r="BA573" s="98">
        <f>_xll.qlInterestRateIndexFixingDate(Currency&amp;"ibor"&amp;Tenor,BB573,Trigger)</f>
        <v>43395</v>
      </c>
      <c r="BB573" s="98">
        <f>_xll.qlCalendarAdvance(Calendar,BB572,AZ573,"f",,Trigger)</f>
        <v>43397</v>
      </c>
      <c r="BC573" s="98">
        <f>_xll.qlInterestRateIndexMaturity(Currency&amp;"ibor"&amp;Tenor,BB573,Trigger)</f>
        <v>43762</v>
      </c>
      <c r="BD573" s="242" t="e">
        <f>_xll.qlIndexFixing($AD$5,BA573,TRUE,_xll.ohTrigger(Trigger,Trigger12M))</f>
        <v>#NUM!</v>
      </c>
      <c r="BE573" s="242">
        <f>IFERROR(_xll.qlIndexFixing($BF$1,BA573,TRUE,_xll.ohTrigger(Trigger,Trigger12M)),#N/A)</f>
        <v>7.9848891349216192E-3</v>
      </c>
    </row>
    <row r="574" spans="52:57" ht="11.25" customHeight="1" x14ac:dyDescent="0.25">
      <c r="AZ574" s="99" t="s">
        <v>83</v>
      </c>
      <c r="BA574" s="98">
        <f>_xll.qlInterestRateIndexFixingDate(Currency&amp;"ibor"&amp;Tenor,BB574,Trigger)</f>
        <v>43402</v>
      </c>
      <c r="BB574" s="98">
        <f>_xll.qlCalendarAdvance(Calendar,BB573,AZ574,"f",,Trigger)</f>
        <v>43404</v>
      </c>
      <c r="BC574" s="98">
        <f>_xll.qlInterestRateIndexMaturity(Currency&amp;"ibor"&amp;Tenor,BB574,Trigger)</f>
        <v>43769</v>
      </c>
      <c r="BD574" s="242" t="e">
        <f>_xll.qlIndexFixing($AD$5,BA574,TRUE,_xll.ohTrigger(Trigger,Trigger12M))</f>
        <v>#NUM!</v>
      </c>
      <c r="BE574" s="242">
        <f>IFERROR(_xll.qlIndexFixing($BF$1,BA574,TRUE,_xll.ohTrigger(Trigger,Trigger12M)),#N/A)</f>
        <v>8.0366269848986937E-3</v>
      </c>
    </row>
    <row r="575" spans="52:57" ht="11.25" customHeight="1" x14ac:dyDescent="0.25">
      <c r="AZ575" s="99" t="s">
        <v>83</v>
      </c>
      <c r="BA575" s="98">
        <f>_xll.qlInterestRateIndexFixingDate(Currency&amp;"ibor"&amp;Tenor,BB575,Trigger)</f>
        <v>43409</v>
      </c>
      <c r="BB575" s="98">
        <f>_xll.qlCalendarAdvance(Calendar,BB574,AZ575,"f",,Trigger)</f>
        <v>43411</v>
      </c>
      <c r="BC575" s="98">
        <f>_xll.qlInterestRateIndexMaturity(Currency&amp;"ibor"&amp;Tenor,BB575,Trigger)</f>
        <v>43776</v>
      </c>
      <c r="BD575" s="242" t="e">
        <f>_xll.qlIndexFixing($AD$5,BA575,TRUE,_xll.ohTrigger(Trigger,Trigger12M))</f>
        <v>#NUM!</v>
      </c>
      <c r="BE575" s="242">
        <f>IFERROR(_xll.qlIndexFixing($BF$1,BA575,TRUE,_xll.ohTrigger(Trigger,Trigger12M)),#N/A)</f>
        <v>8.0887061002621278E-3</v>
      </c>
    </row>
    <row r="576" spans="52:57" ht="11.25" customHeight="1" x14ac:dyDescent="0.25">
      <c r="AZ576" s="99" t="s">
        <v>83</v>
      </c>
      <c r="BA576" s="98">
        <f>_xll.qlInterestRateIndexFixingDate(Currency&amp;"ibor"&amp;Tenor,BB576,Trigger)</f>
        <v>43416</v>
      </c>
      <c r="BB576" s="98">
        <f>_xll.qlCalendarAdvance(Calendar,BB575,AZ576,"f",,Trigger)</f>
        <v>43418</v>
      </c>
      <c r="BC576" s="98">
        <f>_xll.qlInterestRateIndexMaturity(Currency&amp;"ibor"&amp;Tenor,BB576,Trigger)</f>
        <v>43783</v>
      </c>
      <c r="BD576" s="242" t="e">
        <f>_xll.qlIndexFixing($AD$5,BA576,TRUE,_xll.ohTrigger(Trigger,Trigger12M))</f>
        <v>#NUM!</v>
      </c>
      <c r="BE576" s="242">
        <f>IFERROR(_xll.qlIndexFixing($BF$1,BA576,TRUE,_xll.ohTrigger(Trigger,Trigger12M)),#N/A)</f>
        <v>8.1411181016351683E-3</v>
      </c>
    </row>
    <row r="577" spans="52:57" ht="11.25" customHeight="1" x14ac:dyDescent="0.25">
      <c r="AZ577" s="99" t="s">
        <v>83</v>
      </c>
      <c r="BA577" s="98">
        <f>_xll.qlInterestRateIndexFixingDate(Currency&amp;"ibor"&amp;Tenor,BB577,Trigger)</f>
        <v>43423</v>
      </c>
      <c r="BB577" s="98">
        <f>_xll.qlCalendarAdvance(Calendar,BB576,AZ577,"f",,Trigger)</f>
        <v>43425</v>
      </c>
      <c r="BC577" s="98">
        <f>_xll.qlInterestRateIndexMaturity(Currency&amp;"ibor"&amp;Tenor,BB577,Trigger)</f>
        <v>43790</v>
      </c>
      <c r="BD577" s="242" t="e">
        <f>_xll.qlIndexFixing($AD$5,BA577,TRUE,_xll.ohTrigger(Trigger,Trigger12M))</f>
        <v>#NUM!</v>
      </c>
      <c r="BE577" s="242">
        <f>IFERROR(_xll.qlIndexFixing($BF$1,BA577,TRUE,_xll.ohTrigger(Trigger,Trigger12M)),#N/A)</f>
        <v>8.1938543539308694E-3</v>
      </c>
    </row>
    <row r="578" spans="52:57" ht="11.25" customHeight="1" x14ac:dyDescent="0.25">
      <c r="AZ578" s="99" t="s">
        <v>83</v>
      </c>
      <c r="BA578" s="98">
        <f>_xll.qlInterestRateIndexFixingDate(Currency&amp;"ibor"&amp;Tenor,BB578,Trigger)</f>
        <v>43430</v>
      </c>
      <c r="BB578" s="98">
        <f>_xll.qlCalendarAdvance(Calendar,BB577,AZ578,"f",,Trigger)</f>
        <v>43432</v>
      </c>
      <c r="BC578" s="98">
        <f>_xll.qlInterestRateIndexMaturity(Currency&amp;"ibor"&amp;Tenor,BB578,Trigger)</f>
        <v>43797</v>
      </c>
      <c r="BD578" s="242" t="e">
        <f>_xll.qlIndexFixing($AD$5,BA578,TRUE,_xll.ohTrigger(Trigger,Trigger12M))</f>
        <v>#NUM!</v>
      </c>
      <c r="BE578" s="242">
        <f>IFERROR(_xll.qlIndexFixing($BF$1,BA578,TRUE,_xll.ohTrigger(Trigger,Trigger12M)),#N/A)</f>
        <v>8.2469059662555102E-3</v>
      </c>
    </row>
    <row r="579" spans="52:57" ht="11.25" customHeight="1" x14ac:dyDescent="0.25">
      <c r="AZ579" s="99" t="s">
        <v>83</v>
      </c>
      <c r="BA579" s="98">
        <f>_xll.qlInterestRateIndexFixingDate(Currency&amp;"ibor"&amp;Tenor,BB579,Trigger)</f>
        <v>43437</v>
      </c>
      <c r="BB579" s="98">
        <f>_xll.qlCalendarAdvance(Calendar,BB578,AZ579,"f",,Trigger)</f>
        <v>43439</v>
      </c>
      <c r="BC579" s="98">
        <f>_xll.qlInterestRateIndexMaturity(Currency&amp;"ibor"&amp;Tenor,BB579,Trigger)</f>
        <v>43804</v>
      </c>
      <c r="BD579" s="242" t="e">
        <f>_xll.qlIndexFixing($AD$5,BA579,TRUE,_xll.ohTrigger(Trigger,Trigger12M))</f>
        <v>#NUM!</v>
      </c>
      <c r="BE579" s="242">
        <f>IFERROR(_xll.qlIndexFixing($BF$1,BA579,TRUE,_xll.ohTrigger(Trigger,Trigger12M)),#N/A)</f>
        <v>8.3002637918135509E-3</v>
      </c>
    </row>
    <row r="580" spans="52:57" ht="11.25" customHeight="1" x14ac:dyDescent="0.25">
      <c r="AZ580" s="99" t="s">
        <v>83</v>
      </c>
      <c r="BA580" s="98">
        <f>_xll.qlInterestRateIndexFixingDate(Currency&amp;"ibor"&amp;Tenor,BB580,Trigger)</f>
        <v>43444</v>
      </c>
      <c r="BB580" s="98">
        <f>_xll.qlCalendarAdvance(Calendar,BB579,AZ580,"f",,Trigger)</f>
        <v>43446</v>
      </c>
      <c r="BC580" s="98">
        <f>_xll.qlInterestRateIndexMaturity(Currency&amp;"ibor"&amp;Tenor,BB580,Trigger)</f>
        <v>43811</v>
      </c>
      <c r="BD580" s="242" t="e">
        <f>_xll.qlIndexFixing($AD$5,BA580,TRUE,_xll.ohTrigger(Trigger,Trigger12M))</f>
        <v>#NUM!</v>
      </c>
      <c r="BE580" s="242">
        <f>IFERROR(_xll.qlIndexFixing($BF$1,BA580,TRUE,_xll.ohTrigger(Trigger,Trigger12M)),#N/A)</f>
        <v>8.353918427810832E-3</v>
      </c>
    </row>
    <row r="581" spans="52:57" ht="11.25" customHeight="1" x14ac:dyDescent="0.25">
      <c r="AZ581" s="99" t="s">
        <v>83</v>
      </c>
      <c r="BA581" s="98">
        <f>_xll.qlInterestRateIndexFixingDate(Currency&amp;"ibor"&amp;Tenor,BB581,Trigger)</f>
        <v>43451</v>
      </c>
      <c r="BB581" s="98">
        <f>_xll.qlCalendarAdvance(Calendar,BB580,AZ581,"f",,Trigger)</f>
        <v>43453</v>
      </c>
      <c r="BC581" s="98">
        <f>_xll.qlInterestRateIndexMaturity(Currency&amp;"ibor"&amp;Tenor,BB581,Trigger)</f>
        <v>43818</v>
      </c>
      <c r="BD581" s="242" t="e">
        <f>_xll.qlIndexFixing($AD$5,BA581,TRUE,_xll.ohTrigger(Trigger,Trigger12M))</f>
        <v>#NUM!</v>
      </c>
      <c r="BE581" s="242">
        <f>IFERROR(_xll.qlIndexFixing($BF$1,BA581,TRUE,_xll.ohTrigger(Trigger,Trigger12M)),#N/A)</f>
        <v>8.4078602153568986E-3</v>
      </c>
    </row>
    <row r="582" spans="52:57" ht="11.25" customHeight="1" x14ac:dyDescent="0.25">
      <c r="AZ582" s="99" t="s">
        <v>83</v>
      </c>
      <c r="BA582" s="98">
        <f>_xll.qlInterestRateIndexFixingDate(Currency&amp;"ibor"&amp;Tenor,BB582,Trigger)</f>
        <v>43455</v>
      </c>
      <c r="BB582" s="98">
        <f>_xll.qlCalendarAdvance(Calendar,BB581,AZ582,"f",,Trigger)</f>
        <v>43461</v>
      </c>
      <c r="BC582" s="98">
        <f>_xll.qlInterestRateIndexMaturity(Currency&amp;"ibor"&amp;Tenor,BB582,Trigger)</f>
        <v>43826</v>
      </c>
      <c r="BD582" s="242" t="e">
        <f>_xll.qlIndexFixing($AD$5,BA582,TRUE,_xll.ohTrigger(Trigger,Trigger12M))</f>
        <v>#NUM!</v>
      </c>
      <c r="BE582" s="242">
        <f>IFERROR(_xll.qlIndexFixing($BF$1,BA582,TRUE,_xll.ohTrigger(Trigger,Trigger12M)),#N/A)</f>
        <v>8.4698468558967108E-3</v>
      </c>
    </row>
    <row r="583" spans="52:57" ht="11.25" customHeight="1" x14ac:dyDescent="0.25">
      <c r="AZ583" s="99" t="s">
        <v>83</v>
      </c>
      <c r="BA583" s="98">
        <f>_xll.qlInterestRateIndexFixingDate(Currency&amp;"ibor"&amp;Tenor,BB583,Trigger)</f>
        <v>43465</v>
      </c>
      <c r="BB583" s="98">
        <f>_xll.qlCalendarAdvance(Calendar,BB582,AZ583,"f",,Trigger)</f>
        <v>43468</v>
      </c>
      <c r="BC583" s="98">
        <f>_xll.qlInterestRateIndexMaturity(Currency&amp;"ibor"&amp;Tenor,BB583,Trigger)</f>
        <v>43833</v>
      </c>
      <c r="BD583" s="242" t="e">
        <f>_xll.qlIndexFixing($AD$5,BA583,TRUE,_xll.ohTrigger(Trigger,Trigger12M))</f>
        <v>#NUM!</v>
      </c>
      <c r="BE583" s="242">
        <f>IFERROR(_xll.qlIndexFixing($BF$1,BA583,TRUE,_xll.ohTrigger(Trigger,Trigger12M)),#N/A)</f>
        <v>8.524370251895572E-3</v>
      </c>
    </row>
    <row r="584" spans="52:57" ht="11.25" customHeight="1" x14ac:dyDescent="0.25">
      <c r="AZ584" s="99" t="s">
        <v>83</v>
      </c>
      <c r="BA584" s="98">
        <f>_xll.qlInterestRateIndexFixingDate(Currency&amp;"ibor"&amp;Tenor,BB584,Trigger)</f>
        <v>43473</v>
      </c>
      <c r="BB584" s="98">
        <f>_xll.qlCalendarAdvance(Calendar,BB583,AZ584,"f",,Trigger)</f>
        <v>43475</v>
      </c>
      <c r="BC584" s="98">
        <f>_xll.qlInterestRateIndexMaturity(Currency&amp;"ibor"&amp;Tenor,BB584,Trigger)</f>
        <v>43840</v>
      </c>
      <c r="BD584" s="242" t="e">
        <f>_xll.qlIndexFixing($AD$5,BA584,TRUE,_xll.ohTrigger(Trigger,Trigger12M))</f>
        <v>#NUM!</v>
      </c>
      <c r="BE584" s="242">
        <f>IFERROR(_xll.qlIndexFixing($BF$1,BA584,TRUE,_xll.ohTrigger(Trigger,Trigger12M)),#N/A)</f>
        <v>8.5791487746144056E-3</v>
      </c>
    </row>
    <row r="585" spans="52:57" ht="11.25" customHeight="1" x14ac:dyDescent="0.25">
      <c r="AZ585" s="99" t="s">
        <v>83</v>
      </c>
      <c r="BA585" s="98">
        <f>_xll.qlInterestRateIndexFixingDate(Currency&amp;"ibor"&amp;Tenor,BB585,Trigger)</f>
        <v>43480</v>
      </c>
      <c r="BB585" s="98">
        <f>_xll.qlCalendarAdvance(Calendar,BB584,AZ585,"f",,Trigger)</f>
        <v>43482</v>
      </c>
      <c r="BC585" s="98">
        <f>_xll.qlInterestRateIndexMaturity(Currency&amp;"ibor"&amp;Tenor,BB585,Trigger)</f>
        <v>43847</v>
      </c>
      <c r="BD585" s="242" t="e">
        <f>_xll.qlIndexFixing($AD$5,BA585,TRUE,_xll.ohTrigger(Trigger,Trigger12M))</f>
        <v>#NUM!</v>
      </c>
      <c r="BE585" s="242">
        <f>IFERROR(_xll.qlIndexFixing($BF$1,BA585,TRUE,_xll.ohTrigger(Trigger,Trigger12M)),#N/A)</f>
        <v>8.6341717031620732E-3</v>
      </c>
    </row>
    <row r="586" spans="52:57" ht="11.25" customHeight="1" x14ac:dyDescent="0.25">
      <c r="AZ586" s="99" t="s">
        <v>83</v>
      </c>
      <c r="BA586" s="98">
        <f>_xll.qlInterestRateIndexFixingDate(Currency&amp;"ibor"&amp;Tenor,BB586,Trigger)</f>
        <v>43487</v>
      </c>
      <c r="BB586" s="98">
        <f>_xll.qlCalendarAdvance(Calendar,BB585,AZ586,"f",,Trigger)</f>
        <v>43489</v>
      </c>
      <c r="BC586" s="98">
        <f>_xll.qlInterestRateIndexMaturity(Currency&amp;"ibor"&amp;Tenor,BB586,Trigger)</f>
        <v>43854</v>
      </c>
      <c r="BD586" s="242" t="e">
        <f>_xll.qlIndexFixing($AD$5,BA586,TRUE,_xll.ohTrigger(Trigger,Trigger12M))</f>
        <v>#NUM!</v>
      </c>
      <c r="BE586" s="242">
        <f>IFERROR(_xll.qlIndexFixing($BF$1,BA586,TRUE,_xll.ohTrigger(Trigger,Trigger12M)),#N/A)</f>
        <v>8.6894280600518202E-3</v>
      </c>
    </row>
    <row r="587" spans="52:57" ht="11.25" customHeight="1" x14ac:dyDescent="0.25">
      <c r="AZ587" s="99" t="s">
        <v>83</v>
      </c>
      <c r="BA587" s="98">
        <f>_xll.qlInterestRateIndexFixingDate(Currency&amp;"ibor"&amp;Tenor,BB587,Trigger)</f>
        <v>43494</v>
      </c>
      <c r="BB587" s="98">
        <f>_xll.qlCalendarAdvance(Calendar,BB586,AZ587,"f",,Trigger)</f>
        <v>43496</v>
      </c>
      <c r="BC587" s="98">
        <f>_xll.qlInterestRateIndexMaturity(Currency&amp;"ibor"&amp;Tenor,BB587,Trigger)</f>
        <v>43861</v>
      </c>
      <c r="BD587" s="242" t="e">
        <f>_xll.qlIndexFixing($AD$5,BA587,TRUE,_xll.ohTrigger(Trigger,Trigger12M))</f>
        <v>#NUM!</v>
      </c>
      <c r="BE587" s="242">
        <f>IFERROR(_xll.qlIndexFixing($BF$1,BA587,TRUE,_xll.ohTrigger(Trigger,Trigger12M)),#N/A)</f>
        <v>8.7449066111057877E-3</v>
      </c>
    </row>
    <row r="588" spans="52:57" ht="11.25" customHeight="1" x14ac:dyDescent="0.25">
      <c r="AZ588" s="99" t="s">
        <v>83</v>
      </c>
      <c r="BA588" s="98">
        <f>_xll.qlInterestRateIndexFixingDate(Currency&amp;"ibor"&amp;Tenor,BB588,Trigger)</f>
        <v>43501</v>
      </c>
      <c r="BB588" s="98">
        <f>_xll.qlCalendarAdvance(Calendar,BB587,AZ588,"f",,Trigger)</f>
        <v>43503</v>
      </c>
      <c r="BC588" s="98">
        <f>_xll.qlInterestRateIndexMaturity(Currency&amp;"ibor"&amp;Tenor,BB588,Trigger)</f>
        <v>43868</v>
      </c>
      <c r="BD588" s="242" t="e">
        <f>_xll.qlIndexFixing($AD$5,BA588,TRUE,_xll.ohTrigger(Trigger,Trigger12M))</f>
        <v>#NUM!</v>
      </c>
      <c r="BE588" s="242">
        <f>IFERROR(_xll.qlIndexFixing($BF$1,BA588,TRUE,_xll.ohTrigger(Trigger,Trigger12M)),#N/A)</f>
        <v>8.8005958653579845E-3</v>
      </c>
    </row>
    <row r="589" spans="52:57" ht="11.25" customHeight="1" x14ac:dyDescent="0.25">
      <c r="AZ589" s="99" t="s">
        <v>83</v>
      </c>
      <c r="BA589" s="98">
        <f>_xll.qlInterestRateIndexFixingDate(Currency&amp;"ibor"&amp;Tenor,BB589,Trigger)</f>
        <v>43508</v>
      </c>
      <c r="BB589" s="98">
        <f>_xll.qlCalendarAdvance(Calendar,BB588,AZ589,"f",,Trigger)</f>
        <v>43510</v>
      </c>
      <c r="BC589" s="98">
        <f>_xll.qlInterestRateIndexMaturity(Currency&amp;"ibor"&amp;Tenor,BB589,Trigger)</f>
        <v>43875</v>
      </c>
      <c r="BD589" s="242" t="e">
        <f>_xll.qlIndexFixing($AD$5,BA589,TRUE,_xll.ohTrigger(Trigger,Trigger12M))</f>
        <v>#NUM!</v>
      </c>
      <c r="BE589" s="242">
        <f>IFERROR(_xll.qlIndexFixing($BF$1,BA589,TRUE,_xll.ohTrigger(Trigger,Trigger12M)),#N/A)</f>
        <v>8.8564840749585979E-3</v>
      </c>
    </row>
    <row r="590" spans="52:57" ht="11.25" customHeight="1" x14ac:dyDescent="0.25">
      <c r="AZ590" s="99" t="s">
        <v>83</v>
      </c>
      <c r="BA590" s="98">
        <f>_xll.qlInterestRateIndexFixingDate(Currency&amp;"ibor"&amp;Tenor,BB590,Trigger)</f>
        <v>43515</v>
      </c>
      <c r="BB590" s="98">
        <f>_xll.qlCalendarAdvance(Calendar,BB589,AZ590,"f",,Trigger)</f>
        <v>43517</v>
      </c>
      <c r="BC590" s="98">
        <f>_xll.qlInterestRateIndexMaturity(Currency&amp;"ibor"&amp;Tenor,BB590,Trigger)</f>
        <v>43882</v>
      </c>
      <c r="BD590" s="242" t="e">
        <f>_xll.qlIndexFixing($AD$5,BA590,TRUE,_xll.ohTrigger(Trigger,Trigger12M))</f>
        <v>#NUM!</v>
      </c>
      <c r="BE590" s="242">
        <f>IFERROR(_xll.qlIndexFixing($BF$1,BA590,TRUE,_xll.ohTrigger(Trigger,Trigger12M)),#N/A)</f>
        <v>8.9125592350780582E-3</v>
      </c>
    </row>
    <row r="591" spans="52:57" ht="11.25" customHeight="1" x14ac:dyDescent="0.25">
      <c r="AZ591" s="99" t="s">
        <v>83</v>
      </c>
      <c r="BA591" s="98">
        <f>_xll.qlInterestRateIndexFixingDate(Currency&amp;"ibor"&amp;Tenor,BB591,Trigger)</f>
        <v>43522</v>
      </c>
      <c r="BB591" s="98">
        <f>_xll.qlCalendarAdvance(Calendar,BB590,AZ591,"f",,Trigger)</f>
        <v>43524</v>
      </c>
      <c r="BC591" s="98">
        <f>_xll.qlInterestRateIndexMaturity(Currency&amp;"ibor"&amp;Tenor,BB591,Trigger)</f>
        <v>43889</v>
      </c>
      <c r="BD591" s="242" t="e">
        <f>_xll.qlIndexFixing($AD$5,BA591,TRUE,_xll.ohTrigger(Trigger,Trigger12M))</f>
        <v>#NUM!</v>
      </c>
      <c r="BE591" s="242">
        <f>IFERROR(_xll.qlIndexFixing($BF$1,BA591,TRUE,_xll.ohTrigger(Trigger,Trigger12M)),#N/A)</f>
        <v>8.9688090838133099E-3</v>
      </c>
    </row>
    <row r="592" spans="52:57" ht="11.25" customHeight="1" x14ac:dyDescent="0.25">
      <c r="AZ592" s="99" t="s">
        <v>83</v>
      </c>
      <c r="BA592" s="98">
        <f>_xll.qlInterestRateIndexFixingDate(Currency&amp;"ibor"&amp;Tenor,BB592,Trigger)</f>
        <v>43529</v>
      </c>
      <c r="BB592" s="98">
        <f>_xll.qlCalendarAdvance(Calendar,BB591,AZ592,"f",,Trigger)</f>
        <v>43531</v>
      </c>
      <c r="BC592" s="98">
        <f>_xll.qlInterestRateIndexMaturity(Currency&amp;"ibor"&amp;Tenor,BB592,Trigger)</f>
        <v>43899</v>
      </c>
      <c r="BD592" s="242" t="e">
        <f>_xll.qlIndexFixing($AD$5,BA592,TRUE,_xll.ohTrigger(Trigger,Trigger12M))</f>
        <v>#NUM!</v>
      </c>
      <c r="BE592" s="242">
        <f>IFERROR(_xll.qlIndexFixing($BF$1,BA592,TRUE,_xll.ohTrigger(Trigger,Trigger12M)),#N/A)</f>
        <v>9.0379590041411249E-3</v>
      </c>
    </row>
    <row r="593" spans="52:57" ht="11.25" customHeight="1" x14ac:dyDescent="0.25">
      <c r="AZ593" s="99" t="s">
        <v>83</v>
      </c>
      <c r="BA593" s="98">
        <f>_xll.qlInterestRateIndexFixingDate(Currency&amp;"ibor"&amp;Tenor,BB593,Trigger)</f>
        <v>43536</v>
      </c>
      <c r="BB593" s="98">
        <f>_xll.qlCalendarAdvance(Calendar,BB592,AZ593,"f",,Trigger)</f>
        <v>43538</v>
      </c>
      <c r="BC593" s="98">
        <f>_xll.qlInterestRateIndexMaturity(Currency&amp;"ibor"&amp;Tenor,BB593,Trigger)</f>
        <v>43906</v>
      </c>
      <c r="BD593" s="242" t="e">
        <f>_xll.qlIndexFixing($AD$5,BA593,TRUE,_xll.ohTrigger(Trigger,Trigger12M))</f>
        <v>#NUM!</v>
      </c>
      <c r="BE593" s="242">
        <f>IFERROR(_xll.qlIndexFixing($BF$1,BA593,TRUE,_xll.ohTrigger(Trigger,Trigger12M)),#N/A)</f>
        <v>9.0945179837571902E-3</v>
      </c>
    </row>
    <row r="594" spans="52:57" ht="11.25" customHeight="1" x14ac:dyDescent="0.25">
      <c r="AZ594" s="99" t="s">
        <v>83</v>
      </c>
      <c r="BA594" s="98">
        <f>_xll.qlInterestRateIndexFixingDate(Currency&amp;"ibor"&amp;Tenor,BB594,Trigger)</f>
        <v>43543</v>
      </c>
      <c r="BB594" s="98">
        <f>_xll.qlCalendarAdvance(Calendar,BB593,AZ594,"f",,Trigger)</f>
        <v>43545</v>
      </c>
      <c r="BC594" s="98">
        <f>_xll.qlInterestRateIndexMaturity(Currency&amp;"ibor"&amp;Tenor,BB594,Trigger)</f>
        <v>43913</v>
      </c>
      <c r="BD594" s="242" t="e">
        <f>_xll.qlIndexFixing($AD$5,BA594,TRUE,_xll.ohTrigger(Trigger,Trigger12M))</f>
        <v>#NUM!</v>
      </c>
      <c r="BE594" s="242">
        <f>IFERROR(_xll.qlIndexFixing($BF$1,BA594,TRUE,_xll.ohTrigger(Trigger,Trigger12M)),#N/A)</f>
        <v>9.1512100870668467E-3</v>
      </c>
    </row>
    <row r="595" spans="52:57" ht="11.25" customHeight="1" x14ac:dyDescent="0.25">
      <c r="AZ595" s="99" t="s">
        <v>83</v>
      </c>
      <c r="BA595" s="98">
        <f>_xll.qlInterestRateIndexFixingDate(Currency&amp;"ibor"&amp;Tenor,BB595,Trigger)</f>
        <v>43550</v>
      </c>
      <c r="BB595" s="98">
        <f>_xll.qlCalendarAdvance(Calendar,BB594,AZ595,"f",,Trigger)</f>
        <v>43552</v>
      </c>
      <c r="BC595" s="98">
        <f>_xll.qlInterestRateIndexMaturity(Currency&amp;"ibor"&amp;Tenor,BB595,Trigger)</f>
        <v>43920</v>
      </c>
      <c r="BD595" s="242" t="e">
        <f>_xll.qlIndexFixing($AD$5,BA595,TRUE,_xll.ohTrigger(Trigger,Trigger12M))</f>
        <v>#NUM!</v>
      </c>
      <c r="BE595" s="242">
        <f>IFERROR(_xll.qlIndexFixing($BF$1,BA595,TRUE,_xll.ohTrigger(Trigger,Trigger12M)),#N/A)</f>
        <v>9.2080220811907344E-3</v>
      </c>
    </row>
    <row r="596" spans="52:57" ht="11.25" customHeight="1" x14ac:dyDescent="0.25">
      <c r="AZ596" s="99" t="s">
        <v>83</v>
      </c>
      <c r="BA596" s="98">
        <f>_xll.qlInterestRateIndexFixingDate(Currency&amp;"ibor"&amp;Tenor,BB596,Trigger)</f>
        <v>43557</v>
      </c>
      <c r="BB596" s="98">
        <f>_xll.qlCalendarAdvance(Calendar,BB595,AZ596,"f",,Trigger)</f>
        <v>43559</v>
      </c>
      <c r="BC596" s="98">
        <f>_xll.qlInterestRateIndexMaturity(Currency&amp;"ibor"&amp;Tenor,BB596,Trigger)</f>
        <v>43927</v>
      </c>
      <c r="BD596" s="242" t="e">
        <f>_xll.qlIndexFixing($AD$5,BA596,TRUE,_xll.ohTrigger(Trigger,Trigger12M))</f>
        <v>#NUM!</v>
      </c>
      <c r="BE596" s="242">
        <f>IFERROR(_xll.qlIndexFixing($BF$1,BA596,TRUE,_xll.ohTrigger(Trigger,Trigger12M)),#N/A)</f>
        <v>9.2649404777545262E-3</v>
      </c>
    </row>
    <row r="597" spans="52:57" ht="11.25" customHeight="1" x14ac:dyDescent="0.25">
      <c r="AZ597" s="99" t="s">
        <v>83</v>
      </c>
      <c r="BA597" s="98">
        <f>_xll.qlInterestRateIndexFixingDate(Currency&amp;"ibor"&amp;Tenor,BB597,Trigger)</f>
        <v>43564</v>
      </c>
      <c r="BB597" s="98">
        <f>_xll.qlCalendarAdvance(Calendar,BB596,AZ597,"f",,Trigger)</f>
        <v>43566</v>
      </c>
      <c r="BC597" s="98">
        <f>_xll.qlInterestRateIndexMaturity(Currency&amp;"ibor"&amp;Tenor,BB597,Trigger)</f>
        <v>43935</v>
      </c>
      <c r="BD597" s="242" t="e">
        <f>_xll.qlIndexFixing($AD$5,BA597,TRUE,_xll.ohTrigger(Trigger,Trigger12M))</f>
        <v>#NUM!</v>
      </c>
      <c r="BE597" s="242">
        <f>IFERROR(_xll.qlIndexFixing($BF$1,BA597,TRUE,_xll.ohTrigger(Trigger,Trigger12M)),#N/A)</f>
        <v>9.3261808624806181E-3</v>
      </c>
    </row>
    <row r="598" spans="52:57" ht="11.25" customHeight="1" x14ac:dyDescent="0.25">
      <c r="AZ598" s="99" t="s">
        <v>83</v>
      </c>
      <c r="BA598" s="98">
        <f>_xll.qlInterestRateIndexFixingDate(Currency&amp;"ibor"&amp;Tenor,BB598,Trigger)</f>
        <v>43571</v>
      </c>
      <c r="BB598" s="98">
        <f>_xll.qlCalendarAdvance(Calendar,BB597,AZ598,"f",,Trigger)</f>
        <v>43573</v>
      </c>
      <c r="BC598" s="98">
        <f>_xll.qlInterestRateIndexMaturity(Currency&amp;"ibor"&amp;Tenor,BB598,Trigger)</f>
        <v>43941</v>
      </c>
      <c r="BD598" s="242" t="e">
        <f>_xll.qlIndexFixing($AD$5,BA598,TRUE,_xll.ohTrigger(Trigger,Trigger12M))</f>
        <v>#NUM!</v>
      </c>
      <c r="BE598" s="242">
        <f>IFERROR(_xll.qlIndexFixing($BF$1,BA598,TRUE,_xll.ohTrigger(Trigger,Trigger12M)),#N/A)</f>
        <v>9.3790412467057004E-3</v>
      </c>
    </row>
    <row r="599" spans="52:57" ht="11.25" customHeight="1" x14ac:dyDescent="0.25">
      <c r="AZ599" s="99" t="s">
        <v>83</v>
      </c>
      <c r="BA599" s="98">
        <f>_xll.qlInterestRateIndexFixingDate(Currency&amp;"ibor"&amp;Tenor,BB599,Trigger)</f>
        <v>43578</v>
      </c>
      <c r="BB599" s="98">
        <f>_xll.qlCalendarAdvance(Calendar,BB598,AZ599,"f",,Trigger)</f>
        <v>43580</v>
      </c>
      <c r="BC599" s="98">
        <f>_xll.qlInterestRateIndexMaturity(Currency&amp;"ibor"&amp;Tenor,BB599,Trigger)</f>
        <v>43948</v>
      </c>
      <c r="BD599" s="242" t="e">
        <f>_xll.qlIndexFixing($AD$5,BA599,TRUE,_xll.ohTrigger(Trigger,Trigger12M))</f>
        <v>#NUM!</v>
      </c>
      <c r="BE599" s="242">
        <f>IFERROR(_xll.qlIndexFixing($BF$1,BA599,TRUE,_xll.ohTrigger(Trigger,Trigger12M)),#N/A)</f>
        <v>9.4361953640880094E-3</v>
      </c>
    </row>
    <row r="600" spans="52:57" ht="11.25" customHeight="1" x14ac:dyDescent="0.25">
      <c r="AZ600" s="99" t="s">
        <v>83</v>
      </c>
      <c r="BA600" s="98">
        <f>_xll.qlInterestRateIndexFixingDate(Currency&amp;"ibor"&amp;Tenor,BB600,Trigger)</f>
        <v>43584</v>
      </c>
      <c r="BB600" s="98">
        <f>_xll.qlCalendarAdvance(Calendar,BB599,AZ600,"f",,Trigger)</f>
        <v>43587</v>
      </c>
      <c r="BC600" s="98">
        <f>_xll.qlInterestRateIndexMaturity(Currency&amp;"ibor"&amp;Tenor,BB600,Trigger)</f>
        <v>43955</v>
      </c>
      <c r="BD600" s="242" t="e">
        <f>_xll.qlIndexFixing($AD$5,BA600,TRUE,_xll.ohTrigger(Trigger,Trigger12M))</f>
        <v>#NUM!</v>
      </c>
      <c r="BE600" s="242">
        <f>IFERROR(_xll.qlIndexFixing($BF$1,BA600,TRUE,_xll.ohTrigger(Trigger,Trigger12M)),#N/A)</f>
        <v>9.4933993737306398E-3</v>
      </c>
    </row>
    <row r="601" spans="52:57" ht="11.25" customHeight="1" x14ac:dyDescent="0.25">
      <c r="AZ601" s="99" t="s">
        <v>83</v>
      </c>
      <c r="BA601" s="98">
        <f>_xll.qlInterestRateIndexFixingDate(Currency&amp;"ibor"&amp;Tenor,BB601,Trigger)</f>
        <v>43592</v>
      </c>
      <c r="BB601" s="98">
        <f>_xll.qlCalendarAdvance(Calendar,BB600,AZ601,"f",,Trigger)</f>
        <v>43594</v>
      </c>
      <c r="BC601" s="98">
        <f>_xll.qlInterestRateIndexMaturity(Currency&amp;"ibor"&amp;Tenor,BB601,Trigger)</f>
        <v>43962</v>
      </c>
      <c r="BD601" s="242" t="e">
        <f>_xll.qlIndexFixing($AD$5,BA601,TRUE,_xll.ohTrigger(Trigger,Trigger12M))</f>
        <v>#NUM!</v>
      </c>
      <c r="BE601" s="242">
        <f>IFERROR(_xll.qlIndexFixing($BF$1,BA601,TRUE,_xll.ohTrigger(Trigger,Trigger12M)),#N/A)</f>
        <v>9.5506385084984709E-3</v>
      </c>
    </row>
    <row r="602" spans="52:57" ht="11.25" customHeight="1" x14ac:dyDescent="0.25">
      <c r="AZ602" s="99" t="s">
        <v>83</v>
      </c>
      <c r="BA602" s="98">
        <f>_xll.qlInterestRateIndexFixingDate(Currency&amp;"ibor"&amp;Tenor,BB602,Trigger)</f>
        <v>43599</v>
      </c>
      <c r="BB602" s="98">
        <f>_xll.qlCalendarAdvance(Calendar,BB601,AZ602,"f",,Trigger)</f>
        <v>43601</v>
      </c>
      <c r="BC602" s="98">
        <f>_xll.qlInterestRateIndexMaturity(Currency&amp;"ibor"&amp;Tenor,BB602,Trigger)</f>
        <v>43969</v>
      </c>
      <c r="BD602" s="242" t="e">
        <f>_xll.qlIndexFixing($AD$5,BA602,TRUE,_xll.ohTrigger(Trigger,Trigger12M))</f>
        <v>#NUM!</v>
      </c>
      <c r="BE602" s="242">
        <f>IFERROR(_xll.qlIndexFixing($BF$1,BA602,TRUE,_xll.ohTrigger(Trigger,Trigger12M)),#N/A)</f>
        <v>9.6078977452570269E-3</v>
      </c>
    </row>
    <row r="603" spans="52:57" ht="11.25" customHeight="1" x14ac:dyDescent="0.25">
      <c r="AZ603" s="99" t="s">
        <v>83</v>
      </c>
      <c r="BA603" s="98">
        <f>_xll.qlInterestRateIndexFixingDate(Currency&amp;"ibor"&amp;Tenor,BB603,Trigger)</f>
        <v>43606</v>
      </c>
      <c r="BB603" s="98">
        <f>_xll.qlCalendarAdvance(Calendar,BB602,AZ603,"f",,Trigger)</f>
        <v>43608</v>
      </c>
      <c r="BC603" s="98">
        <f>_xll.qlInterestRateIndexMaturity(Currency&amp;"ibor"&amp;Tenor,BB603,Trigger)</f>
        <v>43976</v>
      </c>
      <c r="BD603" s="242" t="e">
        <f>_xll.qlIndexFixing($AD$5,BA603,TRUE,_xll.ohTrigger(Trigger,Trigger12M))</f>
        <v>#NUM!</v>
      </c>
      <c r="BE603" s="242">
        <f>IFERROR(_xll.qlIndexFixing($BF$1,BA603,TRUE,_xll.ohTrigger(Trigger,Trigger12M)),#N/A)</f>
        <v>9.6651618047966688E-3</v>
      </c>
    </row>
    <row r="604" spans="52:57" ht="11.25" customHeight="1" x14ac:dyDescent="0.25">
      <c r="AZ604" s="99" t="s">
        <v>83</v>
      </c>
      <c r="BA604" s="98">
        <f>_xll.qlInterestRateIndexFixingDate(Currency&amp;"ibor"&amp;Tenor,BB604,Trigger)</f>
        <v>43613</v>
      </c>
      <c r="BB604" s="98">
        <f>_xll.qlCalendarAdvance(Calendar,BB603,AZ604,"f",,Trigger)</f>
        <v>43615</v>
      </c>
      <c r="BC604" s="98">
        <f>_xll.qlInterestRateIndexMaturity(Currency&amp;"ibor"&amp;Tenor,BB604,Trigger)</f>
        <v>43980</v>
      </c>
      <c r="BD604" s="242" t="e">
        <f>_xll.qlIndexFixing($AD$5,BA604,TRUE,_xll.ohTrigger(Trigger,Trigger12M))</f>
        <v>#NUM!</v>
      </c>
      <c r="BE604" s="242">
        <f>IFERROR(_xll.qlIndexFixing($BF$1,BA604,TRUE,_xll.ohTrigger(Trigger,Trigger12M)),#N/A)</f>
        <v>9.7099061720765344E-3</v>
      </c>
    </row>
    <row r="605" spans="52:57" ht="11.25" customHeight="1" x14ac:dyDescent="0.25">
      <c r="AZ605" s="99" t="s">
        <v>83</v>
      </c>
      <c r="BA605" s="98">
        <f>_xll.qlInterestRateIndexFixingDate(Currency&amp;"ibor"&amp;Tenor,BB605,Trigger)</f>
        <v>43620</v>
      </c>
      <c r="BB605" s="98">
        <f>_xll.qlCalendarAdvance(Calendar,BB604,AZ605,"f",,Trigger)</f>
        <v>43622</v>
      </c>
      <c r="BC605" s="98">
        <f>_xll.qlInterestRateIndexMaturity(Currency&amp;"ibor"&amp;Tenor,BB605,Trigger)</f>
        <v>43990</v>
      </c>
      <c r="BD605" s="242" t="e">
        <f>_xll.qlIndexFixing($AD$5,BA605,TRUE,_xll.ohTrigger(Trigger,Trigger12M))</f>
        <v>#NUM!</v>
      </c>
      <c r="BE605" s="242">
        <f>IFERROR(_xll.qlIndexFixing($BF$1,BA605,TRUE,_xll.ohTrigger(Trigger,Trigger12M)),#N/A)</f>
        <v>9.7796419945543559E-3</v>
      </c>
    </row>
    <row r="606" spans="52:57" ht="11.25" customHeight="1" x14ac:dyDescent="0.25">
      <c r="AZ606" s="99" t="s">
        <v>83</v>
      </c>
      <c r="BA606" s="98">
        <f>_xll.qlInterestRateIndexFixingDate(Currency&amp;"ibor"&amp;Tenor,BB606,Trigger)</f>
        <v>43627</v>
      </c>
      <c r="BB606" s="98">
        <f>_xll.qlCalendarAdvance(Calendar,BB605,AZ606,"f",,Trigger)</f>
        <v>43629</v>
      </c>
      <c r="BC606" s="98">
        <f>_xll.qlInterestRateIndexMaturity(Currency&amp;"ibor"&amp;Tenor,BB606,Trigger)</f>
        <v>43997</v>
      </c>
      <c r="BD606" s="242" t="e">
        <f>_xll.qlIndexFixing($AD$5,BA606,TRUE,_xll.ohTrigger(Trigger,Trigger12M))</f>
        <v>#NUM!</v>
      </c>
      <c r="BE606" s="242">
        <f>IFERROR(_xll.qlIndexFixing($BF$1,BA606,TRUE,_xll.ohTrigger(Trigger,Trigger12M)),#N/A)</f>
        <v>9.8368262853111149E-3</v>
      </c>
    </row>
    <row r="607" spans="52:57" ht="11.25" customHeight="1" x14ac:dyDescent="0.25">
      <c r="AZ607" s="99" t="s">
        <v>83</v>
      </c>
      <c r="BA607" s="98">
        <f>_xll.qlInterestRateIndexFixingDate(Currency&amp;"ibor"&amp;Tenor,BB607,Trigger)</f>
        <v>43634</v>
      </c>
      <c r="BB607" s="98">
        <f>_xll.qlCalendarAdvance(Calendar,BB606,AZ607,"f",,Trigger)</f>
        <v>43636</v>
      </c>
      <c r="BC607" s="98">
        <f>_xll.qlInterestRateIndexMaturity(Currency&amp;"ibor"&amp;Tenor,BB607,Trigger)</f>
        <v>44004</v>
      </c>
      <c r="BD607" s="242" t="e">
        <f>_xll.qlIndexFixing($AD$5,BA607,TRUE,_xll.ohTrigger(Trigger,Trigger12M))</f>
        <v>#NUM!</v>
      </c>
      <c r="BE607" s="242">
        <f>IFERROR(_xll.qlIndexFixing($BF$1,BA607,TRUE,_xll.ohTrigger(Trigger,Trigger12M)),#N/A)</f>
        <v>9.8939517197888932E-3</v>
      </c>
    </row>
    <row r="608" spans="52:57" ht="11.25" customHeight="1" x14ac:dyDescent="0.25">
      <c r="AZ608" s="99" t="s">
        <v>83</v>
      </c>
      <c r="BA608" s="98">
        <f>_xll.qlInterestRateIndexFixingDate(Currency&amp;"ibor"&amp;Tenor,BB608,Trigger)</f>
        <v>43641</v>
      </c>
      <c r="BB608" s="98">
        <f>_xll.qlCalendarAdvance(Calendar,BB607,AZ608,"f",,Trigger)</f>
        <v>43643</v>
      </c>
      <c r="BC608" s="98">
        <f>_xll.qlInterestRateIndexMaturity(Currency&amp;"ibor"&amp;Tenor,BB608,Trigger)</f>
        <v>44011</v>
      </c>
      <c r="BD608" s="242" t="e">
        <f>_xll.qlIndexFixing($AD$5,BA608,TRUE,_xll.ohTrigger(Trigger,Trigger12M))</f>
        <v>#NUM!</v>
      </c>
      <c r="BE608" s="242">
        <f>IFERROR(_xll.qlIndexFixing($BF$1,BA608,TRUE,_xll.ohTrigger(Trigger,Trigger12M)),#N/A)</f>
        <v>9.9510017373231115E-3</v>
      </c>
    </row>
    <row r="609" spans="52:57" ht="11.25" customHeight="1" x14ac:dyDescent="0.25">
      <c r="AZ609" s="99" t="s">
        <v>83</v>
      </c>
      <c r="BA609" s="98">
        <f>_xll.qlInterestRateIndexFixingDate(Currency&amp;"ibor"&amp;Tenor,BB609,Trigger)</f>
        <v>43648</v>
      </c>
      <c r="BB609" s="98">
        <f>_xll.qlCalendarAdvance(Calendar,BB608,AZ609,"f",,Trigger)</f>
        <v>43650</v>
      </c>
      <c r="BC609" s="98">
        <f>_xll.qlInterestRateIndexMaturity(Currency&amp;"ibor"&amp;Tenor,BB609,Trigger)</f>
        <v>44018</v>
      </c>
      <c r="BD609" s="242" t="e">
        <f>_xll.qlIndexFixing($AD$5,BA609,TRUE,_xll.ohTrigger(Trigger,Trigger12M))</f>
        <v>#NUM!</v>
      </c>
      <c r="BE609" s="242">
        <f>IFERROR(_xll.qlIndexFixing($BF$1,BA609,TRUE,_xll.ohTrigger(Trigger,Trigger12M)),#N/A)</f>
        <v>1.0007959520761752E-2</v>
      </c>
    </row>
    <row r="610" spans="52:57" ht="11.25" customHeight="1" x14ac:dyDescent="0.25">
      <c r="AZ610" s="99" t="s">
        <v>83</v>
      </c>
      <c r="BA610" s="98">
        <f>_xll.qlInterestRateIndexFixingDate(Currency&amp;"ibor"&amp;Tenor,BB610,Trigger)</f>
        <v>43655</v>
      </c>
      <c r="BB610" s="98">
        <f>_xll.qlCalendarAdvance(Calendar,BB609,AZ610,"f",,Trigger)</f>
        <v>43657</v>
      </c>
      <c r="BC610" s="98">
        <f>_xll.qlInterestRateIndexMaturity(Currency&amp;"ibor"&amp;Tenor,BB610,Trigger)</f>
        <v>44025</v>
      </c>
      <c r="BD610" s="242" t="e">
        <f>_xll.qlIndexFixing($AD$5,BA610,TRUE,_xll.ohTrigger(Trigger,Trigger12M))</f>
        <v>#NUM!</v>
      </c>
      <c r="BE610" s="242">
        <f>IFERROR(_xll.qlIndexFixing($BF$1,BA610,TRUE,_xll.ohTrigger(Trigger,Trigger12M)),#N/A)</f>
        <v>1.0064807996406055E-2</v>
      </c>
    </row>
    <row r="611" spans="52:57" ht="11.25" customHeight="1" x14ac:dyDescent="0.25">
      <c r="AZ611" s="99" t="s">
        <v>83</v>
      </c>
      <c r="BA611" s="98">
        <f>_xll.qlInterestRateIndexFixingDate(Currency&amp;"ibor"&amp;Tenor,BB611,Trigger)</f>
        <v>43662</v>
      </c>
      <c r="BB611" s="98">
        <f>_xll.qlCalendarAdvance(Calendar,BB610,AZ611,"f",,Trigger)</f>
        <v>43664</v>
      </c>
      <c r="BC611" s="98">
        <f>_xll.qlInterestRateIndexMaturity(Currency&amp;"ibor"&amp;Tenor,BB611,Trigger)</f>
        <v>44032</v>
      </c>
      <c r="BD611" s="242" t="e">
        <f>_xll.qlIndexFixing($AD$5,BA611,TRUE,_xll.ohTrigger(Trigger,Trigger12M))</f>
        <v>#NUM!</v>
      </c>
      <c r="BE611" s="242">
        <f>IFERROR(_xll.qlIndexFixing($BF$1,BA611,TRUE,_xll.ohTrigger(Trigger,Trigger12M)),#N/A)</f>
        <v>1.0121529833956215E-2</v>
      </c>
    </row>
    <row r="612" spans="52:57" ht="11.25" customHeight="1" x14ac:dyDescent="0.25">
      <c r="AZ612" s="99" t="s">
        <v>83</v>
      </c>
      <c r="BA612" s="98">
        <f>_xll.qlInterestRateIndexFixingDate(Currency&amp;"ibor"&amp;Tenor,BB612,Trigger)</f>
        <v>43669</v>
      </c>
      <c r="BB612" s="98">
        <f>_xll.qlCalendarAdvance(Calendar,BB611,AZ612,"f",,Trigger)</f>
        <v>43671</v>
      </c>
      <c r="BC612" s="98">
        <f>_xll.qlInterestRateIndexMaturity(Currency&amp;"ibor"&amp;Tenor,BB612,Trigger)</f>
        <v>44039</v>
      </c>
      <c r="BD612" s="242" t="e">
        <f>_xll.qlIndexFixing($AD$5,BA612,TRUE,_xll.ohTrigger(Trigger,Trigger12M))</f>
        <v>#NUM!</v>
      </c>
      <c r="BE612" s="242">
        <f>IFERROR(_xll.qlIndexFixing($BF$1,BA612,TRUE,_xll.ohTrigger(Trigger,Trigger12M)),#N/A)</f>
        <v>1.0178107446458385E-2</v>
      </c>
    </row>
    <row r="613" spans="52:57" ht="11.25" customHeight="1" x14ac:dyDescent="0.25">
      <c r="AZ613" s="99" t="s">
        <v>83</v>
      </c>
      <c r="BA613" s="98">
        <f>_xll.qlInterestRateIndexFixingDate(Currency&amp;"ibor"&amp;Tenor,BB613,Trigger)</f>
        <v>43676</v>
      </c>
      <c r="BB613" s="98">
        <f>_xll.qlCalendarAdvance(Calendar,BB612,AZ613,"f",,Trigger)</f>
        <v>43678</v>
      </c>
      <c r="BC613" s="98">
        <f>_xll.qlInterestRateIndexMaturity(Currency&amp;"ibor"&amp;Tenor,BB613,Trigger)</f>
        <v>44046</v>
      </c>
      <c r="BD613" s="242" t="e">
        <f>_xll.qlIndexFixing($AD$5,BA613,TRUE,_xll.ohTrigger(Trigger,Trigger12M))</f>
        <v>#NUM!</v>
      </c>
      <c r="BE613" s="242">
        <f>IFERROR(_xll.qlIndexFixing($BF$1,BA613,TRUE,_xll.ohTrigger(Trigger,Trigger12M)),#N/A)</f>
        <v>1.0234522990256662E-2</v>
      </c>
    </row>
    <row r="614" spans="52:57" ht="11.25" customHeight="1" x14ac:dyDescent="0.25">
      <c r="AZ614" s="99" t="s">
        <v>83</v>
      </c>
      <c r="BA614" s="98">
        <f>_xll.qlInterestRateIndexFixingDate(Currency&amp;"ibor"&amp;Tenor,BB614,Trigger)</f>
        <v>43683</v>
      </c>
      <c r="BB614" s="98">
        <f>_xll.qlCalendarAdvance(Calendar,BB613,AZ614,"f",,Trigger)</f>
        <v>43685</v>
      </c>
      <c r="BC614" s="98">
        <f>_xll.qlInterestRateIndexMaturity(Currency&amp;"ibor"&amp;Tenor,BB614,Trigger)</f>
        <v>44053</v>
      </c>
      <c r="BD614" s="242" t="e">
        <f>_xll.qlIndexFixing($AD$5,BA614,TRUE,_xll.ohTrigger(Trigger,Trigger12M))</f>
        <v>#NUM!</v>
      </c>
      <c r="BE614" s="242">
        <f>IFERROR(_xll.qlIndexFixing($BF$1,BA614,TRUE,_xll.ohTrigger(Trigger,Trigger12M)),#N/A)</f>
        <v>1.0290758364948784E-2</v>
      </c>
    </row>
    <row r="615" spans="52:57" ht="11.25" customHeight="1" x14ac:dyDescent="0.25">
      <c r="AZ615" s="99" t="s">
        <v>83</v>
      </c>
      <c r="BA615" s="98">
        <f>_xll.qlInterestRateIndexFixingDate(Currency&amp;"ibor"&amp;Tenor,BB615,Trigger)</f>
        <v>43690</v>
      </c>
      <c r="BB615" s="98">
        <f>_xll.qlCalendarAdvance(Calendar,BB614,AZ615,"f",,Trigger)</f>
        <v>43692</v>
      </c>
      <c r="BC615" s="98">
        <f>_xll.qlInterestRateIndexMaturity(Currency&amp;"ibor"&amp;Tenor,BB615,Trigger)</f>
        <v>44060</v>
      </c>
      <c r="BD615" s="242" t="e">
        <f>_xll.qlIndexFixing($AD$5,BA615,TRUE,_xll.ohTrigger(Trigger,Trigger12M))</f>
        <v>#NUM!</v>
      </c>
      <c r="BE615" s="242">
        <f>IFERROR(_xll.qlIndexFixing($BF$1,BA615,TRUE,_xll.ohTrigger(Trigger,Trigger12M)),#N/A)</f>
        <v>1.0346795213343982E-2</v>
      </c>
    </row>
    <row r="616" spans="52:57" ht="11.25" customHeight="1" x14ac:dyDescent="0.25">
      <c r="AZ616" s="99" t="s">
        <v>83</v>
      </c>
      <c r="BA616" s="98">
        <f>_xll.qlInterestRateIndexFixingDate(Currency&amp;"ibor"&amp;Tenor,BB616,Trigger)</f>
        <v>43697</v>
      </c>
      <c r="BB616" s="98">
        <f>_xll.qlCalendarAdvance(Calendar,BB615,AZ616,"f",,Trigger)</f>
        <v>43699</v>
      </c>
      <c r="BC616" s="98">
        <f>_xll.qlInterestRateIndexMaturity(Currency&amp;"ibor"&amp;Tenor,BB616,Trigger)</f>
        <v>44067</v>
      </c>
      <c r="BD616" s="242" t="e">
        <f>_xll.qlIndexFixing($AD$5,BA616,TRUE,_xll.ohTrigger(Trigger,Trigger12M))</f>
        <v>#NUM!</v>
      </c>
      <c r="BE616" s="242">
        <f>IFERROR(_xll.qlIndexFixing($BF$1,BA616,TRUE,_xll.ohTrigger(Trigger,Trigger12M)),#N/A)</f>
        <v>1.0402614921428447E-2</v>
      </c>
    </row>
    <row r="617" spans="52:57" ht="11.25" customHeight="1" x14ac:dyDescent="0.25">
      <c r="AZ617" s="99" t="s">
        <v>83</v>
      </c>
      <c r="BA617" s="98">
        <f>_xll.qlInterestRateIndexFixingDate(Currency&amp;"ibor"&amp;Tenor,BB617,Trigger)</f>
        <v>43704</v>
      </c>
      <c r="BB617" s="98">
        <f>_xll.qlCalendarAdvance(Calendar,BB616,AZ617,"f",,Trigger)</f>
        <v>43706</v>
      </c>
      <c r="BC617" s="98">
        <f>_xll.qlInterestRateIndexMaturity(Currency&amp;"ibor"&amp;Tenor,BB617,Trigger)</f>
        <v>44074</v>
      </c>
      <c r="BD617" s="242" t="e">
        <f>_xll.qlIndexFixing($AD$5,BA617,TRUE,_xll.ohTrigger(Trigger,Trigger12M))</f>
        <v>#NUM!</v>
      </c>
      <c r="BE617" s="242">
        <f>IFERROR(_xll.qlIndexFixing($BF$1,BA617,TRUE,_xll.ohTrigger(Trigger,Trigger12M)),#N/A)</f>
        <v>1.0458198742769514E-2</v>
      </c>
    </row>
    <row r="618" spans="52:57" ht="11.25" customHeight="1" x14ac:dyDescent="0.25">
      <c r="AZ618" s="99" t="s">
        <v>83</v>
      </c>
      <c r="BA618" s="98">
        <f>_xll.qlInterestRateIndexFixingDate(Currency&amp;"ibor"&amp;Tenor,BB618,Trigger)</f>
        <v>43711</v>
      </c>
      <c r="BB618" s="98">
        <f>_xll.qlCalendarAdvance(Calendar,BB617,AZ618,"f",,Trigger)</f>
        <v>43713</v>
      </c>
      <c r="BC618" s="98">
        <f>_xll.qlInterestRateIndexMaturity(Currency&amp;"ibor"&amp;Tenor,BB618,Trigger)</f>
        <v>44081</v>
      </c>
      <c r="BD618" s="242" t="e">
        <f>_xll.qlIndexFixing($AD$5,BA618,TRUE,_xll.ohTrigger(Trigger,Trigger12M))</f>
        <v>#NUM!</v>
      </c>
      <c r="BE618" s="242">
        <f>IFERROR(_xll.qlIndexFixing($BF$1,BA618,TRUE,_xll.ohTrigger(Trigger,Trigger12M)),#N/A)</f>
        <v>1.0513534864317947E-2</v>
      </c>
    </row>
    <row r="619" spans="52:57" ht="11.25" customHeight="1" x14ac:dyDescent="0.25">
      <c r="AZ619" s="99" t="s">
        <v>83</v>
      </c>
      <c r="BA619" s="98">
        <f>_xll.qlInterestRateIndexFixingDate(Currency&amp;"ibor"&amp;Tenor,BB619,Trigger)</f>
        <v>43718</v>
      </c>
      <c r="BB619" s="98">
        <f>_xll.qlCalendarAdvance(Calendar,BB618,AZ619,"f",,Trigger)</f>
        <v>43720</v>
      </c>
      <c r="BC619" s="98">
        <f>_xll.qlInterestRateIndexMaturity(Currency&amp;"ibor"&amp;Tenor,BB619,Trigger)</f>
        <v>44088</v>
      </c>
      <c r="BD619" s="242" t="e">
        <f>_xll.qlIndexFixing($AD$5,BA619,TRUE,_xll.ohTrigger(Trigger,Trigger12M))</f>
        <v>#NUM!</v>
      </c>
      <c r="BE619" s="242">
        <f>IFERROR(_xll.qlIndexFixing($BF$1,BA619,TRUE,_xll.ohTrigger(Trigger,Trigger12M)),#N/A)</f>
        <v>1.0568624709770125E-2</v>
      </c>
    </row>
    <row r="620" spans="52:57" ht="11.25" customHeight="1" x14ac:dyDescent="0.25">
      <c r="AZ620" s="99" t="s">
        <v>83</v>
      </c>
      <c r="BA620" s="98">
        <f>_xll.qlInterestRateIndexFixingDate(Currency&amp;"ibor"&amp;Tenor,BB620,Trigger)</f>
        <v>43725</v>
      </c>
      <c r="BB620" s="98">
        <f>_xll.qlCalendarAdvance(Calendar,BB619,AZ620,"f",,Trigger)</f>
        <v>43727</v>
      </c>
      <c r="BC620" s="98">
        <f>_xll.qlInterestRateIndexMaturity(Currency&amp;"ibor"&amp;Tenor,BB620,Trigger)</f>
        <v>44095</v>
      </c>
      <c r="BD620" s="242" t="e">
        <f>_xll.qlIndexFixing($AD$5,BA620,TRUE,_xll.ohTrigger(Trigger,Trigger12M))</f>
        <v>#NUM!</v>
      </c>
      <c r="BE620" s="242">
        <f>IFERROR(_xll.qlIndexFixing($BF$1,BA620,TRUE,_xll.ohTrigger(Trigger,Trigger12M)),#N/A)</f>
        <v>1.0623471498716076E-2</v>
      </c>
    </row>
    <row r="621" spans="52:57" ht="11.25" customHeight="1" x14ac:dyDescent="0.25">
      <c r="AZ621" s="99" t="s">
        <v>83</v>
      </c>
      <c r="BA621" s="98">
        <f>_xll.qlInterestRateIndexFixingDate(Currency&amp;"ibor"&amp;Tenor,BB621,Trigger)</f>
        <v>43732</v>
      </c>
      <c r="BB621" s="98">
        <f>_xll.qlCalendarAdvance(Calendar,BB620,AZ621,"f",,Trigger)</f>
        <v>43734</v>
      </c>
      <c r="BC621" s="98">
        <f>_xll.qlInterestRateIndexMaturity(Currency&amp;"ibor"&amp;Tenor,BB621,Trigger)</f>
        <v>44102</v>
      </c>
      <c r="BD621" s="242" t="e">
        <f>_xll.qlIndexFixing($AD$5,BA621,TRUE,_xll.ohTrigger(Trigger,Trigger12M))</f>
        <v>#NUM!</v>
      </c>
      <c r="BE621" s="242">
        <f>IFERROR(_xll.qlIndexFixing($BF$1,BA621,TRUE,_xll.ohTrigger(Trigger,Trigger12M)),#N/A)</f>
        <v>1.0678078589326283E-2</v>
      </c>
    </row>
    <row r="622" spans="52:57" ht="11.25" customHeight="1" x14ac:dyDescent="0.25">
      <c r="AZ622" s="99" t="s">
        <v>83</v>
      </c>
      <c r="BA622" s="98">
        <f>_xll.qlInterestRateIndexFixingDate(Currency&amp;"ibor"&amp;Tenor,BB622,Trigger)</f>
        <v>43739</v>
      </c>
      <c r="BB622" s="98">
        <f>_xll.qlCalendarAdvance(Calendar,BB621,AZ622,"f",,Trigger)</f>
        <v>43741</v>
      </c>
      <c r="BC622" s="98">
        <f>_xll.qlInterestRateIndexMaturity(Currency&amp;"ibor"&amp;Tenor,BB622,Trigger)</f>
        <v>44109</v>
      </c>
      <c r="BD622" s="242" t="e">
        <f>_xll.qlIndexFixing($AD$5,BA622,TRUE,_xll.ohTrigger(Trigger,Trigger12M))</f>
        <v>#NUM!</v>
      </c>
      <c r="BE622" s="242">
        <f>IFERROR(_xll.qlIndexFixing($BF$1,BA622,TRUE,_xll.ohTrigger(Trigger,Trigger12M)),#N/A)</f>
        <v>1.0732449478381435E-2</v>
      </c>
    </row>
    <row r="623" spans="52:57" ht="11.25" customHeight="1" x14ac:dyDescent="0.25">
      <c r="AZ623" s="99" t="s">
        <v>83</v>
      </c>
      <c r="BA623" s="98">
        <f>_xll.qlInterestRateIndexFixingDate(Currency&amp;"ibor"&amp;Tenor,BB623,Trigger)</f>
        <v>43746</v>
      </c>
      <c r="BB623" s="98">
        <f>_xll.qlCalendarAdvance(Calendar,BB622,AZ623,"f",,Trigger)</f>
        <v>43748</v>
      </c>
      <c r="BC623" s="98">
        <f>_xll.qlInterestRateIndexMaturity(Currency&amp;"ibor"&amp;Tenor,BB623,Trigger)</f>
        <v>44116</v>
      </c>
      <c r="BD623" s="242" t="e">
        <f>_xll.qlIndexFixing($AD$5,BA623,TRUE,_xll.ohTrigger(Trigger,Trigger12M))</f>
        <v>#NUM!</v>
      </c>
      <c r="BE623" s="242">
        <f>IFERROR(_xll.qlIndexFixing($BF$1,BA623,TRUE,_xll.ohTrigger(Trigger,Trigger12M)),#N/A)</f>
        <v>1.0786587801302412E-2</v>
      </c>
    </row>
    <row r="624" spans="52:57" ht="11.25" customHeight="1" x14ac:dyDescent="0.25">
      <c r="AZ624" s="99" t="s">
        <v>83</v>
      </c>
      <c r="BA624" s="98">
        <f>_xll.qlInterestRateIndexFixingDate(Currency&amp;"ibor"&amp;Tenor,BB624,Trigger)</f>
        <v>43753</v>
      </c>
      <c r="BB624" s="98">
        <f>_xll.qlCalendarAdvance(Calendar,BB623,AZ624,"f",,Trigger)</f>
        <v>43755</v>
      </c>
      <c r="BC624" s="98">
        <f>_xll.qlInterestRateIndexMaturity(Currency&amp;"ibor"&amp;Tenor,BB624,Trigger)</f>
        <v>44123</v>
      </c>
      <c r="BD624" s="242" t="e">
        <f>_xll.qlIndexFixing($AD$5,BA624,TRUE,_xll.ohTrigger(Trigger,Trigger12M))</f>
        <v>#NUM!</v>
      </c>
      <c r="BE624" s="242">
        <f>IFERROR(_xll.qlIndexFixing($BF$1,BA624,TRUE,_xll.ohTrigger(Trigger,Trigger12M)),#N/A)</f>
        <v>1.0840497332179164E-2</v>
      </c>
    </row>
    <row r="625" spans="52:57" ht="11.25" customHeight="1" x14ac:dyDescent="0.25">
      <c r="AZ625" s="99" t="s">
        <v>83</v>
      </c>
      <c r="BA625" s="98">
        <f>_xll.qlInterestRateIndexFixingDate(Currency&amp;"ibor"&amp;Tenor,BB625,Trigger)</f>
        <v>43760</v>
      </c>
      <c r="BB625" s="98">
        <f>_xll.qlCalendarAdvance(Calendar,BB624,AZ625,"f",,Trigger)</f>
        <v>43762</v>
      </c>
      <c r="BC625" s="98">
        <f>_xll.qlInterestRateIndexMaturity(Currency&amp;"ibor"&amp;Tenor,BB625,Trigger)</f>
        <v>44130</v>
      </c>
      <c r="BD625" s="242" t="e">
        <f>_xll.qlIndexFixing($AD$5,BA625,TRUE,_xll.ohTrigger(Trigger,Trigger12M))</f>
        <v>#NUM!</v>
      </c>
      <c r="BE625" s="242">
        <f>IFERROR(_xll.qlIndexFixing($BF$1,BA625,TRUE,_xll.ohTrigger(Trigger,Trigger12M)),#N/A)</f>
        <v>1.0894181983799612E-2</v>
      </c>
    </row>
    <row r="626" spans="52:57" ht="11.25" customHeight="1" x14ac:dyDescent="0.25">
      <c r="AZ626" s="99" t="s">
        <v>83</v>
      </c>
      <c r="BA626" s="98">
        <f>_xll.qlInterestRateIndexFixingDate(Currency&amp;"ibor"&amp;Tenor,BB626,Trigger)</f>
        <v>43767</v>
      </c>
      <c r="BB626" s="98">
        <f>_xll.qlCalendarAdvance(Calendar,BB625,AZ626,"f",,Trigger)</f>
        <v>43769</v>
      </c>
      <c r="BC626" s="98">
        <f>_xll.qlInterestRateIndexMaturity(Currency&amp;"ibor"&amp;Tenor,BB626,Trigger)</f>
        <v>44134</v>
      </c>
      <c r="BD626" s="242" t="e">
        <f>_xll.qlIndexFixing($AD$5,BA626,TRUE,_xll.ohTrigger(Trigger,Trigger12M))</f>
        <v>#NUM!</v>
      </c>
      <c r="BE626" s="242">
        <f>IFERROR(_xll.qlIndexFixing($BF$1,BA626,TRUE,_xll.ohTrigger(Trigger,Trigger12M)),#N/A)</f>
        <v>1.0936214805577936E-2</v>
      </c>
    </row>
    <row r="627" spans="52:57" ht="11.25" customHeight="1" x14ac:dyDescent="0.25">
      <c r="AZ627" s="99" t="s">
        <v>83</v>
      </c>
      <c r="BA627" s="98">
        <f>_xll.qlInterestRateIndexFixingDate(Currency&amp;"ibor"&amp;Tenor,BB627,Trigger)</f>
        <v>43774</v>
      </c>
      <c r="BB627" s="98">
        <f>_xll.qlCalendarAdvance(Calendar,BB626,AZ627,"f",,Trigger)</f>
        <v>43776</v>
      </c>
      <c r="BC627" s="98">
        <f>_xll.qlInterestRateIndexMaturity(Currency&amp;"ibor"&amp;Tenor,BB627,Trigger)</f>
        <v>44144</v>
      </c>
      <c r="BD627" s="242" t="e">
        <f>_xll.qlIndexFixing($AD$5,BA627,TRUE,_xll.ohTrigger(Trigger,Trigger12M))</f>
        <v>#NUM!</v>
      </c>
      <c r="BE627" s="242">
        <f>IFERROR(_xll.qlIndexFixing($BF$1,BA627,TRUE,_xll.ohTrigger(Trigger,Trigger12M)),#N/A)</f>
        <v>1.1000892994083192E-2</v>
      </c>
    </row>
    <row r="628" spans="52:57" ht="11.25" customHeight="1" x14ac:dyDescent="0.25">
      <c r="AZ628" s="99" t="s">
        <v>83</v>
      </c>
      <c r="BA628" s="98">
        <f>_xll.qlInterestRateIndexFixingDate(Currency&amp;"ibor"&amp;Tenor,BB628,Trigger)</f>
        <v>43781</v>
      </c>
      <c r="BB628" s="98">
        <f>_xll.qlCalendarAdvance(Calendar,BB627,AZ628,"f",,Trigger)</f>
        <v>43783</v>
      </c>
      <c r="BC628" s="98">
        <f>_xll.qlInterestRateIndexMaturity(Currency&amp;"ibor"&amp;Tenor,BB628,Trigger)</f>
        <v>44151</v>
      </c>
      <c r="BD628" s="242" t="e">
        <f>_xll.qlIndexFixing($AD$5,BA628,TRUE,_xll.ohTrigger(Trigger,Trigger12M))</f>
        <v>#NUM!</v>
      </c>
      <c r="BE628" s="242">
        <f>IFERROR(_xll.qlIndexFixing($BF$1,BA628,TRUE,_xll.ohTrigger(Trigger,Trigger12M)),#N/A)</f>
        <v>1.1053927872067874E-2</v>
      </c>
    </row>
    <row r="629" spans="52:57" ht="11.25" customHeight="1" x14ac:dyDescent="0.25">
      <c r="AZ629" s="99" t="s">
        <v>83</v>
      </c>
      <c r="BA629" s="98">
        <f>_xll.qlInterestRateIndexFixingDate(Currency&amp;"ibor"&amp;Tenor,BB629,Trigger)</f>
        <v>43788</v>
      </c>
      <c r="BB629" s="98">
        <f>_xll.qlCalendarAdvance(Calendar,BB628,AZ629,"f",,Trigger)</f>
        <v>43790</v>
      </c>
      <c r="BC629" s="98">
        <f>_xll.qlInterestRateIndexMaturity(Currency&amp;"ibor"&amp;Tenor,BB629,Trigger)</f>
        <v>44158</v>
      </c>
      <c r="BD629" s="242" t="e">
        <f>_xll.qlIndexFixing($AD$5,BA629,TRUE,_xll.ohTrigger(Trigger,Trigger12M))</f>
        <v>#NUM!</v>
      </c>
      <c r="BE629" s="242">
        <f>IFERROR(_xll.qlIndexFixing($BF$1,BA629,TRUE,_xll.ohTrigger(Trigger,Trigger12M)),#N/A)</f>
        <v>1.1106754909493446E-2</v>
      </c>
    </row>
    <row r="630" spans="52:57" ht="11.25" customHeight="1" x14ac:dyDescent="0.25">
      <c r="AZ630" s="99" t="s">
        <v>83</v>
      </c>
      <c r="BA630" s="98">
        <f>_xll.qlInterestRateIndexFixingDate(Currency&amp;"ibor"&amp;Tenor,BB630,Trigger)</f>
        <v>43795</v>
      </c>
      <c r="BB630" s="98">
        <f>_xll.qlCalendarAdvance(Calendar,BB629,AZ630,"f",,Trigger)</f>
        <v>43797</v>
      </c>
      <c r="BC630" s="98">
        <f>_xll.qlInterestRateIndexMaturity(Currency&amp;"ibor"&amp;Tenor,BB630,Trigger)</f>
        <v>44165</v>
      </c>
      <c r="BD630" s="242" t="e">
        <f>_xll.qlIndexFixing($AD$5,BA630,TRUE,_xll.ohTrigger(Trigger,Trigger12M))</f>
        <v>#NUM!</v>
      </c>
      <c r="BE630" s="242">
        <f>IFERROR(_xll.qlIndexFixing($BF$1,BA630,TRUE,_xll.ohTrigger(Trigger,Trigger12M)),#N/A)</f>
        <v>1.1159378713059494E-2</v>
      </c>
    </row>
    <row r="631" spans="52:57" ht="11.25" customHeight="1" x14ac:dyDescent="0.25">
      <c r="AZ631" s="99" t="s">
        <v>83</v>
      </c>
      <c r="BA631" s="98">
        <f>_xll.qlInterestRateIndexFixingDate(Currency&amp;"ibor"&amp;Tenor,BB631,Trigger)</f>
        <v>43802</v>
      </c>
      <c r="BB631" s="98">
        <f>_xll.qlCalendarAdvance(Calendar,BB630,AZ631,"f",,Trigger)</f>
        <v>43804</v>
      </c>
      <c r="BC631" s="98">
        <f>_xll.qlInterestRateIndexMaturity(Currency&amp;"ibor"&amp;Tenor,BB631,Trigger)</f>
        <v>44172</v>
      </c>
      <c r="BD631" s="242" t="e">
        <f>_xll.qlIndexFixing($AD$5,BA631,TRUE,_xll.ohTrigger(Trigger,Trigger12M))</f>
        <v>#NUM!</v>
      </c>
      <c r="BE631" s="242">
        <f>IFERROR(_xll.qlIndexFixing($BF$1,BA631,TRUE,_xll.ohTrigger(Trigger,Trigger12M)),#N/A)</f>
        <v>1.1211804028331263E-2</v>
      </c>
    </row>
    <row r="632" spans="52:57" ht="11.25" customHeight="1" x14ac:dyDescent="0.25">
      <c r="AZ632" s="99" t="s">
        <v>83</v>
      </c>
      <c r="BA632" s="98">
        <f>_xll.qlInterestRateIndexFixingDate(Currency&amp;"ibor"&amp;Tenor,BB632,Trigger)</f>
        <v>43809</v>
      </c>
      <c r="BB632" s="98">
        <f>_xll.qlCalendarAdvance(Calendar,BB631,AZ632,"f",,Trigger)</f>
        <v>43811</v>
      </c>
      <c r="BC632" s="98">
        <f>_xll.qlInterestRateIndexMaturity(Currency&amp;"ibor"&amp;Tenor,BB632,Trigger)</f>
        <v>44179</v>
      </c>
      <c r="BD632" s="242" t="e">
        <f>_xll.qlIndexFixing($AD$5,BA632,TRUE,_xll.ohTrigger(Trigger,Trigger12M))</f>
        <v>#NUM!</v>
      </c>
      <c r="BE632" s="242">
        <f>IFERROR(_xll.qlIndexFixing($BF$1,BA632,TRUE,_xll.ohTrigger(Trigger,Trigger12M)),#N/A)</f>
        <v>1.1264035739764635E-2</v>
      </c>
    </row>
    <row r="633" spans="52:57" ht="11.25" customHeight="1" x14ac:dyDescent="0.25">
      <c r="AZ633" s="99" t="s">
        <v>83</v>
      </c>
      <c r="BA633" s="98">
        <f>_xll.qlInterestRateIndexFixingDate(Currency&amp;"ibor"&amp;Tenor,BB633,Trigger)</f>
        <v>43816</v>
      </c>
      <c r="BB633" s="98">
        <f>_xll.qlCalendarAdvance(Calendar,BB632,AZ633,"f",,Trigger)</f>
        <v>43818</v>
      </c>
      <c r="BC633" s="98">
        <f>_xll.qlInterestRateIndexMaturity(Currency&amp;"ibor"&amp;Tenor,BB633,Trigger)</f>
        <v>44186</v>
      </c>
      <c r="BD633" s="242" t="e">
        <f>_xll.qlIndexFixing($AD$5,BA633,TRUE,_xll.ohTrigger(Trigger,Trigger12M))</f>
        <v>#NUM!</v>
      </c>
      <c r="BE633" s="242">
        <f>IFERROR(_xll.qlIndexFixing($BF$1,BA633,TRUE,_xll.ohTrigger(Trigger,Trigger12M)),#N/A)</f>
        <v>1.1316078870734806E-2</v>
      </c>
    </row>
    <row r="634" spans="52:57" ht="11.25" customHeight="1" x14ac:dyDescent="0.25">
      <c r="AZ634" s="99" t="s">
        <v>83</v>
      </c>
      <c r="BA634" s="98">
        <f>_xll.qlInterestRateIndexFixingDate(Currency&amp;"ibor"&amp;Tenor,BB634,Trigger)</f>
        <v>43822</v>
      </c>
      <c r="BB634" s="98">
        <f>_xll.qlCalendarAdvance(Calendar,BB633,AZ634,"f",,Trigger)</f>
        <v>43826</v>
      </c>
      <c r="BC634" s="98">
        <f>_xll.qlInterestRateIndexMaturity(Currency&amp;"ibor"&amp;Tenor,BB634,Trigger)</f>
        <v>44193</v>
      </c>
      <c r="BD634" s="242" t="e">
        <f>_xll.qlIndexFixing($AD$5,BA634,TRUE,_xll.ohTrigger(Trigger,Trigger12M))</f>
        <v>#NUM!</v>
      </c>
      <c r="BE634" s="242">
        <f>IFERROR(_xll.qlIndexFixing($BF$1,BA634,TRUE,_xll.ohTrigger(Trigger,Trigger12M)),#N/A)</f>
        <v>1.1371597743547632E-2</v>
      </c>
    </row>
    <row r="635" spans="52:57" ht="11.25" customHeight="1" x14ac:dyDescent="0.25">
      <c r="AZ635" s="99" t="s">
        <v>83</v>
      </c>
      <c r="BA635" s="98">
        <f>_xll.qlInterestRateIndexFixingDate(Currency&amp;"ibor"&amp;Tenor,BB635,Trigger)</f>
        <v>43830</v>
      </c>
      <c r="BB635" s="98">
        <f>_xll.qlCalendarAdvance(Calendar,BB634,AZ635,"f",,Trigger)</f>
        <v>43833</v>
      </c>
      <c r="BC635" s="98">
        <f>_xll.qlInterestRateIndexMaturity(Currency&amp;"ibor"&amp;Tenor,BB635,Trigger)</f>
        <v>44200</v>
      </c>
      <c r="BD635" s="242" t="e">
        <f>_xll.qlIndexFixing($AD$5,BA635,TRUE,_xll.ohTrigger(Trigger,Trigger12M))</f>
        <v>#NUM!</v>
      </c>
      <c r="BE635" s="242">
        <f>IFERROR(_xll.qlIndexFixing($BF$1,BA635,TRUE,_xll.ohTrigger(Trigger,Trigger12M)),#N/A)</f>
        <v>1.1423260124269159E-2</v>
      </c>
    </row>
    <row r="636" spans="52:57" ht="11.25" customHeight="1" x14ac:dyDescent="0.25">
      <c r="AZ636" s="99" t="s">
        <v>83</v>
      </c>
      <c r="BA636" s="98">
        <f>_xll.qlInterestRateIndexFixingDate(Currency&amp;"ibor"&amp;Tenor,BB636,Trigger)</f>
        <v>43838</v>
      </c>
      <c r="BB636" s="98">
        <f>_xll.qlCalendarAdvance(Calendar,BB635,AZ636,"f",,Trigger)</f>
        <v>43840</v>
      </c>
      <c r="BC636" s="98">
        <f>_xll.qlInterestRateIndexMaturity(Currency&amp;"ibor"&amp;Tenor,BB636,Trigger)</f>
        <v>44207</v>
      </c>
      <c r="BD636" s="242" t="e">
        <f>_xll.qlIndexFixing($AD$5,BA636,TRUE,_xll.ohTrigger(Trigger,Trigger12M))</f>
        <v>#NUM!</v>
      </c>
      <c r="BE636" s="242">
        <f>IFERROR(_xll.qlIndexFixing($BF$1,BA636,TRUE,_xll.ohTrigger(Trigger,Trigger12M)),#N/A)</f>
        <v>1.1474749911256939E-2</v>
      </c>
    </row>
    <row r="637" spans="52:57" ht="11.25" customHeight="1" x14ac:dyDescent="0.25">
      <c r="AZ637" s="99" t="s">
        <v>83</v>
      </c>
      <c r="BA637" s="98">
        <f>_xll.qlInterestRateIndexFixingDate(Currency&amp;"ibor"&amp;Tenor,BB637,Trigger)</f>
        <v>43845</v>
      </c>
      <c r="BB637" s="98">
        <f>_xll.qlCalendarAdvance(Calendar,BB636,AZ637,"f",,Trigger)</f>
        <v>43847</v>
      </c>
      <c r="BC637" s="98">
        <f>_xll.qlInterestRateIndexMaturity(Currency&amp;"ibor"&amp;Tenor,BB637,Trigger)</f>
        <v>44214</v>
      </c>
      <c r="BD637" s="242" t="e">
        <f>_xll.qlIndexFixing($AD$5,BA637,TRUE,_xll.ohTrigger(Trigger,Trigger12M))</f>
        <v>#NUM!</v>
      </c>
      <c r="BE637" s="242">
        <f>IFERROR(_xll.qlIndexFixing($BF$1,BA637,TRUE,_xll.ohTrigger(Trigger,Trigger12M)),#N/A)</f>
        <v>1.1526072715370107E-2</v>
      </c>
    </row>
    <row r="638" spans="52:57" ht="11.25" customHeight="1" x14ac:dyDescent="0.25">
      <c r="AZ638" s="99" t="s">
        <v>83</v>
      </c>
      <c r="BA638" s="98">
        <f>_xll.qlInterestRateIndexFixingDate(Currency&amp;"ibor"&amp;Tenor,BB638,Trigger)</f>
        <v>43852</v>
      </c>
      <c r="BB638" s="98">
        <f>_xll.qlCalendarAdvance(Calendar,BB637,AZ638,"f",,Trigger)</f>
        <v>43854</v>
      </c>
      <c r="BC638" s="98">
        <f>_xll.qlInterestRateIndexMaturity(Currency&amp;"ibor"&amp;Tenor,BB638,Trigger)</f>
        <v>44221</v>
      </c>
      <c r="BD638" s="242" t="e">
        <f>_xll.qlIndexFixing($AD$5,BA638,TRUE,_xll.ohTrigger(Trigger,Trigger12M))</f>
        <v>#NUM!</v>
      </c>
      <c r="BE638" s="242">
        <f>IFERROR(_xll.qlIndexFixing($BF$1,BA638,TRUE,_xll.ohTrigger(Trigger,Trigger12M)),#N/A)</f>
        <v>1.1577234286893489E-2</v>
      </c>
    </row>
    <row r="639" spans="52:57" ht="11.25" customHeight="1" x14ac:dyDescent="0.25">
      <c r="AZ639" s="99" t="s">
        <v>83</v>
      </c>
      <c r="BA639" s="98">
        <f>_xll.qlInterestRateIndexFixingDate(Currency&amp;"ibor"&amp;Tenor,BB639,Trigger)</f>
        <v>43859</v>
      </c>
      <c r="BB639" s="98">
        <f>_xll.qlCalendarAdvance(Calendar,BB638,AZ639,"f",,Trigger)</f>
        <v>43861</v>
      </c>
      <c r="BC639" s="98">
        <f>_xll.qlInterestRateIndexMaturity(Currency&amp;"ibor"&amp;Tenor,BB639,Trigger)</f>
        <v>44225</v>
      </c>
      <c r="BD639" s="242" t="e">
        <f>_xll.qlIndexFixing($AD$5,BA639,TRUE,_xll.ohTrigger(Trigger,Trigger12M))</f>
        <v>#NUM!</v>
      </c>
      <c r="BE639" s="242">
        <f>IFERROR(_xll.qlIndexFixing($BF$1,BA639,TRUE,_xll.ohTrigger(Trigger,Trigger12M)),#N/A)</f>
        <v>1.1617103629813113E-2</v>
      </c>
    </row>
    <row r="640" spans="52:57" ht="11.25" customHeight="1" x14ac:dyDescent="0.25">
      <c r="AZ640" s="99" t="s">
        <v>83</v>
      </c>
      <c r="BA640" s="98">
        <f>_xll.qlInterestRateIndexFixingDate(Currency&amp;"ibor"&amp;Tenor,BB640,Trigger)</f>
        <v>43866</v>
      </c>
      <c r="BB640" s="98">
        <f>_xll.qlCalendarAdvance(Calendar,BB639,AZ640,"f",,Trigger)</f>
        <v>43868</v>
      </c>
      <c r="BC640" s="98">
        <f>_xll.qlInterestRateIndexMaturity(Currency&amp;"ibor"&amp;Tenor,BB640,Trigger)</f>
        <v>44235</v>
      </c>
      <c r="BD640" s="242" t="e">
        <f>_xll.qlIndexFixing($AD$5,BA640,TRUE,_xll.ohTrigger(Trigger,Trigger12M))</f>
        <v>#NUM!</v>
      </c>
      <c r="BE640" s="242">
        <f>IFERROR(_xll.qlIndexFixing($BF$1,BA640,TRUE,_xll.ohTrigger(Trigger,Trigger12M)),#N/A)</f>
        <v>1.1679097430588946E-2</v>
      </c>
    </row>
    <row r="641" spans="52:57" ht="11.25" customHeight="1" x14ac:dyDescent="0.25">
      <c r="AZ641" s="99" t="s">
        <v>83</v>
      </c>
      <c r="BA641" s="98">
        <f>_xll.qlInterestRateIndexFixingDate(Currency&amp;"ibor"&amp;Tenor,BB641,Trigger)</f>
        <v>43873</v>
      </c>
      <c r="BB641" s="98">
        <f>_xll.qlCalendarAdvance(Calendar,BB640,AZ641,"f",,Trigger)</f>
        <v>43875</v>
      </c>
      <c r="BC641" s="98">
        <f>_xll.qlInterestRateIndexMaturity(Currency&amp;"ibor"&amp;Tenor,BB641,Trigger)</f>
        <v>44242</v>
      </c>
      <c r="BD641" s="242" t="e">
        <f>_xll.qlIndexFixing($AD$5,BA641,TRUE,_xll.ohTrigger(Trigger,Trigger12M))</f>
        <v>#NUM!</v>
      </c>
      <c r="BE641" s="242">
        <f>IFERROR(_xll.qlIndexFixing($BF$1,BA641,TRUE,_xll.ohTrigger(Trigger,Trigger12M)),#N/A)</f>
        <v>1.1729811200690008E-2</v>
      </c>
    </row>
    <row r="642" spans="52:57" ht="11.25" customHeight="1" x14ac:dyDescent="0.25">
      <c r="AZ642" s="99" t="s">
        <v>83</v>
      </c>
      <c r="BA642" s="98">
        <f>_xll.qlInterestRateIndexFixingDate(Currency&amp;"ibor"&amp;Tenor,BB642,Trigger)</f>
        <v>43880</v>
      </c>
      <c r="BB642" s="98">
        <f>_xll.qlCalendarAdvance(Calendar,BB641,AZ642,"f",,Trigger)</f>
        <v>43882</v>
      </c>
      <c r="BC642" s="98">
        <f>_xll.qlInterestRateIndexMaturity(Currency&amp;"ibor"&amp;Tenor,BB642,Trigger)</f>
        <v>44249</v>
      </c>
      <c r="BD642" s="242" t="e">
        <f>_xll.qlIndexFixing($AD$5,BA642,TRUE,_xll.ohTrigger(Trigger,Trigger12M))</f>
        <v>#NUM!</v>
      </c>
      <c r="BE642" s="242">
        <f>IFERROR(_xll.qlIndexFixing($BF$1,BA642,TRUE,_xll.ohTrigger(Trigger,Trigger12M)),#N/A)</f>
        <v>1.1780388134111319E-2</v>
      </c>
    </row>
    <row r="643" spans="52:57" ht="11.25" customHeight="1" x14ac:dyDescent="0.25">
      <c r="AZ643" s="99" t="s">
        <v>83</v>
      </c>
      <c r="BA643" s="98">
        <f>_xll.qlInterestRateIndexFixingDate(Currency&amp;"ibor"&amp;Tenor,BB643,Trigger)</f>
        <v>43887</v>
      </c>
      <c r="BB643" s="98">
        <f>_xll.qlCalendarAdvance(Calendar,BB642,AZ643,"f",,Trigger)</f>
        <v>43889</v>
      </c>
      <c r="BC643" s="98">
        <f>_xll.qlInterestRateIndexMaturity(Currency&amp;"ibor"&amp;Tenor,BB643,Trigger)</f>
        <v>44253</v>
      </c>
      <c r="BD643" s="242" t="e">
        <f>_xll.qlIndexFixing($AD$5,BA643,TRUE,_xll.ohTrigger(Trigger,Trigger12M))</f>
        <v>#NUM!</v>
      </c>
      <c r="BE643" s="242">
        <f>IFERROR(_xll.qlIndexFixing($BF$1,BA643,TRUE,_xll.ohTrigger(Trigger,Trigger12M)),#N/A)</f>
        <v>1.1819716255968962E-2</v>
      </c>
    </row>
    <row r="644" spans="52:57" ht="11.25" customHeight="1" x14ac:dyDescent="0.25">
      <c r="AZ644" s="99" t="s">
        <v>83</v>
      </c>
      <c r="BA644" s="98">
        <f>_xll.qlInterestRateIndexFixingDate(Currency&amp;"ibor"&amp;Tenor,BB644,Trigger)</f>
        <v>43894</v>
      </c>
      <c r="BB644" s="98">
        <f>_xll.qlCalendarAdvance(Calendar,BB643,AZ644,"f",,Trigger)</f>
        <v>43896</v>
      </c>
      <c r="BC644" s="98">
        <f>_xll.qlInterestRateIndexMaturity(Currency&amp;"ibor"&amp;Tenor,BB644,Trigger)</f>
        <v>44263</v>
      </c>
      <c r="BD644" s="242" t="e">
        <f>_xll.qlIndexFixing($AD$5,BA644,TRUE,_xll.ohTrigger(Trigger,Trigger12M))</f>
        <v>#NUM!</v>
      </c>
      <c r="BE644" s="242">
        <f>IFERROR(_xll.qlIndexFixing($BF$1,BA644,TRUE,_xll.ohTrigger(Trigger,Trigger12M)),#N/A)</f>
        <v>1.1881157421706581E-2</v>
      </c>
    </row>
    <row r="645" spans="52:57" ht="11.25" customHeight="1" x14ac:dyDescent="0.25">
      <c r="AZ645" s="99" t="s">
        <v>83</v>
      </c>
      <c r="BA645" s="98">
        <f>_xll.qlInterestRateIndexFixingDate(Currency&amp;"ibor"&amp;Tenor,BB645,Trigger)</f>
        <v>43901</v>
      </c>
      <c r="BB645" s="98">
        <f>_xll.qlCalendarAdvance(Calendar,BB644,AZ645,"f",,Trigger)</f>
        <v>43903</v>
      </c>
      <c r="BC645" s="98">
        <f>_xll.qlInterestRateIndexMaturity(Currency&amp;"ibor"&amp;Tenor,BB645,Trigger)</f>
        <v>44270</v>
      </c>
      <c r="BD645" s="242" t="e">
        <f>_xll.qlIndexFixing($AD$5,BA645,TRUE,_xll.ohTrigger(Trigger,Trigger12M))</f>
        <v>#NUM!</v>
      </c>
      <c r="BE645" s="242">
        <f>IFERROR(_xll.qlIndexFixing($BF$1,BA645,TRUE,_xll.ohTrigger(Trigger,Trigger12M)),#N/A)</f>
        <v>1.1931363090260105E-2</v>
      </c>
    </row>
    <row r="646" spans="52:57" ht="11.25" customHeight="1" x14ac:dyDescent="0.25">
      <c r="AZ646" s="99" t="s">
        <v>83</v>
      </c>
      <c r="BA646" s="98">
        <f>_xll.qlInterestRateIndexFixingDate(Currency&amp;"ibor"&amp;Tenor,BB646,Trigger)</f>
        <v>43908</v>
      </c>
      <c r="BB646" s="98">
        <f>_xll.qlCalendarAdvance(Calendar,BB645,AZ646,"f",,Trigger)</f>
        <v>43910</v>
      </c>
      <c r="BC646" s="98">
        <f>_xll.qlInterestRateIndexMaturity(Currency&amp;"ibor"&amp;Tenor,BB646,Trigger)</f>
        <v>44277</v>
      </c>
      <c r="BD646" s="242" t="e">
        <f>_xll.qlIndexFixing($AD$5,BA646,TRUE,_xll.ohTrigger(Trigger,Trigger12M))</f>
        <v>#NUM!</v>
      </c>
      <c r="BE646" s="242">
        <f>IFERROR(_xll.qlIndexFixing($BF$1,BA646,TRUE,_xll.ohTrigger(Trigger,Trigger12M)),#N/A)</f>
        <v>1.1981458550946164E-2</v>
      </c>
    </row>
    <row r="647" spans="52:57" ht="11.25" customHeight="1" x14ac:dyDescent="0.25">
      <c r="AZ647" s="99" t="s">
        <v>83</v>
      </c>
      <c r="BA647" s="98">
        <f>_xll.qlInterestRateIndexFixingDate(Currency&amp;"ibor"&amp;Tenor,BB647,Trigger)</f>
        <v>43915</v>
      </c>
      <c r="BB647" s="98">
        <f>_xll.qlCalendarAdvance(Calendar,BB646,AZ647,"f",,Trigger)</f>
        <v>43917</v>
      </c>
      <c r="BC647" s="98">
        <f>_xll.qlInterestRateIndexMaturity(Currency&amp;"ibor"&amp;Tenor,BB647,Trigger)</f>
        <v>44284</v>
      </c>
      <c r="BD647" s="242" t="e">
        <f>_xll.qlIndexFixing($AD$5,BA647,TRUE,_xll.ohTrigger(Trigger,Trigger12M))</f>
        <v>#NUM!</v>
      </c>
      <c r="BE647" s="242">
        <f>IFERROR(_xll.qlIndexFixing($BF$1,BA647,TRUE,_xll.ohTrigger(Trigger,Trigger12M)),#N/A)</f>
        <v>1.2031450810058724E-2</v>
      </c>
    </row>
    <row r="648" spans="52:57" ht="11.25" customHeight="1" x14ac:dyDescent="0.25">
      <c r="AZ648" s="99" t="s">
        <v>83</v>
      </c>
      <c r="BA648" s="98">
        <f>_xll.qlInterestRateIndexFixingDate(Currency&amp;"ibor"&amp;Tenor,BB648,Trigger)</f>
        <v>43922</v>
      </c>
      <c r="BB648" s="98">
        <f>_xll.qlCalendarAdvance(Calendar,BB647,AZ648,"f",,Trigger)</f>
        <v>43924</v>
      </c>
      <c r="BC648" s="98">
        <f>_xll.qlInterestRateIndexMaturity(Currency&amp;"ibor"&amp;Tenor,BB648,Trigger)</f>
        <v>44292</v>
      </c>
      <c r="BD648" s="242" t="e">
        <f>_xll.qlIndexFixing($AD$5,BA648,TRUE,_xll.ohTrigger(Trigger,Trigger12M))</f>
        <v>#NUM!</v>
      </c>
      <c r="BE648" s="242">
        <f>IFERROR(_xll.qlIndexFixing($BF$1,BA648,TRUE,_xll.ohTrigger(Trigger,Trigger12M)),#N/A)</f>
        <v>1.2085060266507498E-2</v>
      </c>
    </row>
    <row r="649" spans="52:57" ht="11.25" customHeight="1" x14ac:dyDescent="0.25">
      <c r="AZ649" s="99" t="s">
        <v>83</v>
      </c>
      <c r="BA649" s="98">
        <f>_xll.qlInterestRateIndexFixingDate(Currency&amp;"ibor"&amp;Tenor,BB649,Trigger)</f>
        <v>43929</v>
      </c>
      <c r="BB649" s="98">
        <f>_xll.qlCalendarAdvance(Calendar,BB648,AZ649,"f",,Trigger)</f>
        <v>43935</v>
      </c>
      <c r="BC649" s="98">
        <f>_xll.qlInterestRateIndexMaturity(Currency&amp;"ibor"&amp;Tenor,BB649,Trigger)</f>
        <v>44300</v>
      </c>
      <c r="BD649" s="242" t="e">
        <f>_xll.qlIndexFixing($AD$5,BA649,TRUE,_xll.ohTrigger(Trigger,Trigger12M))</f>
        <v>#NUM!</v>
      </c>
      <c r="BE649" s="242">
        <f>IFERROR(_xll.qlIndexFixing($BF$1,BA649,TRUE,_xll.ohTrigger(Trigger,Trigger12M)),#N/A)</f>
        <v>1.2152144835196398E-2</v>
      </c>
    </row>
    <row r="650" spans="52:57" ht="11.25" customHeight="1" x14ac:dyDescent="0.25">
      <c r="AZ650" s="99" t="s">
        <v>83</v>
      </c>
      <c r="BA650" s="98">
        <f>_xll.qlInterestRateIndexFixingDate(Currency&amp;"ibor"&amp;Tenor,BB650,Trigger)</f>
        <v>43938</v>
      </c>
      <c r="BB650" s="98">
        <f>_xll.qlCalendarAdvance(Calendar,BB649,AZ650,"f",,Trigger)</f>
        <v>43942</v>
      </c>
      <c r="BC650" s="98">
        <f>_xll.qlInterestRateIndexMaturity(Currency&amp;"ibor"&amp;Tenor,BB650,Trigger)</f>
        <v>44307</v>
      </c>
      <c r="BD650" s="242" t="e">
        <f>_xll.qlIndexFixing($AD$5,BA650,TRUE,_xll.ohTrigger(Trigger,Trigger12M))</f>
        <v>#NUM!</v>
      </c>
      <c r="BE650" s="242">
        <f>IFERROR(_xll.qlIndexFixing($BF$1,BA650,TRUE,_xll.ohTrigger(Trigger,Trigger12M)),#N/A)</f>
        <v>1.2201820555275838E-2</v>
      </c>
    </row>
    <row r="651" spans="52:57" ht="11.25" customHeight="1" x14ac:dyDescent="0.25">
      <c r="AZ651" s="99" t="s">
        <v>83</v>
      </c>
      <c r="BA651" s="98">
        <f>_xll.qlInterestRateIndexFixingDate(Currency&amp;"ibor"&amp;Tenor,BB651,Trigger)</f>
        <v>43945</v>
      </c>
      <c r="BB651" s="98">
        <f>_xll.qlCalendarAdvance(Calendar,BB650,AZ651,"f",,Trigger)</f>
        <v>43949</v>
      </c>
      <c r="BC651" s="98">
        <f>_xll.qlInterestRateIndexMaturity(Currency&amp;"ibor"&amp;Tenor,BB651,Trigger)</f>
        <v>44314</v>
      </c>
      <c r="BD651" s="242" t="e">
        <f>_xll.qlIndexFixing($AD$5,BA651,TRUE,_xll.ohTrigger(Trigger,Trigger12M))</f>
        <v>#NUM!</v>
      </c>
      <c r="BE651" s="242">
        <f>IFERROR(_xll.qlIndexFixing($BF$1,BA651,TRUE,_xll.ohTrigger(Trigger,Trigger12M)),#N/A)</f>
        <v>1.2251425912060031E-2</v>
      </c>
    </row>
    <row r="652" spans="52:57" ht="11.25" customHeight="1" x14ac:dyDescent="0.25">
      <c r="AZ652" s="99" t="s">
        <v>83</v>
      </c>
      <c r="BA652" s="98">
        <f>_xll.qlInterestRateIndexFixingDate(Currency&amp;"ibor"&amp;Tenor,BB652,Trigger)</f>
        <v>43951</v>
      </c>
      <c r="BB652" s="98">
        <f>_xll.qlCalendarAdvance(Calendar,BB651,AZ652,"f",,Trigger)</f>
        <v>43956</v>
      </c>
      <c r="BC652" s="98">
        <f>_xll.qlInterestRateIndexMaturity(Currency&amp;"ibor"&amp;Tenor,BB652,Trigger)</f>
        <v>44321</v>
      </c>
      <c r="BD652" s="242" t="e">
        <f>_xll.qlIndexFixing($AD$5,BA652,TRUE,_xll.ohTrigger(Trigger,Trigger12M))</f>
        <v>#NUM!</v>
      </c>
      <c r="BE652" s="242">
        <f>IFERROR(_xll.qlIndexFixing($BF$1,BA652,TRUE,_xll.ohTrigger(Trigger,Trigger12M)),#N/A)</f>
        <v>1.2300968725659348E-2</v>
      </c>
    </row>
    <row r="653" spans="52:57" ht="11.25" customHeight="1" x14ac:dyDescent="0.25">
      <c r="AZ653" s="99" t="s">
        <v>83</v>
      </c>
      <c r="BA653" s="98">
        <f>_xll.qlInterestRateIndexFixingDate(Currency&amp;"ibor"&amp;Tenor,BB653,Trigger)</f>
        <v>43959</v>
      </c>
      <c r="BB653" s="98">
        <f>_xll.qlCalendarAdvance(Calendar,BB652,AZ653,"f",,Trigger)</f>
        <v>43963</v>
      </c>
      <c r="BC653" s="98">
        <f>_xll.qlInterestRateIndexMaturity(Currency&amp;"ibor"&amp;Tenor,BB653,Trigger)</f>
        <v>44328</v>
      </c>
      <c r="BD653" s="242" t="e">
        <f>_xll.qlIndexFixing($AD$5,BA653,TRUE,_xll.ohTrigger(Trigger,Trigger12M))</f>
        <v>#NUM!</v>
      </c>
      <c r="BE653" s="242">
        <f>IFERROR(_xll.qlIndexFixing($BF$1,BA653,TRUE,_xll.ohTrigger(Trigger,Trigger12M)),#N/A)</f>
        <v>1.2350456956778758E-2</v>
      </c>
    </row>
    <row r="654" spans="52:57" ht="11.25" customHeight="1" x14ac:dyDescent="0.25">
      <c r="AZ654" s="99" t="s">
        <v>83</v>
      </c>
      <c r="BA654" s="98">
        <f>_xll.qlInterestRateIndexFixingDate(Currency&amp;"ibor"&amp;Tenor,BB654,Trigger)</f>
        <v>43966</v>
      </c>
      <c r="BB654" s="98">
        <f>_xll.qlCalendarAdvance(Calendar,BB653,AZ654,"f",,Trigger)</f>
        <v>43970</v>
      </c>
      <c r="BC654" s="98">
        <f>_xll.qlInterestRateIndexMaturity(Currency&amp;"ibor"&amp;Tenor,BB654,Trigger)</f>
        <v>44335</v>
      </c>
      <c r="BD654" s="242" t="e">
        <f>_xll.qlIndexFixing($AD$5,BA654,TRUE,_xll.ohTrigger(Trigger,Trigger12M))</f>
        <v>#NUM!</v>
      </c>
      <c r="BE654" s="242">
        <f>IFERROR(_xll.qlIndexFixing($BF$1,BA654,TRUE,_xll.ohTrigger(Trigger,Trigger12M)),#N/A)</f>
        <v>1.239989870674872E-2</v>
      </c>
    </row>
    <row r="655" spans="52:57" ht="11.25" customHeight="1" x14ac:dyDescent="0.25">
      <c r="AZ655" s="99" t="s">
        <v>83</v>
      </c>
      <c r="BA655" s="98">
        <f>_xll.qlInterestRateIndexFixingDate(Currency&amp;"ibor"&amp;Tenor,BB655,Trigger)</f>
        <v>43973</v>
      </c>
      <c r="BB655" s="98">
        <f>_xll.qlCalendarAdvance(Calendar,BB654,AZ655,"f",,Trigger)</f>
        <v>43977</v>
      </c>
      <c r="BC655" s="98">
        <f>_xll.qlInterestRateIndexMaturity(Currency&amp;"ibor"&amp;Tenor,BB655,Trigger)</f>
        <v>44342</v>
      </c>
      <c r="BD655" s="242" t="e">
        <f>_xll.qlIndexFixing($AD$5,BA655,TRUE,_xll.ohTrigger(Trigger,Trigger12M))</f>
        <v>#NUM!</v>
      </c>
      <c r="BE655" s="242">
        <f>IFERROR(_xll.qlIndexFixing($BF$1,BA655,TRUE,_xll.ohTrigger(Trigger,Trigger12M)),#N/A)</f>
        <v>1.2449302217555172E-2</v>
      </c>
    </row>
    <row r="656" spans="52:57" ht="11.25" customHeight="1" x14ac:dyDescent="0.25">
      <c r="AZ656" s="99" t="s">
        <v>83</v>
      </c>
      <c r="BA656" s="98">
        <f>_xll.qlInterestRateIndexFixingDate(Currency&amp;"ibor"&amp;Tenor,BB656,Trigger)</f>
        <v>43980</v>
      </c>
      <c r="BB656" s="98">
        <f>_xll.qlCalendarAdvance(Calendar,BB655,AZ656,"f",,Trigger)</f>
        <v>43984</v>
      </c>
      <c r="BC656" s="98">
        <f>_xll.qlInterestRateIndexMaturity(Currency&amp;"ibor"&amp;Tenor,BB656,Trigger)</f>
        <v>44349</v>
      </c>
      <c r="BD656" s="242" t="e">
        <f>_xll.qlIndexFixing($AD$5,BA656,TRUE,_xll.ohTrigger(Trigger,Trigger12M))</f>
        <v>#NUM!</v>
      </c>
      <c r="BE656" s="242">
        <f>IFERROR(_xll.qlIndexFixing($BF$1,BA656,TRUE,_xll.ohTrigger(Trigger,Trigger12M)),#N/A)</f>
        <v>1.2498675871869553E-2</v>
      </c>
    </row>
    <row r="657" spans="52:57" ht="11.25" customHeight="1" x14ac:dyDescent="0.25">
      <c r="AZ657" s="99" t="s">
        <v>83</v>
      </c>
      <c r="BA657" s="98">
        <f>_xll.qlInterestRateIndexFixingDate(Currency&amp;"ibor"&amp;Tenor,BB657,Trigger)</f>
        <v>43987</v>
      </c>
      <c r="BB657" s="98">
        <f>_xll.qlCalendarAdvance(Calendar,BB656,AZ657,"f",,Trigger)</f>
        <v>43991</v>
      </c>
      <c r="BC657" s="98">
        <f>_xll.qlInterestRateIndexMaturity(Currency&amp;"ibor"&amp;Tenor,BB657,Trigger)</f>
        <v>44356</v>
      </c>
      <c r="BD657" s="242" t="e">
        <f>_xll.qlIndexFixing($AD$5,BA657,TRUE,_xll.ohTrigger(Trigger,Trigger12M))</f>
        <v>#NUM!</v>
      </c>
      <c r="BE657" s="242">
        <f>IFERROR(_xll.qlIndexFixing($BF$1,BA657,TRUE,_xll.ohTrigger(Trigger,Trigger12M)),#N/A)</f>
        <v>1.2548028193081855E-2</v>
      </c>
    </row>
    <row r="658" spans="52:57" ht="11.25" customHeight="1" x14ac:dyDescent="0.25">
      <c r="AZ658" s="99" t="s">
        <v>83</v>
      </c>
      <c r="BA658" s="98">
        <f>_xll.qlInterestRateIndexFixingDate(Currency&amp;"ibor"&amp;Tenor,BB658,Trigger)</f>
        <v>43994</v>
      </c>
      <c r="BB658" s="98">
        <f>_xll.qlCalendarAdvance(Calendar,BB657,AZ658,"f",,Trigger)</f>
        <v>43998</v>
      </c>
      <c r="BC658" s="98">
        <f>_xll.qlInterestRateIndexMaturity(Currency&amp;"ibor"&amp;Tenor,BB658,Trigger)</f>
        <v>44363</v>
      </c>
      <c r="BD658" s="242" t="e">
        <f>_xll.qlIndexFixing($AD$5,BA658,TRUE,_xll.ohTrigger(Trigger,Trigger12M))</f>
        <v>#NUM!</v>
      </c>
      <c r="BE658" s="242">
        <f>IFERROR(_xll.qlIndexFixing($BF$1,BA658,TRUE,_xll.ohTrigger(Trigger,Trigger12M)),#N/A)</f>
        <v>1.259736784533151E-2</v>
      </c>
    </row>
    <row r="659" spans="52:57" ht="11.25" customHeight="1" x14ac:dyDescent="0.25">
      <c r="AZ659" s="99" t="s">
        <v>83</v>
      </c>
      <c r="BA659" s="98">
        <f>_xll.qlInterestRateIndexFixingDate(Currency&amp;"ibor"&amp;Tenor,BB659,Trigger)</f>
        <v>44001</v>
      </c>
      <c r="BB659" s="98">
        <f>_xll.qlCalendarAdvance(Calendar,BB658,AZ659,"f",,Trigger)</f>
        <v>44005</v>
      </c>
      <c r="BC659" s="98">
        <f>_xll.qlInterestRateIndexMaturity(Currency&amp;"ibor"&amp;Tenor,BB659,Trigger)</f>
        <v>44370</v>
      </c>
      <c r="BD659" s="242" t="e">
        <f>_xll.qlIndexFixing($AD$5,BA659,TRUE,_xll.ohTrigger(Trigger,Trigger12M))</f>
        <v>#NUM!</v>
      </c>
      <c r="BE659" s="242">
        <f>IFERROR(_xll.qlIndexFixing($BF$1,BA659,TRUE,_xll.ohTrigger(Trigger,Trigger12M)),#N/A)</f>
        <v>1.2646703633541338E-2</v>
      </c>
    </row>
    <row r="660" spans="52:57" ht="11.25" customHeight="1" x14ac:dyDescent="0.25">
      <c r="AZ660" s="99" t="s">
        <v>83</v>
      </c>
      <c r="BA660" s="98">
        <f>_xll.qlInterestRateIndexFixingDate(Currency&amp;"ibor"&amp;Tenor,BB660,Trigger)</f>
        <v>44008</v>
      </c>
      <c r="BB660" s="98">
        <f>_xll.qlCalendarAdvance(Calendar,BB659,AZ660,"f",,Trigger)</f>
        <v>44012</v>
      </c>
      <c r="BC660" s="98">
        <f>_xll.qlInterestRateIndexMaturity(Currency&amp;"ibor"&amp;Tenor,BB660,Trigger)</f>
        <v>44377</v>
      </c>
      <c r="BD660" s="242" t="e">
        <f>_xll.qlIndexFixing($AD$5,BA660,TRUE,_xll.ohTrigger(Trigger,Trigger12M))</f>
        <v>#NUM!</v>
      </c>
      <c r="BE660" s="242">
        <f>IFERROR(_xll.qlIndexFixing($BF$1,BA660,TRUE,_xll.ohTrigger(Trigger,Trigger12M)),#N/A)</f>
        <v>1.2696044503450172E-2</v>
      </c>
    </row>
    <row r="661" spans="52:57" ht="11.25" customHeight="1" x14ac:dyDescent="0.25">
      <c r="AZ661" s="99" t="s">
        <v>83</v>
      </c>
      <c r="BA661" s="98">
        <f>_xll.qlInterestRateIndexFixingDate(Currency&amp;"ibor"&amp;Tenor,BB661,Trigger)</f>
        <v>44015</v>
      </c>
      <c r="BB661" s="98">
        <f>_xll.qlCalendarAdvance(Calendar,BB660,AZ661,"f",,Trigger)</f>
        <v>44019</v>
      </c>
      <c r="BC661" s="98">
        <f>_xll.qlInterestRateIndexMaturity(Currency&amp;"ibor"&amp;Tenor,BB661,Trigger)</f>
        <v>44384</v>
      </c>
      <c r="BD661" s="242" t="e">
        <f>_xll.qlIndexFixing($AD$5,BA661,TRUE,_xll.ohTrigger(Trigger,Trigger12M))</f>
        <v>#NUM!</v>
      </c>
      <c r="BE661" s="242">
        <f>IFERROR(_xll.qlIndexFixing($BF$1,BA661,TRUE,_xll.ohTrigger(Trigger,Trigger12M)),#N/A)</f>
        <v>1.2745399541648342E-2</v>
      </c>
    </row>
    <row r="662" spans="52:57" ht="11.25" customHeight="1" x14ac:dyDescent="0.25">
      <c r="AZ662" s="99" t="s">
        <v>83</v>
      </c>
      <c r="BA662" s="98">
        <f>_xll.qlInterestRateIndexFixingDate(Currency&amp;"ibor"&amp;Tenor,BB662,Trigger)</f>
        <v>44022</v>
      </c>
      <c r="BB662" s="98">
        <f>_xll.qlCalendarAdvance(Calendar,BB661,AZ662,"f",,Trigger)</f>
        <v>44026</v>
      </c>
      <c r="BC662" s="98">
        <f>_xll.qlInterestRateIndexMaturity(Currency&amp;"ibor"&amp;Tenor,BB662,Trigger)</f>
        <v>44391</v>
      </c>
      <c r="BD662" s="242" t="e">
        <f>_xll.qlIndexFixing($AD$5,BA662,TRUE,_xll.ohTrigger(Trigger,Trigger12M))</f>
        <v>#NUM!</v>
      </c>
      <c r="BE662" s="242">
        <f>IFERROR(_xll.qlIndexFixing($BF$1,BA662,TRUE,_xll.ohTrigger(Trigger,Trigger12M)),#N/A)</f>
        <v>1.279477797561162E-2</v>
      </c>
    </row>
    <row r="663" spans="52:57" ht="11.25" customHeight="1" x14ac:dyDescent="0.25">
      <c r="AZ663" s="99" t="s">
        <v>83</v>
      </c>
      <c r="BA663" s="98">
        <f>_xll.qlInterestRateIndexFixingDate(Currency&amp;"ibor"&amp;Tenor,BB663,Trigger)</f>
        <v>44029</v>
      </c>
      <c r="BB663" s="98">
        <f>_xll.qlCalendarAdvance(Calendar,BB662,AZ663,"f",,Trigger)</f>
        <v>44033</v>
      </c>
      <c r="BC663" s="98">
        <f>_xll.qlInterestRateIndexMaturity(Currency&amp;"ibor"&amp;Tenor,BB663,Trigger)</f>
        <v>44398</v>
      </c>
      <c r="BD663" s="242" t="e">
        <f>_xll.qlIndexFixing($AD$5,BA663,TRUE,_xll.ohTrigger(Trigger,Trigger12M))</f>
        <v>#NUM!</v>
      </c>
      <c r="BE663" s="242">
        <f>IFERROR(_xll.qlIndexFixing($BF$1,BA663,TRUE,_xll.ohTrigger(Trigger,Trigger12M)),#N/A)</f>
        <v>1.2844189173738443E-2</v>
      </c>
    </row>
    <row r="664" spans="52:57" ht="11.25" customHeight="1" x14ac:dyDescent="0.25">
      <c r="AZ664" s="99" t="s">
        <v>83</v>
      </c>
      <c r="BA664" s="98">
        <f>_xll.qlInterestRateIndexFixingDate(Currency&amp;"ibor"&amp;Tenor,BB664,Trigger)</f>
        <v>44036</v>
      </c>
      <c r="BB664" s="98">
        <f>_xll.qlCalendarAdvance(Calendar,BB663,AZ664,"f",,Trigger)</f>
        <v>44040</v>
      </c>
      <c r="BC664" s="98">
        <f>_xll.qlInterestRateIndexMaturity(Currency&amp;"ibor"&amp;Tenor,BB664,Trigger)</f>
        <v>44405</v>
      </c>
      <c r="BD664" s="242" t="e">
        <f>_xll.qlIndexFixing($AD$5,BA664,TRUE,_xll.ohTrigger(Trigger,Trigger12M))</f>
        <v>#NUM!</v>
      </c>
      <c r="BE664" s="242">
        <f>IFERROR(_xll.qlIndexFixing($BF$1,BA664,TRUE,_xll.ohTrigger(Trigger,Trigger12M)),#N/A)</f>
        <v>1.2893642645386059E-2</v>
      </c>
    </row>
    <row r="665" spans="52:57" ht="11.25" customHeight="1" x14ac:dyDescent="0.25">
      <c r="AZ665" s="99" t="s">
        <v>83</v>
      </c>
      <c r="BA665" s="98">
        <f>_xll.qlInterestRateIndexFixingDate(Currency&amp;"ibor"&amp;Tenor,BB665,Trigger)</f>
        <v>44043</v>
      </c>
      <c r="BB665" s="98">
        <f>_xll.qlCalendarAdvance(Calendar,BB664,AZ665,"f",,Trigger)</f>
        <v>44047</v>
      </c>
      <c r="BC665" s="98">
        <f>_xll.qlInterestRateIndexMaturity(Currency&amp;"ibor"&amp;Tenor,BB665,Trigger)</f>
        <v>44412</v>
      </c>
      <c r="BD665" s="242" t="e">
        <f>_xll.qlIndexFixing($AD$5,BA665,TRUE,_xll.ohTrigger(Trigger,Trigger12M))</f>
        <v>#NUM!</v>
      </c>
      <c r="BE665" s="242">
        <f>IFERROR(_xll.qlIndexFixing($BF$1,BA665,TRUE,_xll.ohTrigger(Trigger,Trigger12M)),#N/A)</f>
        <v>1.2943148040909505E-2</v>
      </c>
    </row>
    <row r="666" spans="52:57" ht="11.25" customHeight="1" x14ac:dyDescent="0.25">
      <c r="AZ666" s="99" t="s">
        <v>83</v>
      </c>
      <c r="BA666" s="98">
        <f>_xll.qlInterestRateIndexFixingDate(Currency&amp;"ibor"&amp;Tenor,BB666,Trigger)</f>
        <v>44050</v>
      </c>
      <c r="BB666" s="98">
        <f>_xll.qlCalendarAdvance(Calendar,BB665,AZ666,"f",,Trigger)</f>
        <v>44054</v>
      </c>
      <c r="BC666" s="98">
        <f>_xll.qlInterestRateIndexMaturity(Currency&amp;"ibor"&amp;Tenor,BB666,Trigger)</f>
        <v>44419</v>
      </c>
      <c r="BD666" s="242" t="e">
        <f>_xll.qlIndexFixing($AD$5,BA666,TRUE,_xll.ohTrigger(Trigger,Trigger12M))</f>
        <v>#NUM!</v>
      </c>
      <c r="BE666" s="242">
        <f>IFERROR(_xll.qlIndexFixing($BF$1,BA666,TRUE,_xll.ohTrigger(Trigger,Trigger12M)),#N/A)</f>
        <v>1.299271515169971E-2</v>
      </c>
    </row>
    <row r="667" spans="52:57" ht="11.25" customHeight="1" x14ac:dyDescent="0.25">
      <c r="AZ667" s="99" t="s">
        <v>83</v>
      </c>
      <c r="BA667" s="98">
        <f>_xll.qlInterestRateIndexFixingDate(Currency&amp;"ibor"&amp;Tenor,BB667,Trigger)</f>
        <v>44057</v>
      </c>
      <c r="BB667" s="98">
        <f>_xll.qlCalendarAdvance(Calendar,BB666,AZ667,"f",,Trigger)</f>
        <v>44061</v>
      </c>
      <c r="BC667" s="98">
        <f>_xll.qlInterestRateIndexMaturity(Currency&amp;"ibor"&amp;Tenor,BB667,Trigger)</f>
        <v>44426</v>
      </c>
      <c r="BD667" s="242" t="e">
        <f>_xll.qlIndexFixing($AD$5,BA667,TRUE,_xll.ohTrigger(Trigger,Trigger12M))</f>
        <v>#NUM!</v>
      </c>
      <c r="BE667" s="242">
        <f>IFERROR(_xll.qlIndexFixing($BF$1,BA667,TRUE,_xll.ohTrigger(Trigger,Trigger12M)),#N/A)</f>
        <v>1.304235391022358E-2</v>
      </c>
    </row>
    <row r="668" spans="52:57" ht="11.25" customHeight="1" x14ac:dyDescent="0.25">
      <c r="AZ668" s="99" t="s">
        <v>83</v>
      </c>
      <c r="BA668" s="98">
        <f>_xll.qlInterestRateIndexFixingDate(Currency&amp;"ibor"&amp;Tenor,BB668,Trigger)</f>
        <v>44064</v>
      </c>
      <c r="BB668" s="98">
        <f>_xll.qlCalendarAdvance(Calendar,BB667,AZ668,"f",,Trigger)</f>
        <v>44068</v>
      </c>
      <c r="BC668" s="98">
        <f>_xll.qlInterestRateIndexMaturity(Currency&amp;"ibor"&amp;Tenor,BB668,Trigger)</f>
        <v>44433</v>
      </c>
      <c r="BD668" s="242" t="e">
        <f>_xll.qlIndexFixing($AD$5,BA668,TRUE,_xll.ohTrigger(Trigger,Trigger12M))</f>
        <v>#NUM!</v>
      </c>
      <c r="BE668" s="242">
        <f>IFERROR(_xll.qlIndexFixing($BF$1,BA668,TRUE,_xll.ohTrigger(Trigger,Trigger12M)),#N/A)</f>
        <v>1.30920743900656E-2</v>
      </c>
    </row>
    <row r="669" spans="52:57" ht="11.25" customHeight="1" x14ac:dyDescent="0.25">
      <c r="AZ669" s="99" t="s">
        <v>83</v>
      </c>
      <c r="BA669" s="98">
        <f>_xll.qlInterestRateIndexFixingDate(Currency&amp;"ibor"&amp;Tenor,BB669,Trigger)</f>
        <v>44071</v>
      </c>
      <c r="BB669" s="98">
        <f>_xll.qlCalendarAdvance(Calendar,BB668,AZ669,"f",,Trigger)</f>
        <v>44075</v>
      </c>
      <c r="BC669" s="98">
        <f>_xll.qlInterestRateIndexMaturity(Currency&amp;"ibor"&amp;Tenor,BB669,Trigger)</f>
        <v>44440</v>
      </c>
      <c r="BD669" s="242" t="e">
        <f>_xll.qlIndexFixing($AD$5,BA669,TRUE,_xll.ohTrigger(Trigger,Trigger12M))</f>
        <v>#NUM!</v>
      </c>
      <c r="BE669" s="242">
        <f>IFERROR(_xll.qlIndexFixing($BF$1,BA669,TRUE,_xll.ohTrigger(Trigger,Trigger12M)),#N/A)</f>
        <v>1.3141886504589709E-2</v>
      </c>
    </row>
    <row r="670" spans="52:57" ht="11.25" customHeight="1" x14ac:dyDescent="0.25">
      <c r="AZ670" s="99" t="s">
        <v>83</v>
      </c>
      <c r="BA670" s="98">
        <f>_xll.qlInterestRateIndexFixingDate(Currency&amp;"ibor"&amp;Tenor,BB670,Trigger)</f>
        <v>44078</v>
      </c>
      <c r="BB670" s="98">
        <f>_xll.qlCalendarAdvance(Calendar,BB669,AZ670,"f",,Trigger)</f>
        <v>44082</v>
      </c>
      <c r="BC670" s="98">
        <f>_xll.qlInterestRateIndexMaturity(Currency&amp;"ibor"&amp;Tenor,BB670,Trigger)</f>
        <v>44447</v>
      </c>
      <c r="BD670" s="242" t="e">
        <f>_xll.qlIndexFixing($AD$5,BA670,TRUE,_xll.ohTrigger(Trigger,Trigger12M))</f>
        <v>#NUM!</v>
      </c>
      <c r="BE670" s="242">
        <f>IFERROR(_xll.qlIndexFixing($BF$1,BA670,TRUE,_xll.ohTrigger(Trigger,Trigger12M)),#N/A)</f>
        <v>1.3191793921825732E-2</v>
      </c>
    </row>
    <row r="671" spans="52:57" ht="11.25" customHeight="1" x14ac:dyDescent="0.25">
      <c r="AZ671" s="99" t="s">
        <v>83</v>
      </c>
      <c r="BA671" s="98">
        <f>_xll.qlInterestRateIndexFixingDate(Currency&amp;"ibor"&amp;Tenor,BB671,Trigger)</f>
        <v>44085</v>
      </c>
      <c r="BB671" s="98">
        <f>_xll.qlCalendarAdvance(Calendar,BB670,AZ671,"f",,Trigger)</f>
        <v>44089</v>
      </c>
      <c r="BC671" s="98">
        <f>_xll.qlInterestRateIndexMaturity(Currency&amp;"ibor"&amp;Tenor,BB671,Trigger)</f>
        <v>44454</v>
      </c>
      <c r="BD671" s="242" t="e">
        <f>_xll.qlIndexFixing($AD$5,BA671,TRUE,_xll.ohTrigger(Trigger,Trigger12M))</f>
        <v>#NUM!</v>
      </c>
      <c r="BE671" s="242">
        <f>IFERROR(_xll.qlIndexFixing($BF$1,BA671,TRUE,_xll.ohTrigger(Trigger,Trigger12M)),#N/A)</f>
        <v>1.3241793530671937E-2</v>
      </c>
    </row>
    <row r="672" spans="52:57" ht="11.25" customHeight="1" x14ac:dyDescent="0.25">
      <c r="AZ672" s="99" t="s">
        <v>83</v>
      </c>
      <c r="BA672" s="98">
        <f>_xll.qlInterestRateIndexFixingDate(Currency&amp;"ibor"&amp;Tenor,BB672,Trigger)</f>
        <v>44092</v>
      </c>
      <c r="BB672" s="98">
        <f>_xll.qlCalendarAdvance(Calendar,BB671,AZ672,"f",,Trigger)</f>
        <v>44096</v>
      </c>
      <c r="BC672" s="98">
        <f>_xll.qlInterestRateIndexMaturity(Currency&amp;"ibor"&amp;Tenor,BB672,Trigger)</f>
        <v>44461</v>
      </c>
      <c r="BD672" s="242" t="e">
        <f>_xll.qlIndexFixing($AD$5,BA672,TRUE,_xll.ohTrigger(Trigger,Trigger12M))</f>
        <v>#NUM!</v>
      </c>
      <c r="BE672" s="242">
        <f>IFERROR(_xll.qlIndexFixing($BF$1,BA672,TRUE,_xll.ohTrigger(Trigger,Trigger12M)),#N/A)</f>
        <v>1.3291881752964148E-2</v>
      </c>
    </row>
    <row r="673" spans="52:57" ht="11.25" customHeight="1" x14ac:dyDescent="0.25">
      <c r="AZ673" s="99" t="s">
        <v>83</v>
      </c>
      <c r="BA673" s="98">
        <f>_xll.qlInterestRateIndexFixingDate(Currency&amp;"ibor"&amp;Tenor,BB673,Trigger)</f>
        <v>44099</v>
      </c>
      <c r="BB673" s="98">
        <f>_xll.qlCalendarAdvance(Calendar,BB672,AZ673,"f",,Trigger)</f>
        <v>44103</v>
      </c>
      <c r="BC673" s="98">
        <f>_xll.qlInterestRateIndexMaturity(Currency&amp;"ibor"&amp;Tenor,BB673,Trigger)</f>
        <v>44468</v>
      </c>
      <c r="BD673" s="242" t="e">
        <f>_xll.qlIndexFixing($AD$5,BA673,TRUE,_xll.ohTrigger(Trigger,Trigger12M))</f>
        <v>#NUM!</v>
      </c>
      <c r="BE673" s="242">
        <f>IFERROR(_xll.qlIndexFixing($BF$1,BA673,TRUE,_xll.ohTrigger(Trigger,Trigger12M)),#N/A)</f>
        <v>1.3342054949384037E-2</v>
      </c>
    </row>
    <row r="674" spans="52:57" ht="11.25" customHeight="1" x14ac:dyDescent="0.25">
      <c r="AZ674" s="99" t="s">
        <v>83</v>
      </c>
      <c r="BA674" s="98">
        <f>_xll.qlInterestRateIndexFixingDate(Currency&amp;"ibor"&amp;Tenor,BB674,Trigger)</f>
        <v>44106</v>
      </c>
      <c r="BB674" s="98">
        <f>_xll.qlCalendarAdvance(Calendar,BB673,AZ674,"f",,Trigger)</f>
        <v>44110</v>
      </c>
      <c r="BC674" s="98">
        <f>_xll.qlInterestRateIndexMaturity(Currency&amp;"ibor"&amp;Tenor,BB674,Trigger)</f>
        <v>44475</v>
      </c>
      <c r="BD674" s="242" t="e">
        <f>_xll.qlIndexFixing($AD$5,BA674,TRUE,_xll.ohTrigger(Trigger,Trigger12M))</f>
        <v>#NUM!</v>
      </c>
      <c r="BE674" s="242">
        <f>IFERROR(_xll.qlIndexFixing($BF$1,BA674,TRUE,_xll.ohTrigger(Trigger,Trigger12M)),#N/A)</f>
        <v>1.3392309419439639E-2</v>
      </c>
    </row>
    <row r="675" spans="52:57" ht="11.25" customHeight="1" x14ac:dyDescent="0.25">
      <c r="AZ675" s="99" t="s">
        <v>83</v>
      </c>
      <c r="BA675" s="98">
        <f>_xll.qlInterestRateIndexFixingDate(Currency&amp;"ibor"&amp;Tenor,BB675,Trigger)</f>
        <v>44113</v>
      </c>
      <c r="BB675" s="98">
        <f>_xll.qlCalendarAdvance(Calendar,BB674,AZ675,"f",,Trigger)</f>
        <v>44117</v>
      </c>
      <c r="BC675" s="98">
        <f>_xll.qlInterestRateIndexMaturity(Currency&amp;"ibor"&amp;Tenor,BB675,Trigger)</f>
        <v>44482</v>
      </c>
      <c r="BD675" s="242" t="e">
        <f>_xll.qlIndexFixing($AD$5,BA675,TRUE,_xll.ohTrigger(Trigger,Trigger12M))</f>
        <v>#NUM!</v>
      </c>
      <c r="BE675" s="242">
        <f>IFERROR(_xll.qlIndexFixing($BF$1,BA675,TRUE,_xll.ohTrigger(Trigger,Trigger12M)),#N/A)</f>
        <v>1.3442641401447604E-2</v>
      </c>
    </row>
    <row r="676" spans="52:57" ht="11.25" customHeight="1" x14ac:dyDescent="0.25">
      <c r="AZ676" s="99" t="s">
        <v>83</v>
      </c>
      <c r="BA676" s="98">
        <f>_xll.qlInterestRateIndexFixingDate(Currency&amp;"ibor"&amp;Tenor,BB676,Trigger)</f>
        <v>44120</v>
      </c>
      <c r="BB676" s="98">
        <f>_xll.qlCalendarAdvance(Calendar,BB675,AZ676,"f",,Trigger)</f>
        <v>44124</v>
      </c>
      <c r="BC676" s="98">
        <f>_xll.qlInterestRateIndexMaturity(Currency&amp;"ibor"&amp;Tenor,BB676,Trigger)</f>
        <v>44489</v>
      </c>
      <c r="BD676" s="242" t="e">
        <f>_xll.qlIndexFixing($AD$5,BA676,TRUE,_xll.ohTrigger(Trigger,Trigger12M))</f>
        <v>#NUM!</v>
      </c>
      <c r="BE676" s="242">
        <f>IFERROR(_xll.qlIndexFixing($BF$1,BA676,TRUE,_xll.ohTrigger(Trigger,Trigger12M)),#N/A)</f>
        <v>1.3493047072514369E-2</v>
      </c>
    </row>
    <row r="677" spans="52:57" ht="11.25" customHeight="1" x14ac:dyDescent="0.25">
      <c r="AZ677" s="99" t="s">
        <v>83</v>
      </c>
      <c r="BA677" s="98">
        <f>_xll.qlInterestRateIndexFixingDate(Currency&amp;"ibor"&amp;Tenor,BB677,Trigger)</f>
        <v>44127</v>
      </c>
      <c r="BB677" s="98">
        <f>_xll.qlCalendarAdvance(Calendar,BB676,AZ677,"f",,Trigger)</f>
        <v>44131</v>
      </c>
      <c r="BC677" s="98">
        <f>_xll.qlInterestRateIndexMaturity(Currency&amp;"ibor"&amp;Tenor,BB677,Trigger)</f>
        <v>44496</v>
      </c>
      <c r="BD677" s="242" t="e">
        <f>_xll.qlIndexFixing($AD$5,BA677,TRUE,_xll.ohTrigger(Trigger,Trigger12M))</f>
        <v>#NUM!</v>
      </c>
      <c r="BE677" s="242">
        <f>IFERROR(_xll.qlIndexFixing($BF$1,BA677,TRUE,_xll.ohTrigger(Trigger,Trigger12M)),#N/A)</f>
        <v>1.3543522548518636E-2</v>
      </c>
    </row>
    <row r="678" spans="52:57" ht="11.25" customHeight="1" x14ac:dyDescent="0.25">
      <c r="AZ678" s="99" t="s">
        <v>83</v>
      </c>
      <c r="BA678" s="98">
        <f>_xll.qlInterestRateIndexFixingDate(Currency&amp;"ibor"&amp;Tenor,BB678,Trigger)</f>
        <v>44134</v>
      </c>
      <c r="BB678" s="98">
        <f>_xll.qlCalendarAdvance(Calendar,BB677,AZ678,"f",,Trigger)</f>
        <v>44138</v>
      </c>
      <c r="BC678" s="98">
        <f>_xll.qlInterestRateIndexMaturity(Currency&amp;"ibor"&amp;Tenor,BB678,Trigger)</f>
        <v>44503</v>
      </c>
      <c r="BD678" s="242" t="e">
        <f>_xll.qlIndexFixing($AD$5,BA678,TRUE,_xll.ohTrigger(Trigger,Trigger12M))</f>
        <v>#NUM!</v>
      </c>
      <c r="BE678" s="242">
        <f>IFERROR(_xll.qlIndexFixing($BF$1,BA678,TRUE,_xll.ohTrigger(Trigger,Trigger12M)),#N/A)</f>
        <v>1.3594063884093413E-2</v>
      </c>
    </row>
    <row r="679" spans="52:57" ht="11.25" customHeight="1" x14ac:dyDescent="0.25">
      <c r="AZ679" s="99" t="s">
        <v>83</v>
      </c>
      <c r="BA679" s="98">
        <f>_xll.qlInterestRateIndexFixingDate(Currency&amp;"ibor"&amp;Tenor,BB679,Trigger)</f>
        <v>44141</v>
      </c>
      <c r="BB679" s="98">
        <f>_xll.qlCalendarAdvance(Calendar,BB678,AZ679,"f",,Trigger)</f>
        <v>44145</v>
      </c>
      <c r="BC679" s="98">
        <f>_xll.qlInterestRateIndexMaturity(Currency&amp;"ibor"&amp;Tenor,BB679,Trigger)</f>
        <v>44510</v>
      </c>
      <c r="BD679" s="242" t="e">
        <f>_xll.qlIndexFixing($AD$5,BA679,TRUE,_xll.ohTrigger(Trigger,Trigger12M))</f>
        <v>#NUM!</v>
      </c>
      <c r="BE679" s="242">
        <f>IFERROR(_xll.qlIndexFixing($BF$1,BA679,TRUE,_xll.ohTrigger(Trigger,Trigger12M)),#N/A)</f>
        <v>1.3644667072607398E-2</v>
      </c>
    </row>
    <row r="680" spans="52:57" ht="11.25" customHeight="1" x14ac:dyDescent="0.25">
      <c r="AZ680" s="99" t="s">
        <v>83</v>
      </c>
      <c r="BA680" s="98">
        <f>_xll.qlInterestRateIndexFixingDate(Currency&amp;"ibor"&amp;Tenor,BB680,Trigger)</f>
        <v>44148</v>
      </c>
      <c r="BB680" s="98">
        <f>_xll.qlCalendarAdvance(Calendar,BB679,AZ680,"f",,Trigger)</f>
        <v>44152</v>
      </c>
      <c r="BC680" s="98">
        <f>_xll.qlInterestRateIndexMaturity(Currency&amp;"ibor"&amp;Tenor,BB680,Trigger)</f>
        <v>44517</v>
      </c>
      <c r="BD680" s="242" t="e">
        <f>_xll.qlIndexFixing($AD$5,BA680,TRUE,_xll.ohTrigger(Trigger,Trigger12M))</f>
        <v>#NUM!</v>
      </c>
      <c r="BE680" s="242">
        <f>IFERROR(_xll.qlIndexFixing($BF$1,BA680,TRUE,_xll.ohTrigger(Trigger,Trigger12M)),#N/A)</f>
        <v>1.3695328046148338E-2</v>
      </c>
    </row>
    <row r="681" spans="52:57" ht="11.25" customHeight="1" x14ac:dyDescent="0.25">
      <c r="AZ681" s="99" t="s">
        <v>83</v>
      </c>
      <c r="BA681" s="98">
        <f>_xll.qlInterestRateIndexFixingDate(Currency&amp;"ibor"&amp;Tenor,BB681,Trigger)</f>
        <v>44155</v>
      </c>
      <c r="BB681" s="98">
        <f>_xll.qlCalendarAdvance(Calendar,BB680,AZ681,"f",,Trigger)</f>
        <v>44159</v>
      </c>
      <c r="BC681" s="98">
        <f>_xll.qlInterestRateIndexMaturity(Currency&amp;"ibor"&amp;Tenor,BB681,Trigger)</f>
        <v>44524</v>
      </c>
      <c r="BD681" s="242" t="e">
        <f>_xll.qlIndexFixing($AD$5,BA681,TRUE,_xll.ohTrigger(Trigger,Trigger12M))</f>
        <v>#NUM!</v>
      </c>
      <c r="BE681" s="242">
        <f>IFERROR(_xll.qlIndexFixing($BF$1,BA681,TRUE,_xll.ohTrigger(Trigger,Trigger12M)),#N/A)</f>
        <v>1.3746042675503537E-2</v>
      </c>
    </row>
    <row r="682" spans="52:57" ht="11.25" customHeight="1" x14ac:dyDescent="0.25">
      <c r="AZ682" s="99" t="s">
        <v>83</v>
      </c>
      <c r="BA682" s="98">
        <f>_xll.qlInterestRateIndexFixingDate(Currency&amp;"ibor"&amp;Tenor,BB682,Trigger)</f>
        <v>44162</v>
      </c>
      <c r="BB682" s="98">
        <f>_xll.qlCalendarAdvance(Calendar,BB681,AZ682,"f",,Trigger)</f>
        <v>44166</v>
      </c>
      <c r="BC682" s="98">
        <f>_xll.qlInterestRateIndexMaturity(Currency&amp;"ibor"&amp;Tenor,BB682,Trigger)</f>
        <v>44531</v>
      </c>
      <c r="BD682" s="242" t="e">
        <f>_xll.qlIndexFixing($AD$5,BA682,TRUE,_xll.ohTrigger(Trigger,Trigger12M))</f>
        <v>#NUM!</v>
      </c>
      <c r="BE682" s="242">
        <f>IFERROR(_xll.qlIndexFixing($BF$1,BA682,TRUE,_xll.ohTrigger(Trigger,Trigger12M)),#N/A)</f>
        <v>1.379680677014408E-2</v>
      </c>
    </row>
    <row r="683" spans="52:57" ht="11.25" customHeight="1" x14ac:dyDescent="0.25">
      <c r="AZ683" s="99" t="s">
        <v>83</v>
      </c>
      <c r="BA683" s="98">
        <f>_xll.qlInterestRateIndexFixingDate(Currency&amp;"ibor"&amp;Tenor,BB683,Trigger)</f>
        <v>44169</v>
      </c>
      <c r="BB683" s="98">
        <f>_xll.qlCalendarAdvance(Calendar,BB682,AZ683,"f",,Trigger)</f>
        <v>44173</v>
      </c>
      <c r="BC683" s="98">
        <f>_xll.qlInterestRateIndexMaturity(Currency&amp;"ibor"&amp;Tenor,BB683,Trigger)</f>
        <v>44538</v>
      </c>
      <c r="BD683" s="242" t="e">
        <f>_xll.qlIndexFixing($AD$5,BA683,TRUE,_xll.ohTrigger(Trigger,Trigger12M))</f>
        <v>#NUM!</v>
      </c>
      <c r="BE683" s="242">
        <f>IFERROR(_xll.qlIndexFixing($BF$1,BA683,TRUE,_xll.ohTrigger(Trigger,Trigger12M)),#N/A)</f>
        <v>1.3847616078205578E-2</v>
      </c>
    </row>
    <row r="684" spans="52:57" ht="11.25" customHeight="1" x14ac:dyDescent="0.25">
      <c r="AZ684" s="99" t="s">
        <v>83</v>
      </c>
      <c r="BA684" s="98">
        <f>_xll.qlInterestRateIndexFixingDate(Currency&amp;"ibor"&amp;Tenor,BB684,Trigger)</f>
        <v>44176</v>
      </c>
      <c r="BB684" s="98">
        <f>_xll.qlCalendarAdvance(Calendar,BB683,AZ684,"f",,Trigger)</f>
        <v>44180</v>
      </c>
      <c r="BC684" s="98">
        <f>_xll.qlInterestRateIndexMaturity(Currency&amp;"ibor"&amp;Tenor,BB684,Trigger)</f>
        <v>44545</v>
      </c>
      <c r="BD684" s="242" t="e">
        <f>_xll.qlIndexFixing($AD$5,BA684,TRUE,_xll.ohTrigger(Trigger,Trigger12M))</f>
        <v>#NUM!</v>
      </c>
      <c r="BE684" s="242">
        <f>IFERROR(_xll.qlIndexFixing($BF$1,BA684,TRUE,_xll.ohTrigger(Trigger,Trigger12M)),#N/A)</f>
        <v>1.3898466286472818E-2</v>
      </c>
    </row>
    <row r="685" spans="52:57" ht="11.25" customHeight="1" x14ac:dyDescent="0.25">
      <c r="AZ685" s="99" t="s">
        <v>83</v>
      </c>
      <c r="BA685" s="98">
        <f>_xll.qlInterestRateIndexFixingDate(Currency&amp;"ibor"&amp;Tenor,BB685,Trigger)</f>
        <v>44183</v>
      </c>
      <c r="BB685" s="98">
        <f>_xll.qlCalendarAdvance(Calendar,BB684,AZ685,"f",,Trigger)</f>
        <v>44187</v>
      </c>
      <c r="BC685" s="98">
        <f>_xll.qlInterestRateIndexMaturity(Currency&amp;"ibor"&amp;Tenor,BB685,Trigger)</f>
        <v>44552</v>
      </c>
      <c r="BD685" s="242" t="e">
        <f>_xll.qlIndexFixing($AD$5,BA685,TRUE,_xll.ohTrigger(Trigger,Trigger12M))</f>
        <v>#NUM!</v>
      </c>
      <c r="BE685" s="242">
        <f>IFERROR(_xll.qlIndexFixing($BF$1,BA685,TRUE,_xll.ohTrigger(Trigger,Trigger12M)),#N/A)</f>
        <v>1.3949353020360504E-2</v>
      </c>
    </row>
    <row r="686" spans="52:57" ht="11.25" customHeight="1" x14ac:dyDescent="0.25">
      <c r="AZ686" s="99" t="s">
        <v>83</v>
      </c>
      <c r="BA686" s="98">
        <f>_xll.qlInterestRateIndexFixingDate(Currency&amp;"ibor"&amp;Tenor,BB686,Trigger)</f>
        <v>44189</v>
      </c>
      <c r="BB686" s="98">
        <f>_xll.qlCalendarAdvance(Calendar,BB685,AZ686,"f",,Trigger)</f>
        <v>44194</v>
      </c>
      <c r="BC686" s="98">
        <f>_xll.qlInterestRateIndexMaturity(Currency&amp;"ibor"&amp;Tenor,BB686,Trigger)</f>
        <v>44559</v>
      </c>
      <c r="BD686" s="242" t="e">
        <f>_xll.qlIndexFixing($AD$5,BA686,TRUE,_xll.ohTrigger(Trigger,Trigger12M))</f>
        <v>#NUM!</v>
      </c>
      <c r="BE686" s="242">
        <f>IFERROR(_xll.qlIndexFixing($BF$1,BA686,TRUE,_xll.ohTrigger(Trigger,Trigger12M)),#N/A)</f>
        <v>1.4000271843897485E-2</v>
      </c>
    </row>
    <row r="687" spans="52:57" ht="11.25" customHeight="1" x14ac:dyDescent="0.25">
      <c r="AZ687" s="99" t="s">
        <v>83</v>
      </c>
      <c r="BA687" s="98">
        <f>_xll.qlInterestRateIndexFixingDate(Currency&amp;"ibor"&amp;Tenor,BB687,Trigger)</f>
        <v>44196</v>
      </c>
      <c r="BB687" s="98">
        <f>_xll.qlCalendarAdvance(Calendar,BB686,AZ687,"f",,Trigger)</f>
        <v>44201</v>
      </c>
      <c r="BC687" s="98">
        <f>_xll.qlInterestRateIndexMaturity(Currency&amp;"ibor"&amp;Tenor,BB687,Trigger)</f>
        <v>44566</v>
      </c>
      <c r="BD687" s="242" t="e">
        <f>_xll.qlIndexFixing($AD$5,BA687,TRUE,_xll.ohTrigger(Trigger,Trigger12M))</f>
        <v>#NUM!</v>
      </c>
      <c r="BE687" s="242">
        <f>IFERROR(_xll.qlIndexFixing($BF$1,BA687,TRUE,_xll.ohTrigger(Trigger,Trigger12M)),#N/A)</f>
        <v>1.4051218259709451E-2</v>
      </c>
    </row>
    <row r="688" spans="52:57" ht="11.25" customHeight="1" x14ac:dyDescent="0.25">
      <c r="AZ688" s="99" t="s">
        <v>83</v>
      </c>
      <c r="BA688" s="98">
        <f>_xll.qlInterestRateIndexFixingDate(Currency&amp;"ibor"&amp;Tenor,BB688,Trigger)</f>
        <v>44204</v>
      </c>
      <c r="BB688" s="98">
        <f>_xll.qlCalendarAdvance(Calendar,BB687,AZ688,"f",,Trigger)</f>
        <v>44208</v>
      </c>
      <c r="BC688" s="98">
        <f>_xll.qlInterestRateIndexMaturity(Currency&amp;"ibor"&amp;Tenor,BB688,Trigger)</f>
        <v>44573</v>
      </c>
      <c r="BD688" s="242" t="e">
        <f>_xll.qlIndexFixing($AD$5,BA688,TRUE,_xll.ohTrigger(Trigger,Trigger12M))</f>
        <v>#NUM!</v>
      </c>
      <c r="BE688" s="242">
        <f>IFERROR(_xll.qlIndexFixing($BF$1,BA688,TRUE,_xll.ohTrigger(Trigger,Trigger12M)),#N/A)</f>
        <v>1.4102187709002291E-2</v>
      </c>
    </row>
    <row r="689" spans="52:57" ht="11.25" customHeight="1" x14ac:dyDescent="0.25">
      <c r="AZ689" s="99" t="s">
        <v>83</v>
      </c>
      <c r="BA689" s="98">
        <f>_xll.qlInterestRateIndexFixingDate(Currency&amp;"ibor"&amp;Tenor,BB689,Trigger)</f>
        <v>44211</v>
      </c>
      <c r="BB689" s="98">
        <f>_xll.qlCalendarAdvance(Calendar,BB688,AZ689,"f",,Trigger)</f>
        <v>44215</v>
      </c>
      <c r="BC689" s="98">
        <f>_xll.qlInterestRateIndexMaturity(Currency&amp;"ibor"&amp;Tenor,BB689,Trigger)</f>
        <v>44580</v>
      </c>
      <c r="BD689" s="242" t="e">
        <f>_xll.qlIndexFixing($AD$5,BA689,TRUE,_xll.ohTrigger(Trigger,Trigger12M))</f>
        <v>#NUM!</v>
      </c>
      <c r="BE689" s="242">
        <f>IFERROR(_xll.qlIndexFixing($BF$1,BA689,TRUE,_xll.ohTrigger(Trigger,Trigger12M)),#N/A)</f>
        <v>1.4153175571545017E-2</v>
      </c>
    </row>
    <row r="690" spans="52:57" ht="11.25" customHeight="1" x14ac:dyDescent="0.25">
      <c r="AZ690" s="99" t="s">
        <v>83</v>
      </c>
      <c r="BA690" s="98">
        <f>_xll.qlInterestRateIndexFixingDate(Currency&amp;"ibor"&amp;Tenor,BB690,Trigger)</f>
        <v>44218</v>
      </c>
      <c r="BB690" s="98">
        <f>_xll.qlCalendarAdvance(Calendar,BB689,AZ690,"f",,Trigger)</f>
        <v>44222</v>
      </c>
      <c r="BC690" s="98">
        <f>_xll.qlInterestRateIndexMaturity(Currency&amp;"ibor"&amp;Tenor,BB690,Trigger)</f>
        <v>44587</v>
      </c>
      <c r="BD690" s="242" t="e">
        <f>_xll.qlIndexFixing($AD$5,BA690,TRUE,_xll.ohTrigger(Trigger,Trigger12M))</f>
        <v>#NUM!</v>
      </c>
      <c r="BE690" s="242">
        <f>IFERROR(_xll.qlIndexFixing($BF$1,BA690,TRUE,_xll.ohTrigger(Trigger,Trigger12M)),#N/A)</f>
        <v>1.4204177165654421E-2</v>
      </c>
    </row>
    <row r="691" spans="52:57" ht="11.25" customHeight="1" x14ac:dyDescent="0.25">
      <c r="AZ691" s="99" t="s">
        <v>83</v>
      </c>
      <c r="BA691" s="98">
        <f>_xll.qlInterestRateIndexFixingDate(Currency&amp;"ibor"&amp;Tenor,BB691,Trigger)</f>
        <v>44225</v>
      </c>
      <c r="BB691" s="98">
        <f>_xll.qlCalendarAdvance(Calendar,BB690,AZ691,"f",,Trigger)</f>
        <v>44229</v>
      </c>
      <c r="BC691" s="98">
        <f>_xll.qlInterestRateIndexMaturity(Currency&amp;"ibor"&amp;Tenor,BB691,Trigger)</f>
        <v>44594</v>
      </c>
      <c r="BD691" s="242" t="e">
        <f>_xll.qlIndexFixing($AD$5,BA691,TRUE,_xll.ohTrigger(Trigger,Trigger12M))</f>
        <v>#NUM!</v>
      </c>
      <c r="BE691" s="242">
        <f>IFERROR(_xll.qlIndexFixing($BF$1,BA691,TRUE,_xll.ohTrigger(Trigger,Trigger12M)),#N/A)</f>
        <v>1.4255187748178001E-2</v>
      </c>
    </row>
    <row r="692" spans="52:57" ht="11.25" customHeight="1" x14ac:dyDescent="0.25">
      <c r="AZ692" s="99" t="s">
        <v>83</v>
      </c>
      <c r="BA692" s="98">
        <f>_xll.qlInterestRateIndexFixingDate(Currency&amp;"ibor"&amp;Tenor,BB692,Trigger)</f>
        <v>44232</v>
      </c>
      <c r="BB692" s="98">
        <f>_xll.qlCalendarAdvance(Calendar,BB691,AZ692,"f",,Trigger)</f>
        <v>44236</v>
      </c>
      <c r="BC692" s="98">
        <f>_xll.qlInterestRateIndexMaturity(Currency&amp;"ibor"&amp;Tenor,BB692,Trigger)</f>
        <v>44601</v>
      </c>
      <c r="BD692" s="242" t="e">
        <f>_xll.qlIndexFixing($AD$5,BA692,TRUE,_xll.ohTrigger(Trigger,Trigger12M))</f>
        <v>#NUM!</v>
      </c>
      <c r="BE692" s="242">
        <f>IFERROR(_xll.qlIndexFixing($BF$1,BA692,TRUE,_xll.ohTrigger(Trigger,Trigger12M)),#N/A)</f>
        <v>1.4306202514478195E-2</v>
      </c>
    </row>
    <row r="693" spans="52:57" ht="11.25" customHeight="1" x14ac:dyDescent="0.25">
      <c r="AZ693" s="99" t="s">
        <v>83</v>
      </c>
      <c r="BA693" s="98">
        <f>_xll.qlInterestRateIndexFixingDate(Currency&amp;"ibor"&amp;Tenor,BB693,Trigger)</f>
        <v>44239</v>
      </c>
      <c r="BB693" s="98">
        <f>_xll.qlCalendarAdvance(Calendar,BB692,AZ693,"f",,Trigger)</f>
        <v>44243</v>
      </c>
      <c r="BC693" s="98">
        <f>_xll.qlInterestRateIndexMaturity(Currency&amp;"ibor"&amp;Tenor,BB693,Trigger)</f>
        <v>44608</v>
      </c>
      <c r="BD693" s="242" t="e">
        <f>_xll.qlIndexFixing($AD$5,BA693,TRUE,_xll.ohTrigger(Trigger,Trigger12M))</f>
        <v>#NUM!</v>
      </c>
      <c r="BE693" s="242">
        <f>IFERROR(_xll.qlIndexFixing($BF$1,BA693,TRUE,_xll.ohTrigger(Trigger,Trigger12M)),#N/A)</f>
        <v>1.4357216598417481E-2</v>
      </c>
    </row>
    <row r="694" spans="52:57" ht="11.25" customHeight="1" x14ac:dyDescent="0.25">
      <c r="AZ694" s="99" t="s">
        <v>83</v>
      </c>
      <c r="BA694" s="98">
        <f>_xll.qlInterestRateIndexFixingDate(Currency&amp;"ibor"&amp;Tenor,BB694,Trigger)</f>
        <v>44246</v>
      </c>
      <c r="BB694" s="98">
        <f>_xll.qlCalendarAdvance(Calendar,BB693,AZ694,"f",,Trigger)</f>
        <v>44250</v>
      </c>
      <c r="BC694" s="98">
        <f>_xll.qlInterestRateIndexMaturity(Currency&amp;"ibor"&amp;Tenor,BB694,Trigger)</f>
        <v>44615</v>
      </c>
      <c r="BD694" s="242" t="e">
        <f>_xll.qlIndexFixing($AD$5,BA694,TRUE,_xll.ohTrigger(Trigger,Trigger12M))</f>
        <v>#NUM!</v>
      </c>
      <c r="BE694" s="242">
        <f>IFERROR(_xll.qlIndexFixing($BF$1,BA694,TRUE,_xll.ohTrigger(Trigger,Trigger12M)),#N/A)</f>
        <v>1.4408225072340864E-2</v>
      </c>
    </row>
    <row r="695" spans="52:57" ht="11.25" customHeight="1" x14ac:dyDescent="0.25">
      <c r="AZ695" s="99" t="s">
        <v>83</v>
      </c>
      <c r="BA695" s="98">
        <f>_xll.qlInterestRateIndexFixingDate(Currency&amp;"ibor"&amp;Tenor,BB695,Trigger)</f>
        <v>44253</v>
      </c>
      <c r="BB695" s="98">
        <f>_xll.qlCalendarAdvance(Calendar,BB694,AZ695,"f",,Trigger)</f>
        <v>44257</v>
      </c>
      <c r="BC695" s="98">
        <f>_xll.qlInterestRateIndexMaturity(Currency&amp;"ibor"&amp;Tenor,BB695,Trigger)</f>
        <v>44622</v>
      </c>
      <c r="BD695" s="242" t="e">
        <f>_xll.qlIndexFixing($AD$5,BA695,TRUE,_xll.ohTrigger(Trigger,Trigger12M))</f>
        <v>#NUM!</v>
      </c>
      <c r="BE695" s="242">
        <f>IFERROR(_xll.qlIndexFixing($BF$1,BA695,TRUE,_xll.ohTrigger(Trigger,Trigger12M)),#N/A)</f>
        <v>1.4459222947062948E-2</v>
      </c>
    </row>
    <row r="696" spans="52:57" ht="11.25" customHeight="1" x14ac:dyDescent="0.25">
      <c r="AZ696" s="99" t="s">
        <v>83</v>
      </c>
      <c r="BA696" s="98">
        <f>_xll.qlInterestRateIndexFixingDate(Currency&amp;"ibor"&amp;Tenor,BB696,Trigger)</f>
        <v>44260</v>
      </c>
      <c r="BB696" s="98">
        <f>_xll.qlCalendarAdvance(Calendar,BB695,AZ696,"f",,Trigger)</f>
        <v>44264</v>
      </c>
      <c r="BC696" s="98">
        <f>_xll.qlInterestRateIndexMaturity(Currency&amp;"ibor"&amp;Tenor,BB696,Trigger)</f>
        <v>44629</v>
      </c>
      <c r="BD696" s="242" t="e">
        <f>_xll.qlIndexFixing($AD$5,BA696,TRUE,_xll.ohTrigger(Trigger,Trigger12M))</f>
        <v>#NUM!</v>
      </c>
      <c r="BE696" s="242">
        <f>IFERROR(_xll.qlIndexFixing($BF$1,BA696,TRUE,_xll.ohTrigger(Trigger,Trigger12M)),#N/A)</f>
        <v>1.4510205171851519E-2</v>
      </c>
    </row>
    <row r="697" spans="52:57" ht="11.25" customHeight="1" x14ac:dyDescent="0.25">
      <c r="AZ697" s="99" t="s">
        <v>83</v>
      </c>
      <c r="BA697" s="98">
        <f>_xll.qlInterestRateIndexFixingDate(Currency&amp;"ibor"&amp;Tenor,BB697,Trigger)</f>
        <v>44267</v>
      </c>
      <c r="BB697" s="98">
        <f>_xll.qlCalendarAdvance(Calendar,BB696,AZ697,"f",,Trigger)</f>
        <v>44271</v>
      </c>
      <c r="BC697" s="98">
        <f>_xll.qlInterestRateIndexMaturity(Currency&amp;"ibor"&amp;Tenor,BB697,Trigger)</f>
        <v>44636</v>
      </c>
      <c r="BD697" s="242" t="e">
        <f>_xll.qlIndexFixing($AD$5,BA697,TRUE,_xll.ohTrigger(Trigger,Trigger12M))</f>
        <v>#NUM!</v>
      </c>
      <c r="BE697" s="242">
        <f>IFERROR(_xll.qlIndexFixing($BF$1,BA697,TRUE,_xll.ohTrigger(Trigger,Trigger12M)),#N/A)</f>
        <v>1.4561166634413085E-2</v>
      </c>
    </row>
    <row r="698" spans="52:57" ht="11.25" customHeight="1" x14ac:dyDescent="0.25">
      <c r="AZ698" s="99" t="s">
        <v>83</v>
      </c>
      <c r="BA698" s="98">
        <f>_xll.qlInterestRateIndexFixingDate(Currency&amp;"ibor"&amp;Tenor,BB698,Trigger)</f>
        <v>44274</v>
      </c>
      <c r="BB698" s="98">
        <f>_xll.qlCalendarAdvance(Calendar,BB697,AZ698,"f",,Trigger)</f>
        <v>44278</v>
      </c>
      <c r="BC698" s="98">
        <f>_xll.qlInterestRateIndexMaturity(Currency&amp;"ibor"&amp;Tenor,BB698,Trigger)</f>
        <v>44643</v>
      </c>
      <c r="BD698" s="242" t="e">
        <f>_xll.qlIndexFixing($AD$5,BA698,TRUE,_xll.ohTrigger(Trigger,Trigger12M))</f>
        <v>#NUM!</v>
      </c>
      <c r="BE698" s="242">
        <f>IFERROR(_xll.qlIndexFixing($BF$1,BA698,TRUE,_xll.ohTrigger(Trigger,Trigger12M)),#N/A)</f>
        <v>1.461210216087842E-2</v>
      </c>
    </row>
    <row r="699" spans="52:57" ht="11.25" customHeight="1" x14ac:dyDescent="0.25">
      <c r="AZ699" s="99" t="s">
        <v>83</v>
      </c>
      <c r="BA699" s="98">
        <f>_xll.qlInterestRateIndexFixingDate(Currency&amp;"ibor"&amp;Tenor,BB699,Trigger)</f>
        <v>44281</v>
      </c>
      <c r="BB699" s="98">
        <f>_xll.qlCalendarAdvance(Calendar,BB698,AZ699,"f",,Trigger)</f>
        <v>44285</v>
      </c>
      <c r="BC699" s="98">
        <f>_xll.qlInterestRateIndexMaturity(Currency&amp;"ibor"&amp;Tenor,BB699,Trigger)</f>
        <v>44650</v>
      </c>
      <c r="BD699" s="242" t="e">
        <f>_xll.qlIndexFixing($AD$5,BA699,TRUE,_xll.ohTrigger(Trigger,Trigger12M))</f>
        <v>#NUM!</v>
      </c>
      <c r="BE699" s="242">
        <f>IFERROR(_xll.qlIndexFixing($BF$1,BA699,TRUE,_xll.ohTrigger(Trigger,Trigger12M)),#N/A)</f>
        <v>1.4663006515788776E-2</v>
      </c>
    </row>
    <row r="700" spans="52:57" ht="11.25" customHeight="1" x14ac:dyDescent="0.25">
      <c r="AZ700" s="99" t="s">
        <v>83</v>
      </c>
      <c r="BA700" s="98">
        <f>_xll.qlInterestRateIndexFixingDate(Currency&amp;"ibor"&amp;Tenor,BB700,Trigger)</f>
        <v>44286</v>
      </c>
      <c r="BB700" s="98">
        <f>_xll.qlCalendarAdvance(Calendar,BB699,AZ700,"f",,Trigger)</f>
        <v>44292</v>
      </c>
      <c r="BC700" s="98">
        <f>_xll.qlInterestRateIndexMaturity(Currency&amp;"ibor"&amp;Tenor,BB700,Trigger)</f>
        <v>44657</v>
      </c>
      <c r="BD700" s="242" t="e">
        <f>_xll.qlIndexFixing($AD$5,BA700,TRUE,_xll.ohTrigger(Trigger,Trigger12M))</f>
        <v>#NUM!</v>
      </c>
      <c r="BE700" s="242">
        <f>IFERROR(_xll.qlIndexFixing($BF$1,BA700,TRUE,_xll.ohTrigger(Trigger,Trigger12M)),#N/A)</f>
        <v>1.4713874402080758E-2</v>
      </c>
    </row>
    <row r="701" spans="52:57" ht="11.25" customHeight="1" x14ac:dyDescent="0.25">
      <c r="AZ701" s="99" t="s">
        <v>83</v>
      </c>
      <c r="BA701" s="98">
        <f>_xll.qlInterestRateIndexFixingDate(Currency&amp;"ibor"&amp;Tenor,BB701,Trigger)</f>
        <v>44295</v>
      </c>
      <c r="BB701" s="98">
        <f>_xll.qlCalendarAdvance(Calendar,BB700,AZ701,"f",,Trigger)</f>
        <v>44299</v>
      </c>
      <c r="BC701" s="98">
        <f>_xll.qlInterestRateIndexMaturity(Currency&amp;"ibor"&amp;Tenor,BB701,Trigger)</f>
        <v>44664</v>
      </c>
      <c r="BD701" s="242" t="e">
        <f>_xll.qlIndexFixing($AD$5,BA701,TRUE,_xll.ohTrigger(Trigger,Trigger12M))</f>
        <v>#NUM!</v>
      </c>
      <c r="BE701" s="242">
        <f>IFERROR(_xll.qlIndexFixing($BF$1,BA701,TRUE,_xll.ohTrigger(Trigger,Trigger12M)),#N/A)</f>
        <v>1.4764700461074075E-2</v>
      </c>
    </row>
    <row r="702" spans="52:57" ht="11.25" customHeight="1" x14ac:dyDescent="0.25">
      <c r="AZ702" s="99" t="s">
        <v>83</v>
      </c>
      <c r="BA702" s="98">
        <f>_xll.qlInterestRateIndexFixingDate(Currency&amp;"ibor"&amp;Tenor,BB702,Trigger)</f>
        <v>44302</v>
      </c>
      <c r="BB702" s="98">
        <f>_xll.qlCalendarAdvance(Calendar,BB701,AZ702,"f",,Trigger)</f>
        <v>44306</v>
      </c>
      <c r="BC702" s="98">
        <f>_xll.qlInterestRateIndexMaturity(Currency&amp;"ibor"&amp;Tenor,BB702,Trigger)</f>
        <v>44671</v>
      </c>
      <c r="BD702" s="242" t="e">
        <f>_xll.qlIndexFixing($AD$5,BA702,TRUE,_xll.ohTrigger(Trigger,Trigger12M))</f>
        <v>#NUM!</v>
      </c>
      <c r="BE702" s="242">
        <f>IFERROR(_xll.qlIndexFixing($BF$1,BA702,TRUE,_xll.ohTrigger(Trigger,Trigger12M)),#N/A)</f>
        <v>1.4815479272457731E-2</v>
      </c>
    </row>
    <row r="703" spans="52:57" ht="11.25" customHeight="1" x14ac:dyDescent="0.25">
      <c r="AZ703" s="99" t="s">
        <v>83</v>
      </c>
      <c r="BA703" s="98">
        <f>_xll.qlInterestRateIndexFixingDate(Currency&amp;"ibor"&amp;Tenor,BB703,Trigger)</f>
        <v>44309</v>
      </c>
      <c r="BB703" s="98">
        <f>_xll.qlCalendarAdvance(Calendar,BB702,AZ703,"f",,Trigger)</f>
        <v>44313</v>
      </c>
      <c r="BC703" s="98">
        <f>_xll.qlInterestRateIndexMaturity(Currency&amp;"ibor"&amp;Tenor,BB703,Trigger)</f>
        <v>44678</v>
      </c>
      <c r="BD703" s="242" t="e">
        <f>_xll.qlIndexFixing($AD$5,BA703,TRUE,_xll.ohTrigger(Trigger,Trigger12M))</f>
        <v>#NUM!</v>
      </c>
      <c r="BE703" s="242">
        <f>IFERROR(_xll.qlIndexFixing($BF$1,BA703,TRUE,_xll.ohTrigger(Trigger,Trigger12M)),#N/A)</f>
        <v>1.4866205354276893E-2</v>
      </c>
    </row>
    <row r="704" spans="52:57" ht="11.25" customHeight="1" x14ac:dyDescent="0.25">
      <c r="AZ704" s="99" t="s">
        <v>83</v>
      </c>
      <c r="BA704" s="98">
        <f>_xll.qlInterestRateIndexFixingDate(Currency&amp;"ibor"&amp;Tenor,BB704,Trigger)</f>
        <v>44316</v>
      </c>
      <c r="BB704" s="98">
        <f>_xll.qlCalendarAdvance(Calendar,BB703,AZ704,"f",,Trigger)</f>
        <v>44320</v>
      </c>
      <c r="BC704" s="98">
        <f>_xll.qlInterestRateIndexMaturity(Currency&amp;"ibor"&amp;Tenor,BB704,Trigger)</f>
        <v>44685</v>
      </c>
      <c r="BD704" s="242" t="e">
        <f>_xll.qlIndexFixing($AD$5,BA704,TRUE,_xll.ohTrigger(Trigger,Trigger12M))</f>
        <v>#NUM!</v>
      </c>
      <c r="BE704" s="242">
        <f>IFERROR(_xll.qlIndexFixing($BF$1,BA704,TRUE,_xll.ohTrigger(Trigger,Trigger12M)),#N/A)</f>
        <v>1.4916873162920619E-2</v>
      </c>
    </row>
    <row r="705" spans="52:57" ht="11.25" customHeight="1" x14ac:dyDescent="0.25">
      <c r="AZ705" s="99" t="s">
        <v>83</v>
      </c>
      <c r="BA705" s="98">
        <f>_xll.qlInterestRateIndexFixingDate(Currency&amp;"ibor"&amp;Tenor,BB705,Trigger)</f>
        <v>44323</v>
      </c>
      <c r="BB705" s="98">
        <f>_xll.qlCalendarAdvance(Calendar,BB704,AZ705,"f",,Trigger)</f>
        <v>44327</v>
      </c>
      <c r="BC705" s="98">
        <f>_xll.qlInterestRateIndexMaturity(Currency&amp;"ibor"&amp;Tenor,BB705,Trigger)</f>
        <v>44692</v>
      </c>
      <c r="BD705" s="242" t="e">
        <f>_xll.qlIndexFixing($AD$5,BA705,TRUE,_xll.ohTrigger(Trigger,Trigger12M))</f>
        <v>#NUM!</v>
      </c>
      <c r="BE705" s="242">
        <f>IFERROR(_xll.qlIndexFixing($BF$1,BA705,TRUE,_xll.ohTrigger(Trigger,Trigger12M)),#N/A)</f>
        <v>1.4967477093108942E-2</v>
      </c>
    </row>
    <row r="706" spans="52:57" ht="11.25" customHeight="1" x14ac:dyDescent="0.25">
      <c r="AZ706" s="99" t="s">
        <v>83</v>
      </c>
      <c r="BA706" s="98">
        <f>_xll.qlInterestRateIndexFixingDate(Currency&amp;"ibor"&amp;Tenor,BB706,Trigger)</f>
        <v>44330</v>
      </c>
      <c r="BB706" s="98">
        <f>_xll.qlCalendarAdvance(Calendar,BB705,AZ706,"f",,Trigger)</f>
        <v>44334</v>
      </c>
      <c r="BC706" s="98">
        <f>_xll.qlInterestRateIndexMaturity(Currency&amp;"ibor"&amp;Tenor,BB706,Trigger)</f>
        <v>44699</v>
      </c>
      <c r="BD706" s="242" t="e">
        <f>_xll.qlIndexFixing($AD$5,BA706,TRUE,_xll.ohTrigger(Trigger,Trigger12M))</f>
        <v>#NUM!</v>
      </c>
      <c r="BE706" s="242">
        <f>IFERROR(_xll.qlIndexFixing($BF$1,BA706,TRUE,_xll.ohTrigger(Trigger,Trigger12M)),#N/A)</f>
        <v>1.5018011477881702E-2</v>
      </c>
    </row>
    <row r="707" spans="52:57" ht="11.25" customHeight="1" x14ac:dyDescent="0.25">
      <c r="AZ707" s="99" t="s">
        <v>83</v>
      </c>
      <c r="BA707" s="98">
        <f>_xll.qlInterestRateIndexFixingDate(Currency&amp;"ibor"&amp;Tenor,BB707,Trigger)</f>
        <v>44337</v>
      </c>
      <c r="BB707" s="98">
        <f>_xll.qlCalendarAdvance(Calendar,BB706,AZ707,"f",,Trigger)</f>
        <v>44341</v>
      </c>
      <c r="BC707" s="98">
        <f>_xll.qlInterestRateIndexMaturity(Currency&amp;"ibor"&amp;Tenor,BB707,Trigger)</f>
        <v>44706</v>
      </c>
      <c r="BD707" s="242" t="e">
        <f>_xll.qlIndexFixing($AD$5,BA707,TRUE,_xll.ohTrigger(Trigger,Trigger12M))</f>
        <v>#NUM!</v>
      </c>
      <c r="BE707" s="242">
        <f>IFERROR(_xll.qlIndexFixing($BF$1,BA707,TRUE,_xll.ohTrigger(Trigger,Trigger12M)),#N/A)</f>
        <v>1.5068470588587155E-2</v>
      </c>
    </row>
    <row r="708" spans="52:57" ht="11.25" customHeight="1" x14ac:dyDescent="0.25">
      <c r="AZ708" s="99" t="s">
        <v>83</v>
      </c>
      <c r="BA708" s="98">
        <f>_xll.qlInterestRateIndexFixingDate(Currency&amp;"ibor"&amp;Tenor,BB708,Trigger)</f>
        <v>44344</v>
      </c>
      <c r="BB708" s="98">
        <f>_xll.qlCalendarAdvance(Calendar,BB707,AZ708,"f",,Trigger)</f>
        <v>44348</v>
      </c>
      <c r="BC708" s="98">
        <f>_xll.qlInterestRateIndexMaturity(Currency&amp;"ibor"&amp;Tenor,BB708,Trigger)</f>
        <v>44713</v>
      </c>
      <c r="BD708" s="242" t="e">
        <f>_xll.qlIndexFixing($AD$5,BA708,TRUE,_xll.ohTrigger(Trigger,Trigger12M))</f>
        <v>#NUM!</v>
      </c>
      <c r="BE708" s="242">
        <f>IFERROR(_xll.qlIndexFixing($BF$1,BA708,TRUE,_xll.ohTrigger(Trigger,Trigger12M)),#N/A)</f>
        <v>1.5118848634869706E-2</v>
      </c>
    </row>
    <row r="709" spans="52:57" ht="11.25" customHeight="1" x14ac:dyDescent="0.25">
      <c r="AZ709" s="99" t="s">
        <v>83</v>
      </c>
      <c r="BA709" s="98">
        <f>_xll.qlInterestRateIndexFixingDate(Currency&amp;"ibor"&amp;Tenor,BB709,Trigger)</f>
        <v>44351</v>
      </c>
      <c r="BB709" s="98">
        <f>_xll.qlCalendarAdvance(Calendar,BB708,AZ709,"f",,Trigger)</f>
        <v>44355</v>
      </c>
      <c r="BC709" s="98">
        <f>_xll.qlInterestRateIndexMaturity(Currency&amp;"ibor"&amp;Tenor,BB709,Trigger)</f>
        <v>44720</v>
      </c>
      <c r="BD709" s="242" t="e">
        <f>_xll.qlIndexFixing($AD$5,BA709,TRUE,_xll.ohTrigger(Trigger,Trigger12M))</f>
        <v>#NUM!</v>
      </c>
      <c r="BE709" s="242">
        <f>IFERROR(_xll.qlIndexFixing($BF$1,BA709,TRUE,_xll.ohTrigger(Trigger,Trigger12M)),#N/A)</f>
        <v>1.5169139764660063E-2</v>
      </c>
    </row>
    <row r="710" spans="52:57" ht="11.25" customHeight="1" x14ac:dyDescent="0.25">
      <c r="AZ710" s="99" t="s">
        <v>83</v>
      </c>
      <c r="BA710" s="98">
        <f>_xll.qlInterestRateIndexFixingDate(Currency&amp;"ibor"&amp;Tenor,BB710,Trigger)</f>
        <v>44358</v>
      </c>
      <c r="BB710" s="98">
        <f>_xll.qlCalendarAdvance(Calendar,BB709,AZ710,"f",,Trigger)</f>
        <v>44362</v>
      </c>
      <c r="BC710" s="98">
        <f>_xll.qlInterestRateIndexMaturity(Currency&amp;"ibor"&amp;Tenor,BB710,Trigger)</f>
        <v>44727</v>
      </c>
      <c r="BD710" s="242" t="e">
        <f>_xll.qlIndexFixing($AD$5,BA710,TRUE,_xll.ohTrigger(Trigger,Trigger12M))</f>
        <v>#NUM!</v>
      </c>
      <c r="BE710" s="242">
        <f>IFERROR(_xll.qlIndexFixing($BF$1,BA710,TRUE,_xll.ohTrigger(Trigger,Trigger12M)),#N/A)</f>
        <v>1.5219338064165151E-2</v>
      </c>
    </row>
    <row r="711" spans="52:57" ht="11.25" customHeight="1" x14ac:dyDescent="0.25">
      <c r="AZ711" s="99" t="s">
        <v>83</v>
      </c>
      <c r="BA711" s="98">
        <f>_xll.qlInterestRateIndexFixingDate(Currency&amp;"ibor"&amp;Tenor,BB711,Trigger)</f>
        <v>44365</v>
      </c>
      <c r="BB711" s="98">
        <f>_xll.qlCalendarAdvance(Calendar,BB710,AZ711,"f",,Trigger)</f>
        <v>44369</v>
      </c>
      <c r="BC711" s="98">
        <f>_xll.qlInterestRateIndexMaturity(Currency&amp;"ibor"&amp;Tenor,BB711,Trigger)</f>
        <v>44734</v>
      </c>
      <c r="BD711" s="242" t="e">
        <f>_xll.qlIndexFixing($AD$5,BA711,TRUE,_xll.ohTrigger(Trigger,Trigger12M))</f>
        <v>#NUM!</v>
      </c>
      <c r="BE711" s="242">
        <f>IFERROR(_xll.qlIndexFixing($BF$1,BA711,TRUE,_xll.ohTrigger(Trigger,Trigger12M)),#N/A)</f>
        <v>1.5269437557857176E-2</v>
      </c>
    </row>
    <row r="712" spans="52:57" ht="11.25" customHeight="1" x14ac:dyDescent="0.25">
      <c r="AZ712" s="99" t="s">
        <v>83</v>
      </c>
      <c r="BA712" s="98">
        <f>_xll.qlInterestRateIndexFixingDate(Currency&amp;"ibor"&amp;Tenor,BB712,Trigger)</f>
        <v>44372</v>
      </c>
      <c r="BB712" s="98">
        <f>_xll.qlCalendarAdvance(Calendar,BB711,AZ712,"f",,Trigger)</f>
        <v>44376</v>
      </c>
      <c r="BC712" s="98">
        <f>_xll.qlInterestRateIndexMaturity(Currency&amp;"ibor"&amp;Tenor,BB712,Trigger)</f>
        <v>44741</v>
      </c>
      <c r="BD712" s="242" t="e">
        <f>_xll.qlIndexFixing($AD$5,BA712,TRUE,_xll.ohTrigger(Trigger,Trigger12M))</f>
        <v>#NUM!</v>
      </c>
      <c r="BE712" s="242">
        <f>IFERROR(_xll.qlIndexFixing($BF$1,BA712,TRUE,_xll.ohTrigger(Trigger,Trigger12M)),#N/A)</f>
        <v>1.5319432208465286E-2</v>
      </c>
    </row>
    <row r="713" spans="52:57" ht="11.25" customHeight="1" x14ac:dyDescent="0.25">
      <c r="AZ713" s="99" t="s">
        <v>83</v>
      </c>
      <c r="BA713" s="98">
        <f>_xll.qlInterestRateIndexFixingDate(Currency&amp;"ibor"&amp;Tenor,BB713,Trigger)</f>
        <v>44379</v>
      </c>
      <c r="BB713" s="98">
        <f>_xll.qlCalendarAdvance(Calendar,BB712,AZ713,"f",,Trigger)</f>
        <v>44383</v>
      </c>
      <c r="BC713" s="98">
        <f>_xll.qlInterestRateIndexMaturity(Currency&amp;"ibor"&amp;Tenor,BB713,Trigger)</f>
        <v>44748</v>
      </c>
      <c r="BD713" s="242" t="e">
        <f>_xll.qlIndexFixing($AD$5,BA713,TRUE,_xll.ohTrigger(Trigger,Trigger12M))</f>
        <v>#NUM!</v>
      </c>
      <c r="BE713" s="242">
        <f>IFERROR(_xll.qlIndexFixing($BF$1,BA713,TRUE,_xll.ohTrigger(Trigger,Trigger12M)),#N/A)</f>
        <v>1.5369315916965514E-2</v>
      </c>
    </row>
    <row r="714" spans="52:57" ht="11.25" customHeight="1" x14ac:dyDescent="0.25">
      <c r="AZ714" s="99" t="s">
        <v>83</v>
      </c>
      <c r="BA714" s="98">
        <f>_xll.qlInterestRateIndexFixingDate(Currency&amp;"ibor"&amp;Tenor,BB714,Trigger)</f>
        <v>44386</v>
      </c>
      <c r="BB714" s="98">
        <f>_xll.qlCalendarAdvance(Calendar,BB713,AZ714,"f",,Trigger)</f>
        <v>44390</v>
      </c>
      <c r="BC714" s="98">
        <f>_xll.qlInterestRateIndexMaturity(Currency&amp;"ibor"&amp;Tenor,BB714,Trigger)</f>
        <v>44755</v>
      </c>
      <c r="BD714" s="242" t="e">
        <f>_xll.qlIndexFixing($AD$5,BA714,TRUE,_xll.ohTrigger(Trigger,Trigger12M))</f>
        <v>#NUM!</v>
      </c>
      <c r="BE714" s="242">
        <f>IFERROR(_xll.qlIndexFixing($BF$1,BA714,TRUE,_xll.ohTrigger(Trigger,Trigger12M)),#N/A)</f>
        <v>1.5419082522573097E-2</v>
      </c>
    </row>
    <row r="715" spans="52:57" ht="11.25" customHeight="1" x14ac:dyDescent="0.25">
      <c r="AZ715" s="99" t="s">
        <v>83</v>
      </c>
      <c r="BA715" s="98">
        <f>_xll.qlInterestRateIndexFixingDate(Currency&amp;"ibor"&amp;Tenor,BB715,Trigger)</f>
        <v>44393</v>
      </c>
      <c r="BB715" s="98">
        <f>_xll.qlCalendarAdvance(Calendar,BB714,AZ715,"f",,Trigger)</f>
        <v>44397</v>
      </c>
      <c r="BC715" s="98">
        <f>_xll.qlInterestRateIndexMaturity(Currency&amp;"ibor"&amp;Tenor,BB715,Trigger)</f>
        <v>44762</v>
      </c>
      <c r="BD715" s="242" t="e">
        <f>_xll.qlIndexFixing($AD$5,BA715,TRUE,_xll.ohTrigger(Trigger,Trigger12M))</f>
        <v>#NUM!</v>
      </c>
      <c r="BE715" s="242">
        <f>IFERROR(_xll.qlIndexFixing($BF$1,BA715,TRUE,_xll.ohTrigger(Trigger,Trigger12M)),#N/A)</f>
        <v>1.5468725802734168E-2</v>
      </c>
    </row>
    <row r="716" spans="52:57" ht="11.25" customHeight="1" x14ac:dyDescent="0.25">
      <c r="AZ716" s="99" t="s">
        <v>83</v>
      </c>
      <c r="BA716" s="98">
        <f>_xll.qlInterestRateIndexFixingDate(Currency&amp;"ibor"&amp;Tenor,BB716,Trigger)</f>
        <v>44400</v>
      </c>
      <c r="BB716" s="98">
        <f>_xll.qlCalendarAdvance(Calendar,BB715,AZ716,"f",,Trigger)</f>
        <v>44404</v>
      </c>
      <c r="BC716" s="98">
        <f>_xll.qlInterestRateIndexMaturity(Currency&amp;"ibor"&amp;Tenor,BB716,Trigger)</f>
        <v>44769</v>
      </c>
      <c r="BD716" s="242" t="e">
        <f>_xll.qlIndexFixing($AD$5,BA716,TRUE,_xll.ohTrigger(Trigger,Trigger12M))</f>
        <v>#NUM!</v>
      </c>
      <c r="BE716" s="242">
        <f>IFERROR(_xll.qlIndexFixing($BF$1,BA716,TRUE,_xll.ohTrigger(Trigger,Trigger12M)),#N/A)</f>
        <v>1.5518239473117207E-2</v>
      </c>
    </row>
    <row r="717" spans="52:57" ht="11.25" customHeight="1" x14ac:dyDescent="0.25">
      <c r="AZ717" s="99" t="s">
        <v>83</v>
      </c>
      <c r="BA717" s="98">
        <f>_xll.qlInterestRateIndexFixingDate(Currency&amp;"ibor"&amp;Tenor,BB717,Trigger)</f>
        <v>44407</v>
      </c>
      <c r="BB717" s="98">
        <f>_xll.qlCalendarAdvance(Calendar,BB716,AZ717,"f",,Trigger)</f>
        <v>44411</v>
      </c>
      <c r="BC717" s="98">
        <f>_xll.qlInterestRateIndexMaturity(Currency&amp;"ibor"&amp;Tenor,BB717,Trigger)</f>
        <v>44776</v>
      </c>
      <c r="BD717" s="242" t="e">
        <f>_xll.qlIndexFixing($AD$5,BA717,TRUE,_xll.ohTrigger(Trigger,Trigger12M))</f>
        <v>#NUM!</v>
      </c>
      <c r="BE717" s="242">
        <f>IFERROR(_xll.qlIndexFixing($BF$1,BA717,TRUE,_xll.ohTrigger(Trigger,Trigger12M)),#N/A)</f>
        <v>1.5567617187607782E-2</v>
      </c>
    </row>
    <row r="718" spans="52:57" ht="11.25" customHeight="1" x14ac:dyDescent="0.25">
      <c r="AZ718" s="99" t="s">
        <v>83</v>
      </c>
      <c r="BA718" s="98">
        <f>_xll.qlInterestRateIndexFixingDate(Currency&amp;"ibor"&amp;Tenor,BB718,Trigger)</f>
        <v>44414</v>
      </c>
      <c r="BB718" s="98">
        <f>_xll.qlCalendarAdvance(Calendar,BB717,AZ718,"f",,Trigger)</f>
        <v>44418</v>
      </c>
      <c r="BC718" s="98">
        <f>_xll.qlInterestRateIndexMaturity(Currency&amp;"ibor"&amp;Tenor,BB718,Trigger)</f>
        <v>44783</v>
      </c>
      <c r="BD718" s="242" t="e">
        <f>_xll.qlIndexFixing($AD$5,BA718,TRUE,_xll.ohTrigger(Trigger,Trigger12M))</f>
        <v>#NUM!</v>
      </c>
      <c r="BE718" s="242">
        <f>IFERROR(_xll.qlIndexFixing($BF$1,BA718,TRUE,_xll.ohTrigger(Trigger,Trigger12M)),#N/A)</f>
        <v>1.5616852538300457E-2</v>
      </c>
    </row>
    <row r="719" spans="52:57" ht="11.25" customHeight="1" x14ac:dyDescent="0.25">
      <c r="AZ719" s="99" t="s">
        <v>83</v>
      </c>
      <c r="BA719" s="98">
        <f>_xll.qlInterestRateIndexFixingDate(Currency&amp;"ibor"&amp;Tenor,BB719,Trigger)</f>
        <v>44421</v>
      </c>
      <c r="BB719" s="98">
        <f>_xll.qlCalendarAdvance(Calendar,BB718,AZ719,"f",,Trigger)</f>
        <v>44425</v>
      </c>
      <c r="BC719" s="98">
        <f>_xll.qlInterestRateIndexMaturity(Currency&amp;"ibor"&amp;Tenor,BB719,Trigger)</f>
        <v>44790</v>
      </c>
      <c r="BD719" s="242" t="e">
        <f>_xll.qlIndexFixing($AD$5,BA719,TRUE,_xll.ohTrigger(Trigger,Trigger12M))</f>
        <v>#NUM!</v>
      </c>
      <c r="BE719" s="242">
        <f>IFERROR(_xll.qlIndexFixing($BF$1,BA719,TRUE,_xll.ohTrigger(Trigger,Trigger12M)),#N/A)</f>
        <v>1.5665939055492867E-2</v>
      </c>
    </row>
    <row r="720" spans="52:57" ht="11.25" customHeight="1" x14ac:dyDescent="0.25">
      <c r="AZ720" s="99" t="s">
        <v>83</v>
      </c>
      <c r="BA720" s="98">
        <f>_xll.qlInterestRateIndexFixingDate(Currency&amp;"ibor"&amp;Tenor,BB720,Trigger)</f>
        <v>44428</v>
      </c>
      <c r="BB720" s="98">
        <f>_xll.qlCalendarAdvance(Calendar,BB719,AZ720,"f",,Trigger)</f>
        <v>44432</v>
      </c>
      <c r="BC720" s="98">
        <f>_xll.qlInterestRateIndexMaturity(Currency&amp;"ibor"&amp;Tenor,BB720,Trigger)</f>
        <v>44797</v>
      </c>
      <c r="BD720" s="242" t="e">
        <f>_xll.qlIndexFixing($AD$5,BA720,TRUE,_xll.ohTrigger(Trigger,Trigger12M))</f>
        <v>#NUM!</v>
      </c>
      <c r="BE720" s="242">
        <f>IFERROR(_xll.qlIndexFixing($BF$1,BA720,TRUE,_xll.ohTrigger(Trigger,Trigger12M)),#N/A)</f>
        <v>1.5714870207681787E-2</v>
      </c>
    </row>
    <row r="721" spans="52:57" ht="11.25" customHeight="1" x14ac:dyDescent="0.25">
      <c r="AZ721" s="99" t="s">
        <v>83</v>
      </c>
      <c r="BA721" s="98">
        <f>_xll.qlInterestRateIndexFixingDate(Currency&amp;"ibor"&amp;Tenor,BB721,Trigger)</f>
        <v>44435</v>
      </c>
      <c r="BB721" s="98">
        <f>_xll.qlCalendarAdvance(Calendar,BB720,AZ721,"f",,Trigger)</f>
        <v>44439</v>
      </c>
      <c r="BC721" s="98">
        <f>_xll.qlInterestRateIndexMaturity(Currency&amp;"ibor"&amp;Tenor,BB721,Trigger)</f>
        <v>44804</v>
      </c>
      <c r="BD721" s="242" t="e">
        <f>_xll.qlIndexFixing($AD$5,BA721,TRUE,_xll.ohTrigger(Trigger,Trigger12M))</f>
        <v>#NUM!</v>
      </c>
      <c r="BE721" s="242">
        <f>IFERROR(_xll.qlIndexFixing($BF$1,BA721,TRUE,_xll.ohTrigger(Trigger,Trigger12M)),#N/A)</f>
        <v>1.5763639402042076E-2</v>
      </c>
    </row>
    <row r="722" spans="52:57" ht="11.25" customHeight="1" x14ac:dyDescent="0.25">
      <c r="AZ722" s="99" t="s">
        <v>83</v>
      </c>
      <c r="BA722" s="98">
        <f>_xll.qlInterestRateIndexFixingDate(Currency&amp;"ibor"&amp;Tenor,BB722,Trigger)</f>
        <v>44442</v>
      </c>
      <c r="BB722" s="98">
        <f>_xll.qlCalendarAdvance(Calendar,BB721,AZ722,"f",,Trigger)</f>
        <v>44446</v>
      </c>
      <c r="BC722" s="98">
        <f>_xll.qlInterestRateIndexMaturity(Currency&amp;"ibor"&amp;Tenor,BB722,Trigger)</f>
        <v>44811</v>
      </c>
      <c r="BD722" s="242" t="e">
        <f>_xll.qlIndexFixing($AD$5,BA722,TRUE,_xll.ohTrigger(Trigger,Trigger12M))</f>
        <v>#NUM!</v>
      </c>
      <c r="BE722" s="242">
        <f>IFERROR(_xll.qlIndexFixing($BF$1,BA722,TRUE,_xll.ohTrigger(Trigger,Trigger12M)),#N/A)</f>
        <v>1.581224100129263E-2</v>
      </c>
    </row>
    <row r="723" spans="52:57" ht="11.25" customHeight="1" x14ac:dyDescent="0.25">
      <c r="AZ723" s="99" t="s">
        <v>83</v>
      </c>
      <c r="BA723" s="98">
        <f>_xll.qlInterestRateIndexFixingDate(Currency&amp;"ibor"&amp;Tenor,BB723,Trigger)</f>
        <v>44449</v>
      </c>
      <c r="BB723" s="98">
        <f>_xll.qlCalendarAdvance(Calendar,BB722,AZ723,"f",,Trigger)</f>
        <v>44453</v>
      </c>
      <c r="BC723" s="98">
        <f>_xll.qlInterestRateIndexMaturity(Currency&amp;"ibor"&amp;Tenor,BB723,Trigger)</f>
        <v>44818</v>
      </c>
      <c r="BD723" s="242" t="e">
        <f>_xll.qlIndexFixing($AD$5,BA723,TRUE,_xll.ohTrigger(Trigger,Trigger12M))</f>
        <v>#NUM!</v>
      </c>
      <c r="BE723" s="242">
        <f>IFERROR(_xll.qlIndexFixing($BF$1,BA723,TRUE,_xll.ohTrigger(Trigger,Trigger12M)),#N/A)</f>
        <v>1.5860672135751534E-2</v>
      </c>
    </row>
    <row r="724" spans="52:57" ht="11.25" customHeight="1" x14ac:dyDescent="0.25">
      <c r="AZ724" s="99" t="s">
        <v>83</v>
      </c>
      <c r="BA724" s="98">
        <f>_xll.qlInterestRateIndexFixingDate(Currency&amp;"ibor"&amp;Tenor,BB724,Trigger)</f>
        <v>44456</v>
      </c>
      <c r="BB724" s="98">
        <f>_xll.qlCalendarAdvance(Calendar,BB723,AZ724,"f",,Trigger)</f>
        <v>44460</v>
      </c>
      <c r="BC724" s="98">
        <f>_xll.qlInterestRateIndexMaturity(Currency&amp;"ibor"&amp;Tenor,BB724,Trigger)</f>
        <v>44825</v>
      </c>
      <c r="BD724" s="242" t="e">
        <f>_xll.qlIndexFixing($AD$5,BA724,TRUE,_xll.ohTrigger(Trigger,Trigger12M))</f>
        <v>#NUM!</v>
      </c>
      <c r="BE724" s="242">
        <f>IFERROR(_xll.qlIndexFixing($BF$1,BA724,TRUE,_xll.ohTrigger(Trigger,Trigger12M)),#N/A)</f>
        <v>1.5908930398880694E-2</v>
      </c>
    </row>
    <row r="725" spans="52:57" ht="11.25" customHeight="1" x14ac:dyDescent="0.25">
      <c r="AZ725" s="99" t="s">
        <v>83</v>
      </c>
      <c r="BA725" s="98">
        <f>_xll.qlInterestRateIndexFixingDate(Currency&amp;"ibor"&amp;Tenor,BB725,Trigger)</f>
        <v>44463</v>
      </c>
      <c r="BB725" s="98">
        <f>_xll.qlCalendarAdvance(Calendar,BB724,AZ725,"f",,Trigger)</f>
        <v>44467</v>
      </c>
      <c r="BC725" s="98">
        <f>_xll.qlInterestRateIndexMaturity(Currency&amp;"ibor"&amp;Tenor,BB725,Trigger)</f>
        <v>44832</v>
      </c>
      <c r="BD725" s="242" t="e">
        <f>_xll.qlIndexFixing($AD$5,BA725,TRUE,_xll.ohTrigger(Trigger,Trigger12M))</f>
        <v>#NUM!</v>
      </c>
      <c r="BE725" s="242">
        <f>IFERROR(_xll.qlIndexFixing($BF$1,BA725,TRUE,_xll.ohTrigger(Trigger,Trigger12M)),#N/A)</f>
        <v>1.5957013378642634E-2</v>
      </c>
    </row>
    <row r="726" spans="52:57" ht="11.25" customHeight="1" x14ac:dyDescent="0.25">
      <c r="AZ726" s="99" t="s">
        <v>83</v>
      </c>
      <c r="BA726" s="98">
        <f>_xll.qlInterestRateIndexFixingDate(Currency&amp;"ibor"&amp;Tenor,BB726,Trigger)</f>
        <v>44470</v>
      </c>
      <c r="BB726" s="98">
        <f>_xll.qlCalendarAdvance(Calendar,BB725,AZ726,"f",,Trigger)</f>
        <v>44474</v>
      </c>
      <c r="BC726" s="98">
        <f>_xll.qlInterestRateIndexMaturity(Currency&amp;"ibor"&amp;Tenor,BB726,Trigger)</f>
        <v>44839</v>
      </c>
      <c r="BD726" s="242" t="e">
        <f>_xll.qlIndexFixing($AD$5,BA726,TRUE,_xll.ohTrigger(Trigger,Trigger12M))</f>
        <v>#NUM!</v>
      </c>
      <c r="BE726" s="242">
        <f>IFERROR(_xll.qlIndexFixing($BF$1,BA726,TRUE,_xll.ohTrigger(Trigger,Trigger12M)),#N/A)</f>
        <v>1.6004918657505758E-2</v>
      </c>
    </row>
    <row r="727" spans="52:57" ht="11.25" customHeight="1" x14ac:dyDescent="0.25">
      <c r="AZ727" s="99" t="s">
        <v>83</v>
      </c>
      <c r="BA727" s="98">
        <f>_xll.qlInterestRateIndexFixingDate(Currency&amp;"ibor"&amp;Tenor,BB727,Trigger)</f>
        <v>44477</v>
      </c>
      <c r="BB727" s="98">
        <f>_xll.qlCalendarAdvance(Calendar,BB726,AZ727,"f",,Trigger)</f>
        <v>44481</v>
      </c>
      <c r="BC727" s="98">
        <f>_xll.qlInterestRateIndexMaturity(Currency&amp;"ibor"&amp;Tenor,BB727,Trigger)</f>
        <v>44846</v>
      </c>
      <c r="BD727" s="242" t="e">
        <f>_xll.qlIndexFixing($AD$5,BA727,TRUE,_xll.ohTrigger(Trigger,Trigger12M))</f>
        <v>#NUM!</v>
      </c>
      <c r="BE727" s="242">
        <f>IFERROR(_xll.qlIndexFixing($BF$1,BA727,TRUE,_xll.ohTrigger(Trigger,Trigger12M)),#N/A)</f>
        <v>1.6052643812444558E-2</v>
      </c>
    </row>
    <row r="728" spans="52:57" ht="11.25" customHeight="1" x14ac:dyDescent="0.25">
      <c r="AZ728" s="99" t="s">
        <v>83</v>
      </c>
      <c r="BA728" s="98">
        <f>_xll.qlInterestRateIndexFixingDate(Currency&amp;"ibor"&amp;Tenor,BB728,Trigger)</f>
        <v>44484</v>
      </c>
      <c r="BB728" s="98">
        <f>_xll.qlCalendarAdvance(Calendar,BB727,AZ728,"f",,Trigger)</f>
        <v>44488</v>
      </c>
      <c r="BC728" s="98">
        <f>_xll.qlInterestRateIndexMaturity(Currency&amp;"ibor"&amp;Tenor,BB728,Trigger)</f>
        <v>44853</v>
      </c>
      <c r="BD728" s="242" t="e">
        <f>_xll.qlIndexFixing($AD$5,BA728,TRUE,_xll.ohTrigger(Trigger,Trigger12M))</f>
        <v>#NUM!</v>
      </c>
      <c r="BE728" s="242">
        <f>IFERROR(_xll.qlIndexFixing($BF$1,BA728,TRUE,_xll.ohTrigger(Trigger,Trigger12M)),#N/A)</f>
        <v>1.6100186414945095E-2</v>
      </c>
    </row>
    <row r="729" spans="52:57" ht="11.25" customHeight="1" x14ac:dyDescent="0.25">
      <c r="AZ729" s="99" t="s">
        <v>83</v>
      </c>
      <c r="BA729" s="98">
        <f>_xll.qlInterestRateIndexFixingDate(Currency&amp;"ibor"&amp;Tenor,BB729,Trigger)</f>
        <v>44491</v>
      </c>
      <c r="BB729" s="98">
        <f>_xll.qlCalendarAdvance(Calendar,BB728,AZ729,"f",,Trigger)</f>
        <v>44495</v>
      </c>
      <c r="BC729" s="98">
        <f>_xll.qlInterestRateIndexMaturity(Currency&amp;"ibor"&amp;Tenor,BB729,Trigger)</f>
        <v>44860</v>
      </c>
      <c r="BD729" s="242" t="e">
        <f>_xll.qlIndexFixing($AD$5,BA729,TRUE,_xll.ohTrigger(Trigger,Trigger12M))</f>
        <v>#NUM!</v>
      </c>
      <c r="BE729" s="242">
        <f>IFERROR(_xll.qlIndexFixing($BF$1,BA729,TRUE,_xll.ohTrigger(Trigger,Trigger12M)),#N/A)</f>
        <v>1.6147544031006315E-2</v>
      </c>
    </row>
    <row r="730" spans="52:57" ht="11.25" customHeight="1" x14ac:dyDescent="0.25">
      <c r="AZ730" s="99" t="s">
        <v>83</v>
      </c>
      <c r="BA730" s="98">
        <f>_xll.qlInterestRateIndexFixingDate(Currency&amp;"ibor"&amp;Tenor,BB730,Trigger)</f>
        <v>44498</v>
      </c>
      <c r="BB730" s="98">
        <f>_xll.qlCalendarAdvance(Calendar,BB729,AZ730,"f",,Trigger)</f>
        <v>44502</v>
      </c>
      <c r="BC730" s="98">
        <f>_xll.qlInterestRateIndexMaturity(Currency&amp;"ibor"&amp;Tenor,BB730,Trigger)</f>
        <v>44867</v>
      </c>
      <c r="BD730" s="242" t="e">
        <f>_xll.qlIndexFixing($AD$5,BA730,TRUE,_xll.ohTrigger(Trigger,Trigger12M))</f>
        <v>#NUM!</v>
      </c>
      <c r="BE730" s="242">
        <f>IFERROR(_xll.qlIndexFixing($BF$1,BA730,TRUE,_xll.ohTrigger(Trigger,Trigger12M)),#N/A)</f>
        <v>1.6194714221144425E-2</v>
      </c>
    </row>
    <row r="731" spans="52:57" ht="11.25" customHeight="1" x14ac:dyDescent="0.25">
      <c r="AZ731" s="99" t="s">
        <v>83</v>
      </c>
      <c r="BA731" s="98">
        <f>_xll.qlInterestRateIndexFixingDate(Currency&amp;"ibor"&amp;Tenor,BB731,Trigger)</f>
        <v>44505</v>
      </c>
      <c r="BB731" s="98">
        <f>_xll.qlCalendarAdvance(Calendar,BB730,AZ731,"f",,Trigger)</f>
        <v>44509</v>
      </c>
      <c r="BC731" s="98">
        <f>_xll.qlInterestRateIndexMaturity(Currency&amp;"ibor"&amp;Tenor,BB731,Trigger)</f>
        <v>44874</v>
      </c>
      <c r="BD731" s="242" t="e">
        <f>_xll.qlIndexFixing($AD$5,BA731,TRUE,_xll.ohTrigger(Trigger,Trigger12M))</f>
        <v>#NUM!</v>
      </c>
      <c r="BE731" s="242">
        <f>IFERROR(_xll.qlIndexFixing($BF$1,BA731,TRUE,_xll.ohTrigger(Trigger,Trigger12M)),#N/A)</f>
        <v>1.624169454039574E-2</v>
      </c>
    </row>
    <row r="732" spans="52:57" ht="11.25" customHeight="1" x14ac:dyDescent="0.25">
      <c r="AZ732" s="99" t="s">
        <v>83</v>
      </c>
      <c r="BA732" s="98">
        <f>_xll.qlInterestRateIndexFixingDate(Currency&amp;"ibor"&amp;Tenor,BB732,Trigger)</f>
        <v>44512</v>
      </c>
      <c r="BB732" s="98">
        <f>_xll.qlCalendarAdvance(Calendar,BB731,AZ732,"f",,Trigger)</f>
        <v>44516</v>
      </c>
      <c r="BC732" s="98">
        <f>_xll.qlInterestRateIndexMaturity(Currency&amp;"ibor"&amp;Tenor,BB732,Trigger)</f>
        <v>44881</v>
      </c>
      <c r="BD732" s="242" t="e">
        <f>_xll.qlIndexFixing($AD$5,BA732,TRUE,_xll.ohTrigger(Trigger,Trigger12M))</f>
        <v>#NUM!</v>
      </c>
      <c r="BE732" s="242">
        <f>IFERROR(_xll.qlIndexFixing($BF$1,BA732,TRUE,_xll.ohTrigger(Trigger,Trigger12M)),#N/A)</f>
        <v>1.628848253832085E-2</v>
      </c>
    </row>
    <row r="733" spans="52:57" ht="11.25" customHeight="1" x14ac:dyDescent="0.25">
      <c r="AZ733" s="99" t="s">
        <v>83</v>
      </c>
      <c r="BA733" s="98">
        <f>_xll.qlInterestRateIndexFixingDate(Currency&amp;"ibor"&amp;Tenor,BB733,Trigger)</f>
        <v>44519</v>
      </c>
      <c r="BB733" s="98">
        <f>_xll.qlCalendarAdvance(Calendar,BB732,AZ733,"f",,Trigger)</f>
        <v>44523</v>
      </c>
      <c r="BC733" s="98">
        <f>_xll.qlInterestRateIndexMaturity(Currency&amp;"ibor"&amp;Tenor,BB733,Trigger)</f>
        <v>44888</v>
      </c>
      <c r="BD733" s="242" t="e">
        <f>_xll.qlIndexFixing($AD$5,BA733,TRUE,_xll.ohTrigger(Trigger,Trigger12M))</f>
        <v>#NUM!</v>
      </c>
      <c r="BE733" s="242">
        <f>IFERROR(_xll.qlIndexFixing($BF$1,BA733,TRUE,_xll.ohTrigger(Trigger,Trigger12M)),#N/A)</f>
        <v>1.633507575900614E-2</v>
      </c>
    </row>
    <row r="734" spans="52:57" ht="11.25" customHeight="1" x14ac:dyDescent="0.25">
      <c r="AZ734" s="99" t="s">
        <v>83</v>
      </c>
      <c r="BA734" s="98">
        <f>_xll.qlInterestRateIndexFixingDate(Currency&amp;"ibor"&amp;Tenor,BB734,Trigger)</f>
        <v>44526</v>
      </c>
      <c r="BB734" s="98">
        <f>_xll.qlCalendarAdvance(Calendar,BB733,AZ734,"f",,Trigger)</f>
        <v>44530</v>
      </c>
      <c r="BC734" s="98">
        <f>_xll.qlInterestRateIndexMaturity(Currency&amp;"ibor"&amp;Tenor,BB734,Trigger)</f>
        <v>44895</v>
      </c>
      <c r="BD734" s="242" t="e">
        <f>_xll.qlIndexFixing($AD$5,BA734,TRUE,_xll.ohTrigger(Trigger,Trigger12M))</f>
        <v>#NUM!</v>
      </c>
      <c r="BE734" s="242">
        <f>IFERROR(_xll.qlIndexFixing($BF$1,BA734,TRUE,_xll.ohTrigger(Trigger,Trigger12M)),#N/A)</f>
        <v>1.6381471741069506E-2</v>
      </c>
    </row>
    <row r="735" spans="52:57" ht="11.25" customHeight="1" x14ac:dyDescent="0.25">
      <c r="AZ735" s="99" t="s">
        <v>83</v>
      </c>
      <c r="BA735" s="98">
        <f>_xll.qlInterestRateIndexFixingDate(Currency&amp;"ibor"&amp;Tenor,BB735,Trigger)</f>
        <v>44533</v>
      </c>
      <c r="BB735" s="98">
        <f>_xll.qlCalendarAdvance(Calendar,BB734,AZ735,"f",,Trigger)</f>
        <v>44537</v>
      </c>
      <c r="BC735" s="98">
        <f>_xll.qlInterestRateIndexMaturity(Currency&amp;"ibor"&amp;Tenor,BB735,Trigger)</f>
        <v>44902</v>
      </c>
      <c r="BD735" s="242" t="e">
        <f>_xll.qlIndexFixing($AD$5,BA735,TRUE,_xll.ohTrigger(Trigger,Trigger12M))</f>
        <v>#NUM!</v>
      </c>
      <c r="BE735" s="242">
        <f>IFERROR(_xll.qlIndexFixing($BF$1,BA735,TRUE,_xll.ohTrigger(Trigger,Trigger12M)),#N/A)</f>
        <v>1.6427668017662298E-2</v>
      </c>
    </row>
    <row r="736" spans="52:57" ht="11.25" customHeight="1" x14ac:dyDescent="0.25">
      <c r="AZ736" s="99" t="s">
        <v>83</v>
      </c>
      <c r="BA736" s="98">
        <f>_xll.qlInterestRateIndexFixingDate(Currency&amp;"ibor"&amp;Tenor,BB736,Trigger)</f>
        <v>44540</v>
      </c>
      <c r="BB736" s="98">
        <f>_xll.qlCalendarAdvance(Calendar,BB735,AZ736,"f",,Trigger)</f>
        <v>44544</v>
      </c>
      <c r="BC736" s="98">
        <f>_xll.qlInterestRateIndexMaturity(Currency&amp;"ibor"&amp;Tenor,BB736,Trigger)</f>
        <v>44909</v>
      </c>
      <c r="BD736" s="242" t="e">
        <f>_xll.qlIndexFixing($AD$5,BA736,TRUE,_xll.ohTrigger(Trigger,Trigger12M))</f>
        <v>#NUM!</v>
      </c>
      <c r="BE736" s="242">
        <f>IFERROR(_xll.qlIndexFixing($BF$1,BA736,TRUE,_xll.ohTrigger(Trigger,Trigger12M)),#N/A)</f>
        <v>1.6473662116474382E-2</v>
      </c>
    </row>
    <row r="737" spans="52:57" ht="11.25" customHeight="1" x14ac:dyDescent="0.25">
      <c r="AZ737" s="99" t="s">
        <v>83</v>
      </c>
      <c r="BA737" s="98">
        <f>_xll.qlInterestRateIndexFixingDate(Currency&amp;"ibor"&amp;Tenor,BB737,Trigger)</f>
        <v>44547</v>
      </c>
      <c r="BB737" s="98">
        <f>_xll.qlCalendarAdvance(Calendar,BB736,AZ737,"f",,Trigger)</f>
        <v>44551</v>
      </c>
      <c r="BC737" s="98">
        <f>_xll.qlInterestRateIndexMaturity(Currency&amp;"ibor"&amp;Tenor,BB737,Trigger)</f>
        <v>44916</v>
      </c>
      <c r="BD737" s="242" t="e">
        <f>_xll.qlIndexFixing($AD$5,BA737,TRUE,_xll.ohTrigger(Trigger,Trigger12M))</f>
        <v>#NUM!</v>
      </c>
      <c r="BE737" s="242">
        <f>IFERROR(_xll.qlIndexFixing($BF$1,BA737,TRUE,_xll.ohTrigger(Trigger,Trigger12M)),#N/A)</f>
        <v>1.6519451559736314E-2</v>
      </c>
    </row>
    <row r="738" spans="52:57" ht="11.25" customHeight="1" x14ac:dyDescent="0.25">
      <c r="AZ738" s="99" t="s">
        <v>83</v>
      </c>
      <c r="BA738" s="98">
        <f>_xll.qlInterestRateIndexFixingDate(Currency&amp;"ibor"&amp;Tenor,BB738,Trigger)</f>
        <v>44554</v>
      </c>
      <c r="BB738" s="98">
        <f>_xll.qlCalendarAdvance(Calendar,BB737,AZ738,"f",,Trigger)</f>
        <v>44558</v>
      </c>
      <c r="BC738" s="98">
        <f>_xll.qlInterestRateIndexMaturity(Currency&amp;"ibor"&amp;Tenor,BB738,Trigger)</f>
        <v>44923</v>
      </c>
      <c r="BD738" s="242" t="e">
        <f>_xll.qlIndexFixing($AD$5,BA738,TRUE,_xll.ohTrigger(Trigger,Trigger12M))</f>
        <v>#NUM!</v>
      </c>
      <c r="BE738" s="242">
        <f>IFERROR(_xll.qlIndexFixing($BF$1,BA738,TRUE,_xll.ohTrigger(Trigger,Trigger12M)),#N/A)</f>
        <v>1.6565033864225046E-2</v>
      </c>
    </row>
    <row r="739" spans="52:57" ht="11.25" customHeight="1" x14ac:dyDescent="0.25">
      <c r="AZ739" s="99" t="s">
        <v>83</v>
      </c>
      <c r="BA739" s="98">
        <f>_xll.qlInterestRateIndexFixingDate(Currency&amp;"ibor"&amp;Tenor,BB739,Trigger)</f>
        <v>44561</v>
      </c>
      <c r="BB739" s="98">
        <f>_xll.qlCalendarAdvance(Calendar,BB738,AZ739,"f",,Trigger)</f>
        <v>44565</v>
      </c>
      <c r="BC739" s="98">
        <f>_xll.qlInterestRateIndexMaturity(Currency&amp;"ibor"&amp;Tenor,BB739,Trigger)</f>
        <v>44930</v>
      </c>
      <c r="BD739" s="242" t="e">
        <f>_xll.qlIndexFixing($AD$5,BA739,TRUE,_xll.ohTrigger(Trigger,Trigger12M))</f>
        <v>#NUM!</v>
      </c>
      <c r="BE739" s="242">
        <f>IFERROR(_xll.qlIndexFixing($BF$1,BA739,TRUE,_xll.ohTrigger(Trigger,Trigger12M)),#N/A)</f>
        <v>1.6610406541265884E-2</v>
      </c>
    </row>
    <row r="740" spans="52:57" ht="11.25" customHeight="1" x14ac:dyDescent="0.25">
      <c r="AZ740" s="99" t="s">
        <v>83</v>
      </c>
      <c r="BA740" s="98">
        <f>_xll.qlInterestRateIndexFixingDate(Currency&amp;"ibor"&amp;Tenor,BB740,Trigger)</f>
        <v>44568</v>
      </c>
      <c r="BB740" s="98">
        <f>_xll.qlCalendarAdvance(Calendar,BB739,AZ740,"f",,Trigger)</f>
        <v>44572</v>
      </c>
      <c r="BC740" s="98">
        <f>_xll.qlInterestRateIndexMaturity(Currency&amp;"ibor"&amp;Tenor,BB740,Trigger)</f>
        <v>44937</v>
      </c>
      <c r="BD740" s="242" t="e">
        <f>_xll.qlIndexFixing($AD$5,BA740,TRUE,_xll.ohTrigger(Trigger,Trigger12M))</f>
        <v>#NUM!</v>
      </c>
      <c r="BE740" s="242">
        <f>IFERROR(_xll.qlIndexFixing($BF$1,BA740,TRUE,_xll.ohTrigger(Trigger,Trigger12M)),#N/A)</f>
        <v>1.6655567096737753E-2</v>
      </c>
    </row>
    <row r="741" spans="52:57" ht="11.25" customHeight="1" x14ac:dyDescent="0.25">
      <c r="AZ741" s="99" t="s">
        <v>83</v>
      </c>
      <c r="BA741" s="98">
        <f>_xll.qlInterestRateIndexFixingDate(Currency&amp;"ibor"&amp;Tenor,BB741,Trigger)</f>
        <v>44575</v>
      </c>
      <c r="BB741" s="98">
        <f>_xll.qlCalendarAdvance(Calendar,BB740,AZ741,"f",,Trigger)</f>
        <v>44579</v>
      </c>
      <c r="BC741" s="98">
        <f>_xll.qlInterestRateIndexMaturity(Currency&amp;"ibor"&amp;Tenor,BB741,Trigger)</f>
        <v>44944</v>
      </c>
      <c r="BD741" s="242" t="e">
        <f>_xll.qlIndexFixing($AD$5,BA741,TRUE,_xll.ohTrigger(Trigger,Trigger12M))</f>
        <v>#NUM!</v>
      </c>
      <c r="BE741" s="242">
        <f>IFERROR(_xll.qlIndexFixing($BF$1,BA741,TRUE,_xll.ohTrigger(Trigger,Trigger12M)),#N/A)</f>
        <v>1.6700513031076704E-2</v>
      </c>
    </row>
    <row r="742" spans="52:57" ht="11.25" customHeight="1" x14ac:dyDescent="0.25">
      <c r="AZ742" s="99" t="s">
        <v>83</v>
      </c>
      <c r="BA742" s="98">
        <f>_xll.qlInterestRateIndexFixingDate(Currency&amp;"ibor"&amp;Tenor,BB742,Trigger)</f>
        <v>44582</v>
      </c>
      <c r="BB742" s="98">
        <f>_xll.qlCalendarAdvance(Calendar,BB741,AZ742,"f",,Trigger)</f>
        <v>44586</v>
      </c>
      <c r="BC742" s="98">
        <f>_xll.qlInterestRateIndexMaturity(Currency&amp;"ibor"&amp;Tenor,BB742,Trigger)</f>
        <v>44951</v>
      </c>
      <c r="BD742" s="242" t="e">
        <f>_xll.qlIndexFixing($AD$5,BA742,TRUE,_xll.ohTrigger(Trigger,Trigger12M))</f>
        <v>#NUM!</v>
      </c>
      <c r="BE742" s="242">
        <f>IFERROR(_xll.qlIndexFixing($BF$1,BA742,TRUE,_xll.ohTrigger(Trigger,Trigger12M)),#N/A)</f>
        <v>1.6745241839280719E-2</v>
      </c>
    </row>
    <row r="743" spans="52:57" ht="11.25" customHeight="1" x14ac:dyDescent="0.25">
      <c r="AZ743" s="99" t="s">
        <v>83</v>
      </c>
      <c r="BA743" s="98">
        <f>_xll.qlInterestRateIndexFixingDate(Currency&amp;"ibor"&amp;Tenor,BB743,Trigger)</f>
        <v>44589</v>
      </c>
      <c r="BB743" s="98">
        <f>_xll.qlCalendarAdvance(Calendar,BB742,AZ743,"f",,Trigger)</f>
        <v>44593</v>
      </c>
      <c r="BC743" s="98">
        <f>_xll.qlInterestRateIndexMaturity(Currency&amp;"ibor"&amp;Tenor,BB743,Trigger)</f>
        <v>44958</v>
      </c>
      <c r="BD743" s="242" t="e">
        <f>_xll.qlIndexFixing($AD$5,BA743,TRUE,_xll.ohTrigger(Trigger,Trigger12M))</f>
        <v>#NUM!</v>
      </c>
      <c r="BE743" s="242">
        <f>IFERROR(_xll.qlIndexFixing($BF$1,BA743,TRUE,_xll.ohTrigger(Trigger,Trigger12M)),#N/A)</f>
        <v>1.6789751010912572E-2</v>
      </c>
    </row>
    <row r="744" spans="52:57" ht="11.25" customHeight="1" x14ac:dyDescent="0.25">
      <c r="AZ744" s="99" t="s">
        <v>83</v>
      </c>
      <c r="BA744" s="98">
        <f>_xll.qlInterestRateIndexFixingDate(Currency&amp;"ibor"&amp;Tenor,BB744,Trigger)</f>
        <v>44596</v>
      </c>
      <c r="BB744" s="98">
        <f>_xll.qlCalendarAdvance(Calendar,BB743,AZ744,"f",,Trigger)</f>
        <v>44600</v>
      </c>
      <c r="BC744" s="98">
        <f>_xll.qlInterestRateIndexMaturity(Currency&amp;"ibor"&amp;Tenor,BB744,Trigger)</f>
        <v>44965</v>
      </c>
      <c r="BD744" s="242" t="e">
        <f>_xll.qlIndexFixing($AD$5,BA744,TRUE,_xll.ohTrigger(Trigger,Trigger12M))</f>
        <v>#NUM!</v>
      </c>
      <c r="BE744" s="242">
        <f>IFERROR(_xll.qlIndexFixing($BF$1,BA744,TRUE,_xll.ohTrigger(Trigger,Trigger12M)),#N/A)</f>
        <v>1.6834038030105733E-2</v>
      </c>
    </row>
    <row r="745" spans="52:57" ht="11.25" customHeight="1" x14ac:dyDescent="0.25">
      <c r="AZ745" s="99" t="s">
        <v>83</v>
      </c>
      <c r="BA745" s="98">
        <f>_xll.qlInterestRateIndexFixingDate(Currency&amp;"ibor"&amp;Tenor,BB745,Trigger)</f>
        <v>44603</v>
      </c>
      <c r="BB745" s="98">
        <f>_xll.qlCalendarAdvance(Calendar,BB744,AZ745,"f",,Trigger)</f>
        <v>44607</v>
      </c>
      <c r="BC745" s="98">
        <f>_xll.qlInterestRateIndexMaturity(Currency&amp;"ibor"&amp;Tenor,BB745,Trigger)</f>
        <v>44972</v>
      </c>
      <c r="BD745" s="242" t="e">
        <f>_xll.qlIndexFixing($AD$5,BA745,TRUE,_xll.ohTrigger(Trigger,Trigger12M))</f>
        <v>#NUM!</v>
      </c>
      <c r="BE745" s="242">
        <f>IFERROR(_xll.qlIndexFixing($BF$1,BA745,TRUE,_xll.ohTrigger(Trigger,Trigger12M)),#N/A)</f>
        <v>1.6878100375567657E-2</v>
      </c>
    </row>
    <row r="746" spans="52:57" ht="11.25" customHeight="1" x14ac:dyDescent="0.25">
      <c r="AZ746" s="99" t="s">
        <v>83</v>
      </c>
      <c r="BA746" s="98">
        <f>_xll.qlInterestRateIndexFixingDate(Currency&amp;"ibor"&amp;Tenor,BB746,Trigger)</f>
        <v>44610</v>
      </c>
      <c r="BB746" s="98">
        <f>_xll.qlCalendarAdvance(Calendar,BB745,AZ746,"f",,Trigger)</f>
        <v>44614</v>
      </c>
      <c r="BC746" s="98">
        <f>_xll.qlInterestRateIndexMaturity(Currency&amp;"ibor"&amp;Tenor,BB746,Trigger)</f>
        <v>44979</v>
      </c>
      <c r="BD746" s="242" t="e">
        <f>_xll.qlIndexFixing($AD$5,BA746,TRUE,_xll.ohTrigger(Trigger,Trigger12M))</f>
        <v>#NUM!</v>
      </c>
      <c r="BE746" s="242">
        <f>IFERROR(_xll.qlIndexFixing($BF$1,BA746,TRUE,_xll.ohTrigger(Trigger,Trigger12M)),#N/A)</f>
        <v>1.6921935520584606E-2</v>
      </c>
    </row>
    <row r="747" spans="52:57" ht="11.25" customHeight="1" x14ac:dyDescent="0.25">
      <c r="AZ747" s="99" t="s">
        <v>83</v>
      </c>
      <c r="BA747" s="98">
        <f>_xll.qlInterestRateIndexFixingDate(Currency&amp;"ibor"&amp;Tenor,BB747,Trigger)</f>
        <v>44617</v>
      </c>
      <c r="BB747" s="98">
        <f>_xll.qlCalendarAdvance(Calendar,BB746,AZ747,"f",,Trigger)</f>
        <v>44621</v>
      </c>
      <c r="BC747" s="98">
        <f>_xll.qlInterestRateIndexMaturity(Currency&amp;"ibor"&amp;Tenor,BB747,Trigger)</f>
        <v>44986</v>
      </c>
      <c r="BD747" s="242" t="e">
        <f>_xll.qlIndexFixing($AD$5,BA747,TRUE,_xll.ohTrigger(Trigger,Trigger12M))</f>
        <v>#NUM!</v>
      </c>
      <c r="BE747" s="242">
        <f>IFERROR(_xll.qlIndexFixing($BF$1,BA747,TRUE,_xll.ohTrigger(Trigger,Trigger12M)),#N/A)</f>
        <v>1.6965540933025793E-2</v>
      </c>
    </row>
    <row r="748" spans="52:57" ht="11.25" customHeight="1" x14ac:dyDescent="0.25">
      <c r="AZ748" s="99" t="s">
        <v>83</v>
      </c>
      <c r="BA748" s="98">
        <f>_xll.qlInterestRateIndexFixingDate(Currency&amp;"ibor"&amp;Tenor,BB748,Trigger)</f>
        <v>44624</v>
      </c>
      <c r="BB748" s="98">
        <f>_xll.qlCalendarAdvance(Calendar,BB747,AZ748,"f",,Trigger)</f>
        <v>44628</v>
      </c>
      <c r="BC748" s="98">
        <f>_xll.qlInterestRateIndexMaturity(Currency&amp;"ibor"&amp;Tenor,BB748,Trigger)</f>
        <v>44993</v>
      </c>
      <c r="BD748" s="242" t="e">
        <f>_xll.qlIndexFixing($AD$5,BA748,TRUE,_xll.ohTrigger(Trigger,Trigger12M))</f>
        <v>#NUM!</v>
      </c>
      <c r="BE748" s="242">
        <f>IFERROR(_xll.qlIndexFixing($BF$1,BA748,TRUE,_xll.ohTrigger(Trigger,Trigger12M)),#N/A)</f>
        <v>1.7008914075348668E-2</v>
      </c>
    </row>
    <row r="749" spans="52:57" ht="11.25" customHeight="1" x14ac:dyDescent="0.25">
      <c r="AZ749" s="99" t="s">
        <v>83</v>
      </c>
      <c r="BA749" s="98">
        <f>_xll.qlInterestRateIndexFixingDate(Currency&amp;"ibor"&amp;Tenor,BB749,Trigger)</f>
        <v>44631</v>
      </c>
      <c r="BB749" s="98">
        <f>_xll.qlCalendarAdvance(Calendar,BB748,AZ749,"f",,Trigger)</f>
        <v>44635</v>
      </c>
      <c r="BC749" s="98">
        <f>_xll.qlInterestRateIndexMaturity(Currency&amp;"ibor"&amp;Tenor,BB749,Trigger)</f>
        <v>45000</v>
      </c>
      <c r="BD749" s="242" t="e">
        <f>_xll.qlIndexFixing($AD$5,BA749,TRUE,_xll.ohTrigger(Trigger,Trigger12M))</f>
        <v>#NUM!</v>
      </c>
      <c r="BE749" s="242">
        <f>IFERROR(_xll.qlIndexFixing($BF$1,BA749,TRUE,_xll.ohTrigger(Trigger,Trigger12M)),#N/A)</f>
        <v>1.7052052404603262E-2</v>
      </c>
    </row>
    <row r="750" spans="52:57" ht="11.25" customHeight="1" x14ac:dyDescent="0.25">
      <c r="AZ750" s="99" t="s">
        <v>83</v>
      </c>
      <c r="BA750" s="98">
        <f>_xll.qlInterestRateIndexFixingDate(Currency&amp;"ibor"&amp;Tenor,BB750,Trigger)</f>
        <v>44638</v>
      </c>
      <c r="BB750" s="98">
        <f>_xll.qlCalendarAdvance(Calendar,BB749,AZ750,"f",,Trigger)</f>
        <v>44642</v>
      </c>
      <c r="BC750" s="98">
        <f>_xll.qlInterestRateIndexMaturity(Currency&amp;"ibor"&amp;Tenor,BB750,Trigger)</f>
        <v>45007</v>
      </c>
      <c r="BD750" s="242" t="e">
        <f>_xll.qlIndexFixing($AD$5,BA750,TRUE,_xll.ohTrigger(Trigger,Trigger12M))</f>
        <v>#NUM!</v>
      </c>
      <c r="BE750" s="242">
        <f>IFERROR(_xll.qlIndexFixing($BF$1,BA750,TRUE,_xll.ohTrigger(Trigger,Trigger12M)),#N/A)</f>
        <v>1.7094953372436821E-2</v>
      </c>
    </row>
    <row r="751" spans="52:57" ht="11.25" customHeight="1" x14ac:dyDescent="0.25">
      <c r="AZ751" s="99" t="s">
        <v>83</v>
      </c>
      <c r="BA751" s="98">
        <f>_xll.qlInterestRateIndexFixingDate(Currency&amp;"ibor"&amp;Tenor,BB751,Trigger)</f>
        <v>44645</v>
      </c>
      <c r="BB751" s="98">
        <f>_xll.qlCalendarAdvance(Calendar,BB750,AZ751,"f",,Trigger)</f>
        <v>44649</v>
      </c>
      <c r="BC751" s="98">
        <f>_xll.qlInterestRateIndexMaturity(Currency&amp;"ibor"&amp;Tenor,BB751,Trigger)</f>
        <v>45014</v>
      </c>
      <c r="BD751" s="242" t="e">
        <f>_xll.qlIndexFixing($AD$5,BA751,TRUE,_xll.ohTrigger(Trigger,Trigger12M))</f>
        <v>#NUM!</v>
      </c>
      <c r="BE751" s="242">
        <f>IFERROR(_xll.qlIndexFixing($BF$1,BA751,TRUE,_xll.ohTrigger(Trigger,Trigger12M)),#N/A)</f>
        <v>1.7137614425098813E-2</v>
      </c>
    </row>
    <row r="752" spans="52:57" ht="11.25" customHeight="1" x14ac:dyDescent="0.25">
      <c r="AZ752" s="99" t="s">
        <v>83</v>
      </c>
      <c r="BA752" s="98">
        <f>_xll.qlInterestRateIndexFixingDate(Currency&amp;"ibor"&amp;Tenor,BB752,Trigger)</f>
        <v>44652</v>
      </c>
      <c r="BB752" s="98">
        <f>_xll.qlCalendarAdvance(Calendar,BB751,AZ752,"f",,Trigger)</f>
        <v>44656</v>
      </c>
      <c r="BC752" s="98">
        <f>_xll.qlInterestRateIndexMaturity(Currency&amp;"ibor"&amp;Tenor,BB752,Trigger)</f>
        <v>45021</v>
      </c>
      <c r="BD752" s="242" t="e">
        <f>_xll.qlIndexFixing($AD$5,BA752,TRUE,_xll.ohTrigger(Trigger,Trigger12M))</f>
        <v>#NUM!</v>
      </c>
      <c r="BE752" s="242">
        <f>IFERROR(_xll.qlIndexFixing($BF$1,BA752,TRUE,_xll.ohTrigger(Trigger,Trigger12M)),#N/A)</f>
        <v>1.7180033003445987E-2</v>
      </c>
    </row>
    <row r="753" spans="52:57" ht="11.25" customHeight="1" x14ac:dyDescent="0.25">
      <c r="AZ753" s="99" t="s">
        <v>83</v>
      </c>
      <c r="BA753" s="98">
        <f>_xll.qlInterestRateIndexFixingDate(Currency&amp;"ibor"&amp;Tenor,BB753,Trigger)</f>
        <v>44659</v>
      </c>
      <c r="BB753" s="98">
        <f>_xll.qlCalendarAdvance(Calendar,BB752,AZ753,"f",,Trigger)</f>
        <v>44663</v>
      </c>
      <c r="BC753" s="98">
        <f>_xll.qlInterestRateIndexMaturity(Currency&amp;"ibor"&amp;Tenor,BB753,Trigger)</f>
        <v>45028</v>
      </c>
      <c r="BD753" s="242" t="e">
        <f>_xll.qlIndexFixing($AD$5,BA753,TRUE,_xll.ohTrigger(Trigger,Trigger12M))</f>
        <v>#NUM!</v>
      </c>
      <c r="BE753" s="242">
        <f>IFERROR(_xll.qlIndexFixing($BF$1,BA753,TRUE,_xll.ohTrigger(Trigger,Trigger12M)),#N/A)</f>
        <v>1.7222206542947181E-2</v>
      </c>
    </row>
    <row r="754" spans="52:57" ht="11.25" customHeight="1" x14ac:dyDescent="0.25">
      <c r="AZ754" s="99" t="s">
        <v>83</v>
      </c>
      <c r="BA754" s="98">
        <f>_xll.qlInterestRateIndexFixingDate(Currency&amp;"ibor"&amp;Tenor,BB754,Trigger)</f>
        <v>44664</v>
      </c>
      <c r="BB754" s="98">
        <f>_xll.qlCalendarAdvance(Calendar,BB753,AZ754,"f",,Trigger)</f>
        <v>44670</v>
      </c>
      <c r="BC754" s="98">
        <f>_xll.qlInterestRateIndexMaturity(Currency&amp;"ibor"&amp;Tenor,BB754,Trigger)</f>
        <v>45035</v>
      </c>
      <c r="BD754" s="242" t="e">
        <f>_xll.qlIndexFixing($AD$5,BA754,TRUE,_xll.ohTrigger(Trigger,Trigger12M))</f>
        <v>#NUM!</v>
      </c>
      <c r="BE754" s="242">
        <f>IFERROR(_xll.qlIndexFixing($BF$1,BA754,TRUE,_xll.ohTrigger(Trigger,Trigger12M)),#N/A)</f>
        <v>1.7264132473688354E-2</v>
      </c>
    </row>
    <row r="755" spans="52:57" ht="11.25" customHeight="1" x14ac:dyDescent="0.25">
      <c r="AZ755" s="99" t="s">
        <v>83</v>
      </c>
      <c r="BA755" s="98">
        <f>_xll.qlInterestRateIndexFixingDate(Currency&amp;"ibor"&amp;Tenor,BB755,Trigger)</f>
        <v>44673</v>
      </c>
      <c r="BB755" s="98">
        <f>_xll.qlCalendarAdvance(Calendar,BB754,AZ755,"f",,Trigger)</f>
        <v>44677</v>
      </c>
      <c r="BC755" s="98">
        <f>_xll.qlInterestRateIndexMaturity(Currency&amp;"ibor"&amp;Tenor,BB755,Trigger)</f>
        <v>45042</v>
      </c>
      <c r="BD755" s="242" t="e">
        <f>_xll.qlIndexFixing($AD$5,BA755,TRUE,_xll.ohTrigger(Trigger,Trigger12M))</f>
        <v>#NUM!</v>
      </c>
      <c r="BE755" s="242">
        <f>IFERROR(_xll.qlIndexFixing($BF$1,BA755,TRUE,_xll.ohTrigger(Trigger,Trigger12M)),#N/A)</f>
        <v>1.7305808220378301E-2</v>
      </c>
    </row>
    <row r="756" spans="52:57" ht="11.25" customHeight="1" x14ac:dyDescent="0.25">
      <c r="AZ756" s="99" t="s">
        <v>83</v>
      </c>
      <c r="BA756" s="98">
        <f>_xll.qlInterestRateIndexFixingDate(Currency&amp;"ibor"&amp;Tenor,BB756,Trigger)</f>
        <v>44680</v>
      </c>
      <c r="BB756" s="98">
        <f>_xll.qlCalendarAdvance(Calendar,BB755,AZ756,"f",,Trigger)</f>
        <v>44684</v>
      </c>
      <c r="BC756" s="98">
        <f>_xll.qlInterestRateIndexMaturity(Currency&amp;"ibor"&amp;Tenor,BB756,Trigger)</f>
        <v>45049</v>
      </c>
      <c r="BD756" s="242" t="e">
        <f>_xll.qlIndexFixing($AD$5,BA756,TRUE,_xll.ohTrigger(Trigger,Trigger12M))</f>
        <v>#NUM!</v>
      </c>
      <c r="BE756" s="242">
        <f>IFERROR(_xll.qlIndexFixing($BF$1,BA756,TRUE,_xll.ohTrigger(Trigger,Trigger12M)),#N/A)</f>
        <v>1.7347231202352788E-2</v>
      </c>
    </row>
    <row r="757" spans="52:57" ht="11.25" customHeight="1" x14ac:dyDescent="0.25">
      <c r="AZ757" s="99" t="s">
        <v>83</v>
      </c>
      <c r="BA757" s="98">
        <f>_xll.qlInterestRateIndexFixingDate(Currency&amp;"ibor"&amp;Tenor,BB757,Trigger)</f>
        <v>44687</v>
      </c>
      <c r="BB757" s="98">
        <f>_xll.qlCalendarAdvance(Calendar,BB756,AZ757,"f",,Trigger)</f>
        <v>44691</v>
      </c>
      <c r="BC757" s="98">
        <f>_xll.qlInterestRateIndexMaturity(Currency&amp;"ibor"&amp;Tenor,BB757,Trigger)</f>
        <v>45056</v>
      </c>
      <c r="BD757" s="242" t="e">
        <f>_xll.qlIndexFixing($AD$5,BA757,TRUE,_xll.ohTrigger(Trigger,Trigger12M))</f>
        <v>#NUM!</v>
      </c>
      <c r="BE757" s="242">
        <f>IFERROR(_xll.qlIndexFixing($BF$1,BA757,TRUE,_xll.ohTrigger(Trigger,Trigger12M)),#N/A)</f>
        <v>1.7388398833582015E-2</v>
      </c>
    </row>
    <row r="758" spans="52:57" ht="11.25" customHeight="1" x14ac:dyDescent="0.25">
      <c r="AZ758" s="99" t="s">
        <v>83</v>
      </c>
      <c r="BA758" s="98">
        <f>_xll.qlInterestRateIndexFixingDate(Currency&amp;"ibor"&amp;Tenor,BB758,Trigger)</f>
        <v>44694</v>
      </c>
      <c r="BB758" s="98">
        <f>_xll.qlCalendarAdvance(Calendar,BB757,AZ758,"f",,Trigger)</f>
        <v>44698</v>
      </c>
      <c r="BC758" s="98">
        <f>_xll.qlInterestRateIndexMaturity(Currency&amp;"ibor"&amp;Tenor,BB758,Trigger)</f>
        <v>45063</v>
      </c>
      <c r="BD758" s="242" t="e">
        <f>_xll.qlIndexFixing($AD$5,BA758,TRUE,_xll.ohTrigger(Trigger,Trigger12M))</f>
        <v>#NUM!</v>
      </c>
      <c r="BE758" s="242">
        <f>IFERROR(_xll.qlIndexFixing($BF$1,BA758,TRUE,_xll.ohTrigger(Trigger,Trigger12M)),#N/A)</f>
        <v>1.7429308522673458E-2</v>
      </c>
    </row>
    <row r="759" spans="52:57" ht="11.25" customHeight="1" x14ac:dyDescent="0.25">
      <c r="AZ759" s="99" t="s">
        <v>83</v>
      </c>
      <c r="BA759" s="98">
        <f>_xll.qlInterestRateIndexFixingDate(Currency&amp;"ibor"&amp;Tenor,BB759,Trigger)</f>
        <v>44701</v>
      </c>
      <c r="BB759" s="98">
        <f>_xll.qlCalendarAdvance(Calendar,BB758,AZ759,"f",,Trigger)</f>
        <v>44705</v>
      </c>
      <c r="BC759" s="98">
        <f>_xll.qlInterestRateIndexMaturity(Currency&amp;"ibor"&amp;Tenor,BB759,Trigger)</f>
        <v>45070</v>
      </c>
      <c r="BD759" s="242" t="e">
        <f>_xll.qlIndexFixing($AD$5,BA759,TRUE,_xll.ohTrigger(Trigger,Trigger12M))</f>
        <v>#NUM!</v>
      </c>
      <c r="BE759" s="242">
        <f>IFERROR(_xll.qlIndexFixing($BF$1,BA759,TRUE,_xll.ohTrigger(Trigger,Trigger12M)),#N/A)</f>
        <v>1.7469957672879309E-2</v>
      </c>
    </row>
    <row r="760" spans="52:57" ht="11.25" customHeight="1" x14ac:dyDescent="0.25">
      <c r="AZ760" s="99" t="s">
        <v>83</v>
      </c>
      <c r="BA760" s="98">
        <f>_xll.qlInterestRateIndexFixingDate(Currency&amp;"ibor"&amp;Tenor,BB760,Trigger)</f>
        <v>44708</v>
      </c>
      <c r="BB760" s="98">
        <f>_xll.qlCalendarAdvance(Calendar,BB759,AZ760,"f",,Trigger)</f>
        <v>44712</v>
      </c>
      <c r="BC760" s="98">
        <f>_xll.qlInterestRateIndexMaturity(Currency&amp;"ibor"&amp;Tenor,BB760,Trigger)</f>
        <v>45077</v>
      </c>
      <c r="BD760" s="242" t="e">
        <f>_xll.qlIndexFixing($AD$5,BA760,TRUE,_xll.ohTrigger(Trigger,Trigger12M))</f>
        <v>#NUM!</v>
      </c>
      <c r="BE760" s="242">
        <f>IFERROR(_xll.qlIndexFixing($BF$1,BA760,TRUE,_xll.ohTrigger(Trigger,Trigger12M)),#N/A)</f>
        <v>1.7510343682101307E-2</v>
      </c>
    </row>
    <row r="761" spans="52:57" ht="11.25" customHeight="1" x14ac:dyDescent="0.25">
      <c r="AZ761" s="99" t="s">
        <v>83</v>
      </c>
      <c r="BA761" s="98">
        <f>_xll.qlInterestRateIndexFixingDate(Currency&amp;"ibor"&amp;Tenor,BB761,Trigger)</f>
        <v>44715</v>
      </c>
      <c r="BB761" s="98">
        <f>_xll.qlCalendarAdvance(Calendar,BB760,AZ761,"f",,Trigger)</f>
        <v>44719</v>
      </c>
      <c r="BC761" s="98">
        <f>_xll.qlInterestRateIndexMaturity(Currency&amp;"ibor"&amp;Tenor,BB761,Trigger)</f>
        <v>45084</v>
      </c>
      <c r="BD761" s="242" t="e">
        <f>_xll.qlIndexFixing($AD$5,BA761,TRUE,_xll.ohTrigger(Trigger,Trigger12M))</f>
        <v>#NUM!</v>
      </c>
      <c r="BE761" s="242">
        <f>IFERROR(_xll.qlIndexFixing($BF$1,BA761,TRUE,_xll.ohTrigger(Trigger,Trigger12M)),#N/A)</f>
        <v>1.7550463942896645E-2</v>
      </c>
    </row>
    <row r="762" spans="52:57" ht="11.25" customHeight="1" x14ac:dyDescent="0.25">
      <c r="AZ762" s="99" t="s">
        <v>83</v>
      </c>
      <c r="BA762" s="98">
        <f>_xll.qlInterestRateIndexFixingDate(Currency&amp;"ibor"&amp;Tenor,BB762,Trigger)</f>
        <v>44722</v>
      </c>
      <c r="BB762" s="98">
        <f>_xll.qlCalendarAdvance(Calendar,BB761,AZ762,"f",,Trigger)</f>
        <v>44726</v>
      </c>
      <c r="BC762" s="98">
        <f>_xll.qlInterestRateIndexMaturity(Currency&amp;"ibor"&amp;Tenor,BB762,Trigger)</f>
        <v>45091</v>
      </c>
      <c r="BD762" s="242" t="e">
        <f>_xll.qlIndexFixing($AD$5,BA762,TRUE,_xll.ohTrigger(Trigger,Trigger12M))</f>
        <v>#NUM!</v>
      </c>
      <c r="BE762" s="242">
        <f>IFERROR(_xll.qlIndexFixing($BF$1,BA762,TRUE,_xll.ohTrigger(Trigger,Trigger12M)),#N/A)</f>
        <v>1.7590315842483661E-2</v>
      </c>
    </row>
    <row r="763" spans="52:57" ht="11.25" customHeight="1" x14ac:dyDescent="0.25">
      <c r="AZ763" s="99" t="s">
        <v>83</v>
      </c>
      <c r="BA763" s="98">
        <f>_xll.qlInterestRateIndexFixingDate(Currency&amp;"ibor"&amp;Tenor,BB763,Trigger)</f>
        <v>44729</v>
      </c>
      <c r="BB763" s="98">
        <f>_xll.qlCalendarAdvance(Calendar,BB762,AZ763,"f",,Trigger)</f>
        <v>44733</v>
      </c>
      <c r="BC763" s="98">
        <f>_xll.qlInterestRateIndexMaturity(Currency&amp;"ibor"&amp;Tenor,BB763,Trigger)</f>
        <v>45098</v>
      </c>
      <c r="BD763" s="242" t="e">
        <f>_xll.qlIndexFixing($AD$5,BA763,TRUE,_xll.ohTrigger(Trigger,Trigger12M))</f>
        <v>#NUM!</v>
      </c>
      <c r="BE763" s="242">
        <f>IFERROR(_xll.qlIndexFixing($BF$1,BA763,TRUE,_xll.ohTrigger(Trigger,Trigger12M)),#N/A)</f>
        <v>1.7629896762747968E-2</v>
      </c>
    </row>
    <row r="764" spans="52:57" ht="11.25" customHeight="1" x14ac:dyDescent="0.25">
      <c r="AZ764" s="99" t="s">
        <v>83</v>
      </c>
      <c r="BA764" s="98">
        <f>_xll.qlInterestRateIndexFixingDate(Currency&amp;"ibor"&amp;Tenor,BB764,Trigger)</f>
        <v>44736</v>
      </c>
      <c r="BB764" s="98">
        <f>_xll.qlCalendarAdvance(Calendar,BB763,AZ764,"f",,Trigger)</f>
        <v>44740</v>
      </c>
      <c r="BC764" s="98">
        <f>_xll.qlInterestRateIndexMaturity(Currency&amp;"ibor"&amp;Tenor,BB764,Trigger)</f>
        <v>45105</v>
      </c>
      <c r="BD764" s="242" t="e">
        <f>_xll.qlIndexFixing($AD$5,BA764,TRUE,_xll.ohTrigger(Trigger,Trigger12M))</f>
        <v>#NUM!</v>
      </c>
      <c r="BE764" s="242">
        <f>IFERROR(_xll.qlIndexFixing($BF$1,BA764,TRUE,_xll.ohTrigger(Trigger,Trigger12M)),#N/A)</f>
        <v>1.766920408024816E-2</v>
      </c>
    </row>
    <row r="765" spans="52:57" ht="11.25" customHeight="1" x14ac:dyDescent="0.25">
      <c r="AZ765" s="99" t="s">
        <v>83</v>
      </c>
      <c r="BA765" s="98">
        <f>_xll.qlInterestRateIndexFixingDate(Currency&amp;"ibor"&amp;Tenor,BB765,Trigger)</f>
        <v>44743</v>
      </c>
      <c r="BB765" s="98">
        <f>_xll.qlCalendarAdvance(Calendar,BB764,AZ765,"f",,Trigger)</f>
        <v>44747</v>
      </c>
      <c r="BC765" s="98">
        <f>_xll.qlInterestRateIndexMaturity(Currency&amp;"ibor"&amp;Tenor,BB765,Trigger)</f>
        <v>45112</v>
      </c>
      <c r="BD765" s="242" t="e">
        <f>_xll.qlIndexFixing($AD$5,BA765,TRUE,_xll.ohTrigger(Trigger,Trigger12M))</f>
        <v>#NUM!</v>
      </c>
      <c r="BE765" s="242">
        <f>IFERROR(_xll.qlIndexFixing($BF$1,BA765,TRUE,_xll.ohTrigger(Trigger,Trigger12M)),#N/A)</f>
        <v>1.7708235166221491E-2</v>
      </c>
    </row>
    <row r="766" spans="52:57" ht="11.25" customHeight="1" x14ac:dyDescent="0.25">
      <c r="AZ766" s="99" t="s">
        <v>83</v>
      </c>
      <c r="BA766" s="98">
        <f>_xll.qlInterestRateIndexFixingDate(Currency&amp;"ibor"&amp;Tenor,BB766,Trigger)</f>
        <v>44750</v>
      </c>
      <c r="BB766" s="98">
        <f>_xll.qlCalendarAdvance(Calendar,BB765,AZ766,"f",,Trigger)</f>
        <v>44754</v>
      </c>
      <c r="BC766" s="98">
        <f>_xll.qlInterestRateIndexMaturity(Currency&amp;"ibor"&amp;Tenor,BB766,Trigger)</f>
        <v>45119</v>
      </c>
      <c r="BD766" s="242" t="e">
        <f>_xll.qlIndexFixing($AD$5,BA766,TRUE,_xll.ohTrigger(Trigger,Trigger12M))</f>
        <v>#NUM!</v>
      </c>
      <c r="BE766" s="242">
        <f>IFERROR(_xll.qlIndexFixing($BF$1,BA766,TRUE,_xll.ohTrigger(Trigger,Trigger12M)),#N/A)</f>
        <v>1.7746987386591338E-2</v>
      </c>
    </row>
    <row r="767" spans="52:57" ht="11.25" customHeight="1" x14ac:dyDescent="0.25">
      <c r="AZ767" s="99" t="s">
        <v>83</v>
      </c>
      <c r="BA767" s="98">
        <f>_xll.qlInterestRateIndexFixingDate(Currency&amp;"ibor"&amp;Tenor,BB767,Trigger)</f>
        <v>44757</v>
      </c>
      <c r="BB767" s="98">
        <f>_xll.qlCalendarAdvance(Calendar,BB766,AZ767,"f",,Trigger)</f>
        <v>44761</v>
      </c>
      <c r="BC767" s="98">
        <f>_xll.qlInterestRateIndexMaturity(Currency&amp;"ibor"&amp;Tenor,BB767,Trigger)</f>
        <v>45126</v>
      </c>
      <c r="BD767" s="242" t="e">
        <f>_xll.qlIndexFixing($AD$5,BA767,TRUE,_xll.ohTrigger(Trigger,Trigger12M))</f>
        <v>#NUM!</v>
      </c>
      <c r="BE767" s="242">
        <f>IFERROR(_xll.qlIndexFixing($BF$1,BA767,TRUE,_xll.ohTrigger(Trigger,Trigger12M)),#N/A)</f>
        <v>1.7785458101972004E-2</v>
      </c>
    </row>
    <row r="768" spans="52:57" ht="11.25" customHeight="1" x14ac:dyDescent="0.25">
      <c r="AZ768" s="99" t="s">
        <v>83</v>
      </c>
      <c r="BA768" s="98">
        <f>_xll.qlInterestRateIndexFixingDate(Currency&amp;"ibor"&amp;Tenor,BB768,Trigger)</f>
        <v>44764</v>
      </c>
      <c r="BB768" s="98">
        <f>_xll.qlCalendarAdvance(Calendar,BB767,AZ768,"f",,Trigger)</f>
        <v>44768</v>
      </c>
      <c r="BC768" s="98">
        <f>_xll.qlInterestRateIndexMaturity(Currency&amp;"ibor"&amp;Tenor,BB768,Trigger)</f>
        <v>45133</v>
      </c>
      <c r="BD768" s="242" t="e">
        <f>_xll.qlIndexFixing($AD$5,BA768,TRUE,_xll.ohTrigger(Trigger,Trigger12M))</f>
        <v>#NUM!</v>
      </c>
      <c r="BE768" s="242">
        <f>IFERROR(_xll.qlIndexFixing($BF$1,BA768,TRUE,_xll.ohTrigger(Trigger,Trigger12M)),#N/A)</f>
        <v>1.7823644667675293E-2</v>
      </c>
    </row>
    <row r="769" spans="52:57" ht="11.25" customHeight="1" x14ac:dyDescent="0.25">
      <c r="AZ769" s="99" t="s">
        <v>83</v>
      </c>
      <c r="BA769" s="98">
        <f>_xll.qlInterestRateIndexFixingDate(Currency&amp;"ibor"&amp;Tenor,BB769,Trigger)</f>
        <v>44771</v>
      </c>
      <c r="BB769" s="98">
        <f>_xll.qlCalendarAdvance(Calendar,BB768,AZ769,"f",,Trigger)</f>
        <v>44775</v>
      </c>
      <c r="BC769" s="98">
        <f>_xll.qlInterestRateIndexMaturity(Currency&amp;"ibor"&amp;Tenor,BB769,Trigger)</f>
        <v>45140</v>
      </c>
      <c r="BD769" s="242" t="e">
        <f>_xll.qlIndexFixing($AD$5,BA769,TRUE,_xll.ohTrigger(Trigger,Trigger12M))</f>
        <v>#NUM!</v>
      </c>
      <c r="BE769" s="242">
        <f>IFERROR(_xll.qlIndexFixing($BF$1,BA769,TRUE,_xll.ohTrigger(Trigger,Trigger12M)),#N/A)</f>
        <v>1.7861544433718398E-2</v>
      </c>
    </row>
    <row r="770" spans="52:57" ht="11.25" customHeight="1" x14ac:dyDescent="0.25">
      <c r="AZ770" s="99" t="s">
        <v>83</v>
      </c>
      <c r="BA770" s="98">
        <f>_xll.qlInterestRateIndexFixingDate(Currency&amp;"ibor"&amp;Tenor,BB770,Trigger)</f>
        <v>44778</v>
      </c>
      <c r="BB770" s="98">
        <f>_xll.qlCalendarAdvance(Calendar,BB769,AZ770,"f",,Trigger)</f>
        <v>44782</v>
      </c>
      <c r="BC770" s="98">
        <f>_xll.qlInterestRateIndexMaturity(Currency&amp;"ibor"&amp;Tenor,BB770,Trigger)</f>
        <v>45147</v>
      </c>
      <c r="BD770" s="242" t="e">
        <f>_xll.qlIndexFixing($AD$5,BA770,TRUE,_xll.ohTrigger(Trigger,Trigger12M))</f>
        <v>#NUM!</v>
      </c>
      <c r="BE770" s="242">
        <f>IFERROR(_xll.qlIndexFixing($BF$1,BA770,TRUE,_xll.ohTrigger(Trigger,Trigger12M)),#N/A)</f>
        <v>1.7899154744828272E-2</v>
      </c>
    </row>
    <row r="771" spans="52:57" ht="11.25" customHeight="1" x14ac:dyDescent="0.25">
      <c r="AZ771" s="99" t="s">
        <v>83</v>
      </c>
      <c r="BA771" s="98">
        <f>_xll.qlInterestRateIndexFixingDate(Currency&amp;"ibor"&amp;Tenor,BB771,Trigger)</f>
        <v>44785</v>
      </c>
      <c r="BB771" s="98">
        <f>_xll.qlCalendarAdvance(Calendar,BB770,AZ771,"f",,Trigger)</f>
        <v>44789</v>
      </c>
      <c r="BC771" s="98">
        <f>_xll.qlInterestRateIndexMaturity(Currency&amp;"ibor"&amp;Tenor,BB771,Trigger)</f>
        <v>45154</v>
      </c>
      <c r="BD771" s="242" t="e">
        <f>_xll.qlIndexFixing($AD$5,BA771,TRUE,_xll.ohTrigger(Trigger,Trigger12M))</f>
        <v>#NUM!</v>
      </c>
      <c r="BE771" s="242">
        <f>IFERROR(_xll.qlIndexFixing($BF$1,BA771,TRUE,_xll.ohTrigger(Trigger,Trigger12M)),#N/A)</f>
        <v>1.7936472940449529E-2</v>
      </c>
    </row>
    <row r="772" spans="52:57" ht="11.25" customHeight="1" x14ac:dyDescent="0.25">
      <c r="AZ772" s="99" t="s">
        <v>83</v>
      </c>
      <c r="BA772" s="98">
        <f>_xll.qlInterestRateIndexFixingDate(Currency&amp;"ibor"&amp;Tenor,BB772,Trigger)</f>
        <v>44792</v>
      </c>
      <c r="BB772" s="98">
        <f>_xll.qlCalendarAdvance(Calendar,BB771,AZ772,"f",,Trigger)</f>
        <v>44796</v>
      </c>
      <c r="BC772" s="98">
        <f>_xll.qlInterestRateIndexMaturity(Currency&amp;"ibor"&amp;Tenor,BB772,Trigger)</f>
        <v>45161</v>
      </c>
      <c r="BD772" s="242" t="e">
        <f>_xll.qlIndexFixing($AD$5,BA772,TRUE,_xll.ohTrigger(Trigger,Trigger12M))</f>
        <v>#NUM!</v>
      </c>
      <c r="BE772" s="242">
        <f>IFERROR(_xll.qlIndexFixing($BF$1,BA772,TRUE,_xll.ohTrigger(Trigger,Trigger12M)),#N/A)</f>
        <v>1.7973496354750991E-2</v>
      </c>
    </row>
    <row r="773" spans="52:57" ht="11.25" customHeight="1" x14ac:dyDescent="0.25">
      <c r="AZ773" s="99" t="s">
        <v>83</v>
      </c>
      <c r="BA773" s="98">
        <f>_xll.qlInterestRateIndexFixingDate(Currency&amp;"ibor"&amp;Tenor,BB773,Trigger)</f>
        <v>44799</v>
      </c>
      <c r="BB773" s="98">
        <f>_xll.qlCalendarAdvance(Calendar,BB772,AZ773,"f",,Trigger)</f>
        <v>44803</v>
      </c>
      <c r="BC773" s="98">
        <f>_xll.qlInterestRateIndexMaturity(Currency&amp;"ibor"&amp;Tenor,BB773,Trigger)</f>
        <v>45168</v>
      </c>
      <c r="BD773" s="242" t="e">
        <f>_xll.qlIndexFixing($AD$5,BA773,TRUE,_xll.ohTrigger(Trigger,Trigger12M))</f>
        <v>#NUM!</v>
      </c>
      <c r="BE773" s="242">
        <f>IFERROR(_xll.qlIndexFixing($BF$1,BA773,TRUE,_xll.ohTrigger(Trigger,Trigger12M)),#N/A)</f>
        <v>1.8010222322802031E-2</v>
      </c>
    </row>
    <row r="774" spans="52:57" ht="11.25" customHeight="1" x14ac:dyDescent="0.25">
      <c r="AZ774" s="99" t="s">
        <v>83</v>
      </c>
      <c r="BA774" s="98">
        <f>_xll.qlInterestRateIndexFixingDate(Currency&amp;"ibor"&amp;Tenor,BB774,Trigger)</f>
        <v>44806</v>
      </c>
      <c r="BB774" s="98">
        <f>_xll.qlCalendarAdvance(Calendar,BB773,AZ774,"f",,Trigger)</f>
        <v>44810</v>
      </c>
      <c r="BC774" s="98">
        <f>_xll.qlInterestRateIndexMaturity(Currency&amp;"ibor"&amp;Tenor,BB774,Trigger)</f>
        <v>45175</v>
      </c>
      <c r="BD774" s="242" t="e">
        <f>_xll.qlIndexFixing($AD$5,BA774,TRUE,_xll.ohTrigger(Trigger,Trigger12M))</f>
        <v>#NUM!</v>
      </c>
      <c r="BE774" s="242">
        <f>IFERROR(_xll.qlIndexFixing($BF$1,BA774,TRUE,_xll.ohTrigger(Trigger,Trigger12M)),#N/A)</f>
        <v>1.8046648809639763E-2</v>
      </c>
    </row>
    <row r="775" spans="52:57" ht="11.25" customHeight="1" x14ac:dyDescent="0.25">
      <c r="AZ775" s="99" t="s">
        <v>83</v>
      </c>
      <c r="BA775" s="98">
        <f>_xll.qlInterestRateIndexFixingDate(Currency&amp;"ibor"&amp;Tenor,BB775,Trigger)</f>
        <v>44813</v>
      </c>
      <c r="BB775" s="98">
        <f>_xll.qlCalendarAdvance(Calendar,BB774,AZ775,"f",,Trigger)</f>
        <v>44817</v>
      </c>
      <c r="BC775" s="98">
        <f>_xll.qlInterestRateIndexMaturity(Currency&amp;"ibor"&amp;Tenor,BB775,Trigger)</f>
        <v>45182</v>
      </c>
      <c r="BD775" s="242" t="e">
        <f>_xll.qlIndexFixing($AD$5,BA775,TRUE,_xll.ohTrigger(Trigger,Trigger12M))</f>
        <v>#NUM!</v>
      </c>
      <c r="BE775" s="242">
        <f>IFERROR(_xll.qlIndexFixing($BF$1,BA775,TRUE,_xll.ohTrigger(Trigger,Trigger12M)),#N/A)</f>
        <v>1.8082775003780485E-2</v>
      </c>
    </row>
    <row r="776" spans="52:57" ht="11.25" customHeight="1" x14ac:dyDescent="0.25">
      <c r="AZ776" s="99" t="s">
        <v>83</v>
      </c>
      <c r="BA776" s="98">
        <f>_xll.qlInterestRateIndexFixingDate(Currency&amp;"ibor"&amp;Tenor,BB776,Trigger)</f>
        <v>44820</v>
      </c>
      <c r="BB776" s="98">
        <f>_xll.qlCalendarAdvance(Calendar,BB775,AZ776,"f",,Trigger)</f>
        <v>44824</v>
      </c>
      <c r="BC776" s="98">
        <f>_xll.qlInterestRateIndexMaturity(Currency&amp;"ibor"&amp;Tenor,BB776,Trigger)</f>
        <v>45189</v>
      </c>
      <c r="BD776" s="242" t="e">
        <f>_xll.qlIndexFixing($AD$5,BA776,TRUE,_xll.ohTrigger(Trigger,Trigger12M))</f>
        <v>#NUM!</v>
      </c>
      <c r="BE776" s="242">
        <f>IFERROR(_xll.qlIndexFixing($BF$1,BA776,TRUE,_xll.ohTrigger(Trigger,Trigger12M)),#N/A)</f>
        <v>1.8118600250323403E-2</v>
      </c>
    </row>
    <row r="777" spans="52:57" ht="11.25" customHeight="1" x14ac:dyDescent="0.25">
      <c r="AZ777" s="99" t="s">
        <v>83</v>
      </c>
      <c r="BA777" s="98">
        <f>_xll.qlInterestRateIndexFixingDate(Currency&amp;"ibor"&amp;Tenor,BB777,Trigger)</f>
        <v>44827</v>
      </c>
      <c r="BB777" s="98">
        <f>_xll.qlCalendarAdvance(Calendar,BB776,AZ777,"f",,Trigger)</f>
        <v>44831</v>
      </c>
      <c r="BC777" s="98">
        <f>_xll.qlInterestRateIndexMaturity(Currency&amp;"ibor"&amp;Tenor,BB777,Trigger)</f>
        <v>45196</v>
      </c>
      <c r="BD777" s="242" t="e">
        <f>_xll.qlIndexFixing($AD$5,BA777,TRUE,_xll.ohTrigger(Trigger,Trigger12M))</f>
        <v>#NUM!</v>
      </c>
      <c r="BE777" s="242">
        <f>IFERROR(_xll.qlIndexFixing($BF$1,BA777,TRUE,_xll.ohTrigger(Trigger,Trigger12M)),#N/A)</f>
        <v>1.8154123909188535E-2</v>
      </c>
    </row>
    <row r="778" spans="52:57" ht="11.25" customHeight="1" x14ac:dyDescent="0.25">
      <c r="AZ778" s="99" t="s">
        <v>83</v>
      </c>
      <c r="BA778" s="98">
        <f>_xll.qlInterestRateIndexFixingDate(Currency&amp;"ibor"&amp;Tenor,BB778,Trigger)</f>
        <v>44834</v>
      </c>
      <c r="BB778" s="98">
        <f>_xll.qlCalendarAdvance(Calendar,BB777,AZ778,"f",,Trigger)</f>
        <v>44838</v>
      </c>
      <c r="BC778" s="98">
        <f>_xll.qlInterestRateIndexMaturity(Currency&amp;"ibor"&amp;Tenor,BB778,Trigger)</f>
        <v>45203</v>
      </c>
      <c r="BD778" s="242" t="e">
        <f>_xll.qlIndexFixing($AD$5,BA778,TRUE,_xll.ohTrigger(Trigger,Trigger12M))</f>
        <v>#NUM!</v>
      </c>
      <c r="BE778" s="242">
        <f>IFERROR(_xll.qlIndexFixing($BF$1,BA778,TRUE,_xll.ohTrigger(Trigger,Trigger12M)),#N/A)</f>
        <v>1.8189345355119752E-2</v>
      </c>
    </row>
    <row r="779" spans="52:57" ht="11.25" customHeight="1" x14ac:dyDescent="0.25">
      <c r="AZ779" s="99" t="s">
        <v>83</v>
      </c>
      <c r="BA779" s="98">
        <f>_xll.qlInterestRateIndexFixingDate(Currency&amp;"ibor"&amp;Tenor,BB779,Trigger)</f>
        <v>44841</v>
      </c>
      <c r="BB779" s="98">
        <f>_xll.qlCalendarAdvance(Calendar,BB778,AZ779,"f",,Trigger)</f>
        <v>44845</v>
      </c>
      <c r="BC779" s="98">
        <f>_xll.qlInterestRateIndexMaturity(Currency&amp;"ibor"&amp;Tenor,BB779,Trigger)</f>
        <v>45210</v>
      </c>
      <c r="BD779" s="242" t="e">
        <f>_xll.qlIndexFixing($AD$5,BA779,TRUE,_xll.ohTrigger(Trigger,Trigger12M))</f>
        <v>#NUM!</v>
      </c>
      <c r="BE779" s="242">
        <f>IFERROR(_xll.qlIndexFixing($BF$1,BA779,TRUE,_xll.ohTrigger(Trigger,Trigger12M)),#N/A)</f>
        <v>1.8224263977689843E-2</v>
      </c>
    </row>
    <row r="780" spans="52:57" ht="11.25" customHeight="1" x14ac:dyDescent="0.25">
      <c r="AZ780" s="99" t="s">
        <v>83</v>
      </c>
      <c r="BA780" s="98">
        <f>_xll.qlInterestRateIndexFixingDate(Currency&amp;"ibor"&amp;Tenor,BB780,Trigger)</f>
        <v>44848</v>
      </c>
      <c r="BB780" s="98">
        <f>_xll.qlCalendarAdvance(Calendar,BB779,AZ780,"f",,Trigger)</f>
        <v>44852</v>
      </c>
      <c r="BC780" s="98">
        <f>_xll.qlInterestRateIndexMaturity(Currency&amp;"ibor"&amp;Tenor,BB780,Trigger)</f>
        <v>45217</v>
      </c>
      <c r="BD780" s="242" t="e">
        <f>_xll.qlIndexFixing($AD$5,BA780,TRUE,_xll.ohTrigger(Trigger,Trigger12M))</f>
        <v>#NUM!</v>
      </c>
      <c r="BE780" s="242">
        <f>IFERROR(_xll.qlIndexFixing($BF$1,BA780,TRUE,_xll.ohTrigger(Trigger,Trigger12M)),#N/A)</f>
        <v>1.8258879181305098E-2</v>
      </c>
    </row>
    <row r="781" spans="52:57" ht="11.25" customHeight="1" x14ac:dyDescent="0.25">
      <c r="AZ781" s="99" t="s">
        <v>83</v>
      </c>
      <c r="BA781" s="98">
        <f>_xll.qlInterestRateIndexFixingDate(Currency&amp;"ibor"&amp;Tenor,BB781,Trigger)</f>
        <v>44855</v>
      </c>
      <c r="BB781" s="98">
        <f>_xll.qlCalendarAdvance(Calendar,BB780,AZ781,"f",,Trigger)</f>
        <v>44859</v>
      </c>
      <c r="BC781" s="98">
        <f>_xll.qlInterestRateIndexMaturity(Currency&amp;"ibor"&amp;Tenor,BB781,Trigger)</f>
        <v>45224</v>
      </c>
      <c r="BD781" s="242" t="e">
        <f>_xll.qlIndexFixing($AD$5,BA781,TRUE,_xll.ohTrigger(Trigger,Trigger12M))</f>
        <v>#NUM!</v>
      </c>
      <c r="BE781" s="242">
        <f>IFERROR(_xll.qlIndexFixing($BF$1,BA781,TRUE,_xll.ohTrigger(Trigger,Trigger12M)),#N/A)</f>
        <v>1.8293190385208814E-2</v>
      </c>
    </row>
    <row r="782" spans="52:57" ht="11.25" customHeight="1" x14ac:dyDescent="0.25">
      <c r="AZ782" s="99" t="s">
        <v>83</v>
      </c>
      <c r="BA782" s="98">
        <f>_xll.qlInterestRateIndexFixingDate(Currency&amp;"ibor"&amp;Tenor,BB782,Trigger)</f>
        <v>44862</v>
      </c>
      <c r="BB782" s="98">
        <f>_xll.qlCalendarAdvance(Calendar,BB781,AZ782,"f",,Trigger)</f>
        <v>44866</v>
      </c>
      <c r="BC782" s="98">
        <f>_xll.qlInterestRateIndexMaturity(Currency&amp;"ibor"&amp;Tenor,BB782,Trigger)</f>
        <v>45231</v>
      </c>
      <c r="BD782" s="242" t="e">
        <f>_xll.qlIndexFixing($AD$5,BA782,TRUE,_xll.ohTrigger(Trigger,Trigger12M))</f>
        <v>#NUM!</v>
      </c>
      <c r="BE782" s="242">
        <f>IFERROR(_xll.qlIndexFixing($BF$1,BA782,TRUE,_xll.ohTrigger(Trigger,Trigger12M)),#N/A)</f>
        <v>1.8327197023486327E-2</v>
      </c>
    </row>
    <row r="783" spans="52:57" ht="11.25" customHeight="1" x14ac:dyDescent="0.25">
      <c r="AZ783" s="99" t="s">
        <v>83</v>
      </c>
      <c r="BA783" s="98">
        <f>_xll.qlInterestRateIndexFixingDate(Currency&amp;"ibor"&amp;Tenor,BB783,Trigger)</f>
        <v>44869</v>
      </c>
      <c r="BB783" s="98">
        <f>_xll.qlCalendarAdvance(Calendar,BB782,AZ783,"f",,Trigger)</f>
        <v>44873</v>
      </c>
      <c r="BC783" s="98">
        <f>_xll.qlInterestRateIndexMaturity(Currency&amp;"ibor"&amp;Tenor,BB783,Trigger)</f>
        <v>45238</v>
      </c>
      <c r="BD783" s="242" t="e">
        <f>_xll.qlIndexFixing($AD$5,BA783,TRUE,_xll.ohTrigger(Trigger,Trigger12M))</f>
        <v>#NUM!</v>
      </c>
      <c r="BE783" s="242">
        <f>IFERROR(_xll.qlIndexFixing($BF$1,BA783,TRUE,_xll.ohTrigger(Trigger,Trigger12M)),#N/A)</f>
        <v>1.8360898545069192E-2</v>
      </c>
    </row>
    <row r="784" spans="52:57" ht="11.25" customHeight="1" x14ac:dyDescent="0.25">
      <c r="AZ784" s="99" t="s">
        <v>83</v>
      </c>
      <c r="BA784" s="98">
        <f>_xll.qlInterestRateIndexFixingDate(Currency&amp;"ibor"&amp;Tenor,BB784,Trigger)</f>
        <v>44876</v>
      </c>
      <c r="BB784" s="98">
        <f>_xll.qlCalendarAdvance(Calendar,BB783,AZ784,"f",,Trigger)</f>
        <v>44880</v>
      </c>
      <c r="BC784" s="98">
        <f>_xll.qlInterestRateIndexMaturity(Currency&amp;"ibor"&amp;Tenor,BB784,Trigger)</f>
        <v>45245</v>
      </c>
      <c r="BD784" s="242" t="e">
        <f>_xll.qlIndexFixing($AD$5,BA784,TRUE,_xll.ohTrigger(Trigger,Trigger12M))</f>
        <v>#NUM!</v>
      </c>
      <c r="BE784" s="242">
        <f>IFERROR(_xll.qlIndexFixing($BF$1,BA784,TRUE,_xll.ohTrigger(Trigger,Trigger12M)),#N/A)</f>
        <v>1.8394294413738448E-2</v>
      </c>
    </row>
    <row r="785" spans="52:57" ht="11.25" customHeight="1" x14ac:dyDescent="0.25">
      <c r="AZ785" s="99" t="s">
        <v>83</v>
      </c>
      <c r="BA785" s="98">
        <f>_xll.qlInterestRateIndexFixingDate(Currency&amp;"ibor"&amp;Tenor,BB785,Trigger)</f>
        <v>44883</v>
      </c>
      <c r="BB785" s="98">
        <f>_xll.qlCalendarAdvance(Calendar,BB784,AZ785,"f",,Trigger)</f>
        <v>44887</v>
      </c>
      <c r="BC785" s="98">
        <f>_xll.qlInterestRateIndexMaturity(Currency&amp;"ibor"&amp;Tenor,BB785,Trigger)</f>
        <v>45252</v>
      </c>
      <c r="BD785" s="242" t="e">
        <f>_xll.qlIndexFixing($AD$5,BA785,TRUE,_xll.ohTrigger(Trigger,Trigger12M))</f>
        <v>#NUM!</v>
      </c>
      <c r="BE785" s="242">
        <f>IFERROR(_xll.qlIndexFixing($BF$1,BA785,TRUE,_xll.ohTrigger(Trigger,Trigger12M)),#N/A)</f>
        <v>1.8427384108129007E-2</v>
      </c>
    </row>
    <row r="786" spans="52:57" ht="11.25" customHeight="1" x14ac:dyDescent="0.25">
      <c r="AZ786" s="99" t="s">
        <v>83</v>
      </c>
      <c r="BA786" s="98">
        <f>_xll.qlInterestRateIndexFixingDate(Currency&amp;"ibor"&amp;Tenor,BB786,Trigger)</f>
        <v>44890</v>
      </c>
      <c r="BB786" s="98">
        <f>_xll.qlCalendarAdvance(Calendar,BB785,AZ786,"f",,Trigger)</f>
        <v>44894</v>
      </c>
      <c r="BC786" s="98">
        <f>_xll.qlInterestRateIndexMaturity(Currency&amp;"ibor"&amp;Tenor,BB786,Trigger)</f>
        <v>45259</v>
      </c>
      <c r="BD786" s="242" t="e">
        <f>_xll.qlIndexFixing($AD$5,BA786,TRUE,_xll.ohTrigger(Trigger,Trigger12M))</f>
        <v>#NUM!</v>
      </c>
      <c r="BE786" s="242">
        <f>IFERROR(_xll.qlIndexFixing($BF$1,BA786,TRUE,_xll.ohTrigger(Trigger,Trigger12M)),#N/A)</f>
        <v>1.846016712173491E-2</v>
      </c>
    </row>
    <row r="787" spans="52:57" ht="11.25" customHeight="1" x14ac:dyDescent="0.25">
      <c r="AZ787" s="99" t="s">
        <v>83</v>
      </c>
      <c r="BA787" s="98">
        <f>_xll.qlInterestRateIndexFixingDate(Currency&amp;"ibor"&amp;Tenor,BB787,Trigger)</f>
        <v>44897</v>
      </c>
      <c r="BB787" s="98">
        <f>_xll.qlCalendarAdvance(Calendar,BB786,AZ787,"f",,Trigger)</f>
        <v>44901</v>
      </c>
      <c r="BC787" s="98">
        <f>_xll.qlInterestRateIndexMaturity(Currency&amp;"ibor"&amp;Tenor,BB787,Trigger)</f>
        <v>45266</v>
      </c>
      <c r="BD787" s="242" t="e">
        <f>_xll.qlIndexFixing($AD$5,BA787,TRUE,_xll.ohTrigger(Trigger,Trigger12M))</f>
        <v>#NUM!</v>
      </c>
      <c r="BE787" s="242">
        <f>IFERROR(_xll.qlIndexFixing($BF$1,BA787,TRUE,_xll.ohTrigger(Trigger,Trigger12M)),#N/A)</f>
        <v>1.8492642962910415E-2</v>
      </c>
    </row>
    <row r="788" spans="52:57" ht="11.25" customHeight="1" x14ac:dyDescent="0.25">
      <c r="AZ788" s="99" t="s">
        <v>83</v>
      </c>
      <c r="BA788" s="98">
        <f>_xll.qlInterestRateIndexFixingDate(Currency&amp;"ibor"&amp;Tenor,BB788,Trigger)</f>
        <v>44904</v>
      </c>
      <c r="BB788" s="98">
        <f>_xll.qlCalendarAdvance(Calendar,BB787,AZ788,"f",,Trigger)</f>
        <v>44908</v>
      </c>
      <c r="BC788" s="98">
        <f>_xll.qlInterestRateIndexMaturity(Currency&amp;"ibor"&amp;Tenor,BB788,Trigger)</f>
        <v>45273</v>
      </c>
      <c r="BD788" s="242" t="e">
        <f>_xll.qlIndexFixing($AD$5,BA788,TRUE,_xll.ohTrigger(Trigger,Trigger12M))</f>
        <v>#NUM!</v>
      </c>
      <c r="BE788" s="242">
        <f>IFERROR(_xll.qlIndexFixing($BF$1,BA788,TRUE,_xll.ohTrigger(Trigger,Trigger12M)),#N/A)</f>
        <v>1.8524811154877235E-2</v>
      </c>
    </row>
    <row r="789" spans="52:57" ht="11.25" customHeight="1" x14ac:dyDescent="0.25">
      <c r="AZ789" s="99" t="s">
        <v>83</v>
      </c>
      <c r="BA789" s="98">
        <f>_xll.qlInterestRateIndexFixingDate(Currency&amp;"ibor"&amp;Tenor,BB789,Trigger)</f>
        <v>44911</v>
      </c>
      <c r="BB789" s="98">
        <f>_xll.qlCalendarAdvance(Calendar,BB788,AZ789,"f",,Trigger)</f>
        <v>44915</v>
      </c>
      <c r="BC789" s="98">
        <f>_xll.qlInterestRateIndexMaturity(Currency&amp;"ibor"&amp;Tenor,BB789,Trigger)</f>
        <v>45280</v>
      </c>
      <c r="BD789" s="242" t="e">
        <f>_xll.qlIndexFixing($AD$5,BA789,TRUE,_xll.ohTrigger(Trigger,Trigger12M))</f>
        <v>#NUM!</v>
      </c>
      <c r="BE789" s="242">
        <f>IFERROR(_xll.qlIndexFixing($BF$1,BA789,TRUE,_xll.ohTrigger(Trigger,Trigger12M)),#N/A)</f>
        <v>1.8556671235725408E-2</v>
      </c>
    </row>
    <row r="790" spans="52:57" ht="11.25" customHeight="1" x14ac:dyDescent="0.25">
      <c r="AZ790" s="99" t="s">
        <v>83</v>
      </c>
      <c r="BA790" s="98">
        <f>_xll.qlInterestRateIndexFixingDate(Currency&amp;"ibor"&amp;Tenor,BB790,Trigger)</f>
        <v>44917</v>
      </c>
      <c r="BB790" s="98">
        <f>_xll.qlCalendarAdvance(Calendar,BB789,AZ790,"f",,Trigger)</f>
        <v>44922</v>
      </c>
      <c r="BC790" s="98">
        <f>_xll.qlInterestRateIndexMaturity(Currency&amp;"ibor"&amp;Tenor,BB790,Trigger)</f>
        <v>45287</v>
      </c>
      <c r="BD790" s="242" t="e">
        <f>_xll.qlIndexFixing($AD$5,BA790,TRUE,_xll.ohTrigger(Trigger,Trigger12M))</f>
        <v>#NUM!</v>
      </c>
      <c r="BE790" s="242">
        <f>IFERROR(_xll.qlIndexFixing($BF$1,BA790,TRUE,_xll.ohTrigger(Trigger,Trigger12M)),#N/A)</f>
        <v>1.8588222758418996E-2</v>
      </c>
    </row>
    <row r="791" spans="52:57" ht="11.25" customHeight="1" x14ac:dyDescent="0.25">
      <c r="AZ791" s="99" t="s">
        <v>83</v>
      </c>
      <c r="BA791" s="98">
        <f>_xll.qlInterestRateIndexFixingDate(Currency&amp;"ibor"&amp;Tenor,BB791,Trigger)</f>
        <v>44925</v>
      </c>
      <c r="BB791" s="98">
        <f>_xll.qlCalendarAdvance(Calendar,BB790,AZ791,"f",,Trigger)</f>
        <v>44929</v>
      </c>
      <c r="BC791" s="98">
        <f>_xll.qlInterestRateIndexMaturity(Currency&amp;"ibor"&amp;Tenor,BB791,Trigger)</f>
        <v>45294</v>
      </c>
      <c r="BD791" s="242" t="e">
        <f>_xll.qlIndexFixing($AD$5,BA791,TRUE,_xll.ohTrigger(Trigger,Trigger12M))</f>
        <v>#NUM!</v>
      </c>
      <c r="BE791" s="242">
        <f>IFERROR(_xll.qlIndexFixing($BF$1,BA791,TRUE,_xll.ohTrigger(Trigger,Trigger12M)),#N/A)</f>
        <v>1.8619465290798481E-2</v>
      </c>
    </row>
    <row r="792" spans="52:57" ht="11.25" customHeight="1" x14ac:dyDescent="0.25">
      <c r="AZ792" s="99" t="s">
        <v>83</v>
      </c>
      <c r="BA792" s="98">
        <f>_xll.qlInterestRateIndexFixingDate(Currency&amp;"ibor"&amp;Tenor,BB792,Trigger)</f>
        <v>44932</v>
      </c>
      <c r="BB792" s="98">
        <f>_xll.qlCalendarAdvance(Calendar,BB791,AZ792,"f",,Trigger)</f>
        <v>44936</v>
      </c>
      <c r="BC792" s="98">
        <f>_xll.qlInterestRateIndexMaturity(Currency&amp;"ibor"&amp;Tenor,BB792,Trigger)</f>
        <v>45301</v>
      </c>
      <c r="BD792" s="242" t="e">
        <f>_xll.qlIndexFixing($AD$5,BA792,TRUE,_xll.ohTrigger(Trigger,Trigger12M))</f>
        <v>#NUM!</v>
      </c>
      <c r="BE792" s="242">
        <f>IFERROR(_xll.qlIndexFixing($BF$1,BA792,TRUE,_xll.ohTrigger(Trigger,Trigger12M)),#N/A)</f>
        <v>1.8650398415585159E-2</v>
      </c>
    </row>
    <row r="793" spans="52:57" ht="11.25" customHeight="1" x14ac:dyDescent="0.25">
      <c r="AZ793" s="99" t="s">
        <v>83</v>
      </c>
      <c r="BA793" s="98">
        <f>_xll.qlInterestRateIndexFixingDate(Currency&amp;"ibor"&amp;Tenor,BB793,Trigger)</f>
        <v>44939</v>
      </c>
      <c r="BB793" s="98">
        <f>_xll.qlCalendarAdvance(Calendar,BB792,AZ793,"f",,Trigger)</f>
        <v>44943</v>
      </c>
      <c r="BC793" s="98">
        <f>_xll.qlInterestRateIndexMaturity(Currency&amp;"ibor"&amp;Tenor,BB793,Trigger)</f>
        <v>45308</v>
      </c>
      <c r="BD793" s="242" t="e">
        <f>_xll.qlIndexFixing($AD$5,BA793,TRUE,_xll.ohTrigger(Trigger,Trigger12M))</f>
        <v>#NUM!</v>
      </c>
      <c r="BE793" s="242">
        <f>IFERROR(_xll.qlIndexFixing($BF$1,BA793,TRUE,_xll.ohTrigger(Trigger,Trigger12M)),#N/A)</f>
        <v>1.86810217303842E-2</v>
      </c>
    </row>
    <row r="794" spans="52:57" ht="11.25" customHeight="1" x14ac:dyDescent="0.25">
      <c r="AZ794" s="99" t="s">
        <v>83</v>
      </c>
      <c r="BA794" s="98">
        <f>_xll.qlInterestRateIndexFixingDate(Currency&amp;"ibor"&amp;Tenor,BB794,Trigger)</f>
        <v>44946</v>
      </c>
      <c r="BB794" s="98">
        <f>_xll.qlCalendarAdvance(Calendar,BB793,AZ794,"f",,Trigger)</f>
        <v>44950</v>
      </c>
      <c r="BC794" s="98">
        <f>_xll.qlInterestRateIndexMaturity(Currency&amp;"ibor"&amp;Tenor,BB794,Trigger)</f>
        <v>45315</v>
      </c>
      <c r="BD794" s="242" t="e">
        <f>_xll.qlIndexFixing($AD$5,BA794,TRUE,_xll.ohTrigger(Trigger,Trigger12M))</f>
        <v>#NUM!</v>
      </c>
      <c r="BE794" s="242">
        <f>IFERROR(_xll.qlIndexFixing($BF$1,BA794,TRUE,_xll.ohTrigger(Trigger,Trigger12M)),#N/A)</f>
        <v>1.8711334847688152E-2</v>
      </c>
    </row>
    <row r="795" spans="52:57" ht="11.25" customHeight="1" x14ac:dyDescent="0.25">
      <c r="AZ795" s="99" t="s">
        <v>83</v>
      </c>
      <c r="BA795" s="98">
        <f>_xll.qlInterestRateIndexFixingDate(Currency&amp;"ibor"&amp;Tenor,BB795,Trigger)</f>
        <v>44953</v>
      </c>
      <c r="BB795" s="98">
        <f>_xll.qlCalendarAdvance(Calendar,BB794,AZ795,"f",,Trigger)</f>
        <v>44957</v>
      </c>
      <c r="BC795" s="98">
        <f>_xll.qlInterestRateIndexMaturity(Currency&amp;"ibor"&amp;Tenor,BB795,Trigger)</f>
        <v>45322</v>
      </c>
      <c r="BD795" s="242" t="e">
        <f>_xll.qlIndexFixing($AD$5,BA795,TRUE,_xll.ohTrigger(Trigger,Trigger12M))</f>
        <v>#NUM!</v>
      </c>
      <c r="BE795" s="242">
        <f>IFERROR(_xll.qlIndexFixing($BF$1,BA795,TRUE,_xll.ohTrigger(Trigger,Trigger12M)),#N/A)</f>
        <v>1.8741337394880448E-2</v>
      </c>
    </row>
    <row r="796" spans="52:57" ht="11.25" customHeight="1" x14ac:dyDescent="0.25">
      <c r="AZ796" s="99" t="s">
        <v>83</v>
      </c>
      <c r="BA796" s="98">
        <f>_xll.qlInterestRateIndexFixingDate(Currency&amp;"ibor"&amp;Tenor,BB796,Trigger)</f>
        <v>44960</v>
      </c>
      <c r="BB796" s="98">
        <f>_xll.qlCalendarAdvance(Calendar,BB795,AZ796,"f",,Trigger)</f>
        <v>44964</v>
      </c>
      <c r="BC796" s="98">
        <f>_xll.qlInterestRateIndexMaturity(Currency&amp;"ibor"&amp;Tenor,BB796,Trigger)</f>
        <v>45329</v>
      </c>
      <c r="BD796" s="242" t="e">
        <f>_xll.qlIndexFixing($AD$5,BA796,TRUE,_xll.ohTrigger(Trigger,Trigger12M))</f>
        <v>#NUM!</v>
      </c>
      <c r="BE796" s="242">
        <f>IFERROR(_xll.qlIndexFixing($BF$1,BA796,TRUE,_xll.ohTrigger(Trigger,Trigger12M)),#N/A)</f>
        <v>1.8771029014239129E-2</v>
      </c>
    </row>
    <row r="797" spans="52:57" ht="11.25" customHeight="1" x14ac:dyDescent="0.25">
      <c r="AZ797" s="99" t="s">
        <v>83</v>
      </c>
      <c r="BA797" s="98">
        <f>_xll.qlInterestRateIndexFixingDate(Currency&amp;"ibor"&amp;Tenor,BB797,Trigger)</f>
        <v>44967</v>
      </c>
      <c r="BB797" s="98">
        <f>_xll.qlCalendarAdvance(Calendar,BB796,AZ797,"f",,Trigger)</f>
        <v>44971</v>
      </c>
      <c r="BC797" s="98">
        <f>_xll.qlInterestRateIndexMaturity(Currency&amp;"ibor"&amp;Tenor,BB797,Trigger)</f>
        <v>45336</v>
      </c>
      <c r="BD797" s="242" t="e">
        <f>_xll.qlIndexFixing($AD$5,BA797,TRUE,_xll.ohTrigger(Trigger,Trigger12M))</f>
        <v>#NUM!</v>
      </c>
      <c r="BE797" s="242">
        <f>IFERROR(_xll.qlIndexFixing($BF$1,BA797,TRUE,_xll.ohTrigger(Trigger,Trigger12M)),#N/A)</f>
        <v>1.8800409362938589E-2</v>
      </c>
    </row>
    <row r="798" spans="52:57" ht="11.25" customHeight="1" x14ac:dyDescent="0.25">
      <c r="AZ798" s="99" t="s">
        <v>83</v>
      </c>
      <c r="BA798" s="98">
        <f>_xll.qlInterestRateIndexFixingDate(Currency&amp;"ibor"&amp;Tenor,BB798,Trigger)</f>
        <v>44974</v>
      </c>
      <c r="BB798" s="98">
        <f>_xll.qlCalendarAdvance(Calendar,BB797,AZ798,"f",,Trigger)</f>
        <v>44978</v>
      </c>
      <c r="BC798" s="98">
        <f>_xll.qlInterestRateIndexMaturity(Currency&amp;"ibor"&amp;Tenor,BB798,Trigger)</f>
        <v>45343</v>
      </c>
      <c r="BD798" s="242" t="e">
        <f>_xll.qlIndexFixing($AD$5,BA798,TRUE,_xll.ohTrigger(Trigger,Trigger12M))</f>
        <v>#NUM!</v>
      </c>
      <c r="BE798" s="242">
        <f>IFERROR(_xll.qlIndexFixing($BF$1,BA798,TRUE,_xll.ohTrigger(Trigger,Trigger12M)),#N/A)</f>
        <v>1.882947811305484E-2</v>
      </c>
    </row>
    <row r="799" spans="52:57" ht="11.25" customHeight="1" x14ac:dyDescent="0.25">
      <c r="AZ799" s="99" t="s">
        <v>83</v>
      </c>
      <c r="BA799" s="98">
        <f>_xll.qlInterestRateIndexFixingDate(Currency&amp;"ibor"&amp;Tenor,BB799,Trigger)</f>
        <v>44981</v>
      </c>
      <c r="BB799" s="98">
        <f>_xll.qlCalendarAdvance(Calendar,BB798,AZ799,"f",,Trigger)</f>
        <v>44985</v>
      </c>
      <c r="BC799" s="98">
        <f>_xll.qlInterestRateIndexMaturity(Currency&amp;"ibor"&amp;Tenor,BB799,Trigger)</f>
        <v>45351</v>
      </c>
      <c r="BD799" s="242" t="e">
        <f>_xll.qlIndexFixing($AD$5,BA799,TRUE,_xll.ohTrigger(Trigger,Trigger12M))</f>
        <v>#NUM!</v>
      </c>
      <c r="BE799" s="242">
        <f>IFERROR(_xll.qlIndexFixing($BF$1,BA799,TRUE,_xll.ohTrigger(Trigger,Trigger12M)),#N/A)</f>
        <v>1.8860572765953206E-2</v>
      </c>
    </row>
    <row r="800" spans="52:57" ht="11.25" customHeight="1" x14ac:dyDescent="0.25">
      <c r="AZ800" s="99" t="s">
        <v>83</v>
      </c>
      <c r="BA800" s="98">
        <f>_xll.qlInterestRateIndexFixingDate(Currency&amp;"ibor"&amp;Tenor,BB800,Trigger)</f>
        <v>44988</v>
      </c>
      <c r="BB800" s="98">
        <f>_xll.qlCalendarAdvance(Calendar,BB799,AZ800,"f",,Trigger)</f>
        <v>44992</v>
      </c>
      <c r="BC800" s="98">
        <f>_xll.qlInterestRateIndexMaturity(Currency&amp;"ibor"&amp;Tenor,BB800,Trigger)</f>
        <v>45358</v>
      </c>
      <c r="BD800" s="242" t="e">
        <f>_xll.qlIndexFixing($AD$5,BA800,TRUE,_xll.ohTrigger(Trigger,Trigger12M))</f>
        <v>#NUM!</v>
      </c>
      <c r="BE800" s="242">
        <f>IFERROR(_xll.qlIndexFixing($BF$1,BA800,TRUE,_xll.ohTrigger(Trigger,Trigger12M)),#N/A)</f>
        <v>1.8888996870039598E-2</v>
      </c>
    </row>
    <row r="801" spans="52:57" ht="11.25" customHeight="1" x14ac:dyDescent="0.25">
      <c r="AZ801" s="99" t="s">
        <v>83</v>
      </c>
      <c r="BA801" s="98">
        <f>_xll.qlInterestRateIndexFixingDate(Currency&amp;"ibor"&amp;Tenor,BB801,Trigger)</f>
        <v>44995</v>
      </c>
      <c r="BB801" s="98">
        <f>_xll.qlCalendarAdvance(Calendar,BB800,AZ801,"f",,Trigger)</f>
        <v>44999</v>
      </c>
      <c r="BC801" s="98">
        <f>_xll.qlInterestRateIndexMaturity(Currency&amp;"ibor"&amp;Tenor,BB801,Trigger)</f>
        <v>45365</v>
      </c>
      <c r="BD801" s="242" t="e">
        <f>_xll.qlIndexFixing($AD$5,BA801,TRUE,_xll.ohTrigger(Trigger,Trigger12M))</f>
        <v>#NUM!</v>
      </c>
      <c r="BE801" s="242">
        <f>IFERROR(_xll.qlIndexFixing($BF$1,BA801,TRUE,_xll.ohTrigger(Trigger,Trigger12M)),#N/A)</f>
        <v>1.8917108455793898E-2</v>
      </c>
    </row>
    <row r="802" spans="52:57" ht="11.25" customHeight="1" x14ac:dyDescent="0.25">
      <c r="AZ802" s="99" t="s">
        <v>83</v>
      </c>
      <c r="BA802" s="98">
        <f>_xll.qlInterestRateIndexFixingDate(Currency&amp;"ibor"&amp;Tenor,BB802,Trigger)</f>
        <v>45002</v>
      </c>
      <c r="BB802" s="98">
        <f>_xll.qlCalendarAdvance(Calendar,BB801,AZ802,"f",,Trigger)</f>
        <v>45006</v>
      </c>
      <c r="BC802" s="98">
        <f>_xll.qlInterestRateIndexMaturity(Currency&amp;"ibor"&amp;Tenor,BB802,Trigger)</f>
        <v>45372</v>
      </c>
      <c r="BD802" s="242" t="e">
        <f>_xll.qlIndexFixing($AD$5,BA802,TRUE,_xll.ohTrigger(Trigger,Trigger12M))</f>
        <v>#NUM!</v>
      </c>
      <c r="BE802" s="242">
        <f>IFERROR(_xll.qlIndexFixing($BF$1,BA802,TRUE,_xll.ohTrigger(Trigger,Trigger12M)),#N/A)</f>
        <v>1.8944907251655853E-2</v>
      </c>
    </row>
    <row r="803" spans="52:57" ht="11.25" customHeight="1" x14ac:dyDescent="0.25">
      <c r="AZ803" s="99" t="s">
        <v>83</v>
      </c>
      <c r="BA803" s="98">
        <f>_xll.qlInterestRateIndexFixingDate(Currency&amp;"ibor"&amp;Tenor,BB803,Trigger)</f>
        <v>45009</v>
      </c>
      <c r="BB803" s="98">
        <f>_xll.qlCalendarAdvance(Calendar,BB802,AZ803,"f",,Trigger)</f>
        <v>45013</v>
      </c>
      <c r="BC803" s="98">
        <f>_xll.qlInterestRateIndexMaturity(Currency&amp;"ibor"&amp;Tenor,BB803,Trigger)</f>
        <v>45379</v>
      </c>
      <c r="BD803" s="242" t="e">
        <f>_xll.qlIndexFixing($AD$5,BA803,TRUE,_xll.ohTrigger(Trigger,Trigger12M))</f>
        <v>#NUM!</v>
      </c>
      <c r="BE803" s="242">
        <f>IFERROR(_xll.qlIndexFixing($BF$1,BA803,TRUE,_xll.ohTrigger(Trigger,Trigger12M)),#N/A)</f>
        <v>1.8972393000940949E-2</v>
      </c>
    </row>
    <row r="804" spans="52:57" ht="11.25" customHeight="1" x14ac:dyDescent="0.25">
      <c r="AZ804" s="99" t="s">
        <v>83</v>
      </c>
      <c r="BA804" s="98">
        <f>_xll.qlInterestRateIndexFixingDate(Currency&amp;"ibor"&amp;Tenor,BB804,Trigger)</f>
        <v>45016</v>
      </c>
      <c r="BB804" s="98">
        <f>_xll.qlCalendarAdvance(Calendar,BB803,AZ804,"f",,Trigger)</f>
        <v>45020</v>
      </c>
      <c r="BC804" s="98">
        <f>_xll.qlInterestRateIndexMaturity(Currency&amp;"ibor"&amp;Tenor,BB804,Trigger)</f>
        <v>45386</v>
      </c>
      <c r="BD804" s="242" t="e">
        <f>_xll.qlIndexFixing($AD$5,BA804,TRUE,_xll.ohTrigger(Trigger,Trigger12M))</f>
        <v>#NUM!</v>
      </c>
      <c r="BE804" s="242">
        <f>IFERROR(_xll.qlIndexFixing($BF$1,BA804,TRUE,_xll.ohTrigger(Trigger,Trigger12M)),#N/A)</f>
        <v>1.8999565461845672E-2</v>
      </c>
    </row>
    <row r="805" spans="52:57" ht="11.25" customHeight="1" x14ac:dyDescent="0.25">
      <c r="AZ805" s="99" t="s">
        <v>83</v>
      </c>
      <c r="BA805" s="98">
        <f>_xll.qlInterestRateIndexFixingDate(Currency&amp;"ibor"&amp;Tenor,BB805,Trigger)</f>
        <v>45021</v>
      </c>
      <c r="BB805" s="98">
        <f>_xll.qlCalendarAdvance(Calendar,BB804,AZ805,"f",,Trigger)</f>
        <v>45027</v>
      </c>
      <c r="BC805" s="98">
        <f>_xll.qlInterestRateIndexMaturity(Currency&amp;"ibor"&amp;Tenor,BB805,Trigger)</f>
        <v>45393</v>
      </c>
      <c r="BD805" s="242" t="e">
        <f>_xll.qlIndexFixing($AD$5,BA805,TRUE,_xll.ohTrigger(Trigger,Trigger12M))</f>
        <v>#NUM!</v>
      </c>
      <c r="BE805" s="242">
        <f>IFERROR(_xll.qlIndexFixing($BF$1,BA805,TRUE,_xll.ohTrigger(Trigger,Trigger12M)),#N/A)</f>
        <v>1.902642440744684E-2</v>
      </c>
    </row>
    <row r="806" spans="52:57" ht="11.25" customHeight="1" x14ac:dyDescent="0.25">
      <c r="AZ806" s="99" t="s">
        <v>83</v>
      </c>
      <c r="BA806" s="98">
        <f>_xll.qlInterestRateIndexFixingDate(Currency&amp;"ibor"&amp;Tenor,BB806,Trigger)</f>
        <v>45030</v>
      </c>
      <c r="BB806" s="98">
        <f>_xll.qlCalendarAdvance(Calendar,BB805,AZ806,"f",,Trigger)</f>
        <v>45034</v>
      </c>
      <c r="BC806" s="98">
        <f>_xll.qlInterestRateIndexMaturity(Currency&amp;"ibor"&amp;Tenor,BB806,Trigger)</f>
        <v>45400</v>
      </c>
      <c r="BD806" s="242" t="e">
        <f>_xll.qlIndexFixing($AD$5,BA806,TRUE,_xll.ohTrigger(Trigger,Trigger12M))</f>
        <v>#NUM!</v>
      </c>
      <c r="BE806" s="242">
        <f>IFERROR(_xll.qlIndexFixing($BF$1,BA806,TRUE,_xll.ohTrigger(Trigger,Trigger12M)),#N/A)</f>
        <v>1.9052969625708162E-2</v>
      </c>
    </row>
    <row r="807" spans="52:57" ht="11.25" customHeight="1" x14ac:dyDescent="0.25">
      <c r="AZ807" s="99" t="s">
        <v>83</v>
      </c>
      <c r="BA807" s="98">
        <f>_xll.qlInterestRateIndexFixingDate(Currency&amp;"ibor"&amp;Tenor,BB807,Trigger)</f>
        <v>45037</v>
      </c>
      <c r="BB807" s="98">
        <f>_xll.qlCalendarAdvance(Calendar,BB806,AZ807,"f",,Trigger)</f>
        <v>45041</v>
      </c>
      <c r="BC807" s="98">
        <f>_xll.qlInterestRateIndexMaturity(Currency&amp;"ibor"&amp;Tenor,BB807,Trigger)</f>
        <v>45407</v>
      </c>
      <c r="BD807" s="242" t="e">
        <f>_xll.qlIndexFixing($AD$5,BA807,TRUE,_xll.ohTrigger(Trigger,Trigger12M))</f>
        <v>#NUM!</v>
      </c>
      <c r="BE807" s="242">
        <f>IFERROR(_xll.qlIndexFixing($BF$1,BA807,TRUE,_xll.ohTrigger(Trigger,Trigger12M)),#N/A)</f>
        <v>1.9079200919478932E-2</v>
      </c>
    </row>
    <row r="808" spans="52:57" ht="11.25" customHeight="1" x14ac:dyDescent="0.25">
      <c r="AZ808" s="99" t="s">
        <v>83</v>
      </c>
      <c r="BA808" s="98">
        <f>_xll.qlInterestRateIndexFixingDate(Currency&amp;"ibor"&amp;Tenor,BB808,Trigger)</f>
        <v>45043</v>
      </c>
      <c r="BB808" s="98">
        <f>_xll.qlCalendarAdvance(Calendar,BB807,AZ808,"f",,Trigger)</f>
        <v>45048</v>
      </c>
      <c r="BC808" s="98">
        <f>_xll.qlInterestRateIndexMaturity(Currency&amp;"ibor"&amp;Tenor,BB808,Trigger)</f>
        <v>45414</v>
      </c>
      <c r="BD808" s="242" t="e">
        <f>_xll.qlIndexFixing($AD$5,BA808,TRUE,_xll.ohTrigger(Trigger,Trigger12M))</f>
        <v>#NUM!</v>
      </c>
      <c r="BE808" s="242">
        <f>IFERROR(_xll.qlIndexFixing($BF$1,BA808,TRUE,_xll.ohTrigger(Trigger,Trigger12M)),#N/A)</f>
        <v>1.9105118106499251E-2</v>
      </c>
    </row>
    <row r="809" spans="52:57" ht="11.25" customHeight="1" x14ac:dyDescent="0.25">
      <c r="AZ809" s="99" t="s">
        <v>83</v>
      </c>
      <c r="BA809" s="98">
        <f>_xll.qlInterestRateIndexFixingDate(Currency&amp;"ibor"&amp;Tenor,BB809,Trigger)</f>
        <v>45051</v>
      </c>
      <c r="BB809" s="98">
        <f>_xll.qlCalendarAdvance(Calendar,BB808,AZ809,"f",,Trigger)</f>
        <v>45055</v>
      </c>
      <c r="BC809" s="98">
        <f>_xll.qlInterestRateIndexMaturity(Currency&amp;"ibor"&amp;Tenor,BB809,Trigger)</f>
        <v>45421</v>
      </c>
      <c r="BD809" s="242" t="e">
        <f>_xll.qlIndexFixing($AD$5,BA809,TRUE,_xll.ohTrigger(Trigger,Trigger12M))</f>
        <v>#NUM!</v>
      </c>
      <c r="BE809" s="242">
        <f>IFERROR(_xll.qlIndexFixing($BF$1,BA809,TRUE,_xll.ohTrigger(Trigger,Trigger12M)),#N/A)</f>
        <v>1.9130721019401588E-2</v>
      </c>
    </row>
    <row r="810" spans="52:57" ht="11.25" customHeight="1" x14ac:dyDescent="0.25">
      <c r="AZ810" s="99" t="s">
        <v>83</v>
      </c>
      <c r="BA810" s="98">
        <f>_xll.qlInterestRateIndexFixingDate(Currency&amp;"ibor"&amp;Tenor,BB810,Trigger)</f>
        <v>45058</v>
      </c>
      <c r="BB810" s="98">
        <f>_xll.qlCalendarAdvance(Calendar,BB809,AZ810,"f",,Trigger)</f>
        <v>45062</v>
      </c>
      <c r="BC810" s="98">
        <f>_xll.qlInterestRateIndexMaturity(Currency&amp;"ibor"&amp;Tenor,BB810,Trigger)</f>
        <v>45428</v>
      </c>
      <c r="BD810" s="242" t="e">
        <f>_xll.qlIndexFixing($AD$5,BA810,TRUE,_xll.ohTrigger(Trigger,Trigger12M))</f>
        <v>#NUM!</v>
      </c>
      <c r="BE810" s="242">
        <f>IFERROR(_xll.qlIndexFixing($BF$1,BA810,TRUE,_xll.ohTrigger(Trigger,Trigger12M)),#N/A)</f>
        <v>1.915600950571315E-2</v>
      </c>
    </row>
    <row r="811" spans="52:57" ht="11.25" customHeight="1" x14ac:dyDescent="0.25">
      <c r="AZ811" s="99" t="s">
        <v>83</v>
      </c>
      <c r="BA811" s="98">
        <f>_xll.qlInterestRateIndexFixingDate(Currency&amp;"ibor"&amp;Tenor,BB811,Trigger)</f>
        <v>45065</v>
      </c>
      <c r="BB811" s="98">
        <f>_xll.qlCalendarAdvance(Calendar,BB810,AZ811,"f",,Trigger)</f>
        <v>45069</v>
      </c>
      <c r="BC811" s="98">
        <f>_xll.qlInterestRateIndexMaturity(Currency&amp;"ibor"&amp;Tenor,BB811,Trigger)</f>
        <v>45435</v>
      </c>
      <c r="BD811" s="242" t="e">
        <f>_xll.qlIndexFixing($AD$5,BA811,TRUE,_xll.ohTrigger(Trigger,Trigger12M))</f>
        <v>#NUM!</v>
      </c>
      <c r="BE811" s="242">
        <f>IFERROR(_xll.qlIndexFixing($BF$1,BA811,TRUE,_xll.ohTrigger(Trigger,Trigger12M)),#N/A)</f>
        <v>1.9180983427857644E-2</v>
      </c>
    </row>
    <row r="812" spans="52:57" ht="11.25" customHeight="1" x14ac:dyDescent="0.25">
      <c r="AZ812" s="99" t="s">
        <v>83</v>
      </c>
      <c r="BA812" s="98">
        <f>_xll.qlInterestRateIndexFixingDate(Currency&amp;"ibor"&amp;Tenor,BB812,Trigger)</f>
        <v>45072</v>
      </c>
      <c r="BB812" s="98">
        <f>_xll.qlCalendarAdvance(Calendar,BB811,AZ812,"f",,Trigger)</f>
        <v>45076</v>
      </c>
      <c r="BC812" s="98">
        <f>_xll.qlInterestRateIndexMaturity(Currency&amp;"ibor"&amp;Tenor,BB812,Trigger)</f>
        <v>45442</v>
      </c>
      <c r="BD812" s="242" t="e">
        <f>_xll.qlIndexFixing($AD$5,BA812,TRUE,_xll.ohTrigger(Trigger,Trigger12M))</f>
        <v>#NUM!</v>
      </c>
      <c r="BE812" s="242">
        <f>IFERROR(_xll.qlIndexFixing($BF$1,BA812,TRUE,_xll.ohTrigger(Trigger,Trigger12M)),#N/A)</f>
        <v>1.9205642663158565E-2</v>
      </c>
    </row>
    <row r="813" spans="52:57" ht="11.25" customHeight="1" x14ac:dyDescent="0.25">
      <c r="AZ813" s="99" t="s">
        <v>83</v>
      </c>
      <c r="BA813" s="98">
        <f>_xll.qlInterestRateIndexFixingDate(Currency&amp;"ibor"&amp;Tenor,BB813,Trigger)</f>
        <v>45079</v>
      </c>
      <c r="BB813" s="98">
        <f>_xll.qlCalendarAdvance(Calendar,BB812,AZ813,"f",,Trigger)</f>
        <v>45083</v>
      </c>
      <c r="BC813" s="98">
        <f>_xll.qlInterestRateIndexMaturity(Currency&amp;"ibor"&amp;Tenor,BB813,Trigger)</f>
        <v>45449</v>
      </c>
      <c r="BD813" s="242" t="e">
        <f>_xll.qlIndexFixing($AD$5,BA813,TRUE,_xll.ohTrigger(Trigger,Trigger12M))</f>
        <v>#NUM!</v>
      </c>
      <c r="BE813" s="242">
        <f>IFERROR(_xll.qlIndexFixing($BF$1,BA813,TRUE,_xll.ohTrigger(Trigger,Trigger12M)),#N/A)</f>
        <v>1.9229987103840912E-2</v>
      </c>
    </row>
    <row r="814" spans="52:57" ht="11.25" customHeight="1" x14ac:dyDescent="0.25">
      <c r="AZ814" s="99" t="s">
        <v>83</v>
      </c>
      <c r="BA814" s="98">
        <f>_xll.qlInterestRateIndexFixingDate(Currency&amp;"ibor"&amp;Tenor,BB814,Trigger)</f>
        <v>45086</v>
      </c>
      <c r="BB814" s="98">
        <f>_xll.qlCalendarAdvance(Calendar,BB813,AZ814,"f",,Trigger)</f>
        <v>45090</v>
      </c>
      <c r="BC814" s="98">
        <f>_xll.qlInterestRateIndexMaturity(Currency&amp;"ibor"&amp;Tenor,BB814,Trigger)</f>
        <v>45456</v>
      </c>
      <c r="BD814" s="242" t="e">
        <f>_xll.qlIndexFixing($AD$5,BA814,TRUE,_xll.ohTrigger(Trigger,Trigger12M))</f>
        <v>#NUM!</v>
      </c>
      <c r="BE814" s="242">
        <f>IFERROR(_xll.qlIndexFixing($BF$1,BA814,TRUE,_xll.ohTrigger(Trigger,Trigger12M)),#N/A)</f>
        <v>1.9254016657032753E-2</v>
      </c>
    </row>
    <row r="815" spans="52:57" ht="11.25" customHeight="1" x14ac:dyDescent="0.25">
      <c r="AZ815" s="99" t="s">
        <v>83</v>
      </c>
      <c r="BA815" s="98">
        <f>_xll.qlInterestRateIndexFixingDate(Currency&amp;"ibor"&amp;Tenor,BB815,Trigger)</f>
        <v>45093</v>
      </c>
      <c r="BB815" s="98">
        <f>_xll.qlCalendarAdvance(Calendar,BB814,AZ815,"f",,Trigger)</f>
        <v>45097</v>
      </c>
      <c r="BC815" s="98">
        <f>_xll.qlInterestRateIndexMaturity(Currency&amp;"ibor"&amp;Tenor,BB815,Trigger)</f>
        <v>45463</v>
      </c>
      <c r="BD815" s="242" t="e">
        <f>_xll.qlIndexFixing($AD$5,BA815,TRUE,_xll.ohTrigger(Trigger,Trigger12M))</f>
        <v>#NUM!</v>
      </c>
      <c r="BE815" s="242">
        <f>IFERROR(_xll.qlIndexFixing($BF$1,BA815,TRUE,_xll.ohTrigger(Trigger,Trigger12M)),#N/A)</f>
        <v>1.9277731244768476E-2</v>
      </c>
    </row>
    <row r="816" spans="52:57" ht="11.25" customHeight="1" x14ac:dyDescent="0.25">
      <c r="AZ816" s="99" t="s">
        <v>83</v>
      </c>
      <c r="BA816" s="98">
        <f>_xll.qlInterestRateIndexFixingDate(Currency&amp;"ibor"&amp;Tenor,BB816,Trigger)</f>
        <v>45100</v>
      </c>
      <c r="BB816" s="98">
        <f>_xll.qlCalendarAdvance(Calendar,BB815,AZ816,"f",,Trigger)</f>
        <v>45104</v>
      </c>
      <c r="BC816" s="98">
        <f>_xll.qlInterestRateIndexMaturity(Currency&amp;"ibor"&amp;Tenor,BB816,Trigger)</f>
        <v>45470</v>
      </c>
      <c r="BD816" s="242" t="e">
        <f>_xll.qlIndexFixing($AD$5,BA816,TRUE,_xll.ohTrigger(Trigger,Trigger12M))</f>
        <v>#NUM!</v>
      </c>
      <c r="BE816" s="242">
        <f>IFERROR(_xll.qlIndexFixing($BF$1,BA816,TRUE,_xll.ohTrigger(Trigger,Trigger12M)),#N/A)</f>
        <v>1.9301130803989229E-2</v>
      </c>
    </row>
    <row r="817" spans="52:57" ht="11.25" customHeight="1" x14ac:dyDescent="0.25">
      <c r="AZ817" s="99" t="s">
        <v>83</v>
      </c>
      <c r="BA817" s="98">
        <f>_xll.qlInterestRateIndexFixingDate(Currency&amp;"ibor"&amp;Tenor,BB817,Trigger)</f>
        <v>45107</v>
      </c>
      <c r="BB817" s="98">
        <f>_xll.qlCalendarAdvance(Calendar,BB816,AZ817,"f",,Trigger)</f>
        <v>45111</v>
      </c>
      <c r="BC817" s="98">
        <f>_xll.qlInterestRateIndexMaturity(Currency&amp;"ibor"&amp;Tenor,BB817,Trigger)</f>
        <v>45477</v>
      </c>
      <c r="BD817" s="242" t="e">
        <f>_xll.qlIndexFixing($AD$5,BA817,TRUE,_xll.ohTrigger(Trigger,Trigger12M))</f>
        <v>#NUM!</v>
      </c>
      <c r="BE817" s="242">
        <f>IFERROR(_xll.qlIndexFixing($BF$1,BA817,TRUE,_xll.ohTrigger(Trigger,Trigger12M)),#N/A)</f>
        <v>1.9324215286545987E-2</v>
      </c>
    </row>
    <row r="818" spans="52:57" ht="11.25" customHeight="1" x14ac:dyDescent="0.25">
      <c r="AZ818" s="99" t="s">
        <v>83</v>
      </c>
      <c r="BA818" s="98">
        <f>_xll.qlInterestRateIndexFixingDate(Currency&amp;"ibor"&amp;Tenor,BB818,Trigger)</f>
        <v>45114</v>
      </c>
      <c r="BB818" s="98">
        <f>_xll.qlCalendarAdvance(Calendar,BB817,AZ818,"f",,Trigger)</f>
        <v>45118</v>
      </c>
      <c r="BC818" s="98">
        <f>_xll.qlInterestRateIndexMaturity(Currency&amp;"ibor"&amp;Tenor,BB818,Trigger)</f>
        <v>45484</v>
      </c>
      <c r="BD818" s="242" t="e">
        <f>_xll.qlIndexFixing($AD$5,BA818,TRUE,_xll.ohTrigger(Trigger,Trigger12M))</f>
        <v>#NUM!</v>
      </c>
      <c r="BE818" s="242">
        <f>IFERROR(_xll.qlIndexFixing($BF$1,BA818,TRUE,_xll.ohTrigger(Trigger,Trigger12M)),#N/A)</f>
        <v>1.9346984659201292E-2</v>
      </c>
    </row>
    <row r="819" spans="52:57" ht="11.25" customHeight="1" x14ac:dyDescent="0.25">
      <c r="AZ819" s="99" t="s">
        <v>83</v>
      </c>
      <c r="BA819" s="98">
        <f>_xll.qlInterestRateIndexFixingDate(Currency&amp;"ibor"&amp;Tenor,BB819,Trigger)</f>
        <v>45121</v>
      </c>
      <c r="BB819" s="98">
        <f>_xll.qlCalendarAdvance(Calendar,BB818,AZ819,"f",,Trigger)</f>
        <v>45125</v>
      </c>
      <c r="BC819" s="98">
        <f>_xll.qlInterestRateIndexMaturity(Currency&amp;"ibor"&amp;Tenor,BB819,Trigger)</f>
        <v>45491</v>
      </c>
      <c r="BD819" s="242" t="e">
        <f>_xll.qlIndexFixing($AD$5,BA819,TRUE,_xll.ohTrigger(Trigger,Trigger12M))</f>
        <v>#NUM!</v>
      </c>
      <c r="BE819" s="242">
        <f>IFERROR(_xll.qlIndexFixing($BF$1,BA819,TRUE,_xll.ohTrigger(Trigger,Trigger12M)),#N/A)</f>
        <v>1.936943890362948E-2</v>
      </c>
    </row>
    <row r="820" spans="52:57" ht="11.25" customHeight="1" x14ac:dyDescent="0.25">
      <c r="AZ820" s="99" t="s">
        <v>83</v>
      </c>
      <c r="BA820" s="98">
        <f>_xll.qlInterestRateIndexFixingDate(Currency&amp;"ibor"&amp;Tenor,BB820,Trigger)</f>
        <v>45128</v>
      </c>
      <c r="BB820" s="98">
        <f>_xll.qlCalendarAdvance(Calendar,BB819,AZ820,"f",,Trigger)</f>
        <v>45132</v>
      </c>
      <c r="BC820" s="98">
        <f>_xll.qlInterestRateIndexMaturity(Currency&amp;"ibor"&amp;Tenor,BB820,Trigger)</f>
        <v>45498</v>
      </c>
      <c r="BD820" s="242" t="e">
        <f>_xll.qlIndexFixing($AD$5,BA820,TRUE,_xll.ohTrigger(Trigger,Trigger12M))</f>
        <v>#NUM!</v>
      </c>
      <c r="BE820" s="242">
        <f>IFERROR(_xll.qlIndexFixing($BF$1,BA820,TRUE,_xll.ohTrigger(Trigger,Trigger12M)),#N/A)</f>
        <v>1.9391578016421253E-2</v>
      </c>
    </row>
    <row r="821" spans="52:57" ht="11.25" customHeight="1" x14ac:dyDescent="0.25">
      <c r="AZ821" s="99" t="s">
        <v>83</v>
      </c>
      <c r="BA821" s="98">
        <f>_xll.qlInterestRateIndexFixingDate(Currency&amp;"ibor"&amp;Tenor,BB821,Trigger)</f>
        <v>45135</v>
      </c>
      <c r="BB821" s="98">
        <f>_xll.qlCalendarAdvance(Calendar,BB820,AZ821,"f",,Trigger)</f>
        <v>45139</v>
      </c>
      <c r="BC821" s="98">
        <f>_xll.qlInterestRateIndexMaturity(Currency&amp;"ibor"&amp;Tenor,BB821,Trigger)</f>
        <v>45505</v>
      </c>
      <c r="BD821" s="242" t="e">
        <f>_xll.qlIndexFixing($AD$5,BA821,TRUE,_xll.ohTrigger(Trigger,Trigger12M))</f>
        <v>#NUM!</v>
      </c>
      <c r="BE821" s="242">
        <f>IFERROR(_xll.qlIndexFixing($BF$1,BA821,TRUE,_xll.ohTrigger(Trigger,Trigger12M)),#N/A)</f>
        <v>1.9413402009082165E-2</v>
      </c>
    </row>
    <row r="822" spans="52:57" ht="11.25" customHeight="1" x14ac:dyDescent="0.25">
      <c r="AZ822" s="99" t="s">
        <v>83</v>
      </c>
      <c r="BA822" s="98">
        <f>_xll.qlInterestRateIndexFixingDate(Currency&amp;"ibor"&amp;Tenor,BB822,Trigger)</f>
        <v>45142</v>
      </c>
      <c r="BB822" s="98">
        <f>_xll.qlCalendarAdvance(Calendar,BB821,AZ822,"f",,Trigger)</f>
        <v>45146</v>
      </c>
      <c r="BC822" s="98">
        <f>_xll.qlInterestRateIndexMaturity(Currency&amp;"ibor"&amp;Tenor,BB822,Trigger)</f>
        <v>45512</v>
      </c>
      <c r="BD822" s="242" t="e">
        <f>_xll.qlIndexFixing($AD$5,BA822,TRUE,_xll.ohTrigger(Trigger,Trigger12M))</f>
        <v>#NUM!</v>
      </c>
      <c r="BE822" s="242">
        <f>IFERROR(_xll.qlIndexFixing($BF$1,BA822,TRUE,_xll.ohTrigger(Trigger,Trigger12M)),#N/A)</f>
        <v>1.9434910908036538E-2</v>
      </c>
    </row>
    <row r="823" spans="52:57" ht="11.25" customHeight="1" x14ac:dyDescent="0.25">
      <c r="AZ823" s="99" t="s">
        <v>83</v>
      </c>
      <c r="BA823" s="98">
        <f>_xll.qlInterestRateIndexFixingDate(Currency&amp;"ibor"&amp;Tenor,BB823,Trigger)</f>
        <v>45149</v>
      </c>
      <c r="BB823" s="98">
        <f>_xll.qlCalendarAdvance(Calendar,BB822,AZ823,"f",,Trigger)</f>
        <v>45153</v>
      </c>
      <c r="BC823" s="98">
        <f>_xll.qlInterestRateIndexMaturity(Currency&amp;"ibor"&amp;Tenor,BB823,Trigger)</f>
        <v>45519</v>
      </c>
      <c r="BD823" s="242" t="e">
        <f>_xll.qlIndexFixing($AD$5,BA823,TRUE,_xll.ohTrigger(Trigger,Trigger12M))</f>
        <v>#NUM!</v>
      </c>
      <c r="BE823" s="242">
        <f>IFERROR(_xll.qlIndexFixing($BF$1,BA823,TRUE,_xll.ohTrigger(Trigger,Trigger12M)),#N/A)</f>
        <v>1.9456104754627477E-2</v>
      </c>
    </row>
    <row r="824" spans="52:57" ht="11.25" customHeight="1" x14ac:dyDescent="0.25">
      <c r="AZ824" s="99" t="s">
        <v>83</v>
      </c>
      <c r="BA824" s="98">
        <f>_xll.qlInterestRateIndexFixingDate(Currency&amp;"ibor"&amp;Tenor,BB824,Trigger)</f>
        <v>45156</v>
      </c>
      <c r="BB824" s="98">
        <f>_xll.qlCalendarAdvance(Calendar,BB823,AZ824,"f",,Trigger)</f>
        <v>45160</v>
      </c>
      <c r="BC824" s="98">
        <f>_xll.qlInterestRateIndexMaturity(Currency&amp;"ibor"&amp;Tenor,BB824,Trigger)</f>
        <v>45526</v>
      </c>
      <c r="BD824" s="242" t="e">
        <f>_xll.qlIndexFixing($AD$5,BA824,TRUE,_xll.ohTrigger(Trigger,Trigger12M))</f>
        <v>#NUM!</v>
      </c>
      <c r="BE824" s="242">
        <f>IFERROR(_xll.qlIndexFixing($BF$1,BA824,TRUE,_xll.ohTrigger(Trigger,Trigger12M)),#N/A)</f>
        <v>1.9476983605119052E-2</v>
      </c>
    </row>
    <row r="825" spans="52:57" ht="11.25" customHeight="1" x14ac:dyDescent="0.25">
      <c r="AZ825" s="99" t="s">
        <v>83</v>
      </c>
      <c r="BA825" s="98">
        <f>_xll.qlInterestRateIndexFixingDate(Currency&amp;"ibor"&amp;Tenor,BB825,Trigger)</f>
        <v>45163</v>
      </c>
      <c r="BB825" s="98">
        <f>_xll.qlCalendarAdvance(Calendar,BB824,AZ825,"f",,Trigger)</f>
        <v>45167</v>
      </c>
      <c r="BC825" s="98">
        <f>_xll.qlInterestRateIndexMaturity(Currency&amp;"ibor"&amp;Tenor,BB825,Trigger)</f>
        <v>45533</v>
      </c>
      <c r="BD825" s="242" t="e">
        <f>_xll.qlIndexFixing($AD$5,BA825,TRUE,_xll.ohTrigger(Trigger,Trigger12M))</f>
        <v>#NUM!</v>
      </c>
      <c r="BE825" s="242">
        <f>IFERROR(_xll.qlIndexFixing($BF$1,BA825,TRUE,_xll.ohTrigger(Trigger,Trigger12M)),#N/A)</f>
        <v>1.9497547533210553E-2</v>
      </c>
    </row>
    <row r="826" spans="52:57" ht="11.25" customHeight="1" x14ac:dyDescent="0.25">
      <c r="AZ826" s="99" t="s">
        <v>83</v>
      </c>
      <c r="BA826" s="98">
        <f>_xll.qlInterestRateIndexFixingDate(Currency&amp;"ibor"&amp;Tenor,BB826,Trigger)</f>
        <v>45170</v>
      </c>
      <c r="BB826" s="98">
        <f>_xll.qlCalendarAdvance(Calendar,BB825,AZ826,"f",,Trigger)</f>
        <v>45174</v>
      </c>
      <c r="BC826" s="98">
        <f>_xll.qlInterestRateIndexMaturity(Currency&amp;"ibor"&amp;Tenor,BB826,Trigger)</f>
        <v>45540</v>
      </c>
      <c r="BD826" s="242" t="e">
        <f>_xll.qlIndexFixing($AD$5,BA826,TRUE,_xll.ohTrigger(Trigger,Trigger12M))</f>
        <v>#NUM!</v>
      </c>
      <c r="BE826" s="242">
        <f>IFERROR(_xll.qlIndexFixing($BF$1,BA826,TRUE,_xll.ohTrigger(Trigger,Trigger12M)),#N/A)</f>
        <v>1.9517797906768681E-2</v>
      </c>
    </row>
    <row r="827" spans="52:57" ht="11.25" customHeight="1" x14ac:dyDescent="0.25">
      <c r="AZ827" s="99" t="s">
        <v>83</v>
      </c>
      <c r="BA827" s="98">
        <f>_xll.qlInterestRateIndexFixingDate(Currency&amp;"ibor"&amp;Tenor,BB827,Trigger)</f>
        <v>45177</v>
      </c>
      <c r="BB827" s="98">
        <f>_xll.qlCalendarAdvance(Calendar,BB826,AZ827,"f",,Trigger)</f>
        <v>45181</v>
      </c>
      <c r="BC827" s="98">
        <f>_xll.qlInterestRateIndexMaturity(Currency&amp;"ibor"&amp;Tenor,BB827,Trigger)</f>
        <v>45547</v>
      </c>
      <c r="BD827" s="242" t="e">
        <f>_xll.qlIndexFixing($AD$5,BA827,TRUE,_xll.ohTrigger(Trigger,Trigger12M))</f>
        <v>#NUM!</v>
      </c>
      <c r="BE827" s="242">
        <f>IFERROR(_xll.qlIndexFixing($BF$1,BA827,TRUE,_xll.ohTrigger(Trigger,Trigger12M)),#N/A)</f>
        <v>1.9537739482810942E-2</v>
      </c>
    </row>
    <row r="828" spans="52:57" ht="11.25" customHeight="1" x14ac:dyDescent="0.25">
      <c r="AZ828" s="99" t="s">
        <v>83</v>
      </c>
      <c r="BA828" s="98">
        <f>_xll.qlInterestRateIndexFixingDate(Currency&amp;"ibor"&amp;Tenor,BB828,Trigger)</f>
        <v>45184</v>
      </c>
      <c r="BB828" s="98">
        <f>_xll.qlCalendarAdvance(Calendar,BB827,AZ828,"f",,Trigger)</f>
        <v>45188</v>
      </c>
      <c r="BC828" s="98">
        <f>_xll.qlInterestRateIndexMaturity(Currency&amp;"ibor"&amp;Tenor,BB828,Trigger)</f>
        <v>45554</v>
      </c>
      <c r="BD828" s="242" t="e">
        <f>_xll.qlIndexFixing($AD$5,BA828,TRUE,_xll.ohTrigger(Trigger,Trigger12M))</f>
        <v>#NUM!</v>
      </c>
      <c r="BE828" s="242">
        <f>IFERROR(_xll.qlIndexFixing($BF$1,BA828,TRUE,_xll.ohTrigger(Trigger,Trigger12M)),#N/A)</f>
        <v>1.9557377617764118E-2</v>
      </c>
    </row>
    <row r="829" spans="52:57" ht="11.25" customHeight="1" x14ac:dyDescent="0.25">
      <c r="AZ829" s="99" t="s">
        <v>83</v>
      </c>
      <c r="BA829" s="98">
        <f>_xll.qlInterestRateIndexFixingDate(Currency&amp;"ibor"&amp;Tenor,BB829,Trigger)</f>
        <v>45191</v>
      </c>
      <c r="BB829" s="98">
        <f>_xll.qlCalendarAdvance(Calendar,BB828,AZ829,"f",,Trigger)</f>
        <v>45195</v>
      </c>
      <c r="BC829" s="98">
        <f>_xll.qlInterestRateIndexMaturity(Currency&amp;"ibor"&amp;Tenor,BB829,Trigger)</f>
        <v>45561</v>
      </c>
      <c r="BD829" s="242" t="e">
        <f>_xll.qlIndexFixing($AD$5,BA829,TRUE,_xll.ohTrigger(Trigger,Trigger12M))</f>
        <v>#NUM!</v>
      </c>
      <c r="BE829" s="242">
        <f>IFERROR(_xll.qlIndexFixing($BF$1,BA829,TRUE,_xll.ohTrigger(Trigger,Trigger12M)),#N/A)</f>
        <v>1.9576717725777994E-2</v>
      </c>
    </row>
    <row r="830" spans="52:57" ht="11.25" customHeight="1" x14ac:dyDescent="0.25">
      <c r="AZ830" s="99" t="s">
        <v>83</v>
      </c>
      <c r="BA830" s="98">
        <f>_xll.qlInterestRateIndexFixingDate(Currency&amp;"ibor"&amp;Tenor,BB830,Trigger)</f>
        <v>45198</v>
      </c>
      <c r="BB830" s="98">
        <f>_xll.qlCalendarAdvance(Calendar,BB829,AZ830,"f",,Trigger)</f>
        <v>45202</v>
      </c>
      <c r="BC830" s="98">
        <f>_xll.qlInterestRateIndexMaturity(Currency&amp;"ibor"&amp;Tenor,BB830,Trigger)</f>
        <v>45568</v>
      </c>
      <c r="BD830" s="242" t="e">
        <f>_xll.qlIndexFixing($AD$5,BA830,TRUE,_xll.ohTrigger(Trigger,Trigger12M))</f>
        <v>#NUM!</v>
      </c>
      <c r="BE830" s="242">
        <f>IFERROR(_xll.qlIndexFixing($BF$1,BA830,TRUE,_xll.ohTrigger(Trigger,Trigger12M)),#N/A)</f>
        <v>1.9595765278716402E-2</v>
      </c>
    </row>
    <row r="831" spans="52:57" ht="11.25" customHeight="1" x14ac:dyDescent="0.25">
      <c r="AZ831" s="99" t="s">
        <v>83</v>
      </c>
      <c r="BA831" s="98">
        <f>_xll.qlInterestRateIndexFixingDate(Currency&amp;"ibor"&amp;Tenor,BB831,Trigger)</f>
        <v>45205</v>
      </c>
      <c r="BB831" s="98">
        <f>_xll.qlCalendarAdvance(Calendar,BB830,AZ831,"f",,Trigger)</f>
        <v>45209</v>
      </c>
      <c r="BC831" s="98">
        <f>_xll.qlInterestRateIndexMaturity(Currency&amp;"ibor"&amp;Tenor,BB831,Trigger)</f>
        <v>45575</v>
      </c>
      <c r="BD831" s="242" t="e">
        <f>_xll.qlIndexFixing($AD$5,BA831,TRUE,_xll.ohTrigger(Trigger,Trigger12M))</f>
        <v>#NUM!</v>
      </c>
      <c r="BE831" s="242">
        <f>IFERROR(_xll.qlIndexFixing($BF$1,BA831,TRUE,_xll.ohTrigger(Trigger,Trigger12M)),#N/A)</f>
        <v>1.9614525806144784E-2</v>
      </c>
    </row>
    <row r="832" spans="52:57" ht="11.25" customHeight="1" x14ac:dyDescent="0.25">
      <c r="AZ832" s="99" t="s">
        <v>83</v>
      </c>
      <c r="BA832" s="98">
        <f>_xll.qlInterestRateIndexFixingDate(Currency&amp;"ibor"&amp;Tenor,BB832,Trigger)</f>
        <v>45212</v>
      </c>
      <c r="BB832" s="98">
        <f>_xll.qlCalendarAdvance(Calendar,BB831,AZ832,"f",,Trigger)</f>
        <v>45216</v>
      </c>
      <c r="BC832" s="98">
        <f>_xll.qlInterestRateIndexMaturity(Currency&amp;"ibor"&amp;Tenor,BB832,Trigger)</f>
        <v>45582</v>
      </c>
      <c r="BD832" s="242" t="e">
        <f>_xll.qlIndexFixing($AD$5,BA832,TRUE,_xll.ohTrigger(Trigger,Trigger12M))</f>
        <v>#NUM!</v>
      </c>
      <c r="BE832" s="242">
        <f>IFERROR(_xll.qlIndexFixing($BF$1,BA832,TRUE,_xll.ohTrigger(Trigger,Trigger12M)),#N/A)</f>
        <v>1.9633004895320137E-2</v>
      </c>
    </row>
    <row r="833" spans="52:57" ht="11.25" customHeight="1" x14ac:dyDescent="0.25">
      <c r="AZ833" s="99" t="s">
        <v>83</v>
      </c>
      <c r="BA833" s="98">
        <f>_xll.qlInterestRateIndexFixingDate(Currency&amp;"ibor"&amp;Tenor,BB833,Trigger)</f>
        <v>45219</v>
      </c>
      <c r="BB833" s="98">
        <f>_xll.qlCalendarAdvance(Calendar,BB832,AZ833,"f",,Trigger)</f>
        <v>45223</v>
      </c>
      <c r="BC833" s="98">
        <f>_xll.qlInterestRateIndexMaturity(Currency&amp;"ibor"&amp;Tenor,BB833,Trigger)</f>
        <v>45589</v>
      </c>
      <c r="BD833" s="242" t="e">
        <f>_xll.qlIndexFixing($AD$5,BA833,TRUE,_xll.ohTrigger(Trigger,Trigger12M))</f>
        <v>#NUM!</v>
      </c>
      <c r="BE833" s="242">
        <f>IFERROR(_xll.qlIndexFixing($BF$1,BA833,TRUE,_xll.ohTrigger(Trigger,Trigger12M)),#N/A)</f>
        <v>1.96512081911814E-2</v>
      </c>
    </row>
    <row r="834" spans="52:57" ht="11.25" customHeight="1" x14ac:dyDescent="0.25">
      <c r="AZ834" s="99" t="s">
        <v>83</v>
      </c>
      <c r="BA834" s="98">
        <f>_xll.qlInterestRateIndexFixingDate(Currency&amp;"ibor"&amp;Tenor,BB834,Trigger)</f>
        <v>45226</v>
      </c>
      <c r="BB834" s="98">
        <f>_xll.qlCalendarAdvance(Calendar,BB833,AZ834,"f",,Trigger)</f>
        <v>45230</v>
      </c>
      <c r="BC834" s="98">
        <f>_xll.qlInterestRateIndexMaturity(Currency&amp;"ibor"&amp;Tenor,BB834,Trigger)</f>
        <v>45596</v>
      </c>
      <c r="BD834" s="242" t="e">
        <f>_xll.qlIndexFixing($AD$5,BA834,TRUE,_xll.ohTrigger(Trigger,Trigger12M))</f>
        <v>#NUM!</v>
      </c>
      <c r="BE834" s="242">
        <f>IFERROR(_xll.qlIndexFixing($BF$1,BA834,TRUE,_xll.ohTrigger(Trigger,Trigger12M)),#N/A)</f>
        <v>1.9669141396337891E-2</v>
      </c>
    </row>
    <row r="835" spans="52:57" ht="11.25" customHeight="1" x14ac:dyDescent="0.25">
      <c r="AZ835" s="99" t="s">
        <v>83</v>
      </c>
      <c r="BA835" s="98">
        <f>_xll.qlInterestRateIndexFixingDate(Currency&amp;"ibor"&amp;Tenor,BB835,Trigger)</f>
        <v>45233</v>
      </c>
      <c r="BB835" s="98">
        <f>_xll.qlCalendarAdvance(Calendar,BB834,AZ835,"f",,Trigger)</f>
        <v>45237</v>
      </c>
      <c r="BC835" s="98">
        <f>_xll.qlInterestRateIndexMaturity(Currency&amp;"ibor"&amp;Tenor,BB835,Trigger)</f>
        <v>45603</v>
      </c>
      <c r="BD835" s="242" t="e">
        <f>_xll.qlIndexFixing($AD$5,BA835,TRUE,_xll.ohTrigger(Trigger,Trigger12M))</f>
        <v>#NUM!</v>
      </c>
      <c r="BE835" s="242">
        <f>IFERROR(_xll.qlIndexFixing($BF$1,BA835,TRUE,_xll.ohTrigger(Trigger,Trigger12M)),#N/A)</f>
        <v>1.9686810271059681E-2</v>
      </c>
    </row>
    <row r="836" spans="52:57" ht="11.25" customHeight="1" x14ac:dyDescent="0.25">
      <c r="AZ836" s="99" t="s">
        <v>83</v>
      </c>
      <c r="BA836" s="98">
        <f>_xll.qlInterestRateIndexFixingDate(Currency&amp;"ibor"&amp;Tenor,BB836,Trigger)</f>
        <v>45240</v>
      </c>
      <c r="BB836" s="98">
        <f>_xll.qlCalendarAdvance(Calendar,BB835,AZ836,"f",,Trigger)</f>
        <v>45244</v>
      </c>
      <c r="BC836" s="98">
        <f>_xll.qlInterestRateIndexMaturity(Currency&amp;"ibor"&amp;Tenor,BB836,Trigger)</f>
        <v>45610</v>
      </c>
      <c r="BD836" s="242" t="e">
        <f>_xll.qlIndexFixing($AD$5,BA836,TRUE,_xll.ohTrigger(Trigger,Trigger12M))</f>
        <v>#NUM!</v>
      </c>
      <c r="BE836" s="242">
        <f>IFERROR(_xll.qlIndexFixing($BF$1,BA836,TRUE,_xll.ohTrigger(Trigger,Trigger12M)),#N/A)</f>
        <v>1.9704220633266691E-2</v>
      </c>
    </row>
    <row r="837" spans="52:57" ht="11.25" customHeight="1" x14ac:dyDescent="0.25">
      <c r="AZ837" s="99" t="s">
        <v>83</v>
      </c>
      <c r="BA837" s="98">
        <f>_xll.qlInterestRateIndexFixingDate(Currency&amp;"ibor"&amp;Tenor,BB837,Trigger)</f>
        <v>45247</v>
      </c>
      <c r="BB837" s="98">
        <f>_xll.qlCalendarAdvance(Calendar,BB836,AZ837,"f",,Trigger)</f>
        <v>45251</v>
      </c>
      <c r="BC837" s="98">
        <f>_xll.qlInterestRateIndexMaturity(Currency&amp;"ibor"&amp;Tenor,BB837,Trigger)</f>
        <v>45617</v>
      </c>
      <c r="BD837" s="242" t="e">
        <f>_xll.qlIndexFixing($AD$5,BA837,TRUE,_xll.ohTrigger(Trigger,Trigger12M))</f>
        <v>#NUM!</v>
      </c>
      <c r="BE837" s="242">
        <f>IFERROR(_xll.qlIndexFixing($BF$1,BA837,TRUE,_xll.ohTrigger(Trigger,Trigger12M)),#N/A)</f>
        <v>1.9721378358518844E-2</v>
      </c>
    </row>
    <row r="838" spans="52:57" ht="11.25" customHeight="1" x14ac:dyDescent="0.25">
      <c r="AZ838" s="99" t="s">
        <v>83</v>
      </c>
      <c r="BA838" s="98">
        <f>_xll.qlInterestRateIndexFixingDate(Currency&amp;"ibor"&amp;Tenor,BB838,Trigger)</f>
        <v>45254</v>
      </c>
      <c r="BB838" s="98">
        <f>_xll.qlCalendarAdvance(Calendar,BB837,AZ838,"f",,Trigger)</f>
        <v>45258</v>
      </c>
      <c r="BC838" s="98">
        <f>_xll.qlInterestRateIndexMaturity(Currency&amp;"ibor"&amp;Tenor,BB838,Trigger)</f>
        <v>45624</v>
      </c>
      <c r="BD838" s="242" t="e">
        <f>_xll.qlIndexFixing($AD$5,BA838,TRUE,_xll.ohTrigger(Trigger,Trigger12M))</f>
        <v>#NUM!</v>
      </c>
      <c r="BE838" s="242">
        <f>IFERROR(_xll.qlIndexFixing($BF$1,BA838,TRUE,_xll.ohTrigger(Trigger,Trigger12M)),#N/A)</f>
        <v>1.9738289380006699E-2</v>
      </c>
    </row>
    <row r="839" spans="52:57" ht="11.25" customHeight="1" x14ac:dyDescent="0.25">
      <c r="AZ839" s="99" t="s">
        <v>83</v>
      </c>
      <c r="BA839" s="98">
        <f>_xll.qlInterestRateIndexFixingDate(Currency&amp;"ibor"&amp;Tenor,BB839,Trigger)</f>
        <v>45261</v>
      </c>
      <c r="BB839" s="98">
        <f>_xll.qlCalendarAdvance(Calendar,BB838,AZ839,"f",,Trigger)</f>
        <v>45265</v>
      </c>
      <c r="BC839" s="98">
        <f>_xll.qlInterestRateIndexMaturity(Currency&amp;"ibor"&amp;Tenor,BB839,Trigger)</f>
        <v>45631</v>
      </c>
      <c r="BD839" s="242" t="e">
        <f>_xll.qlIndexFixing($AD$5,BA839,TRUE,_xll.ohTrigger(Trigger,Trigger12M))</f>
        <v>#NUM!</v>
      </c>
      <c r="BE839" s="242">
        <f>IFERROR(_xll.qlIndexFixing($BF$1,BA839,TRUE,_xll.ohTrigger(Trigger,Trigger12M)),#N/A)</f>
        <v>1.9754959688540283E-2</v>
      </c>
    </row>
    <row r="840" spans="52:57" ht="11.25" customHeight="1" x14ac:dyDescent="0.25">
      <c r="AZ840" s="99" t="s">
        <v>83</v>
      </c>
      <c r="BA840" s="98">
        <f>_xll.qlInterestRateIndexFixingDate(Currency&amp;"ibor"&amp;Tenor,BB840,Trigger)</f>
        <v>45268</v>
      </c>
      <c r="BB840" s="98">
        <f>_xll.qlCalendarAdvance(Calendar,BB839,AZ840,"f",,Trigger)</f>
        <v>45272</v>
      </c>
      <c r="BC840" s="98">
        <f>_xll.qlInterestRateIndexMaturity(Currency&amp;"ibor"&amp;Tenor,BB840,Trigger)</f>
        <v>45638</v>
      </c>
      <c r="BD840" s="242" t="e">
        <f>_xll.qlIndexFixing($AD$5,BA840,TRUE,_xll.ohTrigger(Trigger,Trigger12M))</f>
        <v>#NUM!</v>
      </c>
      <c r="BE840" s="242">
        <f>IFERROR(_xll.qlIndexFixing($BF$1,BA840,TRUE,_xll.ohTrigger(Trigger,Trigger12M)),#N/A)</f>
        <v>1.9771395332540378E-2</v>
      </c>
    </row>
    <row r="841" spans="52:57" ht="11.25" customHeight="1" x14ac:dyDescent="0.25">
      <c r="AZ841" s="99" t="s">
        <v>83</v>
      </c>
      <c r="BA841" s="98">
        <f>_xll.qlInterestRateIndexFixingDate(Currency&amp;"ibor"&amp;Tenor,BB841,Trigger)</f>
        <v>45275</v>
      </c>
      <c r="BB841" s="98">
        <f>_xll.qlCalendarAdvance(Calendar,BB840,AZ841,"f",,Trigger)</f>
        <v>45279</v>
      </c>
      <c r="BC841" s="98">
        <f>_xll.qlInterestRateIndexMaturity(Currency&amp;"ibor"&amp;Tenor,BB841,Trigger)</f>
        <v>45645</v>
      </c>
      <c r="BD841" s="242" t="e">
        <f>_xll.qlIndexFixing($AD$5,BA841,TRUE,_xll.ohTrigger(Trigger,Trigger12M))</f>
        <v>#NUM!</v>
      </c>
      <c r="BE841" s="242">
        <f>IFERROR(_xll.qlIndexFixing($BF$1,BA841,TRUE,_xll.ohTrigger(Trigger,Trigger12M)),#N/A)</f>
        <v>1.9787602418027812E-2</v>
      </c>
    </row>
    <row r="842" spans="52:57" ht="11.25" customHeight="1" x14ac:dyDescent="0.25">
      <c r="AZ842" s="99" t="s">
        <v>83</v>
      </c>
      <c r="BA842" s="98">
        <f>_xll.qlInterestRateIndexFixingDate(Currency&amp;"ibor"&amp;Tenor,BB842,Trigger)</f>
        <v>45281</v>
      </c>
      <c r="BB842" s="98">
        <f>_xll.qlCalendarAdvance(Calendar,BB841,AZ842,"f",,Trigger)</f>
        <v>45287</v>
      </c>
      <c r="BC842" s="98">
        <f>_xll.qlInterestRateIndexMaturity(Currency&amp;"ibor"&amp;Tenor,BB842,Trigger)</f>
        <v>45653</v>
      </c>
      <c r="BD842" s="242" t="e">
        <f>_xll.qlIndexFixing($AD$5,BA842,TRUE,_xll.ohTrigger(Trigger,Trigger12M))</f>
        <v>#NUM!</v>
      </c>
      <c r="BE842" s="242">
        <f>IFERROR(_xll.qlIndexFixing($BF$1,BA842,TRUE,_xll.ohTrigger(Trigger,Trigger12M)),#N/A)</f>
        <v>1.9805852843189319E-2</v>
      </c>
    </row>
    <row r="843" spans="52:57" ht="11.25" customHeight="1" x14ac:dyDescent="0.25">
      <c r="AZ843" s="99" t="s">
        <v>83</v>
      </c>
      <c r="BA843" s="98">
        <f>_xll.qlInterestRateIndexFixingDate(Currency&amp;"ibor"&amp;Tenor,BB843,Trigger)</f>
        <v>45289</v>
      </c>
      <c r="BB843" s="98">
        <f>_xll.qlCalendarAdvance(Calendar,BB842,AZ843,"f",,Trigger)</f>
        <v>45294</v>
      </c>
      <c r="BC843" s="98">
        <f>_xll.qlInterestRateIndexMaturity(Currency&amp;"ibor"&amp;Tenor,BB843,Trigger)</f>
        <v>45660</v>
      </c>
      <c r="BD843" s="242" t="e">
        <f>_xll.qlIndexFixing($AD$5,BA843,TRUE,_xll.ohTrigger(Trigger,Trigger12M))</f>
        <v>#NUM!</v>
      </c>
      <c r="BE843" s="242">
        <f>IFERROR(_xll.qlIndexFixing($BF$1,BA843,TRUE,_xll.ohTrigger(Trigger,Trigger12M)),#N/A)</f>
        <v>1.982159098932405E-2</v>
      </c>
    </row>
    <row r="844" spans="52:57" ht="11.25" customHeight="1" x14ac:dyDescent="0.25">
      <c r="AZ844" s="99" t="s">
        <v>83</v>
      </c>
      <c r="BA844" s="98">
        <f>_xll.qlInterestRateIndexFixingDate(Currency&amp;"ibor"&amp;Tenor,BB844,Trigger)</f>
        <v>45299</v>
      </c>
      <c r="BB844" s="98">
        <f>_xll.qlCalendarAdvance(Calendar,BB843,AZ844,"f",,Trigger)</f>
        <v>45301</v>
      </c>
      <c r="BC844" s="98">
        <f>_xll.qlInterestRateIndexMaturity(Currency&amp;"ibor"&amp;Tenor,BB844,Trigger)</f>
        <v>45667</v>
      </c>
      <c r="BD844" s="242" t="e">
        <f>_xll.qlIndexFixing($AD$5,BA844,TRUE,_xll.ohTrigger(Trigger,Trigger12M))</f>
        <v>#NUM!</v>
      </c>
      <c r="BE844" s="242">
        <f>IFERROR(_xll.qlIndexFixing($BF$1,BA844,TRUE,_xll.ohTrigger(Trigger,Trigger12M)),#N/A)</f>
        <v>1.9837120142187564E-2</v>
      </c>
    </row>
    <row r="845" spans="52:57" ht="11.25" customHeight="1" x14ac:dyDescent="0.25">
      <c r="AZ845" s="99" t="s">
        <v>83</v>
      </c>
      <c r="BA845" s="98">
        <f>_xll.qlInterestRateIndexFixingDate(Currency&amp;"ibor"&amp;Tenor,BB845,Trigger)</f>
        <v>45306</v>
      </c>
      <c r="BB845" s="98">
        <f>_xll.qlCalendarAdvance(Calendar,BB844,AZ845,"f",,Trigger)</f>
        <v>45308</v>
      </c>
      <c r="BC845" s="98">
        <f>_xll.qlInterestRateIndexMaturity(Currency&amp;"ibor"&amp;Tenor,BB845,Trigger)</f>
        <v>45674</v>
      </c>
      <c r="BD845" s="242" t="e">
        <f>_xll.qlIndexFixing($AD$5,BA845,TRUE,_xll.ohTrigger(Trigger,Trigger12M))</f>
        <v>#NUM!</v>
      </c>
      <c r="BE845" s="242">
        <f>IFERROR(_xll.qlIndexFixing($BF$1,BA845,TRUE,_xll.ohTrigger(Trigger,Trigger12M)),#N/A)</f>
        <v>1.9852446646334256E-2</v>
      </c>
    </row>
    <row r="846" spans="52:57" ht="11.25" customHeight="1" x14ac:dyDescent="0.25">
      <c r="AZ846" s="99" t="s">
        <v>83</v>
      </c>
      <c r="BA846" s="98">
        <f>_xll.qlInterestRateIndexFixingDate(Currency&amp;"ibor"&amp;Tenor,BB846,Trigger)</f>
        <v>45313</v>
      </c>
      <c r="BB846" s="98">
        <f>_xll.qlCalendarAdvance(Calendar,BB845,AZ846,"f",,Trigger)</f>
        <v>45315</v>
      </c>
      <c r="BC846" s="98">
        <f>_xll.qlInterestRateIndexMaturity(Currency&amp;"ibor"&amp;Tenor,BB846,Trigger)</f>
        <v>45681</v>
      </c>
      <c r="BD846" s="242" t="e">
        <f>_xll.qlIndexFixing($AD$5,BA846,TRUE,_xll.ohTrigger(Trigger,Trigger12M))</f>
        <v>#NUM!</v>
      </c>
      <c r="BE846" s="242">
        <f>IFERROR(_xll.qlIndexFixing($BF$1,BA846,TRUE,_xll.ohTrigger(Trigger,Trigger12M)),#N/A)</f>
        <v>1.986757690387313E-2</v>
      </c>
    </row>
    <row r="847" spans="52:57" ht="11.25" customHeight="1" x14ac:dyDescent="0.25">
      <c r="AZ847" s="99" t="s">
        <v>83</v>
      </c>
      <c r="BA847" s="98">
        <f>_xll.qlInterestRateIndexFixingDate(Currency&amp;"ibor"&amp;Tenor,BB847,Trigger)</f>
        <v>45320</v>
      </c>
      <c r="BB847" s="98">
        <f>_xll.qlCalendarAdvance(Calendar,BB846,AZ847,"f",,Trigger)</f>
        <v>45322</v>
      </c>
      <c r="BC847" s="98">
        <f>_xll.qlInterestRateIndexMaturity(Currency&amp;"ibor"&amp;Tenor,BB847,Trigger)</f>
        <v>45688</v>
      </c>
      <c r="BD847" s="242" t="e">
        <f>_xll.qlIndexFixing($AD$5,BA847,TRUE,_xll.ohTrigger(Trigger,Trigger12M))</f>
        <v>#NUM!</v>
      </c>
      <c r="BE847" s="242">
        <f>IFERROR(_xll.qlIndexFixing($BF$1,BA847,TRUE,_xll.ohTrigger(Trigger,Trigger12M)),#N/A)</f>
        <v>1.9882517374458859E-2</v>
      </c>
    </row>
    <row r="848" spans="52:57" ht="11.25" customHeight="1" x14ac:dyDescent="0.25">
      <c r="AZ848" s="99" t="s">
        <v>83</v>
      </c>
      <c r="BA848" s="98">
        <f>_xll.qlInterestRateIndexFixingDate(Currency&amp;"ibor"&amp;Tenor,BB848,Trigger)</f>
        <v>45327</v>
      </c>
      <c r="BB848" s="98">
        <f>_xll.qlCalendarAdvance(Calendar,BB847,AZ848,"f",,Trigger)</f>
        <v>45329</v>
      </c>
      <c r="BC848" s="98">
        <f>_xll.qlInterestRateIndexMaturity(Currency&amp;"ibor"&amp;Tenor,BB848,Trigger)</f>
        <v>45695</v>
      </c>
      <c r="BD848" s="242" t="e">
        <f>_xll.qlIndexFixing($AD$5,BA848,TRUE,_xll.ohTrigger(Trigger,Trigger12M))</f>
        <v>#NUM!</v>
      </c>
      <c r="BE848" s="242">
        <f>IFERROR(_xll.qlIndexFixing($BF$1,BA848,TRUE,_xll.ohTrigger(Trigger,Trigger12M)),#N/A)</f>
        <v>1.9897274575283692E-2</v>
      </c>
    </row>
    <row r="849" spans="52:57" ht="11.25" customHeight="1" x14ac:dyDescent="0.25">
      <c r="AZ849" s="99" t="s">
        <v>83</v>
      </c>
      <c r="BA849" s="98">
        <f>_xll.qlInterestRateIndexFixingDate(Currency&amp;"ibor"&amp;Tenor,BB849,Trigger)</f>
        <v>45334</v>
      </c>
      <c r="BB849" s="98">
        <f>_xll.qlCalendarAdvance(Calendar,BB848,AZ849,"f",,Trigger)</f>
        <v>45336</v>
      </c>
      <c r="BC849" s="98">
        <f>_xll.qlInterestRateIndexMaturity(Currency&amp;"ibor"&amp;Tenor,BB849,Trigger)</f>
        <v>45702</v>
      </c>
      <c r="BD849" s="242" t="e">
        <f>_xll.qlIndexFixing($AD$5,BA849,TRUE,_xll.ohTrigger(Trigger,Trigger12M))</f>
        <v>#NUM!</v>
      </c>
      <c r="BE849" s="242">
        <f>IFERROR(_xll.qlIndexFixing($BF$1,BA849,TRUE,_xll.ohTrigger(Trigger,Trigger12M)),#N/A)</f>
        <v>1.9911855081070247E-2</v>
      </c>
    </row>
    <row r="850" spans="52:57" ht="11.25" customHeight="1" x14ac:dyDescent="0.25">
      <c r="AZ850" s="99" t="s">
        <v>83</v>
      </c>
      <c r="BA850" s="98">
        <f>_xll.qlInterestRateIndexFixingDate(Currency&amp;"ibor"&amp;Tenor,BB850,Trigger)</f>
        <v>45341</v>
      </c>
      <c r="BB850" s="98">
        <f>_xll.qlCalendarAdvance(Calendar,BB849,AZ850,"f",,Trigger)</f>
        <v>45343</v>
      </c>
      <c r="BC850" s="98">
        <f>_xll.qlInterestRateIndexMaturity(Currency&amp;"ibor"&amp;Tenor,BB850,Trigger)</f>
        <v>45709</v>
      </c>
      <c r="BD850" s="242" t="e">
        <f>_xll.qlIndexFixing($AD$5,BA850,TRUE,_xll.ohTrigger(Trigger,Trigger12M))</f>
        <v>#NUM!</v>
      </c>
      <c r="BE850" s="242">
        <f>IFERROR(_xll.qlIndexFixing($BF$1,BA850,TRUE,_xll.ohTrigger(Trigger,Trigger12M)),#N/A)</f>
        <v>1.9926265524063229E-2</v>
      </c>
    </row>
    <row r="851" spans="52:57" ht="11.25" customHeight="1" x14ac:dyDescent="0.25">
      <c r="AZ851" s="99" t="s">
        <v>83</v>
      </c>
      <c r="BA851" s="98">
        <f>_xll.qlInterestRateIndexFixingDate(Currency&amp;"ibor"&amp;Tenor,BB851,Trigger)</f>
        <v>45348</v>
      </c>
      <c r="BB851" s="98">
        <f>_xll.qlCalendarAdvance(Calendar,BB850,AZ851,"f",,Trigger)</f>
        <v>45350</v>
      </c>
      <c r="BC851" s="98">
        <f>_xll.qlInterestRateIndexMaturity(Currency&amp;"ibor"&amp;Tenor,BB851,Trigger)</f>
        <v>45716</v>
      </c>
      <c r="BD851" s="242" t="e">
        <f>_xll.qlIndexFixing($AD$5,BA851,TRUE,_xll.ohTrigger(Trigger,Trigger12M))</f>
        <v>#NUM!</v>
      </c>
      <c r="BE851" s="242">
        <f>IFERROR(_xll.qlIndexFixing($BF$1,BA851,TRUE,_xll.ohTrigger(Trigger,Trigger12M)),#N/A)</f>
        <v>1.9940512594022207E-2</v>
      </c>
    </row>
    <row r="852" spans="52:57" ht="11.25" customHeight="1" x14ac:dyDescent="0.25">
      <c r="AZ852" s="99" t="s">
        <v>83</v>
      </c>
      <c r="BA852" s="98">
        <f>_xll.qlInterestRateIndexFixingDate(Currency&amp;"ibor"&amp;Tenor,BB852,Trigger)</f>
        <v>45355</v>
      </c>
      <c r="BB852" s="98">
        <f>_xll.qlCalendarAdvance(Calendar,BB851,AZ852,"f",,Trigger)</f>
        <v>45357</v>
      </c>
      <c r="BC852" s="98">
        <f>_xll.qlInterestRateIndexMaturity(Currency&amp;"ibor"&amp;Tenor,BB852,Trigger)</f>
        <v>45722</v>
      </c>
      <c r="BD852" s="242" t="e">
        <f>_xll.qlIndexFixing($AD$5,BA852,TRUE,_xll.ohTrigger(Trigger,Trigger12M))</f>
        <v>#NUM!</v>
      </c>
      <c r="BE852" s="242">
        <f>IFERROR(_xll.qlIndexFixing($BF$1,BA852,TRUE,_xll.ohTrigger(Trigger,Trigger12M)),#N/A)</f>
        <v>1.9953146705358096E-2</v>
      </c>
    </row>
    <row r="853" spans="52:57" ht="11.25" customHeight="1" x14ac:dyDescent="0.25">
      <c r="AZ853" s="99" t="s">
        <v>83</v>
      </c>
      <c r="BA853" s="98">
        <f>_xll.qlInterestRateIndexFixingDate(Currency&amp;"ibor"&amp;Tenor,BB853,Trigger)</f>
        <v>45362</v>
      </c>
      <c r="BB853" s="98">
        <f>_xll.qlCalendarAdvance(Calendar,BB852,AZ853,"f",,Trigger)</f>
        <v>45364</v>
      </c>
      <c r="BC853" s="98">
        <f>_xll.qlInterestRateIndexMaturity(Currency&amp;"ibor"&amp;Tenor,BB853,Trigger)</f>
        <v>45729</v>
      </c>
      <c r="BD853" s="242" t="e">
        <f>_xll.qlIndexFixing($AD$5,BA853,TRUE,_xll.ohTrigger(Trigger,Trigger12M))</f>
        <v>#NUM!</v>
      </c>
      <c r="BE853" s="242">
        <f>IFERROR(_xll.qlIndexFixing($BF$1,BA853,TRUE,_xll.ohTrigger(Trigger,Trigger12M)),#N/A)</f>
        <v>1.9967090677196101E-2</v>
      </c>
    </row>
    <row r="854" spans="52:57" ht="11.25" customHeight="1" x14ac:dyDescent="0.25">
      <c r="AZ854" s="99" t="s">
        <v>83</v>
      </c>
      <c r="BA854" s="98">
        <f>_xll.qlInterestRateIndexFixingDate(Currency&amp;"ibor"&amp;Tenor,BB854,Trigger)</f>
        <v>45369</v>
      </c>
      <c r="BB854" s="98">
        <f>_xll.qlCalendarAdvance(Calendar,BB853,AZ854,"f",,Trigger)</f>
        <v>45371</v>
      </c>
      <c r="BC854" s="98">
        <f>_xll.qlInterestRateIndexMaturity(Currency&amp;"ibor"&amp;Tenor,BB854,Trigger)</f>
        <v>45736</v>
      </c>
      <c r="BD854" s="242" t="e">
        <f>_xll.qlIndexFixing($AD$5,BA854,TRUE,_xll.ohTrigger(Trigger,Trigger12M))</f>
        <v>#NUM!</v>
      </c>
      <c r="BE854" s="242">
        <f>IFERROR(_xll.qlIndexFixing($BF$1,BA854,TRUE,_xll.ohTrigger(Trigger,Trigger12M)),#N/A)</f>
        <v>1.998089119049919E-2</v>
      </c>
    </row>
    <row r="855" spans="52:57" ht="11.25" customHeight="1" x14ac:dyDescent="0.25">
      <c r="AZ855" s="99" t="s">
        <v>83</v>
      </c>
      <c r="BA855" s="98">
        <f>_xll.qlInterestRateIndexFixingDate(Currency&amp;"ibor"&amp;Tenor,BB855,Trigger)</f>
        <v>45376</v>
      </c>
      <c r="BB855" s="98">
        <f>_xll.qlCalendarAdvance(Calendar,BB854,AZ855,"f",,Trigger)</f>
        <v>45378</v>
      </c>
      <c r="BC855" s="98">
        <f>_xll.qlInterestRateIndexMaturity(Currency&amp;"ibor"&amp;Tenor,BB855,Trigger)</f>
        <v>45743</v>
      </c>
      <c r="BD855" s="242" t="e">
        <f>_xll.qlIndexFixing($AD$5,BA855,TRUE,_xll.ohTrigger(Trigger,Trigger12M))</f>
        <v>#NUM!</v>
      </c>
      <c r="BE855" s="242">
        <f>IFERROR(_xll.qlIndexFixing($BF$1,BA855,TRUE,_xll.ohTrigger(Trigger,Trigger12M)),#N/A)</f>
        <v>1.99945551793069E-2</v>
      </c>
    </row>
    <row r="856" spans="52:57" ht="11.25" customHeight="1" x14ac:dyDescent="0.25">
      <c r="AZ856" s="99" t="s">
        <v>83</v>
      </c>
      <c r="BA856" s="98">
        <f>_xll.qlInterestRateIndexFixingDate(Currency&amp;"ibor"&amp;Tenor,BB856,Trigger)</f>
        <v>45379</v>
      </c>
      <c r="BB856" s="98">
        <f>_xll.qlCalendarAdvance(Calendar,BB855,AZ856,"f",,Trigger)</f>
        <v>45385</v>
      </c>
      <c r="BC856" s="98">
        <f>_xll.qlInterestRateIndexMaturity(Currency&amp;"ibor"&amp;Tenor,BB856,Trigger)</f>
        <v>45750</v>
      </c>
      <c r="BD856" s="242" t="e">
        <f>_xll.qlIndexFixing($AD$5,BA856,TRUE,_xll.ohTrigger(Trigger,Trigger12M))</f>
        <v>#NUM!</v>
      </c>
      <c r="BE856" s="242">
        <f>IFERROR(_xll.qlIndexFixing($BF$1,BA856,TRUE,_xll.ohTrigger(Trigger,Trigger12M)),#N/A)</f>
        <v>2.0008089635295288E-2</v>
      </c>
    </row>
    <row r="857" spans="52:57" ht="11.25" customHeight="1" x14ac:dyDescent="0.25">
      <c r="AZ857" s="99" t="s">
        <v>83</v>
      </c>
      <c r="BA857" s="98">
        <f>_xll.qlInterestRateIndexFixingDate(Currency&amp;"ibor"&amp;Tenor,BB857,Trigger)</f>
        <v>45390</v>
      </c>
      <c r="BB857" s="98">
        <f>_xll.qlCalendarAdvance(Calendar,BB856,AZ857,"f",,Trigger)</f>
        <v>45392</v>
      </c>
      <c r="BC857" s="98">
        <f>_xll.qlInterestRateIndexMaturity(Currency&amp;"ibor"&amp;Tenor,BB857,Trigger)</f>
        <v>45757</v>
      </c>
      <c r="BD857" s="242" t="e">
        <f>_xll.qlIndexFixing($AD$5,BA857,TRUE,_xll.ohTrigger(Trigger,Trigger12M))</f>
        <v>#NUM!</v>
      </c>
      <c r="BE857" s="242">
        <f>IFERROR(_xll.qlIndexFixing($BF$1,BA857,TRUE,_xll.ohTrigger(Trigger,Trigger12M)),#N/A)</f>
        <v>2.0021501607770373E-2</v>
      </c>
    </row>
    <row r="858" spans="52:57" ht="11.25" customHeight="1" x14ac:dyDescent="0.25">
      <c r="AZ858" s="99" t="s">
        <v>83</v>
      </c>
      <c r="BA858" s="98">
        <f>_xll.qlInterestRateIndexFixingDate(Currency&amp;"ibor"&amp;Tenor,BB858,Trigger)</f>
        <v>45397</v>
      </c>
      <c r="BB858" s="98">
        <f>_xll.qlCalendarAdvance(Calendar,BB857,AZ858,"f",,Trigger)</f>
        <v>45399</v>
      </c>
      <c r="BC858" s="98">
        <f>_xll.qlInterestRateIndexMaturity(Currency&amp;"ibor"&amp;Tenor,BB858,Trigger)</f>
        <v>45764</v>
      </c>
      <c r="BD858" s="242" t="e">
        <f>_xll.qlIndexFixing($AD$5,BA858,TRUE,_xll.ohTrigger(Trigger,Trigger12M))</f>
        <v>#NUM!</v>
      </c>
      <c r="BE858" s="242">
        <f>IFERROR(_xll.qlIndexFixing($BF$1,BA858,TRUE,_xll.ohTrigger(Trigger,Trigger12M)),#N/A)</f>
        <v>2.0034798203664841E-2</v>
      </c>
    </row>
    <row r="859" spans="52:57" ht="11.25" customHeight="1" x14ac:dyDescent="0.25">
      <c r="AZ859" s="99" t="s">
        <v>83</v>
      </c>
      <c r="BA859" s="98">
        <f>_xll.qlInterestRateIndexFixingDate(Currency&amp;"ibor"&amp;Tenor,BB859,Trigger)</f>
        <v>45404</v>
      </c>
      <c r="BB859" s="98">
        <f>_xll.qlCalendarAdvance(Calendar,BB858,AZ859,"f",,Trigger)</f>
        <v>45406</v>
      </c>
      <c r="BC859" s="98">
        <f>_xll.qlInterestRateIndexMaturity(Currency&amp;"ibor"&amp;Tenor,BB859,Trigger)</f>
        <v>45771</v>
      </c>
      <c r="BD859" s="242" t="e">
        <f>_xll.qlIndexFixing($AD$5,BA859,TRUE,_xll.ohTrigger(Trigger,Trigger12M))</f>
        <v>#NUM!</v>
      </c>
      <c r="BE859" s="242">
        <f>IFERROR(_xll.qlIndexFixing($BF$1,BA859,TRUE,_xll.ohTrigger(Trigger,Trigger12M)),#N/A)</f>
        <v>2.0047986587532571E-2</v>
      </c>
    </row>
    <row r="860" spans="52:57" ht="11.25" customHeight="1" x14ac:dyDescent="0.25">
      <c r="AZ860" s="99" t="s">
        <v>83</v>
      </c>
      <c r="BA860" s="98">
        <f>_xll.qlInterestRateIndexFixingDate(Currency&amp;"ibor"&amp;Tenor,BB860,Trigger)</f>
        <v>45411</v>
      </c>
      <c r="BB860" s="98">
        <f>_xll.qlCalendarAdvance(Calendar,BB859,AZ860,"f",,Trigger)</f>
        <v>45414</v>
      </c>
      <c r="BC860" s="98">
        <f>_xll.qlInterestRateIndexMaturity(Currency&amp;"ibor"&amp;Tenor,BB860,Trigger)</f>
        <v>45779</v>
      </c>
      <c r="BD860" s="242" t="e">
        <f>_xll.qlIndexFixing($AD$5,BA860,TRUE,_xll.ohTrigger(Trigger,Trigger12M))</f>
        <v>#NUM!</v>
      </c>
      <c r="BE860" s="242">
        <f>IFERROR(_xll.qlIndexFixing($BF$1,BA860,TRUE,_xll.ohTrigger(Trigger,Trigger12M)),#N/A)</f>
        <v>2.006293578894796E-2</v>
      </c>
    </row>
    <row r="861" spans="52:57" ht="11.25" customHeight="1" x14ac:dyDescent="0.25">
      <c r="AZ861" s="99" t="s">
        <v>83</v>
      </c>
      <c r="BA861" s="98">
        <f>_xll.qlInterestRateIndexFixingDate(Currency&amp;"ibor"&amp;Tenor,BB861,Trigger)</f>
        <v>45419</v>
      </c>
      <c r="BB861" s="98">
        <f>_xll.qlCalendarAdvance(Calendar,BB860,AZ861,"f",,Trigger)</f>
        <v>45421</v>
      </c>
      <c r="BC861" s="98">
        <f>_xll.qlInterestRateIndexMaturity(Currency&amp;"ibor"&amp;Tenor,BB861,Trigger)</f>
        <v>45786</v>
      </c>
      <c r="BD861" s="242" t="e">
        <f>_xll.qlIndexFixing($AD$5,BA861,TRUE,_xll.ohTrigger(Trigger,Trigger12M))</f>
        <v>#NUM!</v>
      </c>
      <c r="BE861" s="242">
        <f>IFERROR(_xll.qlIndexFixing($BF$1,BA861,TRUE,_xll.ohTrigger(Trigger,Trigger12M)),#N/A)</f>
        <v>2.0075916683363004E-2</v>
      </c>
    </row>
    <row r="862" spans="52:57" ht="11.25" customHeight="1" x14ac:dyDescent="0.25">
      <c r="AZ862" s="99" t="s">
        <v>83</v>
      </c>
      <c r="BA862" s="98">
        <f>_xll.qlInterestRateIndexFixingDate(Currency&amp;"ibor"&amp;Tenor,BB862,Trigger)</f>
        <v>45426</v>
      </c>
      <c r="BB862" s="98">
        <f>_xll.qlCalendarAdvance(Calendar,BB861,AZ862,"f",,Trigger)</f>
        <v>45428</v>
      </c>
      <c r="BC862" s="98">
        <f>_xll.qlInterestRateIndexMaturity(Currency&amp;"ibor"&amp;Tenor,BB862,Trigger)</f>
        <v>45793</v>
      </c>
      <c r="BD862" s="242" t="e">
        <f>_xll.qlIndexFixing($AD$5,BA862,TRUE,_xll.ohTrigger(Trigger,Trigger12M))</f>
        <v>#NUM!</v>
      </c>
      <c r="BE862" s="242">
        <f>IFERROR(_xll.qlIndexFixing($BF$1,BA862,TRUE,_xll.ohTrigger(Trigger,Trigger12M)),#N/A)</f>
        <v>2.0088812258002912E-2</v>
      </c>
    </row>
    <row r="863" spans="52:57" ht="11.25" customHeight="1" x14ac:dyDescent="0.25">
      <c r="AZ863" s="99" t="s">
        <v>83</v>
      </c>
      <c r="BA863" s="98">
        <f>_xll.qlInterestRateIndexFixingDate(Currency&amp;"ibor"&amp;Tenor,BB863,Trigger)</f>
        <v>45433</v>
      </c>
      <c r="BB863" s="98">
        <f>_xll.qlCalendarAdvance(Calendar,BB862,AZ863,"f",,Trigger)</f>
        <v>45435</v>
      </c>
      <c r="BC863" s="98">
        <f>_xll.qlInterestRateIndexMaturity(Currency&amp;"ibor"&amp;Tenor,BB863,Trigger)</f>
        <v>45800</v>
      </c>
      <c r="BD863" s="242" t="e">
        <f>_xll.qlIndexFixing($AD$5,BA863,TRUE,_xll.ohTrigger(Trigger,Trigger12M))</f>
        <v>#NUM!</v>
      </c>
      <c r="BE863" s="242">
        <f>IFERROR(_xll.qlIndexFixing($BF$1,BA863,TRUE,_xll.ohTrigger(Trigger,Trigger12M)),#N/A)</f>
        <v>2.0101629916099026E-2</v>
      </c>
    </row>
    <row r="864" spans="52:57" ht="11.25" customHeight="1" x14ac:dyDescent="0.25">
      <c r="AZ864" s="99" t="s">
        <v>83</v>
      </c>
      <c r="BA864" s="98">
        <f>_xll.qlInterestRateIndexFixingDate(Currency&amp;"ibor"&amp;Tenor,BB864,Trigger)</f>
        <v>45440</v>
      </c>
      <c r="BB864" s="98">
        <f>_xll.qlCalendarAdvance(Calendar,BB863,AZ864,"f",,Trigger)</f>
        <v>45442</v>
      </c>
      <c r="BC864" s="98">
        <f>_xll.qlInterestRateIndexMaturity(Currency&amp;"ibor"&amp;Tenor,BB864,Trigger)</f>
        <v>45807</v>
      </c>
      <c r="BD864" s="242" t="e">
        <f>_xll.qlIndexFixing($AD$5,BA864,TRUE,_xll.ohTrigger(Trigger,Trigger12M))</f>
        <v>#NUM!</v>
      </c>
      <c r="BE864" s="242">
        <f>IFERROR(_xll.qlIndexFixing($BF$1,BA864,TRUE,_xll.ohTrigger(Trigger,Trigger12M)),#N/A)</f>
        <v>2.0114377118487462E-2</v>
      </c>
    </row>
    <row r="865" spans="52:57" ht="11.25" customHeight="1" x14ac:dyDescent="0.25">
      <c r="AZ865" s="99" t="s">
        <v>83</v>
      </c>
      <c r="BA865" s="98">
        <f>_xll.qlInterestRateIndexFixingDate(Currency&amp;"ibor"&amp;Tenor,BB865,Trigger)</f>
        <v>45447</v>
      </c>
      <c r="BB865" s="98">
        <f>_xll.qlCalendarAdvance(Calendar,BB864,AZ865,"f",,Trigger)</f>
        <v>45449</v>
      </c>
      <c r="BC865" s="98">
        <f>_xll.qlInterestRateIndexMaturity(Currency&amp;"ibor"&amp;Tenor,BB865,Trigger)</f>
        <v>45814</v>
      </c>
      <c r="BD865" s="242" t="e">
        <f>_xll.qlIndexFixing($AD$5,BA865,TRUE,_xll.ohTrigger(Trigger,Trigger12M))</f>
        <v>#NUM!</v>
      </c>
      <c r="BE865" s="242">
        <f>IFERROR(_xll.qlIndexFixing($BF$1,BA865,TRUE,_xll.ohTrigger(Trigger,Trigger12M)),#N/A)</f>
        <v>2.0127061383606034E-2</v>
      </c>
    </row>
    <row r="866" spans="52:57" ht="11.25" customHeight="1" x14ac:dyDescent="0.25">
      <c r="AZ866" s="99" t="s">
        <v>83</v>
      </c>
      <c r="BA866" s="98">
        <f>_xll.qlInterestRateIndexFixingDate(Currency&amp;"ibor"&amp;Tenor,BB866,Trigger)</f>
        <v>45454</v>
      </c>
      <c r="BB866" s="98">
        <f>_xll.qlCalendarAdvance(Calendar,BB865,AZ866,"f",,Trigger)</f>
        <v>45456</v>
      </c>
      <c r="BC866" s="98">
        <f>_xll.qlInterestRateIndexMaturity(Currency&amp;"ibor"&amp;Tenor,BB866,Trigger)</f>
        <v>45821</v>
      </c>
      <c r="BD866" s="242" t="e">
        <f>_xll.qlIndexFixing($AD$5,BA866,TRUE,_xll.ohTrigger(Trigger,Trigger12M))</f>
        <v>#NUM!</v>
      </c>
      <c r="BE866" s="242">
        <f>IFERROR(_xll.qlIndexFixing($BF$1,BA866,TRUE,_xll.ohTrigger(Trigger,Trigger12M)),#N/A)</f>
        <v>2.013969028749427E-2</v>
      </c>
    </row>
    <row r="867" spans="52:57" ht="11.25" customHeight="1" x14ac:dyDescent="0.25">
      <c r="AZ867" s="99" t="s">
        <v>83</v>
      </c>
      <c r="BA867" s="98">
        <f>_xll.qlInterestRateIndexFixingDate(Currency&amp;"ibor"&amp;Tenor,BB867,Trigger)</f>
        <v>45461</v>
      </c>
      <c r="BB867" s="98">
        <f>_xll.qlCalendarAdvance(Calendar,BB866,AZ867,"f",,Trigger)</f>
        <v>45463</v>
      </c>
      <c r="BC867" s="98">
        <f>_xll.qlInterestRateIndexMaturity(Currency&amp;"ibor"&amp;Tenor,BB867,Trigger)</f>
        <v>45828</v>
      </c>
      <c r="BD867" s="242" t="e">
        <f>_xll.qlIndexFixing($AD$5,BA867,TRUE,_xll.ohTrigger(Trigger,Trigger12M))</f>
        <v>#NUM!</v>
      </c>
      <c r="BE867" s="242">
        <f>IFERROR(_xll.qlIndexFixing($BF$1,BA867,TRUE,_xll.ohTrigger(Trigger,Trigger12M)),#N/A)</f>
        <v>2.0152271463792296E-2</v>
      </c>
    </row>
    <row r="868" spans="52:57" ht="11.25" customHeight="1" x14ac:dyDescent="0.25">
      <c r="AZ868" s="99" t="s">
        <v>83</v>
      </c>
      <c r="BA868" s="98">
        <f>_xll.qlInterestRateIndexFixingDate(Currency&amp;"ibor"&amp;Tenor,BB868,Trigger)</f>
        <v>45468</v>
      </c>
      <c r="BB868" s="98">
        <f>_xll.qlCalendarAdvance(Calendar,BB867,AZ868,"f",,Trigger)</f>
        <v>45470</v>
      </c>
      <c r="BC868" s="98">
        <f>_xll.qlInterestRateIndexMaturity(Currency&amp;"ibor"&amp;Tenor,BB868,Trigger)</f>
        <v>45835</v>
      </c>
      <c r="BD868" s="242" t="e">
        <f>_xll.qlIndexFixing($AD$5,BA868,TRUE,_xll.ohTrigger(Trigger,Trigger12M))</f>
        <v>#NUM!</v>
      </c>
      <c r="BE868" s="242">
        <f>IFERROR(_xll.qlIndexFixing($BF$1,BA868,TRUE,_xll.ohTrigger(Trigger,Trigger12M)),#N/A)</f>
        <v>2.0164812603740635E-2</v>
      </c>
    </row>
    <row r="869" spans="52:57" ht="11.25" customHeight="1" x14ac:dyDescent="0.25">
      <c r="AZ869" s="99" t="s">
        <v>83</v>
      </c>
      <c r="BA869" s="98">
        <f>_xll.qlInterestRateIndexFixingDate(Currency&amp;"ibor"&amp;Tenor,BB869,Trigger)</f>
        <v>45475</v>
      </c>
      <c r="BB869" s="98">
        <f>_xll.qlCalendarAdvance(Calendar,BB868,AZ869,"f",,Trigger)</f>
        <v>45477</v>
      </c>
      <c r="BC869" s="98">
        <f>_xll.qlInterestRateIndexMaturity(Currency&amp;"ibor"&amp;Tenor,BB869,Trigger)</f>
        <v>45842</v>
      </c>
      <c r="BD869" s="242" t="e">
        <f>_xll.qlIndexFixing($AD$5,BA869,TRUE,_xll.ohTrigger(Trigger,Trigger12M))</f>
        <v>#NUM!</v>
      </c>
      <c r="BE869" s="242">
        <f>IFERROR(_xll.qlIndexFixing($BF$1,BA869,TRUE,_xll.ohTrigger(Trigger,Trigger12M)),#N/A)</f>
        <v>2.0177321456179537E-2</v>
      </c>
    </row>
    <row r="870" spans="52:57" ht="11.25" customHeight="1" x14ac:dyDescent="0.25">
      <c r="AZ870" s="99" t="s">
        <v>83</v>
      </c>
      <c r="BA870" s="98">
        <f>_xll.qlInterestRateIndexFixingDate(Currency&amp;"ibor"&amp;Tenor,BB870,Trigger)</f>
        <v>45482</v>
      </c>
      <c r="BB870" s="98">
        <f>_xll.qlCalendarAdvance(Calendar,BB869,AZ870,"f",,Trigger)</f>
        <v>45484</v>
      </c>
      <c r="BC870" s="98">
        <f>_xll.qlInterestRateIndexMaturity(Currency&amp;"ibor"&amp;Tenor,BB870,Trigger)</f>
        <v>45849</v>
      </c>
      <c r="BD870" s="242" t="e">
        <f>_xll.qlIndexFixing($AD$5,BA870,TRUE,_xll.ohTrigger(Trigger,Trigger12M))</f>
        <v>#NUM!</v>
      </c>
      <c r="BE870" s="242">
        <f>IFERROR(_xll.qlIndexFixing($BF$1,BA870,TRUE,_xll.ohTrigger(Trigger,Trigger12M)),#N/A)</f>
        <v>2.0189805827550748E-2</v>
      </c>
    </row>
    <row r="871" spans="52:57" ht="11.25" customHeight="1" x14ac:dyDescent="0.25">
      <c r="AZ871" s="99" t="s">
        <v>83</v>
      </c>
      <c r="BA871" s="98">
        <f>_xll.qlInterestRateIndexFixingDate(Currency&amp;"ibor"&amp;Tenor,BB871,Trigger)</f>
        <v>45489</v>
      </c>
      <c r="BB871" s="98">
        <f>_xll.qlCalendarAdvance(Calendar,BB870,AZ871,"f",,Trigger)</f>
        <v>45491</v>
      </c>
      <c r="BC871" s="98">
        <f>_xll.qlInterestRateIndexMaturity(Currency&amp;"ibor"&amp;Tenor,BB871,Trigger)</f>
        <v>45856</v>
      </c>
      <c r="BD871" s="242" t="e">
        <f>_xll.qlIndexFixing($AD$5,BA871,TRUE,_xll.ohTrigger(Trigger,Trigger12M))</f>
        <v>#NUM!</v>
      </c>
      <c r="BE871" s="242">
        <f>IFERROR(_xll.qlIndexFixing($BF$1,BA871,TRUE,_xll.ohTrigger(Trigger,Trigger12M)),#N/A)</f>
        <v>2.0202273581898588E-2</v>
      </c>
    </row>
    <row r="872" spans="52:57" ht="11.25" customHeight="1" x14ac:dyDescent="0.25">
      <c r="AZ872" s="99" t="s">
        <v>83</v>
      </c>
      <c r="BA872" s="98">
        <f>_xll.qlInterestRateIndexFixingDate(Currency&amp;"ibor"&amp;Tenor,BB872,Trigger)</f>
        <v>45496</v>
      </c>
      <c r="BB872" s="98">
        <f>_xll.qlCalendarAdvance(Calendar,BB871,AZ872,"f",,Trigger)</f>
        <v>45498</v>
      </c>
      <c r="BC872" s="98">
        <f>_xll.qlInterestRateIndexMaturity(Currency&amp;"ibor"&amp;Tenor,BB872,Trigger)</f>
        <v>45863</v>
      </c>
      <c r="BD872" s="242" t="e">
        <f>_xll.qlIndexFixing($AD$5,BA872,TRUE,_xll.ohTrigger(Trigger,Trigger12M))</f>
        <v>#NUM!</v>
      </c>
      <c r="BE872" s="242">
        <f>IFERROR(_xll.qlIndexFixing($BF$1,BA872,TRUE,_xll.ohTrigger(Trigger,Trigger12M)),#N/A)</f>
        <v>2.0214732640871265E-2</v>
      </c>
    </row>
    <row r="873" spans="52:57" ht="11.25" customHeight="1" x14ac:dyDescent="0.25">
      <c r="AZ873" s="99" t="s">
        <v>83</v>
      </c>
      <c r="BA873" s="98">
        <f>_xll.qlInterestRateIndexFixingDate(Currency&amp;"ibor"&amp;Tenor,BB873,Trigger)</f>
        <v>45503</v>
      </c>
      <c r="BB873" s="98">
        <f>_xll.qlCalendarAdvance(Calendar,BB872,AZ873,"f",,Trigger)</f>
        <v>45505</v>
      </c>
      <c r="BC873" s="98">
        <f>_xll.qlInterestRateIndexMaturity(Currency&amp;"ibor"&amp;Tenor,BB873,Trigger)</f>
        <v>45870</v>
      </c>
      <c r="BD873" s="242" t="e">
        <f>_xll.qlIndexFixing($AD$5,BA873,TRUE,_xll.ohTrigger(Trigger,Trigger12M))</f>
        <v>#NUM!</v>
      </c>
      <c r="BE873" s="242">
        <f>IFERROR(_xll.qlIndexFixing($BF$1,BA873,TRUE,_xll.ohTrigger(Trigger,Trigger12M)),#N/A)</f>
        <v>2.0227190983725052E-2</v>
      </c>
    </row>
    <row r="874" spans="52:57" ht="11.25" customHeight="1" x14ac:dyDescent="0.25">
      <c r="AZ874" s="99" t="s">
        <v>83</v>
      </c>
      <c r="BA874" s="98">
        <f>_xll.qlInterestRateIndexFixingDate(Currency&amp;"ibor"&amp;Tenor,BB874,Trigger)</f>
        <v>45510</v>
      </c>
      <c r="BB874" s="98">
        <f>_xll.qlCalendarAdvance(Calendar,BB873,AZ874,"f",,Trigger)</f>
        <v>45512</v>
      </c>
      <c r="BC874" s="98">
        <f>_xll.qlInterestRateIndexMaturity(Currency&amp;"ibor"&amp;Tenor,BB874,Trigger)</f>
        <v>45877</v>
      </c>
      <c r="BD874" s="242" t="e">
        <f>_xll.qlIndexFixing($AD$5,BA874,TRUE,_xll.ohTrigger(Trigger,Trigger12M))</f>
        <v>#NUM!</v>
      </c>
      <c r="BE874" s="242">
        <f>IFERROR(_xll.qlIndexFixing($BF$1,BA874,TRUE,_xll.ohTrigger(Trigger,Trigger12M)),#N/A)</f>
        <v>2.0239656647324931E-2</v>
      </c>
    </row>
    <row r="875" spans="52:57" ht="11.25" customHeight="1" x14ac:dyDescent="0.25">
      <c r="AZ875" s="99" t="s">
        <v>83</v>
      </c>
      <c r="BA875" s="98">
        <f>_xll.qlInterestRateIndexFixingDate(Currency&amp;"ibor"&amp;Tenor,BB875,Trigger)</f>
        <v>45517</v>
      </c>
      <c r="BB875" s="98">
        <f>_xll.qlCalendarAdvance(Calendar,BB874,AZ875,"f",,Trigger)</f>
        <v>45519</v>
      </c>
      <c r="BC875" s="98">
        <f>_xll.qlInterestRateIndexMaturity(Currency&amp;"ibor"&amp;Tenor,BB875,Trigger)</f>
        <v>45884</v>
      </c>
      <c r="BD875" s="242" t="e">
        <f>_xll.qlIndexFixing($AD$5,BA875,TRUE,_xll.ohTrigger(Trigger,Trigger12M))</f>
        <v>#NUM!</v>
      </c>
      <c r="BE875" s="242">
        <f>IFERROR(_xll.qlIndexFixing($BF$1,BA875,TRUE,_xll.ohTrigger(Trigger,Trigger12M)),#N/A)</f>
        <v>2.0252137726151167E-2</v>
      </c>
    </row>
    <row r="876" spans="52:57" ht="11.25" customHeight="1" x14ac:dyDescent="0.25">
      <c r="AZ876" s="99" t="s">
        <v>83</v>
      </c>
      <c r="BA876" s="98">
        <f>_xll.qlInterestRateIndexFixingDate(Currency&amp;"ibor"&amp;Tenor,BB876,Trigger)</f>
        <v>45524</v>
      </c>
      <c r="BB876" s="98">
        <f>_xll.qlCalendarAdvance(Calendar,BB875,AZ876,"f",,Trigger)</f>
        <v>45526</v>
      </c>
      <c r="BC876" s="98">
        <f>_xll.qlInterestRateIndexMaturity(Currency&amp;"ibor"&amp;Tenor,BB876,Trigger)</f>
        <v>45891</v>
      </c>
      <c r="BD876" s="242" t="e">
        <f>_xll.qlIndexFixing($AD$5,BA876,TRUE,_xll.ohTrigger(Trigger,Trigger12M))</f>
        <v>#NUM!</v>
      </c>
      <c r="BE876" s="242">
        <f>IFERROR(_xll.qlIndexFixing($BF$1,BA876,TRUE,_xll.ohTrigger(Trigger,Trigger12M)),#N/A)</f>
        <v>2.0264642372301932E-2</v>
      </c>
    </row>
    <row r="877" spans="52:57" ht="11.25" customHeight="1" x14ac:dyDescent="0.25">
      <c r="AZ877" s="99" t="s">
        <v>83</v>
      </c>
      <c r="BA877" s="98">
        <f>_xll.qlInterestRateIndexFixingDate(Currency&amp;"ibor"&amp;Tenor,BB877,Trigger)</f>
        <v>45531</v>
      </c>
      <c r="BB877" s="98">
        <f>_xll.qlCalendarAdvance(Calendar,BB876,AZ877,"f",,Trigger)</f>
        <v>45533</v>
      </c>
      <c r="BC877" s="98">
        <f>_xll.qlInterestRateIndexMaturity(Currency&amp;"ibor"&amp;Tenor,BB877,Trigger)</f>
        <v>45898</v>
      </c>
      <c r="BD877" s="242" t="e">
        <f>_xll.qlIndexFixing($AD$5,BA877,TRUE,_xll.ohTrigger(Trigger,Trigger12M))</f>
        <v>#NUM!</v>
      </c>
      <c r="BE877" s="242">
        <f>IFERROR(_xll.qlIndexFixing($BF$1,BA877,TRUE,_xll.ohTrigger(Trigger,Trigger12M)),#N/A)</f>
        <v>2.0277178790258487E-2</v>
      </c>
    </row>
    <row r="878" spans="52:57" ht="11.25" customHeight="1" x14ac:dyDescent="0.25">
      <c r="AZ878" s="99" t="s">
        <v>83</v>
      </c>
      <c r="BA878" s="98">
        <f>_xll.qlInterestRateIndexFixingDate(Currency&amp;"ibor"&amp;Tenor,BB878,Trigger)</f>
        <v>45538</v>
      </c>
      <c r="BB878" s="98">
        <f>_xll.qlCalendarAdvance(Calendar,BB877,AZ878,"f",,Trigger)</f>
        <v>45540</v>
      </c>
      <c r="BC878" s="98">
        <f>_xll.qlInterestRateIndexMaturity(Currency&amp;"ibor"&amp;Tenor,BB878,Trigger)</f>
        <v>45905</v>
      </c>
      <c r="BD878" s="242" t="e">
        <f>_xll.qlIndexFixing($AD$5,BA878,TRUE,_xll.ohTrigger(Trigger,Trigger12M))</f>
        <v>#NUM!</v>
      </c>
      <c r="BE878" s="242">
        <f>IFERROR(_xll.qlIndexFixing($BF$1,BA878,TRUE,_xll.ohTrigger(Trigger,Trigger12M)),#N/A)</f>
        <v>2.0289752574533956E-2</v>
      </c>
    </row>
    <row r="879" spans="52:57" ht="11.25" customHeight="1" x14ac:dyDescent="0.25">
      <c r="AZ879" s="99" t="s">
        <v>83</v>
      </c>
      <c r="BA879" s="98">
        <f>_xll.qlInterestRateIndexFixingDate(Currency&amp;"ibor"&amp;Tenor,BB879,Trigger)</f>
        <v>45545</v>
      </c>
      <c r="BB879" s="98">
        <f>_xll.qlCalendarAdvance(Calendar,BB878,AZ879,"f",,Trigger)</f>
        <v>45547</v>
      </c>
      <c r="BC879" s="98">
        <f>_xll.qlInterestRateIndexMaturity(Currency&amp;"ibor"&amp;Tenor,BB879,Trigger)</f>
        <v>45912</v>
      </c>
      <c r="BD879" s="242" t="e">
        <f>_xll.qlIndexFixing($AD$5,BA879,TRUE,_xll.ohTrigger(Trigger,Trigger12M))</f>
        <v>#NUM!</v>
      </c>
      <c r="BE879" s="242">
        <f>IFERROR(_xll.qlIndexFixing($BF$1,BA879,TRUE,_xll.ohTrigger(Trigger,Trigger12M)),#N/A)</f>
        <v>2.0302362341190337E-2</v>
      </c>
    </row>
    <row r="880" spans="52:57" ht="11.25" customHeight="1" x14ac:dyDescent="0.25">
      <c r="AZ880" s="99" t="s">
        <v>83</v>
      </c>
      <c r="BA880" s="98">
        <f>_xll.qlInterestRateIndexFixingDate(Currency&amp;"ibor"&amp;Tenor,BB880,Trigger)</f>
        <v>45552</v>
      </c>
      <c r="BB880" s="98">
        <f>_xll.qlCalendarAdvance(Calendar,BB879,AZ880,"f",,Trigger)</f>
        <v>45554</v>
      </c>
      <c r="BC880" s="98">
        <f>_xll.qlInterestRateIndexMaturity(Currency&amp;"ibor"&amp;Tenor,BB880,Trigger)</f>
        <v>45919</v>
      </c>
      <c r="BD880" s="242" t="e">
        <f>_xll.qlIndexFixing($AD$5,BA880,TRUE,_xll.ohTrigger(Trigger,Trigger12M))</f>
        <v>#NUM!</v>
      </c>
      <c r="BE880" s="242">
        <f>IFERROR(_xll.qlIndexFixing($BF$1,BA880,TRUE,_xll.ohTrigger(Trigger,Trigger12M)),#N/A)</f>
        <v>2.0315005545456878E-2</v>
      </c>
    </row>
    <row r="881" spans="52:57" ht="11.25" customHeight="1" x14ac:dyDescent="0.25">
      <c r="AZ881" s="99" t="s">
        <v>83</v>
      </c>
      <c r="BA881" s="98">
        <f>_xll.qlInterestRateIndexFixingDate(Currency&amp;"ibor"&amp;Tenor,BB881,Trigger)</f>
        <v>45559</v>
      </c>
      <c r="BB881" s="98">
        <f>_xll.qlCalendarAdvance(Calendar,BB880,AZ881,"f",,Trigger)</f>
        <v>45561</v>
      </c>
      <c r="BC881" s="98">
        <f>_xll.qlInterestRateIndexMaturity(Currency&amp;"ibor"&amp;Tenor,BB881,Trigger)</f>
        <v>45926</v>
      </c>
      <c r="BD881" s="242" t="e">
        <f>_xll.qlIndexFixing($AD$5,BA881,TRUE,_xll.ohTrigger(Trigger,Trigger12M))</f>
        <v>#NUM!</v>
      </c>
      <c r="BE881" s="242">
        <f>IFERROR(_xll.qlIndexFixing($BF$1,BA881,TRUE,_xll.ohTrigger(Trigger,Trigger12M)),#N/A)</f>
        <v>2.0327679611299727E-2</v>
      </c>
    </row>
    <row r="882" spans="52:57" ht="11.25" customHeight="1" x14ac:dyDescent="0.25">
      <c r="AZ882" s="99" t="s">
        <v>83</v>
      </c>
      <c r="BA882" s="98">
        <f>_xll.qlInterestRateIndexFixingDate(Currency&amp;"ibor"&amp;Tenor,BB882,Trigger)</f>
        <v>45566</v>
      </c>
      <c r="BB882" s="98">
        <f>_xll.qlCalendarAdvance(Calendar,BB881,AZ882,"f",,Trigger)</f>
        <v>45568</v>
      </c>
      <c r="BC882" s="98">
        <f>_xll.qlInterestRateIndexMaturity(Currency&amp;"ibor"&amp;Tenor,BB882,Trigger)</f>
        <v>45933</v>
      </c>
      <c r="BD882" s="242" t="e">
        <f>_xll.qlIndexFixing($AD$5,BA882,TRUE,_xll.ohTrigger(Trigger,Trigger12M))</f>
        <v>#NUM!</v>
      </c>
      <c r="BE882" s="242">
        <f>IFERROR(_xll.qlIndexFixing($BF$1,BA882,TRUE,_xll.ohTrigger(Trigger,Trigger12M)),#N/A)</f>
        <v>2.0340381931416456E-2</v>
      </c>
    </row>
    <row r="883" spans="52:57" ht="11.25" customHeight="1" x14ac:dyDescent="0.25">
      <c r="AZ883" s="99" t="s">
        <v>83</v>
      </c>
      <c r="BA883" s="98">
        <f>_xll.qlInterestRateIndexFixingDate(Currency&amp;"ibor"&amp;Tenor,BB883,Trigger)</f>
        <v>45573</v>
      </c>
      <c r="BB883" s="98">
        <f>_xll.qlCalendarAdvance(Calendar,BB882,AZ883,"f",,Trigger)</f>
        <v>45575</v>
      </c>
      <c r="BC883" s="98">
        <f>_xll.qlInterestRateIndexMaturity(Currency&amp;"ibor"&amp;Tenor,BB883,Trigger)</f>
        <v>45940</v>
      </c>
      <c r="BD883" s="242" t="e">
        <f>_xll.qlIndexFixing($AD$5,BA883,TRUE,_xll.ohTrigger(Trigger,Trigger12M))</f>
        <v>#NUM!</v>
      </c>
      <c r="BE883" s="242">
        <f>IFERROR(_xll.qlIndexFixing($BF$1,BA883,TRUE,_xll.ohTrigger(Trigger,Trigger12M)),#N/A)</f>
        <v>2.0353109867235618E-2</v>
      </c>
    </row>
    <row r="884" spans="52:57" ht="11.25" customHeight="1" x14ac:dyDescent="0.25">
      <c r="AZ884" s="99" t="s">
        <v>83</v>
      </c>
      <c r="BA884" s="98">
        <f>_xll.qlInterestRateIndexFixingDate(Currency&amp;"ibor"&amp;Tenor,BB884,Trigger)</f>
        <v>45580</v>
      </c>
      <c r="BB884" s="98">
        <f>_xll.qlCalendarAdvance(Calendar,BB883,AZ884,"f",,Trigger)</f>
        <v>45582</v>
      </c>
      <c r="BC884" s="98">
        <f>_xll.qlInterestRateIndexMaturity(Currency&amp;"ibor"&amp;Tenor,BB884,Trigger)</f>
        <v>45947</v>
      </c>
      <c r="BD884" s="242" t="e">
        <f>_xll.qlIndexFixing($AD$5,BA884,TRUE,_xll.ohTrigger(Trigger,Trigger12M))</f>
        <v>#NUM!</v>
      </c>
      <c r="BE884" s="242">
        <f>IFERROR(_xll.qlIndexFixing($BF$1,BA884,TRUE,_xll.ohTrigger(Trigger,Trigger12M)),#N/A)</f>
        <v>2.0365860748913476E-2</v>
      </c>
    </row>
    <row r="885" spans="52:57" ht="11.25" customHeight="1" x14ac:dyDescent="0.25">
      <c r="AZ885" s="99" t="s">
        <v>83</v>
      </c>
      <c r="BA885" s="98">
        <f>_xll.qlInterestRateIndexFixingDate(Currency&amp;"ibor"&amp;Tenor,BB885,Trigger)</f>
        <v>45587</v>
      </c>
      <c r="BB885" s="98">
        <f>_xll.qlCalendarAdvance(Calendar,BB884,AZ885,"f",,Trigger)</f>
        <v>45589</v>
      </c>
      <c r="BC885" s="98">
        <f>_xll.qlInterestRateIndexMaturity(Currency&amp;"ibor"&amp;Tenor,BB885,Trigger)</f>
        <v>45954</v>
      </c>
      <c r="BD885" s="242" t="e">
        <f>_xll.qlIndexFixing($AD$5,BA885,TRUE,_xll.ohTrigger(Trigger,Trigger12M))</f>
        <v>#NUM!</v>
      </c>
      <c r="BE885" s="242">
        <f>IFERROR(_xll.qlIndexFixing($BF$1,BA885,TRUE,_xll.ohTrigger(Trigger,Trigger12M)),#N/A)</f>
        <v>2.0378631875330698E-2</v>
      </c>
    </row>
    <row r="886" spans="52:57" ht="11.25" customHeight="1" x14ac:dyDescent="0.25">
      <c r="AZ886" s="99" t="s">
        <v>83</v>
      </c>
      <c r="BA886" s="98">
        <f>_xll.qlInterestRateIndexFixingDate(Currency&amp;"ibor"&amp;Tenor,BB886,Trigger)</f>
        <v>45594</v>
      </c>
      <c r="BB886" s="98">
        <f>_xll.qlCalendarAdvance(Calendar,BB885,AZ886,"f",,Trigger)</f>
        <v>45596</v>
      </c>
      <c r="BC886" s="98">
        <f>_xll.qlInterestRateIndexMaturity(Currency&amp;"ibor"&amp;Tenor,BB886,Trigger)</f>
        <v>45961</v>
      </c>
      <c r="BD886" s="242" t="e">
        <f>_xll.qlIndexFixing($AD$5,BA886,TRUE,_xll.ohTrigger(Trigger,Trigger12M))</f>
        <v>#NUM!</v>
      </c>
      <c r="BE886" s="242">
        <f>IFERROR(_xll.qlIndexFixing($BF$1,BA886,TRUE,_xll.ohTrigger(Trigger,Trigger12M)),#N/A)</f>
        <v>2.0391420514090836E-2</v>
      </c>
    </row>
    <row r="887" spans="52:57" ht="11.25" customHeight="1" x14ac:dyDescent="0.25">
      <c r="AZ887" s="99" t="s">
        <v>83</v>
      </c>
      <c r="BA887" s="98">
        <f>_xll.qlInterestRateIndexFixingDate(Currency&amp;"ibor"&amp;Tenor,BB887,Trigger)</f>
        <v>45601</v>
      </c>
      <c r="BB887" s="98">
        <f>_xll.qlCalendarAdvance(Calendar,BB886,AZ887,"f",,Trigger)</f>
        <v>45603</v>
      </c>
      <c r="BC887" s="98">
        <f>_xll.qlInterestRateIndexMaturity(Currency&amp;"ibor"&amp;Tenor,BB887,Trigger)</f>
        <v>45968</v>
      </c>
      <c r="BD887" s="242" t="e">
        <f>_xll.qlIndexFixing($AD$5,BA887,TRUE,_xll.ohTrigger(Trigger,Trigger12M))</f>
        <v>#NUM!</v>
      </c>
      <c r="BE887" s="242">
        <f>IFERROR(_xll.qlIndexFixing($BF$1,BA887,TRUE,_xll.ohTrigger(Trigger,Trigger12M)),#N/A)</f>
        <v>2.0404223901516607E-2</v>
      </c>
    </row>
    <row r="888" spans="52:57" ht="11.25" customHeight="1" x14ac:dyDescent="0.25">
      <c r="AZ888" s="99" t="s">
        <v>83</v>
      </c>
      <c r="BA888" s="98">
        <f>_xll.qlInterestRateIndexFixingDate(Currency&amp;"ibor"&amp;Tenor,BB888,Trigger)</f>
        <v>45608</v>
      </c>
      <c r="BB888" s="98">
        <f>_xll.qlCalendarAdvance(Calendar,BB887,AZ888,"f",,Trigger)</f>
        <v>45610</v>
      </c>
      <c r="BC888" s="98">
        <f>_xll.qlInterestRateIndexMaturity(Currency&amp;"ibor"&amp;Tenor,BB888,Trigger)</f>
        <v>45975</v>
      </c>
      <c r="BD888" s="242" t="e">
        <f>_xll.qlIndexFixing($AD$5,BA888,TRUE,_xll.ohTrigger(Trigger,Trigger12M))</f>
        <v>#NUM!</v>
      </c>
      <c r="BE888" s="242">
        <f>IFERROR(_xll.qlIndexFixing($BF$1,BA888,TRUE,_xll.ohTrigger(Trigger,Trigger12M)),#N/A)</f>
        <v>2.0417039242649225E-2</v>
      </c>
    </row>
    <row r="889" spans="52:57" ht="11.25" customHeight="1" x14ac:dyDescent="0.25">
      <c r="AZ889" s="99" t="s">
        <v>83</v>
      </c>
      <c r="BA889" s="98">
        <f>_xll.qlInterestRateIndexFixingDate(Currency&amp;"ibor"&amp;Tenor,BB889,Trigger)</f>
        <v>45615</v>
      </c>
      <c r="BB889" s="98">
        <f>_xll.qlCalendarAdvance(Calendar,BB888,AZ889,"f",,Trigger)</f>
        <v>45617</v>
      </c>
      <c r="BC889" s="98">
        <f>_xll.qlInterestRateIndexMaturity(Currency&amp;"ibor"&amp;Tenor,BB889,Trigger)</f>
        <v>45982</v>
      </c>
      <c r="BD889" s="242" t="e">
        <f>_xll.qlIndexFixing($AD$5,BA889,TRUE,_xll.ohTrigger(Trigger,Trigger12M))</f>
        <v>#NUM!</v>
      </c>
      <c r="BE889" s="242">
        <f>IFERROR(_xll.qlIndexFixing($BF$1,BA889,TRUE,_xll.ohTrigger(Trigger,Trigger12M)),#N/A)</f>
        <v>2.0429863711243806E-2</v>
      </c>
    </row>
    <row r="890" spans="52:57" ht="11.25" customHeight="1" x14ac:dyDescent="0.25">
      <c r="AZ890" s="99" t="s">
        <v>83</v>
      </c>
      <c r="BA890" s="98">
        <f>_xll.qlInterestRateIndexFixingDate(Currency&amp;"ibor"&amp;Tenor,BB890,Trigger)</f>
        <v>45622</v>
      </c>
      <c r="BB890" s="98">
        <f>_xll.qlCalendarAdvance(Calendar,BB889,AZ890,"f",,Trigger)</f>
        <v>45624</v>
      </c>
      <c r="BC890" s="98">
        <f>_xll.qlInterestRateIndexMaturity(Currency&amp;"ibor"&amp;Tenor,BB890,Trigger)</f>
        <v>45989</v>
      </c>
      <c r="BD890" s="242" t="e">
        <f>_xll.qlIndexFixing($AD$5,BA890,TRUE,_xll.ohTrigger(Trigger,Trigger12M))</f>
        <v>#NUM!</v>
      </c>
      <c r="BE890" s="242">
        <f>IFERROR(_xll.qlIndexFixing($BF$1,BA890,TRUE,_xll.ohTrigger(Trigger,Trigger12M)),#N/A)</f>
        <v>2.044269444976959E-2</v>
      </c>
    </row>
    <row r="891" spans="52:57" ht="11.25" customHeight="1" x14ac:dyDescent="0.25">
      <c r="AZ891" s="99" t="s">
        <v>83</v>
      </c>
      <c r="BA891" s="98">
        <f>_xll.qlInterestRateIndexFixingDate(Currency&amp;"ibor"&amp;Tenor,BB891,Trigger)</f>
        <v>45629</v>
      </c>
      <c r="BB891" s="98">
        <f>_xll.qlCalendarAdvance(Calendar,BB890,AZ891,"f",,Trigger)</f>
        <v>45631</v>
      </c>
      <c r="BC891" s="98">
        <f>_xll.qlInterestRateIndexMaturity(Currency&amp;"ibor"&amp;Tenor,BB891,Trigger)</f>
        <v>45996</v>
      </c>
      <c r="BD891" s="242" t="e">
        <f>_xll.qlIndexFixing($AD$5,BA891,TRUE,_xll.ohTrigger(Trigger,Trigger12M))</f>
        <v>#NUM!</v>
      </c>
      <c r="BE891" s="242">
        <f>IFERROR(_xll.qlIndexFixing($BF$1,BA891,TRUE,_xll.ohTrigger(Trigger,Trigger12M)),#N/A)</f>
        <v>2.0455528569405124E-2</v>
      </c>
    </row>
    <row r="892" spans="52:57" ht="11.25" customHeight="1" x14ac:dyDescent="0.25">
      <c r="AZ892" s="99" t="s">
        <v>83</v>
      </c>
      <c r="BA892" s="98">
        <f>_xll.qlInterestRateIndexFixingDate(Currency&amp;"ibor"&amp;Tenor,BB892,Trigger)</f>
        <v>45636</v>
      </c>
      <c r="BB892" s="98">
        <f>_xll.qlCalendarAdvance(Calendar,BB891,AZ892,"f",,Trigger)</f>
        <v>45638</v>
      </c>
      <c r="BC892" s="98">
        <f>_xll.qlInterestRateIndexMaturity(Currency&amp;"ibor"&amp;Tenor,BB892,Trigger)</f>
        <v>46003</v>
      </c>
      <c r="BD892" s="242" t="e">
        <f>_xll.qlIndexFixing($AD$5,BA892,TRUE,_xll.ohTrigger(Trigger,Trigger12M))</f>
        <v>#NUM!</v>
      </c>
      <c r="BE892" s="242">
        <f>IFERROR(_xll.qlIndexFixing($BF$1,BA892,TRUE,_xll.ohTrigger(Trigger,Trigger12M)),#N/A)</f>
        <v>2.0468363150038693E-2</v>
      </c>
    </row>
    <row r="893" spans="52:57" ht="11.25" customHeight="1" x14ac:dyDescent="0.25">
      <c r="AZ893" s="99" t="s">
        <v>83</v>
      </c>
      <c r="BA893" s="98">
        <f>_xll.qlInterestRateIndexFixingDate(Currency&amp;"ibor"&amp;Tenor,BB893,Trigger)</f>
        <v>45643</v>
      </c>
      <c r="BB893" s="98">
        <f>_xll.qlCalendarAdvance(Calendar,BB892,AZ893,"f",,Trigger)</f>
        <v>45645</v>
      </c>
      <c r="BC893" s="98">
        <f>_xll.qlInterestRateIndexMaturity(Currency&amp;"ibor"&amp;Tenor,BB893,Trigger)</f>
        <v>46010</v>
      </c>
      <c r="BD893" s="242" t="e">
        <f>_xll.qlIndexFixing($AD$5,BA893,TRUE,_xll.ohTrigger(Trigger,Trigger12M))</f>
        <v>#NUM!</v>
      </c>
      <c r="BE893" s="242">
        <f>IFERROR(_xll.qlIndexFixing($BF$1,BA893,TRUE,_xll.ohTrigger(Trigger,Trigger12M)),#N/A)</f>
        <v>2.0481195240264163E-2</v>
      </c>
    </row>
    <row r="894" spans="52:57" ht="11.25" customHeight="1" x14ac:dyDescent="0.25">
      <c r="AZ894" s="99" t="s">
        <v>83</v>
      </c>
      <c r="BA894" s="98">
        <f>_xll.qlInterestRateIndexFixingDate(Currency&amp;"ibor"&amp;Tenor,BB894,Trigger)</f>
        <v>45649</v>
      </c>
      <c r="BB894" s="98">
        <f>_xll.qlCalendarAdvance(Calendar,BB893,AZ894,"f",,Trigger)</f>
        <v>45653</v>
      </c>
      <c r="BC894" s="98">
        <f>_xll.qlInterestRateIndexMaturity(Currency&amp;"ibor"&amp;Tenor,BB894,Trigger)</f>
        <v>46020</v>
      </c>
      <c r="BD894" s="242" t="e">
        <f>_xll.qlIndexFixing($AD$5,BA894,TRUE,_xll.ohTrigger(Trigger,Trigger12M))</f>
        <v>#NUM!</v>
      </c>
      <c r="BE894" s="242">
        <f>IFERROR(_xll.qlIndexFixing($BF$1,BA894,TRUE,_xll.ohTrigger(Trigger,Trigger12M)),#N/A)</f>
        <v>2.0498854360623087E-2</v>
      </c>
    </row>
    <row r="895" spans="52:57" ht="11.25" customHeight="1" x14ac:dyDescent="0.25">
      <c r="AZ895" s="99" t="s">
        <v>83</v>
      </c>
      <c r="BA895" s="98">
        <f>_xll.qlInterestRateIndexFixingDate(Currency&amp;"ibor"&amp;Tenor,BB895,Trigger)</f>
        <v>45657</v>
      </c>
      <c r="BB895" s="98">
        <f>_xll.qlCalendarAdvance(Calendar,BB894,AZ895,"f",,Trigger)</f>
        <v>45660</v>
      </c>
      <c r="BC895" s="98">
        <f>_xll.qlInterestRateIndexMaturity(Currency&amp;"ibor"&amp;Tenor,BB895,Trigger)</f>
        <v>46027</v>
      </c>
      <c r="BD895" s="242" t="e">
        <f>_xll.qlIndexFixing($AD$5,BA895,TRUE,_xll.ohTrigger(Trigger,Trigger12M))</f>
        <v>#NUM!</v>
      </c>
      <c r="BE895" s="242">
        <f>IFERROR(_xll.qlIndexFixing($BF$1,BA895,TRUE,_xll.ohTrigger(Trigger,Trigger12M)),#N/A)</f>
        <v>2.051166551825407E-2</v>
      </c>
    </row>
    <row r="896" spans="52:57" ht="11.25" customHeight="1" x14ac:dyDescent="0.25">
      <c r="AZ896" s="99" t="s">
        <v>83</v>
      </c>
      <c r="BA896" s="98">
        <f>_xll.qlInterestRateIndexFixingDate(Currency&amp;"ibor"&amp;Tenor,BB896,Trigger)</f>
        <v>45665</v>
      </c>
      <c r="BB896" s="98">
        <f>_xll.qlCalendarAdvance(Calendar,BB895,AZ896,"f",,Trigger)</f>
        <v>45667</v>
      </c>
      <c r="BC896" s="98">
        <f>_xll.qlInterestRateIndexMaturity(Currency&amp;"ibor"&amp;Tenor,BB896,Trigger)</f>
        <v>46034</v>
      </c>
      <c r="BD896" s="242" t="e">
        <f>_xll.qlIndexFixing($AD$5,BA896,TRUE,_xll.ohTrigger(Trigger,Trigger12M))</f>
        <v>#NUM!</v>
      </c>
      <c r="BE896" s="242">
        <f>IFERROR(_xll.qlIndexFixing($BF$1,BA896,TRUE,_xll.ohTrigger(Trigger,Trigger12M)),#N/A)</f>
        <v>2.0524464044700669E-2</v>
      </c>
    </row>
    <row r="897" spans="52:57" ht="11.25" customHeight="1" x14ac:dyDescent="0.25">
      <c r="AZ897" s="99" t="s">
        <v>83</v>
      </c>
      <c r="BA897" s="98">
        <f>_xll.qlInterestRateIndexFixingDate(Currency&amp;"ibor"&amp;Tenor,BB897,Trigger)</f>
        <v>45672</v>
      </c>
      <c r="BB897" s="98">
        <f>_xll.qlCalendarAdvance(Calendar,BB896,AZ897,"f",,Trigger)</f>
        <v>45674</v>
      </c>
      <c r="BC897" s="98">
        <f>_xll.qlInterestRateIndexMaturity(Currency&amp;"ibor"&amp;Tenor,BB897,Trigger)</f>
        <v>46041</v>
      </c>
      <c r="BD897" s="242" t="e">
        <f>_xll.qlIndexFixing($AD$5,BA897,TRUE,_xll.ohTrigger(Trigger,Trigger12M))</f>
        <v>#NUM!</v>
      </c>
      <c r="BE897" s="242">
        <f>IFERROR(_xll.qlIndexFixing($BF$1,BA897,TRUE,_xll.ohTrigger(Trigger,Trigger12M)),#N/A)</f>
        <v>2.0537246874995974E-2</v>
      </c>
    </row>
    <row r="898" spans="52:57" ht="11.25" customHeight="1" x14ac:dyDescent="0.25">
      <c r="AZ898" s="99" t="s">
        <v>83</v>
      </c>
      <c r="BA898" s="98">
        <f>_xll.qlInterestRateIndexFixingDate(Currency&amp;"ibor"&amp;Tenor,BB898,Trigger)</f>
        <v>45679</v>
      </c>
      <c r="BB898" s="98">
        <f>_xll.qlCalendarAdvance(Calendar,BB897,AZ898,"f",,Trigger)</f>
        <v>45681</v>
      </c>
      <c r="BC898" s="98">
        <f>_xll.qlInterestRateIndexMaturity(Currency&amp;"ibor"&amp;Tenor,BB898,Trigger)</f>
        <v>46048</v>
      </c>
      <c r="BD898" s="242" t="e">
        <f>_xll.qlIndexFixing($AD$5,BA898,TRUE,_xll.ohTrigger(Trigger,Trigger12M))</f>
        <v>#NUM!</v>
      </c>
      <c r="BE898" s="242">
        <f>IFERROR(_xll.qlIndexFixing($BF$1,BA898,TRUE,_xll.ohTrigger(Trigger,Trigger12M)),#N/A)</f>
        <v>2.055001091303698E-2</v>
      </c>
    </row>
    <row r="899" spans="52:57" ht="11.25" customHeight="1" x14ac:dyDescent="0.25">
      <c r="AZ899" s="99" t="s">
        <v>83</v>
      </c>
      <c r="BA899" s="98">
        <f>_xll.qlInterestRateIndexFixingDate(Currency&amp;"ibor"&amp;Tenor,BB899,Trigger)</f>
        <v>45686</v>
      </c>
      <c r="BB899" s="98">
        <f>_xll.qlCalendarAdvance(Calendar,BB898,AZ899,"f",,Trigger)</f>
        <v>45688</v>
      </c>
      <c r="BC899" s="98">
        <f>_xll.qlInterestRateIndexMaturity(Currency&amp;"ibor"&amp;Tenor,BB899,Trigger)</f>
        <v>46052</v>
      </c>
      <c r="BD899" s="242" t="e">
        <f>_xll.qlIndexFixing($AD$5,BA899,TRUE,_xll.ohTrigger(Trigger,Trigger12M))</f>
        <v>#NUM!</v>
      </c>
      <c r="BE899" s="242">
        <f>IFERROR(_xll.qlIndexFixing($BF$1,BA899,TRUE,_xll.ohTrigger(Trigger,Trigger12M)),#N/A)</f>
        <v>2.0558302133048736E-2</v>
      </c>
    </row>
    <row r="900" spans="52:57" ht="11.25" customHeight="1" x14ac:dyDescent="0.25">
      <c r="AZ900" s="99" t="s">
        <v>83</v>
      </c>
      <c r="BA900" s="98">
        <f>_xll.qlInterestRateIndexFixingDate(Currency&amp;"ibor"&amp;Tenor,BB900,Trigger)</f>
        <v>45693</v>
      </c>
      <c r="BB900" s="98">
        <f>_xll.qlCalendarAdvance(Calendar,BB899,AZ900,"f",,Trigger)</f>
        <v>45695</v>
      </c>
      <c r="BC900" s="98">
        <f>_xll.qlInterestRateIndexMaturity(Currency&amp;"ibor"&amp;Tenor,BB900,Trigger)</f>
        <v>46062</v>
      </c>
      <c r="BD900" s="242" t="e">
        <f>_xll.qlIndexFixing($AD$5,BA900,TRUE,_xll.ohTrigger(Trigger,Trigger12M))</f>
        <v>#NUM!</v>
      </c>
      <c r="BE900" s="242">
        <f>IFERROR(_xll.qlIndexFixing($BF$1,BA900,TRUE,_xll.ohTrigger(Trigger,Trigger12M)),#N/A)</f>
        <v>2.0575470072252671E-2</v>
      </c>
    </row>
    <row r="901" spans="52:57" ht="11.25" customHeight="1" x14ac:dyDescent="0.25">
      <c r="AZ901" s="99" t="s">
        <v>83</v>
      </c>
      <c r="BA901" s="98">
        <f>_xll.qlInterestRateIndexFixingDate(Currency&amp;"ibor"&amp;Tenor,BB901,Trigger)</f>
        <v>45700</v>
      </c>
      <c r="BB901" s="98">
        <f>_xll.qlCalendarAdvance(Calendar,BB900,AZ901,"f",,Trigger)</f>
        <v>45702</v>
      </c>
      <c r="BC901" s="98">
        <f>_xll.qlInterestRateIndexMaturity(Currency&amp;"ibor"&amp;Tenor,BB901,Trigger)</f>
        <v>46069</v>
      </c>
      <c r="BD901" s="242" t="e">
        <f>_xll.qlIndexFixing($AD$5,BA901,TRUE,_xll.ohTrigger(Trigger,Trigger12M))</f>
        <v>#NUM!</v>
      </c>
      <c r="BE901" s="242">
        <f>IFERROR(_xll.qlIndexFixing($BF$1,BA901,TRUE,_xll.ohTrigger(Trigger,Trigger12M)),#N/A)</f>
        <v>2.0588158845526838E-2</v>
      </c>
    </row>
    <row r="902" spans="52:57" ht="11.25" customHeight="1" x14ac:dyDescent="0.25">
      <c r="AZ902" s="99" t="s">
        <v>83</v>
      </c>
      <c r="BA902" s="98">
        <f>_xll.qlInterestRateIndexFixingDate(Currency&amp;"ibor"&amp;Tenor,BB902,Trigger)</f>
        <v>45707</v>
      </c>
      <c r="BB902" s="98">
        <f>_xll.qlCalendarAdvance(Calendar,BB901,AZ902,"f",,Trigger)</f>
        <v>45709</v>
      </c>
      <c r="BC902" s="98">
        <f>_xll.qlInterestRateIndexMaturity(Currency&amp;"ibor"&amp;Tenor,BB902,Trigger)</f>
        <v>46076</v>
      </c>
      <c r="BD902" s="242" t="e">
        <f>_xll.qlIndexFixing($AD$5,BA902,TRUE,_xll.ohTrigger(Trigger,Trigger12M))</f>
        <v>#NUM!</v>
      </c>
      <c r="BE902" s="242">
        <f>IFERROR(_xll.qlIndexFixing($BF$1,BA902,TRUE,_xll.ohTrigger(Trigger,Trigger12M)),#N/A)</f>
        <v>2.0600816130742848E-2</v>
      </c>
    </row>
    <row r="903" spans="52:57" ht="11.25" customHeight="1" x14ac:dyDescent="0.25">
      <c r="AZ903" s="99" t="s">
        <v>83</v>
      </c>
      <c r="BA903" s="98">
        <f>_xll.qlInterestRateIndexFixingDate(Currency&amp;"ibor"&amp;Tenor,BB903,Trigger)</f>
        <v>45714</v>
      </c>
      <c r="BB903" s="98">
        <f>_xll.qlCalendarAdvance(Calendar,BB902,AZ903,"f",,Trigger)</f>
        <v>45716</v>
      </c>
      <c r="BC903" s="98">
        <f>_xll.qlInterestRateIndexMaturity(Currency&amp;"ibor"&amp;Tenor,BB903,Trigger)</f>
        <v>46080</v>
      </c>
      <c r="BD903" s="242" t="e">
        <f>_xll.qlIndexFixing($AD$5,BA903,TRUE,_xll.ohTrigger(Trigger,Trigger12M))</f>
        <v>#NUM!</v>
      </c>
      <c r="BE903" s="242">
        <f>IFERROR(_xll.qlIndexFixing($BF$1,BA903,TRUE,_xll.ohTrigger(Trigger,Trigger12M)),#N/A)</f>
        <v>2.0609044681123737E-2</v>
      </c>
    </row>
    <row r="904" spans="52:57" ht="11.25" customHeight="1" x14ac:dyDescent="0.25">
      <c r="AZ904" s="99" t="s">
        <v>83</v>
      </c>
      <c r="BA904" s="98">
        <f>_xll.qlInterestRateIndexFixingDate(Currency&amp;"ibor"&amp;Tenor,BB904,Trigger)</f>
        <v>45721</v>
      </c>
      <c r="BB904" s="98">
        <f>_xll.qlCalendarAdvance(Calendar,BB903,AZ904,"f",,Trigger)</f>
        <v>45723</v>
      </c>
      <c r="BC904" s="98">
        <f>_xll.qlInterestRateIndexMaturity(Currency&amp;"ibor"&amp;Tenor,BB904,Trigger)</f>
        <v>46090</v>
      </c>
      <c r="BD904" s="242" t="e">
        <f>_xll.qlIndexFixing($AD$5,BA904,TRUE,_xll.ohTrigger(Trigger,Trigger12M))</f>
        <v>#NUM!</v>
      </c>
      <c r="BE904" s="242">
        <f>IFERROR(_xll.qlIndexFixing($BF$1,BA904,TRUE,_xll.ohTrigger(Trigger,Trigger12M)),#N/A)</f>
        <v>2.0626023198641125E-2</v>
      </c>
    </row>
    <row r="905" spans="52:57" ht="11.25" customHeight="1" x14ac:dyDescent="0.25">
      <c r="AZ905" s="99" t="s">
        <v>83</v>
      </c>
      <c r="BA905" s="98">
        <f>_xll.qlInterestRateIndexFixingDate(Currency&amp;"ibor"&amp;Tenor,BB905,Trigger)</f>
        <v>45728</v>
      </c>
      <c r="BB905" s="98">
        <f>_xll.qlCalendarAdvance(Calendar,BB904,AZ905,"f",,Trigger)</f>
        <v>45730</v>
      </c>
      <c r="BC905" s="98">
        <f>_xll.qlInterestRateIndexMaturity(Currency&amp;"ibor"&amp;Tenor,BB905,Trigger)</f>
        <v>46097</v>
      </c>
      <c r="BD905" s="242" t="e">
        <f>_xll.qlIndexFixing($AD$5,BA905,TRUE,_xll.ohTrigger(Trigger,Trigger12M))</f>
        <v>#NUM!</v>
      </c>
      <c r="BE905" s="242">
        <f>IFERROR(_xll.qlIndexFixing($BF$1,BA905,TRUE,_xll.ohTrigger(Trigger,Trigger12M)),#N/A)</f>
        <v>2.0638566384283966E-2</v>
      </c>
    </row>
    <row r="906" spans="52:57" ht="11.25" customHeight="1" x14ac:dyDescent="0.25">
      <c r="AZ906" s="99" t="s">
        <v>83</v>
      </c>
      <c r="BA906" s="98">
        <f>_xll.qlInterestRateIndexFixingDate(Currency&amp;"ibor"&amp;Tenor,BB906,Trigger)</f>
        <v>45735</v>
      </c>
      <c r="BB906" s="98">
        <f>_xll.qlCalendarAdvance(Calendar,BB905,AZ906,"f",,Trigger)</f>
        <v>45737</v>
      </c>
      <c r="BC906" s="98">
        <f>_xll.qlInterestRateIndexMaturity(Currency&amp;"ibor"&amp;Tenor,BB906,Trigger)</f>
        <v>46104</v>
      </c>
      <c r="BD906" s="242" t="e">
        <f>_xll.qlIndexFixing($AD$5,BA906,TRUE,_xll.ohTrigger(Trigger,Trigger12M))</f>
        <v>#NUM!</v>
      </c>
      <c r="BE906" s="242">
        <f>IFERROR(_xll.qlIndexFixing($BF$1,BA906,TRUE,_xll.ohTrigger(Trigger,Trigger12M)),#N/A)</f>
        <v>2.0651064887789145E-2</v>
      </c>
    </row>
    <row r="907" spans="52:57" ht="11.25" customHeight="1" x14ac:dyDescent="0.25">
      <c r="AZ907" s="99" t="s">
        <v>83</v>
      </c>
      <c r="BA907" s="98">
        <f>_xll.qlInterestRateIndexFixingDate(Currency&amp;"ibor"&amp;Tenor,BB907,Trigger)</f>
        <v>45742</v>
      </c>
      <c r="BB907" s="98">
        <f>_xll.qlCalendarAdvance(Calendar,BB906,AZ907,"f",,Trigger)</f>
        <v>45744</v>
      </c>
      <c r="BC907" s="98">
        <f>_xll.qlInterestRateIndexMaturity(Currency&amp;"ibor"&amp;Tenor,BB907,Trigger)</f>
        <v>46111</v>
      </c>
      <c r="BD907" s="242" t="e">
        <f>_xll.qlIndexFixing($AD$5,BA907,TRUE,_xll.ohTrigger(Trigger,Trigger12M))</f>
        <v>#NUM!</v>
      </c>
      <c r="BE907" s="242">
        <f>IFERROR(_xll.qlIndexFixing($BF$1,BA907,TRUE,_xll.ohTrigger(Trigger,Trigger12M)),#N/A)</f>
        <v>2.0663515332774759E-2</v>
      </c>
    </row>
    <row r="908" spans="52:57" ht="11.25" customHeight="1" x14ac:dyDescent="0.25">
      <c r="AZ908" s="99" t="s">
        <v>83</v>
      </c>
      <c r="BA908" s="98">
        <f>_xll.qlInterestRateIndexFixingDate(Currency&amp;"ibor"&amp;Tenor,BB908,Trigger)</f>
        <v>45749</v>
      </c>
      <c r="BB908" s="98">
        <f>_xll.qlCalendarAdvance(Calendar,BB907,AZ908,"f",,Trigger)</f>
        <v>45751</v>
      </c>
      <c r="BC908" s="98">
        <f>_xll.qlInterestRateIndexMaturity(Currency&amp;"ibor"&amp;Tenor,BB908,Trigger)</f>
        <v>46119</v>
      </c>
      <c r="BD908" s="242" t="e">
        <f>_xll.qlIndexFixing($AD$5,BA908,TRUE,_xll.ohTrigger(Trigger,Trigger12M))</f>
        <v>#NUM!</v>
      </c>
      <c r="BE908" s="242">
        <f>IFERROR(_xll.qlIndexFixing($BF$1,BA908,TRUE,_xll.ohTrigger(Trigger,Trigger12M)),#N/A)</f>
        <v>2.0677347982249621E-2</v>
      </c>
    </row>
    <row r="909" spans="52:57" ht="11.25" customHeight="1" x14ac:dyDescent="0.25">
      <c r="AZ909" s="99" t="s">
        <v>83</v>
      </c>
      <c r="BA909" s="98">
        <f>_xll.qlInterestRateIndexFixingDate(Currency&amp;"ibor"&amp;Tenor,BB909,Trigger)</f>
        <v>45756</v>
      </c>
      <c r="BB909" s="98">
        <f>_xll.qlCalendarAdvance(Calendar,BB908,AZ909,"f",,Trigger)</f>
        <v>45758</v>
      </c>
      <c r="BC909" s="98">
        <f>_xll.qlInterestRateIndexMaturity(Currency&amp;"ibor"&amp;Tenor,BB909,Trigger)</f>
        <v>46125</v>
      </c>
      <c r="BD909" s="242" t="e">
        <f>_xll.qlIndexFixing($AD$5,BA909,TRUE,_xll.ohTrigger(Trigger,Trigger12M))</f>
        <v>#NUM!</v>
      </c>
      <c r="BE909" s="242">
        <f>IFERROR(_xll.qlIndexFixing($BF$1,BA909,TRUE,_xll.ohTrigger(Trigger,Trigger12M)),#N/A)</f>
        <v>2.0688258385933817E-2</v>
      </c>
    </row>
    <row r="910" spans="52:57" ht="11.25" customHeight="1" x14ac:dyDescent="0.25">
      <c r="AZ910" s="99" t="s">
        <v>83</v>
      </c>
      <c r="BA910" s="98">
        <f>_xll.qlInterestRateIndexFixingDate(Currency&amp;"ibor"&amp;Tenor,BB910,Trigger)</f>
        <v>45763</v>
      </c>
      <c r="BB910" s="98">
        <f>_xll.qlCalendarAdvance(Calendar,BB909,AZ910,"f",,Trigger)</f>
        <v>45769</v>
      </c>
      <c r="BC910" s="98">
        <f>_xll.qlInterestRateIndexMaturity(Currency&amp;"ibor"&amp;Tenor,BB910,Trigger)</f>
        <v>46134</v>
      </c>
      <c r="BD910" s="242" t="e">
        <f>_xll.qlIndexFixing($AD$5,BA910,TRUE,_xll.ohTrigger(Trigger,Trigger12M))</f>
        <v>#NUM!</v>
      </c>
      <c r="BE910" s="242">
        <f>IFERROR(_xll.qlIndexFixing($BF$1,BA910,TRUE,_xll.ohTrigger(Trigger,Trigger12M)),#N/A)</f>
        <v>2.0704702382415886E-2</v>
      </c>
    </row>
    <row r="911" spans="52:57" ht="11.25" customHeight="1" x14ac:dyDescent="0.25">
      <c r="AZ911" s="99" t="s">
        <v>83</v>
      </c>
      <c r="BA911" s="98">
        <f>_xll.qlInterestRateIndexFixingDate(Currency&amp;"ibor"&amp;Tenor,BB911,Trigger)</f>
        <v>45772</v>
      </c>
      <c r="BB911" s="98">
        <f>_xll.qlCalendarAdvance(Calendar,BB910,AZ911,"f",,Trigger)</f>
        <v>45776</v>
      </c>
      <c r="BC911" s="98">
        <f>_xll.qlInterestRateIndexMaturity(Currency&amp;"ibor"&amp;Tenor,BB911,Trigger)</f>
        <v>46141</v>
      </c>
      <c r="BD911" s="242" t="e">
        <f>_xll.qlIndexFixing($AD$5,BA911,TRUE,_xll.ohTrigger(Trigger,Trigger12M))</f>
        <v>#NUM!</v>
      </c>
      <c r="BE911" s="242">
        <f>IFERROR(_xll.qlIndexFixing($BF$1,BA911,TRUE,_xll.ohTrigger(Trigger,Trigger12M)),#N/A)</f>
        <v>2.0716903552180713E-2</v>
      </c>
    </row>
    <row r="912" spans="52:57" ht="11.25" customHeight="1" x14ac:dyDescent="0.25">
      <c r="AZ912" s="99" t="s">
        <v>83</v>
      </c>
      <c r="BA912" s="98">
        <f>_xll.qlInterestRateIndexFixingDate(Currency&amp;"ibor"&amp;Tenor,BB912,Trigger)</f>
        <v>45779</v>
      </c>
      <c r="BB912" s="98">
        <f>_xll.qlCalendarAdvance(Calendar,BB911,AZ912,"f",,Trigger)</f>
        <v>45783</v>
      </c>
      <c r="BC912" s="98">
        <f>_xll.qlInterestRateIndexMaturity(Currency&amp;"ibor"&amp;Tenor,BB912,Trigger)</f>
        <v>46148</v>
      </c>
      <c r="BD912" s="242" t="e">
        <f>_xll.qlIndexFixing($AD$5,BA912,TRUE,_xll.ohTrigger(Trigger,Trigger12M))</f>
        <v>#NUM!</v>
      </c>
      <c r="BE912" s="242">
        <f>IFERROR(_xll.qlIndexFixing($BF$1,BA912,TRUE,_xll.ohTrigger(Trigger,Trigger12M)),#N/A)</f>
        <v>2.0729037654856782E-2</v>
      </c>
    </row>
    <row r="913" spans="52:57" ht="11.25" customHeight="1" x14ac:dyDescent="0.25">
      <c r="AZ913" s="99" t="s">
        <v>83</v>
      </c>
      <c r="BA913" s="98">
        <f>_xll.qlInterestRateIndexFixingDate(Currency&amp;"ibor"&amp;Tenor,BB913,Trigger)</f>
        <v>45786</v>
      </c>
      <c r="BB913" s="98">
        <f>_xll.qlCalendarAdvance(Calendar,BB912,AZ913,"f",,Trigger)</f>
        <v>45790</v>
      </c>
      <c r="BC913" s="98">
        <f>_xll.qlInterestRateIndexMaturity(Currency&amp;"ibor"&amp;Tenor,BB913,Trigger)</f>
        <v>46155</v>
      </c>
      <c r="BD913" s="242" t="e">
        <f>_xll.qlIndexFixing($AD$5,BA913,TRUE,_xll.ohTrigger(Trigger,Trigger12M))</f>
        <v>#NUM!</v>
      </c>
      <c r="BE913" s="242">
        <f>IFERROR(_xll.qlIndexFixing($BF$1,BA913,TRUE,_xll.ohTrigger(Trigger,Trigger12M)),#N/A)</f>
        <v>2.0741101090530078E-2</v>
      </c>
    </row>
    <row r="914" spans="52:57" ht="11.25" customHeight="1" x14ac:dyDescent="0.25">
      <c r="AZ914" s="99" t="s">
        <v>83</v>
      </c>
      <c r="BA914" s="98">
        <f>_xll.qlInterestRateIndexFixingDate(Currency&amp;"ibor"&amp;Tenor,BB914,Trigger)</f>
        <v>45793</v>
      </c>
      <c r="BB914" s="98">
        <f>_xll.qlCalendarAdvance(Calendar,BB913,AZ914,"f",,Trigger)</f>
        <v>45797</v>
      </c>
      <c r="BC914" s="98">
        <f>_xll.qlInterestRateIndexMaturity(Currency&amp;"ibor"&amp;Tenor,BB914,Trigger)</f>
        <v>46162</v>
      </c>
      <c r="BD914" s="242" t="e">
        <f>_xll.qlIndexFixing($AD$5,BA914,TRUE,_xll.ohTrigger(Trigger,Trigger12M))</f>
        <v>#NUM!</v>
      </c>
      <c r="BE914" s="242">
        <f>IFERROR(_xll.qlIndexFixing($BF$1,BA914,TRUE,_xll.ohTrigger(Trigger,Trigger12M)),#N/A)</f>
        <v>2.0753090227974436E-2</v>
      </c>
    </row>
    <row r="915" spans="52:57" ht="11.25" customHeight="1" x14ac:dyDescent="0.25">
      <c r="AZ915" s="99" t="s">
        <v>83</v>
      </c>
      <c r="BA915" s="98">
        <f>_xll.qlInterestRateIndexFixingDate(Currency&amp;"ibor"&amp;Tenor,BB915,Trigger)</f>
        <v>45800</v>
      </c>
      <c r="BB915" s="98">
        <f>_xll.qlCalendarAdvance(Calendar,BB914,AZ915,"f",,Trigger)</f>
        <v>45804</v>
      </c>
      <c r="BC915" s="98">
        <f>_xll.qlInterestRateIndexMaturity(Currency&amp;"ibor"&amp;Tenor,BB915,Trigger)</f>
        <v>46169</v>
      </c>
      <c r="BD915" s="242" t="e">
        <f>_xll.qlIndexFixing($AD$5,BA915,TRUE,_xll.ohTrigger(Trigger,Trigger12M))</f>
        <v>#NUM!</v>
      </c>
      <c r="BE915" s="242">
        <f>IFERROR(_xll.qlIndexFixing($BF$1,BA915,TRUE,_xll.ohTrigger(Trigger,Trigger12M)),#N/A)</f>
        <v>2.0765001404654593E-2</v>
      </c>
    </row>
    <row r="916" spans="52:57" ht="11.25" customHeight="1" x14ac:dyDescent="0.25">
      <c r="AZ916" s="99" t="s">
        <v>83</v>
      </c>
      <c r="BA916" s="98">
        <f>_xll.qlInterestRateIndexFixingDate(Currency&amp;"ibor"&amp;Tenor,BB916,Trigger)</f>
        <v>45807</v>
      </c>
      <c r="BB916" s="98">
        <f>_xll.qlCalendarAdvance(Calendar,BB915,AZ916,"f",,Trigger)</f>
        <v>45811</v>
      </c>
      <c r="BC916" s="98">
        <f>_xll.qlInterestRateIndexMaturity(Currency&amp;"ibor"&amp;Tenor,BB916,Trigger)</f>
        <v>46176</v>
      </c>
      <c r="BD916" s="242" t="e">
        <f>_xll.qlIndexFixing($AD$5,BA916,TRUE,_xll.ohTrigger(Trigger,Trigger12M))</f>
        <v>#NUM!</v>
      </c>
      <c r="BE916" s="242">
        <f>IFERROR(_xll.qlIndexFixing($BF$1,BA916,TRUE,_xll.ohTrigger(Trigger,Trigger12M)),#N/A)</f>
        <v>2.0776830926724884E-2</v>
      </c>
    </row>
    <row r="917" spans="52:57" ht="11.25" customHeight="1" x14ac:dyDescent="0.25">
      <c r="AZ917" s="99" t="s">
        <v>83</v>
      </c>
      <c r="BA917" s="98">
        <f>_xll.qlInterestRateIndexFixingDate(Currency&amp;"ibor"&amp;Tenor,BB917,Trigger)</f>
        <v>45814</v>
      </c>
      <c r="BB917" s="98">
        <f>_xll.qlCalendarAdvance(Calendar,BB916,AZ917,"f",,Trigger)</f>
        <v>45818</v>
      </c>
      <c r="BC917" s="98">
        <f>_xll.qlInterestRateIndexMaturity(Currency&amp;"ibor"&amp;Tenor,BB917,Trigger)</f>
        <v>46183</v>
      </c>
      <c r="BD917" s="242" t="e">
        <f>_xll.qlIndexFixing($AD$5,BA917,TRUE,_xll.ohTrigger(Trigger,Trigger12M))</f>
        <v>#NUM!</v>
      </c>
      <c r="BE917" s="242">
        <f>IFERROR(_xll.qlIndexFixing($BF$1,BA917,TRUE,_xll.ohTrigger(Trigger,Trigger12M)),#N/A)</f>
        <v>2.0788575069032516E-2</v>
      </c>
    </row>
    <row r="918" spans="52:57" ht="11.25" customHeight="1" x14ac:dyDescent="0.25">
      <c r="AZ918" s="99" t="s">
        <v>83</v>
      </c>
      <c r="BA918" s="98">
        <f>_xll.qlInterestRateIndexFixingDate(Currency&amp;"ibor"&amp;Tenor,BB918,Trigger)</f>
        <v>45821</v>
      </c>
      <c r="BB918" s="98">
        <f>_xll.qlCalendarAdvance(Calendar,BB917,AZ918,"f",,Trigger)</f>
        <v>45825</v>
      </c>
      <c r="BC918" s="98">
        <f>_xll.qlInterestRateIndexMaturity(Currency&amp;"ibor"&amp;Tenor,BB918,Trigger)</f>
        <v>46190</v>
      </c>
      <c r="BD918" s="242" t="e">
        <f>_xll.qlIndexFixing($AD$5,BA918,TRUE,_xll.ohTrigger(Trigger,Trigger12M))</f>
        <v>#NUM!</v>
      </c>
      <c r="BE918" s="242">
        <f>IFERROR(_xll.qlIndexFixing($BF$1,BA918,TRUE,_xll.ohTrigger(Trigger,Trigger12M)),#N/A)</f>
        <v>2.0800230075116485E-2</v>
      </c>
    </row>
    <row r="919" spans="52:57" ht="11.25" customHeight="1" x14ac:dyDescent="0.25">
      <c r="AZ919" s="99" t="s">
        <v>83</v>
      </c>
      <c r="BA919" s="98">
        <f>_xll.qlInterestRateIndexFixingDate(Currency&amp;"ibor"&amp;Tenor,BB919,Trigger)</f>
        <v>45828</v>
      </c>
      <c r="BB919" s="98">
        <f>_xll.qlCalendarAdvance(Calendar,BB918,AZ919,"f",,Trigger)</f>
        <v>45832</v>
      </c>
      <c r="BC919" s="98">
        <f>_xll.qlInterestRateIndexMaturity(Currency&amp;"ibor"&amp;Tenor,BB919,Trigger)</f>
        <v>46197</v>
      </c>
      <c r="BD919" s="242" t="e">
        <f>_xll.qlIndexFixing($AD$5,BA919,TRUE,_xll.ohTrigger(Trigger,Trigger12M))</f>
        <v>#NUM!</v>
      </c>
      <c r="BE919" s="242">
        <f>IFERROR(_xll.qlIndexFixing($BF$1,BA919,TRUE,_xll.ohTrigger(Trigger,Trigger12M)),#N/A)</f>
        <v>2.0811792157210855E-2</v>
      </c>
    </row>
    <row r="920" spans="52:57" ht="11.25" customHeight="1" x14ac:dyDescent="0.25">
      <c r="AZ920" s="99" t="s">
        <v>83</v>
      </c>
      <c r="BA920" s="98">
        <f>_xll.qlInterestRateIndexFixingDate(Currency&amp;"ibor"&amp;Tenor,BB920,Trigger)</f>
        <v>45835</v>
      </c>
      <c r="BB920" s="98">
        <f>_xll.qlCalendarAdvance(Calendar,BB919,AZ920,"f",,Trigger)</f>
        <v>45839</v>
      </c>
      <c r="BC920" s="98">
        <f>_xll.qlInterestRateIndexMaturity(Currency&amp;"ibor"&amp;Tenor,BB920,Trigger)</f>
        <v>46204</v>
      </c>
      <c r="BD920" s="242" t="e">
        <f>_xll.qlIndexFixing($AD$5,BA920,TRUE,_xll.ohTrigger(Trigger,Trigger12M))</f>
        <v>#NUM!</v>
      </c>
      <c r="BE920" s="242">
        <f>IFERROR(_xll.qlIndexFixing($BF$1,BA920,TRUE,_xll.ohTrigger(Trigger,Trigger12M)),#N/A)</f>
        <v>2.0823257496245636E-2</v>
      </c>
    </row>
    <row r="921" spans="52:57" ht="11.25" customHeight="1" x14ac:dyDescent="0.25">
      <c r="AZ921" s="99" t="s">
        <v>83</v>
      </c>
      <c r="BA921" s="98">
        <f>_xll.qlInterestRateIndexFixingDate(Currency&amp;"ibor"&amp;Tenor,BB921,Trigger)</f>
        <v>45842</v>
      </c>
      <c r="BB921" s="98">
        <f>_xll.qlCalendarAdvance(Calendar,BB920,AZ921,"f",,Trigger)</f>
        <v>45846</v>
      </c>
      <c r="BC921" s="98">
        <f>_xll.qlInterestRateIndexMaturity(Currency&amp;"ibor"&amp;Tenor,BB921,Trigger)</f>
        <v>46211</v>
      </c>
      <c r="BD921" s="242" t="e">
        <f>_xll.qlIndexFixing($AD$5,BA921,TRUE,_xll.ohTrigger(Trigger,Trigger12M))</f>
        <v>#NUM!</v>
      </c>
      <c r="BE921" s="242">
        <f>IFERROR(_xll.qlIndexFixing($BF$1,BA921,TRUE,_xll.ohTrigger(Trigger,Trigger12M)),#N/A)</f>
        <v>2.0834622241848309E-2</v>
      </c>
    </row>
    <row r="922" spans="52:57" ht="11.25" customHeight="1" x14ac:dyDescent="0.25">
      <c r="AZ922" s="99" t="s">
        <v>83</v>
      </c>
      <c r="BA922" s="98">
        <f>_xll.qlInterestRateIndexFixingDate(Currency&amp;"ibor"&amp;Tenor,BB922,Trigger)</f>
        <v>45849</v>
      </c>
      <c r="BB922" s="98">
        <f>_xll.qlCalendarAdvance(Calendar,BB921,AZ922,"f",,Trigger)</f>
        <v>45853</v>
      </c>
      <c r="BC922" s="98">
        <f>_xll.qlInterestRateIndexMaturity(Currency&amp;"ibor"&amp;Tenor,BB922,Trigger)</f>
        <v>46218</v>
      </c>
      <c r="BD922" s="242" t="e">
        <f>_xll.qlIndexFixing($AD$5,BA922,TRUE,_xll.ohTrigger(Trigger,Trigger12M))</f>
        <v>#NUM!</v>
      </c>
      <c r="BE922" s="242">
        <f>IFERROR(_xll.qlIndexFixing($BF$1,BA922,TRUE,_xll.ohTrigger(Trigger,Trigger12M)),#N/A)</f>
        <v>2.084588251234713E-2</v>
      </c>
    </row>
    <row r="923" spans="52:57" ht="11.25" customHeight="1" x14ac:dyDescent="0.25">
      <c r="AZ923" s="99" t="s">
        <v>83</v>
      </c>
      <c r="BA923" s="98">
        <f>_xll.qlInterestRateIndexFixingDate(Currency&amp;"ibor"&amp;Tenor,BB923,Trigger)</f>
        <v>45856</v>
      </c>
      <c r="BB923" s="98">
        <f>_xll.qlCalendarAdvance(Calendar,BB922,AZ923,"f",,Trigger)</f>
        <v>45860</v>
      </c>
      <c r="BC923" s="98">
        <f>_xll.qlInterestRateIndexMaturity(Currency&amp;"ibor"&amp;Tenor,BB923,Trigger)</f>
        <v>46225</v>
      </c>
      <c r="BD923" s="242" t="e">
        <f>_xll.qlIndexFixing($AD$5,BA923,TRUE,_xll.ohTrigger(Trigger,Trigger12M))</f>
        <v>#NUM!</v>
      </c>
      <c r="BE923" s="242">
        <f>IFERROR(_xll.qlIndexFixing($BF$1,BA923,TRUE,_xll.ohTrigger(Trigger,Trigger12M)),#N/A)</f>
        <v>2.0857034394771105E-2</v>
      </c>
    </row>
    <row r="924" spans="52:57" ht="11.25" customHeight="1" x14ac:dyDescent="0.25">
      <c r="AZ924" s="99" t="s">
        <v>83</v>
      </c>
      <c r="BA924" s="98">
        <f>_xll.qlInterestRateIndexFixingDate(Currency&amp;"ibor"&amp;Tenor,BB924,Trigger)</f>
        <v>45863</v>
      </c>
      <c r="BB924" s="98">
        <f>_xll.qlCalendarAdvance(Calendar,BB923,AZ924,"f",,Trigger)</f>
        <v>45867</v>
      </c>
      <c r="BC924" s="98">
        <f>_xll.qlInterestRateIndexMaturity(Currency&amp;"ibor"&amp;Tenor,BB924,Trigger)</f>
        <v>46232</v>
      </c>
      <c r="BD924" s="242" t="e">
        <f>_xll.qlIndexFixing($AD$5,BA924,TRUE,_xll.ohTrigger(Trigger,Trigger12M))</f>
        <v>#NUM!</v>
      </c>
      <c r="BE924" s="242">
        <f>IFERROR(_xll.qlIndexFixing($BF$1,BA924,TRUE,_xll.ohTrigger(Trigger,Trigger12M)),#N/A)</f>
        <v>2.0868073944854612E-2</v>
      </c>
    </row>
    <row r="925" spans="52:57" ht="11.25" customHeight="1" x14ac:dyDescent="0.25">
      <c r="AZ925" s="99" t="s">
        <v>83</v>
      </c>
      <c r="BA925" s="98">
        <f>_xll.qlInterestRateIndexFixingDate(Currency&amp;"ibor"&amp;Tenor,BB925,Trigger)</f>
        <v>45870</v>
      </c>
      <c r="BB925" s="98">
        <f>_xll.qlCalendarAdvance(Calendar,BB924,AZ925,"f",,Trigger)</f>
        <v>45874</v>
      </c>
      <c r="BC925" s="98">
        <f>_xll.qlInterestRateIndexMaturity(Currency&amp;"ibor"&amp;Tenor,BB925,Trigger)</f>
        <v>46239</v>
      </c>
      <c r="BD925" s="242" t="e">
        <f>_xll.qlIndexFixing($AD$5,BA925,TRUE,_xll.ohTrigger(Trigger,Trigger12M))</f>
        <v>#NUM!</v>
      </c>
      <c r="BE925" s="242">
        <f>IFERROR(_xll.qlIndexFixing($BF$1,BA925,TRUE,_xll.ohTrigger(Trigger,Trigger12M)),#N/A)</f>
        <v>2.0878997187038915E-2</v>
      </c>
    </row>
    <row r="926" spans="52:57" ht="11.25" customHeight="1" x14ac:dyDescent="0.25">
      <c r="AZ926" s="99" t="s">
        <v>83</v>
      </c>
      <c r="BA926" s="98">
        <f>_xll.qlInterestRateIndexFixingDate(Currency&amp;"ibor"&amp;Tenor,BB926,Trigger)</f>
        <v>45877</v>
      </c>
      <c r="BB926" s="98">
        <f>_xll.qlCalendarAdvance(Calendar,BB925,AZ926,"f",,Trigger)</f>
        <v>45881</v>
      </c>
      <c r="BC926" s="98">
        <f>_xll.qlInterestRateIndexMaturity(Currency&amp;"ibor"&amp;Tenor,BB926,Trigger)</f>
        <v>46246</v>
      </c>
      <c r="BD926" s="242" t="e">
        <f>_xll.qlIndexFixing($AD$5,BA926,TRUE,_xll.ohTrigger(Trigger,Trigger12M))</f>
        <v>#NUM!</v>
      </c>
      <c r="BE926" s="242">
        <f>IFERROR(_xll.qlIndexFixing($BF$1,BA926,TRUE,_xll.ohTrigger(Trigger,Trigger12M)),#N/A)</f>
        <v>2.0889800114474368E-2</v>
      </c>
    </row>
    <row r="927" spans="52:57" ht="11.25" customHeight="1" x14ac:dyDescent="0.25">
      <c r="AZ927" s="99" t="s">
        <v>83</v>
      </c>
      <c r="BA927" s="98">
        <f>_xll.qlInterestRateIndexFixingDate(Currency&amp;"ibor"&amp;Tenor,BB927,Trigger)</f>
        <v>45884</v>
      </c>
      <c r="BB927" s="98">
        <f>_xll.qlCalendarAdvance(Calendar,BB926,AZ927,"f",,Trigger)</f>
        <v>45888</v>
      </c>
      <c r="BC927" s="98">
        <f>_xll.qlInterestRateIndexMaturity(Currency&amp;"ibor"&amp;Tenor,BB927,Trigger)</f>
        <v>46253</v>
      </c>
      <c r="BD927" s="242" t="e">
        <f>_xll.qlIndexFixing($AD$5,BA927,TRUE,_xll.ohTrigger(Trigger,Trigger12M))</f>
        <v>#NUM!</v>
      </c>
      <c r="BE927" s="242">
        <f>IFERROR(_xll.qlIndexFixing($BF$1,BA927,TRUE,_xll.ohTrigger(Trigger,Trigger12M)),#N/A)</f>
        <v>2.0900478689024792E-2</v>
      </c>
    </row>
    <row r="928" spans="52:57" ht="11.25" customHeight="1" x14ac:dyDescent="0.25">
      <c r="AZ928" s="99" t="s">
        <v>83</v>
      </c>
      <c r="BA928" s="98">
        <f>_xll.qlInterestRateIndexFixingDate(Currency&amp;"ibor"&amp;Tenor,BB928,Trigger)</f>
        <v>45891</v>
      </c>
      <c r="BB928" s="98">
        <f>_xll.qlCalendarAdvance(Calendar,BB927,AZ928,"f",,Trigger)</f>
        <v>45895</v>
      </c>
      <c r="BC928" s="98">
        <f>_xll.qlInterestRateIndexMaturity(Currency&amp;"ibor"&amp;Tenor,BB928,Trigger)</f>
        <v>46260</v>
      </c>
      <c r="BD928" s="242" t="e">
        <f>_xll.qlIndexFixing($AD$5,BA928,TRUE,_xll.ohTrigger(Trigger,Trigger12M))</f>
        <v>#NUM!</v>
      </c>
      <c r="BE928" s="242">
        <f>IFERROR(_xll.qlIndexFixing($BF$1,BA928,TRUE,_xll.ohTrigger(Trigger,Trigger12M)),#N/A)</f>
        <v>2.0911028841270315E-2</v>
      </c>
    </row>
    <row r="929" spans="52:57" ht="11.25" customHeight="1" x14ac:dyDescent="0.25">
      <c r="AZ929" s="99" t="s">
        <v>83</v>
      </c>
      <c r="BA929" s="98">
        <f>_xll.qlInterestRateIndexFixingDate(Currency&amp;"ibor"&amp;Tenor,BB929,Trigger)</f>
        <v>45898</v>
      </c>
      <c r="BB929" s="98">
        <f>_xll.qlCalendarAdvance(Calendar,BB928,AZ929,"f",,Trigger)</f>
        <v>45902</v>
      </c>
      <c r="BC929" s="98">
        <f>_xll.qlInterestRateIndexMaturity(Currency&amp;"ibor"&amp;Tenor,BB929,Trigger)</f>
        <v>46267</v>
      </c>
      <c r="BD929" s="242" t="e">
        <f>_xll.qlIndexFixing($AD$5,BA929,TRUE,_xll.ohTrigger(Trigger,Trigger12M))</f>
        <v>#NUM!</v>
      </c>
      <c r="BE929" s="242">
        <f>IFERROR(_xll.qlIndexFixing($BF$1,BA929,TRUE,_xll.ohTrigger(Trigger,Trigger12M)),#N/A)</f>
        <v>2.0921446717752677E-2</v>
      </c>
    </row>
    <row r="930" spans="52:57" ht="11.25" customHeight="1" x14ac:dyDescent="0.25">
      <c r="AZ930" s="99" t="s">
        <v>83</v>
      </c>
      <c r="BA930" s="98">
        <f>_xll.qlInterestRateIndexFixingDate(Currency&amp;"ibor"&amp;Tenor,BB930,Trigger)</f>
        <v>45905</v>
      </c>
      <c r="BB930" s="98">
        <f>_xll.qlCalendarAdvance(Calendar,BB929,AZ930,"f",,Trigger)</f>
        <v>45909</v>
      </c>
      <c r="BC930" s="98">
        <f>_xll.qlInterestRateIndexMaturity(Currency&amp;"ibor"&amp;Tenor,BB930,Trigger)</f>
        <v>46274</v>
      </c>
      <c r="BD930" s="242" t="e">
        <f>_xll.qlIndexFixing($AD$5,BA930,TRUE,_xll.ohTrigger(Trigger,Trigger12M))</f>
        <v>#NUM!</v>
      </c>
      <c r="BE930" s="242">
        <f>IFERROR(_xll.qlIndexFixing($BF$1,BA930,TRUE,_xll.ohTrigger(Trigger,Trigger12M)),#N/A)</f>
        <v>2.0931730869223914E-2</v>
      </c>
    </row>
    <row r="931" spans="52:57" ht="11.25" customHeight="1" x14ac:dyDescent="0.25">
      <c r="AZ931" s="99" t="s">
        <v>83</v>
      </c>
      <c r="BA931" s="98">
        <f>_xll.qlInterestRateIndexFixingDate(Currency&amp;"ibor"&amp;Tenor,BB931,Trigger)</f>
        <v>45912</v>
      </c>
      <c r="BB931" s="98">
        <f>_xll.qlCalendarAdvance(Calendar,BB930,AZ931,"f",,Trigger)</f>
        <v>45916</v>
      </c>
      <c r="BC931" s="98">
        <f>_xll.qlInterestRateIndexMaturity(Currency&amp;"ibor"&amp;Tenor,BB931,Trigger)</f>
        <v>46281</v>
      </c>
      <c r="BD931" s="242" t="e">
        <f>_xll.qlIndexFixing($AD$5,BA931,TRUE,_xll.ohTrigger(Trigger,Trigger12M))</f>
        <v>#NUM!</v>
      </c>
      <c r="BE931" s="242">
        <f>IFERROR(_xll.qlIndexFixing($BF$1,BA931,TRUE,_xll.ohTrigger(Trigger,Trigger12M)),#N/A)</f>
        <v>2.0941881219686088E-2</v>
      </c>
    </row>
    <row r="932" spans="52:57" ht="11.25" customHeight="1" x14ac:dyDescent="0.25">
      <c r="AZ932" s="99" t="s">
        <v>83</v>
      </c>
      <c r="BA932" s="98">
        <f>_xll.qlInterestRateIndexFixingDate(Currency&amp;"ibor"&amp;Tenor,BB932,Trigger)</f>
        <v>45919</v>
      </c>
      <c r="BB932" s="98">
        <f>_xll.qlCalendarAdvance(Calendar,BB931,AZ932,"f",,Trigger)</f>
        <v>45923</v>
      </c>
      <c r="BC932" s="98">
        <f>_xll.qlInterestRateIndexMaturity(Currency&amp;"ibor"&amp;Tenor,BB932,Trigger)</f>
        <v>46288</v>
      </c>
      <c r="BD932" s="242" t="e">
        <f>_xll.qlIndexFixing($AD$5,BA932,TRUE,_xll.ohTrigger(Trigger,Trigger12M))</f>
        <v>#NUM!</v>
      </c>
      <c r="BE932" s="242">
        <f>IFERROR(_xll.qlIndexFixing($BF$1,BA932,TRUE,_xll.ohTrigger(Trigger,Trigger12M)),#N/A)</f>
        <v>2.0951897708984354E-2</v>
      </c>
    </row>
    <row r="933" spans="52:57" ht="11.25" customHeight="1" x14ac:dyDescent="0.25">
      <c r="AZ933" s="99" t="s">
        <v>83</v>
      </c>
      <c r="BA933" s="98">
        <f>_xll.qlInterestRateIndexFixingDate(Currency&amp;"ibor"&amp;Tenor,BB933,Trigger)</f>
        <v>45926</v>
      </c>
      <c r="BB933" s="98">
        <f>_xll.qlCalendarAdvance(Calendar,BB932,AZ933,"f",,Trigger)</f>
        <v>45930</v>
      </c>
      <c r="BC933" s="98">
        <f>_xll.qlInterestRateIndexMaturity(Currency&amp;"ibor"&amp;Tenor,BB933,Trigger)</f>
        <v>46295</v>
      </c>
      <c r="BD933" s="242" t="e">
        <f>_xll.qlIndexFixing($AD$5,BA933,TRUE,_xll.ohTrigger(Trigger,Trigger12M))</f>
        <v>#NUM!</v>
      </c>
      <c r="BE933" s="242">
        <f>IFERROR(_xll.qlIndexFixing($BF$1,BA933,TRUE,_xll.ohTrigger(Trigger,Trigger12M)),#N/A)</f>
        <v>2.0961780277015996E-2</v>
      </c>
    </row>
    <row r="934" spans="52:57" ht="11.25" customHeight="1" x14ac:dyDescent="0.25">
      <c r="AZ934" s="99" t="s">
        <v>83</v>
      </c>
      <c r="BA934" s="98">
        <f>_xll.qlInterestRateIndexFixingDate(Currency&amp;"ibor"&amp;Tenor,BB934,Trigger)</f>
        <v>45933</v>
      </c>
      <c r="BB934" s="98">
        <f>_xll.qlCalendarAdvance(Calendar,BB933,AZ934,"f",,Trigger)</f>
        <v>45937</v>
      </c>
      <c r="BC934" s="98">
        <f>_xll.qlInterestRateIndexMaturity(Currency&amp;"ibor"&amp;Tenor,BB934,Trigger)</f>
        <v>46302</v>
      </c>
      <c r="BD934" s="242" t="e">
        <f>_xll.qlIndexFixing($AD$5,BA934,TRUE,_xll.ohTrigger(Trigger,Trigger12M))</f>
        <v>#NUM!</v>
      </c>
      <c r="BE934" s="242">
        <f>IFERROR(_xll.qlIndexFixing($BF$1,BA934,TRUE,_xll.ohTrigger(Trigger,Trigger12M)),#N/A)</f>
        <v>2.0971528863728668E-2</v>
      </c>
    </row>
    <row r="935" spans="52:57" ht="11.25" customHeight="1" x14ac:dyDescent="0.25">
      <c r="AZ935" s="99" t="s">
        <v>83</v>
      </c>
      <c r="BA935" s="98">
        <f>_xll.qlInterestRateIndexFixingDate(Currency&amp;"ibor"&amp;Tenor,BB935,Trigger)</f>
        <v>45940</v>
      </c>
      <c r="BB935" s="98">
        <f>_xll.qlCalendarAdvance(Calendar,BB934,AZ935,"f",,Trigger)</f>
        <v>45944</v>
      </c>
      <c r="BC935" s="98">
        <f>_xll.qlInterestRateIndexMaturity(Currency&amp;"ibor"&amp;Tenor,BB935,Trigger)</f>
        <v>46309</v>
      </c>
      <c r="BD935" s="242" t="e">
        <f>_xll.qlIndexFixing($AD$5,BA935,TRUE,_xll.ohTrigger(Trigger,Trigger12M))</f>
        <v>#NUM!</v>
      </c>
      <c r="BE935" s="242">
        <f>IFERROR(_xll.qlIndexFixing($BF$1,BA935,TRUE,_xll.ohTrigger(Trigger,Trigger12M)),#N/A)</f>
        <v>2.0981143409121706E-2</v>
      </c>
    </row>
    <row r="936" spans="52:57" ht="11.25" customHeight="1" x14ac:dyDescent="0.25">
      <c r="AZ936" s="99" t="s">
        <v>83</v>
      </c>
      <c r="BA936" s="98">
        <f>_xll.qlInterestRateIndexFixingDate(Currency&amp;"ibor"&amp;Tenor,BB936,Trigger)</f>
        <v>45947</v>
      </c>
      <c r="BB936" s="98">
        <f>_xll.qlCalendarAdvance(Calendar,BB935,AZ936,"f",,Trigger)</f>
        <v>45951</v>
      </c>
      <c r="BC936" s="98">
        <f>_xll.qlInterestRateIndexMaturity(Currency&amp;"ibor"&amp;Tenor,BB936,Trigger)</f>
        <v>46316</v>
      </c>
      <c r="BD936" s="242" t="e">
        <f>_xll.qlIndexFixing($AD$5,BA936,TRUE,_xll.ohTrigger(Trigger,Trigger12M))</f>
        <v>#NUM!</v>
      </c>
      <c r="BE936" s="242">
        <f>IFERROR(_xll.qlIndexFixing($BF$1,BA936,TRUE,_xll.ohTrigger(Trigger,Trigger12M)),#N/A)</f>
        <v>2.0990623853245696E-2</v>
      </c>
    </row>
    <row r="937" spans="52:57" ht="11.25" customHeight="1" x14ac:dyDescent="0.25">
      <c r="AZ937" s="99" t="s">
        <v>83</v>
      </c>
      <c r="BA937" s="98">
        <f>_xll.qlInterestRateIndexFixingDate(Currency&amp;"ibor"&amp;Tenor,BB937,Trigger)</f>
        <v>45954</v>
      </c>
      <c r="BB937" s="98">
        <f>_xll.qlCalendarAdvance(Calendar,BB936,AZ937,"f",,Trigger)</f>
        <v>45958</v>
      </c>
      <c r="BC937" s="98">
        <f>_xll.qlInterestRateIndexMaturity(Currency&amp;"ibor"&amp;Tenor,BB937,Trigger)</f>
        <v>46323</v>
      </c>
      <c r="BD937" s="242" t="e">
        <f>_xll.qlIndexFixing($AD$5,BA937,TRUE,_xll.ohTrigger(Trigger,Trigger12M))</f>
        <v>#NUM!</v>
      </c>
      <c r="BE937" s="242">
        <f>IFERROR(_xll.qlIndexFixing($BF$1,BA937,TRUE,_xll.ohTrigger(Trigger,Trigger12M)),#N/A)</f>
        <v>2.099997013620291E-2</v>
      </c>
    </row>
    <row r="938" spans="52:57" ht="11.25" customHeight="1" x14ac:dyDescent="0.25">
      <c r="AZ938" s="99" t="s">
        <v>83</v>
      </c>
      <c r="BA938" s="98">
        <f>_xll.qlInterestRateIndexFixingDate(Currency&amp;"ibor"&amp;Tenor,BB938,Trigger)</f>
        <v>45961</v>
      </c>
      <c r="BB938" s="98">
        <f>_xll.qlCalendarAdvance(Calendar,BB937,AZ938,"f",,Trigger)</f>
        <v>45965</v>
      </c>
      <c r="BC938" s="98">
        <f>_xll.qlInterestRateIndexMaturity(Currency&amp;"ibor"&amp;Tenor,BB938,Trigger)</f>
        <v>46330</v>
      </c>
      <c r="BD938" s="242" t="e">
        <f>_xll.qlIndexFixing($AD$5,BA938,TRUE,_xll.ohTrigger(Trigger,Trigger12M))</f>
        <v>#NUM!</v>
      </c>
      <c r="BE938" s="242">
        <f>IFERROR(_xll.qlIndexFixing($BF$1,BA938,TRUE,_xll.ohTrigger(Trigger,Trigger12M)),#N/A)</f>
        <v>2.1009182198146421E-2</v>
      </c>
    </row>
    <row r="939" spans="52:57" ht="11.25" customHeight="1" x14ac:dyDescent="0.25">
      <c r="AZ939" s="99" t="s">
        <v>83</v>
      </c>
      <c r="BA939" s="98">
        <f>_xll.qlInterestRateIndexFixingDate(Currency&amp;"ibor"&amp;Tenor,BB939,Trigger)</f>
        <v>45968</v>
      </c>
      <c r="BB939" s="98">
        <f>_xll.qlCalendarAdvance(Calendar,BB938,AZ939,"f",,Trigger)</f>
        <v>45972</v>
      </c>
      <c r="BC939" s="98">
        <f>_xll.qlInterestRateIndexMaturity(Currency&amp;"ibor"&amp;Tenor,BB939,Trigger)</f>
        <v>46337</v>
      </c>
      <c r="BD939" s="242" t="e">
        <f>_xll.qlIndexFixing($AD$5,BA939,TRUE,_xll.ohTrigger(Trigger,Trigger12M))</f>
        <v>#NUM!</v>
      </c>
      <c r="BE939" s="242">
        <f>IFERROR(_xll.qlIndexFixing($BF$1,BA939,TRUE,_xll.ohTrigger(Trigger,Trigger12M)),#N/A)</f>
        <v>2.1018259979282087E-2</v>
      </c>
    </row>
    <row r="940" spans="52:57" ht="11.25" customHeight="1" x14ac:dyDescent="0.25">
      <c r="AZ940" s="99" t="s">
        <v>83</v>
      </c>
      <c r="BA940" s="98">
        <f>_xll.qlInterestRateIndexFixingDate(Currency&amp;"ibor"&amp;Tenor,BB940,Trigger)</f>
        <v>45975</v>
      </c>
      <c r="BB940" s="98">
        <f>_xll.qlCalendarAdvance(Calendar,BB939,AZ940,"f",,Trigger)</f>
        <v>45979</v>
      </c>
      <c r="BC940" s="98">
        <f>_xll.qlInterestRateIndexMaturity(Currency&amp;"ibor"&amp;Tenor,BB940,Trigger)</f>
        <v>46344</v>
      </c>
      <c r="BD940" s="242" t="e">
        <f>_xll.qlIndexFixing($AD$5,BA940,TRUE,_xll.ohTrigger(Trigger,Trigger12M))</f>
        <v>#NUM!</v>
      </c>
      <c r="BE940" s="242">
        <f>IFERROR(_xll.qlIndexFixing($BF$1,BA940,TRUE,_xll.ohTrigger(Trigger,Trigger12M)),#N/A)</f>
        <v>2.102720341986614E-2</v>
      </c>
    </row>
    <row r="941" spans="52:57" ht="11.25" customHeight="1" x14ac:dyDescent="0.25">
      <c r="AZ941" s="99" t="s">
        <v>83</v>
      </c>
      <c r="BA941" s="98">
        <f>_xll.qlInterestRateIndexFixingDate(Currency&amp;"ibor"&amp;Tenor,BB941,Trigger)</f>
        <v>45982</v>
      </c>
      <c r="BB941" s="98">
        <f>_xll.qlCalendarAdvance(Calendar,BB940,AZ941,"f",,Trigger)</f>
        <v>45986</v>
      </c>
      <c r="BC941" s="98">
        <f>_xll.qlInterestRateIndexMaturity(Currency&amp;"ibor"&amp;Tenor,BB941,Trigger)</f>
        <v>46351</v>
      </c>
      <c r="BD941" s="242" t="e">
        <f>_xll.qlIndexFixing($AD$5,BA941,TRUE,_xll.ohTrigger(Trigger,Trigger12M))</f>
        <v>#NUM!</v>
      </c>
      <c r="BE941" s="242">
        <f>IFERROR(_xll.qlIndexFixing($BF$1,BA941,TRUE,_xll.ohTrigger(Trigger,Trigger12M)),#N/A)</f>
        <v>2.1036012460207369E-2</v>
      </c>
    </row>
    <row r="942" spans="52:57" ht="11.25" customHeight="1" x14ac:dyDescent="0.25">
      <c r="AZ942" s="99" t="s">
        <v>83</v>
      </c>
      <c r="BA942" s="98">
        <f>_xll.qlInterestRateIndexFixingDate(Currency&amp;"ibor"&amp;Tenor,BB942,Trigger)</f>
        <v>45989</v>
      </c>
      <c r="BB942" s="98">
        <f>_xll.qlCalendarAdvance(Calendar,BB941,AZ942,"f",,Trigger)</f>
        <v>45993</v>
      </c>
      <c r="BC942" s="98">
        <f>_xll.qlInterestRateIndexMaturity(Currency&amp;"ibor"&amp;Tenor,BB942,Trigger)</f>
        <v>46358</v>
      </c>
      <c r="BD942" s="242" t="e">
        <f>_xll.qlIndexFixing($AD$5,BA942,TRUE,_xll.ohTrigger(Trigger,Trigger12M))</f>
        <v>#NUM!</v>
      </c>
      <c r="BE942" s="242">
        <f>IFERROR(_xll.qlIndexFixing($BF$1,BA942,TRUE,_xll.ohTrigger(Trigger,Trigger12M)),#N/A)</f>
        <v>2.1044687040666026E-2</v>
      </c>
    </row>
    <row r="943" spans="52:57" ht="11.25" customHeight="1" x14ac:dyDescent="0.25">
      <c r="AZ943" s="99" t="s">
        <v>83</v>
      </c>
      <c r="BA943" s="98">
        <f>_xll.qlInterestRateIndexFixingDate(Currency&amp;"ibor"&amp;Tenor,BB943,Trigger)</f>
        <v>45996</v>
      </c>
      <c r="BB943" s="98">
        <f>_xll.qlCalendarAdvance(Calendar,BB942,AZ943,"f",,Trigger)</f>
        <v>46000</v>
      </c>
      <c r="BC943" s="98">
        <f>_xll.qlInterestRateIndexMaturity(Currency&amp;"ibor"&amp;Tenor,BB943,Trigger)</f>
        <v>46365</v>
      </c>
      <c r="BD943" s="242" t="e">
        <f>_xll.qlIndexFixing($AD$5,BA943,TRUE,_xll.ohTrigger(Trigger,Trigger12M))</f>
        <v>#NUM!</v>
      </c>
      <c r="BE943" s="242">
        <f>IFERROR(_xll.qlIndexFixing($BF$1,BA943,TRUE,_xll.ohTrigger(Trigger,Trigger12M)),#N/A)</f>
        <v>2.105322710165471E-2</v>
      </c>
    </row>
    <row r="944" spans="52:57" ht="11.25" customHeight="1" x14ac:dyDescent="0.25">
      <c r="AZ944" s="99" t="s">
        <v>83</v>
      </c>
      <c r="BA944" s="98">
        <f>_xll.qlInterestRateIndexFixingDate(Currency&amp;"ibor"&amp;Tenor,BB944,Trigger)</f>
        <v>46003</v>
      </c>
      <c r="BB944" s="98">
        <f>_xll.qlCalendarAdvance(Calendar,BB943,AZ944,"f",,Trigger)</f>
        <v>46007</v>
      </c>
      <c r="BC944" s="98">
        <f>_xll.qlInterestRateIndexMaturity(Currency&amp;"ibor"&amp;Tenor,BB944,Trigger)</f>
        <v>46372</v>
      </c>
      <c r="BD944" s="242" t="e">
        <f>_xll.qlIndexFixing($AD$5,BA944,TRUE,_xll.ohTrigger(Trigger,Trigger12M))</f>
        <v>#NUM!</v>
      </c>
      <c r="BE944" s="242">
        <f>IFERROR(_xll.qlIndexFixing($BF$1,BA944,TRUE,_xll.ohTrigger(Trigger,Trigger12M)),#N/A)</f>
        <v>2.1061632583637264E-2</v>
      </c>
    </row>
    <row r="945" spans="52:57" ht="11.25" customHeight="1" x14ac:dyDescent="0.25">
      <c r="AZ945" s="99" t="s">
        <v>83</v>
      </c>
      <c r="BA945" s="98">
        <f>_xll.qlInterestRateIndexFixingDate(Currency&amp;"ibor"&amp;Tenor,BB945,Trigger)</f>
        <v>46010</v>
      </c>
      <c r="BB945" s="98">
        <f>_xll.qlCalendarAdvance(Calendar,BB944,AZ945,"f",,Trigger)</f>
        <v>46014</v>
      </c>
      <c r="BC945" s="98">
        <f>_xll.qlInterestRateIndexMaturity(Currency&amp;"ibor"&amp;Tenor,BB945,Trigger)</f>
        <v>46379</v>
      </c>
      <c r="BD945" s="242" t="e">
        <f>_xll.qlIndexFixing($AD$5,BA945,TRUE,_xll.ohTrigger(Trigger,Trigger12M))</f>
        <v>#NUM!</v>
      </c>
      <c r="BE945" s="242">
        <f>IFERROR(_xll.qlIndexFixing($BF$1,BA945,TRUE,_xll.ohTrigger(Trigger,Trigger12M)),#N/A)</f>
        <v>2.1069903427130308E-2</v>
      </c>
    </row>
    <row r="946" spans="52:57" ht="11.25" customHeight="1" x14ac:dyDescent="0.25">
      <c r="AZ946" s="99" t="s">
        <v>83</v>
      </c>
      <c r="BA946" s="98">
        <f>_xll.qlInterestRateIndexFixingDate(Currency&amp;"ibor"&amp;Tenor,BB946,Trigger)</f>
        <v>46015</v>
      </c>
      <c r="BB946" s="98">
        <f>_xll.qlCalendarAdvance(Calendar,BB945,AZ946,"f",,Trigger)</f>
        <v>46021</v>
      </c>
      <c r="BC946" s="98">
        <f>_xll.qlInterestRateIndexMaturity(Currency&amp;"ibor"&amp;Tenor,BB946,Trigger)</f>
        <v>46386</v>
      </c>
      <c r="BD946" s="242" t="e">
        <f>_xll.qlIndexFixing($AD$5,BA946,TRUE,_xll.ohTrigger(Trigger,Trigger12M))</f>
        <v>#NUM!</v>
      </c>
      <c r="BE946" s="242">
        <f>IFERROR(_xll.qlIndexFixing($BF$1,BA946,TRUE,_xll.ohTrigger(Trigger,Trigger12M)),#N/A)</f>
        <v>2.1078039572702153E-2</v>
      </c>
    </row>
    <row r="947" spans="52:57" ht="11.25" customHeight="1" x14ac:dyDescent="0.25">
      <c r="AZ947" s="99" t="s">
        <v>83</v>
      </c>
      <c r="BA947" s="98">
        <f>_xll.qlInterestRateIndexFixingDate(Currency&amp;"ibor"&amp;Tenor,BB947,Trigger)</f>
        <v>46024</v>
      </c>
      <c r="BB947" s="98">
        <f>_xll.qlCalendarAdvance(Calendar,BB946,AZ947,"f",,Trigger)</f>
        <v>46028</v>
      </c>
      <c r="BC947" s="98">
        <f>_xll.qlInterestRateIndexMaturity(Currency&amp;"ibor"&amp;Tenor,BB947,Trigger)</f>
        <v>46393</v>
      </c>
      <c r="BD947" s="242" t="e">
        <f>_xll.qlIndexFixing($AD$5,BA947,TRUE,_xll.ohTrigger(Trigger,Trigger12M))</f>
        <v>#NUM!</v>
      </c>
      <c r="BE947" s="242">
        <f>IFERROR(_xll.qlIndexFixing($BF$1,BA947,TRUE,_xll.ohTrigger(Trigger,Trigger12M)),#N/A)</f>
        <v>2.1086040960973225E-2</v>
      </c>
    </row>
    <row r="948" spans="52:57" ht="11.25" customHeight="1" x14ac:dyDescent="0.25">
      <c r="AZ948" s="99" t="s">
        <v>83</v>
      </c>
      <c r="BA948" s="98">
        <f>_xll.qlInterestRateIndexFixingDate(Currency&amp;"ibor"&amp;Tenor,BB948,Trigger)</f>
        <v>46031</v>
      </c>
      <c r="BB948" s="98">
        <f>_xll.qlCalendarAdvance(Calendar,BB947,AZ948,"f",,Trigger)</f>
        <v>46035</v>
      </c>
      <c r="BC948" s="98">
        <f>_xll.qlInterestRateIndexMaturity(Currency&amp;"ibor"&amp;Tenor,BB948,Trigger)</f>
        <v>46400</v>
      </c>
      <c r="BD948" s="242" t="e">
        <f>_xll.qlIndexFixing($AD$5,BA948,TRUE,_xll.ohTrigger(Trigger,Trigger12M))</f>
        <v>#NUM!</v>
      </c>
      <c r="BE948" s="242">
        <f>IFERROR(_xll.qlIndexFixing($BF$1,BA948,TRUE,_xll.ohTrigger(Trigger,Trigger12M)),#N/A)</f>
        <v>2.1093907532616737E-2</v>
      </c>
    </row>
    <row r="949" spans="52:57" ht="11.25" customHeight="1" x14ac:dyDescent="0.25">
      <c r="AZ949" s="99" t="s">
        <v>83</v>
      </c>
      <c r="BA949" s="98">
        <f>_xll.qlInterestRateIndexFixingDate(Currency&amp;"ibor"&amp;Tenor,BB949,Trigger)</f>
        <v>46038</v>
      </c>
      <c r="BB949" s="98">
        <f>_xll.qlCalendarAdvance(Calendar,BB948,AZ949,"f",,Trigger)</f>
        <v>46042</v>
      </c>
      <c r="BC949" s="98">
        <f>_xll.qlInterestRateIndexMaturity(Currency&amp;"ibor"&amp;Tenor,BB949,Trigger)</f>
        <v>46407</v>
      </c>
      <c r="BD949" s="242" t="e">
        <f>_xll.qlIndexFixing($AD$5,BA949,TRUE,_xll.ohTrigger(Trigger,Trigger12M))</f>
        <v>#NUM!</v>
      </c>
      <c r="BE949" s="242">
        <f>IFERROR(_xll.qlIndexFixing($BF$1,BA949,TRUE,_xll.ohTrigger(Trigger,Trigger12M)),#N/A)</f>
        <v>2.1101639228357588E-2</v>
      </c>
    </row>
    <row r="950" spans="52:57" ht="11.25" customHeight="1" x14ac:dyDescent="0.25">
      <c r="AZ950" s="99" t="s">
        <v>83</v>
      </c>
      <c r="BA950" s="98">
        <f>_xll.qlInterestRateIndexFixingDate(Currency&amp;"ibor"&amp;Tenor,BB950,Trigger)</f>
        <v>46045</v>
      </c>
      <c r="BB950" s="98">
        <f>_xll.qlCalendarAdvance(Calendar,BB949,AZ950,"f",,Trigger)</f>
        <v>46049</v>
      </c>
      <c r="BC950" s="98">
        <f>_xll.qlInterestRateIndexMaturity(Currency&amp;"ibor"&amp;Tenor,BB950,Trigger)</f>
        <v>46414</v>
      </c>
      <c r="BD950" s="242" t="e">
        <f>_xll.qlIndexFixing($AD$5,BA950,TRUE,_xll.ohTrigger(Trigger,Trigger12M))</f>
        <v>#NUM!</v>
      </c>
      <c r="BE950" s="242">
        <f>IFERROR(_xll.qlIndexFixing($BF$1,BA950,TRUE,_xll.ohTrigger(Trigger,Trigger12M)),#N/A)</f>
        <v>2.1109235988973882E-2</v>
      </c>
    </row>
    <row r="951" spans="52:57" ht="11.25" customHeight="1" x14ac:dyDescent="0.25">
      <c r="AZ951" s="99" t="s">
        <v>83</v>
      </c>
      <c r="BA951" s="98">
        <f>_xll.qlInterestRateIndexFixingDate(Currency&amp;"ibor"&amp;Tenor,BB951,Trigger)</f>
        <v>46052</v>
      </c>
      <c r="BB951" s="98">
        <f>_xll.qlCalendarAdvance(Calendar,BB950,AZ951,"f",,Trigger)</f>
        <v>46056</v>
      </c>
      <c r="BC951" s="98">
        <f>_xll.qlInterestRateIndexMaturity(Currency&amp;"ibor"&amp;Tenor,BB951,Trigger)</f>
        <v>46421</v>
      </c>
      <c r="BD951" s="242" t="e">
        <f>_xll.qlIndexFixing($AD$5,BA951,TRUE,_xll.ohTrigger(Trigger,Trigger12M))</f>
        <v>#NUM!</v>
      </c>
      <c r="BE951" s="242">
        <f>IFERROR(_xll.qlIndexFixing($BF$1,BA951,TRUE,_xll.ohTrigger(Trigger,Trigger12M)),#N/A)</f>
        <v>2.1116697755295639E-2</v>
      </c>
    </row>
    <row r="952" spans="52:57" ht="11.25" customHeight="1" x14ac:dyDescent="0.25">
      <c r="AZ952" s="99" t="s">
        <v>83</v>
      </c>
      <c r="BA952" s="98">
        <f>_xll.qlInterestRateIndexFixingDate(Currency&amp;"ibor"&amp;Tenor,BB952,Trigger)</f>
        <v>46059</v>
      </c>
      <c r="BB952" s="98">
        <f>_xll.qlCalendarAdvance(Calendar,BB951,AZ952,"f",,Trigger)</f>
        <v>46063</v>
      </c>
      <c r="BC952" s="98">
        <f>_xll.qlInterestRateIndexMaturity(Currency&amp;"ibor"&amp;Tenor,BB952,Trigger)</f>
        <v>46428</v>
      </c>
      <c r="BD952" s="242" t="e">
        <f>_xll.qlIndexFixing($AD$5,BA952,TRUE,_xll.ohTrigger(Trigger,Trigger12M))</f>
        <v>#NUM!</v>
      </c>
      <c r="BE952" s="242">
        <f>IFERROR(_xll.qlIndexFixing($BF$1,BA952,TRUE,_xll.ohTrigger(Trigger,Trigger12M)),#N/A)</f>
        <v>2.1124024468205653E-2</v>
      </c>
    </row>
    <row r="953" spans="52:57" ht="11.25" customHeight="1" x14ac:dyDescent="0.25">
      <c r="AZ953" s="99" t="s">
        <v>83</v>
      </c>
      <c r="BA953" s="98">
        <f>_xll.qlInterestRateIndexFixingDate(Currency&amp;"ibor"&amp;Tenor,BB953,Trigger)</f>
        <v>46066</v>
      </c>
      <c r="BB953" s="98">
        <f>_xll.qlCalendarAdvance(Calendar,BB952,AZ953,"f",,Trigger)</f>
        <v>46070</v>
      </c>
      <c r="BC953" s="98">
        <f>_xll.qlInterestRateIndexMaturity(Currency&amp;"ibor"&amp;Tenor,BB953,Trigger)</f>
        <v>46435</v>
      </c>
      <c r="BD953" s="242" t="e">
        <f>_xll.qlIndexFixing($AD$5,BA953,TRUE,_xll.ohTrigger(Trigger,Trigger12M))</f>
        <v>#NUM!</v>
      </c>
      <c r="BE953" s="242">
        <f>IFERROR(_xll.qlIndexFixing($BF$1,BA953,TRUE,_xll.ohTrigger(Trigger,Trigger12M)),#N/A)</f>
        <v>2.1131216068639283E-2</v>
      </c>
    </row>
    <row r="954" spans="52:57" ht="11.25" customHeight="1" x14ac:dyDescent="0.25">
      <c r="AZ954" s="99" t="s">
        <v>83</v>
      </c>
      <c r="BA954" s="98">
        <f>_xll.qlInterestRateIndexFixingDate(Currency&amp;"ibor"&amp;Tenor,BB954,Trigger)</f>
        <v>46073</v>
      </c>
      <c r="BB954" s="98">
        <f>_xll.qlCalendarAdvance(Calendar,BB953,AZ954,"f",,Trigger)</f>
        <v>46077</v>
      </c>
      <c r="BC954" s="98">
        <f>_xll.qlInterestRateIndexMaturity(Currency&amp;"ibor"&amp;Tenor,BB954,Trigger)</f>
        <v>46442</v>
      </c>
      <c r="BD954" s="242" t="e">
        <f>_xll.qlIndexFixing($AD$5,BA954,TRUE,_xll.ohTrigger(Trigger,Trigger12M))</f>
        <v>#NUM!</v>
      </c>
      <c r="BE954" s="242">
        <f>IFERROR(_xll.qlIndexFixing($BF$1,BA954,TRUE,_xll.ohTrigger(Trigger,Trigger12M)),#N/A)</f>
        <v>2.1138272497585105E-2</v>
      </c>
    </row>
    <row r="955" spans="52:57" ht="11.25" customHeight="1" x14ac:dyDescent="0.25">
      <c r="AZ955" s="99" t="s">
        <v>83</v>
      </c>
      <c r="BA955" s="98">
        <f>_xll.qlInterestRateIndexFixingDate(Currency&amp;"ibor"&amp;Tenor,BB955,Trigger)</f>
        <v>46080</v>
      </c>
      <c r="BB955" s="98">
        <f>_xll.qlCalendarAdvance(Calendar,BB954,AZ955,"f",,Trigger)</f>
        <v>46084</v>
      </c>
      <c r="BC955" s="98">
        <f>_xll.qlInterestRateIndexMaturity(Currency&amp;"ibor"&amp;Tenor,BB955,Trigger)</f>
        <v>46449</v>
      </c>
      <c r="BD955" s="242" t="e">
        <f>_xll.qlIndexFixing($AD$5,BA955,TRUE,_xll.ohTrigger(Trigger,Trigger12M))</f>
        <v>#NUM!</v>
      </c>
      <c r="BE955" s="242">
        <f>IFERROR(_xll.qlIndexFixing($BF$1,BA955,TRUE,_xll.ohTrigger(Trigger,Trigger12M)),#N/A)</f>
        <v>2.1145193696084027E-2</v>
      </c>
    </row>
    <row r="956" spans="52:57" ht="11.25" customHeight="1" x14ac:dyDescent="0.25">
      <c r="AZ956" s="99" t="s">
        <v>83</v>
      </c>
      <c r="BA956" s="98">
        <f>_xll.qlInterestRateIndexFixingDate(Currency&amp;"ibor"&amp;Tenor,BB956,Trigger)</f>
        <v>46087</v>
      </c>
      <c r="BB956" s="98">
        <f>_xll.qlCalendarAdvance(Calendar,BB955,AZ956,"f",,Trigger)</f>
        <v>46091</v>
      </c>
      <c r="BC956" s="98">
        <f>_xll.qlInterestRateIndexMaturity(Currency&amp;"ibor"&amp;Tenor,BB956,Trigger)</f>
        <v>46456</v>
      </c>
      <c r="BD956" s="242" t="e">
        <f>_xll.qlIndexFixing($AD$5,BA956,TRUE,_xll.ohTrigger(Trigger,Trigger12M))</f>
        <v>#NUM!</v>
      </c>
      <c r="BE956" s="242">
        <f>IFERROR(_xll.qlIndexFixing($BF$1,BA956,TRUE,_xll.ohTrigger(Trigger,Trigger12M)),#N/A)</f>
        <v>2.1151979605229753E-2</v>
      </c>
    </row>
    <row r="957" spans="52:57" ht="11.25" customHeight="1" x14ac:dyDescent="0.25">
      <c r="AZ957" s="99" t="s">
        <v>83</v>
      </c>
      <c r="BA957" s="98">
        <f>_xll.qlInterestRateIndexFixingDate(Currency&amp;"ibor"&amp;Tenor,BB957,Trigger)</f>
        <v>46094</v>
      </c>
      <c r="BB957" s="98">
        <f>_xll.qlCalendarAdvance(Calendar,BB956,AZ957,"f",,Trigger)</f>
        <v>46098</v>
      </c>
      <c r="BC957" s="98">
        <f>_xll.qlInterestRateIndexMaturity(Currency&amp;"ibor"&amp;Tenor,BB957,Trigger)</f>
        <v>46463</v>
      </c>
      <c r="BD957" s="242" t="e">
        <f>_xll.qlIndexFixing($AD$5,BA957,TRUE,_xll.ohTrigger(Trigger,Trigger12M))</f>
        <v>#NUM!</v>
      </c>
      <c r="BE957" s="242">
        <f>IFERROR(_xll.qlIndexFixing($BF$1,BA957,TRUE,_xll.ohTrigger(Trigger,Trigger12M)),#N/A)</f>
        <v>2.1158630166169409E-2</v>
      </c>
    </row>
    <row r="958" spans="52:57" ht="11.25" customHeight="1" x14ac:dyDescent="0.25">
      <c r="AZ958" s="99" t="s">
        <v>83</v>
      </c>
      <c r="BA958" s="98">
        <f>_xll.qlInterestRateIndexFixingDate(Currency&amp;"ibor"&amp;Tenor,BB958,Trigger)</f>
        <v>46101</v>
      </c>
      <c r="BB958" s="98">
        <f>_xll.qlCalendarAdvance(Calendar,BB957,AZ958,"f",,Trigger)</f>
        <v>46105</v>
      </c>
      <c r="BC958" s="98">
        <f>_xll.qlInterestRateIndexMaturity(Currency&amp;"ibor"&amp;Tenor,BB958,Trigger)</f>
        <v>46470</v>
      </c>
      <c r="BD958" s="242" t="e">
        <f>_xll.qlIndexFixing($AD$5,BA958,TRUE,_xll.ohTrigger(Trigger,Trigger12M))</f>
        <v>#NUM!</v>
      </c>
      <c r="BE958" s="242">
        <f>IFERROR(_xll.qlIndexFixing($BF$1,BA958,TRUE,_xll.ohTrigger(Trigger,Trigger12M)),#N/A)</f>
        <v>2.1165145320102913E-2</v>
      </c>
    </row>
    <row r="959" spans="52:57" ht="11.25" customHeight="1" x14ac:dyDescent="0.25">
      <c r="AZ959" s="99" t="s">
        <v>83</v>
      </c>
      <c r="BA959" s="98">
        <f>_xll.qlInterestRateIndexFixingDate(Currency&amp;"ibor"&amp;Tenor,BB959,Trigger)</f>
        <v>46108</v>
      </c>
      <c r="BB959" s="98">
        <f>_xll.qlCalendarAdvance(Calendar,BB958,AZ959,"f",,Trigger)</f>
        <v>46112</v>
      </c>
      <c r="BC959" s="98">
        <f>_xll.qlInterestRateIndexMaturity(Currency&amp;"ibor"&amp;Tenor,BB959,Trigger)</f>
        <v>46477</v>
      </c>
      <c r="BD959" s="242" t="e">
        <f>_xll.qlIndexFixing($AD$5,BA959,TRUE,_xll.ohTrigger(Trigger,Trigger12M))</f>
        <v>#NUM!</v>
      </c>
      <c r="BE959" s="242">
        <f>IFERROR(_xll.qlIndexFixing($BF$1,BA959,TRUE,_xll.ohTrigger(Trigger,Trigger12M)),#N/A)</f>
        <v>2.1171525008283388E-2</v>
      </c>
    </row>
    <row r="960" spans="52:57" ht="11.25" customHeight="1" x14ac:dyDescent="0.25">
      <c r="AZ960" s="99" t="s">
        <v>83</v>
      </c>
      <c r="BA960" s="98">
        <f>_xll.qlInterestRateIndexFixingDate(Currency&amp;"ibor"&amp;Tenor,BB960,Trigger)</f>
        <v>46113</v>
      </c>
      <c r="BB960" s="98">
        <f>_xll.qlCalendarAdvance(Calendar,BB959,AZ960,"f",,Trigger)</f>
        <v>46119</v>
      </c>
      <c r="BC960" s="98">
        <f>_xll.qlInterestRateIndexMaturity(Currency&amp;"ibor"&amp;Tenor,BB960,Trigger)</f>
        <v>46484</v>
      </c>
      <c r="BD960" s="242" t="e">
        <f>_xll.qlIndexFixing($AD$5,BA960,TRUE,_xll.ohTrigger(Trigger,Trigger12M))</f>
        <v>#NUM!</v>
      </c>
      <c r="BE960" s="242">
        <f>IFERROR(_xll.qlIndexFixing($BF$1,BA960,TRUE,_xll.ohTrigger(Trigger,Trigger12M)),#N/A)</f>
        <v>2.1177769172016966E-2</v>
      </c>
    </row>
    <row r="961" spans="52:57" ht="11.25" customHeight="1" x14ac:dyDescent="0.25">
      <c r="AZ961" s="99" t="s">
        <v>83</v>
      </c>
      <c r="BA961" s="98">
        <f>_xll.qlInterestRateIndexFixingDate(Currency&amp;"ibor"&amp;Tenor,BB961,Trigger)</f>
        <v>46122</v>
      </c>
      <c r="BB961" s="98">
        <f>_xll.qlCalendarAdvance(Calendar,BB960,AZ961,"f",,Trigger)</f>
        <v>46126</v>
      </c>
      <c r="BC961" s="98">
        <f>_xll.qlInterestRateIndexMaturity(Currency&amp;"ibor"&amp;Tenor,BB961,Trigger)</f>
        <v>46491</v>
      </c>
      <c r="BD961" s="242" t="e">
        <f>_xll.qlIndexFixing($AD$5,BA961,TRUE,_xll.ohTrigger(Trigger,Trigger12M))</f>
        <v>#NUM!</v>
      </c>
      <c r="BE961" s="242">
        <f>IFERROR(_xll.qlIndexFixing($BF$1,BA961,TRUE,_xll.ohTrigger(Trigger,Trigger12M)),#N/A)</f>
        <v>2.1183877752663647E-2</v>
      </c>
    </row>
    <row r="962" spans="52:57" ht="11.25" customHeight="1" x14ac:dyDescent="0.25">
      <c r="AZ962" s="99" t="s">
        <v>83</v>
      </c>
      <c r="BA962" s="98">
        <f>_xll.qlInterestRateIndexFixingDate(Currency&amp;"ibor"&amp;Tenor,BB962,Trigger)</f>
        <v>46129</v>
      </c>
      <c r="BB962" s="98">
        <f>_xll.qlCalendarAdvance(Calendar,BB961,AZ962,"f",,Trigger)</f>
        <v>46133</v>
      </c>
      <c r="BC962" s="98">
        <f>_xll.qlInterestRateIndexMaturity(Currency&amp;"ibor"&amp;Tenor,BB962,Trigger)</f>
        <v>46498</v>
      </c>
      <c r="BD962" s="242" t="e">
        <f>_xll.qlIndexFixing($AD$5,BA962,TRUE,_xll.ohTrigger(Trigger,Trigger12M))</f>
        <v>#NUM!</v>
      </c>
      <c r="BE962" s="242">
        <f>IFERROR(_xll.qlIndexFixing($BF$1,BA962,TRUE,_xll.ohTrigger(Trigger,Trigger12M)),#N/A)</f>
        <v>2.1189850691635998E-2</v>
      </c>
    </row>
    <row r="963" spans="52:57" ht="11.25" customHeight="1" x14ac:dyDescent="0.25">
      <c r="AZ963" s="99" t="s">
        <v>83</v>
      </c>
      <c r="BA963" s="98">
        <f>_xll.qlInterestRateIndexFixingDate(Currency&amp;"ibor"&amp;Tenor,BB963,Trigger)</f>
        <v>46136</v>
      </c>
      <c r="BB963" s="98">
        <f>_xll.qlCalendarAdvance(Calendar,BB962,AZ963,"f",,Trigger)</f>
        <v>46140</v>
      </c>
      <c r="BC963" s="98">
        <f>_xll.qlInterestRateIndexMaturity(Currency&amp;"ibor"&amp;Tenor,BB963,Trigger)</f>
        <v>46505</v>
      </c>
      <c r="BD963" s="242" t="e">
        <f>_xll.qlIndexFixing($AD$5,BA963,TRUE,_xll.ohTrigger(Trigger,Trigger12M))</f>
        <v>#NUM!</v>
      </c>
      <c r="BE963" s="242">
        <f>IFERROR(_xll.qlIndexFixing($BF$1,BA963,TRUE,_xll.ohTrigger(Trigger,Trigger12M)),#N/A)</f>
        <v>2.1195687930400678E-2</v>
      </c>
    </row>
    <row r="964" spans="52:57" ht="11.25" customHeight="1" x14ac:dyDescent="0.25">
      <c r="AZ964" s="99" t="s">
        <v>83</v>
      </c>
      <c r="BA964" s="98">
        <f>_xll.qlInterestRateIndexFixingDate(Currency&amp;"ibor"&amp;Tenor,BB964,Trigger)</f>
        <v>46142</v>
      </c>
      <c r="BB964" s="98">
        <f>_xll.qlCalendarAdvance(Calendar,BB963,AZ964,"f",,Trigger)</f>
        <v>46147</v>
      </c>
      <c r="BC964" s="98">
        <f>_xll.qlInterestRateIndexMaturity(Currency&amp;"ibor"&amp;Tenor,BB964,Trigger)</f>
        <v>46512</v>
      </c>
      <c r="BD964" s="242" t="e">
        <f>_xll.qlIndexFixing($AD$5,BA964,TRUE,_xll.ohTrigger(Trigger,Trigger12M))</f>
        <v>#NUM!</v>
      </c>
      <c r="BE964" s="242">
        <f>IFERROR(_xll.qlIndexFixing($BF$1,BA964,TRUE,_xll.ohTrigger(Trigger,Trigger12M)),#N/A)</f>
        <v>2.1201389410477559E-2</v>
      </c>
    </row>
    <row r="965" spans="52:57" ht="11.25" customHeight="1" x14ac:dyDescent="0.25">
      <c r="AZ965" s="99" t="s">
        <v>83</v>
      </c>
      <c r="BA965" s="98">
        <f>_xll.qlInterestRateIndexFixingDate(Currency&amp;"ibor"&amp;Tenor,BB965,Trigger)</f>
        <v>46150</v>
      </c>
      <c r="BB965" s="98">
        <f>_xll.qlCalendarAdvance(Calendar,BB964,AZ965,"f",,Trigger)</f>
        <v>46154</v>
      </c>
      <c r="BC965" s="98">
        <f>_xll.qlInterestRateIndexMaturity(Currency&amp;"ibor"&amp;Tenor,BB965,Trigger)</f>
        <v>46519</v>
      </c>
      <c r="BD965" s="242" t="e">
        <f>_xll.qlIndexFixing($AD$5,BA965,TRUE,_xll.ohTrigger(Trigger,Trigger12M))</f>
        <v>#NUM!</v>
      </c>
      <c r="BE965" s="242">
        <f>IFERROR(_xll.qlIndexFixing($BF$1,BA965,TRUE,_xll.ohTrigger(Trigger,Trigger12M)),#N/A)</f>
        <v>2.1206955073439952E-2</v>
      </c>
    </row>
    <row r="966" spans="52:57" ht="11.25" customHeight="1" x14ac:dyDescent="0.25">
      <c r="AZ966" s="99" t="s">
        <v>83</v>
      </c>
      <c r="BA966" s="98">
        <f>_xll.qlInterestRateIndexFixingDate(Currency&amp;"ibor"&amp;Tenor,BB966,Trigger)</f>
        <v>46157</v>
      </c>
      <c r="BB966" s="98">
        <f>_xll.qlCalendarAdvance(Calendar,BB965,AZ966,"f",,Trigger)</f>
        <v>46161</v>
      </c>
      <c r="BC966" s="98">
        <f>_xll.qlInterestRateIndexMaturity(Currency&amp;"ibor"&amp;Tenor,BB966,Trigger)</f>
        <v>46526</v>
      </c>
      <c r="BD966" s="242" t="e">
        <f>_xll.qlIndexFixing($AD$5,BA966,TRUE,_xll.ohTrigger(Trigger,Trigger12M))</f>
        <v>#NUM!</v>
      </c>
      <c r="BE966" s="242">
        <f>IFERROR(_xll.qlIndexFixing($BF$1,BA966,TRUE,_xll.ohTrigger(Trigger,Trigger12M)),#N/A)</f>
        <v>2.1212384860915263E-2</v>
      </c>
    </row>
    <row r="967" spans="52:57" ht="11.25" customHeight="1" x14ac:dyDescent="0.25">
      <c r="AZ967" s="99" t="s">
        <v>83</v>
      </c>
      <c r="BA967" s="98">
        <f>_xll.qlInterestRateIndexFixingDate(Currency&amp;"ibor"&amp;Tenor,BB967,Trigger)</f>
        <v>46164</v>
      </c>
      <c r="BB967" s="98">
        <f>_xll.qlCalendarAdvance(Calendar,BB966,AZ967,"f",,Trigger)</f>
        <v>46168</v>
      </c>
      <c r="BC967" s="98">
        <f>_xll.qlInterestRateIndexMaturity(Currency&amp;"ibor"&amp;Tenor,BB967,Trigger)</f>
        <v>46533</v>
      </c>
      <c r="BD967" s="242" t="e">
        <f>_xll.qlIndexFixing($AD$5,BA967,TRUE,_xll.ohTrigger(Trigger,Trigger12M))</f>
        <v>#NUM!</v>
      </c>
      <c r="BE967" s="242">
        <f>IFERROR(_xll.qlIndexFixing($BF$1,BA967,TRUE,_xll.ohTrigger(Trigger,Trigger12M)),#N/A)</f>
        <v>2.121767871458434E-2</v>
      </c>
    </row>
    <row r="968" spans="52:57" ht="11.25" customHeight="1" x14ac:dyDescent="0.25">
      <c r="AZ968" s="99" t="s">
        <v>83</v>
      </c>
      <c r="BA968" s="98">
        <f>_xll.qlInterestRateIndexFixingDate(Currency&amp;"ibor"&amp;Tenor,BB968,Trigger)</f>
        <v>46171</v>
      </c>
      <c r="BB968" s="98">
        <f>_xll.qlCalendarAdvance(Calendar,BB967,AZ968,"f",,Trigger)</f>
        <v>46175</v>
      </c>
      <c r="BC968" s="98">
        <f>_xll.qlInterestRateIndexMaturity(Currency&amp;"ibor"&amp;Tenor,BB968,Trigger)</f>
        <v>46540</v>
      </c>
      <c r="BD968" s="242" t="e">
        <f>_xll.qlIndexFixing($AD$5,BA968,TRUE,_xll.ohTrigger(Trigger,Trigger12M))</f>
        <v>#NUM!</v>
      </c>
      <c r="BE968" s="242">
        <f>IFERROR(_xll.qlIndexFixing($BF$1,BA968,TRUE,_xll.ohTrigger(Trigger,Trigger12M)),#N/A)</f>
        <v>2.1222836576181674E-2</v>
      </c>
    </row>
    <row r="969" spans="52:57" ht="11.25" customHeight="1" x14ac:dyDescent="0.25">
      <c r="AZ969" s="99" t="s">
        <v>83</v>
      </c>
      <c r="BA969" s="98">
        <f>_xll.qlInterestRateIndexFixingDate(Currency&amp;"ibor"&amp;Tenor,BB969,Trigger)</f>
        <v>46178</v>
      </c>
      <c r="BB969" s="98">
        <f>_xll.qlCalendarAdvance(Calendar,BB968,AZ969,"f",,Trigger)</f>
        <v>46182</v>
      </c>
      <c r="BC969" s="98">
        <f>_xll.qlInterestRateIndexMaturity(Currency&amp;"ibor"&amp;Tenor,BB969,Trigger)</f>
        <v>46547</v>
      </c>
      <c r="BD969" s="242" t="e">
        <f>_xll.qlIndexFixing($AD$5,BA969,TRUE,_xll.ohTrigger(Trigger,Trigger12M))</f>
        <v>#NUM!</v>
      </c>
      <c r="BE969" s="242">
        <f>IFERROR(_xll.qlIndexFixing($BF$1,BA969,TRUE,_xll.ohTrigger(Trigger,Trigger12M)),#N/A)</f>
        <v>2.1227858387496516E-2</v>
      </c>
    </row>
    <row r="970" spans="52:57" ht="11.25" customHeight="1" x14ac:dyDescent="0.25">
      <c r="AZ970" s="99" t="s">
        <v>83</v>
      </c>
      <c r="BA970" s="98">
        <f>_xll.qlInterestRateIndexFixingDate(Currency&amp;"ibor"&amp;Tenor,BB970,Trigger)</f>
        <v>46185</v>
      </c>
      <c r="BB970" s="98">
        <f>_xll.qlCalendarAdvance(Calendar,BB969,AZ970,"f",,Trigger)</f>
        <v>46189</v>
      </c>
      <c r="BC970" s="98">
        <f>_xll.qlInterestRateIndexMaturity(Currency&amp;"ibor"&amp;Tenor,BB970,Trigger)</f>
        <v>46554</v>
      </c>
      <c r="BD970" s="242" t="e">
        <f>_xll.qlIndexFixing($AD$5,BA970,TRUE,_xll.ohTrigger(Trigger,Trigger12M))</f>
        <v>#NUM!</v>
      </c>
      <c r="BE970" s="242">
        <f>IFERROR(_xll.qlIndexFixing($BF$1,BA970,TRUE,_xll.ohTrigger(Trigger,Trigger12M)),#N/A)</f>
        <v>2.1232744090371111E-2</v>
      </c>
    </row>
    <row r="971" spans="52:57" ht="11.25" customHeight="1" x14ac:dyDescent="0.25">
      <c r="AZ971" s="99" t="s">
        <v>83</v>
      </c>
      <c r="BA971" s="98">
        <f>_xll.qlInterestRateIndexFixingDate(Currency&amp;"ibor"&amp;Tenor,BB971,Trigger)</f>
        <v>46192</v>
      </c>
      <c r="BB971" s="98">
        <f>_xll.qlCalendarAdvance(Calendar,BB970,AZ971,"f",,Trigger)</f>
        <v>46196</v>
      </c>
      <c r="BC971" s="98">
        <f>_xll.qlInterestRateIndexMaturity(Currency&amp;"ibor"&amp;Tenor,BB971,Trigger)</f>
        <v>46561</v>
      </c>
      <c r="BD971" s="242" t="e">
        <f>_xll.qlIndexFixing($AD$5,BA971,TRUE,_xll.ohTrigger(Trigger,Trigger12M))</f>
        <v>#NUM!</v>
      </c>
      <c r="BE971" s="242">
        <f>IFERROR(_xll.qlIndexFixing($BF$1,BA971,TRUE,_xll.ohTrigger(Trigger,Trigger12M)),#N/A)</f>
        <v>2.1237493626702245E-2</v>
      </c>
    </row>
    <row r="972" spans="52:57" ht="11.25" customHeight="1" x14ac:dyDescent="0.25">
      <c r="AZ972" s="99" t="s">
        <v>83</v>
      </c>
      <c r="BA972" s="98">
        <f>_xll.qlInterestRateIndexFixingDate(Currency&amp;"ibor"&amp;Tenor,BB972,Trigger)</f>
        <v>46199</v>
      </c>
      <c r="BB972" s="98">
        <f>_xll.qlCalendarAdvance(Calendar,BB971,AZ972,"f",,Trigger)</f>
        <v>46203</v>
      </c>
      <c r="BC972" s="98">
        <f>_xll.qlInterestRateIndexMaturity(Currency&amp;"ibor"&amp;Tenor,BB972,Trigger)</f>
        <v>46568</v>
      </c>
      <c r="BD972" s="242" t="e">
        <f>_xll.qlIndexFixing($AD$5,BA972,TRUE,_xll.ohTrigger(Trigger,Trigger12M))</f>
        <v>#NUM!</v>
      </c>
      <c r="BE972" s="242">
        <f>IFERROR(_xll.qlIndexFixing($BF$1,BA972,TRUE,_xll.ohTrigger(Trigger,Trigger12M)),#N/A)</f>
        <v>2.1242106938440565E-2</v>
      </c>
    </row>
    <row r="973" spans="52:57" ht="11.25" customHeight="1" x14ac:dyDescent="0.25">
      <c r="AZ973" s="99" t="s">
        <v>83</v>
      </c>
      <c r="BA973" s="98">
        <f>_xll.qlInterestRateIndexFixingDate(Currency&amp;"ibor"&amp;Tenor,BB973,Trigger)</f>
        <v>46206</v>
      </c>
      <c r="BB973" s="98">
        <f>_xll.qlCalendarAdvance(Calendar,BB972,AZ973,"f",,Trigger)</f>
        <v>46210</v>
      </c>
      <c r="BC973" s="98">
        <f>_xll.qlInterestRateIndexMaturity(Currency&amp;"ibor"&amp;Tenor,BB973,Trigger)</f>
        <v>46575</v>
      </c>
      <c r="BD973" s="242" t="e">
        <f>_xll.qlIndexFixing($AD$5,BA973,TRUE,_xll.ohTrigger(Trigger,Trigger12M))</f>
        <v>#NUM!</v>
      </c>
      <c r="BE973" s="242">
        <f>IFERROR(_xll.qlIndexFixing($BF$1,BA973,TRUE,_xll.ohTrigger(Trigger,Trigger12M)),#N/A)</f>
        <v>2.1246583967591479E-2</v>
      </c>
    </row>
    <row r="974" spans="52:57" ht="11.25" customHeight="1" x14ac:dyDescent="0.25">
      <c r="AZ974" s="99" t="s">
        <v>83</v>
      </c>
      <c r="BA974" s="98">
        <f>_xll.qlInterestRateIndexFixingDate(Currency&amp;"ibor"&amp;Tenor,BB974,Trigger)</f>
        <v>46213</v>
      </c>
      <c r="BB974" s="98">
        <f>_xll.qlCalendarAdvance(Calendar,BB973,AZ974,"f",,Trigger)</f>
        <v>46217</v>
      </c>
      <c r="BC974" s="98">
        <f>_xll.qlInterestRateIndexMaturity(Currency&amp;"ibor"&amp;Tenor,BB974,Trigger)</f>
        <v>46582</v>
      </c>
      <c r="BD974" s="242" t="e">
        <f>_xll.qlIndexFixing($AD$5,BA974,TRUE,_xll.ohTrigger(Trigger,Trigger12M))</f>
        <v>#NUM!</v>
      </c>
      <c r="BE974" s="242">
        <f>IFERROR(_xll.qlIndexFixing($BF$1,BA974,TRUE,_xll.ohTrigger(Trigger,Trigger12M)),#N/A)</f>
        <v>2.1250924656214046E-2</v>
      </c>
    </row>
    <row r="975" spans="52:57" ht="11.25" customHeight="1" x14ac:dyDescent="0.25">
      <c r="AZ975" s="99" t="s">
        <v>83</v>
      </c>
      <c r="BA975" s="98">
        <f>_xll.qlInterestRateIndexFixingDate(Currency&amp;"ibor"&amp;Tenor,BB975,Trigger)</f>
        <v>46220</v>
      </c>
      <c r="BB975" s="98">
        <f>_xll.qlCalendarAdvance(Calendar,BB974,AZ975,"f",,Trigger)</f>
        <v>46224</v>
      </c>
      <c r="BC975" s="98">
        <f>_xll.qlInterestRateIndexMaturity(Currency&amp;"ibor"&amp;Tenor,BB975,Trigger)</f>
        <v>46589</v>
      </c>
      <c r="BD975" s="242" t="e">
        <f>_xll.qlIndexFixing($AD$5,BA975,TRUE,_xll.ohTrigger(Trigger,Trigger12M))</f>
        <v>#NUM!</v>
      </c>
      <c r="BE975" s="242">
        <f>IFERROR(_xll.qlIndexFixing($BF$1,BA975,TRUE,_xll.ohTrigger(Trigger,Trigger12M)),#N/A)</f>
        <v>2.1255128946421856E-2</v>
      </c>
    </row>
    <row r="976" spans="52:57" ht="11.25" customHeight="1" x14ac:dyDescent="0.25">
      <c r="AZ976" s="99" t="s">
        <v>83</v>
      </c>
      <c r="BA976" s="98">
        <f>_xll.qlInterestRateIndexFixingDate(Currency&amp;"ibor"&amp;Tenor,BB976,Trigger)</f>
        <v>46227</v>
      </c>
      <c r="BB976" s="98">
        <f>_xll.qlCalendarAdvance(Calendar,BB975,AZ976,"f",,Trigger)</f>
        <v>46231</v>
      </c>
      <c r="BC976" s="98">
        <f>_xll.qlInterestRateIndexMaturity(Currency&amp;"ibor"&amp;Tenor,BB976,Trigger)</f>
        <v>46596</v>
      </c>
      <c r="BD976" s="242" t="e">
        <f>_xll.qlIndexFixing($AD$5,BA976,TRUE,_xll.ohTrigger(Trigger,Trigger12M))</f>
        <v>#NUM!</v>
      </c>
      <c r="BE976" s="242">
        <f>IFERROR(_xll.qlIndexFixing($BF$1,BA976,TRUE,_xll.ohTrigger(Trigger,Trigger12M)),#N/A)</f>
        <v>2.1259196780383696E-2</v>
      </c>
    </row>
    <row r="977" spans="52:57" ht="11.25" customHeight="1" x14ac:dyDescent="0.25">
      <c r="AZ977" s="99" t="s">
        <v>83</v>
      </c>
      <c r="BA977" s="98">
        <f>_xll.qlInterestRateIndexFixingDate(Currency&amp;"ibor"&amp;Tenor,BB977,Trigger)</f>
        <v>46234</v>
      </c>
      <c r="BB977" s="98">
        <f>_xll.qlCalendarAdvance(Calendar,BB976,AZ977,"f",,Trigger)</f>
        <v>46238</v>
      </c>
      <c r="BC977" s="98">
        <f>_xll.qlInterestRateIndexMaturity(Currency&amp;"ibor"&amp;Tenor,BB977,Trigger)</f>
        <v>46603</v>
      </c>
      <c r="BD977" s="242" t="e">
        <f>_xll.qlIndexFixing($AD$5,BA977,TRUE,_xll.ohTrigger(Trigger,Trigger12M))</f>
        <v>#NUM!</v>
      </c>
      <c r="BE977" s="242">
        <f>IFERROR(_xll.qlIndexFixing($BF$1,BA977,TRUE,_xll.ohTrigger(Trigger,Trigger12M)),#N/A)</f>
        <v>2.1263128100321341E-2</v>
      </c>
    </row>
    <row r="978" spans="52:57" ht="11.25" customHeight="1" x14ac:dyDescent="0.25">
      <c r="AZ978" s="99" t="s">
        <v>83</v>
      </c>
      <c r="BA978" s="98">
        <f>_xll.qlInterestRateIndexFixingDate(Currency&amp;"ibor"&amp;Tenor,BB978,Trigger)</f>
        <v>46241</v>
      </c>
      <c r="BB978" s="98">
        <f>_xll.qlCalendarAdvance(Calendar,BB977,AZ978,"f",,Trigger)</f>
        <v>46245</v>
      </c>
      <c r="BC978" s="98">
        <f>_xll.qlInterestRateIndexMaturity(Currency&amp;"ibor"&amp;Tenor,BB978,Trigger)</f>
        <v>46610</v>
      </c>
      <c r="BD978" s="242" t="e">
        <f>_xll.qlIndexFixing($AD$5,BA978,TRUE,_xll.ohTrigger(Trigger,Trigger12M))</f>
        <v>#NUM!</v>
      </c>
      <c r="BE978" s="242">
        <f>IFERROR(_xll.qlIndexFixing($BF$1,BA978,TRUE,_xll.ohTrigger(Trigger,Trigger12M)),#N/A)</f>
        <v>2.1266922848512632E-2</v>
      </c>
    </row>
    <row r="979" spans="52:57" ht="11.25" customHeight="1" x14ac:dyDescent="0.25">
      <c r="AZ979" s="99" t="s">
        <v>83</v>
      </c>
      <c r="BA979" s="98">
        <f>_xll.qlInterestRateIndexFixingDate(Currency&amp;"ibor"&amp;Tenor,BB979,Trigger)</f>
        <v>46248</v>
      </c>
      <c r="BB979" s="98">
        <f>_xll.qlCalendarAdvance(Calendar,BB978,AZ979,"f",,Trigger)</f>
        <v>46252</v>
      </c>
      <c r="BC979" s="98">
        <f>_xll.qlInterestRateIndexMaturity(Currency&amp;"ibor"&amp;Tenor,BB979,Trigger)</f>
        <v>46617</v>
      </c>
      <c r="BD979" s="242" t="e">
        <f>_xll.qlIndexFixing($AD$5,BA979,TRUE,_xll.ohTrigger(Trigger,Trigger12M))</f>
        <v>#NUM!</v>
      </c>
      <c r="BE979" s="242">
        <f>IFERROR(_xll.qlIndexFixing($BF$1,BA979,TRUE,_xll.ohTrigger(Trigger,Trigger12M)),#N/A)</f>
        <v>2.1270580967289513E-2</v>
      </c>
    </row>
    <row r="980" spans="52:57" ht="11.25" customHeight="1" x14ac:dyDescent="0.25">
      <c r="AZ980" s="99" t="s">
        <v>83</v>
      </c>
      <c r="BA980" s="98">
        <f>_xll.qlInterestRateIndexFixingDate(Currency&amp;"ibor"&amp;Tenor,BB980,Trigger)</f>
        <v>46255</v>
      </c>
      <c r="BB980" s="98">
        <f>_xll.qlCalendarAdvance(Calendar,BB979,AZ980,"f",,Trigger)</f>
        <v>46259</v>
      </c>
      <c r="BC980" s="98">
        <f>_xll.qlInterestRateIndexMaturity(Currency&amp;"ibor"&amp;Tenor,BB980,Trigger)</f>
        <v>46624</v>
      </c>
      <c r="BD980" s="242" t="e">
        <f>_xll.qlIndexFixing($AD$5,BA980,TRUE,_xll.ohTrigger(Trigger,Trigger12M))</f>
        <v>#NUM!</v>
      </c>
      <c r="BE980" s="242">
        <f>IFERROR(_xll.qlIndexFixing($BF$1,BA980,TRUE,_xll.ohTrigger(Trigger,Trigger12M)),#N/A)</f>
        <v>2.1274102399038233E-2</v>
      </c>
    </row>
    <row r="981" spans="52:57" ht="11.25" customHeight="1" x14ac:dyDescent="0.25">
      <c r="AZ981" s="99" t="s">
        <v>83</v>
      </c>
      <c r="BA981" s="98">
        <f>_xll.qlInterestRateIndexFixingDate(Currency&amp;"ibor"&amp;Tenor,BB981,Trigger)</f>
        <v>46262</v>
      </c>
      <c r="BB981" s="98">
        <f>_xll.qlCalendarAdvance(Calendar,BB980,AZ981,"f",,Trigger)</f>
        <v>46266</v>
      </c>
      <c r="BC981" s="98">
        <f>_xll.qlInterestRateIndexMaturity(Currency&amp;"ibor"&amp;Tenor,BB981,Trigger)</f>
        <v>46631</v>
      </c>
      <c r="BD981" s="242" t="e">
        <f>_xll.qlIndexFixing($AD$5,BA981,TRUE,_xll.ohTrigger(Trigger,Trigger12M))</f>
        <v>#NUM!</v>
      </c>
      <c r="BE981" s="242">
        <f>IFERROR(_xll.qlIndexFixing($BF$1,BA981,TRUE,_xll.ohTrigger(Trigger,Trigger12M)),#N/A)</f>
        <v>2.1277487091505357E-2</v>
      </c>
    </row>
    <row r="982" spans="52:57" ht="11.25" customHeight="1" x14ac:dyDescent="0.25">
      <c r="AZ982" s="99" t="s">
        <v>83</v>
      </c>
      <c r="BA982" s="98">
        <f>_xll.qlInterestRateIndexFixingDate(Currency&amp;"ibor"&amp;Tenor,BB982,Trigger)</f>
        <v>46269</v>
      </c>
      <c r="BB982" s="98">
        <f>_xll.qlCalendarAdvance(Calendar,BB981,AZ982,"f",,Trigger)</f>
        <v>46273</v>
      </c>
      <c r="BC982" s="98">
        <f>_xll.qlInterestRateIndexMaturity(Currency&amp;"ibor"&amp;Tenor,BB982,Trigger)</f>
        <v>46638</v>
      </c>
      <c r="BD982" s="242" t="e">
        <f>_xll.qlIndexFixing($AD$5,BA982,TRUE,_xll.ohTrigger(Trigger,Trigger12M))</f>
        <v>#NUM!</v>
      </c>
      <c r="BE982" s="242">
        <f>IFERROR(_xll.qlIndexFixing($BF$1,BA982,TRUE,_xll.ohTrigger(Trigger,Trigger12M)),#N/A)</f>
        <v>2.1280735455425342E-2</v>
      </c>
    </row>
    <row r="983" spans="52:57" ht="11.25" customHeight="1" x14ac:dyDescent="0.25">
      <c r="AZ983" s="99" t="s">
        <v>83</v>
      </c>
      <c r="BA983" s="98">
        <f>_xll.qlInterestRateIndexFixingDate(Currency&amp;"ibor"&amp;Tenor,BB983,Trigger)</f>
        <v>46276</v>
      </c>
      <c r="BB983" s="98">
        <f>_xll.qlCalendarAdvance(Calendar,BB982,AZ983,"f",,Trigger)</f>
        <v>46280</v>
      </c>
      <c r="BC983" s="98">
        <f>_xll.qlInterestRateIndexMaturity(Currency&amp;"ibor"&amp;Tenor,BB983,Trigger)</f>
        <v>46645</v>
      </c>
      <c r="BD983" s="242" t="e">
        <f>_xll.qlIndexFixing($AD$5,BA983,TRUE,_xll.ohTrigger(Trigger,Trigger12M))</f>
        <v>#NUM!</v>
      </c>
      <c r="BE983" s="242">
        <f>IFERROR(_xll.qlIndexFixing($BF$1,BA983,TRUE,_xll.ohTrigger(Trigger,Trigger12M)),#N/A)</f>
        <v>2.1283848721432855E-2</v>
      </c>
    </row>
    <row r="984" spans="52:57" ht="11.25" customHeight="1" x14ac:dyDescent="0.25">
      <c r="AZ984" s="99" t="s">
        <v>83</v>
      </c>
      <c r="BA984" s="98">
        <f>_xll.qlInterestRateIndexFixingDate(Currency&amp;"ibor"&amp;Tenor,BB984,Trigger)</f>
        <v>46283</v>
      </c>
      <c r="BB984" s="98">
        <f>_xll.qlCalendarAdvance(Calendar,BB983,AZ984,"f",,Trigger)</f>
        <v>46287</v>
      </c>
      <c r="BC984" s="98">
        <f>_xll.qlInterestRateIndexMaturity(Currency&amp;"ibor"&amp;Tenor,BB984,Trigger)</f>
        <v>46652</v>
      </c>
      <c r="BD984" s="242" t="e">
        <f>_xll.qlIndexFixing($AD$5,BA984,TRUE,_xll.ohTrigger(Trigger,Trigger12M))</f>
        <v>#NUM!</v>
      </c>
      <c r="BE984" s="242">
        <f>IFERROR(_xll.qlIndexFixing($BF$1,BA984,TRUE,_xll.ohTrigger(Trigger,Trigger12M)),#N/A)</f>
        <v>2.1286828211694819E-2</v>
      </c>
    </row>
    <row r="985" spans="52:57" ht="11.25" customHeight="1" x14ac:dyDescent="0.25">
      <c r="AZ985" s="99" t="s">
        <v>83</v>
      </c>
      <c r="BA985" s="98">
        <f>_xll.qlInterestRateIndexFixingDate(Currency&amp;"ibor"&amp;Tenor,BB985,Trigger)</f>
        <v>46290</v>
      </c>
      <c r="BB985" s="98">
        <f>_xll.qlCalendarAdvance(Calendar,BB984,AZ985,"f",,Trigger)</f>
        <v>46294</v>
      </c>
      <c r="BC985" s="98">
        <f>_xll.qlInterestRateIndexMaturity(Currency&amp;"ibor"&amp;Tenor,BB985,Trigger)</f>
        <v>46659</v>
      </c>
      <c r="BD985" s="242" t="e">
        <f>_xll.qlIndexFixing($AD$5,BA985,TRUE,_xll.ohTrigger(Trigger,Trigger12M))</f>
        <v>#NUM!</v>
      </c>
      <c r="BE985" s="242">
        <f>IFERROR(_xll.qlIndexFixing($BF$1,BA985,TRUE,_xll.ohTrigger(Trigger,Trigger12M)),#N/A)</f>
        <v>2.1289675257156231E-2</v>
      </c>
    </row>
    <row r="986" spans="52:57" ht="11.25" customHeight="1" x14ac:dyDescent="0.25">
      <c r="AZ986" s="99" t="s">
        <v>83</v>
      </c>
      <c r="BA986" s="98">
        <f>_xll.qlInterestRateIndexFixingDate(Currency&amp;"ibor"&amp;Tenor,BB986,Trigger)</f>
        <v>46297</v>
      </c>
      <c r="BB986" s="98">
        <f>_xll.qlCalendarAdvance(Calendar,BB985,AZ986,"f",,Trigger)</f>
        <v>46301</v>
      </c>
      <c r="BC986" s="98">
        <f>_xll.qlInterestRateIndexMaturity(Currency&amp;"ibor"&amp;Tenor,BB986,Trigger)</f>
        <v>46666</v>
      </c>
      <c r="BD986" s="242" t="e">
        <f>_xll.qlIndexFixing($AD$5,BA986,TRUE,_xll.ohTrigger(Trigger,Trigger12M))</f>
        <v>#NUM!</v>
      </c>
      <c r="BE986" s="242">
        <f>IFERROR(_xll.qlIndexFixing($BF$1,BA986,TRUE,_xll.ohTrigger(Trigger,Trigger12M)),#N/A)</f>
        <v>2.1292391197540166E-2</v>
      </c>
    </row>
    <row r="987" spans="52:57" ht="11.25" customHeight="1" x14ac:dyDescent="0.25">
      <c r="AZ987" s="99" t="s">
        <v>83</v>
      </c>
      <c r="BA987" s="98">
        <f>_xll.qlInterestRateIndexFixingDate(Currency&amp;"ibor"&amp;Tenor,BB987,Trigger)</f>
        <v>46304</v>
      </c>
      <c r="BB987" s="98">
        <f>_xll.qlCalendarAdvance(Calendar,BB986,AZ987,"f",,Trigger)</f>
        <v>46308</v>
      </c>
      <c r="BC987" s="98">
        <f>_xll.qlInterestRateIndexMaturity(Currency&amp;"ibor"&amp;Tenor,BB987,Trigger)</f>
        <v>46673</v>
      </c>
      <c r="BD987" s="242" t="e">
        <f>_xll.qlIndexFixing($AD$5,BA987,TRUE,_xll.ohTrigger(Trigger,Trigger12M))</f>
        <v>#NUM!</v>
      </c>
      <c r="BE987" s="242">
        <f>IFERROR(_xll.qlIndexFixing($BF$1,BA987,TRUE,_xll.ohTrigger(Trigger,Trigger12M)),#N/A)</f>
        <v>2.1294977381345358E-2</v>
      </c>
    </row>
    <row r="988" spans="52:57" ht="11.25" customHeight="1" x14ac:dyDescent="0.25">
      <c r="AZ988" s="99" t="s">
        <v>83</v>
      </c>
      <c r="BA988" s="98">
        <f>_xll.qlInterestRateIndexFixingDate(Currency&amp;"ibor"&amp;Tenor,BB988,Trigger)</f>
        <v>46311</v>
      </c>
      <c r="BB988" s="98">
        <f>_xll.qlCalendarAdvance(Calendar,BB987,AZ988,"f",,Trigger)</f>
        <v>46315</v>
      </c>
      <c r="BC988" s="98">
        <f>_xll.qlInterestRateIndexMaturity(Currency&amp;"ibor"&amp;Tenor,BB988,Trigger)</f>
        <v>46680</v>
      </c>
      <c r="BD988" s="242" t="e">
        <f>_xll.qlIndexFixing($AD$5,BA988,TRUE,_xll.ohTrigger(Trigger,Trigger12M))</f>
        <v>#NUM!</v>
      </c>
      <c r="BE988" s="242">
        <f>IFERROR(_xll.qlIndexFixing($BF$1,BA988,TRUE,_xll.ohTrigger(Trigger,Trigger12M)),#N/A)</f>
        <v>2.1297435165844238E-2</v>
      </c>
    </row>
    <row r="989" spans="52:57" ht="11.25" customHeight="1" x14ac:dyDescent="0.25">
      <c r="AZ989" s="99" t="s">
        <v>83</v>
      </c>
      <c r="BA989" s="98">
        <f>_xll.qlInterestRateIndexFixingDate(Currency&amp;"ibor"&amp;Tenor,BB989,Trigger)</f>
        <v>46318</v>
      </c>
      <c r="BB989" s="98">
        <f>_xll.qlCalendarAdvance(Calendar,BB988,AZ989,"f",,Trigger)</f>
        <v>46322</v>
      </c>
      <c r="BC989" s="98">
        <f>_xll.qlInterestRateIndexMaturity(Currency&amp;"ibor"&amp;Tenor,BB989,Trigger)</f>
        <v>46687</v>
      </c>
      <c r="BD989" s="242" t="e">
        <f>_xll.qlIndexFixing($AD$5,BA989,TRUE,_xll.ohTrigger(Trigger,Trigger12M))</f>
        <v>#NUM!</v>
      </c>
      <c r="BE989" s="242">
        <f>IFERROR(_xll.qlIndexFixing($BF$1,BA989,TRUE,_xll.ohTrigger(Trigger,Trigger12M)),#N/A)</f>
        <v>2.1299765917082054E-2</v>
      </c>
    </row>
    <row r="990" spans="52:57" ht="11.25" customHeight="1" x14ac:dyDescent="0.25">
      <c r="AZ990" s="99" t="s">
        <v>83</v>
      </c>
      <c r="BA990" s="98">
        <f>_xll.qlInterestRateIndexFixingDate(Currency&amp;"ibor"&amp;Tenor,BB990,Trigger)</f>
        <v>46325</v>
      </c>
      <c r="BB990" s="98">
        <f>_xll.qlCalendarAdvance(Calendar,BB989,AZ990,"f",,Trigger)</f>
        <v>46329</v>
      </c>
      <c r="BC990" s="98">
        <f>_xll.qlInterestRateIndexMaturity(Currency&amp;"ibor"&amp;Tenor,BB990,Trigger)</f>
        <v>46694</v>
      </c>
      <c r="BD990" s="242" t="e">
        <f>_xll.qlIndexFixing($AD$5,BA990,TRUE,_xll.ohTrigger(Trigger,Trigger12M))</f>
        <v>#NUM!</v>
      </c>
      <c r="BE990" s="242">
        <f>IFERROR(_xll.qlIndexFixing($BF$1,BA990,TRUE,_xll.ohTrigger(Trigger,Trigger12M)),#N/A)</f>
        <v>2.1301971009874472E-2</v>
      </c>
    </row>
    <row r="991" spans="52:57" ht="11.25" customHeight="1" x14ac:dyDescent="0.25">
      <c r="AZ991" s="99" t="s">
        <v>83</v>
      </c>
      <c r="BA991" s="98">
        <f>_xll.qlInterestRateIndexFixingDate(Currency&amp;"ibor"&amp;Tenor,BB991,Trigger)</f>
        <v>46332</v>
      </c>
      <c r="BB991" s="98">
        <f>_xll.qlCalendarAdvance(Calendar,BB990,AZ991,"f",,Trigger)</f>
        <v>46336</v>
      </c>
      <c r="BC991" s="98">
        <f>_xll.qlInterestRateIndexMaturity(Currency&amp;"ibor"&amp;Tenor,BB991,Trigger)</f>
        <v>46701</v>
      </c>
      <c r="BD991" s="242" t="e">
        <f>_xll.qlIndexFixing($AD$5,BA991,TRUE,_xll.ohTrigger(Trigger,Trigger12M))</f>
        <v>#NUM!</v>
      </c>
      <c r="BE991" s="242">
        <f>IFERROR(_xll.qlIndexFixing($BF$1,BA991,TRUE,_xll.ohTrigger(Trigger,Trigger12M)),#N/A)</f>
        <v>2.1304051827807119E-2</v>
      </c>
    </row>
    <row r="992" spans="52:57" ht="11.25" customHeight="1" x14ac:dyDescent="0.25">
      <c r="AZ992" s="99" t="s">
        <v>83</v>
      </c>
      <c r="BA992" s="98">
        <f>_xll.qlInterestRateIndexFixingDate(Currency&amp;"ibor"&amp;Tenor,BB992,Trigger)</f>
        <v>46339</v>
      </c>
      <c r="BB992" s="98">
        <f>_xll.qlCalendarAdvance(Calendar,BB991,AZ992,"f",,Trigger)</f>
        <v>46343</v>
      </c>
      <c r="BC992" s="98">
        <f>_xll.qlInterestRateIndexMaturity(Currency&amp;"ibor"&amp;Tenor,BB992,Trigger)</f>
        <v>46708</v>
      </c>
      <c r="BD992" s="242" t="e">
        <f>_xll.qlIndexFixing($AD$5,BA992,TRUE,_xll.ohTrigger(Trigger,Trigger12M))</f>
        <v>#NUM!</v>
      </c>
      <c r="BE992" s="242">
        <f>IFERROR(_xll.qlIndexFixing($BF$1,BA992,TRUE,_xll.ohTrigger(Trigger,Trigger12M)),#N/A)</f>
        <v>2.1306009763232086E-2</v>
      </c>
    </row>
    <row r="993" spans="52:57" ht="11.25" customHeight="1" x14ac:dyDescent="0.25">
      <c r="AZ993" s="99" t="s">
        <v>83</v>
      </c>
      <c r="BA993" s="98">
        <f>_xll.qlInterestRateIndexFixingDate(Currency&amp;"ibor"&amp;Tenor,BB993,Trigger)</f>
        <v>46346</v>
      </c>
      <c r="BB993" s="98">
        <f>_xll.qlCalendarAdvance(Calendar,BB992,AZ993,"f",,Trigger)</f>
        <v>46350</v>
      </c>
      <c r="BC993" s="98">
        <f>_xll.qlInterestRateIndexMaturity(Currency&amp;"ibor"&amp;Tenor,BB993,Trigger)</f>
        <v>46715</v>
      </c>
      <c r="BD993" s="242" t="e">
        <f>_xll.qlIndexFixing($AD$5,BA993,TRUE,_xll.ohTrigger(Trigger,Trigger12M))</f>
        <v>#NUM!</v>
      </c>
      <c r="BE993" s="242">
        <f>IFERROR(_xll.qlIndexFixing($BF$1,BA993,TRUE,_xll.ohTrigger(Trigger,Trigger12M)),#N/A)</f>
        <v>2.130784621726816E-2</v>
      </c>
    </row>
    <row r="994" spans="52:57" ht="11.25" customHeight="1" x14ac:dyDescent="0.25">
      <c r="AZ994" s="99" t="s">
        <v>83</v>
      </c>
      <c r="BA994" s="98">
        <f>_xll.qlInterestRateIndexFixingDate(Currency&amp;"ibor"&amp;Tenor,BB994,Trigger)</f>
        <v>46353</v>
      </c>
      <c r="BB994" s="98">
        <f>_xll.qlCalendarAdvance(Calendar,BB993,AZ994,"f",,Trigger)</f>
        <v>46357</v>
      </c>
      <c r="BC994" s="98">
        <f>_xll.qlInterestRateIndexMaturity(Currency&amp;"ibor"&amp;Tenor,BB994,Trigger)</f>
        <v>46722</v>
      </c>
      <c r="BD994" s="242" t="e">
        <f>_xll.qlIndexFixing($AD$5,BA994,TRUE,_xll.ohTrigger(Trigger,Trigger12M))</f>
        <v>#NUM!</v>
      </c>
      <c r="BE994" s="242">
        <f>IFERROR(_xll.qlIndexFixing($BF$1,BA994,TRUE,_xll.ohTrigger(Trigger,Trigger12M)),#N/A)</f>
        <v>2.1309562599798181E-2</v>
      </c>
    </row>
    <row r="995" spans="52:57" ht="11.25" customHeight="1" x14ac:dyDescent="0.25">
      <c r="AZ995" s="99" t="s">
        <v>83</v>
      </c>
      <c r="BA995" s="98">
        <f>_xll.qlInterestRateIndexFixingDate(Currency&amp;"ibor"&amp;Tenor,BB995,Trigger)</f>
        <v>46360</v>
      </c>
      <c r="BB995" s="98">
        <f>_xll.qlCalendarAdvance(Calendar,BB994,AZ995,"f",,Trigger)</f>
        <v>46364</v>
      </c>
      <c r="BC995" s="98">
        <f>_xll.qlInterestRateIndexMaturity(Currency&amp;"ibor"&amp;Tenor,BB995,Trigger)</f>
        <v>46729</v>
      </c>
      <c r="BD995" s="242" t="e">
        <f>_xll.qlIndexFixing($AD$5,BA995,TRUE,_xll.ohTrigger(Trigger,Trigger12M))</f>
        <v>#NUM!</v>
      </c>
      <c r="BE995" s="242">
        <f>IFERROR(_xll.qlIndexFixing($BF$1,BA995,TRUE,_xll.ohTrigger(Trigger,Trigger12M)),#N/A)</f>
        <v>2.1311160329468174E-2</v>
      </c>
    </row>
    <row r="996" spans="52:57" ht="11.25" customHeight="1" x14ac:dyDescent="0.25">
      <c r="AZ996" s="99" t="s">
        <v>83</v>
      </c>
      <c r="BA996" s="98">
        <f>_xll.qlInterestRateIndexFixingDate(Currency&amp;"ibor"&amp;Tenor,BB996,Trigger)</f>
        <v>46367</v>
      </c>
      <c r="BB996" s="98">
        <f>_xll.qlCalendarAdvance(Calendar,BB995,AZ996,"f",,Trigger)</f>
        <v>46371</v>
      </c>
      <c r="BC996" s="98">
        <f>_xll.qlInterestRateIndexMaturity(Currency&amp;"ibor"&amp;Tenor,BB996,Trigger)</f>
        <v>46736</v>
      </c>
      <c r="BD996" s="242" t="e">
        <f>_xll.qlIndexFixing($AD$5,BA996,TRUE,_xll.ohTrigger(Trigger,Trigger12M))</f>
        <v>#NUM!</v>
      </c>
      <c r="BE996" s="242">
        <f>IFERROR(_xll.qlIndexFixing($BF$1,BA996,TRUE,_xll.ohTrigger(Trigger,Trigger12M)),#N/A)</f>
        <v>2.1312640833684709E-2</v>
      </c>
    </row>
    <row r="997" spans="52:57" ht="11.25" customHeight="1" x14ac:dyDescent="0.25">
      <c r="AZ997" s="99" t="s">
        <v>83</v>
      </c>
      <c r="BA997" s="98">
        <f>_xll.qlInterestRateIndexFixingDate(Currency&amp;"ibor"&amp;Tenor,BB997,Trigger)</f>
        <v>46374</v>
      </c>
      <c r="BB997" s="98">
        <f>_xll.qlCalendarAdvance(Calendar,BB996,AZ997,"f",,Trigger)</f>
        <v>46378</v>
      </c>
      <c r="BC997" s="98">
        <f>_xll.qlInterestRateIndexMaturity(Currency&amp;"ibor"&amp;Tenor,BB997,Trigger)</f>
        <v>46743</v>
      </c>
      <c r="BD997" s="242" t="e">
        <f>_xll.qlIndexFixing($AD$5,BA997,TRUE,_xll.ohTrigger(Trigger,Trigger12M))</f>
        <v>#NUM!</v>
      </c>
      <c r="BE997" s="242">
        <f>IFERROR(_xll.qlIndexFixing($BF$1,BA997,TRUE,_xll.ohTrigger(Trigger,Trigger12M)),#N/A)</f>
        <v>2.1314005548613828E-2</v>
      </c>
    </row>
    <row r="998" spans="52:57" ht="11.25" customHeight="1" x14ac:dyDescent="0.25">
      <c r="AZ998" s="99" t="s">
        <v>83</v>
      </c>
      <c r="BA998" s="98">
        <f>_xll.qlInterestRateIndexFixingDate(Currency&amp;"ibor"&amp;Tenor,BB998,Trigger)</f>
        <v>46380</v>
      </c>
      <c r="BB998" s="98">
        <f>_xll.qlCalendarAdvance(Calendar,BB997,AZ998,"f",,Trigger)</f>
        <v>46385</v>
      </c>
      <c r="BC998" s="98">
        <f>_xll.qlInterestRateIndexMaturity(Currency&amp;"ibor"&amp;Tenor,BB998,Trigger)</f>
        <v>46750</v>
      </c>
      <c r="BD998" s="242" t="e">
        <f>_xll.qlIndexFixing($AD$5,BA998,TRUE,_xll.ohTrigger(Trigger,Trigger12M))</f>
        <v>#NUM!</v>
      </c>
      <c r="BE998" s="242">
        <f>IFERROR(_xll.qlIndexFixing($BF$1,BA998,TRUE,_xll.ohTrigger(Trigger,Trigger12M)),#N/A)</f>
        <v>2.1315255919179928E-2</v>
      </c>
    </row>
    <row r="999" spans="52:57" ht="11.25" customHeight="1" x14ac:dyDescent="0.25">
      <c r="AZ999" s="99" t="s">
        <v>83</v>
      </c>
      <c r="BA999" s="98">
        <f>_xll.qlInterestRateIndexFixingDate(Currency&amp;"ibor"&amp;Tenor,BB999,Trigger)</f>
        <v>46387</v>
      </c>
      <c r="BB999" s="98">
        <f>_xll.qlCalendarAdvance(Calendar,BB998,AZ999,"f",,Trigger)</f>
        <v>46392</v>
      </c>
      <c r="BC999" s="98">
        <f>_xll.qlInterestRateIndexMaturity(Currency&amp;"ibor"&amp;Tenor,BB999,Trigger)</f>
        <v>46757</v>
      </c>
      <c r="BD999" s="242" t="e">
        <f>_xll.qlIndexFixing($AD$5,BA999,TRUE,_xll.ohTrigger(Trigger,Trigger12M))</f>
        <v>#NUM!</v>
      </c>
      <c r="BE999" s="242">
        <f>IFERROR(_xll.qlIndexFixing($BF$1,BA999,TRUE,_xll.ohTrigger(Trigger,Trigger12M)),#N/A)</f>
        <v>2.1316393399063584E-2</v>
      </c>
    </row>
    <row r="1000" spans="52:57" ht="11.25" customHeight="1" x14ac:dyDescent="0.25">
      <c r="AZ1000" s="99" t="s">
        <v>83</v>
      </c>
      <c r="BA1000" s="98">
        <f>_xll.qlInterestRateIndexFixingDate(Currency&amp;"ibor"&amp;Tenor,BB1000,Trigger)</f>
        <v>46395</v>
      </c>
      <c r="BB1000" s="98">
        <f>_xll.qlCalendarAdvance(Calendar,BB999,AZ1000,"f",,Trigger)</f>
        <v>46399</v>
      </c>
      <c r="BC1000" s="98">
        <f>_xll.qlInterestRateIndexMaturity(Currency&amp;"ibor"&amp;Tenor,BB1000,Trigger)</f>
        <v>46764</v>
      </c>
      <c r="BD1000" s="242" t="e">
        <f>_xll.qlIndexFixing($AD$5,BA1000,TRUE,_xll.ohTrigger(Trigger,Trigger12M))</f>
        <v>#NUM!</v>
      </c>
      <c r="BE1000" s="242">
        <f>IFERROR(_xll.qlIndexFixing($BF$1,BA1000,TRUE,_xll.ohTrigger(Trigger,Trigger12M)),#N/A)</f>
        <v>2.1317419450700224E-2</v>
      </c>
    </row>
    <row r="1001" spans="52:57" ht="11.25" customHeight="1" x14ac:dyDescent="0.25">
      <c r="AZ1001" s="99" t="s">
        <v>83</v>
      </c>
      <c r="BA1001" s="98">
        <f>_xll.qlInterestRateIndexFixingDate(Currency&amp;"ibor"&amp;Tenor,BB1001,Trigger)</f>
        <v>46402</v>
      </c>
      <c r="BB1001" s="98">
        <f>_xll.qlCalendarAdvance(Calendar,BB1000,AZ1001,"f",,Trigger)</f>
        <v>46406</v>
      </c>
      <c r="BC1001" s="98">
        <f>_xll.qlInterestRateIndexMaturity(Currency&amp;"ibor"&amp;Tenor,BB1001,Trigger)</f>
        <v>46771</v>
      </c>
      <c r="BD1001" s="242" t="e">
        <f>_xll.qlIndexFixing($AD$5,BA1001,TRUE,_xll.ohTrigger(Trigger,Trigger12M))</f>
        <v>#NUM!</v>
      </c>
      <c r="BE1001" s="242">
        <f>IFERROR(_xll.qlIndexFixing($BF$1,BA1001,TRUE,_xll.ohTrigger(Trigger,Trigger12M)),#N/A)</f>
        <v>2.1318335545278174E-2</v>
      </c>
    </row>
    <row r="1002" spans="52:57" ht="11.25" customHeight="1" x14ac:dyDescent="0.25">
      <c r="AZ1002" s="99" t="s">
        <v>83</v>
      </c>
      <c r="BA1002" s="98">
        <f>_xll.qlInterestRateIndexFixingDate(Currency&amp;"ibor"&amp;Tenor,BB1002,Trigger)</f>
        <v>46409</v>
      </c>
      <c r="BB1002" s="98">
        <f>_xll.qlCalendarAdvance(Calendar,BB1001,AZ1002,"f",,Trigger)</f>
        <v>46413</v>
      </c>
      <c r="BC1002" s="98">
        <f>_xll.qlInterestRateIndexMaturity(Currency&amp;"ibor"&amp;Tenor,BB1002,Trigger)</f>
        <v>46778</v>
      </c>
      <c r="BD1002" s="242" t="e">
        <f>_xll.qlIndexFixing($AD$5,BA1002,TRUE,_xll.ohTrigger(Trigger,Trigger12M))</f>
        <v>#NUM!</v>
      </c>
      <c r="BE1002" s="242">
        <f>IFERROR(_xll.qlIndexFixing($BF$1,BA1002,TRUE,_xll.ohTrigger(Trigger,Trigger12M)),#N/A)</f>
        <v>2.1319143162737329E-2</v>
      </c>
    </row>
    <row r="1003" spans="52:57" ht="11.25" customHeight="1" x14ac:dyDescent="0.25">
      <c r="AZ1003" s="99" t="s">
        <v>83</v>
      </c>
      <c r="BA1003" s="98">
        <f>_xll.qlInterestRateIndexFixingDate(Currency&amp;"ibor"&amp;Tenor,BB1003,Trigger)</f>
        <v>46416</v>
      </c>
      <c r="BB1003" s="98">
        <f>_xll.qlCalendarAdvance(Calendar,BB1002,AZ1003,"f",,Trigger)</f>
        <v>46420</v>
      </c>
      <c r="BC1003" s="98">
        <f>_xll.qlInterestRateIndexMaturity(Currency&amp;"ibor"&amp;Tenor,BB1003,Trigger)</f>
        <v>46785</v>
      </c>
      <c r="BD1003" s="242" t="e">
        <f>_xll.qlIndexFixing($AD$5,BA1003,TRUE,_xll.ohTrigger(Trigger,Trigger12M))</f>
        <v>#NUM!</v>
      </c>
      <c r="BE1003" s="242">
        <f>IFERROR(_xll.qlIndexFixing($BF$1,BA1003,TRUE,_xll.ohTrigger(Trigger,Trigger12M)),#N/A)</f>
        <v>2.1319843791767847E-2</v>
      </c>
    </row>
    <row r="1004" spans="52:57" ht="11.25" customHeight="1" x14ac:dyDescent="0.25">
      <c r="AZ1004" s="99" t="s">
        <v>83</v>
      </c>
      <c r="BA1004" s="98">
        <f>_xll.qlInterestRateIndexFixingDate(Currency&amp;"ibor"&amp;Tenor,BB1004,Trigger)</f>
        <v>46423</v>
      </c>
      <c r="BB1004" s="98">
        <f>_xll.qlCalendarAdvance(Calendar,BB1003,AZ1004,"f",,Trigger)</f>
        <v>46427</v>
      </c>
      <c r="BC1004" s="98">
        <f>_xll.qlInterestRateIndexMaturity(Currency&amp;"ibor"&amp;Tenor,BB1004,Trigger)</f>
        <v>46792</v>
      </c>
      <c r="BD1004" s="242" t="e">
        <f>_xll.qlIndexFixing($AD$5,BA1004,TRUE,_xll.ohTrigger(Trigger,Trigger12M))</f>
        <v>#NUM!</v>
      </c>
      <c r="BE1004" s="242">
        <f>IFERROR(_xll.qlIndexFixing($BF$1,BA1004,TRUE,_xll.ohTrigger(Trigger,Trigger12M)),#N/A)</f>
        <v>2.1320438929808175E-2</v>
      </c>
    </row>
    <row r="1005" spans="52:57" ht="11.25" customHeight="1" x14ac:dyDescent="0.25">
      <c r="AZ1005" s="99" t="s">
        <v>83</v>
      </c>
      <c r="BA1005" s="98">
        <f>_xll.qlInterestRateIndexFixingDate(Currency&amp;"ibor"&amp;Tenor,BB1005,Trigger)</f>
        <v>46430</v>
      </c>
      <c r="BB1005" s="98">
        <f>_xll.qlCalendarAdvance(Calendar,BB1004,AZ1005,"f",,Trigger)</f>
        <v>46434</v>
      </c>
      <c r="BC1005" s="98">
        <f>_xll.qlInterestRateIndexMaturity(Currency&amp;"ibor"&amp;Tenor,BB1005,Trigger)</f>
        <v>46799</v>
      </c>
      <c r="BD1005" s="242" t="e">
        <f>_xll.qlIndexFixing($AD$5,BA1005,TRUE,_xll.ohTrigger(Trigger,Trigger12M))</f>
        <v>#NUM!</v>
      </c>
      <c r="BE1005" s="242">
        <f>IFERROR(_xll.qlIndexFixing($BF$1,BA1005,TRUE,_xll.ohTrigger(Trigger,Trigger12M)),#N/A)</f>
        <v>2.1320930083043955E-2</v>
      </c>
    </row>
    <row r="1006" spans="52:57" ht="11.25" customHeight="1" x14ac:dyDescent="0.25">
      <c r="AZ1006" s="99" t="s">
        <v>83</v>
      </c>
      <c r="BA1006" s="98">
        <f>_xll.qlInterestRateIndexFixingDate(Currency&amp;"ibor"&amp;Tenor,BB1006,Trigger)</f>
        <v>46437</v>
      </c>
      <c r="BB1006" s="98">
        <f>_xll.qlCalendarAdvance(Calendar,BB1005,AZ1006,"f",,Trigger)</f>
        <v>46441</v>
      </c>
      <c r="BC1006" s="98">
        <f>_xll.qlInterestRateIndexMaturity(Currency&amp;"ibor"&amp;Tenor,BB1006,Trigger)</f>
        <v>46806</v>
      </c>
      <c r="BD1006" s="242" t="e">
        <f>_xll.qlIndexFixing($AD$5,BA1006,TRUE,_xll.ohTrigger(Trigger,Trigger12M))</f>
        <v>#NUM!</v>
      </c>
      <c r="BE1006" s="242">
        <f>IFERROR(_xll.qlIndexFixing($BF$1,BA1006,TRUE,_xll.ohTrigger(Trigger,Trigger12M)),#N/A)</f>
        <v>2.1321318766406056E-2</v>
      </c>
    </row>
    <row r="1007" spans="52:57" ht="11.25" customHeight="1" x14ac:dyDescent="0.25">
      <c r="AZ1007" s="99" t="s">
        <v>83</v>
      </c>
      <c r="BA1007" s="98">
        <f>_xll.qlInterestRateIndexFixingDate(Currency&amp;"ibor"&amp;Tenor,BB1007,Trigger)</f>
        <v>46444</v>
      </c>
      <c r="BB1007" s="98">
        <f>_xll.qlCalendarAdvance(Calendar,BB1006,AZ1007,"f",,Trigger)</f>
        <v>46448</v>
      </c>
      <c r="BC1007" s="98">
        <f>_xll.qlInterestRateIndexMaturity(Currency&amp;"ibor"&amp;Tenor,BB1007,Trigger)</f>
        <v>46814</v>
      </c>
      <c r="BD1007" s="242" t="e">
        <f>_xll.qlIndexFixing($AD$5,BA1007,TRUE,_xll.ohTrigger(Trigger,Trigger12M))</f>
        <v>#NUM!</v>
      </c>
      <c r="BE1007" s="242">
        <f>IFERROR(_xll.qlIndexFixing($BF$1,BA1007,TRUE,_xll.ohTrigger(Trigger,Trigger12M)),#N/A)</f>
        <v>2.1322188081171489E-2</v>
      </c>
    </row>
    <row r="1008" spans="52:57" ht="11.25" customHeight="1" x14ac:dyDescent="0.25">
      <c r="AZ1008" s="99" t="s">
        <v>83</v>
      </c>
      <c r="BA1008" s="98">
        <f>_xll.qlInterestRateIndexFixingDate(Currency&amp;"ibor"&amp;Tenor,BB1008,Trigger)</f>
        <v>46451</v>
      </c>
      <c r="BB1008" s="98">
        <f>_xll.qlCalendarAdvance(Calendar,BB1007,AZ1008,"f",,Trigger)</f>
        <v>46455</v>
      </c>
      <c r="BC1008" s="98">
        <f>_xll.qlInterestRateIndexMaturity(Currency&amp;"ibor"&amp;Tenor,BB1008,Trigger)</f>
        <v>46821</v>
      </c>
      <c r="BD1008" s="242" t="e">
        <f>_xll.qlIndexFixing($AD$5,BA1008,TRUE,_xll.ohTrigger(Trigger,Trigger12M))</f>
        <v>#NUM!</v>
      </c>
      <c r="BE1008" s="242">
        <f>IFERROR(_xll.qlIndexFixing($BF$1,BA1008,TRUE,_xll.ohTrigger(Trigger,Trigger12M)),#N/A)</f>
        <v>2.1322370754544965E-2</v>
      </c>
    </row>
    <row r="1009" spans="52:57" ht="11.25" customHeight="1" x14ac:dyDescent="0.25">
      <c r="AZ1009" s="99" t="s">
        <v>83</v>
      </c>
      <c r="BA1009" s="98">
        <f>_xll.qlInterestRateIndexFixingDate(Currency&amp;"ibor"&amp;Tenor,BB1009,Trigger)</f>
        <v>46458</v>
      </c>
      <c r="BB1009" s="98">
        <f>_xll.qlCalendarAdvance(Calendar,BB1008,AZ1009,"f",,Trigger)</f>
        <v>46462</v>
      </c>
      <c r="BC1009" s="98">
        <f>_xll.qlInterestRateIndexMaturity(Currency&amp;"ibor"&amp;Tenor,BB1009,Trigger)</f>
        <v>46828</v>
      </c>
      <c r="BD1009" s="242" t="e">
        <f>_xll.qlIndexFixing($AD$5,BA1009,TRUE,_xll.ohTrigger(Trigger,Trigger12M))</f>
        <v>#NUM!</v>
      </c>
      <c r="BE1009" s="242">
        <f>IFERROR(_xll.qlIndexFixing($BF$1,BA1009,TRUE,_xll.ohTrigger(Trigger,Trigger12M)),#N/A)</f>
        <v>2.1322455663285767E-2</v>
      </c>
    </row>
    <row r="1010" spans="52:57" ht="11.25" customHeight="1" x14ac:dyDescent="0.25">
      <c r="AZ1010" s="99" t="s">
        <v>83</v>
      </c>
      <c r="BA1010" s="98">
        <f>_xll.qlInterestRateIndexFixingDate(Currency&amp;"ibor"&amp;Tenor,BB1010,Trigger)</f>
        <v>46465</v>
      </c>
      <c r="BB1010" s="98">
        <f>_xll.qlCalendarAdvance(Calendar,BB1009,AZ1010,"f",,Trigger)</f>
        <v>46469</v>
      </c>
      <c r="BC1010" s="98">
        <f>_xll.qlInterestRateIndexMaturity(Currency&amp;"ibor"&amp;Tenor,BB1010,Trigger)</f>
        <v>46835</v>
      </c>
      <c r="BD1010" s="242" t="e">
        <f>_xll.qlIndexFixing($AD$5,BA1010,TRUE,_xll.ohTrigger(Trigger,Trigger12M))</f>
        <v>#NUM!</v>
      </c>
      <c r="BE1010" s="242">
        <f>IFERROR(_xll.qlIndexFixing($BF$1,BA1010,TRUE,_xll.ohTrigger(Trigger,Trigger12M)),#N/A)</f>
        <v>2.1322444354235897E-2</v>
      </c>
    </row>
    <row r="1011" spans="52:57" ht="11.25" customHeight="1" x14ac:dyDescent="0.25">
      <c r="AZ1011" s="99" t="s">
        <v>83</v>
      </c>
      <c r="BA1011" s="98">
        <f>_xll.qlInterestRateIndexFixingDate(Currency&amp;"ibor"&amp;Tenor,BB1011,Trigger)</f>
        <v>46470</v>
      </c>
      <c r="BB1011" s="98">
        <f>_xll.qlCalendarAdvance(Calendar,BB1010,AZ1011,"f",,Trigger)</f>
        <v>46476</v>
      </c>
      <c r="BC1011" s="98">
        <f>_xll.qlInterestRateIndexMaturity(Currency&amp;"ibor"&amp;Tenor,BB1011,Trigger)</f>
        <v>46842</v>
      </c>
      <c r="BD1011" s="242" t="e">
        <f>_xll.qlIndexFixing($AD$5,BA1011,TRUE,_xll.ohTrigger(Trigger,Trigger12M))</f>
        <v>#NUM!</v>
      </c>
      <c r="BE1011" s="242">
        <f>IFERROR(_xll.qlIndexFixing($BF$1,BA1011,TRUE,_xll.ohTrigger(Trigger,Trigger12M)),#N/A)</f>
        <v>2.1322338382951909E-2</v>
      </c>
    </row>
    <row r="1012" spans="52:57" ht="11.25" customHeight="1" x14ac:dyDescent="0.25">
      <c r="AZ1012" s="99" t="s">
        <v>83</v>
      </c>
      <c r="BA1012" s="98">
        <f>_xll.qlInterestRateIndexFixingDate(Currency&amp;"ibor"&amp;Tenor,BB1012,Trigger)</f>
        <v>46479</v>
      </c>
      <c r="BB1012" s="98">
        <f>_xll.qlCalendarAdvance(Calendar,BB1011,AZ1012,"f",,Trigger)</f>
        <v>46483</v>
      </c>
      <c r="BC1012" s="98">
        <f>_xll.qlInterestRateIndexMaturity(Currency&amp;"ibor"&amp;Tenor,BB1012,Trigger)</f>
        <v>46849</v>
      </c>
      <c r="BD1012" s="242" t="e">
        <f>_xll.qlIndexFixing($AD$5,BA1012,TRUE,_xll.ohTrigger(Trigger,Trigger12M))</f>
        <v>#NUM!</v>
      </c>
      <c r="BE1012" s="242">
        <f>IFERROR(_xll.qlIndexFixing($BF$1,BA1012,TRUE,_xll.ohTrigger(Trigger,Trigger12M)),#N/A)</f>
        <v>2.1322139313703609E-2</v>
      </c>
    </row>
    <row r="1013" spans="52:57" ht="11.25" customHeight="1" x14ac:dyDescent="0.25">
      <c r="AZ1013" s="99" t="s">
        <v>83</v>
      </c>
      <c r="BA1013" s="98">
        <f>_xll.qlInterestRateIndexFixingDate(Currency&amp;"ibor"&amp;Tenor,BB1013,Trigger)</f>
        <v>46486</v>
      </c>
      <c r="BB1013" s="98">
        <f>_xll.qlCalendarAdvance(Calendar,BB1012,AZ1013,"f",,Trigger)</f>
        <v>46490</v>
      </c>
      <c r="BC1013" s="98">
        <f>_xll.qlInterestRateIndexMaturity(Currency&amp;"ibor"&amp;Tenor,BB1013,Trigger)</f>
        <v>46856</v>
      </c>
      <c r="BD1013" s="242" t="e">
        <f>_xll.qlIndexFixing($AD$5,BA1013,TRUE,_xll.ohTrigger(Trigger,Trigger12M))</f>
        <v>#NUM!</v>
      </c>
      <c r="BE1013" s="242">
        <f>IFERROR(_xll.qlIndexFixing($BF$1,BA1013,TRUE,_xll.ohTrigger(Trigger,Trigger12M)),#N/A)</f>
        <v>2.132184871947209E-2</v>
      </c>
    </row>
    <row r="1014" spans="52:57" ht="11.25" customHeight="1" x14ac:dyDescent="0.25">
      <c r="AZ1014" s="99" t="s">
        <v>83</v>
      </c>
      <c r="BA1014" s="98">
        <f>_xll.qlInterestRateIndexFixingDate(Currency&amp;"ibor"&amp;Tenor,BB1014,Trigger)</f>
        <v>46493</v>
      </c>
      <c r="BB1014" s="98">
        <f>_xll.qlCalendarAdvance(Calendar,BB1013,AZ1014,"f",,Trigger)</f>
        <v>46497</v>
      </c>
      <c r="BC1014" s="98">
        <f>_xll.qlInterestRateIndexMaturity(Currency&amp;"ibor"&amp;Tenor,BB1014,Trigger)</f>
        <v>46863</v>
      </c>
      <c r="BD1014" s="242" t="e">
        <f>_xll.qlIndexFixing($AD$5,BA1014,TRUE,_xll.ohTrigger(Trigger,Trigger12M))</f>
        <v>#NUM!</v>
      </c>
      <c r="BE1014" s="242">
        <f>IFERROR(_xll.qlIndexFixing($BF$1,BA1014,TRUE,_xll.ohTrigger(Trigger,Trigger12M)),#N/A)</f>
        <v>2.1321468181948414E-2</v>
      </c>
    </row>
    <row r="1015" spans="52:57" ht="11.25" customHeight="1" x14ac:dyDescent="0.25">
      <c r="AZ1015" s="99" t="s">
        <v>83</v>
      </c>
      <c r="BA1015" s="98">
        <f>_xll.qlInterestRateIndexFixingDate(Currency&amp;"ibor"&amp;Tenor,BB1015,Trigger)</f>
        <v>46500</v>
      </c>
      <c r="BB1015" s="98">
        <f>_xll.qlCalendarAdvance(Calendar,BB1014,AZ1015,"f",,Trigger)</f>
        <v>46504</v>
      </c>
      <c r="BC1015" s="98">
        <f>_xll.qlInterestRateIndexMaturity(Currency&amp;"ibor"&amp;Tenor,BB1015,Trigger)</f>
        <v>46870</v>
      </c>
      <c r="BD1015" s="242" t="e">
        <f>_xll.qlIndexFixing($AD$5,BA1015,TRUE,_xll.ohTrigger(Trigger,Trigger12M))</f>
        <v>#NUM!</v>
      </c>
      <c r="BE1015" s="242">
        <f>IFERROR(_xll.qlIndexFixing($BF$1,BA1015,TRUE,_xll.ohTrigger(Trigger,Trigger12M)),#N/A)</f>
        <v>2.1320999291532958E-2</v>
      </c>
    </row>
    <row r="1016" spans="52:57" ht="11.25" customHeight="1" x14ac:dyDescent="0.25">
      <c r="AZ1016" s="99" t="s">
        <v>83</v>
      </c>
      <c r="BA1016" s="98">
        <f>_xll.qlInterestRateIndexFixingDate(Currency&amp;"ibor"&amp;Tenor,BB1016,Trigger)</f>
        <v>46507</v>
      </c>
      <c r="BB1016" s="98">
        <f>_xll.qlCalendarAdvance(Calendar,BB1015,AZ1016,"f",,Trigger)</f>
        <v>46511</v>
      </c>
      <c r="BC1016" s="98">
        <f>_xll.qlInterestRateIndexMaturity(Currency&amp;"ibor"&amp;Tenor,BB1016,Trigger)</f>
        <v>46877</v>
      </c>
      <c r="BD1016" s="242" t="e">
        <f>_xll.qlIndexFixing($AD$5,BA1016,TRUE,_xll.ohTrigger(Trigger,Trigger12M))</f>
        <v>#NUM!</v>
      </c>
      <c r="BE1016" s="242">
        <f>IFERROR(_xll.qlIndexFixing($BF$1,BA1016,TRUE,_xll.ohTrigger(Trigger,Trigger12M)),#N/A)</f>
        <v>2.1320443647332359E-2</v>
      </c>
    </row>
    <row r="1017" spans="52:57" ht="11.25" customHeight="1" x14ac:dyDescent="0.25">
      <c r="AZ1017" s="99" t="s">
        <v>83</v>
      </c>
      <c r="BA1017" s="98">
        <f>_xll.qlInterestRateIndexFixingDate(Currency&amp;"ibor"&amp;Tenor,BB1017,Trigger)</f>
        <v>46514</v>
      </c>
      <c r="BB1017" s="98">
        <f>_xll.qlCalendarAdvance(Calendar,BB1016,AZ1017,"f",,Trigger)</f>
        <v>46518</v>
      </c>
      <c r="BC1017" s="98">
        <f>_xll.qlInterestRateIndexMaturity(Currency&amp;"ibor"&amp;Tenor,BB1017,Trigger)</f>
        <v>46884</v>
      </c>
      <c r="BD1017" s="242" t="e">
        <f>_xll.qlIndexFixing($AD$5,BA1017,TRUE,_xll.ohTrigger(Trigger,Trigger12M))</f>
        <v>#NUM!</v>
      </c>
      <c r="BE1017" s="242">
        <f>IFERROR(_xll.qlIndexFixing($BF$1,BA1017,TRUE,_xll.ohTrigger(Trigger,Trigger12M)),#N/A)</f>
        <v>2.1319802857160178E-2</v>
      </c>
    </row>
    <row r="1018" spans="52:57" ht="11.25" customHeight="1" x14ac:dyDescent="0.25">
      <c r="AZ1018" s="99" t="s">
        <v>83</v>
      </c>
      <c r="BA1018" s="98">
        <f>_xll.qlInterestRateIndexFixingDate(Currency&amp;"ibor"&amp;Tenor,BB1018,Trigger)</f>
        <v>46521</v>
      </c>
      <c r="BB1018" s="98">
        <f>_xll.qlCalendarAdvance(Calendar,BB1017,AZ1018,"f",,Trigger)</f>
        <v>46525</v>
      </c>
      <c r="BC1018" s="98">
        <f>_xll.qlInterestRateIndexMaturity(Currency&amp;"ibor"&amp;Tenor,BB1018,Trigger)</f>
        <v>46891</v>
      </c>
      <c r="BD1018" s="242" t="e">
        <f>_xll.qlIndexFixing($AD$5,BA1018,TRUE,_xll.ohTrigger(Trigger,Trigger12M))</f>
        <v>#NUM!</v>
      </c>
      <c r="BE1018" s="242">
        <f>IFERROR(_xll.qlIndexFixing($BF$1,BA1018,TRUE,_xll.ohTrigger(Trigger,Trigger12M)),#N/A)</f>
        <v>2.1319078537533825E-2</v>
      </c>
    </row>
    <row r="1019" spans="52:57" ht="11.25" customHeight="1" x14ac:dyDescent="0.25">
      <c r="AZ1019" s="99" t="s">
        <v>83</v>
      </c>
      <c r="BA1019" s="98">
        <f>_xll.qlInterestRateIndexFixingDate(Currency&amp;"ibor"&amp;Tenor,BB1019,Trigger)</f>
        <v>46528</v>
      </c>
      <c r="BB1019" s="98">
        <f>_xll.qlCalendarAdvance(Calendar,BB1018,AZ1019,"f",,Trigger)</f>
        <v>46532</v>
      </c>
      <c r="BC1019" s="98">
        <f>_xll.qlInterestRateIndexMaturity(Currency&amp;"ibor"&amp;Tenor,BB1019,Trigger)</f>
        <v>46898</v>
      </c>
      <c r="BD1019" s="242" t="e">
        <f>_xll.qlIndexFixing($AD$5,BA1019,TRUE,_xll.ohTrigger(Trigger,Trigger12M))</f>
        <v>#NUM!</v>
      </c>
      <c r="BE1019" s="242">
        <f>IFERROR(_xll.qlIndexFixing($BF$1,BA1019,TRUE,_xll.ohTrigger(Trigger,Trigger12M)),#N/A)</f>
        <v>2.1318272313673912E-2</v>
      </c>
    </row>
    <row r="1020" spans="52:57" ht="11.25" customHeight="1" x14ac:dyDescent="0.25">
      <c r="AZ1020" s="99" t="s">
        <v>83</v>
      </c>
      <c r="BA1020" s="98">
        <f>_xll.qlInterestRateIndexFixingDate(Currency&amp;"ibor"&amp;Tenor,BB1020,Trigger)</f>
        <v>46535</v>
      </c>
      <c r="BB1020" s="98">
        <f>_xll.qlCalendarAdvance(Calendar,BB1019,AZ1020,"f",,Trigger)</f>
        <v>46539</v>
      </c>
      <c r="BC1020" s="98">
        <f>_xll.qlInterestRateIndexMaturity(Currency&amp;"ibor"&amp;Tenor,BB1020,Trigger)</f>
        <v>46905</v>
      </c>
      <c r="BD1020" s="242" t="e">
        <f>_xll.qlIndexFixing($AD$5,BA1020,TRUE,_xll.ohTrigger(Trigger,Trigger12M))</f>
        <v>#NUM!</v>
      </c>
      <c r="BE1020" s="242">
        <f>IFERROR(_xll.qlIndexFixing($BF$1,BA1020,TRUE,_xll.ohTrigger(Trigger,Trigger12M)),#N/A)</f>
        <v>2.1317385819502509E-2</v>
      </c>
    </row>
    <row r="1021" spans="52:57" ht="11.25" customHeight="1" x14ac:dyDescent="0.25">
      <c r="AZ1021" s="99" t="s">
        <v>83</v>
      </c>
      <c r="BA1021" s="98">
        <f>_xll.qlInterestRateIndexFixingDate(Currency&amp;"ibor"&amp;Tenor,BB1021,Trigger)</f>
        <v>46542</v>
      </c>
      <c r="BB1021" s="98">
        <f>_xll.qlCalendarAdvance(Calendar,BB1020,AZ1021,"f",,Trigger)</f>
        <v>46546</v>
      </c>
      <c r="BC1021" s="98">
        <f>_xll.qlInterestRateIndexMaturity(Currency&amp;"ibor"&amp;Tenor,BB1021,Trigger)</f>
        <v>46912</v>
      </c>
      <c r="BD1021" s="242" t="e">
        <f>_xll.qlIndexFixing($AD$5,BA1021,TRUE,_xll.ohTrigger(Trigger,Trigger12M))</f>
        <v>#NUM!</v>
      </c>
      <c r="BE1021" s="242">
        <f>IFERROR(_xll.qlIndexFixing($BF$1,BA1021,TRUE,_xll.ohTrigger(Trigger,Trigger12M)),#N/A)</f>
        <v>2.1316420697642047E-2</v>
      </c>
    </row>
    <row r="1022" spans="52:57" ht="11.25" customHeight="1" x14ac:dyDescent="0.25">
      <c r="AZ1022" s="99" t="s">
        <v>83</v>
      </c>
      <c r="BA1022" s="98">
        <f>_xll.qlInterestRateIndexFixingDate(Currency&amp;"ibor"&amp;Tenor,BB1022,Trigger)</f>
        <v>46549</v>
      </c>
      <c r="BB1022" s="98">
        <f>_xll.qlCalendarAdvance(Calendar,BB1021,AZ1022,"f",,Trigger)</f>
        <v>46553</v>
      </c>
      <c r="BC1022" s="98">
        <f>_xll.qlInterestRateIndexMaturity(Currency&amp;"ibor"&amp;Tenor,BB1022,Trigger)</f>
        <v>46919</v>
      </c>
      <c r="BD1022" s="242" t="e">
        <f>_xll.qlIndexFixing($AD$5,BA1022,TRUE,_xll.ohTrigger(Trigger,Trigger12M))</f>
        <v>#NUM!</v>
      </c>
      <c r="BE1022" s="242">
        <f>IFERROR(_xll.qlIndexFixing($BF$1,BA1022,TRUE,_xll.ohTrigger(Trigger,Trigger12M)),#N/A)</f>
        <v>2.1315378599414663E-2</v>
      </c>
    </row>
    <row r="1023" spans="52:57" ht="11.25" customHeight="1" x14ac:dyDescent="0.25">
      <c r="AZ1023" s="99" t="s">
        <v>83</v>
      </c>
      <c r="BA1023" s="98">
        <f>_xll.qlInterestRateIndexFixingDate(Currency&amp;"ibor"&amp;Tenor,BB1023,Trigger)</f>
        <v>46556</v>
      </c>
      <c r="BB1023" s="98">
        <f>_xll.qlCalendarAdvance(Calendar,BB1022,AZ1023,"f",,Trigger)</f>
        <v>46560</v>
      </c>
      <c r="BC1023" s="98">
        <f>_xll.qlInterestRateIndexMaturity(Currency&amp;"ibor"&amp;Tenor,BB1023,Trigger)</f>
        <v>46926</v>
      </c>
      <c r="BD1023" s="242" t="e">
        <f>_xll.qlIndexFixing($AD$5,BA1023,TRUE,_xll.ohTrigger(Trigger,Trigger12M))</f>
        <v>#NUM!</v>
      </c>
      <c r="BE1023" s="242">
        <f>IFERROR(_xll.qlIndexFixing($BF$1,BA1023,TRUE,_xll.ohTrigger(Trigger,Trigger12M)),#N/A)</f>
        <v>2.131426118483893E-2</v>
      </c>
    </row>
    <row r="1024" spans="52:57" ht="11.25" customHeight="1" x14ac:dyDescent="0.25">
      <c r="AZ1024" s="99" t="s">
        <v>83</v>
      </c>
      <c r="BA1024" s="98">
        <f>_xll.qlInterestRateIndexFixingDate(Currency&amp;"ibor"&amp;Tenor,BB1024,Trigger)</f>
        <v>46563</v>
      </c>
      <c r="BB1024" s="98">
        <f>_xll.qlCalendarAdvance(Calendar,BB1023,AZ1024,"f",,Trigger)</f>
        <v>46567</v>
      </c>
      <c r="BC1024" s="98">
        <f>_xll.qlInterestRateIndexMaturity(Currency&amp;"ibor"&amp;Tenor,BB1024,Trigger)</f>
        <v>46933</v>
      </c>
      <c r="BD1024" s="242" t="e">
        <f>_xll.qlIndexFixing($AD$5,BA1024,TRUE,_xll.ohTrigger(Trigger,Trigger12M))</f>
        <v>#NUM!</v>
      </c>
      <c r="BE1024" s="242">
        <f>IFERROR(_xll.qlIndexFixing($BF$1,BA1024,TRUE,_xll.ohTrigger(Trigger,Trigger12M)),#N/A)</f>
        <v>2.1313070122630944E-2</v>
      </c>
    </row>
    <row r="1025" spans="52:57" ht="11.25" customHeight="1" x14ac:dyDescent="0.25">
      <c r="AZ1025" s="99" t="s">
        <v>83</v>
      </c>
      <c r="BA1025" s="98">
        <f>_xll.qlInterestRateIndexFixingDate(Currency&amp;"ibor"&amp;Tenor,BB1025,Trigger)</f>
        <v>46570</v>
      </c>
      <c r="BB1025" s="98">
        <f>_xll.qlCalendarAdvance(Calendar,BB1024,AZ1025,"f",,Trigger)</f>
        <v>46574</v>
      </c>
      <c r="BC1025" s="98">
        <f>_xll.qlInterestRateIndexMaturity(Currency&amp;"ibor"&amp;Tenor,BB1025,Trigger)</f>
        <v>46940</v>
      </c>
      <c r="BD1025" s="242" t="e">
        <f>_xll.qlIndexFixing($AD$5,BA1025,TRUE,_xll.ohTrigger(Trigger,Trigger12M))</f>
        <v>#NUM!</v>
      </c>
      <c r="BE1025" s="242">
        <f>IFERROR(_xll.qlIndexFixing($BF$1,BA1025,TRUE,_xll.ohTrigger(Trigger,Trigger12M)),#N/A)</f>
        <v>2.131180709020148E-2</v>
      </c>
    </row>
    <row r="1026" spans="52:57" ht="11.25" customHeight="1" x14ac:dyDescent="0.25">
      <c r="AZ1026" s="99" t="s">
        <v>83</v>
      </c>
      <c r="BA1026" s="98">
        <f>_xll.qlInterestRateIndexFixingDate(Currency&amp;"ibor"&amp;Tenor,BB1026,Trigger)</f>
        <v>46577</v>
      </c>
      <c r="BB1026" s="98">
        <f>_xll.qlCalendarAdvance(Calendar,BB1025,AZ1026,"f",,Trigger)</f>
        <v>46581</v>
      </c>
      <c r="BC1026" s="98">
        <f>_xll.qlInterestRateIndexMaturity(Currency&amp;"ibor"&amp;Tenor,BB1026,Trigger)</f>
        <v>46947</v>
      </c>
      <c r="BD1026" s="242" t="e">
        <f>_xll.qlIndexFixing($AD$5,BA1026,TRUE,_xll.ohTrigger(Trigger,Trigger12M))</f>
        <v>#NUM!</v>
      </c>
      <c r="BE1026" s="242">
        <f>IFERROR(_xll.qlIndexFixing($BF$1,BA1026,TRUE,_xll.ohTrigger(Trigger,Trigger12M)),#N/A)</f>
        <v>2.1310473773655129E-2</v>
      </c>
    </row>
    <row r="1027" spans="52:57" ht="11.25" customHeight="1" x14ac:dyDescent="0.25">
      <c r="AZ1027" s="99" t="s">
        <v>83</v>
      </c>
      <c r="BA1027" s="98">
        <f>_xll.qlInterestRateIndexFixingDate(Currency&amp;"ibor"&amp;Tenor,BB1027,Trigger)</f>
        <v>46584</v>
      </c>
      <c r="BB1027" s="98">
        <f>_xll.qlCalendarAdvance(Calendar,BB1026,AZ1027,"f",,Trigger)</f>
        <v>46588</v>
      </c>
      <c r="BC1027" s="98">
        <f>_xll.qlInterestRateIndexMaturity(Currency&amp;"ibor"&amp;Tenor,BB1027,Trigger)</f>
        <v>46954</v>
      </c>
      <c r="BD1027" s="242" t="e">
        <f>_xll.qlIndexFixing($AD$5,BA1027,TRUE,_xll.ohTrigger(Trigger,Trigger12M))</f>
        <v>#NUM!</v>
      </c>
      <c r="BE1027" s="242">
        <f>IFERROR(_xll.qlIndexFixing($BF$1,BA1027,TRUE,_xll.ohTrigger(Trigger,Trigger12M)),#N/A)</f>
        <v>2.1309071867788545E-2</v>
      </c>
    </row>
    <row r="1028" spans="52:57" ht="11.25" customHeight="1" x14ac:dyDescent="0.25">
      <c r="AZ1028" s="99" t="s">
        <v>83</v>
      </c>
      <c r="BA1028" s="98">
        <f>_xll.qlInterestRateIndexFixingDate(Currency&amp;"ibor"&amp;Tenor,BB1028,Trigger)</f>
        <v>46591</v>
      </c>
      <c r="BB1028" s="98">
        <f>_xll.qlCalendarAdvance(Calendar,BB1027,AZ1028,"f",,Trigger)</f>
        <v>46595</v>
      </c>
      <c r="BC1028" s="98">
        <f>_xll.qlInterestRateIndexMaturity(Currency&amp;"ibor"&amp;Tenor,BB1028,Trigger)</f>
        <v>46961</v>
      </c>
      <c r="BD1028" s="242" t="e">
        <f>_xll.qlIndexFixing($AD$5,BA1028,TRUE,_xll.ohTrigger(Trigger,Trigger12M))</f>
        <v>#NUM!</v>
      </c>
      <c r="BE1028" s="242">
        <f>IFERROR(_xll.qlIndexFixing($BF$1,BA1028,TRUE,_xll.ohTrigger(Trigger,Trigger12M)),#N/A)</f>
        <v>2.1307603076090659E-2</v>
      </c>
    </row>
    <row r="1029" spans="52:57" ht="11.25" customHeight="1" x14ac:dyDescent="0.25">
      <c r="AZ1029" s="99" t="s">
        <v>83</v>
      </c>
      <c r="BA1029" s="98">
        <f>_xll.qlInterestRateIndexFixingDate(Currency&amp;"ibor"&amp;Tenor,BB1029,Trigger)</f>
        <v>46598</v>
      </c>
      <c r="BB1029" s="98">
        <f>_xll.qlCalendarAdvance(Calendar,BB1028,AZ1029,"f",,Trigger)</f>
        <v>46602</v>
      </c>
      <c r="BC1029" s="98">
        <f>_xll.qlInterestRateIndexMaturity(Currency&amp;"ibor"&amp;Tenor,BB1029,Trigger)</f>
        <v>46968</v>
      </c>
      <c r="BD1029" s="242" t="e">
        <f>_xll.qlIndexFixing($AD$5,BA1029,TRUE,_xll.ohTrigger(Trigger,Trigger12M))</f>
        <v>#NUM!</v>
      </c>
      <c r="BE1029" s="242">
        <f>IFERROR(_xll.qlIndexFixing($BF$1,BA1029,TRUE,_xll.ohTrigger(Trigger,Trigger12M)),#N/A)</f>
        <v>2.1306069110739852E-2</v>
      </c>
    </row>
    <row r="1030" spans="52:57" ht="11.25" customHeight="1" x14ac:dyDescent="0.25">
      <c r="AZ1030" s="99" t="s">
        <v>83</v>
      </c>
      <c r="BA1030" s="98">
        <f>_xll.qlInterestRateIndexFixingDate(Currency&amp;"ibor"&amp;Tenor,BB1030,Trigger)</f>
        <v>46605</v>
      </c>
      <c r="BB1030" s="98">
        <f>_xll.qlCalendarAdvance(Calendar,BB1029,AZ1030,"f",,Trigger)</f>
        <v>46609</v>
      </c>
      <c r="BC1030" s="98">
        <f>_xll.qlInterestRateIndexMaturity(Currency&amp;"ibor"&amp;Tenor,BB1030,Trigger)</f>
        <v>46975</v>
      </c>
      <c r="BD1030" s="242" t="e">
        <f>_xll.qlIndexFixing($AD$5,BA1030,TRUE,_xll.ohTrigger(Trigger,Trigger12M))</f>
        <v>#NUM!</v>
      </c>
      <c r="BE1030" s="242">
        <f>IFERROR(_xll.qlIndexFixing($BF$1,BA1030,TRUE,_xll.ohTrigger(Trigger,Trigger12M)),#N/A)</f>
        <v>2.130447169260416E-2</v>
      </c>
    </row>
    <row r="1031" spans="52:57" ht="11.25" customHeight="1" x14ac:dyDescent="0.25">
      <c r="AZ1031" s="99" t="s">
        <v>83</v>
      </c>
      <c r="BA1031" s="98">
        <f>_xll.qlInterestRateIndexFixingDate(Currency&amp;"ibor"&amp;Tenor,BB1031,Trigger)</f>
        <v>46612</v>
      </c>
      <c r="BB1031" s="98">
        <f>_xll.qlCalendarAdvance(Calendar,BB1030,AZ1031,"f",,Trigger)</f>
        <v>46616</v>
      </c>
      <c r="BC1031" s="98">
        <f>_xll.qlInterestRateIndexMaturity(Currency&amp;"ibor"&amp;Tenor,BB1031,Trigger)</f>
        <v>46982</v>
      </c>
      <c r="BD1031" s="242" t="e">
        <f>_xll.qlIndexFixing($AD$5,BA1031,TRUE,_xll.ohTrigger(Trigger,Trigger12M))</f>
        <v>#NUM!</v>
      </c>
      <c r="BE1031" s="242">
        <f>IFERROR(_xll.qlIndexFixing($BF$1,BA1031,TRUE,_xll.ohTrigger(Trigger,Trigger12M)),#N/A)</f>
        <v>2.1302812551238226E-2</v>
      </c>
    </row>
    <row r="1032" spans="52:57" ht="11.25" customHeight="1" x14ac:dyDescent="0.25">
      <c r="AZ1032" s="99" t="s">
        <v>83</v>
      </c>
      <c r="BA1032" s="98">
        <f>_xll.qlInterestRateIndexFixingDate(Currency&amp;"ibor"&amp;Tenor,BB1032,Trigger)</f>
        <v>46619</v>
      </c>
      <c r="BB1032" s="98">
        <f>_xll.qlCalendarAdvance(Calendar,BB1031,AZ1032,"f",,Trigger)</f>
        <v>46623</v>
      </c>
      <c r="BC1032" s="98">
        <f>_xll.qlInterestRateIndexMaturity(Currency&amp;"ibor"&amp;Tenor,BB1032,Trigger)</f>
        <v>46989</v>
      </c>
      <c r="BD1032" s="242" t="e">
        <f>_xll.qlIndexFixing($AD$5,BA1032,TRUE,_xll.ohTrigger(Trigger,Trigger12M))</f>
        <v>#NUM!</v>
      </c>
      <c r="BE1032" s="242">
        <f>IFERROR(_xll.qlIndexFixing($BF$1,BA1032,TRUE,_xll.ohTrigger(Trigger,Trigger12M)),#N/A)</f>
        <v>2.1301093424884388E-2</v>
      </c>
    </row>
    <row r="1033" spans="52:57" ht="11.25" customHeight="1" x14ac:dyDescent="0.25">
      <c r="AZ1033" s="99" t="s">
        <v>83</v>
      </c>
      <c r="BA1033" s="98">
        <f>_xll.qlInterestRateIndexFixingDate(Currency&amp;"ibor"&amp;Tenor,BB1033,Trigger)</f>
        <v>46626</v>
      </c>
      <c r="BB1033" s="98">
        <f>_xll.qlCalendarAdvance(Calendar,BB1032,AZ1033,"f",,Trigger)</f>
        <v>46630</v>
      </c>
      <c r="BC1033" s="98">
        <f>_xll.qlInterestRateIndexMaturity(Currency&amp;"ibor"&amp;Tenor,BB1033,Trigger)</f>
        <v>46996</v>
      </c>
      <c r="BD1033" s="242" t="e">
        <f>_xll.qlIndexFixing($AD$5,BA1033,TRUE,_xll.ohTrigger(Trigger,Trigger12M))</f>
        <v>#NUM!</v>
      </c>
      <c r="BE1033" s="242">
        <f>IFERROR(_xll.qlIndexFixing($BF$1,BA1033,TRUE,_xll.ohTrigger(Trigger,Trigger12M)),#N/A)</f>
        <v>2.1299316059808941E-2</v>
      </c>
    </row>
    <row r="1034" spans="52:57" ht="11.25" customHeight="1" x14ac:dyDescent="0.25">
      <c r="AZ1034" s="99" t="s">
        <v>83</v>
      </c>
      <c r="BA1034" s="98">
        <f>_xll.qlInterestRateIndexFixingDate(Currency&amp;"ibor"&amp;Tenor,BB1034,Trigger)</f>
        <v>46633</v>
      </c>
      <c r="BB1034" s="98">
        <f>_xll.qlCalendarAdvance(Calendar,BB1033,AZ1034,"f",,Trigger)</f>
        <v>46637</v>
      </c>
      <c r="BC1034" s="98">
        <f>_xll.qlInterestRateIndexMaturity(Currency&amp;"ibor"&amp;Tenor,BB1034,Trigger)</f>
        <v>47003</v>
      </c>
      <c r="BD1034" s="242" t="e">
        <f>_xll.qlIndexFixing($AD$5,BA1034,TRUE,_xll.ohTrigger(Trigger,Trigger12M))</f>
        <v>#NUM!</v>
      </c>
      <c r="BE1034" s="242">
        <f>IFERROR(_xll.qlIndexFixing($BF$1,BA1034,TRUE,_xll.ohTrigger(Trigger,Trigger12M)),#N/A)</f>
        <v>2.1297481874553024E-2</v>
      </c>
    </row>
    <row r="1035" spans="52:57" ht="11.25" customHeight="1" x14ac:dyDescent="0.25">
      <c r="AZ1035" s="99" t="s">
        <v>83</v>
      </c>
      <c r="BA1035" s="98">
        <f>_xll.qlInterestRateIndexFixingDate(Currency&amp;"ibor"&amp;Tenor,BB1035,Trigger)</f>
        <v>46640</v>
      </c>
      <c r="BB1035" s="98">
        <f>_xll.qlCalendarAdvance(Calendar,BB1034,AZ1035,"f",,Trigger)</f>
        <v>46644</v>
      </c>
      <c r="BC1035" s="98">
        <f>_xll.qlInterestRateIndexMaturity(Currency&amp;"ibor"&amp;Tenor,BB1035,Trigger)</f>
        <v>47010</v>
      </c>
      <c r="BD1035" s="242" t="e">
        <f>_xll.qlIndexFixing($AD$5,BA1035,TRUE,_xll.ohTrigger(Trigger,Trigger12M))</f>
        <v>#NUM!</v>
      </c>
      <c r="BE1035" s="242">
        <f>IFERROR(_xll.qlIndexFixing($BF$1,BA1035,TRUE,_xll.ohTrigger(Trigger,Trigger12M)),#N/A)</f>
        <v>2.1295591410056165E-2</v>
      </c>
    </row>
    <row r="1036" spans="52:57" ht="11.25" customHeight="1" x14ac:dyDescent="0.25">
      <c r="AZ1036" s="99" t="s">
        <v>83</v>
      </c>
      <c r="BA1036" s="98">
        <f>_xll.qlInterestRateIndexFixingDate(Currency&amp;"ibor"&amp;Tenor,BB1036,Trigger)</f>
        <v>46647</v>
      </c>
      <c r="BB1036" s="98">
        <f>_xll.qlCalendarAdvance(Calendar,BB1035,AZ1036,"f",,Trigger)</f>
        <v>46651</v>
      </c>
      <c r="BC1036" s="98">
        <f>_xll.qlInterestRateIndexMaturity(Currency&amp;"ibor"&amp;Tenor,BB1036,Trigger)</f>
        <v>47017</v>
      </c>
      <c r="BD1036" s="242" t="e">
        <f>_xll.qlIndexFixing($AD$5,BA1036,TRUE,_xll.ohTrigger(Trigger,Trigger12M))</f>
        <v>#NUM!</v>
      </c>
      <c r="BE1036" s="242">
        <f>IFERROR(_xll.qlIndexFixing($BF$1,BA1036,TRUE,_xll.ohTrigger(Trigger,Trigger12M)),#N/A)</f>
        <v>2.1293645064681895E-2</v>
      </c>
    </row>
    <row r="1037" spans="52:57" ht="11.25" customHeight="1" x14ac:dyDescent="0.25">
      <c r="AZ1037" s="99" t="s">
        <v>83</v>
      </c>
      <c r="BA1037" s="98">
        <f>_xll.qlInterestRateIndexFixingDate(Currency&amp;"ibor"&amp;Tenor,BB1037,Trigger)</f>
        <v>46654</v>
      </c>
      <c r="BB1037" s="98">
        <f>_xll.qlCalendarAdvance(Calendar,BB1036,AZ1037,"f",,Trigger)</f>
        <v>46658</v>
      </c>
      <c r="BC1037" s="98">
        <f>_xll.qlInterestRateIndexMaturity(Currency&amp;"ibor"&amp;Tenor,BB1037,Trigger)</f>
        <v>47024</v>
      </c>
      <c r="BD1037" s="242" t="e">
        <f>_xll.qlIndexFixing($AD$5,BA1037,TRUE,_xll.ohTrigger(Trigger,Trigger12M))</f>
        <v>#NUM!</v>
      </c>
      <c r="BE1037" s="242">
        <f>IFERROR(_xll.qlIndexFixing($BF$1,BA1037,TRUE,_xll.ohTrigger(Trigger,Trigger12M)),#N/A)</f>
        <v>2.1291643236799204E-2</v>
      </c>
    </row>
    <row r="1038" spans="52:57" ht="11.25" customHeight="1" x14ac:dyDescent="0.25">
      <c r="AZ1038" s="99" t="s">
        <v>83</v>
      </c>
      <c r="BA1038" s="98">
        <f>_xll.qlInterestRateIndexFixingDate(Currency&amp;"ibor"&amp;Tenor,BB1038,Trigger)</f>
        <v>46661</v>
      </c>
      <c r="BB1038" s="98">
        <f>_xll.qlCalendarAdvance(Calendar,BB1037,AZ1038,"f",,Trigger)</f>
        <v>46665</v>
      </c>
      <c r="BC1038" s="98">
        <f>_xll.qlInterestRateIndexMaturity(Currency&amp;"ibor"&amp;Tenor,BB1038,Trigger)</f>
        <v>47031</v>
      </c>
      <c r="BD1038" s="242" t="e">
        <f>_xll.qlIndexFixing($AD$5,BA1038,TRUE,_xll.ohTrigger(Trigger,Trigger12M))</f>
        <v>#NUM!</v>
      </c>
      <c r="BE1038" s="242">
        <f>IFERROR(_xll.qlIndexFixing($BF$1,BA1038,TRUE,_xll.ohTrigger(Trigger,Trigger12M)),#N/A)</f>
        <v>2.1289586324783845E-2</v>
      </c>
    </row>
    <row r="1039" spans="52:57" ht="11.25" customHeight="1" x14ac:dyDescent="0.25">
      <c r="AZ1039" s="99" t="s">
        <v>83</v>
      </c>
      <c r="BA1039" s="98">
        <f>_xll.qlInterestRateIndexFixingDate(Currency&amp;"ibor"&amp;Tenor,BB1039,Trigger)</f>
        <v>46668</v>
      </c>
      <c r="BB1039" s="98">
        <f>_xll.qlCalendarAdvance(Calendar,BB1038,AZ1039,"f",,Trigger)</f>
        <v>46672</v>
      </c>
      <c r="BC1039" s="98">
        <f>_xll.qlInterestRateIndexMaturity(Currency&amp;"ibor"&amp;Tenor,BB1039,Trigger)</f>
        <v>47038</v>
      </c>
      <c r="BD1039" s="242" t="e">
        <f>_xll.qlIndexFixing($AD$5,BA1039,TRUE,_xll.ohTrigger(Trigger,Trigger12M))</f>
        <v>#NUM!</v>
      </c>
      <c r="BE1039" s="242">
        <f>IFERROR(_xll.qlIndexFixing($BF$1,BA1039,TRUE,_xll.ohTrigger(Trigger,Trigger12M)),#N/A)</f>
        <v>2.1287474727017041E-2</v>
      </c>
    </row>
    <row r="1040" spans="52:57" ht="11.25" customHeight="1" x14ac:dyDescent="0.25">
      <c r="AZ1040" s="99" t="s">
        <v>83</v>
      </c>
      <c r="BA1040" s="98">
        <f>_xll.qlInterestRateIndexFixingDate(Currency&amp;"ibor"&amp;Tenor,BB1040,Trigger)</f>
        <v>46675</v>
      </c>
      <c r="BB1040" s="98">
        <f>_xll.qlCalendarAdvance(Calendar,BB1039,AZ1040,"f",,Trigger)</f>
        <v>46679</v>
      </c>
      <c r="BC1040" s="98">
        <f>_xll.qlInterestRateIndexMaturity(Currency&amp;"ibor"&amp;Tenor,BB1040,Trigger)</f>
        <v>47045</v>
      </c>
      <c r="BD1040" s="242" t="e">
        <f>_xll.qlIndexFixing($AD$5,BA1040,TRUE,_xll.ohTrigger(Trigger,Trigger12M))</f>
        <v>#NUM!</v>
      </c>
      <c r="BE1040" s="242">
        <f>IFERROR(_xll.qlIndexFixing($BF$1,BA1040,TRUE,_xll.ohTrigger(Trigger,Trigger12M)),#N/A)</f>
        <v>2.1285308841885685E-2</v>
      </c>
    </row>
    <row r="1041" spans="52:57" ht="11.25" customHeight="1" x14ac:dyDescent="0.25">
      <c r="AZ1041" s="99" t="s">
        <v>83</v>
      </c>
      <c r="BA1041" s="98">
        <f>_xll.qlInterestRateIndexFixingDate(Currency&amp;"ibor"&amp;Tenor,BB1041,Trigger)</f>
        <v>46682</v>
      </c>
      <c r="BB1041" s="98">
        <f>_xll.qlCalendarAdvance(Calendar,BB1040,AZ1041,"f",,Trigger)</f>
        <v>46686</v>
      </c>
      <c r="BC1041" s="98">
        <f>_xll.qlInterestRateIndexMaturity(Currency&amp;"ibor"&amp;Tenor,BB1041,Trigger)</f>
        <v>47052</v>
      </c>
      <c r="BD1041" s="242" t="e">
        <f>_xll.qlIndexFixing($AD$5,BA1041,TRUE,_xll.ohTrigger(Trigger,Trigger12M))</f>
        <v>#NUM!</v>
      </c>
      <c r="BE1041" s="242">
        <f>IFERROR(_xll.qlIndexFixing($BF$1,BA1041,TRUE,_xll.ohTrigger(Trigger,Trigger12M)),#N/A)</f>
        <v>2.1283089067781924E-2</v>
      </c>
    </row>
    <row r="1042" spans="52:57" ht="11.25" customHeight="1" x14ac:dyDescent="0.25">
      <c r="AZ1042" s="99" t="s">
        <v>83</v>
      </c>
      <c r="BA1042" s="98">
        <f>_xll.qlInterestRateIndexFixingDate(Currency&amp;"ibor"&amp;Tenor,BB1042,Trigger)</f>
        <v>46689</v>
      </c>
      <c r="BB1042" s="98">
        <f>_xll.qlCalendarAdvance(Calendar,BB1041,AZ1042,"f",,Trigger)</f>
        <v>46693</v>
      </c>
      <c r="BC1042" s="98">
        <f>_xll.qlInterestRateIndexMaturity(Currency&amp;"ibor"&amp;Tenor,BB1042,Trigger)</f>
        <v>47059</v>
      </c>
      <c r="BD1042" s="242" t="e">
        <f>_xll.qlIndexFixing($AD$5,BA1042,TRUE,_xll.ohTrigger(Trigger,Trigger12M))</f>
        <v>#NUM!</v>
      </c>
      <c r="BE1042" s="242">
        <f>IFERROR(_xll.qlIndexFixing($BF$1,BA1042,TRUE,_xll.ohTrigger(Trigger,Trigger12M)),#N/A)</f>
        <v>2.1280815803103564E-2</v>
      </c>
    </row>
    <row r="1043" spans="52:57" ht="11.25" customHeight="1" x14ac:dyDescent="0.25">
      <c r="AZ1043" s="99" t="s">
        <v>83</v>
      </c>
      <c r="BA1043" s="98">
        <f>_xll.qlInterestRateIndexFixingDate(Currency&amp;"ibor"&amp;Tenor,BB1043,Trigger)</f>
        <v>46696</v>
      </c>
      <c r="BB1043" s="98">
        <f>_xll.qlCalendarAdvance(Calendar,BB1042,AZ1043,"f",,Trigger)</f>
        <v>46700</v>
      </c>
      <c r="BC1043" s="98">
        <f>_xll.qlInterestRateIndexMaturity(Currency&amp;"ibor"&amp;Tenor,BB1043,Trigger)</f>
        <v>47066</v>
      </c>
      <c r="BD1043" s="242" t="e">
        <f>_xll.qlIndexFixing($AD$5,BA1043,TRUE,_xll.ohTrigger(Trigger,Trigger12M))</f>
        <v>#NUM!</v>
      </c>
      <c r="BE1043" s="242">
        <f>IFERROR(_xll.qlIndexFixing($BF$1,BA1043,TRUE,_xll.ohTrigger(Trigger,Trigger12M)),#N/A)</f>
        <v>2.1278489446253022E-2</v>
      </c>
    </row>
    <row r="1044" spans="52:57" ht="11.25" customHeight="1" x14ac:dyDescent="0.25">
      <c r="AZ1044" s="99" t="s">
        <v>83</v>
      </c>
      <c r="BA1044" s="98">
        <f>_xll.qlInterestRateIndexFixingDate(Currency&amp;"ibor"&amp;Tenor,BB1044,Trigger)</f>
        <v>46703</v>
      </c>
      <c r="BB1044" s="98">
        <f>_xll.qlCalendarAdvance(Calendar,BB1043,AZ1044,"f",,Trigger)</f>
        <v>46707</v>
      </c>
      <c r="BC1044" s="98">
        <f>_xll.qlInterestRateIndexMaturity(Currency&amp;"ibor"&amp;Tenor,BB1044,Trigger)</f>
        <v>47073</v>
      </c>
      <c r="BD1044" s="242" t="e">
        <f>_xll.qlIndexFixing($AD$5,BA1044,TRUE,_xll.ohTrigger(Trigger,Trigger12M))</f>
        <v>#NUM!</v>
      </c>
      <c r="BE1044" s="242">
        <f>IFERROR(_xll.qlIndexFixing($BF$1,BA1044,TRUE,_xll.ohTrigger(Trigger,Trigger12M)),#N/A)</f>
        <v>2.1276110395637714E-2</v>
      </c>
    </row>
    <row r="1045" spans="52:57" ht="11.25" customHeight="1" x14ac:dyDescent="0.25">
      <c r="AZ1045" s="99" t="s">
        <v>83</v>
      </c>
      <c r="BA1045" s="98">
        <f>_xll.qlInterestRateIndexFixingDate(Currency&amp;"ibor"&amp;Tenor,BB1045,Trigger)</f>
        <v>46710</v>
      </c>
      <c r="BB1045" s="98">
        <f>_xll.qlCalendarAdvance(Calendar,BB1044,AZ1045,"f",,Trigger)</f>
        <v>46714</v>
      </c>
      <c r="BC1045" s="98">
        <f>_xll.qlInterestRateIndexMaturity(Currency&amp;"ibor"&amp;Tenor,BB1045,Trigger)</f>
        <v>47080</v>
      </c>
      <c r="BD1045" s="242" t="e">
        <f>_xll.qlIndexFixing($AD$5,BA1045,TRUE,_xll.ohTrigger(Trigger,Trigger12M))</f>
        <v>#NUM!</v>
      </c>
      <c r="BE1045" s="242">
        <f>IFERROR(_xll.qlIndexFixing($BF$1,BA1045,TRUE,_xll.ohTrigger(Trigger,Trigger12M)),#N/A)</f>
        <v>2.1273679049669224E-2</v>
      </c>
    </row>
    <row r="1046" spans="52:57" ht="11.25" customHeight="1" x14ac:dyDescent="0.25">
      <c r="AZ1046" s="99" t="s">
        <v>83</v>
      </c>
      <c r="BA1046" s="98">
        <f>_xll.qlInterestRateIndexFixingDate(Currency&amp;"ibor"&amp;Tenor,BB1046,Trigger)</f>
        <v>46717</v>
      </c>
      <c r="BB1046" s="98">
        <f>_xll.qlCalendarAdvance(Calendar,BB1045,AZ1046,"f",,Trigger)</f>
        <v>46721</v>
      </c>
      <c r="BC1046" s="98">
        <f>_xll.qlInterestRateIndexMaturity(Currency&amp;"ibor"&amp;Tenor,BB1046,Trigger)</f>
        <v>47087</v>
      </c>
      <c r="BD1046" s="242" t="e">
        <f>_xll.qlIndexFixing($AD$5,BA1046,TRUE,_xll.ohTrigger(Trigger,Trigger12M))</f>
        <v>#NUM!</v>
      </c>
      <c r="BE1046" s="242">
        <f>IFERROR(_xll.qlIndexFixing($BF$1,BA1046,TRUE,_xll.ohTrigger(Trigger,Trigger12M)),#N/A)</f>
        <v>2.127119580676393E-2</v>
      </c>
    </row>
    <row r="1047" spans="52:57" ht="11.25" customHeight="1" x14ac:dyDescent="0.25">
      <c r="AZ1047" s="99" t="s">
        <v>83</v>
      </c>
      <c r="BA1047" s="98">
        <f>_xll.qlInterestRateIndexFixingDate(Currency&amp;"ibor"&amp;Tenor,BB1047,Trigger)</f>
        <v>46724</v>
      </c>
      <c r="BB1047" s="98">
        <f>_xll.qlCalendarAdvance(Calendar,BB1046,AZ1047,"f",,Trigger)</f>
        <v>46728</v>
      </c>
      <c r="BC1047" s="98">
        <f>_xll.qlInterestRateIndexMaturity(Currency&amp;"ibor"&amp;Tenor,BB1047,Trigger)</f>
        <v>47094</v>
      </c>
      <c r="BD1047" s="242" t="e">
        <f>_xll.qlIndexFixing($AD$5,BA1047,TRUE,_xll.ohTrigger(Trigger,Trigger12M))</f>
        <v>#NUM!</v>
      </c>
      <c r="BE1047" s="242">
        <f>IFERROR(_xll.qlIndexFixing($BF$1,BA1047,TRUE,_xll.ohTrigger(Trigger,Trigger12M)),#N/A)</f>
        <v>2.1268661065342146E-2</v>
      </c>
    </row>
    <row r="1048" spans="52:57" ht="11.25" customHeight="1" x14ac:dyDescent="0.25">
      <c r="AZ1048" s="99" t="s">
        <v>83</v>
      </c>
      <c r="BA1048" s="98">
        <f>_xll.qlInterestRateIndexFixingDate(Currency&amp;"ibor"&amp;Tenor,BB1048,Trigger)</f>
        <v>46731</v>
      </c>
      <c r="BB1048" s="98">
        <f>_xll.qlCalendarAdvance(Calendar,BB1047,AZ1048,"f",,Trigger)</f>
        <v>46735</v>
      </c>
      <c r="BC1048" s="98">
        <f>_xll.qlInterestRateIndexMaturity(Currency&amp;"ibor"&amp;Tenor,BB1048,Trigger)</f>
        <v>47101</v>
      </c>
      <c r="BD1048" s="242" t="e">
        <f>_xll.qlIndexFixing($AD$5,BA1048,TRUE,_xll.ohTrigger(Trigger,Trigger12M))</f>
        <v>#NUM!</v>
      </c>
      <c r="BE1048" s="242">
        <f>IFERROR(_xll.qlIndexFixing($BF$1,BA1048,TRUE,_xll.ohTrigger(Trigger,Trigger12M)),#N/A)</f>
        <v>2.1266075223828118E-2</v>
      </c>
    </row>
    <row r="1049" spans="52:57" ht="11.25" customHeight="1" x14ac:dyDescent="0.25">
      <c r="AZ1049" s="99" t="s">
        <v>83</v>
      </c>
      <c r="BA1049" s="98">
        <f>_xll.qlInterestRateIndexFixingDate(Currency&amp;"ibor"&amp;Tenor,BB1049,Trigger)</f>
        <v>46738</v>
      </c>
      <c r="BB1049" s="98">
        <f>_xll.qlCalendarAdvance(Calendar,BB1048,AZ1049,"f",,Trigger)</f>
        <v>46742</v>
      </c>
      <c r="BC1049" s="98">
        <f>_xll.qlInterestRateIndexMaturity(Currency&amp;"ibor"&amp;Tenor,BB1049,Trigger)</f>
        <v>47108</v>
      </c>
      <c r="BD1049" s="242" t="e">
        <f>_xll.qlIndexFixing($AD$5,BA1049,TRUE,_xll.ohTrigger(Trigger,Trigger12M))</f>
        <v>#NUM!</v>
      </c>
      <c r="BE1049" s="242">
        <f>IFERROR(_xll.qlIndexFixing($BF$1,BA1049,TRUE,_xll.ohTrigger(Trigger,Trigger12M)),#N/A)</f>
        <v>2.1263438680650022E-2</v>
      </c>
    </row>
    <row r="1050" spans="52:57" ht="11.25" customHeight="1" x14ac:dyDescent="0.25">
      <c r="AZ1050" s="99" t="s">
        <v>83</v>
      </c>
      <c r="BA1050" s="98">
        <f>_xll.qlInterestRateIndexFixingDate(Currency&amp;"ibor"&amp;Tenor,BB1050,Trigger)</f>
        <v>46745</v>
      </c>
      <c r="BB1050" s="98">
        <f>_xll.qlCalendarAdvance(Calendar,BB1049,AZ1050,"f",,Trigger)</f>
        <v>46749</v>
      </c>
      <c r="BC1050" s="98">
        <f>_xll.qlInterestRateIndexMaturity(Currency&amp;"ibor"&amp;Tenor,BB1050,Trigger)</f>
        <v>47115</v>
      </c>
      <c r="BD1050" s="242" t="e">
        <f>_xll.qlIndexFixing($AD$5,BA1050,TRUE,_xll.ohTrigger(Trigger,Trigger12M))</f>
        <v>#NUM!</v>
      </c>
      <c r="BE1050" s="242">
        <f>IFERROR(_xll.qlIndexFixing($BF$1,BA1050,TRUE,_xll.ohTrigger(Trigger,Trigger12M)),#N/A)</f>
        <v>2.1260751834239307E-2</v>
      </c>
    </row>
    <row r="1051" spans="52:57" ht="11.25" customHeight="1" x14ac:dyDescent="0.25">
      <c r="AZ1051" s="99" t="s">
        <v>83</v>
      </c>
      <c r="BA1051" s="98">
        <f>_xll.qlInterestRateIndexFixingDate(Currency&amp;"ibor"&amp;Tenor,BB1051,Trigger)</f>
        <v>46752</v>
      </c>
      <c r="BB1051" s="98">
        <f>_xll.qlCalendarAdvance(Calendar,BB1050,AZ1051,"f",,Trigger)</f>
        <v>46756</v>
      </c>
      <c r="BC1051" s="98">
        <f>_xll.qlInterestRateIndexMaturity(Currency&amp;"ibor"&amp;Tenor,BB1051,Trigger)</f>
        <v>47122</v>
      </c>
      <c r="BD1051" s="242" t="e">
        <f>_xll.qlIndexFixing($AD$5,BA1051,TRUE,_xll.ohTrigger(Trigger,Trigger12M))</f>
        <v>#NUM!</v>
      </c>
      <c r="BE1051" s="242">
        <f>IFERROR(_xll.qlIndexFixing($BF$1,BA1051,TRUE,_xll.ohTrigger(Trigger,Trigger12M)),#N/A)</f>
        <v>2.1258015083030702E-2</v>
      </c>
    </row>
    <row r="1052" spans="52:57" ht="11.25" customHeight="1" x14ac:dyDescent="0.25">
      <c r="AZ1052" s="99" t="s">
        <v>83</v>
      </c>
      <c r="BA1052" s="98">
        <f>_xll.qlInterestRateIndexFixingDate(Currency&amp;"ibor"&amp;Tenor,BB1052,Trigger)</f>
        <v>46759</v>
      </c>
      <c r="BB1052" s="98">
        <f>_xll.qlCalendarAdvance(Calendar,BB1051,AZ1052,"f",,Trigger)</f>
        <v>46763</v>
      </c>
      <c r="BC1052" s="98">
        <f>_xll.qlInterestRateIndexMaturity(Currency&amp;"ibor"&amp;Tenor,BB1052,Trigger)</f>
        <v>47129</v>
      </c>
      <c r="BD1052" s="242" t="e">
        <f>_xll.qlIndexFixing($AD$5,BA1052,TRUE,_xll.ohTrigger(Trigger,Trigger12M))</f>
        <v>#NUM!</v>
      </c>
      <c r="BE1052" s="242">
        <f>IFERROR(_xll.qlIndexFixing($BF$1,BA1052,TRUE,_xll.ohTrigger(Trigger,Trigger12M)),#N/A)</f>
        <v>2.1255228825462647E-2</v>
      </c>
    </row>
    <row r="1053" spans="52:57" ht="11.25" customHeight="1" x14ac:dyDescent="0.25">
      <c r="AZ1053" s="99" t="s">
        <v>83</v>
      </c>
      <c r="BA1053" s="98">
        <f>_xll.qlInterestRateIndexFixingDate(Currency&amp;"ibor"&amp;Tenor,BB1053,Trigger)</f>
        <v>46766</v>
      </c>
      <c r="BB1053" s="98">
        <f>_xll.qlCalendarAdvance(Calendar,BB1052,AZ1053,"f",,Trigger)</f>
        <v>46770</v>
      </c>
      <c r="BC1053" s="98">
        <f>_xll.qlInterestRateIndexMaturity(Currency&amp;"ibor"&amp;Tenor,BB1053,Trigger)</f>
        <v>47136</v>
      </c>
      <c r="BD1053" s="242" t="e">
        <f>_xll.qlIndexFixing($AD$5,BA1053,TRUE,_xll.ohTrigger(Trigger,Trigger12M))</f>
        <v>#NUM!</v>
      </c>
      <c r="BE1053" s="242">
        <f>IFERROR(_xll.qlIndexFixing($BF$1,BA1053,TRUE,_xll.ohTrigger(Trigger,Trigger12M)),#N/A)</f>
        <v>2.1252393459975986E-2</v>
      </c>
    </row>
    <row r="1054" spans="52:57" ht="11.25" customHeight="1" x14ac:dyDescent="0.25">
      <c r="AZ1054" s="99" t="s">
        <v>83</v>
      </c>
      <c r="BA1054" s="98">
        <f>_xll.qlInterestRateIndexFixingDate(Currency&amp;"ibor"&amp;Tenor,BB1054,Trigger)</f>
        <v>46773</v>
      </c>
      <c r="BB1054" s="98">
        <f>_xll.qlCalendarAdvance(Calendar,BB1053,AZ1054,"f",,Trigger)</f>
        <v>46777</v>
      </c>
      <c r="BC1054" s="98">
        <f>_xll.qlInterestRateIndexMaturity(Currency&amp;"ibor"&amp;Tenor,BB1054,Trigger)</f>
        <v>47143</v>
      </c>
      <c r="BD1054" s="242" t="e">
        <f>_xll.qlIndexFixing($AD$5,BA1054,TRUE,_xll.ohTrigger(Trigger,Trigger12M))</f>
        <v>#NUM!</v>
      </c>
      <c r="BE1054" s="242">
        <f>IFERROR(_xll.qlIndexFixing($BF$1,BA1054,TRUE,_xll.ohTrigger(Trigger,Trigger12M)),#N/A)</f>
        <v>2.1249509385014406E-2</v>
      </c>
    </row>
    <row r="1055" spans="52:57" ht="11.25" customHeight="1" x14ac:dyDescent="0.25">
      <c r="AZ1055" s="99" t="s">
        <v>83</v>
      </c>
      <c r="BA1055" s="98">
        <f>_xll.qlInterestRateIndexFixingDate(Currency&amp;"ibor"&amp;Tenor,BB1055,Trigger)</f>
        <v>46780</v>
      </c>
      <c r="BB1055" s="98">
        <f>_xll.qlCalendarAdvance(Calendar,BB1054,AZ1055,"f",,Trigger)</f>
        <v>46784</v>
      </c>
      <c r="BC1055" s="98">
        <f>_xll.qlInterestRateIndexMaturity(Currency&amp;"ibor"&amp;Tenor,BB1055,Trigger)</f>
        <v>47150</v>
      </c>
      <c r="BD1055" s="242" t="e">
        <f>_xll.qlIndexFixing($AD$5,BA1055,TRUE,_xll.ohTrigger(Trigger,Trigger12M))</f>
        <v>#NUM!</v>
      </c>
      <c r="BE1055" s="242">
        <f>IFERROR(_xll.qlIndexFixing($BF$1,BA1055,TRUE,_xll.ohTrigger(Trigger,Trigger12M)),#N/A)</f>
        <v>2.1246576999023981E-2</v>
      </c>
    </row>
    <row r="1056" spans="52:57" ht="11.25" customHeight="1" x14ac:dyDescent="0.25">
      <c r="AZ1056" s="99" t="s">
        <v>83</v>
      </c>
      <c r="BA1056" s="98">
        <f>_xll.qlInterestRateIndexFixingDate(Currency&amp;"ibor"&amp;Tenor,BB1056,Trigger)</f>
        <v>46787</v>
      </c>
      <c r="BB1056" s="98">
        <f>_xll.qlCalendarAdvance(Calendar,BB1055,AZ1056,"f",,Trigger)</f>
        <v>46791</v>
      </c>
      <c r="BC1056" s="98">
        <f>_xll.qlInterestRateIndexMaturity(Currency&amp;"ibor"&amp;Tenor,BB1056,Trigger)</f>
        <v>47157</v>
      </c>
      <c r="BD1056" s="242" t="e">
        <f>_xll.qlIndexFixing($AD$5,BA1056,TRUE,_xll.ohTrigger(Trigger,Trigger12M))</f>
        <v>#NUM!</v>
      </c>
      <c r="BE1056" s="242">
        <f>IFERROR(_xll.qlIndexFixing($BF$1,BA1056,TRUE,_xll.ohTrigger(Trigger,Trigger12M)),#N/A)</f>
        <v>2.1243596700453865E-2</v>
      </c>
    </row>
    <row r="1057" spans="52:57" ht="11.25" customHeight="1" x14ac:dyDescent="0.25">
      <c r="AZ1057" s="99" t="s">
        <v>83</v>
      </c>
      <c r="BA1057" s="98">
        <f>_xll.qlInterestRateIndexFixingDate(Currency&amp;"ibor"&amp;Tenor,BB1057,Trigger)</f>
        <v>46794</v>
      </c>
      <c r="BB1057" s="98">
        <f>_xll.qlCalendarAdvance(Calendar,BB1056,AZ1057,"f",,Trigger)</f>
        <v>46798</v>
      </c>
      <c r="BC1057" s="98">
        <f>_xll.qlInterestRateIndexMaturity(Currency&amp;"ibor"&amp;Tenor,BB1057,Trigger)</f>
        <v>47164</v>
      </c>
      <c r="BD1057" s="242" t="e">
        <f>_xll.qlIndexFixing($AD$5,BA1057,TRUE,_xll.ohTrigger(Trigger,Trigger12M))</f>
        <v>#NUM!</v>
      </c>
      <c r="BE1057" s="242">
        <f>IFERROR(_xll.qlIndexFixing($BF$1,BA1057,TRUE,_xll.ohTrigger(Trigger,Trigger12M)),#N/A)</f>
        <v>2.1240568887754285E-2</v>
      </c>
    </row>
    <row r="1058" spans="52:57" ht="11.25" customHeight="1" x14ac:dyDescent="0.25">
      <c r="AZ1058" s="99" t="s">
        <v>83</v>
      </c>
      <c r="BA1058" s="98">
        <f>_xll.qlInterestRateIndexFixingDate(Currency&amp;"ibor"&amp;Tenor,BB1058,Trigger)</f>
        <v>46801</v>
      </c>
      <c r="BB1058" s="98">
        <f>_xll.qlCalendarAdvance(Calendar,BB1057,AZ1058,"f",,Trigger)</f>
        <v>46805</v>
      </c>
      <c r="BC1058" s="98">
        <f>_xll.qlInterestRateIndexMaturity(Currency&amp;"ibor"&amp;Tenor,BB1058,Trigger)</f>
        <v>47171</v>
      </c>
      <c r="BD1058" s="242" t="e">
        <f>_xll.qlIndexFixing($AD$5,BA1058,TRUE,_xll.ohTrigger(Trigger,Trigger12M))</f>
        <v>#NUM!</v>
      </c>
      <c r="BE1058" s="242">
        <f>IFERROR(_xll.qlIndexFixing($BF$1,BA1058,TRUE,_xll.ohTrigger(Trigger,Trigger12M)),#N/A)</f>
        <v>2.1237493959378535E-2</v>
      </c>
    </row>
    <row r="1059" spans="52:57" ht="11.25" customHeight="1" x14ac:dyDescent="0.25">
      <c r="AZ1059" s="99" t="s">
        <v>83</v>
      </c>
      <c r="BA1059" s="98">
        <f>_xll.qlInterestRateIndexFixingDate(Currency&amp;"ibor"&amp;Tenor,BB1059,Trigger)</f>
        <v>46808</v>
      </c>
      <c r="BB1059" s="98">
        <f>_xll.qlCalendarAdvance(Calendar,BB1058,AZ1059,"f",,Trigger)</f>
        <v>46812</v>
      </c>
      <c r="BC1059" s="98">
        <f>_xll.qlInterestRateIndexMaturity(Currency&amp;"ibor"&amp;Tenor,BB1059,Trigger)</f>
        <v>47177</v>
      </c>
      <c r="BD1059" s="242" t="e">
        <f>_xll.qlIndexFixing($AD$5,BA1059,TRUE,_xll.ohTrigger(Trigger,Trigger12M))</f>
        <v>#NUM!</v>
      </c>
      <c r="BE1059" s="242">
        <f>IFERROR(_xll.qlIndexFixing($BF$1,BA1059,TRUE,_xll.ohTrigger(Trigger,Trigger12M)),#N/A)</f>
        <v>2.1234003852584563E-2</v>
      </c>
    </row>
    <row r="1060" spans="52:57" ht="11.25" customHeight="1" x14ac:dyDescent="0.25">
      <c r="AZ1060" s="99" t="s">
        <v>83</v>
      </c>
      <c r="BA1060" s="98">
        <f>_xll.qlInterestRateIndexFixingDate(Currency&amp;"ibor"&amp;Tenor,BB1060,Trigger)</f>
        <v>46815</v>
      </c>
      <c r="BB1060" s="98">
        <f>_xll.qlCalendarAdvance(Calendar,BB1059,AZ1060,"f",,Trigger)</f>
        <v>46819</v>
      </c>
      <c r="BC1060" s="98">
        <f>_xll.qlInterestRateIndexMaturity(Currency&amp;"ibor"&amp;Tenor,BB1060,Trigger)</f>
        <v>47184</v>
      </c>
      <c r="BD1060" s="242" t="e">
        <f>_xll.qlIndexFixing($AD$5,BA1060,TRUE,_xll.ohTrigger(Trigger,Trigger12M))</f>
        <v>#NUM!</v>
      </c>
      <c r="BE1060" s="242">
        <f>IFERROR(_xll.qlIndexFixing($BF$1,BA1060,TRUE,_xll.ohTrigger(Trigger,Trigger12M)),#N/A)</f>
        <v>2.1230839120667817E-2</v>
      </c>
    </row>
    <row r="1061" spans="52:57" ht="11.25" customHeight="1" x14ac:dyDescent="0.25">
      <c r="AZ1061" s="99" t="s">
        <v>83</v>
      </c>
      <c r="BA1061" s="98">
        <f>_xll.qlInterestRateIndexFixingDate(Currency&amp;"ibor"&amp;Tenor,BB1061,Trigger)</f>
        <v>46822</v>
      </c>
      <c r="BB1061" s="98">
        <f>_xll.qlCalendarAdvance(Calendar,BB1060,AZ1061,"f",,Trigger)</f>
        <v>46826</v>
      </c>
      <c r="BC1061" s="98">
        <f>_xll.qlInterestRateIndexMaturity(Currency&amp;"ibor"&amp;Tenor,BB1061,Trigger)</f>
        <v>47191</v>
      </c>
      <c r="BD1061" s="242" t="e">
        <f>_xll.qlIndexFixing($AD$5,BA1061,TRUE,_xll.ohTrigger(Trigger,Trigger12M))</f>
        <v>#NUM!</v>
      </c>
      <c r="BE1061" s="242">
        <f>IFERROR(_xll.qlIndexFixing($BF$1,BA1061,TRUE,_xll.ohTrigger(Trigger,Trigger12M)),#N/A)</f>
        <v>2.1227628442635336E-2</v>
      </c>
    </row>
    <row r="1062" spans="52:57" ht="11.25" customHeight="1" x14ac:dyDescent="0.25">
      <c r="AZ1062" s="99" t="s">
        <v>83</v>
      </c>
      <c r="BA1062" s="98">
        <f>_xll.qlInterestRateIndexFixingDate(Currency&amp;"ibor"&amp;Tenor,BB1062,Trigger)</f>
        <v>46829</v>
      </c>
      <c r="BB1062" s="98">
        <f>_xll.qlCalendarAdvance(Calendar,BB1061,AZ1062,"f",,Trigger)</f>
        <v>46833</v>
      </c>
      <c r="BC1062" s="98">
        <f>_xll.qlInterestRateIndexMaturity(Currency&amp;"ibor"&amp;Tenor,BB1062,Trigger)</f>
        <v>47198</v>
      </c>
      <c r="BD1062" s="242" t="e">
        <f>_xll.qlIndexFixing($AD$5,BA1062,TRUE,_xll.ohTrigger(Trigger,Trigger12M))</f>
        <v>#NUM!</v>
      </c>
      <c r="BE1062" s="242">
        <f>IFERROR(_xll.qlIndexFixing($BF$1,BA1062,TRUE,_xll.ohTrigger(Trigger,Trigger12M)),#N/A)</f>
        <v>2.1224372216921503E-2</v>
      </c>
    </row>
    <row r="1063" spans="52:57" ht="11.25" customHeight="1" x14ac:dyDescent="0.25">
      <c r="AZ1063" s="99" t="s">
        <v>83</v>
      </c>
      <c r="BA1063" s="98">
        <f>_xll.qlInterestRateIndexFixingDate(Currency&amp;"ibor"&amp;Tenor,BB1063,Trigger)</f>
        <v>46836</v>
      </c>
      <c r="BB1063" s="98">
        <f>_xll.qlCalendarAdvance(Calendar,BB1062,AZ1063,"f",,Trigger)</f>
        <v>46840</v>
      </c>
      <c r="BC1063" s="98">
        <f>_xll.qlInterestRateIndexMaturity(Currency&amp;"ibor"&amp;Tenor,BB1063,Trigger)</f>
        <v>47205</v>
      </c>
      <c r="BD1063" s="242" t="e">
        <f>_xll.qlIndexFixing($AD$5,BA1063,TRUE,_xll.ohTrigger(Trigger,Trigger12M))</f>
        <v>#NUM!</v>
      </c>
      <c r="BE1063" s="242">
        <f>IFERROR(_xll.qlIndexFixing($BF$1,BA1063,TRUE,_xll.ohTrigger(Trigger,Trigger12M)),#N/A)</f>
        <v>2.1221070841961575E-2</v>
      </c>
    </row>
    <row r="1064" spans="52:57" ht="11.25" customHeight="1" x14ac:dyDescent="0.25">
      <c r="AZ1064" s="99" t="s">
        <v>83</v>
      </c>
      <c r="BA1064" s="98">
        <f>_xll.qlInterestRateIndexFixingDate(Currency&amp;"ibor"&amp;Tenor,BB1064,Trigger)</f>
        <v>46843</v>
      </c>
      <c r="BB1064" s="98">
        <f>_xll.qlCalendarAdvance(Calendar,BB1063,AZ1064,"f",,Trigger)</f>
        <v>46847</v>
      </c>
      <c r="BC1064" s="98">
        <f>_xll.qlInterestRateIndexMaturity(Currency&amp;"ibor"&amp;Tenor,BB1064,Trigger)</f>
        <v>47212</v>
      </c>
      <c r="BD1064" s="242" t="e">
        <f>_xll.qlIndexFixing($AD$5,BA1064,TRUE,_xll.ohTrigger(Trigger,Trigger12M))</f>
        <v>#NUM!</v>
      </c>
      <c r="BE1064" s="242">
        <f>IFERROR(_xll.qlIndexFixing($BF$1,BA1064,TRUE,_xll.ohTrigger(Trigger,Trigger12M)),#N/A)</f>
        <v>2.121772471619256E-2</v>
      </c>
    </row>
    <row r="1065" spans="52:57" ht="11.25" customHeight="1" x14ac:dyDescent="0.25">
      <c r="AZ1065" s="99" t="s">
        <v>83</v>
      </c>
      <c r="BA1065" s="98">
        <f>_xll.qlInterestRateIndexFixingDate(Currency&amp;"ibor"&amp;Tenor,BB1065,Trigger)</f>
        <v>46850</v>
      </c>
      <c r="BB1065" s="98">
        <f>_xll.qlCalendarAdvance(Calendar,BB1064,AZ1065,"f",,Trigger)</f>
        <v>46854</v>
      </c>
      <c r="BC1065" s="98">
        <f>_xll.qlInterestRateIndexMaturity(Currency&amp;"ibor"&amp;Tenor,BB1065,Trigger)</f>
        <v>47219</v>
      </c>
      <c r="BD1065" s="242" t="e">
        <f>_xll.qlIndexFixing($AD$5,BA1065,TRUE,_xll.ohTrigger(Trigger,Trigger12M))</f>
        <v>#NUM!</v>
      </c>
      <c r="BE1065" s="242">
        <f>IFERROR(_xll.qlIndexFixing($BF$1,BA1065,TRUE,_xll.ohTrigger(Trigger,Trigger12M)),#N/A)</f>
        <v>2.1214334238050813E-2</v>
      </c>
    </row>
    <row r="1066" spans="52:57" ht="11.25" customHeight="1" x14ac:dyDescent="0.25">
      <c r="AZ1066" s="99" t="s">
        <v>83</v>
      </c>
      <c r="BA1066" s="98">
        <f>_xll.qlInterestRateIndexFixingDate(Currency&amp;"ibor"&amp;Tenor,BB1066,Trigger)</f>
        <v>46855</v>
      </c>
      <c r="BB1066" s="98">
        <f>_xll.qlCalendarAdvance(Calendar,BB1065,AZ1066,"f",,Trigger)</f>
        <v>46861</v>
      </c>
      <c r="BC1066" s="98">
        <f>_xll.qlInterestRateIndexMaturity(Currency&amp;"ibor"&amp;Tenor,BB1066,Trigger)</f>
        <v>47226</v>
      </c>
      <c r="BD1066" s="242" t="e">
        <f>_xll.qlIndexFixing($AD$5,BA1066,TRUE,_xll.ohTrigger(Trigger,Trigger12M))</f>
        <v>#NUM!</v>
      </c>
      <c r="BE1066" s="242">
        <f>IFERROR(_xll.qlIndexFixing($BF$1,BA1066,TRUE,_xll.ohTrigger(Trigger,Trigger12M)),#N/A)</f>
        <v>2.1210899805974438E-2</v>
      </c>
    </row>
    <row r="1067" spans="52:57" ht="11.25" customHeight="1" x14ac:dyDescent="0.25">
      <c r="AZ1067" s="99" t="s">
        <v>83</v>
      </c>
      <c r="BA1067" s="98">
        <f>_xll.qlInterestRateIndexFixingDate(Currency&amp;"ibor"&amp;Tenor,BB1067,Trigger)</f>
        <v>46864</v>
      </c>
      <c r="BB1067" s="98">
        <f>_xll.qlCalendarAdvance(Calendar,BB1066,AZ1067,"f",,Trigger)</f>
        <v>46868</v>
      </c>
      <c r="BC1067" s="98">
        <f>_xll.qlInterestRateIndexMaturity(Currency&amp;"ibor"&amp;Tenor,BB1067,Trigger)</f>
        <v>47233</v>
      </c>
      <c r="BD1067" s="242" t="e">
        <f>_xll.qlIndexFixing($AD$5,BA1067,TRUE,_xll.ohTrigger(Trigger,Trigger12M))</f>
        <v>#NUM!</v>
      </c>
      <c r="BE1067" s="242">
        <f>IFERROR(_xll.qlIndexFixing($BF$1,BA1067,TRUE,_xll.ohTrigger(Trigger,Trigger12M)),#N/A)</f>
        <v>2.1207421818400879E-2</v>
      </c>
    </row>
    <row r="1068" spans="52:57" ht="11.25" customHeight="1" x14ac:dyDescent="0.25">
      <c r="AZ1068" s="99" t="s">
        <v>83</v>
      </c>
      <c r="BA1068" s="98">
        <f>_xll.qlInterestRateIndexFixingDate(Currency&amp;"ibor"&amp;Tenor,BB1068,Trigger)</f>
        <v>46870</v>
      </c>
      <c r="BB1068" s="98">
        <f>_xll.qlCalendarAdvance(Calendar,BB1067,AZ1068,"f",,Trigger)</f>
        <v>46875</v>
      </c>
      <c r="BC1068" s="98">
        <f>_xll.qlInterestRateIndexMaturity(Currency&amp;"ibor"&amp;Tenor,BB1068,Trigger)</f>
        <v>47240</v>
      </c>
      <c r="BD1068" s="242" t="e">
        <f>_xll.qlIndexFixing($AD$5,BA1068,TRUE,_xll.ohTrigger(Trigger,Trigger12M))</f>
        <v>#NUM!</v>
      </c>
      <c r="BE1068" s="242">
        <f>IFERROR(_xll.qlIndexFixing($BF$1,BA1068,TRUE,_xll.ohTrigger(Trigger,Trigger12M)),#N/A)</f>
        <v>2.1203900673768462E-2</v>
      </c>
    </row>
    <row r="1069" spans="52:57" ht="11.25" customHeight="1" x14ac:dyDescent="0.25">
      <c r="AZ1069" s="99" t="s">
        <v>83</v>
      </c>
      <c r="BA1069" s="98">
        <f>_xll.qlInterestRateIndexFixingDate(Currency&amp;"ibor"&amp;Tenor,BB1069,Trigger)</f>
        <v>46878</v>
      </c>
      <c r="BB1069" s="98">
        <f>_xll.qlCalendarAdvance(Calendar,BB1068,AZ1069,"f",,Trigger)</f>
        <v>46882</v>
      </c>
      <c r="BC1069" s="98">
        <f>_xll.qlInterestRateIndexMaturity(Currency&amp;"ibor"&amp;Tenor,BB1069,Trigger)</f>
        <v>47247</v>
      </c>
      <c r="BD1069" s="242" t="e">
        <f>_xll.qlIndexFixing($AD$5,BA1069,TRUE,_xll.ohTrigger(Trigger,Trigger12M))</f>
        <v>#NUM!</v>
      </c>
      <c r="BE1069" s="242">
        <f>IFERROR(_xll.qlIndexFixing($BF$1,BA1069,TRUE,_xll.ohTrigger(Trigger,Trigger12M)),#N/A)</f>
        <v>2.1200336770515513E-2</v>
      </c>
    </row>
    <row r="1070" spans="52:57" ht="11.25" customHeight="1" x14ac:dyDescent="0.25">
      <c r="AZ1070" s="99" t="s">
        <v>83</v>
      </c>
      <c r="BA1070" s="98">
        <f>_xll.qlInterestRateIndexFixingDate(Currency&amp;"ibor"&amp;Tenor,BB1070,Trigger)</f>
        <v>46885</v>
      </c>
      <c r="BB1070" s="98">
        <f>_xll.qlCalendarAdvance(Calendar,BB1069,AZ1070,"f",,Trigger)</f>
        <v>46889</v>
      </c>
      <c r="BC1070" s="98">
        <f>_xll.qlInterestRateIndexMaturity(Currency&amp;"ibor"&amp;Tenor,BB1070,Trigger)</f>
        <v>47254</v>
      </c>
      <c r="BD1070" s="242" t="e">
        <f>_xll.qlIndexFixing($AD$5,BA1070,TRUE,_xll.ohTrigger(Trigger,Trigger12M))</f>
        <v>#NUM!</v>
      </c>
      <c r="BE1070" s="242">
        <f>IFERROR(_xll.qlIndexFixing($BF$1,BA1070,TRUE,_xll.ohTrigger(Trigger,Trigger12M)),#N/A)</f>
        <v>2.1196730507079913E-2</v>
      </c>
    </row>
    <row r="1071" spans="52:57" ht="11.25" customHeight="1" x14ac:dyDescent="0.25">
      <c r="AZ1071" s="99" t="s">
        <v>83</v>
      </c>
      <c r="BA1071" s="98">
        <f>_xll.qlInterestRateIndexFixingDate(Currency&amp;"ibor"&amp;Tenor,BB1071,Trigger)</f>
        <v>46892</v>
      </c>
      <c r="BB1071" s="98">
        <f>_xll.qlCalendarAdvance(Calendar,BB1070,AZ1071,"f",,Trigger)</f>
        <v>46896</v>
      </c>
      <c r="BC1071" s="98">
        <f>_xll.qlInterestRateIndexMaturity(Currency&amp;"ibor"&amp;Tenor,BB1071,Trigger)</f>
        <v>47261</v>
      </c>
      <c r="BD1071" s="242" t="e">
        <f>_xll.qlIndexFixing($AD$5,BA1071,TRUE,_xll.ohTrigger(Trigger,Trigger12M))</f>
        <v>#NUM!</v>
      </c>
      <c r="BE1071" s="242">
        <f>IFERROR(_xll.qlIndexFixing($BF$1,BA1071,TRUE,_xll.ohTrigger(Trigger,Trigger12M)),#N/A)</f>
        <v>2.119308228189911E-2</v>
      </c>
    </row>
    <row r="1072" spans="52:57" ht="11.25" customHeight="1" x14ac:dyDescent="0.25">
      <c r="AZ1072" s="99" t="s">
        <v>83</v>
      </c>
      <c r="BA1072" s="98">
        <f>_xll.qlInterestRateIndexFixingDate(Currency&amp;"ibor"&amp;Tenor,BB1072,Trigger)</f>
        <v>46899</v>
      </c>
      <c r="BB1072" s="98">
        <f>_xll.qlCalendarAdvance(Calendar,BB1071,AZ1072,"f",,Trigger)</f>
        <v>46903</v>
      </c>
      <c r="BC1072" s="98">
        <f>_xll.qlInterestRateIndexMaturity(Currency&amp;"ibor"&amp;Tenor,BB1072,Trigger)</f>
        <v>47268</v>
      </c>
      <c r="BD1072" s="242" t="e">
        <f>_xll.qlIndexFixing($AD$5,BA1072,TRUE,_xll.ohTrigger(Trigger,Trigger12M))</f>
        <v>#NUM!</v>
      </c>
      <c r="BE1072" s="242">
        <f>IFERROR(_xll.qlIndexFixing($BF$1,BA1072,TRUE,_xll.ohTrigger(Trigger,Trigger12M)),#N/A)</f>
        <v>2.1189392493410557E-2</v>
      </c>
    </row>
    <row r="1073" spans="52:57" ht="11.25" customHeight="1" x14ac:dyDescent="0.25">
      <c r="AZ1073" s="99" t="s">
        <v>83</v>
      </c>
      <c r="BA1073" s="98">
        <f>_xll.qlInterestRateIndexFixingDate(Currency&amp;"ibor"&amp;Tenor,BB1073,Trigger)</f>
        <v>46906</v>
      </c>
      <c r="BB1073" s="98">
        <f>_xll.qlCalendarAdvance(Calendar,BB1072,AZ1073,"f",,Trigger)</f>
        <v>46910</v>
      </c>
      <c r="BC1073" s="98">
        <f>_xll.qlInterestRateIndexMaturity(Currency&amp;"ibor"&amp;Tenor,BB1073,Trigger)</f>
        <v>47275</v>
      </c>
      <c r="BD1073" s="242" t="e">
        <f>_xll.qlIndexFixing($AD$5,BA1073,TRUE,_xll.ohTrigger(Trigger,Trigger12M))</f>
        <v>#NUM!</v>
      </c>
      <c r="BE1073" s="242">
        <f>IFERROR(_xll.qlIndexFixing($BF$1,BA1073,TRUE,_xll.ohTrigger(Trigger,Trigger12M)),#N/A)</f>
        <v>2.1185661540050818E-2</v>
      </c>
    </row>
    <row r="1074" spans="52:57" ht="11.25" customHeight="1" x14ac:dyDescent="0.25">
      <c r="AZ1074" s="99" t="s">
        <v>83</v>
      </c>
      <c r="BA1074" s="98">
        <f>_xll.qlInterestRateIndexFixingDate(Currency&amp;"ibor"&amp;Tenor,BB1074,Trigger)</f>
        <v>46913</v>
      </c>
      <c r="BB1074" s="98">
        <f>_xll.qlCalendarAdvance(Calendar,BB1073,AZ1074,"f",,Trigger)</f>
        <v>46917</v>
      </c>
      <c r="BC1074" s="98">
        <f>_xll.qlInterestRateIndexMaturity(Currency&amp;"ibor"&amp;Tenor,BB1074,Trigger)</f>
        <v>47282</v>
      </c>
      <c r="BD1074" s="242" t="e">
        <f>_xll.qlIndexFixing($AD$5,BA1074,TRUE,_xll.ohTrigger(Trigger,Trigger12M))</f>
        <v>#NUM!</v>
      </c>
      <c r="BE1074" s="242">
        <f>IFERROR(_xll.qlIndexFixing($BF$1,BA1074,TRUE,_xll.ohTrigger(Trigger,Trigger12M)),#N/A)</f>
        <v>2.1181889820255369E-2</v>
      </c>
    </row>
    <row r="1075" spans="52:57" ht="11.25" customHeight="1" x14ac:dyDescent="0.25">
      <c r="AZ1075" s="99" t="s">
        <v>83</v>
      </c>
      <c r="BA1075" s="98">
        <f>_xll.qlInterestRateIndexFixingDate(Currency&amp;"ibor"&amp;Tenor,BB1075,Trigger)</f>
        <v>46920</v>
      </c>
      <c r="BB1075" s="98">
        <f>_xll.qlCalendarAdvance(Calendar,BB1074,AZ1075,"f",,Trigger)</f>
        <v>46924</v>
      </c>
      <c r="BC1075" s="98">
        <f>_xll.qlInterestRateIndexMaturity(Currency&amp;"ibor"&amp;Tenor,BB1075,Trigger)</f>
        <v>47289</v>
      </c>
      <c r="BD1075" s="242" t="e">
        <f>_xll.qlIndexFixing($AD$5,BA1075,TRUE,_xll.ohTrigger(Trigger,Trigger12M))</f>
        <v>#NUM!</v>
      </c>
      <c r="BE1075" s="242">
        <f>IFERROR(_xll.qlIndexFixing($BF$1,BA1075,TRUE,_xll.ohTrigger(Trigger,Trigger12M)),#N/A)</f>
        <v>2.1178077732459038E-2</v>
      </c>
    </row>
    <row r="1076" spans="52:57" ht="11.25" customHeight="1" x14ac:dyDescent="0.25">
      <c r="AZ1076" s="99" t="s">
        <v>83</v>
      </c>
      <c r="BA1076" s="98">
        <f>_xll.qlInterestRateIndexFixingDate(Currency&amp;"ibor"&amp;Tenor,BB1076,Trigger)</f>
        <v>46927</v>
      </c>
      <c r="BB1076" s="98">
        <f>_xll.qlCalendarAdvance(Calendar,BB1075,AZ1076,"f",,Trigger)</f>
        <v>46931</v>
      </c>
      <c r="BC1076" s="98">
        <f>_xll.qlInterestRateIndexMaturity(Currency&amp;"ibor"&amp;Tenor,BB1076,Trigger)</f>
        <v>47296</v>
      </c>
      <c r="BD1076" s="242" t="e">
        <f>_xll.qlIndexFixing($AD$5,BA1076,TRUE,_xll.ohTrigger(Trigger,Trigger12M))</f>
        <v>#NUM!</v>
      </c>
      <c r="BE1076" s="242">
        <f>IFERROR(_xll.qlIndexFixing($BF$1,BA1076,TRUE,_xll.ohTrigger(Trigger,Trigger12M)),#N/A)</f>
        <v>2.1174225675095543E-2</v>
      </c>
    </row>
    <row r="1077" spans="52:57" ht="11.25" customHeight="1" x14ac:dyDescent="0.25">
      <c r="AZ1077" s="99" t="s">
        <v>83</v>
      </c>
      <c r="BA1077" s="98">
        <f>_xll.qlInterestRateIndexFixingDate(Currency&amp;"ibor"&amp;Tenor,BB1077,Trigger)</f>
        <v>46934</v>
      </c>
      <c r="BB1077" s="98">
        <f>_xll.qlCalendarAdvance(Calendar,BB1076,AZ1077,"f",,Trigger)</f>
        <v>46938</v>
      </c>
      <c r="BC1077" s="98">
        <f>_xll.qlInterestRateIndexMaturity(Currency&amp;"ibor"&amp;Tenor,BB1077,Trigger)</f>
        <v>47303</v>
      </c>
      <c r="BD1077" s="242" t="e">
        <f>_xll.qlIndexFixing($AD$5,BA1077,TRUE,_xll.ohTrigger(Trigger,Trigger12M))</f>
        <v>#NUM!</v>
      </c>
      <c r="BE1077" s="242">
        <f>IFERROR(_xll.qlIndexFixing($BF$1,BA1077,TRUE,_xll.ohTrigger(Trigger,Trigger12M)),#N/A)</f>
        <v>2.1170334046597076E-2</v>
      </c>
    </row>
    <row r="1078" spans="52:57" ht="11.25" customHeight="1" x14ac:dyDescent="0.25">
      <c r="AZ1078" s="99" t="s">
        <v>83</v>
      </c>
      <c r="BA1078" s="98">
        <f>_xll.qlInterestRateIndexFixingDate(Currency&amp;"ibor"&amp;Tenor,BB1078,Trigger)</f>
        <v>46941</v>
      </c>
      <c r="BB1078" s="98">
        <f>_xll.qlCalendarAdvance(Calendar,BB1077,AZ1078,"f",,Trigger)</f>
        <v>46945</v>
      </c>
      <c r="BC1078" s="98">
        <f>_xll.qlInterestRateIndexMaturity(Currency&amp;"ibor"&amp;Tenor,BB1078,Trigger)</f>
        <v>47310</v>
      </c>
      <c r="BD1078" s="242" t="e">
        <f>_xll.qlIndexFixing($AD$5,BA1078,TRUE,_xll.ohTrigger(Trigger,Trigger12M))</f>
        <v>#NUM!</v>
      </c>
      <c r="BE1078" s="242">
        <f>IFERROR(_xll.qlIndexFixing($BF$1,BA1078,TRUE,_xll.ohTrigger(Trigger,Trigger12M)),#N/A)</f>
        <v>2.1166403245394295E-2</v>
      </c>
    </row>
    <row r="1079" spans="52:57" ht="11.25" customHeight="1" x14ac:dyDescent="0.25">
      <c r="AZ1079" s="99" t="s">
        <v>83</v>
      </c>
      <c r="BA1079" s="98">
        <f>_xll.qlInterestRateIndexFixingDate(Currency&amp;"ibor"&amp;Tenor,BB1079,Trigger)</f>
        <v>46948</v>
      </c>
      <c r="BB1079" s="98">
        <f>_xll.qlCalendarAdvance(Calendar,BB1078,AZ1079,"f",,Trigger)</f>
        <v>46952</v>
      </c>
      <c r="BC1079" s="98">
        <f>_xll.qlInterestRateIndexMaturity(Currency&amp;"ibor"&amp;Tenor,BB1079,Trigger)</f>
        <v>47317</v>
      </c>
      <c r="BD1079" s="242" t="e">
        <f>_xll.qlIndexFixing($AD$5,BA1079,TRUE,_xll.ohTrigger(Trigger,Trigger12M))</f>
        <v>#NUM!</v>
      </c>
      <c r="BE1079" s="242">
        <f>IFERROR(_xll.qlIndexFixing($BF$1,BA1079,TRUE,_xll.ohTrigger(Trigger,Trigger12M)),#N/A)</f>
        <v>2.1162433669916766E-2</v>
      </c>
    </row>
    <row r="1080" spans="52:57" ht="11.25" customHeight="1" x14ac:dyDescent="0.25">
      <c r="AZ1080" s="99" t="s">
        <v>83</v>
      </c>
      <c r="BA1080" s="98">
        <f>_xll.qlInterestRateIndexFixingDate(Currency&amp;"ibor"&amp;Tenor,BB1080,Trigger)</f>
        <v>46955</v>
      </c>
      <c r="BB1080" s="98">
        <f>_xll.qlCalendarAdvance(Calendar,BB1079,AZ1080,"f",,Trigger)</f>
        <v>46959</v>
      </c>
      <c r="BC1080" s="98">
        <f>_xll.qlInterestRateIndexMaturity(Currency&amp;"ibor"&amp;Tenor,BB1080,Trigger)</f>
        <v>47324</v>
      </c>
      <c r="BD1080" s="242" t="e">
        <f>_xll.qlIndexFixing($AD$5,BA1080,TRUE,_xll.ohTrigger(Trigger,Trigger12M))</f>
        <v>#NUM!</v>
      </c>
      <c r="BE1080" s="242">
        <f>IFERROR(_xll.qlIndexFixing($BF$1,BA1080,TRUE,_xll.ohTrigger(Trigger,Trigger12M)),#N/A)</f>
        <v>2.1158425718591858E-2</v>
      </c>
    </row>
    <row r="1081" spans="52:57" ht="11.25" customHeight="1" x14ac:dyDescent="0.25">
      <c r="AZ1081" s="99" t="s">
        <v>83</v>
      </c>
      <c r="BA1081" s="98">
        <f>_xll.qlInterestRateIndexFixingDate(Currency&amp;"ibor"&amp;Tenor,BB1081,Trigger)</f>
        <v>46962</v>
      </c>
      <c r="BB1081" s="98">
        <f>_xll.qlCalendarAdvance(Calendar,BB1080,AZ1081,"f",,Trigger)</f>
        <v>46966</v>
      </c>
      <c r="BC1081" s="98">
        <f>_xll.qlInterestRateIndexMaturity(Currency&amp;"ibor"&amp;Tenor,BB1081,Trigger)</f>
        <v>47331</v>
      </c>
      <c r="BD1081" s="242" t="e">
        <f>_xll.qlIndexFixing($AD$5,BA1081,TRUE,_xll.ohTrigger(Trigger,Trigger12M))</f>
        <v>#NUM!</v>
      </c>
      <c r="BE1081" s="242">
        <f>IFERROR(_xll.qlIndexFixing($BF$1,BA1081,TRUE,_xll.ohTrigger(Trigger,Trigger12M)),#N/A)</f>
        <v>2.1154379789844975E-2</v>
      </c>
    </row>
    <row r="1082" spans="52:57" ht="11.25" customHeight="1" x14ac:dyDescent="0.25">
      <c r="AZ1082" s="99" t="s">
        <v>83</v>
      </c>
      <c r="BA1082" s="98">
        <f>_xll.qlInterestRateIndexFixingDate(Currency&amp;"ibor"&amp;Tenor,BB1082,Trigger)</f>
        <v>46969</v>
      </c>
      <c r="BB1082" s="98">
        <f>_xll.qlCalendarAdvance(Calendar,BB1081,AZ1082,"f",,Trigger)</f>
        <v>46973</v>
      </c>
      <c r="BC1082" s="98">
        <f>_xll.qlInterestRateIndexMaturity(Currency&amp;"ibor"&amp;Tenor,BB1082,Trigger)</f>
        <v>47338</v>
      </c>
      <c r="BD1082" s="242" t="e">
        <f>_xll.qlIndexFixing($AD$5,BA1082,TRUE,_xll.ohTrigger(Trigger,Trigger12M))</f>
        <v>#NUM!</v>
      </c>
      <c r="BE1082" s="242">
        <f>IFERROR(_xll.qlIndexFixing($BF$1,BA1082,TRUE,_xll.ohTrigger(Trigger,Trigger12M)),#N/A)</f>
        <v>2.115029628209977E-2</v>
      </c>
    </row>
    <row r="1083" spans="52:57" ht="11.25" customHeight="1" x14ac:dyDescent="0.25">
      <c r="AZ1083" s="99" t="s">
        <v>83</v>
      </c>
      <c r="BA1083" s="98">
        <f>_xll.qlInterestRateIndexFixingDate(Currency&amp;"ibor"&amp;Tenor,BB1083,Trigger)</f>
        <v>46976</v>
      </c>
      <c r="BB1083" s="98">
        <f>_xll.qlCalendarAdvance(Calendar,BB1082,AZ1083,"f",,Trigger)</f>
        <v>46980</v>
      </c>
      <c r="BC1083" s="98">
        <f>_xll.qlInterestRateIndexMaturity(Currency&amp;"ibor"&amp;Tenor,BB1083,Trigger)</f>
        <v>47345</v>
      </c>
      <c r="BD1083" s="242" t="e">
        <f>_xll.qlIndexFixing($AD$5,BA1083,TRUE,_xll.ohTrigger(Trigger,Trigger12M))</f>
        <v>#NUM!</v>
      </c>
      <c r="BE1083" s="242">
        <f>IFERROR(_xll.qlIndexFixing($BF$1,BA1083,TRUE,_xll.ohTrigger(Trigger,Trigger12M)),#N/A)</f>
        <v>2.1146175593777482E-2</v>
      </c>
    </row>
    <row r="1084" spans="52:57" ht="11.25" customHeight="1" x14ac:dyDescent="0.25">
      <c r="AZ1084" s="99" t="s">
        <v>83</v>
      </c>
      <c r="BA1084" s="98">
        <f>_xll.qlInterestRateIndexFixingDate(Currency&amp;"ibor"&amp;Tenor,BB1084,Trigger)</f>
        <v>46983</v>
      </c>
      <c r="BB1084" s="98">
        <f>_xll.qlCalendarAdvance(Calendar,BB1083,AZ1084,"f",,Trigger)</f>
        <v>46987</v>
      </c>
      <c r="BC1084" s="98">
        <f>_xll.qlInterestRateIndexMaturity(Currency&amp;"ibor"&amp;Tenor,BB1084,Trigger)</f>
        <v>47352</v>
      </c>
      <c r="BD1084" s="242" t="e">
        <f>_xll.qlIndexFixing($AD$5,BA1084,TRUE,_xll.ohTrigger(Trigger,Trigger12M))</f>
        <v>#NUM!</v>
      </c>
      <c r="BE1084" s="242">
        <f>IFERROR(_xll.qlIndexFixing($BF$1,BA1084,TRUE,_xll.ohTrigger(Trigger,Trigger12M)),#N/A)</f>
        <v>2.1142018123296944E-2</v>
      </c>
    </row>
    <row r="1085" spans="52:57" ht="11.25" customHeight="1" x14ac:dyDescent="0.25">
      <c r="AZ1085" s="99" t="s">
        <v>83</v>
      </c>
      <c r="BA1085" s="98">
        <f>_xll.qlInterestRateIndexFixingDate(Currency&amp;"ibor"&amp;Tenor,BB1085,Trigger)</f>
        <v>46990</v>
      </c>
      <c r="BB1085" s="98">
        <f>_xll.qlCalendarAdvance(Calendar,BB1084,AZ1085,"f",,Trigger)</f>
        <v>46994</v>
      </c>
      <c r="BC1085" s="98">
        <f>_xll.qlInterestRateIndexMaturity(Currency&amp;"ibor"&amp;Tenor,BB1085,Trigger)</f>
        <v>47359</v>
      </c>
      <c r="BD1085" s="242" t="e">
        <f>_xll.qlIndexFixing($AD$5,BA1085,TRUE,_xll.ohTrigger(Trigger,Trigger12M))</f>
        <v>#NUM!</v>
      </c>
      <c r="BE1085" s="242">
        <f>IFERROR(_xll.qlIndexFixing($BF$1,BA1085,TRUE,_xll.ohTrigger(Trigger,Trigger12M)),#N/A)</f>
        <v>2.1137824269074578E-2</v>
      </c>
    </row>
    <row r="1086" spans="52:57" ht="11.25" customHeight="1" x14ac:dyDescent="0.25">
      <c r="AZ1086" s="99" t="s">
        <v>83</v>
      </c>
      <c r="BA1086" s="98">
        <f>_xll.qlInterestRateIndexFixingDate(Currency&amp;"ibor"&amp;Tenor,BB1086,Trigger)</f>
        <v>46997</v>
      </c>
      <c r="BB1086" s="98">
        <f>_xll.qlCalendarAdvance(Calendar,BB1085,AZ1086,"f",,Trigger)</f>
        <v>47001</v>
      </c>
      <c r="BC1086" s="98">
        <f>_xll.qlInterestRateIndexMaturity(Currency&amp;"ibor"&amp;Tenor,BB1086,Trigger)</f>
        <v>47366</v>
      </c>
      <c r="BD1086" s="242" t="e">
        <f>_xll.qlIndexFixing($AD$5,BA1086,TRUE,_xll.ohTrigger(Trigger,Trigger12M))</f>
        <v>#NUM!</v>
      </c>
      <c r="BE1086" s="242">
        <f>IFERROR(_xll.qlIndexFixing($BF$1,BA1086,TRUE,_xll.ohTrigger(Trigger,Trigger12M)),#N/A)</f>
        <v>2.1133594429524179E-2</v>
      </c>
    </row>
    <row r="1087" spans="52:57" ht="11.25" customHeight="1" x14ac:dyDescent="0.25">
      <c r="AZ1087" s="99" t="s">
        <v>83</v>
      </c>
      <c r="BA1087" s="98">
        <f>_xll.qlInterestRateIndexFixingDate(Currency&amp;"ibor"&amp;Tenor,BB1087,Trigger)</f>
        <v>47004</v>
      </c>
      <c r="BB1087" s="98">
        <f>_xll.qlCalendarAdvance(Calendar,BB1086,AZ1087,"f",,Trigger)</f>
        <v>47008</v>
      </c>
      <c r="BC1087" s="98">
        <f>_xll.qlInterestRateIndexMaturity(Currency&amp;"ibor"&amp;Tenor,BB1087,Trigger)</f>
        <v>47373</v>
      </c>
      <c r="BD1087" s="242" t="e">
        <f>_xll.qlIndexFixing($AD$5,BA1087,TRUE,_xll.ohTrigger(Trigger,Trigger12M))</f>
        <v>#NUM!</v>
      </c>
      <c r="BE1087" s="242">
        <f>IFERROR(_xll.qlIndexFixing($BF$1,BA1087,TRUE,_xll.ohTrigger(Trigger,Trigger12M)),#N/A)</f>
        <v>2.1129329003056255E-2</v>
      </c>
    </row>
    <row r="1088" spans="52:57" ht="11.25" customHeight="1" x14ac:dyDescent="0.25">
      <c r="AZ1088" s="99" t="s">
        <v>83</v>
      </c>
      <c r="BA1088" s="98">
        <f>_xll.qlInterestRateIndexFixingDate(Currency&amp;"ibor"&amp;Tenor,BB1088,Trigger)</f>
        <v>47011</v>
      </c>
      <c r="BB1088" s="98">
        <f>_xll.qlCalendarAdvance(Calendar,BB1087,AZ1088,"f",,Trigger)</f>
        <v>47015</v>
      </c>
      <c r="BC1088" s="98">
        <f>_xll.qlInterestRateIndexMaturity(Currency&amp;"ibor"&amp;Tenor,BB1088,Trigger)</f>
        <v>47380</v>
      </c>
      <c r="BD1088" s="242" t="e">
        <f>_xll.qlIndexFixing($AD$5,BA1088,TRUE,_xll.ohTrigger(Trigger,Trigger12M))</f>
        <v>#NUM!</v>
      </c>
      <c r="BE1088" s="242">
        <f>IFERROR(_xll.qlIndexFixing($BF$1,BA1088,TRUE,_xll.ohTrigger(Trigger,Trigger12M)),#N/A)</f>
        <v>2.1125028388079573E-2</v>
      </c>
    </row>
    <row r="1089" spans="52:57" ht="11.25" customHeight="1" x14ac:dyDescent="0.25">
      <c r="AZ1089" s="99" t="s">
        <v>83</v>
      </c>
      <c r="BA1089" s="98">
        <f>_xll.qlInterestRateIndexFixingDate(Currency&amp;"ibor"&amp;Tenor,BB1089,Trigger)</f>
        <v>47018</v>
      </c>
      <c r="BB1089" s="98">
        <f>_xll.qlCalendarAdvance(Calendar,BB1088,AZ1089,"f",,Trigger)</f>
        <v>47022</v>
      </c>
      <c r="BC1089" s="98">
        <f>_xll.qlInterestRateIndexMaturity(Currency&amp;"ibor"&amp;Tenor,BB1089,Trigger)</f>
        <v>47387</v>
      </c>
      <c r="BD1089" s="242" t="e">
        <f>_xll.qlIndexFixing($AD$5,BA1089,TRUE,_xll.ohTrigger(Trigger,Trigger12M))</f>
        <v>#NUM!</v>
      </c>
      <c r="BE1089" s="242">
        <f>IFERROR(_xll.qlIndexFixing($BF$1,BA1089,TRUE,_xll.ohTrigger(Trigger,Trigger12M)),#N/A)</f>
        <v>2.112069298299828E-2</v>
      </c>
    </row>
    <row r="1090" spans="52:57" ht="11.25" customHeight="1" x14ac:dyDescent="0.25">
      <c r="AZ1090" s="99" t="s">
        <v>83</v>
      </c>
      <c r="BA1090" s="98">
        <f>_xll.qlInterestRateIndexFixingDate(Currency&amp;"ibor"&amp;Tenor,BB1090,Trigger)</f>
        <v>47025</v>
      </c>
      <c r="BB1090" s="98">
        <f>_xll.qlCalendarAdvance(Calendar,BB1089,AZ1090,"f",,Trigger)</f>
        <v>47029</v>
      </c>
      <c r="BC1090" s="98">
        <f>_xll.qlInterestRateIndexMaturity(Currency&amp;"ibor"&amp;Tenor,BB1090,Trigger)</f>
        <v>47394</v>
      </c>
      <c r="BD1090" s="242" t="e">
        <f>_xll.qlIndexFixing($AD$5,BA1090,TRUE,_xll.ohTrigger(Trigger,Trigger12M))</f>
        <v>#NUM!</v>
      </c>
      <c r="BE1090" s="242">
        <f>IFERROR(_xll.qlIndexFixing($BF$1,BA1090,TRUE,_xll.ohTrigger(Trigger,Trigger12M)),#N/A)</f>
        <v>2.1116323186214571E-2</v>
      </c>
    </row>
    <row r="1091" spans="52:57" ht="11.25" customHeight="1" x14ac:dyDescent="0.25">
      <c r="AZ1091" s="99" t="s">
        <v>83</v>
      </c>
      <c r="BA1091" s="98">
        <f>_xll.qlInterestRateIndexFixingDate(Currency&amp;"ibor"&amp;Tenor,BB1091,Trigger)</f>
        <v>47032</v>
      </c>
      <c r="BB1091" s="98">
        <f>_xll.qlCalendarAdvance(Calendar,BB1090,AZ1091,"f",,Trigger)</f>
        <v>47036</v>
      </c>
      <c r="BC1091" s="98">
        <f>_xll.qlInterestRateIndexMaturity(Currency&amp;"ibor"&amp;Tenor,BB1091,Trigger)</f>
        <v>47401</v>
      </c>
      <c r="BD1091" s="242" t="e">
        <f>_xll.qlIndexFixing($AD$5,BA1091,TRUE,_xll.ohTrigger(Trigger,Trigger12M))</f>
        <v>#NUM!</v>
      </c>
      <c r="BE1091" s="242">
        <f>IFERROR(_xll.qlIndexFixing($BF$1,BA1091,TRUE,_xll.ohTrigger(Trigger,Trigger12M)),#N/A)</f>
        <v>2.111191939612669E-2</v>
      </c>
    </row>
    <row r="1092" spans="52:57" ht="11.25" customHeight="1" x14ac:dyDescent="0.25">
      <c r="AZ1092" s="99" t="s">
        <v>83</v>
      </c>
      <c r="BA1092" s="98">
        <f>_xll.qlInterestRateIndexFixingDate(Currency&amp;"ibor"&amp;Tenor,BB1092,Trigger)</f>
        <v>47039</v>
      </c>
      <c r="BB1092" s="98">
        <f>_xll.qlCalendarAdvance(Calendar,BB1091,AZ1092,"f",,Trigger)</f>
        <v>47043</v>
      </c>
      <c r="BC1092" s="98">
        <f>_xll.qlInterestRateIndexMaturity(Currency&amp;"ibor"&amp;Tenor,BB1092,Trigger)</f>
        <v>47408</v>
      </c>
      <c r="BD1092" s="242" t="e">
        <f>_xll.qlIndexFixing($AD$5,BA1092,TRUE,_xll.ohTrigger(Trigger,Trigger12M))</f>
        <v>#NUM!</v>
      </c>
      <c r="BE1092" s="242">
        <f>IFERROR(_xll.qlIndexFixing($BF$1,BA1092,TRUE,_xll.ohTrigger(Trigger,Trigger12M)),#N/A)</f>
        <v>2.1107482011129382E-2</v>
      </c>
    </row>
    <row r="1093" spans="52:57" ht="11.25" customHeight="1" x14ac:dyDescent="0.25">
      <c r="AZ1093" s="99" t="s">
        <v>83</v>
      </c>
      <c r="BA1093" s="98">
        <f>_xll.qlInterestRateIndexFixingDate(Currency&amp;"ibor"&amp;Tenor,BB1093,Trigger)</f>
        <v>47046</v>
      </c>
      <c r="BB1093" s="98">
        <f>_xll.qlCalendarAdvance(Calendar,BB1092,AZ1093,"f",,Trigger)</f>
        <v>47050</v>
      </c>
      <c r="BC1093" s="98">
        <f>_xll.qlInterestRateIndexMaturity(Currency&amp;"ibor"&amp;Tenor,BB1093,Trigger)</f>
        <v>47415</v>
      </c>
      <c r="BD1093" s="242" t="e">
        <f>_xll.qlIndexFixing($AD$5,BA1093,TRUE,_xll.ohTrigger(Trigger,Trigger12M))</f>
        <v>#NUM!</v>
      </c>
      <c r="BE1093" s="242">
        <f>IFERROR(_xll.qlIndexFixing($BF$1,BA1093,TRUE,_xll.ohTrigger(Trigger,Trigger12M)),#N/A)</f>
        <v>2.1103011429613881E-2</v>
      </c>
    </row>
    <row r="1094" spans="52:57" ht="11.25" customHeight="1" x14ac:dyDescent="0.25">
      <c r="AZ1094" s="99" t="s">
        <v>83</v>
      </c>
      <c r="BA1094" s="98">
        <f>_xll.qlInterestRateIndexFixingDate(Currency&amp;"ibor"&amp;Tenor,BB1094,Trigger)</f>
        <v>47053</v>
      </c>
      <c r="BB1094" s="98">
        <f>_xll.qlCalendarAdvance(Calendar,BB1093,AZ1094,"f",,Trigger)</f>
        <v>47057</v>
      </c>
      <c r="BC1094" s="98">
        <f>_xll.qlInterestRateIndexMaturity(Currency&amp;"ibor"&amp;Tenor,BB1094,Trigger)</f>
        <v>47422</v>
      </c>
      <c r="BD1094" s="242" t="e">
        <f>_xll.qlIndexFixing($AD$5,BA1094,TRUE,_xll.ohTrigger(Trigger,Trigger12M))</f>
        <v>#NUM!</v>
      </c>
      <c r="BE1094" s="242">
        <f>IFERROR(_xll.qlIndexFixing($BF$1,BA1094,TRUE,_xll.ohTrigger(Trigger,Trigger12M)),#N/A)</f>
        <v>2.1098508049967702E-2</v>
      </c>
    </row>
    <row r="1095" spans="52:57" ht="11.25" customHeight="1" x14ac:dyDescent="0.25">
      <c r="AZ1095" s="99" t="s">
        <v>83</v>
      </c>
      <c r="BA1095" s="98">
        <f>_xll.qlInterestRateIndexFixingDate(Currency&amp;"ibor"&amp;Tenor,BB1095,Trigger)</f>
        <v>47060</v>
      </c>
      <c r="BB1095" s="98">
        <f>_xll.qlCalendarAdvance(Calendar,BB1094,AZ1095,"f",,Trigger)</f>
        <v>47064</v>
      </c>
      <c r="BC1095" s="98">
        <f>_xll.qlInterestRateIndexMaturity(Currency&amp;"ibor"&amp;Tenor,BB1095,Trigger)</f>
        <v>47429</v>
      </c>
      <c r="BD1095" s="242" t="e">
        <f>_xll.qlIndexFixing($AD$5,BA1095,TRUE,_xll.ohTrigger(Trigger,Trigger12M))</f>
        <v>#NUM!</v>
      </c>
      <c r="BE1095" s="242">
        <f>IFERROR(_xll.qlIndexFixing($BF$1,BA1095,TRUE,_xll.ohTrigger(Trigger,Trigger12M)),#N/A)</f>
        <v>2.109397227057442E-2</v>
      </c>
    </row>
    <row r="1096" spans="52:57" ht="11.25" customHeight="1" x14ac:dyDescent="0.25">
      <c r="AZ1096" s="99" t="s">
        <v>83</v>
      </c>
      <c r="BA1096" s="98">
        <f>_xll.qlInterestRateIndexFixingDate(Currency&amp;"ibor"&amp;Tenor,BB1096,Trigger)</f>
        <v>47067</v>
      </c>
      <c r="BB1096" s="98">
        <f>_xll.qlCalendarAdvance(Calendar,BB1095,AZ1096,"f",,Trigger)</f>
        <v>47071</v>
      </c>
      <c r="BC1096" s="98">
        <f>_xll.qlInterestRateIndexMaturity(Currency&amp;"ibor"&amp;Tenor,BB1096,Trigger)</f>
        <v>47436</v>
      </c>
      <c r="BD1096" s="242" t="e">
        <f>_xll.qlIndexFixing($AD$5,BA1096,TRUE,_xll.ohTrigger(Trigger,Trigger12M))</f>
        <v>#NUM!</v>
      </c>
      <c r="BE1096" s="242">
        <f>IFERROR(_xll.qlIndexFixing($BF$1,BA1096,TRUE,_xll.ohTrigger(Trigger,Trigger12M)),#N/A)</f>
        <v>2.108940448981388E-2</v>
      </c>
    </row>
    <row r="1097" spans="52:57" ht="11.25" customHeight="1" x14ac:dyDescent="0.25">
      <c r="AZ1097" s="99" t="s">
        <v>83</v>
      </c>
      <c r="BA1097" s="98">
        <f>_xll.qlInterestRateIndexFixingDate(Currency&amp;"ibor"&amp;Tenor,BB1097,Trigger)</f>
        <v>47074</v>
      </c>
      <c r="BB1097" s="98">
        <f>_xll.qlCalendarAdvance(Calendar,BB1096,AZ1097,"f",,Trigger)</f>
        <v>47078</v>
      </c>
      <c r="BC1097" s="98">
        <f>_xll.qlInterestRateIndexMaturity(Currency&amp;"ibor"&amp;Tenor,BB1097,Trigger)</f>
        <v>47443</v>
      </c>
      <c r="BD1097" s="242" t="e">
        <f>_xll.qlIndexFixing($AD$5,BA1097,TRUE,_xll.ohTrigger(Trigger,Trigger12M))</f>
        <v>#NUM!</v>
      </c>
      <c r="BE1097" s="242">
        <f>IFERROR(_xll.qlIndexFixing($BF$1,BA1097,TRUE,_xll.ohTrigger(Trigger,Trigger12M)),#N/A)</f>
        <v>2.1084805106060901E-2</v>
      </c>
    </row>
    <row r="1098" spans="52:57" ht="11.25" customHeight="1" x14ac:dyDescent="0.25">
      <c r="AZ1098" s="99" t="s">
        <v>83</v>
      </c>
      <c r="BA1098" s="98">
        <f>_xll.qlInterestRateIndexFixingDate(Currency&amp;"ibor"&amp;Tenor,BB1098,Trigger)</f>
        <v>47081</v>
      </c>
      <c r="BB1098" s="98">
        <f>_xll.qlCalendarAdvance(Calendar,BB1097,AZ1098,"f",,Trigger)</f>
        <v>47085</v>
      </c>
      <c r="BC1098" s="98">
        <f>_xll.qlInterestRateIndexMaturity(Currency&amp;"ibor"&amp;Tenor,BB1098,Trigger)</f>
        <v>47450</v>
      </c>
      <c r="BD1098" s="242" t="e">
        <f>_xll.qlIndexFixing($AD$5,BA1098,TRUE,_xll.ohTrigger(Trigger,Trigger12M))</f>
        <v>#NUM!</v>
      </c>
      <c r="BE1098" s="242">
        <f>IFERROR(_xll.qlIndexFixing($BF$1,BA1098,TRUE,_xll.ohTrigger(Trigger,Trigger12M)),#N/A)</f>
        <v>2.1080174517687005E-2</v>
      </c>
    </row>
    <row r="1099" spans="52:57" ht="11.25" customHeight="1" x14ac:dyDescent="0.25">
      <c r="AZ1099" s="99" t="s">
        <v>83</v>
      </c>
      <c r="BA1099" s="98">
        <f>_xll.qlInterestRateIndexFixingDate(Currency&amp;"ibor"&amp;Tenor,BB1099,Trigger)</f>
        <v>47088</v>
      </c>
      <c r="BB1099" s="98">
        <f>_xll.qlCalendarAdvance(Calendar,BB1098,AZ1099,"f",,Trigger)</f>
        <v>47092</v>
      </c>
      <c r="BC1099" s="98">
        <f>_xll.qlInterestRateIndexMaturity(Currency&amp;"ibor"&amp;Tenor,BB1099,Trigger)</f>
        <v>47457</v>
      </c>
      <c r="BD1099" s="242" t="e">
        <f>_xll.qlIndexFixing($AD$5,BA1099,TRUE,_xll.ohTrigger(Trigger,Trigger12M))</f>
        <v>#NUM!</v>
      </c>
      <c r="BE1099" s="242">
        <f>IFERROR(_xll.qlIndexFixing($BF$1,BA1099,TRUE,_xll.ohTrigger(Trigger,Trigger12M)),#N/A)</f>
        <v>2.1075513123059126E-2</v>
      </c>
    </row>
    <row r="1100" spans="52:57" ht="11.25" customHeight="1" x14ac:dyDescent="0.25">
      <c r="AZ1100" s="99" t="s">
        <v>83</v>
      </c>
      <c r="BA1100" s="98">
        <f>_xll.qlInterestRateIndexFixingDate(Currency&amp;"ibor"&amp;Tenor,BB1100,Trigger)</f>
        <v>47095</v>
      </c>
      <c r="BB1100" s="98">
        <f>_xll.qlCalendarAdvance(Calendar,BB1099,AZ1100,"f",,Trigger)</f>
        <v>47099</v>
      </c>
      <c r="BC1100" s="98">
        <f>_xll.qlInterestRateIndexMaturity(Currency&amp;"ibor"&amp;Tenor,BB1100,Trigger)</f>
        <v>47464</v>
      </c>
      <c r="BD1100" s="242" t="e">
        <f>_xll.qlIndexFixing($AD$5,BA1100,TRUE,_xll.ohTrigger(Trigger,Trigger12M))</f>
        <v>#NUM!</v>
      </c>
      <c r="BE1100" s="242">
        <f>IFERROR(_xll.qlIndexFixing($BF$1,BA1100,TRUE,_xll.ohTrigger(Trigger,Trigger12M)),#N/A)</f>
        <v>2.1070821320539151E-2</v>
      </c>
    </row>
    <row r="1101" spans="52:57" ht="11.25" customHeight="1" x14ac:dyDescent="0.25">
      <c r="AZ1101" s="99" t="s">
        <v>83</v>
      </c>
      <c r="BA1101" s="98">
        <f>_xll.qlInterestRateIndexFixingDate(Currency&amp;"ibor"&amp;Tenor,BB1101,Trigger)</f>
        <v>47102</v>
      </c>
      <c r="BB1101" s="98">
        <f>_xll.qlCalendarAdvance(Calendar,BB1100,AZ1101,"f",,Trigger)</f>
        <v>47106</v>
      </c>
      <c r="BC1101" s="98">
        <f>_xll.qlInterestRateIndexMaturity(Currency&amp;"ibor"&amp;Tenor,BB1101,Trigger)</f>
        <v>47471</v>
      </c>
      <c r="BD1101" s="242" t="e">
        <f>_xll.qlIndexFixing($AD$5,BA1101,TRUE,_xll.ohTrigger(Trigger,Trigger12M))</f>
        <v>#NUM!</v>
      </c>
      <c r="BE1101" s="242">
        <f>IFERROR(_xll.qlIndexFixing($BF$1,BA1101,TRUE,_xll.ohTrigger(Trigger,Trigger12M)),#N/A)</f>
        <v>2.1066099508484811E-2</v>
      </c>
    </row>
    <row r="1102" spans="52:57" ht="11.25" customHeight="1" x14ac:dyDescent="0.25">
      <c r="AZ1102" s="99" t="s">
        <v>83</v>
      </c>
      <c r="BA1102" s="98">
        <f>_xll.qlInterestRateIndexFixingDate(Currency&amp;"ibor"&amp;Tenor,BB1102,Trigger)</f>
        <v>47108</v>
      </c>
      <c r="BB1102" s="98">
        <f>_xll.qlCalendarAdvance(Calendar,BB1101,AZ1102,"f",,Trigger)</f>
        <v>47114</v>
      </c>
      <c r="BC1102" s="98">
        <f>_xll.qlInterestRateIndexMaturity(Currency&amp;"ibor"&amp;Tenor,BB1102,Trigger)</f>
        <v>47479</v>
      </c>
      <c r="BD1102" s="242" t="e">
        <f>_xll.qlIndexFixing($AD$5,BA1102,TRUE,_xll.ohTrigger(Trigger,Trigger12M))</f>
        <v>#NUM!</v>
      </c>
      <c r="BE1102" s="242">
        <f>IFERROR(_xll.qlIndexFixing($BF$1,BA1102,TRUE,_xll.ohTrigger(Trigger,Trigger12M)),#N/A)</f>
        <v>2.1060666916489265E-2</v>
      </c>
    </row>
    <row r="1103" spans="52:57" ht="11.25" customHeight="1" x14ac:dyDescent="0.25">
      <c r="AZ1103" s="99" t="s">
        <v>83</v>
      </c>
      <c r="BA1103" s="98">
        <f>_xll.qlInterestRateIndexFixingDate(Currency&amp;"ibor"&amp;Tenor,BB1103,Trigger)</f>
        <v>47116</v>
      </c>
      <c r="BB1103" s="98">
        <f>_xll.qlCalendarAdvance(Calendar,BB1102,AZ1103,"f",,Trigger)</f>
        <v>47121</v>
      </c>
      <c r="BC1103" s="98">
        <f>_xll.qlInterestRateIndexMaturity(Currency&amp;"ibor"&amp;Tenor,BB1103,Trigger)</f>
        <v>47486</v>
      </c>
      <c r="BD1103" s="242" t="e">
        <f>_xll.qlIndexFixing($AD$5,BA1103,TRUE,_xll.ohTrigger(Trigger,Trigger12M))</f>
        <v>#NUM!</v>
      </c>
      <c r="BE1103" s="242">
        <f>IFERROR(_xll.qlIndexFixing($BF$1,BA1103,TRUE,_xll.ohTrigger(Trigger,Trigger12M)),#N/A)</f>
        <v>2.1055882139676258E-2</v>
      </c>
    </row>
    <row r="1104" spans="52:57" ht="11.25" customHeight="1" x14ac:dyDescent="0.25">
      <c r="AZ1104" s="99" t="s">
        <v>83</v>
      </c>
      <c r="BA1104" s="98">
        <f>_xll.qlInterestRateIndexFixingDate(Currency&amp;"ibor"&amp;Tenor,BB1104,Trigger)</f>
        <v>47126</v>
      </c>
      <c r="BB1104" s="98">
        <f>_xll.qlCalendarAdvance(Calendar,BB1103,AZ1104,"f",,Trigger)</f>
        <v>47128</v>
      </c>
      <c r="BC1104" s="98">
        <f>_xll.qlInterestRateIndexMaturity(Currency&amp;"ibor"&amp;Tenor,BB1104,Trigger)</f>
        <v>47493</v>
      </c>
      <c r="BD1104" s="242" t="e">
        <f>_xll.qlIndexFixing($AD$5,BA1104,TRUE,_xll.ohTrigger(Trigger,Trigger12M))</f>
        <v>#NUM!</v>
      </c>
      <c r="BE1104" s="242">
        <f>IFERROR(_xll.qlIndexFixing($BF$1,BA1104,TRUE,_xll.ohTrigger(Trigger,Trigger12M)),#N/A)</f>
        <v>2.1051068605278226E-2</v>
      </c>
    </row>
    <row r="1105" spans="52:57" ht="11.25" customHeight="1" x14ac:dyDescent="0.25">
      <c r="AZ1105" s="99" t="s">
        <v>83</v>
      </c>
      <c r="BA1105" s="98">
        <f>_xll.qlInterestRateIndexFixingDate(Currency&amp;"ibor"&amp;Tenor,BB1105,Trigger)</f>
        <v>47133</v>
      </c>
      <c r="BB1105" s="98">
        <f>_xll.qlCalendarAdvance(Calendar,BB1104,AZ1105,"f",,Trigger)</f>
        <v>47135</v>
      </c>
      <c r="BC1105" s="98">
        <f>_xll.qlInterestRateIndexMaturity(Currency&amp;"ibor"&amp;Tenor,BB1105,Trigger)</f>
        <v>47500</v>
      </c>
      <c r="BD1105" s="242" t="e">
        <f>_xll.qlIndexFixing($AD$5,BA1105,TRUE,_xll.ohTrigger(Trigger,Trigger12M))</f>
        <v>#NUM!</v>
      </c>
      <c r="BE1105" s="242">
        <f>IFERROR(_xll.qlIndexFixing($BF$1,BA1105,TRUE,_xll.ohTrigger(Trigger,Trigger12M)),#N/A)</f>
        <v>2.1046226711632747E-2</v>
      </c>
    </row>
    <row r="1106" spans="52:57" ht="11.25" customHeight="1" x14ac:dyDescent="0.25">
      <c r="AZ1106" s="99" t="s">
        <v>83</v>
      </c>
      <c r="BA1106" s="98">
        <f>_xll.qlInterestRateIndexFixingDate(Currency&amp;"ibor"&amp;Tenor,BB1106,Trigger)</f>
        <v>47140</v>
      </c>
      <c r="BB1106" s="98">
        <f>_xll.qlCalendarAdvance(Calendar,BB1105,AZ1106,"f",,Trigger)</f>
        <v>47142</v>
      </c>
      <c r="BC1106" s="98">
        <f>_xll.qlInterestRateIndexMaturity(Currency&amp;"ibor"&amp;Tenor,BB1106,Trigger)</f>
        <v>47507</v>
      </c>
      <c r="BD1106" s="242" t="e">
        <f>_xll.qlIndexFixing($AD$5,BA1106,TRUE,_xll.ohTrigger(Trigger,Trigger12M))</f>
        <v>#NUM!</v>
      </c>
      <c r="BE1106" s="242">
        <f>IFERROR(_xll.qlIndexFixing($BF$1,BA1106,TRUE,_xll.ohTrigger(Trigger,Trigger12M)),#N/A)</f>
        <v>2.1041356857071716E-2</v>
      </c>
    </row>
    <row r="1107" spans="52:57" ht="11.25" customHeight="1" x14ac:dyDescent="0.25">
      <c r="AZ1107" s="99" t="s">
        <v>83</v>
      </c>
      <c r="BA1107" s="98">
        <f>_xll.qlInterestRateIndexFixingDate(Currency&amp;"ibor"&amp;Tenor,BB1107,Trigger)</f>
        <v>47147</v>
      </c>
      <c r="BB1107" s="98">
        <f>_xll.qlCalendarAdvance(Calendar,BB1106,AZ1107,"f",,Trigger)</f>
        <v>47149</v>
      </c>
      <c r="BC1107" s="98">
        <f>_xll.qlInterestRateIndexMaturity(Currency&amp;"ibor"&amp;Tenor,BB1107,Trigger)</f>
        <v>47514</v>
      </c>
      <c r="BD1107" s="242" t="e">
        <f>_xll.qlIndexFixing($AD$5,BA1107,TRUE,_xll.ohTrigger(Trigger,Trigger12M))</f>
        <v>#NUM!</v>
      </c>
      <c r="BE1107" s="242">
        <f>IFERROR(_xll.qlIndexFixing($BF$1,BA1107,TRUE,_xll.ohTrigger(Trigger,Trigger12M)),#N/A)</f>
        <v>2.1036459439921541E-2</v>
      </c>
    </row>
    <row r="1108" spans="52:57" ht="11.25" customHeight="1" x14ac:dyDescent="0.25">
      <c r="AZ1108" s="99" t="s">
        <v>83</v>
      </c>
      <c r="BA1108" s="98">
        <f>_xll.qlInterestRateIndexFixingDate(Currency&amp;"ibor"&amp;Tenor,BB1108,Trigger)</f>
        <v>47154</v>
      </c>
      <c r="BB1108" s="98">
        <f>_xll.qlCalendarAdvance(Calendar,BB1107,AZ1108,"f",,Trigger)</f>
        <v>47156</v>
      </c>
      <c r="BC1108" s="98">
        <f>_xll.qlInterestRateIndexMaturity(Currency&amp;"ibor"&amp;Tenor,BB1108,Trigger)</f>
        <v>47521</v>
      </c>
      <c r="BD1108" s="242" t="e">
        <f>_xll.qlIndexFixing($AD$5,BA1108,TRUE,_xll.ohTrigger(Trigger,Trigger12M))</f>
        <v>#NUM!</v>
      </c>
      <c r="BE1108" s="242">
        <f>IFERROR(_xll.qlIndexFixing($BF$1,BA1108,TRUE,_xll.ohTrigger(Trigger,Trigger12M)),#N/A)</f>
        <v>2.1031534858503381E-2</v>
      </c>
    </row>
    <row r="1109" spans="52:57" ht="11.25" customHeight="1" x14ac:dyDescent="0.25">
      <c r="AZ1109" s="99" t="s">
        <v>83</v>
      </c>
      <c r="BA1109" s="98">
        <f>_xll.qlInterestRateIndexFixingDate(Currency&amp;"ibor"&amp;Tenor,BB1109,Trigger)</f>
        <v>47161</v>
      </c>
      <c r="BB1109" s="98">
        <f>_xll.qlCalendarAdvance(Calendar,BB1108,AZ1109,"f",,Trigger)</f>
        <v>47163</v>
      </c>
      <c r="BC1109" s="98">
        <f>_xll.qlInterestRateIndexMaturity(Currency&amp;"ibor"&amp;Tenor,BB1109,Trigger)</f>
        <v>47528</v>
      </c>
      <c r="BD1109" s="242" t="e">
        <f>_xll.qlIndexFixing($AD$5,BA1109,TRUE,_xll.ohTrigger(Trigger,Trigger12M))</f>
        <v>#NUM!</v>
      </c>
      <c r="BE1109" s="242">
        <f>IFERROR(_xll.qlIndexFixing($BF$1,BA1109,TRUE,_xll.ohTrigger(Trigger,Trigger12M)),#N/A)</f>
        <v>2.10265835111327E-2</v>
      </c>
    </row>
    <row r="1110" spans="52:57" ht="11.25" customHeight="1" x14ac:dyDescent="0.25">
      <c r="AZ1110" s="99" t="s">
        <v>83</v>
      </c>
      <c r="BA1110" s="98">
        <f>_xll.qlInterestRateIndexFixingDate(Currency&amp;"ibor"&amp;Tenor,BB1110,Trigger)</f>
        <v>47168</v>
      </c>
      <c r="BB1110" s="98">
        <f>_xll.qlCalendarAdvance(Calendar,BB1109,AZ1110,"f",,Trigger)</f>
        <v>47170</v>
      </c>
      <c r="BC1110" s="98">
        <f>_xll.qlInterestRateIndexMaturity(Currency&amp;"ibor"&amp;Tenor,BB1110,Trigger)</f>
        <v>47535</v>
      </c>
      <c r="BD1110" s="242" t="e">
        <f>_xll.qlIndexFixing($AD$5,BA1110,TRUE,_xll.ohTrigger(Trigger,Trigger12M))</f>
        <v>#NUM!</v>
      </c>
      <c r="BE1110" s="242">
        <f>IFERROR(_xll.qlIndexFixing($BF$1,BA1110,TRUE,_xll.ohTrigger(Trigger,Trigger12M)),#N/A)</f>
        <v>2.10216057961197E-2</v>
      </c>
    </row>
    <row r="1111" spans="52:57" ht="11.25" customHeight="1" x14ac:dyDescent="0.25">
      <c r="AZ1111" s="99" t="s">
        <v>83</v>
      </c>
      <c r="BA1111" s="98">
        <f>_xll.qlInterestRateIndexFixingDate(Currency&amp;"ibor"&amp;Tenor,BB1111,Trigger)</f>
        <v>47175</v>
      </c>
      <c r="BB1111" s="98">
        <f>_xll.qlCalendarAdvance(Calendar,BB1110,AZ1111,"f",,Trigger)</f>
        <v>47177</v>
      </c>
      <c r="BC1111" s="98">
        <f>_xll.qlInterestRateIndexMaturity(Currency&amp;"ibor"&amp;Tenor,BB1111,Trigger)</f>
        <v>47542</v>
      </c>
      <c r="BD1111" s="242" t="e">
        <f>_xll.qlIndexFixing($AD$5,BA1111,TRUE,_xll.ohTrigger(Trigger,Trigger12M))</f>
        <v>#NUM!</v>
      </c>
      <c r="BE1111" s="242">
        <f>IFERROR(_xll.qlIndexFixing($BF$1,BA1111,TRUE,_xll.ohTrigger(Trigger,Trigger12M)),#N/A)</f>
        <v>2.1016602111768461E-2</v>
      </c>
    </row>
    <row r="1112" spans="52:57" ht="11.25" customHeight="1" x14ac:dyDescent="0.25">
      <c r="AZ1112" s="99" t="s">
        <v>83</v>
      </c>
      <c r="BA1112" s="98">
        <f>_xll.qlInterestRateIndexFixingDate(Currency&amp;"ibor"&amp;Tenor,BB1112,Trigger)</f>
        <v>47182</v>
      </c>
      <c r="BB1112" s="98">
        <f>_xll.qlCalendarAdvance(Calendar,BB1111,AZ1112,"f",,Trigger)</f>
        <v>47184</v>
      </c>
      <c r="BC1112" s="98">
        <f>_xll.qlInterestRateIndexMaturity(Currency&amp;"ibor"&amp;Tenor,BB1112,Trigger)</f>
        <v>47549</v>
      </c>
      <c r="BD1112" s="242" t="e">
        <f>_xll.qlIndexFixing($AD$5,BA1112,TRUE,_xll.ohTrigger(Trigger,Trigger12M))</f>
        <v>#NUM!</v>
      </c>
      <c r="BE1112" s="242">
        <f>IFERROR(_xll.qlIndexFixing($BF$1,BA1112,TRUE,_xll.ohTrigger(Trigger,Trigger12M)),#N/A)</f>
        <v>2.1011572856376701E-2</v>
      </c>
    </row>
    <row r="1113" spans="52:57" ht="11.25" customHeight="1" x14ac:dyDescent="0.25">
      <c r="AZ1113" s="99" t="s">
        <v>83</v>
      </c>
      <c r="BA1113" s="98">
        <f>_xll.qlInterestRateIndexFixingDate(Currency&amp;"ibor"&amp;Tenor,BB1113,Trigger)</f>
        <v>47189</v>
      </c>
      <c r="BB1113" s="98">
        <f>_xll.qlCalendarAdvance(Calendar,BB1112,AZ1113,"f",,Trigger)</f>
        <v>47191</v>
      </c>
      <c r="BC1113" s="98">
        <f>_xll.qlInterestRateIndexMaturity(Currency&amp;"ibor"&amp;Tenor,BB1113,Trigger)</f>
        <v>47556</v>
      </c>
      <c r="BD1113" s="242" t="e">
        <f>_xll.qlIndexFixing($AD$5,BA1113,TRUE,_xll.ohTrigger(Trigger,Trigger12M))</f>
        <v>#NUM!</v>
      </c>
      <c r="BE1113" s="242">
        <f>IFERROR(_xll.qlIndexFixing($BF$1,BA1113,TRUE,_xll.ohTrigger(Trigger,Trigger12M)),#N/A)</f>
        <v>2.1006518428237551E-2</v>
      </c>
    </row>
    <row r="1114" spans="52:57" ht="11.25" customHeight="1" x14ac:dyDescent="0.25">
      <c r="AZ1114" s="99" t="s">
        <v>83</v>
      </c>
      <c r="BA1114" s="98">
        <f>_xll.qlInterestRateIndexFixingDate(Currency&amp;"ibor"&amp;Tenor,BB1114,Trigger)</f>
        <v>47196</v>
      </c>
      <c r="BB1114" s="98">
        <f>_xll.qlCalendarAdvance(Calendar,BB1113,AZ1114,"f",,Trigger)</f>
        <v>47198</v>
      </c>
      <c r="BC1114" s="98">
        <f>_xll.qlInterestRateIndexMaturity(Currency&amp;"ibor"&amp;Tenor,BB1114,Trigger)</f>
        <v>47563</v>
      </c>
      <c r="BD1114" s="242" t="e">
        <f>_xll.qlIndexFixing($AD$5,BA1114,TRUE,_xll.ohTrigger(Trigger,Trigger12M))</f>
        <v>#NUM!</v>
      </c>
      <c r="BE1114" s="242">
        <f>IFERROR(_xll.qlIndexFixing($BF$1,BA1114,TRUE,_xll.ohTrigger(Trigger,Trigger12M)),#N/A)</f>
        <v>2.1001439225636246E-2</v>
      </c>
    </row>
    <row r="1115" spans="52:57" ht="11.25" customHeight="1" x14ac:dyDescent="0.25">
      <c r="AZ1115" s="99" t="s">
        <v>83</v>
      </c>
      <c r="BA1115" s="98">
        <f>_xll.qlInterestRateIndexFixingDate(Currency&amp;"ibor"&amp;Tenor,BB1115,Trigger)</f>
        <v>47203</v>
      </c>
      <c r="BB1115" s="98">
        <f>_xll.qlCalendarAdvance(Calendar,BB1114,AZ1115,"f",,Trigger)</f>
        <v>47205</v>
      </c>
      <c r="BC1115" s="98">
        <f>_xll.qlInterestRateIndexMaturity(Currency&amp;"ibor"&amp;Tenor,BB1115,Trigger)</f>
        <v>47570</v>
      </c>
      <c r="BD1115" s="242" t="e">
        <f>_xll.qlIndexFixing($AD$5,BA1115,TRUE,_xll.ohTrigger(Trigger,Trigger12M))</f>
        <v>#NUM!</v>
      </c>
      <c r="BE1115" s="242">
        <f>IFERROR(_xll.qlIndexFixing($BF$1,BA1115,TRUE,_xll.ohTrigger(Trigger,Trigger12M)),#N/A)</f>
        <v>2.0996335646853648E-2</v>
      </c>
    </row>
    <row r="1116" spans="52:57" ht="11.25" customHeight="1" x14ac:dyDescent="0.25">
      <c r="AZ1116" s="99" t="s">
        <v>83</v>
      </c>
      <c r="BA1116" s="98">
        <f>_xll.qlInterestRateIndexFixingDate(Currency&amp;"ibor"&amp;Tenor,BB1116,Trigger)</f>
        <v>47206</v>
      </c>
      <c r="BB1116" s="98">
        <f>_xll.qlCalendarAdvance(Calendar,BB1115,AZ1116,"f",,Trigger)</f>
        <v>47212</v>
      </c>
      <c r="BC1116" s="98">
        <f>_xll.qlInterestRateIndexMaturity(Currency&amp;"ibor"&amp;Tenor,BB1116,Trigger)</f>
        <v>47577</v>
      </c>
      <c r="BD1116" s="242" t="e">
        <f>_xll.qlIndexFixing($AD$5,BA1116,TRUE,_xll.ohTrigger(Trigger,Trigger12M))</f>
        <v>#NUM!</v>
      </c>
      <c r="BE1116" s="242">
        <f>IFERROR(_xll.qlIndexFixing($BF$1,BA1116,TRUE,_xll.ohTrigger(Trigger,Trigger12M)),#N/A)</f>
        <v>2.0991208090162954E-2</v>
      </c>
    </row>
    <row r="1117" spans="52:57" ht="11.25" customHeight="1" x14ac:dyDescent="0.25">
      <c r="AZ1117" s="99" t="s">
        <v>83</v>
      </c>
      <c r="BA1117" s="98">
        <f>_xll.qlInterestRateIndexFixingDate(Currency&amp;"ibor"&amp;Tenor,BB1117,Trigger)</f>
        <v>47217</v>
      </c>
      <c r="BB1117" s="98">
        <f>_xll.qlCalendarAdvance(Calendar,BB1116,AZ1117,"f",,Trigger)</f>
        <v>47219</v>
      </c>
      <c r="BC1117" s="98">
        <f>_xll.qlInterestRateIndexMaturity(Currency&amp;"ibor"&amp;Tenor,BB1117,Trigger)</f>
        <v>47584</v>
      </c>
      <c r="BD1117" s="242" t="e">
        <f>_xll.qlIndexFixing($AD$5,BA1117,TRUE,_xll.ohTrigger(Trigger,Trigger12M))</f>
        <v>#NUM!</v>
      </c>
      <c r="BE1117" s="242">
        <f>IFERROR(_xll.qlIndexFixing($BF$1,BA1117,TRUE,_xll.ohTrigger(Trigger,Trigger12M)),#N/A)</f>
        <v>2.0986056953831881E-2</v>
      </c>
    </row>
    <row r="1118" spans="52:57" ht="11.25" customHeight="1" x14ac:dyDescent="0.25">
      <c r="AZ1118" s="99" t="s">
        <v>83</v>
      </c>
      <c r="BA1118" s="98">
        <f>_xll.qlInterestRateIndexFixingDate(Currency&amp;"ibor"&amp;Tenor,BB1118,Trigger)</f>
        <v>47224</v>
      </c>
      <c r="BB1118" s="98">
        <f>_xll.qlCalendarAdvance(Calendar,BB1117,AZ1118,"f",,Trigger)</f>
        <v>47226</v>
      </c>
      <c r="BC1118" s="98">
        <f>_xll.qlInterestRateIndexMaturity(Currency&amp;"ibor"&amp;Tenor,BB1118,Trigger)</f>
        <v>47591</v>
      </c>
      <c r="BD1118" s="242" t="e">
        <f>_xll.qlIndexFixing($AD$5,BA1118,TRUE,_xll.ohTrigger(Trigger,Trigger12M))</f>
        <v>#NUM!</v>
      </c>
      <c r="BE1118" s="242">
        <f>IFERROR(_xll.qlIndexFixing($BF$1,BA1118,TRUE,_xll.ohTrigger(Trigger,Trigger12M)),#N/A)</f>
        <v>2.0980882636120926E-2</v>
      </c>
    </row>
    <row r="1119" spans="52:57" ht="11.25" customHeight="1" x14ac:dyDescent="0.25">
      <c r="AZ1119" s="99" t="s">
        <v>83</v>
      </c>
      <c r="BA1119" s="98">
        <f>_xll.qlInterestRateIndexFixingDate(Currency&amp;"ibor"&amp;Tenor,BB1119,Trigger)</f>
        <v>47231</v>
      </c>
      <c r="BB1119" s="98">
        <f>_xll.qlCalendarAdvance(Calendar,BB1118,AZ1119,"f",,Trigger)</f>
        <v>47233</v>
      </c>
      <c r="BC1119" s="98">
        <f>_xll.qlInterestRateIndexMaturity(Currency&amp;"ibor"&amp;Tenor,BB1119,Trigger)</f>
        <v>47598</v>
      </c>
      <c r="BD1119" s="242" t="e">
        <f>_xll.qlIndexFixing($AD$5,BA1119,TRUE,_xll.ohTrigger(Trigger,Trigger12M))</f>
        <v>#NUM!</v>
      </c>
      <c r="BE1119" s="242">
        <f>IFERROR(_xll.qlIndexFixing($BF$1,BA1119,TRUE,_xll.ohTrigger(Trigger,Trigger12M)),#N/A)</f>
        <v>2.0975685535284665E-2</v>
      </c>
    </row>
    <row r="1120" spans="52:57" ht="11.25" customHeight="1" x14ac:dyDescent="0.25">
      <c r="AZ1120" s="99" t="s">
        <v>83</v>
      </c>
      <c r="BA1120" s="98">
        <f>_xll.qlInterestRateIndexFixingDate(Currency&amp;"ibor"&amp;Tenor,BB1120,Trigger)</f>
        <v>47235</v>
      </c>
      <c r="BB1120" s="98">
        <f>_xll.qlCalendarAdvance(Calendar,BB1119,AZ1120,"f",,Trigger)</f>
        <v>47240</v>
      </c>
      <c r="BC1120" s="98">
        <f>_xll.qlInterestRateIndexMaturity(Currency&amp;"ibor"&amp;Tenor,BB1120,Trigger)</f>
        <v>47605</v>
      </c>
      <c r="BD1120" s="242" t="e">
        <f>_xll.qlIndexFixing($AD$5,BA1120,TRUE,_xll.ohTrigger(Trigger,Trigger12M))</f>
        <v>#NUM!</v>
      </c>
      <c r="BE1120" s="242">
        <f>IFERROR(_xll.qlIndexFixing($BF$1,BA1120,TRUE,_xll.ohTrigger(Trigger,Trigger12M)),#N/A)</f>
        <v>2.0970466049570889E-2</v>
      </c>
    </row>
    <row r="1121" spans="52:57" ht="11.25" customHeight="1" x14ac:dyDescent="0.25">
      <c r="AZ1121" s="99" t="s">
        <v>83</v>
      </c>
      <c r="BA1121" s="98">
        <f>_xll.qlInterestRateIndexFixingDate(Currency&amp;"ibor"&amp;Tenor,BB1121,Trigger)</f>
        <v>47245</v>
      </c>
      <c r="BB1121" s="98">
        <f>_xll.qlCalendarAdvance(Calendar,BB1120,AZ1121,"f",,Trigger)</f>
        <v>47247</v>
      </c>
      <c r="BC1121" s="98">
        <f>_xll.qlInterestRateIndexMaturity(Currency&amp;"ibor"&amp;Tenor,BB1121,Trigger)</f>
        <v>47612</v>
      </c>
      <c r="BD1121" s="242" t="e">
        <f>_xll.qlIndexFixing($AD$5,BA1121,TRUE,_xll.ohTrigger(Trigger,Trigger12M))</f>
        <v>#NUM!</v>
      </c>
      <c r="BE1121" s="242">
        <f>IFERROR(_xll.qlIndexFixing($BF$1,BA1121,TRUE,_xll.ohTrigger(Trigger,Trigger12M)),#N/A)</f>
        <v>2.0965224577220169E-2</v>
      </c>
    </row>
    <row r="1122" spans="52:57" ht="11.25" customHeight="1" x14ac:dyDescent="0.25">
      <c r="AZ1122" s="99" t="s">
        <v>83</v>
      </c>
      <c r="BA1122" s="98">
        <f>_xll.qlInterestRateIndexFixingDate(Currency&amp;"ibor"&amp;Tenor,BB1122,Trigger)</f>
        <v>47252</v>
      </c>
      <c r="BB1122" s="98">
        <f>_xll.qlCalendarAdvance(Calendar,BB1121,AZ1122,"f",,Trigger)</f>
        <v>47254</v>
      </c>
      <c r="BC1122" s="98">
        <f>_xll.qlInterestRateIndexMaturity(Currency&amp;"ibor"&amp;Tenor,BB1122,Trigger)</f>
        <v>47619</v>
      </c>
      <c r="BD1122" s="242" t="e">
        <f>_xll.qlIndexFixing($AD$5,BA1122,TRUE,_xll.ohTrigger(Trigger,Trigger12M))</f>
        <v>#NUM!</v>
      </c>
      <c r="BE1122" s="242">
        <f>IFERROR(_xll.qlIndexFixing($BF$1,BA1122,TRUE,_xll.ohTrigger(Trigger,Trigger12M)),#N/A)</f>
        <v>2.0959961516467146E-2</v>
      </c>
    </row>
    <row r="1123" spans="52:57" ht="11.25" customHeight="1" x14ac:dyDescent="0.25">
      <c r="AZ1123" s="99" t="s">
        <v>83</v>
      </c>
      <c r="BA1123" s="98">
        <f>_xll.qlInterestRateIndexFixingDate(Currency&amp;"ibor"&amp;Tenor,BB1123,Trigger)</f>
        <v>47259</v>
      </c>
      <c r="BB1123" s="98">
        <f>_xll.qlCalendarAdvance(Calendar,BB1122,AZ1123,"f",,Trigger)</f>
        <v>47261</v>
      </c>
      <c r="BC1123" s="98">
        <f>_xll.qlInterestRateIndexMaturity(Currency&amp;"ibor"&amp;Tenor,BB1123,Trigger)</f>
        <v>47626</v>
      </c>
      <c r="BD1123" s="242" t="e">
        <f>_xll.qlIndexFixing($AD$5,BA1123,TRUE,_xll.ohTrigger(Trigger,Trigger12M))</f>
        <v>#NUM!</v>
      </c>
      <c r="BE1123" s="242">
        <f>IFERROR(_xll.qlIndexFixing($BF$1,BA1123,TRUE,_xll.ohTrigger(Trigger,Trigger12M)),#N/A)</f>
        <v>2.0954677265538593E-2</v>
      </c>
    </row>
    <row r="1124" spans="52:57" ht="11.25" customHeight="1" x14ac:dyDescent="0.25">
      <c r="AZ1124" s="99" t="s">
        <v>83</v>
      </c>
      <c r="BA1124" s="98">
        <f>_xll.qlInterestRateIndexFixingDate(Currency&amp;"ibor"&amp;Tenor,BB1124,Trigger)</f>
        <v>47266</v>
      </c>
      <c r="BB1124" s="98">
        <f>_xll.qlCalendarAdvance(Calendar,BB1123,AZ1124,"f",,Trigger)</f>
        <v>47268</v>
      </c>
      <c r="BC1124" s="98">
        <f>_xll.qlInterestRateIndexMaturity(Currency&amp;"ibor"&amp;Tenor,BB1124,Trigger)</f>
        <v>47633</v>
      </c>
      <c r="BD1124" s="242" t="e">
        <f>_xll.qlIndexFixing($AD$5,BA1124,TRUE,_xll.ohTrigger(Trigger,Trigger12M))</f>
        <v>#NUM!</v>
      </c>
      <c r="BE1124" s="242">
        <f>IFERROR(_xll.qlIndexFixing($BF$1,BA1124,TRUE,_xll.ohTrigger(Trigger,Trigger12M)),#N/A)</f>
        <v>2.0949372222655142E-2</v>
      </c>
    </row>
    <row r="1125" spans="52:57" ht="11.25" customHeight="1" x14ac:dyDescent="0.25">
      <c r="AZ1125" s="99" t="s">
        <v>83</v>
      </c>
      <c r="BA1125" s="98">
        <f>_xll.qlInterestRateIndexFixingDate(Currency&amp;"ibor"&amp;Tenor,BB1125,Trigger)</f>
        <v>47273</v>
      </c>
      <c r="BB1125" s="98">
        <f>_xll.qlCalendarAdvance(Calendar,BB1124,AZ1125,"f",,Trigger)</f>
        <v>47275</v>
      </c>
      <c r="BC1125" s="98">
        <f>_xll.qlInterestRateIndexMaturity(Currency&amp;"ibor"&amp;Tenor,BB1125,Trigger)</f>
        <v>47640</v>
      </c>
      <c r="BD1125" s="242" t="e">
        <f>_xll.qlIndexFixing($AD$5,BA1125,TRUE,_xll.ohTrigger(Trigger,Trigger12M))</f>
        <v>#NUM!</v>
      </c>
      <c r="BE1125" s="242">
        <f>IFERROR(_xll.qlIndexFixing($BF$1,BA1125,TRUE,_xll.ohTrigger(Trigger,Trigger12M)),#N/A)</f>
        <v>2.0944046786029541E-2</v>
      </c>
    </row>
    <row r="1126" spans="52:57" ht="11.25" customHeight="1" x14ac:dyDescent="0.25">
      <c r="AZ1126" s="99" t="s">
        <v>83</v>
      </c>
      <c r="BA1126" s="98">
        <f>_xll.qlInterestRateIndexFixingDate(Currency&amp;"ibor"&amp;Tenor,BB1126,Trigger)</f>
        <v>47280</v>
      </c>
      <c r="BB1126" s="98">
        <f>_xll.qlCalendarAdvance(Calendar,BB1125,AZ1126,"f",,Trigger)</f>
        <v>47282</v>
      </c>
      <c r="BC1126" s="98">
        <f>_xll.qlInterestRateIndexMaturity(Currency&amp;"ibor"&amp;Tenor,BB1126,Trigger)</f>
        <v>47647</v>
      </c>
      <c r="BD1126" s="242" t="e">
        <f>_xll.qlIndexFixing($AD$5,BA1126,TRUE,_xll.ohTrigger(Trigger,Trigger12M))</f>
        <v>#NUM!</v>
      </c>
      <c r="BE1126" s="242">
        <f>IFERROR(_xll.qlIndexFixing($BF$1,BA1126,TRUE,_xll.ohTrigger(Trigger,Trigger12M)),#N/A)</f>
        <v>2.0938701353868196E-2</v>
      </c>
    </row>
    <row r="1127" spans="52:57" ht="11.25" customHeight="1" x14ac:dyDescent="0.25">
      <c r="AZ1127" s="99" t="s">
        <v>83</v>
      </c>
      <c r="BA1127" s="98">
        <f>_xll.qlInterestRateIndexFixingDate(Currency&amp;"ibor"&amp;Tenor,BB1127,Trigger)</f>
        <v>47287</v>
      </c>
      <c r="BB1127" s="98">
        <f>_xll.qlCalendarAdvance(Calendar,BB1126,AZ1127,"f",,Trigger)</f>
        <v>47289</v>
      </c>
      <c r="BC1127" s="98">
        <f>_xll.qlInterestRateIndexMaturity(Currency&amp;"ibor"&amp;Tenor,BB1127,Trigger)</f>
        <v>47654</v>
      </c>
      <c r="BD1127" s="242" t="e">
        <f>_xll.qlIndexFixing($AD$5,BA1127,TRUE,_xll.ohTrigger(Trigger,Trigger12M))</f>
        <v>#NUM!</v>
      </c>
      <c r="BE1127" s="242">
        <f>IFERROR(_xll.qlIndexFixing($BF$1,BA1127,TRUE,_xll.ohTrigger(Trigger,Trigger12M)),#N/A)</f>
        <v>2.09333363243694E-2</v>
      </c>
    </row>
    <row r="1128" spans="52:57" ht="11.25" customHeight="1" x14ac:dyDescent="0.25">
      <c r="AZ1128" s="99" t="s">
        <v>83</v>
      </c>
      <c r="BA1128" s="98">
        <f>_xll.qlInterestRateIndexFixingDate(Currency&amp;"ibor"&amp;Tenor,BB1128,Trigger)</f>
        <v>47294</v>
      </c>
      <c r="BB1128" s="98">
        <f>_xll.qlCalendarAdvance(Calendar,BB1127,AZ1128,"f",,Trigger)</f>
        <v>47296</v>
      </c>
      <c r="BC1128" s="98">
        <f>_xll.qlInterestRateIndexMaturity(Currency&amp;"ibor"&amp;Tenor,BB1128,Trigger)</f>
        <v>47661</v>
      </c>
      <c r="BD1128" s="242" t="e">
        <f>_xll.qlIndexFixing($AD$5,BA1128,TRUE,_xll.ohTrigger(Trigger,Trigger12M))</f>
        <v>#NUM!</v>
      </c>
      <c r="BE1128" s="242">
        <f>IFERROR(_xll.qlIndexFixing($BF$1,BA1128,TRUE,_xll.ohTrigger(Trigger,Trigger12M)),#N/A)</f>
        <v>2.0927952095725094E-2</v>
      </c>
    </row>
    <row r="1129" spans="52:57" ht="11.25" customHeight="1" x14ac:dyDescent="0.25">
      <c r="AZ1129" s="99" t="s">
        <v>83</v>
      </c>
      <c r="BA1129" s="98">
        <f>_xll.qlInterestRateIndexFixingDate(Currency&amp;"ibor"&amp;Tenor,BB1129,Trigger)</f>
        <v>47301</v>
      </c>
      <c r="BB1129" s="98">
        <f>_xll.qlCalendarAdvance(Calendar,BB1128,AZ1129,"f",,Trigger)</f>
        <v>47303</v>
      </c>
      <c r="BC1129" s="98">
        <f>_xll.qlInterestRateIndexMaturity(Currency&amp;"ibor"&amp;Tenor,BB1129,Trigger)</f>
        <v>47668</v>
      </c>
      <c r="BD1129" s="242" t="e">
        <f>_xll.qlIndexFixing($AD$5,BA1129,TRUE,_xll.ohTrigger(Trigger,Trigger12M))</f>
        <v>#NUM!</v>
      </c>
      <c r="BE1129" s="242">
        <f>IFERROR(_xll.qlIndexFixing($BF$1,BA1129,TRUE,_xll.ohTrigger(Trigger,Trigger12M)),#N/A)</f>
        <v>2.0922549066118689E-2</v>
      </c>
    </row>
    <row r="1130" spans="52:57" ht="11.25" customHeight="1" x14ac:dyDescent="0.25">
      <c r="AZ1130" s="99" t="s">
        <v>83</v>
      </c>
      <c r="BA1130" s="98">
        <f>_xll.qlInterestRateIndexFixingDate(Currency&amp;"ibor"&amp;Tenor,BB1130,Trigger)</f>
        <v>47308</v>
      </c>
      <c r="BB1130" s="98">
        <f>_xll.qlCalendarAdvance(Calendar,BB1129,AZ1130,"f",,Trigger)</f>
        <v>47310</v>
      </c>
      <c r="BC1130" s="98">
        <f>_xll.qlInterestRateIndexMaturity(Currency&amp;"ibor"&amp;Tenor,BB1130,Trigger)</f>
        <v>47675</v>
      </c>
      <c r="BD1130" s="242" t="e">
        <f>_xll.qlIndexFixing($AD$5,BA1130,TRUE,_xll.ohTrigger(Trigger,Trigger12M))</f>
        <v>#NUM!</v>
      </c>
      <c r="BE1130" s="242">
        <f>IFERROR(_xll.qlIndexFixing($BF$1,BA1130,TRUE,_xll.ohTrigger(Trigger,Trigger12M)),#N/A)</f>
        <v>2.0917127633727235E-2</v>
      </c>
    </row>
    <row r="1131" spans="52:57" ht="11.25" customHeight="1" x14ac:dyDescent="0.25">
      <c r="AZ1131" s="99" t="s">
        <v>83</v>
      </c>
      <c r="BA1131" s="98">
        <f>_xll.qlInterestRateIndexFixingDate(Currency&amp;"ibor"&amp;Tenor,BB1131,Trigger)</f>
        <v>47315</v>
      </c>
      <c r="BB1131" s="98">
        <f>_xll.qlCalendarAdvance(Calendar,BB1130,AZ1131,"f",,Trigger)</f>
        <v>47317</v>
      </c>
      <c r="BC1131" s="98">
        <f>_xll.qlInterestRateIndexMaturity(Currency&amp;"ibor"&amp;Tenor,BB1131,Trigger)</f>
        <v>47682</v>
      </c>
      <c r="BD1131" s="242" t="e">
        <f>_xll.qlIndexFixing($AD$5,BA1131,TRUE,_xll.ohTrigger(Trigger,Trigger12M))</f>
        <v>#NUM!</v>
      </c>
      <c r="BE1131" s="242">
        <f>IFERROR(_xll.qlIndexFixing($BF$1,BA1131,TRUE,_xll.ohTrigger(Trigger,Trigger12M)),#N/A)</f>
        <v>2.091168819671968E-2</v>
      </c>
    </row>
    <row r="1132" spans="52:57" ht="11.25" customHeight="1" x14ac:dyDescent="0.25">
      <c r="AZ1132" s="99" t="s">
        <v>83</v>
      </c>
      <c r="BA1132" s="98">
        <f>_xll.qlInterestRateIndexFixingDate(Currency&amp;"ibor"&amp;Tenor,BB1132,Trigger)</f>
        <v>47322</v>
      </c>
      <c r="BB1132" s="98">
        <f>_xll.qlCalendarAdvance(Calendar,BB1131,AZ1132,"f",,Trigger)</f>
        <v>47324</v>
      </c>
      <c r="BC1132" s="98">
        <f>_xll.qlInterestRateIndexMaturity(Currency&amp;"ibor"&amp;Tenor,BB1132,Trigger)</f>
        <v>47689</v>
      </c>
      <c r="BD1132" s="242" t="e">
        <f>_xll.qlIndexFixing($AD$5,BA1132,TRUE,_xll.ohTrigger(Trigger,Trigger12M))</f>
        <v>#NUM!</v>
      </c>
      <c r="BE1132" s="242">
        <f>IFERROR(_xll.qlIndexFixing($BF$1,BA1132,TRUE,_xll.ohTrigger(Trigger,Trigger12M)),#N/A)</f>
        <v>2.090623115325731E-2</v>
      </c>
    </row>
    <row r="1133" spans="52:57" ht="11.25" customHeight="1" x14ac:dyDescent="0.25">
      <c r="AZ1133" s="99" t="s">
        <v>83</v>
      </c>
      <c r="BA1133" s="98">
        <f>_xll.qlInterestRateIndexFixingDate(Currency&amp;"ibor"&amp;Tenor,BB1133,Trigger)</f>
        <v>47329</v>
      </c>
      <c r="BB1133" s="98">
        <f>_xll.qlCalendarAdvance(Calendar,BB1132,AZ1133,"f",,Trigger)</f>
        <v>47331</v>
      </c>
      <c r="BC1133" s="98">
        <f>_xll.qlInterestRateIndexMaturity(Currency&amp;"ibor"&amp;Tenor,BB1133,Trigger)</f>
        <v>47696</v>
      </c>
      <c r="BD1133" s="242" t="e">
        <f>_xll.qlIndexFixing($AD$5,BA1133,TRUE,_xll.ohTrigger(Trigger,Trigger12M))</f>
        <v>#NUM!</v>
      </c>
      <c r="BE1133" s="242">
        <f>IFERROR(_xll.qlIndexFixing($BF$1,BA1133,TRUE,_xll.ohTrigger(Trigger,Trigger12M)),#N/A)</f>
        <v>2.0900756901493962E-2</v>
      </c>
    </row>
    <row r="1134" spans="52:57" ht="11.25" customHeight="1" x14ac:dyDescent="0.25">
      <c r="AZ1134" s="99" t="s">
        <v>83</v>
      </c>
      <c r="BA1134" s="98">
        <f>_xll.qlInterestRateIndexFixingDate(Currency&amp;"ibor"&amp;Tenor,BB1134,Trigger)</f>
        <v>47336</v>
      </c>
      <c r="BB1134" s="98">
        <f>_xll.qlCalendarAdvance(Calendar,BB1133,AZ1134,"f",,Trigger)</f>
        <v>47338</v>
      </c>
      <c r="BC1134" s="98">
        <f>_xll.qlInterestRateIndexMaturity(Currency&amp;"ibor"&amp;Tenor,BB1134,Trigger)</f>
        <v>47703</v>
      </c>
      <c r="BD1134" s="242" t="e">
        <f>_xll.qlIndexFixing($AD$5,BA1134,TRUE,_xll.ohTrigger(Trigger,Trigger12M))</f>
        <v>#NUM!</v>
      </c>
      <c r="BE1134" s="242">
        <f>IFERROR(_xll.qlIndexFixing($BF$1,BA1134,TRUE,_xll.ohTrigger(Trigger,Trigger12M)),#N/A)</f>
        <v>2.0895265839575596E-2</v>
      </c>
    </row>
    <row r="1135" spans="52:57" ht="11.25" customHeight="1" x14ac:dyDescent="0.25">
      <c r="AZ1135" s="99" t="s">
        <v>83</v>
      </c>
      <c r="BA1135" s="98">
        <f>_xll.qlInterestRateIndexFixingDate(Currency&amp;"ibor"&amp;Tenor,BB1135,Trigger)</f>
        <v>47343</v>
      </c>
      <c r="BB1135" s="98">
        <f>_xll.qlCalendarAdvance(Calendar,BB1134,AZ1135,"f",,Trigger)</f>
        <v>47345</v>
      </c>
      <c r="BC1135" s="98">
        <f>_xll.qlInterestRateIndexMaturity(Currency&amp;"ibor"&amp;Tenor,BB1135,Trigger)</f>
        <v>47710</v>
      </c>
      <c r="BD1135" s="242" t="e">
        <f>_xll.qlIndexFixing($AD$5,BA1135,TRUE,_xll.ohTrigger(Trigger,Trigger12M))</f>
        <v>#NUM!</v>
      </c>
      <c r="BE1135" s="242">
        <f>IFERROR(_xll.qlIndexFixing($BF$1,BA1135,TRUE,_xll.ohTrigger(Trigger,Trigger12M)),#N/A)</f>
        <v>2.0889758365640061E-2</v>
      </c>
    </row>
    <row r="1136" spans="52:57" ht="11.25" customHeight="1" x14ac:dyDescent="0.25">
      <c r="AZ1136" s="99" t="s">
        <v>83</v>
      </c>
      <c r="BA1136" s="98">
        <f>_xll.qlInterestRateIndexFixingDate(Currency&amp;"ibor"&amp;Tenor,BB1136,Trigger)</f>
        <v>47350</v>
      </c>
      <c r="BB1136" s="98">
        <f>_xll.qlCalendarAdvance(Calendar,BB1135,AZ1136,"f",,Trigger)</f>
        <v>47352</v>
      </c>
      <c r="BC1136" s="98">
        <f>_xll.qlInterestRateIndexMaturity(Currency&amp;"ibor"&amp;Tenor,BB1136,Trigger)</f>
        <v>47717</v>
      </c>
      <c r="BD1136" s="242" t="e">
        <f>_xll.qlIndexFixing($AD$5,BA1136,TRUE,_xll.ohTrigger(Trigger,Trigger12M))</f>
        <v>#NUM!</v>
      </c>
      <c r="BE1136" s="242">
        <f>IFERROR(_xll.qlIndexFixing($BF$1,BA1136,TRUE,_xll.ohTrigger(Trigger,Trigger12M)),#N/A)</f>
        <v>2.0884234877818198E-2</v>
      </c>
    </row>
    <row r="1137" spans="52:57" ht="11.25" customHeight="1" x14ac:dyDescent="0.25">
      <c r="AZ1137" s="99" t="s">
        <v>83</v>
      </c>
      <c r="BA1137" s="98">
        <f>_xll.qlInterestRateIndexFixingDate(Currency&amp;"ibor"&amp;Tenor,BB1137,Trigger)</f>
        <v>47357</v>
      </c>
      <c r="BB1137" s="98">
        <f>_xll.qlCalendarAdvance(Calendar,BB1136,AZ1137,"f",,Trigger)</f>
        <v>47359</v>
      </c>
      <c r="BC1137" s="98">
        <f>_xll.qlInterestRateIndexMaturity(Currency&amp;"ibor"&amp;Tenor,BB1137,Trigger)</f>
        <v>47724</v>
      </c>
      <c r="BD1137" s="242" t="e">
        <f>_xll.qlIndexFixing($AD$5,BA1137,TRUE,_xll.ohTrigger(Trigger,Trigger12M))</f>
        <v>#NUM!</v>
      </c>
      <c r="BE1137" s="242">
        <f>IFERROR(_xll.qlIndexFixing($BF$1,BA1137,TRUE,_xll.ohTrigger(Trigger,Trigger12M)),#N/A)</f>
        <v>2.0878696401762993E-2</v>
      </c>
    </row>
    <row r="1138" spans="52:57" ht="11.25" customHeight="1" x14ac:dyDescent="0.25">
      <c r="AZ1138" s="99" t="s">
        <v>83</v>
      </c>
      <c r="BA1138" s="98">
        <f>_xll.qlInterestRateIndexFixingDate(Currency&amp;"ibor"&amp;Tenor,BB1138,Trigger)</f>
        <v>47364</v>
      </c>
      <c r="BB1138" s="98">
        <f>_xll.qlCalendarAdvance(Calendar,BB1137,AZ1138,"f",,Trigger)</f>
        <v>47366</v>
      </c>
      <c r="BC1138" s="98">
        <f>_xll.qlInterestRateIndexMaturity(Currency&amp;"ibor"&amp;Tenor,BB1138,Trigger)</f>
        <v>47731</v>
      </c>
      <c r="BD1138" s="242" t="e">
        <f>_xll.qlIndexFixing($AD$5,BA1138,TRUE,_xll.ohTrigger(Trigger,Trigger12M))</f>
        <v>#NUM!</v>
      </c>
      <c r="BE1138" s="242">
        <f>IFERROR(_xll.qlIndexFixing($BF$1,BA1138,TRUE,_xll.ohTrigger(Trigger,Trigger12M)),#N/A)</f>
        <v>2.0873181315505727E-2</v>
      </c>
    </row>
    <row r="1139" spans="52:57" ht="11.25" customHeight="1" x14ac:dyDescent="0.25">
      <c r="AZ1139" s="99" t="s">
        <v>83</v>
      </c>
      <c r="BA1139" s="98">
        <f>_xll.qlInterestRateIndexFixingDate(Currency&amp;"ibor"&amp;Tenor,BB1139,Trigger)</f>
        <v>47371</v>
      </c>
      <c r="BB1139" s="98">
        <f>_xll.qlCalendarAdvance(Calendar,BB1138,AZ1139,"f",,Trigger)</f>
        <v>47373</v>
      </c>
      <c r="BC1139" s="98">
        <f>_xll.qlInterestRateIndexMaturity(Currency&amp;"ibor"&amp;Tenor,BB1139,Trigger)</f>
        <v>47738</v>
      </c>
      <c r="BD1139" s="242" t="e">
        <f>_xll.qlIndexFixing($AD$5,BA1139,TRUE,_xll.ohTrigger(Trigger,Trigger12M))</f>
        <v>#NUM!</v>
      </c>
      <c r="BE1139" s="242">
        <f>IFERROR(_xll.qlIndexFixing($BF$1,BA1139,TRUE,_xll.ohTrigger(Trigger,Trigger12M)),#N/A)</f>
        <v>2.0867711397823969E-2</v>
      </c>
    </row>
    <row r="1140" spans="52:57" ht="11.25" customHeight="1" x14ac:dyDescent="0.25">
      <c r="AZ1140" s="99" t="s">
        <v>83</v>
      </c>
      <c r="BA1140" s="98">
        <f>_xll.qlInterestRateIndexFixingDate(Currency&amp;"ibor"&amp;Tenor,BB1140,Trigger)</f>
        <v>47378</v>
      </c>
      <c r="BB1140" s="98">
        <f>_xll.qlCalendarAdvance(Calendar,BB1139,AZ1140,"f",,Trigger)</f>
        <v>47380</v>
      </c>
      <c r="BC1140" s="98">
        <f>_xll.qlInterestRateIndexMaturity(Currency&amp;"ibor"&amp;Tenor,BB1140,Trigger)</f>
        <v>47745</v>
      </c>
      <c r="BD1140" s="242" t="e">
        <f>_xll.qlIndexFixing($AD$5,BA1140,TRUE,_xll.ohTrigger(Trigger,Trigger12M))</f>
        <v>#NUM!</v>
      </c>
      <c r="BE1140" s="242">
        <f>IFERROR(_xll.qlIndexFixing($BF$1,BA1140,TRUE,_xll.ohTrigger(Trigger,Trigger12M)),#N/A)</f>
        <v>2.0862285660216383E-2</v>
      </c>
    </row>
    <row r="1141" spans="52:57" ht="11.25" customHeight="1" x14ac:dyDescent="0.25">
      <c r="AZ1141" s="99" t="s">
        <v>83</v>
      </c>
      <c r="BA1141" s="98">
        <f>_xll.qlInterestRateIndexFixingDate(Currency&amp;"ibor"&amp;Tenor,BB1141,Trigger)</f>
        <v>47385</v>
      </c>
      <c r="BB1141" s="98">
        <f>_xll.qlCalendarAdvance(Calendar,BB1140,AZ1141,"f",,Trigger)</f>
        <v>47387</v>
      </c>
      <c r="BC1141" s="98">
        <f>_xll.qlInterestRateIndexMaturity(Currency&amp;"ibor"&amp;Tenor,BB1141,Trigger)</f>
        <v>47752</v>
      </c>
      <c r="BD1141" s="242" t="e">
        <f>_xll.qlIndexFixing($AD$5,BA1141,TRUE,_xll.ohTrigger(Trigger,Trigger12M))</f>
        <v>#NUM!</v>
      </c>
      <c r="BE1141" s="242">
        <f>IFERROR(_xll.qlIndexFixing($BF$1,BA1141,TRUE,_xll.ohTrigger(Trigger,Trigger12M)),#N/A)</f>
        <v>2.0856903105990931E-2</v>
      </c>
    </row>
    <row r="1142" spans="52:57" ht="11.25" customHeight="1" x14ac:dyDescent="0.25">
      <c r="AZ1142" s="99" t="s">
        <v>83</v>
      </c>
      <c r="BA1142" s="98">
        <f>_xll.qlInterestRateIndexFixingDate(Currency&amp;"ibor"&amp;Tenor,BB1142,Trigger)</f>
        <v>47392</v>
      </c>
      <c r="BB1142" s="98">
        <f>_xll.qlCalendarAdvance(Calendar,BB1141,AZ1142,"f",,Trigger)</f>
        <v>47394</v>
      </c>
      <c r="BC1142" s="98">
        <f>_xll.qlInterestRateIndexMaturity(Currency&amp;"ibor"&amp;Tenor,BB1142,Trigger)</f>
        <v>47759</v>
      </c>
      <c r="BD1142" s="242" t="e">
        <f>_xll.qlIndexFixing($AD$5,BA1142,TRUE,_xll.ohTrigger(Trigger,Trigger12M))</f>
        <v>#NUM!</v>
      </c>
      <c r="BE1142" s="242">
        <f>IFERROR(_xll.qlIndexFixing($BF$1,BA1142,TRUE,_xll.ohTrigger(Trigger,Trigger12M)),#N/A)</f>
        <v>2.0851562730264415E-2</v>
      </c>
    </row>
    <row r="1143" spans="52:57" ht="11.25" customHeight="1" x14ac:dyDescent="0.25">
      <c r="AZ1143" s="99" t="s">
        <v>83</v>
      </c>
      <c r="BA1143" s="98">
        <f>_xll.qlInterestRateIndexFixingDate(Currency&amp;"ibor"&amp;Tenor,BB1143,Trigger)</f>
        <v>47399</v>
      </c>
      <c r="BB1143" s="98">
        <f>_xll.qlCalendarAdvance(Calendar,BB1142,AZ1143,"f",,Trigger)</f>
        <v>47401</v>
      </c>
      <c r="BC1143" s="98">
        <f>_xll.qlInterestRateIndexMaturity(Currency&amp;"ibor"&amp;Tenor,BB1143,Trigger)</f>
        <v>47766</v>
      </c>
      <c r="BD1143" s="242" t="e">
        <f>_xll.qlIndexFixing($AD$5,BA1143,TRUE,_xll.ohTrigger(Trigger,Trigger12M))</f>
        <v>#NUM!</v>
      </c>
      <c r="BE1143" s="242">
        <f>IFERROR(_xll.qlIndexFixing($BF$1,BA1143,TRUE,_xll.ohTrigger(Trigger,Trigger12M)),#N/A)</f>
        <v>2.0846263519962726E-2</v>
      </c>
    </row>
    <row r="1144" spans="52:57" ht="11.25" customHeight="1" x14ac:dyDescent="0.25">
      <c r="AZ1144" s="99" t="s">
        <v>83</v>
      </c>
      <c r="BA1144" s="98">
        <f>_xll.qlInterestRateIndexFixingDate(Currency&amp;"ibor"&amp;Tenor,BB1144,Trigger)</f>
        <v>47406</v>
      </c>
      <c r="BB1144" s="98">
        <f>_xll.qlCalendarAdvance(Calendar,BB1143,AZ1144,"f",,Trigger)</f>
        <v>47408</v>
      </c>
      <c r="BC1144" s="98">
        <f>_xll.qlInterestRateIndexMaturity(Currency&amp;"ibor"&amp;Tenor,BB1144,Trigger)</f>
        <v>47773</v>
      </c>
      <c r="BD1144" s="242" t="e">
        <f>_xll.qlIndexFixing($AD$5,BA1144,TRUE,_xll.ohTrigger(Trigger,Trigger12M))</f>
        <v>#NUM!</v>
      </c>
      <c r="BE1144" s="242">
        <f>IFERROR(_xll.qlIndexFixing($BF$1,BA1144,TRUE,_xll.ohTrigger(Trigger,Trigger12M)),#N/A)</f>
        <v>2.0841004453820373E-2</v>
      </c>
    </row>
    <row r="1145" spans="52:57" ht="11.25" customHeight="1" x14ac:dyDescent="0.25">
      <c r="AZ1145" s="99" t="s">
        <v>83</v>
      </c>
      <c r="BA1145" s="98">
        <f>_xll.qlInterestRateIndexFixingDate(Currency&amp;"ibor"&amp;Tenor,BB1145,Trigger)</f>
        <v>47413</v>
      </c>
      <c r="BB1145" s="98">
        <f>_xll.qlCalendarAdvance(Calendar,BB1144,AZ1145,"f",,Trigger)</f>
        <v>47415</v>
      </c>
      <c r="BC1145" s="98">
        <f>_xll.qlInterestRateIndexMaturity(Currency&amp;"ibor"&amp;Tenor,BB1145,Trigger)</f>
        <v>47780</v>
      </c>
      <c r="BD1145" s="242" t="e">
        <f>_xll.qlIndexFixing($AD$5,BA1145,TRUE,_xll.ohTrigger(Trigger,Trigger12M))</f>
        <v>#NUM!</v>
      </c>
      <c r="BE1145" s="242">
        <f>IFERROR(_xll.qlIndexFixing($BF$1,BA1145,TRUE,_xll.ohTrigger(Trigger,Trigger12M)),#N/A)</f>
        <v>2.0835784502380512E-2</v>
      </c>
    </row>
    <row r="1146" spans="52:57" ht="11.25" customHeight="1" x14ac:dyDescent="0.25">
      <c r="AZ1146" s="99" t="s">
        <v>83</v>
      </c>
      <c r="BA1146" s="98">
        <f>_xll.qlInterestRateIndexFixingDate(Currency&amp;"ibor"&amp;Tenor,BB1146,Trigger)</f>
        <v>47420</v>
      </c>
      <c r="BB1146" s="98">
        <f>_xll.qlCalendarAdvance(Calendar,BB1145,AZ1146,"f",,Trigger)</f>
        <v>47422</v>
      </c>
      <c r="BC1146" s="98">
        <f>_xll.qlInterestRateIndexMaturity(Currency&amp;"ibor"&amp;Tenor,BB1146,Trigger)</f>
        <v>47787</v>
      </c>
      <c r="BD1146" s="242" t="e">
        <f>_xll.qlIndexFixing($AD$5,BA1146,TRUE,_xll.ohTrigger(Trigger,Trigger12M))</f>
        <v>#NUM!</v>
      </c>
      <c r="BE1146" s="242">
        <f>IFERROR(_xll.qlIndexFixing($BF$1,BA1146,TRUE,_xll.ohTrigger(Trigger,Trigger12M)),#N/A)</f>
        <v>2.0830602627994271E-2</v>
      </c>
    </row>
    <row r="1147" spans="52:57" ht="11.25" customHeight="1" x14ac:dyDescent="0.25">
      <c r="AZ1147" s="99" t="s">
        <v>83</v>
      </c>
      <c r="BA1147" s="98">
        <f>_xll.qlInterestRateIndexFixingDate(Currency&amp;"ibor"&amp;Tenor,BB1147,Trigger)</f>
        <v>47427</v>
      </c>
      <c r="BB1147" s="98">
        <f>_xll.qlCalendarAdvance(Calendar,BB1146,AZ1147,"f",,Trigger)</f>
        <v>47429</v>
      </c>
      <c r="BC1147" s="98">
        <f>_xll.qlInterestRateIndexMaturity(Currency&amp;"ibor"&amp;Tenor,BB1147,Trigger)</f>
        <v>47794</v>
      </c>
      <c r="BD1147" s="242" t="e">
        <f>_xll.qlIndexFixing($AD$5,BA1147,TRUE,_xll.ohTrigger(Trigger,Trigger12M))</f>
        <v>#NUM!</v>
      </c>
      <c r="BE1147" s="242">
        <f>IFERROR(_xll.qlIndexFixing($BF$1,BA1147,TRUE,_xll.ohTrigger(Trigger,Trigger12M)),#N/A)</f>
        <v>2.0825457784820974E-2</v>
      </c>
    </row>
    <row r="1148" spans="52:57" ht="11.25" customHeight="1" x14ac:dyDescent="0.25">
      <c r="AZ1148" s="99" t="s">
        <v>83</v>
      </c>
      <c r="BA1148" s="98">
        <f>_xll.qlInterestRateIndexFixingDate(Currency&amp;"ibor"&amp;Tenor,BB1148,Trigger)</f>
        <v>47434</v>
      </c>
      <c r="BB1148" s="98">
        <f>_xll.qlCalendarAdvance(Calendar,BB1147,AZ1148,"f",,Trigger)</f>
        <v>47436</v>
      </c>
      <c r="BC1148" s="98">
        <f>_xll.qlInterestRateIndexMaturity(Currency&amp;"ibor"&amp;Tenor,BB1148,Trigger)</f>
        <v>47801</v>
      </c>
      <c r="BD1148" s="242" t="e">
        <f>_xll.qlIndexFixing($AD$5,BA1148,TRUE,_xll.ohTrigger(Trigger,Trigger12M))</f>
        <v>#NUM!</v>
      </c>
      <c r="BE1148" s="242">
        <f>IFERROR(_xll.qlIndexFixing($BF$1,BA1148,TRUE,_xll.ohTrigger(Trigger,Trigger12M)),#N/A)</f>
        <v>2.0820348918827926E-2</v>
      </c>
    </row>
    <row r="1149" spans="52:57" ht="11.25" customHeight="1" x14ac:dyDescent="0.25">
      <c r="AZ1149" s="99" t="s">
        <v>83</v>
      </c>
      <c r="BA1149" s="98">
        <f>_xll.qlInterestRateIndexFixingDate(Currency&amp;"ibor"&amp;Tenor,BB1149,Trigger)</f>
        <v>47441</v>
      </c>
      <c r="BB1149" s="98">
        <f>_xll.qlCalendarAdvance(Calendar,BB1148,AZ1149,"f",,Trigger)</f>
        <v>47443</v>
      </c>
      <c r="BC1149" s="98">
        <f>_xll.qlInterestRateIndexMaturity(Currency&amp;"ibor"&amp;Tenor,BB1149,Trigger)</f>
        <v>47808</v>
      </c>
      <c r="BD1149" s="242" t="e">
        <f>_xll.qlIndexFixing($AD$5,BA1149,TRUE,_xll.ohTrigger(Trigger,Trigger12M))</f>
        <v>#NUM!</v>
      </c>
      <c r="BE1149" s="242">
        <f>IFERROR(_xll.qlIndexFixing($BF$1,BA1149,TRUE,_xll.ohTrigger(Trigger,Trigger12M)),#N/A)</f>
        <v>2.0815274967790627E-2</v>
      </c>
    </row>
    <row r="1150" spans="52:57" ht="11.25" customHeight="1" x14ac:dyDescent="0.25">
      <c r="AZ1150" s="99" t="s">
        <v>83</v>
      </c>
      <c r="BA1150" s="98">
        <f>_xll.qlInterestRateIndexFixingDate(Currency&amp;"ibor"&amp;Tenor,BB1150,Trigger)</f>
        <v>47448</v>
      </c>
      <c r="BB1150" s="98">
        <f>_xll.qlCalendarAdvance(Calendar,BB1149,AZ1150,"f",,Trigger)</f>
        <v>47450</v>
      </c>
      <c r="BC1150" s="98">
        <f>_xll.qlInterestRateIndexMaturity(Currency&amp;"ibor"&amp;Tenor,BB1150,Trigger)</f>
        <v>47815</v>
      </c>
      <c r="BD1150" s="242" t="e">
        <f>_xll.qlIndexFixing($AD$5,BA1150,TRUE,_xll.ohTrigger(Trigger,Trigger12M))</f>
        <v>#NUM!</v>
      </c>
      <c r="BE1150" s="242">
        <f>IFERROR(_xll.qlIndexFixing($BF$1,BA1150,TRUE,_xll.ohTrigger(Trigger,Trigger12M)),#N/A)</f>
        <v>2.081023486129124E-2</v>
      </c>
    </row>
    <row r="1151" spans="52:57" ht="11.25" customHeight="1" x14ac:dyDescent="0.25">
      <c r="AZ1151" s="99" t="s">
        <v>83</v>
      </c>
      <c r="BA1151" s="98">
        <f>_xll.qlInterestRateIndexFixingDate(Currency&amp;"ibor"&amp;Tenor,BB1151,Trigger)</f>
        <v>47455</v>
      </c>
      <c r="BB1151" s="98">
        <f>_xll.qlCalendarAdvance(Calendar,BB1150,AZ1151,"f",,Trigger)</f>
        <v>47457</v>
      </c>
      <c r="BC1151" s="98">
        <f>_xll.qlInterestRateIndexMaturity(Currency&amp;"ibor"&amp;Tenor,BB1151,Trigger)</f>
        <v>47822</v>
      </c>
      <c r="BD1151" s="242" t="e">
        <f>_xll.qlIndexFixing($AD$5,BA1151,TRUE,_xll.ohTrigger(Trigger,Trigger12M))</f>
        <v>#NUM!</v>
      </c>
      <c r="BE1151" s="242">
        <f>IFERROR(_xll.qlIndexFixing($BF$1,BA1151,TRUE,_xll.ohTrigger(Trigger,Trigger12M)),#N/A)</f>
        <v>2.0805227520719904E-2</v>
      </c>
    </row>
    <row r="1152" spans="52:57" ht="11.25" customHeight="1" x14ac:dyDescent="0.25">
      <c r="AZ1152" s="99" t="s">
        <v>83</v>
      </c>
      <c r="BA1152" s="98">
        <f>_xll.qlInterestRateIndexFixingDate(Currency&amp;"ibor"&amp;Tenor,BB1152,Trigger)</f>
        <v>47462</v>
      </c>
      <c r="BB1152" s="98">
        <f>_xll.qlCalendarAdvance(Calendar,BB1151,AZ1152,"f",,Trigger)</f>
        <v>47464</v>
      </c>
      <c r="BC1152" s="98">
        <f>_xll.qlInterestRateIndexMaturity(Currency&amp;"ibor"&amp;Tenor,BB1152,Trigger)</f>
        <v>47829</v>
      </c>
      <c r="BD1152" s="242" t="e">
        <f>_xll.qlIndexFixing($AD$5,BA1152,TRUE,_xll.ohTrigger(Trigger,Trigger12M))</f>
        <v>#NUM!</v>
      </c>
      <c r="BE1152" s="242">
        <f>IFERROR(_xll.qlIndexFixing($BF$1,BA1152,TRUE,_xll.ohTrigger(Trigger,Trigger12M)),#N/A)</f>
        <v>2.0800251859274303E-2</v>
      </c>
    </row>
    <row r="1153" spans="52:57" ht="11.25" customHeight="1" x14ac:dyDescent="0.25">
      <c r="AZ1153" s="99" t="s">
        <v>83</v>
      </c>
      <c r="BA1153" s="98">
        <f>_xll.qlInterestRateIndexFixingDate(Currency&amp;"ibor"&amp;Tenor,BB1153,Trigger)</f>
        <v>47469</v>
      </c>
      <c r="BB1153" s="98">
        <f>_xll.qlCalendarAdvance(Calendar,BB1152,AZ1153,"f",,Trigger)</f>
        <v>47471</v>
      </c>
      <c r="BC1153" s="98">
        <f>_xll.qlInterestRateIndexMaturity(Currency&amp;"ibor"&amp;Tenor,BB1153,Trigger)</f>
        <v>47836</v>
      </c>
      <c r="BD1153" s="242" t="e">
        <f>_xll.qlIndexFixing($AD$5,BA1153,TRUE,_xll.ohTrigger(Trigger,Trigger12M))</f>
        <v>#NUM!</v>
      </c>
      <c r="BE1153" s="242">
        <f>IFERROR(_xll.qlIndexFixing($BF$1,BA1153,TRUE,_xll.ohTrigger(Trigger,Trigger12M)),#N/A)</f>
        <v>2.0795306781958782E-2</v>
      </c>
    </row>
    <row r="1154" spans="52:57" ht="11.25" customHeight="1" x14ac:dyDescent="0.25">
      <c r="AZ1154" s="99" t="s">
        <v>83</v>
      </c>
      <c r="BA1154" s="98">
        <f>_xll.qlInterestRateIndexFixingDate(Currency&amp;"ibor"&amp;Tenor,BB1154,Trigger)</f>
        <v>47473</v>
      </c>
      <c r="BB1154" s="98">
        <f>_xll.qlCalendarAdvance(Calendar,BB1153,AZ1154,"f",,Trigger)</f>
        <v>47479</v>
      </c>
      <c r="BC1154" s="98">
        <f>_xll.qlInterestRateIndexMaturity(Currency&amp;"ibor"&amp;Tenor,BB1154,Trigger)</f>
        <v>47844</v>
      </c>
      <c r="BD1154" s="242" t="e">
        <f>_xll.qlIndexFixing($AD$5,BA1154,TRUE,_xll.ohTrigger(Trigger,Trigger12M))</f>
        <v>#NUM!</v>
      </c>
      <c r="BE1154" s="242">
        <f>IFERROR(_xll.qlIndexFixing($BF$1,BA1154,TRUE,_xll.ohTrigger(Trigger,Trigger12M)),#N/A)</f>
        <v>2.0789691299437498E-2</v>
      </c>
    </row>
    <row r="1155" spans="52:57" ht="11.25" customHeight="1" x14ac:dyDescent="0.25">
      <c r="AZ1155" s="99" t="s">
        <v>83</v>
      </c>
      <c r="BA1155" s="98">
        <f>_xll.qlInterestRateIndexFixingDate(Currency&amp;"ibor"&amp;Tenor,BB1155,Trigger)</f>
        <v>47483</v>
      </c>
      <c r="BB1155" s="98">
        <f>_xll.qlCalendarAdvance(Calendar,BB1154,AZ1155,"f",,Trigger)</f>
        <v>47486</v>
      </c>
      <c r="BC1155" s="98">
        <f>_xll.qlInterestRateIndexMaturity(Currency&amp;"ibor"&amp;Tenor,BB1155,Trigger)</f>
        <v>47851</v>
      </c>
      <c r="BD1155" s="242" t="e">
        <f>_xll.qlIndexFixing($AD$5,BA1155,TRUE,_xll.ohTrigger(Trigger,Trigger12M))</f>
        <v>#NUM!</v>
      </c>
      <c r="BE1155" s="242">
        <f>IFERROR(_xll.qlIndexFixing($BF$1,BA1155,TRUE,_xll.ohTrigger(Trigger,Trigger12M)),#N/A)</f>
        <v>2.0784808034214734E-2</v>
      </c>
    </row>
    <row r="1156" spans="52:57" ht="11.25" customHeight="1" x14ac:dyDescent="0.25">
      <c r="AZ1156" s="99" t="s">
        <v>83</v>
      </c>
      <c r="BA1156" s="98">
        <f>_xll.qlInterestRateIndexFixingDate(Currency&amp;"ibor"&amp;Tenor,BB1156,Trigger)</f>
        <v>47491</v>
      </c>
      <c r="BB1156" s="98">
        <f>_xll.qlCalendarAdvance(Calendar,BB1155,AZ1156,"f",,Trigger)</f>
        <v>47493</v>
      </c>
      <c r="BC1156" s="98">
        <f>_xll.qlInterestRateIndexMaturity(Currency&amp;"ibor"&amp;Tenor,BB1156,Trigger)</f>
        <v>47858</v>
      </c>
      <c r="BD1156" s="242" t="e">
        <f>_xll.qlIndexFixing($AD$5,BA1156,TRUE,_xll.ohTrigger(Trigger,Trigger12M))</f>
        <v>#NUM!</v>
      </c>
      <c r="BE1156" s="242">
        <f>IFERROR(_xll.qlIndexFixing($BF$1,BA1156,TRUE,_xll.ohTrigger(Trigger,Trigger12M)),#N/A)</f>
        <v>2.0779951858369068E-2</v>
      </c>
    </row>
    <row r="1157" spans="52:57" ht="11.25" customHeight="1" x14ac:dyDescent="0.25">
      <c r="AZ1157" s="99" t="s">
        <v>83</v>
      </c>
      <c r="BA1157" s="98">
        <f>_xll.qlInterestRateIndexFixingDate(Currency&amp;"ibor"&amp;Tenor,BB1157,Trigger)</f>
        <v>47498</v>
      </c>
      <c r="BB1157" s="98">
        <f>_xll.qlCalendarAdvance(Calendar,BB1156,AZ1157,"f",,Trigger)</f>
        <v>47500</v>
      </c>
      <c r="BC1157" s="98">
        <f>_xll.qlInterestRateIndexMaturity(Currency&amp;"ibor"&amp;Tenor,BB1157,Trigger)</f>
        <v>47865</v>
      </c>
      <c r="BD1157" s="242" t="e">
        <f>_xll.qlIndexFixing($AD$5,BA1157,TRUE,_xll.ohTrigger(Trigger,Trigger12M))</f>
        <v>#NUM!</v>
      </c>
      <c r="BE1157" s="242">
        <f>IFERROR(_xll.qlIndexFixing($BF$1,BA1157,TRUE,_xll.ohTrigger(Trigger,Trigger12M)),#N/A)</f>
        <v>2.0775121642961806E-2</v>
      </c>
    </row>
    <row r="1158" spans="52:57" ht="11.25" customHeight="1" x14ac:dyDescent="0.25">
      <c r="AZ1158" s="99" t="s">
        <v>83</v>
      </c>
      <c r="BA1158" s="98">
        <f>_xll.qlInterestRateIndexFixingDate(Currency&amp;"ibor"&amp;Tenor,BB1158,Trigger)</f>
        <v>47505</v>
      </c>
      <c r="BB1158" s="98">
        <f>_xll.qlCalendarAdvance(Calendar,BB1157,AZ1158,"f",,Trigger)</f>
        <v>47507</v>
      </c>
      <c r="BC1158" s="98">
        <f>_xll.qlInterestRateIndexMaturity(Currency&amp;"ibor"&amp;Tenor,BB1158,Trigger)</f>
        <v>47872</v>
      </c>
      <c r="BD1158" s="242" t="e">
        <f>_xll.qlIndexFixing($AD$5,BA1158,TRUE,_xll.ohTrigger(Trigger,Trigger12M))</f>
        <v>#NUM!</v>
      </c>
      <c r="BE1158" s="242">
        <f>IFERROR(_xll.qlIndexFixing($BF$1,BA1158,TRUE,_xll.ohTrigger(Trigger,Trigger12M)),#N/A)</f>
        <v>2.0770316250860253E-2</v>
      </c>
    </row>
    <row r="1159" spans="52:57" ht="11.25" customHeight="1" x14ac:dyDescent="0.25">
      <c r="AZ1159" s="99" t="s">
        <v>83</v>
      </c>
      <c r="BA1159" s="98">
        <f>_xll.qlInterestRateIndexFixingDate(Currency&amp;"ibor"&amp;Tenor,BB1159,Trigger)</f>
        <v>47512</v>
      </c>
      <c r="BB1159" s="98">
        <f>_xll.qlCalendarAdvance(Calendar,BB1158,AZ1159,"f",,Trigger)</f>
        <v>47514</v>
      </c>
      <c r="BC1159" s="98">
        <f>_xll.qlInterestRateIndexMaturity(Currency&amp;"ibor"&amp;Tenor,BB1159,Trigger)</f>
        <v>47879</v>
      </c>
      <c r="BD1159" s="242" t="e">
        <f>_xll.qlIndexFixing($AD$5,BA1159,TRUE,_xll.ohTrigger(Trigger,Trigger12M))</f>
        <v>#NUM!</v>
      </c>
      <c r="BE1159" s="242">
        <f>IFERROR(_xll.qlIndexFixing($BF$1,BA1159,TRUE,_xll.ohTrigger(Trigger,Trigger12M)),#N/A)</f>
        <v>2.0765534536739263E-2</v>
      </c>
    </row>
    <row r="1160" spans="52:57" ht="11.25" customHeight="1" x14ac:dyDescent="0.25">
      <c r="AZ1160" s="99" t="s">
        <v>83</v>
      </c>
      <c r="BA1160" s="98">
        <f>_xll.qlInterestRateIndexFixingDate(Currency&amp;"ibor"&amp;Tenor,BB1160,Trigger)</f>
        <v>47519</v>
      </c>
      <c r="BB1160" s="98">
        <f>_xll.qlCalendarAdvance(Calendar,BB1159,AZ1160,"f",,Trigger)</f>
        <v>47521</v>
      </c>
      <c r="BC1160" s="98">
        <f>_xll.qlInterestRateIndexMaturity(Currency&amp;"ibor"&amp;Tenor,BB1160,Trigger)</f>
        <v>47886</v>
      </c>
      <c r="BD1160" s="242" t="e">
        <f>_xll.qlIndexFixing($AD$5,BA1160,TRUE,_xll.ohTrigger(Trigger,Trigger12M))</f>
        <v>#NUM!</v>
      </c>
      <c r="BE1160" s="242">
        <f>IFERROR(_xll.qlIndexFixing($BF$1,BA1160,TRUE,_xll.ohTrigger(Trigger,Trigger12M)),#N/A)</f>
        <v>2.0760775347078819E-2</v>
      </c>
    </row>
    <row r="1161" spans="52:57" ht="11.25" customHeight="1" x14ac:dyDescent="0.25">
      <c r="AZ1161" s="99" t="s">
        <v>83</v>
      </c>
      <c r="BA1161" s="98">
        <f>_xll.qlInterestRateIndexFixingDate(Currency&amp;"ibor"&amp;Tenor,BB1161,Trigger)</f>
        <v>47526</v>
      </c>
      <c r="BB1161" s="98">
        <f>_xll.qlCalendarAdvance(Calendar,BB1160,AZ1161,"f",,Trigger)</f>
        <v>47528</v>
      </c>
      <c r="BC1161" s="98">
        <f>_xll.qlInterestRateIndexMaturity(Currency&amp;"ibor"&amp;Tenor,BB1161,Trigger)</f>
        <v>47893</v>
      </c>
      <c r="BD1161" s="242" t="e">
        <f>_xll.qlIndexFixing($AD$5,BA1161,TRUE,_xll.ohTrigger(Trigger,Trigger12M))</f>
        <v>#NUM!</v>
      </c>
      <c r="BE1161" s="242">
        <f>IFERROR(_xll.qlIndexFixing($BF$1,BA1161,TRUE,_xll.ohTrigger(Trigger,Trigger12M)),#N/A)</f>
        <v>2.0756037520166654E-2</v>
      </c>
    </row>
    <row r="1162" spans="52:57" ht="11.25" customHeight="1" x14ac:dyDescent="0.25">
      <c r="AZ1162" s="99" t="s">
        <v>83</v>
      </c>
      <c r="BA1162" s="98">
        <f>_xll.qlInterestRateIndexFixingDate(Currency&amp;"ibor"&amp;Tenor,BB1162,Trigger)</f>
        <v>47533</v>
      </c>
      <c r="BB1162" s="98">
        <f>_xll.qlCalendarAdvance(Calendar,BB1161,AZ1162,"f",,Trigger)</f>
        <v>47535</v>
      </c>
      <c r="BC1162" s="98">
        <f>_xll.qlInterestRateIndexMaturity(Currency&amp;"ibor"&amp;Tenor,BB1162,Trigger)</f>
        <v>47900</v>
      </c>
      <c r="BD1162" s="242" t="e">
        <f>_xll.qlIndexFixing($AD$5,BA1162,TRUE,_xll.ohTrigger(Trigger,Trigger12M))</f>
        <v>#NUM!</v>
      </c>
      <c r="BE1162" s="242">
        <f>IFERROR(_xll.qlIndexFixing($BF$1,BA1162,TRUE,_xll.ohTrigger(Trigger,Trigger12M)),#N/A)</f>
        <v>2.0751319886095205E-2</v>
      </c>
    </row>
    <row r="1163" spans="52:57" ht="11.25" customHeight="1" x14ac:dyDescent="0.25">
      <c r="AZ1163" s="99" t="s">
        <v>83</v>
      </c>
      <c r="BA1163" s="98">
        <f>_xll.qlInterestRateIndexFixingDate(Currency&amp;"ibor"&amp;Tenor,BB1163,Trigger)</f>
        <v>47540</v>
      </c>
      <c r="BB1163" s="98">
        <f>_xll.qlCalendarAdvance(Calendar,BB1162,AZ1163,"f",,Trigger)</f>
        <v>47542</v>
      </c>
      <c r="BC1163" s="98">
        <f>_xll.qlInterestRateIndexMaturity(Currency&amp;"ibor"&amp;Tenor,BB1163,Trigger)</f>
        <v>47907</v>
      </c>
      <c r="BD1163" s="242" t="e">
        <f>_xll.qlIndexFixing($AD$5,BA1163,TRUE,_xll.ohTrigger(Trigger,Trigger12M))</f>
        <v>#NUM!</v>
      </c>
      <c r="BE1163" s="242">
        <f>IFERROR(_xll.qlIndexFixing($BF$1,BA1163,TRUE,_xll.ohTrigger(Trigger,Trigger12M)),#N/A)</f>
        <v>2.0746621266764225E-2</v>
      </c>
    </row>
    <row r="1164" spans="52:57" ht="11.25" customHeight="1" x14ac:dyDescent="0.25">
      <c r="AZ1164" s="99" t="s">
        <v>83</v>
      </c>
      <c r="BA1164" s="98">
        <f>_xll.qlInterestRateIndexFixingDate(Currency&amp;"ibor"&amp;Tenor,BB1164,Trigger)</f>
        <v>47547</v>
      </c>
      <c r="BB1164" s="98">
        <f>_xll.qlCalendarAdvance(Calendar,BB1163,AZ1164,"f",,Trigger)</f>
        <v>47549</v>
      </c>
      <c r="BC1164" s="98">
        <f>_xll.qlInterestRateIndexMaturity(Currency&amp;"ibor"&amp;Tenor,BB1164,Trigger)</f>
        <v>47914</v>
      </c>
      <c r="BD1164" s="242" t="e">
        <f>_xll.qlIndexFixing($AD$5,BA1164,TRUE,_xll.ohTrigger(Trigger,Trigger12M))</f>
        <v>#NUM!</v>
      </c>
      <c r="BE1164" s="242">
        <f>IFERROR(_xll.qlIndexFixing($BF$1,BA1164,TRUE,_xll.ohTrigger(Trigger,Trigger12M)),#N/A)</f>
        <v>2.0741940475879031E-2</v>
      </c>
    </row>
    <row r="1165" spans="52:57" ht="11.25" customHeight="1" x14ac:dyDescent="0.25">
      <c r="AZ1165" s="99" t="s">
        <v>83</v>
      </c>
      <c r="BA1165" s="98">
        <f>_xll.qlInterestRateIndexFixingDate(Currency&amp;"ibor"&amp;Tenor,BB1165,Trigger)</f>
        <v>47554</v>
      </c>
      <c r="BB1165" s="98">
        <f>_xll.qlCalendarAdvance(Calendar,BB1164,AZ1165,"f",,Trigger)</f>
        <v>47556</v>
      </c>
      <c r="BC1165" s="98">
        <f>_xll.qlInterestRateIndexMaturity(Currency&amp;"ibor"&amp;Tenor,BB1165,Trigger)</f>
        <v>47921</v>
      </c>
      <c r="BD1165" s="242" t="e">
        <f>_xll.qlIndexFixing($AD$5,BA1165,TRUE,_xll.ohTrigger(Trigger,Trigger12M))</f>
        <v>#NUM!</v>
      </c>
      <c r="BE1165" s="242">
        <f>IFERROR(_xll.qlIndexFixing($BF$1,BA1165,TRUE,_xll.ohTrigger(Trigger,Trigger12M)),#N/A)</f>
        <v>2.0737276318950955E-2</v>
      </c>
    </row>
    <row r="1166" spans="52:57" ht="11.25" customHeight="1" x14ac:dyDescent="0.25">
      <c r="AZ1166" s="99" t="s">
        <v>83</v>
      </c>
      <c r="BA1166" s="98">
        <f>_xll.qlInterestRateIndexFixingDate(Currency&amp;"ibor"&amp;Tenor,BB1166,Trigger)</f>
        <v>47561</v>
      </c>
      <c r="BB1166" s="98">
        <f>_xll.qlCalendarAdvance(Calendar,BB1165,AZ1166,"f",,Trigger)</f>
        <v>47563</v>
      </c>
      <c r="BC1166" s="98">
        <f>_xll.qlInterestRateIndexMaturity(Currency&amp;"ibor"&amp;Tenor,BB1166,Trigger)</f>
        <v>47928</v>
      </c>
      <c r="BD1166" s="242" t="e">
        <f>_xll.qlIndexFixing($AD$5,BA1166,TRUE,_xll.ohTrigger(Trigger,Trigger12M))</f>
        <v>#NUM!</v>
      </c>
      <c r="BE1166" s="242">
        <f>IFERROR(_xll.qlIndexFixing($BF$1,BA1166,TRUE,_xll.ohTrigger(Trigger,Trigger12M)),#N/A)</f>
        <v>2.0732627593298421E-2</v>
      </c>
    </row>
    <row r="1167" spans="52:57" ht="11.25" customHeight="1" x14ac:dyDescent="0.25">
      <c r="AZ1167" s="99" t="s">
        <v>83</v>
      </c>
      <c r="BA1167" s="98">
        <f>_xll.qlInterestRateIndexFixingDate(Currency&amp;"ibor"&amp;Tenor,BB1167,Trigger)</f>
        <v>47568</v>
      </c>
      <c r="BB1167" s="98">
        <f>_xll.qlCalendarAdvance(Calendar,BB1166,AZ1167,"f",,Trigger)</f>
        <v>47570</v>
      </c>
      <c r="BC1167" s="98">
        <f>_xll.qlInterestRateIndexMaturity(Currency&amp;"ibor"&amp;Tenor,BB1167,Trigger)</f>
        <v>47935</v>
      </c>
      <c r="BD1167" s="242" t="e">
        <f>_xll.qlIndexFixing($AD$5,BA1167,TRUE,_xll.ohTrigger(Trigger,Trigger12M))</f>
        <v>#NUM!</v>
      </c>
      <c r="BE1167" s="242">
        <f>IFERROR(_xll.qlIndexFixing($BF$1,BA1167,TRUE,_xll.ohTrigger(Trigger,Trigger12M)),#N/A)</f>
        <v>2.0727993088044554E-2</v>
      </c>
    </row>
    <row r="1168" spans="52:57" ht="11.25" customHeight="1" x14ac:dyDescent="0.25">
      <c r="AZ1168" s="99" t="s">
        <v>83</v>
      </c>
      <c r="BA1168" s="98">
        <f>_xll.qlInterestRateIndexFixingDate(Currency&amp;"ibor"&amp;Tenor,BB1168,Trigger)</f>
        <v>47575</v>
      </c>
      <c r="BB1168" s="98">
        <f>_xll.qlCalendarAdvance(Calendar,BB1167,AZ1168,"f",,Trigger)</f>
        <v>47577</v>
      </c>
      <c r="BC1168" s="98">
        <f>_xll.qlInterestRateIndexMaturity(Currency&amp;"ibor"&amp;Tenor,BB1168,Trigger)</f>
        <v>47942</v>
      </c>
      <c r="BD1168" s="242" t="e">
        <f>_xll.qlIndexFixing($AD$5,BA1168,TRUE,_xll.ohTrigger(Trigger,Trigger12M))</f>
        <v>#NUM!</v>
      </c>
      <c r="BE1168" s="242">
        <f>IFERROR(_xll.qlIndexFixing($BF$1,BA1168,TRUE,_xll.ohTrigger(Trigger,Trigger12M)),#N/A)</f>
        <v>2.0723371584119361E-2</v>
      </c>
    </row>
    <row r="1169" spans="52:57" ht="11.25" customHeight="1" x14ac:dyDescent="0.25">
      <c r="AZ1169" s="99" t="s">
        <v>83</v>
      </c>
      <c r="BA1169" s="98">
        <f>_xll.qlInterestRateIndexFixingDate(Currency&amp;"ibor"&amp;Tenor,BB1169,Trigger)</f>
        <v>47582</v>
      </c>
      <c r="BB1169" s="98">
        <f>_xll.qlCalendarAdvance(Calendar,BB1168,AZ1169,"f",,Trigger)</f>
        <v>47584</v>
      </c>
      <c r="BC1169" s="98">
        <f>_xll.qlInterestRateIndexMaturity(Currency&amp;"ibor"&amp;Tenor,BB1169,Trigger)</f>
        <v>47953</v>
      </c>
      <c r="BD1169" s="242" t="e">
        <f>_xll.qlIndexFixing($AD$5,BA1169,TRUE,_xll.ohTrigger(Trigger,Trigger12M))</f>
        <v>#NUM!</v>
      </c>
      <c r="BE1169" s="242">
        <f>IFERROR(_xll.qlIndexFixing($BF$1,BA1169,TRUE,_xll.ohTrigger(Trigger,Trigger12M)),#N/A)</f>
        <v>2.0719893067398996E-2</v>
      </c>
    </row>
    <row r="1170" spans="52:57" ht="11.25" customHeight="1" x14ac:dyDescent="0.25">
      <c r="AZ1170" s="99" t="s">
        <v>83</v>
      </c>
      <c r="BA1170" s="98">
        <f>_xll.qlInterestRateIndexFixingDate(Currency&amp;"ibor"&amp;Tenor,BB1170,Trigger)</f>
        <v>47589</v>
      </c>
      <c r="BB1170" s="98">
        <f>_xll.qlCalendarAdvance(Calendar,BB1169,AZ1170,"f",,Trigger)</f>
        <v>47591</v>
      </c>
      <c r="BC1170" s="98">
        <f>_xll.qlInterestRateIndexMaturity(Currency&amp;"ibor"&amp;Tenor,BB1170,Trigger)</f>
        <v>47956</v>
      </c>
      <c r="BD1170" s="242" t="e">
        <f>_xll.qlIndexFixing($AD$5,BA1170,TRUE,_xll.ohTrigger(Trigger,Trigger12M))</f>
        <v>#NUM!</v>
      </c>
      <c r="BE1170" s="242">
        <f>IFERROR(_xll.qlIndexFixing($BF$1,BA1170,TRUE,_xll.ohTrigger(Trigger,Trigger12M)),#N/A)</f>
        <v>2.0714162663006568E-2</v>
      </c>
    </row>
    <row r="1171" spans="52:57" ht="11.25" customHeight="1" x14ac:dyDescent="0.25">
      <c r="AZ1171" s="99" t="s">
        <v>83</v>
      </c>
      <c r="BA1171" s="98">
        <f>_xll.qlInterestRateIndexFixingDate(Currency&amp;"ibor"&amp;Tenor,BB1171,Trigger)</f>
        <v>47596</v>
      </c>
      <c r="BB1171" s="98">
        <f>_xll.qlCalendarAdvance(Calendar,BB1170,AZ1171,"f",,Trigger)</f>
        <v>47598</v>
      </c>
      <c r="BC1171" s="98">
        <f>_xll.qlInterestRateIndexMaturity(Currency&amp;"ibor"&amp;Tenor,BB1171,Trigger)</f>
        <v>47963</v>
      </c>
      <c r="BD1171" s="242" t="e">
        <f>_xll.qlIndexFixing($AD$5,BA1171,TRUE,_xll.ohTrigger(Trigger,Trigger12M))</f>
        <v>#NUM!</v>
      </c>
      <c r="BE1171" s="242">
        <f>IFERROR(_xll.qlIndexFixing($BF$1,BA1171,TRUE,_xll.ohTrigger(Trigger,Trigger12M)),#N/A)</f>
        <v>2.070957276670967E-2</v>
      </c>
    </row>
    <row r="1172" spans="52:57" ht="11.25" customHeight="1" x14ac:dyDescent="0.25">
      <c r="AZ1172" s="99" t="s">
        <v>83</v>
      </c>
      <c r="BA1172" s="98">
        <f>_xll.qlInterestRateIndexFixingDate(Currency&amp;"ibor"&amp;Tenor,BB1172,Trigger)</f>
        <v>47602</v>
      </c>
      <c r="BB1172" s="98">
        <f>_xll.qlCalendarAdvance(Calendar,BB1171,AZ1172,"f",,Trigger)</f>
        <v>47605</v>
      </c>
      <c r="BC1172" s="98">
        <f>_xll.qlInterestRateIndexMaturity(Currency&amp;"ibor"&amp;Tenor,BB1172,Trigger)</f>
        <v>47970</v>
      </c>
      <c r="BD1172" s="242" t="e">
        <f>_xll.qlIndexFixing($AD$5,BA1172,TRUE,_xll.ohTrigger(Trigger,Trigger12M))</f>
        <v>#NUM!</v>
      </c>
      <c r="BE1172" s="242">
        <f>IFERROR(_xll.qlIndexFixing($BF$1,BA1172,TRUE,_xll.ohTrigger(Trigger,Trigger12M)),#N/A)</f>
        <v>2.0704990913523059E-2</v>
      </c>
    </row>
    <row r="1173" spans="52:57" ht="11.25" customHeight="1" x14ac:dyDescent="0.25">
      <c r="AZ1173" s="99" t="s">
        <v>83</v>
      </c>
      <c r="BA1173" s="98">
        <f>_xll.qlInterestRateIndexFixingDate(Currency&amp;"ibor"&amp;Tenor,BB1173,Trigger)</f>
        <v>47610</v>
      </c>
      <c r="BB1173" s="98">
        <f>_xll.qlCalendarAdvance(Calendar,BB1172,AZ1173,"f",,Trigger)</f>
        <v>47612</v>
      </c>
      <c r="BC1173" s="98">
        <f>_xll.qlInterestRateIndexMaturity(Currency&amp;"ibor"&amp;Tenor,BB1173,Trigger)</f>
        <v>47977</v>
      </c>
      <c r="BD1173" s="242" t="e">
        <f>_xll.qlIndexFixing($AD$5,BA1173,TRUE,_xll.ohTrigger(Trigger,Trigger12M))</f>
        <v>#NUM!</v>
      </c>
      <c r="BE1173" s="242">
        <f>IFERROR(_xll.qlIndexFixing($BF$1,BA1173,TRUE,_xll.ohTrigger(Trigger,Trigger12M)),#N/A)</f>
        <v>2.0700415843408305E-2</v>
      </c>
    </row>
    <row r="1174" spans="52:57" ht="11.25" customHeight="1" x14ac:dyDescent="0.25">
      <c r="AZ1174" s="99" t="s">
        <v>83</v>
      </c>
      <c r="BA1174" s="98">
        <f>_xll.qlInterestRateIndexFixingDate(Currency&amp;"ibor"&amp;Tenor,BB1174,Trigger)</f>
        <v>47617</v>
      </c>
      <c r="BB1174" s="98">
        <f>_xll.qlCalendarAdvance(Calendar,BB1173,AZ1174,"f",,Trigger)</f>
        <v>47619</v>
      </c>
      <c r="BC1174" s="98">
        <f>_xll.qlInterestRateIndexMaturity(Currency&amp;"ibor"&amp;Tenor,BB1174,Trigger)</f>
        <v>47984</v>
      </c>
      <c r="BD1174" s="242" t="e">
        <f>_xll.qlIndexFixing($AD$5,BA1174,TRUE,_xll.ohTrigger(Trigger,Trigger12M))</f>
        <v>#NUM!</v>
      </c>
      <c r="BE1174" s="242">
        <f>IFERROR(_xll.qlIndexFixing($BF$1,BA1174,TRUE,_xll.ohTrigger(Trigger,Trigger12M)),#N/A)</f>
        <v>2.0695846288132765E-2</v>
      </c>
    </row>
    <row r="1175" spans="52:57" ht="11.25" customHeight="1" x14ac:dyDescent="0.25">
      <c r="AZ1175" s="99" t="s">
        <v>83</v>
      </c>
      <c r="BA1175" s="98">
        <f>_xll.qlInterestRateIndexFixingDate(Currency&amp;"ibor"&amp;Tenor,BB1175,Trigger)</f>
        <v>47624</v>
      </c>
      <c r="BB1175" s="98">
        <f>_xll.qlCalendarAdvance(Calendar,BB1174,AZ1175,"f",,Trigger)</f>
        <v>47626</v>
      </c>
      <c r="BC1175" s="98">
        <f>_xll.qlInterestRateIndexMaturity(Currency&amp;"ibor"&amp;Tenor,BB1175,Trigger)</f>
        <v>47991</v>
      </c>
      <c r="BD1175" s="242" t="e">
        <f>_xll.qlIndexFixing($AD$5,BA1175,TRUE,_xll.ohTrigger(Trigger,Trigger12M))</f>
        <v>#NUM!</v>
      </c>
      <c r="BE1175" s="242">
        <f>IFERROR(_xll.qlIndexFixing($BF$1,BA1175,TRUE,_xll.ohTrigger(Trigger,Trigger12M)),#N/A)</f>
        <v>2.0691280971270903E-2</v>
      </c>
    </row>
    <row r="1176" spans="52:57" ht="11.25" customHeight="1" x14ac:dyDescent="0.25">
      <c r="AZ1176" s="99" t="s">
        <v>83</v>
      </c>
      <c r="BA1176" s="98">
        <f>_xll.qlInterestRateIndexFixingDate(Currency&amp;"ibor"&amp;Tenor,BB1176,Trigger)</f>
        <v>47631</v>
      </c>
      <c r="BB1176" s="98">
        <f>_xll.qlCalendarAdvance(Calendar,BB1175,AZ1176,"f",,Trigger)</f>
        <v>47633</v>
      </c>
      <c r="BC1176" s="98">
        <f>_xll.qlInterestRateIndexMaturity(Currency&amp;"ibor"&amp;Tenor,BB1176,Trigger)</f>
        <v>47998</v>
      </c>
      <c r="BD1176" s="242" t="e">
        <f>_xll.qlIndexFixing($AD$5,BA1176,TRUE,_xll.ohTrigger(Trigger,Trigger12M))</f>
        <v>#NUM!</v>
      </c>
      <c r="BE1176" s="242">
        <f>IFERROR(_xll.qlIndexFixing($BF$1,BA1176,TRUE,_xll.ohTrigger(Trigger,Trigger12M)),#N/A)</f>
        <v>2.0686718608203616E-2</v>
      </c>
    </row>
    <row r="1177" spans="52:57" ht="11.25" customHeight="1" x14ac:dyDescent="0.25">
      <c r="AZ1177" s="99" t="s">
        <v>83</v>
      </c>
      <c r="BA1177" s="98">
        <f>_xll.qlInterestRateIndexFixingDate(Currency&amp;"ibor"&amp;Tenor,BB1177,Trigger)</f>
        <v>47638</v>
      </c>
      <c r="BB1177" s="98">
        <f>_xll.qlCalendarAdvance(Calendar,BB1176,AZ1177,"f",,Trigger)</f>
        <v>47640</v>
      </c>
      <c r="BC1177" s="98">
        <f>_xll.qlInterestRateIndexMaturity(Currency&amp;"ibor"&amp;Tenor,BB1177,Trigger)</f>
        <v>48005</v>
      </c>
      <c r="BD1177" s="242" t="e">
        <f>_xll.qlIndexFixing($AD$5,BA1177,TRUE,_xll.ohTrigger(Trigger,Trigger12M))</f>
        <v>#NUM!</v>
      </c>
      <c r="BE1177" s="242">
        <f>IFERROR(_xll.qlIndexFixing($BF$1,BA1177,TRUE,_xll.ohTrigger(Trigger,Trigger12M)),#N/A)</f>
        <v>2.0682157906118478E-2</v>
      </c>
    </row>
    <row r="1178" spans="52:57" ht="11.25" customHeight="1" x14ac:dyDescent="0.25">
      <c r="AZ1178" s="99" t="s">
        <v>83</v>
      </c>
      <c r="BA1178" s="98">
        <f>_xll.qlInterestRateIndexFixingDate(Currency&amp;"ibor"&amp;Tenor,BB1178,Trigger)</f>
        <v>47645</v>
      </c>
      <c r="BB1178" s="98">
        <f>_xll.qlCalendarAdvance(Calendar,BB1177,AZ1178,"f",,Trigger)</f>
        <v>47647</v>
      </c>
      <c r="BC1178" s="98">
        <f>_xll.qlInterestRateIndexMaturity(Currency&amp;"ibor"&amp;Tenor,BB1178,Trigger)</f>
        <v>48012</v>
      </c>
      <c r="BD1178" s="242" t="e">
        <f>_xll.qlIndexFixing($AD$5,BA1178,TRUE,_xll.ohTrigger(Trigger,Trigger12M))</f>
        <v>#NUM!</v>
      </c>
      <c r="BE1178" s="242">
        <f>IFERROR(_xll.qlIndexFixing($BF$1,BA1178,TRUE,_xll.ohTrigger(Trigger,Trigger12M)),#N/A)</f>
        <v>2.0677597564010594E-2</v>
      </c>
    </row>
    <row r="1179" spans="52:57" ht="11.25" customHeight="1" x14ac:dyDescent="0.25">
      <c r="AZ1179" s="99" t="s">
        <v>83</v>
      </c>
      <c r="BA1179" s="98">
        <f>_xll.qlInterestRateIndexFixingDate(Currency&amp;"ibor"&amp;Tenor,BB1179,Trigger)</f>
        <v>47652</v>
      </c>
      <c r="BB1179" s="98">
        <f>_xll.qlCalendarAdvance(Calendar,BB1178,AZ1179,"f",,Trigger)</f>
        <v>47654</v>
      </c>
      <c r="BC1179" s="98">
        <f>_xll.qlInterestRateIndexMaturity(Currency&amp;"ibor"&amp;Tenor,BB1179,Trigger)</f>
        <v>48019</v>
      </c>
      <c r="BD1179" s="242" t="e">
        <f>_xll.qlIndexFixing($AD$5,BA1179,TRUE,_xll.ohTrigger(Trigger,Trigger12M))</f>
        <v>#NUM!</v>
      </c>
      <c r="BE1179" s="242">
        <f>IFERROR(_xll.qlIndexFixing($BF$1,BA1179,TRUE,_xll.ohTrigger(Trigger,Trigger12M)),#N/A)</f>
        <v>2.0673036272681734E-2</v>
      </c>
    </row>
    <row r="1180" spans="52:57" ht="11.25" customHeight="1" x14ac:dyDescent="0.25">
      <c r="AZ1180" s="99" t="s">
        <v>83</v>
      </c>
      <c r="BA1180" s="98">
        <f>_xll.qlInterestRateIndexFixingDate(Currency&amp;"ibor"&amp;Tenor,BB1180,Trigger)</f>
        <v>47659</v>
      </c>
      <c r="BB1180" s="98">
        <f>_xll.qlCalendarAdvance(Calendar,BB1179,AZ1180,"f",,Trigger)</f>
        <v>47661</v>
      </c>
      <c r="BC1180" s="98">
        <f>_xll.qlInterestRateIndexMaturity(Currency&amp;"ibor"&amp;Tenor,BB1180,Trigger)</f>
        <v>48026</v>
      </c>
      <c r="BD1180" s="242" t="e">
        <f>_xll.qlIndexFixing($AD$5,BA1180,TRUE,_xll.ohTrigger(Trigger,Trigger12M))</f>
        <v>#NUM!</v>
      </c>
      <c r="BE1180" s="242">
        <f>IFERROR(_xll.qlIndexFixing($BF$1,BA1180,TRUE,_xll.ohTrigger(Trigger,Trigger12M)),#N/A)</f>
        <v>2.0668472714741207E-2</v>
      </c>
    </row>
    <row r="1181" spans="52:57" ht="11.25" customHeight="1" x14ac:dyDescent="0.25">
      <c r="AZ1181" s="99" t="s">
        <v>83</v>
      </c>
      <c r="BA1181" s="98">
        <f>_xll.qlInterestRateIndexFixingDate(Currency&amp;"ibor"&amp;Tenor,BB1181,Trigger)</f>
        <v>47666</v>
      </c>
      <c r="BB1181" s="98">
        <f>_xll.qlCalendarAdvance(Calendar,BB1180,AZ1181,"f",,Trigger)</f>
        <v>47668</v>
      </c>
      <c r="BC1181" s="98">
        <f>_xll.qlInterestRateIndexMaturity(Currency&amp;"ibor"&amp;Tenor,BB1181,Trigger)</f>
        <v>48033</v>
      </c>
      <c r="BD1181" s="242" t="e">
        <f>_xll.qlIndexFixing($AD$5,BA1181,TRUE,_xll.ohTrigger(Trigger,Trigger12M))</f>
        <v>#NUM!</v>
      </c>
      <c r="BE1181" s="242">
        <f>IFERROR(_xll.qlIndexFixing($BF$1,BA1181,TRUE,_xll.ohTrigger(Trigger,Trigger12M)),#N/A)</f>
        <v>2.0663905564606084E-2</v>
      </c>
    </row>
    <row r="1182" spans="52:57" ht="11.25" customHeight="1" x14ac:dyDescent="0.25">
      <c r="AZ1182" s="99" t="s">
        <v>83</v>
      </c>
      <c r="BA1182" s="98">
        <f>_xll.qlInterestRateIndexFixingDate(Currency&amp;"ibor"&amp;Tenor,BB1182,Trigger)</f>
        <v>47673</v>
      </c>
      <c r="BB1182" s="98">
        <f>_xll.qlCalendarAdvance(Calendar,BB1181,AZ1182,"f",,Trigger)</f>
        <v>47675</v>
      </c>
      <c r="BC1182" s="98">
        <f>_xll.qlInterestRateIndexMaturity(Currency&amp;"ibor"&amp;Tenor,BB1182,Trigger)</f>
        <v>48040</v>
      </c>
      <c r="BD1182" s="242" t="e">
        <f>_xll.qlIndexFixing($AD$5,BA1182,TRUE,_xll.ohTrigger(Trigger,Trigger12M))</f>
        <v>#NUM!</v>
      </c>
      <c r="BE1182" s="242">
        <f>IFERROR(_xll.qlIndexFixing($BF$1,BA1182,TRUE,_xll.ohTrigger(Trigger,Trigger12M)),#N/A)</f>
        <v>2.0659333488501189E-2</v>
      </c>
    </row>
    <row r="1183" spans="52:57" ht="11.25" customHeight="1" x14ac:dyDescent="0.25">
      <c r="AZ1183" s="99" t="s">
        <v>83</v>
      </c>
      <c r="BA1183" s="98">
        <f>_xll.qlInterestRateIndexFixingDate(Currency&amp;"ibor"&amp;Tenor,BB1183,Trigger)</f>
        <v>47680</v>
      </c>
      <c r="BB1183" s="98">
        <f>_xll.qlCalendarAdvance(Calendar,BB1182,AZ1183,"f",,Trigger)</f>
        <v>47682</v>
      </c>
      <c r="BC1183" s="98">
        <f>_xll.qlInterestRateIndexMaturity(Currency&amp;"ibor"&amp;Tenor,BB1183,Trigger)</f>
        <v>48047</v>
      </c>
      <c r="BD1183" s="242" t="e">
        <f>_xll.qlIndexFixing($AD$5,BA1183,TRUE,_xll.ohTrigger(Trigger,Trigger12M))</f>
        <v>#NUM!</v>
      </c>
      <c r="BE1183" s="242">
        <f>IFERROR(_xll.qlIndexFixing($BF$1,BA1183,TRUE,_xll.ohTrigger(Trigger,Trigger12M)),#N/A)</f>
        <v>2.0654755144458678E-2</v>
      </c>
    </row>
    <row r="1184" spans="52:57" ht="11.25" customHeight="1" x14ac:dyDescent="0.25">
      <c r="AZ1184" s="99" t="s">
        <v>83</v>
      </c>
      <c r="BA1184" s="98">
        <f>_xll.qlInterestRateIndexFixingDate(Currency&amp;"ibor"&amp;Tenor,BB1184,Trigger)</f>
        <v>47687</v>
      </c>
      <c r="BB1184" s="98">
        <f>_xll.qlCalendarAdvance(Calendar,BB1183,AZ1184,"f",,Trigger)</f>
        <v>47689</v>
      </c>
      <c r="BC1184" s="98">
        <f>_xll.qlInterestRateIndexMaturity(Currency&amp;"ibor"&amp;Tenor,BB1184,Trigger)</f>
        <v>48054</v>
      </c>
      <c r="BD1184" s="242" t="e">
        <f>_xll.qlIndexFixing($AD$5,BA1184,TRUE,_xll.ohTrigger(Trigger,Trigger12M))</f>
        <v>#NUM!</v>
      </c>
      <c r="BE1184" s="242">
        <f>IFERROR(_xll.qlIndexFixing($BF$1,BA1184,TRUE,_xll.ohTrigger(Trigger,Trigger12M)),#N/A)</f>
        <v>2.0650169182320204E-2</v>
      </c>
    </row>
    <row r="1185" spans="52:57" ht="11.25" customHeight="1" x14ac:dyDescent="0.25">
      <c r="AZ1185" s="99" t="s">
        <v>83</v>
      </c>
      <c r="BA1185" s="98">
        <f>_xll.qlInterestRateIndexFixingDate(Currency&amp;"ibor"&amp;Tenor,BB1185,Trigger)</f>
        <v>47694</v>
      </c>
      <c r="BB1185" s="98">
        <f>_xll.qlCalendarAdvance(Calendar,BB1184,AZ1185,"f",,Trigger)</f>
        <v>47696</v>
      </c>
      <c r="BC1185" s="98">
        <f>_xll.qlInterestRateIndexMaturity(Currency&amp;"ibor"&amp;Tenor,BB1185,Trigger)</f>
        <v>48061</v>
      </c>
      <c r="BD1185" s="242" t="e">
        <f>_xll.qlIndexFixing($AD$5,BA1185,TRUE,_xll.ohTrigger(Trigger,Trigger12M))</f>
        <v>#NUM!</v>
      </c>
      <c r="BE1185" s="242">
        <f>IFERROR(_xll.qlIndexFixing($BF$1,BA1185,TRUE,_xll.ohTrigger(Trigger,Trigger12M)),#N/A)</f>
        <v>2.0645574243734744E-2</v>
      </c>
    </row>
    <row r="1186" spans="52:57" ht="11.25" customHeight="1" x14ac:dyDescent="0.25">
      <c r="AZ1186" s="99" t="s">
        <v>83</v>
      </c>
      <c r="BA1186" s="98">
        <f>_xll.qlInterestRateIndexFixingDate(Currency&amp;"ibor"&amp;Tenor,BB1186,Trigger)</f>
        <v>47701</v>
      </c>
      <c r="BB1186" s="98">
        <f>_xll.qlCalendarAdvance(Calendar,BB1185,AZ1186,"f",,Trigger)</f>
        <v>47703</v>
      </c>
      <c r="BC1186" s="98">
        <f>_xll.qlInterestRateIndexMaturity(Currency&amp;"ibor"&amp;Tenor,BB1186,Trigger)</f>
        <v>48068</v>
      </c>
      <c r="BD1186" s="242" t="e">
        <f>_xll.qlIndexFixing($AD$5,BA1186,TRUE,_xll.ohTrigger(Trigger,Trigger12M))</f>
        <v>#NUM!</v>
      </c>
      <c r="BE1186" s="242">
        <f>IFERROR(_xll.qlIndexFixing($BF$1,BA1186,TRUE,_xll.ohTrigger(Trigger,Trigger12M)),#N/A)</f>
        <v>2.0640968962161669E-2</v>
      </c>
    </row>
    <row r="1187" spans="52:57" ht="11.25" customHeight="1" x14ac:dyDescent="0.25">
      <c r="AZ1187" s="99" t="s">
        <v>83</v>
      </c>
      <c r="BA1187" s="98">
        <f>_xll.qlInterestRateIndexFixingDate(Currency&amp;"ibor"&amp;Tenor,BB1187,Trigger)</f>
        <v>47708</v>
      </c>
      <c r="BB1187" s="98">
        <f>_xll.qlCalendarAdvance(Calendar,BB1186,AZ1187,"f",,Trigger)</f>
        <v>47710</v>
      </c>
      <c r="BC1187" s="98">
        <f>_xll.qlInterestRateIndexMaturity(Currency&amp;"ibor"&amp;Tenor,BB1187,Trigger)</f>
        <v>48075</v>
      </c>
      <c r="BD1187" s="242" t="e">
        <f>_xll.qlIndexFixing($AD$5,BA1187,TRUE,_xll.ohTrigger(Trigger,Trigger12M))</f>
        <v>#NUM!</v>
      </c>
      <c r="BE1187" s="242">
        <f>IFERROR(_xll.qlIndexFixing($BF$1,BA1187,TRUE,_xll.ohTrigger(Trigger,Trigger12M)),#N/A)</f>
        <v>2.0636351962868102E-2</v>
      </c>
    </row>
    <row r="1188" spans="52:57" ht="11.25" customHeight="1" x14ac:dyDescent="0.25">
      <c r="AZ1188" s="99" t="s">
        <v>83</v>
      </c>
      <c r="BA1188" s="98">
        <f>_xll.qlInterestRateIndexFixingDate(Currency&amp;"ibor"&amp;Tenor,BB1188,Trigger)</f>
        <v>47715</v>
      </c>
      <c r="BB1188" s="98">
        <f>_xll.qlCalendarAdvance(Calendar,BB1187,AZ1188,"f",,Trigger)</f>
        <v>47717</v>
      </c>
      <c r="BC1188" s="98">
        <f>_xll.qlInterestRateIndexMaturity(Currency&amp;"ibor"&amp;Tenor,BB1188,Trigger)</f>
        <v>48082</v>
      </c>
      <c r="BD1188" s="242" t="e">
        <f>_xll.qlIndexFixing($AD$5,BA1188,TRUE,_xll.ohTrigger(Trigger,Trigger12M))</f>
        <v>#NUM!</v>
      </c>
      <c r="BE1188" s="242">
        <f>IFERROR(_xll.qlIndexFixing($BF$1,BA1188,TRUE,_xll.ohTrigger(Trigger,Trigger12M)),#N/A)</f>
        <v>2.0631721862931333E-2</v>
      </c>
    </row>
    <row r="1189" spans="52:57" ht="11.25" customHeight="1" x14ac:dyDescent="0.25">
      <c r="AZ1189" s="99" t="s">
        <v>83</v>
      </c>
      <c r="BA1189" s="98">
        <f>_xll.qlInterestRateIndexFixingDate(Currency&amp;"ibor"&amp;Tenor,BB1189,Trigger)</f>
        <v>47722</v>
      </c>
      <c r="BB1189" s="98">
        <f>_xll.qlCalendarAdvance(Calendar,BB1188,AZ1189,"f",,Trigger)</f>
        <v>47724</v>
      </c>
      <c r="BC1189" s="98">
        <f>_xll.qlInterestRateIndexMaturity(Currency&amp;"ibor"&amp;Tenor,BB1189,Trigger)</f>
        <v>48089</v>
      </c>
      <c r="BD1189" s="242" t="e">
        <f>_xll.qlIndexFixing($AD$5,BA1189,TRUE,_xll.ohTrigger(Trigger,Trigger12M))</f>
        <v>#NUM!</v>
      </c>
      <c r="BE1189" s="242">
        <f>IFERROR(_xll.qlIndexFixing($BF$1,BA1189,TRUE,_xll.ohTrigger(Trigger,Trigger12M)),#N/A)</f>
        <v>2.0627076643864067E-2</v>
      </c>
    </row>
    <row r="1190" spans="52:57" ht="11.25" customHeight="1" x14ac:dyDescent="0.25">
      <c r="AZ1190" s="99" t="s">
        <v>83</v>
      </c>
      <c r="BA1190" s="98">
        <f>_xll.qlInterestRateIndexFixingDate(Currency&amp;"ibor"&amp;Tenor,BB1190,Trigger)</f>
        <v>47729</v>
      </c>
      <c r="BB1190" s="98">
        <f>_xll.qlCalendarAdvance(Calendar,BB1189,AZ1190,"f",,Trigger)</f>
        <v>47731</v>
      </c>
      <c r="BC1190" s="98">
        <f>_xll.qlInterestRateIndexMaturity(Currency&amp;"ibor"&amp;Tenor,BB1190,Trigger)</f>
        <v>48096</v>
      </c>
      <c r="BD1190" s="242" t="e">
        <f>_xll.qlIndexFixing($AD$5,BA1190,TRUE,_xll.ohTrigger(Trigger,Trigger12M))</f>
        <v>#NUM!</v>
      </c>
      <c r="BE1190" s="242">
        <f>IFERROR(_xll.qlIndexFixing($BF$1,BA1190,TRUE,_xll.ohTrigger(Trigger,Trigger12M)),#N/A)</f>
        <v>2.0622376935902093E-2</v>
      </c>
    </row>
    <row r="1191" spans="52:57" ht="11.25" customHeight="1" x14ac:dyDescent="0.25">
      <c r="AZ1191" s="99" t="s">
        <v>83</v>
      </c>
      <c r="BA1191" s="98">
        <f>_xll.qlInterestRateIndexFixingDate(Currency&amp;"ibor"&amp;Tenor,BB1191,Trigger)</f>
        <v>47736</v>
      </c>
      <c r="BB1191" s="98">
        <f>_xll.qlCalendarAdvance(Calendar,BB1190,AZ1191,"f",,Trigger)</f>
        <v>47738</v>
      </c>
      <c r="BC1191" s="98">
        <f>_xll.qlInterestRateIndexMaturity(Currency&amp;"ibor"&amp;Tenor,BB1191,Trigger)</f>
        <v>48103</v>
      </c>
      <c r="BD1191" s="242" t="e">
        <f>_xll.qlIndexFixing($AD$5,BA1191,TRUE,_xll.ohTrigger(Trigger,Trigger12M))</f>
        <v>#NUM!</v>
      </c>
      <c r="BE1191" s="242">
        <f>IFERROR(_xll.qlIndexFixing($BF$1,BA1191,TRUE,_xll.ohTrigger(Trigger,Trigger12M)),#N/A)</f>
        <v>2.0617599956097056E-2</v>
      </c>
    </row>
    <row r="1192" spans="52:57" ht="11.25" customHeight="1" x14ac:dyDescent="0.25">
      <c r="AZ1192" s="99" t="s">
        <v>83</v>
      </c>
      <c r="BA1192" s="98">
        <f>_xll.qlInterestRateIndexFixingDate(Currency&amp;"ibor"&amp;Tenor,BB1192,Trigger)</f>
        <v>47743</v>
      </c>
      <c r="BB1192" s="98">
        <f>_xll.qlCalendarAdvance(Calendar,BB1191,AZ1192,"f",,Trigger)</f>
        <v>47745</v>
      </c>
      <c r="BC1192" s="98">
        <f>_xll.qlInterestRateIndexMaturity(Currency&amp;"ibor"&amp;Tenor,BB1192,Trigger)</f>
        <v>48110</v>
      </c>
      <c r="BD1192" s="242" t="e">
        <f>_xll.qlIndexFixing($AD$5,BA1192,TRUE,_xll.ohTrigger(Trigger,Trigger12M))</f>
        <v>#NUM!</v>
      </c>
      <c r="BE1192" s="242">
        <f>IFERROR(_xll.qlIndexFixing($BF$1,BA1192,TRUE,_xll.ohTrigger(Trigger,Trigger12M)),#N/A)</f>
        <v>2.0612745674902185E-2</v>
      </c>
    </row>
    <row r="1193" spans="52:57" ht="11.25" customHeight="1" x14ac:dyDescent="0.25">
      <c r="AZ1193" s="99" t="s">
        <v>83</v>
      </c>
      <c r="BA1193" s="98">
        <f>_xll.qlInterestRateIndexFixingDate(Currency&amp;"ibor"&amp;Tenor,BB1193,Trigger)</f>
        <v>47750</v>
      </c>
      <c r="BB1193" s="98">
        <f>_xll.qlCalendarAdvance(Calendar,BB1192,AZ1193,"f",,Trigger)</f>
        <v>47752</v>
      </c>
      <c r="BC1193" s="98">
        <f>_xll.qlInterestRateIndexMaturity(Currency&amp;"ibor"&amp;Tenor,BB1193,Trigger)</f>
        <v>48117</v>
      </c>
      <c r="BD1193" s="242" t="e">
        <f>_xll.qlIndexFixing($AD$5,BA1193,TRUE,_xll.ohTrigger(Trigger,Trigger12M))</f>
        <v>#NUM!</v>
      </c>
      <c r="BE1193" s="242">
        <f>IFERROR(_xll.qlIndexFixing($BF$1,BA1193,TRUE,_xll.ohTrigger(Trigger,Trigger12M)),#N/A)</f>
        <v>2.0607814062788873E-2</v>
      </c>
    </row>
    <row r="1194" spans="52:57" ht="11.25" customHeight="1" x14ac:dyDescent="0.25">
      <c r="AZ1194" s="99" t="s">
        <v>83</v>
      </c>
      <c r="BA1194" s="98">
        <f>_xll.qlInterestRateIndexFixingDate(Currency&amp;"ibor"&amp;Tenor,BB1194,Trigger)</f>
        <v>47757</v>
      </c>
      <c r="BB1194" s="98">
        <f>_xll.qlCalendarAdvance(Calendar,BB1193,AZ1194,"f",,Trigger)</f>
        <v>47759</v>
      </c>
      <c r="BC1194" s="98">
        <f>_xll.qlInterestRateIndexMaturity(Currency&amp;"ibor"&amp;Tenor,BB1194,Trigger)</f>
        <v>48124</v>
      </c>
      <c r="BD1194" s="242" t="e">
        <f>_xll.qlIndexFixing($AD$5,BA1194,TRUE,_xll.ohTrigger(Trigger,Trigger12M))</f>
        <v>#NUM!</v>
      </c>
      <c r="BE1194" s="242">
        <f>IFERROR(_xll.qlIndexFixing($BF$1,BA1194,TRUE,_xll.ohTrigger(Trigger,Trigger12M)),#N/A)</f>
        <v>2.0602805090246271E-2</v>
      </c>
    </row>
    <row r="1195" spans="52:57" ht="11.25" customHeight="1" x14ac:dyDescent="0.25">
      <c r="AZ1195" s="99" t="s">
        <v>83</v>
      </c>
      <c r="BA1195" s="98">
        <f>_xll.qlInterestRateIndexFixingDate(Currency&amp;"ibor"&amp;Tenor,BB1195,Trigger)</f>
        <v>47764</v>
      </c>
      <c r="BB1195" s="98">
        <f>_xll.qlCalendarAdvance(Calendar,BB1194,AZ1195,"f",,Trigger)</f>
        <v>47766</v>
      </c>
      <c r="BC1195" s="98">
        <f>_xll.qlInterestRateIndexMaturity(Currency&amp;"ibor"&amp;Tenor,BB1195,Trigger)</f>
        <v>48131</v>
      </c>
      <c r="BD1195" s="242" t="e">
        <f>_xll.qlIndexFixing($AD$5,BA1195,TRUE,_xll.ohTrigger(Trigger,Trigger12M))</f>
        <v>#NUM!</v>
      </c>
      <c r="BE1195" s="242">
        <f>IFERROR(_xll.qlIndexFixing($BF$1,BA1195,TRUE,_xll.ohTrigger(Trigger,Trigger12M)),#N/A)</f>
        <v>2.0597718727782783E-2</v>
      </c>
    </row>
    <row r="1196" spans="52:57" ht="11.25" customHeight="1" x14ac:dyDescent="0.25">
      <c r="AZ1196" s="99" t="s">
        <v>83</v>
      </c>
      <c r="BA1196" s="98">
        <f>_xll.qlInterestRateIndexFixingDate(Currency&amp;"ibor"&amp;Tenor,BB1196,Trigger)</f>
        <v>47771</v>
      </c>
      <c r="BB1196" s="98">
        <f>_xll.qlCalendarAdvance(Calendar,BB1195,AZ1196,"f",,Trigger)</f>
        <v>47773</v>
      </c>
      <c r="BC1196" s="98">
        <f>_xll.qlInterestRateIndexMaturity(Currency&amp;"ibor"&amp;Tenor,BB1196,Trigger)</f>
        <v>48138</v>
      </c>
      <c r="BD1196" s="242" t="e">
        <f>_xll.qlIndexFixing($AD$5,BA1196,TRUE,_xll.ohTrigger(Trigger,Trigger12M))</f>
        <v>#NUM!</v>
      </c>
      <c r="BE1196" s="242">
        <f>IFERROR(_xll.qlIndexFixing($BF$1,BA1196,TRUE,_xll.ohTrigger(Trigger,Trigger12M)),#N/A)</f>
        <v>2.0592554945924782E-2</v>
      </c>
    </row>
    <row r="1197" spans="52:57" ht="11.25" customHeight="1" x14ac:dyDescent="0.25">
      <c r="AZ1197" s="99" t="s">
        <v>83</v>
      </c>
      <c r="BA1197" s="98">
        <f>_xll.qlInterestRateIndexFixingDate(Currency&amp;"ibor"&amp;Tenor,BB1197,Trigger)</f>
        <v>47778</v>
      </c>
      <c r="BB1197" s="98">
        <f>_xll.qlCalendarAdvance(Calendar,BB1196,AZ1197,"f",,Trigger)</f>
        <v>47780</v>
      </c>
      <c r="BC1197" s="98">
        <f>_xll.qlInterestRateIndexMaturity(Currency&amp;"ibor"&amp;Tenor,BB1197,Trigger)</f>
        <v>48145</v>
      </c>
      <c r="BD1197" s="242" t="e">
        <f>_xll.qlIndexFixing($AD$5,BA1197,TRUE,_xll.ohTrigger(Trigger,Trigger12M))</f>
        <v>#NUM!</v>
      </c>
      <c r="BE1197" s="242">
        <f>IFERROR(_xll.qlIndexFixing($BF$1,BA1197,TRUE,_xll.ohTrigger(Trigger,Trigger12M)),#N/A)</f>
        <v>2.0587313715217478E-2</v>
      </c>
    </row>
    <row r="1198" spans="52:57" ht="11.25" customHeight="1" x14ac:dyDescent="0.25">
      <c r="AZ1198" s="99" t="s">
        <v>83</v>
      </c>
      <c r="BA1198" s="98">
        <f>_xll.qlInterestRateIndexFixingDate(Currency&amp;"ibor"&amp;Tenor,BB1198,Trigger)</f>
        <v>47785</v>
      </c>
      <c r="BB1198" s="98">
        <f>_xll.qlCalendarAdvance(Calendar,BB1197,AZ1198,"f",,Trigger)</f>
        <v>47787</v>
      </c>
      <c r="BC1198" s="98">
        <f>_xll.qlInterestRateIndexMaturity(Currency&amp;"ibor"&amp;Tenor,BB1198,Trigger)</f>
        <v>48152</v>
      </c>
      <c r="BD1198" s="242" t="e">
        <f>_xll.qlIndexFixing($AD$5,BA1198,TRUE,_xll.ohTrigger(Trigger,Trigger12M))</f>
        <v>#NUM!</v>
      </c>
      <c r="BE1198" s="242">
        <f>IFERROR(_xll.qlIndexFixing($BF$1,BA1198,TRUE,_xll.ohTrigger(Trigger,Trigger12M)),#N/A)</f>
        <v>2.0581995006224249E-2</v>
      </c>
    </row>
    <row r="1199" spans="52:57" ht="11.25" customHeight="1" x14ac:dyDescent="0.25">
      <c r="AZ1199" s="99" t="s">
        <v>83</v>
      </c>
      <c r="BA1199" s="98">
        <f>_xll.qlInterestRateIndexFixingDate(Currency&amp;"ibor"&amp;Tenor,BB1199,Trigger)</f>
        <v>47792</v>
      </c>
      <c r="BB1199" s="98">
        <f>_xll.qlCalendarAdvance(Calendar,BB1198,AZ1199,"f",,Trigger)</f>
        <v>47794</v>
      </c>
      <c r="BC1199" s="98">
        <f>_xll.qlInterestRateIndexMaturity(Currency&amp;"ibor"&amp;Tenor,BB1199,Trigger)</f>
        <v>48159</v>
      </c>
      <c r="BD1199" s="242" t="e">
        <f>_xll.qlIndexFixing($AD$5,BA1199,TRUE,_xll.ohTrigger(Trigger,Trigger12M))</f>
        <v>#NUM!</v>
      </c>
      <c r="BE1199" s="242">
        <f>IFERROR(_xll.qlIndexFixing($BF$1,BA1199,TRUE,_xll.ohTrigger(Trigger,Trigger12M)),#N/A)</f>
        <v>2.0576598789526872E-2</v>
      </c>
    </row>
    <row r="1200" spans="52:57" ht="11.25" customHeight="1" x14ac:dyDescent="0.25">
      <c r="AZ1200" s="99" t="s">
        <v>83</v>
      </c>
      <c r="BA1200" s="98">
        <f>_xll.qlInterestRateIndexFixingDate(Currency&amp;"ibor"&amp;Tenor,BB1200,Trigger)</f>
        <v>47799</v>
      </c>
      <c r="BB1200" s="98">
        <f>_xll.qlCalendarAdvance(Calendar,BB1199,AZ1200,"f",,Trigger)</f>
        <v>47801</v>
      </c>
      <c r="BC1200" s="98">
        <f>_xll.qlInterestRateIndexMaturity(Currency&amp;"ibor"&amp;Tenor,BB1200,Trigger)</f>
        <v>48166</v>
      </c>
      <c r="BD1200" s="242" t="e">
        <f>_xll.qlIndexFixing($AD$5,BA1200,TRUE,_xll.ohTrigger(Trigger,Trigger12M))</f>
        <v>#NUM!</v>
      </c>
      <c r="BE1200" s="242">
        <f>IFERROR(_xll.qlIndexFixing($BF$1,BA1200,TRUE,_xll.ohTrigger(Trigger,Trigger12M)),#N/A)</f>
        <v>2.0571125035726626E-2</v>
      </c>
    </row>
    <row r="1201" spans="52:57" ht="11.25" customHeight="1" x14ac:dyDescent="0.25">
      <c r="AZ1201" s="99" t="s">
        <v>83</v>
      </c>
      <c r="BA1201" s="98">
        <f>_xll.qlInterestRateIndexFixingDate(Currency&amp;"ibor"&amp;Tenor,BB1201,Trigger)</f>
        <v>47806</v>
      </c>
      <c r="BB1201" s="98">
        <f>_xll.qlCalendarAdvance(Calendar,BB1200,AZ1201,"f",,Trigger)</f>
        <v>47808</v>
      </c>
      <c r="BC1201" s="98">
        <f>_xll.qlInterestRateIndexMaturity(Currency&amp;"ibor"&amp;Tenor,BB1201,Trigger)</f>
        <v>48173</v>
      </c>
      <c r="BD1201" s="242" t="e">
        <f>_xll.qlIndexFixing($AD$5,BA1201,TRUE,_xll.ohTrigger(Trigger,Trigger12M))</f>
        <v>#NUM!</v>
      </c>
      <c r="BE1201" s="242">
        <f>IFERROR(_xll.qlIndexFixing($BF$1,BA1201,TRUE,_xll.ohTrigger(Trigger,Trigger12M)),#N/A)</f>
        <v>2.0565573715442289E-2</v>
      </c>
    </row>
    <row r="1202" spans="52:57" ht="11.25" customHeight="1" x14ac:dyDescent="0.25">
      <c r="AZ1202" s="99" t="s">
        <v>83</v>
      </c>
      <c r="BA1202" s="98">
        <f>_xll.qlInterestRateIndexFixingDate(Currency&amp;"ibor"&amp;Tenor,BB1202,Trigger)</f>
        <v>47813</v>
      </c>
      <c r="BB1202" s="98">
        <f>_xll.qlCalendarAdvance(Calendar,BB1201,AZ1202,"f",,Trigger)</f>
        <v>47815</v>
      </c>
      <c r="BC1202" s="98">
        <f>_xll.qlInterestRateIndexMaturity(Currency&amp;"ibor"&amp;Tenor,BB1202,Trigger)</f>
        <v>48180</v>
      </c>
      <c r="BD1202" s="242" t="e">
        <f>_xll.qlIndexFixing($AD$5,BA1202,TRUE,_xll.ohTrigger(Trigger,Trigger12M))</f>
        <v>#NUM!</v>
      </c>
      <c r="BE1202" s="242">
        <f>IFERROR(_xll.qlIndexFixing($BF$1,BA1202,TRUE,_xll.ohTrigger(Trigger,Trigger12M)),#N/A)</f>
        <v>2.0559944799311492E-2</v>
      </c>
    </row>
    <row r="1203" spans="52:57" ht="11.25" customHeight="1" x14ac:dyDescent="0.25">
      <c r="AZ1203" s="99" t="s">
        <v>83</v>
      </c>
      <c r="BA1203" s="98">
        <f>_xll.qlInterestRateIndexFixingDate(Currency&amp;"ibor"&amp;Tenor,BB1203,Trigger)</f>
        <v>47820</v>
      </c>
      <c r="BB1203" s="98">
        <f>_xll.qlCalendarAdvance(Calendar,BB1202,AZ1203,"f",,Trigger)</f>
        <v>47822</v>
      </c>
      <c r="BC1203" s="98">
        <f>_xll.qlInterestRateIndexMaturity(Currency&amp;"ibor"&amp;Tenor,BB1203,Trigger)</f>
        <v>48187</v>
      </c>
      <c r="BD1203" s="242" t="e">
        <f>_xll.qlIndexFixing($AD$5,BA1203,TRUE,_xll.ohTrigger(Trigger,Trigger12M))</f>
        <v>#NUM!</v>
      </c>
      <c r="BE1203" s="242">
        <f>IFERROR(_xll.qlIndexFixing($BF$1,BA1203,TRUE,_xll.ohTrigger(Trigger,Trigger12M)),#N/A)</f>
        <v>2.0554238257990697E-2</v>
      </c>
    </row>
    <row r="1204" spans="52:57" ht="11.25" customHeight="1" x14ac:dyDescent="0.25">
      <c r="AZ1204" s="99" t="s">
        <v>83</v>
      </c>
      <c r="BA1204" s="98">
        <f>_xll.qlInterestRateIndexFixingDate(Currency&amp;"ibor"&amp;Tenor,BB1204,Trigger)</f>
        <v>47827</v>
      </c>
      <c r="BB1204" s="98">
        <f>_xll.qlCalendarAdvance(Calendar,BB1203,AZ1204,"f",,Trigger)</f>
        <v>47829</v>
      </c>
      <c r="BC1204" s="98">
        <f>_xll.qlInterestRateIndexMaturity(Currency&amp;"ibor"&amp;Tenor,BB1204,Trigger)</f>
        <v>48194</v>
      </c>
      <c r="BD1204" s="242" t="e">
        <f>_xll.qlIndexFixing($AD$5,BA1204,TRUE,_xll.ohTrigger(Trigger,Trigger12M))</f>
        <v>#NUM!</v>
      </c>
      <c r="BE1204" s="242">
        <f>IFERROR(_xll.qlIndexFixing($BF$1,BA1204,TRUE,_xll.ohTrigger(Trigger,Trigger12M)),#N/A)</f>
        <v>2.054845406215541E-2</v>
      </c>
    </row>
    <row r="1205" spans="52:57" ht="11.25" customHeight="1" x14ac:dyDescent="0.25">
      <c r="AZ1205" s="99" t="s">
        <v>83</v>
      </c>
      <c r="BA1205" s="98">
        <f>_xll.qlInterestRateIndexFixingDate(Currency&amp;"ibor"&amp;Tenor,BB1205,Trigger)</f>
        <v>47834</v>
      </c>
      <c r="BB1205" s="98">
        <f>_xll.qlCalendarAdvance(Calendar,BB1204,AZ1205,"f",,Trigger)</f>
        <v>47836</v>
      </c>
      <c r="BC1205" s="98">
        <f>_xll.qlInterestRateIndexMaturity(Currency&amp;"ibor"&amp;Tenor,BB1205,Trigger)</f>
        <v>48201</v>
      </c>
      <c r="BD1205" s="242" t="e">
        <f>_xll.qlIndexFixing($AD$5,BA1205,TRUE,_xll.ohTrigger(Trigger,Trigger12M))</f>
        <v>#NUM!</v>
      </c>
      <c r="BE1205" s="242">
        <f>IFERROR(_xll.qlIndexFixing($BF$1,BA1205,TRUE,_xll.ohTrigger(Trigger,Trigger12M)),#N/A)</f>
        <v>2.0542592182498445E-2</v>
      </c>
    </row>
    <row r="1206" spans="52:57" ht="11.25" customHeight="1" x14ac:dyDescent="0.25">
      <c r="AZ1206" s="99" t="s">
        <v>83</v>
      </c>
      <c r="BA1206" s="98">
        <f>_xll.qlInterestRateIndexFixingDate(Currency&amp;"ibor"&amp;Tenor,BB1206,Trigger)</f>
        <v>47840</v>
      </c>
      <c r="BB1206" s="98">
        <f>_xll.qlCalendarAdvance(Calendar,BB1205,AZ1206,"f",,Trigger)</f>
        <v>47844</v>
      </c>
      <c r="BC1206" s="98">
        <f>_xll.qlInterestRateIndexMaturity(Currency&amp;"ibor"&amp;Tenor,BB1206,Trigger)</f>
        <v>48211</v>
      </c>
      <c r="BD1206" s="242" t="e">
        <f>_xll.qlIndexFixing($AD$5,BA1206,TRUE,_xll.ohTrigger(Trigger,Trigger12M))</f>
        <v>#NUM!</v>
      </c>
      <c r="BE1206" s="242">
        <f>IFERROR(_xll.qlIndexFixing($BF$1,BA1206,TRUE,_xll.ohTrigger(Trigger,Trigger12M)),#N/A)</f>
        <v>2.0536007780292943E-2</v>
      </c>
    </row>
    <row r="1207" spans="52:57" ht="11.25" customHeight="1" x14ac:dyDescent="0.25">
      <c r="AZ1207" s="99" t="s">
        <v>83</v>
      </c>
      <c r="BA1207" s="98">
        <f>_xll.qlInterestRateIndexFixingDate(Currency&amp;"ibor"&amp;Tenor,BB1207,Trigger)</f>
        <v>47848</v>
      </c>
      <c r="BB1207" s="98">
        <f>_xll.qlCalendarAdvance(Calendar,BB1206,AZ1207,"f",,Trigger)</f>
        <v>47851</v>
      </c>
      <c r="BC1207" s="98">
        <f>_xll.qlInterestRateIndexMaturity(Currency&amp;"ibor"&amp;Tenor,BB1207,Trigger)</f>
        <v>48218</v>
      </c>
      <c r="BD1207" s="242" t="e">
        <f>_xll.qlIndexFixing($AD$5,BA1207,TRUE,_xll.ohTrigger(Trigger,Trigger12M))</f>
        <v>#NUM!</v>
      </c>
      <c r="BE1207" s="242">
        <f>IFERROR(_xll.qlIndexFixing($BF$1,BA1207,TRUE,_xll.ohTrigger(Trigger,Trigger12M)),#N/A)</f>
        <v>2.0529967508224049E-2</v>
      </c>
    </row>
    <row r="1208" spans="52:57" ht="11.25" customHeight="1" x14ac:dyDescent="0.25">
      <c r="AZ1208" s="99" t="s">
        <v>83</v>
      </c>
      <c r="BA1208" s="98">
        <f>_xll.qlInterestRateIndexFixingDate(Currency&amp;"ibor"&amp;Tenor,BB1208,Trigger)</f>
        <v>47856</v>
      </c>
      <c r="BB1208" s="98">
        <f>_xll.qlCalendarAdvance(Calendar,BB1207,AZ1208,"f",,Trigger)</f>
        <v>47858</v>
      </c>
      <c r="BC1208" s="98">
        <f>_xll.qlInterestRateIndexMaturity(Currency&amp;"ibor"&amp;Tenor,BB1208,Trigger)</f>
        <v>48225</v>
      </c>
      <c r="BD1208" s="242" t="e">
        <f>_xll.qlIndexFixing($AD$5,BA1208,TRUE,_xll.ohTrigger(Trigger,Trigger12M))</f>
        <v>#NUM!</v>
      </c>
      <c r="BE1208" s="242">
        <f>IFERROR(_xll.qlIndexFixing($BF$1,BA1208,TRUE,_xll.ohTrigger(Trigger,Trigger12M)),#N/A)</f>
        <v>2.0523849447602445E-2</v>
      </c>
    </row>
    <row r="1209" spans="52:57" ht="11.25" customHeight="1" x14ac:dyDescent="0.25">
      <c r="AZ1209" s="99" t="s">
        <v>83</v>
      </c>
      <c r="BA1209" s="98">
        <f>_xll.qlInterestRateIndexFixingDate(Currency&amp;"ibor"&amp;Tenor,BB1209,Trigger)</f>
        <v>47863</v>
      </c>
      <c r="BB1209" s="98">
        <f>_xll.qlCalendarAdvance(Calendar,BB1208,AZ1209,"f",,Trigger)</f>
        <v>47865</v>
      </c>
      <c r="BC1209" s="98">
        <f>_xll.qlInterestRateIndexMaturity(Currency&amp;"ibor"&amp;Tenor,BB1209,Trigger)</f>
        <v>48232</v>
      </c>
      <c r="BD1209" s="242" t="e">
        <f>_xll.qlIndexFixing($AD$5,BA1209,TRUE,_xll.ohTrigger(Trigger,Trigger12M))</f>
        <v>#NUM!</v>
      </c>
      <c r="BE1209" s="242">
        <f>IFERROR(_xll.qlIndexFixing($BF$1,BA1209,TRUE,_xll.ohTrigger(Trigger,Trigger12M)),#N/A)</f>
        <v>2.0517653569206814E-2</v>
      </c>
    </row>
    <row r="1210" spans="52:57" ht="11.25" customHeight="1" x14ac:dyDescent="0.25">
      <c r="AZ1210" s="99" t="s">
        <v>83</v>
      </c>
      <c r="BA1210" s="98">
        <f>_xll.qlInterestRateIndexFixingDate(Currency&amp;"ibor"&amp;Tenor,BB1210,Trigger)</f>
        <v>47870</v>
      </c>
      <c r="BB1210" s="98">
        <f>_xll.qlCalendarAdvance(Calendar,BB1209,AZ1210,"f",,Trigger)</f>
        <v>47872</v>
      </c>
      <c r="BC1210" s="98">
        <f>_xll.qlInterestRateIndexMaturity(Currency&amp;"ibor"&amp;Tenor,BB1210,Trigger)</f>
        <v>48239</v>
      </c>
      <c r="BD1210" s="242" t="e">
        <f>_xll.qlIndexFixing($AD$5,BA1210,TRUE,_xll.ohTrigger(Trigger,Trigger12M))</f>
        <v>#NUM!</v>
      </c>
      <c r="BE1210" s="242">
        <f>IFERROR(_xll.qlIndexFixing($BF$1,BA1210,TRUE,_xll.ohTrigger(Trigger,Trigger12M)),#N/A)</f>
        <v>2.0511379843834148E-2</v>
      </c>
    </row>
    <row r="1211" spans="52:57" ht="11.25" customHeight="1" x14ac:dyDescent="0.25">
      <c r="AZ1211" s="99" t="s">
        <v>83</v>
      </c>
      <c r="BA1211" s="98">
        <f>_xll.qlInterestRateIndexFixingDate(Currency&amp;"ibor"&amp;Tenor,BB1211,Trigger)</f>
        <v>47877</v>
      </c>
      <c r="BB1211" s="98">
        <f>_xll.qlCalendarAdvance(Calendar,BB1210,AZ1211,"f",,Trigger)</f>
        <v>47879</v>
      </c>
      <c r="BC1211" s="98">
        <f>_xll.qlInterestRateIndexMaturity(Currency&amp;"ibor"&amp;Tenor,BB1211,Trigger)</f>
        <v>48243</v>
      </c>
      <c r="BD1211" s="242" t="e">
        <f>_xll.qlIndexFixing($AD$5,BA1211,TRUE,_xll.ohTrigger(Trigger,Trigger12M))</f>
        <v>#NUM!</v>
      </c>
      <c r="BE1211" s="242">
        <f>IFERROR(_xll.qlIndexFixing($BF$1,BA1211,TRUE,_xll.ohTrigger(Trigger,Trigger12M)),#N/A)</f>
        <v>2.0504801221391349E-2</v>
      </c>
    </row>
    <row r="1212" spans="52:57" ht="11.25" customHeight="1" x14ac:dyDescent="0.25">
      <c r="AZ1212" s="99" t="s">
        <v>83</v>
      </c>
      <c r="BA1212" s="98">
        <f>_xll.qlInterestRateIndexFixingDate(Currency&amp;"ibor"&amp;Tenor,BB1212,Trigger)</f>
        <v>47884</v>
      </c>
      <c r="BB1212" s="98">
        <f>_xll.qlCalendarAdvance(Calendar,BB1211,AZ1212,"f",,Trigger)</f>
        <v>47886</v>
      </c>
      <c r="BC1212" s="98">
        <f>_xll.qlInterestRateIndexMaturity(Currency&amp;"ibor"&amp;Tenor,BB1212,Trigger)</f>
        <v>48253</v>
      </c>
      <c r="BD1212" s="242" t="e">
        <f>_xll.qlIndexFixing($AD$5,BA1212,TRUE,_xll.ohTrigger(Trigger,Trigger12M))</f>
        <v>#NUM!</v>
      </c>
      <c r="BE1212" s="242">
        <f>IFERROR(_xll.qlIndexFixing($BF$1,BA1212,TRUE,_xll.ohTrigger(Trigger,Trigger12M)),#N/A)</f>
        <v>2.0498598735442554E-2</v>
      </c>
    </row>
    <row r="1213" spans="52:57" ht="11.25" customHeight="1" x14ac:dyDescent="0.25">
      <c r="AZ1213" s="99" t="s">
        <v>83</v>
      </c>
      <c r="BA1213" s="98">
        <f>_xll.qlInterestRateIndexFixingDate(Currency&amp;"ibor"&amp;Tenor,BB1213,Trigger)</f>
        <v>47891</v>
      </c>
      <c r="BB1213" s="98">
        <f>_xll.qlCalendarAdvance(Calendar,BB1212,AZ1213,"f",,Trigger)</f>
        <v>47893</v>
      </c>
      <c r="BC1213" s="98">
        <f>_xll.qlInterestRateIndexMaturity(Currency&amp;"ibor"&amp;Tenor,BB1213,Trigger)</f>
        <v>48260</v>
      </c>
      <c r="BD1213" s="242" t="e">
        <f>_xll.qlIndexFixing($AD$5,BA1213,TRUE,_xll.ohTrigger(Trigger,Trigger12M))</f>
        <v>#NUM!</v>
      </c>
      <c r="BE1213" s="242">
        <f>IFERROR(_xll.qlIndexFixing($BF$1,BA1213,TRUE,_xll.ohTrigger(Trigger,Trigger12M)),#N/A)</f>
        <v>2.0492091294112565E-2</v>
      </c>
    </row>
    <row r="1214" spans="52:57" ht="11.25" customHeight="1" x14ac:dyDescent="0.25">
      <c r="AZ1214" s="99" t="s">
        <v>83</v>
      </c>
      <c r="BA1214" s="98">
        <f>_xll.qlInterestRateIndexFixingDate(Currency&amp;"ibor"&amp;Tenor,BB1214,Trigger)</f>
        <v>47898</v>
      </c>
      <c r="BB1214" s="98">
        <f>_xll.qlCalendarAdvance(Calendar,BB1213,AZ1214,"f",,Trigger)</f>
        <v>47900</v>
      </c>
      <c r="BC1214" s="98">
        <f>_xll.qlInterestRateIndexMaturity(Currency&amp;"ibor"&amp;Tenor,BB1214,Trigger)</f>
        <v>48267</v>
      </c>
      <c r="BD1214" s="242" t="e">
        <f>_xll.qlIndexFixing($AD$5,BA1214,TRUE,_xll.ohTrigger(Trigger,Trigger12M))</f>
        <v>#NUM!</v>
      </c>
      <c r="BE1214" s="242">
        <f>IFERROR(_xll.qlIndexFixing($BF$1,BA1214,TRUE,_xll.ohTrigger(Trigger,Trigger12M)),#N/A)</f>
        <v>2.0485505889184706E-2</v>
      </c>
    </row>
    <row r="1215" spans="52:57" ht="11.25" customHeight="1" x14ac:dyDescent="0.25">
      <c r="AZ1215" s="99" t="s">
        <v>83</v>
      </c>
      <c r="BA1215" s="98">
        <f>_xll.qlInterestRateIndexFixingDate(Currency&amp;"ibor"&amp;Tenor,BB1215,Trigger)</f>
        <v>47905</v>
      </c>
      <c r="BB1215" s="98">
        <f>_xll.qlCalendarAdvance(Calendar,BB1214,AZ1215,"f",,Trigger)</f>
        <v>47907</v>
      </c>
      <c r="BC1215" s="98">
        <f>_xll.qlInterestRateIndexMaturity(Currency&amp;"ibor"&amp;Tenor,BB1215,Trigger)</f>
        <v>48271</v>
      </c>
      <c r="BD1215" s="242" t="e">
        <f>_xll.qlIndexFixing($AD$5,BA1215,TRUE,_xll.ohTrigger(Trigger,Trigger12M))</f>
        <v>#NUM!</v>
      </c>
      <c r="BE1215" s="242">
        <f>IFERROR(_xll.qlIndexFixing($BF$1,BA1215,TRUE,_xll.ohTrigger(Trigger,Trigger12M)),#N/A)</f>
        <v>2.0478686932903663E-2</v>
      </c>
    </row>
    <row r="1216" spans="52:57" ht="11.25" customHeight="1" x14ac:dyDescent="0.25">
      <c r="AZ1216" s="99" t="s">
        <v>83</v>
      </c>
      <c r="BA1216" s="98">
        <f>_xll.qlInterestRateIndexFixingDate(Currency&amp;"ibor"&amp;Tenor,BB1216,Trigger)</f>
        <v>47912</v>
      </c>
      <c r="BB1216" s="98">
        <f>_xll.qlCalendarAdvance(Calendar,BB1215,AZ1216,"f",,Trigger)</f>
        <v>47914</v>
      </c>
      <c r="BC1216" s="98">
        <f>_xll.qlInterestRateIndexMaturity(Currency&amp;"ibor"&amp;Tenor,BB1216,Trigger)</f>
        <v>48281</v>
      </c>
      <c r="BD1216" s="242" t="e">
        <f>_xll.qlIndexFixing($AD$5,BA1216,TRUE,_xll.ohTrigger(Trigger,Trigger12M))</f>
        <v>#NUM!</v>
      </c>
      <c r="BE1216" s="242">
        <f>IFERROR(_xll.qlIndexFixing($BF$1,BA1216,TRUE,_xll.ohTrigger(Trigger,Trigger12M)),#N/A)</f>
        <v>2.0472101072122356E-2</v>
      </c>
    </row>
    <row r="1217" spans="52:57" ht="11.25" customHeight="1" x14ac:dyDescent="0.25">
      <c r="AZ1217" s="99" t="s">
        <v>83</v>
      </c>
      <c r="BA1217" s="98">
        <f>_xll.qlInterestRateIndexFixingDate(Currency&amp;"ibor"&amp;Tenor,BB1217,Trigger)</f>
        <v>47919</v>
      </c>
      <c r="BB1217" s="98">
        <f>_xll.qlCalendarAdvance(Calendar,BB1216,AZ1217,"f",,Trigger)</f>
        <v>47921</v>
      </c>
      <c r="BC1217" s="98">
        <f>_xll.qlInterestRateIndexMaturity(Currency&amp;"ibor"&amp;Tenor,BB1217,Trigger)</f>
        <v>48288</v>
      </c>
      <c r="BD1217" s="242" t="e">
        <f>_xll.qlIndexFixing($AD$5,BA1217,TRUE,_xll.ohTrigger(Trigger,Trigger12M))</f>
        <v>#NUM!</v>
      </c>
      <c r="BE1217" s="242">
        <f>IFERROR(_xll.qlIndexFixing($BF$1,BA1217,TRUE,_xll.ohTrigger(Trigger,Trigger12M)),#N/A)</f>
        <v>2.0465281601829262E-2</v>
      </c>
    </row>
    <row r="1218" spans="52:57" ht="11.25" customHeight="1" x14ac:dyDescent="0.25">
      <c r="AZ1218" s="99" t="s">
        <v>83</v>
      </c>
      <c r="BA1218" s="98">
        <f>_xll.qlInterestRateIndexFixingDate(Currency&amp;"ibor"&amp;Tenor,BB1218,Trigger)</f>
        <v>47926</v>
      </c>
      <c r="BB1218" s="98">
        <f>_xll.qlCalendarAdvance(Calendar,BB1217,AZ1218,"f",,Trigger)</f>
        <v>47928</v>
      </c>
      <c r="BC1218" s="98">
        <f>_xll.qlInterestRateIndexMaturity(Currency&amp;"ibor"&amp;Tenor,BB1218,Trigger)</f>
        <v>48295</v>
      </c>
      <c r="BD1218" s="242" t="e">
        <f>_xll.qlIndexFixing($AD$5,BA1218,TRUE,_xll.ohTrigger(Trigger,Trigger12M))</f>
        <v>#NUM!</v>
      </c>
      <c r="BE1218" s="242">
        <f>IFERROR(_xll.qlIndexFixing($BF$1,BA1218,TRUE,_xll.ohTrigger(Trigger,Trigger12M)),#N/A)</f>
        <v>2.0458384051621314E-2</v>
      </c>
    </row>
    <row r="1219" spans="52:57" ht="11.25" customHeight="1" x14ac:dyDescent="0.25">
      <c r="AZ1219" s="99" t="s">
        <v>83</v>
      </c>
      <c r="BA1219" s="98">
        <f>_xll.qlInterestRateIndexFixingDate(Currency&amp;"ibor"&amp;Tenor,BB1219,Trigger)</f>
        <v>47933</v>
      </c>
      <c r="BB1219" s="98">
        <f>_xll.qlCalendarAdvance(Calendar,BB1218,AZ1219,"f",,Trigger)</f>
        <v>47935</v>
      </c>
      <c r="BC1219" s="98">
        <f>_xll.qlInterestRateIndexMaturity(Currency&amp;"ibor"&amp;Tenor,BB1219,Trigger)</f>
        <v>48303</v>
      </c>
      <c r="BD1219" s="242" t="e">
        <f>_xll.qlIndexFixing($AD$5,BA1219,TRUE,_xll.ohTrigger(Trigger,Trigger12M))</f>
        <v>#NUM!</v>
      </c>
      <c r="BE1219" s="242">
        <f>IFERROR(_xll.qlIndexFixing($BF$1,BA1219,TRUE,_xll.ohTrigger(Trigger,Trigger12M)),#N/A)</f>
        <v>2.0451435174276326E-2</v>
      </c>
    </row>
    <row r="1220" spans="52:57" ht="11.25" customHeight="1" x14ac:dyDescent="0.25">
      <c r="AZ1220" s="99" t="s">
        <v>83</v>
      </c>
      <c r="BA1220" s="98">
        <f>_xll.qlInterestRateIndexFixingDate(Currency&amp;"ibor"&amp;Tenor,BB1220,Trigger)</f>
        <v>47940</v>
      </c>
      <c r="BB1220" s="98">
        <f>_xll.qlCalendarAdvance(Calendar,BB1219,AZ1220,"f",,Trigger)</f>
        <v>47942</v>
      </c>
      <c r="BC1220" s="98">
        <f>_xll.qlInterestRateIndexMaturity(Currency&amp;"ibor"&amp;Tenor,BB1220,Trigger)</f>
        <v>48309</v>
      </c>
      <c r="BD1220" s="242" t="e">
        <f>_xll.qlIndexFixing($AD$5,BA1220,TRUE,_xll.ohTrigger(Trigger,Trigger12M))</f>
        <v>#NUM!</v>
      </c>
      <c r="BE1220" s="242">
        <f>IFERROR(_xll.qlIndexFixing($BF$1,BA1220,TRUE,_xll.ohTrigger(Trigger,Trigger12M)),#N/A)</f>
        <v>2.0444354595352775E-2</v>
      </c>
    </row>
    <row r="1221" spans="52:57" ht="11.25" customHeight="1" x14ac:dyDescent="0.25">
      <c r="AZ1221" s="99" t="s">
        <v>83</v>
      </c>
      <c r="BA1221" s="98">
        <f>_xll.qlInterestRateIndexFixingDate(Currency&amp;"ibor"&amp;Tenor,BB1221,Trigger)</f>
        <v>47947</v>
      </c>
      <c r="BB1221" s="98">
        <f>_xll.qlCalendarAdvance(Calendar,BB1220,AZ1221,"f",,Trigger)</f>
        <v>47953</v>
      </c>
      <c r="BC1221" s="98">
        <f>_xll.qlInterestRateIndexMaturity(Currency&amp;"ibor"&amp;Tenor,BB1221,Trigger)</f>
        <v>48319</v>
      </c>
      <c r="BD1221" s="242" t="e">
        <f>_xll.qlIndexFixing($AD$5,BA1221,TRUE,_xll.ohTrigger(Trigger,Trigger12M))</f>
        <v>#NUM!</v>
      </c>
      <c r="BE1221" s="242">
        <f>IFERROR(_xll.qlIndexFixing($BF$1,BA1221,TRUE,_xll.ohTrigger(Trigger,Trigger12M)),#N/A)</f>
        <v>2.0433100194637645E-2</v>
      </c>
    </row>
    <row r="1222" spans="52:57" ht="11.25" customHeight="1" x14ac:dyDescent="0.25">
      <c r="AZ1222" s="99" t="s">
        <v>83</v>
      </c>
      <c r="BA1222" s="98">
        <f>_xll.qlInterestRateIndexFixingDate(Currency&amp;"ibor"&amp;Tenor,BB1222,Trigger)</f>
        <v>47956</v>
      </c>
      <c r="BB1222" s="98">
        <f>_xll.qlCalendarAdvance(Calendar,BB1221,AZ1222,"f",,Trigger)</f>
        <v>47960</v>
      </c>
      <c r="BC1222" s="98">
        <f>_xll.qlInterestRateIndexMaturity(Currency&amp;"ibor"&amp;Tenor,BB1222,Trigger)</f>
        <v>48326</v>
      </c>
      <c r="BD1222" s="242" t="e">
        <f>_xll.qlIndexFixing($AD$5,BA1222,TRUE,_xll.ohTrigger(Trigger,Trigger12M))</f>
        <v>#NUM!</v>
      </c>
      <c r="BE1222" s="242">
        <f>IFERROR(_xll.qlIndexFixing($BF$1,BA1222,TRUE,_xll.ohTrigger(Trigger,Trigger12M)),#N/A)</f>
        <v>2.0425851351729207E-2</v>
      </c>
    </row>
    <row r="1223" spans="52:57" ht="11.25" customHeight="1" x14ac:dyDescent="0.25">
      <c r="AZ1223" s="99" t="s">
        <v>83</v>
      </c>
      <c r="BA1223" s="98">
        <f>_xll.qlInterestRateIndexFixingDate(Currency&amp;"ibor"&amp;Tenor,BB1223,Trigger)</f>
        <v>47963</v>
      </c>
      <c r="BB1223" s="98">
        <f>_xll.qlCalendarAdvance(Calendar,BB1222,AZ1223,"f",,Trigger)</f>
        <v>47967</v>
      </c>
      <c r="BC1223" s="98">
        <f>_xll.qlInterestRateIndexMaturity(Currency&amp;"ibor"&amp;Tenor,BB1223,Trigger)</f>
        <v>48333</v>
      </c>
      <c r="BD1223" s="242" t="e">
        <f>_xll.qlIndexFixing($AD$5,BA1223,TRUE,_xll.ohTrigger(Trigger,Trigger12M))</f>
        <v>#NUM!</v>
      </c>
      <c r="BE1223" s="242">
        <f>IFERROR(_xll.qlIndexFixing($BF$1,BA1223,TRUE,_xll.ohTrigger(Trigger,Trigger12M)),#N/A)</f>
        <v>2.0418524273713851E-2</v>
      </c>
    </row>
    <row r="1224" spans="52:57" ht="11.25" customHeight="1" x14ac:dyDescent="0.25">
      <c r="AZ1224" s="99" t="s">
        <v>83</v>
      </c>
      <c r="BA1224" s="98">
        <f>_xll.qlInterestRateIndexFixingDate(Currency&amp;"ibor"&amp;Tenor,BB1224,Trigger)</f>
        <v>47970</v>
      </c>
      <c r="BB1224" s="98">
        <f>_xll.qlCalendarAdvance(Calendar,BB1223,AZ1224,"f",,Trigger)</f>
        <v>47974</v>
      </c>
      <c r="BC1224" s="98">
        <f>_xll.qlInterestRateIndexMaturity(Currency&amp;"ibor"&amp;Tenor,BB1224,Trigger)</f>
        <v>48340</v>
      </c>
      <c r="BD1224" s="242" t="e">
        <f>_xll.qlIndexFixing($AD$5,BA1224,TRUE,_xll.ohTrigger(Trigger,Trigger12M))</f>
        <v>#NUM!</v>
      </c>
      <c r="BE1224" s="242">
        <f>IFERROR(_xll.qlIndexFixing($BF$1,BA1224,TRUE,_xll.ohTrigger(Trigger,Trigger12M)),#N/A)</f>
        <v>2.0411118931662805E-2</v>
      </c>
    </row>
    <row r="1225" spans="52:57" ht="11.25" customHeight="1" x14ac:dyDescent="0.25">
      <c r="AZ1225" s="99" t="s">
        <v>83</v>
      </c>
      <c r="BA1225" s="98">
        <f>_xll.qlInterestRateIndexFixingDate(Currency&amp;"ibor"&amp;Tenor,BB1225,Trigger)</f>
        <v>47977</v>
      </c>
      <c r="BB1225" s="98">
        <f>_xll.qlCalendarAdvance(Calendar,BB1224,AZ1225,"f",,Trigger)</f>
        <v>47981</v>
      </c>
      <c r="BC1225" s="98">
        <f>_xll.qlInterestRateIndexMaturity(Currency&amp;"ibor"&amp;Tenor,BB1225,Trigger)</f>
        <v>48347</v>
      </c>
      <c r="BD1225" s="242" t="e">
        <f>_xll.qlIndexFixing($AD$5,BA1225,TRUE,_xll.ohTrigger(Trigger,Trigger12M))</f>
        <v>#NUM!</v>
      </c>
      <c r="BE1225" s="242">
        <f>IFERROR(_xll.qlIndexFixing($BF$1,BA1225,TRUE,_xll.ohTrigger(Trigger,Trigger12M)),#N/A)</f>
        <v>2.0403635296665862E-2</v>
      </c>
    </row>
    <row r="1226" spans="52:57" ht="11.25" customHeight="1" x14ac:dyDescent="0.25">
      <c r="AZ1226" s="99" t="s">
        <v>83</v>
      </c>
      <c r="BA1226" s="98">
        <f>_xll.qlInterestRateIndexFixingDate(Currency&amp;"ibor"&amp;Tenor,BB1226,Trigger)</f>
        <v>47984</v>
      </c>
      <c r="BB1226" s="98">
        <f>_xll.qlCalendarAdvance(Calendar,BB1225,AZ1226,"f",,Trigger)</f>
        <v>47988</v>
      </c>
      <c r="BC1226" s="98">
        <f>_xll.qlInterestRateIndexMaturity(Currency&amp;"ibor"&amp;Tenor,BB1226,Trigger)</f>
        <v>48354</v>
      </c>
      <c r="BD1226" s="242" t="e">
        <f>_xll.qlIndexFixing($AD$5,BA1226,TRUE,_xll.ohTrigger(Trigger,Trigger12M))</f>
        <v>#NUM!</v>
      </c>
      <c r="BE1226" s="242">
        <f>IFERROR(_xll.qlIndexFixing($BF$1,BA1226,TRUE,_xll.ohTrigger(Trigger,Trigger12M)),#N/A)</f>
        <v>2.039607333983269E-2</v>
      </c>
    </row>
    <row r="1227" spans="52:57" ht="11.25" customHeight="1" x14ac:dyDescent="0.25">
      <c r="AZ1227" s="99" t="s">
        <v>83</v>
      </c>
      <c r="BA1227" s="98">
        <f>_xll.qlInterestRateIndexFixingDate(Currency&amp;"ibor"&amp;Tenor,BB1227,Trigger)</f>
        <v>47991</v>
      </c>
      <c r="BB1227" s="98">
        <f>_xll.qlCalendarAdvance(Calendar,BB1226,AZ1227,"f",,Trigger)</f>
        <v>47995</v>
      </c>
      <c r="BC1227" s="98">
        <f>_xll.qlInterestRateIndexMaturity(Currency&amp;"ibor"&amp;Tenor,BB1227,Trigger)</f>
        <v>48361</v>
      </c>
      <c r="BD1227" s="242" t="e">
        <f>_xll.qlIndexFixing($AD$5,BA1227,TRUE,_xll.ohTrigger(Trigger,Trigger12M))</f>
        <v>#NUM!</v>
      </c>
      <c r="BE1227" s="242">
        <f>IFERROR(_xll.qlIndexFixing($BF$1,BA1227,TRUE,_xll.ohTrigger(Trigger,Trigger12M)),#N/A)</f>
        <v>2.0388433032291084E-2</v>
      </c>
    </row>
    <row r="1228" spans="52:57" ht="11.25" customHeight="1" x14ac:dyDescent="0.25">
      <c r="AZ1228" s="99" t="s">
        <v>83</v>
      </c>
      <c r="BA1228" s="98">
        <f>_xll.qlInterestRateIndexFixingDate(Currency&amp;"ibor"&amp;Tenor,BB1228,Trigger)</f>
        <v>47998</v>
      </c>
      <c r="BB1228" s="98">
        <f>_xll.qlCalendarAdvance(Calendar,BB1227,AZ1228,"f",,Trigger)</f>
        <v>48002</v>
      </c>
      <c r="BC1228" s="98">
        <f>_xll.qlInterestRateIndexMaturity(Currency&amp;"ibor"&amp;Tenor,BB1228,Trigger)</f>
        <v>48368</v>
      </c>
      <c r="BD1228" s="242" t="e">
        <f>_xll.qlIndexFixing($AD$5,BA1228,TRUE,_xll.ohTrigger(Trigger,Trigger12M))</f>
        <v>#NUM!</v>
      </c>
      <c r="BE1228" s="242">
        <f>IFERROR(_xll.qlIndexFixing($BF$1,BA1228,TRUE,_xll.ohTrigger(Trigger,Trigger12M)),#N/A)</f>
        <v>2.0380714345189802E-2</v>
      </c>
    </row>
    <row r="1229" spans="52:57" ht="11.25" customHeight="1" x14ac:dyDescent="0.25">
      <c r="AZ1229" s="99" t="s">
        <v>83</v>
      </c>
      <c r="BA1229" s="98">
        <f>_xll.qlInterestRateIndexFixingDate(Currency&amp;"ibor"&amp;Tenor,BB1229,Trigger)</f>
        <v>48005</v>
      </c>
      <c r="BB1229" s="98">
        <f>_xll.qlCalendarAdvance(Calendar,BB1228,AZ1229,"f",,Trigger)</f>
        <v>48009</v>
      </c>
      <c r="BC1229" s="98">
        <f>_xll.qlInterestRateIndexMaturity(Currency&amp;"ibor"&amp;Tenor,BB1229,Trigger)</f>
        <v>48375</v>
      </c>
      <c r="BD1229" s="242" t="e">
        <f>_xll.qlIndexFixing($AD$5,BA1229,TRUE,_xll.ohTrigger(Trigger,Trigger12M))</f>
        <v>#NUM!</v>
      </c>
      <c r="BE1229" s="242">
        <f>IFERROR(_xll.qlIndexFixing($BF$1,BA1229,TRUE,_xll.ohTrigger(Trigger,Trigger12M)),#N/A)</f>
        <v>2.03729172496953E-2</v>
      </c>
    </row>
    <row r="1230" spans="52:57" ht="11.25" customHeight="1" x14ac:dyDescent="0.25">
      <c r="AZ1230" s="99" t="s">
        <v>83</v>
      </c>
      <c r="BA1230" s="98">
        <f>_xll.qlInterestRateIndexFixingDate(Currency&amp;"ibor"&amp;Tenor,BB1230,Trigger)</f>
        <v>48012</v>
      </c>
      <c r="BB1230" s="98">
        <f>_xll.qlCalendarAdvance(Calendar,BB1229,AZ1230,"f",,Trigger)</f>
        <v>48016</v>
      </c>
      <c r="BC1230" s="98">
        <f>_xll.qlInterestRateIndexMaturity(Currency&amp;"ibor"&amp;Tenor,BB1230,Trigger)</f>
        <v>48382</v>
      </c>
      <c r="BD1230" s="242" t="e">
        <f>_xll.qlIndexFixing($AD$5,BA1230,TRUE,_xll.ohTrigger(Trigger,Trigger12M))</f>
        <v>#NUM!</v>
      </c>
      <c r="BE1230" s="242">
        <f>IFERROR(_xll.qlIndexFixing($BF$1,BA1230,TRUE,_xll.ohTrigger(Trigger,Trigger12M)),#N/A)</f>
        <v>2.0365041716994124E-2</v>
      </c>
    </row>
    <row r="1231" spans="52:57" ht="11.25" customHeight="1" x14ac:dyDescent="0.25">
      <c r="AZ1231" s="99" t="s">
        <v>83</v>
      </c>
      <c r="BA1231" s="98">
        <f>_xll.qlInterestRateIndexFixingDate(Currency&amp;"ibor"&amp;Tenor,BB1231,Trigger)</f>
        <v>48019</v>
      </c>
      <c r="BB1231" s="98">
        <f>_xll.qlCalendarAdvance(Calendar,BB1230,AZ1231,"f",,Trigger)</f>
        <v>48023</v>
      </c>
      <c r="BC1231" s="98">
        <f>_xll.qlInterestRateIndexMaturity(Currency&amp;"ibor"&amp;Tenor,BB1231,Trigger)</f>
        <v>48389</v>
      </c>
      <c r="BD1231" s="242" t="e">
        <f>_xll.qlIndexFixing($AD$5,BA1231,TRUE,_xll.ohTrigger(Trigger,Trigger12M))</f>
        <v>#NUM!</v>
      </c>
      <c r="BE1231" s="242">
        <f>IFERROR(_xll.qlIndexFixing($BF$1,BA1231,TRUE,_xll.ohTrigger(Trigger,Trigger12M)),#N/A)</f>
        <v>2.0357087718292258E-2</v>
      </c>
    </row>
    <row r="1232" spans="52:57" ht="11.25" customHeight="1" x14ac:dyDescent="0.25">
      <c r="AZ1232" s="99" t="s">
        <v>83</v>
      </c>
      <c r="BA1232" s="98">
        <f>_xll.qlInterestRateIndexFixingDate(Currency&amp;"ibor"&amp;Tenor,BB1232,Trigger)</f>
        <v>48026</v>
      </c>
      <c r="BB1232" s="98">
        <f>_xll.qlCalendarAdvance(Calendar,BB1231,AZ1232,"f",,Trigger)</f>
        <v>48030</v>
      </c>
      <c r="BC1232" s="98">
        <f>_xll.qlInterestRateIndexMaturity(Currency&amp;"ibor"&amp;Tenor,BB1232,Trigger)</f>
        <v>48396</v>
      </c>
      <c r="BD1232" s="242" t="e">
        <f>_xll.qlIndexFixing($AD$5,BA1232,TRUE,_xll.ohTrigger(Trigger,Trigger12M))</f>
        <v>#NUM!</v>
      </c>
      <c r="BE1232" s="242">
        <f>IFERROR(_xll.qlIndexFixing($BF$1,BA1232,TRUE,_xll.ohTrigger(Trigger,Trigger12M)),#N/A)</f>
        <v>2.0349055224814467E-2</v>
      </c>
    </row>
    <row r="1233" spans="52:57" ht="11.25" customHeight="1" x14ac:dyDescent="0.25">
      <c r="AZ1233" s="99" t="s">
        <v>83</v>
      </c>
      <c r="BA1233" s="98">
        <f>_xll.qlInterestRateIndexFixingDate(Currency&amp;"ibor"&amp;Tenor,BB1233,Trigger)</f>
        <v>48033</v>
      </c>
      <c r="BB1233" s="98">
        <f>_xll.qlCalendarAdvance(Calendar,BB1232,AZ1233,"f",,Trigger)</f>
        <v>48037</v>
      </c>
      <c r="BC1233" s="98">
        <f>_xll.qlInterestRateIndexMaturity(Currency&amp;"ibor"&amp;Tenor,BB1233,Trigger)</f>
        <v>48403</v>
      </c>
      <c r="BD1233" s="242" t="e">
        <f>_xll.qlIndexFixing($AD$5,BA1233,TRUE,_xll.ohTrigger(Trigger,Trigger12M))</f>
        <v>#NUM!</v>
      </c>
      <c r="BE1233" s="242">
        <f>IFERROR(_xll.qlIndexFixing($BF$1,BA1233,TRUE,_xll.ohTrigger(Trigger,Trigger12M)),#N/A)</f>
        <v>2.0340944207805606E-2</v>
      </c>
    </row>
    <row r="1234" spans="52:57" ht="11.25" customHeight="1" x14ac:dyDescent="0.25">
      <c r="AZ1234" s="99" t="s">
        <v>83</v>
      </c>
      <c r="BA1234" s="98">
        <f>_xll.qlInterestRateIndexFixingDate(Currency&amp;"ibor"&amp;Tenor,BB1234,Trigger)</f>
        <v>48040</v>
      </c>
      <c r="BB1234" s="98">
        <f>_xll.qlCalendarAdvance(Calendar,BB1233,AZ1234,"f",,Trigger)</f>
        <v>48044</v>
      </c>
      <c r="BC1234" s="98">
        <f>_xll.qlInterestRateIndexMaturity(Currency&amp;"ibor"&amp;Tenor,BB1234,Trigger)</f>
        <v>48410</v>
      </c>
      <c r="BD1234" s="242" t="e">
        <f>_xll.qlIndexFixing($AD$5,BA1234,TRUE,_xll.ohTrigger(Trigger,Trigger12M))</f>
        <v>#NUM!</v>
      </c>
      <c r="BE1234" s="242">
        <f>IFERROR(_xll.qlIndexFixing($BF$1,BA1234,TRUE,_xll.ohTrigger(Trigger,Trigger12M)),#N/A)</f>
        <v>2.0332754638529328E-2</v>
      </c>
    </row>
    <row r="1235" spans="52:57" ht="11.25" customHeight="1" x14ac:dyDescent="0.25">
      <c r="AZ1235" s="99" t="s">
        <v>83</v>
      </c>
      <c r="BA1235" s="98">
        <f>_xll.qlInterestRateIndexFixingDate(Currency&amp;"ibor"&amp;Tenor,BB1235,Trigger)</f>
        <v>48047</v>
      </c>
      <c r="BB1235" s="98">
        <f>_xll.qlCalendarAdvance(Calendar,BB1234,AZ1235,"f",,Trigger)</f>
        <v>48051</v>
      </c>
      <c r="BC1235" s="98">
        <f>_xll.qlInterestRateIndexMaturity(Currency&amp;"ibor"&amp;Tenor,BB1235,Trigger)</f>
        <v>48417</v>
      </c>
      <c r="BD1235" s="242" t="e">
        <f>_xll.qlIndexFixing($AD$5,BA1235,TRUE,_xll.ohTrigger(Trigger,Trigger12M))</f>
        <v>#NUM!</v>
      </c>
      <c r="BE1235" s="242">
        <f>IFERROR(_xll.qlIndexFixing($BF$1,BA1235,TRUE,_xll.ohTrigger(Trigger,Trigger12M)),#N/A)</f>
        <v>2.032448648826914E-2</v>
      </c>
    </row>
    <row r="1236" spans="52:57" ht="11.25" customHeight="1" x14ac:dyDescent="0.25">
      <c r="AZ1236" s="99" t="s">
        <v>83</v>
      </c>
      <c r="BA1236" s="98">
        <f>_xll.qlInterestRateIndexFixingDate(Currency&amp;"ibor"&amp;Tenor,BB1236,Trigger)</f>
        <v>48054</v>
      </c>
      <c r="BB1236" s="98">
        <f>_xll.qlCalendarAdvance(Calendar,BB1235,AZ1236,"f",,Trigger)</f>
        <v>48058</v>
      </c>
      <c r="BC1236" s="98">
        <f>_xll.qlInterestRateIndexMaturity(Currency&amp;"ibor"&amp;Tenor,BB1236,Trigger)</f>
        <v>48424</v>
      </c>
      <c r="BD1236" s="242" t="e">
        <f>_xll.qlIndexFixing($AD$5,BA1236,TRUE,_xll.ohTrigger(Trigger,Trigger12M))</f>
        <v>#NUM!</v>
      </c>
      <c r="BE1236" s="242">
        <f>IFERROR(_xll.qlIndexFixing($BF$1,BA1236,TRUE,_xll.ohTrigger(Trigger,Trigger12M)),#N/A)</f>
        <v>2.0316139728327784E-2</v>
      </c>
    </row>
    <row r="1237" spans="52:57" ht="11.25" customHeight="1" x14ac:dyDescent="0.25">
      <c r="AZ1237" s="99" t="s">
        <v>83</v>
      </c>
      <c r="BA1237" s="98">
        <f>_xll.qlInterestRateIndexFixingDate(Currency&amp;"ibor"&amp;Tenor,BB1237,Trigger)</f>
        <v>48061</v>
      </c>
      <c r="BB1237" s="98">
        <f>_xll.qlCalendarAdvance(Calendar,BB1236,AZ1237,"f",,Trigger)</f>
        <v>48065</v>
      </c>
      <c r="BC1237" s="98">
        <f>_xll.qlInterestRateIndexMaturity(Currency&amp;"ibor"&amp;Tenor,BB1237,Trigger)</f>
        <v>48431</v>
      </c>
      <c r="BD1237" s="242" t="e">
        <f>_xll.qlIndexFixing($AD$5,BA1237,TRUE,_xll.ohTrigger(Trigger,Trigger12M))</f>
        <v>#NUM!</v>
      </c>
      <c r="BE1237" s="242">
        <f>IFERROR(_xll.qlIndexFixing($BF$1,BA1237,TRUE,_xll.ohTrigger(Trigger,Trigger12M)),#N/A)</f>
        <v>2.0307714330027652E-2</v>
      </c>
    </row>
    <row r="1238" spans="52:57" ht="11.25" customHeight="1" x14ac:dyDescent="0.25">
      <c r="AZ1238" s="99" t="s">
        <v>83</v>
      </c>
      <c r="BA1238" s="98">
        <f>_xll.qlInterestRateIndexFixingDate(Currency&amp;"ibor"&amp;Tenor,BB1238,Trigger)</f>
        <v>48068</v>
      </c>
      <c r="BB1238" s="98">
        <f>_xll.qlCalendarAdvance(Calendar,BB1237,AZ1238,"f",,Trigger)</f>
        <v>48072</v>
      </c>
      <c r="BC1238" s="98">
        <f>_xll.qlInterestRateIndexMaturity(Currency&amp;"ibor"&amp;Tenor,BB1238,Trigger)</f>
        <v>48438</v>
      </c>
      <c r="BD1238" s="242" t="e">
        <f>_xll.qlIndexFixing($AD$5,BA1238,TRUE,_xll.ohTrigger(Trigger,Trigger12M))</f>
        <v>#NUM!</v>
      </c>
      <c r="BE1238" s="242">
        <f>IFERROR(_xll.qlIndexFixing($BF$1,BA1238,TRUE,_xll.ohTrigger(Trigger,Trigger12M)),#N/A)</f>
        <v>2.0299210264710359E-2</v>
      </c>
    </row>
    <row r="1239" spans="52:57" ht="11.25" customHeight="1" x14ac:dyDescent="0.25">
      <c r="AZ1239" s="99" t="s">
        <v>83</v>
      </c>
      <c r="BA1239" s="98">
        <f>_xll.qlInterestRateIndexFixingDate(Currency&amp;"ibor"&amp;Tenor,BB1239,Trigger)</f>
        <v>48075</v>
      </c>
      <c r="BB1239" s="98">
        <f>_xll.qlCalendarAdvance(Calendar,BB1238,AZ1239,"f",,Trigger)</f>
        <v>48079</v>
      </c>
      <c r="BC1239" s="98">
        <f>_xll.qlInterestRateIndexMaturity(Currency&amp;"ibor"&amp;Tenor,BB1239,Trigger)</f>
        <v>48445</v>
      </c>
      <c r="BD1239" s="242" t="e">
        <f>_xll.qlIndexFixing($AD$5,BA1239,TRUE,_xll.ohTrigger(Trigger,Trigger12M))</f>
        <v>#NUM!</v>
      </c>
      <c r="BE1239" s="242">
        <f>IFERROR(_xll.qlIndexFixing($BF$1,BA1239,TRUE,_xll.ohTrigger(Trigger,Trigger12M)),#N/A)</f>
        <v>2.0290627503737391E-2</v>
      </c>
    </row>
    <row r="1240" spans="52:57" ht="11.25" customHeight="1" x14ac:dyDescent="0.25">
      <c r="AZ1240" s="99" t="s">
        <v>83</v>
      </c>
      <c r="BA1240" s="98">
        <f>_xll.qlInterestRateIndexFixingDate(Currency&amp;"ibor"&amp;Tenor,BB1240,Trigger)</f>
        <v>48082</v>
      </c>
      <c r="BB1240" s="98">
        <f>_xll.qlCalendarAdvance(Calendar,BB1239,AZ1240,"f",,Trigger)</f>
        <v>48086</v>
      </c>
      <c r="BC1240" s="98">
        <f>_xll.qlInterestRateIndexMaturity(Currency&amp;"ibor"&amp;Tenor,BB1240,Trigger)</f>
        <v>48452</v>
      </c>
      <c r="BD1240" s="242" t="e">
        <f>_xll.qlIndexFixing($AD$5,BA1240,TRUE,_xll.ohTrigger(Trigger,Trigger12M))</f>
        <v>#NUM!</v>
      </c>
      <c r="BE1240" s="242">
        <f>IFERROR(_xll.qlIndexFixing($BF$1,BA1240,TRUE,_xll.ohTrigger(Trigger,Trigger12M)),#N/A)</f>
        <v>2.0281966018489892E-2</v>
      </c>
    </row>
    <row r="1241" spans="52:57" ht="11.25" customHeight="1" x14ac:dyDescent="0.25">
      <c r="AZ1241" s="99" t="s">
        <v>83</v>
      </c>
      <c r="BA1241" s="98">
        <f>_xll.qlInterestRateIndexFixingDate(Currency&amp;"ibor"&amp;Tenor,BB1241,Trigger)</f>
        <v>48089</v>
      </c>
      <c r="BB1241" s="98">
        <f>_xll.qlCalendarAdvance(Calendar,BB1240,AZ1241,"f",,Trigger)</f>
        <v>48093</v>
      </c>
      <c r="BC1241" s="98">
        <f>_xll.qlInterestRateIndexMaturity(Currency&amp;"ibor"&amp;Tenor,BB1241,Trigger)</f>
        <v>48459</v>
      </c>
      <c r="BD1241" s="242" t="e">
        <f>_xll.qlIndexFixing($AD$5,BA1241,TRUE,_xll.ohTrigger(Trigger,Trigger12M))</f>
        <v>#NUM!</v>
      </c>
      <c r="BE1241" s="242">
        <f>IFERROR(_xll.qlIndexFixing($BF$1,BA1241,TRUE,_xll.ohTrigger(Trigger,Trigger12M)),#N/A)</f>
        <v>2.0273225780367568E-2</v>
      </c>
    </row>
    <row r="1242" spans="52:57" ht="11.25" customHeight="1" x14ac:dyDescent="0.25">
      <c r="AZ1242" s="99" t="s">
        <v>83</v>
      </c>
      <c r="BA1242" s="98">
        <f>_xll.qlInterestRateIndexFixingDate(Currency&amp;"ibor"&amp;Tenor,BB1242,Trigger)</f>
        <v>48096</v>
      </c>
      <c r="BB1242" s="98">
        <f>_xll.qlCalendarAdvance(Calendar,BB1241,AZ1242,"f",,Trigger)</f>
        <v>48100</v>
      </c>
      <c r="BC1242" s="98">
        <f>_xll.qlInterestRateIndexMaturity(Currency&amp;"ibor"&amp;Tenor,BB1242,Trigger)</f>
        <v>48466</v>
      </c>
      <c r="BD1242" s="242" t="e">
        <f>_xll.qlIndexFixing($AD$5,BA1242,TRUE,_xll.ohTrigger(Trigger,Trigger12M))</f>
        <v>#NUM!</v>
      </c>
      <c r="BE1242" s="242">
        <f>IFERROR(_xll.qlIndexFixing($BF$1,BA1242,TRUE,_xll.ohTrigger(Trigger,Trigger12M)),#N/A)</f>
        <v>2.026440676079088E-2</v>
      </c>
    </row>
    <row r="1243" spans="52:57" ht="11.25" customHeight="1" x14ac:dyDescent="0.25">
      <c r="AZ1243" s="99" t="s">
        <v>83</v>
      </c>
      <c r="BA1243" s="98">
        <f>_xll.qlInterestRateIndexFixingDate(Currency&amp;"ibor"&amp;Tenor,BB1243,Trigger)</f>
        <v>48103</v>
      </c>
      <c r="BB1243" s="98">
        <f>_xll.qlCalendarAdvance(Calendar,BB1242,AZ1243,"f",,Trigger)</f>
        <v>48107</v>
      </c>
      <c r="BC1243" s="98">
        <f>_xll.qlInterestRateIndexMaturity(Currency&amp;"ibor"&amp;Tenor,BB1243,Trigger)</f>
        <v>48473</v>
      </c>
      <c r="BD1243" s="242" t="e">
        <f>_xll.qlIndexFixing($AD$5,BA1243,TRUE,_xll.ohTrigger(Trigger,Trigger12M))</f>
        <v>#NUM!</v>
      </c>
      <c r="BE1243" s="242">
        <f>IFERROR(_xll.qlIndexFixing($BF$1,BA1243,TRUE,_xll.ohTrigger(Trigger,Trigger12M)),#N/A)</f>
        <v>2.0255508931199723E-2</v>
      </c>
    </row>
    <row r="1244" spans="52:57" ht="11.25" customHeight="1" x14ac:dyDescent="0.25">
      <c r="AZ1244" s="99" t="s">
        <v>83</v>
      </c>
      <c r="BA1244" s="98">
        <f>_xll.qlInterestRateIndexFixingDate(Currency&amp;"ibor"&amp;Tenor,BB1244,Trigger)</f>
        <v>48110</v>
      </c>
      <c r="BB1244" s="98">
        <f>_xll.qlCalendarAdvance(Calendar,BB1243,AZ1244,"f",,Trigger)</f>
        <v>48114</v>
      </c>
      <c r="BC1244" s="98">
        <f>_xll.qlInterestRateIndexMaturity(Currency&amp;"ibor"&amp;Tenor,BB1244,Trigger)</f>
        <v>48480</v>
      </c>
      <c r="BD1244" s="242" t="e">
        <f>_xll.qlIndexFixing($AD$5,BA1244,TRUE,_xll.ohTrigger(Trigger,Trigger12M))</f>
        <v>#NUM!</v>
      </c>
      <c r="BE1244" s="242">
        <f>IFERROR(_xll.qlIndexFixing($BF$1,BA1244,TRUE,_xll.ohTrigger(Trigger,Trigger12M)),#N/A)</f>
        <v>2.024653226305299E-2</v>
      </c>
    </row>
    <row r="1245" spans="52:57" ht="11.25" customHeight="1" x14ac:dyDescent="0.25">
      <c r="AZ1245" s="99" t="s">
        <v>83</v>
      </c>
      <c r="BA1245" s="98">
        <f>_xll.qlInterestRateIndexFixingDate(Currency&amp;"ibor"&amp;Tenor,BB1245,Trigger)</f>
        <v>48117</v>
      </c>
      <c r="BB1245" s="98">
        <f>_xll.qlCalendarAdvance(Calendar,BB1244,AZ1245,"f",,Trigger)</f>
        <v>48121</v>
      </c>
      <c r="BC1245" s="98">
        <f>_xll.qlInterestRateIndexMaturity(Currency&amp;"ibor"&amp;Tenor,BB1245,Trigger)</f>
        <v>48487</v>
      </c>
      <c r="BD1245" s="242" t="e">
        <f>_xll.qlIndexFixing($AD$5,BA1245,TRUE,_xll.ohTrigger(Trigger,Trigger12M))</f>
        <v>#NUM!</v>
      </c>
      <c r="BE1245" s="242">
        <f>IFERROR(_xll.qlIndexFixing($BF$1,BA1245,TRUE,_xll.ohTrigger(Trigger,Trigger12M)),#N/A)</f>
        <v>2.0237476727829891E-2</v>
      </c>
    </row>
    <row r="1246" spans="52:57" ht="11.25" customHeight="1" x14ac:dyDescent="0.25">
      <c r="AZ1246" s="99" t="s">
        <v>83</v>
      </c>
      <c r="BA1246" s="98">
        <f>_xll.qlInterestRateIndexFixingDate(Currency&amp;"ibor"&amp;Tenor,BB1246,Trigger)</f>
        <v>48124</v>
      </c>
      <c r="BB1246" s="98">
        <f>_xll.qlCalendarAdvance(Calendar,BB1245,AZ1246,"f",,Trigger)</f>
        <v>48128</v>
      </c>
      <c r="BC1246" s="98">
        <f>_xll.qlInterestRateIndexMaturity(Currency&amp;"ibor"&amp;Tenor,BB1246,Trigger)</f>
        <v>48494</v>
      </c>
      <c r="BD1246" s="242" t="e">
        <f>_xll.qlIndexFixing($AD$5,BA1246,TRUE,_xll.ohTrigger(Trigger,Trigger12M))</f>
        <v>#NUM!</v>
      </c>
      <c r="BE1246" s="242">
        <f>IFERROR(_xll.qlIndexFixing($BF$1,BA1246,TRUE,_xll.ohTrigger(Trigger,Trigger12M)),#N/A)</f>
        <v>2.0228342297028631E-2</v>
      </c>
    </row>
    <row r="1247" spans="52:57" ht="11.25" customHeight="1" x14ac:dyDescent="0.25">
      <c r="AZ1247" s="99" t="s">
        <v>83</v>
      </c>
      <c r="BA1247" s="98">
        <f>_xll.qlInterestRateIndexFixingDate(Currency&amp;"ibor"&amp;Tenor,BB1247,Trigger)</f>
        <v>48131</v>
      </c>
      <c r="BB1247" s="98">
        <f>_xll.qlCalendarAdvance(Calendar,BB1246,AZ1247,"f",,Trigger)</f>
        <v>48135</v>
      </c>
      <c r="BC1247" s="98">
        <f>_xll.qlInterestRateIndexMaturity(Currency&amp;"ibor"&amp;Tenor,BB1247,Trigger)</f>
        <v>48501</v>
      </c>
      <c r="BD1247" s="242" t="e">
        <f>_xll.qlIndexFixing($AD$5,BA1247,TRUE,_xll.ohTrigger(Trigger,Trigger12M))</f>
        <v>#NUM!</v>
      </c>
      <c r="BE1247" s="242">
        <f>IFERROR(_xll.qlIndexFixing($BF$1,BA1247,TRUE,_xll.ohTrigger(Trigger,Trigger12M)),#N/A)</f>
        <v>2.021912894216861E-2</v>
      </c>
    </row>
    <row r="1248" spans="52:57" ht="11.25" customHeight="1" x14ac:dyDescent="0.25">
      <c r="AZ1248" s="99" t="s">
        <v>83</v>
      </c>
      <c r="BA1248" s="98">
        <f>_xll.qlInterestRateIndexFixingDate(Currency&amp;"ibor"&amp;Tenor,BB1248,Trigger)</f>
        <v>48138</v>
      </c>
      <c r="BB1248" s="98">
        <f>_xll.qlCalendarAdvance(Calendar,BB1247,AZ1248,"f",,Trigger)</f>
        <v>48142</v>
      </c>
      <c r="BC1248" s="98">
        <f>_xll.qlInterestRateIndexMaturity(Currency&amp;"ibor"&amp;Tenor,BB1248,Trigger)</f>
        <v>48508</v>
      </c>
      <c r="BD1248" s="242" t="e">
        <f>_xll.qlIndexFixing($AD$5,BA1248,TRUE,_xll.ohTrigger(Trigger,Trigger12M))</f>
        <v>#NUM!</v>
      </c>
      <c r="BE1248" s="242">
        <f>IFERROR(_xll.qlIndexFixing($BF$1,BA1248,TRUE,_xll.ohTrigger(Trigger,Trigger12M)),#N/A)</f>
        <v>2.0209836634786909E-2</v>
      </c>
    </row>
    <row r="1249" spans="52:57" ht="11.25" customHeight="1" x14ac:dyDescent="0.25">
      <c r="AZ1249" s="99" t="s">
        <v>83</v>
      </c>
      <c r="BA1249" s="98">
        <f>_xll.qlInterestRateIndexFixingDate(Currency&amp;"ibor"&amp;Tenor,BB1249,Trigger)</f>
        <v>48145</v>
      </c>
      <c r="BB1249" s="98">
        <f>_xll.qlCalendarAdvance(Calendar,BB1248,AZ1249,"f",,Trigger)</f>
        <v>48149</v>
      </c>
      <c r="BC1249" s="98">
        <f>_xll.qlInterestRateIndexMaturity(Currency&amp;"ibor"&amp;Tenor,BB1249,Trigger)</f>
        <v>48515</v>
      </c>
      <c r="BD1249" s="242" t="e">
        <f>_xll.qlIndexFixing($AD$5,BA1249,TRUE,_xll.ohTrigger(Trigger,Trigger12M))</f>
        <v>#NUM!</v>
      </c>
      <c r="BE1249" s="242">
        <f>IFERROR(_xll.qlIndexFixing($BF$1,BA1249,TRUE,_xll.ohTrigger(Trigger,Trigger12M)),#N/A)</f>
        <v>2.0200465346442018E-2</v>
      </c>
    </row>
    <row r="1250" spans="52:57" ht="11.25" customHeight="1" x14ac:dyDescent="0.25">
      <c r="AZ1250" s="99" t="s">
        <v>83</v>
      </c>
      <c r="BA1250" s="98">
        <f>_xll.qlInterestRateIndexFixingDate(Currency&amp;"ibor"&amp;Tenor,BB1250,Trigger)</f>
        <v>48152</v>
      </c>
      <c r="BB1250" s="98">
        <f>_xll.qlCalendarAdvance(Calendar,BB1249,AZ1250,"f",,Trigger)</f>
        <v>48156</v>
      </c>
      <c r="BC1250" s="98">
        <f>_xll.qlInterestRateIndexMaturity(Currency&amp;"ibor"&amp;Tenor,BB1250,Trigger)</f>
        <v>48522</v>
      </c>
      <c r="BD1250" s="242" t="e">
        <f>_xll.qlIndexFixing($AD$5,BA1250,TRUE,_xll.ohTrigger(Trigger,Trigger12M))</f>
        <v>#NUM!</v>
      </c>
      <c r="BE1250" s="242">
        <f>IFERROR(_xll.qlIndexFixing($BF$1,BA1250,TRUE,_xll.ohTrigger(Trigger,Trigger12M)),#N/A)</f>
        <v>2.019101504871099E-2</v>
      </c>
    </row>
    <row r="1251" spans="52:57" ht="11.25" customHeight="1" x14ac:dyDescent="0.25">
      <c r="AZ1251" s="99" t="s">
        <v>83</v>
      </c>
      <c r="BA1251" s="98">
        <f>_xll.qlInterestRateIndexFixingDate(Currency&amp;"ibor"&amp;Tenor,BB1251,Trigger)</f>
        <v>48159</v>
      </c>
      <c r="BB1251" s="98">
        <f>_xll.qlCalendarAdvance(Calendar,BB1250,AZ1251,"f",,Trigger)</f>
        <v>48163</v>
      </c>
      <c r="BC1251" s="98">
        <f>_xll.qlInterestRateIndexMaturity(Currency&amp;"ibor"&amp;Tenor,BB1251,Trigger)</f>
        <v>48529</v>
      </c>
      <c r="BD1251" s="242" t="e">
        <f>_xll.qlIndexFixing($AD$5,BA1251,TRUE,_xll.ohTrigger(Trigger,Trigger12M))</f>
        <v>#NUM!</v>
      </c>
      <c r="BE1251" s="242">
        <f>IFERROR(_xll.qlIndexFixing($BF$1,BA1251,TRUE,_xll.ohTrigger(Trigger,Trigger12M)),#N/A)</f>
        <v>2.0181485713191845E-2</v>
      </c>
    </row>
    <row r="1252" spans="52:57" ht="11.25" customHeight="1" x14ac:dyDescent="0.25">
      <c r="AZ1252" s="99" t="s">
        <v>83</v>
      </c>
      <c r="BA1252" s="98">
        <f>_xll.qlInterestRateIndexFixingDate(Currency&amp;"ibor"&amp;Tenor,BB1252,Trigger)</f>
        <v>48166</v>
      </c>
      <c r="BB1252" s="98">
        <f>_xll.qlCalendarAdvance(Calendar,BB1251,AZ1252,"f",,Trigger)</f>
        <v>48170</v>
      </c>
      <c r="BC1252" s="98">
        <f>_xll.qlInterestRateIndexMaturity(Currency&amp;"ibor"&amp;Tenor,BB1252,Trigger)</f>
        <v>48536</v>
      </c>
      <c r="BD1252" s="242" t="e">
        <f>_xll.qlIndexFixing($AD$5,BA1252,TRUE,_xll.ohTrigger(Trigger,Trigger12M))</f>
        <v>#NUM!</v>
      </c>
      <c r="BE1252" s="242">
        <f>IFERROR(_xll.qlIndexFixing($BF$1,BA1252,TRUE,_xll.ohTrigger(Trigger,Trigger12M)),#N/A)</f>
        <v>2.0171877311501381E-2</v>
      </c>
    </row>
    <row r="1253" spans="52:57" ht="11.25" customHeight="1" x14ac:dyDescent="0.25">
      <c r="AZ1253" s="99" t="s">
        <v>83</v>
      </c>
      <c r="BA1253" s="98">
        <f>_xll.qlInterestRateIndexFixingDate(Currency&amp;"ibor"&amp;Tenor,BB1253,Trigger)</f>
        <v>48173</v>
      </c>
      <c r="BB1253" s="98">
        <f>_xll.qlCalendarAdvance(Calendar,BB1252,AZ1253,"f",,Trigger)</f>
        <v>48177</v>
      </c>
      <c r="BC1253" s="98">
        <f>_xll.qlInterestRateIndexMaturity(Currency&amp;"ibor"&amp;Tenor,BB1253,Trigger)</f>
        <v>48543</v>
      </c>
      <c r="BD1253" s="242" t="e">
        <f>_xll.qlIndexFixing($AD$5,BA1253,TRUE,_xll.ohTrigger(Trigger,Trigger12M))</f>
        <v>#NUM!</v>
      </c>
      <c r="BE1253" s="242">
        <f>IFERROR(_xll.qlIndexFixing($BF$1,BA1253,TRUE,_xll.ohTrigger(Trigger,Trigger12M)),#N/A)</f>
        <v>2.0162189815277377E-2</v>
      </c>
    </row>
    <row r="1254" spans="52:57" ht="11.25" customHeight="1" x14ac:dyDescent="0.25">
      <c r="AZ1254" s="99" t="s">
        <v>83</v>
      </c>
      <c r="BA1254" s="98">
        <f>_xll.qlInterestRateIndexFixingDate(Currency&amp;"ibor"&amp;Tenor,BB1254,Trigger)</f>
        <v>48180</v>
      </c>
      <c r="BB1254" s="98">
        <f>_xll.qlCalendarAdvance(Calendar,BB1253,AZ1254,"f",,Trigger)</f>
        <v>48184</v>
      </c>
      <c r="BC1254" s="98">
        <f>_xll.qlInterestRateIndexMaturity(Currency&amp;"ibor"&amp;Tenor,BB1254,Trigger)</f>
        <v>48550</v>
      </c>
      <c r="BD1254" s="242" t="e">
        <f>_xll.qlIndexFixing($AD$5,BA1254,TRUE,_xll.ohTrigger(Trigger,Trigger12M))</f>
        <v>#NUM!</v>
      </c>
      <c r="BE1254" s="242">
        <f>IFERROR(_xll.qlIndexFixing($BF$1,BA1254,TRUE,_xll.ohTrigger(Trigger,Trigger12M)),#N/A)</f>
        <v>2.0152423196176158E-2</v>
      </c>
    </row>
    <row r="1255" spans="52:57" ht="11.25" customHeight="1" x14ac:dyDescent="0.25">
      <c r="AZ1255" s="99" t="s">
        <v>83</v>
      </c>
      <c r="BA1255" s="98">
        <f>_xll.qlInterestRateIndexFixingDate(Currency&amp;"ibor"&amp;Tenor,BB1255,Trigger)</f>
        <v>48187</v>
      </c>
      <c r="BB1255" s="98">
        <f>_xll.qlCalendarAdvance(Calendar,BB1254,AZ1255,"f",,Trigger)</f>
        <v>48191</v>
      </c>
      <c r="BC1255" s="98">
        <f>_xll.qlInterestRateIndexMaturity(Currency&amp;"ibor"&amp;Tenor,BB1255,Trigger)</f>
        <v>48557</v>
      </c>
      <c r="BD1255" s="242" t="e">
        <f>_xll.qlIndexFixing($AD$5,BA1255,TRUE,_xll.ohTrigger(Trigger,Trigger12M))</f>
        <v>#NUM!</v>
      </c>
      <c r="BE1255" s="242">
        <f>IFERROR(_xll.qlIndexFixing($BF$1,BA1255,TRUE,_xll.ohTrigger(Trigger,Trigger12M)),#N/A)</f>
        <v>2.0142577425874809E-2</v>
      </c>
    </row>
    <row r="1256" spans="52:57" ht="11.25" customHeight="1" x14ac:dyDescent="0.25">
      <c r="AZ1256" s="99" t="s">
        <v>83</v>
      </c>
      <c r="BA1256" s="98">
        <f>_xll.qlInterestRateIndexFixingDate(Currency&amp;"ibor"&amp;Tenor,BB1256,Trigger)</f>
        <v>48194</v>
      </c>
      <c r="BB1256" s="98">
        <f>_xll.qlCalendarAdvance(Calendar,BB1255,AZ1256,"f",,Trigger)</f>
        <v>48198</v>
      </c>
      <c r="BC1256" s="98">
        <f>_xll.qlInterestRateIndexMaturity(Currency&amp;"ibor"&amp;Tenor,BB1256,Trigger)</f>
        <v>48564</v>
      </c>
      <c r="BD1256" s="242" t="e">
        <f>_xll.qlIndexFixing($AD$5,BA1256,TRUE,_xll.ohTrigger(Trigger,Trigger12M))</f>
        <v>#NUM!</v>
      </c>
      <c r="BE1256" s="242">
        <f>IFERROR(_xll.qlIndexFixing($BF$1,BA1256,TRUE,_xll.ohTrigger(Trigger,Trigger12M)),#N/A)</f>
        <v>2.0132652476070725E-2</v>
      </c>
    </row>
    <row r="1257" spans="52:57" ht="11.25" customHeight="1" x14ac:dyDescent="0.25">
      <c r="AZ1257" s="99" t="s">
        <v>83</v>
      </c>
      <c r="BA1257" s="98">
        <f>_xll.qlInterestRateIndexFixingDate(Currency&amp;"ibor"&amp;Tenor,BB1257,Trigger)</f>
        <v>48201</v>
      </c>
      <c r="BB1257" s="98">
        <f>_xll.qlCalendarAdvance(Calendar,BB1256,AZ1257,"f",,Trigger)</f>
        <v>48205</v>
      </c>
      <c r="BC1257" s="98">
        <f>_xll.qlInterestRateIndexMaturity(Currency&amp;"ibor"&amp;Tenor,BB1257,Trigger)</f>
        <v>48571</v>
      </c>
      <c r="BD1257" s="242" t="e">
        <f>_xll.qlIndexFixing($AD$5,BA1257,TRUE,_xll.ohTrigger(Trigger,Trigger12M))</f>
        <v>#NUM!</v>
      </c>
      <c r="BE1257" s="242">
        <f>IFERROR(_xll.qlIndexFixing($BF$1,BA1257,TRUE,_xll.ohTrigger(Trigger,Trigger12M)),#N/A)</f>
        <v>2.0122648318479864E-2</v>
      </c>
    </row>
    <row r="1258" spans="52:57" ht="11.25" customHeight="1" x14ac:dyDescent="0.25">
      <c r="AZ1258" s="99" t="s">
        <v>83</v>
      </c>
      <c r="BA1258" s="98">
        <f>_xll.qlInterestRateIndexFixingDate(Currency&amp;"ibor"&amp;Tenor,BB1258,Trigger)</f>
        <v>48206</v>
      </c>
      <c r="BB1258" s="98">
        <f>_xll.qlCalendarAdvance(Calendar,BB1257,AZ1258,"f",,Trigger)</f>
        <v>48212</v>
      </c>
      <c r="BC1258" s="98">
        <f>_xll.qlInterestRateIndexMaturity(Currency&amp;"ibor"&amp;Tenor,BB1258,Trigger)</f>
        <v>48578</v>
      </c>
      <c r="BD1258" s="242" t="e">
        <f>_xll.qlIndexFixing($AD$5,BA1258,TRUE,_xll.ohTrigger(Trigger,Trigger12M))</f>
        <v>#NUM!</v>
      </c>
      <c r="BE1258" s="242">
        <f>IFERROR(_xll.qlIndexFixing($BF$1,BA1258,TRUE,_xll.ohTrigger(Trigger,Trigger12M)),#N/A)</f>
        <v>2.0112564924839368E-2</v>
      </c>
    </row>
    <row r="1259" spans="52:57" ht="11.25" customHeight="1" x14ac:dyDescent="0.25">
      <c r="AZ1259" s="99" t="s">
        <v>83</v>
      </c>
      <c r="BA1259" s="98">
        <f>_xll.qlInterestRateIndexFixingDate(Currency&amp;"ibor"&amp;Tenor,BB1259,Trigger)</f>
        <v>48215</v>
      </c>
      <c r="BB1259" s="98">
        <f>_xll.qlCalendarAdvance(Calendar,BB1258,AZ1259,"f",,Trigger)</f>
        <v>48219</v>
      </c>
      <c r="BC1259" s="98">
        <f>_xll.qlInterestRateIndexMaturity(Currency&amp;"ibor"&amp;Tenor,BB1259,Trigger)</f>
        <v>48585</v>
      </c>
      <c r="BD1259" s="242" t="e">
        <f>_xll.qlIndexFixing($AD$5,BA1259,TRUE,_xll.ohTrigger(Trigger,Trigger12M))</f>
        <v>#NUM!</v>
      </c>
      <c r="BE1259" s="242">
        <f>IFERROR(_xll.qlIndexFixing($BF$1,BA1259,TRUE,_xll.ohTrigger(Trigger,Trigger12M)),#N/A)</f>
        <v>2.0102402266905819E-2</v>
      </c>
    </row>
    <row r="1260" spans="52:57" ht="11.25" customHeight="1" x14ac:dyDescent="0.25">
      <c r="AZ1260" s="99" t="s">
        <v>83</v>
      </c>
      <c r="BA1260" s="98">
        <f>_xll.qlInterestRateIndexFixingDate(Currency&amp;"ibor"&amp;Tenor,BB1260,Trigger)</f>
        <v>48222</v>
      </c>
      <c r="BB1260" s="98">
        <f>_xll.qlCalendarAdvance(Calendar,BB1259,AZ1260,"f",,Trigger)</f>
        <v>48226</v>
      </c>
      <c r="BC1260" s="98">
        <f>_xll.qlInterestRateIndexMaturity(Currency&amp;"ibor"&amp;Tenor,BB1260,Trigger)</f>
        <v>48592</v>
      </c>
      <c r="BD1260" s="242" t="e">
        <f>_xll.qlIndexFixing($AD$5,BA1260,TRUE,_xll.ohTrigger(Trigger,Trigger12M))</f>
        <v>#NUM!</v>
      </c>
      <c r="BE1260" s="242">
        <f>IFERROR(_xll.qlIndexFixing($BF$1,BA1260,TRUE,_xll.ohTrigger(Trigger,Trigger12M)),#N/A)</f>
        <v>2.0092160316456328E-2</v>
      </c>
    </row>
    <row r="1261" spans="52:57" ht="11.25" customHeight="1" x14ac:dyDescent="0.25">
      <c r="AZ1261" s="99" t="s">
        <v>83</v>
      </c>
      <c r="BA1261" s="98">
        <f>_xll.qlInterestRateIndexFixingDate(Currency&amp;"ibor"&amp;Tenor,BB1261,Trigger)</f>
        <v>48229</v>
      </c>
      <c r="BB1261" s="98">
        <f>_xll.qlCalendarAdvance(Calendar,BB1260,AZ1261,"f",,Trigger)</f>
        <v>48233</v>
      </c>
      <c r="BC1261" s="98">
        <f>_xll.qlInterestRateIndexMaturity(Currency&amp;"ibor"&amp;Tenor,BB1261,Trigger)</f>
        <v>48599</v>
      </c>
      <c r="BD1261" s="242" t="e">
        <f>_xll.qlIndexFixing($AD$5,BA1261,TRUE,_xll.ohTrigger(Trigger,Trigger12M))</f>
        <v>#NUM!</v>
      </c>
      <c r="BE1261" s="242">
        <f>IFERROR(_xll.qlIndexFixing($BF$1,BA1261,TRUE,_xll.ohTrigger(Trigger,Trigger12M)),#N/A)</f>
        <v>2.0081839045287011E-2</v>
      </c>
    </row>
    <row r="1262" spans="52:57" ht="11.25" customHeight="1" x14ac:dyDescent="0.25">
      <c r="AZ1262" s="99" t="s">
        <v>83</v>
      </c>
      <c r="BA1262" s="98">
        <f>_xll.qlInterestRateIndexFixingDate(Currency&amp;"ibor"&amp;Tenor,BB1262,Trigger)</f>
        <v>48236</v>
      </c>
      <c r="BB1262" s="98">
        <f>_xll.qlCalendarAdvance(Calendar,BB1261,AZ1262,"f",,Trigger)</f>
        <v>48240</v>
      </c>
      <c r="BC1262" s="98">
        <f>_xll.qlInterestRateIndexMaturity(Currency&amp;"ibor"&amp;Tenor,BB1262,Trigger)</f>
        <v>48606</v>
      </c>
      <c r="BD1262" s="242" t="e">
        <f>_xll.qlIndexFixing($AD$5,BA1262,TRUE,_xll.ohTrigger(Trigger,Trigger12M))</f>
        <v>#NUM!</v>
      </c>
      <c r="BE1262" s="242">
        <f>IFERROR(_xll.qlIndexFixing($BF$1,BA1262,TRUE,_xll.ohTrigger(Trigger,Trigger12M)),#N/A)</f>
        <v>2.0071438425215381E-2</v>
      </c>
    </row>
    <row r="1263" spans="52:57" ht="11.25" customHeight="1" x14ac:dyDescent="0.25">
      <c r="AZ1263" s="99" t="s">
        <v>83</v>
      </c>
      <c r="BA1263" s="98">
        <f>_xll.qlInterestRateIndexFixingDate(Currency&amp;"ibor"&amp;Tenor,BB1263,Trigger)</f>
        <v>48243</v>
      </c>
      <c r="BB1263" s="98">
        <f>_xll.qlCalendarAdvance(Calendar,BB1262,AZ1263,"f",,Trigger)</f>
        <v>48247</v>
      </c>
      <c r="BC1263" s="98">
        <f>_xll.qlInterestRateIndexMaturity(Currency&amp;"ibor"&amp;Tenor,BB1263,Trigger)</f>
        <v>48613</v>
      </c>
      <c r="BD1263" s="242" t="e">
        <f>_xll.qlIndexFixing($AD$5,BA1263,TRUE,_xll.ohTrigger(Trigger,Trigger12M))</f>
        <v>#NUM!</v>
      </c>
      <c r="BE1263" s="242">
        <f>IFERROR(_xll.qlIndexFixing($BF$1,BA1263,TRUE,_xll.ohTrigger(Trigger,Trigger12M)),#N/A)</f>
        <v>2.0060958428078174E-2</v>
      </c>
    </row>
    <row r="1264" spans="52:57" ht="11.25" customHeight="1" x14ac:dyDescent="0.25">
      <c r="AZ1264" s="99" t="s">
        <v>83</v>
      </c>
      <c r="BA1264" s="98">
        <f>_xll.qlInterestRateIndexFixingDate(Currency&amp;"ibor"&amp;Tenor,BB1264,Trigger)</f>
        <v>48250</v>
      </c>
      <c r="BB1264" s="98">
        <f>_xll.qlCalendarAdvance(Calendar,BB1263,AZ1264,"f",,Trigger)</f>
        <v>48254</v>
      </c>
      <c r="BC1264" s="98">
        <f>_xll.qlInterestRateIndexMaturity(Currency&amp;"ibor"&amp;Tenor,BB1264,Trigger)</f>
        <v>48620</v>
      </c>
      <c r="BD1264" s="242" t="e">
        <f>_xll.qlIndexFixing($AD$5,BA1264,TRUE,_xll.ohTrigger(Trigger,Trigger12M))</f>
        <v>#NUM!</v>
      </c>
      <c r="BE1264" s="242">
        <f>IFERROR(_xll.qlIndexFixing($BF$1,BA1264,TRUE,_xll.ohTrigger(Trigger,Trigger12M)),#N/A)</f>
        <v>2.0050399025732218E-2</v>
      </c>
    </row>
    <row r="1265" spans="52:57" ht="11.25" customHeight="1" x14ac:dyDescent="0.25">
      <c r="AZ1265" s="99" t="s">
        <v>83</v>
      </c>
      <c r="BA1265" s="98">
        <f>_xll.qlInterestRateIndexFixingDate(Currency&amp;"ibor"&amp;Tenor,BB1265,Trigger)</f>
        <v>48257</v>
      </c>
      <c r="BB1265" s="98">
        <f>_xll.qlCalendarAdvance(Calendar,BB1264,AZ1265,"f",,Trigger)</f>
        <v>48261</v>
      </c>
      <c r="BC1265" s="98">
        <f>_xll.qlInterestRateIndexMaturity(Currency&amp;"ibor"&amp;Tenor,BB1265,Trigger)</f>
        <v>48627</v>
      </c>
      <c r="BD1265" s="242" t="e">
        <f>_xll.qlIndexFixing($AD$5,BA1265,TRUE,_xll.ohTrigger(Trigger,Trigger12M))</f>
        <v>#NUM!</v>
      </c>
      <c r="BE1265" s="242">
        <f>IFERROR(_xll.qlIndexFixing($BF$1,BA1265,TRUE,_xll.ohTrigger(Trigger,Trigger12M)),#N/A)</f>
        <v>2.0039760190054878E-2</v>
      </c>
    </row>
    <row r="1266" spans="52:57" ht="11.25" customHeight="1" x14ac:dyDescent="0.25">
      <c r="AZ1266" s="99" t="s">
        <v>83</v>
      </c>
      <c r="BA1266" s="98">
        <f>_xll.qlInterestRateIndexFixingDate(Currency&amp;"ibor"&amp;Tenor,BB1266,Trigger)</f>
        <v>48264</v>
      </c>
      <c r="BB1266" s="98">
        <f>_xll.qlCalendarAdvance(Calendar,BB1265,AZ1266,"f",,Trigger)</f>
        <v>48268</v>
      </c>
      <c r="BC1266" s="98">
        <f>_xll.qlInterestRateIndexMaturity(Currency&amp;"ibor"&amp;Tenor,BB1266,Trigger)</f>
        <v>48634</v>
      </c>
      <c r="BD1266" s="242" t="e">
        <f>_xll.qlIndexFixing($AD$5,BA1266,TRUE,_xll.ohTrigger(Trigger,Trigger12M))</f>
        <v>#NUM!</v>
      </c>
      <c r="BE1266" s="242">
        <f>IFERROR(_xll.qlIndexFixing($BF$1,BA1266,TRUE,_xll.ohTrigger(Trigger,Trigger12M)),#N/A)</f>
        <v>2.0029041892943165E-2</v>
      </c>
    </row>
    <row r="1267" spans="52:57" ht="11.25" customHeight="1" x14ac:dyDescent="0.25">
      <c r="AZ1267" s="99" t="s">
        <v>83</v>
      </c>
      <c r="BA1267" s="98">
        <f>_xll.qlInterestRateIndexFixingDate(Currency&amp;"ibor"&amp;Tenor,BB1267,Trigger)</f>
        <v>48271</v>
      </c>
      <c r="BB1267" s="98">
        <f>_xll.qlCalendarAdvance(Calendar,BB1266,AZ1267,"f",,Trigger)</f>
        <v>48275</v>
      </c>
      <c r="BC1267" s="98">
        <f>_xll.qlInterestRateIndexMaturity(Currency&amp;"ibor"&amp;Tenor,BB1267,Trigger)</f>
        <v>48640</v>
      </c>
      <c r="BD1267" s="242" t="e">
        <f>_xll.qlIndexFixing($AD$5,BA1267,TRUE,_xll.ohTrigger(Trigger,Trigger12M))</f>
        <v>#NUM!</v>
      </c>
      <c r="BE1267" s="242">
        <f>IFERROR(_xll.qlIndexFixing($BF$1,BA1267,TRUE,_xll.ohTrigger(Trigger,Trigger12M)),#N/A)</f>
        <v>2.0018514646005105E-2</v>
      </c>
    </row>
    <row r="1268" spans="52:57" ht="11.25" customHeight="1" x14ac:dyDescent="0.25">
      <c r="AZ1268" s="99" t="s">
        <v>83</v>
      </c>
      <c r="BA1268" s="98">
        <f>_xll.qlInterestRateIndexFixingDate(Currency&amp;"ibor"&amp;Tenor,BB1268,Trigger)</f>
        <v>48278</v>
      </c>
      <c r="BB1268" s="98">
        <f>_xll.qlCalendarAdvance(Calendar,BB1267,AZ1268,"f",,Trigger)</f>
        <v>48282</v>
      </c>
      <c r="BC1268" s="98">
        <f>_xll.qlInterestRateIndexMaturity(Currency&amp;"ibor"&amp;Tenor,BB1268,Trigger)</f>
        <v>48647</v>
      </c>
      <c r="BD1268" s="242" t="e">
        <f>_xll.qlIndexFixing($AD$5,BA1268,TRUE,_xll.ohTrigger(Trigger,Trigger12M))</f>
        <v>#NUM!</v>
      </c>
      <c r="BE1268" s="242">
        <f>IFERROR(_xll.qlIndexFixing($BF$1,BA1268,TRUE,_xll.ohTrigger(Trigger,Trigger12M)),#N/A)</f>
        <v>2.0007643639365566E-2</v>
      </c>
    </row>
    <row r="1269" spans="52:57" ht="11.25" customHeight="1" x14ac:dyDescent="0.25">
      <c r="AZ1269" s="99" t="s">
        <v>83</v>
      </c>
      <c r="BA1269" s="98">
        <f>_xll.qlInterestRateIndexFixingDate(Currency&amp;"ibor"&amp;Tenor,BB1269,Trigger)</f>
        <v>48285</v>
      </c>
      <c r="BB1269" s="98">
        <f>_xll.qlCalendarAdvance(Calendar,BB1268,AZ1269,"f",,Trigger)</f>
        <v>48289</v>
      </c>
      <c r="BC1269" s="98">
        <f>_xll.qlInterestRateIndexMaturity(Currency&amp;"ibor"&amp;Tenor,BB1269,Trigger)</f>
        <v>48654</v>
      </c>
      <c r="BD1269" s="242" t="e">
        <f>_xll.qlIndexFixing($AD$5,BA1269,TRUE,_xll.ohTrigger(Trigger,Trigger12M))</f>
        <v>#NUM!</v>
      </c>
      <c r="BE1269" s="242">
        <f>IFERROR(_xll.qlIndexFixing($BF$1,BA1269,TRUE,_xll.ohTrigger(Trigger,Trigger12M)),#N/A)</f>
        <v>1.9996693093155046E-2</v>
      </c>
    </row>
    <row r="1270" spans="52:57" ht="11.25" customHeight="1" x14ac:dyDescent="0.25">
      <c r="AZ1270" s="99" t="s">
        <v>83</v>
      </c>
      <c r="BA1270" s="98">
        <f>_xll.qlInterestRateIndexFixingDate(Currency&amp;"ibor"&amp;Tenor,BB1270,Trigger)</f>
        <v>48292</v>
      </c>
      <c r="BB1270" s="98">
        <f>_xll.qlCalendarAdvance(Calendar,BB1269,AZ1270,"f",,Trigger)</f>
        <v>48296</v>
      </c>
      <c r="BC1270" s="98">
        <f>_xll.qlInterestRateIndexMaturity(Currency&amp;"ibor"&amp;Tenor,BB1270,Trigger)</f>
        <v>48661</v>
      </c>
      <c r="BD1270" s="242" t="e">
        <f>_xll.qlIndexFixing($AD$5,BA1270,TRUE,_xll.ohTrigger(Trigger,Trigger12M))</f>
        <v>#NUM!</v>
      </c>
      <c r="BE1270" s="242">
        <f>IFERROR(_xll.qlIndexFixing($BF$1,BA1270,TRUE,_xll.ohTrigger(Trigger,Trigger12M)),#N/A)</f>
        <v>1.9985662979345332E-2</v>
      </c>
    </row>
    <row r="1271" spans="52:57" ht="11.25" customHeight="1" x14ac:dyDescent="0.25">
      <c r="AZ1271" s="99" t="s">
        <v>83</v>
      </c>
      <c r="BA1271" s="98">
        <f>_xll.qlInterestRateIndexFixingDate(Currency&amp;"ibor"&amp;Tenor,BB1271,Trigger)</f>
        <v>48297</v>
      </c>
      <c r="BB1271" s="98">
        <f>_xll.qlCalendarAdvance(Calendar,BB1270,AZ1271,"f",,Trigger)</f>
        <v>48303</v>
      </c>
      <c r="BC1271" s="98">
        <f>_xll.qlInterestRateIndexMaturity(Currency&amp;"ibor"&amp;Tenor,BB1271,Trigger)</f>
        <v>48668</v>
      </c>
      <c r="BD1271" s="242" t="e">
        <f>_xll.qlIndexFixing($AD$5,BA1271,TRUE,_xll.ohTrigger(Trigger,Trigger12M))</f>
        <v>#NUM!</v>
      </c>
      <c r="BE1271" s="242">
        <f>IFERROR(_xll.qlIndexFixing($BF$1,BA1271,TRUE,_xll.ohTrigger(Trigger,Trigger12M)),#N/A)</f>
        <v>1.9974553269927045E-2</v>
      </c>
    </row>
    <row r="1272" spans="52:57" ht="11.25" customHeight="1" x14ac:dyDescent="0.25">
      <c r="AZ1272" s="99" t="s">
        <v>83</v>
      </c>
      <c r="BA1272" s="98">
        <f>_xll.qlInterestRateIndexFixingDate(Currency&amp;"ibor"&amp;Tenor,BB1272,Trigger)</f>
        <v>48306</v>
      </c>
      <c r="BB1272" s="98">
        <f>_xll.qlCalendarAdvance(Calendar,BB1271,AZ1272,"f",,Trigger)</f>
        <v>48310</v>
      </c>
      <c r="BC1272" s="98">
        <f>_xll.qlInterestRateIndexMaturity(Currency&amp;"ibor"&amp;Tenor,BB1272,Trigger)</f>
        <v>48675</v>
      </c>
      <c r="BD1272" s="242" t="e">
        <f>_xll.qlIndexFixing($AD$5,BA1272,TRUE,_xll.ohTrigger(Trigger,Trigger12M))</f>
        <v>#NUM!</v>
      </c>
      <c r="BE1272" s="242">
        <f>IFERROR(_xll.qlIndexFixing($BF$1,BA1272,TRUE,_xll.ohTrigger(Trigger,Trigger12M)),#N/A)</f>
        <v>1.9963363936912278E-2</v>
      </c>
    </row>
    <row r="1273" spans="52:57" ht="11.25" customHeight="1" x14ac:dyDescent="0.25">
      <c r="AZ1273" s="99" t="s">
        <v>83</v>
      </c>
      <c r="BA1273" s="98">
        <f>_xll.qlInterestRateIndexFixingDate(Currency&amp;"ibor"&amp;Tenor,BB1273,Trigger)</f>
        <v>48313</v>
      </c>
      <c r="BB1273" s="98">
        <f>_xll.qlCalendarAdvance(Calendar,BB1272,AZ1273,"f",,Trigger)</f>
        <v>48317</v>
      </c>
      <c r="BC1273" s="98">
        <f>_xll.qlInterestRateIndexMaturity(Currency&amp;"ibor"&amp;Tenor,BB1273,Trigger)</f>
        <v>48682</v>
      </c>
      <c r="BD1273" s="242" t="e">
        <f>_xll.qlIndexFixing($AD$5,BA1273,TRUE,_xll.ohTrigger(Trigger,Trigger12M))</f>
        <v>#NUM!</v>
      </c>
      <c r="BE1273" s="242">
        <f>IFERROR(_xll.qlIndexFixing($BF$1,BA1273,TRUE,_xll.ohTrigger(Trigger,Trigger12M)),#N/A)</f>
        <v>1.9952094952332605E-2</v>
      </c>
    </row>
    <row r="1274" spans="52:57" ht="11.25" customHeight="1" x14ac:dyDescent="0.25">
      <c r="AZ1274" s="99" t="s">
        <v>83</v>
      </c>
      <c r="BA1274" s="98">
        <f>_xll.qlInterestRateIndexFixingDate(Currency&amp;"ibor"&amp;Tenor,BB1274,Trigger)</f>
        <v>48320</v>
      </c>
      <c r="BB1274" s="98">
        <f>_xll.qlCalendarAdvance(Calendar,BB1273,AZ1274,"f",,Trigger)</f>
        <v>48324</v>
      </c>
      <c r="BC1274" s="98">
        <f>_xll.qlInterestRateIndexMaturity(Currency&amp;"ibor"&amp;Tenor,BB1274,Trigger)</f>
        <v>48689</v>
      </c>
      <c r="BD1274" s="242" t="e">
        <f>_xll.qlIndexFixing($AD$5,BA1274,TRUE,_xll.ohTrigger(Trigger,Trigger12M))</f>
        <v>#NUM!</v>
      </c>
      <c r="BE1274" s="242">
        <f>IFERROR(_xll.qlIndexFixing($BF$1,BA1274,TRUE,_xll.ohTrigger(Trigger,Trigger12M)),#N/A)</f>
        <v>1.9940746288240187E-2</v>
      </c>
    </row>
    <row r="1275" spans="52:57" ht="11.25" customHeight="1" x14ac:dyDescent="0.25">
      <c r="AZ1275" s="99" t="s">
        <v>83</v>
      </c>
      <c r="BA1275" s="98">
        <f>_xll.qlInterestRateIndexFixingDate(Currency&amp;"ibor"&amp;Tenor,BB1275,Trigger)</f>
        <v>48327</v>
      </c>
      <c r="BB1275" s="98">
        <f>_xll.qlCalendarAdvance(Calendar,BB1274,AZ1275,"f",,Trigger)</f>
        <v>48331</v>
      </c>
      <c r="BC1275" s="98">
        <f>_xll.qlInterestRateIndexMaturity(Currency&amp;"ibor"&amp;Tenor,BB1275,Trigger)</f>
        <v>48696</v>
      </c>
      <c r="BD1275" s="242" t="e">
        <f>_xll.qlIndexFixing($AD$5,BA1275,TRUE,_xll.ohTrigger(Trigger,Trigger12M))</f>
        <v>#NUM!</v>
      </c>
      <c r="BE1275" s="242">
        <f>IFERROR(_xll.qlIndexFixing($BF$1,BA1275,TRUE,_xll.ohTrigger(Trigger,Trigger12M)),#N/A)</f>
        <v>1.9929317916708003E-2</v>
      </c>
    </row>
    <row r="1276" spans="52:57" ht="11.25" customHeight="1" x14ac:dyDescent="0.25">
      <c r="AZ1276" s="99" t="s">
        <v>83</v>
      </c>
      <c r="BA1276" s="98">
        <f>_xll.qlInterestRateIndexFixingDate(Currency&amp;"ibor"&amp;Tenor,BB1276,Trigger)</f>
        <v>48334</v>
      </c>
      <c r="BB1276" s="98">
        <f>_xll.qlCalendarAdvance(Calendar,BB1275,AZ1276,"f",,Trigger)</f>
        <v>48338</v>
      </c>
      <c r="BC1276" s="98">
        <f>_xll.qlInterestRateIndexMaturity(Currency&amp;"ibor"&amp;Tenor,BB1276,Trigger)</f>
        <v>48703</v>
      </c>
      <c r="BD1276" s="242" t="e">
        <f>_xll.qlIndexFixing($AD$5,BA1276,TRUE,_xll.ohTrigger(Trigger,Trigger12M))</f>
        <v>#NUM!</v>
      </c>
      <c r="BE1276" s="242">
        <f>IFERROR(_xll.qlIndexFixing($BF$1,BA1276,TRUE,_xll.ohTrigger(Trigger,Trigger12M)),#N/A)</f>
        <v>1.9917809809827845E-2</v>
      </c>
    </row>
    <row r="1277" spans="52:57" ht="11.25" customHeight="1" x14ac:dyDescent="0.25">
      <c r="AZ1277" s="99" t="s">
        <v>83</v>
      </c>
      <c r="BA1277" s="98">
        <f>_xll.qlInterestRateIndexFixingDate(Currency&amp;"ibor"&amp;Tenor,BB1277,Trigger)</f>
        <v>48341</v>
      </c>
      <c r="BB1277" s="98">
        <f>_xll.qlCalendarAdvance(Calendar,BB1276,AZ1277,"f",,Trigger)</f>
        <v>48345</v>
      </c>
      <c r="BC1277" s="98">
        <f>_xll.qlInterestRateIndexMaturity(Currency&amp;"ibor"&amp;Tenor,BB1277,Trigger)</f>
        <v>48710</v>
      </c>
      <c r="BD1277" s="242" t="e">
        <f>_xll.qlIndexFixing($AD$5,BA1277,TRUE,_xll.ohTrigger(Trigger,Trigger12M))</f>
        <v>#NUM!</v>
      </c>
      <c r="BE1277" s="242">
        <f>IFERROR(_xll.qlIndexFixing($BF$1,BA1277,TRUE,_xll.ohTrigger(Trigger,Trigger12M)),#N/A)</f>
        <v>1.9906221939713427E-2</v>
      </c>
    </row>
    <row r="1278" spans="52:57" ht="11.25" customHeight="1" x14ac:dyDescent="0.25">
      <c r="AZ1278" s="99" t="s">
        <v>83</v>
      </c>
      <c r="BA1278" s="98">
        <f>_xll.qlInterestRateIndexFixingDate(Currency&amp;"ibor"&amp;Tenor,BB1278,Trigger)</f>
        <v>48348</v>
      </c>
      <c r="BB1278" s="98">
        <f>_xll.qlCalendarAdvance(Calendar,BB1277,AZ1278,"f",,Trigger)</f>
        <v>48352</v>
      </c>
      <c r="BC1278" s="98">
        <f>_xll.qlInterestRateIndexMaturity(Currency&amp;"ibor"&amp;Tenor,BB1278,Trigger)</f>
        <v>48717</v>
      </c>
      <c r="BD1278" s="242" t="e">
        <f>_xll.qlIndexFixing($AD$5,BA1278,TRUE,_xll.ohTrigger(Trigger,Trigger12M))</f>
        <v>#NUM!</v>
      </c>
      <c r="BE1278" s="242">
        <f>IFERROR(_xll.qlIndexFixing($BF$1,BA1278,TRUE,_xll.ohTrigger(Trigger,Trigger12M)),#N/A)</f>
        <v>1.989455427849816E-2</v>
      </c>
    </row>
    <row r="1279" spans="52:57" ht="11.25" customHeight="1" x14ac:dyDescent="0.25">
      <c r="AZ1279" s="99" t="s">
        <v>83</v>
      </c>
      <c r="BA1279" s="98">
        <f>_xll.qlInterestRateIndexFixingDate(Currency&amp;"ibor"&amp;Tenor,BB1279,Trigger)</f>
        <v>48355</v>
      </c>
      <c r="BB1279" s="98">
        <f>_xll.qlCalendarAdvance(Calendar,BB1278,AZ1279,"f",,Trigger)</f>
        <v>48359</v>
      </c>
      <c r="BC1279" s="98">
        <f>_xll.qlInterestRateIndexMaturity(Currency&amp;"ibor"&amp;Tenor,BB1279,Trigger)</f>
        <v>48724</v>
      </c>
      <c r="BD1279" s="242" t="e">
        <f>_xll.qlIndexFixing($AD$5,BA1279,TRUE,_xll.ohTrigger(Trigger,Trigger12M))</f>
        <v>#NUM!</v>
      </c>
      <c r="BE1279" s="242">
        <f>IFERROR(_xll.qlIndexFixing($BF$1,BA1279,TRUE,_xll.ohTrigger(Trigger,Trigger12M)),#N/A)</f>
        <v>1.988280679833582E-2</v>
      </c>
    </row>
    <row r="1280" spans="52:57" ht="11.25" customHeight="1" x14ac:dyDescent="0.25">
      <c r="AZ1280" s="99" t="s">
        <v>83</v>
      </c>
      <c r="BA1280" s="98">
        <f>_xll.qlInterestRateIndexFixingDate(Currency&amp;"ibor"&amp;Tenor,BB1280,Trigger)</f>
        <v>48362</v>
      </c>
      <c r="BB1280" s="98">
        <f>_xll.qlCalendarAdvance(Calendar,BB1279,AZ1280,"f",,Trigger)</f>
        <v>48366</v>
      </c>
      <c r="BC1280" s="98">
        <f>_xll.qlInterestRateIndexMaturity(Currency&amp;"ibor"&amp;Tenor,BB1280,Trigger)</f>
        <v>48731</v>
      </c>
      <c r="BD1280" s="242" t="e">
        <f>_xll.qlIndexFixing($AD$5,BA1280,TRUE,_xll.ohTrigger(Trigger,Trigger12M))</f>
        <v>#NUM!</v>
      </c>
      <c r="BE1280" s="242">
        <f>IFERROR(_xll.qlIndexFixing($BF$1,BA1280,TRUE,_xll.ohTrigger(Trigger,Trigger12M)),#N/A)</f>
        <v>1.9870979471400783E-2</v>
      </c>
    </row>
    <row r="1281" spans="52:57" ht="11.25" customHeight="1" x14ac:dyDescent="0.25">
      <c r="AZ1281" s="99" t="s">
        <v>83</v>
      </c>
      <c r="BA1281" s="98">
        <f>_xll.qlInterestRateIndexFixingDate(Currency&amp;"ibor"&amp;Tenor,BB1281,Trigger)</f>
        <v>48369</v>
      </c>
      <c r="BB1281" s="98">
        <f>_xll.qlCalendarAdvance(Calendar,BB1280,AZ1281,"f",,Trigger)</f>
        <v>48373</v>
      </c>
      <c r="BC1281" s="98">
        <f>_xll.qlInterestRateIndexMaturity(Currency&amp;"ibor"&amp;Tenor,BB1281,Trigger)</f>
        <v>48738</v>
      </c>
      <c r="BD1281" s="242" t="e">
        <f>_xll.qlIndexFixing($AD$5,BA1281,TRUE,_xll.ohTrigger(Trigger,Trigger12M))</f>
        <v>#NUM!</v>
      </c>
      <c r="BE1281" s="242">
        <f>IFERROR(_xll.qlIndexFixing($BF$1,BA1281,TRUE,_xll.ohTrigger(Trigger,Trigger12M)),#N/A)</f>
        <v>1.9859072269887781E-2</v>
      </c>
    </row>
    <row r="1282" spans="52:57" ht="11.25" customHeight="1" x14ac:dyDescent="0.25">
      <c r="AZ1282" s="99" t="s">
        <v>83</v>
      </c>
      <c r="BA1282" s="98">
        <f>_xll.qlInterestRateIndexFixingDate(Currency&amp;"ibor"&amp;Tenor,BB1282,Trigger)</f>
        <v>48376</v>
      </c>
      <c r="BB1282" s="98">
        <f>_xll.qlCalendarAdvance(Calendar,BB1281,AZ1282,"f",,Trigger)</f>
        <v>48380</v>
      </c>
      <c r="BC1282" s="98">
        <f>_xll.qlInterestRateIndexMaturity(Currency&amp;"ibor"&amp;Tenor,BB1282,Trigger)</f>
        <v>48745</v>
      </c>
      <c r="BD1282" s="242" t="e">
        <f>_xll.qlIndexFixing($AD$5,BA1282,TRUE,_xll.ohTrigger(Trigger,Trigger12M))</f>
        <v>#NUM!</v>
      </c>
      <c r="BE1282" s="242">
        <f>IFERROR(_xll.qlIndexFixing($BF$1,BA1282,TRUE,_xll.ohTrigger(Trigger,Trigger12M)),#N/A)</f>
        <v>1.9847085166011913E-2</v>
      </c>
    </row>
    <row r="1283" spans="52:57" ht="11.25" customHeight="1" x14ac:dyDescent="0.25">
      <c r="AZ1283" s="99" t="s">
        <v>83</v>
      </c>
      <c r="BA1283" s="98">
        <f>_xll.qlInterestRateIndexFixingDate(Currency&amp;"ibor"&amp;Tenor,BB1283,Trigger)</f>
        <v>48383</v>
      </c>
      <c r="BB1283" s="98">
        <f>_xll.qlCalendarAdvance(Calendar,BB1282,AZ1283,"f",,Trigger)</f>
        <v>48387</v>
      </c>
      <c r="BC1283" s="98">
        <f>_xll.qlInterestRateIndexMaturity(Currency&amp;"ibor"&amp;Tenor,BB1283,Trigger)</f>
        <v>48752</v>
      </c>
      <c r="BD1283" s="242" t="e">
        <f>_xll.qlIndexFixing($AD$5,BA1283,TRUE,_xll.ohTrigger(Trigger,Trigger12M))</f>
        <v>#NUM!</v>
      </c>
      <c r="BE1283" s="242">
        <f>IFERROR(_xll.qlIndexFixing($BF$1,BA1283,TRUE,_xll.ohTrigger(Trigger,Trigger12M)),#N/A)</f>
        <v>1.9835018132009313E-2</v>
      </c>
    </row>
    <row r="1284" spans="52:57" ht="11.25" customHeight="1" x14ac:dyDescent="0.25">
      <c r="AZ1284" s="99" t="s">
        <v>83</v>
      </c>
      <c r="BA1284" s="98">
        <f>_xll.qlInterestRateIndexFixingDate(Currency&amp;"ibor"&amp;Tenor,BB1284,Trigger)</f>
        <v>48390</v>
      </c>
      <c r="BB1284" s="98">
        <f>_xll.qlCalendarAdvance(Calendar,BB1283,AZ1284,"f",,Trigger)</f>
        <v>48394</v>
      </c>
      <c r="BC1284" s="98">
        <f>_xll.qlInterestRateIndexMaturity(Currency&amp;"ibor"&amp;Tenor,BB1284,Trigger)</f>
        <v>48759</v>
      </c>
      <c r="BD1284" s="242" t="e">
        <f>_xll.qlIndexFixing($AD$5,BA1284,TRUE,_xll.ohTrigger(Trigger,Trigger12M))</f>
        <v>#NUM!</v>
      </c>
      <c r="BE1284" s="242">
        <f>IFERROR(_xll.qlIndexFixing($BF$1,BA1284,TRUE,_xll.ohTrigger(Trigger,Trigger12M)),#N/A)</f>
        <v>1.9822871140135589E-2</v>
      </c>
    </row>
    <row r="1285" spans="52:57" ht="11.25" customHeight="1" x14ac:dyDescent="0.25">
      <c r="AZ1285" s="99" t="s">
        <v>83</v>
      </c>
      <c r="BA1285" s="98">
        <f>_xll.qlInterestRateIndexFixingDate(Currency&amp;"ibor"&amp;Tenor,BB1285,Trigger)</f>
        <v>48397</v>
      </c>
      <c r="BB1285" s="98">
        <f>_xll.qlCalendarAdvance(Calendar,BB1284,AZ1285,"f",,Trigger)</f>
        <v>48401</v>
      </c>
      <c r="BC1285" s="98">
        <f>_xll.qlInterestRateIndexMaturity(Currency&amp;"ibor"&amp;Tenor,BB1285,Trigger)</f>
        <v>48766</v>
      </c>
      <c r="BD1285" s="242" t="e">
        <f>_xll.qlIndexFixing($AD$5,BA1285,TRUE,_xll.ohTrigger(Trigger,Trigger12M))</f>
        <v>#NUM!</v>
      </c>
      <c r="BE1285" s="242">
        <f>IFERROR(_xll.qlIndexFixing($BF$1,BA1285,TRUE,_xll.ohTrigger(Trigger,Trigger12M)),#N/A)</f>
        <v>1.9810644162667829E-2</v>
      </c>
    </row>
    <row r="1286" spans="52:57" ht="11.25" customHeight="1" x14ac:dyDescent="0.25">
      <c r="AZ1286" s="99" t="s">
        <v>83</v>
      </c>
      <c r="BA1286" s="98">
        <f>_xll.qlInterestRateIndexFixingDate(Currency&amp;"ibor"&amp;Tenor,BB1286,Trigger)</f>
        <v>48404</v>
      </c>
      <c r="BB1286" s="98">
        <f>_xll.qlCalendarAdvance(Calendar,BB1285,AZ1286,"f",,Trigger)</f>
        <v>48408</v>
      </c>
      <c r="BC1286" s="98">
        <f>_xll.qlInterestRateIndexMaturity(Currency&amp;"ibor"&amp;Tenor,BB1286,Trigger)</f>
        <v>48773</v>
      </c>
      <c r="BD1286" s="242" t="e">
        <f>_xll.qlIndexFixing($AD$5,BA1286,TRUE,_xll.ohTrigger(Trigger,Trigger12M))</f>
        <v>#NUM!</v>
      </c>
      <c r="BE1286" s="242">
        <f>IFERROR(_xll.qlIndexFixing($BF$1,BA1286,TRUE,_xll.ohTrigger(Trigger,Trigger12M)),#N/A)</f>
        <v>1.979833717190348E-2</v>
      </c>
    </row>
    <row r="1287" spans="52:57" ht="11.25" customHeight="1" x14ac:dyDescent="0.25">
      <c r="AZ1287" s="99" t="s">
        <v>83</v>
      </c>
      <c r="BA1287" s="98">
        <f>_xll.qlInterestRateIndexFixingDate(Currency&amp;"ibor"&amp;Tenor,BB1287,Trigger)</f>
        <v>48411</v>
      </c>
      <c r="BB1287" s="98">
        <f>_xll.qlCalendarAdvance(Calendar,BB1286,AZ1287,"f",,Trigger)</f>
        <v>48415</v>
      </c>
      <c r="BC1287" s="98">
        <f>_xll.qlInterestRateIndexMaturity(Currency&amp;"ibor"&amp;Tenor,BB1287,Trigger)</f>
        <v>48780</v>
      </c>
      <c r="BD1287" s="242" t="e">
        <f>_xll.qlIndexFixing($AD$5,BA1287,TRUE,_xll.ohTrigger(Trigger,Trigger12M))</f>
        <v>#NUM!</v>
      </c>
      <c r="BE1287" s="242">
        <f>IFERROR(_xll.qlIndexFixing($BF$1,BA1287,TRUE,_xll.ohTrigger(Trigger,Trigger12M)),#N/A)</f>
        <v>1.9785950140160134E-2</v>
      </c>
    </row>
    <row r="1288" spans="52:57" ht="11.25" customHeight="1" x14ac:dyDescent="0.25">
      <c r="AZ1288" s="99" t="s">
        <v>83</v>
      </c>
      <c r="BA1288" s="98">
        <f>_xll.qlInterestRateIndexFixingDate(Currency&amp;"ibor"&amp;Tenor,BB1288,Trigger)</f>
        <v>48418</v>
      </c>
      <c r="BB1288" s="98">
        <f>_xll.qlCalendarAdvance(Calendar,BB1287,AZ1288,"f",,Trigger)</f>
        <v>48422</v>
      </c>
      <c r="BC1288" s="98">
        <f>_xll.qlInterestRateIndexMaturity(Currency&amp;"ibor"&amp;Tenor,BB1288,Trigger)</f>
        <v>48787</v>
      </c>
      <c r="BD1288" s="242" t="e">
        <f>_xll.qlIndexFixing($AD$5,BA1288,TRUE,_xll.ohTrigger(Trigger,Trigger12M))</f>
        <v>#NUM!</v>
      </c>
      <c r="BE1288" s="242">
        <f>IFERROR(_xll.qlIndexFixing($BF$1,BA1288,TRUE,_xll.ohTrigger(Trigger,Trigger12M)),#N/A)</f>
        <v>1.9773483039776413E-2</v>
      </c>
    </row>
    <row r="1289" spans="52:57" ht="11.25" customHeight="1" x14ac:dyDescent="0.25">
      <c r="AZ1289" s="99" t="s">
        <v>83</v>
      </c>
      <c r="BA1289" s="98">
        <f>_xll.qlInterestRateIndexFixingDate(Currency&amp;"ibor"&amp;Tenor,BB1289,Trigger)</f>
        <v>48425</v>
      </c>
      <c r="BB1289" s="98">
        <f>_xll.qlCalendarAdvance(Calendar,BB1288,AZ1289,"f",,Trigger)</f>
        <v>48429</v>
      </c>
      <c r="BC1289" s="98">
        <f>_xll.qlInterestRateIndexMaturity(Currency&amp;"ibor"&amp;Tenor,BB1289,Trigger)</f>
        <v>48794</v>
      </c>
      <c r="BD1289" s="242" t="e">
        <f>_xll.qlIndexFixing($AD$5,BA1289,TRUE,_xll.ohTrigger(Trigger,Trigger12M))</f>
        <v>#NUM!</v>
      </c>
      <c r="BE1289" s="242">
        <f>IFERROR(_xll.qlIndexFixing($BF$1,BA1289,TRUE,_xll.ohTrigger(Trigger,Trigger12M)),#N/A)</f>
        <v>1.9760935843111518E-2</v>
      </c>
    </row>
    <row r="1290" spans="52:57" ht="11.25" customHeight="1" x14ac:dyDescent="0.25">
      <c r="AZ1290" s="99" t="s">
        <v>83</v>
      </c>
      <c r="BA1290" s="98">
        <f>_xll.qlInterestRateIndexFixingDate(Currency&amp;"ibor"&amp;Tenor,BB1290,Trigger)</f>
        <v>48432</v>
      </c>
      <c r="BB1290" s="98">
        <f>_xll.qlCalendarAdvance(Calendar,BB1289,AZ1290,"f",,Trigger)</f>
        <v>48436</v>
      </c>
      <c r="BC1290" s="98">
        <f>_xll.qlInterestRateIndexMaturity(Currency&amp;"ibor"&amp;Tenor,BB1290,Trigger)</f>
        <v>48801</v>
      </c>
      <c r="BD1290" s="242" t="e">
        <f>_xll.qlIndexFixing($AD$5,BA1290,TRUE,_xll.ohTrigger(Trigger,Trigger12M))</f>
        <v>#NUM!</v>
      </c>
      <c r="BE1290" s="242">
        <f>IFERROR(_xll.qlIndexFixing($BF$1,BA1290,TRUE,_xll.ohTrigger(Trigger,Trigger12M)),#N/A)</f>
        <v>1.9748308522545253E-2</v>
      </c>
    </row>
    <row r="1291" spans="52:57" ht="11.25" customHeight="1" x14ac:dyDescent="0.25">
      <c r="AZ1291" s="99" t="s">
        <v>83</v>
      </c>
      <c r="BA1291" s="98">
        <f>_xll.qlInterestRateIndexFixingDate(Currency&amp;"ibor"&amp;Tenor,BB1291,Trigger)</f>
        <v>48439</v>
      </c>
      <c r="BB1291" s="98">
        <f>_xll.qlCalendarAdvance(Calendar,BB1290,AZ1291,"f",,Trigger)</f>
        <v>48443</v>
      </c>
      <c r="BC1291" s="98">
        <f>_xll.qlInterestRateIndexMaturity(Currency&amp;"ibor"&amp;Tenor,BB1291,Trigger)</f>
        <v>48808</v>
      </c>
      <c r="BD1291" s="242" t="e">
        <f>_xll.qlIndexFixing($AD$5,BA1291,TRUE,_xll.ohTrigger(Trigger,Trigger12M))</f>
        <v>#NUM!</v>
      </c>
      <c r="BE1291" s="242">
        <f>IFERROR(_xll.qlIndexFixing($BF$1,BA1291,TRUE,_xll.ohTrigger(Trigger,Trigger12M)),#N/A)</f>
        <v>1.9735601050477548E-2</v>
      </c>
    </row>
    <row r="1292" spans="52:57" ht="11.25" customHeight="1" x14ac:dyDescent="0.25">
      <c r="AZ1292" s="99" t="s">
        <v>83</v>
      </c>
      <c r="BA1292" s="98">
        <f>_xll.qlInterestRateIndexFixingDate(Currency&amp;"ibor"&amp;Tenor,BB1292,Trigger)</f>
        <v>48446</v>
      </c>
      <c r="BB1292" s="98">
        <f>_xll.qlCalendarAdvance(Calendar,BB1291,AZ1292,"f",,Trigger)</f>
        <v>48450</v>
      </c>
      <c r="BC1292" s="98">
        <f>_xll.qlInterestRateIndexMaturity(Currency&amp;"ibor"&amp;Tenor,BB1292,Trigger)</f>
        <v>48815</v>
      </c>
      <c r="BD1292" s="242" t="e">
        <f>_xll.qlIndexFixing($AD$5,BA1292,TRUE,_xll.ohTrigger(Trigger,Trigger12M))</f>
        <v>#NUM!</v>
      </c>
      <c r="BE1292" s="242">
        <f>IFERROR(_xll.qlIndexFixing($BF$1,BA1292,TRUE,_xll.ohTrigger(Trigger,Trigger12M)),#N/A)</f>
        <v>1.9722813399330689E-2</v>
      </c>
    </row>
    <row r="1293" spans="52:57" ht="11.25" customHeight="1" x14ac:dyDescent="0.25">
      <c r="AZ1293" s="99" t="s">
        <v>83</v>
      </c>
      <c r="BA1293" s="98">
        <f>_xll.qlInterestRateIndexFixingDate(Currency&amp;"ibor"&amp;Tenor,BB1293,Trigger)</f>
        <v>48453</v>
      </c>
      <c r="BB1293" s="98">
        <f>_xll.qlCalendarAdvance(Calendar,BB1292,AZ1293,"f",,Trigger)</f>
        <v>48457</v>
      </c>
      <c r="BC1293" s="98">
        <f>_xll.qlInterestRateIndexMaturity(Currency&amp;"ibor"&amp;Tenor,BB1293,Trigger)</f>
        <v>48822</v>
      </c>
      <c r="BD1293" s="242" t="e">
        <f>_xll.qlIndexFixing($AD$5,BA1293,TRUE,_xll.ohTrigger(Trigger,Trigger12M))</f>
        <v>#NUM!</v>
      </c>
      <c r="BE1293" s="242">
        <f>IFERROR(_xll.qlIndexFixing($BF$1,BA1293,TRUE,_xll.ohTrigger(Trigger,Trigger12M)),#N/A)</f>
        <v>1.9709945541545565E-2</v>
      </c>
    </row>
    <row r="1294" spans="52:57" ht="11.25" customHeight="1" x14ac:dyDescent="0.25">
      <c r="AZ1294" s="99" t="s">
        <v>83</v>
      </c>
      <c r="BA1294" s="98">
        <f>_xll.qlInterestRateIndexFixingDate(Currency&amp;"ibor"&amp;Tenor,BB1294,Trigger)</f>
        <v>48460</v>
      </c>
      <c r="BB1294" s="98">
        <f>_xll.qlCalendarAdvance(Calendar,BB1293,AZ1294,"f",,Trigger)</f>
        <v>48464</v>
      </c>
      <c r="BC1294" s="98">
        <f>_xll.qlInterestRateIndexMaturity(Currency&amp;"ibor"&amp;Tenor,BB1294,Trigger)</f>
        <v>48829</v>
      </c>
      <c r="BD1294" s="242" t="e">
        <f>_xll.qlIndexFixing($AD$5,BA1294,TRUE,_xll.ohTrigger(Trigger,Trigger12M))</f>
        <v>#NUM!</v>
      </c>
      <c r="BE1294" s="242">
        <f>IFERROR(_xll.qlIndexFixing($BF$1,BA1294,TRUE,_xll.ohTrigger(Trigger,Trigger12M)),#N/A)</f>
        <v>1.9696997449584974E-2</v>
      </c>
    </row>
    <row r="1295" spans="52:57" ht="11.25" customHeight="1" x14ac:dyDescent="0.25">
      <c r="AZ1295" s="99" t="s">
        <v>83</v>
      </c>
      <c r="BA1295" s="98">
        <f>_xll.qlInterestRateIndexFixingDate(Currency&amp;"ibor"&amp;Tenor,BB1295,Trigger)</f>
        <v>48467</v>
      </c>
      <c r="BB1295" s="98">
        <f>_xll.qlCalendarAdvance(Calendar,BB1294,AZ1295,"f",,Trigger)</f>
        <v>48471</v>
      </c>
      <c r="BC1295" s="98">
        <f>_xll.qlInterestRateIndexMaturity(Currency&amp;"ibor"&amp;Tenor,BB1295,Trigger)</f>
        <v>48836</v>
      </c>
      <c r="BD1295" s="242" t="e">
        <f>_xll.qlIndexFixing($AD$5,BA1295,TRUE,_xll.ohTrigger(Trigger,Trigger12M))</f>
        <v>#NUM!</v>
      </c>
      <c r="BE1295" s="242">
        <f>IFERROR(_xll.qlIndexFixing($BF$1,BA1295,TRUE,_xll.ohTrigger(Trigger,Trigger12M)),#N/A)</f>
        <v>1.9683969095932514E-2</v>
      </c>
    </row>
    <row r="1296" spans="52:57" ht="11.25" customHeight="1" x14ac:dyDescent="0.25">
      <c r="AZ1296" s="99" t="s">
        <v>83</v>
      </c>
      <c r="BA1296" s="98">
        <f>_xll.qlInterestRateIndexFixingDate(Currency&amp;"ibor"&amp;Tenor,BB1296,Trigger)</f>
        <v>48474</v>
      </c>
      <c r="BB1296" s="98">
        <f>_xll.qlCalendarAdvance(Calendar,BB1295,AZ1296,"f",,Trigger)</f>
        <v>48478</v>
      </c>
      <c r="BC1296" s="98">
        <f>_xll.qlInterestRateIndexMaturity(Currency&amp;"ibor"&amp;Tenor,BB1296,Trigger)</f>
        <v>48843</v>
      </c>
      <c r="BD1296" s="242" t="e">
        <f>_xll.qlIndexFixing($AD$5,BA1296,TRUE,_xll.ohTrigger(Trigger,Trigger12M))</f>
        <v>#NUM!</v>
      </c>
      <c r="BE1296" s="242">
        <f>IFERROR(_xll.qlIndexFixing($BF$1,BA1296,TRUE,_xll.ohTrigger(Trigger,Trigger12M)),#N/A)</f>
        <v>1.9670860453092593E-2</v>
      </c>
    </row>
    <row r="1297" spans="52:57" ht="11.25" customHeight="1" x14ac:dyDescent="0.25">
      <c r="AZ1297" s="99" t="s">
        <v>83</v>
      </c>
      <c r="BA1297" s="98">
        <f>_xll.qlInterestRateIndexFixingDate(Currency&amp;"ibor"&amp;Tenor,BB1297,Trigger)</f>
        <v>48481</v>
      </c>
      <c r="BB1297" s="98">
        <f>_xll.qlCalendarAdvance(Calendar,BB1296,AZ1297,"f",,Trigger)</f>
        <v>48485</v>
      </c>
      <c r="BC1297" s="98">
        <f>_xll.qlInterestRateIndexMaturity(Currency&amp;"ibor"&amp;Tenor,BB1297,Trigger)</f>
        <v>48850</v>
      </c>
      <c r="BD1297" s="242" t="e">
        <f>_xll.qlIndexFixing($AD$5,BA1297,TRUE,_xll.ohTrigger(Trigger,Trigger12M))</f>
        <v>#NUM!</v>
      </c>
      <c r="BE1297" s="242">
        <f>IFERROR(_xll.qlIndexFixing($BF$1,BA1297,TRUE,_xll.ohTrigger(Trigger,Trigger12M)),#N/A)</f>
        <v>1.9657671493589761E-2</v>
      </c>
    </row>
    <row r="1298" spans="52:57" ht="11.25" customHeight="1" x14ac:dyDescent="0.25">
      <c r="AZ1298" s="99" t="s">
        <v>83</v>
      </c>
      <c r="BA1298" s="98">
        <f>_xll.qlInterestRateIndexFixingDate(Currency&amp;"ibor"&amp;Tenor,BB1298,Trigger)</f>
        <v>48488</v>
      </c>
      <c r="BB1298" s="98">
        <f>_xll.qlCalendarAdvance(Calendar,BB1297,AZ1298,"f",,Trigger)</f>
        <v>48492</v>
      </c>
      <c r="BC1298" s="98">
        <f>_xll.qlInterestRateIndexMaturity(Currency&amp;"ibor"&amp;Tenor,BB1298,Trigger)</f>
        <v>48857</v>
      </c>
      <c r="BD1298" s="242" t="e">
        <f>_xll.qlIndexFixing($AD$5,BA1298,TRUE,_xll.ohTrigger(Trigger,Trigger12M))</f>
        <v>#NUM!</v>
      </c>
      <c r="BE1298" s="242">
        <f>IFERROR(_xll.qlIndexFixing($BF$1,BA1298,TRUE,_xll.ohTrigger(Trigger,Trigger12M)),#N/A)</f>
        <v>1.9644402189970035E-2</v>
      </c>
    </row>
    <row r="1299" spans="52:57" ht="11.25" customHeight="1" x14ac:dyDescent="0.25">
      <c r="AZ1299" s="99" t="s">
        <v>83</v>
      </c>
      <c r="BA1299" s="98">
        <f>_xll.qlInterestRateIndexFixingDate(Currency&amp;"ibor"&amp;Tenor,BB1299,Trigger)</f>
        <v>48495</v>
      </c>
      <c r="BB1299" s="98">
        <f>_xll.qlCalendarAdvance(Calendar,BB1298,AZ1299,"f",,Trigger)</f>
        <v>48499</v>
      </c>
      <c r="BC1299" s="98">
        <f>_xll.qlInterestRateIndexMaturity(Currency&amp;"ibor"&amp;Tenor,BB1299,Trigger)</f>
        <v>48864</v>
      </c>
      <c r="BD1299" s="242" t="e">
        <f>_xll.qlIndexFixing($AD$5,BA1299,TRUE,_xll.ohTrigger(Trigger,Trigger12M))</f>
        <v>#NUM!</v>
      </c>
      <c r="BE1299" s="242">
        <f>IFERROR(_xll.qlIndexFixing($BF$1,BA1299,TRUE,_xll.ohTrigger(Trigger,Trigger12M)),#N/A)</f>
        <v>1.9631052514800237E-2</v>
      </c>
    </row>
    <row r="1300" spans="52:57" ht="11.25" customHeight="1" x14ac:dyDescent="0.25">
      <c r="AZ1300" s="99" t="s">
        <v>83</v>
      </c>
      <c r="BA1300" s="98">
        <f>_xll.qlInterestRateIndexFixingDate(Currency&amp;"ibor"&amp;Tenor,BB1300,Trigger)</f>
        <v>48502</v>
      </c>
      <c r="BB1300" s="98">
        <f>_xll.qlCalendarAdvance(Calendar,BB1299,AZ1300,"f",,Trigger)</f>
        <v>48506</v>
      </c>
      <c r="BC1300" s="98">
        <f>_xll.qlInterestRateIndexMaturity(Currency&amp;"ibor"&amp;Tenor,BB1300,Trigger)</f>
        <v>48871</v>
      </c>
      <c r="BD1300" s="242" t="e">
        <f>_xll.qlIndexFixing($AD$5,BA1300,TRUE,_xll.ohTrigger(Trigger,Trigger12M))</f>
        <v>#NUM!</v>
      </c>
      <c r="BE1300" s="242">
        <f>IFERROR(_xll.qlIndexFixing($BF$1,BA1300,TRUE,_xll.ohTrigger(Trigger,Trigger12M)),#N/A)</f>
        <v>1.9617622440667774E-2</v>
      </c>
    </row>
    <row r="1301" spans="52:57" ht="11.25" customHeight="1" x14ac:dyDescent="0.25">
      <c r="AZ1301" s="99" t="s">
        <v>83</v>
      </c>
      <c r="BA1301" s="98">
        <f>_xll.qlInterestRateIndexFixingDate(Currency&amp;"ibor"&amp;Tenor,BB1301,Trigger)</f>
        <v>48509</v>
      </c>
      <c r="BB1301" s="98">
        <f>_xll.qlCalendarAdvance(Calendar,BB1300,AZ1301,"f",,Trigger)</f>
        <v>48513</v>
      </c>
      <c r="BC1301" s="98">
        <f>_xll.qlInterestRateIndexMaturity(Currency&amp;"ibor"&amp;Tenor,BB1301,Trigger)</f>
        <v>48878</v>
      </c>
      <c r="BD1301" s="242" t="e">
        <f>_xll.qlIndexFixing($AD$5,BA1301,TRUE,_xll.ohTrigger(Trigger,Trigger12M))</f>
        <v>#NUM!</v>
      </c>
      <c r="BE1301" s="242">
        <f>IFERROR(_xll.qlIndexFixing($BF$1,BA1301,TRUE,_xll.ohTrigger(Trigger,Trigger12M)),#N/A)</f>
        <v>1.9604111940181298E-2</v>
      </c>
    </row>
    <row r="1302" spans="52:57" ht="11.25" customHeight="1" x14ac:dyDescent="0.25">
      <c r="AZ1302" s="99" t="s">
        <v>83</v>
      </c>
      <c r="BA1302" s="98">
        <f>_xll.qlInterestRateIndexFixingDate(Currency&amp;"ibor"&amp;Tenor,BB1302,Trigger)</f>
        <v>48516</v>
      </c>
      <c r="BB1302" s="98">
        <f>_xll.qlCalendarAdvance(Calendar,BB1301,AZ1302,"f",,Trigger)</f>
        <v>48520</v>
      </c>
      <c r="BC1302" s="98">
        <f>_xll.qlInterestRateIndexMaturity(Currency&amp;"ibor"&amp;Tenor,BB1302,Trigger)</f>
        <v>48885</v>
      </c>
      <c r="BD1302" s="242" t="e">
        <f>_xll.qlIndexFixing($AD$5,BA1302,TRUE,_xll.ohTrigger(Trigger,Trigger12M))</f>
        <v>#NUM!</v>
      </c>
      <c r="BE1302" s="242">
        <f>IFERROR(_xll.qlIndexFixing($BF$1,BA1302,TRUE,_xll.ohTrigger(Trigger,Trigger12M)),#N/A)</f>
        <v>1.9590520985970038E-2</v>
      </c>
    </row>
    <row r="1303" spans="52:57" ht="11.25" customHeight="1" x14ac:dyDescent="0.25">
      <c r="AZ1303" s="99" t="s">
        <v>83</v>
      </c>
      <c r="BA1303" s="98">
        <f>_xll.qlInterestRateIndexFixingDate(Currency&amp;"ibor"&amp;Tenor,BB1303,Trigger)</f>
        <v>48523</v>
      </c>
      <c r="BB1303" s="98">
        <f>_xll.qlCalendarAdvance(Calendar,BB1302,AZ1303,"f",,Trigger)</f>
        <v>48527</v>
      </c>
      <c r="BC1303" s="98">
        <f>_xll.qlInterestRateIndexMaturity(Currency&amp;"ibor"&amp;Tenor,BB1303,Trigger)</f>
        <v>48892</v>
      </c>
      <c r="BD1303" s="242" t="e">
        <f>_xll.qlIndexFixing($AD$5,BA1303,TRUE,_xll.ohTrigger(Trigger,Trigger12M))</f>
        <v>#NUM!</v>
      </c>
      <c r="BE1303" s="242">
        <f>IFERROR(_xll.qlIndexFixing($BF$1,BA1303,TRUE,_xll.ohTrigger(Trigger,Trigger12M)),#N/A)</f>
        <v>1.9576849550684703E-2</v>
      </c>
    </row>
    <row r="1304" spans="52:57" ht="11.25" customHeight="1" x14ac:dyDescent="0.25">
      <c r="AZ1304" s="99" t="s">
        <v>83</v>
      </c>
      <c r="BA1304" s="98">
        <f>_xll.qlInterestRateIndexFixingDate(Currency&amp;"ibor"&amp;Tenor,BB1304,Trigger)</f>
        <v>48530</v>
      </c>
      <c r="BB1304" s="98">
        <f>_xll.qlCalendarAdvance(Calendar,BB1303,AZ1304,"f",,Trigger)</f>
        <v>48534</v>
      </c>
      <c r="BC1304" s="98">
        <f>_xll.qlInterestRateIndexMaturity(Currency&amp;"ibor"&amp;Tenor,BB1304,Trigger)</f>
        <v>48899</v>
      </c>
      <c r="BD1304" s="242" t="e">
        <f>_xll.qlIndexFixing($AD$5,BA1304,TRUE,_xll.ohTrigger(Trigger,Trigger12M))</f>
        <v>#NUM!</v>
      </c>
      <c r="BE1304" s="242">
        <f>IFERROR(_xll.qlIndexFixing($BF$1,BA1304,TRUE,_xll.ohTrigger(Trigger,Trigger12M)),#N/A)</f>
        <v>1.9563097606996135E-2</v>
      </c>
    </row>
    <row r="1305" spans="52:57" ht="11.25" customHeight="1" x14ac:dyDescent="0.25">
      <c r="AZ1305" s="99" t="s">
        <v>83</v>
      </c>
      <c r="BA1305" s="98">
        <f>_xll.qlInterestRateIndexFixingDate(Currency&amp;"ibor"&amp;Tenor,BB1305,Trigger)</f>
        <v>48537</v>
      </c>
      <c r="BB1305" s="98">
        <f>_xll.qlCalendarAdvance(Calendar,BB1304,AZ1305,"f",,Trigger)</f>
        <v>48541</v>
      </c>
      <c r="BC1305" s="98">
        <f>_xll.qlInterestRateIndexMaturity(Currency&amp;"ibor"&amp;Tenor,BB1305,Trigger)</f>
        <v>48906</v>
      </c>
      <c r="BD1305" s="242" t="e">
        <f>_xll.qlIndexFixing($AD$5,BA1305,TRUE,_xll.ohTrigger(Trigger,Trigger12M))</f>
        <v>#NUM!</v>
      </c>
      <c r="BE1305" s="242">
        <f>IFERROR(_xll.qlIndexFixing($BF$1,BA1305,TRUE,_xll.ohTrigger(Trigger,Trigger12M)),#N/A)</f>
        <v>1.9549265127597085E-2</v>
      </c>
    </row>
    <row r="1306" spans="52:57" ht="11.25" customHeight="1" x14ac:dyDescent="0.25">
      <c r="AZ1306" s="99" t="s">
        <v>83</v>
      </c>
      <c r="BA1306" s="98">
        <f>_xll.qlInterestRateIndexFixingDate(Currency&amp;"ibor"&amp;Tenor,BB1306,Trigger)</f>
        <v>48544</v>
      </c>
      <c r="BB1306" s="98">
        <f>_xll.qlCalendarAdvance(Calendar,BB1305,AZ1306,"f",,Trigger)</f>
        <v>48548</v>
      </c>
      <c r="BC1306" s="98">
        <f>_xll.qlInterestRateIndexMaturity(Currency&amp;"ibor"&amp;Tenor,BB1306,Trigger)</f>
        <v>48913</v>
      </c>
      <c r="BD1306" s="242" t="e">
        <f>_xll.qlIndexFixing($AD$5,BA1306,TRUE,_xll.ohTrigger(Trigger,Trigger12M))</f>
        <v>#NUM!</v>
      </c>
      <c r="BE1306" s="242">
        <f>IFERROR(_xll.qlIndexFixing($BF$1,BA1306,TRUE,_xll.ohTrigger(Trigger,Trigger12M)),#N/A)</f>
        <v>1.9535352085200883E-2</v>
      </c>
    </row>
    <row r="1307" spans="52:57" ht="11.25" customHeight="1" x14ac:dyDescent="0.25">
      <c r="AZ1307" s="99" t="s">
        <v>83</v>
      </c>
      <c r="BA1307" s="98">
        <f>_xll.qlInterestRateIndexFixingDate(Currency&amp;"ibor"&amp;Tenor,BB1307,Trigger)</f>
        <v>48551</v>
      </c>
      <c r="BB1307" s="98">
        <f>_xll.qlCalendarAdvance(Calendar,BB1306,AZ1307,"f",,Trigger)</f>
        <v>48555</v>
      </c>
      <c r="BC1307" s="98">
        <f>_xll.qlInterestRateIndexMaturity(Currency&amp;"ibor"&amp;Tenor,BB1307,Trigger)</f>
        <v>48920</v>
      </c>
      <c r="BD1307" s="242" t="e">
        <f>_xll.qlIndexFixing($AD$5,BA1307,TRUE,_xll.ohTrigger(Trigger,Trigger12M))</f>
        <v>#NUM!</v>
      </c>
      <c r="BE1307" s="242">
        <f>IFERROR(_xll.qlIndexFixing($BF$1,BA1307,TRUE,_xll.ohTrigger(Trigger,Trigger12M)),#N/A)</f>
        <v>1.9521358452541888E-2</v>
      </c>
    </row>
    <row r="1308" spans="52:57" ht="11.25" customHeight="1" x14ac:dyDescent="0.25">
      <c r="AZ1308" s="99" t="s">
        <v>83</v>
      </c>
      <c r="BA1308" s="98">
        <f>_xll.qlInterestRateIndexFixingDate(Currency&amp;"ibor"&amp;Tenor,BB1308,Trigger)</f>
        <v>48558</v>
      </c>
      <c r="BB1308" s="98">
        <f>_xll.qlCalendarAdvance(Calendar,BB1307,AZ1308,"f",,Trigger)</f>
        <v>48562</v>
      </c>
      <c r="BC1308" s="98">
        <f>_xll.qlInterestRateIndexMaturity(Currency&amp;"ibor"&amp;Tenor,BB1308,Trigger)</f>
        <v>48927</v>
      </c>
      <c r="BD1308" s="242" t="e">
        <f>_xll.qlIndexFixing($AD$5,BA1308,TRUE,_xll.ohTrigger(Trigger,Trigger12M))</f>
        <v>#NUM!</v>
      </c>
      <c r="BE1308" s="242">
        <f>IFERROR(_xll.qlIndexFixing($BF$1,BA1308,TRUE,_xll.ohTrigger(Trigger,Trigger12M)),#N/A)</f>
        <v>1.9507284202375925E-2</v>
      </c>
    </row>
    <row r="1309" spans="52:57" ht="11.25" customHeight="1" x14ac:dyDescent="0.25">
      <c r="AZ1309" s="99" t="s">
        <v>83</v>
      </c>
      <c r="BA1309" s="98">
        <f>_xll.qlInterestRateIndexFixingDate(Currency&amp;"ibor"&amp;Tenor,BB1309,Trigger)</f>
        <v>48565</v>
      </c>
      <c r="BB1309" s="98">
        <f>_xll.qlCalendarAdvance(Calendar,BB1308,AZ1309,"f",,Trigger)</f>
        <v>48569</v>
      </c>
      <c r="BC1309" s="98">
        <f>_xll.qlInterestRateIndexMaturity(Currency&amp;"ibor"&amp;Tenor,BB1309,Trigger)</f>
        <v>48934</v>
      </c>
      <c r="BD1309" s="242" t="e">
        <f>_xll.qlIndexFixing($AD$5,BA1309,TRUE,_xll.ohTrigger(Trigger,Trigger12M))</f>
        <v>#NUM!</v>
      </c>
      <c r="BE1309" s="242">
        <f>IFERROR(_xll.qlIndexFixing($BF$1,BA1309,TRUE,_xll.ohTrigger(Trigger,Trigger12M)),#N/A)</f>
        <v>1.9493129307478957E-2</v>
      </c>
    </row>
    <row r="1310" spans="52:57" ht="11.25" customHeight="1" x14ac:dyDescent="0.25">
      <c r="AZ1310" s="99" t="s">
        <v>83</v>
      </c>
      <c r="BA1310" s="98">
        <f>_xll.qlInterestRateIndexFixingDate(Currency&amp;"ibor"&amp;Tenor,BB1310,Trigger)</f>
        <v>48572</v>
      </c>
      <c r="BB1310" s="98">
        <f>_xll.qlCalendarAdvance(Calendar,BB1309,AZ1310,"f",,Trigger)</f>
        <v>48576</v>
      </c>
      <c r="BC1310" s="98">
        <f>_xll.qlInterestRateIndexMaturity(Currency&amp;"ibor"&amp;Tenor,BB1310,Trigger)</f>
        <v>48941</v>
      </c>
      <c r="BD1310" s="242" t="e">
        <f>_xll.qlIndexFixing($AD$5,BA1310,TRUE,_xll.ohTrigger(Trigger,Trigger12M))</f>
        <v>#NUM!</v>
      </c>
      <c r="BE1310" s="242">
        <f>IFERROR(_xll.qlIndexFixing($BF$1,BA1310,TRUE,_xll.ohTrigger(Trigger,Trigger12M)),#N/A)</f>
        <v>1.9478893740649074E-2</v>
      </c>
    </row>
    <row r="1311" spans="52:57" ht="11.25" customHeight="1" x14ac:dyDescent="0.25">
      <c r="AZ1311" s="99" t="s">
        <v>83</v>
      </c>
      <c r="BA1311" s="98">
        <f>_xll.qlInterestRateIndexFixingDate(Currency&amp;"ibor"&amp;Tenor,BB1311,Trigger)</f>
        <v>48579</v>
      </c>
      <c r="BB1311" s="98">
        <f>_xll.qlCalendarAdvance(Calendar,BB1310,AZ1311,"f",,Trigger)</f>
        <v>48583</v>
      </c>
      <c r="BC1311" s="98">
        <f>_xll.qlInterestRateIndexMaturity(Currency&amp;"ibor"&amp;Tenor,BB1311,Trigger)</f>
        <v>48948</v>
      </c>
      <c r="BD1311" s="242" t="e">
        <f>_xll.qlIndexFixing($AD$5,BA1311,TRUE,_xll.ohTrigger(Trigger,Trigger12M))</f>
        <v>#NUM!</v>
      </c>
      <c r="BE1311" s="242">
        <f>IFERROR(_xll.qlIndexFixing($BF$1,BA1311,TRUE,_xll.ohTrigger(Trigger,Trigger12M)),#N/A)</f>
        <v>1.9464577474705171E-2</v>
      </c>
    </row>
    <row r="1312" spans="52:57" ht="11.25" customHeight="1" x14ac:dyDescent="0.25">
      <c r="AZ1312" s="99" t="s">
        <v>83</v>
      </c>
      <c r="BA1312" s="98">
        <f>_xll.qlInterestRateIndexFixingDate(Currency&amp;"ibor"&amp;Tenor,BB1312,Trigger)</f>
        <v>48586</v>
      </c>
      <c r="BB1312" s="98">
        <f>_xll.qlCalendarAdvance(Calendar,BB1311,AZ1312,"f",,Trigger)</f>
        <v>48590</v>
      </c>
      <c r="BC1312" s="98">
        <f>_xll.qlInterestRateIndexMaturity(Currency&amp;"ibor"&amp;Tenor,BB1312,Trigger)</f>
        <v>48955</v>
      </c>
      <c r="BD1312" s="242" t="e">
        <f>_xll.qlIndexFixing($AD$5,BA1312,TRUE,_xll.ohTrigger(Trigger,Trigger12M))</f>
        <v>#NUM!</v>
      </c>
      <c r="BE1312" s="242">
        <f>IFERROR(_xll.qlIndexFixing($BF$1,BA1312,TRUE,_xll.ohTrigger(Trigger,Trigger12M)),#N/A)</f>
        <v>1.9450180482487166E-2</v>
      </c>
    </row>
    <row r="1313" spans="52:57" ht="11.25" customHeight="1" x14ac:dyDescent="0.25">
      <c r="AZ1313" s="99" t="s">
        <v>83</v>
      </c>
      <c r="BA1313" s="98">
        <f>_xll.qlInterestRateIndexFixingDate(Currency&amp;"ibor"&amp;Tenor,BB1313,Trigger)</f>
        <v>48593</v>
      </c>
      <c r="BB1313" s="98">
        <f>_xll.qlCalendarAdvance(Calendar,BB1312,AZ1313,"f",,Trigger)</f>
        <v>48597</v>
      </c>
      <c r="BC1313" s="98">
        <f>_xll.qlInterestRateIndexMaturity(Currency&amp;"ibor"&amp;Tenor,BB1313,Trigger)</f>
        <v>48962</v>
      </c>
      <c r="BD1313" s="242" t="e">
        <f>_xll.qlIndexFixing($AD$5,BA1313,TRUE,_xll.ohTrigger(Trigger,Trigger12M))</f>
        <v>#NUM!</v>
      </c>
      <c r="BE1313" s="242">
        <f>IFERROR(_xll.qlIndexFixing($BF$1,BA1313,TRUE,_xll.ohTrigger(Trigger,Trigger12M)),#N/A)</f>
        <v>1.9435702736855996E-2</v>
      </c>
    </row>
    <row r="1314" spans="52:57" ht="11.25" customHeight="1" x14ac:dyDescent="0.25">
      <c r="AZ1314" s="99" t="s">
        <v>83</v>
      </c>
      <c r="BA1314" s="98">
        <f>_xll.qlInterestRateIndexFixingDate(Currency&amp;"ibor"&amp;Tenor,BB1314,Trigger)</f>
        <v>48600</v>
      </c>
      <c r="BB1314" s="98">
        <f>_xll.qlCalendarAdvance(Calendar,BB1313,AZ1314,"f",,Trigger)</f>
        <v>48604</v>
      </c>
      <c r="BC1314" s="98">
        <f>_xll.qlInterestRateIndexMaturity(Currency&amp;"ibor"&amp;Tenor,BB1314,Trigger)</f>
        <v>48969</v>
      </c>
      <c r="BD1314" s="242" t="e">
        <f>_xll.qlIndexFixing($AD$5,BA1314,TRUE,_xll.ohTrigger(Trigger,Trigger12M))</f>
        <v>#NUM!</v>
      </c>
      <c r="BE1314" s="242">
        <f>IFERROR(_xll.qlIndexFixing($BF$1,BA1314,TRUE,_xll.ohTrigger(Trigger,Trigger12M)),#N/A)</f>
        <v>1.9421144210694723E-2</v>
      </c>
    </row>
    <row r="1315" spans="52:57" ht="11.25" customHeight="1" x14ac:dyDescent="0.25">
      <c r="AZ1315" s="99" t="s">
        <v>83</v>
      </c>
      <c r="BA1315" s="98">
        <f>_xll.qlInterestRateIndexFixingDate(Currency&amp;"ibor"&amp;Tenor,BB1315,Trigger)</f>
        <v>48607</v>
      </c>
      <c r="BB1315" s="98">
        <f>_xll.qlCalendarAdvance(Calendar,BB1314,AZ1315,"f",,Trigger)</f>
        <v>48611</v>
      </c>
      <c r="BC1315" s="98">
        <f>_xll.qlInterestRateIndexMaturity(Currency&amp;"ibor"&amp;Tenor,BB1315,Trigger)</f>
        <v>48976</v>
      </c>
      <c r="BD1315" s="242" t="e">
        <f>_xll.qlIndexFixing($AD$5,BA1315,TRUE,_xll.ohTrigger(Trigger,Trigger12M))</f>
        <v>#NUM!</v>
      </c>
      <c r="BE1315" s="242">
        <f>IFERROR(_xll.qlIndexFixing($BF$1,BA1315,TRUE,_xll.ohTrigger(Trigger,Trigger12M)),#N/A)</f>
        <v>1.9406504876906344E-2</v>
      </c>
    </row>
    <row r="1316" spans="52:57" ht="11.25" customHeight="1" x14ac:dyDescent="0.25">
      <c r="AZ1316" s="99" t="s">
        <v>83</v>
      </c>
      <c r="BA1316" s="98">
        <f>_xll.qlInterestRateIndexFixingDate(Currency&amp;"ibor"&amp;Tenor,BB1316,Trigger)</f>
        <v>48614</v>
      </c>
      <c r="BB1316" s="98">
        <f>_xll.qlCalendarAdvance(Calendar,BB1315,AZ1316,"f",,Trigger)</f>
        <v>48618</v>
      </c>
      <c r="BC1316" s="98">
        <f>_xll.qlInterestRateIndexMaturity(Currency&amp;"ibor"&amp;Tenor,BB1316,Trigger)</f>
        <v>48983</v>
      </c>
      <c r="BD1316" s="242" t="e">
        <f>_xll.qlIndexFixing($AD$5,BA1316,TRUE,_xll.ohTrigger(Trigger,Trigger12M))</f>
        <v>#NUM!</v>
      </c>
      <c r="BE1316" s="242">
        <f>IFERROR(_xll.qlIndexFixing($BF$1,BA1316,TRUE,_xll.ohTrigger(Trigger,Trigger12M)),#N/A)</f>
        <v>1.9391784708415745E-2</v>
      </c>
    </row>
    <row r="1317" spans="52:57" ht="11.25" customHeight="1" x14ac:dyDescent="0.25">
      <c r="AZ1317" s="99" t="s">
        <v>83</v>
      </c>
      <c r="BA1317" s="98">
        <f>_xll.qlInterestRateIndexFixingDate(Currency&amp;"ibor"&amp;Tenor,BB1317,Trigger)</f>
        <v>48621</v>
      </c>
      <c r="BB1317" s="98">
        <f>_xll.qlCalendarAdvance(Calendar,BB1316,AZ1317,"f",,Trigger)</f>
        <v>48625</v>
      </c>
      <c r="BC1317" s="98">
        <f>_xll.qlInterestRateIndexMaturity(Currency&amp;"ibor"&amp;Tenor,BB1317,Trigger)</f>
        <v>48990</v>
      </c>
      <c r="BD1317" s="242" t="e">
        <f>_xll.qlIndexFixing($AD$5,BA1317,TRUE,_xll.ohTrigger(Trigger,Trigger12M))</f>
        <v>#NUM!</v>
      </c>
      <c r="BE1317" s="242">
        <f>IFERROR(_xll.qlIndexFixing($BF$1,BA1317,TRUE,_xll.ohTrigger(Trigger,Trigger12M)),#N/A)</f>
        <v>1.9376983678169937E-2</v>
      </c>
    </row>
    <row r="1318" spans="52:57" ht="11.25" customHeight="1" x14ac:dyDescent="0.25">
      <c r="AZ1318" s="99" t="s">
        <v>83</v>
      </c>
      <c r="BA1318" s="98">
        <f>_xll.qlInterestRateIndexFixingDate(Currency&amp;"ibor"&amp;Tenor,BB1318,Trigger)</f>
        <v>48628</v>
      </c>
      <c r="BB1318" s="98">
        <f>_xll.qlCalendarAdvance(Calendar,BB1317,AZ1318,"f",,Trigger)</f>
        <v>48632</v>
      </c>
      <c r="BC1318" s="98">
        <f>_xll.qlInterestRateIndexMaturity(Currency&amp;"ibor"&amp;Tenor,BB1318,Trigger)</f>
        <v>48997</v>
      </c>
      <c r="BD1318" s="242" t="e">
        <f>_xll.qlIndexFixing($AD$5,BA1318,TRUE,_xll.ohTrigger(Trigger,Trigger12M))</f>
        <v>#NUM!</v>
      </c>
      <c r="BE1318" s="242">
        <f>IFERROR(_xll.qlIndexFixing($BF$1,BA1318,TRUE,_xll.ohTrigger(Trigger,Trigger12M)),#N/A)</f>
        <v>1.9362101759135417E-2</v>
      </c>
    </row>
    <row r="1319" spans="52:57" ht="11.25" customHeight="1" x14ac:dyDescent="0.25">
      <c r="AZ1319" s="99" t="s">
        <v>83</v>
      </c>
      <c r="BA1319" s="98">
        <f>_xll.qlInterestRateIndexFixingDate(Currency&amp;"ibor"&amp;Tenor,BB1319,Trigger)</f>
        <v>48635</v>
      </c>
      <c r="BB1319" s="98">
        <f>_xll.qlCalendarAdvance(Calendar,BB1318,AZ1319,"f",,Trigger)</f>
        <v>48639</v>
      </c>
      <c r="BC1319" s="98">
        <f>_xll.qlInterestRateIndexMaturity(Currency&amp;"ibor"&amp;Tenor,BB1319,Trigger)</f>
        <v>49004</v>
      </c>
      <c r="BD1319" s="242" t="e">
        <f>_xll.qlIndexFixing($AD$5,BA1319,TRUE,_xll.ohTrigger(Trigger,Trigger12M))</f>
        <v>#NUM!</v>
      </c>
      <c r="BE1319" s="242">
        <f>IFERROR(_xll.qlIndexFixing($BF$1,BA1319,TRUE,_xll.ohTrigger(Trigger,Trigger12M)),#N/A)</f>
        <v>1.9347138924301469E-2</v>
      </c>
    </row>
    <row r="1320" spans="52:57" ht="11.25" customHeight="1" x14ac:dyDescent="0.25">
      <c r="AZ1320" s="99" t="s">
        <v>83</v>
      </c>
      <c r="BA1320" s="98">
        <f>_xll.qlInterestRateIndexFixingDate(Currency&amp;"ibor"&amp;Tenor,BB1320,Trigger)</f>
        <v>48642</v>
      </c>
      <c r="BB1320" s="98">
        <f>_xll.qlCalendarAdvance(Calendar,BB1319,AZ1320,"f",,Trigger)</f>
        <v>48646</v>
      </c>
      <c r="BC1320" s="98">
        <f>_xll.qlInterestRateIndexMaturity(Currency&amp;"ibor"&amp;Tenor,BB1320,Trigger)</f>
        <v>49011</v>
      </c>
      <c r="BD1320" s="242" t="e">
        <f>_xll.qlIndexFixing($AD$5,BA1320,TRUE,_xll.ohTrigger(Trigger,Trigger12M))</f>
        <v>#NUM!</v>
      </c>
      <c r="BE1320" s="242">
        <f>IFERROR(_xll.qlIndexFixing($BF$1,BA1320,TRUE,_xll.ohTrigger(Trigger,Trigger12M)),#N/A)</f>
        <v>1.9332095146678174E-2</v>
      </c>
    </row>
    <row r="1321" spans="52:57" ht="11.25" customHeight="1" x14ac:dyDescent="0.25">
      <c r="AZ1321" s="99" t="s">
        <v>83</v>
      </c>
      <c r="BA1321" s="98">
        <f>_xll.qlInterestRateIndexFixingDate(Currency&amp;"ibor"&amp;Tenor,BB1321,Trigger)</f>
        <v>48649</v>
      </c>
      <c r="BB1321" s="98">
        <f>_xll.qlCalendarAdvance(Calendar,BB1320,AZ1321,"f",,Trigger)</f>
        <v>48653</v>
      </c>
      <c r="BC1321" s="98">
        <f>_xll.qlInterestRateIndexMaturity(Currency&amp;"ibor"&amp;Tenor,BB1321,Trigger)</f>
        <v>49018</v>
      </c>
      <c r="BD1321" s="242" t="e">
        <f>_xll.qlIndexFixing($AD$5,BA1321,TRUE,_xll.ohTrigger(Trigger,Trigger12M))</f>
        <v>#NUM!</v>
      </c>
      <c r="BE1321" s="242">
        <f>IFERROR(_xll.qlIndexFixing($BF$1,BA1321,TRUE,_xll.ohTrigger(Trigger,Trigger12M)),#N/A)</f>
        <v>1.9316970399297074E-2</v>
      </c>
    </row>
    <row r="1322" spans="52:57" ht="11.25" customHeight="1" x14ac:dyDescent="0.25">
      <c r="AZ1322" s="99" t="s">
        <v>83</v>
      </c>
      <c r="BA1322" s="98">
        <f>_xll.qlInterestRateIndexFixingDate(Currency&amp;"ibor"&amp;Tenor,BB1322,Trigger)</f>
        <v>48656</v>
      </c>
      <c r="BB1322" s="98">
        <f>_xll.qlCalendarAdvance(Calendar,BB1321,AZ1322,"f",,Trigger)</f>
        <v>48660</v>
      </c>
      <c r="BC1322" s="98">
        <f>_xll.qlInterestRateIndexMaturity(Currency&amp;"ibor"&amp;Tenor,BB1322,Trigger)</f>
        <v>49025</v>
      </c>
      <c r="BD1322" s="242" t="e">
        <f>_xll.qlIndexFixing($AD$5,BA1322,TRUE,_xll.ohTrigger(Trigger,Trigger12M))</f>
        <v>#NUM!</v>
      </c>
      <c r="BE1322" s="242">
        <f>IFERROR(_xll.qlIndexFixing($BF$1,BA1322,TRUE,_xll.ohTrigger(Trigger,Trigger12M)),#N/A)</f>
        <v>1.9301764655210961E-2</v>
      </c>
    </row>
    <row r="1323" spans="52:57" ht="11.25" customHeight="1" x14ac:dyDescent="0.25">
      <c r="AZ1323" s="99" t="s">
        <v>83</v>
      </c>
      <c r="BA1323" s="98">
        <f>_xll.qlInterestRateIndexFixingDate(Currency&amp;"ibor"&amp;Tenor,BB1323,Trigger)</f>
        <v>48663</v>
      </c>
      <c r="BB1323" s="98">
        <f>_xll.qlCalendarAdvance(Calendar,BB1322,AZ1323,"f",,Trigger)</f>
        <v>48667</v>
      </c>
      <c r="BC1323" s="98">
        <f>_xll.qlInterestRateIndexMaturity(Currency&amp;"ibor"&amp;Tenor,BB1323,Trigger)</f>
        <v>49032</v>
      </c>
      <c r="BD1323" s="242" t="e">
        <f>_xll.qlIndexFixing($AD$5,BA1323,TRUE,_xll.ohTrigger(Trigger,Trigger12M))</f>
        <v>#NUM!</v>
      </c>
      <c r="BE1323" s="242">
        <f>IFERROR(_xll.qlIndexFixing($BF$1,BA1323,TRUE,_xll.ohTrigger(Trigger,Trigger12M)),#N/A)</f>
        <v>1.9286477887494085E-2</v>
      </c>
    </row>
    <row r="1324" spans="52:57" ht="11.25" customHeight="1" x14ac:dyDescent="0.25">
      <c r="AZ1324" s="99" t="s">
        <v>83</v>
      </c>
      <c r="BA1324" s="98">
        <f>_xll.qlInterestRateIndexFixingDate(Currency&amp;"ibor"&amp;Tenor,BB1324,Trigger)</f>
        <v>48670</v>
      </c>
      <c r="BB1324" s="98">
        <f>_xll.qlCalendarAdvance(Calendar,BB1323,AZ1324,"f",,Trigger)</f>
        <v>48674</v>
      </c>
      <c r="BC1324" s="98">
        <f>_xll.qlInterestRateIndexMaturity(Currency&amp;"ibor"&amp;Tenor,BB1324,Trigger)</f>
        <v>49039</v>
      </c>
      <c r="BD1324" s="242" t="e">
        <f>_xll.qlIndexFixing($AD$5,BA1324,TRUE,_xll.ohTrigger(Trigger,Trigger12M))</f>
        <v>#NUM!</v>
      </c>
      <c r="BE1324" s="242">
        <f>IFERROR(_xll.qlIndexFixing($BF$1,BA1324,TRUE,_xll.ohTrigger(Trigger,Trigger12M)),#N/A)</f>
        <v>1.9271110069242595E-2</v>
      </c>
    </row>
    <row r="1325" spans="52:57" ht="11.25" customHeight="1" x14ac:dyDescent="0.25">
      <c r="AZ1325" s="99" t="s">
        <v>83</v>
      </c>
      <c r="BA1325" s="98">
        <f>_xll.qlInterestRateIndexFixingDate(Currency&amp;"ibor"&amp;Tenor,BB1325,Trigger)</f>
        <v>48677</v>
      </c>
      <c r="BB1325" s="98">
        <f>_xll.qlCalendarAdvance(Calendar,BB1324,AZ1325,"f",,Trigger)</f>
        <v>48681</v>
      </c>
      <c r="BC1325" s="98">
        <f>_xll.qlInterestRateIndexMaturity(Currency&amp;"ibor"&amp;Tenor,BB1325,Trigger)</f>
        <v>49046</v>
      </c>
      <c r="BD1325" s="242" t="e">
        <f>_xll.qlIndexFixing($AD$5,BA1325,TRUE,_xll.ohTrigger(Trigger,Trigger12M))</f>
        <v>#NUM!</v>
      </c>
      <c r="BE1325" s="242">
        <f>IFERROR(_xll.qlIndexFixing($BF$1,BA1325,TRUE,_xll.ohTrigger(Trigger,Trigger12M)),#N/A)</f>
        <v>1.9255661173573451E-2</v>
      </c>
    </row>
    <row r="1326" spans="52:57" ht="11.25" customHeight="1" x14ac:dyDescent="0.25">
      <c r="AZ1326" s="99" t="s">
        <v>83</v>
      </c>
      <c r="BA1326" s="98">
        <f>_xll.qlInterestRateIndexFixingDate(Currency&amp;"ibor"&amp;Tenor,BB1326,Trigger)</f>
        <v>48682</v>
      </c>
      <c r="BB1326" s="98">
        <f>_xll.qlCalendarAdvance(Calendar,BB1325,AZ1326,"f",,Trigger)</f>
        <v>48688</v>
      </c>
      <c r="BC1326" s="98">
        <f>_xll.qlInterestRateIndexMaturity(Currency&amp;"ibor"&amp;Tenor,BB1326,Trigger)</f>
        <v>49053</v>
      </c>
      <c r="BD1326" s="242" t="e">
        <f>_xll.qlIndexFixing($AD$5,BA1326,TRUE,_xll.ohTrigger(Trigger,Trigger12M))</f>
        <v>#NUM!</v>
      </c>
      <c r="BE1326" s="242">
        <f>IFERROR(_xll.qlIndexFixing($BF$1,BA1326,TRUE,_xll.ohTrigger(Trigger,Trigger12M)),#N/A)</f>
        <v>1.9240131173625288E-2</v>
      </c>
    </row>
    <row r="1327" spans="52:57" ht="11.25" customHeight="1" x14ac:dyDescent="0.25">
      <c r="AZ1327" s="99" t="s">
        <v>83</v>
      </c>
      <c r="BA1327" s="98">
        <f>_xll.qlInterestRateIndexFixingDate(Currency&amp;"ibor"&amp;Tenor,BB1327,Trigger)</f>
        <v>48691</v>
      </c>
      <c r="BB1327" s="98">
        <f>_xll.qlCalendarAdvance(Calendar,BB1326,AZ1327,"f",,Trigger)</f>
        <v>48695</v>
      </c>
      <c r="BC1327" s="98">
        <f>_xll.qlInterestRateIndexMaturity(Currency&amp;"ibor"&amp;Tenor,BB1327,Trigger)</f>
        <v>49060</v>
      </c>
      <c r="BD1327" s="242" t="e">
        <f>_xll.qlIndexFixing($AD$5,BA1327,TRUE,_xll.ohTrigger(Trigger,Trigger12M))</f>
        <v>#NUM!</v>
      </c>
      <c r="BE1327" s="242">
        <f>IFERROR(_xll.qlIndexFixing($BF$1,BA1327,TRUE,_xll.ohTrigger(Trigger,Trigger12M)),#N/A)</f>
        <v>1.9224520042558424E-2</v>
      </c>
    </row>
    <row r="1328" spans="52:57" ht="11.25" customHeight="1" x14ac:dyDescent="0.25">
      <c r="AZ1328" s="99" t="s">
        <v>83</v>
      </c>
      <c r="BA1328" s="98">
        <f>_xll.qlInterestRateIndexFixingDate(Currency&amp;"ibor"&amp;Tenor,BB1328,Trigger)</f>
        <v>48698</v>
      </c>
      <c r="BB1328" s="98">
        <f>_xll.qlCalendarAdvance(Calendar,BB1327,AZ1328,"f",,Trigger)</f>
        <v>48702</v>
      </c>
      <c r="BC1328" s="98">
        <f>_xll.qlInterestRateIndexMaturity(Currency&amp;"ibor"&amp;Tenor,BB1328,Trigger)</f>
        <v>49067</v>
      </c>
      <c r="BD1328" s="242" t="e">
        <f>_xll.qlIndexFixing($AD$5,BA1328,TRUE,_xll.ohTrigger(Trigger,Trigger12M))</f>
        <v>#NUM!</v>
      </c>
      <c r="BE1328" s="242">
        <f>IFERROR(_xll.qlIndexFixing($BF$1,BA1328,TRUE,_xll.ohTrigger(Trigger,Trigger12M)),#N/A)</f>
        <v>1.9208827753554859E-2</v>
      </c>
    </row>
    <row r="1329" spans="52:57" ht="11.25" customHeight="1" x14ac:dyDescent="0.25">
      <c r="AZ1329" s="99" t="s">
        <v>83</v>
      </c>
      <c r="BA1329" s="98">
        <f>_xll.qlInterestRateIndexFixingDate(Currency&amp;"ibor"&amp;Tenor,BB1329,Trigger)</f>
        <v>48705</v>
      </c>
      <c r="BB1329" s="98">
        <f>_xll.qlCalendarAdvance(Calendar,BB1328,AZ1329,"f",,Trigger)</f>
        <v>48709</v>
      </c>
      <c r="BC1329" s="98">
        <f>_xll.qlInterestRateIndexMaturity(Currency&amp;"ibor"&amp;Tenor,BB1329,Trigger)</f>
        <v>49074</v>
      </c>
      <c r="BD1329" s="242" t="e">
        <f>_xll.qlIndexFixing($AD$5,BA1329,TRUE,_xll.ohTrigger(Trigger,Trigger12M))</f>
        <v>#NUM!</v>
      </c>
      <c r="BE1329" s="242">
        <f>IFERROR(_xll.qlIndexFixing($BF$1,BA1329,TRUE,_xll.ohTrigger(Trigger,Trigger12M)),#N/A)</f>
        <v>1.9193054279817618E-2</v>
      </c>
    </row>
    <row r="1330" spans="52:57" ht="11.25" customHeight="1" x14ac:dyDescent="0.25">
      <c r="AZ1330" s="99" t="s">
        <v>83</v>
      </c>
      <c r="BA1330" s="98">
        <f>_xll.qlInterestRateIndexFixingDate(Currency&amp;"ibor"&amp;Tenor,BB1330,Trigger)</f>
        <v>48712</v>
      </c>
      <c r="BB1330" s="98">
        <f>_xll.qlCalendarAdvance(Calendar,BB1329,AZ1330,"f",,Trigger)</f>
        <v>48716</v>
      </c>
      <c r="BC1330" s="98">
        <f>_xll.qlInterestRateIndexMaturity(Currency&amp;"ibor"&amp;Tenor,BB1330,Trigger)</f>
        <v>49081</v>
      </c>
      <c r="BD1330" s="242" t="e">
        <f>_xll.qlIndexFixing($AD$5,BA1330,TRUE,_xll.ohTrigger(Trigger,Trigger12M))</f>
        <v>#NUM!</v>
      </c>
      <c r="BE1330" s="242">
        <f>IFERROR(_xll.qlIndexFixing($BF$1,BA1330,TRUE,_xll.ohTrigger(Trigger,Trigger12M)),#N/A)</f>
        <v>1.9177199594571849E-2</v>
      </c>
    </row>
    <row r="1331" spans="52:57" ht="11.25" customHeight="1" x14ac:dyDescent="0.25">
      <c r="AZ1331" s="99" t="s">
        <v>83</v>
      </c>
      <c r="BA1331" s="98">
        <f>_xll.qlInterestRateIndexFixingDate(Currency&amp;"ibor"&amp;Tenor,BB1331,Trigger)</f>
        <v>48719</v>
      </c>
      <c r="BB1331" s="98">
        <f>_xll.qlCalendarAdvance(Calendar,BB1330,AZ1331,"f",,Trigger)</f>
        <v>48723</v>
      </c>
      <c r="BC1331" s="98">
        <f>_xll.qlInterestRateIndexMaturity(Currency&amp;"ibor"&amp;Tenor,BB1331,Trigger)</f>
        <v>49088</v>
      </c>
      <c r="BD1331" s="242" t="e">
        <f>_xll.qlIndexFixing($AD$5,BA1331,TRUE,_xll.ohTrigger(Trigger,Trigger12M))</f>
        <v>#NUM!</v>
      </c>
      <c r="BE1331" s="242">
        <f>IFERROR(_xll.qlIndexFixing($BF$1,BA1331,TRUE,_xll.ohTrigger(Trigger,Trigger12M)),#N/A)</f>
        <v>1.9161263671063713E-2</v>
      </c>
    </row>
    <row r="1332" spans="52:57" ht="11.25" customHeight="1" x14ac:dyDescent="0.25">
      <c r="AZ1332" s="99" t="s">
        <v>83</v>
      </c>
      <c r="BA1332" s="98">
        <f>_xll.qlInterestRateIndexFixingDate(Currency&amp;"ibor"&amp;Tenor,BB1332,Trigger)</f>
        <v>48726</v>
      </c>
      <c r="BB1332" s="98">
        <f>_xll.qlCalendarAdvance(Calendar,BB1331,AZ1332,"f",,Trigger)</f>
        <v>48730</v>
      </c>
      <c r="BC1332" s="98">
        <f>_xll.qlInterestRateIndexMaturity(Currency&amp;"ibor"&amp;Tenor,BB1332,Trigger)</f>
        <v>49095</v>
      </c>
      <c r="BD1332" s="242" t="e">
        <f>_xll.qlIndexFixing($AD$5,BA1332,TRUE,_xll.ohTrigger(Trigger,Trigger12M))</f>
        <v>#NUM!</v>
      </c>
      <c r="BE1332" s="242">
        <f>IFERROR(_xll.qlIndexFixing($BF$1,BA1332,TRUE,_xll.ohTrigger(Trigger,Trigger12M)),#N/A)</f>
        <v>1.9145246482561502E-2</v>
      </c>
    </row>
    <row r="1333" spans="52:57" ht="11.25" customHeight="1" x14ac:dyDescent="0.25">
      <c r="AZ1333" s="99" t="s">
        <v>83</v>
      </c>
      <c r="BA1333" s="98">
        <f>_xll.qlInterestRateIndexFixingDate(Currency&amp;"ibor"&amp;Tenor,BB1333,Trigger)</f>
        <v>48733</v>
      </c>
      <c r="BB1333" s="98">
        <f>_xll.qlCalendarAdvance(Calendar,BB1332,AZ1333,"f",,Trigger)</f>
        <v>48737</v>
      </c>
      <c r="BC1333" s="98">
        <f>_xll.qlInterestRateIndexMaturity(Currency&amp;"ibor"&amp;Tenor,BB1333,Trigger)</f>
        <v>49102</v>
      </c>
      <c r="BD1333" s="242" t="e">
        <f>_xll.qlIndexFixing($AD$5,BA1333,TRUE,_xll.ohTrigger(Trigger,Trigger12M))</f>
        <v>#NUM!</v>
      </c>
      <c r="BE1333" s="242">
        <f>IFERROR(_xll.qlIndexFixing($BF$1,BA1333,TRUE,_xll.ohTrigger(Trigger,Trigger12M)),#N/A)</f>
        <v>1.9129148002355184E-2</v>
      </c>
    </row>
    <row r="1334" spans="52:57" ht="11.25" customHeight="1" x14ac:dyDescent="0.25">
      <c r="AZ1334" s="99" t="s">
        <v>83</v>
      </c>
      <c r="BA1334" s="98">
        <f>_xll.qlInterestRateIndexFixingDate(Currency&amp;"ibor"&amp;Tenor,BB1334,Trigger)</f>
        <v>48740</v>
      </c>
      <c r="BB1334" s="98">
        <f>_xll.qlCalendarAdvance(Calendar,BB1333,AZ1334,"f",,Trigger)</f>
        <v>48744</v>
      </c>
      <c r="BC1334" s="98">
        <f>_xll.qlInterestRateIndexMaturity(Currency&amp;"ibor"&amp;Tenor,BB1334,Trigger)</f>
        <v>49109</v>
      </c>
      <c r="BD1334" s="242" t="e">
        <f>_xll.qlIndexFixing($AD$5,BA1334,TRUE,_xll.ohTrigger(Trigger,Trigger12M))</f>
        <v>#NUM!</v>
      </c>
      <c r="BE1334" s="242">
        <f>IFERROR(_xll.qlIndexFixing($BF$1,BA1334,TRUE,_xll.ohTrigger(Trigger,Trigger12M)),#N/A)</f>
        <v>1.9112968203756187E-2</v>
      </c>
    </row>
    <row r="1335" spans="52:57" ht="11.25" customHeight="1" x14ac:dyDescent="0.25">
      <c r="AZ1335" s="99" t="s">
        <v>83</v>
      </c>
      <c r="BA1335" s="98">
        <f>_xll.qlInterestRateIndexFixingDate(Currency&amp;"ibor"&amp;Tenor,BB1335,Trigger)</f>
        <v>48747</v>
      </c>
      <c r="BB1335" s="98">
        <f>_xll.qlCalendarAdvance(Calendar,BB1334,AZ1335,"f",,Trigger)</f>
        <v>48751</v>
      </c>
      <c r="BC1335" s="98">
        <f>_xll.qlInterestRateIndexMaturity(Currency&amp;"ibor"&amp;Tenor,BB1335,Trigger)</f>
        <v>49116</v>
      </c>
      <c r="BD1335" s="242" t="e">
        <f>_xll.qlIndexFixing($AD$5,BA1335,TRUE,_xll.ohTrigger(Trigger,Trigger12M))</f>
        <v>#NUM!</v>
      </c>
      <c r="BE1335" s="242">
        <f>IFERROR(_xll.qlIndexFixing($BF$1,BA1335,TRUE,_xll.ohTrigger(Trigger,Trigger12M)),#N/A)</f>
        <v>1.9096707060097185E-2</v>
      </c>
    </row>
    <row r="1336" spans="52:57" ht="11.25" customHeight="1" x14ac:dyDescent="0.25">
      <c r="AZ1336" s="99" t="s">
        <v>83</v>
      </c>
      <c r="BA1336" s="98">
        <f>_xll.qlInterestRateIndexFixingDate(Currency&amp;"ibor"&amp;Tenor,BB1336,Trigger)</f>
        <v>48754</v>
      </c>
      <c r="BB1336" s="98">
        <f>_xll.qlCalendarAdvance(Calendar,BB1335,AZ1336,"f",,Trigger)</f>
        <v>48758</v>
      </c>
      <c r="BC1336" s="98">
        <f>_xll.qlInterestRateIndexMaturity(Currency&amp;"ibor"&amp;Tenor,BB1336,Trigger)</f>
        <v>49123</v>
      </c>
      <c r="BD1336" s="242" t="e">
        <f>_xll.qlIndexFixing($AD$5,BA1336,TRUE,_xll.ohTrigger(Trigger,Trigger12M))</f>
        <v>#NUM!</v>
      </c>
      <c r="BE1336" s="242">
        <f>IFERROR(_xll.qlIndexFixing($BF$1,BA1336,TRUE,_xll.ohTrigger(Trigger,Trigger12M)),#N/A)</f>
        <v>1.9080364544733854E-2</v>
      </c>
    </row>
    <row r="1337" spans="52:57" ht="11.25" customHeight="1" x14ac:dyDescent="0.25">
      <c r="AZ1337" s="99" t="s">
        <v>83</v>
      </c>
      <c r="BA1337" s="98">
        <f>_xll.qlInterestRateIndexFixingDate(Currency&amp;"ibor"&amp;Tenor,BB1337,Trigger)</f>
        <v>48761</v>
      </c>
      <c r="BB1337" s="98">
        <f>_xll.qlCalendarAdvance(Calendar,BB1336,AZ1337,"f",,Trigger)</f>
        <v>48765</v>
      </c>
      <c r="BC1337" s="98">
        <f>_xll.qlInterestRateIndexMaturity(Currency&amp;"ibor"&amp;Tenor,BB1337,Trigger)</f>
        <v>49130</v>
      </c>
      <c r="BD1337" s="242" t="e">
        <f>_xll.qlIndexFixing($AD$5,BA1337,TRUE,_xll.ohTrigger(Trigger,Trigger12M))</f>
        <v>#NUM!</v>
      </c>
      <c r="BE1337" s="242">
        <f>IFERROR(_xll.qlIndexFixing($BF$1,BA1337,TRUE,_xll.ohTrigger(Trigger,Trigger12M)),#N/A)</f>
        <v>1.9063940631042005E-2</v>
      </c>
    </row>
    <row r="1338" spans="52:57" ht="11.25" customHeight="1" x14ac:dyDescent="0.25">
      <c r="AZ1338" s="99" t="s">
        <v>83</v>
      </c>
      <c r="BA1338" s="98">
        <f>_xll.qlInterestRateIndexFixingDate(Currency&amp;"ibor"&amp;Tenor,BB1338,Trigger)</f>
        <v>48768</v>
      </c>
      <c r="BB1338" s="98">
        <f>_xll.qlCalendarAdvance(Calendar,BB1337,AZ1338,"f",,Trigger)</f>
        <v>48772</v>
      </c>
      <c r="BC1338" s="98">
        <f>_xll.qlInterestRateIndexMaturity(Currency&amp;"ibor"&amp;Tenor,BB1338,Trigger)</f>
        <v>49137</v>
      </c>
      <c r="BD1338" s="242" t="e">
        <f>_xll.qlIndexFixing($AD$5,BA1338,TRUE,_xll.ohTrigger(Trigger,Trigger12M))</f>
        <v>#NUM!</v>
      </c>
      <c r="BE1338" s="242">
        <f>IFERROR(_xll.qlIndexFixing($BF$1,BA1338,TRUE,_xll.ohTrigger(Trigger,Trigger12M)),#N/A)</f>
        <v>1.9047435292420454E-2</v>
      </c>
    </row>
    <row r="1339" spans="52:57" ht="11.25" customHeight="1" x14ac:dyDescent="0.25">
      <c r="AZ1339" s="99" t="s">
        <v>83</v>
      </c>
      <c r="BA1339" s="98">
        <f>_xll.qlInterestRateIndexFixingDate(Currency&amp;"ibor"&amp;Tenor,BB1339,Trigger)</f>
        <v>48775</v>
      </c>
      <c r="BB1339" s="98">
        <f>_xll.qlCalendarAdvance(Calendar,BB1338,AZ1339,"f",,Trigger)</f>
        <v>48779</v>
      </c>
      <c r="BC1339" s="98">
        <f>_xll.qlInterestRateIndexMaturity(Currency&amp;"ibor"&amp;Tenor,BB1339,Trigger)</f>
        <v>49144</v>
      </c>
      <c r="BD1339" s="242" t="e">
        <f>_xll.qlIndexFixing($AD$5,BA1339,TRUE,_xll.ohTrigger(Trigger,Trigger12M))</f>
        <v>#NUM!</v>
      </c>
      <c r="BE1339" s="242">
        <f>IFERROR(_xll.qlIndexFixing($BF$1,BA1339,TRUE,_xll.ohTrigger(Trigger,Trigger12M)),#N/A)</f>
        <v>1.9030848502289473E-2</v>
      </c>
    </row>
    <row r="1340" spans="52:57" ht="11.25" customHeight="1" x14ac:dyDescent="0.25">
      <c r="AZ1340" s="99" t="s">
        <v>83</v>
      </c>
      <c r="BA1340" s="98">
        <f>_xll.qlInterestRateIndexFixingDate(Currency&amp;"ibor"&amp;Tenor,BB1340,Trigger)</f>
        <v>48782</v>
      </c>
      <c r="BB1340" s="98">
        <f>_xll.qlCalendarAdvance(Calendar,BB1339,AZ1340,"f",,Trigger)</f>
        <v>48786</v>
      </c>
      <c r="BC1340" s="98">
        <f>_xll.qlInterestRateIndexMaturity(Currency&amp;"ibor"&amp;Tenor,BB1340,Trigger)</f>
        <v>49151</v>
      </c>
      <c r="BD1340" s="242" t="e">
        <f>_xll.qlIndexFixing($AD$5,BA1340,TRUE,_xll.ohTrigger(Trigger,Trigger12M))</f>
        <v>#NUM!</v>
      </c>
      <c r="BE1340" s="242">
        <f>IFERROR(_xll.qlIndexFixing($BF$1,BA1340,TRUE,_xll.ohTrigger(Trigger,Trigger12M)),#N/A)</f>
        <v>1.9014180234090586E-2</v>
      </c>
    </row>
    <row r="1341" spans="52:57" ht="11.25" customHeight="1" x14ac:dyDescent="0.25">
      <c r="AZ1341" s="99" t="s">
        <v>83</v>
      </c>
      <c r="BA1341" s="98">
        <f>_xll.qlInterestRateIndexFixingDate(Currency&amp;"ibor"&amp;Tenor,BB1341,Trigger)</f>
        <v>48789</v>
      </c>
      <c r="BB1341" s="98">
        <f>_xll.qlCalendarAdvance(Calendar,BB1340,AZ1341,"f",,Trigger)</f>
        <v>48793</v>
      </c>
      <c r="BC1341" s="98">
        <f>_xll.qlInterestRateIndexMaturity(Currency&amp;"ibor"&amp;Tenor,BB1341,Trigger)</f>
        <v>49158</v>
      </c>
      <c r="BD1341" s="242" t="e">
        <f>_xll.qlIndexFixing($AD$5,BA1341,TRUE,_xll.ohTrigger(Trigger,Trigger12M))</f>
        <v>#NUM!</v>
      </c>
      <c r="BE1341" s="242">
        <f>IFERROR(_xll.qlIndexFixing($BF$1,BA1341,TRUE,_xll.ohTrigger(Trigger,Trigger12M)),#N/A)</f>
        <v>1.8997430461288083E-2</v>
      </c>
    </row>
    <row r="1342" spans="52:57" ht="11.25" customHeight="1" x14ac:dyDescent="0.25">
      <c r="AZ1342" s="99" t="s">
        <v>83</v>
      </c>
      <c r="BA1342" s="98">
        <f>_xll.qlInterestRateIndexFixingDate(Currency&amp;"ibor"&amp;Tenor,BB1342,Trigger)</f>
        <v>48796</v>
      </c>
      <c r="BB1342" s="98">
        <f>_xll.qlCalendarAdvance(Calendar,BB1341,AZ1342,"f",,Trigger)</f>
        <v>48800</v>
      </c>
      <c r="BC1342" s="98">
        <f>_xll.qlInterestRateIndexMaturity(Currency&amp;"ibor"&amp;Tenor,BB1342,Trigger)</f>
        <v>49165</v>
      </c>
      <c r="BD1342" s="242" t="e">
        <f>_xll.qlIndexFixing($AD$5,BA1342,TRUE,_xll.ohTrigger(Trigger,Trigger12M))</f>
        <v>#NUM!</v>
      </c>
      <c r="BE1342" s="242">
        <f>IFERROR(_xll.qlIndexFixing($BF$1,BA1342,TRUE,_xll.ohTrigger(Trigger,Trigger12M)),#N/A)</f>
        <v>1.8980599157367287E-2</v>
      </c>
    </row>
    <row r="1343" spans="52:57" ht="11.25" customHeight="1" x14ac:dyDescent="0.25">
      <c r="AZ1343" s="99" t="s">
        <v>83</v>
      </c>
      <c r="BA1343" s="98">
        <f>_xll.qlInterestRateIndexFixingDate(Currency&amp;"ibor"&amp;Tenor,BB1343,Trigger)</f>
        <v>48803</v>
      </c>
      <c r="BB1343" s="98">
        <f>_xll.qlCalendarAdvance(Calendar,BB1342,AZ1343,"f",,Trigger)</f>
        <v>48807</v>
      </c>
      <c r="BC1343" s="98">
        <f>_xll.qlInterestRateIndexMaturity(Currency&amp;"ibor"&amp;Tenor,BB1343,Trigger)</f>
        <v>49172</v>
      </c>
      <c r="BD1343" s="242" t="e">
        <f>_xll.qlIndexFixing($AD$5,BA1343,TRUE,_xll.ohTrigger(Trigger,Trigger12M))</f>
        <v>#NUM!</v>
      </c>
      <c r="BE1343" s="242">
        <f>IFERROR(_xll.qlIndexFixing($BF$1,BA1343,TRUE,_xll.ohTrigger(Trigger,Trigger12M)),#N/A)</f>
        <v>1.8963686295835631E-2</v>
      </c>
    </row>
    <row r="1344" spans="52:57" ht="11.25" customHeight="1" x14ac:dyDescent="0.25">
      <c r="AZ1344" s="99" t="s">
        <v>83</v>
      </c>
      <c r="BA1344" s="98">
        <f>_xll.qlInterestRateIndexFixingDate(Currency&amp;"ibor"&amp;Tenor,BB1344,Trigger)</f>
        <v>48810</v>
      </c>
      <c r="BB1344" s="98">
        <f>_xll.qlCalendarAdvance(Calendar,BB1343,AZ1344,"f",,Trigger)</f>
        <v>48814</v>
      </c>
      <c r="BC1344" s="98">
        <f>_xll.qlInterestRateIndexMaturity(Currency&amp;"ibor"&amp;Tenor,BB1344,Trigger)</f>
        <v>49179</v>
      </c>
      <c r="BD1344" s="242" t="e">
        <f>_xll.qlIndexFixing($AD$5,BA1344,TRUE,_xll.ohTrigger(Trigger,Trigger12M))</f>
        <v>#NUM!</v>
      </c>
      <c r="BE1344" s="242">
        <f>IFERROR(_xll.qlIndexFixing($BF$1,BA1344,TRUE,_xll.ohTrigger(Trigger,Trigger12M)),#N/A)</f>
        <v>1.8946691850223116E-2</v>
      </c>
    </row>
    <row r="1345" spans="52:57" ht="11.25" customHeight="1" x14ac:dyDescent="0.25">
      <c r="AZ1345" s="99" t="s">
        <v>83</v>
      </c>
      <c r="BA1345" s="98">
        <f>_xll.qlInterestRateIndexFixingDate(Currency&amp;"ibor"&amp;Tenor,BB1345,Trigger)</f>
        <v>48817</v>
      </c>
      <c r="BB1345" s="98">
        <f>_xll.qlCalendarAdvance(Calendar,BB1344,AZ1345,"f",,Trigger)</f>
        <v>48821</v>
      </c>
      <c r="BC1345" s="98">
        <f>_xll.qlInterestRateIndexMaturity(Currency&amp;"ibor"&amp;Tenor,BB1345,Trigger)</f>
        <v>49186</v>
      </c>
      <c r="BD1345" s="242" t="e">
        <f>_xll.qlIndexFixing($AD$5,BA1345,TRUE,_xll.ohTrigger(Trigger,Trigger12M))</f>
        <v>#NUM!</v>
      </c>
      <c r="BE1345" s="242">
        <f>IFERROR(_xll.qlIndexFixing($BF$1,BA1345,TRUE,_xll.ohTrigger(Trigger,Trigger12M)),#N/A)</f>
        <v>1.8929615794080541E-2</v>
      </c>
    </row>
    <row r="1346" spans="52:57" ht="11.25" customHeight="1" x14ac:dyDescent="0.25">
      <c r="AZ1346" s="99" t="s">
        <v>83</v>
      </c>
      <c r="BA1346" s="98">
        <f>_xll.qlInterestRateIndexFixingDate(Currency&amp;"ibor"&amp;Tenor,BB1346,Trigger)</f>
        <v>48824</v>
      </c>
      <c r="BB1346" s="98">
        <f>_xll.qlCalendarAdvance(Calendar,BB1345,AZ1346,"f",,Trigger)</f>
        <v>48828</v>
      </c>
      <c r="BC1346" s="98">
        <f>_xll.qlInterestRateIndexMaturity(Currency&amp;"ibor"&amp;Tenor,BB1346,Trigger)</f>
        <v>49193</v>
      </c>
      <c r="BD1346" s="242" t="e">
        <f>_xll.qlIndexFixing($AD$5,BA1346,TRUE,_xll.ohTrigger(Trigger,Trigger12M))</f>
        <v>#NUM!</v>
      </c>
      <c r="BE1346" s="242">
        <f>IFERROR(_xll.qlIndexFixing($BF$1,BA1346,TRUE,_xll.ohTrigger(Trigger,Trigger12M)),#N/A)</f>
        <v>1.8912458100981702E-2</v>
      </c>
    </row>
    <row r="1347" spans="52:57" ht="11.25" customHeight="1" x14ac:dyDescent="0.25">
      <c r="AZ1347" s="99" t="s">
        <v>83</v>
      </c>
      <c r="BA1347" s="98">
        <f>_xll.qlInterestRateIndexFixingDate(Currency&amp;"ibor"&amp;Tenor,BB1347,Trigger)</f>
        <v>48831</v>
      </c>
      <c r="BB1347" s="98">
        <f>_xll.qlCalendarAdvance(Calendar,BB1346,AZ1347,"f",,Trigger)</f>
        <v>48835</v>
      </c>
      <c r="BC1347" s="98">
        <f>_xll.qlInterestRateIndexMaturity(Currency&amp;"ibor"&amp;Tenor,BB1347,Trigger)</f>
        <v>49200</v>
      </c>
      <c r="BD1347" s="242" t="e">
        <f>_xll.qlIndexFixing($AD$5,BA1347,TRUE,_xll.ohTrigger(Trigger,Trigger12M))</f>
        <v>#NUM!</v>
      </c>
      <c r="BE1347" s="242">
        <f>IFERROR(_xll.qlIndexFixing($BF$1,BA1347,TRUE,_xll.ohTrigger(Trigger,Trigger12M)),#N/A)</f>
        <v>1.8895218744521641E-2</v>
      </c>
    </row>
    <row r="1348" spans="52:57" ht="11.25" customHeight="1" x14ac:dyDescent="0.25">
      <c r="AZ1348" s="99" t="s">
        <v>83</v>
      </c>
      <c r="BA1348" s="98">
        <f>_xll.qlInterestRateIndexFixingDate(Currency&amp;"ibor"&amp;Tenor,BB1348,Trigger)</f>
        <v>48838</v>
      </c>
      <c r="BB1348" s="98">
        <f>_xll.qlCalendarAdvance(Calendar,BB1347,AZ1348,"f",,Trigger)</f>
        <v>48842</v>
      </c>
      <c r="BC1348" s="98">
        <f>_xll.qlInterestRateIndexMaturity(Currency&amp;"ibor"&amp;Tenor,BB1348,Trigger)</f>
        <v>49207</v>
      </c>
      <c r="BD1348" s="242" t="e">
        <f>_xll.qlIndexFixing($AD$5,BA1348,TRUE,_xll.ohTrigger(Trigger,Trigger12M))</f>
        <v>#NUM!</v>
      </c>
      <c r="BE1348" s="242">
        <f>IFERROR(_xll.qlIndexFixing($BF$1,BA1348,TRUE,_xll.ohTrigger(Trigger,Trigger12M)),#N/A)</f>
        <v>1.8877897698317953E-2</v>
      </c>
    </row>
    <row r="1349" spans="52:57" ht="11.25" customHeight="1" x14ac:dyDescent="0.25">
      <c r="AZ1349" s="99" t="s">
        <v>83</v>
      </c>
      <c r="BA1349" s="98">
        <f>_xll.qlInterestRateIndexFixingDate(Currency&amp;"ibor"&amp;Tenor,BB1349,Trigger)</f>
        <v>48845</v>
      </c>
      <c r="BB1349" s="98">
        <f>_xll.qlCalendarAdvance(Calendar,BB1348,AZ1349,"f",,Trigger)</f>
        <v>48849</v>
      </c>
      <c r="BC1349" s="98">
        <f>_xll.qlInterestRateIndexMaturity(Currency&amp;"ibor"&amp;Tenor,BB1349,Trigger)</f>
        <v>49214</v>
      </c>
      <c r="BD1349" s="242" t="e">
        <f>_xll.qlIndexFixing($AD$5,BA1349,TRUE,_xll.ohTrigger(Trigger,Trigger12M))</f>
        <v>#NUM!</v>
      </c>
      <c r="BE1349" s="242">
        <f>IFERROR(_xll.qlIndexFixing($BF$1,BA1349,TRUE,_xll.ohTrigger(Trigger,Trigger12M)),#N/A)</f>
        <v>1.8860494936009258E-2</v>
      </c>
    </row>
    <row r="1350" spans="52:57" ht="11.25" customHeight="1" x14ac:dyDescent="0.25">
      <c r="AZ1350" s="99" t="s">
        <v>83</v>
      </c>
      <c r="BA1350" s="98">
        <f>_xll.qlInterestRateIndexFixingDate(Currency&amp;"ibor"&amp;Tenor,BB1350,Trigger)</f>
        <v>48852</v>
      </c>
      <c r="BB1350" s="98">
        <f>_xll.qlCalendarAdvance(Calendar,BB1349,AZ1350,"f",,Trigger)</f>
        <v>48856</v>
      </c>
      <c r="BC1350" s="98">
        <f>_xll.qlInterestRateIndexMaturity(Currency&amp;"ibor"&amp;Tenor,BB1350,Trigger)</f>
        <v>49221</v>
      </c>
      <c r="BD1350" s="242" t="e">
        <f>_xll.qlIndexFixing($AD$5,BA1350,TRUE,_xll.ohTrigger(Trigger,Trigger12M))</f>
        <v>#NUM!</v>
      </c>
      <c r="BE1350" s="242">
        <f>IFERROR(_xll.qlIndexFixing($BF$1,BA1350,TRUE,_xll.ohTrigger(Trigger,Trigger12M)),#N/A)</f>
        <v>1.8843010431257828E-2</v>
      </c>
    </row>
    <row r="1351" spans="52:57" ht="11.25" customHeight="1" x14ac:dyDescent="0.25">
      <c r="AZ1351" s="99" t="s">
        <v>83</v>
      </c>
      <c r="BA1351" s="98">
        <f>_xll.qlInterestRateIndexFixingDate(Currency&amp;"ibor"&amp;Tenor,BB1351,Trigger)</f>
        <v>48859</v>
      </c>
      <c r="BB1351" s="98">
        <f>_xll.qlCalendarAdvance(Calendar,BB1350,AZ1351,"f",,Trigger)</f>
        <v>48863</v>
      </c>
      <c r="BC1351" s="98">
        <f>_xll.qlInterestRateIndexMaturity(Currency&amp;"ibor"&amp;Tenor,BB1351,Trigger)</f>
        <v>49228</v>
      </c>
      <c r="BD1351" s="242" t="e">
        <f>_xll.qlIndexFixing($AD$5,BA1351,TRUE,_xll.ohTrigger(Trigger,Trigger12M))</f>
        <v>#NUM!</v>
      </c>
      <c r="BE1351" s="242">
        <f>IFERROR(_xll.qlIndexFixing($BF$1,BA1351,TRUE,_xll.ohTrigger(Trigger,Trigger12M)),#N/A)</f>
        <v>1.8825444157746309E-2</v>
      </c>
    </row>
    <row r="1352" spans="52:57" ht="11.25" customHeight="1" x14ac:dyDescent="0.25">
      <c r="AZ1352" s="99" t="s">
        <v>83</v>
      </c>
      <c r="BA1352" s="98">
        <f>_xll.qlInterestRateIndexFixingDate(Currency&amp;"ibor"&amp;Tenor,BB1352,Trigger)</f>
        <v>48866</v>
      </c>
      <c r="BB1352" s="98">
        <f>_xll.qlCalendarAdvance(Calendar,BB1351,AZ1352,"f",,Trigger)</f>
        <v>48870</v>
      </c>
      <c r="BC1352" s="98">
        <f>_xll.qlInterestRateIndexMaturity(Currency&amp;"ibor"&amp;Tenor,BB1352,Trigger)</f>
        <v>49235</v>
      </c>
      <c r="BD1352" s="242" t="e">
        <f>_xll.qlIndexFixing($AD$5,BA1352,TRUE,_xll.ohTrigger(Trigger,Trigger12M))</f>
        <v>#NUM!</v>
      </c>
      <c r="BE1352" s="242">
        <f>IFERROR(_xll.qlIndexFixing($BF$1,BA1352,TRUE,_xll.ohTrigger(Trigger,Trigger12M)),#N/A)</f>
        <v>1.8807796089180772E-2</v>
      </c>
    </row>
    <row r="1353" spans="52:57" ht="11.25" customHeight="1" x14ac:dyDescent="0.25">
      <c r="AZ1353" s="99" t="s">
        <v>83</v>
      </c>
      <c r="BA1353" s="98">
        <f>_xll.qlInterestRateIndexFixingDate(Currency&amp;"ibor"&amp;Tenor,BB1353,Trigger)</f>
        <v>48873</v>
      </c>
      <c r="BB1353" s="98">
        <f>_xll.qlCalendarAdvance(Calendar,BB1352,AZ1353,"f",,Trigger)</f>
        <v>48877</v>
      </c>
      <c r="BC1353" s="98">
        <f>_xll.qlInterestRateIndexMaturity(Currency&amp;"ibor"&amp;Tenor,BB1353,Trigger)</f>
        <v>49242</v>
      </c>
      <c r="BD1353" s="242" t="e">
        <f>_xll.qlIndexFixing($AD$5,BA1353,TRUE,_xll.ohTrigger(Trigger,Trigger12M))</f>
        <v>#NUM!</v>
      </c>
      <c r="BE1353" s="242">
        <f>IFERROR(_xll.qlIndexFixing($BF$1,BA1353,TRUE,_xll.ohTrigger(Trigger,Trigger12M)),#N/A)</f>
        <v>1.8790066199288316E-2</v>
      </c>
    </row>
    <row r="1354" spans="52:57" ht="11.25" customHeight="1" x14ac:dyDescent="0.25">
      <c r="AZ1354" s="99" t="s">
        <v>83</v>
      </c>
      <c r="BA1354" s="98">
        <f>_xll.qlInterestRateIndexFixingDate(Currency&amp;"ibor"&amp;Tenor,BB1354,Trigger)</f>
        <v>48880</v>
      </c>
      <c r="BB1354" s="98">
        <f>_xll.qlCalendarAdvance(Calendar,BB1353,AZ1354,"f",,Trigger)</f>
        <v>48884</v>
      </c>
      <c r="BC1354" s="98">
        <f>_xll.qlInterestRateIndexMaturity(Currency&amp;"ibor"&amp;Tenor,BB1354,Trigger)</f>
        <v>49249</v>
      </c>
      <c r="BD1354" s="242" t="e">
        <f>_xll.qlIndexFixing($AD$5,BA1354,TRUE,_xll.ohTrigger(Trigger,Trigger12M))</f>
        <v>#NUM!</v>
      </c>
      <c r="BE1354" s="242">
        <f>IFERROR(_xll.qlIndexFixing($BF$1,BA1354,TRUE,_xll.ohTrigger(Trigger,Trigger12M)),#N/A)</f>
        <v>1.8772254461819252E-2</v>
      </c>
    </row>
    <row r="1355" spans="52:57" ht="11.25" customHeight="1" x14ac:dyDescent="0.25">
      <c r="AZ1355" s="99" t="s">
        <v>83</v>
      </c>
      <c r="BA1355" s="98">
        <f>_xll.qlInterestRateIndexFixingDate(Currency&amp;"ibor"&amp;Tenor,BB1355,Trigger)</f>
        <v>48887</v>
      </c>
      <c r="BB1355" s="98">
        <f>_xll.qlCalendarAdvance(Calendar,BB1354,AZ1355,"f",,Trigger)</f>
        <v>48891</v>
      </c>
      <c r="BC1355" s="98">
        <f>_xll.qlInterestRateIndexMaturity(Currency&amp;"ibor"&amp;Tenor,BB1355,Trigger)</f>
        <v>49256</v>
      </c>
      <c r="BD1355" s="242" t="e">
        <f>_xll.qlIndexFixing($AD$5,BA1355,TRUE,_xll.ohTrigger(Trigger,Trigger12M))</f>
        <v>#NUM!</v>
      </c>
      <c r="BE1355" s="242">
        <f>IFERROR(_xll.qlIndexFixing($BF$1,BA1355,TRUE,_xll.ohTrigger(Trigger,Trigger12M)),#N/A)</f>
        <v>1.8754360850545139E-2</v>
      </c>
    </row>
    <row r="1356" spans="52:57" ht="11.25" customHeight="1" x14ac:dyDescent="0.25">
      <c r="AZ1356" s="99" t="s">
        <v>83</v>
      </c>
      <c r="BA1356" s="98">
        <f>_xll.qlInterestRateIndexFixingDate(Currency&amp;"ibor"&amp;Tenor,BB1356,Trigger)</f>
        <v>48894</v>
      </c>
      <c r="BB1356" s="98">
        <f>_xll.qlCalendarAdvance(Calendar,BB1355,AZ1356,"f",,Trigger)</f>
        <v>48898</v>
      </c>
      <c r="BC1356" s="98">
        <f>_xll.qlInterestRateIndexMaturity(Currency&amp;"ibor"&amp;Tenor,BB1356,Trigger)</f>
        <v>49263</v>
      </c>
      <c r="BD1356" s="242" t="e">
        <f>_xll.qlIndexFixing($AD$5,BA1356,TRUE,_xll.ohTrigger(Trigger,Trigger12M))</f>
        <v>#NUM!</v>
      </c>
      <c r="BE1356" s="242">
        <f>IFERROR(_xll.qlIndexFixing($BF$1,BA1356,TRUE,_xll.ohTrigger(Trigger,Trigger12M)),#N/A)</f>
        <v>1.8736385339260309E-2</v>
      </c>
    </row>
    <row r="1357" spans="52:57" ht="11.25" customHeight="1" x14ac:dyDescent="0.25">
      <c r="AZ1357" s="99" t="s">
        <v>83</v>
      </c>
      <c r="BA1357" s="98">
        <f>_xll.qlInterestRateIndexFixingDate(Currency&amp;"ibor"&amp;Tenor,BB1357,Trigger)</f>
        <v>48901</v>
      </c>
      <c r="BB1357" s="98">
        <f>_xll.qlCalendarAdvance(Calendar,BB1356,AZ1357,"f",,Trigger)</f>
        <v>48905</v>
      </c>
      <c r="BC1357" s="98">
        <f>_xll.qlInterestRateIndexMaturity(Currency&amp;"ibor"&amp;Tenor,BB1357,Trigger)</f>
        <v>49270</v>
      </c>
      <c r="BD1357" s="242" t="e">
        <f>_xll.qlIndexFixing($AD$5,BA1357,TRUE,_xll.ohTrigger(Trigger,Trigger12M))</f>
        <v>#NUM!</v>
      </c>
      <c r="BE1357" s="242">
        <f>IFERROR(_xll.qlIndexFixing($BF$1,BA1357,TRUE,_xll.ohTrigger(Trigger,Trigger12M)),#N/A)</f>
        <v>1.871832790178099E-2</v>
      </c>
    </row>
    <row r="1358" spans="52:57" ht="11.25" customHeight="1" x14ac:dyDescent="0.25">
      <c r="AZ1358" s="99" t="s">
        <v>83</v>
      </c>
      <c r="BA1358" s="98">
        <f>_xll.qlInterestRateIndexFixingDate(Currency&amp;"ibor"&amp;Tenor,BB1358,Trigger)</f>
        <v>48908</v>
      </c>
      <c r="BB1358" s="98">
        <f>_xll.qlCalendarAdvance(Calendar,BB1357,AZ1358,"f",,Trigger)</f>
        <v>48912</v>
      </c>
      <c r="BC1358" s="98">
        <f>_xll.qlInterestRateIndexMaturity(Currency&amp;"ibor"&amp;Tenor,BB1358,Trigger)</f>
        <v>49277</v>
      </c>
      <c r="BD1358" s="242" t="e">
        <f>_xll.qlIndexFixing($AD$5,BA1358,TRUE,_xll.ohTrigger(Trigger,Trigger12M))</f>
        <v>#NUM!</v>
      </c>
      <c r="BE1358" s="242">
        <f>IFERROR(_xll.qlIndexFixing($BF$1,BA1358,TRUE,_xll.ohTrigger(Trigger,Trigger12M)),#N/A)</f>
        <v>1.8700188511945975E-2</v>
      </c>
    </row>
    <row r="1359" spans="52:57" ht="11.25" customHeight="1" x14ac:dyDescent="0.25">
      <c r="AZ1359" s="99" t="s">
        <v>83</v>
      </c>
      <c r="BA1359" s="98">
        <f>_xll.qlInterestRateIndexFixingDate(Currency&amp;"ibor"&amp;Tenor,BB1359,Trigger)</f>
        <v>48915</v>
      </c>
      <c r="BB1359" s="98">
        <f>_xll.qlCalendarAdvance(Calendar,BB1358,AZ1359,"f",,Trigger)</f>
        <v>48919</v>
      </c>
      <c r="BC1359" s="98">
        <f>_xll.qlInterestRateIndexMaturity(Currency&amp;"ibor"&amp;Tenor,BB1359,Trigger)</f>
        <v>49284</v>
      </c>
      <c r="BD1359" s="242" t="e">
        <f>_xll.qlIndexFixing($AD$5,BA1359,TRUE,_xll.ohTrigger(Trigger,Trigger12M))</f>
        <v>#NUM!</v>
      </c>
      <c r="BE1359" s="242">
        <f>IFERROR(_xll.qlIndexFixing($BF$1,BA1359,TRUE,_xll.ohTrigger(Trigger,Trigger12M)),#N/A)</f>
        <v>1.8681967143615297E-2</v>
      </c>
    </row>
    <row r="1360" spans="52:57" ht="11.25" customHeight="1" x14ac:dyDescent="0.25">
      <c r="AZ1360" s="99" t="s">
        <v>83</v>
      </c>
      <c r="BA1360" s="98">
        <f>_xll.qlInterestRateIndexFixingDate(Currency&amp;"ibor"&amp;Tenor,BB1360,Trigger)</f>
        <v>48922</v>
      </c>
      <c r="BB1360" s="98">
        <f>_xll.qlCalendarAdvance(Calendar,BB1359,AZ1360,"f",,Trigger)</f>
        <v>48926</v>
      </c>
      <c r="BC1360" s="98">
        <f>_xll.qlInterestRateIndexMaturity(Currency&amp;"ibor"&amp;Tenor,BB1360,Trigger)</f>
        <v>49291</v>
      </c>
      <c r="BD1360" s="242" t="e">
        <f>_xll.qlIndexFixing($AD$5,BA1360,TRUE,_xll.ohTrigger(Trigger,Trigger12M))</f>
        <v>#NUM!</v>
      </c>
      <c r="BE1360" s="242">
        <f>IFERROR(_xll.qlIndexFixing($BF$1,BA1360,TRUE,_xll.ohTrigger(Trigger,Trigger12M)),#N/A)</f>
        <v>1.8663663770672863E-2</v>
      </c>
    </row>
    <row r="1361" spans="52:57" ht="11.25" customHeight="1" x14ac:dyDescent="0.25">
      <c r="AZ1361" s="99" t="s">
        <v>83</v>
      </c>
      <c r="BA1361" s="98">
        <f>_xll.qlInterestRateIndexFixingDate(Currency&amp;"ibor"&amp;Tenor,BB1361,Trigger)</f>
        <v>48929</v>
      </c>
      <c r="BB1361" s="98">
        <f>_xll.qlCalendarAdvance(Calendar,BB1360,AZ1361,"f",,Trigger)</f>
        <v>48933</v>
      </c>
      <c r="BC1361" s="98">
        <f>_xll.qlInterestRateIndexMaturity(Currency&amp;"ibor"&amp;Tenor,BB1361,Trigger)</f>
        <v>49298</v>
      </c>
      <c r="BD1361" s="242" t="e">
        <f>_xll.qlIndexFixing($AD$5,BA1361,TRUE,_xll.ohTrigger(Trigger,Trigger12M))</f>
        <v>#NUM!</v>
      </c>
      <c r="BE1361" s="242">
        <f>IFERROR(_xll.qlIndexFixing($BF$1,BA1361,TRUE,_xll.ohTrigger(Trigger,Trigger12M)),#N/A)</f>
        <v>1.8645278367023375E-2</v>
      </c>
    </row>
    <row r="1362" spans="52:57" ht="11.25" customHeight="1" x14ac:dyDescent="0.25">
      <c r="AZ1362" s="99" t="s">
        <v>83</v>
      </c>
      <c r="BA1362" s="98">
        <f>_xll.qlInterestRateIndexFixingDate(Currency&amp;"ibor"&amp;Tenor,BB1362,Trigger)</f>
        <v>48935</v>
      </c>
      <c r="BB1362" s="98">
        <f>_xll.qlCalendarAdvance(Calendar,BB1361,AZ1362,"f",,Trigger)</f>
        <v>48940</v>
      </c>
      <c r="BC1362" s="98">
        <f>_xll.qlInterestRateIndexMaturity(Currency&amp;"ibor"&amp;Tenor,BB1362,Trigger)</f>
        <v>49305</v>
      </c>
      <c r="BD1362" s="242" t="e">
        <f>_xll.qlIndexFixing($AD$5,BA1362,TRUE,_xll.ohTrigger(Trigger,Trigger12M))</f>
        <v>#NUM!</v>
      </c>
      <c r="BE1362" s="242">
        <f>IFERROR(_xll.qlIndexFixing($BF$1,BA1362,TRUE,_xll.ohTrigger(Trigger,Trigger12M)),#N/A)</f>
        <v>1.8626810906594984E-2</v>
      </c>
    </row>
    <row r="1363" spans="52:57" ht="11.25" customHeight="1" x14ac:dyDescent="0.25">
      <c r="AZ1363" s="99" t="s">
        <v>83</v>
      </c>
      <c r="BA1363" s="98">
        <f>_xll.qlInterestRateIndexFixingDate(Currency&amp;"ibor"&amp;Tenor,BB1363,Trigger)</f>
        <v>48943</v>
      </c>
      <c r="BB1363" s="98">
        <f>_xll.qlCalendarAdvance(Calendar,BB1362,AZ1363,"f",,Trigger)</f>
        <v>48947</v>
      </c>
      <c r="BC1363" s="98">
        <f>_xll.qlInterestRateIndexMaturity(Currency&amp;"ibor"&amp;Tenor,BB1363,Trigger)</f>
        <v>49312</v>
      </c>
      <c r="BD1363" s="242" t="e">
        <f>_xll.qlIndexFixing($AD$5,BA1363,TRUE,_xll.ohTrigger(Trigger,Trigger12M))</f>
        <v>#NUM!</v>
      </c>
      <c r="BE1363" s="242">
        <f>IFERROR(_xll.qlIndexFixing($BF$1,BA1363,TRUE,_xll.ohTrigger(Trigger,Trigger12M)),#N/A)</f>
        <v>1.8608261363337514E-2</v>
      </c>
    </row>
    <row r="1364" spans="52:57" ht="11.25" customHeight="1" x14ac:dyDescent="0.25">
      <c r="AZ1364" s="99" t="s">
        <v>83</v>
      </c>
      <c r="BA1364" s="98">
        <f>_xll.qlInterestRateIndexFixingDate(Currency&amp;"ibor"&amp;Tenor,BB1364,Trigger)</f>
        <v>48950</v>
      </c>
      <c r="BB1364" s="98">
        <f>_xll.qlCalendarAdvance(Calendar,BB1363,AZ1364,"f",,Trigger)</f>
        <v>48954</v>
      </c>
      <c r="BC1364" s="98">
        <f>_xll.qlInterestRateIndexMaturity(Currency&amp;"ibor"&amp;Tenor,BB1364,Trigger)</f>
        <v>49319</v>
      </c>
      <c r="BD1364" s="242" t="e">
        <f>_xll.qlIndexFixing($AD$5,BA1364,TRUE,_xll.ohTrigger(Trigger,Trigger12M))</f>
        <v>#NUM!</v>
      </c>
      <c r="BE1364" s="242">
        <f>IFERROR(_xll.qlIndexFixing($BF$1,BA1364,TRUE,_xll.ohTrigger(Trigger,Trigger12M)),#N/A)</f>
        <v>1.8589629711223559E-2</v>
      </c>
    </row>
    <row r="1365" spans="52:57" ht="11.25" customHeight="1" x14ac:dyDescent="0.25">
      <c r="AZ1365" s="99" t="s">
        <v>83</v>
      </c>
      <c r="BA1365" s="98">
        <f>_xll.qlInterestRateIndexFixingDate(Currency&amp;"ibor"&amp;Tenor,BB1365,Trigger)</f>
        <v>48957</v>
      </c>
      <c r="BB1365" s="98">
        <f>_xll.qlCalendarAdvance(Calendar,BB1364,AZ1365,"f",,Trigger)</f>
        <v>48961</v>
      </c>
      <c r="BC1365" s="98">
        <f>_xll.qlInterestRateIndexMaturity(Currency&amp;"ibor"&amp;Tenor,BB1365,Trigger)</f>
        <v>49326</v>
      </c>
      <c r="BD1365" s="242" t="e">
        <f>_xll.qlIndexFixing($AD$5,BA1365,TRUE,_xll.ohTrigger(Trigger,Trigger12M))</f>
        <v>#NUM!</v>
      </c>
      <c r="BE1365" s="242">
        <f>IFERROR(_xll.qlIndexFixing($BF$1,BA1365,TRUE,_xll.ohTrigger(Trigger,Trigger12M)),#N/A)</f>
        <v>1.8570915924247627E-2</v>
      </c>
    </row>
    <row r="1366" spans="52:57" ht="11.25" customHeight="1" x14ac:dyDescent="0.25">
      <c r="AZ1366" s="99" t="s">
        <v>83</v>
      </c>
      <c r="BA1366" s="98">
        <f>_xll.qlInterestRateIndexFixingDate(Currency&amp;"ibor"&amp;Tenor,BB1366,Trigger)</f>
        <v>48964</v>
      </c>
      <c r="BB1366" s="98">
        <f>_xll.qlCalendarAdvance(Calendar,BB1365,AZ1366,"f",,Trigger)</f>
        <v>48968</v>
      </c>
      <c r="BC1366" s="98">
        <f>_xll.qlInterestRateIndexMaturity(Currency&amp;"ibor"&amp;Tenor,BB1366,Trigger)</f>
        <v>49333</v>
      </c>
      <c r="BD1366" s="242" t="e">
        <f>_xll.qlIndexFixing($AD$5,BA1366,TRUE,_xll.ohTrigger(Trigger,Trigger12M))</f>
        <v>#NUM!</v>
      </c>
      <c r="BE1366" s="242">
        <f>IFERROR(_xll.qlIndexFixing($BF$1,BA1366,TRUE,_xll.ohTrigger(Trigger,Trigger12M)),#N/A)</f>
        <v>1.8552119976426987E-2</v>
      </c>
    </row>
    <row r="1367" spans="52:57" ht="11.25" customHeight="1" x14ac:dyDescent="0.25">
      <c r="AZ1367" s="99" t="s">
        <v>83</v>
      </c>
      <c r="BA1367" s="98">
        <f>_xll.qlInterestRateIndexFixingDate(Currency&amp;"ibor"&amp;Tenor,BB1367,Trigger)</f>
        <v>48971</v>
      </c>
      <c r="BB1367" s="98">
        <f>_xll.qlCalendarAdvance(Calendar,BB1366,AZ1367,"f",,Trigger)</f>
        <v>48975</v>
      </c>
      <c r="BC1367" s="98">
        <f>_xll.qlInterestRateIndexMaturity(Currency&amp;"ibor"&amp;Tenor,BB1367,Trigger)</f>
        <v>49340</v>
      </c>
      <c r="BD1367" s="242" t="e">
        <f>_xll.qlIndexFixing($AD$5,BA1367,TRUE,_xll.ohTrigger(Trigger,Trigger12M))</f>
        <v>#NUM!</v>
      </c>
      <c r="BE1367" s="242">
        <f>IFERROR(_xll.qlIndexFixing($BF$1,BA1367,TRUE,_xll.ohTrigger(Trigger,Trigger12M)),#N/A)</f>
        <v>1.8533241841801263E-2</v>
      </c>
    </row>
    <row r="1368" spans="52:57" ht="11.25" customHeight="1" x14ac:dyDescent="0.25">
      <c r="AZ1368" s="99" t="s">
        <v>83</v>
      </c>
      <c r="BA1368" s="98">
        <f>_xll.qlInterestRateIndexFixingDate(Currency&amp;"ibor"&amp;Tenor,BB1368,Trigger)</f>
        <v>48978</v>
      </c>
      <c r="BB1368" s="98">
        <f>_xll.qlCalendarAdvance(Calendar,BB1367,AZ1368,"f",,Trigger)</f>
        <v>48982</v>
      </c>
      <c r="BC1368" s="98">
        <f>_xll.qlInterestRateIndexMaturity(Currency&amp;"ibor"&amp;Tenor,BB1368,Trigger)</f>
        <v>49347</v>
      </c>
      <c r="BD1368" s="242" t="e">
        <f>_xll.qlIndexFixing($AD$5,BA1368,TRUE,_xll.ohTrigger(Trigger,Trigger12M))</f>
        <v>#NUM!</v>
      </c>
      <c r="BE1368" s="242">
        <f>IFERROR(_xll.qlIndexFixing($BF$1,BA1368,TRUE,_xll.ohTrigger(Trigger,Trigger12M)),#N/A)</f>
        <v>1.8514281494432624E-2</v>
      </c>
    </row>
    <row r="1369" spans="52:57" ht="11.25" customHeight="1" x14ac:dyDescent="0.25">
      <c r="AZ1369" s="99" t="s">
        <v>83</v>
      </c>
      <c r="BA1369" s="98">
        <f>_xll.qlInterestRateIndexFixingDate(Currency&amp;"ibor"&amp;Tenor,BB1369,Trigger)</f>
        <v>48985</v>
      </c>
      <c r="BB1369" s="98">
        <f>_xll.qlCalendarAdvance(Calendar,BB1368,AZ1369,"f",,Trigger)</f>
        <v>48989</v>
      </c>
      <c r="BC1369" s="98">
        <f>_xll.qlInterestRateIndexMaturity(Currency&amp;"ibor"&amp;Tenor,BB1369,Trigger)</f>
        <v>49354</v>
      </c>
      <c r="BD1369" s="242" t="e">
        <f>_xll.qlIndexFixing($AD$5,BA1369,TRUE,_xll.ohTrigger(Trigger,Trigger12M))</f>
        <v>#NUM!</v>
      </c>
      <c r="BE1369" s="242">
        <f>IFERROR(_xll.qlIndexFixing($BF$1,BA1369,TRUE,_xll.ohTrigger(Trigger,Trigger12M)),#N/A)</f>
        <v>1.8495238908405799E-2</v>
      </c>
    </row>
    <row r="1370" spans="52:57" ht="11.25" customHeight="1" x14ac:dyDescent="0.25">
      <c r="AZ1370" s="99" t="s">
        <v>83</v>
      </c>
      <c r="BA1370" s="98">
        <f>_xll.qlInterestRateIndexFixingDate(Currency&amp;"ibor"&amp;Tenor,BB1370,Trigger)</f>
        <v>48992</v>
      </c>
      <c r="BB1370" s="98">
        <f>_xll.qlCalendarAdvance(Calendar,BB1369,AZ1370,"f",,Trigger)</f>
        <v>48996</v>
      </c>
      <c r="BC1370" s="98">
        <f>_xll.qlInterestRateIndexMaturity(Currency&amp;"ibor"&amp;Tenor,BB1370,Trigger)</f>
        <v>49361</v>
      </c>
      <c r="BD1370" s="242" t="e">
        <f>_xll.qlIndexFixing($AD$5,BA1370,TRUE,_xll.ohTrigger(Trigger,Trigger12M))</f>
        <v>#NUM!</v>
      </c>
      <c r="BE1370" s="242">
        <f>IFERROR(_xll.qlIndexFixing($BF$1,BA1370,TRUE,_xll.ohTrigger(Trigger,Trigger12M)),#N/A)</f>
        <v>1.8476114057827422E-2</v>
      </c>
    </row>
    <row r="1371" spans="52:57" ht="11.25" customHeight="1" x14ac:dyDescent="0.25">
      <c r="AZ1371" s="99" t="s">
        <v>83</v>
      </c>
      <c r="BA1371" s="98">
        <f>_xll.qlInterestRateIndexFixingDate(Currency&amp;"ibor"&amp;Tenor,BB1371,Trigger)</f>
        <v>48999</v>
      </c>
      <c r="BB1371" s="98">
        <f>_xll.qlCalendarAdvance(Calendar,BB1370,AZ1371,"f",,Trigger)</f>
        <v>49003</v>
      </c>
      <c r="BC1371" s="98">
        <f>_xll.qlInterestRateIndexMaturity(Currency&amp;"ibor"&amp;Tenor,BB1371,Trigger)</f>
        <v>49368</v>
      </c>
      <c r="BD1371" s="242" t="e">
        <f>_xll.qlIndexFixing($AD$5,BA1371,TRUE,_xll.ohTrigger(Trigger,Trigger12M))</f>
        <v>#NUM!</v>
      </c>
      <c r="BE1371" s="242">
        <f>IFERROR(_xll.qlIndexFixing($BF$1,BA1371,TRUE,_xll.ohTrigger(Trigger,Trigger12M)),#N/A)</f>
        <v>1.8456906916827553E-2</v>
      </c>
    </row>
    <row r="1372" spans="52:57" ht="11.25" customHeight="1" x14ac:dyDescent="0.25">
      <c r="AZ1372" s="99" t="s">
        <v>83</v>
      </c>
      <c r="BA1372" s="98">
        <f>_xll.qlInterestRateIndexFixingDate(Currency&amp;"ibor"&amp;Tenor,BB1372,Trigger)</f>
        <v>49006</v>
      </c>
      <c r="BB1372" s="98">
        <f>_xll.qlCalendarAdvance(Calendar,BB1371,AZ1372,"f",,Trigger)</f>
        <v>49010</v>
      </c>
      <c r="BC1372" s="98">
        <f>_xll.qlInterestRateIndexMaturity(Currency&amp;"ibor"&amp;Tenor,BB1372,Trigger)</f>
        <v>49375</v>
      </c>
      <c r="BD1372" s="242" t="e">
        <f>_xll.qlIndexFixing($AD$5,BA1372,TRUE,_xll.ohTrigger(Trigger,Trigger12M))</f>
        <v>#NUM!</v>
      </c>
      <c r="BE1372" s="242">
        <f>IFERROR(_xll.qlIndexFixing($BF$1,BA1372,TRUE,_xll.ohTrigger(Trigger,Trigger12M)),#N/A)</f>
        <v>1.8437617459557937E-2</v>
      </c>
    </row>
    <row r="1373" spans="52:57" ht="11.25" customHeight="1" x14ac:dyDescent="0.25">
      <c r="AZ1373" s="99" t="s">
        <v>83</v>
      </c>
      <c r="BA1373" s="98">
        <f>_xll.qlInterestRateIndexFixingDate(Currency&amp;"ibor"&amp;Tenor,BB1373,Trigger)</f>
        <v>49013</v>
      </c>
      <c r="BB1373" s="98">
        <f>_xll.qlCalendarAdvance(Calendar,BB1372,AZ1373,"f",,Trigger)</f>
        <v>49017</v>
      </c>
      <c r="BC1373" s="98">
        <f>_xll.qlInterestRateIndexMaturity(Currency&amp;"ibor"&amp;Tenor,BB1373,Trigger)</f>
        <v>49382</v>
      </c>
      <c r="BD1373" s="242" t="e">
        <f>_xll.qlIndexFixing($AD$5,BA1373,TRUE,_xll.ohTrigger(Trigger,Trigger12M))</f>
        <v>#NUM!</v>
      </c>
      <c r="BE1373" s="242">
        <f>IFERROR(_xll.qlIndexFixing($BF$1,BA1373,TRUE,_xll.ohTrigger(Trigger,Trigger12M)),#N/A)</f>
        <v>1.8418245660193757E-2</v>
      </c>
    </row>
    <row r="1374" spans="52:57" ht="11.25" customHeight="1" x14ac:dyDescent="0.25">
      <c r="AZ1374" s="99" t="s">
        <v>83</v>
      </c>
      <c r="BA1374" s="98">
        <f>_xll.qlInterestRateIndexFixingDate(Currency&amp;"ibor"&amp;Tenor,BB1374,Trigger)</f>
        <v>49020</v>
      </c>
      <c r="BB1374" s="98">
        <f>_xll.qlCalendarAdvance(Calendar,BB1373,AZ1374,"f",,Trigger)</f>
        <v>49024</v>
      </c>
      <c r="BC1374" s="98">
        <f>_xll.qlInterestRateIndexMaturity(Currency&amp;"ibor"&amp;Tenor,BB1374,Trigger)</f>
        <v>49389</v>
      </c>
      <c r="BD1374" s="242" t="e">
        <f>_xll.qlIndexFixing($AD$5,BA1374,TRUE,_xll.ohTrigger(Trigger,Trigger12M))</f>
        <v>#NUM!</v>
      </c>
      <c r="BE1374" s="242">
        <f>IFERROR(_xll.qlIndexFixing($BF$1,BA1374,TRUE,_xll.ohTrigger(Trigger,Trigger12M)),#N/A)</f>
        <v>1.8398791492932085E-2</v>
      </c>
    </row>
    <row r="1375" spans="52:57" ht="11.25" customHeight="1" x14ac:dyDescent="0.25">
      <c r="AZ1375" s="99" t="s">
        <v>83</v>
      </c>
      <c r="BA1375" s="98">
        <f>_xll.qlInterestRateIndexFixingDate(Currency&amp;"ibor"&amp;Tenor,BB1375,Trigger)</f>
        <v>49027</v>
      </c>
      <c r="BB1375" s="98">
        <f>_xll.qlCalendarAdvance(Calendar,BB1374,AZ1375,"f",,Trigger)</f>
        <v>49031</v>
      </c>
      <c r="BC1375" s="98">
        <f>_xll.qlInterestRateIndexMaturity(Currency&amp;"ibor"&amp;Tenor,BB1375,Trigger)</f>
        <v>49396</v>
      </c>
      <c r="BD1375" s="242" t="e">
        <f>_xll.qlIndexFixing($AD$5,BA1375,TRUE,_xll.ohTrigger(Trigger,Trigger12M))</f>
        <v>#NUM!</v>
      </c>
      <c r="BE1375" s="242">
        <f>IFERROR(_xll.qlIndexFixing($BF$1,BA1375,TRUE,_xll.ohTrigger(Trigger,Trigger12M)),#N/A)</f>
        <v>1.8379254931992779E-2</v>
      </c>
    </row>
    <row r="1376" spans="52:57" ht="11.25" customHeight="1" x14ac:dyDescent="0.25">
      <c r="AZ1376" s="99" t="s">
        <v>83</v>
      </c>
      <c r="BA1376" s="98">
        <f>_xll.qlInterestRateIndexFixingDate(Currency&amp;"ibor"&amp;Tenor,BB1376,Trigger)</f>
        <v>49034</v>
      </c>
      <c r="BB1376" s="98">
        <f>_xll.qlCalendarAdvance(Calendar,BB1375,AZ1376,"f",,Trigger)</f>
        <v>49038</v>
      </c>
      <c r="BC1376" s="98">
        <f>_xll.qlInterestRateIndexMaturity(Currency&amp;"ibor"&amp;Tenor,BB1376,Trigger)</f>
        <v>49403</v>
      </c>
      <c r="BD1376" s="242" t="e">
        <f>_xll.qlIndexFixing($AD$5,BA1376,TRUE,_xll.ohTrigger(Trigger,Trigger12M))</f>
        <v>#NUM!</v>
      </c>
      <c r="BE1376" s="242">
        <f>IFERROR(_xll.qlIndexFixing($BF$1,BA1376,TRUE,_xll.ohTrigger(Trigger,Trigger12M)),#N/A)</f>
        <v>1.8359635951618689E-2</v>
      </c>
    </row>
    <row r="1377" spans="52:57" ht="11.25" customHeight="1" x14ac:dyDescent="0.25">
      <c r="AZ1377" s="99" t="s">
        <v>83</v>
      </c>
      <c r="BA1377" s="98">
        <f>_xll.qlInterestRateIndexFixingDate(Currency&amp;"ibor"&amp;Tenor,BB1377,Trigger)</f>
        <v>49039</v>
      </c>
      <c r="BB1377" s="98">
        <f>_xll.qlCalendarAdvance(Calendar,BB1376,AZ1377,"f",,Trigger)</f>
        <v>49045</v>
      </c>
      <c r="BC1377" s="98">
        <f>_xll.qlInterestRateIndexMaturity(Currency&amp;"ibor"&amp;Tenor,BB1377,Trigger)</f>
        <v>49410</v>
      </c>
      <c r="BD1377" s="242" t="e">
        <f>_xll.qlIndexFixing($AD$5,BA1377,TRUE,_xll.ohTrigger(Trigger,Trigger12M))</f>
        <v>#NUM!</v>
      </c>
      <c r="BE1377" s="242">
        <f>IFERROR(_xll.qlIndexFixing($BF$1,BA1377,TRUE,_xll.ohTrigger(Trigger,Trigger12M)),#N/A)</f>
        <v>1.8339934526074568E-2</v>
      </c>
    </row>
    <row r="1378" spans="52:57" ht="11.25" customHeight="1" x14ac:dyDescent="0.25">
      <c r="AZ1378" s="99" t="s">
        <v>83</v>
      </c>
      <c r="BA1378" s="98">
        <f>_xll.qlInterestRateIndexFixingDate(Currency&amp;"ibor"&amp;Tenor,BB1378,Trigger)</f>
        <v>49048</v>
      </c>
      <c r="BB1378" s="98">
        <f>_xll.qlCalendarAdvance(Calendar,BB1377,AZ1378,"f",,Trigger)</f>
        <v>49052</v>
      </c>
      <c r="BC1378" s="98">
        <f>_xll.qlInterestRateIndexMaturity(Currency&amp;"ibor"&amp;Tenor,BB1378,Trigger)</f>
        <v>49417</v>
      </c>
      <c r="BD1378" s="242" t="e">
        <f>_xll.qlIndexFixing($AD$5,BA1378,TRUE,_xll.ohTrigger(Trigger,Trigger12M))</f>
        <v>#NUM!</v>
      </c>
      <c r="BE1378" s="242">
        <f>IFERROR(_xll.qlIndexFixing($BF$1,BA1378,TRUE,_xll.ohTrigger(Trigger,Trigger12M)),#N/A)</f>
        <v>1.8320150629649253E-2</v>
      </c>
    </row>
    <row r="1379" spans="52:57" ht="11.25" customHeight="1" x14ac:dyDescent="0.25">
      <c r="AZ1379" s="99" t="s">
        <v>83</v>
      </c>
      <c r="BA1379" s="98">
        <f>_xll.qlInterestRateIndexFixingDate(Currency&amp;"ibor"&amp;Tenor,BB1379,Trigger)</f>
        <v>49055</v>
      </c>
      <c r="BB1379" s="98">
        <f>_xll.qlCalendarAdvance(Calendar,BB1378,AZ1379,"f",,Trigger)</f>
        <v>49059</v>
      </c>
      <c r="BC1379" s="98">
        <f>_xll.qlInterestRateIndexMaturity(Currency&amp;"ibor"&amp;Tenor,BB1379,Trigger)</f>
        <v>49424</v>
      </c>
      <c r="BD1379" s="242" t="e">
        <f>_xll.qlIndexFixing($AD$5,BA1379,TRUE,_xll.ohTrigger(Trigger,Trigger12M))</f>
        <v>#NUM!</v>
      </c>
      <c r="BE1379" s="242">
        <f>IFERROR(_xll.qlIndexFixing($BF$1,BA1379,TRUE,_xll.ohTrigger(Trigger,Trigger12M)),#N/A)</f>
        <v>1.8300284236652829E-2</v>
      </c>
    </row>
    <row r="1380" spans="52:57" ht="11.25" customHeight="1" x14ac:dyDescent="0.25">
      <c r="AZ1380" s="99" t="s">
        <v>83</v>
      </c>
      <c r="BA1380" s="98">
        <f>_xll.qlInterestRateIndexFixingDate(Currency&amp;"ibor"&amp;Tenor,BB1380,Trigger)</f>
        <v>49061</v>
      </c>
      <c r="BB1380" s="98">
        <f>_xll.qlCalendarAdvance(Calendar,BB1379,AZ1380,"f",,Trigger)</f>
        <v>49066</v>
      </c>
      <c r="BC1380" s="98">
        <f>_xll.qlInterestRateIndexMaturity(Currency&amp;"ibor"&amp;Tenor,BB1380,Trigger)</f>
        <v>49431</v>
      </c>
      <c r="BD1380" s="242" t="e">
        <f>_xll.qlIndexFixing($AD$5,BA1380,TRUE,_xll.ohTrigger(Trigger,Trigger12M))</f>
        <v>#NUM!</v>
      </c>
      <c r="BE1380" s="242">
        <f>IFERROR(_xll.qlIndexFixing($BF$1,BA1380,TRUE,_xll.ohTrigger(Trigger,Trigger12M)),#N/A)</f>
        <v>1.8280335321418595E-2</v>
      </c>
    </row>
    <row r="1381" spans="52:57" ht="11.25" customHeight="1" x14ac:dyDescent="0.25">
      <c r="AZ1381" s="99" t="s">
        <v>83</v>
      </c>
      <c r="BA1381" s="98">
        <f>_xll.qlInterestRateIndexFixingDate(Currency&amp;"ibor"&amp;Tenor,BB1381,Trigger)</f>
        <v>49069</v>
      </c>
      <c r="BB1381" s="98">
        <f>_xll.qlCalendarAdvance(Calendar,BB1380,AZ1381,"f",,Trigger)</f>
        <v>49073</v>
      </c>
      <c r="BC1381" s="98">
        <f>_xll.qlInterestRateIndexMaturity(Currency&amp;"ibor"&amp;Tenor,BB1381,Trigger)</f>
        <v>49438</v>
      </c>
      <c r="BD1381" s="242" t="e">
        <f>_xll.qlIndexFixing($AD$5,BA1381,TRUE,_xll.ohTrigger(Trigger,Trigger12M))</f>
        <v>#NUM!</v>
      </c>
      <c r="BE1381" s="242">
        <f>IFERROR(_xll.qlIndexFixing($BF$1,BA1381,TRUE,_xll.ohTrigger(Trigger,Trigger12M)),#N/A)</f>
        <v>1.8260303858302844E-2</v>
      </c>
    </row>
    <row r="1382" spans="52:57" ht="11.25" customHeight="1" x14ac:dyDescent="0.25">
      <c r="AZ1382" s="99" t="s">
        <v>83</v>
      </c>
      <c r="BA1382" s="98">
        <f>_xll.qlInterestRateIndexFixingDate(Currency&amp;"ibor"&amp;Tenor,BB1382,Trigger)</f>
        <v>49076</v>
      </c>
      <c r="BB1382" s="98">
        <f>_xll.qlCalendarAdvance(Calendar,BB1381,AZ1382,"f",,Trigger)</f>
        <v>49080</v>
      </c>
      <c r="BC1382" s="98">
        <f>_xll.qlInterestRateIndexMaturity(Currency&amp;"ibor"&amp;Tenor,BB1382,Trigger)</f>
        <v>49445</v>
      </c>
      <c r="BD1382" s="242" t="e">
        <f>_xll.qlIndexFixing($AD$5,BA1382,TRUE,_xll.ohTrigger(Trigger,Trigger12M))</f>
        <v>#NUM!</v>
      </c>
      <c r="BE1382" s="242">
        <f>IFERROR(_xll.qlIndexFixing($BF$1,BA1382,TRUE,_xll.ohTrigger(Trigger,Trigger12M)),#N/A)</f>
        <v>1.8240189821684866E-2</v>
      </c>
    </row>
    <row r="1383" spans="52:57" ht="11.25" customHeight="1" x14ac:dyDescent="0.25">
      <c r="AZ1383" s="99" t="s">
        <v>83</v>
      </c>
      <c r="BA1383" s="98">
        <f>_xll.qlInterestRateIndexFixingDate(Currency&amp;"ibor"&amp;Tenor,BB1383,Trigger)</f>
        <v>49083</v>
      </c>
      <c r="BB1383" s="98">
        <f>_xll.qlCalendarAdvance(Calendar,BB1382,AZ1383,"f",,Trigger)</f>
        <v>49087</v>
      </c>
      <c r="BC1383" s="98">
        <f>_xll.qlInterestRateIndexMaturity(Currency&amp;"ibor"&amp;Tenor,BB1383,Trigger)</f>
        <v>49452</v>
      </c>
      <c r="BD1383" s="242" t="e">
        <f>_xll.qlIndexFixing($AD$5,BA1383,TRUE,_xll.ohTrigger(Trigger,Trigger12M))</f>
        <v>#NUM!</v>
      </c>
      <c r="BE1383" s="242">
        <f>IFERROR(_xll.qlIndexFixing($BF$1,BA1383,TRUE,_xll.ohTrigger(Trigger,Trigger12M)),#N/A)</f>
        <v>1.8219993185965847E-2</v>
      </c>
    </row>
    <row r="1384" spans="52:57" ht="11.25" customHeight="1" x14ac:dyDescent="0.25">
      <c r="AZ1384" s="99" t="s">
        <v>83</v>
      </c>
      <c r="BA1384" s="98">
        <f>_xll.qlInterestRateIndexFixingDate(Currency&amp;"ibor"&amp;Tenor,BB1384,Trigger)</f>
        <v>49090</v>
      </c>
      <c r="BB1384" s="98">
        <f>_xll.qlCalendarAdvance(Calendar,BB1383,AZ1384,"f",,Trigger)</f>
        <v>49094</v>
      </c>
      <c r="BC1384" s="98">
        <f>_xll.qlInterestRateIndexMaturity(Currency&amp;"ibor"&amp;Tenor,BB1384,Trigger)</f>
        <v>49459</v>
      </c>
      <c r="BD1384" s="242" t="e">
        <f>_xll.qlIndexFixing($AD$5,BA1384,TRUE,_xll.ohTrigger(Trigger,Trigger12M))</f>
        <v>#NUM!</v>
      </c>
      <c r="BE1384" s="242">
        <f>IFERROR(_xll.qlIndexFixing($BF$1,BA1384,TRUE,_xll.ohTrigger(Trigger,Trigger12M)),#N/A)</f>
        <v>1.8199713925570633E-2</v>
      </c>
    </row>
    <row r="1385" spans="52:57" ht="11.25" customHeight="1" x14ac:dyDescent="0.25">
      <c r="AZ1385" s="99" t="s">
        <v>83</v>
      </c>
      <c r="BA1385" s="98">
        <f>_xll.qlInterestRateIndexFixingDate(Currency&amp;"ibor"&amp;Tenor,BB1385,Trigger)</f>
        <v>49097</v>
      </c>
      <c r="BB1385" s="98">
        <f>_xll.qlCalendarAdvance(Calendar,BB1384,AZ1385,"f",,Trigger)</f>
        <v>49101</v>
      </c>
      <c r="BC1385" s="98">
        <f>_xll.qlInterestRateIndexMaturity(Currency&amp;"ibor"&amp;Tenor,BB1385,Trigger)</f>
        <v>49466</v>
      </c>
      <c r="BD1385" s="242" t="e">
        <f>_xll.qlIndexFixing($AD$5,BA1385,TRUE,_xll.ohTrigger(Trigger,Trigger12M))</f>
        <v>#NUM!</v>
      </c>
      <c r="BE1385" s="242">
        <f>IFERROR(_xll.qlIndexFixing($BF$1,BA1385,TRUE,_xll.ohTrigger(Trigger,Trigger12M)),#N/A)</f>
        <v>1.817935201494706E-2</v>
      </c>
    </row>
    <row r="1386" spans="52:57" ht="11.25" customHeight="1" x14ac:dyDescent="0.25">
      <c r="AZ1386" s="99" t="s">
        <v>83</v>
      </c>
      <c r="BA1386" s="98">
        <f>_xll.qlInterestRateIndexFixingDate(Currency&amp;"ibor"&amp;Tenor,BB1386,Trigger)</f>
        <v>49104</v>
      </c>
      <c r="BB1386" s="98">
        <f>_xll.qlCalendarAdvance(Calendar,BB1385,AZ1386,"f",,Trigger)</f>
        <v>49108</v>
      </c>
      <c r="BC1386" s="98">
        <f>_xll.qlInterestRateIndexMaturity(Currency&amp;"ibor"&amp;Tenor,BB1386,Trigger)</f>
        <v>49473</v>
      </c>
      <c r="BD1386" s="242" t="e">
        <f>_xll.qlIndexFixing($AD$5,BA1386,TRUE,_xll.ohTrigger(Trigger,Trigger12M))</f>
        <v>#NUM!</v>
      </c>
      <c r="BE1386" s="242">
        <f>IFERROR(_xll.qlIndexFixing($BF$1,BA1386,TRUE,_xll.ohTrigger(Trigger,Trigger12M)),#N/A)</f>
        <v>1.8158907428564647E-2</v>
      </c>
    </row>
    <row r="1387" spans="52:57" ht="11.25" customHeight="1" x14ac:dyDescent="0.25">
      <c r="AZ1387" s="99" t="s">
        <v>83</v>
      </c>
      <c r="BA1387" s="98">
        <f>_xll.qlInterestRateIndexFixingDate(Currency&amp;"ibor"&amp;Tenor,BB1387,Trigger)</f>
        <v>49111</v>
      </c>
      <c r="BB1387" s="98">
        <f>_xll.qlCalendarAdvance(Calendar,BB1386,AZ1387,"f",,Trigger)</f>
        <v>49115</v>
      </c>
      <c r="BC1387" s="98">
        <f>_xll.qlInterestRateIndexMaturity(Currency&amp;"ibor"&amp;Tenor,BB1387,Trigger)</f>
        <v>49480</v>
      </c>
      <c r="BD1387" s="242" t="e">
        <f>_xll.qlIndexFixing($AD$5,BA1387,TRUE,_xll.ohTrigger(Trigger,Trigger12M))</f>
        <v>#NUM!</v>
      </c>
      <c r="BE1387" s="242">
        <f>IFERROR(_xll.qlIndexFixing($BF$1,BA1387,TRUE,_xll.ohTrigger(Trigger,Trigger12M)),#N/A)</f>
        <v>1.8138380140916999E-2</v>
      </c>
    </row>
    <row r="1388" spans="52:57" ht="11.25" customHeight="1" x14ac:dyDescent="0.25">
      <c r="AZ1388" s="99" t="s">
        <v>83</v>
      </c>
      <c r="BA1388" s="98">
        <f>_xll.qlInterestRateIndexFixingDate(Currency&amp;"ibor"&amp;Tenor,BB1388,Trigger)</f>
        <v>49118</v>
      </c>
      <c r="BB1388" s="98">
        <f>_xll.qlCalendarAdvance(Calendar,BB1387,AZ1388,"f",,Trigger)</f>
        <v>49122</v>
      </c>
      <c r="BC1388" s="98">
        <f>_xll.qlInterestRateIndexMaturity(Currency&amp;"ibor"&amp;Tenor,BB1388,Trigger)</f>
        <v>49487</v>
      </c>
      <c r="BD1388" s="242" t="e">
        <f>_xll.qlIndexFixing($AD$5,BA1388,TRUE,_xll.ohTrigger(Trigger,Trigger12M))</f>
        <v>#NUM!</v>
      </c>
      <c r="BE1388" s="242">
        <f>IFERROR(_xll.qlIndexFixing($BF$1,BA1388,TRUE,_xll.ohTrigger(Trigger,Trigger12M)),#N/A)</f>
        <v>1.8117770126520501E-2</v>
      </c>
    </row>
    <row r="1389" spans="52:57" ht="11.25" customHeight="1" x14ac:dyDescent="0.25">
      <c r="AZ1389" s="99" t="s">
        <v>83</v>
      </c>
      <c r="BA1389" s="98">
        <f>_xll.qlInterestRateIndexFixingDate(Currency&amp;"ibor"&amp;Tenor,BB1389,Trigger)</f>
        <v>49125</v>
      </c>
      <c r="BB1389" s="98">
        <f>_xll.qlCalendarAdvance(Calendar,BB1388,AZ1389,"f",,Trigger)</f>
        <v>49129</v>
      </c>
      <c r="BC1389" s="98">
        <f>_xll.qlInterestRateIndexMaturity(Currency&amp;"ibor"&amp;Tenor,BB1389,Trigger)</f>
        <v>49494</v>
      </c>
      <c r="BD1389" s="242" t="e">
        <f>_xll.qlIndexFixing($AD$5,BA1389,TRUE,_xll.ohTrigger(Trigger,Trigger12M))</f>
        <v>#NUM!</v>
      </c>
      <c r="BE1389" s="242">
        <f>IFERROR(_xll.qlIndexFixing($BF$1,BA1389,TRUE,_xll.ohTrigger(Trigger,Trigger12M)),#N/A)</f>
        <v>1.809707735991388E-2</v>
      </c>
    </row>
    <row r="1390" spans="52:57" ht="11.25" customHeight="1" x14ac:dyDescent="0.25">
      <c r="AZ1390" s="99" t="s">
        <v>83</v>
      </c>
      <c r="BA1390" s="98">
        <f>_xll.qlInterestRateIndexFixingDate(Currency&amp;"ibor"&amp;Tenor,BB1390,Trigger)</f>
        <v>49132</v>
      </c>
      <c r="BB1390" s="98">
        <f>_xll.qlCalendarAdvance(Calendar,BB1389,AZ1390,"f",,Trigger)</f>
        <v>49136</v>
      </c>
      <c r="BC1390" s="98">
        <f>_xll.qlInterestRateIndexMaturity(Currency&amp;"ibor"&amp;Tenor,BB1390,Trigger)</f>
        <v>49501</v>
      </c>
      <c r="BD1390" s="242" t="e">
        <f>_xll.qlIndexFixing($AD$5,BA1390,TRUE,_xll.ohTrigger(Trigger,Trigger12M))</f>
        <v>#NUM!</v>
      </c>
      <c r="BE1390" s="242">
        <f>IFERROR(_xll.qlIndexFixing($BF$1,BA1390,TRUE,_xll.ohTrigger(Trigger,Trigger12M)),#N/A)</f>
        <v>1.8076301815658849E-2</v>
      </c>
    </row>
    <row r="1391" spans="52:57" ht="11.25" customHeight="1" x14ac:dyDescent="0.25">
      <c r="AZ1391" s="99" t="s">
        <v>83</v>
      </c>
      <c r="BA1391" s="98">
        <f>_xll.qlInterestRateIndexFixingDate(Currency&amp;"ibor"&amp;Tenor,BB1391,Trigger)</f>
        <v>49139</v>
      </c>
      <c r="BB1391" s="98">
        <f>_xll.qlCalendarAdvance(Calendar,BB1390,AZ1391,"f",,Trigger)</f>
        <v>49143</v>
      </c>
      <c r="BC1391" s="98">
        <f>_xll.qlInterestRateIndexMaturity(Currency&amp;"ibor"&amp;Tenor,BB1391,Trigger)</f>
        <v>49508</v>
      </c>
      <c r="BD1391" s="242" t="e">
        <f>_xll.qlIndexFixing($AD$5,BA1391,TRUE,_xll.ohTrigger(Trigger,Trigger12M))</f>
        <v>#NUM!</v>
      </c>
      <c r="BE1391" s="242">
        <f>IFERROR(_xll.qlIndexFixing($BF$1,BA1391,TRUE,_xll.ohTrigger(Trigger,Trigger12M)),#N/A)</f>
        <v>1.8055443468341221E-2</v>
      </c>
    </row>
    <row r="1392" spans="52:57" ht="11.25" customHeight="1" x14ac:dyDescent="0.25">
      <c r="AZ1392" s="99" t="s">
        <v>83</v>
      </c>
      <c r="BA1392" s="98">
        <f>_xll.qlInterestRateIndexFixingDate(Currency&amp;"ibor"&amp;Tenor,BB1392,Trigger)</f>
        <v>49146</v>
      </c>
      <c r="BB1392" s="98">
        <f>_xll.qlCalendarAdvance(Calendar,BB1391,AZ1392,"f",,Trigger)</f>
        <v>49150</v>
      </c>
      <c r="BC1392" s="98">
        <f>_xll.qlInterestRateIndexMaturity(Currency&amp;"ibor"&amp;Tenor,BB1392,Trigger)</f>
        <v>49515</v>
      </c>
      <c r="BD1392" s="242" t="e">
        <f>_xll.qlIndexFixing($AD$5,BA1392,TRUE,_xll.ohTrigger(Trigger,Trigger12M))</f>
        <v>#NUM!</v>
      </c>
      <c r="BE1392" s="242">
        <f>IFERROR(_xll.qlIndexFixing($BF$1,BA1392,TRUE,_xll.ohTrigger(Trigger,Trigger12M)),#N/A)</f>
        <v>1.8034502292568921E-2</v>
      </c>
    </row>
    <row r="1393" spans="52:57" ht="11.25" customHeight="1" x14ac:dyDescent="0.25">
      <c r="AZ1393" s="99" t="s">
        <v>83</v>
      </c>
      <c r="BA1393" s="98">
        <f>_xll.qlInterestRateIndexFixingDate(Currency&amp;"ibor"&amp;Tenor,BB1393,Trigger)</f>
        <v>49153</v>
      </c>
      <c r="BB1393" s="98">
        <f>_xll.qlCalendarAdvance(Calendar,BB1392,AZ1393,"f",,Trigger)</f>
        <v>49157</v>
      </c>
      <c r="BC1393" s="98">
        <f>_xll.qlInterestRateIndexMaturity(Currency&amp;"ibor"&amp;Tenor,BB1393,Trigger)</f>
        <v>49522</v>
      </c>
      <c r="BD1393" s="242" t="e">
        <f>_xll.qlIndexFixing($AD$5,BA1393,TRUE,_xll.ohTrigger(Trigger,Trigger12M))</f>
        <v>#NUM!</v>
      </c>
      <c r="BE1393" s="242">
        <f>IFERROR(_xll.qlIndexFixing($BF$1,BA1393,TRUE,_xll.ohTrigger(Trigger,Trigger12M)),#N/A)</f>
        <v>1.801347826297222E-2</v>
      </c>
    </row>
    <row r="1394" spans="52:57" ht="11.25" customHeight="1" x14ac:dyDescent="0.25">
      <c r="AZ1394" s="99" t="s">
        <v>83</v>
      </c>
      <c r="BA1394" s="98">
        <f>_xll.qlInterestRateIndexFixingDate(Currency&amp;"ibor"&amp;Tenor,BB1394,Trigger)</f>
        <v>49160</v>
      </c>
      <c r="BB1394" s="98">
        <f>_xll.qlCalendarAdvance(Calendar,BB1393,AZ1394,"f",,Trigger)</f>
        <v>49164</v>
      </c>
      <c r="BC1394" s="98">
        <f>_xll.qlInterestRateIndexMaturity(Currency&amp;"ibor"&amp;Tenor,BB1394,Trigger)</f>
        <v>49529</v>
      </c>
      <c r="BD1394" s="242" t="e">
        <f>_xll.qlIndexFixing($AD$5,BA1394,TRUE,_xll.ohTrigger(Trigger,Trigger12M))</f>
        <v>#NUM!</v>
      </c>
      <c r="BE1394" s="242">
        <f>IFERROR(_xll.qlIndexFixing($BF$1,BA1394,TRUE,_xll.ohTrigger(Trigger,Trigger12M)),#N/A)</f>
        <v>1.799237135420613E-2</v>
      </c>
    </row>
    <row r="1395" spans="52:57" ht="11.25" customHeight="1" x14ac:dyDescent="0.25">
      <c r="AZ1395" s="99" t="s">
        <v>83</v>
      </c>
      <c r="BA1395" s="98">
        <f>_xll.qlInterestRateIndexFixingDate(Currency&amp;"ibor"&amp;Tenor,BB1395,Trigger)</f>
        <v>49167</v>
      </c>
      <c r="BB1395" s="98">
        <f>_xll.qlCalendarAdvance(Calendar,BB1394,AZ1395,"f",,Trigger)</f>
        <v>49171</v>
      </c>
      <c r="BC1395" s="98">
        <f>_xll.qlInterestRateIndexMaturity(Currency&amp;"ibor"&amp;Tenor,BB1395,Trigger)</f>
        <v>49536</v>
      </c>
      <c r="BD1395" s="242" t="e">
        <f>_xll.qlIndexFixing($AD$5,BA1395,TRUE,_xll.ohTrigger(Trigger,Trigger12M))</f>
        <v>#NUM!</v>
      </c>
      <c r="BE1395" s="242">
        <f>IFERROR(_xll.qlIndexFixing($BF$1,BA1395,TRUE,_xll.ohTrigger(Trigger,Trigger12M)),#N/A)</f>
        <v>1.7971181540947779E-2</v>
      </c>
    </row>
    <row r="1396" spans="52:57" ht="11.25" customHeight="1" x14ac:dyDescent="0.25">
      <c r="AZ1396" s="99" t="s">
        <v>83</v>
      </c>
      <c r="BA1396" s="98">
        <f>_xll.qlInterestRateIndexFixingDate(Currency&amp;"ibor"&amp;Tenor,BB1396,Trigger)</f>
        <v>49174</v>
      </c>
      <c r="BB1396" s="98">
        <f>_xll.qlCalendarAdvance(Calendar,BB1395,AZ1396,"f",,Trigger)</f>
        <v>49178</v>
      </c>
      <c r="BC1396" s="98">
        <f>_xll.qlInterestRateIndexMaturity(Currency&amp;"ibor"&amp;Tenor,BB1396,Trigger)</f>
        <v>49543</v>
      </c>
      <c r="BD1396" s="242" t="e">
        <f>_xll.qlIndexFixing($AD$5,BA1396,TRUE,_xll.ohTrigger(Trigger,Trigger12M))</f>
        <v>#NUM!</v>
      </c>
      <c r="BE1396" s="242">
        <f>IFERROR(_xll.qlIndexFixing($BF$1,BA1396,TRUE,_xll.ohTrigger(Trigger,Trigger12M)),#N/A)</f>
        <v>1.7949908797896642E-2</v>
      </c>
    </row>
    <row r="1397" spans="52:57" ht="11.25" customHeight="1" x14ac:dyDescent="0.25">
      <c r="AZ1397" s="99" t="s">
        <v>83</v>
      </c>
      <c r="BA1397" s="98">
        <f>_xll.qlInterestRateIndexFixingDate(Currency&amp;"ibor"&amp;Tenor,BB1397,Trigger)</f>
        <v>49181</v>
      </c>
      <c r="BB1397" s="98">
        <f>_xll.qlCalendarAdvance(Calendar,BB1396,AZ1397,"f",,Trigger)</f>
        <v>49185</v>
      </c>
      <c r="BC1397" s="98">
        <f>_xll.qlInterestRateIndexMaturity(Currency&amp;"ibor"&amp;Tenor,BB1397,Trigger)</f>
        <v>49550</v>
      </c>
      <c r="BD1397" s="242" t="e">
        <f>_xll.qlIndexFixing($AD$5,BA1397,TRUE,_xll.ohTrigger(Trigger,Trigger12M))</f>
        <v>#NUM!</v>
      </c>
      <c r="BE1397" s="242">
        <f>IFERROR(_xll.qlIndexFixing($BF$1,BA1397,TRUE,_xll.ohTrigger(Trigger,Trigger12M)),#N/A)</f>
        <v>1.792855597687254E-2</v>
      </c>
    </row>
    <row r="1398" spans="52:57" ht="11.25" customHeight="1" x14ac:dyDescent="0.25">
      <c r="AZ1398" s="99" t="s">
        <v>83</v>
      </c>
      <c r="BA1398" s="98">
        <f>_xll.qlInterestRateIndexFixingDate(Currency&amp;"ibor"&amp;Tenor,BB1398,Trigger)</f>
        <v>49188</v>
      </c>
      <c r="BB1398" s="98">
        <f>_xll.qlCalendarAdvance(Calendar,BB1397,AZ1398,"f",,Trigger)</f>
        <v>49192</v>
      </c>
      <c r="BC1398" s="98">
        <f>_xll.qlInterestRateIndexMaturity(Currency&amp;"ibor"&amp;Tenor,BB1398,Trigger)</f>
        <v>49557</v>
      </c>
      <c r="BD1398" s="242" t="e">
        <f>_xll.qlIndexFixing($AD$5,BA1398,TRUE,_xll.ohTrigger(Trigger,Trigger12M))</f>
        <v>#NUM!</v>
      </c>
      <c r="BE1398" s="242">
        <f>IFERROR(_xll.qlIndexFixing($BF$1,BA1398,TRUE,_xll.ohTrigger(Trigger,Trigger12M)),#N/A)</f>
        <v>1.7907298950666655E-2</v>
      </c>
    </row>
    <row r="1399" spans="52:57" ht="11.25" customHeight="1" x14ac:dyDescent="0.25">
      <c r="AZ1399" s="99" t="s">
        <v>83</v>
      </c>
      <c r="BA1399" s="98">
        <f>_xll.qlInterestRateIndexFixingDate(Currency&amp;"ibor"&amp;Tenor,BB1399,Trigger)</f>
        <v>49195</v>
      </c>
      <c r="BB1399" s="98">
        <f>_xll.qlCalendarAdvance(Calendar,BB1398,AZ1399,"f",,Trigger)</f>
        <v>49199</v>
      </c>
      <c r="BC1399" s="98">
        <f>_xll.qlInterestRateIndexMaturity(Currency&amp;"ibor"&amp;Tenor,BB1399,Trigger)</f>
        <v>49564</v>
      </c>
      <c r="BD1399" s="242" t="e">
        <f>_xll.qlIndexFixing($AD$5,BA1399,TRUE,_xll.ohTrigger(Trigger,Trigger12M))</f>
        <v>#NUM!</v>
      </c>
      <c r="BE1399" s="242">
        <f>IFERROR(_xll.qlIndexFixing($BF$1,BA1399,TRUE,_xll.ohTrigger(Trigger,Trigger12M)),#N/A)</f>
        <v>1.7886242864238681E-2</v>
      </c>
    </row>
    <row r="1400" spans="52:57" ht="11.25" customHeight="1" x14ac:dyDescent="0.25">
      <c r="AZ1400" s="99" t="s">
        <v>83</v>
      </c>
      <c r="BA1400" s="98">
        <f>_xll.qlInterestRateIndexFixingDate(Currency&amp;"ibor"&amp;Tenor,BB1400,Trigger)</f>
        <v>49202</v>
      </c>
      <c r="BB1400" s="98">
        <f>_xll.qlCalendarAdvance(Calendar,BB1399,AZ1400,"f",,Trigger)</f>
        <v>49206</v>
      </c>
      <c r="BC1400" s="98">
        <f>_xll.qlInterestRateIndexMaturity(Currency&amp;"ibor"&amp;Tenor,BB1400,Trigger)</f>
        <v>49571</v>
      </c>
      <c r="BD1400" s="242" t="e">
        <f>_xll.qlIndexFixing($AD$5,BA1400,TRUE,_xll.ohTrigger(Trigger,Trigger12M))</f>
        <v>#NUM!</v>
      </c>
      <c r="BE1400" s="242">
        <f>IFERROR(_xll.qlIndexFixing($BF$1,BA1400,TRUE,_xll.ohTrigger(Trigger,Trigger12M)),#N/A)</f>
        <v>1.7865389513084754E-2</v>
      </c>
    </row>
    <row r="1401" spans="52:57" ht="11.25" customHeight="1" x14ac:dyDescent="0.25">
      <c r="AZ1401" s="99" t="s">
        <v>83</v>
      </c>
      <c r="BA1401" s="98">
        <f>_xll.qlInterestRateIndexFixingDate(Currency&amp;"ibor"&amp;Tenor,BB1401,Trigger)</f>
        <v>49209</v>
      </c>
      <c r="BB1401" s="98">
        <f>_xll.qlCalendarAdvance(Calendar,BB1400,AZ1401,"f",,Trigger)</f>
        <v>49213</v>
      </c>
      <c r="BC1401" s="98">
        <f>_xll.qlInterestRateIndexMaturity(Currency&amp;"ibor"&amp;Tenor,BB1401,Trigger)</f>
        <v>49578</v>
      </c>
      <c r="BD1401" s="242" t="e">
        <f>_xll.qlIndexFixing($AD$5,BA1401,TRUE,_xll.ohTrigger(Trigger,Trigger12M))</f>
        <v>#NUM!</v>
      </c>
      <c r="BE1401" s="242">
        <f>IFERROR(_xll.qlIndexFixing($BF$1,BA1401,TRUE,_xll.ohTrigger(Trigger,Trigger12M)),#N/A)</f>
        <v>1.7844740696590942E-2</v>
      </c>
    </row>
    <row r="1402" spans="52:57" ht="11.25" customHeight="1" x14ac:dyDescent="0.25">
      <c r="AZ1402" s="99" t="s">
        <v>83</v>
      </c>
      <c r="BA1402" s="98">
        <f>_xll.qlInterestRateIndexFixingDate(Currency&amp;"ibor"&amp;Tenor,BB1402,Trigger)</f>
        <v>49216</v>
      </c>
      <c r="BB1402" s="98">
        <f>_xll.qlCalendarAdvance(Calendar,BB1401,AZ1402,"f",,Trigger)</f>
        <v>49220</v>
      </c>
      <c r="BC1402" s="98">
        <f>_xll.qlInterestRateIndexMaturity(Currency&amp;"ibor"&amp;Tenor,BB1402,Trigger)</f>
        <v>49585</v>
      </c>
      <c r="BD1402" s="242" t="e">
        <f>_xll.qlIndexFixing($AD$5,BA1402,TRUE,_xll.ohTrigger(Trigger,Trigger12M))</f>
        <v>#NUM!</v>
      </c>
      <c r="BE1402" s="242">
        <f>IFERROR(_xll.qlIndexFixing($BF$1,BA1402,TRUE,_xll.ohTrigger(Trigger,Trigger12M)),#N/A)</f>
        <v>1.7824298218035644E-2</v>
      </c>
    </row>
    <row r="1403" spans="52:57" ht="11.25" customHeight="1" x14ac:dyDescent="0.25">
      <c r="AZ1403" s="99" t="s">
        <v>83</v>
      </c>
      <c r="BA1403" s="98">
        <f>_xll.qlInterestRateIndexFixingDate(Currency&amp;"ibor"&amp;Tenor,BB1403,Trigger)</f>
        <v>49223</v>
      </c>
      <c r="BB1403" s="98">
        <f>_xll.qlCalendarAdvance(Calendar,BB1402,AZ1403,"f",,Trigger)</f>
        <v>49227</v>
      </c>
      <c r="BC1403" s="98">
        <f>_xll.qlInterestRateIndexMaturity(Currency&amp;"ibor"&amp;Tenor,BB1403,Trigger)</f>
        <v>49592</v>
      </c>
      <c r="BD1403" s="242" t="e">
        <f>_xll.qlIndexFixing($AD$5,BA1403,TRUE,_xll.ohTrigger(Trigger,Trigger12M))</f>
        <v>#NUM!</v>
      </c>
      <c r="BE1403" s="242">
        <f>IFERROR(_xll.qlIndexFixing($BF$1,BA1403,TRUE,_xll.ohTrigger(Trigger,Trigger12M)),#N/A)</f>
        <v>1.7804063884592235E-2</v>
      </c>
    </row>
    <row r="1404" spans="52:57" ht="11.25" customHeight="1" x14ac:dyDescent="0.25">
      <c r="AZ1404" s="99" t="s">
        <v>83</v>
      </c>
      <c r="BA1404" s="98">
        <f>_xll.qlInterestRateIndexFixingDate(Currency&amp;"ibor"&amp;Tenor,BB1404,Trigger)</f>
        <v>49230</v>
      </c>
      <c r="BB1404" s="98">
        <f>_xll.qlCalendarAdvance(Calendar,BB1403,AZ1404,"f",,Trigger)</f>
        <v>49234</v>
      </c>
      <c r="BC1404" s="98">
        <f>_xll.qlInterestRateIndexMaturity(Currency&amp;"ibor"&amp;Tenor,BB1404,Trigger)</f>
        <v>49599</v>
      </c>
      <c r="BD1404" s="242" t="e">
        <f>_xll.qlIndexFixing($AD$5,BA1404,TRUE,_xll.ohTrigger(Trigger,Trigger12M))</f>
        <v>#NUM!</v>
      </c>
      <c r="BE1404" s="242">
        <f>IFERROR(_xll.qlIndexFixing($BF$1,BA1404,TRUE,_xll.ohTrigger(Trigger,Trigger12M)),#N/A)</f>
        <v>1.7784039507333642E-2</v>
      </c>
    </row>
    <row r="1405" spans="52:57" ht="11.25" customHeight="1" x14ac:dyDescent="0.25">
      <c r="AZ1405" s="99" t="s">
        <v>83</v>
      </c>
      <c r="BA1405" s="98">
        <f>_xll.qlInterestRateIndexFixingDate(Currency&amp;"ibor"&amp;Tenor,BB1405,Trigger)</f>
        <v>49237</v>
      </c>
      <c r="BB1405" s="98">
        <f>_xll.qlCalendarAdvance(Calendar,BB1404,AZ1405,"f",,Trigger)</f>
        <v>49241</v>
      </c>
      <c r="BC1405" s="98">
        <f>_xll.qlInterestRateIndexMaturity(Currency&amp;"ibor"&amp;Tenor,BB1405,Trigger)</f>
        <v>49606</v>
      </c>
      <c r="BD1405" s="242" t="e">
        <f>_xll.qlIndexFixing($AD$5,BA1405,TRUE,_xll.ohTrigger(Trigger,Trigger12M))</f>
        <v>#NUM!</v>
      </c>
      <c r="BE1405" s="242">
        <f>IFERROR(_xll.qlIndexFixing($BF$1,BA1405,TRUE,_xll.ohTrigger(Trigger,Trigger12M)),#N/A)</f>
        <v>1.7764226901235223E-2</v>
      </c>
    </row>
    <row r="1406" spans="52:57" ht="11.25" customHeight="1" x14ac:dyDescent="0.25">
      <c r="AZ1406" s="99" t="s">
        <v>83</v>
      </c>
      <c r="BA1406" s="98">
        <f>_xll.qlInterestRateIndexFixingDate(Currency&amp;"ibor"&amp;Tenor,BB1406,Trigger)</f>
        <v>49244</v>
      </c>
      <c r="BB1406" s="98">
        <f>_xll.qlCalendarAdvance(Calendar,BB1405,AZ1406,"f",,Trigger)</f>
        <v>49248</v>
      </c>
      <c r="BC1406" s="98">
        <f>_xll.qlInterestRateIndexMaturity(Currency&amp;"ibor"&amp;Tenor,BB1406,Trigger)</f>
        <v>49613</v>
      </c>
      <c r="BD1406" s="242" t="e">
        <f>_xll.qlIndexFixing($AD$5,BA1406,TRUE,_xll.ohTrigger(Trigger,Trigger12M))</f>
        <v>#NUM!</v>
      </c>
      <c r="BE1406" s="242">
        <f>IFERROR(_xll.qlIndexFixing($BF$1,BA1406,TRUE,_xll.ohTrigger(Trigger,Trigger12M)),#N/A)</f>
        <v>1.7744627885177802E-2</v>
      </c>
    </row>
    <row r="1407" spans="52:57" ht="11.25" customHeight="1" x14ac:dyDescent="0.25">
      <c r="AZ1407" s="99" t="s">
        <v>83</v>
      </c>
      <c r="BA1407" s="98">
        <f>_xll.qlInterestRateIndexFixingDate(Currency&amp;"ibor"&amp;Tenor,BB1407,Trigger)</f>
        <v>49251</v>
      </c>
      <c r="BB1407" s="98">
        <f>_xll.qlCalendarAdvance(Calendar,BB1406,AZ1407,"f",,Trigger)</f>
        <v>49255</v>
      </c>
      <c r="BC1407" s="98">
        <f>_xll.qlInterestRateIndexMaturity(Currency&amp;"ibor"&amp;Tenor,BB1407,Trigger)</f>
        <v>49620</v>
      </c>
      <c r="BD1407" s="242" t="e">
        <f>_xll.qlIndexFixing($AD$5,BA1407,TRUE,_xll.ohTrigger(Trigger,Trigger12M))</f>
        <v>#NUM!</v>
      </c>
      <c r="BE1407" s="242">
        <f>IFERROR(_xll.qlIndexFixing($BF$1,BA1407,TRUE,_xll.ohTrigger(Trigger,Trigger12M)),#N/A)</f>
        <v>1.7725244281951619E-2</v>
      </c>
    </row>
    <row r="1408" spans="52:57" ht="11.25" customHeight="1" x14ac:dyDescent="0.25">
      <c r="AZ1408" s="99" t="s">
        <v>83</v>
      </c>
      <c r="BA1408" s="98">
        <f>_xll.qlInterestRateIndexFixingDate(Currency&amp;"ibor"&amp;Tenor,BB1408,Trigger)</f>
        <v>49258</v>
      </c>
      <c r="BB1408" s="98">
        <f>_xll.qlCalendarAdvance(Calendar,BB1407,AZ1408,"f",,Trigger)</f>
        <v>49262</v>
      </c>
      <c r="BC1408" s="98">
        <f>_xll.qlInterestRateIndexMaturity(Currency&amp;"ibor"&amp;Tenor,BB1408,Trigger)</f>
        <v>49627</v>
      </c>
      <c r="BD1408" s="242" t="e">
        <f>_xll.qlIndexFixing($AD$5,BA1408,TRUE,_xll.ohTrigger(Trigger,Trigger12M))</f>
        <v>#NUM!</v>
      </c>
      <c r="BE1408" s="242">
        <f>IFERROR(_xll.qlIndexFixing($BF$1,BA1408,TRUE,_xll.ohTrigger(Trigger,Trigger12M)),#N/A)</f>
        <v>1.7706077918259858E-2</v>
      </c>
    </row>
    <row r="1409" spans="52:57" ht="11.25" customHeight="1" x14ac:dyDescent="0.25">
      <c r="AZ1409" s="99" t="s">
        <v>83</v>
      </c>
      <c r="BA1409" s="98">
        <f>_xll.qlInterestRateIndexFixingDate(Currency&amp;"ibor"&amp;Tenor,BB1409,Trigger)</f>
        <v>49265</v>
      </c>
      <c r="BB1409" s="98">
        <f>_xll.qlCalendarAdvance(Calendar,BB1408,AZ1409,"f",,Trigger)</f>
        <v>49269</v>
      </c>
      <c r="BC1409" s="98">
        <f>_xll.qlInterestRateIndexMaturity(Currency&amp;"ibor"&amp;Tenor,BB1409,Trigger)</f>
        <v>49634</v>
      </c>
      <c r="BD1409" s="242" t="e">
        <f>_xll.qlIndexFixing($AD$5,BA1409,TRUE,_xll.ohTrigger(Trigger,Trigger12M))</f>
        <v>#NUM!</v>
      </c>
      <c r="BE1409" s="242">
        <f>IFERROR(_xll.qlIndexFixing($BF$1,BA1409,TRUE,_xll.ohTrigger(Trigger,Trigger12M)),#N/A)</f>
        <v>1.7687130624722328E-2</v>
      </c>
    </row>
    <row r="1410" spans="52:57" ht="11.25" customHeight="1" x14ac:dyDescent="0.25">
      <c r="AZ1410" s="99" t="s">
        <v>83</v>
      </c>
      <c r="BA1410" s="98">
        <f>_xll.qlInterestRateIndexFixingDate(Currency&amp;"ibor"&amp;Tenor,BB1410,Trigger)</f>
        <v>49272</v>
      </c>
      <c r="BB1410" s="98">
        <f>_xll.qlCalendarAdvance(Calendar,BB1409,AZ1410,"f",,Trigger)</f>
        <v>49276</v>
      </c>
      <c r="BC1410" s="98">
        <f>_xll.qlInterestRateIndexMaturity(Currency&amp;"ibor"&amp;Tenor,BB1410,Trigger)</f>
        <v>49641</v>
      </c>
      <c r="BD1410" s="242" t="e">
        <f>_xll.qlIndexFixing($AD$5,BA1410,TRUE,_xll.ohTrigger(Trigger,Trigger12M))</f>
        <v>#NUM!</v>
      </c>
      <c r="BE1410" s="242">
        <f>IFERROR(_xll.qlIndexFixing($BF$1,BA1410,TRUE,_xll.ohTrigger(Trigger,Trigger12M)),#N/A)</f>
        <v>1.7668404235878135E-2</v>
      </c>
    </row>
    <row r="1411" spans="52:57" ht="11.25" customHeight="1" x14ac:dyDescent="0.25">
      <c r="AZ1411" s="99" t="s">
        <v>83</v>
      </c>
      <c r="BA1411" s="98">
        <f>_xll.qlInterestRateIndexFixingDate(Currency&amp;"ibor"&amp;Tenor,BB1411,Trigger)</f>
        <v>49279</v>
      </c>
      <c r="BB1411" s="98">
        <f>_xll.qlCalendarAdvance(Calendar,BB1410,AZ1411,"f",,Trigger)</f>
        <v>49283</v>
      </c>
      <c r="BC1411" s="98">
        <f>_xll.qlInterestRateIndexMaturity(Currency&amp;"ibor"&amp;Tenor,BB1411,Trigger)</f>
        <v>49648</v>
      </c>
      <c r="BD1411" s="242" t="e">
        <f>_xll.qlIndexFixing($AD$5,BA1411,TRUE,_xll.ohTrigger(Trigger,Trigger12M))</f>
        <v>#NUM!</v>
      </c>
      <c r="BE1411" s="242">
        <f>IFERROR(_xll.qlIndexFixing($BF$1,BA1411,TRUE,_xll.ohTrigger(Trigger,Trigger12M)),#N/A)</f>
        <v>1.7649900590190681E-2</v>
      </c>
    </row>
    <row r="1412" spans="52:57" ht="11.25" customHeight="1" x14ac:dyDescent="0.25">
      <c r="AZ1412" s="99" t="s">
        <v>83</v>
      </c>
      <c r="BA1412" s="98">
        <f>_xll.qlInterestRateIndexFixingDate(Currency&amp;"ibor"&amp;Tenor,BB1412,Trigger)</f>
        <v>49286</v>
      </c>
      <c r="BB1412" s="98">
        <f>_xll.qlCalendarAdvance(Calendar,BB1411,AZ1412,"f",,Trigger)</f>
        <v>49290</v>
      </c>
      <c r="BC1412" s="98">
        <f>_xll.qlInterestRateIndexMaturity(Currency&amp;"ibor"&amp;Tenor,BB1412,Trigger)</f>
        <v>49655</v>
      </c>
      <c r="BD1412" s="242" t="e">
        <f>_xll.qlIndexFixing($AD$5,BA1412,TRUE,_xll.ohTrigger(Trigger,Trigger12M))</f>
        <v>#NUM!</v>
      </c>
      <c r="BE1412" s="242">
        <f>IFERROR(_xll.qlIndexFixing($BF$1,BA1412,TRUE,_xll.ohTrigger(Trigger,Trigger12M)),#N/A)</f>
        <v>1.7631621530050535E-2</v>
      </c>
    </row>
    <row r="1413" spans="52:57" ht="11.25" customHeight="1" x14ac:dyDescent="0.25">
      <c r="AZ1413" s="99" t="s">
        <v>83</v>
      </c>
      <c r="BA1413" s="98">
        <f>_xll.qlInterestRateIndexFixingDate(Currency&amp;"ibor"&amp;Tenor,BB1413,Trigger)</f>
        <v>49293</v>
      </c>
      <c r="BB1413" s="98">
        <f>_xll.qlCalendarAdvance(Calendar,BB1412,AZ1413,"f",,Trigger)</f>
        <v>49297</v>
      </c>
      <c r="BC1413" s="98">
        <f>_xll.qlInterestRateIndexMaturity(Currency&amp;"ibor"&amp;Tenor,BB1413,Trigger)</f>
        <v>49662</v>
      </c>
      <c r="BD1413" s="242" t="e">
        <f>_xll.qlIndexFixing($AD$5,BA1413,TRUE,_xll.ohTrigger(Trigger,Trigger12M))</f>
        <v>#NUM!</v>
      </c>
      <c r="BE1413" s="242">
        <f>IFERROR(_xll.qlIndexFixing($BF$1,BA1413,TRUE,_xll.ohTrigger(Trigger,Trigger12M)),#N/A)</f>
        <v>1.7613568901779373E-2</v>
      </c>
    </row>
    <row r="1414" spans="52:57" ht="11.25" customHeight="1" x14ac:dyDescent="0.25">
      <c r="AZ1414" s="99" t="s">
        <v>83</v>
      </c>
      <c r="BA1414" s="98">
        <f>_xll.qlInterestRateIndexFixingDate(Currency&amp;"ibor"&amp;Tenor,BB1414,Trigger)</f>
        <v>49299</v>
      </c>
      <c r="BB1414" s="98">
        <f>_xll.qlCalendarAdvance(Calendar,BB1413,AZ1414,"f",,Trigger)</f>
        <v>49305</v>
      </c>
      <c r="BC1414" s="98">
        <f>_xll.qlInterestRateIndexMaturity(Currency&amp;"ibor"&amp;Tenor,BB1414,Trigger)</f>
        <v>49670</v>
      </c>
      <c r="BD1414" s="242" t="e">
        <f>_xll.qlIndexFixing($AD$5,BA1414,TRUE,_xll.ohTrigger(Trigger,Trigger12M))</f>
        <v>#NUM!</v>
      </c>
      <c r="BE1414" s="242">
        <f>IFERROR(_xll.qlIndexFixing($BF$1,BA1414,TRUE,_xll.ohTrigger(Trigger,Trigger12M)),#N/A)</f>
        <v>1.7593216963813021E-2</v>
      </c>
    </row>
    <row r="1415" spans="52:57" ht="11.25" customHeight="1" x14ac:dyDescent="0.25">
      <c r="AZ1415" s="99" t="s">
        <v>83</v>
      </c>
      <c r="BA1415" s="98">
        <f>_xll.qlInterestRateIndexFixingDate(Currency&amp;"ibor"&amp;Tenor,BB1415,Trigger)</f>
        <v>49307</v>
      </c>
      <c r="BB1415" s="98">
        <f>_xll.qlCalendarAdvance(Calendar,BB1414,AZ1415,"f",,Trigger)</f>
        <v>49312</v>
      </c>
      <c r="BC1415" s="98">
        <f>_xll.qlInterestRateIndexMaturity(Currency&amp;"ibor"&amp;Tenor,BB1415,Trigger)</f>
        <v>49677</v>
      </c>
      <c r="BD1415" s="242" t="e">
        <f>_xll.qlIndexFixing($AD$5,BA1415,TRUE,_xll.ohTrigger(Trigger,Trigger12M))</f>
        <v>#NUM!</v>
      </c>
      <c r="BE1415" s="242">
        <f>IFERROR(_xll.qlIndexFixing($BF$1,BA1415,TRUE,_xll.ohTrigger(Trigger,Trigger12M)),#N/A)</f>
        <v>1.7575655782199034E-2</v>
      </c>
    </row>
    <row r="1416" spans="52:57" ht="11.25" customHeight="1" x14ac:dyDescent="0.25">
      <c r="AZ1416" s="99" t="s">
        <v>83</v>
      </c>
      <c r="BA1416" s="98">
        <f>_xll.qlInterestRateIndexFixingDate(Currency&amp;"ibor"&amp;Tenor,BB1416,Trigger)</f>
        <v>49317</v>
      </c>
      <c r="BB1416" s="98">
        <f>_xll.qlCalendarAdvance(Calendar,BB1415,AZ1416,"f",,Trigger)</f>
        <v>49319</v>
      </c>
      <c r="BC1416" s="98">
        <f>_xll.qlInterestRateIndexMaturity(Currency&amp;"ibor"&amp;Tenor,BB1416,Trigger)</f>
        <v>49684</v>
      </c>
      <c r="BD1416" s="242" t="e">
        <f>_xll.qlIndexFixing($AD$5,BA1416,TRUE,_xll.ohTrigger(Trigger,Trigger12M))</f>
        <v>#NUM!</v>
      </c>
      <c r="BE1416" s="242">
        <f>IFERROR(_xll.qlIndexFixing($BF$1,BA1416,TRUE,_xll.ohTrigger(Trigger,Trigger12M)),#N/A)</f>
        <v>1.7558326860814946E-2</v>
      </c>
    </row>
    <row r="1417" spans="52:57" ht="11.25" customHeight="1" x14ac:dyDescent="0.25">
      <c r="AZ1417" s="99" t="s">
        <v>83</v>
      </c>
      <c r="BA1417" s="98">
        <f>_xll.qlInterestRateIndexFixingDate(Currency&amp;"ibor"&amp;Tenor,BB1417,Trigger)</f>
        <v>49324</v>
      </c>
      <c r="BB1417" s="98">
        <f>_xll.qlCalendarAdvance(Calendar,BB1416,AZ1417,"f",,Trigger)</f>
        <v>49326</v>
      </c>
      <c r="BC1417" s="98">
        <f>_xll.qlInterestRateIndexMaturity(Currency&amp;"ibor"&amp;Tenor,BB1417,Trigger)</f>
        <v>49691</v>
      </c>
      <c r="BD1417" s="242" t="e">
        <f>_xll.qlIndexFixing($AD$5,BA1417,TRUE,_xll.ohTrigger(Trigger,Trigger12M))</f>
        <v>#NUM!</v>
      </c>
      <c r="BE1417" s="242">
        <f>IFERROR(_xll.qlIndexFixing($BF$1,BA1417,TRUE,_xll.ohTrigger(Trigger,Trigger12M)),#N/A)</f>
        <v>1.7541232062309314E-2</v>
      </c>
    </row>
    <row r="1418" spans="52:57" ht="11.25" customHeight="1" x14ac:dyDescent="0.25">
      <c r="AZ1418" s="99" t="s">
        <v>83</v>
      </c>
      <c r="BA1418" s="98">
        <f>_xll.qlInterestRateIndexFixingDate(Currency&amp;"ibor"&amp;Tenor,BB1418,Trigger)</f>
        <v>49331</v>
      </c>
      <c r="BB1418" s="98">
        <f>_xll.qlCalendarAdvance(Calendar,BB1417,AZ1418,"f",,Trigger)</f>
        <v>49333</v>
      </c>
      <c r="BC1418" s="98">
        <f>_xll.qlInterestRateIndexMaturity(Currency&amp;"ibor"&amp;Tenor,BB1418,Trigger)</f>
        <v>49698</v>
      </c>
      <c r="BD1418" s="242" t="e">
        <f>_xll.qlIndexFixing($AD$5,BA1418,TRUE,_xll.ohTrigger(Trigger,Trigger12M))</f>
        <v>#NUM!</v>
      </c>
      <c r="BE1418" s="242">
        <f>IFERROR(_xll.qlIndexFixing($BF$1,BA1418,TRUE,_xll.ohTrigger(Trigger,Trigger12M)),#N/A)</f>
        <v>1.7524373253282814E-2</v>
      </c>
    </row>
    <row r="1419" spans="52:57" ht="11.25" customHeight="1" x14ac:dyDescent="0.25">
      <c r="AZ1419" s="99" t="s">
        <v>83</v>
      </c>
      <c r="BA1419" s="98">
        <f>_xll.qlInterestRateIndexFixingDate(Currency&amp;"ibor"&amp;Tenor,BB1419,Trigger)</f>
        <v>49338</v>
      </c>
      <c r="BB1419" s="98">
        <f>_xll.qlCalendarAdvance(Calendar,BB1418,AZ1419,"f",,Trigger)</f>
        <v>49340</v>
      </c>
      <c r="BC1419" s="98">
        <f>_xll.qlInterestRateIndexMaturity(Currency&amp;"ibor"&amp;Tenor,BB1419,Trigger)</f>
        <v>49705</v>
      </c>
      <c r="BD1419" s="242" t="e">
        <f>_xll.qlIndexFixing($AD$5,BA1419,TRUE,_xll.ohTrigger(Trigger,Trigger12M))</f>
        <v>#NUM!</v>
      </c>
      <c r="BE1419" s="242">
        <f>IFERROR(_xll.qlIndexFixing($BF$1,BA1419,TRUE,_xll.ohTrigger(Trigger,Trigger12M)),#N/A)</f>
        <v>1.7507752304290893E-2</v>
      </c>
    </row>
    <row r="1420" spans="52:57" ht="11.25" customHeight="1" x14ac:dyDescent="0.25">
      <c r="AZ1420" s="99" t="s">
        <v>83</v>
      </c>
      <c r="BA1420" s="98">
        <f>_xll.qlInterestRateIndexFixingDate(Currency&amp;"ibor"&amp;Tenor,BB1420,Trigger)</f>
        <v>49345</v>
      </c>
      <c r="BB1420" s="98">
        <f>_xll.qlCalendarAdvance(Calendar,BB1419,AZ1420,"f",,Trigger)</f>
        <v>49347</v>
      </c>
      <c r="BC1420" s="98">
        <f>_xll.qlInterestRateIndexMaturity(Currency&amp;"ibor"&amp;Tenor,BB1420,Trigger)</f>
        <v>49712</v>
      </c>
      <c r="BD1420" s="242" t="e">
        <f>_xll.qlIndexFixing($AD$5,BA1420,TRUE,_xll.ohTrigger(Trigger,Trigger12M))</f>
        <v>#NUM!</v>
      </c>
      <c r="BE1420" s="242">
        <f>IFERROR(_xll.qlIndexFixing($BF$1,BA1420,TRUE,_xll.ohTrigger(Trigger,Trigger12M)),#N/A)</f>
        <v>1.7491371089848329E-2</v>
      </c>
    </row>
    <row r="1421" spans="52:57" ht="11.25" customHeight="1" x14ac:dyDescent="0.25">
      <c r="AZ1421" s="99" t="s">
        <v>83</v>
      </c>
      <c r="BA1421" s="98">
        <f>_xll.qlInterestRateIndexFixingDate(Currency&amp;"ibor"&amp;Tenor,BB1421,Trigger)</f>
        <v>49352</v>
      </c>
      <c r="BB1421" s="98">
        <f>_xll.qlCalendarAdvance(Calendar,BB1420,AZ1421,"f",,Trigger)</f>
        <v>49354</v>
      </c>
      <c r="BC1421" s="98">
        <f>_xll.qlInterestRateIndexMaturity(Currency&amp;"ibor"&amp;Tenor,BB1421,Trigger)</f>
        <v>49719</v>
      </c>
      <c r="BD1421" s="242" t="e">
        <f>_xll.qlIndexFixing($AD$5,BA1421,TRUE,_xll.ohTrigger(Trigger,Trigger12M))</f>
        <v>#NUM!</v>
      </c>
      <c r="BE1421" s="242">
        <f>IFERROR(_xll.qlIndexFixing($BF$1,BA1421,TRUE,_xll.ohTrigger(Trigger,Trigger12M)),#N/A)</f>
        <v>1.7475231488432996E-2</v>
      </c>
    </row>
    <row r="1422" spans="52:57" ht="11.25" customHeight="1" x14ac:dyDescent="0.25">
      <c r="AZ1422" s="99" t="s">
        <v>83</v>
      </c>
      <c r="BA1422" s="98">
        <f>_xll.qlInterestRateIndexFixingDate(Currency&amp;"ibor"&amp;Tenor,BB1422,Trigger)</f>
        <v>49359</v>
      </c>
      <c r="BB1422" s="98">
        <f>_xll.qlCalendarAdvance(Calendar,BB1421,AZ1422,"f",,Trigger)</f>
        <v>49361</v>
      </c>
      <c r="BC1422" s="98">
        <f>_xll.qlInterestRateIndexMaturity(Currency&amp;"ibor"&amp;Tenor,BB1422,Trigger)</f>
        <v>49726</v>
      </c>
      <c r="BD1422" s="242" t="e">
        <f>_xll.qlIndexFixing($AD$5,BA1422,TRUE,_xll.ohTrigger(Trigger,Trigger12M))</f>
        <v>#NUM!</v>
      </c>
      <c r="BE1422" s="242">
        <f>IFERROR(_xll.qlIndexFixing($BF$1,BA1422,TRUE,_xll.ohTrigger(Trigger,Trigger12M)),#N/A)</f>
        <v>1.745933538249175E-2</v>
      </c>
    </row>
    <row r="1423" spans="52:57" ht="11.25" customHeight="1" x14ac:dyDescent="0.25">
      <c r="AZ1423" s="99" t="s">
        <v>83</v>
      </c>
      <c r="BA1423" s="98">
        <f>_xll.qlInterestRateIndexFixingDate(Currency&amp;"ibor"&amp;Tenor,BB1423,Trigger)</f>
        <v>49366</v>
      </c>
      <c r="BB1423" s="98">
        <f>_xll.qlCalendarAdvance(Calendar,BB1422,AZ1423,"f",,Trigger)</f>
        <v>49368</v>
      </c>
      <c r="BC1423" s="98">
        <f>_xll.qlInterestRateIndexMaturity(Currency&amp;"ibor"&amp;Tenor,BB1423,Trigger)</f>
        <v>49734</v>
      </c>
      <c r="BD1423" s="242" t="e">
        <f>_xll.qlIndexFixing($AD$5,BA1423,TRUE,_xll.ohTrigger(Trigger,Trigger12M))</f>
        <v>#NUM!</v>
      </c>
      <c r="BE1423" s="242">
        <f>IFERROR(_xll.qlIndexFixing($BF$1,BA1423,TRUE,_xll.ohTrigger(Trigger,Trigger12M)),#N/A)</f>
        <v>1.7443237064893192E-2</v>
      </c>
    </row>
    <row r="1424" spans="52:57" ht="11.25" customHeight="1" x14ac:dyDescent="0.25">
      <c r="AZ1424" s="99" t="s">
        <v>83</v>
      </c>
      <c r="BA1424" s="98">
        <f>_xll.qlInterestRateIndexFixingDate(Currency&amp;"ibor"&amp;Tenor,BB1424,Trigger)</f>
        <v>49373</v>
      </c>
      <c r="BB1424" s="98">
        <f>_xll.qlCalendarAdvance(Calendar,BB1423,AZ1424,"f",,Trigger)</f>
        <v>49375</v>
      </c>
      <c r="BC1424" s="98">
        <f>_xll.qlInterestRateIndexMaturity(Currency&amp;"ibor"&amp;Tenor,BB1424,Trigger)</f>
        <v>49741</v>
      </c>
      <c r="BD1424" s="242" t="e">
        <f>_xll.qlIndexFixing($AD$5,BA1424,TRUE,_xll.ohTrigger(Trigger,Trigger12M))</f>
        <v>#NUM!</v>
      </c>
      <c r="BE1424" s="242">
        <f>IFERROR(_xll.qlIndexFixing($BF$1,BA1424,TRUE,_xll.ohTrigger(Trigger,Trigger12M)),#N/A)</f>
        <v>1.7427851751665398E-2</v>
      </c>
    </row>
    <row r="1425" spans="52:57" ht="11.25" customHeight="1" x14ac:dyDescent="0.25">
      <c r="AZ1425" s="99" t="s">
        <v>83</v>
      </c>
      <c r="BA1425" s="98">
        <f>_xll.qlInterestRateIndexFixingDate(Currency&amp;"ibor"&amp;Tenor,BB1425,Trigger)</f>
        <v>49380</v>
      </c>
      <c r="BB1425" s="98">
        <f>_xll.qlCalendarAdvance(Calendar,BB1424,AZ1425,"f",,Trigger)</f>
        <v>49382</v>
      </c>
      <c r="BC1425" s="98">
        <f>_xll.qlInterestRateIndexMaturity(Currency&amp;"ibor"&amp;Tenor,BB1425,Trigger)</f>
        <v>49748</v>
      </c>
      <c r="BD1425" s="242" t="e">
        <f>_xll.qlIndexFixing($AD$5,BA1425,TRUE,_xll.ohTrigger(Trigger,Trigger12M))</f>
        <v>#NUM!</v>
      </c>
      <c r="BE1425" s="242">
        <f>IFERROR(_xll.qlIndexFixing($BF$1,BA1425,TRUE,_xll.ohTrigger(Trigger,Trigger12M)),#N/A)</f>
        <v>1.74127149806181E-2</v>
      </c>
    </row>
    <row r="1426" spans="52:57" ht="11.25" customHeight="1" x14ac:dyDescent="0.25">
      <c r="AZ1426" s="99" t="s">
        <v>83</v>
      </c>
      <c r="BA1426" s="98">
        <f>_xll.qlInterestRateIndexFixingDate(Currency&amp;"ibor"&amp;Tenor,BB1426,Trigger)</f>
        <v>49387</v>
      </c>
      <c r="BB1426" s="98">
        <f>_xll.qlCalendarAdvance(Calendar,BB1425,AZ1426,"f",,Trigger)</f>
        <v>49389</v>
      </c>
      <c r="BC1426" s="98">
        <f>_xll.qlInterestRateIndexMaturity(Currency&amp;"ibor"&amp;Tenor,BB1426,Trigger)</f>
        <v>49755</v>
      </c>
      <c r="BD1426" s="242" t="e">
        <f>_xll.qlIndexFixing($AD$5,BA1426,TRUE,_xll.ohTrigger(Trigger,Trigger12M))</f>
        <v>#NUM!</v>
      </c>
      <c r="BE1426" s="242">
        <f>IFERROR(_xll.qlIndexFixing($BF$1,BA1426,TRUE,_xll.ohTrigger(Trigger,Trigger12M)),#N/A)</f>
        <v>1.7397828645468835E-2</v>
      </c>
    </row>
    <row r="1427" spans="52:57" ht="11.25" customHeight="1" x14ac:dyDescent="0.25">
      <c r="AZ1427" s="99" t="s">
        <v>83</v>
      </c>
      <c r="BA1427" s="98">
        <f>_xll.qlInterestRateIndexFixingDate(Currency&amp;"ibor"&amp;Tenor,BB1427,Trigger)</f>
        <v>49390</v>
      </c>
      <c r="BB1427" s="98">
        <f>_xll.qlCalendarAdvance(Calendar,BB1426,AZ1427,"f",,Trigger)</f>
        <v>49396</v>
      </c>
      <c r="BC1427" s="98">
        <f>_xll.qlInterestRateIndexMaturity(Currency&amp;"ibor"&amp;Tenor,BB1427,Trigger)</f>
        <v>49762</v>
      </c>
      <c r="BD1427" s="242" t="e">
        <f>_xll.qlIndexFixing($AD$5,BA1427,TRUE,_xll.ohTrigger(Trigger,Trigger12M))</f>
        <v>#NUM!</v>
      </c>
      <c r="BE1427" s="242">
        <f>IFERROR(_xll.qlIndexFixing($BF$1,BA1427,TRUE,_xll.ohTrigger(Trigger,Trigger12M)),#N/A)</f>
        <v>1.7383194643913368E-2</v>
      </c>
    </row>
    <row r="1428" spans="52:57" ht="11.25" customHeight="1" x14ac:dyDescent="0.25">
      <c r="AZ1428" s="99" t="s">
        <v>83</v>
      </c>
      <c r="BA1428" s="98">
        <f>_xll.qlInterestRateIndexFixingDate(Currency&amp;"ibor"&amp;Tenor,BB1428,Trigger)</f>
        <v>49401</v>
      </c>
      <c r="BB1428" s="98">
        <f>_xll.qlCalendarAdvance(Calendar,BB1427,AZ1428,"f",,Trigger)</f>
        <v>49403</v>
      </c>
      <c r="BC1428" s="98">
        <f>_xll.qlInterestRateIndexMaturity(Currency&amp;"ibor"&amp;Tenor,BB1428,Trigger)</f>
        <v>49769</v>
      </c>
      <c r="BD1428" s="242" t="e">
        <f>_xll.qlIndexFixing($AD$5,BA1428,TRUE,_xll.ohTrigger(Trigger,Trigger12M))</f>
        <v>#NUM!</v>
      </c>
      <c r="BE1428" s="242">
        <f>IFERROR(_xll.qlIndexFixing($BF$1,BA1428,TRUE,_xll.ohTrigger(Trigger,Trigger12M)),#N/A)</f>
        <v>1.7368814877630739E-2</v>
      </c>
    </row>
    <row r="1429" spans="52:57" ht="11.25" customHeight="1" x14ac:dyDescent="0.25">
      <c r="AZ1429" s="99" t="s">
        <v>83</v>
      </c>
      <c r="BA1429" s="98">
        <f>_xll.qlInterestRateIndexFixingDate(Currency&amp;"ibor"&amp;Tenor,BB1429,Trigger)</f>
        <v>49408</v>
      </c>
      <c r="BB1429" s="98">
        <f>_xll.qlCalendarAdvance(Calendar,BB1428,AZ1429,"f",,Trigger)</f>
        <v>49410</v>
      </c>
      <c r="BC1429" s="98">
        <f>_xll.qlInterestRateIndexMaturity(Currency&amp;"ibor"&amp;Tenor,BB1429,Trigger)</f>
        <v>49780</v>
      </c>
      <c r="BD1429" s="242" t="e">
        <f>_xll.qlIndexFixing($AD$5,BA1429,TRUE,_xll.ohTrigger(Trigger,Trigger12M))</f>
        <v>#NUM!</v>
      </c>
      <c r="BE1429" s="242">
        <f>IFERROR(_xll.qlIndexFixing($BF$1,BA1429,TRUE,_xll.ohTrigger(Trigger,Trigger12M)),#N/A)</f>
        <v>1.7353306624918876E-2</v>
      </c>
    </row>
    <row r="1430" spans="52:57" ht="11.25" customHeight="1" x14ac:dyDescent="0.25">
      <c r="AZ1430" s="99" t="s">
        <v>83</v>
      </c>
      <c r="BA1430" s="98">
        <f>_xll.qlInterestRateIndexFixingDate(Currency&amp;"ibor"&amp;Tenor,BB1430,Trigger)</f>
        <v>49415</v>
      </c>
      <c r="BB1430" s="98">
        <f>_xll.qlCalendarAdvance(Calendar,BB1429,AZ1430,"f",,Trigger)</f>
        <v>49417</v>
      </c>
      <c r="BC1430" s="98">
        <f>_xll.qlInterestRateIndexMaturity(Currency&amp;"ibor"&amp;Tenor,BB1430,Trigger)</f>
        <v>49783</v>
      </c>
      <c r="BD1430" s="242" t="e">
        <f>_xll.qlIndexFixing($AD$5,BA1430,TRUE,_xll.ohTrigger(Trigger,Trigger12M))</f>
        <v>#NUM!</v>
      </c>
      <c r="BE1430" s="242">
        <f>IFERROR(_xll.qlIndexFixing($BF$1,BA1430,TRUE,_xll.ohTrigger(Trigger,Trigger12M)),#N/A)</f>
        <v>1.7340825677544594E-2</v>
      </c>
    </row>
    <row r="1431" spans="52:57" ht="11.25" customHeight="1" x14ac:dyDescent="0.25">
      <c r="AZ1431" s="99" t="s">
        <v>83</v>
      </c>
      <c r="BA1431" s="98">
        <f>_xll.qlInterestRateIndexFixingDate(Currency&amp;"ibor"&amp;Tenor,BB1431,Trigger)</f>
        <v>49422</v>
      </c>
      <c r="BB1431" s="98">
        <f>_xll.qlCalendarAdvance(Calendar,BB1430,AZ1431,"f",,Trigger)</f>
        <v>49424</v>
      </c>
      <c r="BC1431" s="98">
        <f>_xll.qlInterestRateIndexMaturity(Currency&amp;"ibor"&amp;Tenor,BB1431,Trigger)</f>
        <v>49790</v>
      </c>
      <c r="BD1431" s="242" t="e">
        <f>_xll.qlIndexFixing($AD$5,BA1431,TRUE,_xll.ohTrigger(Trigger,Trigger12M))</f>
        <v>#NUM!</v>
      </c>
      <c r="BE1431" s="242">
        <f>IFERROR(_xll.qlIndexFixing($BF$1,BA1431,TRUE,_xll.ohTrigger(Trigger,Trigger12M)),#N/A)</f>
        <v>1.7327220067055858E-2</v>
      </c>
    </row>
    <row r="1432" spans="52:57" ht="11.25" customHeight="1" x14ac:dyDescent="0.25">
      <c r="AZ1432" s="99" t="s">
        <v>83</v>
      </c>
      <c r="BA1432" s="98">
        <f>_xll.qlInterestRateIndexFixingDate(Currency&amp;"ibor"&amp;Tenor,BB1432,Trigger)</f>
        <v>49426</v>
      </c>
      <c r="BB1432" s="98">
        <f>_xll.qlCalendarAdvance(Calendar,BB1431,AZ1432,"f",,Trigger)</f>
        <v>49431</v>
      </c>
      <c r="BC1432" s="98">
        <f>_xll.qlInterestRateIndexMaturity(Currency&amp;"ibor"&amp;Tenor,BB1432,Trigger)</f>
        <v>49797</v>
      </c>
      <c r="BD1432" s="242" t="e">
        <f>_xll.qlIndexFixing($AD$5,BA1432,TRUE,_xll.ohTrigger(Trigger,Trigger12M))</f>
        <v>#NUM!</v>
      </c>
      <c r="BE1432" s="242">
        <f>IFERROR(_xll.qlIndexFixing($BF$1,BA1432,TRUE,_xll.ohTrigger(Trigger,Trigger12M)),#N/A)</f>
        <v>1.7313876338479348E-2</v>
      </c>
    </row>
    <row r="1433" spans="52:57" ht="11.25" customHeight="1" x14ac:dyDescent="0.25">
      <c r="AZ1433" s="99" t="s">
        <v>83</v>
      </c>
      <c r="BA1433" s="98">
        <f>_xll.qlInterestRateIndexFixingDate(Currency&amp;"ibor"&amp;Tenor,BB1433,Trigger)</f>
        <v>49436</v>
      </c>
      <c r="BB1433" s="98">
        <f>_xll.qlCalendarAdvance(Calendar,BB1432,AZ1433,"f",,Trigger)</f>
        <v>49438</v>
      </c>
      <c r="BC1433" s="98">
        <f>_xll.qlInterestRateIndexMaturity(Currency&amp;"ibor"&amp;Tenor,BB1433,Trigger)</f>
        <v>49804</v>
      </c>
      <c r="BD1433" s="242" t="e">
        <f>_xll.qlIndexFixing($AD$5,BA1433,TRUE,_xll.ohTrigger(Trigger,Trigger12M))</f>
        <v>#NUM!</v>
      </c>
      <c r="BE1433" s="242">
        <f>IFERROR(_xll.qlIndexFixing($BF$1,BA1433,TRUE,_xll.ohTrigger(Trigger,Trigger12M)),#N/A)</f>
        <v>1.7300796413478758E-2</v>
      </c>
    </row>
    <row r="1434" spans="52:57" ht="11.25" customHeight="1" x14ac:dyDescent="0.25">
      <c r="AZ1434" s="99" t="s">
        <v>83</v>
      </c>
      <c r="BA1434" s="98">
        <f>_xll.qlInterestRateIndexFixingDate(Currency&amp;"ibor"&amp;Tenor,BB1434,Trigger)</f>
        <v>49443</v>
      </c>
      <c r="BB1434" s="98">
        <f>_xll.qlCalendarAdvance(Calendar,BB1433,AZ1434,"f",,Trigger)</f>
        <v>49445</v>
      </c>
      <c r="BC1434" s="98">
        <f>_xll.qlInterestRateIndexMaturity(Currency&amp;"ibor"&amp;Tenor,BB1434,Trigger)</f>
        <v>49811</v>
      </c>
      <c r="BD1434" s="242" t="e">
        <f>_xll.qlIndexFixing($AD$5,BA1434,TRUE,_xll.ohTrigger(Trigger,Trigger12M))</f>
        <v>#NUM!</v>
      </c>
      <c r="BE1434" s="242">
        <f>IFERROR(_xll.qlIndexFixing($BF$1,BA1434,TRUE,_xll.ohTrigger(Trigger,Trigger12M)),#N/A)</f>
        <v>1.7287982217729231E-2</v>
      </c>
    </row>
    <row r="1435" spans="52:57" ht="11.25" customHeight="1" x14ac:dyDescent="0.25">
      <c r="AZ1435" s="99" t="s">
        <v>83</v>
      </c>
      <c r="BA1435" s="98">
        <f>_xll.qlInterestRateIndexFixingDate(Currency&amp;"ibor"&amp;Tenor,BB1435,Trigger)</f>
        <v>49450</v>
      </c>
      <c r="BB1435" s="98">
        <f>_xll.qlCalendarAdvance(Calendar,BB1434,AZ1435,"f",,Trigger)</f>
        <v>49452</v>
      </c>
      <c r="BC1435" s="98">
        <f>_xll.qlInterestRateIndexMaturity(Currency&amp;"ibor"&amp;Tenor,BB1435,Trigger)</f>
        <v>49818</v>
      </c>
      <c r="BD1435" s="242" t="e">
        <f>_xll.qlIndexFixing($AD$5,BA1435,TRUE,_xll.ohTrigger(Trigger,Trigger12M))</f>
        <v>#NUM!</v>
      </c>
      <c r="BE1435" s="242">
        <f>IFERROR(_xll.qlIndexFixing($BF$1,BA1435,TRUE,_xll.ohTrigger(Trigger,Trigger12M)),#N/A)</f>
        <v>1.7275435680921707E-2</v>
      </c>
    </row>
    <row r="1436" spans="52:57" ht="11.25" customHeight="1" x14ac:dyDescent="0.25">
      <c r="AZ1436" s="99" t="s">
        <v>83</v>
      </c>
      <c r="BA1436" s="98">
        <f>_xll.qlInterestRateIndexFixingDate(Currency&amp;"ibor"&amp;Tenor,BB1436,Trigger)</f>
        <v>49457</v>
      </c>
      <c r="BB1436" s="98">
        <f>_xll.qlCalendarAdvance(Calendar,BB1435,AZ1436,"f",,Trigger)</f>
        <v>49459</v>
      </c>
      <c r="BC1436" s="98">
        <f>_xll.qlInterestRateIndexMaturity(Currency&amp;"ibor"&amp;Tenor,BB1436,Trigger)</f>
        <v>49825</v>
      </c>
      <c r="BD1436" s="242" t="e">
        <f>_xll.qlIndexFixing($AD$5,BA1436,TRUE,_xll.ohTrigger(Trigger,Trigger12M))</f>
        <v>#NUM!</v>
      </c>
      <c r="BE1436" s="242">
        <f>IFERROR(_xll.qlIndexFixing($BF$1,BA1436,TRUE,_xll.ohTrigger(Trigger,Trigger12M)),#N/A)</f>
        <v>1.7263158736767523E-2</v>
      </c>
    </row>
    <row r="1437" spans="52:57" ht="11.25" customHeight="1" x14ac:dyDescent="0.25">
      <c r="AZ1437" s="99" t="s">
        <v>83</v>
      </c>
      <c r="BA1437" s="98">
        <f>_xll.qlInterestRateIndexFixingDate(Currency&amp;"ibor"&amp;Tenor,BB1437,Trigger)</f>
        <v>49464</v>
      </c>
      <c r="BB1437" s="98">
        <f>_xll.qlCalendarAdvance(Calendar,BB1436,AZ1437,"f",,Trigger)</f>
        <v>49466</v>
      </c>
      <c r="BC1437" s="98">
        <f>_xll.qlInterestRateIndexMaturity(Currency&amp;"ibor"&amp;Tenor,BB1437,Trigger)</f>
        <v>49832</v>
      </c>
      <c r="BD1437" s="242" t="e">
        <f>_xll.qlIndexFixing($AD$5,BA1437,TRUE,_xll.ohTrigger(Trigger,Trigger12M))</f>
        <v>#NUM!</v>
      </c>
      <c r="BE1437" s="242">
        <f>IFERROR(_xll.qlIndexFixing($BF$1,BA1437,TRUE,_xll.ohTrigger(Trigger,Trigger12M)),#N/A)</f>
        <v>1.7251153323004517E-2</v>
      </c>
    </row>
    <row r="1438" spans="52:57" ht="11.25" customHeight="1" x14ac:dyDescent="0.25">
      <c r="AZ1438" s="99" t="s">
        <v>83</v>
      </c>
      <c r="BA1438" s="98">
        <f>_xll.qlInterestRateIndexFixingDate(Currency&amp;"ibor"&amp;Tenor,BB1438,Trigger)</f>
        <v>49471</v>
      </c>
      <c r="BB1438" s="98">
        <f>_xll.qlCalendarAdvance(Calendar,BB1437,AZ1438,"f",,Trigger)</f>
        <v>49473</v>
      </c>
      <c r="BC1438" s="98">
        <f>_xll.qlInterestRateIndexMaturity(Currency&amp;"ibor"&amp;Tenor,BB1438,Trigger)</f>
        <v>49839</v>
      </c>
      <c r="BD1438" s="242" t="e">
        <f>_xll.qlIndexFixing($AD$5,BA1438,TRUE,_xll.ohTrigger(Trigger,Trigger12M))</f>
        <v>#NUM!</v>
      </c>
      <c r="BE1438" s="242">
        <f>IFERROR(_xll.qlIndexFixing($BF$1,BA1438,TRUE,_xll.ohTrigger(Trigger,Trigger12M)),#N/A)</f>
        <v>1.7239421381401398E-2</v>
      </c>
    </row>
    <row r="1439" spans="52:57" ht="11.25" customHeight="1" x14ac:dyDescent="0.25">
      <c r="AZ1439" s="99" t="s">
        <v>83</v>
      </c>
      <c r="BA1439" s="98">
        <f>_xll.qlInterestRateIndexFixingDate(Currency&amp;"ibor"&amp;Tenor,BB1439,Trigger)</f>
        <v>49478</v>
      </c>
      <c r="BB1439" s="98">
        <f>_xll.qlCalendarAdvance(Calendar,BB1438,AZ1439,"f",,Trigger)</f>
        <v>49480</v>
      </c>
      <c r="BC1439" s="98">
        <f>_xll.qlInterestRateIndexMaturity(Currency&amp;"ibor"&amp;Tenor,BB1439,Trigger)</f>
        <v>49846</v>
      </c>
      <c r="BD1439" s="242" t="e">
        <f>_xll.qlIndexFixing($AD$5,BA1439,TRUE,_xll.ohTrigger(Trigger,Trigger12M))</f>
        <v>#NUM!</v>
      </c>
      <c r="BE1439" s="242">
        <f>IFERROR(_xll.qlIndexFixing($BF$1,BA1439,TRUE,_xll.ohTrigger(Trigger,Trigger12M)),#N/A)</f>
        <v>1.7227964857762127E-2</v>
      </c>
    </row>
    <row r="1440" spans="52:57" ht="11.25" customHeight="1" x14ac:dyDescent="0.25">
      <c r="AZ1440" s="99" t="s">
        <v>83</v>
      </c>
      <c r="BA1440" s="98">
        <f>_xll.qlInterestRateIndexFixingDate(Currency&amp;"ibor"&amp;Tenor,BB1440,Trigger)</f>
        <v>49485</v>
      </c>
      <c r="BB1440" s="98">
        <f>_xll.qlCalendarAdvance(Calendar,BB1439,AZ1440,"f",,Trigger)</f>
        <v>49487</v>
      </c>
      <c r="BC1440" s="98">
        <f>_xll.qlInterestRateIndexMaturity(Currency&amp;"ibor"&amp;Tenor,BB1440,Trigger)</f>
        <v>49853</v>
      </c>
      <c r="BD1440" s="242" t="e">
        <f>_xll.qlIndexFixing($AD$5,BA1440,TRUE,_xll.ohTrigger(Trigger,Trigger12M))</f>
        <v>#NUM!</v>
      </c>
      <c r="BE1440" s="242">
        <f>IFERROR(_xll.qlIndexFixing($BF$1,BA1440,TRUE,_xll.ohTrigger(Trigger,Trigger12M)),#N/A)</f>
        <v>1.7216785701932448E-2</v>
      </c>
    </row>
    <row r="1441" spans="52:57" ht="11.25" customHeight="1" x14ac:dyDescent="0.25">
      <c r="AZ1441" s="99" t="s">
        <v>83</v>
      </c>
      <c r="BA1441" s="98">
        <f>_xll.qlInterestRateIndexFixingDate(Currency&amp;"ibor"&amp;Tenor,BB1441,Trigger)</f>
        <v>49492</v>
      </c>
      <c r="BB1441" s="98">
        <f>_xll.qlCalendarAdvance(Calendar,BB1440,AZ1441,"f",,Trigger)</f>
        <v>49494</v>
      </c>
      <c r="BC1441" s="98">
        <f>_xll.qlInterestRateIndexMaturity(Currency&amp;"ibor"&amp;Tenor,BB1441,Trigger)</f>
        <v>49860</v>
      </c>
      <c r="BD1441" s="242" t="e">
        <f>_xll.qlIndexFixing($AD$5,BA1441,TRUE,_xll.ohTrigger(Trigger,Trigger12M))</f>
        <v>#NUM!</v>
      </c>
      <c r="BE1441" s="242">
        <f>IFERROR(_xll.qlIndexFixing($BF$1,BA1441,TRUE,_xll.ohTrigger(Trigger,Trigger12M)),#N/A)</f>
        <v>1.7205885867803621E-2</v>
      </c>
    </row>
    <row r="1442" spans="52:57" ht="11.25" customHeight="1" x14ac:dyDescent="0.25">
      <c r="AZ1442" s="99" t="s">
        <v>83</v>
      </c>
      <c r="BA1442" s="98">
        <f>_xll.qlInterestRateIndexFixingDate(Currency&amp;"ibor"&amp;Tenor,BB1442,Trigger)</f>
        <v>49499</v>
      </c>
      <c r="BB1442" s="98">
        <f>_xll.qlCalendarAdvance(Calendar,BB1441,AZ1442,"f",,Trigger)</f>
        <v>49501</v>
      </c>
      <c r="BC1442" s="98">
        <f>_xll.qlInterestRateIndexMaturity(Currency&amp;"ibor"&amp;Tenor,BB1442,Trigger)</f>
        <v>49867</v>
      </c>
      <c r="BD1442" s="242" t="e">
        <f>_xll.qlIndexFixing($AD$5,BA1442,TRUE,_xll.ohTrigger(Trigger,Trigger12M))</f>
        <v>#NUM!</v>
      </c>
      <c r="BE1442" s="242">
        <f>IFERROR(_xll.qlIndexFixing($BF$1,BA1442,TRUE,_xll.ohTrigger(Trigger,Trigger12M)),#N/A)</f>
        <v>1.7195267313318961E-2</v>
      </c>
    </row>
    <row r="1443" spans="52:57" ht="11.25" customHeight="1" x14ac:dyDescent="0.25">
      <c r="AZ1443" s="99" t="s">
        <v>83</v>
      </c>
      <c r="BA1443" s="98">
        <f>_xll.qlInterestRateIndexFixingDate(Currency&amp;"ibor"&amp;Tenor,BB1443,Trigger)</f>
        <v>49506</v>
      </c>
      <c r="BB1443" s="98">
        <f>_xll.qlCalendarAdvance(Calendar,BB1442,AZ1443,"f",,Trigger)</f>
        <v>49508</v>
      </c>
      <c r="BC1443" s="98">
        <f>_xll.qlInterestRateIndexMaturity(Currency&amp;"ibor"&amp;Tenor,BB1443,Trigger)</f>
        <v>49874</v>
      </c>
      <c r="BD1443" s="242" t="e">
        <f>_xll.qlIndexFixing($AD$5,BA1443,TRUE,_xll.ohTrigger(Trigger,Trigger12M))</f>
        <v>#NUM!</v>
      </c>
      <c r="BE1443" s="242">
        <f>IFERROR(_xll.qlIndexFixing($BF$1,BA1443,TRUE,_xll.ohTrigger(Trigger,Trigger12M)),#N/A)</f>
        <v>1.7184932000477993E-2</v>
      </c>
    </row>
    <row r="1444" spans="52:57" ht="11.25" customHeight="1" x14ac:dyDescent="0.25">
      <c r="AZ1444" s="99" t="s">
        <v>83</v>
      </c>
      <c r="BA1444" s="98">
        <f>_xll.qlInterestRateIndexFixingDate(Currency&amp;"ibor"&amp;Tenor,BB1444,Trigger)</f>
        <v>49513</v>
      </c>
      <c r="BB1444" s="98">
        <f>_xll.qlCalendarAdvance(Calendar,BB1443,AZ1444,"f",,Trigger)</f>
        <v>49515</v>
      </c>
      <c r="BC1444" s="98">
        <f>_xll.qlInterestRateIndexMaturity(Currency&amp;"ibor"&amp;Tenor,BB1444,Trigger)</f>
        <v>49881</v>
      </c>
      <c r="BD1444" s="242" t="e">
        <f>_xll.qlIndexFixing($AD$5,BA1444,TRUE,_xll.ohTrigger(Trigger,Trigger12M))</f>
        <v>#NUM!</v>
      </c>
      <c r="BE1444" s="242">
        <f>IFERROR(_xll.qlIndexFixing($BF$1,BA1444,TRUE,_xll.ohTrigger(Trigger,Trigger12M)),#N/A)</f>
        <v>1.7174881895342563E-2</v>
      </c>
    </row>
    <row r="1445" spans="52:57" ht="11.25" customHeight="1" x14ac:dyDescent="0.25">
      <c r="AZ1445" s="99" t="s">
        <v>83</v>
      </c>
      <c r="BA1445" s="98">
        <f>_xll.qlInterestRateIndexFixingDate(Currency&amp;"ibor"&amp;Tenor,BB1445,Trigger)</f>
        <v>49520</v>
      </c>
      <c r="BB1445" s="98">
        <f>_xll.qlCalendarAdvance(Calendar,BB1444,AZ1445,"f",,Trigger)</f>
        <v>49522</v>
      </c>
      <c r="BC1445" s="98">
        <f>_xll.qlInterestRateIndexMaturity(Currency&amp;"ibor"&amp;Tenor,BB1445,Trigger)</f>
        <v>49888</v>
      </c>
      <c r="BD1445" s="242" t="e">
        <f>_xll.qlIndexFixing($AD$5,BA1445,TRUE,_xll.ohTrigger(Trigger,Trigger12M))</f>
        <v>#NUM!</v>
      </c>
      <c r="BE1445" s="242">
        <f>IFERROR(_xll.qlIndexFixing($BF$1,BA1445,TRUE,_xll.ohTrigger(Trigger,Trigger12M)),#N/A)</f>
        <v>1.7165118968042091E-2</v>
      </c>
    </row>
    <row r="1446" spans="52:57" ht="11.25" customHeight="1" x14ac:dyDescent="0.25">
      <c r="AZ1446" s="99" t="s">
        <v>83</v>
      </c>
      <c r="BA1446" s="98">
        <f>_xll.qlInterestRateIndexFixingDate(Currency&amp;"ibor"&amp;Tenor,BB1446,Trigger)</f>
        <v>49527</v>
      </c>
      <c r="BB1446" s="98">
        <f>_xll.qlCalendarAdvance(Calendar,BB1445,AZ1446,"f",,Trigger)</f>
        <v>49529</v>
      </c>
      <c r="BC1446" s="98">
        <f>_xll.qlInterestRateIndexMaturity(Currency&amp;"ibor"&amp;Tenor,BB1446,Trigger)</f>
        <v>49895</v>
      </c>
      <c r="BD1446" s="242" t="e">
        <f>_xll.qlIndexFixing($AD$5,BA1446,TRUE,_xll.ohTrigger(Trigger,Trigger12M))</f>
        <v>#NUM!</v>
      </c>
      <c r="BE1446" s="242">
        <f>IFERROR(_xll.qlIndexFixing($BF$1,BA1446,TRUE,_xll.ohTrigger(Trigger,Trigger12M)),#N/A)</f>
        <v>1.7155645192778356E-2</v>
      </c>
    </row>
    <row r="1447" spans="52:57" ht="11.25" customHeight="1" x14ac:dyDescent="0.25">
      <c r="AZ1447" s="99" t="s">
        <v>83</v>
      </c>
      <c r="BA1447" s="98">
        <f>_xll.qlInterestRateIndexFixingDate(Currency&amp;"ibor"&amp;Tenor,BB1447,Trigger)</f>
        <v>49534</v>
      </c>
      <c r="BB1447" s="98">
        <f>_xll.qlCalendarAdvance(Calendar,BB1446,AZ1447,"f",,Trigger)</f>
        <v>49536</v>
      </c>
      <c r="BC1447" s="98">
        <f>_xll.qlInterestRateIndexMaturity(Currency&amp;"ibor"&amp;Tenor,BB1447,Trigger)</f>
        <v>49902</v>
      </c>
      <c r="BD1447" s="242" t="e">
        <f>_xll.qlIndexFixing($AD$5,BA1447,TRUE,_xll.ohTrigger(Trigger,Trigger12M))</f>
        <v>#NUM!</v>
      </c>
      <c r="BE1447" s="242">
        <f>IFERROR(_xll.qlIndexFixing($BF$1,BA1447,TRUE,_xll.ohTrigger(Trigger,Trigger12M)),#N/A)</f>
        <v>1.7146462547832291E-2</v>
      </c>
    </row>
    <row r="1448" spans="52:57" ht="11.25" customHeight="1" x14ac:dyDescent="0.25">
      <c r="AZ1448" s="99" t="s">
        <v>83</v>
      </c>
      <c r="BA1448" s="98">
        <f>_xll.qlInterestRateIndexFixingDate(Currency&amp;"ibor"&amp;Tenor,BB1448,Trigger)</f>
        <v>49541</v>
      </c>
      <c r="BB1448" s="98">
        <f>_xll.qlCalendarAdvance(Calendar,BB1447,AZ1448,"f",,Trigger)</f>
        <v>49543</v>
      </c>
      <c r="BC1448" s="98">
        <f>_xll.qlInterestRateIndexMaturity(Currency&amp;"ibor"&amp;Tenor,BB1448,Trigger)</f>
        <v>49909</v>
      </c>
      <c r="BD1448" s="242" t="e">
        <f>_xll.qlIndexFixing($AD$5,BA1448,TRUE,_xll.ohTrigger(Trigger,Trigger12M))</f>
        <v>#NUM!</v>
      </c>
      <c r="BE1448" s="242">
        <f>IFERROR(_xll.qlIndexFixing($BF$1,BA1448,TRUE,_xll.ohTrigger(Trigger,Trigger12M)),#N/A)</f>
        <v>1.7137573015568768E-2</v>
      </c>
    </row>
    <row r="1449" spans="52:57" ht="11.25" customHeight="1" x14ac:dyDescent="0.25">
      <c r="AZ1449" s="99" t="s">
        <v>83</v>
      </c>
      <c r="BA1449" s="98">
        <f>_xll.qlInterestRateIndexFixingDate(Currency&amp;"ibor"&amp;Tenor,BB1449,Trigger)</f>
        <v>49548</v>
      </c>
      <c r="BB1449" s="98">
        <f>_xll.qlCalendarAdvance(Calendar,BB1448,AZ1449,"f",,Trigger)</f>
        <v>49550</v>
      </c>
      <c r="BC1449" s="98">
        <f>_xll.qlInterestRateIndexMaturity(Currency&amp;"ibor"&amp;Tenor,BB1449,Trigger)</f>
        <v>49916</v>
      </c>
      <c r="BD1449" s="242" t="e">
        <f>_xll.qlIndexFixing($AD$5,BA1449,TRUE,_xll.ohTrigger(Trigger,Trigger12M))</f>
        <v>#NUM!</v>
      </c>
      <c r="BE1449" s="242">
        <f>IFERROR(_xll.qlIndexFixing($BF$1,BA1449,TRUE,_xll.ohTrigger(Trigger,Trigger12M)),#N/A)</f>
        <v>1.7128975715357351E-2</v>
      </c>
    </row>
    <row r="1450" spans="52:57" ht="11.25" customHeight="1" x14ac:dyDescent="0.25">
      <c r="AZ1450" s="99" t="s">
        <v>83</v>
      </c>
      <c r="BA1450" s="98">
        <f>_xll.qlInterestRateIndexFixingDate(Currency&amp;"ibor"&amp;Tenor,BB1450,Trigger)</f>
        <v>49555</v>
      </c>
      <c r="BB1450" s="98">
        <f>_xll.qlCalendarAdvance(Calendar,BB1449,AZ1450,"f",,Trigger)</f>
        <v>49557</v>
      </c>
      <c r="BC1450" s="98">
        <f>_xll.qlInterestRateIndexMaturity(Currency&amp;"ibor"&amp;Tenor,BB1450,Trigger)</f>
        <v>49923</v>
      </c>
      <c r="BD1450" s="242" t="e">
        <f>_xll.qlIndexFixing($AD$5,BA1450,TRUE,_xll.ohTrigger(Trigger,Trigger12M))</f>
        <v>#NUM!</v>
      </c>
      <c r="BE1450" s="242">
        <f>IFERROR(_xll.qlIndexFixing($BF$1,BA1450,TRUE,_xll.ohTrigger(Trigger,Trigger12M)),#N/A)</f>
        <v>1.712049734940204E-2</v>
      </c>
    </row>
    <row r="1451" spans="52:57" ht="11.25" customHeight="1" x14ac:dyDescent="0.25">
      <c r="AZ1451" s="99" t="s">
        <v>83</v>
      </c>
      <c r="BA1451" s="98">
        <f>_xll.qlInterestRateIndexFixingDate(Currency&amp;"ibor"&amp;Tenor,BB1451,Trigger)</f>
        <v>49562</v>
      </c>
      <c r="BB1451" s="98">
        <f>_xll.qlCalendarAdvance(Calendar,BB1450,AZ1451,"f",,Trigger)</f>
        <v>49564</v>
      </c>
      <c r="BC1451" s="98">
        <f>_xll.qlInterestRateIndexMaturity(Currency&amp;"ibor"&amp;Tenor,BB1451,Trigger)</f>
        <v>49930</v>
      </c>
      <c r="BD1451" s="242" t="e">
        <f>_xll.qlIndexFixing($AD$5,BA1451,TRUE,_xll.ohTrigger(Trigger,Trigger12M))</f>
        <v>#NUM!</v>
      </c>
      <c r="BE1451" s="242">
        <f>IFERROR(_xll.qlIndexFixing($BF$1,BA1451,TRUE,_xll.ohTrigger(Trigger,Trigger12M)),#N/A)</f>
        <v>1.7112035098476041E-2</v>
      </c>
    </row>
    <row r="1452" spans="52:57" ht="11.25" customHeight="1" x14ac:dyDescent="0.25">
      <c r="AZ1452" s="99" t="s">
        <v>83</v>
      </c>
      <c r="BA1452" s="98">
        <f>_xll.qlInterestRateIndexFixingDate(Currency&amp;"ibor"&amp;Tenor,BB1452,Trigger)</f>
        <v>49569</v>
      </c>
      <c r="BB1452" s="98">
        <f>_xll.qlCalendarAdvance(Calendar,BB1451,AZ1452,"f",,Trigger)</f>
        <v>49571</v>
      </c>
      <c r="BC1452" s="98">
        <f>_xll.qlInterestRateIndexMaturity(Currency&amp;"ibor"&amp;Tenor,BB1452,Trigger)</f>
        <v>49937</v>
      </c>
      <c r="BD1452" s="242" t="e">
        <f>_xll.qlIndexFixing($AD$5,BA1452,TRUE,_xll.ohTrigger(Trigger,Trigger12M))</f>
        <v>#NUM!</v>
      </c>
      <c r="BE1452" s="242">
        <f>IFERROR(_xll.qlIndexFixing($BF$1,BA1452,TRUE,_xll.ohTrigger(Trigger,Trigger12M)),#N/A)</f>
        <v>1.7103589135744439E-2</v>
      </c>
    </row>
    <row r="1453" spans="52:57" ht="11.25" customHeight="1" x14ac:dyDescent="0.25">
      <c r="AZ1453" s="99" t="s">
        <v>83</v>
      </c>
      <c r="BA1453" s="98">
        <f>_xll.qlInterestRateIndexFixingDate(Currency&amp;"ibor"&amp;Tenor,BB1453,Trigger)</f>
        <v>49576</v>
      </c>
      <c r="BB1453" s="98">
        <f>_xll.qlCalendarAdvance(Calendar,BB1452,AZ1453,"f",,Trigger)</f>
        <v>49578</v>
      </c>
      <c r="BC1453" s="98">
        <f>_xll.qlInterestRateIndexMaturity(Currency&amp;"ibor"&amp;Tenor,BB1453,Trigger)</f>
        <v>49944</v>
      </c>
      <c r="BD1453" s="242" t="e">
        <f>_xll.qlIndexFixing($AD$5,BA1453,TRUE,_xll.ohTrigger(Trigger,Trigger12M))</f>
        <v>#NUM!</v>
      </c>
      <c r="BE1453" s="242">
        <f>IFERROR(_xll.qlIndexFixing($BF$1,BA1453,TRUE,_xll.ohTrigger(Trigger,Trigger12M)),#N/A)</f>
        <v>1.7095159634367307E-2</v>
      </c>
    </row>
    <row r="1454" spans="52:57" ht="11.25" customHeight="1" x14ac:dyDescent="0.25">
      <c r="AZ1454" s="99" t="s">
        <v>83</v>
      </c>
      <c r="BA1454" s="98">
        <f>_xll.qlInterestRateIndexFixingDate(Currency&amp;"ibor"&amp;Tenor,BB1454,Trigger)</f>
        <v>49583</v>
      </c>
      <c r="BB1454" s="98">
        <f>_xll.qlCalendarAdvance(Calendar,BB1453,AZ1454,"f",,Trigger)</f>
        <v>49585</v>
      </c>
      <c r="BC1454" s="98">
        <f>_xll.qlInterestRateIndexMaturity(Currency&amp;"ibor"&amp;Tenor,BB1454,Trigger)</f>
        <v>49951</v>
      </c>
      <c r="BD1454" s="242" t="e">
        <f>_xll.qlIndexFixing($AD$5,BA1454,TRUE,_xll.ohTrigger(Trigger,Trigger12M))</f>
        <v>#NUM!</v>
      </c>
      <c r="BE1454" s="242">
        <f>IFERROR(_xll.qlIndexFixing($BF$1,BA1454,TRUE,_xll.ohTrigger(Trigger,Trigger12M)),#N/A)</f>
        <v>1.7086746767499023E-2</v>
      </c>
    </row>
    <row r="1455" spans="52:57" ht="11.25" customHeight="1" x14ac:dyDescent="0.25">
      <c r="AZ1455" s="99" t="s">
        <v>83</v>
      </c>
      <c r="BA1455" s="98">
        <f>_xll.qlInterestRateIndexFixingDate(Currency&amp;"ibor"&amp;Tenor,BB1455,Trigger)</f>
        <v>49590</v>
      </c>
      <c r="BB1455" s="98">
        <f>_xll.qlCalendarAdvance(Calendar,BB1454,AZ1455,"f",,Trigger)</f>
        <v>49592</v>
      </c>
      <c r="BC1455" s="98">
        <f>_xll.qlInterestRateIndexMaturity(Currency&amp;"ibor"&amp;Tenor,BB1455,Trigger)</f>
        <v>49958</v>
      </c>
      <c r="BD1455" s="242" t="e">
        <f>_xll.qlIndexFixing($AD$5,BA1455,TRUE,_xll.ohTrigger(Trigger,Trigger12M))</f>
        <v>#NUM!</v>
      </c>
      <c r="BE1455" s="242">
        <f>IFERROR(_xll.qlIndexFixing($BF$1,BA1455,TRUE,_xll.ohTrigger(Trigger,Trigger12M)),#N/A)</f>
        <v>1.7078350708289829E-2</v>
      </c>
    </row>
    <row r="1456" spans="52:57" ht="11.25" customHeight="1" x14ac:dyDescent="0.25">
      <c r="AZ1456" s="99" t="s">
        <v>83</v>
      </c>
      <c r="BA1456" s="98">
        <f>_xll.qlInterestRateIndexFixingDate(Currency&amp;"ibor"&amp;Tenor,BB1456,Trigger)</f>
        <v>49597</v>
      </c>
      <c r="BB1456" s="98">
        <f>_xll.qlCalendarAdvance(Calendar,BB1455,AZ1456,"f",,Trigger)</f>
        <v>49599</v>
      </c>
      <c r="BC1456" s="98">
        <f>_xll.qlInterestRateIndexMaturity(Currency&amp;"ibor"&amp;Tenor,BB1456,Trigger)</f>
        <v>49965</v>
      </c>
      <c r="BD1456" s="242" t="e">
        <f>_xll.qlIndexFixing($AD$5,BA1456,TRUE,_xll.ohTrigger(Trigger,Trigger12M))</f>
        <v>#NUM!</v>
      </c>
      <c r="BE1456" s="242">
        <f>IFERROR(_xll.qlIndexFixing($BF$1,BA1456,TRUE,_xll.ohTrigger(Trigger,Trigger12M)),#N/A)</f>
        <v>1.7069971629884287E-2</v>
      </c>
    </row>
    <row r="1457" spans="52:57" ht="11.25" customHeight="1" x14ac:dyDescent="0.25">
      <c r="AZ1457" s="99" t="s">
        <v>83</v>
      </c>
      <c r="BA1457" s="98">
        <f>_xll.qlInterestRateIndexFixingDate(Currency&amp;"ibor"&amp;Tenor,BB1457,Trigger)</f>
        <v>49604</v>
      </c>
      <c r="BB1457" s="98">
        <f>_xll.qlCalendarAdvance(Calendar,BB1456,AZ1457,"f",,Trigger)</f>
        <v>49606</v>
      </c>
      <c r="BC1457" s="98">
        <f>_xll.qlInterestRateIndexMaturity(Currency&amp;"ibor"&amp;Tenor,BB1457,Trigger)</f>
        <v>49972</v>
      </c>
      <c r="BD1457" s="242" t="e">
        <f>_xll.qlIndexFixing($AD$5,BA1457,TRUE,_xll.ohTrigger(Trigger,Trigger12M))</f>
        <v>#NUM!</v>
      </c>
      <c r="BE1457" s="242">
        <f>IFERROR(_xll.qlIndexFixing($BF$1,BA1457,TRUE,_xll.ohTrigger(Trigger,Trigger12M)),#N/A)</f>
        <v>1.706160970542258E-2</v>
      </c>
    </row>
    <row r="1458" spans="52:57" ht="11.25" customHeight="1" x14ac:dyDescent="0.25">
      <c r="AZ1458" s="99" t="s">
        <v>83</v>
      </c>
      <c r="BA1458" s="98">
        <f>_xll.qlInterestRateIndexFixingDate(Currency&amp;"ibor"&amp;Tenor,BB1458,Trigger)</f>
        <v>49611</v>
      </c>
      <c r="BB1458" s="98">
        <f>_xll.qlCalendarAdvance(Calendar,BB1457,AZ1458,"f",,Trigger)</f>
        <v>49613</v>
      </c>
      <c r="BC1458" s="98">
        <f>_xll.qlInterestRateIndexMaturity(Currency&amp;"ibor"&amp;Tenor,BB1458,Trigger)</f>
        <v>49979</v>
      </c>
      <c r="BD1458" s="242" t="e">
        <f>_xll.qlIndexFixing($AD$5,BA1458,TRUE,_xll.ohTrigger(Trigger,Trigger12M))</f>
        <v>#NUM!</v>
      </c>
      <c r="BE1458" s="242">
        <f>IFERROR(_xll.qlIndexFixing($BF$1,BA1458,TRUE,_xll.ohTrigger(Trigger,Trigger12M)),#N/A)</f>
        <v>1.7053265108039881E-2</v>
      </c>
    </row>
    <row r="1459" spans="52:57" ht="11.25" customHeight="1" x14ac:dyDescent="0.25">
      <c r="AZ1459" s="99" t="s">
        <v>83</v>
      </c>
      <c r="BA1459" s="98">
        <f>_xll.qlInterestRateIndexFixingDate(Currency&amp;"ibor"&amp;Tenor,BB1459,Trigger)</f>
        <v>49618</v>
      </c>
      <c r="BB1459" s="98">
        <f>_xll.qlCalendarAdvance(Calendar,BB1458,AZ1459,"f",,Trigger)</f>
        <v>49620</v>
      </c>
      <c r="BC1459" s="98">
        <f>_xll.qlInterestRateIndexMaturity(Currency&amp;"ibor"&amp;Tenor,BB1459,Trigger)</f>
        <v>49986</v>
      </c>
      <c r="BD1459" s="242" t="e">
        <f>_xll.qlIndexFixing($AD$5,BA1459,TRUE,_xll.ohTrigger(Trigger,Trigger12M))</f>
        <v>#NUM!</v>
      </c>
      <c r="BE1459" s="242">
        <f>IFERROR(_xll.qlIndexFixing($BF$1,BA1459,TRUE,_xll.ohTrigger(Trigger,Trigger12M)),#N/A)</f>
        <v>1.704493801086546E-2</v>
      </c>
    </row>
    <row r="1460" spans="52:57" ht="11.25" customHeight="1" x14ac:dyDescent="0.25">
      <c r="AZ1460" s="99" t="s">
        <v>83</v>
      </c>
      <c r="BA1460" s="98">
        <f>_xll.qlInterestRateIndexFixingDate(Currency&amp;"ibor"&amp;Tenor,BB1460,Trigger)</f>
        <v>49625</v>
      </c>
      <c r="BB1460" s="98">
        <f>_xll.qlCalendarAdvance(Calendar,BB1459,AZ1460,"f",,Trigger)</f>
        <v>49627</v>
      </c>
      <c r="BC1460" s="98">
        <f>_xll.qlInterestRateIndexMaturity(Currency&amp;"ibor"&amp;Tenor,BB1460,Trigger)</f>
        <v>49993</v>
      </c>
      <c r="BD1460" s="242" t="e">
        <f>_xll.qlIndexFixing($AD$5,BA1460,TRUE,_xll.ohTrigger(Trigger,Trigger12M))</f>
        <v>#NUM!</v>
      </c>
      <c r="BE1460" s="242">
        <f>IFERROR(_xll.qlIndexFixing($BF$1,BA1460,TRUE,_xll.ohTrigger(Trigger,Trigger12M)),#N/A)</f>
        <v>1.7036628587025308E-2</v>
      </c>
    </row>
    <row r="1461" spans="52:57" ht="11.25" customHeight="1" x14ac:dyDescent="0.25">
      <c r="AZ1461" s="99" t="s">
        <v>83</v>
      </c>
      <c r="BA1461" s="98">
        <f>_xll.qlInterestRateIndexFixingDate(Currency&amp;"ibor"&amp;Tenor,BB1461,Trigger)</f>
        <v>49632</v>
      </c>
      <c r="BB1461" s="98">
        <f>_xll.qlCalendarAdvance(Calendar,BB1460,AZ1461,"f",,Trigger)</f>
        <v>49634</v>
      </c>
      <c r="BC1461" s="98">
        <f>_xll.qlInterestRateIndexMaturity(Currency&amp;"ibor"&amp;Tenor,BB1461,Trigger)</f>
        <v>50000</v>
      </c>
      <c r="BD1461" s="242" t="e">
        <f>_xll.qlIndexFixing($AD$5,BA1461,TRUE,_xll.ohTrigger(Trigger,Trigger12M))</f>
        <v>#NUM!</v>
      </c>
      <c r="BE1461" s="242">
        <f>IFERROR(_xll.qlIndexFixing($BF$1,BA1461,TRUE,_xll.ohTrigger(Trigger,Trigger12M)),#N/A)</f>
        <v>1.702833700963953E-2</v>
      </c>
    </row>
    <row r="1462" spans="52:57" ht="11.25" customHeight="1" x14ac:dyDescent="0.25">
      <c r="AZ1462" s="99" t="s">
        <v>83</v>
      </c>
      <c r="BA1462" s="98">
        <f>_xll.qlInterestRateIndexFixingDate(Currency&amp;"ibor"&amp;Tenor,BB1462,Trigger)</f>
        <v>49639</v>
      </c>
      <c r="BB1462" s="98">
        <f>_xll.qlCalendarAdvance(Calendar,BB1461,AZ1462,"f",,Trigger)</f>
        <v>49641</v>
      </c>
      <c r="BC1462" s="98">
        <f>_xll.qlInterestRateIndexMaturity(Currency&amp;"ibor"&amp;Tenor,BB1462,Trigger)</f>
        <v>50007</v>
      </c>
      <c r="BD1462" s="242" t="e">
        <f>_xll.qlIndexFixing($AD$5,BA1462,TRUE,_xll.ohTrigger(Trigger,Trigger12M))</f>
        <v>#NUM!</v>
      </c>
      <c r="BE1462" s="242">
        <f>IFERROR(_xll.qlIndexFixing($BF$1,BA1462,TRUE,_xll.ohTrigger(Trigger,Trigger12M)),#N/A)</f>
        <v>1.7020063451823629E-2</v>
      </c>
    </row>
    <row r="1463" spans="52:57" ht="11.25" customHeight="1" x14ac:dyDescent="0.25">
      <c r="AZ1463" s="99" t="s">
        <v>83</v>
      </c>
      <c r="BA1463" s="98">
        <f>_xll.qlInterestRateIndexFixingDate(Currency&amp;"ibor"&amp;Tenor,BB1463,Trigger)</f>
        <v>49646</v>
      </c>
      <c r="BB1463" s="98">
        <f>_xll.qlCalendarAdvance(Calendar,BB1462,AZ1463,"f",,Trigger)</f>
        <v>49648</v>
      </c>
      <c r="BC1463" s="98">
        <f>_xll.qlInterestRateIndexMaturity(Currency&amp;"ibor"&amp;Tenor,BB1463,Trigger)</f>
        <v>50014</v>
      </c>
      <c r="BD1463" s="242" t="e">
        <f>_xll.qlIndexFixing($AD$5,BA1463,TRUE,_xll.ohTrigger(Trigger,Trigger12M))</f>
        <v>#NUM!</v>
      </c>
      <c r="BE1463" s="242">
        <f>IFERROR(_xll.qlIndexFixing($BF$1,BA1463,TRUE,_xll.ohTrigger(Trigger,Trigger12M)),#N/A)</f>
        <v>1.7011808086688313E-2</v>
      </c>
    </row>
    <row r="1464" spans="52:57" ht="11.25" customHeight="1" x14ac:dyDescent="0.25">
      <c r="AZ1464" s="99" t="s">
        <v>83</v>
      </c>
      <c r="BA1464" s="98">
        <f>_xll.qlInterestRateIndexFixingDate(Currency&amp;"ibor"&amp;Tenor,BB1464,Trigger)</f>
        <v>49653</v>
      </c>
      <c r="BB1464" s="98">
        <f>_xll.qlCalendarAdvance(Calendar,BB1463,AZ1464,"f",,Trigger)</f>
        <v>49655</v>
      </c>
      <c r="BC1464" s="98">
        <f>_xll.qlInterestRateIndexMaturity(Currency&amp;"ibor"&amp;Tenor,BB1464,Trigger)</f>
        <v>50021</v>
      </c>
      <c r="BD1464" s="242" t="e">
        <f>_xll.qlIndexFixing($AD$5,BA1464,TRUE,_xll.ohTrigger(Trigger,Trigger12M))</f>
        <v>#NUM!</v>
      </c>
      <c r="BE1464" s="242">
        <f>IFERROR(_xll.qlIndexFixing($BF$1,BA1464,TRUE,_xll.ohTrigger(Trigger,Trigger12M)),#N/A)</f>
        <v>1.7003571087340141E-2</v>
      </c>
    </row>
    <row r="1465" spans="52:57" ht="11.25" customHeight="1" x14ac:dyDescent="0.25">
      <c r="AZ1465" s="99" t="s">
        <v>83</v>
      </c>
      <c r="BA1465" s="98">
        <f>_xll.qlInterestRateIndexFixingDate(Currency&amp;"ibor"&amp;Tenor,BB1465,Trigger)</f>
        <v>49660</v>
      </c>
      <c r="BB1465" s="98">
        <f>_xll.qlCalendarAdvance(Calendar,BB1464,AZ1465,"f",,Trigger)</f>
        <v>49662</v>
      </c>
      <c r="BC1465" s="98">
        <f>_xll.qlInterestRateIndexMaturity(Currency&amp;"ibor"&amp;Tenor,BB1465,Trigger)</f>
        <v>50028</v>
      </c>
      <c r="BD1465" s="242" t="e">
        <f>_xll.qlIndexFixing($AD$5,BA1465,TRUE,_xll.ohTrigger(Trigger,Trigger12M))</f>
        <v>#NUM!</v>
      </c>
      <c r="BE1465" s="242">
        <f>IFERROR(_xll.qlIndexFixing($BF$1,BA1465,TRUE,_xll.ohTrigger(Trigger,Trigger12M)),#N/A)</f>
        <v>1.6995352626880206E-2</v>
      </c>
    </row>
    <row r="1466" spans="52:57" ht="11.25" customHeight="1" x14ac:dyDescent="0.25">
      <c r="AZ1466" s="99" t="s">
        <v>83</v>
      </c>
      <c r="BA1466" s="98">
        <f>_xll.qlInterestRateIndexFixingDate(Currency&amp;"ibor"&amp;Tenor,BB1466,Trigger)</f>
        <v>49664</v>
      </c>
      <c r="BB1466" s="98">
        <f>_xll.qlCalendarAdvance(Calendar,BB1465,AZ1466,"f",,Trigger)</f>
        <v>49670</v>
      </c>
      <c r="BC1466" s="98">
        <f>_xll.qlInterestRateIndexMaturity(Currency&amp;"ibor"&amp;Tenor,BB1466,Trigger)</f>
        <v>50038</v>
      </c>
      <c r="BD1466" s="242" t="e">
        <f>_xll.qlIndexFixing($AD$5,BA1466,TRUE,_xll.ohTrigger(Trigger,Trigger12M))</f>
        <v>#NUM!</v>
      </c>
      <c r="BE1466" s="242">
        <f>IFERROR(_xll.qlIndexFixing($BF$1,BA1466,TRUE,_xll.ohTrigger(Trigger,Trigger12M)),#N/A)</f>
        <v>1.6985633904766737E-2</v>
      </c>
    </row>
    <row r="1467" spans="52:57" ht="11.25" customHeight="1" x14ac:dyDescent="0.25">
      <c r="AZ1467" s="99" t="s">
        <v>83</v>
      </c>
      <c r="BA1467" s="98">
        <f>_xll.qlInterestRateIndexFixingDate(Currency&amp;"ibor"&amp;Tenor,BB1467,Trigger)</f>
        <v>49674</v>
      </c>
      <c r="BB1467" s="98">
        <f>_xll.qlCalendarAdvance(Calendar,BB1466,AZ1467,"f",,Trigger)</f>
        <v>49677</v>
      </c>
      <c r="BC1467" s="98">
        <f>_xll.qlInterestRateIndexMaturity(Currency&amp;"ibor"&amp;Tenor,BB1467,Trigger)</f>
        <v>50045</v>
      </c>
      <c r="BD1467" s="242" t="e">
        <f>_xll.qlIndexFixing($AD$5,BA1467,TRUE,_xll.ohTrigger(Trigger,Trigger12M))</f>
        <v>#NUM!</v>
      </c>
      <c r="BE1467" s="242">
        <f>IFERROR(_xll.qlIndexFixing($BF$1,BA1467,TRUE,_xll.ohTrigger(Trigger,Trigger12M)),#N/A)</f>
        <v>1.6977457920663082E-2</v>
      </c>
    </row>
    <row r="1468" spans="52:57" ht="11.25" customHeight="1" x14ac:dyDescent="0.25">
      <c r="AZ1468" s="99" t="s">
        <v>83</v>
      </c>
      <c r="BA1468" s="98">
        <f>_xll.qlInterestRateIndexFixingDate(Currency&amp;"ibor"&amp;Tenor,BB1468,Trigger)</f>
        <v>49682</v>
      </c>
      <c r="BB1468" s="98">
        <f>_xll.qlCalendarAdvance(Calendar,BB1467,AZ1468,"f",,Trigger)</f>
        <v>49684</v>
      </c>
      <c r="BC1468" s="98">
        <f>_xll.qlInterestRateIndexMaturity(Currency&amp;"ibor"&amp;Tenor,BB1468,Trigger)</f>
        <v>50052</v>
      </c>
      <c r="BD1468" s="242" t="e">
        <f>_xll.qlIndexFixing($AD$5,BA1468,TRUE,_xll.ohTrigger(Trigger,Trigger12M))</f>
        <v>#NUM!</v>
      </c>
      <c r="BE1468" s="242">
        <f>IFERROR(_xll.qlIndexFixing($BF$1,BA1468,TRUE,_xll.ohTrigger(Trigger,Trigger12M)),#N/A)</f>
        <v>1.6969301046324284E-2</v>
      </c>
    </row>
    <row r="1469" spans="52:57" ht="11.25" customHeight="1" x14ac:dyDescent="0.25">
      <c r="AZ1469" s="99" t="s">
        <v>83</v>
      </c>
      <c r="BA1469" s="98">
        <f>_xll.qlInterestRateIndexFixingDate(Currency&amp;"ibor"&amp;Tenor,BB1469,Trigger)</f>
        <v>49689</v>
      </c>
      <c r="BB1469" s="98">
        <f>_xll.qlCalendarAdvance(Calendar,BB1468,AZ1469,"f",,Trigger)</f>
        <v>49691</v>
      </c>
      <c r="BC1469" s="98">
        <f>_xll.qlInterestRateIndexMaturity(Currency&amp;"ibor"&amp;Tenor,BB1469,Trigger)</f>
        <v>50059</v>
      </c>
      <c r="BD1469" s="242" t="e">
        <f>_xll.qlIndexFixing($AD$5,BA1469,TRUE,_xll.ohTrigger(Trigger,Trigger12M))</f>
        <v>#NUM!</v>
      </c>
      <c r="BE1469" s="242">
        <f>IFERROR(_xll.qlIndexFixing($BF$1,BA1469,TRUE,_xll.ohTrigger(Trigger,Trigger12M)),#N/A)</f>
        <v>1.6961163454845794E-2</v>
      </c>
    </row>
    <row r="1470" spans="52:57" ht="11.25" customHeight="1" x14ac:dyDescent="0.25">
      <c r="AZ1470" s="99" t="s">
        <v>83</v>
      </c>
      <c r="BA1470" s="98">
        <f>_xll.qlInterestRateIndexFixingDate(Currency&amp;"ibor"&amp;Tenor,BB1470,Trigger)</f>
        <v>49696</v>
      </c>
      <c r="BB1470" s="98">
        <f>_xll.qlCalendarAdvance(Calendar,BB1469,AZ1470,"f",,Trigger)</f>
        <v>49698</v>
      </c>
      <c r="BC1470" s="98">
        <f>_xll.qlInterestRateIndexMaturity(Currency&amp;"ibor"&amp;Tenor,BB1470,Trigger)</f>
        <v>50066</v>
      </c>
      <c r="BD1470" s="242" t="e">
        <f>_xll.qlIndexFixing($AD$5,BA1470,TRUE,_xll.ohTrigger(Trigger,Trigger12M))</f>
        <v>#NUM!</v>
      </c>
      <c r="BE1470" s="242">
        <f>IFERROR(_xll.qlIndexFixing($BF$1,BA1470,TRUE,_xll.ohTrigger(Trigger,Trigger12M)),#N/A)</f>
        <v>1.6953045319318068E-2</v>
      </c>
    </row>
    <row r="1471" spans="52:57" ht="11.25" customHeight="1" x14ac:dyDescent="0.25">
      <c r="AZ1471" s="99" t="s">
        <v>83</v>
      </c>
      <c r="BA1471" s="98">
        <f>_xll.qlInterestRateIndexFixingDate(Currency&amp;"ibor"&amp;Tenor,BB1471,Trigger)</f>
        <v>49703</v>
      </c>
      <c r="BB1471" s="98">
        <f>_xll.qlCalendarAdvance(Calendar,BB1470,AZ1471,"f",,Trigger)</f>
        <v>49705</v>
      </c>
      <c r="BC1471" s="98">
        <f>_xll.qlInterestRateIndexMaturity(Currency&amp;"ibor"&amp;Tenor,BB1471,Trigger)</f>
        <v>50070</v>
      </c>
      <c r="BD1471" s="242" t="e">
        <f>_xll.qlIndexFixing($AD$5,BA1471,TRUE,_xll.ohTrigger(Trigger,Trigger12M))</f>
        <v>#NUM!</v>
      </c>
      <c r="BE1471" s="242">
        <f>IFERROR(_xll.qlIndexFixing($BF$1,BA1471,TRUE,_xll.ohTrigger(Trigger,Trigger12M)),#N/A)</f>
        <v>1.694545399685091E-2</v>
      </c>
    </row>
    <row r="1472" spans="52:57" ht="11.25" customHeight="1" x14ac:dyDescent="0.25">
      <c r="AZ1472" s="99" t="s">
        <v>83</v>
      </c>
      <c r="BA1472" s="98">
        <f>_xll.qlInterestRateIndexFixingDate(Currency&amp;"ibor"&amp;Tenor,BB1472,Trigger)</f>
        <v>49710</v>
      </c>
      <c r="BB1472" s="98">
        <f>_xll.qlCalendarAdvance(Calendar,BB1471,AZ1472,"f",,Trigger)</f>
        <v>49712</v>
      </c>
      <c r="BC1472" s="98">
        <f>_xll.qlInterestRateIndexMaturity(Currency&amp;"ibor"&amp;Tenor,BB1472,Trigger)</f>
        <v>50080</v>
      </c>
      <c r="BD1472" s="242" t="e">
        <f>_xll.qlIndexFixing($AD$5,BA1472,TRUE,_xll.ohTrigger(Trigger,Trigger12M))</f>
        <v>#NUM!</v>
      </c>
      <c r="BE1472" s="242">
        <f>IFERROR(_xll.qlIndexFixing($BF$1,BA1472,TRUE,_xll.ohTrigger(Trigger,Trigger12M)),#N/A)</f>
        <v>1.6936868108454354E-2</v>
      </c>
    </row>
    <row r="1473" spans="52:57" ht="11.25" customHeight="1" x14ac:dyDescent="0.25">
      <c r="AZ1473" s="99" t="s">
        <v>83</v>
      </c>
      <c r="BA1473" s="98">
        <f>_xll.qlInterestRateIndexFixingDate(Currency&amp;"ibor"&amp;Tenor,BB1473,Trigger)</f>
        <v>49717</v>
      </c>
      <c r="BB1473" s="98">
        <f>_xll.qlCalendarAdvance(Calendar,BB1472,AZ1473,"f",,Trigger)</f>
        <v>49719</v>
      </c>
      <c r="BC1473" s="98">
        <f>_xll.qlInterestRateIndexMaturity(Currency&amp;"ibor"&amp;Tenor,BB1473,Trigger)</f>
        <v>50087</v>
      </c>
      <c r="BD1473" s="242" t="e">
        <f>_xll.qlIndexFixing($AD$5,BA1473,TRUE,_xll.ohTrigger(Trigger,Trigger12M))</f>
        <v>#NUM!</v>
      </c>
      <c r="BE1473" s="242">
        <f>IFERROR(_xll.qlIndexFixing($BF$1,BA1473,TRUE,_xll.ohTrigger(Trigger,Trigger12M)),#N/A)</f>
        <v>1.6928809379277553E-2</v>
      </c>
    </row>
    <row r="1474" spans="52:57" ht="11.25" customHeight="1" x14ac:dyDescent="0.25">
      <c r="AZ1474" s="99" t="s">
        <v>83</v>
      </c>
      <c r="BA1474" s="98">
        <f>_xll.qlInterestRateIndexFixingDate(Currency&amp;"ibor"&amp;Tenor,BB1474,Trigger)</f>
        <v>49724</v>
      </c>
      <c r="BB1474" s="98">
        <f>_xll.qlCalendarAdvance(Calendar,BB1473,AZ1474,"f",,Trigger)</f>
        <v>49726</v>
      </c>
      <c r="BC1474" s="98">
        <f>_xll.qlInterestRateIndexMaturity(Currency&amp;"ibor"&amp;Tenor,BB1474,Trigger)</f>
        <v>50094</v>
      </c>
      <c r="BD1474" s="242" t="e">
        <f>_xll.qlIndexFixing($AD$5,BA1474,TRUE,_xll.ohTrigger(Trigger,Trigger12M))</f>
        <v>#NUM!</v>
      </c>
      <c r="BE1474" s="242">
        <f>IFERROR(_xll.qlIndexFixing($BF$1,BA1474,TRUE,_xll.ohTrigger(Trigger,Trigger12M)),#N/A)</f>
        <v>1.6920770798368807E-2</v>
      </c>
    </row>
    <row r="1475" spans="52:57" ht="11.25" customHeight="1" x14ac:dyDescent="0.25">
      <c r="AZ1475" s="99" t="s">
        <v>83</v>
      </c>
      <c r="BA1475" s="98">
        <f>_xll.qlInterestRateIndexFixingDate(Currency&amp;"ibor"&amp;Tenor,BB1475,Trigger)</f>
        <v>49731</v>
      </c>
      <c r="BB1475" s="98">
        <f>_xll.qlCalendarAdvance(Calendar,BB1474,AZ1475,"f",,Trigger)</f>
        <v>49733</v>
      </c>
      <c r="BC1475" s="98">
        <f>_xll.qlInterestRateIndexMaturity(Currency&amp;"ibor"&amp;Tenor,BB1475,Trigger)</f>
        <v>50098</v>
      </c>
      <c r="BD1475" s="242" t="e">
        <f>_xll.qlIndexFixing($AD$5,BA1475,TRUE,_xll.ohTrigger(Trigger,Trigger12M))</f>
        <v>#NUM!</v>
      </c>
      <c r="BE1475" s="242">
        <f>IFERROR(_xll.qlIndexFixing($BF$1,BA1475,TRUE,_xll.ohTrigger(Trigger,Trigger12M)),#N/A)</f>
        <v>1.6913245677480006E-2</v>
      </c>
    </row>
    <row r="1476" spans="52:57" ht="11.25" customHeight="1" x14ac:dyDescent="0.25">
      <c r="AZ1476" s="99" t="s">
        <v>83</v>
      </c>
      <c r="BA1476" s="98">
        <f>_xll.qlInterestRateIndexFixingDate(Currency&amp;"ibor"&amp;Tenor,BB1476,Trigger)</f>
        <v>49738</v>
      </c>
      <c r="BB1476" s="98">
        <f>_xll.qlCalendarAdvance(Calendar,BB1475,AZ1476,"f",,Trigger)</f>
        <v>49740</v>
      </c>
      <c r="BC1476" s="98">
        <f>_xll.qlInterestRateIndexMaturity(Currency&amp;"ibor"&amp;Tenor,BB1476,Trigger)</f>
        <v>50105</v>
      </c>
      <c r="BD1476" s="242" t="e">
        <f>_xll.qlIndexFixing($AD$5,BA1476,TRUE,_xll.ohTrigger(Trigger,Trigger12M))</f>
        <v>#NUM!</v>
      </c>
      <c r="BE1476" s="242">
        <f>IFERROR(_xll.qlIndexFixing($BF$1,BA1476,TRUE,_xll.ohTrigger(Trigger,Trigger12M)),#N/A)</f>
        <v>1.6905244299859262E-2</v>
      </c>
    </row>
    <row r="1477" spans="52:57" ht="11.25" customHeight="1" x14ac:dyDescent="0.25">
      <c r="AZ1477" s="99" t="s">
        <v>83</v>
      </c>
      <c r="BA1477" s="98">
        <f>_xll.qlInterestRateIndexFixingDate(Currency&amp;"ibor"&amp;Tenor,BB1477,Trigger)</f>
        <v>49745</v>
      </c>
      <c r="BB1477" s="98">
        <f>_xll.qlCalendarAdvance(Calendar,BB1476,AZ1477,"f",,Trigger)</f>
        <v>49747</v>
      </c>
      <c r="BC1477" s="98">
        <f>_xll.qlInterestRateIndexMaturity(Currency&amp;"ibor"&amp;Tenor,BB1477,Trigger)</f>
        <v>50112</v>
      </c>
      <c r="BD1477" s="242" t="e">
        <f>_xll.qlIndexFixing($AD$5,BA1477,TRUE,_xll.ohTrigger(Trigger,Trigger12M))</f>
        <v>#NUM!</v>
      </c>
      <c r="BE1477" s="242">
        <f>IFERROR(_xll.qlIndexFixing($BF$1,BA1477,TRUE,_xll.ohTrigger(Trigger,Trigger12M)),#N/A)</f>
        <v>1.6897263549214371E-2</v>
      </c>
    </row>
    <row r="1478" spans="52:57" ht="11.25" customHeight="1" x14ac:dyDescent="0.25">
      <c r="AZ1478" s="99" t="s">
        <v>83</v>
      </c>
      <c r="BA1478" s="98">
        <f>_xll.qlInterestRateIndexFixingDate(Currency&amp;"ibor"&amp;Tenor,BB1478,Trigger)</f>
        <v>49752</v>
      </c>
      <c r="BB1478" s="98">
        <f>_xll.qlCalendarAdvance(Calendar,BB1477,AZ1478,"f",,Trigger)</f>
        <v>49754</v>
      </c>
      <c r="BC1478" s="98">
        <f>_xll.qlInterestRateIndexMaturity(Currency&amp;"ibor"&amp;Tenor,BB1478,Trigger)</f>
        <v>50119</v>
      </c>
      <c r="BD1478" s="242" t="e">
        <f>_xll.qlIndexFixing($AD$5,BA1478,TRUE,_xll.ohTrigger(Trigger,Trigger12M))</f>
        <v>#NUM!</v>
      </c>
      <c r="BE1478" s="242">
        <f>IFERROR(_xll.qlIndexFixing($BF$1,BA1478,TRUE,_xll.ohTrigger(Trigger,Trigger12M)),#N/A)</f>
        <v>1.6889303598581713E-2</v>
      </c>
    </row>
    <row r="1479" spans="52:57" ht="11.25" customHeight="1" x14ac:dyDescent="0.25">
      <c r="AZ1479" s="99" t="s">
        <v>83</v>
      </c>
      <c r="BA1479" s="98">
        <f>_xll.qlInterestRateIndexFixingDate(Currency&amp;"ibor"&amp;Tenor,BB1479,Trigger)</f>
        <v>49759</v>
      </c>
      <c r="BB1479" s="98">
        <f>_xll.qlCalendarAdvance(Calendar,BB1478,AZ1479,"f",,Trigger)</f>
        <v>49761</v>
      </c>
      <c r="BC1479" s="98">
        <f>_xll.qlInterestRateIndexMaturity(Currency&amp;"ibor"&amp;Tenor,BB1479,Trigger)</f>
        <v>50126</v>
      </c>
      <c r="BD1479" s="242" t="e">
        <f>_xll.qlIndexFixing($AD$5,BA1479,TRUE,_xll.ohTrigger(Trigger,Trigger12M))</f>
        <v>#NUM!</v>
      </c>
      <c r="BE1479" s="242">
        <f>IFERROR(_xll.qlIndexFixing($BF$1,BA1479,TRUE,_xll.ohTrigger(Trigger,Trigger12M)),#N/A)</f>
        <v>1.6881364620993291E-2</v>
      </c>
    </row>
    <row r="1480" spans="52:57" ht="11.25" customHeight="1" x14ac:dyDescent="0.25">
      <c r="AZ1480" s="99" t="s">
        <v>83</v>
      </c>
      <c r="BA1480" s="98">
        <f>_xll.qlInterestRateIndexFixingDate(Currency&amp;"ibor"&amp;Tenor,BB1480,Trigger)</f>
        <v>49766</v>
      </c>
      <c r="BB1480" s="98">
        <f>_xll.qlCalendarAdvance(Calendar,BB1479,AZ1480,"f",,Trigger)</f>
        <v>49768</v>
      </c>
      <c r="BC1480" s="98">
        <f>_xll.qlInterestRateIndexMaturity(Currency&amp;"ibor"&amp;Tenor,BB1480,Trigger)</f>
        <v>50137</v>
      </c>
      <c r="BD1480" s="242" t="e">
        <f>_xll.qlIndexFixing($AD$5,BA1480,TRUE,_xll.ohTrigger(Trigger,Trigger12M))</f>
        <v>#NUM!</v>
      </c>
      <c r="BE1480" s="242">
        <f>IFERROR(_xll.qlIndexFixing($BF$1,BA1480,TRUE,_xll.ohTrigger(Trigger,Trigger12M)),#N/A)</f>
        <v>1.687281413740814E-2</v>
      </c>
    </row>
    <row r="1481" spans="52:57" ht="11.25" customHeight="1" x14ac:dyDescent="0.25">
      <c r="AZ1481" s="99" t="s">
        <v>83</v>
      </c>
      <c r="BA1481" s="98">
        <f>_xll.qlInterestRateIndexFixingDate(Currency&amp;"ibor"&amp;Tenor,BB1481,Trigger)</f>
        <v>49773</v>
      </c>
      <c r="BB1481" s="98">
        <f>_xll.qlCalendarAdvance(Calendar,BB1480,AZ1481,"f",,Trigger)</f>
        <v>49775</v>
      </c>
      <c r="BC1481" s="98">
        <f>_xll.qlInterestRateIndexMaturity(Currency&amp;"ibor"&amp;Tenor,BB1481,Trigger)</f>
        <v>50140</v>
      </c>
      <c r="BD1481" s="242" t="e">
        <f>_xll.qlIndexFixing($AD$5,BA1481,TRUE,_xll.ohTrigger(Trigger,Trigger12M))</f>
        <v>#NUM!</v>
      </c>
      <c r="BE1481" s="242">
        <f>IFERROR(_xll.qlIndexFixing($BF$1,BA1481,TRUE,_xll.ohTrigger(Trigger,Trigger12M)),#N/A)</f>
        <v>1.6865550277055018E-2</v>
      </c>
    </row>
    <row r="1482" spans="52:57" ht="11.25" customHeight="1" x14ac:dyDescent="0.25">
      <c r="AZ1482" s="99" t="s">
        <v>83</v>
      </c>
      <c r="BA1482" s="98">
        <f>_xll.qlInterestRateIndexFixingDate(Currency&amp;"ibor"&amp;Tenor,BB1482,Trigger)</f>
        <v>49780</v>
      </c>
      <c r="BB1482" s="98">
        <f>_xll.qlCalendarAdvance(Calendar,BB1481,AZ1482,"f",,Trigger)</f>
        <v>49782</v>
      </c>
      <c r="BC1482" s="98">
        <f>_xll.qlInterestRateIndexMaturity(Currency&amp;"ibor"&amp;Tenor,BB1482,Trigger)</f>
        <v>50147</v>
      </c>
      <c r="BD1482" s="242" t="e">
        <f>_xll.qlIndexFixing($AD$5,BA1482,TRUE,_xll.ohTrigger(Trigger,Trigger12M))</f>
        <v>#NUM!</v>
      </c>
      <c r="BE1482" s="242">
        <f>IFERROR(_xll.qlIndexFixing($BF$1,BA1482,TRUE,_xll.ohTrigger(Trigger,Trigger12M)),#N/A)</f>
        <v>1.6857675256748365E-2</v>
      </c>
    </row>
    <row r="1483" spans="52:57" ht="11.25" customHeight="1" x14ac:dyDescent="0.25">
      <c r="AZ1483" s="99" t="s">
        <v>83</v>
      </c>
      <c r="BA1483" s="98">
        <f>_xll.qlInterestRateIndexFixingDate(Currency&amp;"ibor"&amp;Tenor,BB1483,Trigger)</f>
        <v>49787</v>
      </c>
      <c r="BB1483" s="98">
        <f>_xll.qlCalendarAdvance(Calendar,BB1482,AZ1483,"f",,Trigger)</f>
        <v>49789</v>
      </c>
      <c r="BC1483" s="98">
        <f>_xll.qlInterestRateIndexMaturity(Currency&amp;"ibor"&amp;Tenor,BB1483,Trigger)</f>
        <v>50154</v>
      </c>
      <c r="BD1483" s="242" t="e">
        <f>_xll.qlIndexFixing($AD$5,BA1483,TRUE,_xll.ohTrigger(Trigger,Trigger12M))</f>
        <v>#NUM!</v>
      </c>
      <c r="BE1483" s="242">
        <f>IFERROR(_xll.qlIndexFixing($BF$1,BA1483,TRUE,_xll.ohTrigger(Trigger,Trigger12M)),#N/A)</f>
        <v>1.6849821901571898E-2</v>
      </c>
    </row>
    <row r="1484" spans="52:57" ht="11.25" customHeight="1" x14ac:dyDescent="0.25">
      <c r="AZ1484" s="99" t="s">
        <v>83</v>
      </c>
      <c r="BA1484" s="98">
        <f>_xll.qlInterestRateIndexFixingDate(Currency&amp;"ibor"&amp;Tenor,BB1484,Trigger)</f>
        <v>49794</v>
      </c>
      <c r="BB1484" s="98">
        <f>_xll.qlCalendarAdvance(Calendar,BB1483,AZ1484,"f",,Trigger)</f>
        <v>49797</v>
      </c>
      <c r="BC1484" s="98">
        <f>_xll.qlInterestRateIndexMaturity(Currency&amp;"ibor"&amp;Tenor,BB1484,Trigger)</f>
        <v>50164</v>
      </c>
      <c r="BD1484" s="242" t="e">
        <f>_xll.qlIndexFixing($AD$5,BA1484,TRUE,_xll.ohTrigger(Trigger,Trigger12M))</f>
        <v>#NUM!</v>
      </c>
      <c r="BE1484" s="242">
        <f>IFERROR(_xll.qlIndexFixing($BF$1,BA1484,TRUE,_xll.ohTrigger(Trigger,Trigger12M)),#N/A)</f>
        <v>1.6840567527584668E-2</v>
      </c>
    </row>
    <row r="1485" spans="52:57" ht="11.25" customHeight="1" x14ac:dyDescent="0.25">
      <c r="AZ1485" s="99" t="s">
        <v>83</v>
      </c>
      <c r="BA1485" s="98">
        <f>_xll.qlInterestRateIndexFixingDate(Currency&amp;"ibor"&amp;Tenor,BB1485,Trigger)</f>
        <v>49802</v>
      </c>
      <c r="BB1485" s="98">
        <f>_xll.qlCalendarAdvance(Calendar,BB1484,AZ1485,"f",,Trigger)</f>
        <v>49804</v>
      </c>
      <c r="BC1485" s="98">
        <f>_xll.qlInterestRateIndexMaturity(Currency&amp;"ibor"&amp;Tenor,BB1485,Trigger)</f>
        <v>50171</v>
      </c>
      <c r="BD1485" s="242" t="e">
        <f>_xll.qlIndexFixing($AD$5,BA1485,TRUE,_xll.ohTrigger(Trigger,Trigger12M))</f>
        <v>#NUM!</v>
      </c>
      <c r="BE1485" s="242">
        <f>IFERROR(_xll.qlIndexFixing($BF$1,BA1485,TRUE,_xll.ohTrigger(Trigger,Trigger12M)),#N/A)</f>
        <v>1.6832763834466045E-2</v>
      </c>
    </row>
    <row r="1486" spans="52:57" ht="11.25" customHeight="1" x14ac:dyDescent="0.25">
      <c r="AZ1486" s="99" t="s">
        <v>83</v>
      </c>
      <c r="BA1486" s="98">
        <f>_xll.qlInterestRateIndexFixingDate(Currency&amp;"ibor"&amp;Tenor,BB1486,Trigger)</f>
        <v>49809</v>
      </c>
      <c r="BB1486" s="98">
        <f>_xll.qlCalendarAdvance(Calendar,BB1485,AZ1486,"f",,Trigger)</f>
        <v>49811</v>
      </c>
      <c r="BC1486" s="98">
        <f>_xll.qlInterestRateIndexMaturity(Currency&amp;"ibor"&amp;Tenor,BB1486,Trigger)</f>
        <v>50178</v>
      </c>
      <c r="BD1486" s="242" t="e">
        <f>_xll.qlIndexFixing($AD$5,BA1486,TRUE,_xll.ohTrigger(Trigger,Trigger12M))</f>
        <v>#NUM!</v>
      </c>
      <c r="BE1486" s="242">
        <f>IFERROR(_xll.qlIndexFixing($BF$1,BA1486,TRUE,_xll.ohTrigger(Trigger,Trigger12M)),#N/A)</f>
        <v>1.6824982377319178E-2</v>
      </c>
    </row>
    <row r="1487" spans="52:57" ht="11.25" customHeight="1" x14ac:dyDescent="0.25">
      <c r="AZ1487" s="99" t="s">
        <v>83</v>
      </c>
      <c r="BA1487" s="98">
        <f>_xll.qlInterestRateIndexFixingDate(Currency&amp;"ibor"&amp;Tenor,BB1487,Trigger)</f>
        <v>49816</v>
      </c>
      <c r="BB1487" s="98">
        <f>_xll.qlCalendarAdvance(Calendar,BB1486,AZ1487,"f",,Trigger)</f>
        <v>49818</v>
      </c>
      <c r="BC1487" s="98">
        <f>_xll.qlInterestRateIndexMaturity(Currency&amp;"ibor"&amp;Tenor,BB1487,Trigger)</f>
        <v>50185</v>
      </c>
      <c r="BD1487" s="242" t="e">
        <f>_xll.qlIndexFixing($AD$5,BA1487,TRUE,_xll.ohTrigger(Trigger,Trigger12M))</f>
        <v>#NUM!</v>
      </c>
      <c r="BE1487" s="242">
        <f>IFERROR(_xll.qlIndexFixing($BF$1,BA1487,TRUE,_xll.ohTrigger(Trigger,Trigger12M)),#N/A)</f>
        <v>1.681722332915532E-2</v>
      </c>
    </row>
    <row r="1488" spans="52:57" ht="11.25" customHeight="1" x14ac:dyDescent="0.25">
      <c r="AZ1488" s="99" t="s">
        <v>83</v>
      </c>
      <c r="BA1488" s="98">
        <f>_xll.qlInterestRateIndexFixingDate(Currency&amp;"ibor"&amp;Tenor,BB1488,Trigger)</f>
        <v>49823</v>
      </c>
      <c r="BB1488" s="98">
        <f>_xll.qlCalendarAdvance(Calendar,BB1487,AZ1488,"f",,Trigger)</f>
        <v>49825</v>
      </c>
      <c r="BC1488" s="98">
        <f>_xll.qlInterestRateIndexMaturity(Currency&amp;"ibor"&amp;Tenor,BB1488,Trigger)</f>
        <v>50189</v>
      </c>
      <c r="BD1488" s="242" t="e">
        <f>_xll.qlIndexFixing($AD$5,BA1488,TRUE,_xll.ohTrigger(Trigger,Trigger12M))</f>
        <v>#NUM!</v>
      </c>
      <c r="BE1488" s="242">
        <f>IFERROR(_xll.qlIndexFixing($BF$1,BA1488,TRUE,_xll.ohTrigger(Trigger,Trigger12M)),#N/A)</f>
        <v>1.6809929684464601E-2</v>
      </c>
    </row>
    <row r="1489" spans="52:57" ht="11.25" customHeight="1" x14ac:dyDescent="0.25">
      <c r="AZ1489" s="99" t="s">
        <v>83</v>
      </c>
      <c r="BA1489" s="98">
        <f>_xll.qlInterestRateIndexFixingDate(Currency&amp;"ibor"&amp;Tenor,BB1489,Trigger)</f>
        <v>49830</v>
      </c>
      <c r="BB1489" s="98">
        <f>_xll.qlCalendarAdvance(Calendar,BB1488,AZ1489,"f",,Trigger)</f>
        <v>49832</v>
      </c>
      <c r="BC1489" s="98">
        <f>_xll.qlInterestRateIndexMaturity(Currency&amp;"ibor"&amp;Tenor,BB1489,Trigger)</f>
        <v>50199</v>
      </c>
      <c r="BD1489" s="242" t="e">
        <f>_xll.qlIndexFixing($AD$5,BA1489,TRUE,_xll.ohTrigger(Trigger,Trigger12M))</f>
        <v>#NUM!</v>
      </c>
      <c r="BE1489" s="242">
        <f>IFERROR(_xll.qlIndexFixing($BF$1,BA1489,TRUE,_xll.ohTrigger(Trigger,Trigger12M)),#N/A)</f>
        <v>1.6801773151804634E-2</v>
      </c>
    </row>
    <row r="1490" spans="52:57" ht="11.25" customHeight="1" x14ac:dyDescent="0.25">
      <c r="AZ1490" s="99" t="s">
        <v>83</v>
      </c>
      <c r="BA1490" s="98">
        <f>_xll.qlInterestRateIndexFixingDate(Currency&amp;"ibor"&amp;Tenor,BB1490,Trigger)</f>
        <v>49837</v>
      </c>
      <c r="BB1490" s="98">
        <f>_xll.qlCalendarAdvance(Calendar,BB1489,AZ1490,"f",,Trigger)</f>
        <v>49839</v>
      </c>
      <c r="BC1490" s="98">
        <f>_xll.qlInterestRateIndexMaturity(Currency&amp;"ibor"&amp;Tenor,BB1490,Trigger)</f>
        <v>50206</v>
      </c>
      <c r="BD1490" s="242" t="e">
        <f>_xll.qlIndexFixing($AD$5,BA1490,TRUE,_xll.ohTrigger(Trigger,Trigger12M))</f>
        <v>#NUM!</v>
      </c>
      <c r="BE1490" s="242">
        <f>IFERROR(_xll.qlIndexFixing($BF$1,BA1490,TRUE,_xll.ohTrigger(Trigger,Trigger12M)),#N/A)</f>
        <v>1.6794082368620927E-2</v>
      </c>
    </row>
    <row r="1491" spans="52:57" ht="11.25" customHeight="1" x14ac:dyDescent="0.25">
      <c r="AZ1491" s="99" t="s">
        <v>83</v>
      </c>
      <c r="BA1491" s="98">
        <f>_xll.qlInterestRateIndexFixingDate(Currency&amp;"ibor"&amp;Tenor,BB1491,Trigger)</f>
        <v>49844</v>
      </c>
      <c r="BB1491" s="98">
        <f>_xll.qlCalendarAdvance(Calendar,BB1490,AZ1491,"f",,Trigger)</f>
        <v>49846</v>
      </c>
      <c r="BC1491" s="98">
        <f>_xll.qlInterestRateIndexMaturity(Currency&amp;"ibor"&amp;Tenor,BB1491,Trigger)</f>
        <v>50213</v>
      </c>
      <c r="BD1491" s="242" t="e">
        <f>_xll.qlIndexFixing($AD$5,BA1491,TRUE,_xll.ohTrigger(Trigger,Trigger12M))</f>
        <v>#NUM!</v>
      </c>
      <c r="BE1491" s="242">
        <f>IFERROR(_xll.qlIndexFixing($BF$1,BA1491,TRUE,_xll.ohTrigger(Trigger,Trigger12M)),#N/A)</f>
        <v>1.6786414686428643E-2</v>
      </c>
    </row>
    <row r="1492" spans="52:57" ht="11.25" customHeight="1" x14ac:dyDescent="0.25">
      <c r="AZ1492" s="99" t="s">
        <v>83</v>
      </c>
      <c r="BA1492" s="98">
        <f>_xll.qlInterestRateIndexFixingDate(Currency&amp;"ibor"&amp;Tenor,BB1492,Trigger)</f>
        <v>49851</v>
      </c>
      <c r="BB1492" s="98">
        <f>_xll.qlCalendarAdvance(Calendar,BB1491,AZ1492,"f",,Trigger)</f>
        <v>49853</v>
      </c>
      <c r="BC1492" s="98">
        <f>_xll.qlInterestRateIndexMaturity(Currency&amp;"ibor"&amp;Tenor,BB1492,Trigger)</f>
        <v>50220</v>
      </c>
      <c r="BD1492" s="242" t="e">
        <f>_xll.qlIndexFixing($AD$5,BA1492,TRUE,_xll.ohTrigger(Trigger,Trigger12M))</f>
        <v>#NUM!</v>
      </c>
      <c r="BE1492" s="242">
        <f>IFERROR(_xll.qlIndexFixing($BF$1,BA1492,TRUE,_xll.ohTrigger(Trigger,Trigger12M)),#N/A)</f>
        <v>1.677877027821964E-2</v>
      </c>
    </row>
    <row r="1493" spans="52:57" ht="11.25" customHeight="1" x14ac:dyDescent="0.25">
      <c r="AZ1493" s="99" t="s">
        <v>83</v>
      </c>
      <c r="BA1493" s="98">
        <f>_xll.qlInterestRateIndexFixingDate(Currency&amp;"ibor"&amp;Tenor,BB1493,Trigger)</f>
        <v>49858</v>
      </c>
      <c r="BB1493" s="98">
        <f>_xll.qlCalendarAdvance(Calendar,BB1492,AZ1493,"f",,Trigger)</f>
        <v>49860</v>
      </c>
      <c r="BC1493" s="98">
        <f>_xll.qlInterestRateIndexMaturity(Currency&amp;"ibor"&amp;Tenor,BB1493,Trigger)</f>
        <v>50227</v>
      </c>
      <c r="BD1493" s="242" t="e">
        <f>_xll.qlIndexFixing($AD$5,BA1493,TRUE,_xll.ohTrigger(Trigger,Trigger12M))</f>
        <v>#NUM!</v>
      </c>
      <c r="BE1493" s="242">
        <f>IFERROR(_xll.qlIndexFixing($BF$1,BA1493,TRUE,_xll.ohTrigger(Trigger,Trigger12M)),#N/A)</f>
        <v>1.6771149316982741E-2</v>
      </c>
    </row>
    <row r="1494" spans="52:57" ht="11.25" customHeight="1" x14ac:dyDescent="0.25">
      <c r="AZ1494" s="99" t="s">
        <v>83</v>
      </c>
      <c r="BA1494" s="98">
        <f>_xll.qlInterestRateIndexFixingDate(Currency&amp;"ibor"&amp;Tenor,BB1494,Trigger)</f>
        <v>49865</v>
      </c>
      <c r="BB1494" s="98">
        <f>_xll.qlCalendarAdvance(Calendar,BB1493,AZ1494,"f",,Trigger)</f>
        <v>49867</v>
      </c>
      <c r="BC1494" s="98">
        <f>_xll.qlInterestRateIndexMaturity(Currency&amp;"ibor"&amp;Tenor,BB1494,Trigger)</f>
        <v>50234</v>
      </c>
      <c r="BD1494" s="242" t="e">
        <f>_xll.qlIndexFixing($AD$5,BA1494,TRUE,_xll.ohTrigger(Trigger,Trigger12M))</f>
        <v>#NUM!</v>
      </c>
      <c r="BE1494" s="242">
        <f>IFERROR(_xll.qlIndexFixing($BF$1,BA1494,TRUE,_xll.ohTrigger(Trigger,Trigger12M)),#N/A)</f>
        <v>1.6763551975703277E-2</v>
      </c>
    </row>
    <row r="1495" spans="52:57" ht="11.25" customHeight="1" x14ac:dyDescent="0.25">
      <c r="AZ1495" s="99" t="s">
        <v>83</v>
      </c>
      <c r="BA1495" s="98">
        <f>_xll.qlInterestRateIndexFixingDate(Currency&amp;"ibor"&amp;Tenor,BB1495,Trigger)</f>
        <v>49872</v>
      </c>
      <c r="BB1495" s="98">
        <f>_xll.qlCalendarAdvance(Calendar,BB1494,AZ1495,"f",,Trigger)</f>
        <v>49874</v>
      </c>
      <c r="BC1495" s="98">
        <f>_xll.qlInterestRateIndexMaturity(Currency&amp;"ibor"&amp;Tenor,BB1495,Trigger)</f>
        <v>50241</v>
      </c>
      <c r="BD1495" s="242" t="e">
        <f>_xll.qlIndexFixing($AD$5,BA1495,TRUE,_xll.ohTrigger(Trigger,Trigger12M))</f>
        <v>#NUM!</v>
      </c>
      <c r="BE1495" s="242">
        <f>IFERROR(_xll.qlIndexFixing($BF$1,BA1495,TRUE,_xll.ohTrigger(Trigger,Trigger12M)),#N/A)</f>
        <v>1.6755978427362657E-2</v>
      </c>
    </row>
    <row r="1496" spans="52:57" ht="11.25" customHeight="1" x14ac:dyDescent="0.25">
      <c r="AZ1496" s="99" t="s">
        <v>83</v>
      </c>
      <c r="BA1496" s="98">
        <f>_xll.qlInterestRateIndexFixingDate(Currency&amp;"ibor"&amp;Tenor,BB1496,Trigger)</f>
        <v>49879</v>
      </c>
      <c r="BB1496" s="98">
        <f>_xll.qlCalendarAdvance(Calendar,BB1495,AZ1496,"f",,Trigger)</f>
        <v>49881</v>
      </c>
      <c r="BC1496" s="98">
        <f>_xll.qlInterestRateIndexMaturity(Currency&amp;"ibor"&amp;Tenor,BB1496,Trigger)</f>
        <v>50248</v>
      </c>
      <c r="BD1496" s="242" t="e">
        <f>_xll.qlIndexFixing($AD$5,BA1496,TRUE,_xll.ohTrigger(Trigger,Trigger12M))</f>
        <v>#NUM!</v>
      </c>
      <c r="BE1496" s="242">
        <f>IFERROR(_xll.qlIndexFixing($BF$1,BA1496,TRUE,_xll.ohTrigger(Trigger,Trigger12M)),#N/A)</f>
        <v>1.6748428844938809E-2</v>
      </c>
    </row>
    <row r="1497" spans="52:57" ht="11.25" customHeight="1" x14ac:dyDescent="0.25">
      <c r="AZ1497" s="99" t="s">
        <v>83</v>
      </c>
      <c r="BA1497" s="98">
        <f>_xll.qlInterestRateIndexFixingDate(Currency&amp;"ibor"&amp;Tenor,BB1497,Trigger)</f>
        <v>49886</v>
      </c>
      <c r="BB1497" s="98">
        <f>_xll.qlCalendarAdvance(Calendar,BB1496,AZ1497,"f",,Trigger)</f>
        <v>49888</v>
      </c>
      <c r="BC1497" s="98">
        <f>_xll.qlInterestRateIndexMaturity(Currency&amp;"ibor"&amp;Tenor,BB1497,Trigger)</f>
        <v>50255</v>
      </c>
      <c r="BD1497" s="242" t="e">
        <f>_xll.qlIndexFixing($AD$5,BA1497,TRUE,_xll.ohTrigger(Trigger,Trigger12M))</f>
        <v>#NUM!</v>
      </c>
      <c r="BE1497" s="242">
        <f>IFERROR(_xll.qlIndexFixing($BF$1,BA1497,TRUE,_xll.ohTrigger(Trigger,Trigger12M)),#N/A)</f>
        <v>1.6740903401405955E-2</v>
      </c>
    </row>
    <row r="1498" spans="52:57" ht="11.25" customHeight="1" x14ac:dyDescent="0.25">
      <c r="AZ1498" s="99" t="s">
        <v>83</v>
      </c>
      <c r="BA1498" s="98">
        <f>_xll.qlInterestRateIndexFixingDate(Currency&amp;"ibor"&amp;Tenor,BB1498,Trigger)</f>
        <v>49893</v>
      </c>
      <c r="BB1498" s="98">
        <f>_xll.qlCalendarAdvance(Calendar,BB1497,AZ1498,"f",,Trigger)</f>
        <v>49895</v>
      </c>
      <c r="BC1498" s="98">
        <f>_xll.qlInterestRateIndexMaturity(Currency&amp;"ibor"&amp;Tenor,BB1498,Trigger)</f>
        <v>50262</v>
      </c>
      <c r="BD1498" s="242" t="e">
        <f>_xll.qlIndexFixing($AD$5,BA1498,TRUE,_xll.ohTrigger(Trigger,Trigger12M))</f>
        <v>#NUM!</v>
      </c>
      <c r="BE1498" s="242">
        <f>IFERROR(_xll.qlIndexFixing($BF$1,BA1498,TRUE,_xll.ohTrigger(Trigger,Trigger12M)),#N/A)</f>
        <v>1.6733402269735274E-2</v>
      </c>
    </row>
    <row r="1499" spans="52:57" ht="11.25" customHeight="1" x14ac:dyDescent="0.25">
      <c r="AZ1499" s="99" t="s">
        <v>83</v>
      </c>
      <c r="BA1499" s="98">
        <f>_xll.qlInterestRateIndexFixingDate(Currency&amp;"ibor"&amp;Tenor,BB1499,Trigger)</f>
        <v>49900</v>
      </c>
      <c r="BB1499" s="98">
        <f>_xll.qlCalendarAdvance(Calendar,BB1498,AZ1499,"f",,Trigger)</f>
        <v>49902</v>
      </c>
      <c r="BC1499" s="98">
        <f>_xll.qlInterestRateIndexMaturity(Currency&amp;"ibor"&amp;Tenor,BB1499,Trigger)</f>
        <v>50269</v>
      </c>
      <c r="BD1499" s="242" t="e">
        <f>_xll.qlIndexFixing($AD$5,BA1499,TRUE,_xll.ohTrigger(Trigger,Trigger12M))</f>
        <v>#NUM!</v>
      </c>
      <c r="BE1499" s="242">
        <f>IFERROR(_xll.qlIndexFixing($BF$1,BA1499,TRUE,_xll.ohTrigger(Trigger,Trigger12M)),#N/A)</f>
        <v>1.6725925622894447E-2</v>
      </c>
    </row>
    <row r="1500" spans="52:57" ht="11.25" customHeight="1" x14ac:dyDescent="0.25">
      <c r="AZ1500" s="99" t="s">
        <v>83</v>
      </c>
      <c r="BA1500" s="98">
        <f>_xll.qlInterestRateIndexFixingDate(Currency&amp;"ibor"&amp;Tenor,BB1500,Trigger)</f>
        <v>49907</v>
      </c>
      <c r="BB1500" s="98">
        <f>_xll.qlCalendarAdvance(Calendar,BB1499,AZ1500,"f",,Trigger)</f>
        <v>49909</v>
      </c>
      <c r="BC1500" s="98">
        <f>_xll.qlInterestRateIndexMaturity(Currency&amp;"ibor"&amp;Tenor,BB1500,Trigger)</f>
        <v>50276</v>
      </c>
      <c r="BD1500" s="242" t="e">
        <f>_xll.qlIndexFixing($AD$5,BA1500,TRUE,_xll.ohTrigger(Trigger,Trigger12M))</f>
        <v>#NUM!</v>
      </c>
      <c r="BE1500" s="242">
        <f>IFERROR(_xll.qlIndexFixing($BF$1,BA1500,TRUE,_xll.ohTrigger(Trigger,Trigger12M)),#N/A)</f>
        <v>1.6718473633846813E-2</v>
      </c>
    </row>
    <row r="1501" spans="52:57" ht="11.25" customHeight="1" x14ac:dyDescent="0.25">
      <c r="AZ1501" s="99" t="s">
        <v>83</v>
      </c>
      <c r="BA1501" s="98">
        <f>_xll.qlInterestRateIndexFixingDate(Currency&amp;"ibor"&amp;Tenor,BB1501,Trigger)</f>
        <v>49914</v>
      </c>
      <c r="BB1501" s="98">
        <f>_xll.qlCalendarAdvance(Calendar,BB1500,AZ1501,"f",,Trigger)</f>
        <v>49916</v>
      </c>
      <c r="BC1501" s="98">
        <f>_xll.qlInterestRateIndexMaturity(Currency&amp;"ibor"&amp;Tenor,BB1501,Trigger)</f>
        <v>50283</v>
      </c>
      <c r="BD1501" s="242" t="e">
        <f>_xll.qlIndexFixing($AD$5,BA1501,TRUE,_xll.ohTrigger(Trigger,Trigger12M))</f>
        <v>#NUM!</v>
      </c>
      <c r="BE1501" s="242">
        <f>IFERROR(_xll.qlIndexFixing($BF$1,BA1501,TRUE,_xll.ohTrigger(Trigger,Trigger12M)),#N/A)</f>
        <v>1.6711046475553527E-2</v>
      </c>
    </row>
    <row r="1502" spans="52:57" ht="11.25" customHeight="1" x14ac:dyDescent="0.25">
      <c r="AZ1502" s="99" t="s">
        <v>83</v>
      </c>
      <c r="BA1502" s="98">
        <f>_xll.qlInterestRateIndexFixingDate(Currency&amp;"ibor"&amp;Tenor,BB1502,Trigger)</f>
        <v>49921</v>
      </c>
      <c r="BB1502" s="98">
        <f>_xll.qlCalendarAdvance(Calendar,BB1501,AZ1502,"f",,Trigger)</f>
        <v>49923</v>
      </c>
      <c r="BC1502" s="98">
        <f>_xll.qlInterestRateIndexMaturity(Currency&amp;"ibor"&amp;Tenor,BB1502,Trigger)</f>
        <v>50290</v>
      </c>
      <c r="BD1502" s="242" t="e">
        <f>_xll.qlIndexFixing($AD$5,BA1502,TRUE,_xll.ohTrigger(Trigger,Trigger12M))</f>
        <v>#NUM!</v>
      </c>
      <c r="BE1502" s="242">
        <f>IFERROR(_xll.qlIndexFixing($BF$1,BA1502,TRUE,_xll.ohTrigger(Trigger,Trigger12M)),#N/A)</f>
        <v>1.6703644320972037E-2</v>
      </c>
    </row>
    <row r="1503" spans="52:57" ht="11.25" customHeight="1" x14ac:dyDescent="0.25">
      <c r="AZ1503" s="99" t="s">
        <v>83</v>
      </c>
      <c r="BA1503" s="98">
        <f>_xll.qlInterestRateIndexFixingDate(Currency&amp;"ibor"&amp;Tenor,BB1503,Trigger)</f>
        <v>49928</v>
      </c>
      <c r="BB1503" s="98">
        <f>_xll.qlCalendarAdvance(Calendar,BB1502,AZ1503,"f",,Trigger)</f>
        <v>49930</v>
      </c>
      <c r="BC1503" s="98">
        <f>_xll.qlInterestRateIndexMaturity(Currency&amp;"ibor"&amp;Tenor,BB1503,Trigger)</f>
        <v>50297</v>
      </c>
      <c r="BD1503" s="242" t="e">
        <f>_xll.qlIndexFixing($AD$5,BA1503,TRUE,_xll.ohTrigger(Trigger,Trigger12M))</f>
        <v>#NUM!</v>
      </c>
      <c r="BE1503" s="242">
        <f>IFERROR(_xll.qlIndexFixing($BF$1,BA1503,TRUE,_xll.ohTrigger(Trigger,Trigger12M)),#N/A)</f>
        <v>1.6696267343056313E-2</v>
      </c>
    </row>
    <row r="1504" spans="52:57" ht="11.25" customHeight="1" x14ac:dyDescent="0.25">
      <c r="AZ1504" s="99" t="s">
        <v>83</v>
      </c>
      <c r="BA1504" s="98">
        <f>_xll.qlInterestRateIndexFixingDate(Currency&amp;"ibor"&amp;Tenor,BB1504,Trigger)</f>
        <v>49935</v>
      </c>
      <c r="BB1504" s="98">
        <f>_xll.qlCalendarAdvance(Calendar,BB1503,AZ1504,"f",,Trigger)</f>
        <v>49937</v>
      </c>
      <c r="BC1504" s="98">
        <f>_xll.qlInterestRateIndexMaturity(Currency&amp;"ibor"&amp;Tenor,BB1504,Trigger)</f>
        <v>50304</v>
      </c>
      <c r="BD1504" s="242" t="e">
        <f>_xll.qlIndexFixing($AD$5,BA1504,TRUE,_xll.ohTrigger(Trigger,Trigger12M))</f>
        <v>#NUM!</v>
      </c>
      <c r="BE1504" s="242">
        <f>IFERROR(_xll.qlIndexFixing($BF$1,BA1504,TRUE,_xll.ohTrigger(Trigger,Trigger12M)),#N/A)</f>
        <v>1.6688915714757058E-2</v>
      </c>
    </row>
    <row r="1505" spans="52:57" ht="11.25" customHeight="1" x14ac:dyDescent="0.25">
      <c r="AZ1505" s="99" t="s">
        <v>83</v>
      </c>
      <c r="BA1505" s="98">
        <f>_xll.qlInterestRateIndexFixingDate(Currency&amp;"ibor"&amp;Tenor,BB1505,Trigger)</f>
        <v>49942</v>
      </c>
      <c r="BB1505" s="98">
        <f>_xll.qlCalendarAdvance(Calendar,BB1504,AZ1505,"f",,Trigger)</f>
        <v>49944</v>
      </c>
      <c r="BC1505" s="98">
        <f>_xll.qlInterestRateIndexMaturity(Currency&amp;"ibor"&amp;Tenor,BB1505,Trigger)</f>
        <v>50311</v>
      </c>
      <c r="BD1505" s="242" t="e">
        <f>_xll.qlIndexFixing($AD$5,BA1505,TRUE,_xll.ohTrigger(Trigger,Trigger12M))</f>
        <v>#NUM!</v>
      </c>
      <c r="BE1505" s="242">
        <f>IFERROR(_xll.qlIndexFixing($BF$1,BA1505,TRUE,_xll.ohTrigger(Trigger,Trigger12M)),#N/A)</f>
        <v>1.6681589609022135E-2</v>
      </c>
    </row>
    <row r="1506" spans="52:57" ht="11.25" customHeight="1" x14ac:dyDescent="0.25">
      <c r="AZ1506" s="99" t="s">
        <v>83</v>
      </c>
      <c r="BA1506" s="98">
        <f>_xll.qlInterestRateIndexFixingDate(Currency&amp;"ibor"&amp;Tenor,BB1506,Trigger)</f>
        <v>49949</v>
      </c>
      <c r="BB1506" s="98">
        <f>_xll.qlCalendarAdvance(Calendar,BB1505,AZ1506,"f",,Trigger)</f>
        <v>49951</v>
      </c>
      <c r="BC1506" s="98">
        <f>_xll.qlInterestRateIndexMaturity(Currency&amp;"ibor"&amp;Tenor,BB1506,Trigger)</f>
        <v>50318</v>
      </c>
      <c r="BD1506" s="242" t="e">
        <f>_xll.qlIndexFixing($AD$5,BA1506,TRUE,_xll.ohTrigger(Trigger,Trigger12M))</f>
        <v>#NUM!</v>
      </c>
      <c r="BE1506" s="242">
        <f>IFERROR(_xll.qlIndexFixing($BF$1,BA1506,TRUE,_xll.ohTrigger(Trigger,Trigger12M)),#N/A)</f>
        <v>1.6674289198795929E-2</v>
      </c>
    </row>
    <row r="1507" spans="52:57" ht="11.25" customHeight="1" x14ac:dyDescent="0.25">
      <c r="AZ1507" s="99" t="s">
        <v>83</v>
      </c>
      <c r="BA1507" s="98">
        <f>_xll.qlInterestRateIndexFixingDate(Currency&amp;"ibor"&amp;Tenor,BB1507,Trigger)</f>
        <v>49956</v>
      </c>
      <c r="BB1507" s="98">
        <f>_xll.qlCalendarAdvance(Calendar,BB1506,AZ1507,"f",,Trigger)</f>
        <v>49958</v>
      </c>
      <c r="BC1507" s="98">
        <f>_xll.qlInterestRateIndexMaturity(Currency&amp;"ibor"&amp;Tenor,BB1507,Trigger)</f>
        <v>50325</v>
      </c>
      <c r="BD1507" s="242" t="e">
        <f>_xll.qlIndexFixing($AD$5,BA1507,TRUE,_xll.ohTrigger(Trigger,Trigger12M))</f>
        <v>#NUM!</v>
      </c>
      <c r="BE1507" s="242">
        <f>IFERROR(_xll.qlIndexFixing($BF$1,BA1507,TRUE,_xll.ohTrigger(Trigger,Trigger12M)),#N/A)</f>
        <v>1.6667014657019776E-2</v>
      </c>
    </row>
    <row r="1508" spans="52:57" ht="11.25" customHeight="1" x14ac:dyDescent="0.25">
      <c r="AZ1508" s="99" t="s">
        <v>83</v>
      </c>
      <c r="BA1508" s="98">
        <f>_xll.qlInterestRateIndexFixingDate(Currency&amp;"ibor"&amp;Tenor,BB1508,Trigger)</f>
        <v>49963</v>
      </c>
      <c r="BB1508" s="98">
        <f>_xll.qlCalendarAdvance(Calendar,BB1507,AZ1508,"f",,Trigger)</f>
        <v>49965</v>
      </c>
      <c r="BC1508" s="98">
        <f>_xll.qlInterestRateIndexMaturity(Currency&amp;"ibor"&amp;Tenor,BB1508,Trigger)</f>
        <v>50332</v>
      </c>
      <c r="BD1508" s="242" t="e">
        <f>_xll.qlIndexFixing($AD$5,BA1508,TRUE,_xll.ohTrigger(Trigger,Trigger12M))</f>
        <v>#NUM!</v>
      </c>
      <c r="BE1508" s="242">
        <f>IFERROR(_xll.qlIndexFixing($BF$1,BA1508,TRUE,_xll.ohTrigger(Trigger,Trigger12M)),#N/A)</f>
        <v>1.6659766156632397E-2</v>
      </c>
    </row>
    <row r="1509" spans="52:57" ht="11.25" customHeight="1" x14ac:dyDescent="0.25">
      <c r="AZ1509" s="99" t="s">
        <v>83</v>
      </c>
      <c r="BA1509" s="98">
        <f>_xll.qlInterestRateIndexFixingDate(Currency&amp;"ibor"&amp;Tenor,BB1509,Trigger)</f>
        <v>49970</v>
      </c>
      <c r="BB1509" s="98">
        <f>_xll.qlCalendarAdvance(Calendar,BB1508,AZ1509,"f",,Trigger)</f>
        <v>49972</v>
      </c>
      <c r="BC1509" s="98">
        <f>_xll.qlInterestRateIndexMaturity(Currency&amp;"ibor"&amp;Tenor,BB1509,Trigger)</f>
        <v>50339</v>
      </c>
      <c r="BD1509" s="242" t="e">
        <f>_xll.qlIndexFixing($AD$5,BA1509,TRUE,_xll.ohTrigger(Trigger,Trigger12M))</f>
        <v>#NUM!</v>
      </c>
      <c r="BE1509" s="242">
        <f>IFERROR(_xll.qlIndexFixing($BF$1,BA1509,TRUE,_xll.ohTrigger(Trigger,Trigger12M)),#N/A)</f>
        <v>1.6652543870568592E-2</v>
      </c>
    </row>
    <row r="1510" spans="52:57" ht="11.25" customHeight="1" x14ac:dyDescent="0.25">
      <c r="AZ1510" s="99" t="s">
        <v>83</v>
      </c>
      <c r="BA1510" s="98">
        <f>_xll.qlInterestRateIndexFixingDate(Currency&amp;"ibor"&amp;Tenor,BB1510,Trigger)</f>
        <v>49977</v>
      </c>
      <c r="BB1510" s="98">
        <f>_xll.qlCalendarAdvance(Calendar,BB1509,AZ1510,"f",,Trigger)</f>
        <v>49979</v>
      </c>
      <c r="BC1510" s="98">
        <f>_xll.qlInterestRateIndexMaturity(Currency&amp;"ibor"&amp;Tenor,BB1510,Trigger)</f>
        <v>50343</v>
      </c>
      <c r="BD1510" s="242" t="e">
        <f>_xll.qlIndexFixing($AD$5,BA1510,TRUE,_xll.ohTrigger(Trigger,Trigger12M))</f>
        <v>#NUM!</v>
      </c>
      <c r="BE1510" s="242">
        <f>IFERROR(_xll.qlIndexFixing($BF$1,BA1510,TRUE,_xll.ohTrigger(Trigger,Trigger12M)),#N/A)</f>
        <v>1.6645690230847391E-2</v>
      </c>
    </row>
    <row r="1511" spans="52:57" ht="11.25" customHeight="1" x14ac:dyDescent="0.25">
      <c r="AZ1511" s="99" t="s">
        <v>83</v>
      </c>
      <c r="BA1511" s="98">
        <f>_xll.qlInterestRateIndexFixingDate(Currency&amp;"ibor"&amp;Tenor,BB1511,Trigger)</f>
        <v>49984</v>
      </c>
      <c r="BB1511" s="98">
        <f>_xll.qlCalendarAdvance(Calendar,BB1510,AZ1511,"f",,Trigger)</f>
        <v>49986</v>
      </c>
      <c r="BC1511" s="98">
        <f>_xll.qlInterestRateIndexMaturity(Currency&amp;"ibor"&amp;Tenor,BB1511,Trigger)</f>
        <v>50353</v>
      </c>
      <c r="BD1511" s="242" t="e">
        <f>_xll.qlIndexFixing($AD$5,BA1511,TRUE,_xll.ohTrigger(Trigger,Trigger12M))</f>
        <v>#NUM!</v>
      </c>
      <c r="BE1511" s="242">
        <f>IFERROR(_xll.qlIndexFixing($BF$1,BA1511,TRUE,_xll.ohTrigger(Trigger,Trigger12M)),#N/A)</f>
        <v>1.6638178633139572E-2</v>
      </c>
    </row>
    <row r="1512" spans="52:57" ht="11.25" customHeight="1" x14ac:dyDescent="0.25">
      <c r="AZ1512" s="99" t="s">
        <v>83</v>
      </c>
      <c r="BA1512" s="98">
        <f>_xll.qlInterestRateIndexFixingDate(Currency&amp;"ibor"&amp;Tenor,BB1512,Trigger)</f>
        <v>49991</v>
      </c>
      <c r="BB1512" s="98">
        <f>_xll.qlCalendarAdvance(Calendar,BB1511,AZ1512,"f",,Trigger)</f>
        <v>49993</v>
      </c>
      <c r="BC1512" s="98">
        <f>_xll.qlInterestRateIndexMaturity(Currency&amp;"ibor"&amp;Tenor,BB1512,Trigger)</f>
        <v>50360</v>
      </c>
      <c r="BD1512" s="242" t="e">
        <f>_xll.qlIndexFixing($AD$5,BA1512,TRUE,_xll.ohTrigger(Trigger,Trigger12M))</f>
        <v>#NUM!</v>
      </c>
      <c r="BE1512" s="242">
        <f>IFERROR(_xll.qlIndexFixing($BF$1,BA1512,TRUE,_xll.ohTrigger(Trigger,Trigger12M)),#N/A)</f>
        <v>1.6631036027630237E-2</v>
      </c>
    </row>
    <row r="1513" spans="52:57" ht="11.25" customHeight="1" x14ac:dyDescent="0.25">
      <c r="AZ1513" s="99" t="s">
        <v>83</v>
      </c>
      <c r="BA1513" s="98">
        <f>_xll.qlInterestRateIndexFixingDate(Currency&amp;"ibor"&amp;Tenor,BB1513,Trigger)</f>
        <v>49998</v>
      </c>
      <c r="BB1513" s="98">
        <f>_xll.qlCalendarAdvance(Calendar,BB1512,AZ1513,"f",,Trigger)</f>
        <v>50000</v>
      </c>
      <c r="BC1513" s="98">
        <f>_xll.qlInterestRateIndexMaturity(Currency&amp;"ibor"&amp;Tenor,BB1513,Trigger)</f>
        <v>50367</v>
      </c>
      <c r="BD1513" s="242" t="e">
        <f>_xll.qlIndexFixing($AD$5,BA1513,TRUE,_xll.ohTrigger(Trigger,Trigger12M))</f>
        <v>#NUM!</v>
      </c>
      <c r="BE1513" s="242">
        <f>IFERROR(_xll.qlIndexFixing($BF$1,BA1513,TRUE,_xll.ohTrigger(Trigger,Trigger12M)),#N/A)</f>
        <v>1.6623920328157099E-2</v>
      </c>
    </row>
    <row r="1514" spans="52:57" ht="11.25" customHeight="1" x14ac:dyDescent="0.25">
      <c r="AZ1514" s="99" t="s">
        <v>83</v>
      </c>
      <c r="BA1514" s="98">
        <f>_xll.qlInterestRateIndexFixingDate(Currency&amp;"ibor"&amp;Tenor,BB1514,Trigger)</f>
        <v>50005</v>
      </c>
      <c r="BB1514" s="98">
        <f>_xll.qlCalendarAdvance(Calendar,BB1513,AZ1514,"f",,Trigger)</f>
        <v>50007</v>
      </c>
      <c r="BC1514" s="98">
        <f>_xll.qlInterestRateIndexMaturity(Currency&amp;"ibor"&amp;Tenor,BB1514,Trigger)</f>
        <v>50374</v>
      </c>
      <c r="BD1514" s="242" t="e">
        <f>_xll.qlIndexFixing($AD$5,BA1514,TRUE,_xll.ohTrigger(Trigger,Trigger12M))</f>
        <v>#NUM!</v>
      </c>
      <c r="BE1514" s="242">
        <f>IFERROR(_xll.qlIndexFixing($BF$1,BA1514,TRUE,_xll.ohTrigger(Trigger,Trigger12M)),#N/A)</f>
        <v>1.6616831707640806E-2</v>
      </c>
    </row>
    <row r="1515" spans="52:57" ht="11.25" customHeight="1" x14ac:dyDescent="0.25">
      <c r="AZ1515" s="99" t="s">
        <v>83</v>
      </c>
      <c r="BA1515" s="98">
        <f>_xll.qlInterestRateIndexFixingDate(Currency&amp;"ibor"&amp;Tenor,BB1515,Trigger)</f>
        <v>50012</v>
      </c>
      <c r="BB1515" s="98">
        <f>_xll.qlCalendarAdvance(Calendar,BB1514,AZ1515,"f",,Trigger)</f>
        <v>50014</v>
      </c>
      <c r="BC1515" s="98">
        <f>_xll.qlInterestRateIndexMaturity(Currency&amp;"ibor"&amp;Tenor,BB1515,Trigger)</f>
        <v>50381</v>
      </c>
      <c r="BD1515" s="242" t="e">
        <f>_xll.qlIndexFixing($AD$5,BA1515,TRUE,_xll.ohTrigger(Trigger,Trigger12M))</f>
        <v>#NUM!</v>
      </c>
      <c r="BE1515" s="242">
        <f>IFERROR(_xll.qlIndexFixing($BF$1,BA1515,TRUE,_xll.ohTrigger(Trigger,Trigger12M)),#N/A)</f>
        <v>1.6609770338999602E-2</v>
      </c>
    </row>
    <row r="1516" spans="52:57" ht="11.25" customHeight="1" x14ac:dyDescent="0.25">
      <c r="AZ1516" s="99" t="s">
        <v>83</v>
      </c>
      <c r="BA1516" s="98">
        <f>_xll.qlInterestRateIndexFixingDate(Currency&amp;"ibor"&amp;Tenor,BB1516,Trigger)</f>
        <v>50019</v>
      </c>
      <c r="BB1516" s="98">
        <f>_xll.qlCalendarAdvance(Calendar,BB1515,AZ1516,"f",,Trigger)</f>
        <v>50021</v>
      </c>
      <c r="BC1516" s="98">
        <f>_xll.qlInterestRateIndexMaturity(Currency&amp;"ibor"&amp;Tenor,BB1516,Trigger)</f>
        <v>50388</v>
      </c>
      <c r="BD1516" s="242" t="e">
        <f>_xll.qlIndexFixing($AD$5,BA1516,TRUE,_xll.ohTrigger(Trigger,Trigger12M))</f>
        <v>#NUM!</v>
      </c>
      <c r="BE1516" s="242">
        <f>IFERROR(_xll.qlIndexFixing($BF$1,BA1516,TRUE,_xll.ohTrigger(Trigger,Trigger12M)),#N/A)</f>
        <v>1.6602736395149337E-2</v>
      </c>
    </row>
    <row r="1517" spans="52:57" ht="11.25" customHeight="1" x14ac:dyDescent="0.25">
      <c r="AZ1517" s="99" t="s">
        <v>83</v>
      </c>
      <c r="BA1517" s="98">
        <f>_xll.qlInterestRateIndexFixingDate(Currency&amp;"ibor"&amp;Tenor,BB1517,Trigger)</f>
        <v>50026</v>
      </c>
      <c r="BB1517" s="98">
        <f>_xll.qlCalendarAdvance(Calendar,BB1516,AZ1517,"f",,Trigger)</f>
        <v>50028</v>
      </c>
      <c r="BC1517" s="98">
        <f>_xll.qlInterestRateIndexMaturity(Currency&amp;"ibor"&amp;Tenor,BB1517,Trigger)</f>
        <v>50395</v>
      </c>
      <c r="BD1517" s="242" t="e">
        <f>_xll.qlIndexFixing($AD$5,BA1517,TRUE,_xll.ohTrigger(Trigger,Trigger12M))</f>
        <v>#NUM!</v>
      </c>
      <c r="BE1517" s="242">
        <f>IFERROR(_xll.qlIndexFixing($BF$1,BA1517,TRUE,_xll.ohTrigger(Trigger,Trigger12M)),#N/A)</f>
        <v>1.6595730049002812E-2</v>
      </c>
    </row>
    <row r="1518" spans="52:57" ht="11.25" customHeight="1" x14ac:dyDescent="0.25">
      <c r="AZ1518" s="99" t="s">
        <v>83</v>
      </c>
      <c r="BA1518" s="98">
        <f>_xll.qlInterestRateIndexFixingDate(Currency&amp;"ibor"&amp;Tenor,BB1518,Trigger)</f>
        <v>50032</v>
      </c>
      <c r="BB1518" s="98">
        <f>_xll.qlCalendarAdvance(Calendar,BB1517,AZ1518,"f",,Trigger)</f>
        <v>50038</v>
      </c>
      <c r="BC1518" s="98">
        <f>_xll.qlInterestRateIndexMaturity(Currency&amp;"ibor"&amp;Tenor,BB1518,Trigger)</f>
        <v>50403</v>
      </c>
      <c r="BD1518" s="242" t="e">
        <f>_xll.qlIndexFixing($AD$5,BA1518,TRUE,_xll.ohTrigger(Trigger,Trigger12M))</f>
        <v>#NUM!</v>
      </c>
      <c r="BE1518" s="242">
        <f>IFERROR(_xll.qlIndexFixing($BF$1,BA1518,TRUE,_xll.ohTrigger(Trigger,Trigger12M)),#N/A)</f>
        <v>1.6585968005372407E-2</v>
      </c>
    </row>
    <row r="1519" spans="52:57" ht="11.25" customHeight="1" x14ac:dyDescent="0.25">
      <c r="AZ1519" s="99" t="s">
        <v>83</v>
      </c>
      <c r="BA1519" s="98">
        <f>_xll.qlInterestRateIndexFixingDate(Currency&amp;"ibor"&amp;Tenor,BB1519,Trigger)</f>
        <v>50040</v>
      </c>
      <c r="BB1519" s="98">
        <f>_xll.qlCalendarAdvance(Calendar,BB1518,AZ1519,"f",,Trigger)</f>
        <v>50045</v>
      </c>
      <c r="BC1519" s="98">
        <f>_xll.qlInterestRateIndexMaturity(Currency&amp;"ibor"&amp;Tenor,BB1519,Trigger)</f>
        <v>50410</v>
      </c>
      <c r="BD1519" s="242" t="e">
        <f>_xll.qlIndexFixing($AD$5,BA1519,TRUE,_xll.ohTrigger(Trigger,Trigger12M))</f>
        <v>#NUM!</v>
      </c>
      <c r="BE1519" s="242">
        <f>IFERROR(_xll.qlIndexFixing($BF$1,BA1519,TRUE,_xll.ohTrigger(Trigger,Trigger12M)),#N/A)</f>
        <v>1.6579025807510576E-2</v>
      </c>
    </row>
    <row r="1520" spans="52:57" ht="11.25" customHeight="1" x14ac:dyDescent="0.25">
      <c r="AZ1520" s="99" t="s">
        <v>83</v>
      </c>
      <c r="BA1520" s="98">
        <f>_xll.qlInterestRateIndexFixingDate(Currency&amp;"ibor"&amp;Tenor,BB1520,Trigger)</f>
        <v>50048</v>
      </c>
      <c r="BB1520" s="98">
        <f>_xll.qlCalendarAdvance(Calendar,BB1519,AZ1520,"f",,Trigger)</f>
        <v>50052</v>
      </c>
      <c r="BC1520" s="98">
        <f>_xll.qlInterestRateIndexMaturity(Currency&amp;"ibor"&amp;Tenor,BB1520,Trigger)</f>
        <v>50417</v>
      </c>
      <c r="BD1520" s="242" t="e">
        <f>_xll.qlIndexFixing($AD$5,BA1520,TRUE,_xll.ohTrigger(Trigger,Trigger12M))</f>
        <v>#NUM!</v>
      </c>
      <c r="BE1520" s="242">
        <f>IFERROR(_xll.qlIndexFixing($BF$1,BA1520,TRUE,_xll.ohTrigger(Trigger,Trigger12M)),#N/A)</f>
        <v>1.657211177264397E-2</v>
      </c>
    </row>
    <row r="1521" spans="52:57" ht="11.25" customHeight="1" x14ac:dyDescent="0.25">
      <c r="AZ1521" s="99" t="s">
        <v>83</v>
      </c>
      <c r="BA1521" s="98">
        <f>_xll.qlInterestRateIndexFixingDate(Currency&amp;"ibor"&amp;Tenor,BB1521,Trigger)</f>
        <v>50055</v>
      </c>
      <c r="BB1521" s="98">
        <f>_xll.qlCalendarAdvance(Calendar,BB1520,AZ1521,"f",,Trigger)</f>
        <v>50059</v>
      </c>
      <c r="BC1521" s="98">
        <f>_xll.qlInterestRateIndexMaturity(Currency&amp;"ibor"&amp;Tenor,BB1521,Trigger)</f>
        <v>50424</v>
      </c>
      <c r="BD1521" s="242" t="e">
        <f>_xll.qlIndexFixing($AD$5,BA1521,TRUE,_xll.ohTrigger(Trigger,Trigger12M))</f>
        <v>#NUM!</v>
      </c>
      <c r="BE1521" s="242">
        <f>IFERROR(_xll.qlIndexFixing($BF$1,BA1521,TRUE,_xll.ohTrigger(Trigger,Trigger12M)),#N/A)</f>
        <v>1.6565226073662235E-2</v>
      </c>
    </row>
    <row r="1522" spans="52:57" ht="11.25" customHeight="1" x14ac:dyDescent="0.25">
      <c r="AZ1522" s="99" t="s">
        <v>83</v>
      </c>
      <c r="BA1522" s="98">
        <f>_xll.qlInterestRateIndexFixingDate(Currency&amp;"ibor"&amp;Tenor,BB1522,Trigger)</f>
        <v>50062</v>
      </c>
      <c r="BB1522" s="98">
        <f>_xll.qlCalendarAdvance(Calendar,BB1521,AZ1522,"f",,Trigger)</f>
        <v>50066</v>
      </c>
      <c r="BC1522" s="98">
        <f>_xll.qlInterestRateIndexMaturity(Currency&amp;"ibor"&amp;Tenor,BB1522,Trigger)</f>
        <v>50431</v>
      </c>
      <c r="BD1522" s="242" t="e">
        <f>_xll.qlIndexFixing($AD$5,BA1522,TRUE,_xll.ohTrigger(Trigger,Trigger12M))</f>
        <v>#NUM!</v>
      </c>
      <c r="BE1522" s="242">
        <f>IFERROR(_xll.qlIndexFixing($BF$1,BA1522,TRUE,_xll.ohTrigger(Trigger,Trigger12M)),#N/A)</f>
        <v>1.6558368883452391E-2</v>
      </c>
    </row>
    <row r="1523" spans="52:57" ht="11.25" customHeight="1" x14ac:dyDescent="0.25">
      <c r="AZ1523" s="99" t="s">
        <v>83</v>
      </c>
      <c r="BA1523" s="98">
        <f>_xll.qlInterestRateIndexFixingDate(Currency&amp;"ibor"&amp;Tenor,BB1523,Trigger)</f>
        <v>50069</v>
      </c>
      <c r="BB1523" s="98">
        <f>_xll.qlCalendarAdvance(Calendar,BB1522,AZ1523,"f",,Trigger)</f>
        <v>50073</v>
      </c>
      <c r="BC1523" s="98">
        <f>_xll.qlInterestRateIndexMaturity(Currency&amp;"ibor"&amp;Tenor,BB1523,Trigger)</f>
        <v>50438</v>
      </c>
      <c r="BD1523" s="242" t="e">
        <f>_xll.qlIndexFixing($AD$5,BA1523,TRUE,_xll.ohTrigger(Trigger,Trigger12M))</f>
        <v>#NUM!</v>
      </c>
      <c r="BE1523" s="242">
        <f>IFERROR(_xll.qlIndexFixing($BF$1,BA1523,TRUE,_xll.ohTrigger(Trigger,Trigger12M)),#N/A)</f>
        <v>1.6551540374899486E-2</v>
      </c>
    </row>
    <row r="1524" spans="52:57" ht="11.25" customHeight="1" x14ac:dyDescent="0.25">
      <c r="AZ1524" s="99" t="s">
        <v>83</v>
      </c>
      <c r="BA1524" s="98">
        <f>_xll.qlInterestRateIndexFixingDate(Currency&amp;"ibor"&amp;Tenor,BB1524,Trigger)</f>
        <v>50076</v>
      </c>
      <c r="BB1524" s="98">
        <f>_xll.qlCalendarAdvance(Calendar,BB1523,AZ1524,"f",,Trigger)</f>
        <v>50080</v>
      </c>
      <c r="BC1524" s="98">
        <f>_xll.qlInterestRateIndexMaturity(Currency&amp;"ibor"&amp;Tenor,BB1524,Trigger)</f>
        <v>50445</v>
      </c>
      <c r="BD1524" s="242" t="e">
        <f>_xll.qlIndexFixing($AD$5,BA1524,TRUE,_xll.ohTrigger(Trigger,Trigger12M))</f>
        <v>#NUM!</v>
      </c>
      <c r="BE1524" s="242">
        <f>IFERROR(_xll.qlIndexFixing($BF$1,BA1524,TRUE,_xll.ohTrigger(Trigger,Trigger12M)),#N/A)</f>
        <v>1.6544740720885725E-2</v>
      </c>
    </row>
    <row r="1525" spans="52:57" ht="11.25" customHeight="1" x14ac:dyDescent="0.25">
      <c r="AZ1525" s="99" t="s">
        <v>83</v>
      </c>
      <c r="BA1525" s="98">
        <f>_xll.qlInterestRateIndexFixingDate(Currency&amp;"ibor"&amp;Tenor,BB1525,Trigger)</f>
        <v>50083</v>
      </c>
      <c r="BB1525" s="98">
        <f>_xll.qlCalendarAdvance(Calendar,BB1524,AZ1525,"f",,Trigger)</f>
        <v>50087</v>
      </c>
      <c r="BC1525" s="98">
        <f>_xll.qlInterestRateIndexMaturity(Currency&amp;"ibor"&amp;Tenor,BB1525,Trigger)</f>
        <v>50452</v>
      </c>
      <c r="BD1525" s="242" t="e">
        <f>_xll.qlIndexFixing($AD$5,BA1525,TRUE,_xll.ohTrigger(Trigger,Trigger12M))</f>
        <v>#NUM!</v>
      </c>
      <c r="BE1525" s="242">
        <f>IFERROR(_xll.qlIndexFixing($BF$1,BA1525,TRUE,_xll.ohTrigger(Trigger,Trigger12M)),#N/A)</f>
        <v>1.6537970094291771E-2</v>
      </c>
    </row>
    <row r="1526" spans="52:57" ht="11.25" customHeight="1" x14ac:dyDescent="0.25">
      <c r="AZ1526" s="99" t="s">
        <v>83</v>
      </c>
      <c r="BA1526" s="98">
        <f>_xll.qlInterestRateIndexFixingDate(Currency&amp;"ibor"&amp;Tenor,BB1526,Trigger)</f>
        <v>50090</v>
      </c>
      <c r="BB1526" s="98">
        <f>_xll.qlCalendarAdvance(Calendar,BB1525,AZ1526,"f",,Trigger)</f>
        <v>50094</v>
      </c>
      <c r="BC1526" s="98">
        <f>_xll.qlInterestRateIndexMaturity(Currency&amp;"ibor"&amp;Tenor,BB1526,Trigger)</f>
        <v>50459</v>
      </c>
      <c r="BD1526" s="242" t="e">
        <f>_xll.qlIndexFixing($AD$5,BA1526,TRUE,_xll.ohTrigger(Trigger,Trigger12M))</f>
        <v>#NUM!</v>
      </c>
      <c r="BE1526" s="242">
        <f>IFERROR(_xll.qlIndexFixing($BF$1,BA1526,TRUE,_xll.ohTrigger(Trigger,Trigger12M)),#N/A)</f>
        <v>1.6531228667995668E-2</v>
      </c>
    </row>
    <row r="1527" spans="52:57" ht="11.25" customHeight="1" x14ac:dyDescent="0.25">
      <c r="AZ1527" s="99" t="s">
        <v>83</v>
      </c>
      <c r="BA1527" s="98">
        <f>_xll.qlInterestRateIndexFixingDate(Currency&amp;"ibor"&amp;Tenor,BB1527,Trigger)</f>
        <v>50097</v>
      </c>
      <c r="BB1527" s="98">
        <f>_xll.qlCalendarAdvance(Calendar,BB1526,AZ1527,"f",,Trigger)</f>
        <v>50101</v>
      </c>
      <c r="BC1527" s="98">
        <f>_xll.qlInterestRateIndexMaturity(Currency&amp;"ibor"&amp;Tenor,BB1527,Trigger)</f>
        <v>50466</v>
      </c>
      <c r="BD1527" s="242" t="e">
        <f>_xll.qlIndexFixing($AD$5,BA1527,TRUE,_xll.ohTrigger(Trigger,Trigger12M))</f>
        <v>#NUM!</v>
      </c>
      <c r="BE1527" s="242">
        <f>IFERROR(_xll.qlIndexFixing($BF$1,BA1527,TRUE,_xll.ohTrigger(Trigger,Trigger12M)),#N/A)</f>
        <v>1.6524516614873051E-2</v>
      </c>
    </row>
    <row r="1528" spans="52:57" ht="11.25" customHeight="1" x14ac:dyDescent="0.25">
      <c r="AZ1528" s="99" t="s">
        <v>83</v>
      </c>
      <c r="BA1528" s="98">
        <f>_xll.qlInterestRateIndexFixingDate(Currency&amp;"ibor"&amp;Tenor,BB1528,Trigger)</f>
        <v>50104</v>
      </c>
      <c r="BB1528" s="98">
        <f>_xll.qlCalendarAdvance(Calendar,BB1527,AZ1528,"f",,Trigger)</f>
        <v>50108</v>
      </c>
      <c r="BC1528" s="98">
        <f>_xll.qlInterestRateIndexMaturity(Currency&amp;"ibor"&amp;Tenor,BB1528,Trigger)</f>
        <v>50473</v>
      </c>
      <c r="BD1528" s="242" t="e">
        <f>_xll.qlIndexFixing($AD$5,BA1528,TRUE,_xll.ohTrigger(Trigger,Trigger12M))</f>
        <v>#NUM!</v>
      </c>
      <c r="BE1528" s="242">
        <f>IFERROR(_xll.qlIndexFixing($BF$1,BA1528,TRUE,_xll.ohTrigger(Trigger,Trigger12M)),#N/A)</f>
        <v>1.6517834107798231E-2</v>
      </c>
    </row>
    <row r="1529" spans="52:57" ht="11.25" customHeight="1" x14ac:dyDescent="0.25">
      <c r="AZ1529" s="99" t="s">
        <v>83</v>
      </c>
      <c r="BA1529" s="98">
        <f>_xll.qlInterestRateIndexFixingDate(Currency&amp;"ibor"&amp;Tenor,BB1529,Trigger)</f>
        <v>50111</v>
      </c>
      <c r="BB1529" s="98">
        <f>_xll.qlCalendarAdvance(Calendar,BB1528,AZ1529,"f",,Trigger)</f>
        <v>50115</v>
      </c>
      <c r="BC1529" s="98">
        <f>_xll.qlInterestRateIndexMaturity(Currency&amp;"ibor"&amp;Tenor,BB1529,Trigger)</f>
        <v>50480</v>
      </c>
      <c r="BD1529" s="242" t="e">
        <f>_xll.qlIndexFixing($AD$5,BA1529,TRUE,_xll.ohTrigger(Trigger,Trigger12M))</f>
        <v>#NUM!</v>
      </c>
      <c r="BE1529" s="242">
        <f>IFERROR(_xll.qlIndexFixing($BF$1,BA1529,TRUE,_xll.ohTrigger(Trigger,Trigger12M)),#N/A)</f>
        <v>1.6511181319643339E-2</v>
      </c>
    </row>
    <row r="1530" spans="52:57" ht="11.25" customHeight="1" x14ac:dyDescent="0.25">
      <c r="AZ1530" s="99" t="s">
        <v>83</v>
      </c>
      <c r="BA1530" s="98">
        <f>_xll.qlInterestRateIndexFixingDate(Currency&amp;"ibor"&amp;Tenor,BB1530,Trigger)</f>
        <v>50118</v>
      </c>
      <c r="BB1530" s="98">
        <f>_xll.qlCalendarAdvance(Calendar,BB1529,AZ1530,"f",,Trigger)</f>
        <v>50122</v>
      </c>
      <c r="BC1530" s="98">
        <f>_xll.qlInterestRateIndexMaturity(Currency&amp;"ibor"&amp;Tenor,BB1530,Trigger)</f>
        <v>50487</v>
      </c>
      <c r="BD1530" s="242" t="e">
        <f>_xll.qlIndexFixing($AD$5,BA1530,TRUE,_xll.ohTrigger(Trigger,Trigger12M))</f>
        <v>#NUM!</v>
      </c>
      <c r="BE1530" s="242">
        <f>IFERROR(_xll.qlIndexFixing($BF$1,BA1530,TRUE,_xll.ohTrigger(Trigger,Trigger12M)),#N/A)</f>
        <v>1.6504558423278096E-2</v>
      </c>
    </row>
    <row r="1531" spans="52:57" ht="11.25" customHeight="1" x14ac:dyDescent="0.25">
      <c r="AZ1531" s="99" t="s">
        <v>83</v>
      </c>
      <c r="BA1531" s="98">
        <f>_xll.qlInterestRateIndexFixingDate(Currency&amp;"ibor"&amp;Tenor,BB1531,Trigger)</f>
        <v>50125</v>
      </c>
      <c r="BB1531" s="98">
        <f>_xll.qlCalendarAdvance(Calendar,BB1530,AZ1531,"f",,Trigger)</f>
        <v>50129</v>
      </c>
      <c r="BC1531" s="98">
        <f>_xll.qlInterestRateIndexMaturity(Currency&amp;"ibor"&amp;Tenor,BB1531,Trigger)</f>
        <v>50494</v>
      </c>
      <c r="BD1531" s="242" t="e">
        <f>_xll.qlIndexFixing($AD$5,BA1531,TRUE,_xll.ohTrigger(Trigger,Trigger12M))</f>
        <v>#NUM!</v>
      </c>
      <c r="BE1531" s="242">
        <f>IFERROR(_xll.qlIndexFixing($BF$1,BA1531,TRUE,_xll.ohTrigger(Trigger,Trigger12M)),#N/A)</f>
        <v>1.6497965591570681E-2</v>
      </c>
    </row>
    <row r="1532" spans="52:57" ht="11.25" customHeight="1" x14ac:dyDescent="0.25">
      <c r="AZ1532" s="99" t="s">
        <v>83</v>
      </c>
      <c r="BA1532" s="98">
        <f>_xll.qlInterestRateIndexFixingDate(Currency&amp;"ibor"&amp;Tenor,BB1532,Trigger)</f>
        <v>50131</v>
      </c>
      <c r="BB1532" s="98">
        <f>_xll.qlCalendarAdvance(Calendar,BB1531,AZ1532,"f",,Trigger)</f>
        <v>50137</v>
      </c>
      <c r="BC1532" s="98">
        <f>_xll.qlInterestRateIndexMaturity(Currency&amp;"ibor"&amp;Tenor,BB1532,Trigger)</f>
        <v>50502</v>
      </c>
      <c r="BD1532" s="242" t="e">
        <f>_xll.qlIndexFixing($AD$5,BA1532,TRUE,_xll.ohTrigger(Trigger,Trigger12M))</f>
        <v>#NUM!</v>
      </c>
      <c r="BE1532" s="242">
        <f>IFERROR(_xll.qlIndexFixing($BF$1,BA1532,TRUE,_xll.ohTrigger(Trigger,Trigger12M)),#N/A)</f>
        <v>1.6490467962380961E-2</v>
      </c>
    </row>
    <row r="1533" spans="52:57" ht="11.25" customHeight="1" x14ac:dyDescent="0.25">
      <c r="AZ1533" s="99" t="s">
        <v>83</v>
      </c>
      <c r="BA1533" s="98">
        <f>_xll.qlInterestRateIndexFixingDate(Currency&amp;"ibor"&amp;Tenor,BB1533,Trigger)</f>
        <v>50140</v>
      </c>
      <c r="BB1533" s="98">
        <f>_xll.qlCalendarAdvance(Calendar,BB1532,AZ1533,"f",,Trigger)</f>
        <v>50144</v>
      </c>
      <c r="BC1533" s="98">
        <f>_xll.qlInterestRateIndexMaturity(Currency&amp;"ibor"&amp;Tenor,BB1533,Trigger)</f>
        <v>50509</v>
      </c>
      <c r="BD1533" s="242" t="e">
        <f>_xll.qlIndexFixing($AD$5,BA1533,TRUE,_xll.ohTrigger(Trigger,Trigger12M))</f>
        <v>#NUM!</v>
      </c>
      <c r="BE1533" s="242">
        <f>IFERROR(_xll.qlIndexFixing($BF$1,BA1533,TRUE,_xll.ohTrigger(Trigger,Trigger12M)),#N/A)</f>
        <v>1.6483940137037894E-2</v>
      </c>
    </row>
    <row r="1534" spans="52:57" ht="11.25" customHeight="1" x14ac:dyDescent="0.25">
      <c r="AZ1534" s="99" t="s">
        <v>83</v>
      </c>
      <c r="BA1534" s="98">
        <f>_xll.qlInterestRateIndexFixingDate(Currency&amp;"ibor"&amp;Tenor,BB1534,Trigger)</f>
        <v>50147</v>
      </c>
      <c r="BB1534" s="98">
        <f>_xll.qlCalendarAdvance(Calendar,BB1533,AZ1534,"f",,Trigger)</f>
        <v>50151</v>
      </c>
      <c r="BC1534" s="98">
        <f>_xll.qlInterestRateIndexMaturity(Currency&amp;"ibor"&amp;Tenor,BB1534,Trigger)</f>
        <v>50516</v>
      </c>
      <c r="BD1534" s="242" t="e">
        <f>_xll.qlIndexFixing($AD$5,BA1534,TRUE,_xll.ohTrigger(Trigger,Trigger12M))</f>
        <v>#NUM!</v>
      </c>
      <c r="BE1534" s="242">
        <f>IFERROR(_xll.qlIndexFixing($BF$1,BA1534,TRUE,_xll.ohTrigger(Trigger,Trigger12M)),#N/A)</f>
        <v>1.6477442919640158E-2</v>
      </c>
    </row>
    <row r="1535" spans="52:57" ht="11.25" customHeight="1" x14ac:dyDescent="0.25">
      <c r="AZ1535" s="99" t="s">
        <v>83</v>
      </c>
      <c r="BA1535" s="98">
        <f>_xll.qlInterestRateIndexFixingDate(Currency&amp;"ibor"&amp;Tenor,BB1535,Trigger)</f>
        <v>50154</v>
      </c>
      <c r="BB1535" s="98">
        <f>_xll.qlCalendarAdvance(Calendar,BB1534,AZ1535,"f",,Trigger)</f>
        <v>50158</v>
      </c>
      <c r="BC1535" s="98">
        <f>_xll.qlInterestRateIndexMaturity(Currency&amp;"ibor"&amp;Tenor,BB1535,Trigger)</f>
        <v>50523</v>
      </c>
      <c r="BD1535" s="242" t="e">
        <f>_xll.qlIndexFixing($AD$5,BA1535,TRUE,_xll.ohTrigger(Trigger,Trigger12M))</f>
        <v>#NUM!</v>
      </c>
      <c r="BE1535" s="242">
        <f>IFERROR(_xll.qlIndexFixing($BF$1,BA1535,TRUE,_xll.ohTrigger(Trigger,Trigger12M)),#N/A)</f>
        <v>1.647097648304827E-2</v>
      </c>
    </row>
    <row r="1536" spans="52:57" ht="11.25" customHeight="1" x14ac:dyDescent="0.25">
      <c r="AZ1536" s="99" t="s">
        <v>83</v>
      </c>
      <c r="BA1536" s="98">
        <f>_xll.qlInterestRateIndexFixingDate(Currency&amp;"ibor"&amp;Tenor,BB1536,Trigger)</f>
        <v>50160</v>
      </c>
      <c r="BB1536" s="98">
        <f>_xll.qlCalendarAdvance(Calendar,BB1535,AZ1536,"f",,Trigger)</f>
        <v>50165</v>
      </c>
      <c r="BC1536" s="98">
        <f>_xll.qlInterestRateIndexMaturity(Currency&amp;"ibor"&amp;Tenor,BB1536,Trigger)</f>
        <v>50530</v>
      </c>
      <c r="BD1536" s="242" t="e">
        <f>_xll.qlIndexFixing($AD$5,BA1536,TRUE,_xll.ohTrigger(Trigger,Trigger12M))</f>
        <v>#NUM!</v>
      </c>
      <c r="BE1536" s="242">
        <f>IFERROR(_xll.qlIndexFixing($BF$1,BA1536,TRUE,_xll.ohTrigger(Trigger,Trigger12M)),#N/A)</f>
        <v>1.6464541000121437E-2</v>
      </c>
    </row>
    <row r="1537" spans="52:57" ht="11.25" customHeight="1" x14ac:dyDescent="0.25">
      <c r="AZ1537" s="99" t="s">
        <v>83</v>
      </c>
      <c r="BA1537" s="98">
        <f>_xll.qlInterestRateIndexFixingDate(Currency&amp;"ibor"&amp;Tenor,BB1537,Trigger)</f>
        <v>50168</v>
      </c>
      <c r="BB1537" s="98">
        <f>_xll.qlCalendarAdvance(Calendar,BB1536,AZ1537,"f",,Trigger)</f>
        <v>50172</v>
      </c>
      <c r="BC1537" s="98">
        <f>_xll.qlInterestRateIndexMaturity(Currency&amp;"ibor"&amp;Tenor,BB1537,Trigger)</f>
        <v>50537</v>
      </c>
      <c r="BD1537" s="242" t="e">
        <f>_xll.qlIndexFixing($AD$5,BA1537,TRUE,_xll.ohTrigger(Trigger,Trigger12M))</f>
        <v>#NUM!</v>
      </c>
      <c r="BE1537" s="242">
        <f>IFERROR(_xll.qlIndexFixing($BF$1,BA1537,TRUE,_xll.ohTrigger(Trigger,Trigger12M)),#N/A)</f>
        <v>1.6458136643716894E-2</v>
      </c>
    </row>
    <row r="1538" spans="52:57" ht="11.25" customHeight="1" x14ac:dyDescent="0.25">
      <c r="AZ1538" s="99" t="s">
        <v>83</v>
      </c>
      <c r="BA1538" s="98">
        <f>_xll.qlInterestRateIndexFixingDate(Currency&amp;"ibor"&amp;Tenor,BB1538,Trigger)</f>
        <v>50175</v>
      </c>
      <c r="BB1538" s="98">
        <f>_xll.qlCalendarAdvance(Calendar,BB1537,AZ1538,"f",,Trigger)</f>
        <v>50179</v>
      </c>
      <c r="BC1538" s="98">
        <f>_xll.qlInterestRateIndexMaturity(Currency&amp;"ibor"&amp;Tenor,BB1538,Trigger)</f>
        <v>50544</v>
      </c>
      <c r="BD1538" s="242" t="e">
        <f>_xll.qlIndexFixing($AD$5,BA1538,TRUE,_xll.ohTrigger(Trigger,Trigger12M))</f>
        <v>#NUM!</v>
      </c>
      <c r="BE1538" s="242">
        <f>IFERROR(_xll.qlIndexFixing($BF$1,BA1538,TRUE,_xll.ohTrigger(Trigger,Trigger12M)),#N/A)</f>
        <v>1.6451763586690784E-2</v>
      </c>
    </row>
    <row r="1539" spans="52:57" ht="11.25" customHeight="1" x14ac:dyDescent="0.25">
      <c r="AZ1539" s="99" t="s">
        <v>83</v>
      </c>
      <c r="BA1539" s="98">
        <f>_xll.qlInterestRateIndexFixingDate(Currency&amp;"ibor"&amp;Tenor,BB1539,Trigger)</f>
        <v>50182</v>
      </c>
      <c r="BB1539" s="98">
        <f>_xll.qlCalendarAdvance(Calendar,BB1538,AZ1539,"f",,Trigger)</f>
        <v>50186</v>
      </c>
      <c r="BC1539" s="98">
        <f>_xll.qlInterestRateIndexMaturity(Currency&amp;"ibor"&amp;Tenor,BB1539,Trigger)</f>
        <v>50551</v>
      </c>
      <c r="BD1539" s="242" t="e">
        <f>_xll.qlIndexFixing($AD$5,BA1539,TRUE,_xll.ohTrigger(Trigger,Trigger12M))</f>
        <v>#NUM!</v>
      </c>
      <c r="BE1539" s="242">
        <f>IFERROR(_xll.qlIndexFixing($BF$1,BA1539,TRUE,_xll.ohTrigger(Trigger,Trigger12M)),#N/A)</f>
        <v>1.6445422001897275E-2</v>
      </c>
    </row>
    <row r="1540" spans="52:57" ht="11.25" customHeight="1" x14ac:dyDescent="0.25">
      <c r="AZ1540" s="99" t="s">
        <v>83</v>
      </c>
      <c r="BA1540" s="98">
        <f>_xll.qlInterestRateIndexFixingDate(Currency&amp;"ibor"&amp;Tenor,BB1540,Trigger)</f>
        <v>50189</v>
      </c>
      <c r="BB1540" s="98">
        <f>_xll.qlCalendarAdvance(Calendar,BB1539,AZ1540,"f",,Trigger)</f>
        <v>50193</v>
      </c>
      <c r="BC1540" s="98">
        <f>_xll.qlInterestRateIndexMaturity(Currency&amp;"ibor"&amp;Tenor,BB1540,Trigger)</f>
        <v>50558</v>
      </c>
      <c r="BD1540" s="242" t="e">
        <f>_xll.qlIndexFixing($AD$5,BA1540,TRUE,_xll.ohTrigger(Trigger,Trigger12M))</f>
        <v>#NUM!</v>
      </c>
      <c r="BE1540" s="242">
        <f>IFERROR(_xll.qlIndexFixing($BF$1,BA1540,TRUE,_xll.ohTrigger(Trigger,Trigger12M)),#N/A)</f>
        <v>1.6439112062189003E-2</v>
      </c>
    </row>
    <row r="1541" spans="52:57" ht="11.25" customHeight="1" x14ac:dyDescent="0.25">
      <c r="AZ1541" s="99" t="s">
        <v>83</v>
      </c>
      <c r="BA1541" s="98">
        <f>_xll.qlInterestRateIndexFixingDate(Currency&amp;"ibor"&amp;Tenor,BB1541,Trigger)</f>
        <v>50196</v>
      </c>
      <c r="BB1541" s="98">
        <f>_xll.qlCalendarAdvance(Calendar,BB1540,AZ1541,"f",,Trigger)</f>
        <v>50200</v>
      </c>
      <c r="BC1541" s="98">
        <f>_xll.qlInterestRateIndexMaturity(Currency&amp;"ibor"&amp;Tenor,BB1541,Trigger)</f>
        <v>50565</v>
      </c>
      <c r="BD1541" s="242" t="e">
        <f>_xll.qlIndexFixing($AD$5,BA1541,TRUE,_xll.ohTrigger(Trigger,Trigger12M))</f>
        <v>#NUM!</v>
      </c>
      <c r="BE1541" s="242">
        <f>IFERROR(_xll.qlIndexFixing($BF$1,BA1541,TRUE,_xll.ohTrigger(Trigger,Trigger12M)),#N/A)</f>
        <v>1.6432833940417949E-2</v>
      </c>
    </row>
    <row r="1542" spans="52:57" ht="11.25" customHeight="1" x14ac:dyDescent="0.25">
      <c r="AZ1542" s="99" t="s">
        <v>83</v>
      </c>
      <c r="BA1542" s="98">
        <f>_xll.qlInterestRateIndexFixingDate(Currency&amp;"ibor"&amp;Tenor,BB1542,Trigger)</f>
        <v>50203</v>
      </c>
      <c r="BB1542" s="98">
        <f>_xll.qlCalendarAdvance(Calendar,BB1541,AZ1542,"f",,Trigger)</f>
        <v>50207</v>
      </c>
      <c r="BC1542" s="98">
        <f>_xll.qlInterestRateIndexMaturity(Currency&amp;"ibor"&amp;Tenor,BB1542,Trigger)</f>
        <v>50572</v>
      </c>
      <c r="BD1542" s="242" t="e">
        <f>_xll.qlIndexFixing($AD$5,BA1542,TRUE,_xll.ohTrigger(Trigger,Trigger12M))</f>
        <v>#NUM!</v>
      </c>
      <c r="BE1542" s="242">
        <f>IFERROR(_xll.qlIndexFixing($BF$1,BA1542,TRUE,_xll.ohTrigger(Trigger,Trigger12M)),#N/A)</f>
        <v>1.6426587809433898E-2</v>
      </c>
    </row>
    <row r="1543" spans="52:57" ht="11.25" customHeight="1" x14ac:dyDescent="0.25">
      <c r="AZ1543" s="99" t="s">
        <v>83</v>
      </c>
      <c r="BA1543" s="98">
        <f>_xll.qlInterestRateIndexFixingDate(Currency&amp;"ibor"&amp;Tenor,BB1543,Trigger)</f>
        <v>50210</v>
      </c>
      <c r="BB1543" s="98">
        <f>_xll.qlCalendarAdvance(Calendar,BB1542,AZ1543,"f",,Trigger)</f>
        <v>50214</v>
      </c>
      <c r="BC1543" s="98">
        <f>_xll.qlInterestRateIndexMaturity(Currency&amp;"ibor"&amp;Tenor,BB1543,Trigger)</f>
        <v>50579</v>
      </c>
      <c r="BD1543" s="242" t="e">
        <f>_xll.qlIndexFixing($AD$5,BA1543,TRUE,_xll.ohTrigger(Trigger,Trigger12M))</f>
        <v>#NUM!</v>
      </c>
      <c r="BE1543" s="242">
        <f>IFERROR(_xll.qlIndexFixing($BF$1,BA1543,TRUE,_xll.ohTrigger(Trigger,Trigger12M)),#N/A)</f>
        <v>1.6420373842086205E-2</v>
      </c>
    </row>
    <row r="1544" spans="52:57" ht="11.25" customHeight="1" x14ac:dyDescent="0.25">
      <c r="AZ1544" s="99" t="s">
        <v>83</v>
      </c>
      <c r="BA1544" s="98">
        <f>_xll.qlInterestRateIndexFixingDate(Currency&amp;"ibor"&amp;Tenor,BB1544,Trigger)</f>
        <v>50217</v>
      </c>
      <c r="BB1544" s="98">
        <f>_xll.qlCalendarAdvance(Calendar,BB1543,AZ1544,"f",,Trigger)</f>
        <v>50221</v>
      </c>
      <c r="BC1544" s="98">
        <f>_xll.qlInterestRateIndexMaturity(Currency&amp;"ibor"&amp;Tenor,BB1544,Trigger)</f>
        <v>50586</v>
      </c>
      <c r="BD1544" s="242" t="e">
        <f>_xll.qlIndexFixing($AD$5,BA1544,TRUE,_xll.ohTrigger(Trigger,Trigger12M))</f>
        <v>#NUM!</v>
      </c>
      <c r="BE1544" s="242">
        <f>IFERROR(_xll.qlIndexFixing($BF$1,BA1544,TRUE,_xll.ohTrigger(Trigger,Trigger12M)),#N/A)</f>
        <v>1.6414192211222468E-2</v>
      </c>
    </row>
    <row r="1545" spans="52:57" ht="11.25" customHeight="1" x14ac:dyDescent="0.25">
      <c r="AZ1545" s="99" t="s">
        <v>83</v>
      </c>
      <c r="BA1545" s="98">
        <f>_xll.qlInterestRateIndexFixingDate(Currency&amp;"ibor"&amp;Tenor,BB1545,Trigger)</f>
        <v>50224</v>
      </c>
      <c r="BB1545" s="98">
        <f>_xll.qlCalendarAdvance(Calendar,BB1544,AZ1545,"f",,Trigger)</f>
        <v>50228</v>
      </c>
      <c r="BC1545" s="98">
        <f>_xll.qlInterestRateIndexMaturity(Currency&amp;"ibor"&amp;Tenor,BB1545,Trigger)</f>
        <v>50593</v>
      </c>
      <c r="BD1545" s="242" t="e">
        <f>_xll.qlIndexFixing($AD$5,BA1545,TRUE,_xll.ohTrigger(Trigger,Trigger12M))</f>
        <v>#NUM!</v>
      </c>
      <c r="BE1545" s="242">
        <f>IFERROR(_xll.qlIndexFixing($BF$1,BA1545,TRUE,_xll.ohTrigger(Trigger,Trigger12M)),#N/A)</f>
        <v>1.6408043089689194E-2</v>
      </c>
    </row>
    <row r="1546" spans="52:57" ht="11.25" customHeight="1" x14ac:dyDescent="0.25">
      <c r="AZ1546" s="99" t="s">
        <v>83</v>
      </c>
      <c r="BA1546" s="98">
        <f>_xll.qlInterestRateIndexFixingDate(Currency&amp;"ibor"&amp;Tenor,BB1546,Trigger)</f>
        <v>50231</v>
      </c>
      <c r="BB1546" s="98">
        <f>_xll.qlCalendarAdvance(Calendar,BB1545,AZ1546,"f",,Trigger)</f>
        <v>50235</v>
      </c>
      <c r="BC1546" s="98">
        <f>_xll.qlInterestRateIndexMaturity(Currency&amp;"ibor"&amp;Tenor,BB1546,Trigger)</f>
        <v>50600</v>
      </c>
      <c r="BD1546" s="242" t="e">
        <f>_xll.qlIndexFixing($AD$5,BA1546,TRUE,_xll.ohTrigger(Trigger,Trigger12M))</f>
        <v>#NUM!</v>
      </c>
      <c r="BE1546" s="242">
        <f>IFERROR(_xll.qlIndexFixing($BF$1,BA1546,TRUE,_xll.ohTrigger(Trigger,Trigger12M)),#N/A)</f>
        <v>1.6401926650331786E-2</v>
      </c>
    </row>
    <row r="1547" spans="52:57" ht="11.25" customHeight="1" x14ac:dyDescent="0.25">
      <c r="AZ1547" s="99" t="s">
        <v>83</v>
      </c>
      <c r="BA1547" s="98">
        <f>_xll.qlInterestRateIndexFixingDate(Currency&amp;"ibor"&amp;Tenor,BB1547,Trigger)</f>
        <v>50238</v>
      </c>
      <c r="BB1547" s="98">
        <f>_xll.qlCalendarAdvance(Calendar,BB1546,AZ1547,"f",,Trigger)</f>
        <v>50242</v>
      </c>
      <c r="BC1547" s="98">
        <f>_xll.qlInterestRateIndexMaturity(Currency&amp;"ibor"&amp;Tenor,BB1547,Trigger)</f>
        <v>50607</v>
      </c>
      <c r="BD1547" s="242" t="e">
        <f>_xll.qlIndexFixing($AD$5,BA1547,TRUE,_xll.ohTrigger(Trigger,Trigger12M))</f>
        <v>#NUM!</v>
      </c>
      <c r="BE1547" s="242">
        <f>IFERROR(_xll.qlIndexFixing($BF$1,BA1547,TRUE,_xll.ohTrigger(Trigger,Trigger12M)),#N/A)</f>
        <v>1.6395843065995001E-2</v>
      </c>
    </row>
    <row r="1548" spans="52:57" ht="11.25" customHeight="1" x14ac:dyDescent="0.25">
      <c r="AZ1548" s="99" t="s">
        <v>83</v>
      </c>
      <c r="BA1548" s="98">
        <f>_xll.qlInterestRateIndexFixingDate(Currency&amp;"ibor"&amp;Tenor,BB1548,Trigger)</f>
        <v>50245</v>
      </c>
      <c r="BB1548" s="98">
        <f>_xll.qlCalendarAdvance(Calendar,BB1547,AZ1548,"f",,Trigger)</f>
        <v>50249</v>
      </c>
      <c r="BC1548" s="98">
        <f>_xll.qlInterestRateIndexMaturity(Currency&amp;"ibor"&amp;Tenor,BB1548,Trigger)</f>
        <v>50614</v>
      </c>
      <c r="BD1548" s="242" t="e">
        <f>_xll.qlIndexFixing($AD$5,BA1548,TRUE,_xll.ohTrigger(Trigger,Trigger12M))</f>
        <v>#NUM!</v>
      </c>
      <c r="BE1548" s="242">
        <f>IFERROR(_xll.qlIndexFixing($BF$1,BA1548,TRUE,_xll.ohTrigger(Trigger,Trigger12M)),#N/A)</f>
        <v>1.6389792509521842E-2</v>
      </c>
    </row>
    <row r="1549" spans="52:57" ht="11.25" customHeight="1" x14ac:dyDescent="0.25">
      <c r="AZ1549" s="99" t="s">
        <v>83</v>
      </c>
      <c r="BA1549" s="98">
        <f>_xll.qlInterestRateIndexFixingDate(Currency&amp;"ibor"&amp;Tenor,BB1549,Trigger)</f>
        <v>50252</v>
      </c>
      <c r="BB1549" s="98">
        <f>_xll.qlCalendarAdvance(Calendar,BB1548,AZ1549,"f",,Trigger)</f>
        <v>50256</v>
      </c>
      <c r="BC1549" s="98">
        <f>_xll.qlInterestRateIndexMaturity(Currency&amp;"ibor"&amp;Tenor,BB1549,Trigger)</f>
        <v>50621</v>
      </c>
      <c r="BD1549" s="242" t="e">
        <f>_xll.qlIndexFixing($AD$5,BA1549,TRUE,_xll.ohTrigger(Trigger,Trigger12M))</f>
        <v>#NUM!</v>
      </c>
      <c r="BE1549" s="242">
        <f>IFERROR(_xll.qlIndexFixing($BF$1,BA1549,TRUE,_xll.ohTrigger(Trigger,Trigger12M)),#N/A)</f>
        <v>1.63837751537553E-2</v>
      </c>
    </row>
    <row r="1550" spans="52:57" ht="11.25" customHeight="1" x14ac:dyDescent="0.25">
      <c r="AZ1550" s="99" t="s">
        <v>83</v>
      </c>
      <c r="BA1550" s="98">
        <f>_xll.qlInterestRateIndexFixingDate(Currency&amp;"ibor"&amp;Tenor,BB1550,Trigger)</f>
        <v>50259</v>
      </c>
      <c r="BB1550" s="98">
        <f>_xll.qlCalendarAdvance(Calendar,BB1549,AZ1550,"f",,Trigger)</f>
        <v>50263</v>
      </c>
      <c r="BC1550" s="98">
        <f>_xll.qlInterestRateIndexMaturity(Currency&amp;"ibor"&amp;Tenor,BB1550,Trigger)</f>
        <v>50628</v>
      </c>
      <c r="BD1550" s="242" t="e">
        <f>_xll.qlIndexFixing($AD$5,BA1550,TRUE,_xll.ohTrigger(Trigger,Trigger12M))</f>
        <v>#NUM!</v>
      </c>
      <c r="BE1550" s="242">
        <f>IFERROR(_xll.qlIndexFixing($BF$1,BA1550,TRUE,_xll.ohTrigger(Trigger,Trigger12M)),#N/A)</f>
        <v>1.6377791171536194E-2</v>
      </c>
    </row>
    <row r="1551" spans="52:57" ht="11.25" customHeight="1" x14ac:dyDescent="0.25">
      <c r="AZ1551" s="99" t="s">
        <v>83</v>
      </c>
      <c r="BA1551" s="98">
        <f>_xll.qlInterestRateIndexFixingDate(Currency&amp;"ibor"&amp;Tenor,BB1551,Trigger)</f>
        <v>50266</v>
      </c>
      <c r="BB1551" s="98">
        <f>_xll.qlCalendarAdvance(Calendar,BB1550,AZ1551,"f",,Trigger)</f>
        <v>50270</v>
      </c>
      <c r="BC1551" s="98">
        <f>_xll.qlInterestRateIndexMaturity(Currency&amp;"ibor"&amp;Tenor,BB1551,Trigger)</f>
        <v>50635</v>
      </c>
      <c r="BD1551" s="242" t="e">
        <f>_xll.qlIndexFixing($AD$5,BA1551,TRUE,_xll.ohTrigger(Trigger,Trigger12M))</f>
        <v>#NUM!</v>
      </c>
      <c r="BE1551" s="242">
        <f>IFERROR(_xll.qlIndexFixing($BF$1,BA1551,TRUE,_xll.ohTrigger(Trigger,Trigger12M)),#N/A)</f>
        <v>1.6371840735706203E-2</v>
      </c>
    </row>
    <row r="1552" spans="52:57" ht="11.25" customHeight="1" x14ac:dyDescent="0.25">
      <c r="AZ1552" s="99" t="s">
        <v>83</v>
      </c>
      <c r="BA1552" s="98">
        <f>_xll.qlInterestRateIndexFixingDate(Currency&amp;"ibor"&amp;Tenor,BB1552,Trigger)</f>
        <v>50273</v>
      </c>
      <c r="BB1552" s="98">
        <f>_xll.qlCalendarAdvance(Calendar,BB1551,AZ1552,"f",,Trigger)</f>
        <v>50277</v>
      </c>
      <c r="BC1552" s="98">
        <f>_xll.qlInterestRateIndexMaturity(Currency&amp;"ibor"&amp;Tenor,BB1552,Trigger)</f>
        <v>50642</v>
      </c>
      <c r="BD1552" s="242" t="e">
        <f>_xll.qlIndexFixing($AD$5,BA1552,TRUE,_xll.ohTrigger(Trigger,Trigger12M))</f>
        <v>#NUM!</v>
      </c>
      <c r="BE1552" s="242">
        <f>IFERROR(_xll.qlIndexFixing($BF$1,BA1552,TRUE,_xll.ohTrigger(Trigger,Trigger12M)),#N/A)</f>
        <v>1.6365924019104829E-2</v>
      </c>
    </row>
    <row r="1553" spans="52:57" ht="11.25" customHeight="1" x14ac:dyDescent="0.25">
      <c r="AZ1553" s="99" t="s">
        <v>83</v>
      </c>
      <c r="BA1553" s="98">
        <f>_xll.qlInterestRateIndexFixingDate(Currency&amp;"ibor"&amp;Tenor,BB1553,Trigger)</f>
        <v>50280</v>
      </c>
      <c r="BB1553" s="98">
        <f>_xll.qlCalendarAdvance(Calendar,BB1552,AZ1553,"f",,Trigger)</f>
        <v>50284</v>
      </c>
      <c r="BC1553" s="98">
        <f>_xll.qlInterestRateIndexMaturity(Currency&amp;"ibor"&amp;Tenor,BB1553,Trigger)</f>
        <v>50649</v>
      </c>
      <c r="BD1553" s="242" t="e">
        <f>_xll.qlIndexFixing($AD$5,BA1553,TRUE,_xll.ohTrigger(Trigger,Trigger12M))</f>
        <v>#NUM!</v>
      </c>
      <c r="BE1553" s="242">
        <f>IFERROR(_xll.qlIndexFixing($BF$1,BA1553,TRUE,_xll.ohTrigger(Trigger,Trigger12M)),#N/A)</f>
        <v>1.6360041194571566E-2</v>
      </c>
    </row>
    <row r="1554" spans="52:57" ht="11.25" customHeight="1" x14ac:dyDescent="0.25">
      <c r="AZ1554" s="99" t="s">
        <v>83</v>
      </c>
      <c r="BA1554" s="98">
        <f>_xll.qlInterestRateIndexFixingDate(Currency&amp;"ibor"&amp;Tenor,BB1554,Trigger)</f>
        <v>50287</v>
      </c>
      <c r="BB1554" s="98">
        <f>_xll.qlCalendarAdvance(Calendar,BB1553,AZ1554,"f",,Trigger)</f>
        <v>50291</v>
      </c>
      <c r="BC1554" s="98">
        <f>_xll.qlInterestRateIndexMaturity(Currency&amp;"ibor"&amp;Tenor,BB1554,Trigger)</f>
        <v>50656</v>
      </c>
      <c r="BD1554" s="242" t="e">
        <f>_xll.qlIndexFixing($AD$5,BA1554,TRUE,_xll.ohTrigger(Trigger,Trigger12M))</f>
        <v>#NUM!</v>
      </c>
      <c r="BE1554" s="242">
        <f>IFERROR(_xll.qlIndexFixing($BF$1,BA1554,TRUE,_xll.ohTrigger(Trigger,Trigger12M)),#N/A)</f>
        <v>1.6354192434945253E-2</v>
      </c>
    </row>
    <row r="1555" spans="52:57" ht="11.25" customHeight="1" x14ac:dyDescent="0.25">
      <c r="AZ1555" s="99" t="s">
        <v>83</v>
      </c>
      <c r="BA1555" s="98">
        <f>_xll.qlInterestRateIndexFixingDate(Currency&amp;"ibor"&amp;Tenor,BB1555,Trigger)</f>
        <v>50294</v>
      </c>
      <c r="BB1555" s="98">
        <f>_xll.qlCalendarAdvance(Calendar,BB1554,AZ1555,"f",,Trigger)</f>
        <v>50298</v>
      </c>
      <c r="BC1555" s="98">
        <f>_xll.qlInterestRateIndexMaturity(Currency&amp;"ibor"&amp;Tenor,BB1555,Trigger)</f>
        <v>50663</v>
      </c>
      <c r="BD1555" s="242" t="e">
        <f>_xll.qlIndexFixing($AD$5,BA1555,TRUE,_xll.ohTrigger(Trigger,Trigger12M))</f>
        <v>#NUM!</v>
      </c>
      <c r="BE1555" s="242">
        <f>IFERROR(_xll.qlIndexFixing($BF$1,BA1555,TRUE,_xll.ohTrigger(Trigger,Trigger12M)),#N/A)</f>
        <v>1.6348377913063632E-2</v>
      </c>
    </row>
    <row r="1556" spans="52:57" ht="11.25" customHeight="1" x14ac:dyDescent="0.25">
      <c r="AZ1556" s="99" t="s">
        <v>83</v>
      </c>
      <c r="BA1556" s="98">
        <f>_xll.qlInterestRateIndexFixingDate(Currency&amp;"ibor"&amp;Tenor,BB1556,Trigger)</f>
        <v>50301</v>
      </c>
      <c r="BB1556" s="98">
        <f>_xll.qlCalendarAdvance(Calendar,BB1555,AZ1556,"f",,Trigger)</f>
        <v>50305</v>
      </c>
      <c r="BC1556" s="98">
        <f>_xll.qlInterestRateIndexMaturity(Currency&amp;"ibor"&amp;Tenor,BB1556,Trigger)</f>
        <v>50670</v>
      </c>
      <c r="BD1556" s="242" t="e">
        <f>_xll.qlIndexFixing($AD$5,BA1556,TRUE,_xll.ohTrigger(Trigger,Trigger12M))</f>
        <v>#NUM!</v>
      </c>
      <c r="BE1556" s="242">
        <f>IFERROR(_xll.qlIndexFixing($BF$1,BA1556,TRUE,_xll.ohTrigger(Trigger,Trigger12M)),#N/A)</f>
        <v>1.6342597801764672E-2</v>
      </c>
    </row>
    <row r="1557" spans="52:57" ht="11.25" customHeight="1" x14ac:dyDescent="0.25">
      <c r="AZ1557" s="99" t="s">
        <v>83</v>
      </c>
      <c r="BA1557" s="98">
        <f>_xll.qlInterestRateIndexFixingDate(Currency&amp;"ibor"&amp;Tenor,BB1557,Trigger)</f>
        <v>50308</v>
      </c>
      <c r="BB1557" s="98">
        <f>_xll.qlCalendarAdvance(Calendar,BB1556,AZ1557,"f",,Trigger)</f>
        <v>50312</v>
      </c>
      <c r="BC1557" s="98">
        <f>_xll.qlInterestRateIndexMaturity(Currency&amp;"ibor"&amp;Tenor,BB1557,Trigger)</f>
        <v>50677</v>
      </c>
      <c r="BD1557" s="242" t="e">
        <f>_xll.qlIndexFixing($AD$5,BA1557,TRUE,_xll.ohTrigger(Trigger,Trigger12M))</f>
        <v>#NUM!</v>
      </c>
      <c r="BE1557" s="242">
        <f>IFERROR(_xll.qlIndexFixing($BF$1,BA1557,TRUE,_xll.ohTrigger(Trigger,Trigger12M)),#N/A)</f>
        <v>1.6336852273885236E-2</v>
      </c>
    </row>
    <row r="1558" spans="52:57" ht="11.25" customHeight="1" x14ac:dyDescent="0.25">
      <c r="AZ1558" s="99" t="s">
        <v>83</v>
      </c>
      <c r="BA1558" s="98">
        <f>_xll.qlInterestRateIndexFixingDate(Currency&amp;"ibor"&amp;Tenor,BB1558,Trigger)</f>
        <v>50315</v>
      </c>
      <c r="BB1558" s="98">
        <f>_xll.qlCalendarAdvance(Calendar,BB1557,AZ1558,"f",,Trigger)</f>
        <v>50319</v>
      </c>
      <c r="BC1558" s="98">
        <f>_xll.qlInterestRateIndexMaturity(Currency&amp;"ibor"&amp;Tenor,BB1558,Trigger)</f>
        <v>50684</v>
      </c>
      <c r="BD1558" s="242" t="e">
        <f>_xll.qlIndexFixing($AD$5,BA1558,TRUE,_xll.ohTrigger(Trigger,Trigger12M))</f>
        <v>#NUM!</v>
      </c>
      <c r="BE1558" s="242">
        <f>IFERROR(_xll.qlIndexFixing($BF$1,BA1558,TRUE,_xll.ohTrigger(Trigger,Trigger12M)),#N/A)</f>
        <v>1.6331141502261972E-2</v>
      </c>
    </row>
    <row r="1559" spans="52:57" ht="11.25" customHeight="1" x14ac:dyDescent="0.25">
      <c r="AZ1559" s="99" t="s">
        <v>83</v>
      </c>
      <c r="BA1559" s="98">
        <f>_xll.qlInterestRateIndexFixingDate(Currency&amp;"ibor"&amp;Tenor,BB1559,Trigger)</f>
        <v>50322</v>
      </c>
      <c r="BB1559" s="98">
        <f>_xll.qlCalendarAdvance(Calendar,BB1558,AZ1559,"f",,Trigger)</f>
        <v>50326</v>
      </c>
      <c r="BC1559" s="98">
        <f>_xll.qlInterestRateIndexMaturity(Currency&amp;"ibor"&amp;Tenor,BB1559,Trigger)</f>
        <v>50691</v>
      </c>
      <c r="BD1559" s="242" t="e">
        <f>_xll.qlIndexFixing($AD$5,BA1559,TRUE,_xll.ohTrigger(Trigger,Trigger12M))</f>
        <v>#NUM!</v>
      </c>
      <c r="BE1559" s="242">
        <f>IFERROR(_xll.qlIndexFixing($BF$1,BA1559,TRUE,_xll.ohTrigger(Trigger,Trigger12M)),#N/A)</f>
        <v>1.6325465659731534E-2</v>
      </c>
    </row>
    <row r="1560" spans="52:57" ht="11.25" customHeight="1" x14ac:dyDescent="0.25">
      <c r="AZ1560" s="99" t="s">
        <v>83</v>
      </c>
      <c r="BA1560" s="98">
        <f>_xll.qlInterestRateIndexFixingDate(Currency&amp;"ibor"&amp;Tenor,BB1560,Trigger)</f>
        <v>50329</v>
      </c>
      <c r="BB1560" s="98">
        <f>_xll.qlCalendarAdvance(Calendar,BB1559,AZ1560,"f",,Trigger)</f>
        <v>50333</v>
      </c>
      <c r="BC1560" s="98">
        <f>_xll.qlInterestRateIndexMaturity(Currency&amp;"ibor"&amp;Tenor,BB1560,Trigger)</f>
        <v>50698</v>
      </c>
      <c r="BD1560" s="242" t="e">
        <f>_xll.qlIndexFixing($AD$5,BA1560,TRUE,_xll.ohTrigger(Trigger,Trigger12M))</f>
        <v>#NUM!</v>
      </c>
      <c r="BE1560" s="242">
        <f>IFERROR(_xll.qlIndexFixing($BF$1,BA1560,TRUE,_xll.ohTrigger(Trigger,Trigger12M)),#N/A)</f>
        <v>1.6319824919129693E-2</v>
      </c>
    </row>
    <row r="1561" spans="52:57" ht="11.25" customHeight="1" x14ac:dyDescent="0.25">
      <c r="AZ1561" s="99" t="s">
        <v>83</v>
      </c>
      <c r="BA1561" s="98">
        <f>_xll.qlInterestRateIndexFixingDate(Currency&amp;"ibor"&amp;Tenor,BB1561,Trigger)</f>
        <v>50336</v>
      </c>
      <c r="BB1561" s="98">
        <f>_xll.qlCalendarAdvance(Calendar,BB1560,AZ1561,"f",,Trigger)</f>
        <v>50340</v>
      </c>
      <c r="BC1561" s="98">
        <f>_xll.qlInterestRateIndexMaturity(Currency&amp;"ibor"&amp;Tenor,BB1561,Trigger)</f>
        <v>50705</v>
      </c>
      <c r="BD1561" s="242" t="e">
        <f>_xll.qlIndexFixing($AD$5,BA1561,TRUE,_xll.ohTrigger(Trigger,Trigger12M))</f>
        <v>#NUM!</v>
      </c>
      <c r="BE1561" s="242">
        <f>IFERROR(_xll.qlIndexFixing($BF$1,BA1561,TRUE,_xll.ohTrigger(Trigger,Trigger12M)),#N/A)</f>
        <v>1.631421945329244E-2</v>
      </c>
    </row>
    <row r="1562" spans="52:57" ht="11.25" customHeight="1" x14ac:dyDescent="0.25">
      <c r="AZ1562" s="99" t="s">
        <v>83</v>
      </c>
      <c r="BA1562" s="98">
        <f>_xll.qlInterestRateIndexFixingDate(Currency&amp;"ibor"&amp;Tenor,BB1562,Trigger)</f>
        <v>50343</v>
      </c>
      <c r="BB1562" s="98">
        <f>_xll.qlCalendarAdvance(Calendar,BB1561,AZ1562,"f",,Trigger)</f>
        <v>50347</v>
      </c>
      <c r="BC1562" s="98">
        <f>_xll.qlInterestRateIndexMaturity(Currency&amp;"ibor"&amp;Tenor,BB1562,Trigger)</f>
        <v>50712</v>
      </c>
      <c r="BD1562" s="242" t="e">
        <f>_xll.qlIndexFixing($AD$5,BA1562,TRUE,_xll.ohTrigger(Trigger,Trigger12M))</f>
        <v>#NUM!</v>
      </c>
      <c r="BE1562" s="242">
        <f>IFERROR(_xll.qlIndexFixing($BF$1,BA1562,TRUE,_xll.ohTrigger(Trigger,Trigger12M)),#N/A)</f>
        <v>1.6308649435055111E-2</v>
      </c>
    </row>
    <row r="1563" spans="52:57" ht="11.25" customHeight="1" x14ac:dyDescent="0.25">
      <c r="AZ1563" s="99" t="s">
        <v>83</v>
      </c>
      <c r="BA1563" s="98">
        <f>_xll.qlInterestRateIndexFixingDate(Currency&amp;"ibor"&amp;Tenor,BB1563,Trigger)</f>
        <v>50350</v>
      </c>
      <c r="BB1563" s="98">
        <f>_xll.qlCalendarAdvance(Calendar,BB1562,AZ1563,"f",,Trigger)</f>
        <v>50354</v>
      </c>
      <c r="BC1563" s="98">
        <f>_xll.qlInterestRateIndexMaturity(Currency&amp;"ibor"&amp;Tenor,BB1563,Trigger)</f>
        <v>50719</v>
      </c>
      <c r="BD1563" s="242" t="e">
        <f>_xll.qlIndexFixing($AD$5,BA1563,TRUE,_xll.ohTrigger(Trigger,Trigger12M))</f>
        <v>#NUM!</v>
      </c>
      <c r="BE1563" s="242">
        <f>IFERROR(_xll.qlIndexFixing($BF$1,BA1563,TRUE,_xll.ohTrigger(Trigger,Trigger12M)),#N/A)</f>
        <v>1.6303115037253919E-2</v>
      </c>
    </row>
    <row r="1564" spans="52:57" ht="11.25" customHeight="1" x14ac:dyDescent="0.25">
      <c r="AZ1564" s="99" t="s">
        <v>83</v>
      </c>
      <c r="BA1564" s="98">
        <f>_xll.qlInterestRateIndexFixingDate(Currency&amp;"ibor"&amp;Tenor,BB1564,Trigger)</f>
        <v>50357</v>
      </c>
      <c r="BB1564" s="98">
        <f>_xll.qlCalendarAdvance(Calendar,BB1563,AZ1564,"f",,Trigger)</f>
        <v>50361</v>
      </c>
      <c r="BC1564" s="98">
        <f>_xll.qlInterestRateIndexMaturity(Currency&amp;"ibor"&amp;Tenor,BB1564,Trigger)</f>
        <v>50726</v>
      </c>
      <c r="BD1564" s="242" t="e">
        <f>_xll.qlIndexFixing($AD$5,BA1564,TRUE,_xll.ohTrigger(Trigger,Trigger12M))</f>
        <v>#NUM!</v>
      </c>
      <c r="BE1564" s="242">
        <f>IFERROR(_xll.qlIndexFixing($BF$1,BA1564,TRUE,_xll.ohTrigger(Trigger,Trigger12M)),#N/A)</f>
        <v>1.6297616432723535E-2</v>
      </c>
    </row>
    <row r="1565" spans="52:57" ht="11.25" customHeight="1" x14ac:dyDescent="0.25">
      <c r="AZ1565" s="99" t="s">
        <v>83</v>
      </c>
      <c r="BA1565" s="98">
        <f>_xll.qlInterestRateIndexFixingDate(Currency&amp;"ibor"&amp;Tenor,BB1565,Trigger)</f>
        <v>50364</v>
      </c>
      <c r="BB1565" s="98">
        <f>_xll.qlCalendarAdvance(Calendar,BB1564,AZ1565,"f",,Trigger)</f>
        <v>50368</v>
      </c>
      <c r="BC1565" s="98">
        <f>_xll.qlInterestRateIndexMaturity(Currency&amp;"ibor"&amp;Tenor,BB1565,Trigger)</f>
        <v>50733</v>
      </c>
      <c r="BD1565" s="242" t="e">
        <f>_xll.qlIndexFixing($AD$5,BA1565,TRUE,_xll.ohTrigger(Trigger,Trigger12M))</f>
        <v>#NUM!</v>
      </c>
      <c r="BE1565" s="242">
        <f>IFERROR(_xll.qlIndexFixing($BF$1,BA1565,TRUE,_xll.ohTrigger(Trigger,Trigger12M)),#N/A)</f>
        <v>1.6292153794300396E-2</v>
      </c>
    </row>
    <row r="1566" spans="52:57" ht="11.25" customHeight="1" x14ac:dyDescent="0.25">
      <c r="AZ1566" s="99" t="s">
        <v>83</v>
      </c>
      <c r="BA1566" s="98">
        <f>_xll.qlInterestRateIndexFixingDate(Currency&amp;"ibor"&amp;Tenor,BB1566,Trigger)</f>
        <v>50371</v>
      </c>
      <c r="BB1566" s="98">
        <f>_xll.qlCalendarAdvance(Calendar,BB1565,AZ1566,"f",,Trigger)</f>
        <v>50375</v>
      </c>
      <c r="BC1566" s="98">
        <f>_xll.qlInterestRateIndexMaturity(Currency&amp;"ibor"&amp;Tenor,BB1566,Trigger)</f>
        <v>50740</v>
      </c>
      <c r="BD1566" s="242" t="e">
        <f>_xll.qlIndexFixing($AD$5,BA1566,TRUE,_xll.ohTrigger(Trigger,Trigger12M))</f>
        <v>#NUM!</v>
      </c>
      <c r="BE1566" s="242">
        <f>IFERROR(_xll.qlIndexFixing($BF$1,BA1566,TRUE,_xll.ohTrigger(Trigger,Trigger12M)),#N/A)</f>
        <v>1.628672729481918E-2</v>
      </c>
    </row>
    <row r="1567" spans="52:57" ht="11.25" customHeight="1" x14ac:dyDescent="0.25">
      <c r="AZ1567" s="99" t="s">
        <v>83</v>
      </c>
      <c r="BA1567" s="98">
        <f>_xll.qlInterestRateIndexFixingDate(Currency&amp;"ibor"&amp;Tenor,BB1567,Trigger)</f>
        <v>50378</v>
      </c>
      <c r="BB1567" s="98">
        <f>_xll.qlCalendarAdvance(Calendar,BB1566,AZ1567,"f",,Trigger)</f>
        <v>50382</v>
      </c>
      <c r="BC1567" s="98">
        <f>_xll.qlInterestRateIndexMaturity(Currency&amp;"ibor"&amp;Tenor,BB1567,Trigger)</f>
        <v>50747</v>
      </c>
      <c r="BD1567" s="242" t="e">
        <f>_xll.qlIndexFixing($AD$5,BA1567,TRUE,_xll.ohTrigger(Trigger,Trigger12M))</f>
        <v>#NUM!</v>
      </c>
      <c r="BE1567" s="242">
        <f>IFERROR(_xll.qlIndexFixing($BF$1,BA1567,TRUE,_xll.ohTrigger(Trigger,Trigger12M)),#N/A)</f>
        <v>1.6281337107116316E-2</v>
      </c>
    </row>
    <row r="1568" spans="52:57" ht="11.25" customHeight="1" x14ac:dyDescent="0.25">
      <c r="AZ1568" s="99" t="s">
        <v>83</v>
      </c>
      <c r="BA1568" s="98">
        <f>_xll.qlInterestRateIndexFixingDate(Currency&amp;"ibor"&amp;Tenor,BB1568,Trigger)</f>
        <v>50385</v>
      </c>
      <c r="BB1568" s="98">
        <f>_xll.qlCalendarAdvance(Calendar,BB1567,AZ1568,"f",,Trigger)</f>
        <v>50389</v>
      </c>
      <c r="BC1568" s="98">
        <f>_xll.qlInterestRateIndexMaturity(Currency&amp;"ibor"&amp;Tenor,BB1568,Trigger)</f>
        <v>50754</v>
      </c>
      <c r="BD1568" s="242" t="e">
        <f>_xll.qlIndexFixing($AD$5,BA1568,TRUE,_xll.ohTrigger(Trigger,Trigger12M))</f>
        <v>#NUM!</v>
      </c>
      <c r="BE1568" s="242">
        <f>IFERROR(_xll.qlIndexFixing($BF$1,BA1568,TRUE,_xll.ohTrigger(Trigger,Trigger12M)),#N/A)</f>
        <v>1.6275983404027576E-2</v>
      </c>
    </row>
    <row r="1569" spans="52:57" ht="11.25" customHeight="1" x14ac:dyDescent="0.25">
      <c r="AZ1569" s="99" t="s">
        <v>83</v>
      </c>
      <c r="BA1569" s="98">
        <f>_xll.qlInterestRateIndexFixingDate(Currency&amp;"ibor"&amp;Tenor,BB1569,Trigger)</f>
        <v>50392</v>
      </c>
      <c r="BB1569" s="98">
        <f>_xll.qlCalendarAdvance(Calendar,BB1568,AZ1569,"f",,Trigger)</f>
        <v>50396</v>
      </c>
      <c r="BC1569" s="98">
        <f>_xll.qlInterestRateIndexMaturity(Currency&amp;"ibor"&amp;Tenor,BB1569,Trigger)</f>
        <v>50761</v>
      </c>
      <c r="BD1569" s="242" t="e">
        <f>_xll.qlIndexFixing($AD$5,BA1569,TRUE,_xll.ohTrigger(Trigger,Trigger12M))</f>
        <v>#NUM!</v>
      </c>
      <c r="BE1569" s="242">
        <f>IFERROR(_xll.qlIndexFixing($BF$1,BA1569,TRUE,_xll.ohTrigger(Trigger,Trigger12M)),#N/A)</f>
        <v>1.6270666358389387E-2</v>
      </c>
    </row>
    <row r="1570" spans="52:57" ht="11.25" customHeight="1" x14ac:dyDescent="0.25">
      <c r="AZ1570" s="99" t="s">
        <v>83</v>
      </c>
      <c r="BA1570" s="98">
        <f>_xll.qlInterestRateIndexFixingDate(Currency&amp;"ibor"&amp;Tenor,BB1570,Trigger)</f>
        <v>50398</v>
      </c>
      <c r="BB1570" s="98">
        <f>_xll.qlCalendarAdvance(Calendar,BB1569,AZ1570,"f",,Trigger)</f>
        <v>50403</v>
      </c>
      <c r="BC1570" s="98">
        <f>_xll.qlInterestRateIndexMaturity(Currency&amp;"ibor"&amp;Tenor,BB1570,Trigger)</f>
        <v>50768</v>
      </c>
      <c r="BD1570" s="242" t="e">
        <f>_xll.qlIndexFixing($AD$5,BA1570,TRUE,_xll.ohTrigger(Trigger,Trigger12M))</f>
        <v>#NUM!</v>
      </c>
      <c r="BE1570" s="242">
        <f>IFERROR(_xll.qlIndexFixing($BF$1,BA1570,TRUE,_xll.ohTrigger(Trigger,Trigger12M)),#N/A)</f>
        <v>1.6265386143037967E-2</v>
      </c>
    </row>
    <row r="1571" spans="52:57" ht="11.25" customHeight="1" x14ac:dyDescent="0.25">
      <c r="AZ1571" s="99" t="s">
        <v>83</v>
      </c>
      <c r="BA1571" s="98">
        <f>_xll.qlInterestRateIndexFixingDate(Currency&amp;"ibor"&amp;Tenor,BB1571,Trigger)</f>
        <v>50405</v>
      </c>
      <c r="BB1571" s="98">
        <f>_xll.qlCalendarAdvance(Calendar,BB1570,AZ1571,"f",,Trigger)</f>
        <v>50410</v>
      </c>
      <c r="BC1571" s="98">
        <f>_xll.qlInterestRateIndexMaturity(Currency&amp;"ibor"&amp;Tenor,BB1571,Trigger)</f>
        <v>50775</v>
      </c>
      <c r="BD1571" s="242" t="e">
        <f>_xll.qlIndexFixing($AD$5,BA1571,TRUE,_xll.ohTrigger(Trigger,Trigger12M))</f>
        <v>#NUM!</v>
      </c>
      <c r="BE1571" s="242">
        <f>IFERROR(_xll.qlIndexFixing($BF$1,BA1571,TRUE,_xll.ohTrigger(Trigger,Trigger12M)),#N/A)</f>
        <v>1.6260142930809962E-2</v>
      </c>
    </row>
    <row r="1572" spans="52:57" ht="11.25" customHeight="1" x14ac:dyDescent="0.25">
      <c r="AZ1572" s="99" t="s">
        <v>83</v>
      </c>
      <c r="BA1572" s="98">
        <f>_xll.qlInterestRateIndexFixingDate(Currency&amp;"ibor"&amp;Tenor,BB1572,Trigger)</f>
        <v>50413</v>
      </c>
      <c r="BB1572" s="98">
        <f>_xll.qlCalendarAdvance(Calendar,BB1571,AZ1572,"f",,Trigger)</f>
        <v>50417</v>
      </c>
      <c r="BC1572" s="98">
        <f>_xll.qlInterestRateIndexMaturity(Currency&amp;"ibor"&amp;Tenor,BB1572,Trigger)</f>
        <v>50782</v>
      </c>
      <c r="BD1572" s="242" t="e">
        <f>_xll.qlIndexFixing($AD$5,BA1572,TRUE,_xll.ohTrigger(Trigger,Trigger12M))</f>
        <v>#NUM!</v>
      </c>
      <c r="BE1572" s="242">
        <f>IFERROR(_xll.qlIndexFixing($BF$1,BA1572,TRUE,_xll.ohTrigger(Trigger,Trigger12M)),#N/A)</f>
        <v>1.625493689454377E-2</v>
      </c>
    </row>
    <row r="1573" spans="52:57" ht="11.25" customHeight="1" x14ac:dyDescent="0.25">
      <c r="AZ1573" s="99" t="s">
        <v>83</v>
      </c>
      <c r="BA1573" s="98">
        <f>_xll.qlInterestRateIndexFixingDate(Currency&amp;"ibor"&amp;Tenor,BB1573,Trigger)</f>
        <v>50420</v>
      </c>
      <c r="BB1573" s="98">
        <f>_xll.qlCalendarAdvance(Calendar,BB1572,AZ1573,"f",,Trigger)</f>
        <v>50424</v>
      </c>
      <c r="BC1573" s="98">
        <f>_xll.qlInterestRateIndexMaturity(Currency&amp;"ibor"&amp;Tenor,BB1573,Trigger)</f>
        <v>50789</v>
      </c>
      <c r="BD1573" s="242" t="e">
        <f>_xll.qlIndexFixing($AD$5,BA1573,TRUE,_xll.ohTrigger(Trigger,Trigger12M))</f>
        <v>#NUM!</v>
      </c>
      <c r="BE1573" s="242">
        <f>IFERROR(_xll.qlIndexFixing($BF$1,BA1573,TRUE,_xll.ohTrigger(Trigger,Trigger12M)),#N/A)</f>
        <v>1.6249768207076482E-2</v>
      </c>
    </row>
    <row r="1574" spans="52:57" ht="11.25" customHeight="1" x14ac:dyDescent="0.25">
      <c r="AZ1574" s="99" t="s">
        <v>83</v>
      </c>
      <c r="BA1574" s="98">
        <f>_xll.qlInterestRateIndexFixingDate(Currency&amp;"ibor"&amp;Tenor,BB1574,Trigger)</f>
        <v>50427</v>
      </c>
      <c r="BB1574" s="98">
        <f>_xll.qlCalendarAdvance(Calendar,BB1573,AZ1574,"f",,Trigger)</f>
        <v>50431</v>
      </c>
      <c r="BC1574" s="98">
        <f>_xll.qlInterestRateIndexMaturity(Currency&amp;"ibor"&amp;Tenor,BB1574,Trigger)</f>
        <v>50796</v>
      </c>
      <c r="BD1574" s="242" t="e">
        <f>_xll.qlIndexFixing($AD$5,BA1574,TRUE,_xll.ohTrigger(Trigger,Trigger12M))</f>
        <v>#NUM!</v>
      </c>
      <c r="BE1574" s="242">
        <f>IFERROR(_xll.qlIndexFixing($BF$1,BA1574,TRUE,_xll.ohTrigger(Trigger,Trigger12M)),#N/A)</f>
        <v>1.6244637041246717E-2</v>
      </c>
    </row>
    <row r="1575" spans="52:57" ht="11.25" customHeight="1" x14ac:dyDescent="0.25">
      <c r="AZ1575" s="99" t="s">
        <v>83</v>
      </c>
      <c r="BA1575" s="98">
        <f>_xll.qlInterestRateIndexFixingDate(Currency&amp;"ibor"&amp;Tenor,BB1575,Trigger)</f>
        <v>50434</v>
      </c>
      <c r="BB1575" s="98">
        <f>_xll.qlCalendarAdvance(Calendar,BB1574,AZ1575,"f",,Trigger)</f>
        <v>50438</v>
      </c>
      <c r="BC1575" s="98">
        <f>_xll.qlInterestRateIndexMaturity(Currency&amp;"ibor"&amp;Tenor,BB1575,Trigger)</f>
        <v>50803</v>
      </c>
      <c r="BD1575" s="242" t="e">
        <f>_xll.qlIndexFixing($AD$5,BA1575,TRUE,_xll.ohTrigger(Trigger,Trigger12M))</f>
        <v>#NUM!</v>
      </c>
      <c r="BE1575" s="242">
        <f>IFERROR(_xll.qlIndexFixing($BF$1,BA1575,TRUE,_xll.ohTrigger(Trigger,Trigger12M)),#N/A)</f>
        <v>1.6239543569893752E-2</v>
      </c>
    </row>
    <row r="1576" spans="52:57" ht="11.25" customHeight="1" x14ac:dyDescent="0.25">
      <c r="AZ1576" s="99" t="s">
        <v>83</v>
      </c>
      <c r="BA1576" s="98">
        <f>_xll.qlInterestRateIndexFixingDate(Currency&amp;"ibor"&amp;Tenor,BB1576,Trigger)</f>
        <v>50441</v>
      </c>
      <c r="BB1576" s="98">
        <f>_xll.qlCalendarAdvance(Calendar,BB1575,AZ1576,"f",,Trigger)</f>
        <v>50445</v>
      </c>
      <c r="BC1576" s="98">
        <f>_xll.qlInterestRateIndexMaturity(Currency&amp;"ibor"&amp;Tenor,BB1576,Trigger)</f>
        <v>50810</v>
      </c>
      <c r="BD1576" s="242" t="e">
        <f>_xll.qlIndexFixing($AD$5,BA1576,TRUE,_xll.ohTrigger(Trigger,Trigger12M))</f>
        <v>#NUM!</v>
      </c>
      <c r="BE1576" s="242">
        <f>IFERROR(_xll.qlIndexFixing($BF$1,BA1576,TRUE,_xll.ohTrigger(Trigger,Trigger12M)),#N/A)</f>
        <v>1.6234487965857303E-2</v>
      </c>
    </row>
    <row r="1577" spans="52:57" ht="11.25" customHeight="1" x14ac:dyDescent="0.25">
      <c r="AZ1577" s="99" t="s">
        <v>83</v>
      </c>
      <c r="BA1577" s="98">
        <f>_xll.qlInterestRateIndexFixingDate(Currency&amp;"ibor"&amp;Tenor,BB1577,Trigger)</f>
        <v>50448</v>
      </c>
      <c r="BB1577" s="98">
        <f>_xll.qlCalendarAdvance(Calendar,BB1576,AZ1577,"f",,Trigger)</f>
        <v>50452</v>
      </c>
      <c r="BC1577" s="98">
        <f>_xll.qlInterestRateIndexMaturity(Currency&amp;"ibor"&amp;Tenor,BB1577,Trigger)</f>
        <v>50817</v>
      </c>
      <c r="BD1577" s="242" t="e">
        <f>_xll.qlIndexFixing($AD$5,BA1577,TRUE,_xll.ohTrigger(Trigger,Trigger12M))</f>
        <v>#NUM!</v>
      </c>
      <c r="BE1577" s="242">
        <f>IFERROR(_xll.qlIndexFixing($BF$1,BA1577,TRUE,_xll.ohTrigger(Trigger,Trigger12M)),#N/A)</f>
        <v>1.6229470401978401E-2</v>
      </c>
    </row>
    <row r="1578" spans="52:57" ht="11.25" customHeight="1" x14ac:dyDescent="0.25">
      <c r="AZ1578" s="99" t="s">
        <v>83</v>
      </c>
      <c r="BA1578" s="98">
        <f>_xll.qlInterestRateIndexFixingDate(Currency&amp;"ibor"&amp;Tenor,BB1578,Trigger)</f>
        <v>50455</v>
      </c>
      <c r="BB1578" s="98">
        <f>_xll.qlCalendarAdvance(Calendar,BB1577,AZ1578,"f",,Trigger)</f>
        <v>50459</v>
      </c>
      <c r="BC1578" s="98">
        <f>_xll.qlInterestRateIndexMaturity(Currency&amp;"ibor"&amp;Tenor,BB1578,Trigger)</f>
        <v>50824</v>
      </c>
      <c r="BD1578" s="242" t="e">
        <f>_xll.qlIndexFixing($AD$5,BA1578,TRUE,_xll.ohTrigger(Trigger,Trigger12M))</f>
        <v>#NUM!</v>
      </c>
      <c r="BE1578" s="242">
        <f>IFERROR(_xll.qlIndexFixing($BF$1,BA1578,TRUE,_xll.ohTrigger(Trigger,Trigger12M)),#N/A)</f>
        <v>1.6224491051098067E-2</v>
      </c>
    </row>
    <row r="1579" spans="52:57" ht="11.25" customHeight="1" x14ac:dyDescent="0.25">
      <c r="AZ1579" s="99" t="s">
        <v>83</v>
      </c>
      <c r="BA1579" s="98">
        <f>_xll.qlInterestRateIndexFixingDate(Currency&amp;"ibor"&amp;Tenor,BB1579,Trigger)</f>
        <v>50462</v>
      </c>
      <c r="BB1579" s="98">
        <f>_xll.qlCalendarAdvance(Calendar,BB1578,AZ1579,"f",,Trigger)</f>
        <v>50466</v>
      </c>
      <c r="BC1579" s="98">
        <f>_xll.qlInterestRateIndexMaturity(Currency&amp;"ibor"&amp;Tenor,BB1579,Trigger)</f>
        <v>50831</v>
      </c>
      <c r="BD1579" s="242" t="e">
        <f>_xll.qlIndexFixing($AD$5,BA1579,TRUE,_xll.ohTrigger(Trigger,Trigger12M))</f>
        <v>#NUM!</v>
      </c>
      <c r="BE1579" s="242">
        <f>IFERROR(_xll.qlIndexFixing($BF$1,BA1579,TRUE,_xll.ohTrigger(Trigger,Trigger12M)),#N/A)</f>
        <v>1.6219550086059093E-2</v>
      </c>
    </row>
    <row r="1580" spans="52:57" ht="11.25" customHeight="1" x14ac:dyDescent="0.25">
      <c r="AZ1580" s="99" t="s">
        <v>83</v>
      </c>
      <c r="BA1580" s="98">
        <f>_xll.qlInterestRateIndexFixingDate(Currency&amp;"ibor"&amp;Tenor,BB1580,Trigger)</f>
        <v>50469</v>
      </c>
      <c r="BB1580" s="98">
        <f>_xll.qlCalendarAdvance(Calendar,BB1579,AZ1580,"f",,Trigger)</f>
        <v>50473</v>
      </c>
      <c r="BC1580" s="98">
        <f>_xll.qlInterestRateIndexMaturity(Currency&amp;"ibor"&amp;Tenor,BB1580,Trigger)</f>
        <v>50838</v>
      </c>
      <c r="BD1580" s="242" t="e">
        <f>_xll.qlIndexFixing($AD$5,BA1580,TRUE,_xll.ohTrigger(Trigger,Trigger12M))</f>
        <v>#NUM!</v>
      </c>
      <c r="BE1580" s="242">
        <f>IFERROR(_xll.qlIndexFixing($BF$1,BA1580,TRUE,_xll.ohTrigger(Trigger,Trigger12M)),#N/A)</f>
        <v>1.6214647679704691E-2</v>
      </c>
    </row>
    <row r="1581" spans="52:57" ht="11.25" customHeight="1" x14ac:dyDescent="0.25">
      <c r="AZ1581" s="99" t="s">
        <v>83</v>
      </c>
      <c r="BA1581" s="98">
        <f>_xll.qlInterestRateIndexFixingDate(Currency&amp;"ibor"&amp;Tenor,BB1581,Trigger)</f>
        <v>50476</v>
      </c>
      <c r="BB1581" s="98">
        <f>_xll.qlCalendarAdvance(Calendar,BB1580,AZ1581,"f",,Trigger)</f>
        <v>50480</v>
      </c>
      <c r="BC1581" s="98">
        <f>_xll.qlInterestRateIndexMaturity(Currency&amp;"ibor"&amp;Tenor,BB1581,Trigger)</f>
        <v>50845</v>
      </c>
      <c r="BD1581" s="242" t="e">
        <f>_xll.qlIndexFixing($AD$5,BA1581,TRUE,_xll.ohTrigger(Trigger,Trigger12M))</f>
        <v>#NUM!</v>
      </c>
      <c r="BE1581" s="242">
        <f>IFERROR(_xll.qlIndexFixing($BF$1,BA1581,TRUE,_xll.ohTrigger(Trigger,Trigger12M)),#N/A)</f>
        <v>1.6209784004879397E-2</v>
      </c>
    </row>
    <row r="1582" spans="52:57" ht="11.25" customHeight="1" x14ac:dyDescent="0.25">
      <c r="AZ1582" s="99" t="s">
        <v>83</v>
      </c>
      <c r="BA1582" s="98">
        <f>_xll.qlInterestRateIndexFixingDate(Currency&amp;"ibor"&amp;Tenor,BB1582,Trigger)</f>
        <v>50483</v>
      </c>
      <c r="BB1582" s="98">
        <f>_xll.qlCalendarAdvance(Calendar,BB1581,AZ1582,"f",,Trigger)</f>
        <v>50487</v>
      </c>
      <c r="BC1582" s="98">
        <f>_xll.qlInterestRateIndexMaturity(Currency&amp;"ibor"&amp;Tenor,BB1582,Trigger)</f>
        <v>50852</v>
      </c>
      <c r="BD1582" s="242" t="e">
        <f>_xll.qlIndexFixing($AD$5,BA1582,TRUE,_xll.ohTrigger(Trigger,Trigger12M))</f>
        <v>#NUM!</v>
      </c>
      <c r="BE1582" s="242">
        <f>IFERROR(_xll.qlIndexFixing($BF$1,BA1582,TRUE,_xll.ohTrigger(Trigger,Trigger12M)),#N/A)</f>
        <v>1.6204959234428398E-2</v>
      </c>
    </row>
    <row r="1583" spans="52:57" ht="11.25" customHeight="1" x14ac:dyDescent="0.25">
      <c r="AZ1583" s="99" t="s">
        <v>83</v>
      </c>
      <c r="BA1583" s="98">
        <f>_xll.qlInterestRateIndexFixingDate(Currency&amp;"ibor"&amp;Tenor,BB1583,Trigger)</f>
        <v>50490</v>
      </c>
      <c r="BB1583" s="98">
        <f>_xll.qlCalendarAdvance(Calendar,BB1582,AZ1583,"f",,Trigger)</f>
        <v>50494</v>
      </c>
      <c r="BC1583" s="98">
        <f>_xll.qlInterestRateIndexMaturity(Currency&amp;"ibor"&amp;Tenor,BB1583,Trigger)</f>
        <v>50859</v>
      </c>
      <c r="BD1583" s="242" t="e">
        <f>_xll.qlIndexFixing($AD$5,BA1583,TRUE,_xll.ohTrigger(Trigger,Trigger12M))</f>
        <v>#NUM!</v>
      </c>
      <c r="BE1583" s="242">
        <f>IFERROR(_xll.qlIndexFixing($BF$1,BA1583,TRUE,_xll.ohTrigger(Trigger,Trigger12M)),#N/A)</f>
        <v>1.6200173541198858E-2</v>
      </c>
    </row>
    <row r="1584" spans="52:57" ht="11.25" customHeight="1" x14ac:dyDescent="0.25">
      <c r="AZ1584" s="99" t="s">
        <v>83</v>
      </c>
      <c r="BA1584" s="98">
        <f>_xll.qlInterestRateIndexFixingDate(Currency&amp;"ibor"&amp;Tenor,BB1584,Trigger)</f>
        <v>50497</v>
      </c>
      <c r="BB1584" s="98">
        <f>_xll.qlCalendarAdvance(Calendar,BB1583,AZ1584,"f",,Trigger)</f>
        <v>50501</v>
      </c>
      <c r="BC1584" s="98">
        <f>_xll.qlInterestRateIndexMaturity(Currency&amp;"ibor"&amp;Tenor,BB1584,Trigger)</f>
        <v>50866</v>
      </c>
      <c r="BD1584" s="242" t="e">
        <f>_xll.qlIndexFixing($AD$5,BA1584,TRUE,_xll.ohTrigger(Trigger,Trigger12M))</f>
        <v>#NUM!</v>
      </c>
      <c r="BE1584" s="242">
        <f>IFERROR(_xll.qlIndexFixing($BF$1,BA1584,TRUE,_xll.ohTrigger(Trigger,Trigger12M)),#N/A)</f>
        <v>1.6195427098038378E-2</v>
      </c>
    </row>
    <row r="1585" spans="52:57" ht="11.25" customHeight="1" x14ac:dyDescent="0.25">
      <c r="AZ1585" s="99" t="s">
        <v>83</v>
      </c>
      <c r="BA1585" s="98">
        <f>_xll.qlInterestRateIndexFixingDate(Currency&amp;"ibor"&amp;Tenor,BB1585,Trigger)</f>
        <v>50504</v>
      </c>
      <c r="BB1585" s="98">
        <f>_xll.qlCalendarAdvance(Calendar,BB1584,AZ1585,"f",,Trigger)</f>
        <v>50508</v>
      </c>
      <c r="BC1585" s="98">
        <f>_xll.qlInterestRateIndexMaturity(Currency&amp;"ibor"&amp;Tenor,BB1585,Trigger)</f>
        <v>50873</v>
      </c>
      <c r="BD1585" s="242" t="e">
        <f>_xll.qlIndexFixing($AD$5,BA1585,TRUE,_xll.ohTrigger(Trigger,Trigger12M))</f>
        <v>#NUM!</v>
      </c>
      <c r="BE1585" s="242">
        <f>IFERROR(_xll.qlIndexFixing($BF$1,BA1585,TRUE,_xll.ohTrigger(Trigger,Trigger12M)),#N/A)</f>
        <v>1.6190720077796525E-2</v>
      </c>
    </row>
    <row r="1586" spans="52:57" ht="11.25" customHeight="1" x14ac:dyDescent="0.25">
      <c r="AZ1586" s="99" t="s">
        <v>83</v>
      </c>
      <c r="BA1586" s="98">
        <f>_xll.qlInterestRateIndexFixingDate(Currency&amp;"ibor"&amp;Tenor,BB1586,Trigger)</f>
        <v>50511</v>
      </c>
      <c r="BB1586" s="98">
        <f>_xll.qlCalendarAdvance(Calendar,BB1585,AZ1586,"f",,Trigger)</f>
        <v>50515</v>
      </c>
      <c r="BC1586" s="98">
        <f>_xll.qlInterestRateIndexMaturity(Currency&amp;"ibor"&amp;Tenor,BB1586,Trigger)</f>
        <v>50880</v>
      </c>
      <c r="BD1586" s="242" t="e">
        <f>_xll.qlIndexFixing($AD$5,BA1586,TRUE,_xll.ohTrigger(Trigger,Trigger12M))</f>
        <v>#NUM!</v>
      </c>
      <c r="BE1586" s="242">
        <f>IFERROR(_xll.qlIndexFixing($BF$1,BA1586,TRUE,_xll.ohTrigger(Trigger,Trigger12M)),#N/A)</f>
        <v>1.618605265332353E-2</v>
      </c>
    </row>
    <row r="1587" spans="52:57" ht="11.25" customHeight="1" x14ac:dyDescent="0.25">
      <c r="AZ1587" s="99" t="s">
        <v>83</v>
      </c>
      <c r="BA1587" s="98">
        <f>_xll.qlInterestRateIndexFixingDate(Currency&amp;"ibor"&amp;Tenor,BB1587,Trigger)</f>
        <v>50516</v>
      </c>
      <c r="BB1587" s="98">
        <f>_xll.qlCalendarAdvance(Calendar,BB1586,AZ1587,"f",,Trigger)</f>
        <v>50522</v>
      </c>
      <c r="BC1587" s="98">
        <f>_xll.qlInterestRateIndexMaturity(Currency&amp;"ibor"&amp;Tenor,BB1587,Trigger)</f>
        <v>50887</v>
      </c>
      <c r="BD1587" s="242" t="e">
        <f>_xll.qlIndexFixing($AD$5,BA1587,TRUE,_xll.ohTrigger(Trigger,Trigger12M))</f>
        <v>#NUM!</v>
      </c>
      <c r="BE1587" s="242">
        <f>IFERROR(_xll.qlIndexFixing($BF$1,BA1587,TRUE,_xll.ohTrigger(Trigger,Trigger12M)),#N/A)</f>
        <v>1.6181424997472243E-2</v>
      </c>
    </row>
    <row r="1588" spans="52:57" ht="11.25" customHeight="1" x14ac:dyDescent="0.25">
      <c r="AZ1588" s="99" t="s">
        <v>83</v>
      </c>
      <c r="BA1588" s="98">
        <f>_xll.qlInterestRateIndexFixingDate(Currency&amp;"ibor"&amp;Tenor,BB1588,Trigger)</f>
        <v>50525</v>
      </c>
      <c r="BB1588" s="98">
        <f>_xll.qlCalendarAdvance(Calendar,BB1587,AZ1588,"f",,Trigger)</f>
        <v>50529</v>
      </c>
      <c r="BC1588" s="98">
        <f>_xll.qlInterestRateIndexMaturity(Currency&amp;"ibor"&amp;Tenor,BB1588,Trigger)</f>
        <v>50894</v>
      </c>
      <c r="BD1588" s="242" t="e">
        <f>_xll.qlIndexFixing($AD$5,BA1588,TRUE,_xll.ohTrigger(Trigger,Trigger12M))</f>
        <v>#NUM!</v>
      </c>
      <c r="BE1588" s="242">
        <f>IFERROR(_xll.qlIndexFixing($BF$1,BA1588,TRUE,_xll.ohTrigger(Trigger,Trigger12M)),#N/A)</f>
        <v>1.6176837283095522E-2</v>
      </c>
    </row>
    <row r="1589" spans="52:57" ht="11.25" customHeight="1" x14ac:dyDescent="0.25">
      <c r="AZ1589" s="99" t="s">
        <v>83</v>
      </c>
      <c r="BA1589" s="98">
        <f>_xll.qlInterestRateIndexFixingDate(Currency&amp;"ibor"&amp;Tenor,BB1589,Trigger)</f>
        <v>50532</v>
      </c>
      <c r="BB1589" s="98">
        <f>_xll.qlCalendarAdvance(Calendar,BB1588,AZ1589,"f",,Trigger)</f>
        <v>50536</v>
      </c>
      <c r="BC1589" s="98">
        <f>_xll.qlInterestRateIndexMaturity(Currency&amp;"ibor"&amp;Tenor,BB1589,Trigger)</f>
        <v>50901</v>
      </c>
      <c r="BD1589" s="242" t="e">
        <f>_xll.qlIndexFixing($AD$5,BA1589,TRUE,_xll.ohTrigger(Trigger,Trigger12M))</f>
        <v>#NUM!</v>
      </c>
      <c r="BE1589" s="242">
        <f>IFERROR(_xll.qlIndexFixing($BF$1,BA1589,TRUE,_xll.ohTrigger(Trigger,Trigger12M)),#N/A)</f>
        <v>1.6172289683048853E-2</v>
      </c>
    </row>
    <row r="1590" spans="52:57" ht="11.25" customHeight="1" x14ac:dyDescent="0.25">
      <c r="AZ1590" s="99" t="s">
        <v>83</v>
      </c>
      <c r="BA1590" s="98">
        <f>_xll.qlInterestRateIndexFixingDate(Currency&amp;"ibor"&amp;Tenor,BB1590,Trigger)</f>
        <v>50539</v>
      </c>
      <c r="BB1590" s="98">
        <f>_xll.qlCalendarAdvance(Calendar,BB1589,AZ1590,"f",,Trigger)</f>
        <v>50543</v>
      </c>
      <c r="BC1590" s="98">
        <f>_xll.qlInterestRateIndexMaturity(Currency&amp;"ibor"&amp;Tenor,BB1590,Trigger)</f>
        <v>50908</v>
      </c>
      <c r="BD1590" s="242" t="e">
        <f>_xll.qlIndexFixing($AD$5,BA1590,TRUE,_xll.ohTrigger(Trigger,Trigger12M))</f>
        <v>#NUM!</v>
      </c>
      <c r="BE1590" s="242">
        <f>IFERROR(_xll.qlIndexFixing($BF$1,BA1590,TRUE,_xll.ohTrigger(Trigger,Trigger12M)),#N/A)</f>
        <v>1.6167782370189246E-2</v>
      </c>
    </row>
    <row r="1591" spans="52:57" ht="11.25" customHeight="1" x14ac:dyDescent="0.25">
      <c r="AZ1591" s="99" t="s">
        <v>83</v>
      </c>
      <c r="BA1591" s="98">
        <f>_xll.qlInterestRateIndexFixingDate(Currency&amp;"ibor"&amp;Tenor,BB1591,Trigger)</f>
        <v>50546</v>
      </c>
      <c r="BB1591" s="98">
        <f>_xll.qlCalendarAdvance(Calendar,BB1590,AZ1591,"f",,Trigger)</f>
        <v>50550</v>
      </c>
      <c r="BC1591" s="98">
        <f>_xll.qlInterestRateIndexMaturity(Currency&amp;"ibor"&amp;Tenor,BB1591,Trigger)</f>
        <v>50915</v>
      </c>
      <c r="BD1591" s="242" t="e">
        <f>_xll.qlIndexFixing($AD$5,BA1591,TRUE,_xll.ohTrigger(Trigger,Trigger12M))</f>
        <v>#NUM!</v>
      </c>
      <c r="BE1591" s="242">
        <f>IFERROR(_xll.qlIndexFixing($BF$1,BA1591,TRUE,_xll.ohTrigger(Trigger,Trigger12M)),#N/A)</f>
        <v>1.6163315517374818E-2</v>
      </c>
    </row>
    <row r="1592" spans="52:57" ht="11.25" customHeight="1" x14ac:dyDescent="0.25">
      <c r="AZ1592" s="99" t="s">
        <v>83</v>
      </c>
      <c r="BA1592" s="98">
        <f>_xll.qlInterestRateIndexFixingDate(Currency&amp;"ibor"&amp;Tenor,BB1592,Trigger)</f>
        <v>50553</v>
      </c>
      <c r="BB1592" s="98">
        <f>_xll.qlCalendarAdvance(Calendar,BB1591,AZ1592,"f",,Trigger)</f>
        <v>50557</v>
      </c>
      <c r="BC1592" s="98">
        <f>_xll.qlInterestRateIndexMaturity(Currency&amp;"ibor"&amp;Tenor,BB1592,Trigger)</f>
        <v>50922</v>
      </c>
      <c r="BD1592" s="242" t="e">
        <f>_xll.qlIndexFixing($AD$5,BA1592,TRUE,_xll.ohTrigger(Trigger,Trigger12M))</f>
        <v>#NUM!</v>
      </c>
      <c r="BE1592" s="242">
        <f>IFERROR(_xll.qlIndexFixing($BF$1,BA1592,TRUE,_xll.ohTrigger(Trigger,Trigger12M)),#N/A)</f>
        <v>1.6158889297466745E-2</v>
      </c>
    </row>
    <row r="1593" spans="52:57" ht="11.25" customHeight="1" x14ac:dyDescent="0.25">
      <c r="AZ1593" s="99" t="s">
        <v>83</v>
      </c>
      <c r="BA1593" s="98">
        <f>_xll.qlInterestRateIndexFixingDate(Currency&amp;"ibor"&amp;Tenor,BB1593,Trigger)</f>
        <v>50560</v>
      </c>
      <c r="BB1593" s="98">
        <f>_xll.qlCalendarAdvance(Calendar,BB1592,AZ1593,"f",,Trigger)</f>
        <v>50564</v>
      </c>
      <c r="BC1593" s="98">
        <f>_xll.qlInterestRateIndexMaturity(Currency&amp;"ibor"&amp;Tenor,BB1593,Trigger)</f>
        <v>50929</v>
      </c>
      <c r="BD1593" s="242" t="e">
        <f>_xll.qlIndexFixing($AD$5,BA1593,TRUE,_xll.ohTrigger(Trigger,Trigger12M))</f>
        <v>#NUM!</v>
      </c>
      <c r="BE1593" s="242">
        <f>IFERROR(_xll.qlIndexFixing($BF$1,BA1593,TRUE,_xll.ohTrigger(Trigger,Trigger12M)),#N/A)</f>
        <v>1.6154503883326642E-2</v>
      </c>
    </row>
    <row r="1594" spans="52:57" ht="11.25" customHeight="1" x14ac:dyDescent="0.25">
      <c r="AZ1594" s="99" t="s">
        <v>83</v>
      </c>
      <c r="BA1594" s="98">
        <f>_xll.qlInterestRateIndexFixingDate(Currency&amp;"ibor"&amp;Tenor,BB1594,Trigger)</f>
        <v>50567</v>
      </c>
      <c r="BB1594" s="98">
        <f>_xll.qlCalendarAdvance(Calendar,BB1593,AZ1594,"f",,Trigger)</f>
        <v>50571</v>
      </c>
      <c r="BC1594" s="98">
        <f>_xll.qlInterestRateIndexMaturity(Currency&amp;"ibor"&amp;Tenor,BB1594,Trigger)</f>
        <v>50936</v>
      </c>
      <c r="BD1594" s="242" t="e">
        <f>_xll.qlIndexFixing($AD$5,BA1594,TRUE,_xll.ohTrigger(Trigger,Trigger12M))</f>
        <v>#NUM!</v>
      </c>
      <c r="BE1594" s="242">
        <f>IFERROR(_xll.qlIndexFixing($BF$1,BA1594,TRUE,_xll.ohTrigger(Trigger,Trigger12M)),#N/A)</f>
        <v>1.6150159447818755E-2</v>
      </c>
    </row>
    <row r="1595" spans="52:57" ht="11.25" customHeight="1" x14ac:dyDescent="0.25">
      <c r="AZ1595" s="99" t="s">
        <v>83</v>
      </c>
      <c r="BA1595" s="98">
        <f>_xll.qlInterestRateIndexFixingDate(Currency&amp;"ibor"&amp;Tenor,BB1595,Trigger)</f>
        <v>50574</v>
      </c>
      <c r="BB1595" s="98">
        <f>_xll.qlCalendarAdvance(Calendar,BB1594,AZ1595,"f",,Trigger)</f>
        <v>50578</v>
      </c>
      <c r="BC1595" s="98">
        <f>_xll.qlInterestRateIndexMaturity(Currency&amp;"ibor"&amp;Tenor,BB1595,Trigger)</f>
        <v>50943</v>
      </c>
      <c r="BD1595" s="242" t="e">
        <f>_xll.qlIndexFixing($AD$5,BA1595,TRUE,_xll.ohTrigger(Trigger,Trigger12M))</f>
        <v>#NUM!</v>
      </c>
      <c r="BE1595" s="242">
        <f>IFERROR(_xll.qlIndexFixing($BF$1,BA1595,TRUE,_xll.ohTrigger(Trigger,Trigger12M)),#N/A)</f>
        <v>1.6145856163809293E-2</v>
      </c>
    </row>
    <row r="1596" spans="52:57" ht="11.25" customHeight="1" x14ac:dyDescent="0.25">
      <c r="AZ1596" s="99" t="s">
        <v>83</v>
      </c>
      <c r="BA1596" s="98">
        <f>_xll.qlInterestRateIndexFixingDate(Currency&amp;"ibor"&amp;Tenor,BB1596,Trigger)</f>
        <v>50581</v>
      </c>
      <c r="BB1596" s="98">
        <f>_xll.qlCalendarAdvance(Calendar,BB1595,AZ1596,"f",,Trigger)</f>
        <v>50585</v>
      </c>
      <c r="BC1596" s="98">
        <f>_xll.qlInterestRateIndexMaturity(Currency&amp;"ibor"&amp;Tenor,BB1596,Trigger)</f>
        <v>50950</v>
      </c>
      <c r="BD1596" s="242" t="e">
        <f>_xll.qlIndexFixing($AD$5,BA1596,TRUE,_xll.ohTrigger(Trigger,Trigger12M))</f>
        <v>#NUM!</v>
      </c>
      <c r="BE1596" s="242">
        <f>IFERROR(_xll.qlIndexFixing($BF$1,BA1596,TRUE,_xll.ohTrigger(Trigger,Trigger12M)),#N/A)</f>
        <v>1.6141594204166443E-2</v>
      </c>
    </row>
    <row r="1597" spans="52:57" ht="11.25" customHeight="1" x14ac:dyDescent="0.25">
      <c r="AZ1597" s="99" t="s">
        <v>83</v>
      </c>
      <c r="BA1597" s="98">
        <f>_xll.qlInterestRateIndexFixingDate(Currency&amp;"ibor"&amp;Tenor,BB1597,Trigger)</f>
        <v>50588</v>
      </c>
      <c r="BB1597" s="98">
        <f>_xll.qlCalendarAdvance(Calendar,BB1596,AZ1597,"f",,Trigger)</f>
        <v>50592</v>
      </c>
      <c r="BC1597" s="98">
        <f>_xll.qlInterestRateIndexMaturity(Currency&amp;"ibor"&amp;Tenor,BB1597,Trigger)</f>
        <v>50957</v>
      </c>
      <c r="BD1597" s="242" t="e">
        <f>_xll.qlIndexFixing($AD$5,BA1597,TRUE,_xll.ohTrigger(Trigger,Trigger12M))</f>
        <v>#NUM!</v>
      </c>
      <c r="BE1597" s="242">
        <f>IFERROR(_xll.qlIndexFixing($BF$1,BA1597,TRUE,_xll.ohTrigger(Trigger,Trigger12M)),#N/A)</f>
        <v>1.6137373741761024E-2</v>
      </c>
    </row>
    <row r="1598" spans="52:57" ht="11.25" customHeight="1" x14ac:dyDescent="0.25">
      <c r="AZ1598" s="99" t="s">
        <v>83</v>
      </c>
      <c r="BA1598" s="98">
        <f>_xll.qlInterestRateIndexFixingDate(Currency&amp;"ibor"&amp;Tenor,BB1598,Trigger)</f>
        <v>50595</v>
      </c>
      <c r="BB1598" s="98">
        <f>_xll.qlCalendarAdvance(Calendar,BB1597,AZ1598,"f",,Trigger)</f>
        <v>50599</v>
      </c>
      <c r="BC1598" s="98">
        <f>_xll.qlInterestRateIndexMaturity(Currency&amp;"ibor"&amp;Tenor,BB1598,Trigger)</f>
        <v>50964</v>
      </c>
      <c r="BD1598" s="242" t="e">
        <f>_xll.qlIndexFixing($AD$5,BA1598,TRUE,_xll.ohTrigger(Trigger,Trigger12M))</f>
        <v>#NUM!</v>
      </c>
      <c r="BE1598" s="242">
        <f>IFERROR(_xll.qlIndexFixing($BF$1,BA1598,TRUE,_xll.ohTrigger(Trigger,Trigger12M)),#N/A)</f>
        <v>1.6133194949465159E-2</v>
      </c>
    </row>
    <row r="1599" spans="52:57" ht="11.25" customHeight="1" x14ac:dyDescent="0.25">
      <c r="AZ1599" s="99" t="s">
        <v>83</v>
      </c>
      <c r="BA1599" s="98">
        <f>_xll.qlInterestRateIndexFixingDate(Currency&amp;"ibor"&amp;Tenor,BB1599,Trigger)</f>
        <v>50602</v>
      </c>
      <c r="BB1599" s="98">
        <f>_xll.qlCalendarAdvance(Calendar,BB1598,AZ1599,"f",,Trigger)</f>
        <v>50606</v>
      </c>
      <c r="BC1599" s="98">
        <f>_xll.qlInterestRateIndexMaturity(Currency&amp;"ibor"&amp;Tenor,BB1599,Trigger)</f>
        <v>50971</v>
      </c>
      <c r="BD1599" s="242" t="e">
        <f>_xll.qlIndexFixing($AD$5,BA1599,TRUE,_xll.ohTrigger(Trigger,Trigger12M))</f>
        <v>#NUM!</v>
      </c>
      <c r="BE1599" s="242">
        <f>IFERROR(_xll.qlIndexFixing($BF$1,BA1599,TRUE,_xll.ohTrigger(Trigger,Trigger12M)),#N/A)</f>
        <v>1.612905800015426E-2</v>
      </c>
    </row>
    <row r="1600" spans="52:57" ht="11.25" customHeight="1" x14ac:dyDescent="0.25">
      <c r="AZ1600" s="99" t="s">
        <v>83</v>
      </c>
      <c r="BA1600" s="98">
        <f>_xll.qlInterestRateIndexFixingDate(Currency&amp;"ibor"&amp;Tenor,BB1600,Trigger)</f>
        <v>50609</v>
      </c>
      <c r="BB1600" s="98">
        <f>_xll.qlCalendarAdvance(Calendar,BB1599,AZ1600,"f",,Trigger)</f>
        <v>50613</v>
      </c>
      <c r="BC1600" s="98">
        <f>_xll.qlInterestRateIndexMaturity(Currency&amp;"ibor"&amp;Tenor,BB1600,Trigger)</f>
        <v>50978</v>
      </c>
      <c r="BD1600" s="242" t="e">
        <f>_xll.qlIndexFixing($AD$5,BA1600,TRUE,_xll.ohTrigger(Trigger,Trigger12M))</f>
        <v>#NUM!</v>
      </c>
      <c r="BE1600" s="242">
        <f>IFERROR(_xll.qlIndexFixing($BF$1,BA1600,TRUE,_xll.ohTrigger(Trigger,Trigger12M)),#N/A)</f>
        <v>1.6124963066705272E-2</v>
      </c>
    </row>
    <row r="1601" spans="52:57" ht="11.25" customHeight="1" x14ac:dyDescent="0.25">
      <c r="AZ1601" s="99" t="s">
        <v>83</v>
      </c>
      <c r="BA1601" s="98">
        <f>_xll.qlInterestRateIndexFixingDate(Currency&amp;"ibor"&amp;Tenor,BB1601,Trigger)</f>
        <v>50616</v>
      </c>
      <c r="BB1601" s="98">
        <f>_xll.qlCalendarAdvance(Calendar,BB1600,AZ1601,"f",,Trigger)</f>
        <v>50620</v>
      </c>
      <c r="BC1601" s="98">
        <f>_xll.qlInterestRateIndexMaturity(Currency&amp;"ibor"&amp;Tenor,BB1601,Trigger)</f>
        <v>50985</v>
      </c>
      <c r="BD1601" s="242" t="e">
        <f>_xll.qlIndexFixing($AD$5,BA1601,TRUE,_xll.ohTrigger(Trigger,Trigger12M))</f>
        <v>#NUM!</v>
      </c>
      <c r="BE1601" s="242">
        <f>IFERROR(_xll.qlIndexFixing($BF$1,BA1601,TRUE,_xll.ohTrigger(Trigger,Trigger12M)),#N/A)</f>
        <v>1.6120910321997774E-2</v>
      </c>
    </row>
    <row r="1602" spans="52:57" ht="11.25" customHeight="1" x14ac:dyDescent="0.25">
      <c r="AZ1602" s="99" t="s">
        <v>83</v>
      </c>
      <c r="BA1602" s="98">
        <f>_xll.qlInterestRateIndexFixingDate(Currency&amp;"ibor"&amp;Tenor,BB1602,Trigger)</f>
        <v>50623</v>
      </c>
      <c r="BB1602" s="98">
        <f>_xll.qlCalendarAdvance(Calendar,BB1601,AZ1602,"f",,Trigger)</f>
        <v>50627</v>
      </c>
      <c r="BC1602" s="98">
        <f>_xll.qlInterestRateIndexMaturity(Currency&amp;"ibor"&amp;Tenor,BB1602,Trigger)</f>
        <v>50992</v>
      </c>
      <c r="BD1602" s="242" t="e">
        <f>_xll.qlIndexFixing($AD$5,BA1602,TRUE,_xll.ohTrigger(Trigger,Trigger12M))</f>
        <v>#NUM!</v>
      </c>
      <c r="BE1602" s="242">
        <f>IFERROR(_xll.qlIndexFixing($BF$1,BA1602,TRUE,_xll.ohTrigger(Trigger,Trigger12M)),#N/A)</f>
        <v>1.6116899938914402E-2</v>
      </c>
    </row>
    <row r="1603" spans="52:57" ht="11.25" customHeight="1" x14ac:dyDescent="0.25">
      <c r="AZ1603" s="99" t="s">
        <v>83</v>
      </c>
      <c r="BA1603" s="98">
        <f>_xll.qlInterestRateIndexFixingDate(Currency&amp;"ibor"&amp;Tenor,BB1603,Trigger)</f>
        <v>50630</v>
      </c>
      <c r="BB1603" s="98">
        <f>_xll.qlCalendarAdvance(Calendar,BB1602,AZ1603,"f",,Trigger)</f>
        <v>50634</v>
      </c>
      <c r="BC1603" s="98">
        <f>_xll.qlInterestRateIndexMaturity(Currency&amp;"ibor"&amp;Tenor,BB1603,Trigger)</f>
        <v>50999</v>
      </c>
      <c r="BD1603" s="242" t="e">
        <f>_xll.qlIndexFixing($AD$5,BA1603,TRUE,_xll.ohTrigger(Trigger,Trigger12M))</f>
        <v>#NUM!</v>
      </c>
      <c r="BE1603" s="242">
        <f>IFERROR(_xll.qlIndexFixing($BF$1,BA1603,TRUE,_xll.ohTrigger(Trigger,Trigger12M)),#N/A)</f>
        <v>1.6112932090339548E-2</v>
      </c>
    </row>
    <row r="1604" spans="52:57" ht="11.25" customHeight="1" x14ac:dyDescent="0.25">
      <c r="AZ1604" s="99" t="s">
        <v>83</v>
      </c>
      <c r="BA1604" s="98">
        <f>_xll.qlInterestRateIndexFixingDate(Currency&amp;"ibor"&amp;Tenor,BB1604,Trigger)</f>
        <v>50637</v>
      </c>
      <c r="BB1604" s="98">
        <f>_xll.qlCalendarAdvance(Calendar,BB1603,AZ1604,"f",,Trigger)</f>
        <v>50641</v>
      </c>
      <c r="BC1604" s="98">
        <f>_xll.qlInterestRateIndexMaturity(Currency&amp;"ibor"&amp;Tenor,BB1604,Trigger)</f>
        <v>51006</v>
      </c>
      <c r="BD1604" s="242" t="e">
        <f>_xll.qlIndexFixing($AD$5,BA1604,TRUE,_xll.ohTrigger(Trigger,Trigger12M))</f>
        <v>#NUM!</v>
      </c>
      <c r="BE1604" s="242">
        <f>IFERROR(_xll.qlIndexFixing($BF$1,BA1604,TRUE,_xll.ohTrigger(Trigger,Trigger12M)),#N/A)</f>
        <v>1.6109006949160887E-2</v>
      </c>
    </row>
    <row r="1605" spans="52:57" ht="11.25" customHeight="1" x14ac:dyDescent="0.25">
      <c r="AZ1605" s="99" t="s">
        <v>83</v>
      </c>
      <c r="BA1605" s="98">
        <f>_xll.qlInterestRateIndexFixingDate(Currency&amp;"ibor"&amp;Tenor,BB1605,Trigger)</f>
        <v>50644</v>
      </c>
      <c r="BB1605" s="98">
        <f>_xll.qlCalendarAdvance(Calendar,BB1604,AZ1605,"f",,Trigger)</f>
        <v>50648</v>
      </c>
      <c r="BC1605" s="98">
        <f>_xll.qlInterestRateIndexMaturity(Currency&amp;"ibor"&amp;Tenor,BB1605,Trigger)</f>
        <v>51013</v>
      </c>
      <c r="BD1605" s="242" t="e">
        <f>_xll.qlIndexFixing($AD$5,BA1605,TRUE,_xll.ohTrigger(Trigger,Trigger12M))</f>
        <v>#NUM!</v>
      </c>
      <c r="BE1605" s="242">
        <f>IFERROR(_xll.qlIndexFixing($BF$1,BA1605,TRUE,_xll.ohTrigger(Trigger,Trigger12M)),#N/A)</f>
        <v>1.6105124688268729E-2</v>
      </c>
    </row>
    <row r="1606" spans="52:57" ht="11.25" customHeight="1" x14ac:dyDescent="0.25">
      <c r="AZ1606" s="99" t="s">
        <v>83</v>
      </c>
      <c r="BA1606" s="98">
        <f>_xll.qlInterestRateIndexFixingDate(Currency&amp;"ibor"&amp;Tenor,BB1606,Trigger)</f>
        <v>50651</v>
      </c>
      <c r="BB1606" s="98">
        <f>_xll.qlCalendarAdvance(Calendar,BB1605,AZ1606,"f",,Trigger)</f>
        <v>50655</v>
      </c>
      <c r="BC1606" s="98">
        <f>_xll.qlInterestRateIndexMaturity(Currency&amp;"ibor"&amp;Tenor,BB1606,Trigger)</f>
        <v>51020</v>
      </c>
      <c r="BD1606" s="242" t="e">
        <f>_xll.qlIndexFixing($AD$5,BA1606,TRUE,_xll.ohTrigger(Trigger,Trigger12M))</f>
        <v>#NUM!</v>
      </c>
      <c r="BE1606" s="242">
        <f>IFERROR(_xll.qlIndexFixing($BF$1,BA1606,TRUE,_xll.ohTrigger(Trigger,Trigger12M)),#N/A)</f>
        <v>1.6101285480555779E-2</v>
      </c>
    </row>
    <row r="1607" spans="52:57" ht="11.25" customHeight="1" x14ac:dyDescent="0.25">
      <c r="AZ1607" s="99" t="s">
        <v>83</v>
      </c>
      <c r="BA1607" s="98">
        <f>_xll.qlInterestRateIndexFixingDate(Currency&amp;"ibor"&amp;Tenor,BB1607,Trigger)</f>
        <v>50658</v>
      </c>
      <c r="BB1607" s="98">
        <f>_xll.qlCalendarAdvance(Calendar,BB1606,AZ1607,"f",,Trigger)</f>
        <v>50662</v>
      </c>
      <c r="BC1607" s="98">
        <f>_xll.qlInterestRateIndexMaturity(Currency&amp;"ibor"&amp;Tenor,BB1607,Trigger)</f>
        <v>51027</v>
      </c>
      <c r="BD1607" s="242" t="e">
        <f>_xll.qlIndexFixing($AD$5,BA1607,TRUE,_xll.ohTrigger(Trigger,Trigger12M))</f>
        <v>#NUM!</v>
      </c>
      <c r="BE1607" s="242">
        <f>IFERROR(_xll.qlIndexFixing($BF$1,BA1607,TRUE,_xll.ohTrigger(Trigger,Trigger12M)),#N/A)</f>
        <v>1.6097489498917827E-2</v>
      </c>
    </row>
    <row r="1608" spans="52:57" ht="11.25" customHeight="1" x14ac:dyDescent="0.25">
      <c r="AZ1608" s="99" t="s">
        <v>83</v>
      </c>
      <c r="BA1608" s="98">
        <f>_xll.qlInterestRateIndexFixingDate(Currency&amp;"ibor"&amp;Tenor,BB1608,Trigger)</f>
        <v>50665</v>
      </c>
      <c r="BB1608" s="98">
        <f>_xll.qlCalendarAdvance(Calendar,BB1607,AZ1608,"f",,Trigger)</f>
        <v>50669</v>
      </c>
      <c r="BC1608" s="98">
        <f>_xll.qlInterestRateIndexMaturity(Currency&amp;"ibor"&amp;Tenor,BB1608,Trigger)</f>
        <v>51034</v>
      </c>
      <c r="BD1608" s="242" t="e">
        <f>_xll.qlIndexFixing($AD$5,BA1608,TRUE,_xll.ohTrigger(Trigger,Trigger12M))</f>
        <v>#NUM!</v>
      </c>
      <c r="BE1608" s="242">
        <f>IFERROR(_xll.qlIndexFixing($BF$1,BA1608,TRUE,_xll.ohTrigger(Trigger,Trigger12M)),#N/A)</f>
        <v>1.6093736916254368E-2</v>
      </c>
    </row>
    <row r="1609" spans="52:57" ht="11.25" customHeight="1" x14ac:dyDescent="0.25">
      <c r="AZ1609" s="99" t="s">
        <v>83</v>
      </c>
      <c r="BA1609" s="98">
        <f>_xll.qlInterestRateIndexFixingDate(Currency&amp;"ibor"&amp;Tenor,BB1609,Trigger)</f>
        <v>50672</v>
      </c>
      <c r="BB1609" s="98">
        <f>_xll.qlCalendarAdvance(Calendar,BB1608,AZ1609,"f",,Trigger)</f>
        <v>50676</v>
      </c>
      <c r="BC1609" s="98">
        <f>_xll.qlInterestRateIndexMaturity(Currency&amp;"ibor"&amp;Tenor,BB1609,Trigger)</f>
        <v>51041</v>
      </c>
      <c r="BD1609" s="242" t="e">
        <f>_xll.qlIndexFixing($AD$5,BA1609,TRUE,_xll.ohTrigger(Trigger,Trigger12M))</f>
        <v>#NUM!</v>
      </c>
      <c r="BE1609" s="242">
        <f>IFERROR(_xll.qlIndexFixing($BF$1,BA1609,TRUE,_xll.ohTrigger(Trigger,Trigger12M)),#N/A)</f>
        <v>1.6090027905466445E-2</v>
      </c>
    </row>
    <row r="1610" spans="52:57" ht="11.25" customHeight="1" x14ac:dyDescent="0.25">
      <c r="AZ1610" s="99" t="s">
        <v>83</v>
      </c>
      <c r="BA1610" s="98">
        <f>_xll.qlInterestRateIndexFixingDate(Currency&amp;"ibor"&amp;Tenor,BB1610,Trigger)</f>
        <v>50679</v>
      </c>
      <c r="BB1610" s="98">
        <f>_xll.qlCalendarAdvance(Calendar,BB1609,AZ1610,"f",,Trigger)</f>
        <v>50683</v>
      </c>
      <c r="BC1610" s="98">
        <f>_xll.qlInterestRateIndexMaturity(Currency&amp;"ibor"&amp;Tenor,BB1610,Trigger)</f>
        <v>51048</v>
      </c>
      <c r="BD1610" s="242" t="e">
        <f>_xll.qlIndexFixing($AD$5,BA1610,TRUE,_xll.ohTrigger(Trigger,Trigger12M))</f>
        <v>#NUM!</v>
      </c>
      <c r="BE1610" s="242">
        <f>IFERROR(_xll.qlIndexFixing($BF$1,BA1610,TRUE,_xll.ohTrigger(Trigger,Trigger12M)),#N/A)</f>
        <v>1.6086362639459468E-2</v>
      </c>
    </row>
    <row r="1611" spans="52:57" ht="11.25" customHeight="1" x14ac:dyDescent="0.25">
      <c r="AZ1611" s="99" t="s">
        <v>83</v>
      </c>
      <c r="BA1611" s="98">
        <f>_xll.qlInterestRateIndexFixingDate(Currency&amp;"ibor"&amp;Tenor,BB1611,Trigger)</f>
        <v>50686</v>
      </c>
      <c r="BB1611" s="98">
        <f>_xll.qlCalendarAdvance(Calendar,BB1610,AZ1611,"f",,Trigger)</f>
        <v>50690</v>
      </c>
      <c r="BC1611" s="98">
        <f>_xll.qlInterestRateIndexMaturity(Currency&amp;"ibor"&amp;Tenor,BB1611,Trigger)</f>
        <v>51055</v>
      </c>
      <c r="BD1611" s="242" t="e">
        <f>_xll.qlIndexFixing($AD$5,BA1611,TRUE,_xll.ohTrigger(Trigger,Trigger12M))</f>
        <v>#NUM!</v>
      </c>
      <c r="BE1611" s="242">
        <f>IFERROR(_xll.qlIndexFixing($BF$1,BA1611,TRUE,_xll.ohTrigger(Trigger,Trigger12M)),#N/A)</f>
        <v>1.6082741291141484E-2</v>
      </c>
    </row>
    <row r="1612" spans="52:57" ht="11.25" customHeight="1" x14ac:dyDescent="0.25">
      <c r="AZ1612" s="99" t="s">
        <v>83</v>
      </c>
      <c r="BA1612" s="98">
        <f>_xll.qlInterestRateIndexFixingDate(Currency&amp;"ibor"&amp;Tenor,BB1612,Trigger)</f>
        <v>50693</v>
      </c>
      <c r="BB1612" s="98">
        <f>_xll.qlCalendarAdvance(Calendar,BB1611,AZ1612,"f",,Trigger)</f>
        <v>50697</v>
      </c>
      <c r="BC1612" s="98">
        <f>_xll.qlInterestRateIndexMaturity(Currency&amp;"ibor"&amp;Tenor,BB1612,Trigger)</f>
        <v>51062</v>
      </c>
      <c r="BD1612" s="242" t="e">
        <f>_xll.qlIndexFixing($AD$5,BA1612,TRUE,_xll.ohTrigger(Trigger,Trigger12M))</f>
        <v>#NUM!</v>
      </c>
      <c r="BE1612" s="242">
        <f>IFERROR(_xll.qlIndexFixing($BF$1,BA1612,TRUE,_xll.ohTrigger(Trigger,Trigger12M)),#N/A)</f>
        <v>1.6079164033423386E-2</v>
      </c>
    </row>
    <row r="1613" spans="52:57" ht="11.25" customHeight="1" x14ac:dyDescent="0.25">
      <c r="AZ1613" s="99" t="s">
        <v>83</v>
      </c>
      <c r="BA1613" s="98">
        <f>_xll.qlInterestRateIndexFixingDate(Currency&amp;"ibor"&amp;Tenor,BB1613,Trigger)</f>
        <v>50700</v>
      </c>
      <c r="BB1613" s="98">
        <f>_xll.qlCalendarAdvance(Calendar,BB1612,AZ1613,"f",,Trigger)</f>
        <v>50704</v>
      </c>
      <c r="BC1613" s="98">
        <f>_xll.qlInterestRateIndexMaturity(Currency&amp;"ibor"&amp;Tenor,BB1613,Trigger)</f>
        <v>51069</v>
      </c>
      <c r="BD1613" s="242" t="e">
        <f>_xll.qlIndexFixing($AD$5,BA1613,TRUE,_xll.ohTrigger(Trigger,Trigger12M))</f>
        <v>#NUM!</v>
      </c>
      <c r="BE1613" s="242">
        <f>IFERROR(_xll.qlIndexFixing($BF$1,BA1613,TRUE,_xll.ohTrigger(Trigger,Trigger12M)),#N/A)</f>
        <v>1.6075631039220658E-2</v>
      </c>
    </row>
    <row r="1614" spans="52:57" ht="11.25" customHeight="1" x14ac:dyDescent="0.25">
      <c r="AZ1614" s="99" t="s">
        <v>83</v>
      </c>
      <c r="BA1614" s="98">
        <f>_xll.qlInterestRateIndexFixingDate(Currency&amp;"ibor"&amp;Tenor,BB1614,Trigger)</f>
        <v>50707</v>
      </c>
      <c r="BB1614" s="98">
        <f>_xll.qlCalendarAdvance(Calendar,BB1613,AZ1614,"f",,Trigger)</f>
        <v>50711</v>
      </c>
      <c r="BC1614" s="98">
        <f>_xll.qlInterestRateIndexMaturity(Currency&amp;"ibor"&amp;Tenor,BB1614,Trigger)</f>
        <v>51076</v>
      </c>
      <c r="BD1614" s="242" t="e">
        <f>_xll.qlIndexFixing($AD$5,BA1614,TRUE,_xll.ohTrigger(Trigger,Trigger12M))</f>
        <v>#NUM!</v>
      </c>
      <c r="BE1614" s="242">
        <f>IFERROR(_xll.qlIndexFixing($BF$1,BA1614,TRUE,_xll.ohTrigger(Trigger,Trigger12M)),#N/A)</f>
        <v>1.6072142481450984E-2</v>
      </c>
    </row>
    <row r="1615" spans="52:57" ht="11.25" customHeight="1" x14ac:dyDescent="0.25">
      <c r="AZ1615" s="99" t="s">
        <v>83</v>
      </c>
      <c r="BA1615" s="98">
        <f>_xll.qlInterestRateIndexFixingDate(Currency&amp;"ibor"&amp;Tenor,BB1615,Trigger)</f>
        <v>50714</v>
      </c>
      <c r="BB1615" s="98">
        <f>_xll.qlCalendarAdvance(Calendar,BB1614,AZ1615,"f",,Trigger)</f>
        <v>50718</v>
      </c>
      <c r="BC1615" s="98">
        <f>_xll.qlInterestRateIndexMaturity(Currency&amp;"ibor"&amp;Tenor,BB1615,Trigger)</f>
        <v>51083</v>
      </c>
      <c r="BD1615" s="242" t="e">
        <f>_xll.qlIndexFixing($AD$5,BA1615,TRUE,_xll.ohTrigger(Trigger,Trigger12M))</f>
        <v>#NUM!</v>
      </c>
      <c r="BE1615" s="242">
        <f>IFERROR(_xll.qlIndexFixing($BF$1,BA1615,TRUE,_xll.ohTrigger(Trigger,Trigger12M)),#N/A)</f>
        <v>1.6068698533035986E-2</v>
      </c>
    </row>
    <row r="1616" spans="52:57" ht="11.25" customHeight="1" x14ac:dyDescent="0.25">
      <c r="AZ1616" s="99" t="s">
        <v>83</v>
      </c>
      <c r="BA1616" s="98">
        <f>_xll.qlInterestRateIndexFixingDate(Currency&amp;"ibor"&amp;Tenor,BB1616,Trigger)</f>
        <v>50721</v>
      </c>
      <c r="BB1616" s="98">
        <f>_xll.qlCalendarAdvance(Calendar,BB1615,AZ1616,"f",,Trigger)</f>
        <v>50725</v>
      </c>
      <c r="BC1616" s="98">
        <f>_xll.qlInterestRateIndexMaturity(Currency&amp;"ibor"&amp;Tenor,BB1616,Trigger)</f>
        <v>51090</v>
      </c>
      <c r="BD1616" s="242" t="e">
        <f>_xll.qlIndexFixing($AD$5,BA1616,TRUE,_xll.ohTrigger(Trigger,Trigger12M))</f>
        <v>#NUM!</v>
      </c>
      <c r="BE1616" s="242">
        <f>IFERROR(_xll.qlIndexFixing($BF$1,BA1616,TRUE,_xll.ohTrigger(Trigger,Trigger12M)),#N/A)</f>
        <v>1.6065299366900571E-2</v>
      </c>
    </row>
    <row r="1617" spans="52:57" ht="11.25" customHeight="1" x14ac:dyDescent="0.25">
      <c r="AZ1617" s="99" t="s">
        <v>83</v>
      </c>
      <c r="BA1617" s="98">
        <f>_xll.qlInterestRateIndexFixingDate(Currency&amp;"ibor"&amp;Tenor,BB1617,Trigger)</f>
        <v>50728</v>
      </c>
      <c r="BB1617" s="98">
        <f>_xll.qlCalendarAdvance(Calendar,BB1616,AZ1617,"f",,Trigger)</f>
        <v>50732</v>
      </c>
      <c r="BC1617" s="98">
        <f>_xll.qlInterestRateIndexMaturity(Currency&amp;"ibor"&amp;Tenor,BB1617,Trigger)</f>
        <v>51097</v>
      </c>
      <c r="BD1617" s="242" t="e">
        <f>_xll.qlIndexFixing($AD$5,BA1617,TRUE,_xll.ohTrigger(Trigger,Trigger12M))</f>
        <v>#NUM!</v>
      </c>
      <c r="BE1617" s="242">
        <f>IFERROR(_xll.qlIndexFixing($BF$1,BA1617,TRUE,_xll.ohTrigger(Trigger,Trigger12M)),#N/A)</f>
        <v>1.6061945155974026E-2</v>
      </c>
    </row>
    <row r="1618" spans="52:57" ht="11.25" customHeight="1" x14ac:dyDescent="0.25">
      <c r="AZ1618" s="99" t="s">
        <v>83</v>
      </c>
      <c r="BA1618" s="98">
        <f>_xll.qlInterestRateIndexFixingDate(Currency&amp;"ibor"&amp;Tenor,BB1618,Trigger)</f>
        <v>50735</v>
      </c>
      <c r="BB1618" s="98">
        <f>_xll.qlCalendarAdvance(Calendar,BB1617,AZ1618,"f",,Trigger)</f>
        <v>50739</v>
      </c>
      <c r="BC1618" s="98">
        <f>_xll.qlInterestRateIndexMaturity(Currency&amp;"ibor"&amp;Tenor,BB1618,Trigger)</f>
        <v>51104</v>
      </c>
      <c r="BD1618" s="242" t="e">
        <f>_xll.qlIndexFixing($AD$5,BA1618,TRUE,_xll.ohTrigger(Trigger,Trigger12M))</f>
        <v>#NUM!</v>
      </c>
      <c r="BE1618" s="242">
        <f>IFERROR(_xll.qlIndexFixing($BF$1,BA1618,TRUE,_xll.ohTrigger(Trigger,Trigger12M)),#N/A)</f>
        <v>1.6058636073188051E-2</v>
      </c>
    </row>
    <row r="1619" spans="52:57" ht="11.25" customHeight="1" x14ac:dyDescent="0.25">
      <c r="AZ1619" s="99" t="s">
        <v>83</v>
      </c>
      <c r="BA1619" s="98">
        <f>_xll.qlInterestRateIndexFixingDate(Currency&amp;"ibor"&amp;Tenor,BB1619,Trigger)</f>
        <v>50742</v>
      </c>
      <c r="BB1619" s="98">
        <f>_xll.qlCalendarAdvance(Calendar,BB1618,AZ1619,"f",,Trigger)</f>
        <v>50746</v>
      </c>
      <c r="BC1619" s="98">
        <f>_xll.qlInterestRateIndexMaturity(Currency&amp;"ibor"&amp;Tenor,BB1619,Trigger)</f>
        <v>51111</v>
      </c>
      <c r="BD1619" s="242" t="e">
        <f>_xll.qlIndexFixing($AD$5,BA1619,TRUE,_xll.ohTrigger(Trigger,Trigger12M))</f>
        <v>#NUM!</v>
      </c>
      <c r="BE1619" s="242">
        <f>IFERROR(_xll.qlIndexFixing($BF$1,BA1619,TRUE,_xll.ohTrigger(Trigger,Trigger12M)),#N/A)</f>
        <v>1.6055372291480033E-2</v>
      </c>
    </row>
    <row r="1620" spans="52:57" ht="11.25" customHeight="1" x14ac:dyDescent="0.25">
      <c r="AZ1620" s="99" t="s">
        <v>83</v>
      </c>
      <c r="BA1620" s="98">
        <f>_xll.qlInterestRateIndexFixingDate(Currency&amp;"ibor"&amp;Tenor,BB1620,Trigger)</f>
        <v>50749</v>
      </c>
      <c r="BB1620" s="98">
        <f>_xll.qlCalendarAdvance(Calendar,BB1619,AZ1620,"f",,Trigger)</f>
        <v>50753</v>
      </c>
      <c r="BC1620" s="98">
        <f>_xll.qlInterestRateIndexMaturity(Currency&amp;"ibor"&amp;Tenor,BB1620,Trigger)</f>
        <v>51118</v>
      </c>
      <c r="BD1620" s="242" t="e">
        <f>_xll.qlIndexFixing($AD$5,BA1620,TRUE,_xll.ohTrigger(Trigger,Trigger12M))</f>
        <v>#NUM!</v>
      </c>
      <c r="BE1620" s="242">
        <f>IFERROR(_xll.qlIndexFixing($BF$1,BA1620,TRUE,_xll.ohTrigger(Trigger,Trigger12M)),#N/A)</f>
        <v>1.6052153983789112E-2</v>
      </c>
    </row>
    <row r="1621" spans="52:57" ht="11.25" customHeight="1" x14ac:dyDescent="0.25">
      <c r="AZ1621" s="99" t="s">
        <v>83</v>
      </c>
      <c r="BA1621" s="98">
        <f>_xll.qlInterestRateIndexFixingDate(Currency&amp;"ibor"&amp;Tenor,BB1621,Trigger)</f>
        <v>50756</v>
      </c>
      <c r="BB1621" s="98">
        <f>_xll.qlCalendarAdvance(Calendar,BB1620,AZ1621,"f",,Trigger)</f>
        <v>50760</v>
      </c>
      <c r="BC1621" s="98">
        <f>_xll.qlInterestRateIndexMaturity(Currency&amp;"ibor"&amp;Tenor,BB1621,Trigger)</f>
        <v>51125</v>
      </c>
      <c r="BD1621" s="242" t="e">
        <f>_xll.qlIndexFixing($AD$5,BA1621,TRUE,_xll.ohTrigger(Trigger,Trigger12M))</f>
        <v>#NUM!</v>
      </c>
      <c r="BE1621" s="242">
        <f>IFERROR(_xll.qlIndexFixing($BF$1,BA1621,TRUE,_xll.ohTrigger(Trigger,Trigger12M)),#N/A)</f>
        <v>1.604898132305969E-2</v>
      </c>
    </row>
    <row r="1622" spans="52:57" ht="11.25" customHeight="1" x14ac:dyDescent="0.25">
      <c r="AZ1622" s="99" t="s">
        <v>83</v>
      </c>
      <c r="BA1622" s="98">
        <f>_xll.qlInterestRateIndexFixingDate(Currency&amp;"ibor"&amp;Tenor,BB1622,Trigger)</f>
        <v>50763</v>
      </c>
      <c r="BB1622" s="98">
        <f>_xll.qlCalendarAdvance(Calendar,BB1621,AZ1622,"f",,Trigger)</f>
        <v>50767</v>
      </c>
      <c r="BC1622" s="98">
        <f>_xll.qlInterestRateIndexMaturity(Currency&amp;"ibor"&amp;Tenor,BB1622,Trigger)</f>
        <v>51132</v>
      </c>
      <c r="BD1622" s="242" t="e">
        <f>_xll.qlIndexFixing($AD$5,BA1622,TRUE,_xll.ohTrigger(Trigger,Trigger12M))</f>
        <v>#NUM!</v>
      </c>
      <c r="BE1622" s="242">
        <f>IFERROR(_xll.qlIndexFixing($BF$1,BA1622,TRUE,_xll.ohTrigger(Trigger,Trigger12M)),#N/A)</f>
        <v>1.6045854482240107E-2</v>
      </c>
    </row>
    <row r="1623" spans="52:57" ht="11.25" customHeight="1" x14ac:dyDescent="0.25">
      <c r="AZ1623" s="99" t="s">
        <v>83</v>
      </c>
      <c r="BA1623" s="98">
        <f>_xll.qlInterestRateIndexFixingDate(Currency&amp;"ibor"&amp;Tenor,BB1623,Trigger)</f>
        <v>50770</v>
      </c>
      <c r="BB1623" s="98">
        <f>_xll.qlCalendarAdvance(Calendar,BB1622,AZ1623,"f",,Trigger)</f>
        <v>50774</v>
      </c>
      <c r="BC1623" s="98">
        <f>_xll.qlInterestRateIndexMaturity(Currency&amp;"ibor"&amp;Tenor,BB1623,Trigger)</f>
        <v>51139</v>
      </c>
      <c r="BD1623" s="242" t="e">
        <f>_xll.qlIndexFixing($AD$5,BA1623,TRUE,_xll.ohTrigger(Trigger,Trigger12M))</f>
        <v>#NUM!</v>
      </c>
      <c r="BE1623" s="242">
        <f>IFERROR(_xll.qlIndexFixing($BF$1,BA1623,TRUE,_xll.ohTrigger(Trigger,Trigger12M)),#N/A)</f>
        <v>1.6042773634282647E-2</v>
      </c>
    </row>
    <row r="1624" spans="52:57" ht="11.25" customHeight="1" x14ac:dyDescent="0.25">
      <c r="AZ1624" s="99" t="s">
        <v>83</v>
      </c>
      <c r="BA1624" s="98">
        <f>_xll.qlInterestRateIndexFixingDate(Currency&amp;"ibor"&amp;Tenor,BB1624,Trigger)</f>
        <v>50777</v>
      </c>
      <c r="BB1624" s="98">
        <f>_xll.qlCalendarAdvance(Calendar,BB1623,AZ1624,"f",,Trigger)</f>
        <v>50781</v>
      </c>
      <c r="BC1624" s="98">
        <f>_xll.qlInterestRateIndexMaturity(Currency&amp;"ibor"&amp;Tenor,BB1624,Trigger)</f>
        <v>51146</v>
      </c>
      <c r="BD1624" s="242" t="e">
        <f>_xll.qlIndexFixing($AD$5,BA1624,TRUE,_xll.ohTrigger(Trigger,Trigger12M))</f>
        <v>#NUM!</v>
      </c>
      <c r="BE1624" s="242">
        <f>IFERROR(_xll.qlIndexFixing($BF$1,BA1624,TRUE,_xll.ohTrigger(Trigger,Trigger12M)),#N/A)</f>
        <v>1.6039738952143095E-2</v>
      </c>
    </row>
    <row r="1625" spans="52:57" ht="11.25" customHeight="1" x14ac:dyDescent="0.25">
      <c r="AZ1625" s="99" t="s">
        <v>83</v>
      </c>
      <c r="BA1625" s="98">
        <f>_xll.qlInterestRateIndexFixingDate(Currency&amp;"ibor"&amp;Tenor,BB1625,Trigger)</f>
        <v>50784</v>
      </c>
      <c r="BB1625" s="98">
        <f>_xll.qlCalendarAdvance(Calendar,BB1624,AZ1625,"f",,Trigger)</f>
        <v>50788</v>
      </c>
      <c r="BC1625" s="98">
        <f>_xll.qlInterestRateIndexMaturity(Currency&amp;"ibor"&amp;Tenor,BB1625,Trigger)</f>
        <v>51153</v>
      </c>
      <c r="BD1625" s="242" t="e">
        <f>_xll.qlIndexFixing($AD$5,BA1625,TRUE,_xll.ohTrigger(Trigger,Trigger12M))</f>
        <v>#NUM!</v>
      </c>
      <c r="BE1625" s="242">
        <f>IFERROR(_xll.qlIndexFixing($BF$1,BA1625,TRUE,_xll.ohTrigger(Trigger,Trigger12M)),#N/A)</f>
        <v>1.6036750608782714E-2</v>
      </c>
    </row>
    <row r="1626" spans="52:57" ht="11.25" customHeight="1" x14ac:dyDescent="0.25">
      <c r="AZ1626" s="99" t="s">
        <v>83</v>
      </c>
      <c r="BA1626" s="98">
        <f>_xll.qlInterestRateIndexFixingDate(Currency&amp;"ibor"&amp;Tenor,BB1626,Trigger)</f>
        <v>50791</v>
      </c>
      <c r="BB1626" s="98">
        <f>_xll.qlCalendarAdvance(Calendar,BB1625,AZ1626,"f",,Trigger)</f>
        <v>50795</v>
      </c>
      <c r="BC1626" s="98">
        <f>_xll.qlInterestRateIndexMaturity(Currency&amp;"ibor"&amp;Tenor,BB1626,Trigger)</f>
        <v>51160</v>
      </c>
      <c r="BD1626" s="242" t="e">
        <f>_xll.qlIndexFixing($AD$5,BA1626,TRUE,_xll.ohTrigger(Trigger,Trigger12M))</f>
        <v>#NUM!</v>
      </c>
      <c r="BE1626" s="242">
        <f>IFERROR(_xll.qlIndexFixing($BF$1,BA1626,TRUE,_xll.ohTrigger(Trigger,Trigger12M)),#N/A)</f>
        <v>1.6033808777166265E-2</v>
      </c>
    </row>
    <row r="1627" spans="52:57" ht="11.25" customHeight="1" x14ac:dyDescent="0.25">
      <c r="AZ1627" s="99" t="s">
        <v>83</v>
      </c>
      <c r="BA1627" s="98">
        <f>_xll.qlInterestRateIndexFixingDate(Currency&amp;"ibor"&amp;Tenor,BB1627,Trigger)</f>
        <v>50798</v>
      </c>
      <c r="BB1627" s="98">
        <f>_xll.qlCalendarAdvance(Calendar,BB1626,AZ1627,"f",,Trigger)</f>
        <v>50802</v>
      </c>
      <c r="BC1627" s="98">
        <f>_xll.qlInterestRateIndexMaturity(Currency&amp;"ibor"&amp;Tenor,BB1627,Trigger)</f>
        <v>51167</v>
      </c>
      <c r="BD1627" s="242" t="e">
        <f>_xll.qlIndexFixing($AD$5,BA1627,TRUE,_xll.ohTrigger(Trigger,Trigger12M))</f>
        <v>#NUM!</v>
      </c>
      <c r="BE1627" s="242">
        <f>IFERROR(_xll.qlIndexFixing($BF$1,BA1627,TRUE,_xll.ohTrigger(Trigger,Trigger12M)),#N/A)</f>
        <v>1.6030913630263339E-2</v>
      </c>
    </row>
    <row r="1628" spans="52:57" ht="11.25" customHeight="1" x14ac:dyDescent="0.25">
      <c r="AZ1628" s="99" t="s">
        <v>83</v>
      </c>
      <c r="BA1628" s="98">
        <f>_xll.qlInterestRateIndexFixingDate(Currency&amp;"ibor"&amp;Tenor,BB1628,Trigger)</f>
        <v>50805</v>
      </c>
      <c r="BB1628" s="98">
        <f>_xll.qlCalendarAdvance(Calendar,BB1627,AZ1628,"f",,Trigger)</f>
        <v>50809</v>
      </c>
      <c r="BC1628" s="98">
        <f>_xll.qlInterestRateIndexMaturity(Currency&amp;"ibor"&amp;Tenor,BB1628,Trigger)</f>
        <v>51174</v>
      </c>
      <c r="BD1628" s="242" t="e">
        <f>_xll.qlIndexFixing($AD$5,BA1628,TRUE,_xll.ohTrigger(Trigger,Trigger12M))</f>
        <v>#NUM!</v>
      </c>
      <c r="BE1628" s="242">
        <f>IFERROR(_xll.qlIndexFixing($BF$1,BA1628,TRUE,_xll.ohTrigger(Trigger,Trigger12M)),#N/A)</f>
        <v>1.6028065341047677E-2</v>
      </c>
    </row>
    <row r="1629" spans="52:57" ht="11.25" customHeight="1" x14ac:dyDescent="0.25">
      <c r="AZ1629" s="99" t="s">
        <v>83</v>
      </c>
      <c r="BA1629" s="98">
        <f>_xll.qlInterestRateIndexFixingDate(Currency&amp;"ibor"&amp;Tenor,BB1629,Trigger)</f>
        <v>50812</v>
      </c>
      <c r="BB1629" s="98">
        <f>_xll.qlCalendarAdvance(Calendar,BB1628,AZ1629,"f",,Trigger)</f>
        <v>50816</v>
      </c>
      <c r="BC1629" s="98">
        <f>_xll.qlInterestRateIndexMaturity(Currency&amp;"ibor"&amp;Tenor,BB1629,Trigger)</f>
        <v>51181</v>
      </c>
      <c r="BD1629" s="242" t="e">
        <f>_xll.qlIndexFixing($AD$5,BA1629,TRUE,_xll.ohTrigger(Trigger,Trigger12M))</f>
        <v>#NUM!</v>
      </c>
      <c r="BE1629" s="242">
        <f>IFERROR(_xll.qlIndexFixing($BF$1,BA1629,TRUE,_xll.ohTrigger(Trigger,Trigger12M)),#N/A)</f>
        <v>1.6025264082498061E-2</v>
      </c>
    </row>
    <row r="1630" spans="52:57" ht="11.25" customHeight="1" x14ac:dyDescent="0.25">
      <c r="AZ1630" s="99" t="s">
        <v>83</v>
      </c>
      <c r="BA1630" s="98">
        <f>_xll.qlInterestRateIndexFixingDate(Currency&amp;"ibor"&amp;Tenor,BB1630,Trigger)</f>
        <v>50819</v>
      </c>
      <c r="BB1630" s="98">
        <f>_xll.qlCalendarAdvance(Calendar,BB1629,AZ1630,"f",,Trigger)</f>
        <v>50823</v>
      </c>
      <c r="BC1630" s="98">
        <f>_xll.qlInterestRateIndexMaturity(Currency&amp;"ibor"&amp;Tenor,BB1630,Trigger)</f>
        <v>51188</v>
      </c>
      <c r="BD1630" s="242" t="e">
        <f>_xll.qlIndexFixing($AD$5,BA1630,TRUE,_xll.ohTrigger(Trigger,Trigger12M))</f>
        <v>#NUM!</v>
      </c>
      <c r="BE1630" s="242">
        <f>IFERROR(_xll.qlIndexFixing($BF$1,BA1630,TRUE,_xll.ohTrigger(Trigger,Trigger12M)),#N/A)</f>
        <v>1.6022510027597435E-2</v>
      </c>
    </row>
    <row r="1631" spans="52:57" ht="11.25" customHeight="1" x14ac:dyDescent="0.25">
      <c r="AZ1631" s="99" t="s">
        <v>83</v>
      </c>
      <c r="BA1631" s="98">
        <f>_xll.qlInterestRateIndexFixingDate(Currency&amp;"ibor"&amp;Tenor,BB1631,Trigger)</f>
        <v>50826</v>
      </c>
      <c r="BB1631" s="98">
        <f>_xll.qlCalendarAdvance(Calendar,BB1630,AZ1631,"f",,Trigger)</f>
        <v>50830</v>
      </c>
      <c r="BC1631" s="98">
        <f>_xll.qlInterestRateIndexMaturity(Currency&amp;"ibor"&amp;Tenor,BB1631,Trigger)</f>
        <v>51196</v>
      </c>
      <c r="BD1631" s="242" t="e">
        <f>_xll.qlIndexFixing($AD$5,BA1631,TRUE,_xll.ohTrigger(Trigger,Trigger12M))</f>
        <v>#NUM!</v>
      </c>
      <c r="BE1631" s="242">
        <f>IFERROR(_xll.qlIndexFixing($BF$1,BA1631,TRUE,_xll.ohTrigger(Trigger,Trigger12M)),#N/A)</f>
        <v>1.6019995912700483E-2</v>
      </c>
    </row>
    <row r="1632" spans="52:57" ht="11.25" customHeight="1" x14ac:dyDescent="0.25">
      <c r="AZ1632" s="99" t="s">
        <v>83</v>
      </c>
      <c r="BA1632" s="98">
        <f>_xll.qlInterestRateIndexFixingDate(Currency&amp;"ibor"&amp;Tenor,BB1632,Trigger)</f>
        <v>50833</v>
      </c>
      <c r="BB1632" s="98">
        <f>_xll.qlCalendarAdvance(Calendar,BB1631,AZ1632,"f",,Trigger)</f>
        <v>50837</v>
      </c>
      <c r="BC1632" s="98">
        <f>_xll.qlInterestRateIndexMaturity(Currency&amp;"ibor"&amp;Tenor,BB1632,Trigger)</f>
        <v>51203</v>
      </c>
      <c r="BD1632" s="242" t="e">
        <f>_xll.qlIndexFixing($AD$5,BA1632,TRUE,_xll.ohTrigger(Trigger,Trigger12M))</f>
        <v>#NUM!</v>
      </c>
      <c r="BE1632" s="242">
        <f>IFERROR(_xll.qlIndexFixing($BF$1,BA1632,TRUE,_xll.ohTrigger(Trigger,Trigger12M)),#N/A)</f>
        <v>1.6017340177565072E-2</v>
      </c>
    </row>
    <row r="1633" spans="52:57" ht="11.25" customHeight="1" x14ac:dyDescent="0.25">
      <c r="AZ1633" s="99" t="s">
        <v>83</v>
      </c>
      <c r="BA1633" s="98">
        <f>_xll.qlInterestRateIndexFixingDate(Currency&amp;"ibor"&amp;Tenor,BB1633,Trigger)</f>
        <v>50840</v>
      </c>
      <c r="BB1633" s="98">
        <f>_xll.qlCalendarAdvance(Calendar,BB1632,AZ1633,"f",,Trigger)</f>
        <v>50844</v>
      </c>
      <c r="BC1633" s="98">
        <f>_xll.qlInterestRateIndexMaturity(Currency&amp;"ibor"&amp;Tenor,BB1633,Trigger)</f>
        <v>51210</v>
      </c>
      <c r="BD1633" s="242" t="e">
        <f>_xll.qlIndexFixing($AD$5,BA1633,TRUE,_xll.ohTrigger(Trigger,Trigger12M))</f>
        <v>#NUM!</v>
      </c>
      <c r="BE1633" s="242">
        <f>IFERROR(_xll.qlIndexFixing($BF$1,BA1633,TRUE,_xll.ohTrigger(Trigger,Trigger12M)),#N/A)</f>
        <v>1.6014732179540535E-2</v>
      </c>
    </row>
    <row r="1634" spans="52:57" ht="11.25" customHeight="1" x14ac:dyDescent="0.25">
      <c r="AZ1634" s="99" t="s">
        <v>83</v>
      </c>
      <c r="BA1634" s="98">
        <f>_xll.qlInterestRateIndexFixingDate(Currency&amp;"ibor"&amp;Tenor,BB1634,Trigger)</f>
        <v>50847</v>
      </c>
      <c r="BB1634" s="98">
        <f>_xll.qlCalendarAdvance(Calendar,BB1633,AZ1634,"f",,Trigger)</f>
        <v>50851</v>
      </c>
      <c r="BC1634" s="98">
        <f>_xll.qlInterestRateIndexMaturity(Currency&amp;"ibor"&amp;Tenor,BB1634,Trigger)</f>
        <v>51217</v>
      </c>
      <c r="BD1634" s="242" t="e">
        <f>_xll.qlIndexFixing($AD$5,BA1634,TRUE,_xll.ohTrigger(Trigger,Trigger12M))</f>
        <v>#NUM!</v>
      </c>
      <c r="BE1634" s="242">
        <f>IFERROR(_xll.qlIndexFixing($BF$1,BA1634,TRUE,_xll.ohTrigger(Trigger,Trigger12M)),#N/A)</f>
        <v>1.6012172091636901E-2</v>
      </c>
    </row>
    <row r="1635" spans="52:57" ht="11.25" customHeight="1" x14ac:dyDescent="0.25">
      <c r="AZ1635" s="99" t="s">
        <v>83</v>
      </c>
      <c r="BA1635" s="98">
        <f>_xll.qlInterestRateIndexFixingDate(Currency&amp;"ibor"&amp;Tenor,BB1635,Trigger)</f>
        <v>50854</v>
      </c>
      <c r="BB1635" s="98">
        <f>_xll.qlCalendarAdvance(Calendar,BB1634,AZ1635,"f",,Trigger)</f>
        <v>50858</v>
      </c>
      <c r="BC1635" s="98">
        <f>_xll.qlInterestRateIndexMaturity(Currency&amp;"ibor"&amp;Tenor,BB1635,Trigger)</f>
        <v>51224</v>
      </c>
      <c r="BD1635" s="242" t="e">
        <f>_xll.qlIndexFixing($AD$5,BA1635,TRUE,_xll.ohTrigger(Trigger,Trigger12M))</f>
        <v>#NUM!</v>
      </c>
      <c r="BE1635" s="242">
        <f>IFERROR(_xll.qlIndexFixing($BF$1,BA1635,TRUE,_xll.ohTrigger(Trigger,Trigger12M)),#N/A)</f>
        <v>1.600966008686899E-2</v>
      </c>
    </row>
    <row r="1636" spans="52:57" ht="11.25" customHeight="1" x14ac:dyDescent="0.25">
      <c r="AZ1636" s="99" t="s">
        <v>83</v>
      </c>
      <c r="BA1636" s="98">
        <f>_xll.qlInterestRateIndexFixingDate(Currency&amp;"ibor"&amp;Tenor,BB1636,Trigger)</f>
        <v>50861</v>
      </c>
      <c r="BB1636" s="98">
        <f>_xll.qlCalendarAdvance(Calendar,BB1635,AZ1636,"f",,Trigger)</f>
        <v>50865</v>
      </c>
      <c r="BC1636" s="98">
        <f>_xll.qlInterestRateIndexMaturity(Currency&amp;"ibor"&amp;Tenor,BB1636,Trigger)</f>
        <v>51231</v>
      </c>
      <c r="BD1636" s="242" t="e">
        <f>_xll.qlIndexFixing($AD$5,BA1636,TRUE,_xll.ohTrigger(Trigger,Trigger12M))</f>
        <v>#NUM!</v>
      </c>
      <c r="BE1636" s="242">
        <f>IFERROR(_xll.qlIndexFixing($BF$1,BA1636,TRUE,_xll.ohTrigger(Trigger,Trigger12M)),#N/A)</f>
        <v>1.6007196338256431E-2</v>
      </c>
    </row>
    <row r="1637" spans="52:57" ht="11.25" customHeight="1" x14ac:dyDescent="0.25">
      <c r="AZ1637" s="99" t="s">
        <v>83</v>
      </c>
      <c r="BA1637" s="98">
        <f>_xll.qlInterestRateIndexFixingDate(Currency&amp;"ibor"&amp;Tenor,BB1637,Trigger)</f>
        <v>50866</v>
      </c>
      <c r="BB1637" s="98">
        <f>_xll.qlCalendarAdvance(Calendar,BB1636,AZ1637,"f",,Trigger)</f>
        <v>50872</v>
      </c>
      <c r="BC1637" s="98">
        <f>_xll.qlInterestRateIndexMaturity(Currency&amp;"ibor"&amp;Tenor,BB1637,Trigger)</f>
        <v>51238</v>
      </c>
      <c r="BD1637" s="242" t="e">
        <f>_xll.qlIndexFixing($AD$5,BA1637,TRUE,_xll.ohTrigger(Trigger,Trigger12M))</f>
        <v>#NUM!</v>
      </c>
      <c r="BE1637" s="242">
        <f>IFERROR(_xll.qlIndexFixing($BF$1,BA1637,TRUE,_xll.ohTrigger(Trigger,Trigger12M)),#N/A)</f>
        <v>1.600478101882476E-2</v>
      </c>
    </row>
    <row r="1638" spans="52:57" ht="11.25" customHeight="1" x14ac:dyDescent="0.25">
      <c r="AZ1638" s="99" t="s">
        <v>83</v>
      </c>
      <c r="BA1638" s="98">
        <f>_xll.qlInterestRateIndexFixingDate(Currency&amp;"ibor"&amp;Tenor,BB1638,Trigger)</f>
        <v>50875</v>
      </c>
      <c r="BB1638" s="98">
        <f>_xll.qlCalendarAdvance(Calendar,BB1637,AZ1638,"f",,Trigger)</f>
        <v>50879</v>
      </c>
      <c r="BC1638" s="98">
        <f>_xll.qlInterestRateIndexMaturity(Currency&amp;"ibor"&amp;Tenor,BB1638,Trigger)</f>
        <v>51245</v>
      </c>
      <c r="BD1638" s="242" t="e">
        <f>_xll.qlIndexFixing($AD$5,BA1638,TRUE,_xll.ohTrigger(Trigger,Trigger12M))</f>
        <v>#NUM!</v>
      </c>
      <c r="BE1638" s="242">
        <f>IFERROR(_xll.qlIndexFixing($BF$1,BA1638,TRUE,_xll.ohTrigger(Trigger,Trigger12M)),#N/A)</f>
        <v>1.6002414301604307E-2</v>
      </c>
    </row>
    <row r="1639" spans="52:57" ht="11.25" customHeight="1" x14ac:dyDescent="0.25">
      <c r="AZ1639" s="99" t="s">
        <v>83</v>
      </c>
      <c r="BA1639" s="98">
        <f>_xll.qlInterestRateIndexFixingDate(Currency&amp;"ibor"&amp;Tenor,BB1639,Trigger)</f>
        <v>50882</v>
      </c>
      <c r="BB1639" s="98">
        <f>_xll.qlCalendarAdvance(Calendar,BB1638,AZ1639,"f",,Trigger)</f>
        <v>50886</v>
      </c>
      <c r="BC1639" s="98">
        <f>_xll.qlInterestRateIndexMaturity(Currency&amp;"ibor"&amp;Tenor,BB1639,Trigger)</f>
        <v>51252</v>
      </c>
      <c r="BD1639" s="242" t="e">
        <f>_xll.qlIndexFixing($AD$5,BA1639,TRUE,_xll.ohTrigger(Trigger,Trigger12M))</f>
        <v>#NUM!</v>
      </c>
      <c r="BE1639" s="242">
        <f>IFERROR(_xll.qlIndexFixing($BF$1,BA1639,TRUE,_xll.ohTrigger(Trigger,Trigger12M)),#N/A)</f>
        <v>1.6000096359631299E-2</v>
      </c>
    </row>
    <row r="1640" spans="52:57" ht="11.25" customHeight="1" x14ac:dyDescent="0.25">
      <c r="AZ1640" s="99" t="s">
        <v>83</v>
      </c>
      <c r="BA1640" s="98">
        <f>_xll.qlInterestRateIndexFixingDate(Currency&amp;"ibor"&amp;Tenor,BB1640,Trigger)</f>
        <v>50889</v>
      </c>
      <c r="BB1640" s="98">
        <f>_xll.qlCalendarAdvance(Calendar,BB1639,AZ1640,"f",,Trigger)</f>
        <v>50893</v>
      </c>
      <c r="BC1640" s="98">
        <f>_xll.qlInterestRateIndexMaturity(Currency&amp;"ibor"&amp;Tenor,BB1640,Trigger)</f>
        <v>51259</v>
      </c>
      <c r="BD1640" s="242" t="e">
        <f>_xll.qlIndexFixing($AD$5,BA1640,TRUE,_xll.ohTrigger(Trigger,Trigger12M))</f>
        <v>#NUM!</v>
      </c>
      <c r="BE1640" s="242">
        <f>IFERROR(_xll.qlIndexFixing($BF$1,BA1640,TRUE,_xll.ohTrigger(Trigger,Trigger12M)),#N/A)</f>
        <v>1.5997827365946991E-2</v>
      </c>
    </row>
    <row r="1641" spans="52:57" ht="11.25" customHeight="1" x14ac:dyDescent="0.25">
      <c r="AZ1641" s="99" t="s">
        <v>83</v>
      </c>
      <c r="BA1641" s="98">
        <f>_xll.qlInterestRateIndexFixingDate(Currency&amp;"ibor"&amp;Tenor,BB1641,Trigger)</f>
        <v>50896</v>
      </c>
      <c r="BB1641" s="98">
        <f>_xll.qlCalendarAdvance(Calendar,BB1640,AZ1641,"f",,Trigger)</f>
        <v>50900</v>
      </c>
      <c r="BC1641" s="98">
        <f>_xll.qlInterestRateIndexMaturity(Currency&amp;"ibor"&amp;Tenor,BB1641,Trigger)</f>
        <v>51266</v>
      </c>
      <c r="BD1641" s="242" t="e">
        <f>_xll.qlIndexFixing($AD$5,BA1641,TRUE,_xll.ohTrigger(Trigger,Trigger12M))</f>
        <v>#NUM!</v>
      </c>
      <c r="BE1641" s="242">
        <f>IFERROR(_xll.qlIndexFixing($BF$1,BA1641,TRUE,_xll.ohTrigger(Trigger,Trigger12M)),#N/A)</f>
        <v>1.5995607493598102E-2</v>
      </c>
    </row>
    <row r="1642" spans="52:57" ht="11.25" customHeight="1" x14ac:dyDescent="0.25">
      <c r="AZ1642" s="99" t="s">
        <v>83</v>
      </c>
      <c r="BA1642" s="98">
        <f>_xll.qlInterestRateIndexFixingDate(Currency&amp;"ibor"&amp;Tenor,BB1642,Trigger)</f>
        <v>50903</v>
      </c>
      <c r="BB1642" s="98">
        <f>_xll.qlCalendarAdvance(Calendar,BB1641,AZ1642,"f",,Trigger)</f>
        <v>50907</v>
      </c>
      <c r="BC1642" s="98">
        <f>_xll.qlInterestRateIndexMaturity(Currency&amp;"ibor"&amp;Tenor,BB1642,Trigger)</f>
        <v>51273</v>
      </c>
      <c r="BD1642" s="242" t="e">
        <f>_xll.qlIndexFixing($AD$5,BA1642,TRUE,_xll.ohTrigger(Trigger,Trigger12M))</f>
        <v>#NUM!</v>
      </c>
      <c r="BE1642" s="242">
        <f>IFERROR(_xll.qlIndexFixing($BF$1,BA1642,TRUE,_xll.ohTrigger(Trigger,Trigger12M)),#N/A)</f>
        <v>1.5993436915638325E-2</v>
      </c>
    </row>
    <row r="1643" spans="52:57" ht="11.25" customHeight="1" x14ac:dyDescent="0.25">
      <c r="AZ1643" s="99" t="s">
        <v>83</v>
      </c>
      <c r="BA1643" s="98">
        <f>_xll.qlInterestRateIndexFixingDate(Currency&amp;"ibor"&amp;Tenor,BB1643,Trigger)</f>
        <v>50910</v>
      </c>
      <c r="BB1643" s="98">
        <f>_xll.qlCalendarAdvance(Calendar,BB1642,AZ1643,"f",,Trigger)</f>
        <v>50914</v>
      </c>
      <c r="BC1643" s="98">
        <f>_xll.qlInterestRateIndexMaturity(Currency&amp;"ibor"&amp;Tenor,BB1643,Trigger)</f>
        <v>51280</v>
      </c>
      <c r="BD1643" s="242" t="e">
        <f>_xll.qlIndexFixing($AD$5,BA1643,TRUE,_xll.ohTrigger(Trigger,Trigger12M))</f>
        <v>#NUM!</v>
      </c>
      <c r="BE1643" s="242">
        <f>IFERROR(_xll.qlIndexFixing($BF$1,BA1643,TRUE,_xll.ohTrigger(Trigger,Trigger12M)),#N/A)</f>
        <v>1.5991315805125302E-2</v>
      </c>
    </row>
    <row r="1644" spans="52:57" ht="11.25" customHeight="1" x14ac:dyDescent="0.25">
      <c r="AZ1644" s="99" t="s">
        <v>83</v>
      </c>
      <c r="BA1644" s="98">
        <f>_xll.qlInterestRateIndexFixingDate(Currency&amp;"ibor"&amp;Tenor,BB1644,Trigger)</f>
        <v>50917</v>
      </c>
      <c r="BB1644" s="98">
        <f>_xll.qlCalendarAdvance(Calendar,BB1643,AZ1644,"f",,Trigger)</f>
        <v>50921</v>
      </c>
      <c r="BC1644" s="98">
        <f>_xll.qlInterestRateIndexMaturity(Currency&amp;"ibor"&amp;Tenor,BB1644,Trigger)</f>
        <v>51287</v>
      </c>
      <c r="BD1644" s="242" t="e">
        <f>_xll.qlIndexFixing($AD$5,BA1644,TRUE,_xll.ohTrigger(Trigger,Trigger12M))</f>
        <v>#NUM!</v>
      </c>
      <c r="BE1644" s="242">
        <f>IFERROR(_xll.qlIndexFixing($BF$1,BA1644,TRUE,_xll.ohTrigger(Trigger,Trigger12M)),#N/A)</f>
        <v>1.5989244335124306E-2</v>
      </c>
    </row>
    <row r="1645" spans="52:57" ht="11.25" customHeight="1" x14ac:dyDescent="0.25">
      <c r="AZ1645" s="99" t="s">
        <v>83</v>
      </c>
      <c r="BA1645" s="98">
        <f>_xll.qlInterestRateIndexFixingDate(Currency&amp;"ibor"&amp;Tenor,BB1645,Trigger)</f>
        <v>50924</v>
      </c>
      <c r="BB1645" s="98">
        <f>_xll.qlCalendarAdvance(Calendar,BB1644,AZ1645,"f",,Trigger)</f>
        <v>50928</v>
      </c>
      <c r="BC1645" s="98">
        <f>_xll.qlInterestRateIndexMaturity(Currency&amp;"ibor"&amp;Tenor,BB1645,Trigger)</f>
        <v>51294</v>
      </c>
      <c r="BD1645" s="242" t="e">
        <f>_xll.qlIndexFixing($AD$5,BA1645,TRUE,_xll.ohTrigger(Trigger,Trigger12M))</f>
        <v>#NUM!</v>
      </c>
      <c r="BE1645" s="242">
        <f>IFERROR(_xll.qlIndexFixing($BF$1,BA1645,TRUE,_xll.ohTrigger(Trigger,Trigger12M)),#N/A)</f>
        <v>1.5987222678704768E-2</v>
      </c>
    </row>
    <row r="1646" spans="52:57" ht="11.25" customHeight="1" x14ac:dyDescent="0.25">
      <c r="AZ1646" s="99" t="s">
        <v>83</v>
      </c>
      <c r="BA1646" s="98">
        <f>_xll.qlInterestRateIndexFixingDate(Currency&amp;"ibor"&amp;Tenor,BB1646,Trigger)</f>
        <v>50931</v>
      </c>
      <c r="BB1646" s="98">
        <f>_xll.qlCalendarAdvance(Calendar,BB1645,AZ1646,"f",,Trigger)</f>
        <v>50935</v>
      </c>
      <c r="BC1646" s="98">
        <f>_xll.qlInterestRateIndexMaturity(Currency&amp;"ibor"&amp;Tenor,BB1646,Trigger)</f>
        <v>51301</v>
      </c>
      <c r="BD1646" s="242" t="e">
        <f>_xll.qlIndexFixing($AD$5,BA1646,TRUE,_xll.ohTrigger(Trigger,Trigger12M))</f>
        <v>#NUM!</v>
      </c>
      <c r="BE1646" s="242">
        <f>IFERROR(_xll.qlIndexFixing($BF$1,BA1646,TRUE,_xll.ohTrigger(Trigger,Trigger12M)),#N/A)</f>
        <v>1.5985251008943758E-2</v>
      </c>
    </row>
    <row r="1647" spans="52:57" ht="11.25" customHeight="1" x14ac:dyDescent="0.25">
      <c r="AZ1647" s="99" t="s">
        <v>83</v>
      </c>
      <c r="BA1647" s="98">
        <f>_xll.qlInterestRateIndexFixingDate(Currency&amp;"ibor"&amp;Tenor,BB1647,Trigger)</f>
        <v>50938</v>
      </c>
      <c r="BB1647" s="98">
        <f>_xll.qlCalendarAdvance(Calendar,BB1646,AZ1647,"f",,Trigger)</f>
        <v>50942</v>
      </c>
      <c r="BC1647" s="98">
        <f>_xll.qlInterestRateIndexMaturity(Currency&amp;"ibor"&amp;Tenor,BB1647,Trigger)</f>
        <v>51308</v>
      </c>
      <c r="BD1647" s="242" t="e">
        <f>_xll.qlIndexFixing($AD$5,BA1647,TRUE,_xll.ohTrigger(Trigger,Trigger12M))</f>
        <v>#NUM!</v>
      </c>
      <c r="BE1647" s="242">
        <f>IFERROR(_xll.qlIndexFixing($BF$1,BA1647,TRUE,_xll.ohTrigger(Trigger,Trigger12M)),#N/A)</f>
        <v>1.5983329498923591E-2</v>
      </c>
    </row>
    <row r="1648" spans="52:57" ht="11.25" customHeight="1" x14ac:dyDescent="0.25">
      <c r="AZ1648" s="99" t="s">
        <v>83</v>
      </c>
      <c r="BA1648" s="98">
        <f>_xll.qlInterestRateIndexFixingDate(Currency&amp;"ibor"&amp;Tenor,BB1648,Trigger)</f>
        <v>50945</v>
      </c>
      <c r="BB1648" s="98">
        <f>_xll.qlCalendarAdvance(Calendar,BB1647,AZ1648,"f",,Trigger)</f>
        <v>50949</v>
      </c>
      <c r="BC1648" s="98">
        <f>_xll.qlInterestRateIndexMaturity(Currency&amp;"ibor"&amp;Tenor,BB1648,Trigger)</f>
        <v>51315</v>
      </c>
      <c r="BD1648" s="242" t="e">
        <f>_xll.qlIndexFixing($AD$5,BA1648,TRUE,_xll.ohTrigger(Trigger,Trigger12M))</f>
        <v>#NUM!</v>
      </c>
      <c r="BE1648" s="242">
        <f>IFERROR(_xll.qlIndexFixing($BF$1,BA1648,TRUE,_xll.ohTrigger(Trigger,Trigger12M)),#N/A)</f>
        <v>1.5981458321732256E-2</v>
      </c>
    </row>
    <row r="1649" spans="52:57" ht="11.25" customHeight="1" x14ac:dyDescent="0.25">
      <c r="AZ1649" s="99" t="s">
        <v>83</v>
      </c>
      <c r="BA1649" s="98">
        <f>_xll.qlInterestRateIndexFixingDate(Currency&amp;"ibor"&amp;Tenor,BB1649,Trigger)</f>
        <v>50952</v>
      </c>
      <c r="BB1649" s="98">
        <f>_xll.qlCalendarAdvance(Calendar,BB1648,AZ1649,"f",,Trigger)</f>
        <v>50956</v>
      </c>
      <c r="BC1649" s="98">
        <f>_xll.qlInterestRateIndexMaturity(Currency&amp;"ibor"&amp;Tenor,BB1649,Trigger)</f>
        <v>51322</v>
      </c>
      <c r="BD1649" s="242" t="e">
        <f>_xll.qlIndexFixing($AD$5,BA1649,TRUE,_xll.ohTrigger(Trigger,Trigger12M))</f>
        <v>#NUM!</v>
      </c>
      <c r="BE1649" s="242">
        <f>IFERROR(_xll.qlIndexFixing($BF$1,BA1649,TRUE,_xll.ohTrigger(Trigger,Trigger12M)),#N/A)</f>
        <v>1.5979637650466047E-2</v>
      </c>
    </row>
    <row r="1650" spans="52:57" ht="11.25" customHeight="1" x14ac:dyDescent="0.25">
      <c r="AZ1650" s="99" t="s">
        <v>83</v>
      </c>
      <c r="BA1650" s="98">
        <f>_xll.qlInterestRateIndexFixingDate(Currency&amp;"ibor"&amp;Tenor,BB1650,Trigger)</f>
        <v>50959</v>
      </c>
      <c r="BB1650" s="98">
        <f>_xll.qlCalendarAdvance(Calendar,BB1649,AZ1650,"f",,Trigger)</f>
        <v>50963</v>
      </c>
      <c r="BC1650" s="98">
        <f>_xll.qlInterestRateIndexMaturity(Currency&amp;"ibor"&amp;Tenor,BB1650,Trigger)</f>
        <v>51329</v>
      </c>
      <c r="BD1650" s="242" t="e">
        <f>_xll.qlIndexFixing($AD$5,BA1650,TRUE,_xll.ohTrigger(Trigger,Trigger12M))</f>
        <v>#NUM!</v>
      </c>
      <c r="BE1650" s="242">
        <f>IFERROR(_xll.qlIndexFixing($BF$1,BA1650,TRUE,_xll.ohTrigger(Trigger,Trigger12M)),#N/A)</f>
        <v>1.5977867658225182E-2</v>
      </c>
    </row>
    <row r="1651" spans="52:57" ht="11.25" customHeight="1" x14ac:dyDescent="0.25">
      <c r="AZ1651" s="99" t="s">
        <v>83</v>
      </c>
      <c r="BA1651" s="98">
        <f>_xll.qlInterestRateIndexFixingDate(Currency&amp;"ibor"&amp;Tenor,BB1651,Trigger)</f>
        <v>50966</v>
      </c>
      <c r="BB1651" s="98">
        <f>_xll.qlCalendarAdvance(Calendar,BB1650,AZ1651,"f",,Trigger)</f>
        <v>50970</v>
      </c>
      <c r="BC1651" s="98">
        <f>_xll.qlInterestRateIndexMaturity(Currency&amp;"ibor"&amp;Tenor,BB1651,Trigger)</f>
        <v>51336</v>
      </c>
      <c r="BD1651" s="242" t="e">
        <f>_xll.qlIndexFixing($AD$5,BA1651,TRUE,_xll.ohTrigger(Trigger,Trigger12M))</f>
        <v>#NUM!</v>
      </c>
      <c r="BE1651" s="242">
        <f>IFERROR(_xll.qlIndexFixing($BF$1,BA1651,TRUE,_xll.ohTrigger(Trigger,Trigger12M)),#N/A)</f>
        <v>1.5976148518117975E-2</v>
      </c>
    </row>
    <row r="1652" spans="52:57" ht="11.25" customHeight="1" x14ac:dyDescent="0.25">
      <c r="AZ1652" s="99" t="s">
        <v>83</v>
      </c>
      <c r="BA1652" s="98">
        <f>_xll.qlInterestRateIndexFixingDate(Currency&amp;"ibor"&amp;Tenor,BB1652,Trigger)</f>
        <v>50973</v>
      </c>
      <c r="BB1652" s="98">
        <f>_xll.qlCalendarAdvance(Calendar,BB1651,AZ1652,"f",,Trigger)</f>
        <v>50977</v>
      </c>
      <c r="BC1652" s="98">
        <f>_xll.qlInterestRateIndexMaturity(Currency&amp;"ibor"&amp;Tenor,BB1652,Trigger)</f>
        <v>51343</v>
      </c>
      <c r="BD1652" s="242" t="e">
        <f>_xll.qlIndexFixing($AD$5,BA1652,TRUE,_xll.ohTrigger(Trigger,Trigger12M))</f>
        <v>#NUM!</v>
      </c>
      <c r="BE1652" s="242">
        <f>IFERROR(_xll.qlIndexFixing($BF$1,BA1652,TRUE,_xll.ohTrigger(Trigger,Trigger12M)),#N/A)</f>
        <v>1.5974480403258617E-2</v>
      </c>
    </row>
    <row r="1653" spans="52:57" ht="11.25" customHeight="1" x14ac:dyDescent="0.25">
      <c r="AZ1653" s="99" t="s">
        <v>83</v>
      </c>
      <c r="BA1653" s="98">
        <f>_xll.qlInterestRateIndexFixingDate(Currency&amp;"ibor"&amp;Tenor,BB1653,Trigger)</f>
        <v>50980</v>
      </c>
      <c r="BB1653" s="98">
        <f>_xll.qlCalendarAdvance(Calendar,BB1652,AZ1653,"f",,Trigger)</f>
        <v>50984</v>
      </c>
      <c r="BC1653" s="98">
        <f>_xll.qlInterestRateIndexMaturity(Currency&amp;"ibor"&amp;Tenor,BB1653,Trigger)</f>
        <v>51350</v>
      </c>
      <c r="BD1653" s="242" t="e">
        <f>_xll.qlIndexFixing($AD$5,BA1653,TRUE,_xll.ohTrigger(Trigger,Trigger12M))</f>
        <v>#NUM!</v>
      </c>
      <c r="BE1653" s="242">
        <f>IFERROR(_xll.qlIndexFixing($BF$1,BA1653,TRUE,_xll.ohTrigger(Trigger,Trigger12M)),#N/A)</f>
        <v>1.5972863486768081E-2</v>
      </c>
    </row>
    <row r="1654" spans="52:57" ht="11.25" customHeight="1" x14ac:dyDescent="0.25">
      <c r="AZ1654" s="99" t="s">
        <v>83</v>
      </c>
      <c r="BA1654" s="98">
        <f>_xll.qlInterestRateIndexFixingDate(Currency&amp;"ibor"&amp;Tenor,BB1654,Trigger)</f>
        <v>50987</v>
      </c>
      <c r="BB1654" s="98">
        <f>_xll.qlCalendarAdvance(Calendar,BB1653,AZ1654,"f",,Trigger)</f>
        <v>50991</v>
      </c>
      <c r="BC1654" s="98">
        <f>_xll.qlInterestRateIndexMaturity(Currency&amp;"ibor"&amp;Tenor,BB1654,Trigger)</f>
        <v>51357</v>
      </c>
      <c r="BD1654" s="242" t="e">
        <f>_xll.qlIndexFixing($AD$5,BA1654,TRUE,_xll.ohTrigger(Trigger,Trigger12M))</f>
        <v>#NUM!</v>
      </c>
      <c r="BE1654" s="242">
        <f>IFERROR(_xll.qlIndexFixing($BF$1,BA1654,TRUE,_xll.ohTrigger(Trigger,Trigger12M)),#N/A)</f>
        <v>1.5971297941774546E-2</v>
      </c>
    </row>
    <row r="1655" spans="52:57" ht="11.25" customHeight="1" x14ac:dyDescent="0.25">
      <c r="AZ1655" s="99" t="s">
        <v>83</v>
      </c>
      <c r="BA1655" s="98">
        <f>_xll.qlInterestRateIndexFixingDate(Currency&amp;"ibor"&amp;Tenor,BB1655,Trigger)</f>
        <v>50994</v>
      </c>
      <c r="BB1655" s="98">
        <f>_xll.qlCalendarAdvance(Calendar,BB1654,AZ1655,"f",,Trigger)</f>
        <v>50998</v>
      </c>
      <c r="BC1655" s="98">
        <f>_xll.qlInterestRateIndexMaturity(Currency&amp;"ibor"&amp;Tenor,BB1655,Trigger)</f>
        <v>51364</v>
      </c>
      <c r="BD1655" s="242" t="e">
        <f>_xll.qlIndexFixing($AD$5,BA1655,TRUE,_xll.ohTrigger(Trigger,Trigger12M))</f>
        <v>#NUM!</v>
      </c>
      <c r="BE1655" s="242">
        <f>IFERROR(_xll.qlIndexFixing($BF$1,BA1655,TRUE,_xll.ohTrigger(Trigger,Trigger12M)),#N/A)</f>
        <v>1.5969783941411436E-2</v>
      </c>
    </row>
    <row r="1656" spans="52:57" ht="11.25" customHeight="1" x14ac:dyDescent="0.25">
      <c r="AZ1656" s="99" t="s">
        <v>83</v>
      </c>
      <c r="BA1656" s="98">
        <f>_xll.qlInterestRateIndexFixingDate(Currency&amp;"ibor"&amp;Tenor,BB1656,Trigger)</f>
        <v>51001</v>
      </c>
      <c r="BB1656" s="98">
        <f>_xll.qlCalendarAdvance(Calendar,BB1655,AZ1656,"f",,Trigger)</f>
        <v>51005</v>
      </c>
      <c r="BC1656" s="98">
        <f>_xll.qlInterestRateIndexMaturity(Currency&amp;"ibor"&amp;Tenor,BB1656,Trigger)</f>
        <v>51371</v>
      </c>
      <c r="BD1656" s="242" t="e">
        <f>_xll.qlIndexFixing($AD$5,BA1656,TRUE,_xll.ohTrigger(Trigger,Trigger12M))</f>
        <v>#NUM!</v>
      </c>
      <c r="BE1656" s="242">
        <f>IFERROR(_xll.qlIndexFixing($BF$1,BA1656,TRUE,_xll.ohTrigger(Trigger,Trigger12M)),#N/A)</f>
        <v>1.5968321658821557E-2</v>
      </c>
    </row>
    <row r="1657" spans="52:57" ht="11.25" customHeight="1" x14ac:dyDescent="0.25">
      <c r="AZ1657" s="99" t="s">
        <v>83</v>
      </c>
      <c r="BA1657" s="98">
        <f>_xll.qlInterestRateIndexFixingDate(Currency&amp;"ibor"&amp;Tenor,BB1657,Trigger)</f>
        <v>51008</v>
      </c>
      <c r="BB1657" s="98">
        <f>_xll.qlCalendarAdvance(Calendar,BB1656,AZ1657,"f",,Trigger)</f>
        <v>51012</v>
      </c>
      <c r="BC1657" s="98">
        <f>_xll.qlInterestRateIndexMaturity(Currency&amp;"ibor"&amp;Tenor,BB1657,Trigger)</f>
        <v>51378</v>
      </c>
      <c r="BD1657" s="242" t="e">
        <f>_xll.qlIndexFixing($AD$5,BA1657,TRUE,_xll.ohTrigger(Trigger,Trigger12M))</f>
        <v>#NUM!</v>
      </c>
      <c r="BE1657" s="242">
        <f>IFERROR(_xll.qlIndexFixing($BF$1,BA1657,TRUE,_xll.ohTrigger(Trigger,Trigger12M)),#N/A)</f>
        <v>1.5966906193307578E-2</v>
      </c>
    </row>
    <row r="1658" spans="52:57" ht="11.25" customHeight="1" x14ac:dyDescent="0.25">
      <c r="AZ1658" s="99" t="s">
        <v>83</v>
      </c>
      <c r="BA1658" s="98">
        <f>_xll.qlInterestRateIndexFixingDate(Currency&amp;"ibor"&amp;Tenor,BB1658,Trigger)</f>
        <v>51015</v>
      </c>
      <c r="BB1658" s="98">
        <f>_xll.qlCalendarAdvance(Calendar,BB1657,AZ1658,"f",,Trigger)</f>
        <v>51019</v>
      </c>
      <c r="BC1658" s="98">
        <f>_xll.qlInterestRateIndexMaturity(Currency&amp;"ibor"&amp;Tenor,BB1658,Trigger)</f>
        <v>51385</v>
      </c>
      <c r="BD1658" s="242" t="e">
        <f>_xll.qlIndexFixing($AD$5,BA1658,TRUE,_xll.ohTrigger(Trigger,Trigger12M))</f>
        <v>#NUM!</v>
      </c>
      <c r="BE1658" s="242">
        <f>IFERROR(_xll.qlIndexFixing($BF$1,BA1658,TRUE,_xll.ohTrigger(Trigger,Trigger12M)),#N/A)</f>
        <v>1.5965450076489637E-2</v>
      </c>
    </row>
    <row r="1659" spans="52:57" ht="11.25" customHeight="1" x14ac:dyDescent="0.25">
      <c r="AZ1659" s="99" t="s">
        <v>83</v>
      </c>
      <c r="BA1659" s="98">
        <f>_xll.qlInterestRateIndexFixingDate(Currency&amp;"ibor"&amp;Tenor,BB1659,Trigger)</f>
        <v>51022</v>
      </c>
      <c r="BB1659" s="98">
        <f>_xll.qlCalendarAdvance(Calendar,BB1658,AZ1659,"f",,Trigger)</f>
        <v>51026</v>
      </c>
      <c r="BC1659" s="98">
        <f>_xll.qlInterestRateIndexMaturity(Currency&amp;"ibor"&amp;Tenor,BB1659,Trigger)</f>
        <v>51392</v>
      </c>
      <c r="BD1659" s="242" t="e">
        <f>_xll.qlIndexFixing($AD$5,BA1659,TRUE,_xll.ohTrigger(Trigger,Trigger12M))</f>
        <v>#NUM!</v>
      </c>
      <c r="BE1659" s="242">
        <f>IFERROR(_xll.qlIndexFixing($BF$1,BA1659,TRUE,_xll.ohTrigger(Trigger,Trigger12M)),#N/A)</f>
        <v>1.596392137890407E-2</v>
      </c>
    </row>
    <row r="1660" spans="52:57" ht="11.25" customHeight="1" x14ac:dyDescent="0.25">
      <c r="AZ1660" s="99" t="s">
        <v>83</v>
      </c>
      <c r="BA1660" s="98">
        <f>_xll.qlInterestRateIndexFixingDate(Currency&amp;"ibor"&amp;Tenor,BB1660,Trigger)</f>
        <v>51029</v>
      </c>
      <c r="BB1660" s="98">
        <f>_xll.qlCalendarAdvance(Calendar,BB1659,AZ1660,"f",,Trigger)</f>
        <v>51033</v>
      </c>
      <c r="BC1660" s="98">
        <f>_xll.qlInterestRateIndexMaturity(Currency&amp;"ibor"&amp;Tenor,BB1660,Trigger)</f>
        <v>51399</v>
      </c>
      <c r="BD1660" s="242" t="e">
        <f>_xll.qlIndexFixing($AD$5,BA1660,TRUE,_xll.ohTrigger(Trigger,Trigger12M))</f>
        <v>#NUM!</v>
      </c>
      <c r="BE1660" s="242">
        <f>IFERROR(_xll.qlIndexFixing($BF$1,BA1660,TRUE,_xll.ohTrigger(Trigger,Trigger12M)),#N/A)</f>
        <v>1.5962319845890104E-2</v>
      </c>
    </row>
    <row r="1661" spans="52:57" ht="11.25" customHeight="1" x14ac:dyDescent="0.25">
      <c r="AZ1661" s="99" t="s">
        <v>83</v>
      </c>
      <c r="BA1661" s="98">
        <f>_xll.qlInterestRateIndexFixingDate(Currency&amp;"ibor"&amp;Tenor,BB1661,Trigger)</f>
        <v>51036</v>
      </c>
      <c r="BB1661" s="98">
        <f>_xll.qlCalendarAdvance(Calendar,BB1660,AZ1661,"f",,Trigger)</f>
        <v>51040</v>
      </c>
      <c r="BC1661" s="98">
        <f>_xll.qlInterestRateIndexMaturity(Currency&amp;"ibor"&amp;Tenor,BB1661,Trigger)</f>
        <v>51406</v>
      </c>
      <c r="BD1661" s="242" t="e">
        <f>_xll.qlIndexFixing($AD$5,BA1661,TRUE,_xll.ohTrigger(Trigger,Trigger12M))</f>
        <v>#NUM!</v>
      </c>
      <c r="BE1661" s="242">
        <f>IFERROR(_xll.qlIndexFixing($BF$1,BA1661,TRUE,_xll.ohTrigger(Trigger,Trigger12M)),#N/A)</f>
        <v>1.5960645222369594E-2</v>
      </c>
    </row>
    <row r="1662" spans="52:57" ht="11.25" customHeight="1" x14ac:dyDescent="0.25">
      <c r="AZ1662" s="99" t="s">
        <v>83</v>
      </c>
      <c r="BA1662" s="98">
        <f>_xll.qlInterestRateIndexFixingDate(Currency&amp;"ibor"&amp;Tenor,BB1662,Trigger)</f>
        <v>51043</v>
      </c>
      <c r="BB1662" s="98">
        <f>_xll.qlCalendarAdvance(Calendar,BB1661,AZ1662,"f",,Trigger)</f>
        <v>51047</v>
      </c>
      <c r="BC1662" s="98">
        <f>_xll.qlInterestRateIndexMaturity(Currency&amp;"ibor"&amp;Tenor,BB1662,Trigger)</f>
        <v>51413</v>
      </c>
      <c r="BD1662" s="242" t="e">
        <f>_xll.qlIndexFixing($AD$5,BA1662,TRUE,_xll.ohTrigger(Trigger,Trigger12M))</f>
        <v>#NUM!</v>
      </c>
      <c r="BE1662" s="242">
        <f>IFERROR(_xll.qlIndexFixing($BF$1,BA1662,TRUE,_xll.ohTrigger(Trigger,Trigger12M)),#N/A)</f>
        <v>1.5958897252846809E-2</v>
      </c>
    </row>
    <row r="1663" spans="52:57" ht="11.25" customHeight="1" x14ac:dyDescent="0.25">
      <c r="AZ1663" s="99" t="s">
        <v>83</v>
      </c>
      <c r="BA1663" s="98">
        <f>_xll.qlInterestRateIndexFixingDate(Currency&amp;"ibor"&amp;Tenor,BB1663,Trigger)</f>
        <v>51050</v>
      </c>
      <c r="BB1663" s="98">
        <f>_xll.qlCalendarAdvance(Calendar,BB1662,AZ1663,"f",,Trigger)</f>
        <v>51054</v>
      </c>
      <c r="BC1663" s="98">
        <f>_xll.qlInterestRateIndexMaturity(Currency&amp;"ibor"&amp;Tenor,BB1663,Trigger)</f>
        <v>51420</v>
      </c>
      <c r="BD1663" s="242" t="e">
        <f>_xll.qlIndexFixing($AD$5,BA1663,TRUE,_xll.ohTrigger(Trigger,Trigger12M))</f>
        <v>#NUM!</v>
      </c>
      <c r="BE1663" s="242">
        <f>IFERROR(_xll.qlIndexFixing($BF$1,BA1663,TRUE,_xll.ohTrigger(Trigger,Trigger12M)),#N/A)</f>
        <v>1.5957075681409513E-2</v>
      </c>
    </row>
    <row r="1664" spans="52:57" ht="11.25" customHeight="1" x14ac:dyDescent="0.25">
      <c r="AZ1664" s="99" t="s">
        <v>83</v>
      </c>
      <c r="BA1664" s="98">
        <f>_xll.qlInterestRateIndexFixingDate(Currency&amp;"ibor"&amp;Tenor,BB1664,Trigger)</f>
        <v>51057</v>
      </c>
      <c r="BB1664" s="98">
        <f>_xll.qlCalendarAdvance(Calendar,BB1663,AZ1664,"f",,Trigger)</f>
        <v>51061</v>
      </c>
      <c r="BC1664" s="98">
        <f>_xll.qlInterestRateIndexMaturity(Currency&amp;"ibor"&amp;Tenor,BB1664,Trigger)</f>
        <v>51427</v>
      </c>
      <c r="BD1664" s="242" t="e">
        <f>_xll.qlIndexFixing($AD$5,BA1664,TRUE,_xll.ohTrigger(Trigger,Trigger12M))</f>
        <v>#NUM!</v>
      </c>
      <c r="BE1664" s="242">
        <f>IFERROR(_xll.qlIndexFixing($BF$1,BA1664,TRUE,_xll.ohTrigger(Trigger,Trigger12M)),#N/A)</f>
        <v>1.5955180251728981E-2</v>
      </c>
    </row>
    <row r="1665" spans="52:57" ht="11.25" customHeight="1" x14ac:dyDescent="0.25">
      <c r="AZ1665" s="99" t="s">
        <v>83</v>
      </c>
      <c r="BA1665" s="98">
        <f>_xll.qlInterestRateIndexFixingDate(Currency&amp;"ibor"&amp;Tenor,BB1665,Trigger)</f>
        <v>51064</v>
      </c>
      <c r="BB1665" s="98">
        <f>_xll.qlCalendarAdvance(Calendar,BB1664,AZ1665,"f",,Trigger)</f>
        <v>51068</v>
      </c>
      <c r="BC1665" s="98">
        <f>_xll.qlInterestRateIndexMaturity(Currency&amp;"ibor"&amp;Tenor,BB1665,Trigger)</f>
        <v>51434</v>
      </c>
      <c r="BD1665" s="242" t="e">
        <f>_xll.qlIndexFixing($AD$5,BA1665,TRUE,_xll.ohTrigger(Trigger,Trigger12M))</f>
        <v>#NUM!</v>
      </c>
      <c r="BE1665" s="242">
        <f>IFERROR(_xll.qlIndexFixing($BF$1,BA1665,TRUE,_xll.ohTrigger(Trigger,Trigger12M)),#N/A)</f>
        <v>1.5953210707058459E-2</v>
      </c>
    </row>
    <row r="1666" spans="52:57" ht="11.25" customHeight="1" x14ac:dyDescent="0.25">
      <c r="AZ1666" s="99" t="s">
        <v>83</v>
      </c>
      <c r="BA1666" s="98">
        <f>_xll.qlInterestRateIndexFixingDate(Currency&amp;"ibor"&amp;Tenor,BB1666,Trigger)</f>
        <v>51071</v>
      </c>
      <c r="BB1666" s="98">
        <f>_xll.qlCalendarAdvance(Calendar,BB1665,AZ1666,"f",,Trigger)</f>
        <v>51075</v>
      </c>
      <c r="BC1666" s="98">
        <f>_xll.qlInterestRateIndexMaturity(Currency&amp;"ibor"&amp;Tenor,BB1666,Trigger)</f>
        <v>51441</v>
      </c>
      <c r="BD1666" s="242" t="e">
        <f>_xll.qlIndexFixing($AD$5,BA1666,TRUE,_xll.ohTrigger(Trigger,Trigger12M))</f>
        <v>#NUM!</v>
      </c>
      <c r="BE1666" s="242">
        <f>IFERROR(_xll.qlIndexFixing($BF$1,BA1666,TRUE,_xll.ohTrigger(Trigger,Trigger12M)),#N/A)</f>
        <v>1.5951166790236438E-2</v>
      </c>
    </row>
    <row r="1667" spans="52:57" ht="11.25" customHeight="1" x14ac:dyDescent="0.25">
      <c r="AZ1667" s="99" t="s">
        <v>83</v>
      </c>
      <c r="BA1667" s="98">
        <f>_xll.qlInterestRateIndexFixingDate(Currency&amp;"ibor"&amp;Tenor,BB1667,Trigger)</f>
        <v>51078</v>
      </c>
      <c r="BB1667" s="98">
        <f>_xll.qlCalendarAdvance(Calendar,BB1666,AZ1667,"f",,Trigger)</f>
        <v>51082</v>
      </c>
      <c r="BC1667" s="98">
        <f>_xll.qlInterestRateIndexMaturity(Currency&amp;"ibor"&amp;Tenor,BB1667,Trigger)</f>
        <v>51448</v>
      </c>
      <c r="BD1667" s="242" t="e">
        <f>_xll.qlIndexFixing($AD$5,BA1667,TRUE,_xll.ohTrigger(Trigger,Trigger12M))</f>
        <v>#NUM!</v>
      </c>
      <c r="BE1667" s="242">
        <f>IFERROR(_xll.qlIndexFixing($BF$1,BA1667,TRUE,_xll.ohTrigger(Trigger,Trigger12M)),#N/A)</f>
        <v>1.5949048243684698E-2</v>
      </c>
    </row>
    <row r="1668" spans="52:57" ht="11.25" customHeight="1" x14ac:dyDescent="0.25">
      <c r="AZ1668" s="99" t="s">
        <v>83</v>
      </c>
      <c r="BA1668" s="98">
        <f>_xll.qlInterestRateIndexFixingDate(Currency&amp;"ibor"&amp;Tenor,BB1668,Trigger)</f>
        <v>51085</v>
      </c>
      <c r="BB1668" s="98">
        <f>_xll.qlCalendarAdvance(Calendar,BB1667,AZ1668,"f",,Trigger)</f>
        <v>51089</v>
      </c>
      <c r="BC1668" s="98">
        <f>_xll.qlInterestRateIndexMaturity(Currency&amp;"ibor"&amp;Tenor,BB1668,Trigger)</f>
        <v>51455</v>
      </c>
      <c r="BD1668" s="242" t="e">
        <f>_xll.qlIndexFixing($AD$5,BA1668,TRUE,_xll.ohTrigger(Trigger,Trigger12M))</f>
        <v>#NUM!</v>
      </c>
      <c r="BE1668" s="242">
        <f>IFERROR(_xll.qlIndexFixing($BF$1,BA1668,TRUE,_xll.ohTrigger(Trigger,Trigger12M)),#N/A)</f>
        <v>1.5946854809408519E-2</v>
      </c>
    </row>
    <row r="1669" spans="52:57" ht="11.25" customHeight="1" x14ac:dyDescent="0.25">
      <c r="AZ1669" s="99" t="s">
        <v>83</v>
      </c>
      <c r="BA1669" s="98">
        <f>_xll.qlInterestRateIndexFixingDate(Currency&amp;"ibor"&amp;Tenor,BB1669,Trigger)</f>
        <v>51092</v>
      </c>
      <c r="BB1669" s="98">
        <f>_xll.qlCalendarAdvance(Calendar,BB1668,AZ1669,"f",,Trigger)</f>
        <v>51096</v>
      </c>
      <c r="BC1669" s="98">
        <f>_xll.qlInterestRateIndexMaturity(Currency&amp;"ibor"&amp;Tenor,BB1669,Trigger)</f>
        <v>51462</v>
      </c>
      <c r="BD1669" s="242" t="e">
        <f>_xll.qlIndexFixing($AD$5,BA1669,TRUE,_xll.ohTrigger(Trigger,Trigger12M))</f>
        <v>#NUM!</v>
      </c>
      <c r="BE1669" s="242">
        <f>IFERROR(_xll.qlIndexFixing($BF$1,BA1669,TRUE,_xll.ohTrigger(Trigger,Trigger12M)),#N/A)</f>
        <v>1.594458622899822E-2</v>
      </c>
    </row>
    <row r="1670" spans="52:57" ht="11.25" customHeight="1" x14ac:dyDescent="0.25">
      <c r="AZ1670" s="99" t="s">
        <v>83</v>
      </c>
      <c r="BA1670" s="98">
        <f>_xll.qlInterestRateIndexFixingDate(Currency&amp;"ibor"&amp;Tenor,BB1670,Trigger)</f>
        <v>51099</v>
      </c>
      <c r="BB1670" s="98">
        <f>_xll.qlCalendarAdvance(Calendar,BB1669,AZ1670,"f",,Trigger)</f>
        <v>51103</v>
      </c>
      <c r="BC1670" s="98">
        <f>_xll.qlInterestRateIndexMaturity(Currency&amp;"ibor"&amp;Tenor,BB1670,Trigger)</f>
        <v>51469</v>
      </c>
      <c r="BD1670" s="242" t="e">
        <f>_xll.qlIndexFixing($AD$5,BA1670,TRUE,_xll.ohTrigger(Trigger,Trigger12M))</f>
        <v>#NUM!</v>
      </c>
      <c r="BE1670" s="242">
        <f>IFERROR(_xll.qlIndexFixing($BF$1,BA1670,TRUE,_xll.ohTrigger(Trigger,Trigger12M)),#N/A)</f>
        <v>1.5942242243628047E-2</v>
      </c>
    </row>
    <row r="1671" spans="52:57" ht="11.25" customHeight="1" x14ac:dyDescent="0.25">
      <c r="AZ1671" s="99" t="s">
        <v>83</v>
      </c>
      <c r="BA1671" s="98">
        <f>_xll.qlInterestRateIndexFixingDate(Currency&amp;"ibor"&amp;Tenor,BB1671,Trigger)</f>
        <v>51106</v>
      </c>
      <c r="BB1671" s="98">
        <f>_xll.qlCalendarAdvance(Calendar,BB1670,AZ1671,"f",,Trigger)</f>
        <v>51110</v>
      </c>
      <c r="BC1671" s="98">
        <f>_xll.qlInterestRateIndexMaturity(Currency&amp;"ibor"&amp;Tenor,BB1671,Trigger)</f>
        <v>51476</v>
      </c>
      <c r="BD1671" s="242" t="e">
        <f>_xll.qlIndexFixing($AD$5,BA1671,TRUE,_xll.ohTrigger(Trigger,Trigger12M))</f>
        <v>#NUM!</v>
      </c>
      <c r="BE1671" s="242">
        <f>IFERROR(_xll.qlIndexFixing($BF$1,BA1671,TRUE,_xll.ohTrigger(Trigger,Trigger12M)),#N/A)</f>
        <v>1.593982259405663E-2</v>
      </c>
    </row>
    <row r="1672" spans="52:57" ht="11.25" customHeight="1" x14ac:dyDescent="0.25">
      <c r="AZ1672" s="99" t="s">
        <v>83</v>
      </c>
      <c r="BA1672" s="98">
        <f>_xll.qlInterestRateIndexFixingDate(Currency&amp;"ibor"&amp;Tenor,BB1672,Trigger)</f>
        <v>51113</v>
      </c>
      <c r="BB1672" s="98">
        <f>_xll.qlCalendarAdvance(Calendar,BB1671,AZ1672,"f",,Trigger)</f>
        <v>51117</v>
      </c>
      <c r="BC1672" s="98">
        <f>_xll.qlInterestRateIndexMaturity(Currency&amp;"ibor"&amp;Tenor,BB1672,Trigger)</f>
        <v>51483</v>
      </c>
      <c r="BD1672" s="242" t="e">
        <f>_xll.qlIndexFixing($AD$5,BA1672,TRUE,_xll.ohTrigger(Trigger,Trigger12M))</f>
        <v>#NUM!</v>
      </c>
      <c r="BE1672" s="242">
        <f>IFERROR(_xll.qlIndexFixing($BF$1,BA1672,TRUE,_xll.ohTrigger(Trigger,Trigger12M)),#N/A)</f>
        <v>1.5937327020628066E-2</v>
      </c>
    </row>
    <row r="1673" spans="52:57" ht="11.25" customHeight="1" x14ac:dyDescent="0.25">
      <c r="AZ1673" s="99" t="s">
        <v>83</v>
      </c>
      <c r="BA1673" s="98">
        <f>_xll.qlInterestRateIndexFixingDate(Currency&amp;"ibor"&amp;Tenor,BB1673,Trigger)</f>
        <v>51120</v>
      </c>
      <c r="BB1673" s="98">
        <f>_xll.qlCalendarAdvance(Calendar,BB1672,AZ1673,"f",,Trigger)</f>
        <v>51124</v>
      </c>
      <c r="BC1673" s="98">
        <f>_xll.qlInterestRateIndexMaturity(Currency&amp;"ibor"&amp;Tenor,BB1673,Trigger)</f>
        <v>51490</v>
      </c>
      <c r="BD1673" s="242" t="e">
        <f>_xll.qlIndexFixing($AD$5,BA1673,TRUE,_xll.ohTrigger(Trigger,Trigger12M))</f>
        <v>#NUM!</v>
      </c>
      <c r="BE1673" s="242">
        <f>IFERROR(_xll.qlIndexFixing($BF$1,BA1673,TRUE,_xll.ohTrigger(Trigger,Trigger12M)),#N/A)</f>
        <v>1.5934755263271049E-2</v>
      </c>
    </row>
    <row r="1674" spans="52:57" ht="11.25" customHeight="1" x14ac:dyDescent="0.25">
      <c r="AZ1674" s="99" t="s">
        <v>83</v>
      </c>
      <c r="BA1674" s="98">
        <f>_xll.qlInterestRateIndexFixingDate(Currency&amp;"ibor"&amp;Tenor,BB1674,Trigger)</f>
        <v>51126</v>
      </c>
      <c r="BB1674" s="98">
        <f>_xll.qlCalendarAdvance(Calendar,BB1673,AZ1674,"f",,Trigger)</f>
        <v>51131</v>
      </c>
      <c r="BC1674" s="98">
        <f>_xll.qlInterestRateIndexMaturity(Currency&amp;"ibor"&amp;Tenor,BB1674,Trigger)</f>
        <v>51497</v>
      </c>
      <c r="BD1674" s="242" t="e">
        <f>_xll.qlIndexFixing($AD$5,BA1674,TRUE,_xll.ohTrigger(Trigger,Trigger12M))</f>
        <v>#NUM!</v>
      </c>
      <c r="BE1674" s="242">
        <f>IFERROR(_xll.qlIndexFixing($BF$1,BA1674,TRUE,_xll.ohTrigger(Trigger,Trigger12M)),#N/A)</f>
        <v>1.5932107061499733E-2</v>
      </c>
    </row>
    <row r="1675" spans="52:57" ht="11.25" customHeight="1" x14ac:dyDescent="0.25">
      <c r="AZ1675" s="99" t="s">
        <v>83</v>
      </c>
      <c r="BA1675" s="98">
        <f>_xll.qlInterestRateIndexFixingDate(Currency&amp;"ibor"&amp;Tenor,BB1675,Trigger)</f>
        <v>51134</v>
      </c>
      <c r="BB1675" s="98">
        <f>_xll.qlCalendarAdvance(Calendar,BB1674,AZ1675,"f",,Trigger)</f>
        <v>51138</v>
      </c>
      <c r="BC1675" s="98">
        <f>_xll.qlInterestRateIndexMaturity(Currency&amp;"ibor"&amp;Tenor,BB1675,Trigger)</f>
        <v>51504</v>
      </c>
      <c r="BD1675" s="242" t="e">
        <f>_xll.qlIndexFixing($AD$5,BA1675,TRUE,_xll.ohTrigger(Trigger,Trigger12M))</f>
        <v>#NUM!</v>
      </c>
      <c r="BE1675" s="242">
        <f>IFERROR(_xll.qlIndexFixing($BF$1,BA1675,TRUE,_xll.ohTrigger(Trigger,Trigger12M)),#N/A)</f>
        <v>1.5929382154413314E-2</v>
      </c>
    </row>
    <row r="1676" spans="52:57" ht="11.25" customHeight="1" x14ac:dyDescent="0.25">
      <c r="AZ1676" s="99" t="s">
        <v>83</v>
      </c>
      <c r="BA1676" s="98">
        <f>_xll.qlInterestRateIndexFixingDate(Currency&amp;"ibor"&amp;Tenor,BB1676,Trigger)</f>
        <v>51141</v>
      </c>
      <c r="BB1676" s="98">
        <f>_xll.qlCalendarAdvance(Calendar,BB1675,AZ1676,"f",,Trigger)</f>
        <v>51145</v>
      </c>
      <c r="BC1676" s="98">
        <f>_xll.qlInterestRateIndexMaturity(Currency&amp;"ibor"&amp;Tenor,BB1676,Trigger)</f>
        <v>51511</v>
      </c>
      <c r="BD1676" s="242" t="e">
        <f>_xll.qlIndexFixing($AD$5,BA1676,TRUE,_xll.ohTrigger(Trigger,Trigger12M))</f>
        <v>#NUM!</v>
      </c>
      <c r="BE1676" s="242">
        <f>IFERROR(_xll.qlIndexFixing($BF$1,BA1676,TRUE,_xll.ohTrigger(Trigger,Trigger12M)),#N/A)</f>
        <v>1.5926580280697107E-2</v>
      </c>
    </row>
    <row r="1677" spans="52:57" ht="11.25" customHeight="1" x14ac:dyDescent="0.25">
      <c r="AZ1677" s="99" t="s">
        <v>83</v>
      </c>
      <c r="BA1677" s="98">
        <f>_xll.qlInterestRateIndexFixingDate(Currency&amp;"ibor"&amp;Tenor,BB1677,Trigger)</f>
        <v>51148</v>
      </c>
      <c r="BB1677" s="98">
        <f>_xll.qlCalendarAdvance(Calendar,BB1676,AZ1677,"f",,Trigger)</f>
        <v>51152</v>
      </c>
      <c r="BC1677" s="98">
        <f>_xll.qlInterestRateIndexMaturity(Currency&amp;"ibor"&amp;Tenor,BB1677,Trigger)</f>
        <v>51518</v>
      </c>
      <c r="BD1677" s="242" t="e">
        <f>_xll.qlIndexFixing($AD$5,BA1677,TRUE,_xll.ohTrigger(Trigger,Trigger12M))</f>
        <v>#NUM!</v>
      </c>
      <c r="BE1677" s="242">
        <f>IFERROR(_xll.qlIndexFixing($BF$1,BA1677,TRUE,_xll.ohTrigger(Trigger,Trigger12M)),#N/A)</f>
        <v>1.5923701178621668E-2</v>
      </c>
    </row>
    <row r="1678" spans="52:57" ht="11.25" customHeight="1" x14ac:dyDescent="0.25">
      <c r="AZ1678" s="99" t="s">
        <v>83</v>
      </c>
      <c r="BA1678" s="98">
        <f>_xll.qlInterestRateIndexFixingDate(Currency&amp;"ibor"&amp;Tenor,BB1678,Trigger)</f>
        <v>51155</v>
      </c>
      <c r="BB1678" s="98">
        <f>_xll.qlCalendarAdvance(Calendar,BB1677,AZ1678,"f",,Trigger)</f>
        <v>51159</v>
      </c>
      <c r="BC1678" s="98">
        <f>_xll.qlInterestRateIndexMaturity(Currency&amp;"ibor"&amp;Tenor,BB1678,Trigger)</f>
        <v>51525</v>
      </c>
      <c r="BD1678" s="242" t="e">
        <f>_xll.qlIndexFixing($AD$5,BA1678,TRUE,_xll.ohTrigger(Trigger,Trigger12M))</f>
        <v>#NUM!</v>
      </c>
      <c r="BE1678" s="242">
        <f>IFERROR(_xll.qlIndexFixing($BF$1,BA1678,TRUE,_xll.ohTrigger(Trigger,Trigger12M)),#N/A)</f>
        <v>1.592074458604413E-2</v>
      </c>
    </row>
    <row r="1679" spans="52:57" ht="11.25" customHeight="1" x14ac:dyDescent="0.25">
      <c r="AZ1679" s="99" t="s">
        <v>83</v>
      </c>
      <c r="BA1679" s="98">
        <f>_xll.qlInterestRateIndexFixingDate(Currency&amp;"ibor"&amp;Tenor,BB1679,Trigger)</f>
        <v>51162</v>
      </c>
      <c r="BB1679" s="98">
        <f>_xll.qlCalendarAdvance(Calendar,BB1678,AZ1679,"f",,Trigger)</f>
        <v>51166</v>
      </c>
      <c r="BC1679" s="98">
        <f>_xll.qlInterestRateIndexMaturity(Currency&amp;"ibor"&amp;Tenor,BB1679,Trigger)</f>
        <v>51532</v>
      </c>
      <c r="BD1679" s="242" t="e">
        <f>_xll.qlIndexFixing($AD$5,BA1679,TRUE,_xll.ohTrigger(Trigger,Trigger12M))</f>
        <v>#NUM!</v>
      </c>
      <c r="BE1679" s="242">
        <f>IFERROR(_xll.qlIndexFixing($BF$1,BA1679,TRUE,_xll.ohTrigger(Trigger,Trigger12M)),#N/A)</f>
        <v>1.5917710240407737E-2</v>
      </c>
    </row>
    <row r="1680" spans="52:57" ht="11.25" customHeight="1" x14ac:dyDescent="0.25">
      <c r="AZ1680" s="99" t="s">
        <v>83</v>
      </c>
      <c r="BA1680" s="98">
        <f>_xll.qlInterestRateIndexFixingDate(Currency&amp;"ibor"&amp;Tenor,BB1680,Trigger)</f>
        <v>51169</v>
      </c>
      <c r="BB1680" s="98">
        <f>_xll.qlCalendarAdvance(Calendar,BB1679,AZ1680,"f",,Trigger)</f>
        <v>51173</v>
      </c>
      <c r="BC1680" s="98">
        <f>_xll.qlInterestRateIndexMaturity(Currency&amp;"ibor"&amp;Tenor,BB1680,Trigger)</f>
        <v>51539</v>
      </c>
      <c r="BD1680" s="242" t="e">
        <f>_xll.qlIndexFixing($AD$5,BA1680,TRUE,_xll.ohTrigger(Trigger,Trigger12M))</f>
        <v>#NUM!</v>
      </c>
      <c r="BE1680" s="242">
        <f>IFERROR(_xll.qlIndexFixing($BF$1,BA1680,TRUE,_xll.ohTrigger(Trigger,Trigger12M)),#N/A)</f>
        <v>1.5914597878742078E-2</v>
      </c>
    </row>
    <row r="1681" spans="52:57" ht="11.25" customHeight="1" x14ac:dyDescent="0.25">
      <c r="AZ1681" s="99" t="s">
        <v>83</v>
      </c>
      <c r="BA1681" s="98">
        <f>_xll.qlInterestRateIndexFixingDate(Currency&amp;"ibor"&amp;Tenor,BB1681,Trigger)</f>
        <v>51176</v>
      </c>
      <c r="BB1681" s="98">
        <f>_xll.qlCalendarAdvance(Calendar,BB1680,AZ1681,"f",,Trigger)</f>
        <v>51180</v>
      </c>
      <c r="BC1681" s="98">
        <f>_xll.qlInterestRateIndexMaturity(Currency&amp;"ibor"&amp;Tenor,BB1681,Trigger)</f>
        <v>51546</v>
      </c>
      <c r="BD1681" s="242" t="e">
        <f>_xll.qlIndexFixing($AD$5,BA1681,TRUE,_xll.ohTrigger(Trigger,Trigger12M))</f>
        <v>#NUM!</v>
      </c>
      <c r="BE1681" s="242">
        <f>IFERROR(_xll.qlIndexFixing($BF$1,BA1681,TRUE,_xll.ohTrigger(Trigger,Trigger12M)),#N/A)</f>
        <v>1.591140723766352E-2</v>
      </c>
    </row>
    <row r="1682" spans="52:57" ht="11.25" customHeight="1" x14ac:dyDescent="0.25">
      <c r="AZ1682" s="99" t="s">
        <v>83</v>
      </c>
      <c r="BA1682" s="98">
        <f>_xll.qlInterestRateIndexFixingDate(Currency&amp;"ibor"&amp;Tenor,BB1682,Trigger)</f>
        <v>51183</v>
      </c>
      <c r="BB1682" s="98">
        <f>_xll.qlCalendarAdvance(Calendar,BB1681,AZ1682,"f",,Trigger)</f>
        <v>51187</v>
      </c>
      <c r="BC1682" s="98">
        <f>_xll.qlInterestRateIndexMaturity(Currency&amp;"ibor"&amp;Tenor,BB1682,Trigger)</f>
        <v>51553</v>
      </c>
      <c r="BD1682" s="242" t="e">
        <f>_xll.qlIndexFixing($AD$5,BA1682,TRUE,_xll.ohTrigger(Trigger,Trigger12M))</f>
        <v>#NUM!</v>
      </c>
      <c r="BE1682" s="242">
        <f>IFERROR(_xll.qlIndexFixing($BF$1,BA1682,TRUE,_xll.ohTrigger(Trigger,Trigger12M)),#N/A)</f>
        <v>1.5908138053375431E-2</v>
      </c>
    </row>
    <row r="1683" spans="52:57" ht="11.25" customHeight="1" x14ac:dyDescent="0.25">
      <c r="AZ1683" s="99" t="s">
        <v>83</v>
      </c>
      <c r="BA1683" s="98">
        <f>_xll.qlInterestRateIndexFixingDate(Currency&amp;"ibor"&amp;Tenor,BB1683,Trigger)</f>
        <v>51190</v>
      </c>
      <c r="BB1683" s="98">
        <f>_xll.qlCalendarAdvance(Calendar,BB1682,AZ1683,"f",,Trigger)</f>
        <v>51194</v>
      </c>
      <c r="BC1683" s="98">
        <f>_xll.qlInterestRateIndexMaturity(Currency&amp;"ibor"&amp;Tenor,BB1683,Trigger)</f>
        <v>51560</v>
      </c>
      <c r="BD1683" s="242" t="e">
        <f>_xll.qlIndexFixing($AD$5,BA1683,TRUE,_xll.ohTrigger(Trigger,Trigger12M))</f>
        <v>#NUM!</v>
      </c>
      <c r="BE1683" s="242">
        <f>IFERROR(_xll.qlIndexFixing($BF$1,BA1683,TRUE,_xll.ohTrigger(Trigger,Trigger12M)),#N/A)</f>
        <v>1.5904790061667957E-2</v>
      </c>
    </row>
    <row r="1684" spans="52:57" ht="11.25" customHeight="1" x14ac:dyDescent="0.25">
      <c r="AZ1684" s="99" t="s">
        <v>83</v>
      </c>
      <c r="BA1684" s="98">
        <f>_xll.qlInterestRateIndexFixingDate(Currency&amp;"ibor"&amp;Tenor,BB1684,Trigger)</f>
        <v>51197</v>
      </c>
      <c r="BB1684" s="98">
        <f>_xll.qlCalendarAdvance(Calendar,BB1683,AZ1684,"f",,Trigger)</f>
        <v>51201</v>
      </c>
      <c r="BC1684" s="98">
        <f>_xll.qlInterestRateIndexMaturity(Currency&amp;"ibor"&amp;Tenor,BB1684,Trigger)</f>
        <v>51566</v>
      </c>
      <c r="BD1684" s="242" t="e">
        <f>_xll.qlIndexFixing($AD$5,BA1684,TRUE,_xll.ohTrigger(Trigger,Trigger12M))</f>
        <v>#NUM!</v>
      </c>
      <c r="BE1684" s="242">
        <f>IFERROR(_xll.qlIndexFixing($BF$1,BA1684,TRUE,_xll.ohTrigger(Trigger,Trigger12M)),#N/A)</f>
        <v>1.5901349112861566E-2</v>
      </c>
    </row>
    <row r="1685" spans="52:57" ht="11.25" customHeight="1" x14ac:dyDescent="0.25">
      <c r="AZ1685" s="99" t="s">
        <v>83</v>
      </c>
      <c r="BA1685" s="98">
        <f>_xll.qlInterestRateIndexFixingDate(Currency&amp;"ibor"&amp;Tenor,BB1685,Trigger)</f>
        <v>51204</v>
      </c>
      <c r="BB1685" s="98">
        <f>_xll.qlCalendarAdvance(Calendar,BB1684,AZ1685,"f",,Trigger)</f>
        <v>51208</v>
      </c>
      <c r="BC1685" s="98">
        <f>_xll.qlInterestRateIndexMaturity(Currency&amp;"ibor"&amp;Tenor,BB1685,Trigger)</f>
        <v>51573</v>
      </c>
      <c r="BD1685" s="242" t="e">
        <f>_xll.qlIndexFixing($AD$5,BA1685,TRUE,_xll.ohTrigger(Trigger,Trigger12M))</f>
        <v>#NUM!</v>
      </c>
      <c r="BE1685" s="242">
        <f>IFERROR(_xll.qlIndexFixing($BF$1,BA1685,TRUE,_xll.ohTrigger(Trigger,Trigger12M)),#N/A)</f>
        <v>1.5897848303522488E-2</v>
      </c>
    </row>
    <row r="1686" spans="52:57" ht="11.25" customHeight="1" x14ac:dyDescent="0.25">
      <c r="AZ1686" s="99" t="s">
        <v>83</v>
      </c>
      <c r="BA1686" s="98">
        <f>_xll.qlInterestRateIndexFixingDate(Currency&amp;"ibor"&amp;Tenor,BB1686,Trigger)</f>
        <v>51211</v>
      </c>
      <c r="BB1686" s="98">
        <f>_xll.qlCalendarAdvance(Calendar,BB1685,AZ1686,"f",,Trigger)</f>
        <v>51215</v>
      </c>
      <c r="BC1686" s="98">
        <f>_xll.qlInterestRateIndexMaturity(Currency&amp;"ibor"&amp;Tenor,BB1686,Trigger)</f>
        <v>51580</v>
      </c>
      <c r="BD1686" s="242" t="e">
        <f>_xll.qlIndexFixing($AD$5,BA1686,TRUE,_xll.ohTrigger(Trigger,Trigger12M))</f>
        <v>#NUM!</v>
      </c>
      <c r="BE1686" s="242">
        <f>IFERROR(_xll.qlIndexFixing($BF$1,BA1686,TRUE,_xll.ohTrigger(Trigger,Trigger12M)),#N/A)</f>
        <v>1.5894267571635708E-2</v>
      </c>
    </row>
    <row r="1687" spans="52:57" ht="11.25" customHeight="1" x14ac:dyDescent="0.25">
      <c r="AZ1687" s="99" t="s">
        <v>83</v>
      </c>
      <c r="BA1687" s="98">
        <f>_xll.qlInterestRateIndexFixingDate(Currency&amp;"ibor"&amp;Tenor,BB1687,Trigger)</f>
        <v>51218</v>
      </c>
      <c r="BB1687" s="98">
        <f>_xll.qlCalendarAdvance(Calendar,BB1686,AZ1687,"f",,Trigger)</f>
        <v>51222</v>
      </c>
      <c r="BC1687" s="98">
        <f>_xll.qlInterestRateIndexMaturity(Currency&amp;"ibor"&amp;Tenor,BB1687,Trigger)</f>
        <v>51587</v>
      </c>
      <c r="BD1687" s="242" t="e">
        <f>_xll.qlIndexFixing($AD$5,BA1687,TRUE,_xll.ohTrigger(Trigger,Trigger12M))</f>
        <v>#NUM!</v>
      </c>
      <c r="BE1687" s="242">
        <f>IFERROR(_xll.qlIndexFixing($BF$1,BA1687,TRUE,_xll.ohTrigger(Trigger,Trigger12M)),#N/A)</f>
        <v>1.5890606650210415E-2</v>
      </c>
    </row>
    <row r="1688" spans="52:57" ht="11.25" customHeight="1" x14ac:dyDescent="0.25">
      <c r="AZ1688" s="99" t="s">
        <v>83</v>
      </c>
      <c r="BA1688" s="98">
        <f>_xll.qlInterestRateIndexFixingDate(Currency&amp;"ibor"&amp;Tenor,BB1688,Trigger)</f>
        <v>51223</v>
      </c>
      <c r="BB1688" s="98">
        <f>_xll.qlCalendarAdvance(Calendar,BB1687,AZ1688,"f",,Trigger)</f>
        <v>51229</v>
      </c>
      <c r="BC1688" s="98">
        <f>_xll.qlInterestRateIndexMaturity(Currency&amp;"ibor"&amp;Tenor,BB1688,Trigger)</f>
        <v>51594</v>
      </c>
      <c r="BD1688" s="242" t="e">
        <f>_xll.qlIndexFixing($AD$5,BA1688,TRUE,_xll.ohTrigger(Trigger,Trigger12M))</f>
        <v>#NUM!</v>
      </c>
      <c r="BE1688" s="242">
        <f>IFERROR(_xll.qlIndexFixing($BF$1,BA1688,TRUE,_xll.ohTrigger(Trigger,Trigger12M)),#N/A)</f>
        <v>1.588686527184275E-2</v>
      </c>
    </row>
    <row r="1689" spans="52:57" ht="11.25" customHeight="1" x14ac:dyDescent="0.25">
      <c r="AZ1689" s="99" t="s">
        <v>83</v>
      </c>
      <c r="BA1689" s="98">
        <f>_xll.qlInterestRateIndexFixingDate(Currency&amp;"ibor"&amp;Tenor,BB1689,Trigger)</f>
        <v>51232</v>
      </c>
      <c r="BB1689" s="98">
        <f>_xll.qlCalendarAdvance(Calendar,BB1688,AZ1689,"f",,Trigger)</f>
        <v>51236</v>
      </c>
      <c r="BC1689" s="98">
        <f>_xll.qlInterestRateIndexMaturity(Currency&amp;"ibor"&amp;Tenor,BB1689,Trigger)</f>
        <v>51601</v>
      </c>
      <c r="BD1689" s="242" t="e">
        <f>_xll.qlIndexFixing($AD$5,BA1689,TRUE,_xll.ohTrigger(Trigger,Trigger12M))</f>
        <v>#NUM!</v>
      </c>
      <c r="BE1689" s="242">
        <f>IFERROR(_xll.qlIndexFixing($BF$1,BA1689,TRUE,_xll.ohTrigger(Trigger,Trigger12M)),#N/A)</f>
        <v>1.5883043168716044E-2</v>
      </c>
    </row>
    <row r="1690" spans="52:57" ht="11.25" customHeight="1" x14ac:dyDescent="0.25">
      <c r="AZ1690" s="99" t="s">
        <v>83</v>
      </c>
      <c r="BA1690" s="98">
        <f>_xll.qlInterestRateIndexFixingDate(Currency&amp;"ibor"&amp;Tenor,BB1690,Trigger)</f>
        <v>51239</v>
      </c>
      <c r="BB1690" s="98">
        <f>_xll.qlCalendarAdvance(Calendar,BB1689,AZ1690,"f",,Trigger)</f>
        <v>51243</v>
      </c>
      <c r="BC1690" s="98">
        <f>_xll.qlInterestRateIndexMaturity(Currency&amp;"ibor"&amp;Tenor,BB1690,Trigger)</f>
        <v>51608</v>
      </c>
      <c r="BD1690" s="242" t="e">
        <f>_xll.qlIndexFixing($AD$5,BA1690,TRUE,_xll.ohTrigger(Trigger,Trigger12M))</f>
        <v>#NUM!</v>
      </c>
      <c r="BE1690" s="242">
        <f>IFERROR(_xll.qlIndexFixing($BF$1,BA1690,TRUE,_xll.ohTrigger(Trigger,Trigger12M)),#N/A)</f>
        <v>1.5879140072601459E-2</v>
      </c>
    </row>
    <row r="1691" spans="52:57" ht="11.25" customHeight="1" x14ac:dyDescent="0.25">
      <c r="AZ1691" s="99" t="s">
        <v>83</v>
      </c>
      <c r="BA1691" s="98">
        <f>_xll.qlInterestRateIndexFixingDate(Currency&amp;"ibor"&amp;Tenor,BB1691,Trigger)</f>
        <v>51246</v>
      </c>
      <c r="BB1691" s="98">
        <f>_xll.qlCalendarAdvance(Calendar,BB1690,AZ1691,"f",,Trigger)</f>
        <v>51250</v>
      </c>
      <c r="BC1691" s="98">
        <f>_xll.qlInterestRateIndexMaturity(Currency&amp;"ibor"&amp;Tenor,BB1691,Trigger)</f>
        <v>51615</v>
      </c>
      <c r="BD1691" s="242" t="e">
        <f>_xll.qlIndexFixing($AD$5,BA1691,TRUE,_xll.ohTrigger(Trigger,Trigger12M))</f>
        <v>#NUM!</v>
      </c>
      <c r="BE1691" s="242">
        <f>IFERROR(_xll.qlIndexFixing($BF$1,BA1691,TRUE,_xll.ohTrigger(Trigger,Trigger12M)),#N/A)</f>
        <v>1.5875155714857998E-2</v>
      </c>
    </row>
    <row r="1692" spans="52:57" ht="11.25" customHeight="1" x14ac:dyDescent="0.25">
      <c r="AZ1692" s="99" t="s">
        <v>83</v>
      </c>
      <c r="BA1692" s="98">
        <f>_xll.qlInterestRateIndexFixingDate(Currency&amp;"ibor"&amp;Tenor,BB1692,Trigger)</f>
        <v>51253</v>
      </c>
      <c r="BB1692" s="98">
        <f>_xll.qlCalendarAdvance(Calendar,BB1691,AZ1692,"f",,Trigger)</f>
        <v>51258</v>
      </c>
      <c r="BC1692" s="98">
        <f>_xll.qlInterestRateIndexMaturity(Currency&amp;"ibor"&amp;Tenor,BB1692,Trigger)</f>
        <v>51623</v>
      </c>
      <c r="BD1692" s="242" t="e">
        <f>_xll.qlIndexFixing($AD$5,BA1692,TRUE,_xll.ohTrigger(Trigger,Trigger12M))</f>
        <v>#NUM!</v>
      </c>
      <c r="BE1692" s="242">
        <f>IFERROR(_xll.qlIndexFixing($BF$1,BA1692,TRUE,_xll.ohTrigger(Trigger,Trigger12M)),#N/A)</f>
        <v>1.5870502313955467E-2</v>
      </c>
    </row>
    <row r="1693" spans="52:57" ht="11.25" customHeight="1" x14ac:dyDescent="0.25">
      <c r="AZ1693" s="99" t="s">
        <v>83</v>
      </c>
      <c r="BA1693" s="98">
        <f>_xll.qlInterestRateIndexFixingDate(Currency&amp;"ibor"&amp;Tenor,BB1693,Trigger)</f>
        <v>51263</v>
      </c>
      <c r="BB1693" s="98">
        <f>_xll.qlCalendarAdvance(Calendar,BB1692,AZ1693,"f",,Trigger)</f>
        <v>51265</v>
      </c>
      <c r="BC1693" s="98">
        <f>_xll.qlInterestRateIndexMaturity(Currency&amp;"ibor"&amp;Tenor,BB1693,Trigger)</f>
        <v>51630</v>
      </c>
      <c r="BD1693" s="242" t="e">
        <f>_xll.qlIndexFixing($AD$5,BA1693,TRUE,_xll.ohTrigger(Trigger,Trigger12M))</f>
        <v>#NUM!</v>
      </c>
      <c r="BE1693" s="242">
        <f>IFERROR(_xll.qlIndexFixing($BF$1,BA1693,TRUE,_xll.ohTrigger(Trigger,Trigger12M)),#N/A)</f>
        <v>1.58663429176263E-2</v>
      </c>
    </row>
    <row r="1694" spans="52:57" ht="11.25" customHeight="1" x14ac:dyDescent="0.25">
      <c r="AZ1694" s="99" t="s">
        <v>83</v>
      </c>
      <c r="BA1694" s="98">
        <f>_xll.qlInterestRateIndexFixingDate(Currency&amp;"ibor"&amp;Tenor,BB1694,Trigger)</f>
        <v>51270</v>
      </c>
      <c r="BB1694" s="98">
        <f>_xll.qlCalendarAdvance(Calendar,BB1693,AZ1694,"f",,Trigger)</f>
        <v>51272</v>
      </c>
      <c r="BC1694" s="98">
        <f>_xll.qlInterestRateIndexMaturity(Currency&amp;"ibor"&amp;Tenor,BB1694,Trigger)</f>
        <v>51637</v>
      </c>
      <c r="BD1694" s="242" t="e">
        <f>_xll.qlIndexFixing($AD$5,BA1694,TRUE,_xll.ohTrigger(Trigger,Trigger12M))</f>
        <v>#NUM!</v>
      </c>
      <c r="BE1694" s="242">
        <f>IFERROR(_xll.qlIndexFixing($BF$1,BA1694,TRUE,_xll.ohTrigger(Trigger,Trigger12M)),#N/A)</f>
        <v>1.5862101412686586E-2</v>
      </c>
    </row>
    <row r="1695" spans="52:57" ht="11.25" customHeight="1" x14ac:dyDescent="0.25">
      <c r="AZ1695" s="99" t="s">
        <v>83</v>
      </c>
      <c r="BA1695" s="98">
        <f>_xll.qlInterestRateIndexFixingDate(Currency&amp;"ibor"&amp;Tenor,BB1695,Trigger)</f>
        <v>51277</v>
      </c>
      <c r="BB1695" s="98">
        <f>_xll.qlCalendarAdvance(Calendar,BB1694,AZ1695,"f",,Trigger)</f>
        <v>51279</v>
      </c>
      <c r="BC1695" s="98">
        <f>_xll.qlInterestRateIndexMaturity(Currency&amp;"ibor"&amp;Tenor,BB1695,Trigger)</f>
        <v>51644</v>
      </c>
      <c r="BD1695" s="242" t="e">
        <f>_xll.qlIndexFixing($AD$5,BA1695,TRUE,_xll.ohTrigger(Trigger,Trigger12M))</f>
        <v>#NUM!</v>
      </c>
      <c r="BE1695" s="242">
        <f>IFERROR(_xll.qlIndexFixing($BF$1,BA1695,TRUE,_xll.ohTrigger(Trigger,Trigger12M)),#N/A)</f>
        <v>1.5857777528789741E-2</v>
      </c>
    </row>
    <row r="1696" spans="52:57" ht="11.25" customHeight="1" x14ac:dyDescent="0.25">
      <c r="AZ1696" s="99" t="s">
        <v>83</v>
      </c>
      <c r="BA1696" s="98">
        <f>_xll.qlInterestRateIndexFixingDate(Currency&amp;"ibor"&amp;Tenor,BB1696,Trigger)</f>
        <v>51284</v>
      </c>
      <c r="BB1696" s="98">
        <f>_xll.qlCalendarAdvance(Calendar,BB1695,AZ1696,"f",,Trigger)</f>
        <v>51286</v>
      </c>
      <c r="BC1696" s="98">
        <f>_xll.qlInterestRateIndexMaturity(Currency&amp;"ibor"&amp;Tenor,BB1696,Trigger)</f>
        <v>51651</v>
      </c>
      <c r="BD1696" s="242" t="e">
        <f>_xll.qlIndexFixing($AD$5,BA1696,TRUE,_xll.ohTrigger(Trigger,Trigger12M))</f>
        <v>#NUM!</v>
      </c>
      <c r="BE1696" s="242">
        <f>IFERROR(_xll.qlIndexFixing($BF$1,BA1696,TRUE,_xll.ohTrigger(Trigger,Trigger12M)),#N/A)</f>
        <v>1.5853370995178098E-2</v>
      </c>
    </row>
    <row r="1697" spans="52:57" ht="11.25" customHeight="1" x14ac:dyDescent="0.25">
      <c r="AZ1697" s="99" t="s">
        <v>83</v>
      </c>
      <c r="BA1697" s="98">
        <f>_xll.qlInterestRateIndexFixingDate(Currency&amp;"ibor"&amp;Tenor,BB1697,Trigger)</f>
        <v>51291</v>
      </c>
      <c r="BB1697" s="98">
        <f>_xll.qlCalendarAdvance(Calendar,BB1696,AZ1697,"f",,Trigger)</f>
        <v>51293</v>
      </c>
      <c r="BC1697" s="98">
        <f>_xll.qlInterestRateIndexMaturity(Currency&amp;"ibor"&amp;Tenor,BB1697,Trigger)</f>
        <v>51658</v>
      </c>
      <c r="BD1697" s="242" t="e">
        <f>_xll.qlIndexFixing($AD$5,BA1697,TRUE,_xll.ohTrigger(Trigger,Trigger12M))</f>
        <v>#NUM!</v>
      </c>
      <c r="BE1697" s="242">
        <f>IFERROR(_xll.qlIndexFixing($BF$1,BA1697,TRUE,_xll.ohTrigger(Trigger,Trigger12M)),#N/A)</f>
        <v>1.5848881540683799E-2</v>
      </c>
    </row>
    <row r="1698" spans="52:57" ht="11.25" customHeight="1" x14ac:dyDescent="0.25">
      <c r="AZ1698" s="99" t="s">
        <v>83</v>
      </c>
      <c r="BA1698" s="98">
        <f>_xll.qlInterestRateIndexFixingDate(Currency&amp;"ibor"&amp;Tenor,BB1698,Trigger)</f>
        <v>51298</v>
      </c>
      <c r="BB1698" s="98">
        <f>_xll.qlCalendarAdvance(Calendar,BB1697,AZ1698,"f",,Trigger)</f>
        <v>51300</v>
      </c>
      <c r="BC1698" s="98">
        <f>_xll.qlInterestRateIndexMaturity(Currency&amp;"ibor"&amp;Tenor,BB1698,Trigger)</f>
        <v>51665</v>
      </c>
      <c r="BD1698" s="242" t="e">
        <f>_xll.qlIndexFixing($AD$5,BA1698,TRUE,_xll.ohTrigger(Trigger,Trigger12M))</f>
        <v>#NUM!</v>
      </c>
      <c r="BE1698" s="242">
        <f>IFERROR(_xll.qlIndexFixing($BF$1,BA1698,TRUE,_xll.ohTrigger(Trigger,Trigger12M)),#N/A)</f>
        <v>1.584430889372836E-2</v>
      </c>
    </row>
    <row r="1699" spans="52:57" ht="11.25" customHeight="1" x14ac:dyDescent="0.25">
      <c r="AZ1699" s="99" t="s">
        <v>83</v>
      </c>
      <c r="BA1699" s="98">
        <f>_xll.qlInterestRateIndexFixingDate(Currency&amp;"ibor"&amp;Tenor,BB1699,Trigger)</f>
        <v>51305</v>
      </c>
      <c r="BB1699" s="98">
        <f>_xll.qlCalendarAdvance(Calendar,BB1698,AZ1699,"f",,Trigger)</f>
        <v>51307</v>
      </c>
      <c r="BC1699" s="98">
        <f>_xll.qlInterestRateIndexMaturity(Currency&amp;"ibor"&amp;Tenor,BB1699,Trigger)</f>
        <v>51672</v>
      </c>
      <c r="BD1699" s="242" t="e">
        <f>_xll.qlIndexFixing($AD$5,BA1699,TRUE,_xll.ohTrigger(Trigger,Trigger12M))</f>
        <v>#NUM!</v>
      </c>
      <c r="BE1699" s="242">
        <f>IFERROR(_xll.qlIndexFixing($BF$1,BA1699,TRUE,_xll.ohTrigger(Trigger,Trigger12M)),#N/A)</f>
        <v>1.5839652782321793E-2</v>
      </c>
    </row>
    <row r="1700" spans="52:57" ht="11.25" customHeight="1" x14ac:dyDescent="0.25">
      <c r="AZ1700" s="99" t="s">
        <v>83</v>
      </c>
      <c r="BA1700" s="98">
        <f>_xll.qlInterestRateIndexFixingDate(Currency&amp;"ibor"&amp;Tenor,BB1700,Trigger)</f>
        <v>51312</v>
      </c>
      <c r="BB1700" s="98">
        <f>_xll.qlCalendarAdvance(Calendar,BB1699,AZ1700,"f",,Trigger)</f>
        <v>51314</v>
      </c>
      <c r="BC1700" s="98">
        <f>_xll.qlInterestRateIndexMaturity(Currency&amp;"ibor"&amp;Tenor,BB1700,Trigger)</f>
        <v>51679</v>
      </c>
      <c r="BD1700" s="242" t="e">
        <f>_xll.qlIndexFixing($AD$5,BA1700,TRUE,_xll.ohTrigger(Trigger,Trigger12M))</f>
        <v>#NUM!</v>
      </c>
      <c r="BE1700" s="242">
        <f>IFERROR(_xll.qlIndexFixing($BF$1,BA1700,TRUE,_xll.ohTrigger(Trigger,Trigger12M)),#N/A)</f>
        <v>1.5834912934065661E-2</v>
      </c>
    </row>
    <row r="1701" spans="52:57" ht="11.25" customHeight="1" x14ac:dyDescent="0.25">
      <c r="AZ1701" s="99" t="s">
        <v>83</v>
      </c>
      <c r="BA1701" s="98">
        <f>_xll.qlInterestRateIndexFixingDate(Currency&amp;"ibor"&amp;Tenor,BB1701,Trigger)</f>
        <v>51319</v>
      </c>
      <c r="BB1701" s="98">
        <f>_xll.qlCalendarAdvance(Calendar,BB1700,AZ1701,"f",,Trigger)</f>
        <v>51321</v>
      </c>
      <c r="BC1701" s="98">
        <f>_xll.qlInterestRateIndexMaturity(Currency&amp;"ibor"&amp;Tenor,BB1701,Trigger)</f>
        <v>51686</v>
      </c>
      <c r="BD1701" s="242" t="e">
        <f>_xll.qlIndexFixing($AD$5,BA1701,TRUE,_xll.ohTrigger(Trigger,Trigger12M))</f>
        <v>#NUM!</v>
      </c>
      <c r="BE1701" s="242">
        <f>IFERROR(_xll.qlIndexFixing($BF$1,BA1701,TRUE,_xll.ohTrigger(Trigger,Trigger12M)),#N/A)</f>
        <v>1.5830089076150244E-2</v>
      </c>
    </row>
    <row r="1702" spans="52:57" ht="11.25" customHeight="1" x14ac:dyDescent="0.25">
      <c r="AZ1702" s="99" t="s">
        <v>83</v>
      </c>
      <c r="BA1702" s="98">
        <f>_xll.qlInterestRateIndexFixingDate(Currency&amp;"ibor"&amp;Tenor,BB1702,Trigger)</f>
        <v>51326</v>
      </c>
      <c r="BB1702" s="98">
        <f>_xll.qlCalendarAdvance(Calendar,BB1701,AZ1702,"f",,Trigger)</f>
        <v>51328</v>
      </c>
      <c r="BC1702" s="98">
        <f>_xll.qlInterestRateIndexMaturity(Currency&amp;"ibor"&amp;Tenor,BB1702,Trigger)</f>
        <v>51693</v>
      </c>
      <c r="BD1702" s="242" t="e">
        <f>_xll.qlIndexFixing($AD$5,BA1702,TRUE,_xll.ohTrigger(Trigger,Trigger12M))</f>
        <v>#NUM!</v>
      </c>
      <c r="BE1702" s="242">
        <f>IFERROR(_xll.qlIndexFixing($BF$1,BA1702,TRUE,_xll.ohTrigger(Trigger,Trigger12M)),#N/A)</f>
        <v>1.5825180935357824E-2</v>
      </c>
    </row>
    <row r="1703" spans="52:57" ht="11.25" customHeight="1" x14ac:dyDescent="0.25">
      <c r="AZ1703" s="99" t="s">
        <v>83</v>
      </c>
      <c r="BA1703" s="98">
        <f>_xll.qlInterestRateIndexFixingDate(Currency&amp;"ibor"&amp;Tenor,BB1703,Trigger)</f>
        <v>51333</v>
      </c>
      <c r="BB1703" s="98">
        <f>_xll.qlCalendarAdvance(Calendar,BB1702,AZ1703,"f",,Trigger)</f>
        <v>51335</v>
      </c>
      <c r="BC1703" s="98">
        <f>_xll.qlInterestRateIndexMaturity(Currency&amp;"ibor"&amp;Tenor,BB1703,Trigger)</f>
        <v>51700</v>
      </c>
      <c r="BD1703" s="242" t="e">
        <f>_xll.qlIndexFixing($AD$5,BA1703,TRUE,_xll.ohTrigger(Trigger,Trigger12M))</f>
        <v>#NUM!</v>
      </c>
      <c r="BE1703" s="242">
        <f>IFERROR(_xll.qlIndexFixing($BF$1,BA1703,TRUE,_xll.ohTrigger(Trigger,Trigger12M)),#N/A)</f>
        <v>1.5820188238059602E-2</v>
      </c>
    </row>
    <row r="1704" spans="52:57" ht="11.25" customHeight="1" x14ac:dyDescent="0.25">
      <c r="AZ1704" s="99" t="s">
        <v>83</v>
      </c>
      <c r="BA1704" s="98">
        <f>_xll.qlInterestRateIndexFixingDate(Currency&amp;"ibor"&amp;Tenor,BB1704,Trigger)</f>
        <v>51340</v>
      </c>
      <c r="BB1704" s="98">
        <f>_xll.qlCalendarAdvance(Calendar,BB1703,AZ1704,"f",,Trigger)</f>
        <v>51342</v>
      </c>
      <c r="BC1704" s="98">
        <f>_xll.qlInterestRateIndexMaturity(Currency&amp;"ibor"&amp;Tenor,BB1704,Trigger)</f>
        <v>51707</v>
      </c>
      <c r="BD1704" s="242" t="e">
        <f>_xll.qlIndexFixing($AD$5,BA1704,TRUE,_xll.ohTrigger(Trigger,Trigger12M))</f>
        <v>#NUM!</v>
      </c>
      <c r="BE1704" s="242">
        <f>IFERROR(_xll.qlIndexFixing($BF$1,BA1704,TRUE,_xll.ohTrigger(Trigger,Trigger12M)),#N/A)</f>
        <v>1.5815110710218357E-2</v>
      </c>
    </row>
    <row r="1705" spans="52:57" ht="11.25" customHeight="1" x14ac:dyDescent="0.25">
      <c r="AZ1705" s="99" t="s">
        <v>83</v>
      </c>
      <c r="BA1705" s="98">
        <f>_xll.qlInterestRateIndexFixingDate(Currency&amp;"ibor"&amp;Tenor,BB1705,Trigger)</f>
        <v>51347</v>
      </c>
      <c r="BB1705" s="98">
        <f>_xll.qlCalendarAdvance(Calendar,BB1704,AZ1705,"f",,Trigger)</f>
        <v>51349</v>
      </c>
      <c r="BC1705" s="98">
        <f>_xll.qlInterestRateIndexMaturity(Currency&amp;"ibor"&amp;Tenor,BB1705,Trigger)</f>
        <v>51714</v>
      </c>
      <c r="BD1705" s="242" t="e">
        <f>_xll.qlIndexFixing($AD$5,BA1705,TRUE,_xll.ohTrigger(Trigger,Trigger12M))</f>
        <v>#NUM!</v>
      </c>
      <c r="BE1705" s="242">
        <f>IFERROR(_xll.qlIndexFixing($BF$1,BA1705,TRUE,_xll.ohTrigger(Trigger,Trigger12M)),#N/A)</f>
        <v>1.5809948077389065E-2</v>
      </c>
    </row>
    <row r="1706" spans="52:57" ht="11.25" customHeight="1" x14ac:dyDescent="0.25">
      <c r="AZ1706" s="99" t="s">
        <v>83</v>
      </c>
      <c r="BA1706" s="98">
        <f>_xll.qlInterestRateIndexFixingDate(Currency&amp;"ibor"&amp;Tenor,BB1706,Trigger)</f>
        <v>51354</v>
      </c>
      <c r="BB1706" s="98">
        <f>_xll.qlCalendarAdvance(Calendar,BB1705,AZ1706,"f",,Trigger)</f>
        <v>51356</v>
      </c>
      <c r="BC1706" s="98">
        <f>_xll.qlInterestRateIndexMaturity(Currency&amp;"ibor"&amp;Tenor,BB1706,Trigger)</f>
        <v>51721</v>
      </c>
      <c r="BD1706" s="242" t="e">
        <f>_xll.qlIndexFixing($AD$5,BA1706,TRUE,_xll.ohTrigger(Trigger,Trigger12M))</f>
        <v>#NUM!</v>
      </c>
      <c r="BE1706" s="242">
        <f>IFERROR(_xll.qlIndexFixing($BF$1,BA1706,TRUE,_xll.ohTrigger(Trigger,Trigger12M)),#N/A)</f>
        <v>1.5804700064715866E-2</v>
      </c>
    </row>
    <row r="1707" spans="52:57" ht="11.25" customHeight="1" x14ac:dyDescent="0.25">
      <c r="AZ1707" s="99" t="s">
        <v>83</v>
      </c>
      <c r="BA1707" s="98">
        <f>_xll.qlInterestRateIndexFixingDate(Currency&amp;"ibor"&amp;Tenor,BB1707,Trigger)</f>
        <v>51361</v>
      </c>
      <c r="BB1707" s="98">
        <f>_xll.qlCalendarAdvance(Calendar,BB1706,AZ1707,"f",,Trigger)</f>
        <v>51363</v>
      </c>
      <c r="BC1707" s="98">
        <f>_xll.qlInterestRateIndexMaturity(Currency&amp;"ibor"&amp;Tenor,BB1707,Trigger)</f>
        <v>51728</v>
      </c>
      <c r="BD1707" s="242" t="e">
        <f>_xll.qlIndexFixing($AD$5,BA1707,TRUE,_xll.ohTrigger(Trigger,Trigger12M))</f>
        <v>#NUM!</v>
      </c>
      <c r="BE1707" s="242">
        <f>IFERROR(_xll.qlIndexFixing($BF$1,BA1707,TRUE,_xll.ohTrigger(Trigger,Trigger12M)),#N/A)</f>
        <v>1.5799366396936208E-2</v>
      </c>
    </row>
    <row r="1708" spans="52:57" ht="11.25" customHeight="1" x14ac:dyDescent="0.25">
      <c r="AZ1708" s="99" t="s">
        <v>83</v>
      </c>
      <c r="BA1708" s="98">
        <f>_xll.qlInterestRateIndexFixingDate(Currency&amp;"ibor"&amp;Tenor,BB1708,Trigger)</f>
        <v>51368</v>
      </c>
      <c r="BB1708" s="98">
        <f>_xll.qlCalendarAdvance(Calendar,BB1707,AZ1708,"f",,Trigger)</f>
        <v>51370</v>
      </c>
      <c r="BC1708" s="98">
        <f>_xll.qlInterestRateIndexMaturity(Currency&amp;"ibor"&amp;Tenor,BB1708,Trigger)</f>
        <v>51735</v>
      </c>
      <c r="BD1708" s="242" t="e">
        <f>_xll.qlIndexFixing($AD$5,BA1708,TRUE,_xll.ohTrigger(Trigger,Trigger12M))</f>
        <v>#NUM!</v>
      </c>
      <c r="BE1708" s="242">
        <f>IFERROR(_xll.qlIndexFixing($BF$1,BA1708,TRUE,_xll.ohTrigger(Trigger,Trigger12M)),#N/A)</f>
        <v>1.5793946798379095E-2</v>
      </c>
    </row>
    <row r="1709" spans="52:57" ht="11.25" customHeight="1" x14ac:dyDescent="0.25">
      <c r="AZ1709" s="99" t="s">
        <v>83</v>
      </c>
      <c r="BA1709" s="98">
        <f>_xll.qlInterestRateIndexFixingDate(Currency&amp;"ibor"&amp;Tenor,BB1709,Trigger)</f>
        <v>51375</v>
      </c>
      <c r="BB1709" s="98">
        <f>_xll.qlCalendarAdvance(Calendar,BB1708,AZ1709,"f",,Trigger)</f>
        <v>51377</v>
      </c>
      <c r="BC1709" s="98">
        <f>_xll.qlInterestRateIndexMaturity(Currency&amp;"ibor"&amp;Tenor,BB1709,Trigger)</f>
        <v>51742</v>
      </c>
      <c r="BD1709" s="242" t="e">
        <f>_xll.qlIndexFixing($AD$5,BA1709,TRUE,_xll.ohTrigger(Trigger,Trigger12M))</f>
        <v>#NUM!</v>
      </c>
      <c r="BE1709" s="242">
        <f>IFERROR(_xll.qlIndexFixing($BF$1,BA1709,TRUE,_xll.ohTrigger(Trigger,Trigger12M)),#N/A)</f>
        <v>1.5788442264410951E-2</v>
      </c>
    </row>
    <row r="1710" spans="52:57" ht="11.25" customHeight="1" x14ac:dyDescent="0.25">
      <c r="AZ1710" s="99" t="s">
        <v>83</v>
      </c>
      <c r="BA1710" s="98">
        <f>_xll.qlInterestRateIndexFixingDate(Currency&amp;"ibor"&amp;Tenor,BB1710,Trigger)</f>
        <v>51382</v>
      </c>
      <c r="BB1710" s="98">
        <f>_xll.qlCalendarAdvance(Calendar,BB1709,AZ1710,"f",,Trigger)</f>
        <v>51384</v>
      </c>
      <c r="BC1710" s="98">
        <f>_xll.qlInterestRateIndexMaturity(Currency&amp;"ibor"&amp;Tenor,BB1710,Trigger)</f>
        <v>51749</v>
      </c>
      <c r="BD1710" s="242" t="e">
        <f>_xll.qlIndexFixing($AD$5,BA1710,TRUE,_xll.ohTrigger(Trigger,Trigger12M))</f>
        <v>#NUM!</v>
      </c>
      <c r="BE1710" s="242">
        <f>IFERROR(_xll.qlIndexFixing($BF$1,BA1710,TRUE,_xll.ohTrigger(Trigger,Trigger12M)),#N/A)</f>
        <v>1.578293016965859E-2</v>
      </c>
    </row>
    <row r="1711" spans="52:57" ht="11.25" customHeight="1" x14ac:dyDescent="0.25">
      <c r="AZ1711" s="99" t="s">
        <v>83</v>
      </c>
      <c r="BA1711" s="98">
        <f>_xll.qlInterestRateIndexFixingDate(Currency&amp;"ibor"&amp;Tenor,BB1711,Trigger)</f>
        <v>51389</v>
      </c>
      <c r="BB1711" s="98">
        <f>_xll.qlCalendarAdvance(Calendar,BB1710,AZ1711,"f",,Trigger)</f>
        <v>51391</v>
      </c>
      <c r="BC1711" s="98">
        <f>_xll.qlInterestRateIndexMaturity(Currency&amp;"ibor"&amp;Tenor,BB1711,Trigger)</f>
        <v>51756</v>
      </c>
      <c r="BD1711" s="242" t="e">
        <f>_xll.qlIndexFixing($AD$5,BA1711,TRUE,_xll.ohTrigger(Trigger,Trigger12M))</f>
        <v>#NUM!</v>
      </c>
      <c r="BE1711" s="242">
        <f>IFERROR(_xll.qlIndexFixing($BF$1,BA1711,TRUE,_xll.ohTrigger(Trigger,Trigger12M)),#N/A)</f>
        <v>1.5777456383930126E-2</v>
      </c>
    </row>
    <row r="1712" spans="52:57" ht="11.25" customHeight="1" x14ac:dyDescent="0.25">
      <c r="AZ1712" s="99" t="s">
        <v>83</v>
      </c>
      <c r="BA1712" s="98">
        <f>_xll.qlInterestRateIndexFixingDate(Currency&amp;"ibor"&amp;Tenor,BB1712,Trigger)</f>
        <v>51396</v>
      </c>
      <c r="BB1712" s="98">
        <f>_xll.qlCalendarAdvance(Calendar,BB1711,AZ1712,"f",,Trigger)</f>
        <v>51398</v>
      </c>
      <c r="BC1712" s="98">
        <f>_xll.qlInterestRateIndexMaturity(Currency&amp;"ibor"&amp;Tenor,BB1712,Trigger)</f>
        <v>51763</v>
      </c>
      <c r="BD1712" s="242" t="e">
        <f>_xll.qlIndexFixing($AD$5,BA1712,TRUE,_xll.ohTrigger(Trigger,Trigger12M))</f>
        <v>#NUM!</v>
      </c>
      <c r="BE1712" s="242">
        <f>IFERROR(_xll.qlIndexFixing($BF$1,BA1712,TRUE,_xll.ohTrigger(Trigger,Trigger12M)),#N/A)</f>
        <v>1.5772021057200717E-2</v>
      </c>
    </row>
    <row r="1713" spans="52:57" ht="11.25" customHeight="1" x14ac:dyDescent="0.25">
      <c r="AZ1713" s="99" t="s">
        <v>83</v>
      </c>
      <c r="BA1713" s="98">
        <f>_xll.qlInterestRateIndexFixingDate(Currency&amp;"ibor"&amp;Tenor,BB1713,Trigger)</f>
        <v>51403</v>
      </c>
      <c r="BB1713" s="98">
        <f>_xll.qlCalendarAdvance(Calendar,BB1712,AZ1713,"f",,Trigger)</f>
        <v>51405</v>
      </c>
      <c r="BC1713" s="98">
        <f>_xll.qlInterestRateIndexMaturity(Currency&amp;"ibor"&amp;Tenor,BB1713,Trigger)</f>
        <v>51770</v>
      </c>
      <c r="BD1713" s="242" t="e">
        <f>_xll.qlIndexFixing($AD$5,BA1713,TRUE,_xll.ohTrigger(Trigger,Trigger12M))</f>
        <v>#NUM!</v>
      </c>
      <c r="BE1713" s="242">
        <f>IFERROR(_xll.qlIndexFixing($BF$1,BA1713,TRUE,_xll.ohTrigger(Trigger,Trigger12M)),#N/A)</f>
        <v>1.576662433944705E-2</v>
      </c>
    </row>
    <row r="1714" spans="52:57" ht="11.25" customHeight="1" x14ac:dyDescent="0.25">
      <c r="AZ1714" s="99" t="s">
        <v>83</v>
      </c>
      <c r="BA1714" s="98">
        <f>_xll.qlInterestRateIndexFixingDate(Currency&amp;"ibor"&amp;Tenor,BB1714,Trigger)</f>
        <v>51410</v>
      </c>
      <c r="BB1714" s="98">
        <f>_xll.qlCalendarAdvance(Calendar,BB1713,AZ1714,"f",,Trigger)</f>
        <v>51412</v>
      </c>
      <c r="BC1714" s="98">
        <f>_xll.qlInterestRateIndexMaturity(Currency&amp;"ibor"&amp;Tenor,BB1714,Trigger)</f>
        <v>51777</v>
      </c>
      <c r="BD1714" s="242" t="e">
        <f>_xll.qlIndexFixing($AD$5,BA1714,TRUE,_xll.ohTrigger(Trigger,Trigger12M))</f>
        <v>#NUM!</v>
      </c>
      <c r="BE1714" s="242">
        <f>IFERROR(_xll.qlIndexFixing($BF$1,BA1714,TRUE,_xll.ohTrigger(Trigger,Trigger12M)),#N/A)</f>
        <v>1.5761266380646909E-2</v>
      </c>
    </row>
    <row r="1715" spans="52:57" ht="11.25" customHeight="1" x14ac:dyDescent="0.25">
      <c r="AZ1715" s="99" t="s">
        <v>83</v>
      </c>
      <c r="BA1715" s="98">
        <f>_xll.qlInterestRateIndexFixingDate(Currency&amp;"ibor"&amp;Tenor,BB1715,Trigger)</f>
        <v>51417</v>
      </c>
      <c r="BB1715" s="98">
        <f>_xll.qlCalendarAdvance(Calendar,BB1714,AZ1715,"f",,Trigger)</f>
        <v>51419</v>
      </c>
      <c r="BC1715" s="98">
        <f>_xll.qlInterestRateIndexMaturity(Currency&amp;"ibor"&amp;Tenor,BB1715,Trigger)</f>
        <v>51784</v>
      </c>
      <c r="BD1715" s="242" t="e">
        <f>_xll.qlIndexFixing($AD$5,BA1715,TRUE,_xll.ohTrigger(Trigger,Trigger12M))</f>
        <v>#NUM!</v>
      </c>
      <c r="BE1715" s="242">
        <f>IFERROR(_xll.qlIndexFixing($BF$1,BA1715,TRUE,_xll.ohTrigger(Trigger,Trigger12M)),#N/A)</f>
        <v>1.5755947330778956E-2</v>
      </c>
    </row>
    <row r="1716" spans="52:57" ht="11.25" customHeight="1" x14ac:dyDescent="0.25">
      <c r="AZ1716" s="99" t="s">
        <v>83</v>
      </c>
      <c r="BA1716" s="98">
        <f>_xll.qlInterestRateIndexFixingDate(Currency&amp;"ibor"&amp;Tenor,BB1716,Trigger)</f>
        <v>51424</v>
      </c>
      <c r="BB1716" s="98">
        <f>_xll.qlCalendarAdvance(Calendar,BB1715,AZ1716,"f",,Trigger)</f>
        <v>51426</v>
      </c>
      <c r="BC1716" s="98">
        <f>_xll.qlInterestRateIndexMaturity(Currency&amp;"ibor"&amp;Tenor,BB1716,Trigger)</f>
        <v>51791</v>
      </c>
      <c r="BD1716" s="242" t="e">
        <f>_xll.qlIndexFixing($AD$5,BA1716,TRUE,_xll.ohTrigger(Trigger,Trigger12M))</f>
        <v>#NUM!</v>
      </c>
      <c r="BE1716" s="242">
        <f>IFERROR(_xll.qlIndexFixing($BF$1,BA1716,TRUE,_xll.ohTrigger(Trigger,Trigger12M)),#N/A)</f>
        <v>1.5750667339823377E-2</v>
      </c>
    </row>
    <row r="1717" spans="52:57" ht="11.25" customHeight="1" x14ac:dyDescent="0.25">
      <c r="AZ1717" s="99" t="s">
        <v>83</v>
      </c>
      <c r="BA1717" s="98">
        <f>_xll.qlInterestRateIndexFixingDate(Currency&amp;"ibor"&amp;Tenor,BB1717,Trigger)</f>
        <v>51431</v>
      </c>
      <c r="BB1717" s="98">
        <f>_xll.qlCalendarAdvance(Calendar,BB1716,AZ1717,"f",,Trigger)</f>
        <v>51433</v>
      </c>
      <c r="BC1717" s="98">
        <f>_xll.qlInterestRateIndexMaturity(Currency&amp;"ibor"&amp;Tenor,BB1717,Trigger)</f>
        <v>51798</v>
      </c>
      <c r="BD1717" s="242" t="e">
        <f>_xll.qlIndexFixing($AD$5,BA1717,TRUE,_xll.ohTrigger(Trigger,Trigger12M))</f>
        <v>#NUM!</v>
      </c>
      <c r="BE1717" s="242">
        <f>IFERROR(_xll.qlIndexFixing($BF$1,BA1717,TRUE,_xll.ohTrigger(Trigger,Trigger12M)),#N/A)</f>
        <v>1.5745426557761906E-2</v>
      </c>
    </row>
    <row r="1718" spans="52:57" ht="11.25" customHeight="1" x14ac:dyDescent="0.25">
      <c r="AZ1718" s="99" t="s">
        <v>83</v>
      </c>
      <c r="BA1718" s="98">
        <f>_xll.qlInterestRateIndexFixingDate(Currency&amp;"ibor"&amp;Tenor,BB1718,Trigger)</f>
        <v>51438</v>
      </c>
      <c r="BB1718" s="98">
        <f>_xll.qlCalendarAdvance(Calendar,BB1717,AZ1718,"f",,Trigger)</f>
        <v>51440</v>
      </c>
      <c r="BC1718" s="98">
        <f>_xll.qlInterestRateIndexMaturity(Currency&amp;"ibor"&amp;Tenor,BB1718,Trigger)</f>
        <v>51805</v>
      </c>
      <c r="BD1718" s="242" t="e">
        <f>_xll.qlIndexFixing($AD$5,BA1718,TRUE,_xll.ohTrigger(Trigger,Trigger12M))</f>
        <v>#NUM!</v>
      </c>
      <c r="BE1718" s="242">
        <f>IFERROR(_xll.qlIndexFixing($BF$1,BA1718,TRUE,_xll.ohTrigger(Trigger,Trigger12M)),#N/A)</f>
        <v>1.5740225134577578E-2</v>
      </c>
    </row>
    <row r="1719" spans="52:57" ht="11.25" customHeight="1" x14ac:dyDescent="0.25">
      <c r="AZ1719" s="99" t="s">
        <v>83</v>
      </c>
      <c r="BA1719" s="98">
        <f>_xll.qlInterestRateIndexFixingDate(Currency&amp;"ibor"&amp;Tenor,BB1719,Trigger)</f>
        <v>51445</v>
      </c>
      <c r="BB1719" s="98">
        <f>_xll.qlCalendarAdvance(Calendar,BB1718,AZ1719,"f",,Trigger)</f>
        <v>51447</v>
      </c>
      <c r="BC1719" s="98">
        <f>_xll.qlInterestRateIndexMaturity(Currency&amp;"ibor"&amp;Tenor,BB1719,Trigger)</f>
        <v>51812</v>
      </c>
      <c r="BD1719" s="242" t="e">
        <f>_xll.qlIndexFixing($AD$5,BA1719,TRUE,_xll.ohTrigger(Trigger,Trigger12M))</f>
        <v>#NUM!</v>
      </c>
      <c r="BE1719" s="242">
        <f>IFERROR(_xll.qlIndexFixing($BF$1,BA1719,TRUE,_xll.ohTrigger(Trigger,Trigger12M)),#N/A)</f>
        <v>1.5735063220254746E-2</v>
      </c>
    </row>
    <row r="1720" spans="52:57" ht="11.25" customHeight="1" x14ac:dyDescent="0.25">
      <c r="AZ1720" s="99" t="s">
        <v>83</v>
      </c>
      <c r="BA1720" s="98">
        <f>_xll.qlInterestRateIndexFixingDate(Currency&amp;"ibor"&amp;Tenor,BB1720,Trigger)</f>
        <v>51452</v>
      </c>
      <c r="BB1720" s="98">
        <f>_xll.qlCalendarAdvance(Calendar,BB1719,AZ1720,"f",,Trigger)</f>
        <v>51454</v>
      </c>
      <c r="BC1720" s="98">
        <f>_xll.qlInterestRateIndexMaturity(Currency&amp;"ibor"&amp;Tenor,BB1720,Trigger)</f>
        <v>51819</v>
      </c>
      <c r="BD1720" s="242" t="e">
        <f>_xll.qlIndexFixing($AD$5,BA1720,TRUE,_xll.ohTrigger(Trigger,Trigger12M))</f>
        <v>#NUM!</v>
      </c>
      <c r="BE1720" s="242">
        <f>IFERROR(_xll.qlIndexFixing($BF$1,BA1720,TRUE,_xll.ohTrigger(Trigger,Trigger12M)),#N/A)</f>
        <v>1.5729940964779955E-2</v>
      </c>
    </row>
    <row r="1721" spans="52:57" ht="11.25" customHeight="1" x14ac:dyDescent="0.25">
      <c r="AZ1721" s="99" t="s">
        <v>83</v>
      </c>
      <c r="BA1721" s="98">
        <f>_xll.qlInterestRateIndexFixingDate(Currency&amp;"ibor"&amp;Tenor,BB1721,Trigger)</f>
        <v>51459</v>
      </c>
      <c r="BB1721" s="98">
        <f>_xll.qlCalendarAdvance(Calendar,BB1720,AZ1721,"f",,Trigger)</f>
        <v>51461</v>
      </c>
      <c r="BC1721" s="98">
        <f>_xll.qlInterestRateIndexMaturity(Currency&amp;"ibor"&amp;Tenor,BB1721,Trigger)</f>
        <v>51826</v>
      </c>
      <c r="BD1721" s="242" t="e">
        <f>_xll.qlIndexFixing($AD$5,BA1721,TRUE,_xll.ohTrigger(Trigger,Trigger12M))</f>
        <v>#NUM!</v>
      </c>
      <c r="BE1721" s="242">
        <f>IFERROR(_xll.qlIndexFixing($BF$1,BA1721,TRUE,_xll.ohTrigger(Trigger,Trigger12M)),#N/A)</f>
        <v>1.5724858518140625E-2</v>
      </c>
    </row>
    <row r="1722" spans="52:57" ht="11.25" customHeight="1" x14ac:dyDescent="0.25">
      <c r="AZ1722" s="99" t="s">
        <v>83</v>
      </c>
      <c r="BA1722" s="98">
        <f>_xll.qlInterestRateIndexFixingDate(Currency&amp;"ibor"&amp;Tenor,BB1722,Trigger)</f>
        <v>51466</v>
      </c>
      <c r="BB1722" s="98">
        <f>_xll.qlCalendarAdvance(Calendar,BB1721,AZ1722,"f",,Trigger)</f>
        <v>51468</v>
      </c>
      <c r="BC1722" s="98">
        <f>_xll.qlInterestRateIndexMaturity(Currency&amp;"ibor"&amp;Tenor,BB1722,Trigger)</f>
        <v>51833</v>
      </c>
      <c r="BD1722" s="242" t="e">
        <f>_xll.qlIndexFixing($AD$5,BA1722,TRUE,_xll.ohTrigger(Trigger,Trigger12M))</f>
        <v>#NUM!</v>
      </c>
      <c r="BE1722" s="242">
        <f>IFERROR(_xll.qlIndexFixing($BF$1,BA1722,TRUE,_xll.ohTrigger(Trigger,Trigger12M)),#N/A)</f>
        <v>1.5719816030326367E-2</v>
      </c>
    </row>
    <row r="1723" spans="52:57" ht="11.25" customHeight="1" x14ac:dyDescent="0.25">
      <c r="AZ1723" s="99" t="s">
        <v>83</v>
      </c>
      <c r="BA1723" s="98">
        <f>_xll.qlInterestRateIndexFixingDate(Currency&amp;"ibor"&amp;Tenor,BB1723,Trigger)</f>
        <v>51473</v>
      </c>
      <c r="BB1723" s="98">
        <f>_xll.qlCalendarAdvance(Calendar,BB1722,AZ1723,"f",,Trigger)</f>
        <v>51475</v>
      </c>
      <c r="BC1723" s="98">
        <f>_xll.qlInterestRateIndexMaturity(Currency&amp;"ibor"&amp;Tenor,BB1723,Trigger)</f>
        <v>51840</v>
      </c>
      <c r="BD1723" s="242" t="e">
        <f>_xll.qlIndexFixing($AD$5,BA1723,TRUE,_xll.ohTrigger(Trigger,Trigger12M))</f>
        <v>#NUM!</v>
      </c>
      <c r="BE1723" s="242">
        <f>IFERROR(_xll.qlIndexFixing($BF$1,BA1723,TRUE,_xll.ohTrigger(Trigger,Trigger12M)),#N/A)</f>
        <v>1.5714813651327666E-2</v>
      </c>
    </row>
    <row r="1724" spans="52:57" ht="11.25" customHeight="1" x14ac:dyDescent="0.25">
      <c r="AZ1724" s="99" t="s">
        <v>83</v>
      </c>
      <c r="BA1724" s="98">
        <f>_xll.qlInterestRateIndexFixingDate(Currency&amp;"ibor"&amp;Tenor,BB1724,Trigger)</f>
        <v>51480</v>
      </c>
      <c r="BB1724" s="98">
        <f>_xll.qlCalendarAdvance(Calendar,BB1723,AZ1724,"f",,Trigger)</f>
        <v>51482</v>
      </c>
      <c r="BC1724" s="98">
        <f>_xll.qlInterestRateIndexMaturity(Currency&amp;"ibor"&amp;Tenor,BB1724,Trigger)</f>
        <v>51847</v>
      </c>
      <c r="BD1724" s="242" t="e">
        <f>_xll.qlIndexFixing($AD$5,BA1724,TRUE,_xll.ohTrigger(Trigger,Trigger12M))</f>
        <v>#NUM!</v>
      </c>
      <c r="BE1724" s="242">
        <f>IFERROR(_xll.qlIndexFixing($BF$1,BA1724,TRUE,_xll.ohTrigger(Trigger,Trigger12M)),#N/A)</f>
        <v>1.5709851531138071E-2</v>
      </c>
    </row>
    <row r="1725" spans="52:57" ht="11.25" customHeight="1" x14ac:dyDescent="0.25">
      <c r="AZ1725" s="99" t="s">
        <v>83</v>
      </c>
      <c r="BA1725" s="98">
        <f>_xll.qlInterestRateIndexFixingDate(Currency&amp;"ibor"&amp;Tenor,BB1725,Trigger)</f>
        <v>51487</v>
      </c>
      <c r="BB1725" s="98">
        <f>_xll.qlCalendarAdvance(Calendar,BB1724,AZ1725,"f",,Trigger)</f>
        <v>51489</v>
      </c>
      <c r="BC1725" s="98">
        <f>_xll.qlInterestRateIndexMaturity(Currency&amp;"ibor"&amp;Tenor,BB1725,Trigger)</f>
        <v>51854</v>
      </c>
      <c r="BD1725" s="242" t="e">
        <f>_xll.qlIndexFixing($AD$5,BA1725,TRUE,_xll.ohTrigger(Trigger,Trigger12M))</f>
        <v>#NUM!</v>
      </c>
      <c r="BE1725" s="242">
        <f>IFERROR(_xll.qlIndexFixing($BF$1,BA1725,TRUE,_xll.ohTrigger(Trigger,Trigger12M)),#N/A)</f>
        <v>1.5704929819752453E-2</v>
      </c>
    </row>
    <row r="1726" spans="52:57" ht="11.25" customHeight="1" x14ac:dyDescent="0.25">
      <c r="AZ1726" s="99" t="s">
        <v>83</v>
      </c>
      <c r="BA1726" s="98">
        <f>_xll.qlInterestRateIndexFixingDate(Currency&amp;"ibor"&amp;Tenor,BB1726,Trigger)</f>
        <v>51491</v>
      </c>
      <c r="BB1726" s="98">
        <f>_xll.qlCalendarAdvance(Calendar,BB1725,AZ1726,"f",,Trigger)</f>
        <v>51497</v>
      </c>
      <c r="BC1726" s="98">
        <f>_xll.qlInterestRateIndexMaturity(Currency&amp;"ibor"&amp;Tenor,BB1726,Trigger)</f>
        <v>51862</v>
      </c>
      <c r="BD1726" s="242" t="e">
        <f>_xll.qlIndexFixing($AD$5,BA1726,TRUE,_xll.ohTrigger(Trigger,Trigger12M))</f>
        <v>#NUM!</v>
      </c>
      <c r="BE1726" s="242">
        <f>IFERROR(_xll.qlIndexFixing($BF$1,BA1726,TRUE,_xll.ohTrigger(Trigger,Trigger12M)),#N/A)</f>
        <v>1.5699354679323794E-2</v>
      </c>
    </row>
    <row r="1727" spans="52:57" ht="11.25" customHeight="1" x14ac:dyDescent="0.25">
      <c r="AZ1727" s="99" t="s">
        <v>83</v>
      </c>
      <c r="BA1727" s="98">
        <f>_xll.qlInterestRateIndexFixingDate(Currency&amp;"ibor"&amp;Tenor,BB1727,Trigger)</f>
        <v>51501</v>
      </c>
      <c r="BB1727" s="98">
        <f>_xll.qlCalendarAdvance(Calendar,BB1726,AZ1727,"f",,Trigger)</f>
        <v>51504</v>
      </c>
      <c r="BC1727" s="98">
        <f>_xll.qlInterestRateIndexMaturity(Currency&amp;"ibor"&amp;Tenor,BB1727,Trigger)</f>
        <v>51869</v>
      </c>
      <c r="BD1727" s="242" t="e">
        <f>_xll.qlIndexFixing($AD$5,BA1727,TRUE,_xll.ohTrigger(Trigger,Trigger12M))</f>
        <v>#NUM!</v>
      </c>
      <c r="BE1727" s="242">
        <f>IFERROR(_xll.qlIndexFixing($BF$1,BA1727,TRUE,_xll.ohTrigger(Trigger,Trigger12M)),#N/A)</f>
        <v>1.5694520063325296E-2</v>
      </c>
    </row>
    <row r="1728" spans="52:57" ht="11.25" customHeight="1" x14ac:dyDescent="0.25">
      <c r="AZ1728" s="99" t="s">
        <v>83</v>
      </c>
      <c r="BA1728" s="98">
        <f>_xll.qlInterestRateIndexFixingDate(Currency&amp;"ibor"&amp;Tenor,BB1728,Trigger)</f>
        <v>51509</v>
      </c>
      <c r="BB1728" s="98">
        <f>_xll.qlCalendarAdvance(Calendar,BB1727,AZ1728,"f",,Trigger)</f>
        <v>51511</v>
      </c>
      <c r="BC1728" s="98">
        <f>_xll.qlInterestRateIndexMaturity(Currency&amp;"ibor"&amp;Tenor,BB1728,Trigger)</f>
        <v>51876</v>
      </c>
      <c r="BD1728" s="242" t="e">
        <f>_xll.qlIndexFixing($AD$5,BA1728,TRUE,_xll.ohTrigger(Trigger,Trigger12M))</f>
        <v>#NUM!</v>
      </c>
      <c r="BE1728" s="242">
        <f>IFERROR(_xll.qlIndexFixing($BF$1,BA1728,TRUE,_xll.ohTrigger(Trigger,Trigger12M)),#N/A)</f>
        <v>1.5689726327555754E-2</v>
      </c>
    </row>
    <row r="1729" spans="52:57" ht="11.25" customHeight="1" x14ac:dyDescent="0.25">
      <c r="AZ1729" s="99" t="s">
        <v>83</v>
      </c>
      <c r="BA1729" s="98">
        <f>_xll.qlInterestRateIndexFixingDate(Currency&amp;"ibor"&amp;Tenor,BB1729,Trigger)</f>
        <v>51516</v>
      </c>
      <c r="BB1729" s="98">
        <f>_xll.qlCalendarAdvance(Calendar,BB1728,AZ1729,"f",,Trigger)</f>
        <v>51518</v>
      </c>
      <c r="BC1729" s="98">
        <f>_xll.qlInterestRateIndexMaturity(Currency&amp;"ibor"&amp;Tenor,BB1729,Trigger)</f>
        <v>51883</v>
      </c>
      <c r="BD1729" s="242" t="e">
        <f>_xll.qlIndexFixing($AD$5,BA1729,TRUE,_xll.ohTrigger(Trigger,Trigger12M))</f>
        <v>#NUM!</v>
      </c>
      <c r="BE1729" s="242">
        <f>IFERROR(_xll.qlIndexFixing($BF$1,BA1729,TRUE,_xll.ohTrigger(Trigger,Trigger12M)),#N/A)</f>
        <v>1.5684973622017699E-2</v>
      </c>
    </row>
    <row r="1730" spans="52:57" ht="11.25" customHeight="1" x14ac:dyDescent="0.25">
      <c r="AZ1730" s="99" t="s">
        <v>83</v>
      </c>
      <c r="BA1730" s="98">
        <f>_xll.qlInterestRateIndexFixingDate(Currency&amp;"ibor"&amp;Tenor,BB1730,Trigger)</f>
        <v>51523</v>
      </c>
      <c r="BB1730" s="98">
        <f>_xll.qlCalendarAdvance(Calendar,BB1729,AZ1730,"f",,Trigger)</f>
        <v>51525</v>
      </c>
      <c r="BC1730" s="98">
        <f>_xll.qlInterestRateIndexMaturity(Currency&amp;"ibor"&amp;Tenor,BB1730,Trigger)</f>
        <v>51890</v>
      </c>
      <c r="BD1730" s="242" t="e">
        <f>_xll.qlIndexFixing($AD$5,BA1730,TRUE,_xll.ohTrigger(Trigger,Trigger12M))</f>
        <v>#NUM!</v>
      </c>
      <c r="BE1730" s="242">
        <f>IFERROR(_xll.qlIndexFixing($BF$1,BA1730,TRUE,_xll.ohTrigger(Trigger,Trigger12M)),#N/A)</f>
        <v>1.5680262096716944E-2</v>
      </c>
    </row>
    <row r="1731" spans="52:57" ht="11.25" customHeight="1" x14ac:dyDescent="0.25">
      <c r="AZ1731" s="99" t="s">
        <v>83</v>
      </c>
      <c r="BA1731" s="98">
        <f>_xll.qlInterestRateIndexFixingDate(Currency&amp;"ibor"&amp;Tenor,BB1731,Trigger)</f>
        <v>51530</v>
      </c>
      <c r="BB1731" s="98">
        <f>_xll.qlCalendarAdvance(Calendar,BB1730,AZ1731,"f",,Trigger)</f>
        <v>51532</v>
      </c>
      <c r="BC1731" s="98">
        <f>_xll.qlInterestRateIndexMaturity(Currency&amp;"ibor"&amp;Tenor,BB1731,Trigger)</f>
        <v>51897</v>
      </c>
      <c r="BD1731" s="242" t="e">
        <f>_xll.qlIndexFixing($AD$5,BA1731,TRUE,_xll.ohTrigger(Trigger,Trigger12M))</f>
        <v>#NUM!</v>
      </c>
      <c r="BE1731" s="242">
        <f>IFERROR(_xll.qlIndexFixing($BF$1,BA1731,TRUE,_xll.ohTrigger(Trigger,Trigger12M)),#N/A)</f>
        <v>1.5675591901661061E-2</v>
      </c>
    </row>
    <row r="1732" spans="52:57" ht="11.25" customHeight="1" x14ac:dyDescent="0.25">
      <c r="AZ1732" s="99" t="s">
        <v>83</v>
      </c>
      <c r="BA1732" s="98">
        <f>_xll.qlInterestRateIndexFixingDate(Currency&amp;"ibor"&amp;Tenor,BB1732,Trigger)</f>
        <v>51537</v>
      </c>
      <c r="BB1732" s="98">
        <f>_xll.qlCalendarAdvance(Calendar,BB1731,AZ1732,"f",,Trigger)</f>
        <v>51539</v>
      </c>
      <c r="BC1732" s="98">
        <f>_xll.qlInterestRateIndexMaturity(Currency&amp;"ibor"&amp;Tenor,BB1732,Trigger)</f>
        <v>51904</v>
      </c>
      <c r="BD1732" s="242" t="e">
        <f>_xll.qlIndexFixing($AD$5,BA1732,TRUE,_xll.ohTrigger(Trigger,Trigger12M))</f>
        <v>#NUM!</v>
      </c>
      <c r="BE1732" s="242">
        <f>IFERROR(_xll.qlIndexFixing($BF$1,BA1732,TRUE,_xll.ohTrigger(Trigger,Trigger12M)),#N/A)</f>
        <v>1.5670963186859586E-2</v>
      </c>
    </row>
    <row r="1733" spans="52:57" ht="11.25" customHeight="1" x14ac:dyDescent="0.25">
      <c r="AZ1733" s="99" t="s">
        <v>83</v>
      </c>
      <c r="BA1733" s="98">
        <f>_xll.qlInterestRateIndexFixingDate(Currency&amp;"ibor"&amp;Tenor,BB1733,Trigger)</f>
        <v>51544</v>
      </c>
      <c r="BB1733" s="98">
        <f>_xll.qlCalendarAdvance(Calendar,BB1732,AZ1733,"f",,Trigger)</f>
        <v>51546</v>
      </c>
      <c r="BC1733" s="98">
        <f>_xll.qlInterestRateIndexMaturity(Currency&amp;"ibor"&amp;Tenor,BB1733,Trigger)</f>
        <v>51911</v>
      </c>
      <c r="BD1733" s="242" t="e">
        <f>_xll.qlIndexFixing($AD$5,BA1733,TRUE,_xll.ohTrigger(Trigger,Trigger12M))</f>
        <v>#NUM!</v>
      </c>
      <c r="BE1733" s="242">
        <f>IFERROR(_xll.qlIndexFixing($BF$1,BA1733,TRUE,_xll.ohTrigger(Trigger,Trigger12M)),#N/A)</f>
        <v>1.5666376102324908E-2</v>
      </c>
    </row>
    <row r="1734" spans="52:57" ht="11.25" customHeight="1" x14ac:dyDescent="0.25">
      <c r="AZ1734" s="99" t="s">
        <v>83</v>
      </c>
      <c r="BA1734" s="98">
        <f>_xll.qlInterestRateIndexFixingDate(Currency&amp;"ibor"&amp;Tenor,BB1734,Trigger)</f>
        <v>51551</v>
      </c>
      <c r="BB1734" s="98">
        <f>_xll.qlCalendarAdvance(Calendar,BB1733,AZ1734,"f",,Trigger)</f>
        <v>51553</v>
      </c>
      <c r="BC1734" s="98">
        <f>_xll.qlInterestRateIndexMaturity(Currency&amp;"ibor"&amp;Tenor,BB1734,Trigger)</f>
        <v>51918</v>
      </c>
      <c r="BD1734" s="242" t="e">
        <f>_xll.qlIndexFixing($AD$5,BA1734,TRUE,_xll.ohTrigger(Trigger,Trigger12M))</f>
        <v>#NUM!</v>
      </c>
      <c r="BE1734" s="242">
        <f>IFERROR(_xll.qlIndexFixing($BF$1,BA1734,TRUE,_xll.ohTrigger(Trigger,Trigger12M)),#N/A)</f>
        <v>1.56618307980716E-2</v>
      </c>
    </row>
    <row r="1735" spans="52:57" ht="11.25" customHeight="1" x14ac:dyDescent="0.25">
      <c r="AZ1735" s="99" t="s">
        <v>83</v>
      </c>
      <c r="BA1735" s="98">
        <f>_xll.qlInterestRateIndexFixingDate(Currency&amp;"ibor"&amp;Tenor,BB1735,Trigger)</f>
        <v>51558</v>
      </c>
      <c r="BB1735" s="98">
        <f>_xll.qlCalendarAdvance(Calendar,BB1734,AZ1735,"f",,Trigger)</f>
        <v>51560</v>
      </c>
      <c r="BC1735" s="98">
        <f>_xll.qlInterestRateIndexMaturity(Currency&amp;"ibor"&amp;Tenor,BB1735,Trigger)</f>
        <v>51925</v>
      </c>
      <c r="BD1735" s="242" t="e">
        <f>_xll.qlIndexFixing($AD$5,BA1735,TRUE,_xll.ohTrigger(Trigger,Trigger12M))</f>
        <v>#NUM!</v>
      </c>
      <c r="BE1735" s="242">
        <f>IFERROR(_xll.qlIndexFixing($BF$1,BA1735,TRUE,_xll.ohTrigger(Trigger,Trigger12M)),#N/A)</f>
        <v>1.565732742411665E-2</v>
      </c>
    </row>
    <row r="1736" spans="52:57" ht="11.25" customHeight="1" x14ac:dyDescent="0.25">
      <c r="AZ1736" s="99" t="s">
        <v>83</v>
      </c>
      <c r="BA1736" s="98">
        <f>_xll.qlInterestRateIndexFixingDate(Currency&amp;"ibor"&amp;Tenor,BB1736,Trigger)</f>
        <v>51565</v>
      </c>
      <c r="BB1736" s="98">
        <f>_xll.qlCalendarAdvance(Calendar,BB1735,AZ1736,"f",,Trigger)</f>
        <v>51567</v>
      </c>
      <c r="BC1736" s="98">
        <f>_xll.qlInterestRateIndexMaturity(Currency&amp;"ibor"&amp;Tenor,BB1736,Trigger)</f>
        <v>51932</v>
      </c>
      <c r="BD1736" s="242" t="e">
        <f>_xll.qlIndexFixing($AD$5,BA1736,TRUE,_xll.ohTrigger(Trigger,Trigger12M))</f>
        <v>#NUM!</v>
      </c>
      <c r="BE1736" s="242">
        <f>IFERROR(_xll.qlIndexFixing($BF$1,BA1736,TRUE,_xll.ohTrigger(Trigger,Trigger12M)),#N/A)</f>
        <v>1.5652866130479889E-2</v>
      </c>
    </row>
    <row r="1737" spans="52:57" ht="11.25" customHeight="1" x14ac:dyDescent="0.25">
      <c r="AZ1737" s="99" t="s">
        <v>83</v>
      </c>
      <c r="BA1737" s="98">
        <f>_xll.qlInterestRateIndexFixingDate(Currency&amp;"ibor"&amp;Tenor,BB1737,Trigger)</f>
        <v>51572</v>
      </c>
      <c r="BB1737" s="98">
        <f>_xll.qlCalendarAdvance(Calendar,BB1736,AZ1737,"f",,Trigger)</f>
        <v>51574</v>
      </c>
      <c r="BC1737" s="98">
        <f>_xll.qlInterestRateIndexMaturity(Currency&amp;"ibor"&amp;Tenor,BB1737,Trigger)</f>
        <v>51939</v>
      </c>
      <c r="BD1737" s="242" t="e">
        <f>_xll.qlIndexFixing($AD$5,BA1737,TRUE,_xll.ohTrigger(Trigger,Trigger12M))</f>
        <v>#NUM!</v>
      </c>
      <c r="BE1737" s="242">
        <f>IFERROR(_xll.qlIndexFixing($BF$1,BA1737,TRUE,_xll.ohTrigger(Trigger,Trigger12M)),#N/A)</f>
        <v>1.5648447067183338E-2</v>
      </c>
    </row>
    <row r="1738" spans="52:57" ht="11.25" customHeight="1" x14ac:dyDescent="0.25">
      <c r="AZ1738" s="99" t="s">
        <v>83</v>
      </c>
      <c r="BA1738" s="98">
        <f>_xll.qlInterestRateIndexFixingDate(Currency&amp;"ibor"&amp;Tenor,BB1738,Trigger)</f>
        <v>51579</v>
      </c>
      <c r="BB1738" s="98">
        <f>_xll.qlCalendarAdvance(Calendar,BB1737,AZ1738,"f",,Trigger)</f>
        <v>51581</v>
      </c>
      <c r="BC1738" s="98">
        <f>_xll.qlInterestRateIndexMaturity(Currency&amp;"ibor"&amp;Tenor,BB1738,Trigger)</f>
        <v>51946</v>
      </c>
      <c r="BD1738" s="242" t="e">
        <f>_xll.qlIndexFixing($AD$5,BA1738,TRUE,_xll.ohTrigger(Trigger,Trigger12M))</f>
        <v>#NUM!</v>
      </c>
      <c r="BE1738" s="242">
        <f>IFERROR(_xll.qlIndexFixing($BF$1,BA1738,TRUE,_xll.ohTrigger(Trigger,Trigger12M)),#N/A)</f>
        <v>1.5644070384251869E-2</v>
      </c>
    </row>
    <row r="1739" spans="52:57" ht="11.25" customHeight="1" x14ac:dyDescent="0.25">
      <c r="AZ1739" s="99" t="s">
        <v>83</v>
      </c>
      <c r="BA1739" s="98">
        <f>_xll.qlInterestRateIndexFixingDate(Currency&amp;"ibor"&amp;Tenor,BB1739,Trigger)</f>
        <v>51586</v>
      </c>
      <c r="BB1739" s="98">
        <f>_xll.qlCalendarAdvance(Calendar,BB1738,AZ1739,"f",,Trigger)</f>
        <v>51588</v>
      </c>
      <c r="BC1739" s="98">
        <f>_xll.qlInterestRateIndexMaturity(Currency&amp;"ibor"&amp;Tenor,BB1739,Trigger)</f>
        <v>51953</v>
      </c>
      <c r="BD1739" s="242" t="e">
        <f>_xll.qlIndexFixing($AD$5,BA1739,TRUE,_xll.ohTrigger(Trigger,Trigger12M))</f>
        <v>#NUM!</v>
      </c>
      <c r="BE1739" s="242">
        <f>IFERROR(_xll.qlIndexFixing($BF$1,BA1739,TRUE,_xll.ohTrigger(Trigger,Trigger12M)),#N/A)</f>
        <v>1.5639736231713414E-2</v>
      </c>
    </row>
    <row r="1740" spans="52:57" ht="11.25" customHeight="1" x14ac:dyDescent="0.25">
      <c r="AZ1740" s="99" t="s">
        <v>83</v>
      </c>
      <c r="BA1740" s="98">
        <f>_xll.qlInterestRateIndexFixingDate(Currency&amp;"ibor"&amp;Tenor,BB1740,Trigger)</f>
        <v>51593</v>
      </c>
      <c r="BB1740" s="98">
        <f>_xll.qlCalendarAdvance(Calendar,BB1739,AZ1740,"f",,Trigger)</f>
        <v>51595</v>
      </c>
      <c r="BC1740" s="98">
        <f>_xll.qlInterestRateIndexMaturity(Currency&amp;"ibor"&amp;Tenor,BB1740,Trigger)</f>
        <v>51964</v>
      </c>
      <c r="BD1740" s="242" t="e">
        <f>_xll.qlIndexFixing($AD$5,BA1740,TRUE,_xll.ohTrigger(Trigger,Trigger12M))</f>
        <v>#NUM!</v>
      </c>
      <c r="BE1740" s="242">
        <f>IFERROR(_xll.qlIndexFixing($BF$1,BA1740,TRUE,_xll.ohTrigger(Trigger,Trigger12M)),#N/A)</f>
        <v>1.5635684393797106E-2</v>
      </c>
    </row>
    <row r="1741" spans="52:57" ht="11.25" customHeight="1" x14ac:dyDescent="0.25">
      <c r="AZ1741" s="99" t="s">
        <v>83</v>
      </c>
      <c r="BA1741" s="98">
        <f>_xll.qlInterestRateIndexFixingDate(Currency&amp;"ibor"&amp;Tenor,BB1741,Trigger)</f>
        <v>51600</v>
      </c>
      <c r="BB1741" s="98">
        <f>_xll.qlCalendarAdvance(Calendar,BB1740,AZ1741,"f",,Trigger)</f>
        <v>51602</v>
      </c>
      <c r="BC1741" s="98">
        <f>_xll.qlInterestRateIndexMaturity(Currency&amp;"ibor"&amp;Tenor,BB1741,Trigger)</f>
        <v>51967</v>
      </c>
      <c r="BD1741" s="242" t="e">
        <f>_xll.qlIndexFixing($AD$5,BA1741,TRUE,_xll.ohTrigger(Trigger,Trigger12M))</f>
        <v>#NUM!</v>
      </c>
      <c r="BE1741" s="242">
        <f>IFERROR(_xll.qlIndexFixing($BF$1,BA1741,TRUE,_xll.ohTrigger(Trigger,Trigger12M)),#N/A)</f>
        <v>1.5631196117939557E-2</v>
      </c>
    </row>
    <row r="1742" spans="52:57" ht="11.25" customHeight="1" x14ac:dyDescent="0.25">
      <c r="AZ1742" s="99" t="s">
        <v>83</v>
      </c>
      <c r="BA1742" s="98">
        <f>_xll.qlInterestRateIndexFixingDate(Currency&amp;"ibor"&amp;Tenor,BB1742,Trigger)</f>
        <v>51607</v>
      </c>
      <c r="BB1742" s="98">
        <f>_xll.qlCalendarAdvance(Calendar,BB1741,AZ1742,"f",,Trigger)</f>
        <v>51609</v>
      </c>
      <c r="BC1742" s="98">
        <f>_xll.qlInterestRateIndexMaturity(Currency&amp;"ibor"&amp;Tenor,BB1742,Trigger)</f>
        <v>51974</v>
      </c>
      <c r="BD1742" s="242" t="e">
        <f>_xll.qlIndexFixing($AD$5,BA1742,TRUE,_xll.ohTrigger(Trigger,Trigger12M))</f>
        <v>#NUM!</v>
      </c>
      <c r="BE1742" s="242">
        <f>IFERROR(_xll.qlIndexFixing($BF$1,BA1742,TRUE,_xll.ohTrigger(Trigger,Trigger12M)),#N/A)</f>
        <v>1.5626990456774039E-2</v>
      </c>
    </row>
    <row r="1743" spans="52:57" ht="11.25" customHeight="1" x14ac:dyDescent="0.25">
      <c r="AZ1743" s="99" t="s">
        <v>83</v>
      </c>
      <c r="BA1743" s="98">
        <f>_xll.qlInterestRateIndexFixingDate(Currency&amp;"ibor"&amp;Tenor,BB1743,Trigger)</f>
        <v>51614</v>
      </c>
      <c r="BB1743" s="98">
        <f>_xll.qlCalendarAdvance(Calendar,BB1742,AZ1743,"f",,Trigger)</f>
        <v>51616</v>
      </c>
      <c r="BC1743" s="98">
        <f>_xll.qlInterestRateIndexMaturity(Currency&amp;"ibor"&amp;Tenor,BB1743,Trigger)</f>
        <v>51981</v>
      </c>
      <c r="BD1743" s="242" t="e">
        <f>_xll.qlIndexFixing($AD$5,BA1743,TRUE,_xll.ohTrigger(Trigger,Trigger12M))</f>
        <v>#NUM!</v>
      </c>
      <c r="BE1743" s="242">
        <f>IFERROR(_xll.qlIndexFixing($BF$1,BA1743,TRUE,_xll.ohTrigger(Trigger,Trigger12M)),#N/A)</f>
        <v>1.5622827926140658E-2</v>
      </c>
    </row>
    <row r="1744" spans="52:57" ht="11.25" customHeight="1" x14ac:dyDescent="0.25">
      <c r="AZ1744" s="99" t="s">
        <v>83</v>
      </c>
      <c r="BA1744" s="98">
        <f>_xll.qlInterestRateIndexFixingDate(Currency&amp;"ibor"&amp;Tenor,BB1744,Trigger)</f>
        <v>51620</v>
      </c>
      <c r="BB1744" s="98">
        <f>_xll.qlCalendarAdvance(Calendar,BB1743,AZ1744,"f",,Trigger)</f>
        <v>51623</v>
      </c>
      <c r="BC1744" s="98">
        <f>_xll.qlInterestRateIndexMaturity(Currency&amp;"ibor"&amp;Tenor,BB1744,Trigger)</f>
        <v>51988</v>
      </c>
      <c r="BD1744" s="242" t="e">
        <f>_xll.qlIndexFixing($AD$5,BA1744,TRUE,_xll.ohTrigger(Trigger,Trigger12M))</f>
        <v>#NUM!</v>
      </c>
      <c r="BE1744" s="242">
        <f>IFERROR(_xll.qlIndexFixing($BF$1,BA1744,TRUE,_xll.ohTrigger(Trigger,Trigger12M)),#N/A)</f>
        <v>1.5618708676080919E-2</v>
      </c>
    </row>
    <row r="1745" spans="52:57" ht="11.25" customHeight="1" x14ac:dyDescent="0.25">
      <c r="AZ1745" s="99" t="s">
        <v>83</v>
      </c>
      <c r="BA1745" s="98">
        <f>_xll.qlInterestRateIndexFixingDate(Currency&amp;"ibor"&amp;Tenor,BB1745,Trigger)</f>
        <v>51628</v>
      </c>
      <c r="BB1745" s="98">
        <f>_xll.qlCalendarAdvance(Calendar,BB1744,AZ1745,"f",,Trigger)</f>
        <v>51630</v>
      </c>
      <c r="BC1745" s="98">
        <f>_xll.qlInterestRateIndexMaturity(Currency&amp;"ibor"&amp;Tenor,BB1745,Trigger)</f>
        <v>51995</v>
      </c>
      <c r="BD1745" s="242" t="e">
        <f>_xll.qlIndexFixing($AD$5,BA1745,TRUE,_xll.ohTrigger(Trigger,Trigger12M))</f>
        <v>#NUM!</v>
      </c>
      <c r="BE1745" s="242">
        <f>IFERROR(_xll.qlIndexFixing($BF$1,BA1745,TRUE,_xll.ohTrigger(Trigger,Trigger12M)),#N/A)</f>
        <v>1.5614632856641377E-2</v>
      </c>
    </row>
    <row r="1746" spans="52:57" ht="11.25" customHeight="1" x14ac:dyDescent="0.25">
      <c r="AZ1746" s="99" t="s">
        <v>83</v>
      </c>
      <c r="BA1746" s="98">
        <f>_xll.qlInterestRateIndexFixingDate(Currency&amp;"ibor"&amp;Tenor,BB1746,Trigger)</f>
        <v>51635</v>
      </c>
      <c r="BB1746" s="98">
        <f>_xll.qlCalendarAdvance(Calendar,BB1745,AZ1746,"f",,Trigger)</f>
        <v>51637</v>
      </c>
      <c r="BC1746" s="98">
        <f>_xll.qlInterestRateIndexMaturity(Currency&amp;"ibor"&amp;Tenor,BB1746,Trigger)</f>
        <v>52002</v>
      </c>
      <c r="BD1746" s="242" t="e">
        <f>_xll.qlIndexFixing($AD$5,BA1746,TRUE,_xll.ohTrigger(Trigger,Trigger12M))</f>
        <v>#NUM!</v>
      </c>
      <c r="BE1746" s="242">
        <f>IFERROR(_xll.qlIndexFixing($BF$1,BA1746,TRUE,_xll.ohTrigger(Trigger,Trigger12M)),#N/A)</f>
        <v>1.5610600617870334E-2</v>
      </c>
    </row>
    <row r="1747" spans="52:57" ht="11.25" customHeight="1" x14ac:dyDescent="0.25">
      <c r="AZ1747" s="99" t="s">
        <v>83</v>
      </c>
      <c r="BA1747" s="98">
        <f>_xll.qlInterestRateIndexFixingDate(Currency&amp;"ibor"&amp;Tenor,BB1747,Trigger)</f>
        <v>51642</v>
      </c>
      <c r="BB1747" s="98">
        <f>_xll.qlCalendarAdvance(Calendar,BB1746,AZ1747,"f",,Trigger)</f>
        <v>51644</v>
      </c>
      <c r="BC1747" s="98">
        <f>_xll.qlInterestRateIndexMaturity(Currency&amp;"ibor"&amp;Tenor,BB1747,Trigger)</f>
        <v>52009</v>
      </c>
      <c r="BD1747" s="242" t="e">
        <f>_xll.qlIndexFixing($AD$5,BA1747,TRUE,_xll.ohTrigger(Trigger,Trigger12M))</f>
        <v>#NUM!</v>
      </c>
      <c r="BE1747" s="242">
        <f>IFERROR(_xll.qlIndexFixing($BF$1,BA1747,TRUE,_xll.ohTrigger(Trigger,Trigger12M)),#N/A)</f>
        <v>1.5606612109818939E-2</v>
      </c>
    </row>
    <row r="1748" spans="52:57" ht="11.25" customHeight="1" x14ac:dyDescent="0.25">
      <c r="AZ1748" s="99" t="s">
        <v>83</v>
      </c>
      <c r="BA1748" s="98">
        <f>_xll.qlInterestRateIndexFixingDate(Currency&amp;"ibor"&amp;Tenor,BB1748,Trigger)</f>
        <v>51649</v>
      </c>
      <c r="BB1748" s="98">
        <f>_xll.qlCalendarAdvance(Calendar,BB1747,AZ1748,"f",,Trigger)</f>
        <v>51651</v>
      </c>
      <c r="BC1748" s="98">
        <f>_xll.qlInterestRateIndexMaturity(Currency&amp;"ibor"&amp;Tenor,BB1748,Trigger)</f>
        <v>52016</v>
      </c>
      <c r="BD1748" s="242" t="e">
        <f>_xll.qlIndexFixing($AD$5,BA1748,TRUE,_xll.ohTrigger(Trigger,Trigger12M))</f>
        <v>#NUM!</v>
      </c>
      <c r="BE1748" s="242">
        <f>IFERROR(_xll.qlIndexFixing($BF$1,BA1748,TRUE,_xll.ohTrigger(Trigger,Trigger12M)),#N/A)</f>
        <v>1.5602667482543159E-2</v>
      </c>
    </row>
    <row r="1749" spans="52:57" ht="11.25" customHeight="1" x14ac:dyDescent="0.25">
      <c r="AZ1749" s="99" t="s">
        <v>83</v>
      </c>
      <c r="BA1749" s="98">
        <f>_xll.qlInterestRateIndexFixingDate(Currency&amp;"ibor"&amp;Tenor,BB1749,Trigger)</f>
        <v>51656</v>
      </c>
      <c r="BB1749" s="98">
        <f>_xll.qlCalendarAdvance(Calendar,BB1748,AZ1749,"f",,Trigger)</f>
        <v>51658</v>
      </c>
      <c r="BC1749" s="98">
        <f>_xll.qlInterestRateIndexMaturity(Currency&amp;"ibor"&amp;Tenor,BB1749,Trigger)</f>
        <v>52023</v>
      </c>
      <c r="BD1749" s="242" t="e">
        <f>_xll.qlIndexFixing($AD$5,BA1749,TRUE,_xll.ohTrigger(Trigger,Trigger12M))</f>
        <v>#NUM!</v>
      </c>
      <c r="BE1749" s="242">
        <f>IFERROR(_xll.qlIndexFixing($BF$1,BA1749,TRUE,_xll.ohTrigger(Trigger,Trigger12M)),#N/A)</f>
        <v>1.5598766886101373E-2</v>
      </c>
    </row>
    <row r="1750" spans="52:57" ht="11.25" customHeight="1" x14ac:dyDescent="0.25">
      <c r="AZ1750" s="99" t="s">
        <v>83</v>
      </c>
      <c r="BA1750" s="98">
        <f>_xll.qlInterestRateIndexFixingDate(Currency&amp;"ibor"&amp;Tenor,BB1750,Trigger)</f>
        <v>51663</v>
      </c>
      <c r="BB1750" s="98">
        <f>_xll.qlCalendarAdvance(Calendar,BB1749,AZ1750,"f",,Trigger)</f>
        <v>51665</v>
      </c>
      <c r="BC1750" s="98">
        <f>_xll.qlInterestRateIndexMaturity(Currency&amp;"ibor"&amp;Tenor,BB1750,Trigger)</f>
        <v>52030</v>
      </c>
      <c r="BD1750" s="242" t="e">
        <f>_xll.qlIndexFixing($AD$5,BA1750,TRUE,_xll.ohTrigger(Trigger,Trigger12M))</f>
        <v>#NUM!</v>
      </c>
      <c r="BE1750" s="242">
        <f>IFERROR(_xll.qlIndexFixing($BF$1,BA1750,TRUE,_xll.ohTrigger(Trigger,Trigger12M)),#N/A)</f>
        <v>1.5594910470554802E-2</v>
      </c>
    </row>
    <row r="1751" spans="52:57" ht="11.25" customHeight="1" x14ac:dyDescent="0.25">
      <c r="AZ1751" s="99" t="s">
        <v>83</v>
      </c>
      <c r="BA1751" s="98">
        <f>_xll.qlInterestRateIndexFixingDate(Currency&amp;"ibor"&amp;Tenor,BB1751,Trigger)</f>
        <v>51670</v>
      </c>
      <c r="BB1751" s="98">
        <f>_xll.qlCalendarAdvance(Calendar,BB1750,AZ1751,"f",,Trigger)</f>
        <v>51672</v>
      </c>
      <c r="BC1751" s="98">
        <f>_xll.qlInterestRateIndexMaturity(Currency&amp;"ibor"&amp;Tenor,BB1751,Trigger)</f>
        <v>52037</v>
      </c>
      <c r="BD1751" s="242" t="e">
        <f>_xll.qlIndexFixing($AD$5,BA1751,TRUE,_xll.ohTrigger(Trigger,Trigger12M))</f>
        <v>#NUM!</v>
      </c>
      <c r="BE1751" s="242">
        <f>IFERROR(_xll.qlIndexFixing($BF$1,BA1751,TRUE,_xll.ohTrigger(Trigger,Trigger12M)),#N/A)</f>
        <v>1.5591098385969927E-2</v>
      </c>
    </row>
    <row r="1752" spans="52:57" ht="11.25" customHeight="1" x14ac:dyDescent="0.25">
      <c r="AZ1752" s="99" t="s">
        <v>83</v>
      </c>
      <c r="BA1752" s="98">
        <f>_xll.qlInterestRateIndexFixingDate(Currency&amp;"ibor"&amp;Tenor,BB1752,Trigger)</f>
        <v>51677</v>
      </c>
      <c r="BB1752" s="98">
        <f>_xll.qlCalendarAdvance(Calendar,BB1751,AZ1752,"f",,Trigger)</f>
        <v>51679</v>
      </c>
      <c r="BC1752" s="98">
        <f>_xll.qlInterestRateIndexMaturity(Currency&amp;"ibor"&amp;Tenor,BB1752,Trigger)</f>
        <v>52044</v>
      </c>
      <c r="BD1752" s="242" t="e">
        <f>_xll.qlIndexFixing($AD$5,BA1752,TRUE,_xll.ohTrigger(Trigger,Trigger12M))</f>
        <v>#NUM!</v>
      </c>
      <c r="BE1752" s="242">
        <f>IFERROR(_xll.qlIndexFixing($BF$1,BA1752,TRUE,_xll.ohTrigger(Trigger,Trigger12M)),#N/A)</f>
        <v>1.55873307824152E-2</v>
      </c>
    </row>
    <row r="1753" spans="52:57" ht="11.25" customHeight="1" x14ac:dyDescent="0.25">
      <c r="AZ1753" s="99" t="s">
        <v>83</v>
      </c>
      <c r="BA1753" s="98">
        <f>_xll.qlInterestRateIndexFixingDate(Currency&amp;"ibor"&amp;Tenor,BB1753,Trigger)</f>
        <v>51684</v>
      </c>
      <c r="BB1753" s="98">
        <f>_xll.qlCalendarAdvance(Calendar,BB1752,AZ1753,"f",,Trigger)</f>
        <v>51686</v>
      </c>
      <c r="BC1753" s="98">
        <f>_xll.qlInterestRateIndexMaturity(Currency&amp;"ibor"&amp;Tenor,BB1753,Trigger)</f>
        <v>52051</v>
      </c>
      <c r="BD1753" s="242" t="e">
        <f>_xll.qlIndexFixing($AD$5,BA1753,TRUE,_xll.ohTrigger(Trigger,Trigger12M))</f>
        <v>#NUM!</v>
      </c>
      <c r="BE1753" s="242">
        <f>IFERROR(_xll.qlIndexFixing($BF$1,BA1753,TRUE,_xll.ohTrigger(Trigger,Trigger12M)),#N/A)</f>
        <v>1.558360780996345E-2</v>
      </c>
    </row>
    <row r="1754" spans="52:57" ht="11.25" customHeight="1" x14ac:dyDescent="0.25">
      <c r="AZ1754" s="99" t="s">
        <v>83</v>
      </c>
      <c r="BA1754" s="98">
        <f>_xll.qlInterestRateIndexFixingDate(Currency&amp;"ibor"&amp;Tenor,BB1754,Trigger)</f>
        <v>51691</v>
      </c>
      <c r="BB1754" s="98">
        <f>_xll.qlCalendarAdvance(Calendar,BB1753,AZ1754,"f",,Trigger)</f>
        <v>51693</v>
      </c>
      <c r="BC1754" s="98">
        <f>_xll.qlInterestRateIndexMaturity(Currency&amp;"ibor"&amp;Tenor,BB1754,Trigger)</f>
        <v>52058</v>
      </c>
      <c r="BD1754" s="242" t="e">
        <f>_xll.qlIndexFixing($AD$5,BA1754,TRUE,_xll.ohTrigger(Trigger,Trigger12M))</f>
        <v>#NUM!</v>
      </c>
      <c r="BE1754" s="242">
        <f>IFERROR(_xll.qlIndexFixing($BF$1,BA1754,TRUE,_xll.ohTrigger(Trigger,Trigger12M)),#N/A)</f>
        <v>1.5579929618691233E-2</v>
      </c>
    </row>
    <row r="1755" spans="52:57" ht="11.25" customHeight="1" x14ac:dyDescent="0.25">
      <c r="AZ1755" s="99" t="s">
        <v>83</v>
      </c>
      <c r="BA1755" s="98">
        <f>_xll.qlInterestRateIndexFixingDate(Currency&amp;"ibor"&amp;Tenor,BB1755,Trigger)</f>
        <v>51698</v>
      </c>
      <c r="BB1755" s="98">
        <f>_xll.qlCalendarAdvance(Calendar,BB1754,AZ1755,"f",,Trigger)</f>
        <v>51700</v>
      </c>
      <c r="BC1755" s="98">
        <f>_xll.qlInterestRateIndexMaturity(Currency&amp;"ibor"&amp;Tenor,BB1755,Trigger)</f>
        <v>52065</v>
      </c>
      <c r="BD1755" s="242" t="e">
        <f>_xll.qlIndexFixing($AD$5,BA1755,TRUE,_xll.ohTrigger(Trigger,Trigger12M))</f>
        <v>#NUM!</v>
      </c>
      <c r="BE1755" s="242">
        <f>IFERROR(_xll.qlIndexFixing($BF$1,BA1755,TRUE,_xll.ohTrigger(Trigger,Trigger12M)),#N/A)</f>
        <v>1.5576296358678823E-2</v>
      </c>
    </row>
    <row r="1756" spans="52:57" ht="11.25" customHeight="1" x14ac:dyDescent="0.25">
      <c r="AZ1756" s="99" t="s">
        <v>83</v>
      </c>
      <c r="BA1756" s="98">
        <f>_xll.qlInterestRateIndexFixingDate(Currency&amp;"ibor"&amp;Tenor,BB1756,Trigger)</f>
        <v>51705</v>
      </c>
      <c r="BB1756" s="98">
        <f>_xll.qlCalendarAdvance(Calendar,BB1755,AZ1756,"f",,Trigger)</f>
        <v>51707</v>
      </c>
      <c r="BC1756" s="98">
        <f>_xll.qlInterestRateIndexMaturity(Currency&amp;"ibor"&amp;Tenor,BB1756,Trigger)</f>
        <v>52072</v>
      </c>
      <c r="BD1756" s="242" t="e">
        <f>_xll.qlIndexFixing($AD$5,BA1756,TRUE,_xll.ohTrigger(Trigger,Trigger12M))</f>
        <v>#NUM!</v>
      </c>
      <c r="BE1756" s="242">
        <f>IFERROR(_xll.qlIndexFixing($BF$1,BA1756,TRUE,_xll.ohTrigger(Trigger,Trigger12M)),#N/A)</f>
        <v>1.5572708180010003E-2</v>
      </c>
    </row>
    <row r="1757" spans="52:57" ht="11.25" customHeight="1" x14ac:dyDescent="0.25">
      <c r="AZ1757" s="99" t="s">
        <v>83</v>
      </c>
      <c r="BA1757" s="98">
        <f>_xll.qlInterestRateIndexFixingDate(Currency&amp;"ibor"&amp;Tenor,BB1757,Trigger)</f>
        <v>51712</v>
      </c>
      <c r="BB1757" s="98">
        <f>_xll.qlCalendarAdvance(Calendar,BB1756,AZ1757,"f",,Trigger)</f>
        <v>51714</v>
      </c>
      <c r="BC1757" s="98">
        <f>_xll.qlInterestRateIndexMaturity(Currency&amp;"ibor"&amp;Tenor,BB1757,Trigger)</f>
        <v>52079</v>
      </c>
      <c r="BD1757" s="242" t="e">
        <f>_xll.qlIndexFixing($AD$5,BA1757,TRUE,_xll.ohTrigger(Trigger,Trigger12M))</f>
        <v>#NUM!</v>
      </c>
      <c r="BE1757" s="242">
        <f>IFERROR(_xll.qlIndexFixing($BF$1,BA1757,TRUE,_xll.ohTrigger(Trigger,Trigger12M)),#N/A)</f>
        <v>1.5569165232772715E-2</v>
      </c>
    </row>
    <row r="1758" spans="52:57" ht="11.25" customHeight="1" x14ac:dyDescent="0.25">
      <c r="AZ1758" s="99" t="s">
        <v>83</v>
      </c>
      <c r="BA1758" s="98">
        <f>_xll.qlInterestRateIndexFixingDate(Currency&amp;"ibor"&amp;Tenor,BB1758,Trigger)</f>
        <v>51719</v>
      </c>
      <c r="BB1758" s="98">
        <f>_xll.qlCalendarAdvance(Calendar,BB1757,AZ1758,"f",,Trigger)</f>
        <v>51721</v>
      </c>
      <c r="BC1758" s="98">
        <f>_xll.qlInterestRateIndexMaturity(Currency&amp;"ibor"&amp;Tenor,BB1758,Trigger)</f>
        <v>52086</v>
      </c>
      <c r="BD1758" s="242" t="e">
        <f>_xll.qlIndexFixing($AD$5,BA1758,TRUE,_xll.ohTrigger(Trigger,Trigger12M))</f>
        <v>#NUM!</v>
      </c>
      <c r="BE1758" s="242">
        <f>IFERROR(_xll.qlIndexFixing($BF$1,BA1758,TRUE,_xll.ohTrigger(Trigger,Trigger12M)),#N/A)</f>
        <v>1.5565667667059281E-2</v>
      </c>
    </row>
    <row r="1759" spans="52:57" ht="11.25" customHeight="1" x14ac:dyDescent="0.25">
      <c r="AZ1759" s="99" t="s">
        <v>83</v>
      </c>
      <c r="BA1759" s="98">
        <f>_xll.qlInterestRateIndexFixingDate(Currency&amp;"ibor"&amp;Tenor,BB1759,Trigger)</f>
        <v>51726</v>
      </c>
      <c r="BB1759" s="98">
        <f>_xll.qlCalendarAdvance(Calendar,BB1758,AZ1759,"f",,Trigger)</f>
        <v>51728</v>
      </c>
      <c r="BC1759" s="98">
        <f>_xll.qlInterestRateIndexMaturity(Currency&amp;"ibor"&amp;Tenor,BB1759,Trigger)</f>
        <v>52093</v>
      </c>
      <c r="BD1759" s="242" t="e">
        <f>_xll.qlIndexFixing($AD$5,BA1759,TRUE,_xll.ohTrigger(Trigger,Trigger12M))</f>
        <v>#NUM!</v>
      </c>
      <c r="BE1759" s="242">
        <f>IFERROR(_xll.qlIndexFixing($BF$1,BA1759,TRUE,_xll.ohTrigger(Trigger,Trigger12M)),#N/A)</f>
        <v>1.5562215632965526E-2</v>
      </c>
    </row>
    <row r="1760" spans="52:57" ht="11.25" customHeight="1" x14ac:dyDescent="0.25">
      <c r="AZ1760" s="99" t="s">
        <v>83</v>
      </c>
      <c r="BA1760" s="98">
        <f>_xll.qlInterestRateIndexFixingDate(Currency&amp;"ibor"&amp;Tenor,BB1760,Trigger)</f>
        <v>51733</v>
      </c>
      <c r="BB1760" s="98">
        <f>_xll.qlCalendarAdvance(Calendar,BB1759,AZ1760,"f",,Trigger)</f>
        <v>51735</v>
      </c>
      <c r="BC1760" s="98">
        <f>_xll.qlInterestRateIndexMaturity(Currency&amp;"ibor"&amp;Tenor,BB1760,Trigger)</f>
        <v>52100</v>
      </c>
      <c r="BD1760" s="242" t="e">
        <f>_xll.qlIndexFixing($AD$5,BA1760,TRUE,_xll.ohTrigger(Trigger,Trigger12M))</f>
        <v>#NUM!</v>
      </c>
      <c r="BE1760" s="242">
        <f>IFERROR(_xll.qlIndexFixing($BF$1,BA1760,TRUE,_xll.ohTrigger(Trigger,Trigger12M)),#N/A)</f>
        <v>1.5558809280591439E-2</v>
      </c>
    </row>
    <row r="1761" spans="52:57" ht="11.25" customHeight="1" x14ac:dyDescent="0.25">
      <c r="AZ1761" s="99" t="s">
        <v>83</v>
      </c>
      <c r="BA1761" s="98">
        <f>_xll.qlInterestRateIndexFixingDate(Currency&amp;"ibor"&amp;Tenor,BB1761,Trigger)</f>
        <v>51740</v>
      </c>
      <c r="BB1761" s="98">
        <f>_xll.qlCalendarAdvance(Calendar,BB1760,AZ1761,"f",,Trigger)</f>
        <v>51742</v>
      </c>
      <c r="BC1761" s="98">
        <f>_xll.qlInterestRateIndexMaturity(Currency&amp;"ibor"&amp;Tenor,BB1761,Trigger)</f>
        <v>52107</v>
      </c>
      <c r="BD1761" s="242" t="e">
        <f>_xll.qlIndexFixing($AD$5,BA1761,TRUE,_xll.ohTrigger(Trigger,Trigger12M))</f>
        <v>#NUM!</v>
      </c>
      <c r="BE1761" s="242">
        <f>IFERROR(_xll.qlIndexFixing($BF$1,BA1761,TRUE,_xll.ohTrigger(Trigger,Trigger12M)),#N/A)</f>
        <v>1.5555448760041387E-2</v>
      </c>
    </row>
    <row r="1762" spans="52:57" ht="11.25" customHeight="1" x14ac:dyDescent="0.25">
      <c r="AZ1762" s="99" t="s">
        <v>83</v>
      </c>
      <c r="BA1762" s="98">
        <f>_xll.qlInterestRateIndexFixingDate(Currency&amp;"ibor"&amp;Tenor,BB1762,Trigger)</f>
        <v>51747</v>
      </c>
      <c r="BB1762" s="98">
        <f>_xll.qlCalendarAdvance(Calendar,BB1761,AZ1762,"f",,Trigger)</f>
        <v>51749</v>
      </c>
      <c r="BC1762" s="98">
        <f>_xll.qlInterestRateIndexMaturity(Currency&amp;"ibor"&amp;Tenor,BB1762,Trigger)</f>
        <v>52114</v>
      </c>
      <c r="BD1762" s="242" t="e">
        <f>_xll.qlIndexFixing($AD$5,BA1762,TRUE,_xll.ohTrigger(Trigger,Trigger12M))</f>
        <v>#NUM!</v>
      </c>
      <c r="BE1762" s="242">
        <f>IFERROR(_xll.qlIndexFixing($BF$1,BA1762,TRUE,_xll.ohTrigger(Trigger,Trigger12M)),#N/A)</f>
        <v>1.5552134221423899E-2</v>
      </c>
    </row>
    <row r="1763" spans="52:57" ht="11.25" customHeight="1" x14ac:dyDescent="0.25">
      <c r="AZ1763" s="99" t="s">
        <v>83</v>
      </c>
      <c r="BA1763" s="98">
        <f>_xll.qlInterestRateIndexFixingDate(Currency&amp;"ibor"&amp;Tenor,BB1763,Trigger)</f>
        <v>51754</v>
      </c>
      <c r="BB1763" s="98">
        <f>_xll.qlCalendarAdvance(Calendar,BB1762,AZ1763,"f",,Trigger)</f>
        <v>51756</v>
      </c>
      <c r="BC1763" s="98">
        <f>_xll.qlInterestRateIndexMaturity(Currency&amp;"ibor"&amp;Tenor,BB1763,Trigger)</f>
        <v>52121</v>
      </c>
      <c r="BD1763" s="242" t="e">
        <f>_xll.qlIndexFixing($AD$5,BA1763,TRUE,_xll.ohTrigger(Trigger,Trigger12M))</f>
        <v>#NUM!</v>
      </c>
      <c r="BE1763" s="242">
        <f>IFERROR(_xll.qlIndexFixing($BF$1,BA1763,TRUE,_xll.ohTrigger(Trigger,Trigger12M)),#N/A)</f>
        <v>1.5548865814852099E-2</v>
      </c>
    </row>
    <row r="1764" spans="52:57" ht="11.25" customHeight="1" x14ac:dyDescent="0.25">
      <c r="AZ1764" s="99" t="s">
        <v>83</v>
      </c>
      <c r="BA1764" s="98">
        <f>_xll.qlInterestRateIndexFixingDate(Currency&amp;"ibor"&amp;Tenor,BB1764,Trigger)</f>
        <v>51761</v>
      </c>
      <c r="BB1764" s="98">
        <f>_xll.qlCalendarAdvance(Calendar,BB1763,AZ1764,"f",,Trigger)</f>
        <v>51763</v>
      </c>
      <c r="BC1764" s="98">
        <f>_xll.qlInterestRateIndexMaturity(Currency&amp;"ibor"&amp;Tenor,BB1764,Trigger)</f>
        <v>52128</v>
      </c>
      <c r="BD1764" s="242" t="e">
        <f>_xll.qlIndexFixing($AD$5,BA1764,TRUE,_xll.ohTrigger(Trigger,Trigger12M))</f>
        <v>#NUM!</v>
      </c>
      <c r="BE1764" s="242">
        <f>IFERROR(_xll.qlIndexFixing($BF$1,BA1764,TRUE,_xll.ohTrigger(Trigger,Trigger12M)),#N/A)</f>
        <v>1.554564369044306E-2</v>
      </c>
    </row>
    <row r="1765" spans="52:57" ht="11.25" customHeight="1" x14ac:dyDescent="0.25">
      <c r="AZ1765" s="99" t="s">
        <v>83</v>
      </c>
      <c r="BA1765" s="98">
        <f>_xll.qlInterestRateIndexFixingDate(Currency&amp;"ibor"&amp;Tenor,BB1765,Trigger)</f>
        <v>51768</v>
      </c>
      <c r="BB1765" s="98">
        <f>_xll.qlCalendarAdvance(Calendar,BB1764,AZ1765,"f",,Trigger)</f>
        <v>51770</v>
      </c>
      <c r="BC1765" s="98">
        <f>_xll.qlInterestRateIndexMaturity(Currency&amp;"ibor"&amp;Tenor,BB1765,Trigger)</f>
        <v>52135</v>
      </c>
      <c r="BD1765" s="242" t="e">
        <f>_xll.qlIndexFixing($AD$5,BA1765,TRUE,_xll.ohTrigger(Trigger,Trigger12M))</f>
        <v>#NUM!</v>
      </c>
      <c r="BE1765" s="242">
        <f>IFERROR(_xll.qlIndexFixing($BF$1,BA1765,TRUE,_xll.ohTrigger(Trigger,Trigger12M)),#N/A)</f>
        <v>1.5542467998318229E-2</v>
      </c>
    </row>
    <row r="1766" spans="52:57" ht="11.25" customHeight="1" x14ac:dyDescent="0.25">
      <c r="AZ1766" s="99" t="s">
        <v>83</v>
      </c>
      <c r="BA1766" s="98">
        <f>_xll.qlInterestRateIndexFixingDate(Currency&amp;"ibor"&amp;Tenor,BB1766,Trigger)</f>
        <v>51775</v>
      </c>
      <c r="BB1766" s="98">
        <f>_xll.qlCalendarAdvance(Calendar,BB1765,AZ1766,"f",,Trigger)</f>
        <v>51777</v>
      </c>
      <c r="BC1766" s="98">
        <f>_xll.qlInterestRateIndexMaturity(Currency&amp;"ibor"&amp;Tenor,BB1766,Trigger)</f>
        <v>52142</v>
      </c>
      <c r="BD1766" s="242" t="e">
        <f>_xll.qlIndexFixing($AD$5,BA1766,TRUE,_xll.ohTrigger(Trigger,Trigger12M))</f>
        <v>#NUM!</v>
      </c>
      <c r="BE1766" s="242">
        <f>IFERROR(_xll.qlIndexFixing($BF$1,BA1766,TRUE,_xll.ohTrigger(Trigger,Trigger12M)),#N/A)</f>
        <v>1.5539338888604533E-2</v>
      </c>
    </row>
    <row r="1767" spans="52:57" ht="11.25" customHeight="1" x14ac:dyDescent="0.25">
      <c r="AZ1767" s="99" t="s">
        <v>83</v>
      </c>
      <c r="BA1767" s="98">
        <f>_xll.qlInterestRateIndexFixingDate(Currency&amp;"ibor"&amp;Tenor,BB1767,Trigger)</f>
        <v>51782</v>
      </c>
      <c r="BB1767" s="98">
        <f>_xll.qlCalendarAdvance(Calendar,BB1766,AZ1767,"f",,Trigger)</f>
        <v>51784</v>
      </c>
      <c r="BC1767" s="98">
        <f>_xll.qlInterestRateIndexMaturity(Currency&amp;"ibor"&amp;Tenor,BB1767,Trigger)</f>
        <v>52149</v>
      </c>
      <c r="BD1767" s="242" t="e">
        <f>_xll.qlIndexFixing($AD$5,BA1767,TRUE,_xll.ohTrigger(Trigger,Trigger12M))</f>
        <v>#NUM!</v>
      </c>
      <c r="BE1767" s="242">
        <f>IFERROR(_xll.qlIndexFixing($BF$1,BA1767,TRUE,_xll.ohTrigger(Trigger,Trigger12M)),#N/A)</f>
        <v>1.55362565114324E-2</v>
      </c>
    </row>
    <row r="1768" spans="52:57" ht="11.25" customHeight="1" x14ac:dyDescent="0.25">
      <c r="AZ1768" s="99" t="s">
        <v>83</v>
      </c>
      <c r="BA1768" s="98">
        <f>_xll.qlInterestRateIndexFixingDate(Currency&amp;"ibor"&amp;Tenor,BB1768,Trigger)</f>
        <v>51789</v>
      </c>
      <c r="BB1768" s="98">
        <f>_xll.qlCalendarAdvance(Calendar,BB1767,AZ1768,"f",,Trigger)</f>
        <v>51791</v>
      </c>
      <c r="BC1768" s="98">
        <f>_xll.qlInterestRateIndexMaturity(Currency&amp;"ibor"&amp;Tenor,BB1768,Trigger)</f>
        <v>52156</v>
      </c>
      <c r="BD1768" s="242" t="e">
        <f>_xll.qlIndexFixing($AD$5,BA1768,TRUE,_xll.ohTrigger(Trigger,Trigger12M))</f>
        <v>#NUM!</v>
      </c>
      <c r="BE1768" s="242">
        <f>IFERROR(_xll.qlIndexFixing($BF$1,BA1768,TRUE,_xll.ohTrigger(Trigger,Trigger12M)),#N/A)</f>
        <v>1.5533221016937734E-2</v>
      </c>
    </row>
    <row r="1769" spans="52:57" ht="11.25" customHeight="1" x14ac:dyDescent="0.25">
      <c r="AZ1769" s="99" t="s">
        <v>83</v>
      </c>
      <c r="BA1769" s="98">
        <f>_xll.qlInterestRateIndexFixingDate(Currency&amp;"ibor"&amp;Tenor,BB1769,Trigger)</f>
        <v>51796</v>
      </c>
      <c r="BB1769" s="98">
        <f>_xll.qlCalendarAdvance(Calendar,BB1768,AZ1769,"f",,Trigger)</f>
        <v>51798</v>
      </c>
      <c r="BC1769" s="98">
        <f>_xll.qlInterestRateIndexMaturity(Currency&amp;"ibor"&amp;Tenor,BB1769,Trigger)</f>
        <v>52163</v>
      </c>
      <c r="BD1769" s="242" t="e">
        <f>_xll.qlIndexFixing($AD$5,BA1769,TRUE,_xll.ohTrigger(Trigger,Trigger12M))</f>
        <v>#NUM!</v>
      </c>
      <c r="BE1769" s="242">
        <f>IFERROR(_xll.qlIndexFixing($BF$1,BA1769,TRUE,_xll.ohTrigger(Trigger,Trigger12M)),#N/A)</f>
        <v>1.5530232555260377E-2</v>
      </c>
    </row>
    <row r="1770" spans="52:57" ht="11.25" customHeight="1" x14ac:dyDescent="0.25">
      <c r="AZ1770" s="99" t="s">
        <v>83</v>
      </c>
      <c r="BA1770" s="98">
        <f>_xll.qlInterestRateIndexFixingDate(Currency&amp;"ibor"&amp;Tenor,BB1770,Trigger)</f>
        <v>51803</v>
      </c>
      <c r="BB1770" s="98">
        <f>_xll.qlCalendarAdvance(Calendar,BB1769,AZ1770,"f",,Trigger)</f>
        <v>51805</v>
      </c>
      <c r="BC1770" s="98">
        <f>_xll.qlInterestRateIndexMaturity(Currency&amp;"ibor"&amp;Tenor,BB1770,Trigger)</f>
        <v>52170</v>
      </c>
      <c r="BD1770" s="242" t="e">
        <f>_xll.qlIndexFixing($AD$5,BA1770,TRUE,_xll.ohTrigger(Trigger,Trigger12M))</f>
        <v>#NUM!</v>
      </c>
      <c r="BE1770" s="242">
        <f>IFERROR(_xll.qlIndexFixing($BF$1,BA1770,TRUE,_xll.ohTrigger(Trigger,Trigger12M)),#N/A)</f>
        <v>1.5527291276545655E-2</v>
      </c>
    </row>
    <row r="1771" spans="52:57" ht="11.25" customHeight="1" x14ac:dyDescent="0.25">
      <c r="AZ1771" s="99" t="s">
        <v>83</v>
      </c>
      <c r="BA1771" s="98">
        <f>_xll.qlInterestRateIndexFixingDate(Currency&amp;"ibor"&amp;Tenor,BB1771,Trigger)</f>
        <v>51810</v>
      </c>
      <c r="BB1771" s="98">
        <f>_xll.qlCalendarAdvance(Calendar,BB1770,AZ1771,"f",,Trigger)</f>
        <v>51812</v>
      </c>
      <c r="BC1771" s="98">
        <f>_xll.qlInterestRateIndexMaturity(Currency&amp;"ibor"&amp;Tenor,BB1771,Trigger)</f>
        <v>52177</v>
      </c>
      <c r="BD1771" s="242" t="e">
        <f>_xll.qlIndexFixing($AD$5,BA1771,TRUE,_xll.ohTrigger(Trigger,Trigger12M))</f>
        <v>#NUM!</v>
      </c>
      <c r="BE1771" s="242">
        <f>IFERROR(_xll.qlIndexFixing($BF$1,BA1771,TRUE,_xll.ohTrigger(Trigger,Trigger12M)),#N/A)</f>
        <v>1.5524397330943705E-2</v>
      </c>
    </row>
    <row r="1772" spans="52:57" ht="11.25" customHeight="1" x14ac:dyDescent="0.25">
      <c r="AZ1772" s="99" t="s">
        <v>83</v>
      </c>
      <c r="BA1772" s="98">
        <f>_xll.qlInterestRateIndexFixingDate(Currency&amp;"ibor"&amp;Tenor,BB1772,Trigger)</f>
        <v>51817</v>
      </c>
      <c r="BB1772" s="98">
        <f>_xll.qlCalendarAdvance(Calendar,BB1771,AZ1772,"f",,Trigger)</f>
        <v>51819</v>
      </c>
      <c r="BC1772" s="98">
        <f>_xll.qlInterestRateIndexMaturity(Currency&amp;"ibor"&amp;Tenor,BB1772,Trigger)</f>
        <v>52184</v>
      </c>
      <c r="BD1772" s="242" t="e">
        <f>_xll.qlIndexFixing($AD$5,BA1772,TRUE,_xll.ohTrigger(Trigger,Trigger12M))</f>
        <v>#NUM!</v>
      </c>
      <c r="BE1772" s="242">
        <f>IFERROR(_xll.qlIndexFixing($BF$1,BA1772,TRUE,_xll.ohTrigger(Trigger,Trigger12M)),#N/A)</f>
        <v>1.5521550868609265E-2</v>
      </c>
    </row>
    <row r="1773" spans="52:57" ht="11.25" customHeight="1" x14ac:dyDescent="0.25">
      <c r="AZ1773" s="99" t="s">
        <v>83</v>
      </c>
      <c r="BA1773" s="98">
        <f>_xll.qlInterestRateIndexFixingDate(Currency&amp;"ibor"&amp;Tenor,BB1773,Trigger)</f>
        <v>51824</v>
      </c>
      <c r="BB1773" s="98">
        <f>_xll.qlCalendarAdvance(Calendar,BB1772,AZ1773,"f",,Trigger)</f>
        <v>51826</v>
      </c>
      <c r="BC1773" s="98">
        <f>_xll.qlInterestRateIndexMaturity(Currency&amp;"ibor"&amp;Tenor,BB1773,Trigger)</f>
        <v>52191</v>
      </c>
      <c r="BD1773" s="242" t="e">
        <f>_xll.qlIndexFixing($AD$5,BA1773,TRUE,_xll.ohTrigger(Trigger,Trigger12M))</f>
        <v>#NUM!</v>
      </c>
      <c r="BE1773" s="242">
        <f>IFERROR(_xll.qlIndexFixing($BF$1,BA1773,TRUE,_xll.ohTrigger(Trigger,Trigger12M)),#N/A)</f>
        <v>1.5518752039702327E-2</v>
      </c>
    </row>
    <row r="1774" spans="52:57" ht="11.25" customHeight="1" x14ac:dyDescent="0.25">
      <c r="AZ1774" s="99" t="s">
        <v>83</v>
      </c>
      <c r="BA1774" s="98">
        <f>_xll.qlInterestRateIndexFixingDate(Currency&amp;"ibor"&amp;Tenor,BB1774,Trigger)</f>
        <v>51831</v>
      </c>
      <c r="BB1774" s="98">
        <f>_xll.qlCalendarAdvance(Calendar,BB1773,AZ1774,"f",,Trigger)</f>
        <v>51833</v>
      </c>
      <c r="BC1774" s="98">
        <f>_xll.qlInterestRateIndexMaturity(Currency&amp;"ibor"&amp;Tenor,BB1774,Trigger)</f>
        <v>52198</v>
      </c>
      <c r="BD1774" s="242" t="e">
        <f>_xll.qlIndexFixing($AD$5,BA1774,TRUE,_xll.ohTrigger(Trigger,Trigger12M))</f>
        <v>#NUM!</v>
      </c>
      <c r="BE1774" s="242">
        <f>IFERROR(_xll.qlIndexFixing($BF$1,BA1774,TRUE,_xll.ohTrigger(Trigger,Trigger12M)),#N/A)</f>
        <v>1.5516000994387925E-2</v>
      </c>
    </row>
    <row r="1775" spans="52:57" ht="11.25" customHeight="1" x14ac:dyDescent="0.25">
      <c r="AZ1775" s="99" t="s">
        <v>83</v>
      </c>
      <c r="BA1775" s="98">
        <f>_xll.qlInterestRateIndexFixingDate(Currency&amp;"ibor"&amp;Tenor,BB1775,Trigger)</f>
        <v>51838</v>
      </c>
      <c r="BB1775" s="98">
        <f>_xll.qlCalendarAdvance(Calendar,BB1774,AZ1775,"f",,Trigger)</f>
        <v>51840</v>
      </c>
      <c r="BC1775" s="98">
        <f>_xll.qlInterestRateIndexMaturity(Currency&amp;"ibor"&amp;Tenor,BB1775,Trigger)</f>
        <v>52205</v>
      </c>
      <c r="BD1775" s="242" t="e">
        <f>_xll.qlIndexFixing($AD$5,BA1775,TRUE,_xll.ohTrigger(Trigger,Trigger12M))</f>
        <v>#NUM!</v>
      </c>
      <c r="BE1775" s="242">
        <f>IFERROR(_xll.qlIndexFixing($BF$1,BA1775,TRUE,_xll.ohTrigger(Trigger,Trigger12M)),#N/A)</f>
        <v>1.5513297882836782E-2</v>
      </c>
    </row>
    <row r="1776" spans="52:57" ht="11.25" customHeight="1" x14ac:dyDescent="0.25">
      <c r="AZ1776" s="99" t="s">
        <v>83</v>
      </c>
      <c r="BA1776" s="98">
        <f>_xll.qlInterestRateIndexFixingDate(Currency&amp;"ibor"&amp;Tenor,BB1776,Trigger)</f>
        <v>51845</v>
      </c>
      <c r="BB1776" s="98">
        <f>_xll.qlCalendarAdvance(Calendar,BB1775,AZ1776,"f",,Trigger)</f>
        <v>51847</v>
      </c>
      <c r="BC1776" s="98">
        <f>_xll.qlInterestRateIndexMaturity(Currency&amp;"ibor"&amp;Tenor,BB1776,Trigger)</f>
        <v>52212</v>
      </c>
      <c r="BD1776" s="242" t="e">
        <f>_xll.qlIndexFixing($AD$5,BA1776,TRUE,_xll.ohTrigger(Trigger,Trigger12M))</f>
        <v>#NUM!</v>
      </c>
      <c r="BE1776" s="242">
        <f>IFERROR(_xll.qlIndexFixing($BF$1,BA1776,TRUE,_xll.ohTrigger(Trigger,Trigger12M)),#N/A)</f>
        <v>1.5510642855223786E-2</v>
      </c>
    </row>
    <row r="1777" spans="52:57" ht="11.25" customHeight="1" x14ac:dyDescent="0.25">
      <c r="AZ1777" s="99" t="s">
        <v>83</v>
      </c>
      <c r="BA1777" s="98">
        <f>_xll.qlInterestRateIndexFixingDate(Currency&amp;"ibor"&amp;Tenor,BB1777,Trigger)</f>
        <v>51852</v>
      </c>
      <c r="BB1777" s="98">
        <f>_xll.qlCalendarAdvance(Calendar,BB1776,AZ1777,"f",,Trigger)</f>
        <v>51854</v>
      </c>
      <c r="BC1777" s="98">
        <f>_xll.qlInterestRateIndexMaturity(Currency&amp;"ibor"&amp;Tenor,BB1777,Trigger)</f>
        <v>52219</v>
      </c>
      <c r="BD1777" s="242" t="e">
        <f>_xll.qlIndexFixing($AD$5,BA1777,TRUE,_xll.ohTrigger(Trigger,Trigger12M))</f>
        <v>#NUM!</v>
      </c>
      <c r="BE1777" s="242">
        <f>IFERROR(_xll.qlIndexFixing($BF$1,BA1777,TRUE,_xll.ohTrigger(Trigger,Trigger12M)),#N/A)</f>
        <v>1.5508036061729954E-2</v>
      </c>
    </row>
    <row r="1778" spans="52:57" ht="11.25" customHeight="1" x14ac:dyDescent="0.25">
      <c r="AZ1778" s="99" t="s">
        <v>83</v>
      </c>
      <c r="BA1778" s="98">
        <f>_xll.qlInterestRateIndexFixingDate(Currency&amp;"ibor"&amp;Tenor,BB1778,Trigger)</f>
        <v>51858</v>
      </c>
      <c r="BB1778" s="98">
        <f>_xll.qlCalendarAdvance(Calendar,BB1777,AZ1778,"f",,Trigger)</f>
        <v>51862</v>
      </c>
      <c r="BC1778" s="98">
        <f>_xll.qlInterestRateIndexMaturity(Currency&amp;"ibor"&amp;Tenor,BB1778,Trigger)</f>
        <v>52229</v>
      </c>
      <c r="BD1778" s="242" t="e">
        <f>_xll.qlIndexFixing($AD$5,BA1778,TRUE,_xll.ohTrigger(Trigger,Trigger12M))</f>
        <v>#NUM!</v>
      </c>
      <c r="BE1778" s="242">
        <f>IFERROR(_xll.qlIndexFixing($BF$1,BA1778,TRUE,_xll.ohTrigger(Trigger,Trigger12M)),#N/A)</f>
        <v>1.5505480375352593E-2</v>
      </c>
    </row>
    <row r="1779" spans="52:57" ht="11.25" customHeight="1" x14ac:dyDescent="0.25">
      <c r="AZ1779" s="99" t="s">
        <v>83</v>
      </c>
      <c r="BA1779" s="98">
        <f>_xll.qlInterestRateIndexFixingDate(Currency&amp;"ibor"&amp;Tenor,BB1779,Trigger)</f>
        <v>51866</v>
      </c>
      <c r="BB1779" s="98">
        <f>_xll.qlCalendarAdvance(Calendar,BB1778,AZ1779,"f",,Trigger)</f>
        <v>51869</v>
      </c>
      <c r="BC1779" s="98">
        <f>_xll.qlInterestRateIndexMaturity(Currency&amp;"ibor"&amp;Tenor,BB1779,Trigger)</f>
        <v>52236</v>
      </c>
      <c r="BD1779" s="242" t="e">
        <f>_xll.qlIndexFixing($AD$5,BA1779,TRUE,_xll.ohTrigger(Trigger,Trigger12M))</f>
        <v>#NUM!</v>
      </c>
      <c r="BE1779" s="242">
        <f>IFERROR(_xll.qlIndexFixing($BF$1,BA1779,TRUE,_xll.ohTrigger(Trigger,Trigger12M)),#N/A)</f>
        <v>1.550298436922928E-2</v>
      </c>
    </row>
    <row r="1780" spans="52:57" ht="11.25" customHeight="1" x14ac:dyDescent="0.25">
      <c r="AZ1780" s="99" t="s">
        <v>83</v>
      </c>
      <c r="BA1780" s="98">
        <f>_xll.qlInterestRateIndexFixingDate(Currency&amp;"ibor"&amp;Tenor,BB1780,Trigger)</f>
        <v>51874</v>
      </c>
      <c r="BB1780" s="98">
        <f>_xll.qlCalendarAdvance(Calendar,BB1779,AZ1780,"f",,Trigger)</f>
        <v>51876</v>
      </c>
      <c r="BC1780" s="98">
        <f>_xll.qlInterestRateIndexMaturity(Currency&amp;"ibor"&amp;Tenor,BB1780,Trigger)</f>
        <v>52243</v>
      </c>
      <c r="BD1780" s="242" t="e">
        <f>_xll.qlIndexFixing($AD$5,BA1780,TRUE,_xll.ohTrigger(Trigger,Trigger12M))</f>
        <v>#NUM!</v>
      </c>
      <c r="BE1780" s="242">
        <f>IFERROR(_xll.qlIndexFixing($BF$1,BA1780,TRUE,_xll.ohTrigger(Trigger,Trigger12M)),#N/A)</f>
        <v>1.5500537094913659E-2</v>
      </c>
    </row>
    <row r="1781" spans="52:57" ht="11.25" customHeight="1" x14ac:dyDescent="0.25">
      <c r="AZ1781" s="99" t="s">
        <v>83</v>
      </c>
      <c r="BA1781" s="98">
        <f>_xll.qlInterestRateIndexFixingDate(Currency&amp;"ibor"&amp;Tenor,BB1781,Trigger)</f>
        <v>51881</v>
      </c>
      <c r="BB1781" s="98">
        <f>_xll.qlCalendarAdvance(Calendar,BB1780,AZ1781,"f",,Trigger)</f>
        <v>51883</v>
      </c>
      <c r="BC1781" s="98">
        <f>_xll.qlInterestRateIndexMaturity(Currency&amp;"ibor"&amp;Tenor,BB1781,Trigger)</f>
        <v>52250</v>
      </c>
      <c r="BD1781" s="242" t="e">
        <f>_xll.qlIndexFixing($AD$5,BA1781,TRUE,_xll.ohTrigger(Trigger,Trigger12M))</f>
        <v>#NUM!</v>
      </c>
      <c r="BE1781" s="242">
        <f>IFERROR(_xll.qlIndexFixing($BF$1,BA1781,TRUE,_xll.ohTrigger(Trigger,Trigger12M)),#N/A)</f>
        <v>1.5498138702621914E-2</v>
      </c>
    </row>
    <row r="1782" spans="52:57" ht="11.25" customHeight="1" x14ac:dyDescent="0.25">
      <c r="AZ1782" s="99" t="s">
        <v>83</v>
      </c>
      <c r="BA1782" s="98">
        <f>_xll.qlInterestRateIndexFixingDate(Currency&amp;"ibor"&amp;Tenor,BB1782,Trigger)</f>
        <v>51888</v>
      </c>
      <c r="BB1782" s="98">
        <f>_xll.qlCalendarAdvance(Calendar,BB1781,AZ1782,"f",,Trigger)</f>
        <v>51890</v>
      </c>
      <c r="BC1782" s="98">
        <f>_xll.qlInterestRateIndexMaturity(Currency&amp;"ibor"&amp;Tenor,BB1782,Trigger)</f>
        <v>52257</v>
      </c>
      <c r="BD1782" s="242" t="e">
        <f>_xll.qlIndexFixing($AD$5,BA1782,TRUE,_xll.ohTrigger(Trigger,Trigger12M))</f>
        <v>#NUM!</v>
      </c>
      <c r="BE1782" s="242">
        <f>IFERROR(_xll.qlIndexFixing($BF$1,BA1782,TRUE,_xll.ohTrigger(Trigger,Trigger12M)),#N/A)</f>
        <v>1.5495789342574808E-2</v>
      </c>
    </row>
    <row r="1783" spans="52:57" ht="11.25" customHeight="1" x14ac:dyDescent="0.25">
      <c r="AZ1783" s="99" t="s">
        <v>83</v>
      </c>
      <c r="BA1783" s="98">
        <f>_xll.qlInterestRateIndexFixingDate(Currency&amp;"ibor"&amp;Tenor,BB1783,Trigger)</f>
        <v>51895</v>
      </c>
      <c r="BB1783" s="98">
        <f>_xll.qlCalendarAdvance(Calendar,BB1782,AZ1783,"f",,Trigger)</f>
        <v>51897</v>
      </c>
      <c r="BC1783" s="98">
        <f>_xll.qlInterestRateIndexMaturity(Currency&amp;"ibor"&amp;Tenor,BB1783,Trigger)</f>
        <v>52261</v>
      </c>
      <c r="BD1783" s="242" t="e">
        <f>_xll.qlIndexFixing($AD$5,BA1783,TRUE,_xll.ohTrigger(Trigger,Trigger12M))</f>
        <v>#NUM!</v>
      </c>
      <c r="BE1783" s="242">
        <f>IFERROR(_xll.qlIndexFixing($BF$1,BA1783,TRUE,_xll.ohTrigger(Trigger,Trigger12M)),#N/A)</f>
        <v>1.5492891002325379E-2</v>
      </c>
    </row>
    <row r="1784" spans="52:57" ht="11.25" customHeight="1" x14ac:dyDescent="0.25">
      <c r="AZ1784" s="99" t="s">
        <v>83</v>
      </c>
      <c r="BA1784" s="98">
        <f>_xll.qlInterestRateIndexFixingDate(Currency&amp;"ibor"&amp;Tenor,BB1784,Trigger)</f>
        <v>51902</v>
      </c>
      <c r="BB1784" s="98">
        <f>_xll.qlCalendarAdvance(Calendar,BB1783,AZ1784,"f",,Trigger)</f>
        <v>51904</v>
      </c>
      <c r="BC1784" s="98">
        <f>_xll.qlInterestRateIndexMaturity(Currency&amp;"ibor"&amp;Tenor,BB1784,Trigger)</f>
        <v>52271</v>
      </c>
      <c r="BD1784" s="242" t="e">
        <f>_xll.qlIndexFixing($AD$5,BA1784,TRUE,_xll.ohTrigger(Trigger,Trigger12M))</f>
        <v>#NUM!</v>
      </c>
      <c r="BE1784" s="242">
        <f>IFERROR(_xll.qlIndexFixing($BF$1,BA1784,TRUE,_xll.ohTrigger(Trigger,Trigger12M)),#N/A)</f>
        <v>1.5491238320127412E-2</v>
      </c>
    </row>
    <row r="1785" spans="52:57" ht="11.25" customHeight="1" x14ac:dyDescent="0.25">
      <c r="AZ1785" s="99" t="s">
        <v>83</v>
      </c>
      <c r="BA1785" s="98">
        <f>_xll.qlInterestRateIndexFixingDate(Currency&amp;"ibor"&amp;Tenor,BB1785,Trigger)</f>
        <v>51909</v>
      </c>
      <c r="BB1785" s="98">
        <f>_xll.qlCalendarAdvance(Calendar,BB1784,AZ1785,"f",,Trigger)</f>
        <v>51911</v>
      </c>
      <c r="BC1785" s="98">
        <f>_xll.qlInterestRateIndexMaturity(Currency&amp;"ibor"&amp;Tenor,BB1785,Trigger)</f>
        <v>52278</v>
      </c>
      <c r="BD1785" s="242" t="e">
        <f>_xll.qlIndexFixing($AD$5,BA1785,TRUE,_xll.ohTrigger(Trigger,Trigger12M))</f>
        <v>#NUM!</v>
      </c>
      <c r="BE1785" s="242">
        <f>IFERROR(_xll.qlIndexFixing($BF$1,BA1785,TRUE,_xll.ohTrigger(Trigger,Trigger12M)),#N/A)</f>
        <v>1.5489036958198482E-2</v>
      </c>
    </row>
    <row r="1786" spans="52:57" ht="11.25" customHeight="1" x14ac:dyDescent="0.25">
      <c r="AZ1786" s="99" t="s">
        <v>83</v>
      </c>
      <c r="BA1786" s="98">
        <f>_xll.qlInterestRateIndexFixingDate(Currency&amp;"ibor"&amp;Tenor,BB1786,Trigger)</f>
        <v>51916</v>
      </c>
      <c r="BB1786" s="98">
        <f>_xll.qlCalendarAdvance(Calendar,BB1785,AZ1786,"f",,Trigger)</f>
        <v>51918</v>
      </c>
      <c r="BC1786" s="98">
        <f>_xll.qlInterestRateIndexMaturity(Currency&amp;"ibor"&amp;Tenor,BB1786,Trigger)</f>
        <v>52285</v>
      </c>
      <c r="BD1786" s="242" t="e">
        <f>_xll.qlIndexFixing($AD$5,BA1786,TRUE,_xll.ohTrigger(Trigger,Trigger12M))</f>
        <v>#NUM!</v>
      </c>
      <c r="BE1786" s="242">
        <f>IFERROR(_xll.qlIndexFixing($BF$1,BA1786,TRUE,_xll.ohTrigger(Trigger,Trigger12M)),#N/A)</f>
        <v>1.548688522945714E-2</v>
      </c>
    </row>
    <row r="1787" spans="52:57" ht="11.25" customHeight="1" x14ac:dyDescent="0.25">
      <c r="AZ1787" s="99" t="s">
        <v>83</v>
      </c>
      <c r="BA1787" s="98">
        <f>_xll.qlInterestRateIndexFixingDate(Currency&amp;"ibor"&amp;Tenor,BB1787,Trigger)</f>
        <v>51923</v>
      </c>
      <c r="BB1787" s="98">
        <f>_xll.qlCalendarAdvance(Calendar,BB1786,AZ1787,"f",,Trigger)</f>
        <v>51925</v>
      </c>
      <c r="BC1787" s="98">
        <f>_xll.qlInterestRateIndexMaturity(Currency&amp;"ibor"&amp;Tenor,BB1787,Trigger)</f>
        <v>52289</v>
      </c>
      <c r="BD1787" s="242" t="e">
        <f>_xll.qlIndexFixing($AD$5,BA1787,TRUE,_xll.ohTrigger(Trigger,Trigger12M))</f>
        <v>#NUM!</v>
      </c>
      <c r="BE1787" s="242">
        <f>IFERROR(_xll.qlIndexFixing($BF$1,BA1787,TRUE,_xll.ohTrigger(Trigger,Trigger12M)),#N/A)</f>
        <v>1.5484142590690701E-2</v>
      </c>
    </row>
    <row r="1788" spans="52:57" ht="11.25" customHeight="1" x14ac:dyDescent="0.25">
      <c r="AZ1788" s="99" t="s">
        <v>83</v>
      </c>
      <c r="BA1788" s="98">
        <f>_xll.qlInterestRateIndexFixingDate(Currency&amp;"ibor"&amp;Tenor,BB1788,Trigger)</f>
        <v>51930</v>
      </c>
      <c r="BB1788" s="98">
        <f>_xll.qlCalendarAdvance(Calendar,BB1787,AZ1788,"f",,Trigger)</f>
        <v>51932</v>
      </c>
      <c r="BC1788" s="98">
        <f>_xll.qlInterestRateIndexMaturity(Currency&amp;"ibor"&amp;Tenor,BB1788,Trigger)</f>
        <v>52299</v>
      </c>
      <c r="BD1788" s="242" t="e">
        <f>_xll.qlIndexFixing($AD$5,BA1788,TRUE,_xll.ohTrigger(Trigger,Trigger12M))</f>
        <v>#NUM!</v>
      </c>
      <c r="BE1788" s="242">
        <f>IFERROR(_xll.qlIndexFixing($BF$1,BA1788,TRUE,_xll.ohTrigger(Trigger,Trigger12M)),#N/A)</f>
        <v>1.5482731272545942E-2</v>
      </c>
    </row>
    <row r="1789" spans="52:57" ht="11.25" customHeight="1" x14ac:dyDescent="0.25">
      <c r="AZ1789" s="99" t="s">
        <v>83</v>
      </c>
      <c r="BA1789" s="98">
        <f>_xll.qlInterestRateIndexFixingDate(Currency&amp;"ibor"&amp;Tenor,BB1789,Trigger)</f>
        <v>51937</v>
      </c>
      <c r="BB1789" s="98">
        <f>_xll.qlCalendarAdvance(Calendar,BB1788,AZ1789,"f",,Trigger)</f>
        <v>51939</v>
      </c>
      <c r="BC1789" s="98">
        <f>_xll.qlInterestRateIndexMaturity(Currency&amp;"ibor"&amp;Tenor,BB1789,Trigger)</f>
        <v>52306</v>
      </c>
      <c r="BD1789" s="242" t="e">
        <f>_xll.qlIndexFixing($AD$5,BA1789,TRUE,_xll.ohTrigger(Trigger,Trigger12M))</f>
        <v>#NUM!</v>
      </c>
      <c r="BE1789" s="242">
        <f>IFERROR(_xll.qlIndexFixing($BF$1,BA1789,TRUE,_xll.ohTrigger(Trigger,Trigger12M)),#N/A)</f>
        <v>1.5480729344896239E-2</v>
      </c>
    </row>
    <row r="1790" spans="52:57" ht="11.25" customHeight="1" x14ac:dyDescent="0.25">
      <c r="AZ1790" s="99" t="s">
        <v>83</v>
      </c>
      <c r="BA1790" s="98">
        <f>_xll.qlInterestRateIndexFixingDate(Currency&amp;"ibor"&amp;Tenor,BB1790,Trigger)</f>
        <v>51944</v>
      </c>
      <c r="BB1790" s="98">
        <f>_xll.qlCalendarAdvance(Calendar,BB1789,AZ1790,"f",,Trigger)</f>
        <v>51946</v>
      </c>
      <c r="BC1790" s="98">
        <f>_xll.qlInterestRateIndexMaturity(Currency&amp;"ibor"&amp;Tenor,BB1790,Trigger)</f>
        <v>52313</v>
      </c>
      <c r="BD1790" s="242" t="e">
        <f>_xll.qlIndexFixing($AD$5,BA1790,TRUE,_xll.ohTrigger(Trigger,Trigger12M))</f>
        <v>#NUM!</v>
      </c>
      <c r="BE1790" s="242">
        <f>IFERROR(_xll.qlIndexFixing($BF$1,BA1790,TRUE,_xll.ohTrigger(Trigger,Trigger12M)),#N/A)</f>
        <v>1.5478777651474868E-2</v>
      </c>
    </row>
    <row r="1791" spans="52:57" ht="11.25" customHeight="1" x14ac:dyDescent="0.25">
      <c r="AZ1791" s="99" t="s">
        <v>83</v>
      </c>
      <c r="BA1791" s="98">
        <f>_xll.qlInterestRateIndexFixingDate(Currency&amp;"ibor"&amp;Tenor,BB1791,Trigger)</f>
        <v>51951</v>
      </c>
      <c r="BB1791" s="98">
        <f>_xll.qlCalendarAdvance(Calendar,BB1790,AZ1791,"f",,Trigger)</f>
        <v>51953</v>
      </c>
      <c r="BC1791" s="98">
        <f>_xll.qlInterestRateIndexMaturity(Currency&amp;"ibor"&amp;Tenor,BB1791,Trigger)</f>
        <v>52321</v>
      </c>
      <c r="BD1791" s="242" t="e">
        <f>_xll.qlIndexFixing($AD$5,BA1791,TRUE,_xll.ohTrigger(Trigger,Trigger12M))</f>
        <v>#NUM!</v>
      </c>
      <c r="BE1791" s="242">
        <f>IFERROR(_xll.qlIndexFixing($BF$1,BA1791,TRUE,_xll.ohTrigger(Trigger,Trigger12M)),#N/A)</f>
        <v>1.5477105005512231E-2</v>
      </c>
    </row>
    <row r="1792" spans="52:57" ht="11.25" customHeight="1" x14ac:dyDescent="0.25">
      <c r="AZ1792" s="99" t="s">
        <v>83</v>
      </c>
      <c r="BA1792" s="98">
        <f>_xll.qlInterestRateIndexFixingDate(Currency&amp;"ibor"&amp;Tenor,BB1792,Trigger)</f>
        <v>51958</v>
      </c>
      <c r="BB1792" s="98">
        <f>_xll.qlCalendarAdvance(Calendar,BB1791,AZ1792,"f",,Trigger)</f>
        <v>51964</v>
      </c>
      <c r="BC1792" s="98">
        <f>_xll.qlInterestRateIndexMaturity(Currency&amp;"ibor"&amp;Tenor,BB1792,Trigger)</f>
        <v>52329</v>
      </c>
      <c r="BD1792" s="242" t="e">
        <f>_xll.qlIndexFixing($AD$5,BA1792,TRUE,_xll.ohTrigger(Trigger,Trigger12M))</f>
        <v>#NUM!</v>
      </c>
      <c r="BE1792" s="242">
        <f>IFERROR(_xll.qlIndexFixing($BF$1,BA1792,TRUE,_xll.ohTrigger(Trigger,Trigger12M)),#N/A)</f>
        <v>1.5473523061796054E-2</v>
      </c>
    </row>
    <row r="1793" spans="52:57" ht="11.25" customHeight="1" x14ac:dyDescent="0.25">
      <c r="AZ1793" s="99" t="s">
        <v>83</v>
      </c>
      <c r="BA1793" s="98">
        <f>_xll.qlInterestRateIndexFixingDate(Currency&amp;"ibor"&amp;Tenor,BB1793,Trigger)</f>
        <v>51967</v>
      </c>
      <c r="BB1793" s="98">
        <f>_xll.qlCalendarAdvance(Calendar,BB1792,AZ1793,"f",,Trigger)</f>
        <v>51971</v>
      </c>
      <c r="BC1793" s="98">
        <f>_xll.qlInterestRateIndexMaturity(Currency&amp;"ibor"&amp;Tenor,BB1793,Trigger)</f>
        <v>52336</v>
      </c>
      <c r="BD1793" s="242" t="e">
        <f>_xll.qlIndexFixing($AD$5,BA1793,TRUE,_xll.ohTrigger(Trigger,Trigger12M))</f>
        <v>#NUM!</v>
      </c>
      <c r="BE1793" s="242">
        <f>IFERROR(_xll.qlIndexFixing($BF$1,BA1793,TRUE,_xll.ohTrigger(Trigger,Trigger12M)),#N/A)</f>
        <v>1.5471744705277133E-2</v>
      </c>
    </row>
    <row r="1794" spans="52:57" ht="11.25" customHeight="1" x14ac:dyDescent="0.25">
      <c r="AZ1794" s="99" t="s">
        <v>83</v>
      </c>
      <c r="BA1794" s="98">
        <f>_xll.qlInterestRateIndexFixingDate(Currency&amp;"ibor"&amp;Tenor,BB1794,Trigger)</f>
        <v>51974</v>
      </c>
      <c r="BB1794" s="98">
        <f>_xll.qlCalendarAdvance(Calendar,BB1793,AZ1794,"f",,Trigger)</f>
        <v>51978</v>
      </c>
      <c r="BC1794" s="98">
        <f>_xll.qlInterestRateIndexMaturity(Currency&amp;"ibor"&amp;Tenor,BB1794,Trigger)</f>
        <v>52343</v>
      </c>
      <c r="BD1794" s="242" t="e">
        <f>_xll.qlIndexFixing($AD$5,BA1794,TRUE,_xll.ohTrigger(Trigger,Trigger12M))</f>
        <v>#NUM!</v>
      </c>
      <c r="BE1794" s="242">
        <f>IFERROR(_xll.qlIndexFixing($BF$1,BA1794,TRUE,_xll.ohTrigger(Trigger,Trigger12M)),#N/A)</f>
        <v>1.547001724418373E-2</v>
      </c>
    </row>
    <row r="1795" spans="52:57" ht="11.25" customHeight="1" x14ac:dyDescent="0.25">
      <c r="AZ1795" s="99" t="s">
        <v>83</v>
      </c>
      <c r="BA1795" s="98">
        <f>_xll.qlInterestRateIndexFixingDate(Currency&amp;"ibor"&amp;Tenor,BB1795,Trigger)</f>
        <v>51981</v>
      </c>
      <c r="BB1795" s="98">
        <f>_xll.qlCalendarAdvance(Calendar,BB1794,AZ1795,"f",,Trigger)</f>
        <v>51985</v>
      </c>
      <c r="BC1795" s="98">
        <f>_xll.qlInterestRateIndexMaturity(Currency&amp;"ibor"&amp;Tenor,BB1795,Trigger)</f>
        <v>52350</v>
      </c>
      <c r="BD1795" s="242" t="e">
        <f>_xll.qlIndexFixing($AD$5,BA1795,TRUE,_xll.ohTrigger(Trigger,Trigger12M))</f>
        <v>#NUM!</v>
      </c>
      <c r="BE1795" s="242">
        <f>IFERROR(_xll.qlIndexFixing($BF$1,BA1795,TRUE,_xll.ohTrigger(Trigger,Trigger12M)),#N/A)</f>
        <v>1.5468340828808991E-2</v>
      </c>
    </row>
    <row r="1796" spans="52:57" ht="11.25" customHeight="1" x14ac:dyDescent="0.25">
      <c r="AZ1796" s="99" t="s">
        <v>83</v>
      </c>
      <c r="BA1796" s="98">
        <f>_xll.qlInterestRateIndexFixingDate(Currency&amp;"ibor"&amp;Tenor,BB1796,Trigger)</f>
        <v>51988</v>
      </c>
      <c r="BB1796" s="98">
        <f>_xll.qlCalendarAdvance(Calendar,BB1795,AZ1796,"f",,Trigger)</f>
        <v>51992</v>
      </c>
      <c r="BC1796" s="98">
        <f>_xll.qlInterestRateIndexMaturity(Currency&amp;"ibor"&amp;Tenor,BB1796,Trigger)</f>
        <v>52357</v>
      </c>
      <c r="BD1796" s="242" t="e">
        <f>_xll.qlIndexFixing($AD$5,BA1796,TRUE,_xll.ohTrigger(Trigger,Trigger12M))</f>
        <v>#NUM!</v>
      </c>
      <c r="BE1796" s="242">
        <f>IFERROR(_xll.qlIndexFixing($BF$1,BA1796,TRUE,_xll.ohTrigger(Trigger,Trigger12M)),#N/A)</f>
        <v>1.5466715609453952E-2</v>
      </c>
    </row>
    <row r="1797" spans="52:57" ht="11.25" customHeight="1" x14ac:dyDescent="0.25">
      <c r="AZ1797" s="99" t="s">
        <v>83</v>
      </c>
      <c r="BA1797" s="98">
        <f>_xll.qlInterestRateIndexFixingDate(Currency&amp;"ibor"&amp;Tenor,BB1797,Trigger)</f>
        <v>51995</v>
      </c>
      <c r="BB1797" s="98">
        <f>_xll.qlCalendarAdvance(Calendar,BB1796,AZ1797,"f",,Trigger)</f>
        <v>51999</v>
      </c>
      <c r="BC1797" s="98">
        <f>_xll.qlInterestRateIndexMaturity(Currency&amp;"ibor"&amp;Tenor,BB1797,Trigger)</f>
        <v>52364</v>
      </c>
      <c r="BD1797" s="242" t="e">
        <f>_xll.qlIndexFixing($AD$5,BA1797,TRUE,_xll.ohTrigger(Trigger,Trigger12M))</f>
        <v>#NUM!</v>
      </c>
      <c r="BE1797" s="242">
        <f>IFERROR(_xll.qlIndexFixing($BF$1,BA1797,TRUE,_xll.ohTrigger(Trigger,Trigger12M)),#N/A)</f>
        <v>1.5465141736425554E-2</v>
      </c>
    </row>
    <row r="1798" spans="52:57" ht="11.25" customHeight="1" x14ac:dyDescent="0.25">
      <c r="AZ1798" s="99" t="s">
        <v>83</v>
      </c>
      <c r="BA1798" s="98">
        <f>_xll.qlInterestRateIndexFixingDate(Currency&amp;"ibor"&amp;Tenor,BB1798,Trigger)</f>
        <v>52002</v>
      </c>
      <c r="BB1798" s="98">
        <f>_xll.qlCalendarAdvance(Calendar,BB1797,AZ1798,"f",,Trigger)</f>
        <v>52006</v>
      </c>
      <c r="BC1798" s="98">
        <f>_xll.qlInterestRateIndexMaturity(Currency&amp;"ibor"&amp;Tenor,BB1798,Trigger)</f>
        <v>52371</v>
      </c>
      <c r="BD1798" s="242" t="e">
        <f>_xll.qlIndexFixing($AD$5,BA1798,TRUE,_xll.ohTrigger(Trigger,Trigger12M))</f>
        <v>#NUM!</v>
      </c>
      <c r="BE1798" s="242">
        <f>IFERROR(_xll.qlIndexFixing($BF$1,BA1798,TRUE,_xll.ohTrigger(Trigger,Trigger12M)),#N/A)</f>
        <v>1.5463619360038629E-2</v>
      </c>
    </row>
    <row r="1799" spans="52:57" ht="11.25" customHeight="1" x14ac:dyDescent="0.25">
      <c r="AZ1799" s="99" t="s">
        <v>83</v>
      </c>
      <c r="BA1799" s="98">
        <f>_xll.qlInterestRateIndexFixingDate(Currency&amp;"ibor"&amp;Tenor,BB1799,Trigger)</f>
        <v>52009</v>
      </c>
      <c r="BB1799" s="98">
        <f>_xll.qlCalendarAdvance(Calendar,BB1798,AZ1799,"f",,Trigger)</f>
        <v>52013</v>
      </c>
      <c r="BC1799" s="98">
        <f>_xll.qlInterestRateIndexMaturity(Currency&amp;"ibor"&amp;Tenor,BB1799,Trigger)</f>
        <v>52378</v>
      </c>
      <c r="BD1799" s="242" t="e">
        <f>_xll.qlIndexFixing($AD$5,BA1799,TRUE,_xll.ohTrigger(Trigger,Trigger12M))</f>
        <v>#NUM!</v>
      </c>
      <c r="BE1799" s="242">
        <f>IFERROR(_xll.qlIndexFixing($BF$1,BA1799,TRUE,_xll.ohTrigger(Trigger,Trigger12M)),#N/A)</f>
        <v>1.5462148630614792E-2</v>
      </c>
    </row>
    <row r="1800" spans="52:57" ht="11.25" customHeight="1" x14ac:dyDescent="0.25">
      <c r="AZ1800" s="99" t="s">
        <v>83</v>
      </c>
      <c r="BA1800" s="98">
        <f>_xll.qlInterestRateIndexFixingDate(Currency&amp;"ibor"&amp;Tenor,BB1800,Trigger)</f>
        <v>52016</v>
      </c>
      <c r="BB1800" s="98">
        <f>_xll.qlCalendarAdvance(Calendar,BB1799,AZ1800,"f",,Trigger)</f>
        <v>52020</v>
      </c>
      <c r="BC1800" s="98">
        <f>_xll.qlInterestRateIndexMaturity(Currency&amp;"ibor"&amp;Tenor,BB1800,Trigger)</f>
        <v>52385</v>
      </c>
      <c r="BD1800" s="242" t="e">
        <f>_xll.qlIndexFixing($AD$5,BA1800,TRUE,_xll.ohTrigger(Trigger,Trigger12M))</f>
        <v>#NUM!</v>
      </c>
      <c r="BE1800" s="242">
        <f>IFERROR(_xll.qlIndexFixing($BF$1,BA1800,TRUE,_xll.ohTrigger(Trigger,Trigger12M)),#N/A)</f>
        <v>1.5460729698481796E-2</v>
      </c>
    </row>
    <row r="1801" spans="52:57" ht="11.25" customHeight="1" x14ac:dyDescent="0.25">
      <c r="AZ1801" s="99" t="s">
        <v>83</v>
      </c>
      <c r="BA1801" s="98">
        <f>_xll.qlInterestRateIndexFixingDate(Currency&amp;"ibor"&amp;Tenor,BB1801,Trigger)</f>
        <v>52023</v>
      </c>
      <c r="BB1801" s="98">
        <f>_xll.qlCalendarAdvance(Calendar,BB1800,AZ1801,"f",,Trigger)</f>
        <v>52027</v>
      </c>
      <c r="BC1801" s="98">
        <f>_xll.qlInterestRateIndexMaturity(Currency&amp;"ibor"&amp;Tenor,BB1801,Trigger)</f>
        <v>52392</v>
      </c>
      <c r="BD1801" s="242" t="e">
        <f>_xll.qlIndexFixing($AD$5,BA1801,TRUE,_xll.ohTrigger(Trigger,Trigger12M))</f>
        <v>#NUM!</v>
      </c>
      <c r="BE1801" s="242">
        <f>IFERROR(_xll.qlIndexFixing($BF$1,BA1801,TRUE,_xll.ohTrigger(Trigger,Trigger12M)),#N/A)</f>
        <v>1.5459362713975713E-2</v>
      </c>
    </row>
    <row r="1802" spans="52:57" ht="11.25" customHeight="1" x14ac:dyDescent="0.25">
      <c r="AZ1802" s="99" t="s">
        <v>83</v>
      </c>
      <c r="BA1802" s="98">
        <f>_xll.qlInterestRateIndexFixingDate(Currency&amp;"ibor"&amp;Tenor,BB1802,Trigger)</f>
        <v>52030</v>
      </c>
      <c r="BB1802" s="98">
        <f>_xll.qlCalendarAdvance(Calendar,BB1801,AZ1802,"f",,Trigger)</f>
        <v>52034</v>
      </c>
      <c r="BC1802" s="98">
        <f>_xll.qlInterestRateIndexMaturity(Currency&amp;"ibor"&amp;Tenor,BB1802,Trigger)</f>
        <v>52399</v>
      </c>
      <c r="BD1802" s="242" t="e">
        <f>_xll.qlIndexFixing($AD$5,BA1802,TRUE,_xll.ohTrigger(Trigger,Trigger12M))</f>
        <v>#NUM!</v>
      </c>
      <c r="BE1802" s="242">
        <f>IFERROR(_xll.qlIndexFixing($BF$1,BA1802,TRUE,_xll.ohTrigger(Trigger,Trigger12M)),#N/A)</f>
        <v>1.5458047827439403E-2</v>
      </c>
    </row>
    <row r="1803" spans="52:57" ht="11.25" customHeight="1" x14ac:dyDescent="0.25">
      <c r="AZ1803" s="99" t="s">
        <v>83</v>
      </c>
      <c r="BA1803" s="98">
        <f>_xll.qlInterestRateIndexFixingDate(Currency&amp;"ibor"&amp;Tenor,BB1803,Trigger)</f>
        <v>52037</v>
      </c>
      <c r="BB1803" s="98">
        <f>_xll.qlCalendarAdvance(Calendar,BB1802,AZ1803,"f",,Trigger)</f>
        <v>52041</v>
      </c>
      <c r="BC1803" s="98">
        <f>_xll.qlInterestRateIndexMaturity(Currency&amp;"ibor"&amp;Tenor,BB1803,Trigger)</f>
        <v>52406</v>
      </c>
      <c r="BD1803" s="242" t="e">
        <f>_xll.qlIndexFixing($AD$5,BA1803,TRUE,_xll.ohTrigger(Trigger,Trigger12M))</f>
        <v>#NUM!</v>
      </c>
      <c r="BE1803" s="242">
        <f>IFERROR(_xll.qlIndexFixing($BF$1,BA1803,TRUE,_xll.ohTrigger(Trigger,Trigger12M)),#N/A)</f>
        <v>1.5456785189222956E-2</v>
      </c>
    </row>
    <row r="1804" spans="52:57" ht="11.25" customHeight="1" x14ac:dyDescent="0.25">
      <c r="AZ1804" s="99" t="s">
        <v>83</v>
      </c>
      <c r="BA1804" s="98">
        <f>_xll.qlInterestRateIndexFixingDate(Currency&amp;"ibor"&amp;Tenor,BB1804,Trigger)</f>
        <v>52044</v>
      </c>
      <c r="BB1804" s="98">
        <f>_xll.qlCalendarAdvance(Calendar,BB1803,AZ1804,"f",,Trigger)</f>
        <v>52048</v>
      </c>
      <c r="BC1804" s="98">
        <f>_xll.qlInterestRateIndexMaturity(Currency&amp;"ibor"&amp;Tenor,BB1804,Trigger)</f>
        <v>52413</v>
      </c>
      <c r="BD1804" s="242" t="e">
        <f>_xll.qlIndexFixing($AD$5,BA1804,TRUE,_xll.ohTrigger(Trigger,Trigger12M))</f>
        <v>#NUM!</v>
      </c>
      <c r="BE1804" s="242">
        <f>IFERROR(_xll.qlIndexFixing($BF$1,BA1804,TRUE,_xll.ohTrigger(Trigger,Trigger12M)),#N/A)</f>
        <v>1.5455574949684124E-2</v>
      </c>
    </row>
    <row r="1805" spans="52:57" ht="11.25" customHeight="1" x14ac:dyDescent="0.25">
      <c r="AZ1805" s="99" t="s">
        <v>83</v>
      </c>
      <c r="BA1805" s="98">
        <f>_xll.qlInterestRateIndexFixingDate(Currency&amp;"ibor"&amp;Tenor,BB1805,Trigger)</f>
        <v>52051</v>
      </c>
      <c r="BB1805" s="98">
        <f>_xll.qlCalendarAdvance(Calendar,BB1804,AZ1805,"f",,Trigger)</f>
        <v>52055</v>
      </c>
      <c r="BC1805" s="98">
        <f>_xll.qlInterestRateIndexMaturity(Currency&amp;"ibor"&amp;Tenor,BB1805,Trigger)</f>
        <v>52420</v>
      </c>
      <c r="BD1805" s="242" t="e">
        <f>_xll.qlIndexFixing($AD$5,BA1805,TRUE,_xll.ohTrigger(Trigger,Trigger12M))</f>
        <v>#NUM!</v>
      </c>
      <c r="BE1805" s="242">
        <f>IFERROR(_xll.qlIndexFixing($BF$1,BA1805,TRUE,_xll.ohTrigger(Trigger,Trigger12M)),#N/A)</f>
        <v>1.5454417259187671E-2</v>
      </c>
    </row>
    <row r="1806" spans="52:57" ht="11.25" customHeight="1" x14ac:dyDescent="0.25">
      <c r="AZ1806" s="99" t="s">
        <v>83</v>
      </c>
      <c r="BA1806" s="98">
        <f>_xll.qlInterestRateIndexFixingDate(Currency&amp;"ibor"&amp;Tenor,BB1806,Trigger)</f>
        <v>52058</v>
      </c>
      <c r="BB1806" s="98">
        <f>_xll.qlCalendarAdvance(Calendar,BB1805,AZ1806,"f",,Trigger)</f>
        <v>52062</v>
      </c>
      <c r="BC1806" s="98">
        <f>_xll.qlInterestRateIndexMaturity(Currency&amp;"ibor"&amp;Tenor,BB1806,Trigger)</f>
        <v>52427</v>
      </c>
      <c r="BD1806" s="242" t="e">
        <f>_xll.qlIndexFixing($AD$5,BA1806,TRUE,_xll.ohTrigger(Trigger,Trigger12M))</f>
        <v>#NUM!</v>
      </c>
      <c r="BE1806" s="242">
        <f>IFERROR(_xll.qlIndexFixing($BF$1,BA1806,TRUE,_xll.ohTrigger(Trigger,Trigger12M)),#N/A)</f>
        <v>1.5453312268106898E-2</v>
      </c>
    </row>
    <row r="1807" spans="52:57" ht="11.25" customHeight="1" x14ac:dyDescent="0.25">
      <c r="AZ1807" s="99" t="s">
        <v>83</v>
      </c>
      <c r="BA1807" s="98">
        <f>_xll.qlInterestRateIndexFixingDate(Currency&amp;"ibor"&amp;Tenor,BB1807,Trigger)</f>
        <v>52065</v>
      </c>
      <c r="BB1807" s="98">
        <f>_xll.qlCalendarAdvance(Calendar,BB1806,AZ1807,"f",,Trigger)</f>
        <v>52069</v>
      </c>
      <c r="BC1807" s="98">
        <f>_xll.qlInterestRateIndexMaturity(Currency&amp;"ibor"&amp;Tenor,BB1807,Trigger)</f>
        <v>52434</v>
      </c>
      <c r="BD1807" s="242" t="e">
        <f>_xll.qlIndexFixing($AD$5,BA1807,TRUE,_xll.ohTrigger(Trigger,Trigger12M))</f>
        <v>#NUM!</v>
      </c>
      <c r="BE1807" s="242">
        <f>IFERROR(_xll.qlIndexFixing($BF$1,BA1807,TRUE,_xll.ohTrigger(Trigger,Trigger12M)),#N/A)</f>
        <v>1.5452260126821679E-2</v>
      </c>
    </row>
    <row r="1808" spans="52:57" ht="11.25" customHeight="1" x14ac:dyDescent="0.25">
      <c r="AZ1808" s="99" t="s">
        <v>83</v>
      </c>
      <c r="BA1808" s="98">
        <f>_xll.qlInterestRateIndexFixingDate(Currency&amp;"ibor"&amp;Tenor,BB1808,Trigger)</f>
        <v>52072</v>
      </c>
      <c r="BB1808" s="98">
        <f>_xll.qlCalendarAdvance(Calendar,BB1807,AZ1808,"f",,Trigger)</f>
        <v>52076</v>
      </c>
      <c r="BC1808" s="98">
        <f>_xll.qlInterestRateIndexMaturity(Currency&amp;"ibor"&amp;Tenor,BB1808,Trigger)</f>
        <v>52441</v>
      </c>
      <c r="BD1808" s="242" t="e">
        <f>_xll.qlIndexFixing($AD$5,BA1808,TRUE,_xll.ohTrigger(Trigger,Trigger12M))</f>
        <v>#NUM!</v>
      </c>
      <c r="BE1808" s="242">
        <f>IFERROR(_xll.qlIndexFixing($BF$1,BA1808,TRUE,_xll.ohTrigger(Trigger,Trigger12M)),#N/A)</f>
        <v>1.5451260985719769E-2</v>
      </c>
    </row>
    <row r="1809" spans="52:57" ht="11.25" customHeight="1" x14ac:dyDescent="0.25">
      <c r="AZ1809" s="99" t="s">
        <v>83</v>
      </c>
      <c r="BA1809" s="98">
        <f>_xll.qlInterestRateIndexFixingDate(Currency&amp;"ibor"&amp;Tenor,BB1809,Trigger)</f>
        <v>52079</v>
      </c>
      <c r="BB1809" s="98">
        <f>_xll.qlCalendarAdvance(Calendar,BB1808,AZ1809,"f",,Trigger)</f>
        <v>52083</v>
      </c>
      <c r="BC1809" s="98">
        <f>_xll.qlInterestRateIndexMaturity(Currency&amp;"ibor"&amp;Tenor,BB1809,Trigger)</f>
        <v>52448</v>
      </c>
      <c r="BD1809" s="242" t="e">
        <f>_xll.qlIndexFixing($AD$5,BA1809,TRUE,_xll.ohTrigger(Trigger,Trigger12M))</f>
        <v>#NUM!</v>
      </c>
      <c r="BE1809" s="242">
        <f>IFERROR(_xll.qlIndexFixing($BF$1,BA1809,TRUE,_xll.ohTrigger(Trigger,Trigger12M)),#N/A)</f>
        <v>1.5450314995197469E-2</v>
      </c>
    </row>
    <row r="1810" spans="52:57" ht="11.25" customHeight="1" x14ac:dyDescent="0.25">
      <c r="AZ1810" s="99" t="s">
        <v>83</v>
      </c>
      <c r="BA1810" s="98">
        <f>_xll.qlInterestRateIndexFixingDate(Currency&amp;"ibor"&amp;Tenor,BB1810,Trigger)</f>
        <v>52086</v>
      </c>
      <c r="BB1810" s="98">
        <f>_xll.qlCalendarAdvance(Calendar,BB1809,AZ1810,"f",,Trigger)</f>
        <v>52090</v>
      </c>
      <c r="BC1810" s="98">
        <f>_xll.qlInterestRateIndexMaturity(Currency&amp;"ibor"&amp;Tenor,BB1810,Trigger)</f>
        <v>52455</v>
      </c>
      <c r="BD1810" s="242" t="e">
        <f>_xll.qlIndexFixing($AD$5,BA1810,TRUE,_xll.ohTrigger(Trigger,Trigger12M))</f>
        <v>#NUM!</v>
      </c>
      <c r="BE1810" s="242">
        <f>IFERROR(_xll.qlIndexFixing($BF$1,BA1810,TRUE,_xll.ohTrigger(Trigger,Trigger12M)),#N/A)</f>
        <v>1.5449422305658085E-2</v>
      </c>
    </row>
    <row r="1811" spans="52:57" ht="11.25" customHeight="1" x14ac:dyDescent="0.25">
      <c r="AZ1811" s="99" t="s">
        <v>83</v>
      </c>
      <c r="BA1811" s="98">
        <f>_xll.qlInterestRateIndexFixingDate(Currency&amp;"ibor"&amp;Tenor,BB1811,Trigger)</f>
        <v>52093</v>
      </c>
      <c r="BB1811" s="98">
        <f>_xll.qlCalendarAdvance(Calendar,BB1810,AZ1811,"f",,Trigger)</f>
        <v>52097</v>
      </c>
      <c r="BC1811" s="98">
        <f>_xll.qlInterestRateIndexMaturity(Currency&amp;"ibor"&amp;Tenor,BB1811,Trigger)</f>
        <v>52462</v>
      </c>
      <c r="BD1811" s="242" t="e">
        <f>_xll.qlIndexFixing($AD$5,BA1811,TRUE,_xll.ohTrigger(Trigger,Trigger12M))</f>
        <v>#NUM!</v>
      </c>
      <c r="BE1811" s="242">
        <f>IFERROR(_xll.qlIndexFixing($BF$1,BA1811,TRUE,_xll.ohTrigger(Trigger,Trigger12M)),#N/A)</f>
        <v>1.5448583067513462E-2</v>
      </c>
    </row>
    <row r="1812" spans="52:57" ht="11.25" customHeight="1" x14ac:dyDescent="0.25">
      <c r="AZ1812" s="99" t="s">
        <v>83</v>
      </c>
      <c r="BA1812" s="98">
        <f>_xll.qlInterestRateIndexFixingDate(Currency&amp;"ibor"&amp;Tenor,BB1812,Trigger)</f>
        <v>52100</v>
      </c>
      <c r="BB1812" s="98">
        <f>_xll.qlCalendarAdvance(Calendar,BB1811,AZ1812,"f",,Trigger)</f>
        <v>52104</v>
      </c>
      <c r="BC1812" s="98">
        <f>_xll.qlInterestRateIndexMaturity(Currency&amp;"ibor"&amp;Tenor,BB1812,Trigger)</f>
        <v>52469</v>
      </c>
      <c r="BD1812" s="242" t="e">
        <f>_xll.qlIndexFixing($AD$5,BA1812,TRUE,_xll.ohTrigger(Trigger,Trigger12M))</f>
        <v>#NUM!</v>
      </c>
      <c r="BE1812" s="242">
        <f>IFERROR(_xll.qlIndexFixing($BF$1,BA1812,TRUE,_xll.ohTrigger(Trigger,Trigger12M)),#N/A)</f>
        <v>1.5447797431183114E-2</v>
      </c>
    </row>
    <row r="1813" spans="52:57" ht="11.25" customHeight="1" x14ac:dyDescent="0.25">
      <c r="AZ1813" s="99" t="s">
        <v>83</v>
      </c>
      <c r="BA1813" s="98">
        <f>_xll.qlInterestRateIndexFixingDate(Currency&amp;"ibor"&amp;Tenor,BB1813,Trigger)</f>
        <v>52107</v>
      </c>
      <c r="BB1813" s="98">
        <f>_xll.qlCalendarAdvance(Calendar,BB1812,AZ1813,"f",,Trigger)</f>
        <v>52111</v>
      </c>
      <c r="BC1813" s="98">
        <f>_xll.qlInterestRateIndexMaturity(Currency&amp;"ibor"&amp;Tenor,BB1813,Trigger)</f>
        <v>52476</v>
      </c>
      <c r="BD1813" s="242" t="e">
        <f>_xll.qlIndexFixing($AD$5,BA1813,TRUE,_xll.ohTrigger(Trigger,Trigger12M))</f>
        <v>#NUM!</v>
      </c>
      <c r="BE1813" s="242">
        <f>IFERROR(_xll.qlIndexFixing($BF$1,BA1813,TRUE,_xll.ohTrigger(Trigger,Trigger12M)),#N/A)</f>
        <v>1.5447065547095096E-2</v>
      </c>
    </row>
    <row r="1814" spans="52:57" ht="11.25" customHeight="1" x14ac:dyDescent="0.25">
      <c r="AZ1814" s="99" t="s">
        <v>83</v>
      </c>
      <c r="BA1814" s="98">
        <f>_xll.qlInterestRateIndexFixingDate(Currency&amp;"ibor"&amp;Tenor,BB1814,Trigger)</f>
        <v>52114</v>
      </c>
      <c r="BB1814" s="98">
        <f>_xll.qlCalendarAdvance(Calendar,BB1813,AZ1814,"f",,Trigger)</f>
        <v>52118</v>
      </c>
      <c r="BC1814" s="98">
        <f>_xll.qlInterestRateIndexMaturity(Currency&amp;"ibor"&amp;Tenor,BB1814,Trigger)</f>
        <v>52483</v>
      </c>
      <c r="BD1814" s="242" t="e">
        <f>_xll.qlIndexFixing($AD$5,BA1814,TRUE,_xll.ohTrigger(Trigger,Trigger12M))</f>
        <v>#NUM!</v>
      </c>
      <c r="BE1814" s="242">
        <f>IFERROR(_xll.qlIndexFixing($BF$1,BA1814,TRUE,_xll.ohTrigger(Trigger,Trigger12M)),#N/A)</f>
        <v>1.5446387565685123E-2</v>
      </c>
    </row>
    <row r="1815" spans="52:57" ht="11.25" customHeight="1" x14ac:dyDescent="0.25">
      <c r="AZ1815" s="99" t="s">
        <v>83</v>
      </c>
      <c r="BA1815" s="98">
        <f>_xll.qlInterestRateIndexFixingDate(Currency&amp;"ibor"&amp;Tenor,BB1815,Trigger)</f>
        <v>52121</v>
      </c>
      <c r="BB1815" s="98">
        <f>_xll.qlCalendarAdvance(Calendar,BB1814,AZ1815,"f",,Trigger)</f>
        <v>52125</v>
      </c>
      <c r="BC1815" s="98">
        <f>_xll.qlInterestRateIndexMaturity(Currency&amp;"ibor"&amp;Tenor,BB1815,Trigger)</f>
        <v>52490</v>
      </c>
      <c r="BD1815" s="242" t="e">
        <f>_xll.qlIndexFixing($AD$5,BA1815,TRUE,_xll.ohTrigger(Trigger,Trigger12M))</f>
        <v>#NUM!</v>
      </c>
      <c r="BE1815" s="242">
        <f>IFERROR(_xll.qlIndexFixing($BF$1,BA1815,TRUE,_xll.ohTrigger(Trigger,Trigger12M)),#N/A)</f>
        <v>1.5445763637397457E-2</v>
      </c>
    </row>
    <row r="1816" spans="52:57" ht="11.25" customHeight="1" x14ac:dyDescent="0.25">
      <c r="AZ1816" s="99" t="s">
        <v>83</v>
      </c>
      <c r="BA1816" s="98">
        <f>_xll.qlInterestRateIndexFixingDate(Currency&amp;"ibor"&amp;Tenor,BB1816,Trigger)</f>
        <v>52128</v>
      </c>
      <c r="BB1816" s="98">
        <f>_xll.qlCalendarAdvance(Calendar,BB1815,AZ1816,"f",,Trigger)</f>
        <v>52132</v>
      </c>
      <c r="BC1816" s="98">
        <f>_xll.qlInterestRateIndexMaturity(Currency&amp;"ibor"&amp;Tenor,BB1816,Trigger)</f>
        <v>52497</v>
      </c>
      <c r="BD1816" s="242" t="e">
        <f>_xll.qlIndexFixing($AD$5,BA1816,TRUE,_xll.ohTrigger(Trigger,Trigger12M))</f>
        <v>#NUM!</v>
      </c>
      <c r="BE1816" s="242">
        <f>IFERROR(_xll.qlIndexFixing($BF$1,BA1816,TRUE,_xll.ohTrigger(Trigger,Trigger12M)),#N/A)</f>
        <v>1.5445193912684681E-2</v>
      </c>
    </row>
    <row r="1817" spans="52:57" ht="11.25" customHeight="1" x14ac:dyDescent="0.25">
      <c r="AZ1817" s="99" t="s">
        <v>83</v>
      </c>
      <c r="BA1817" s="98">
        <f>_xll.qlInterestRateIndexFixingDate(Currency&amp;"ibor"&amp;Tenor,BB1817,Trigger)</f>
        <v>52135</v>
      </c>
      <c r="BB1817" s="98">
        <f>_xll.qlCalendarAdvance(Calendar,BB1816,AZ1817,"f",,Trigger)</f>
        <v>52139</v>
      </c>
      <c r="BC1817" s="98">
        <f>_xll.qlInterestRateIndexMaturity(Currency&amp;"ibor"&amp;Tenor,BB1817,Trigger)</f>
        <v>52504</v>
      </c>
      <c r="BD1817" s="242" t="e">
        <f>_xll.qlIndexFixing($AD$5,BA1817,TRUE,_xll.ohTrigger(Trigger,Trigger12M))</f>
        <v>#NUM!</v>
      </c>
      <c r="BE1817" s="242">
        <f>IFERROR(_xll.qlIndexFixing($BF$1,BA1817,TRUE,_xll.ohTrigger(Trigger,Trigger12M)),#N/A)</f>
        <v>1.5444678542007697E-2</v>
      </c>
    </row>
    <row r="1818" spans="52:57" ht="11.25" customHeight="1" x14ac:dyDescent="0.25">
      <c r="AZ1818" s="99" t="s">
        <v>83</v>
      </c>
      <c r="BA1818" s="98">
        <f>_xll.qlInterestRateIndexFixingDate(Currency&amp;"ibor"&amp;Tenor,BB1818,Trigger)</f>
        <v>52142</v>
      </c>
      <c r="BB1818" s="98">
        <f>_xll.qlCalendarAdvance(Calendar,BB1817,AZ1818,"f",,Trigger)</f>
        <v>52146</v>
      </c>
      <c r="BC1818" s="98">
        <f>_xll.qlInterestRateIndexMaturity(Currency&amp;"ibor"&amp;Tenor,BB1818,Trigger)</f>
        <v>52511</v>
      </c>
      <c r="BD1818" s="242" t="e">
        <f>_xll.qlIndexFixing($AD$5,BA1818,TRUE,_xll.ohTrigger(Trigger,Trigger12M))</f>
        <v>#NUM!</v>
      </c>
      <c r="BE1818" s="242">
        <f>IFERROR(_xll.qlIndexFixing($BF$1,BA1818,TRUE,_xll.ohTrigger(Trigger,Trigger12M)),#N/A)</f>
        <v>1.5444217675836609E-2</v>
      </c>
    </row>
    <row r="1819" spans="52:57" ht="11.25" customHeight="1" x14ac:dyDescent="0.25">
      <c r="AZ1819" s="99" t="s">
        <v>83</v>
      </c>
      <c r="BA1819" s="98">
        <f>_xll.qlInterestRateIndexFixingDate(Currency&amp;"ibor"&amp;Tenor,BB1819,Trigger)</f>
        <v>52149</v>
      </c>
      <c r="BB1819" s="98">
        <f>_xll.qlCalendarAdvance(Calendar,BB1818,AZ1819,"f",,Trigger)</f>
        <v>52153</v>
      </c>
      <c r="BC1819" s="98">
        <f>_xll.qlInterestRateIndexMaturity(Currency&amp;"ibor"&amp;Tenor,BB1819,Trigger)</f>
        <v>52518</v>
      </c>
      <c r="BD1819" s="242" t="e">
        <f>_xll.qlIndexFixing($AD$5,BA1819,TRUE,_xll.ohTrigger(Trigger,Trigger12M))</f>
        <v>#NUM!</v>
      </c>
      <c r="BE1819" s="242">
        <f>IFERROR(_xll.qlIndexFixing($BF$1,BA1819,TRUE,_xll.ohTrigger(Trigger,Trigger12M)),#N/A)</f>
        <v>1.5443811464649401E-2</v>
      </c>
    </row>
    <row r="1820" spans="52:57" ht="11.25" customHeight="1" x14ac:dyDescent="0.25">
      <c r="AZ1820" s="99" t="s">
        <v>83</v>
      </c>
      <c r="BA1820" s="98">
        <f>_xll.qlInterestRateIndexFixingDate(Currency&amp;"ibor"&amp;Tenor,BB1820,Trigger)</f>
        <v>52156</v>
      </c>
      <c r="BB1820" s="98">
        <f>_xll.qlCalendarAdvance(Calendar,BB1819,AZ1820,"f",,Trigger)</f>
        <v>52160</v>
      </c>
      <c r="BC1820" s="98">
        <f>_xll.qlInterestRateIndexMaturity(Currency&amp;"ibor"&amp;Tenor,BB1820,Trigger)</f>
        <v>52525</v>
      </c>
      <c r="BD1820" s="242" t="e">
        <f>_xll.qlIndexFixing($AD$5,BA1820,TRUE,_xll.ohTrigger(Trigger,Trigger12M))</f>
        <v>#NUM!</v>
      </c>
      <c r="BE1820" s="242">
        <f>IFERROR(_xll.qlIndexFixing($BF$1,BA1820,TRUE,_xll.ohTrigger(Trigger,Trigger12M)),#N/A)</f>
        <v>1.5443460058932601E-2</v>
      </c>
    </row>
    <row r="1821" spans="52:57" ht="11.25" customHeight="1" x14ac:dyDescent="0.25">
      <c r="AZ1821" s="99" t="s">
        <v>83</v>
      </c>
      <c r="BA1821" s="98">
        <f>_xll.qlInterestRateIndexFixingDate(Currency&amp;"ibor"&amp;Tenor,BB1821,Trigger)</f>
        <v>52163</v>
      </c>
      <c r="BB1821" s="98">
        <f>_xll.qlCalendarAdvance(Calendar,BB1820,AZ1821,"f",,Trigger)</f>
        <v>52167</v>
      </c>
      <c r="BC1821" s="98">
        <f>_xll.qlInterestRateIndexMaturity(Currency&amp;"ibor"&amp;Tenor,BB1821,Trigger)</f>
        <v>52532</v>
      </c>
      <c r="BD1821" s="242" t="e">
        <f>_xll.qlIndexFixing($AD$5,BA1821,TRUE,_xll.ohTrigger(Trigger,Trigger12M))</f>
        <v>#NUM!</v>
      </c>
      <c r="BE1821" s="242">
        <f>IFERROR(_xll.qlIndexFixing($BF$1,BA1821,TRUE,_xll.ohTrigger(Trigger,Trigger12M)),#N/A)</f>
        <v>1.5443163609182155E-2</v>
      </c>
    </row>
    <row r="1822" spans="52:57" ht="11.25" customHeight="1" x14ac:dyDescent="0.25">
      <c r="AZ1822" s="99" t="s">
        <v>83</v>
      </c>
      <c r="BA1822" s="98">
        <f>_xll.qlInterestRateIndexFixingDate(Currency&amp;"ibor"&amp;Tenor,BB1822,Trigger)</f>
        <v>52170</v>
      </c>
      <c r="BB1822" s="98">
        <f>_xll.qlCalendarAdvance(Calendar,BB1821,AZ1822,"f",,Trigger)</f>
        <v>52174</v>
      </c>
      <c r="BC1822" s="98">
        <f>_xll.qlInterestRateIndexMaturity(Currency&amp;"ibor"&amp;Tenor,BB1822,Trigger)</f>
        <v>52539</v>
      </c>
      <c r="BD1822" s="242" t="e">
        <f>_xll.qlIndexFixing($AD$5,BA1822,TRUE,_xll.ohTrigger(Trigger,Trigger12M))</f>
        <v>#NUM!</v>
      </c>
      <c r="BE1822" s="242">
        <f>IFERROR(_xll.qlIndexFixing($BF$1,BA1822,TRUE,_xll.ohTrigger(Trigger,Trigger12M)),#N/A)</f>
        <v>1.5442922265902329E-2</v>
      </c>
    </row>
    <row r="1823" spans="52:57" ht="11.25" customHeight="1" x14ac:dyDescent="0.25">
      <c r="AZ1823" s="99" t="s">
        <v>83</v>
      </c>
      <c r="BA1823" s="98">
        <f>_xll.qlInterestRateIndexFixingDate(Currency&amp;"ibor"&amp;Tenor,BB1823,Trigger)</f>
        <v>52177</v>
      </c>
      <c r="BB1823" s="98">
        <f>_xll.qlCalendarAdvance(Calendar,BB1822,AZ1823,"f",,Trigger)</f>
        <v>52181</v>
      </c>
      <c r="BC1823" s="98">
        <f>_xll.qlInterestRateIndexMaturity(Currency&amp;"ibor"&amp;Tenor,BB1823,Trigger)</f>
        <v>52546</v>
      </c>
      <c r="BD1823" s="242" t="e">
        <f>_xll.qlIndexFixing($AD$5,BA1823,TRUE,_xll.ohTrigger(Trigger,Trigger12M))</f>
        <v>#NUM!</v>
      </c>
      <c r="BE1823" s="242">
        <f>IFERROR(_xll.qlIndexFixing($BF$1,BA1823,TRUE,_xll.ohTrigger(Trigger,Trigger12M)),#N/A)</f>
        <v>1.5442736179606805E-2</v>
      </c>
    </row>
    <row r="1824" spans="52:57" ht="11.25" customHeight="1" x14ac:dyDescent="0.25">
      <c r="AZ1824" s="99" t="s">
        <v>83</v>
      </c>
      <c r="BA1824" s="98">
        <f>_xll.qlInterestRateIndexFixingDate(Currency&amp;"ibor"&amp;Tenor,BB1824,Trigger)</f>
        <v>52184</v>
      </c>
      <c r="BB1824" s="98">
        <f>_xll.qlCalendarAdvance(Calendar,BB1823,AZ1824,"f",,Trigger)</f>
        <v>52188</v>
      </c>
      <c r="BC1824" s="98">
        <f>_xll.qlInterestRateIndexMaturity(Currency&amp;"ibor"&amp;Tenor,BB1824,Trigger)</f>
        <v>52553</v>
      </c>
      <c r="BD1824" s="242" t="e">
        <f>_xll.qlIndexFixing($AD$5,BA1824,TRUE,_xll.ohTrigger(Trigger,Trigger12M))</f>
        <v>#NUM!</v>
      </c>
      <c r="BE1824" s="242">
        <f>IFERROR(_xll.qlIndexFixing($BF$1,BA1824,TRUE,_xll.ohTrigger(Trigger,Trigger12M)),#N/A)</f>
        <v>1.5442605500817811E-2</v>
      </c>
    </row>
    <row r="1825" spans="52:57" ht="11.25" customHeight="1" x14ac:dyDescent="0.25">
      <c r="AZ1825" s="99" t="s">
        <v>83</v>
      </c>
      <c r="BA1825" s="98">
        <f>_xll.qlInterestRateIndexFixingDate(Currency&amp;"ibor"&amp;Tenor,BB1825,Trigger)</f>
        <v>52191</v>
      </c>
      <c r="BB1825" s="98">
        <f>_xll.qlCalendarAdvance(Calendar,BB1824,AZ1825,"f",,Trigger)</f>
        <v>52195</v>
      </c>
      <c r="BC1825" s="98">
        <f>_xll.qlInterestRateIndexMaturity(Currency&amp;"ibor"&amp;Tenor,BB1825,Trigger)</f>
        <v>52560</v>
      </c>
      <c r="BD1825" s="242" t="e">
        <f>_xll.qlIndexFixing($AD$5,BA1825,TRUE,_xll.ohTrigger(Trigger,Trigger12M))</f>
        <v>#NUM!</v>
      </c>
      <c r="BE1825" s="242">
        <f>IFERROR(_xll.qlIndexFixing($BF$1,BA1825,TRUE,_xll.ohTrigger(Trigger,Trigger12M)),#N/A)</f>
        <v>1.5442530380066984E-2</v>
      </c>
    </row>
    <row r="1826" spans="52:57" ht="11.25" customHeight="1" x14ac:dyDescent="0.25">
      <c r="AZ1826" s="99" t="s">
        <v>83</v>
      </c>
      <c r="BA1826" s="98">
        <f>_xll.qlInterestRateIndexFixingDate(Currency&amp;"ibor"&amp;Tenor,BB1826,Trigger)</f>
        <v>52198</v>
      </c>
      <c r="BB1826" s="98">
        <f>_xll.qlCalendarAdvance(Calendar,BB1825,AZ1826,"f",,Trigger)</f>
        <v>52202</v>
      </c>
      <c r="BC1826" s="98">
        <f>_xll.qlInterestRateIndexMaturity(Currency&amp;"ibor"&amp;Tenor,BB1826,Trigger)</f>
        <v>52567</v>
      </c>
      <c r="BD1826" s="242" t="e">
        <f>_xll.qlIndexFixing($AD$5,BA1826,TRUE,_xll.ohTrigger(Trigger,Trigger12M))</f>
        <v>#NUM!</v>
      </c>
      <c r="BE1826" s="242">
        <f>IFERROR(_xll.qlIndexFixing($BF$1,BA1826,TRUE,_xll.ohTrigger(Trigger,Trigger12M)),#N/A)</f>
        <v>1.5442510967894951E-2</v>
      </c>
    </row>
    <row r="1827" spans="52:57" ht="11.25" customHeight="1" x14ac:dyDescent="0.25">
      <c r="AZ1827" s="99" t="s">
        <v>83</v>
      </c>
      <c r="BA1827" s="98">
        <f>_xll.qlInterestRateIndexFixingDate(Currency&amp;"ibor"&amp;Tenor,BB1827,Trigger)</f>
        <v>52205</v>
      </c>
      <c r="BB1827" s="98">
        <f>_xll.qlCalendarAdvance(Calendar,BB1826,AZ1827,"f",,Trigger)</f>
        <v>52209</v>
      </c>
      <c r="BC1827" s="98">
        <f>_xll.qlInterestRateIndexMaturity(Currency&amp;"ibor"&amp;Tenor,BB1827,Trigger)</f>
        <v>52574</v>
      </c>
      <c r="BD1827" s="242" t="e">
        <f>_xll.qlIndexFixing($AD$5,BA1827,TRUE,_xll.ohTrigger(Trigger,Trigger12M))</f>
        <v>#NUM!</v>
      </c>
      <c r="BE1827" s="242">
        <f>IFERROR(_xll.qlIndexFixing($BF$1,BA1827,TRUE,_xll.ohTrigger(Trigger,Trigger12M)),#N/A)</f>
        <v>1.5442547414851746E-2</v>
      </c>
    </row>
    <row r="1828" spans="52:57" ht="11.25" customHeight="1" x14ac:dyDescent="0.25">
      <c r="AZ1828" s="99" t="s">
        <v>83</v>
      </c>
      <c r="BA1828" s="98">
        <f>_xll.qlInterestRateIndexFixingDate(Currency&amp;"ibor"&amp;Tenor,BB1828,Trigger)</f>
        <v>52212</v>
      </c>
      <c r="BB1828" s="98">
        <f>_xll.qlCalendarAdvance(Calendar,BB1827,AZ1828,"f",,Trigger)</f>
        <v>52216</v>
      </c>
      <c r="BC1828" s="98">
        <f>_xll.qlInterestRateIndexMaturity(Currency&amp;"ibor"&amp;Tenor,BB1828,Trigger)</f>
        <v>52581</v>
      </c>
      <c r="BD1828" s="242" t="e">
        <f>_xll.qlIndexFixing($AD$5,BA1828,TRUE,_xll.ohTrigger(Trigger,Trigger12M))</f>
        <v>#NUM!</v>
      </c>
      <c r="BE1828" s="242">
        <f>IFERROR(_xll.qlIndexFixing($BF$1,BA1828,TRUE,_xll.ohTrigger(Trigger,Trigger12M)),#N/A)</f>
        <v>1.5442639871496168E-2</v>
      </c>
    </row>
    <row r="1829" spans="52:57" ht="11.25" customHeight="1" x14ac:dyDescent="0.25">
      <c r="AZ1829" s="99" t="s">
        <v>83</v>
      </c>
      <c r="BA1829" s="98">
        <f>_xll.qlInterestRateIndexFixingDate(Currency&amp;"ibor"&amp;Tenor,BB1829,Trigger)</f>
        <v>52219</v>
      </c>
      <c r="BB1829" s="98">
        <f>_xll.qlCalendarAdvance(Calendar,BB1828,AZ1829,"f",,Trigger)</f>
        <v>52223</v>
      </c>
      <c r="BC1829" s="98">
        <f>_xll.qlInterestRateIndexMaturity(Currency&amp;"ibor"&amp;Tenor,BB1829,Trigger)</f>
        <v>52588</v>
      </c>
      <c r="BD1829" s="242" t="e">
        <f>_xll.qlIndexFixing($AD$5,BA1829,TRUE,_xll.ohTrigger(Trigger,Trigger12M))</f>
        <v>#NUM!</v>
      </c>
      <c r="BE1829" s="242">
        <f>IFERROR(_xll.qlIndexFixing($BF$1,BA1829,TRUE,_xll.ohTrigger(Trigger,Trigger12M)),#N/A)</f>
        <v>1.5442788488398185E-2</v>
      </c>
    </row>
    <row r="1830" spans="52:57" ht="11.25" customHeight="1" x14ac:dyDescent="0.25">
      <c r="AZ1830" s="99" t="s">
        <v>83</v>
      </c>
      <c r="BA1830" s="98">
        <f>_xll.qlInterestRateIndexFixingDate(Currency&amp;"ibor"&amp;Tenor,BB1830,Trigger)</f>
        <v>52224</v>
      </c>
      <c r="BB1830" s="98">
        <f>_xll.qlCalendarAdvance(Calendar,BB1829,AZ1830,"f",,Trigger)</f>
        <v>52230</v>
      </c>
      <c r="BC1830" s="98">
        <f>_xll.qlInterestRateIndexMaturity(Currency&amp;"ibor"&amp;Tenor,BB1830,Trigger)</f>
        <v>52595</v>
      </c>
      <c r="BD1830" s="242" t="e">
        <f>_xll.qlIndexFixing($AD$5,BA1830,TRUE,_xll.ohTrigger(Trigger,Trigger12M))</f>
        <v>#NUM!</v>
      </c>
      <c r="BE1830" s="242">
        <f>IFERROR(_xll.qlIndexFixing($BF$1,BA1830,TRUE,_xll.ohTrigger(Trigger,Trigger12M)),#N/A)</f>
        <v>1.5442993416135212E-2</v>
      </c>
    </row>
    <row r="1831" spans="52:57" ht="11.25" customHeight="1" x14ac:dyDescent="0.25">
      <c r="AZ1831" s="99" t="s">
        <v>83</v>
      </c>
      <c r="BA1831" s="98">
        <f>_xll.qlInterestRateIndexFixingDate(Currency&amp;"ibor"&amp;Tenor,BB1831,Trigger)</f>
        <v>52233</v>
      </c>
      <c r="BB1831" s="98">
        <f>_xll.qlCalendarAdvance(Calendar,BB1830,AZ1831,"f",,Trigger)</f>
        <v>52237</v>
      </c>
      <c r="BC1831" s="98">
        <f>_xll.qlInterestRateIndexMaturity(Currency&amp;"ibor"&amp;Tenor,BB1831,Trigger)</f>
        <v>52602</v>
      </c>
      <c r="BD1831" s="242" t="e">
        <f>_xll.qlIndexFixing($AD$5,BA1831,TRUE,_xll.ohTrigger(Trigger,Trigger12M))</f>
        <v>#NUM!</v>
      </c>
      <c r="BE1831" s="242">
        <f>IFERROR(_xll.qlIndexFixing($BF$1,BA1831,TRUE,_xll.ohTrigger(Trigger,Trigger12M)),#N/A)</f>
        <v>1.5443254805295173E-2</v>
      </c>
    </row>
    <row r="1832" spans="52:57" ht="11.25" customHeight="1" x14ac:dyDescent="0.25">
      <c r="AZ1832" s="99" t="s">
        <v>83</v>
      </c>
      <c r="BA1832" s="98">
        <f>_xll.qlInterestRateIndexFixingDate(Currency&amp;"ibor"&amp;Tenor,BB1832,Trigger)</f>
        <v>52240</v>
      </c>
      <c r="BB1832" s="98">
        <f>_xll.qlCalendarAdvance(Calendar,BB1831,AZ1832,"f",,Trigger)</f>
        <v>52244</v>
      </c>
      <c r="BC1832" s="98">
        <f>_xll.qlInterestRateIndexMaturity(Currency&amp;"ibor"&amp;Tenor,BB1832,Trigger)</f>
        <v>52609</v>
      </c>
      <c r="BD1832" s="242" t="e">
        <f>_xll.qlIndexFixing($AD$5,BA1832,TRUE,_xll.ohTrigger(Trigger,Trigger12M))</f>
        <v>#NUM!</v>
      </c>
      <c r="BE1832" s="242">
        <f>IFERROR(_xll.qlIndexFixing($BF$1,BA1832,TRUE,_xll.ohTrigger(Trigger,Trigger12M)),#N/A)</f>
        <v>1.544357280647541E-2</v>
      </c>
    </row>
    <row r="1833" spans="52:57" ht="11.25" customHeight="1" x14ac:dyDescent="0.25">
      <c r="AZ1833" s="99" t="s">
        <v>83</v>
      </c>
      <c r="BA1833" s="98">
        <f>_xll.qlInterestRateIndexFixingDate(Currency&amp;"ibor"&amp;Tenor,BB1833,Trigger)</f>
        <v>52247</v>
      </c>
      <c r="BB1833" s="98">
        <f>_xll.qlCalendarAdvance(Calendar,BB1832,AZ1833,"f",,Trigger)</f>
        <v>52251</v>
      </c>
      <c r="BC1833" s="98">
        <f>_xll.qlInterestRateIndexMaturity(Currency&amp;"ibor"&amp;Tenor,BB1833,Trigger)</f>
        <v>52616</v>
      </c>
      <c r="BD1833" s="242" t="e">
        <f>_xll.qlIndexFixing($AD$5,BA1833,TRUE,_xll.ohTrigger(Trigger,Trigger12M))</f>
        <v>#NUM!</v>
      </c>
      <c r="BE1833" s="242">
        <f>IFERROR(_xll.qlIndexFixing($BF$1,BA1833,TRUE,_xll.ohTrigger(Trigger,Trigger12M)),#N/A)</f>
        <v>1.544394757028378E-2</v>
      </c>
    </row>
    <row r="1834" spans="52:57" ht="11.25" customHeight="1" x14ac:dyDescent="0.25">
      <c r="AZ1834" s="99" t="s">
        <v>83</v>
      </c>
      <c r="BA1834" s="98">
        <f>_xll.qlInterestRateIndexFixingDate(Currency&amp;"ibor"&amp;Tenor,BB1834,Trigger)</f>
        <v>52254</v>
      </c>
      <c r="BB1834" s="98">
        <f>_xll.qlCalendarAdvance(Calendar,BB1833,AZ1834,"f",,Trigger)</f>
        <v>52258</v>
      </c>
      <c r="BC1834" s="98">
        <f>_xll.qlInterestRateIndexMaturity(Currency&amp;"ibor"&amp;Tenor,BB1834,Trigger)</f>
        <v>52623</v>
      </c>
      <c r="BD1834" s="242" t="e">
        <f>_xll.qlIndexFixing($AD$5,BA1834,TRUE,_xll.ohTrigger(Trigger,Trigger12M))</f>
        <v>#NUM!</v>
      </c>
      <c r="BE1834" s="242">
        <f>IFERROR(_xll.qlIndexFixing($BF$1,BA1834,TRUE,_xll.ohTrigger(Trigger,Trigger12M)),#N/A)</f>
        <v>1.5444379247337554E-2</v>
      </c>
    </row>
    <row r="1835" spans="52:57" ht="11.25" customHeight="1" x14ac:dyDescent="0.25">
      <c r="AZ1835" s="99" t="s">
        <v>83</v>
      </c>
      <c r="BA1835" s="98">
        <f>_xll.qlInterestRateIndexFixingDate(Currency&amp;"ibor"&amp;Tenor,BB1835,Trigger)</f>
        <v>52261</v>
      </c>
      <c r="BB1835" s="98">
        <f>_xll.qlCalendarAdvance(Calendar,BB1834,AZ1835,"f",,Trigger)</f>
        <v>52265</v>
      </c>
      <c r="BC1835" s="98">
        <f>_xll.qlInterestRateIndexMaturity(Currency&amp;"ibor"&amp;Tenor,BB1835,Trigger)</f>
        <v>52630</v>
      </c>
      <c r="BD1835" s="242" t="e">
        <f>_xll.qlIndexFixing($AD$5,BA1835,TRUE,_xll.ohTrigger(Trigger,Trigger12M))</f>
        <v>#NUM!</v>
      </c>
      <c r="BE1835" s="242">
        <f>IFERROR(_xll.qlIndexFixing($BF$1,BA1835,TRUE,_xll.ohTrigger(Trigger,Trigger12M)),#N/A)</f>
        <v>1.5444867988263203E-2</v>
      </c>
    </row>
    <row r="1836" spans="52:57" ht="11.25" customHeight="1" x14ac:dyDescent="0.25">
      <c r="AZ1836" s="99" t="s">
        <v>83</v>
      </c>
      <c r="BA1836" s="98">
        <f>_xll.qlInterestRateIndexFixingDate(Currency&amp;"ibor"&amp;Tenor,BB1836,Trigger)</f>
        <v>52268</v>
      </c>
      <c r="BB1836" s="98">
        <f>_xll.qlCalendarAdvance(Calendar,BB1835,AZ1836,"f",,Trigger)</f>
        <v>52272</v>
      </c>
      <c r="BC1836" s="98">
        <f>_xll.qlInterestRateIndexMaturity(Currency&amp;"ibor"&amp;Tenor,BB1836,Trigger)</f>
        <v>52637</v>
      </c>
      <c r="BD1836" s="242" t="e">
        <f>_xll.qlIndexFixing($AD$5,BA1836,TRUE,_xll.ohTrigger(Trigger,Trigger12M))</f>
        <v>#NUM!</v>
      </c>
      <c r="BE1836" s="242">
        <f>IFERROR(_xll.qlIndexFixing($BF$1,BA1836,TRUE,_xll.ohTrigger(Trigger,Trigger12M)),#N/A)</f>
        <v>1.5445413943698583E-2</v>
      </c>
    </row>
    <row r="1837" spans="52:57" ht="11.25" customHeight="1" x14ac:dyDescent="0.25">
      <c r="AZ1837" s="99" t="s">
        <v>83</v>
      </c>
      <c r="BA1837" s="98">
        <f>_xll.qlInterestRateIndexFixingDate(Currency&amp;"ibor"&amp;Tenor,BB1837,Trigger)</f>
        <v>52275</v>
      </c>
      <c r="BB1837" s="98">
        <f>_xll.qlCalendarAdvance(Calendar,BB1836,AZ1837,"f",,Trigger)</f>
        <v>52279</v>
      </c>
      <c r="BC1837" s="98">
        <f>_xll.qlInterestRateIndexMaturity(Currency&amp;"ibor"&amp;Tenor,BB1837,Trigger)</f>
        <v>52644</v>
      </c>
      <c r="BD1837" s="242" t="e">
        <f>_xll.qlIndexFixing($AD$5,BA1837,TRUE,_xll.ohTrigger(Trigger,Trigger12M))</f>
        <v>#NUM!</v>
      </c>
      <c r="BE1837" s="242">
        <f>IFERROR(_xll.qlIndexFixing($BF$1,BA1837,TRUE,_xll.ohTrigger(Trigger,Trigger12M)),#N/A)</f>
        <v>1.5446017264290535E-2</v>
      </c>
    </row>
    <row r="1838" spans="52:57" ht="11.25" customHeight="1" x14ac:dyDescent="0.25">
      <c r="AZ1838" s="99" t="s">
        <v>83</v>
      </c>
      <c r="BA1838" s="98">
        <f>_xll.qlInterestRateIndexFixingDate(Currency&amp;"ibor"&amp;Tenor,BB1838,Trigger)</f>
        <v>52282</v>
      </c>
      <c r="BB1838" s="98">
        <f>_xll.qlCalendarAdvance(Calendar,BB1837,AZ1838,"f",,Trigger)</f>
        <v>52286</v>
      </c>
      <c r="BC1838" s="98">
        <f>_xll.qlInterestRateIndexMaturity(Currency&amp;"ibor"&amp;Tenor,BB1838,Trigger)</f>
        <v>52651</v>
      </c>
      <c r="BD1838" s="242" t="e">
        <f>_xll.qlIndexFixing($AD$5,BA1838,TRUE,_xll.ohTrigger(Trigger,Trigger12M))</f>
        <v>#NUM!</v>
      </c>
      <c r="BE1838" s="242">
        <f>IFERROR(_xll.qlIndexFixing($BF$1,BA1838,TRUE,_xll.ohTrigger(Trigger,Trigger12M)),#N/A)</f>
        <v>1.5446678100696625E-2</v>
      </c>
    </row>
    <row r="1839" spans="52:57" ht="11.25" customHeight="1" x14ac:dyDescent="0.25">
      <c r="AZ1839" s="99" t="s">
        <v>83</v>
      </c>
      <c r="BA1839" s="98">
        <f>_xll.qlInterestRateIndexFixingDate(Currency&amp;"ibor"&amp;Tenor,BB1839,Trigger)</f>
        <v>52289</v>
      </c>
      <c r="BB1839" s="98">
        <f>_xll.qlCalendarAdvance(Calendar,BB1838,AZ1839,"f",,Trigger)</f>
        <v>52293</v>
      </c>
      <c r="BC1839" s="98">
        <f>_xll.qlInterestRateIndexMaturity(Currency&amp;"ibor"&amp;Tenor,BB1839,Trigger)</f>
        <v>52659</v>
      </c>
      <c r="BD1839" s="242" t="e">
        <f>_xll.qlIndexFixing($AD$5,BA1839,TRUE,_xll.ohTrigger(Trigger,Trigger12M))</f>
        <v>#NUM!</v>
      </c>
      <c r="BE1839" s="242">
        <f>IFERROR(_xll.qlIndexFixing($BF$1,BA1839,TRUE,_xll.ohTrigger(Trigger,Trigger12M)),#N/A)</f>
        <v>1.5447815792458595E-2</v>
      </c>
    </row>
    <row r="1840" spans="52:57" ht="11.25" customHeight="1" x14ac:dyDescent="0.25">
      <c r="AZ1840" s="99" t="s">
        <v>83</v>
      </c>
      <c r="BA1840" s="98">
        <f>_xll.qlInterestRateIndexFixingDate(Currency&amp;"ibor"&amp;Tenor,BB1840,Trigger)</f>
        <v>52296</v>
      </c>
      <c r="BB1840" s="98">
        <f>_xll.qlCalendarAdvance(Calendar,BB1839,AZ1840,"f",,Trigger)</f>
        <v>52300</v>
      </c>
      <c r="BC1840" s="98">
        <f>_xll.qlInterestRateIndexMaturity(Currency&amp;"ibor"&amp;Tenor,BB1840,Trigger)</f>
        <v>52666</v>
      </c>
      <c r="BD1840" s="242" t="e">
        <f>_xll.qlIndexFixing($AD$5,BA1840,TRUE,_xll.ohTrigger(Trigger,Trigger12M))</f>
        <v>#NUM!</v>
      </c>
      <c r="BE1840" s="242">
        <f>IFERROR(_xll.qlIndexFixing($BF$1,BA1840,TRUE,_xll.ohTrigger(Trigger,Trigger12M)),#N/A)</f>
        <v>1.5448596374917157E-2</v>
      </c>
    </row>
    <row r="1841" spans="52:57" ht="11.25" customHeight="1" x14ac:dyDescent="0.25">
      <c r="AZ1841" s="99" t="s">
        <v>83</v>
      </c>
      <c r="BA1841" s="98">
        <f>_xll.qlInterestRateIndexFixingDate(Currency&amp;"ibor"&amp;Tenor,BB1841,Trigger)</f>
        <v>52303</v>
      </c>
      <c r="BB1841" s="98">
        <f>_xll.qlCalendarAdvance(Calendar,BB1840,AZ1841,"f",,Trigger)</f>
        <v>52307</v>
      </c>
      <c r="BC1841" s="98">
        <f>_xll.qlInterestRateIndexMaturity(Currency&amp;"ibor"&amp;Tenor,BB1841,Trigger)</f>
        <v>52673</v>
      </c>
      <c r="BD1841" s="242" t="e">
        <f>_xll.qlIndexFixing($AD$5,BA1841,TRUE,_xll.ohTrigger(Trigger,Trigger12M))</f>
        <v>#NUM!</v>
      </c>
      <c r="BE1841" s="242">
        <f>IFERROR(_xll.qlIndexFixing($BF$1,BA1841,TRUE,_xll.ohTrigger(Trigger,Trigger12M)),#N/A)</f>
        <v>1.5449434938461007E-2</v>
      </c>
    </row>
    <row r="1842" spans="52:57" ht="11.25" customHeight="1" x14ac:dyDescent="0.25">
      <c r="AZ1842" s="99" t="s">
        <v>83</v>
      </c>
      <c r="BA1842" s="98">
        <f>_xll.qlInterestRateIndexFixingDate(Currency&amp;"ibor"&amp;Tenor,BB1842,Trigger)</f>
        <v>52310</v>
      </c>
      <c r="BB1842" s="98">
        <f>_xll.qlCalendarAdvance(Calendar,BB1841,AZ1842,"f",,Trigger)</f>
        <v>52314</v>
      </c>
      <c r="BC1842" s="98">
        <f>_xll.qlInterestRateIndexMaturity(Currency&amp;"ibor"&amp;Tenor,BB1842,Trigger)</f>
        <v>52680</v>
      </c>
      <c r="BD1842" s="242" t="e">
        <f>_xll.qlIndexFixing($AD$5,BA1842,TRUE,_xll.ohTrigger(Trigger,Trigger12M))</f>
        <v>#NUM!</v>
      </c>
      <c r="BE1842" s="242">
        <f>IFERROR(_xll.qlIndexFixing($BF$1,BA1842,TRUE,_xll.ohTrigger(Trigger,Trigger12M)),#N/A)</f>
        <v>1.5450331633797132E-2</v>
      </c>
    </row>
    <row r="1843" spans="52:57" ht="11.25" customHeight="1" x14ac:dyDescent="0.25">
      <c r="AZ1843" s="99" t="s">
        <v>83</v>
      </c>
      <c r="BA1843" s="98">
        <f>_xll.qlInterestRateIndexFixingDate(Currency&amp;"ibor"&amp;Tenor,BB1843,Trigger)</f>
        <v>52315</v>
      </c>
      <c r="BB1843" s="98">
        <f>_xll.qlCalendarAdvance(Calendar,BB1842,AZ1843,"f",,Trigger)</f>
        <v>52321</v>
      </c>
      <c r="BC1843" s="98">
        <f>_xll.qlInterestRateIndexMaturity(Currency&amp;"ibor"&amp;Tenor,BB1843,Trigger)</f>
        <v>52687</v>
      </c>
      <c r="BD1843" s="242" t="e">
        <f>_xll.qlIndexFixing($AD$5,BA1843,TRUE,_xll.ohTrigger(Trigger,Trigger12M))</f>
        <v>#NUM!</v>
      </c>
      <c r="BE1843" s="242">
        <f>IFERROR(_xll.qlIndexFixing($BF$1,BA1843,TRUE,_xll.ohTrigger(Trigger,Trigger12M)),#N/A)</f>
        <v>1.5451286611643005E-2</v>
      </c>
    </row>
    <row r="1844" spans="52:57" ht="11.25" customHeight="1" x14ac:dyDescent="0.25">
      <c r="AZ1844" s="99" t="s">
        <v>83</v>
      </c>
      <c r="BA1844" s="98">
        <f>_xll.qlInterestRateIndexFixingDate(Currency&amp;"ibor"&amp;Tenor,BB1844,Trigger)</f>
        <v>52324</v>
      </c>
      <c r="BB1844" s="98">
        <f>_xll.qlCalendarAdvance(Calendar,BB1843,AZ1844,"f",,Trigger)</f>
        <v>52328</v>
      </c>
      <c r="BC1844" s="98">
        <f>_xll.qlInterestRateIndexMaturity(Currency&amp;"ibor"&amp;Tenor,BB1844,Trigger)</f>
        <v>52694</v>
      </c>
      <c r="BD1844" s="242" t="e">
        <f>_xll.qlIndexFixing($AD$5,BA1844,TRUE,_xll.ohTrigger(Trigger,Trigger12M))</f>
        <v>#NUM!</v>
      </c>
      <c r="BE1844" s="242">
        <f>IFERROR(_xll.qlIndexFixing($BF$1,BA1844,TRUE,_xll.ohTrigger(Trigger,Trigger12M)),#N/A)</f>
        <v>1.5452300022726361E-2</v>
      </c>
    </row>
    <row r="1845" spans="52:57" ht="11.25" customHeight="1" x14ac:dyDescent="0.25">
      <c r="AZ1845" s="99" t="s">
        <v>83</v>
      </c>
      <c r="BA1845" s="98">
        <f>_xll.qlInterestRateIndexFixingDate(Currency&amp;"ibor"&amp;Tenor,BB1845,Trigger)</f>
        <v>52331</v>
      </c>
      <c r="BB1845" s="98">
        <f>_xll.qlCalendarAdvance(Calendar,BB1844,AZ1845,"f",,Trigger)</f>
        <v>52335</v>
      </c>
      <c r="BC1845" s="98">
        <f>_xll.qlInterestRateIndexMaturity(Currency&amp;"ibor"&amp;Tenor,BB1845,Trigger)</f>
        <v>52701</v>
      </c>
      <c r="BD1845" s="242" t="e">
        <f>_xll.qlIndexFixing($AD$5,BA1845,TRUE,_xll.ohTrigger(Trigger,Trigger12M))</f>
        <v>#NUM!</v>
      </c>
      <c r="BE1845" s="242">
        <f>IFERROR(_xll.qlIndexFixing($BF$1,BA1845,TRUE,_xll.ohTrigger(Trigger,Trigger12M)),#N/A)</f>
        <v>1.5453372017786512E-2</v>
      </c>
    </row>
    <row r="1846" spans="52:57" ht="11.25" customHeight="1" x14ac:dyDescent="0.25">
      <c r="AZ1846" s="99" t="s">
        <v>83</v>
      </c>
      <c r="BA1846" s="98">
        <f>_xll.qlInterestRateIndexFixingDate(Currency&amp;"ibor"&amp;Tenor,BB1846,Trigger)</f>
        <v>52338</v>
      </c>
      <c r="BB1846" s="98">
        <f>_xll.qlCalendarAdvance(Calendar,BB1845,AZ1846,"f",,Trigger)</f>
        <v>52342</v>
      </c>
      <c r="BC1846" s="98">
        <f>_xll.qlInterestRateIndexMaturity(Currency&amp;"ibor"&amp;Tenor,BB1846,Trigger)</f>
        <v>52708</v>
      </c>
      <c r="BD1846" s="242" t="e">
        <f>_xll.qlIndexFixing($AD$5,BA1846,TRUE,_xll.ohTrigger(Trigger,Trigger12M))</f>
        <v>#NUM!</v>
      </c>
      <c r="BE1846" s="242">
        <f>IFERROR(_xll.qlIndexFixing($BF$1,BA1846,TRUE,_xll.ohTrigger(Trigger,Trigger12M)),#N/A)</f>
        <v>1.5454502747573255E-2</v>
      </c>
    </row>
    <row r="1847" spans="52:57" ht="11.25" customHeight="1" x14ac:dyDescent="0.25">
      <c r="AZ1847" s="99" t="s">
        <v>83</v>
      </c>
      <c r="BA1847" s="98">
        <f>_xll.qlInterestRateIndexFixingDate(Currency&amp;"ibor"&amp;Tenor,BB1847,Trigger)</f>
        <v>52345</v>
      </c>
      <c r="BB1847" s="98">
        <f>_xll.qlCalendarAdvance(Calendar,BB1846,AZ1847,"f",,Trigger)</f>
        <v>52349</v>
      </c>
      <c r="BC1847" s="98">
        <f>_xll.qlInterestRateIndexMaturity(Currency&amp;"ibor"&amp;Tenor,BB1847,Trigger)</f>
        <v>52715</v>
      </c>
      <c r="BD1847" s="242" t="e">
        <f>_xll.qlIndexFixing($AD$5,BA1847,TRUE,_xll.ohTrigger(Trigger,Trigger12M))</f>
        <v>#NUM!</v>
      </c>
      <c r="BE1847" s="242">
        <f>IFERROR(_xll.qlIndexFixing($BF$1,BA1847,TRUE,_xll.ohTrigger(Trigger,Trigger12M)),#N/A)</f>
        <v>1.5455692362847521E-2</v>
      </c>
    </row>
    <row r="1848" spans="52:57" ht="11.25" customHeight="1" x14ac:dyDescent="0.25">
      <c r="AZ1848" s="99" t="s">
        <v>83</v>
      </c>
      <c r="BA1848" s="98">
        <f>_xll.qlInterestRateIndexFixingDate(Currency&amp;"ibor"&amp;Tenor,BB1848,Trigger)</f>
        <v>52351</v>
      </c>
      <c r="BB1848" s="98">
        <f>_xll.qlCalendarAdvance(Calendar,BB1847,AZ1848,"f",,Trigger)</f>
        <v>52356</v>
      </c>
      <c r="BC1848" s="98">
        <f>_xll.qlInterestRateIndexMaturity(Currency&amp;"ibor"&amp;Tenor,BB1848,Trigger)</f>
        <v>52722</v>
      </c>
      <c r="BD1848" s="242" t="e">
        <f>_xll.qlIndexFixing($AD$5,BA1848,TRUE,_xll.ohTrigger(Trigger,Trigger12M))</f>
        <v>#NUM!</v>
      </c>
      <c r="BE1848" s="242">
        <f>IFERROR(_xll.qlIndexFixing($BF$1,BA1848,TRUE,_xll.ohTrigger(Trigger,Trigger12M)),#N/A)</f>
        <v>1.5456941014381604E-2</v>
      </c>
    </row>
    <row r="1849" spans="52:57" ht="11.25" customHeight="1" x14ac:dyDescent="0.25">
      <c r="AZ1849" s="99" t="s">
        <v>83</v>
      </c>
      <c r="BA1849" s="98">
        <f>_xll.qlInterestRateIndexFixingDate(Currency&amp;"ibor"&amp;Tenor,BB1849,Trigger)</f>
        <v>52359</v>
      </c>
      <c r="BB1849" s="98">
        <f>_xll.qlCalendarAdvance(Calendar,BB1848,AZ1849,"f",,Trigger)</f>
        <v>52363</v>
      </c>
      <c r="BC1849" s="98">
        <f>_xll.qlInterestRateIndexMaturity(Currency&amp;"ibor"&amp;Tenor,BB1849,Trigger)</f>
        <v>52729</v>
      </c>
      <c r="BD1849" s="242" t="e">
        <f>_xll.qlIndexFixing($AD$5,BA1849,TRUE,_xll.ohTrigger(Trigger,Trigger12M))</f>
        <v>#NUM!</v>
      </c>
      <c r="BE1849" s="242">
        <f>IFERROR(_xll.qlIndexFixing($BF$1,BA1849,TRUE,_xll.ohTrigger(Trigger,Trigger12M)),#N/A)</f>
        <v>1.5458248852958711E-2</v>
      </c>
    </row>
    <row r="1850" spans="52:57" ht="11.25" customHeight="1" x14ac:dyDescent="0.25">
      <c r="AZ1850" s="99" t="s">
        <v>83</v>
      </c>
      <c r="BA1850" s="98">
        <f>_xll.qlInterestRateIndexFixingDate(Currency&amp;"ibor"&amp;Tenor,BB1850,Trigger)</f>
        <v>52366</v>
      </c>
      <c r="BB1850" s="98">
        <f>_xll.qlCalendarAdvance(Calendar,BB1849,AZ1850,"f",,Trigger)</f>
        <v>52370</v>
      </c>
      <c r="BC1850" s="98">
        <f>_xll.qlInterestRateIndexMaturity(Currency&amp;"ibor"&amp;Tenor,BB1850,Trigger)</f>
        <v>52736</v>
      </c>
      <c r="BD1850" s="242" t="e">
        <f>_xll.qlIndexFixing($AD$5,BA1850,TRUE,_xll.ohTrigger(Trigger,Trigger12M))</f>
        <v>#NUM!</v>
      </c>
      <c r="BE1850" s="242">
        <f>IFERROR(_xll.qlIndexFixing($BF$1,BA1850,TRUE,_xll.ohTrigger(Trigger,Trigger12M)),#N/A)</f>
        <v>1.5459616029373414E-2</v>
      </c>
    </row>
    <row r="1851" spans="52:57" ht="11.25" customHeight="1" x14ac:dyDescent="0.25">
      <c r="AZ1851" s="99" t="s">
        <v>83</v>
      </c>
      <c r="BA1851" s="98">
        <f>_xll.qlInterestRateIndexFixingDate(Currency&amp;"ibor"&amp;Tenor,BB1851,Trigger)</f>
        <v>52373</v>
      </c>
      <c r="BB1851" s="98">
        <f>_xll.qlCalendarAdvance(Calendar,BB1850,AZ1851,"f",,Trigger)</f>
        <v>52377</v>
      </c>
      <c r="BC1851" s="98">
        <f>_xll.qlInterestRateIndexMaturity(Currency&amp;"ibor"&amp;Tenor,BB1851,Trigger)</f>
        <v>52743</v>
      </c>
      <c r="BD1851" s="242" t="e">
        <f>_xll.qlIndexFixing($AD$5,BA1851,TRUE,_xll.ohTrigger(Trigger,Trigger12M))</f>
        <v>#NUM!</v>
      </c>
      <c r="BE1851" s="242">
        <f>IFERROR(_xll.qlIndexFixing($BF$1,BA1851,TRUE,_xll.ohTrigger(Trigger,Trigger12M)),#N/A)</f>
        <v>1.5461042694431635E-2</v>
      </c>
    </row>
    <row r="1852" spans="52:57" ht="11.25" customHeight="1" x14ac:dyDescent="0.25">
      <c r="AZ1852" s="99" t="s">
        <v>83</v>
      </c>
      <c r="BA1852" s="98">
        <f>_xll.qlInterestRateIndexFixingDate(Currency&amp;"ibor"&amp;Tenor,BB1852,Trigger)</f>
        <v>52380</v>
      </c>
      <c r="BB1852" s="98">
        <f>_xll.qlCalendarAdvance(Calendar,BB1851,AZ1852,"f",,Trigger)</f>
        <v>52384</v>
      </c>
      <c r="BC1852" s="98">
        <f>_xll.qlInterestRateIndexMaturity(Currency&amp;"ibor"&amp;Tenor,BB1852,Trigger)</f>
        <v>52750</v>
      </c>
      <c r="BD1852" s="242" t="e">
        <f>_xll.qlIndexFixing($AD$5,BA1852,TRUE,_xll.ohTrigger(Trigger,Trigger12M))</f>
        <v>#NUM!</v>
      </c>
      <c r="BE1852" s="242">
        <f>IFERROR(_xll.qlIndexFixing($BF$1,BA1852,TRUE,_xll.ohTrigger(Trigger,Trigger12M)),#N/A)</f>
        <v>1.5462528998950877E-2</v>
      </c>
    </row>
    <row r="1853" spans="52:57" ht="11.25" customHeight="1" x14ac:dyDescent="0.25">
      <c r="AZ1853" s="99" t="s">
        <v>83</v>
      </c>
      <c r="BA1853" s="98">
        <f>_xll.qlInterestRateIndexFixingDate(Currency&amp;"ibor"&amp;Tenor,BB1853,Trigger)</f>
        <v>52387</v>
      </c>
      <c r="BB1853" s="98">
        <f>_xll.qlCalendarAdvance(Calendar,BB1852,AZ1853,"f",,Trigger)</f>
        <v>52391</v>
      </c>
      <c r="BC1853" s="98">
        <f>_xll.qlInterestRateIndexMaturity(Currency&amp;"ibor"&amp;Tenor,BB1853,Trigger)</f>
        <v>52757</v>
      </c>
      <c r="BD1853" s="242" t="e">
        <f>_xll.qlIndexFixing($AD$5,BA1853,TRUE,_xll.ohTrigger(Trigger,Trigger12M))</f>
        <v>#NUM!</v>
      </c>
      <c r="BE1853" s="242">
        <f>IFERROR(_xll.qlIndexFixing($BF$1,BA1853,TRUE,_xll.ohTrigger(Trigger,Trigger12M)),#N/A)</f>
        <v>1.5464075093759997E-2</v>
      </c>
    </row>
    <row r="1854" spans="52:57" ht="11.25" customHeight="1" x14ac:dyDescent="0.25">
      <c r="AZ1854" s="99" t="s">
        <v>83</v>
      </c>
      <c r="BA1854" s="98">
        <f>_xll.qlInterestRateIndexFixingDate(Currency&amp;"ibor"&amp;Tenor,BB1854,Trigger)</f>
        <v>52394</v>
      </c>
      <c r="BB1854" s="98">
        <f>_xll.qlCalendarAdvance(Calendar,BB1853,AZ1854,"f",,Trigger)</f>
        <v>52398</v>
      </c>
      <c r="BC1854" s="98">
        <f>_xll.qlInterestRateIndexMaturity(Currency&amp;"ibor"&amp;Tenor,BB1854,Trigger)</f>
        <v>52764</v>
      </c>
      <c r="BD1854" s="242" t="e">
        <f>_xll.qlIndexFixing($AD$5,BA1854,TRUE,_xll.ohTrigger(Trigger,Trigger12M))</f>
        <v>#NUM!</v>
      </c>
      <c r="BE1854" s="242">
        <f>IFERROR(_xll.qlIndexFixing($BF$1,BA1854,TRUE,_xll.ohTrigger(Trigger,Trigger12M)),#N/A)</f>
        <v>1.5465681129699864E-2</v>
      </c>
    </row>
    <row r="1855" spans="52:57" ht="11.25" customHeight="1" x14ac:dyDescent="0.25">
      <c r="AZ1855" s="99" t="s">
        <v>83</v>
      </c>
      <c r="BA1855" s="98">
        <f>_xll.qlInterestRateIndexFixingDate(Currency&amp;"ibor"&amp;Tenor,BB1855,Trigger)</f>
        <v>52401</v>
      </c>
      <c r="BB1855" s="98">
        <f>_xll.qlCalendarAdvance(Calendar,BB1854,AZ1855,"f",,Trigger)</f>
        <v>52405</v>
      </c>
      <c r="BC1855" s="98">
        <f>_xll.qlInterestRateIndexMaturity(Currency&amp;"ibor"&amp;Tenor,BB1855,Trigger)</f>
        <v>52771</v>
      </c>
      <c r="BD1855" s="242" t="e">
        <f>_xll.qlIndexFixing($AD$5,BA1855,TRUE,_xll.ohTrigger(Trigger,Trigger12M))</f>
        <v>#NUM!</v>
      </c>
      <c r="BE1855" s="242">
        <f>IFERROR(_xll.qlIndexFixing($BF$1,BA1855,TRUE,_xll.ohTrigger(Trigger,Trigger12M)),#N/A)</f>
        <v>1.5467347257622706E-2</v>
      </c>
    </row>
    <row r="1856" spans="52:57" ht="11.25" customHeight="1" x14ac:dyDescent="0.25">
      <c r="AZ1856" s="99" t="s">
        <v>83</v>
      </c>
      <c r="BA1856" s="98">
        <f>_xll.qlInterestRateIndexFixingDate(Currency&amp;"ibor"&amp;Tenor,BB1856,Trigger)</f>
        <v>52408</v>
      </c>
      <c r="BB1856" s="98">
        <f>_xll.qlCalendarAdvance(Calendar,BB1855,AZ1856,"f",,Trigger)</f>
        <v>52412</v>
      </c>
      <c r="BC1856" s="98">
        <f>_xll.qlInterestRateIndexMaturity(Currency&amp;"ibor"&amp;Tenor,BB1856,Trigger)</f>
        <v>52778</v>
      </c>
      <c r="BD1856" s="242" t="e">
        <f>_xll.qlIndexFixing($AD$5,BA1856,TRUE,_xll.ohTrigger(Trigger,Trigger12M))</f>
        <v>#NUM!</v>
      </c>
      <c r="BE1856" s="242">
        <f>IFERROR(_xll.qlIndexFixing($BF$1,BA1856,TRUE,_xll.ohTrigger(Trigger,Trigger12M)),#N/A)</f>
        <v>1.546907362839276E-2</v>
      </c>
    </row>
    <row r="1857" spans="52:57" ht="11.25" customHeight="1" x14ac:dyDescent="0.25">
      <c r="AZ1857" s="99" t="s">
        <v>83</v>
      </c>
      <c r="BA1857" s="98">
        <f>_xll.qlInterestRateIndexFixingDate(Currency&amp;"ibor"&amp;Tenor,BB1857,Trigger)</f>
        <v>52415</v>
      </c>
      <c r="BB1857" s="98">
        <f>_xll.qlCalendarAdvance(Calendar,BB1856,AZ1857,"f",,Trigger)</f>
        <v>52419</v>
      </c>
      <c r="BC1857" s="98">
        <f>_xll.qlInterestRateIndexMaturity(Currency&amp;"ibor"&amp;Tenor,BB1857,Trigger)</f>
        <v>52785</v>
      </c>
      <c r="BD1857" s="242" t="e">
        <f>_xll.qlIndexFixing($AD$5,BA1857,TRUE,_xll.ohTrigger(Trigger,Trigger12M))</f>
        <v>#NUM!</v>
      </c>
      <c r="BE1857" s="242">
        <f>IFERROR(_xll.qlIndexFixing($BF$1,BA1857,TRUE,_xll.ohTrigger(Trigger,Trigger12M)),#N/A)</f>
        <v>1.5470860392885841E-2</v>
      </c>
    </row>
    <row r="1858" spans="52:57" ht="11.25" customHeight="1" x14ac:dyDescent="0.25">
      <c r="AZ1858" s="99" t="s">
        <v>83</v>
      </c>
      <c r="BA1858" s="98">
        <f>_xll.qlInterestRateIndexFixingDate(Currency&amp;"ibor"&amp;Tenor,BB1858,Trigger)</f>
        <v>52422</v>
      </c>
      <c r="BB1858" s="98">
        <f>_xll.qlCalendarAdvance(Calendar,BB1857,AZ1858,"f",,Trigger)</f>
        <v>52426</v>
      </c>
      <c r="BC1858" s="98">
        <f>_xll.qlInterestRateIndexMaturity(Currency&amp;"ibor"&amp;Tenor,BB1858,Trigger)</f>
        <v>52792</v>
      </c>
      <c r="BD1858" s="242" t="e">
        <f>_xll.qlIndexFixing($AD$5,BA1858,TRUE,_xll.ohTrigger(Trigger,Trigger12M))</f>
        <v>#NUM!</v>
      </c>
      <c r="BE1858" s="242">
        <f>IFERROR(_xll.qlIndexFixing($BF$1,BA1858,TRUE,_xll.ohTrigger(Trigger,Trigger12M)),#N/A)</f>
        <v>1.5472707701990654E-2</v>
      </c>
    </row>
    <row r="1859" spans="52:57" ht="11.25" customHeight="1" x14ac:dyDescent="0.25">
      <c r="AZ1859" s="99" t="s">
        <v>83</v>
      </c>
      <c r="BA1859" s="98">
        <f>_xll.qlInterestRateIndexFixingDate(Currency&amp;"ibor"&amp;Tenor,BB1859,Trigger)</f>
        <v>52429</v>
      </c>
      <c r="BB1859" s="98">
        <f>_xll.qlCalendarAdvance(Calendar,BB1858,AZ1859,"f",,Trigger)</f>
        <v>52433</v>
      </c>
      <c r="BC1859" s="98">
        <f>_xll.qlInterestRateIndexMaturity(Currency&amp;"ibor"&amp;Tenor,BB1859,Trigger)</f>
        <v>52799</v>
      </c>
      <c r="BD1859" s="242" t="e">
        <f>_xll.qlIndexFixing($AD$5,BA1859,TRUE,_xll.ohTrigger(Trigger,Trigger12M))</f>
        <v>#NUM!</v>
      </c>
      <c r="BE1859" s="242">
        <f>IFERROR(_xll.qlIndexFixing($BF$1,BA1859,TRUE,_xll.ohTrigger(Trigger,Trigger12M)),#N/A)</f>
        <v>1.5474615706607032E-2</v>
      </c>
    </row>
    <row r="1860" spans="52:57" ht="11.25" customHeight="1" x14ac:dyDescent="0.25">
      <c r="AZ1860" s="99" t="s">
        <v>83</v>
      </c>
      <c r="BA1860" s="98">
        <f>_xll.qlInterestRateIndexFixingDate(Currency&amp;"ibor"&amp;Tenor,BB1860,Trigger)</f>
        <v>52436</v>
      </c>
      <c r="BB1860" s="98">
        <f>_xll.qlCalendarAdvance(Calendar,BB1859,AZ1860,"f",,Trigger)</f>
        <v>52440</v>
      </c>
      <c r="BC1860" s="98">
        <f>_xll.qlInterestRateIndexMaturity(Currency&amp;"ibor"&amp;Tenor,BB1860,Trigger)</f>
        <v>52806</v>
      </c>
      <c r="BD1860" s="242" t="e">
        <f>_xll.qlIndexFixing($AD$5,BA1860,TRUE,_xll.ohTrigger(Trigger,Trigger12M))</f>
        <v>#NUM!</v>
      </c>
      <c r="BE1860" s="242">
        <f>IFERROR(_xll.qlIndexFixing($BF$1,BA1860,TRUE,_xll.ohTrigger(Trigger,Trigger12M)),#N/A)</f>
        <v>1.5476584557647485E-2</v>
      </c>
    </row>
    <row r="1861" spans="52:57" ht="11.25" customHeight="1" x14ac:dyDescent="0.25">
      <c r="AZ1861" s="99" t="s">
        <v>83</v>
      </c>
      <c r="BA1861" s="98">
        <f>_xll.qlInterestRateIndexFixingDate(Currency&amp;"ibor"&amp;Tenor,BB1861,Trigger)</f>
        <v>52443</v>
      </c>
      <c r="BB1861" s="98">
        <f>_xll.qlCalendarAdvance(Calendar,BB1860,AZ1861,"f",,Trigger)</f>
        <v>52447</v>
      </c>
      <c r="BC1861" s="98">
        <f>_xll.qlInterestRateIndexMaturity(Currency&amp;"ibor"&amp;Tenor,BB1861,Trigger)</f>
        <v>52813</v>
      </c>
      <c r="BD1861" s="242" t="e">
        <f>_xll.qlIndexFixing($AD$5,BA1861,TRUE,_xll.ohTrigger(Trigger,Trigger12M))</f>
        <v>#NUM!</v>
      </c>
      <c r="BE1861" s="242">
        <f>IFERROR(_xll.qlIndexFixing($BF$1,BA1861,TRUE,_xll.ohTrigger(Trigger,Trigger12M)),#N/A)</f>
        <v>1.5478614406036531E-2</v>
      </c>
    </row>
    <row r="1862" spans="52:57" ht="11.25" customHeight="1" x14ac:dyDescent="0.25">
      <c r="AZ1862" s="99" t="s">
        <v>83</v>
      </c>
      <c r="BA1862" s="98">
        <f>_xll.qlInterestRateIndexFixingDate(Currency&amp;"ibor"&amp;Tenor,BB1862,Trigger)</f>
        <v>52450</v>
      </c>
      <c r="BB1862" s="98">
        <f>_xll.qlCalendarAdvance(Calendar,BB1861,AZ1862,"f",,Trigger)</f>
        <v>52454</v>
      </c>
      <c r="BC1862" s="98">
        <f>_xll.qlInterestRateIndexMaturity(Currency&amp;"ibor"&amp;Tenor,BB1862,Trigger)</f>
        <v>52820</v>
      </c>
      <c r="BD1862" s="242" t="e">
        <f>_xll.qlIndexFixing($AD$5,BA1862,TRUE,_xll.ohTrigger(Trigger,Trigger12M))</f>
        <v>#NUM!</v>
      </c>
      <c r="BE1862" s="242">
        <f>IFERROR(_xll.qlIndexFixing($BF$1,BA1862,TRUE,_xll.ohTrigger(Trigger,Trigger12M)),#N/A)</f>
        <v>1.5480705402711792E-2</v>
      </c>
    </row>
    <row r="1863" spans="52:57" ht="11.25" customHeight="1" x14ac:dyDescent="0.25">
      <c r="AZ1863" s="99" t="s">
        <v>83</v>
      </c>
      <c r="BA1863" s="98">
        <f>_xll.qlInterestRateIndexFixingDate(Currency&amp;"ibor"&amp;Tenor,BB1863,Trigger)</f>
        <v>52457</v>
      </c>
      <c r="BB1863" s="98">
        <f>_xll.qlCalendarAdvance(Calendar,BB1862,AZ1863,"f",,Trigger)</f>
        <v>52461</v>
      </c>
      <c r="BC1863" s="98">
        <f>_xll.qlInterestRateIndexMaturity(Currency&amp;"ibor"&amp;Tenor,BB1863,Trigger)</f>
        <v>52827</v>
      </c>
      <c r="BD1863" s="242" t="e">
        <f>_xll.qlIndexFixing($AD$5,BA1863,TRUE,_xll.ohTrigger(Trigger,Trigger12M))</f>
        <v>#NUM!</v>
      </c>
      <c r="BE1863" s="242">
        <f>IFERROR(_xll.qlIndexFixing($BF$1,BA1863,TRUE,_xll.ohTrigger(Trigger,Trigger12M)),#N/A)</f>
        <v>1.5482857698622468E-2</v>
      </c>
    </row>
    <row r="1864" spans="52:57" ht="11.25" customHeight="1" x14ac:dyDescent="0.25">
      <c r="AZ1864" s="99" t="s">
        <v>83</v>
      </c>
      <c r="BA1864" s="98">
        <f>_xll.qlInterestRateIndexFixingDate(Currency&amp;"ibor"&amp;Tenor,BB1864,Trigger)</f>
        <v>52464</v>
      </c>
      <c r="BB1864" s="98">
        <f>_xll.qlCalendarAdvance(Calendar,BB1863,AZ1864,"f",,Trigger)</f>
        <v>52468</v>
      </c>
      <c r="BC1864" s="98">
        <f>_xll.qlInterestRateIndexMaturity(Currency&amp;"ibor"&amp;Tenor,BB1864,Trigger)</f>
        <v>52834</v>
      </c>
      <c r="BD1864" s="242" t="e">
        <f>_xll.qlIndexFixing($AD$5,BA1864,TRUE,_xll.ohTrigger(Trigger,Trigger12M))</f>
        <v>#NUM!</v>
      </c>
      <c r="BE1864" s="242">
        <f>IFERROR(_xll.qlIndexFixing($BF$1,BA1864,TRUE,_xll.ohTrigger(Trigger,Trigger12M)),#N/A)</f>
        <v>1.5485071444730642E-2</v>
      </c>
    </row>
    <row r="1865" spans="52:57" ht="11.25" customHeight="1" x14ac:dyDescent="0.25">
      <c r="AZ1865" s="99" t="s">
        <v>83</v>
      </c>
      <c r="BA1865" s="98">
        <f>_xll.qlInterestRateIndexFixingDate(Currency&amp;"ibor"&amp;Tenor,BB1865,Trigger)</f>
        <v>52471</v>
      </c>
      <c r="BB1865" s="98">
        <f>_xll.qlCalendarAdvance(Calendar,BB1864,AZ1865,"f",,Trigger)</f>
        <v>52475</v>
      </c>
      <c r="BC1865" s="98">
        <f>_xll.qlInterestRateIndexMaturity(Currency&amp;"ibor"&amp;Tenor,BB1865,Trigger)</f>
        <v>52841</v>
      </c>
      <c r="BD1865" s="242" t="e">
        <f>_xll.qlIndexFixing($AD$5,BA1865,TRUE,_xll.ohTrigger(Trigger,Trigger12M))</f>
        <v>#NUM!</v>
      </c>
      <c r="BE1865" s="242">
        <f>IFERROR(_xll.qlIndexFixing($BF$1,BA1865,TRUE,_xll.ohTrigger(Trigger,Trigger12M)),#N/A)</f>
        <v>1.5487346792011504E-2</v>
      </c>
    </row>
    <row r="1866" spans="52:57" ht="11.25" customHeight="1" x14ac:dyDescent="0.25">
      <c r="AZ1866" s="99" t="s">
        <v>83</v>
      </c>
      <c r="BA1866" s="98">
        <f>_xll.qlInterestRateIndexFixingDate(Currency&amp;"ibor"&amp;Tenor,BB1866,Trigger)</f>
        <v>52478</v>
      </c>
      <c r="BB1866" s="98">
        <f>_xll.qlCalendarAdvance(Calendar,BB1865,AZ1866,"f",,Trigger)</f>
        <v>52482</v>
      </c>
      <c r="BC1866" s="98">
        <f>_xll.qlInterestRateIndexMaturity(Currency&amp;"ibor"&amp;Tenor,BB1866,Trigger)</f>
        <v>52848</v>
      </c>
      <c r="BD1866" s="242" t="e">
        <f>_xll.qlIndexFixing($AD$5,BA1866,TRUE,_xll.ohTrigger(Trigger,Trigger12M))</f>
        <v>#NUM!</v>
      </c>
      <c r="BE1866" s="242">
        <f>IFERROR(_xll.qlIndexFixing($BF$1,BA1866,TRUE,_xll.ohTrigger(Trigger,Trigger12M)),#N/A)</f>
        <v>1.5489683891452038E-2</v>
      </c>
    </row>
    <row r="1867" spans="52:57" ht="11.25" customHeight="1" x14ac:dyDescent="0.25">
      <c r="AZ1867" s="99" t="s">
        <v>83</v>
      </c>
      <c r="BA1867" s="98">
        <f>_xll.qlInterestRateIndexFixingDate(Currency&amp;"ibor"&amp;Tenor,BB1867,Trigger)</f>
        <v>52485</v>
      </c>
      <c r="BB1867" s="98">
        <f>_xll.qlCalendarAdvance(Calendar,BB1866,AZ1867,"f",,Trigger)</f>
        <v>52489</v>
      </c>
      <c r="BC1867" s="98">
        <f>_xll.qlInterestRateIndexMaturity(Currency&amp;"ibor"&amp;Tenor,BB1867,Trigger)</f>
        <v>52855</v>
      </c>
      <c r="BD1867" s="242" t="e">
        <f>_xll.qlIndexFixing($AD$5,BA1867,TRUE,_xll.ohTrigger(Trigger,Trigger12M))</f>
        <v>#NUM!</v>
      </c>
      <c r="BE1867" s="242">
        <f>IFERROR(_xll.qlIndexFixing($BF$1,BA1867,TRUE,_xll.ohTrigger(Trigger,Trigger12M)),#N/A)</f>
        <v>1.5492082894052545E-2</v>
      </c>
    </row>
    <row r="1868" spans="52:57" ht="11.25" customHeight="1" x14ac:dyDescent="0.25">
      <c r="AZ1868" s="99" t="s">
        <v>83</v>
      </c>
      <c r="BA1868" s="98">
        <f>_xll.qlInterestRateIndexFixingDate(Currency&amp;"ibor"&amp;Tenor,BB1868,Trigger)</f>
        <v>52492</v>
      </c>
      <c r="BB1868" s="98">
        <f>_xll.qlCalendarAdvance(Calendar,BB1867,AZ1868,"f",,Trigger)</f>
        <v>52496</v>
      </c>
      <c r="BC1868" s="98">
        <f>_xll.qlInterestRateIndexMaturity(Currency&amp;"ibor"&amp;Tenor,BB1868,Trigger)</f>
        <v>52862</v>
      </c>
      <c r="BD1868" s="242" t="e">
        <f>_xll.qlIndexFixing($AD$5,BA1868,TRUE,_xll.ohTrigger(Trigger,Trigger12M))</f>
        <v>#NUM!</v>
      </c>
      <c r="BE1868" s="242">
        <f>IFERROR(_xll.qlIndexFixing($BF$1,BA1868,TRUE,_xll.ohTrigger(Trigger,Trigger12M)),#N/A)</f>
        <v>1.549454395082709E-2</v>
      </c>
    </row>
    <row r="1869" spans="52:57" ht="11.25" customHeight="1" x14ac:dyDescent="0.25">
      <c r="AZ1869" s="99" t="s">
        <v>83</v>
      </c>
      <c r="BA1869" s="98">
        <f>_xll.qlInterestRateIndexFixingDate(Currency&amp;"ibor"&amp;Tenor,BB1869,Trigger)</f>
        <v>52499</v>
      </c>
      <c r="BB1869" s="98">
        <f>_xll.qlCalendarAdvance(Calendar,BB1868,AZ1869,"f",,Trigger)</f>
        <v>52503</v>
      </c>
      <c r="BC1869" s="98">
        <f>_xll.qlInterestRateIndexMaturity(Currency&amp;"ibor"&amp;Tenor,BB1869,Trigger)</f>
        <v>52869</v>
      </c>
      <c r="BD1869" s="242" t="e">
        <f>_xll.qlIndexFixing($AD$5,BA1869,TRUE,_xll.ohTrigger(Trigger,Trigger12M))</f>
        <v>#NUM!</v>
      </c>
      <c r="BE1869" s="242">
        <f>IFERROR(_xll.qlIndexFixing($BF$1,BA1869,TRUE,_xll.ohTrigger(Trigger,Trigger12M)),#N/A)</f>
        <v>1.5497067212801318E-2</v>
      </c>
    </row>
    <row r="1870" spans="52:57" ht="11.25" customHeight="1" x14ac:dyDescent="0.25">
      <c r="AZ1870" s="99" t="s">
        <v>83</v>
      </c>
      <c r="BA1870" s="98">
        <f>_xll.qlInterestRateIndexFixingDate(Currency&amp;"ibor"&amp;Tenor,BB1870,Trigger)</f>
        <v>52506</v>
      </c>
      <c r="BB1870" s="98">
        <f>_xll.qlCalendarAdvance(Calendar,BB1869,AZ1870,"f",,Trigger)</f>
        <v>52510</v>
      </c>
      <c r="BC1870" s="98">
        <f>_xll.qlInterestRateIndexMaturity(Currency&amp;"ibor"&amp;Tenor,BB1870,Trigger)</f>
        <v>52876</v>
      </c>
      <c r="BD1870" s="242" t="e">
        <f>_xll.qlIndexFixing($AD$5,BA1870,TRUE,_xll.ohTrigger(Trigger,Trigger12M))</f>
        <v>#NUM!</v>
      </c>
      <c r="BE1870" s="242">
        <f>IFERROR(_xll.qlIndexFixing($BF$1,BA1870,TRUE,_xll.ohTrigger(Trigger,Trigger12M)),#N/A)</f>
        <v>1.549965283101506E-2</v>
      </c>
    </row>
    <row r="1871" spans="52:57" ht="11.25" customHeight="1" x14ac:dyDescent="0.25">
      <c r="AZ1871" s="99" t="s">
        <v>83</v>
      </c>
      <c r="BA1871" s="98">
        <f>_xll.qlInterestRateIndexFixingDate(Currency&amp;"ibor"&amp;Tenor,BB1871,Trigger)</f>
        <v>52513</v>
      </c>
      <c r="BB1871" s="98">
        <f>_xll.qlCalendarAdvance(Calendar,BB1870,AZ1871,"f",,Trigger)</f>
        <v>52517</v>
      </c>
      <c r="BC1871" s="98">
        <f>_xll.qlInterestRateIndexMaturity(Currency&amp;"ibor"&amp;Tenor,BB1871,Trigger)</f>
        <v>52883</v>
      </c>
      <c r="BD1871" s="242" t="e">
        <f>_xll.qlIndexFixing($AD$5,BA1871,TRUE,_xll.ohTrigger(Trigger,Trigger12M))</f>
        <v>#NUM!</v>
      </c>
      <c r="BE1871" s="242">
        <f>IFERROR(_xll.qlIndexFixing($BF$1,BA1871,TRUE,_xll.ohTrigger(Trigger,Trigger12M)),#N/A)</f>
        <v>1.5502300956520604E-2</v>
      </c>
    </row>
    <row r="1872" spans="52:57" ht="11.25" customHeight="1" x14ac:dyDescent="0.25">
      <c r="AZ1872" s="99" t="s">
        <v>83</v>
      </c>
      <c r="BA1872" s="98">
        <f>_xll.qlInterestRateIndexFixingDate(Currency&amp;"ibor"&amp;Tenor,BB1872,Trigger)</f>
        <v>52520</v>
      </c>
      <c r="BB1872" s="98">
        <f>_xll.qlCalendarAdvance(Calendar,BB1871,AZ1872,"f",,Trigger)</f>
        <v>52524</v>
      </c>
      <c r="BC1872" s="98">
        <f>_xll.qlInterestRateIndexMaturity(Currency&amp;"ibor"&amp;Tenor,BB1872,Trigger)</f>
        <v>52890</v>
      </c>
      <c r="BD1872" s="242" t="e">
        <f>_xll.qlIndexFixing($AD$5,BA1872,TRUE,_xll.ohTrigger(Trigger,Trigger12M))</f>
        <v>#NUM!</v>
      </c>
      <c r="BE1872" s="242">
        <f>IFERROR(_xll.qlIndexFixing($BF$1,BA1872,TRUE,_xll.ohTrigger(Trigger,Trigger12M)),#N/A)</f>
        <v>1.5505011740384432E-2</v>
      </c>
    </row>
    <row r="1873" spans="52:57" ht="11.25" customHeight="1" x14ac:dyDescent="0.25">
      <c r="AZ1873" s="99" t="s">
        <v>83</v>
      </c>
      <c r="BA1873" s="98">
        <f>_xll.qlInterestRateIndexFixingDate(Currency&amp;"ibor"&amp;Tenor,BB1873,Trigger)</f>
        <v>52527</v>
      </c>
      <c r="BB1873" s="98">
        <f>_xll.qlCalendarAdvance(Calendar,BB1872,AZ1873,"f",,Trigger)</f>
        <v>52531</v>
      </c>
      <c r="BC1873" s="98">
        <f>_xll.qlInterestRateIndexMaturity(Currency&amp;"ibor"&amp;Tenor,BB1873,Trigger)</f>
        <v>52897</v>
      </c>
      <c r="BD1873" s="242" t="e">
        <f>_xll.qlIndexFixing($AD$5,BA1873,TRUE,_xll.ohTrigger(Trigger,Trigger12M))</f>
        <v>#NUM!</v>
      </c>
      <c r="BE1873" s="242">
        <f>IFERROR(_xll.qlIndexFixing($BF$1,BA1873,TRUE,_xll.ohTrigger(Trigger,Trigger12M)),#N/A)</f>
        <v>1.5507785333685256E-2</v>
      </c>
    </row>
    <row r="1874" spans="52:57" ht="11.25" customHeight="1" x14ac:dyDescent="0.25">
      <c r="AZ1874" s="99" t="s">
        <v>83</v>
      </c>
      <c r="BA1874" s="98">
        <f>_xll.qlInterestRateIndexFixingDate(Currency&amp;"ibor"&amp;Tenor,BB1874,Trigger)</f>
        <v>52534</v>
      </c>
      <c r="BB1874" s="98">
        <f>_xll.qlCalendarAdvance(Calendar,BB1873,AZ1874,"f",,Trigger)</f>
        <v>52538</v>
      </c>
      <c r="BC1874" s="98">
        <f>_xll.qlInterestRateIndexMaturity(Currency&amp;"ibor"&amp;Tenor,BB1874,Trigger)</f>
        <v>52904</v>
      </c>
      <c r="BD1874" s="242" t="e">
        <f>_xll.qlIndexFixing($AD$5,BA1874,TRUE,_xll.ohTrigger(Trigger,Trigger12M))</f>
        <v>#NUM!</v>
      </c>
      <c r="BE1874" s="242">
        <f>IFERROR(_xll.qlIndexFixing($BF$1,BA1874,TRUE,_xll.ohTrigger(Trigger,Trigger12M)),#N/A)</f>
        <v>1.5510621887516639E-2</v>
      </c>
    </row>
    <row r="1875" spans="52:57" ht="11.25" customHeight="1" x14ac:dyDescent="0.25">
      <c r="AZ1875" s="99" t="s">
        <v>83</v>
      </c>
      <c r="BA1875" s="98">
        <f>_xll.qlInterestRateIndexFixingDate(Currency&amp;"ibor"&amp;Tenor,BB1875,Trigger)</f>
        <v>52541</v>
      </c>
      <c r="BB1875" s="98">
        <f>_xll.qlCalendarAdvance(Calendar,BB1874,AZ1875,"f",,Trigger)</f>
        <v>52545</v>
      </c>
      <c r="BC1875" s="98">
        <f>_xll.qlInterestRateIndexMaturity(Currency&amp;"ibor"&amp;Tenor,BB1875,Trigger)</f>
        <v>52911</v>
      </c>
      <c r="BD1875" s="242" t="e">
        <f>_xll.qlIndexFixing($AD$5,BA1875,TRUE,_xll.ohTrigger(Trigger,Trigger12M))</f>
        <v>#NUM!</v>
      </c>
      <c r="BE1875" s="242">
        <f>IFERROR(_xll.qlIndexFixing($BF$1,BA1875,TRUE,_xll.ohTrigger(Trigger,Trigger12M)),#N/A)</f>
        <v>1.5513521552984594E-2</v>
      </c>
    </row>
    <row r="1876" spans="52:57" ht="11.25" customHeight="1" x14ac:dyDescent="0.25">
      <c r="AZ1876" s="99" t="s">
        <v>83</v>
      </c>
      <c r="BA1876" s="98">
        <f>_xll.qlInterestRateIndexFixingDate(Currency&amp;"ibor"&amp;Tenor,BB1876,Trigger)</f>
        <v>52548</v>
      </c>
      <c r="BB1876" s="98">
        <f>_xll.qlCalendarAdvance(Calendar,BB1875,AZ1876,"f",,Trigger)</f>
        <v>52552</v>
      </c>
      <c r="BC1876" s="98">
        <f>_xll.qlInterestRateIndexMaturity(Currency&amp;"ibor"&amp;Tenor,BB1876,Trigger)</f>
        <v>52918</v>
      </c>
      <c r="BD1876" s="242" t="e">
        <f>_xll.qlIndexFixing($AD$5,BA1876,TRUE,_xll.ohTrigger(Trigger,Trigger12M))</f>
        <v>#NUM!</v>
      </c>
      <c r="BE1876" s="242">
        <f>IFERROR(_xll.qlIndexFixing($BF$1,BA1876,TRUE,_xll.ohTrigger(Trigger,Trigger12M)),#N/A)</f>
        <v>1.551648448120955E-2</v>
      </c>
    </row>
    <row r="1877" spans="52:57" ht="11.25" customHeight="1" x14ac:dyDescent="0.25">
      <c r="AZ1877" s="99" t="s">
        <v>83</v>
      </c>
      <c r="BA1877" s="98">
        <f>_xll.qlInterestRateIndexFixingDate(Currency&amp;"ibor"&amp;Tenor,BB1877,Trigger)</f>
        <v>52555</v>
      </c>
      <c r="BB1877" s="98">
        <f>_xll.qlCalendarAdvance(Calendar,BB1876,AZ1877,"f",,Trigger)</f>
        <v>52559</v>
      </c>
      <c r="BC1877" s="98">
        <f>_xll.qlInterestRateIndexMaturity(Currency&amp;"ibor"&amp;Tenor,BB1877,Trigger)</f>
        <v>52925</v>
      </c>
      <c r="BD1877" s="242" t="e">
        <f>_xll.qlIndexFixing($AD$5,BA1877,TRUE,_xll.ohTrigger(Trigger,Trigger12M))</f>
        <v>#NUM!</v>
      </c>
      <c r="BE1877" s="242">
        <f>IFERROR(_xll.qlIndexFixing($BF$1,BA1877,TRUE,_xll.ohTrigger(Trigger,Trigger12M)),#N/A)</f>
        <v>1.5519510823325257E-2</v>
      </c>
    </row>
    <row r="1878" spans="52:57" ht="11.25" customHeight="1" x14ac:dyDescent="0.25">
      <c r="AZ1878" s="99" t="s">
        <v>83</v>
      </c>
      <c r="BA1878" s="98">
        <f>_xll.qlInterestRateIndexFixingDate(Currency&amp;"ibor"&amp;Tenor,BB1878,Trigger)</f>
        <v>52562</v>
      </c>
      <c r="BB1878" s="98">
        <f>_xll.qlCalendarAdvance(Calendar,BB1877,AZ1878,"f",,Trigger)</f>
        <v>52566</v>
      </c>
      <c r="BC1878" s="98">
        <f>_xll.qlInterestRateIndexMaturity(Currency&amp;"ibor"&amp;Tenor,BB1878,Trigger)</f>
        <v>52932</v>
      </c>
      <c r="BD1878" s="242" t="e">
        <f>_xll.qlIndexFixing($AD$5,BA1878,TRUE,_xll.ohTrigger(Trigger,Trigger12M))</f>
        <v>#NUM!</v>
      </c>
      <c r="BE1878" s="242">
        <f>IFERROR(_xll.qlIndexFixing($BF$1,BA1878,TRUE,_xll.ohTrigger(Trigger,Trigger12M)),#N/A)</f>
        <v>1.552260073047966E-2</v>
      </c>
    </row>
    <row r="1879" spans="52:57" ht="11.25" customHeight="1" x14ac:dyDescent="0.25">
      <c r="AZ1879" s="99" t="s">
        <v>83</v>
      </c>
      <c r="BA1879" s="98">
        <f>_xll.qlInterestRateIndexFixingDate(Currency&amp;"ibor"&amp;Tenor,BB1879,Trigger)</f>
        <v>52569</v>
      </c>
      <c r="BB1879" s="98">
        <f>_xll.qlCalendarAdvance(Calendar,BB1878,AZ1879,"f",,Trigger)</f>
        <v>52573</v>
      </c>
      <c r="BC1879" s="98">
        <f>_xll.qlInterestRateIndexMaturity(Currency&amp;"ibor"&amp;Tenor,BB1879,Trigger)</f>
        <v>52939</v>
      </c>
      <c r="BD1879" s="242" t="e">
        <f>_xll.qlIndexFixing($AD$5,BA1879,TRUE,_xll.ohTrigger(Trigger,Trigger12M))</f>
        <v>#NUM!</v>
      </c>
      <c r="BE1879" s="242">
        <f>IFERROR(_xll.qlIndexFixing($BF$1,BA1879,TRUE,_xll.ohTrigger(Trigger,Trigger12M)),#N/A)</f>
        <v>1.5525754353834466E-2</v>
      </c>
    </row>
    <row r="1880" spans="52:57" ht="11.25" customHeight="1" x14ac:dyDescent="0.25">
      <c r="AZ1880" s="99" t="s">
        <v>83</v>
      </c>
      <c r="BA1880" s="98">
        <f>_xll.qlInterestRateIndexFixingDate(Currency&amp;"ibor"&amp;Tenor,BB1880,Trigger)</f>
        <v>52576</v>
      </c>
      <c r="BB1880" s="98">
        <f>_xll.qlCalendarAdvance(Calendar,BB1879,AZ1880,"f",,Trigger)</f>
        <v>52580</v>
      </c>
      <c r="BC1880" s="98">
        <f>_xll.qlInterestRateIndexMaturity(Currency&amp;"ibor"&amp;Tenor,BB1880,Trigger)</f>
        <v>52946</v>
      </c>
      <c r="BD1880" s="242" t="e">
        <f>_xll.qlIndexFixing($AD$5,BA1880,TRUE,_xll.ohTrigger(Trigger,Trigger12M))</f>
        <v>#NUM!</v>
      </c>
      <c r="BE1880" s="242">
        <f>IFERROR(_xll.qlIndexFixing($BF$1,BA1880,TRUE,_xll.ohTrigger(Trigger,Trigger12M)),#N/A)</f>
        <v>1.5528971844565359E-2</v>
      </c>
    </row>
    <row r="1881" spans="52:57" ht="11.25" customHeight="1" x14ac:dyDescent="0.25">
      <c r="AZ1881" s="99" t="s">
        <v>83</v>
      </c>
      <c r="BA1881" s="98">
        <f>_xll.qlInterestRateIndexFixingDate(Currency&amp;"ibor"&amp;Tenor,BB1881,Trigger)</f>
        <v>52583</v>
      </c>
      <c r="BB1881" s="98">
        <f>_xll.qlCalendarAdvance(Calendar,BB1880,AZ1881,"f",,Trigger)</f>
        <v>52587</v>
      </c>
      <c r="BC1881" s="98">
        <f>_xll.qlInterestRateIndexMaturity(Currency&amp;"ibor"&amp;Tenor,BB1881,Trigger)</f>
        <v>52953</v>
      </c>
      <c r="BD1881" s="242" t="e">
        <f>_xll.qlIndexFixing($AD$5,BA1881,TRUE,_xll.ohTrigger(Trigger,Trigger12M))</f>
        <v>#NUM!</v>
      </c>
      <c r="BE1881" s="242">
        <f>IFERROR(_xll.qlIndexFixing($BF$1,BA1881,TRUE,_xll.ohTrigger(Trigger,Trigger12M)),#N/A)</f>
        <v>1.5532253353863313E-2</v>
      </c>
    </row>
    <row r="1882" spans="52:57" ht="11.25" customHeight="1" x14ac:dyDescent="0.25">
      <c r="AZ1882" s="99" t="s">
        <v>83</v>
      </c>
      <c r="BA1882" s="98">
        <f>_xll.qlInterestRateIndexFixingDate(Currency&amp;"ibor"&amp;Tenor,BB1882,Trigger)</f>
        <v>52589</v>
      </c>
      <c r="BB1882" s="98">
        <f>_xll.qlCalendarAdvance(Calendar,BB1881,AZ1882,"f",,Trigger)</f>
        <v>52594</v>
      </c>
      <c r="BC1882" s="98">
        <f>_xll.qlInterestRateIndexMaturity(Currency&amp;"ibor"&amp;Tenor,BB1882,Trigger)</f>
        <v>52960</v>
      </c>
      <c r="BD1882" s="242" t="e">
        <f>_xll.qlIndexFixing($AD$5,BA1882,TRUE,_xll.ohTrigger(Trigger,Trigger12M))</f>
        <v>#NUM!</v>
      </c>
      <c r="BE1882" s="242">
        <f>IFERROR(_xll.qlIndexFixing($BF$1,BA1882,TRUE,_xll.ohTrigger(Trigger,Trigger12M)),#N/A)</f>
        <v>1.5535599032931311E-2</v>
      </c>
    </row>
    <row r="1883" spans="52:57" ht="11.25" customHeight="1" x14ac:dyDescent="0.25">
      <c r="AZ1883" s="99" t="s">
        <v>83</v>
      </c>
      <c r="BA1883" s="98">
        <f>_xll.qlInterestRateIndexFixingDate(Currency&amp;"ibor"&amp;Tenor,BB1883,Trigger)</f>
        <v>52596</v>
      </c>
      <c r="BB1883" s="98">
        <f>_xll.qlCalendarAdvance(Calendar,BB1882,AZ1883,"f",,Trigger)</f>
        <v>52601</v>
      </c>
      <c r="BC1883" s="98">
        <f>_xll.qlInterestRateIndexMaturity(Currency&amp;"ibor"&amp;Tenor,BB1883,Trigger)</f>
        <v>52967</v>
      </c>
      <c r="BD1883" s="242" t="e">
        <f>_xll.qlIndexFixing($AD$5,BA1883,TRUE,_xll.ohTrigger(Trigger,Trigger12M))</f>
        <v>#NUM!</v>
      </c>
      <c r="BE1883" s="242">
        <f>IFERROR(_xll.qlIndexFixing($BF$1,BA1883,TRUE,_xll.ohTrigger(Trigger,Trigger12M)),#N/A)</f>
        <v>1.5539009032988936E-2</v>
      </c>
    </row>
    <row r="1884" spans="52:57" ht="11.25" customHeight="1" x14ac:dyDescent="0.25">
      <c r="AZ1884" s="99" t="s">
        <v>83</v>
      </c>
      <c r="BA1884" s="98">
        <f>_xll.qlInterestRateIndexFixingDate(Currency&amp;"ibor"&amp;Tenor,BB1884,Trigger)</f>
        <v>52604</v>
      </c>
      <c r="BB1884" s="98">
        <f>_xll.qlCalendarAdvance(Calendar,BB1883,AZ1884,"f",,Trigger)</f>
        <v>52608</v>
      </c>
      <c r="BC1884" s="98">
        <f>_xll.qlInterestRateIndexMaturity(Currency&amp;"ibor"&amp;Tenor,BB1884,Trigger)</f>
        <v>52974</v>
      </c>
      <c r="BD1884" s="242" t="e">
        <f>_xll.qlIndexFixing($AD$5,BA1884,TRUE,_xll.ohTrigger(Trigger,Trigger12M))</f>
        <v>#NUM!</v>
      </c>
      <c r="BE1884" s="242">
        <f>IFERROR(_xll.qlIndexFixing($BF$1,BA1884,TRUE,_xll.ohTrigger(Trigger,Trigger12M)),#N/A)</f>
        <v>1.5542483505268875E-2</v>
      </c>
    </row>
    <row r="1885" spans="52:57" ht="11.25" customHeight="1" x14ac:dyDescent="0.25">
      <c r="AZ1885" s="99" t="s">
        <v>83</v>
      </c>
      <c r="BA1885" s="98">
        <f>_xll.qlInterestRateIndexFixingDate(Currency&amp;"ibor"&amp;Tenor,BB1885,Trigger)</f>
        <v>52611</v>
      </c>
      <c r="BB1885" s="98">
        <f>_xll.qlCalendarAdvance(Calendar,BB1884,AZ1885,"f",,Trigger)</f>
        <v>52615</v>
      </c>
      <c r="BC1885" s="98">
        <f>_xll.qlInterestRateIndexMaturity(Currency&amp;"ibor"&amp;Tenor,BB1885,Trigger)</f>
        <v>52981</v>
      </c>
      <c r="BD1885" s="242" t="e">
        <f>_xll.qlIndexFixing($AD$5,BA1885,TRUE,_xll.ohTrigger(Trigger,Trigger12M))</f>
        <v>#NUM!</v>
      </c>
      <c r="BE1885" s="242">
        <f>IFERROR(_xll.qlIndexFixing($BF$1,BA1885,TRUE,_xll.ohTrigger(Trigger,Trigger12M)),#N/A)</f>
        <v>1.5546022601019106E-2</v>
      </c>
    </row>
    <row r="1886" spans="52:57" ht="11.25" customHeight="1" x14ac:dyDescent="0.25">
      <c r="AZ1886" s="99" t="s">
        <v>83</v>
      </c>
      <c r="BA1886" s="98">
        <f>_xll.qlInterestRateIndexFixingDate(Currency&amp;"ibor"&amp;Tenor,BB1886,Trigger)</f>
        <v>52618</v>
      </c>
      <c r="BB1886" s="98">
        <f>_xll.qlCalendarAdvance(Calendar,BB1885,AZ1886,"f",,Trigger)</f>
        <v>52622</v>
      </c>
      <c r="BC1886" s="98">
        <f>_xll.qlInterestRateIndexMaturity(Currency&amp;"ibor"&amp;Tenor,BB1886,Trigger)</f>
        <v>52988</v>
      </c>
      <c r="BD1886" s="242" t="e">
        <f>_xll.qlIndexFixing($AD$5,BA1886,TRUE,_xll.ohTrigger(Trigger,Trigger12M))</f>
        <v>#NUM!</v>
      </c>
      <c r="BE1886" s="242">
        <f>IFERROR(_xll.qlIndexFixing($BF$1,BA1886,TRUE,_xll.ohTrigger(Trigger,Trigger12M)),#N/A)</f>
        <v>1.5549626471501581E-2</v>
      </c>
    </row>
    <row r="1887" spans="52:57" ht="11.25" customHeight="1" x14ac:dyDescent="0.25">
      <c r="AZ1887" s="99" t="s">
        <v>83</v>
      </c>
      <c r="BA1887" s="98">
        <f>_xll.qlInterestRateIndexFixingDate(Currency&amp;"ibor"&amp;Tenor,BB1887,Trigger)</f>
        <v>52625</v>
      </c>
      <c r="BB1887" s="98">
        <f>_xll.qlCalendarAdvance(Calendar,BB1886,AZ1887,"f",,Trigger)</f>
        <v>52629</v>
      </c>
      <c r="BC1887" s="98">
        <f>_xll.qlInterestRateIndexMaturity(Currency&amp;"ibor"&amp;Tenor,BB1887,Trigger)</f>
        <v>52995</v>
      </c>
      <c r="BD1887" s="242" t="e">
        <f>_xll.qlIndexFixing($AD$5,BA1887,TRUE,_xll.ohTrigger(Trigger,Trigger12M))</f>
        <v>#NUM!</v>
      </c>
      <c r="BE1887" s="242">
        <f>IFERROR(_xll.qlIndexFixing($BF$1,BA1887,TRUE,_xll.ohTrigger(Trigger,Trigger12M)),#N/A)</f>
        <v>1.5553295267993763E-2</v>
      </c>
    </row>
    <row r="1888" spans="52:57" ht="11.25" customHeight="1" x14ac:dyDescent="0.25">
      <c r="AZ1888" s="99" t="s">
        <v>83</v>
      </c>
      <c r="BA1888" s="98">
        <f>_xll.qlInterestRateIndexFixingDate(Currency&amp;"ibor"&amp;Tenor,BB1888,Trigger)</f>
        <v>52632</v>
      </c>
      <c r="BB1888" s="98">
        <f>_xll.qlCalendarAdvance(Calendar,BB1887,AZ1888,"f",,Trigger)</f>
        <v>52636</v>
      </c>
      <c r="BC1888" s="98">
        <f>_xll.qlInterestRateIndexMaturity(Currency&amp;"ibor"&amp;Tenor,BB1888,Trigger)</f>
        <v>53002</v>
      </c>
      <c r="BD1888" s="242" t="e">
        <f>_xll.qlIndexFixing($AD$5,BA1888,TRUE,_xll.ohTrigger(Trigger,Trigger12M))</f>
        <v>#NUM!</v>
      </c>
      <c r="BE1888" s="242">
        <f>IFERROR(_xll.qlIndexFixing($BF$1,BA1888,TRUE,_xll.ohTrigger(Trigger,Trigger12M)),#N/A)</f>
        <v>1.5557029141787523E-2</v>
      </c>
    </row>
    <row r="1889" spans="52:57" ht="11.25" customHeight="1" x14ac:dyDescent="0.25">
      <c r="AZ1889" s="99" t="s">
        <v>83</v>
      </c>
      <c r="BA1889" s="98">
        <f>_xll.qlInterestRateIndexFixingDate(Currency&amp;"ibor"&amp;Tenor,BB1889,Trigger)</f>
        <v>52639</v>
      </c>
      <c r="BB1889" s="98">
        <f>_xll.qlCalendarAdvance(Calendar,BB1888,AZ1889,"f",,Trigger)</f>
        <v>52643</v>
      </c>
      <c r="BC1889" s="98">
        <f>_xll.qlInterestRateIndexMaturity(Currency&amp;"ibor"&amp;Tenor,BB1889,Trigger)</f>
        <v>53009</v>
      </c>
      <c r="BD1889" s="242" t="e">
        <f>_xll.qlIndexFixing($AD$5,BA1889,TRUE,_xll.ohTrigger(Trigger,Trigger12M))</f>
        <v>#NUM!</v>
      </c>
      <c r="BE1889" s="242">
        <f>IFERROR(_xll.qlIndexFixing($BF$1,BA1889,TRUE,_xll.ohTrigger(Trigger,Trigger12M)),#N/A)</f>
        <v>1.5560828244189372E-2</v>
      </c>
    </row>
    <row r="1890" spans="52:57" ht="11.25" customHeight="1" x14ac:dyDescent="0.25">
      <c r="AZ1890" s="99" t="s">
        <v>83</v>
      </c>
      <c r="BA1890" s="98">
        <f>_xll.qlInterestRateIndexFixingDate(Currency&amp;"ibor"&amp;Tenor,BB1890,Trigger)</f>
        <v>52646</v>
      </c>
      <c r="BB1890" s="98">
        <f>_xll.qlCalendarAdvance(Calendar,BB1889,AZ1890,"f",,Trigger)</f>
        <v>52650</v>
      </c>
      <c r="BC1890" s="98">
        <f>_xll.qlInterestRateIndexMaturity(Currency&amp;"ibor"&amp;Tenor,BB1890,Trigger)</f>
        <v>53016</v>
      </c>
      <c r="BD1890" s="242" t="e">
        <f>_xll.qlIndexFixing($AD$5,BA1890,TRUE,_xll.ohTrigger(Trigger,Trigger12M))</f>
        <v>#NUM!</v>
      </c>
      <c r="BE1890" s="242">
        <f>IFERROR(_xll.qlIndexFixing($BF$1,BA1890,TRUE,_xll.ohTrigger(Trigger,Trigger12M)),#N/A)</f>
        <v>1.5564692726521763E-2</v>
      </c>
    </row>
    <row r="1891" spans="52:57" ht="11.25" customHeight="1" x14ac:dyDescent="0.25">
      <c r="AZ1891" s="99" t="s">
        <v>83</v>
      </c>
      <c r="BA1891" s="98">
        <f>_xll.qlInterestRateIndexFixingDate(Currency&amp;"ibor"&amp;Tenor,BB1891,Trigger)</f>
        <v>52653</v>
      </c>
      <c r="BB1891" s="98">
        <f>_xll.qlCalendarAdvance(Calendar,BB1890,AZ1891,"f",,Trigger)</f>
        <v>52657</v>
      </c>
      <c r="BC1891" s="98">
        <f>_xll.qlInterestRateIndexMaturity(Currency&amp;"ibor"&amp;Tenor,BB1891,Trigger)</f>
        <v>53022</v>
      </c>
      <c r="BD1891" s="242" t="e">
        <f>_xll.qlIndexFixing($AD$5,BA1891,TRUE,_xll.ohTrigger(Trigger,Trigger12M))</f>
        <v>#NUM!</v>
      </c>
      <c r="BE1891" s="242">
        <f>IFERROR(_xll.qlIndexFixing($BF$1,BA1891,TRUE,_xll.ohTrigger(Trigger,Trigger12M)),#N/A)</f>
        <v>1.5567964175855232E-2</v>
      </c>
    </row>
    <row r="1892" spans="52:57" ht="11.25" customHeight="1" x14ac:dyDescent="0.25">
      <c r="AZ1892" s="99" t="s">
        <v>83</v>
      </c>
      <c r="BA1892" s="98">
        <f>_xll.qlInterestRateIndexFixingDate(Currency&amp;"ibor"&amp;Tenor,BB1892,Trigger)</f>
        <v>52660</v>
      </c>
      <c r="BB1892" s="98">
        <f>_xll.qlCalendarAdvance(Calendar,BB1891,AZ1892,"f",,Trigger)</f>
        <v>52664</v>
      </c>
      <c r="BC1892" s="98">
        <f>_xll.qlInterestRateIndexMaturity(Currency&amp;"ibor"&amp;Tenor,BB1892,Trigger)</f>
        <v>53029</v>
      </c>
      <c r="BD1892" s="242" t="e">
        <f>_xll.qlIndexFixing($AD$5,BA1892,TRUE,_xll.ohTrigger(Trigger,Trigger12M))</f>
        <v>#NUM!</v>
      </c>
      <c r="BE1892" s="242">
        <f>IFERROR(_xll.qlIndexFixing($BF$1,BA1892,TRUE,_xll.ohTrigger(Trigger,Trigger12M)),#N/A)</f>
        <v>1.5571954910422367E-2</v>
      </c>
    </row>
    <row r="1893" spans="52:57" ht="11.25" customHeight="1" x14ac:dyDescent="0.25">
      <c r="AZ1893" s="99" t="s">
        <v>83</v>
      </c>
      <c r="BA1893" s="98">
        <f>_xll.qlInterestRateIndexFixingDate(Currency&amp;"ibor"&amp;Tenor,BB1893,Trigger)</f>
        <v>52667</v>
      </c>
      <c r="BB1893" s="98">
        <f>_xll.qlCalendarAdvance(Calendar,BB1892,AZ1893,"f",,Trigger)</f>
        <v>52671</v>
      </c>
      <c r="BC1893" s="98">
        <f>_xll.qlInterestRateIndexMaturity(Currency&amp;"ibor"&amp;Tenor,BB1893,Trigger)</f>
        <v>53036</v>
      </c>
      <c r="BD1893" s="242" t="e">
        <f>_xll.qlIndexFixing($AD$5,BA1893,TRUE,_xll.ohTrigger(Trigger,Trigger12M))</f>
        <v>#NUM!</v>
      </c>
      <c r="BE1893" s="242">
        <f>IFERROR(_xll.qlIndexFixing($BF$1,BA1893,TRUE,_xll.ohTrigger(Trigger,Trigger12M)),#N/A)</f>
        <v>1.5576011465291476E-2</v>
      </c>
    </row>
    <row r="1894" spans="52:57" ht="11.25" customHeight="1" x14ac:dyDescent="0.25">
      <c r="AZ1894" s="99" t="s">
        <v>83</v>
      </c>
      <c r="BA1894" s="98">
        <f>_xll.qlInterestRateIndexFixingDate(Currency&amp;"ibor"&amp;Tenor,BB1894,Trigger)</f>
        <v>52674</v>
      </c>
      <c r="BB1894" s="98">
        <f>_xll.qlCalendarAdvance(Calendar,BB1893,AZ1894,"f",,Trigger)</f>
        <v>52678</v>
      </c>
      <c r="BC1894" s="98">
        <f>_xll.qlInterestRateIndexMaturity(Currency&amp;"ibor"&amp;Tenor,BB1894,Trigger)</f>
        <v>53043</v>
      </c>
      <c r="BD1894" s="242" t="e">
        <f>_xll.qlIndexFixing($AD$5,BA1894,TRUE,_xll.ohTrigger(Trigger,Trigger12M))</f>
        <v>#NUM!</v>
      </c>
      <c r="BE1894" s="242">
        <f>IFERROR(_xll.qlIndexFixing($BF$1,BA1894,TRUE,_xll.ohTrigger(Trigger,Trigger12M)),#N/A)</f>
        <v>1.5580133991835832E-2</v>
      </c>
    </row>
    <row r="1895" spans="52:57" ht="11.25" customHeight="1" x14ac:dyDescent="0.25">
      <c r="AZ1895" s="99" t="s">
        <v>83</v>
      </c>
      <c r="BA1895" s="98">
        <f>_xll.qlInterestRateIndexFixingDate(Currency&amp;"ibor"&amp;Tenor,BB1895,Trigger)</f>
        <v>52681</v>
      </c>
      <c r="BB1895" s="98">
        <f>_xll.qlCalendarAdvance(Calendar,BB1894,AZ1895,"f",,Trigger)</f>
        <v>52685</v>
      </c>
      <c r="BC1895" s="98">
        <f>_xll.qlInterestRateIndexMaturity(Currency&amp;"ibor"&amp;Tenor,BB1895,Trigger)</f>
        <v>53050</v>
      </c>
      <c r="BD1895" s="242" t="e">
        <f>_xll.qlIndexFixing($AD$5,BA1895,TRUE,_xll.ohTrigger(Trigger,Trigger12M))</f>
        <v>#NUM!</v>
      </c>
      <c r="BE1895" s="242">
        <f>IFERROR(_xll.qlIndexFixing($BF$1,BA1895,TRUE,_xll.ohTrigger(Trigger,Trigger12M)),#N/A)</f>
        <v>1.558432264144469E-2</v>
      </c>
    </row>
    <row r="1896" spans="52:57" ht="11.25" customHeight="1" x14ac:dyDescent="0.25">
      <c r="AZ1896" s="99" t="s">
        <v>83</v>
      </c>
      <c r="BA1896" s="98">
        <f>_xll.qlInterestRateIndexFixingDate(Currency&amp;"ibor"&amp;Tenor,BB1896,Trigger)</f>
        <v>52688</v>
      </c>
      <c r="BB1896" s="98">
        <f>_xll.qlCalendarAdvance(Calendar,BB1895,AZ1896,"f",,Trigger)</f>
        <v>52692</v>
      </c>
      <c r="BC1896" s="98">
        <f>_xll.qlInterestRateIndexMaturity(Currency&amp;"ibor"&amp;Tenor,BB1896,Trigger)</f>
        <v>53057</v>
      </c>
      <c r="BD1896" s="242" t="e">
        <f>_xll.qlIndexFixing($AD$5,BA1896,TRUE,_xll.ohTrigger(Trigger,Trigger12M))</f>
        <v>#NUM!</v>
      </c>
      <c r="BE1896" s="242">
        <f>IFERROR(_xll.qlIndexFixing($BF$1,BA1896,TRUE,_xll.ohTrigger(Trigger,Trigger12M)),#N/A)</f>
        <v>1.5588577565522203E-2</v>
      </c>
    </row>
    <row r="1897" spans="52:57" ht="11.25" customHeight="1" x14ac:dyDescent="0.25">
      <c r="AZ1897" s="99" t="s">
        <v>83</v>
      </c>
      <c r="BA1897" s="98">
        <f>_xll.qlInterestRateIndexFixingDate(Currency&amp;"ibor"&amp;Tenor,BB1897,Trigger)</f>
        <v>52695</v>
      </c>
      <c r="BB1897" s="98">
        <f>_xll.qlCalendarAdvance(Calendar,BB1896,AZ1897,"f",,Trigger)</f>
        <v>52699</v>
      </c>
      <c r="BC1897" s="98">
        <f>_xll.qlInterestRateIndexMaturity(Currency&amp;"ibor"&amp;Tenor,BB1897,Trigger)</f>
        <v>53064</v>
      </c>
      <c r="BD1897" s="242" t="e">
        <f>_xll.qlIndexFixing($AD$5,BA1897,TRUE,_xll.ohTrigger(Trigger,Trigger12M))</f>
        <v>#NUM!</v>
      </c>
      <c r="BE1897" s="242">
        <f>IFERROR(_xll.qlIndexFixing($BF$1,BA1897,TRUE,_xll.ohTrigger(Trigger,Trigger12M)),#N/A)</f>
        <v>1.5592898915488285E-2</v>
      </c>
    </row>
    <row r="1898" spans="52:57" ht="11.25" customHeight="1" x14ac:dyDescent="0.25">
      <c r="AZ1898" s="99" t="s">
        <v>83</v>
      </c>
      <c r="BA1898" s="98">
        <f>_xll.qlInterestRateIndexFixingDate(Currency&amp;"ibor"&amp;Tenor,BB1898,Trigger)</f>
        <v>52700</v>
      </c>
      <c r="BB1898" s="98">
        <f>_xll.qlCalendarAdvance(Calendar,BB1897,AZ1898,"f",,Trigger)</f>
        <v>52706</v>
      </c>
      <c r="BC1898" s="98">
        <f>_xll.qlInterestRateIndexMaturity(Currency&amp;"ibor"&amp;Tenor,BB1898,Trigger)</f>
        <v>53071</v>
      </c>
      <c r="BD1898" s="242" t="e">
        <f>_xll.qlIndexFixing($AD$5,BA1898,TRUE,_xll.ohTrigger(Trigger,Trigger12M))</f>
        <v>#NUM!</v>
      </c>
      <c r="BE1898" s="242">
        <f>IFERROR(_xll.qlIndexFixing($BF$1,BA1898,TRUE,_xll.ohTrigger(Trigger,Trigger12M)),#N/A)</f>
        <v>1.5597286842778843E-2</v>
      </c>
    </row>
    <row r="1899" spans="52:57" ht="11.25" customHeight="1" x14ac:dyDescent="0.25">
      <c r="AZ1899" s="99" t="s">
        <v>83</v>
      </c>
      <c r="BA1899" s="98">
        <f>_xll.qlInterestRateIndexFixingDate(Currency&amp;"ibor"&amp;Tenor,BB1899,Trigger)</f>
        <v>52709</v>
      </c>
      <c r="BB1899" s="98">
        <f>_xll.qlCalendarAdvance(Calendar,BB1898,AZ1899,"f",,Trigger)</f>
        <v>52713</v>
      </c>
      <c r="BC1899" s="98">
        <f>_xll.qlInterestRateIndexMaturity(Currency&amp;"ibor"&amp;Tenor,BB1899,Trigger)</f>
        <v>53078</v>
      </c>
      <c r="BD1899" s="242" t="e">
        <f>_xll.qlIndexFixing($AD$5,BA1899,TRUE,_xll.ohTrigger(Trigger,Trigger12M))</f>
        <v>#NUM!</v>
      </c>
      <c r="BE1899" s="242">
        <f>IFERROR(_xll.qlIndexFixing($BF$1,BA1899,TRUE,_xll.ohTrigger(Trigger,Trigger12M)),#N/A)</f>
        <v>1.5601741498845769E-2</v>
      </c>
    </row>
    <row r="1900" spans="52:57" ht="11.25" customHeight="1" x14ac:dyDescent="0.25">
      <c r="AZ1900" s="99" t="s">
        <v>83</v>
      </c>
      <c r="BA1900" s="98">
        <f>_xll.qlInterestRateIndexFixingDate(Currency&amp;"ibor"&amp;Tenor,BB1900,Trigger)</f>
        <v>52716</v>
      </c>
      <c r="BB1900" s="98">
        <f>_xll.qlCalendarAdvance(Calendar,BB1899,AZ1900,"f",,Trigger)</f>
        <v>52720</v>
      </c>
      <c r="BC1900" s="98">
        <f>_xll.qlInterestRateIndexMaturity(Currency&amp;"ibor"&amp;Tenor,BB1900,Trigger)</f>
        <v>53085</v>
      </c>
      <c r="BD1900" s="242" t="e">
        <f>_xll.qlIndexFixing($AD$5,BA1900,TRUE,_xll.ohTrigger(Trigger,Trigger12M))</f>
        <v>#NUM!</v>
      </c>
      <c r="BE1900" s="242">
        <f>IFERROR(_xll.qlIndexFixing($BF$1,BA1900,TRUE,_xll.ohTrigger(Trigger,Trigger12M)),#N/A)</f>
        <v>1.5606263035156503E-2</v>
      </c>
    </row>
    <row r="1901" spans="52:57" ht="11.25" customHeight="1" x14ac:dyDescent="0.25">
      <c r="AZ1901" s="99" t="s">
        <v>83</v>
      </c>
      <c r="BA1901" s="98">
        <f>_xll.qlInterestRateIndexFixingDate(Currency&amp;"ibor"&amp;Tenor,BB1901,Trigger)</f>
        <v>52723</v>
      </c>
      <c r="BB1901" s="98">
        <f>_xll.qlCalendarAdvance(Calendar,BB1900,AZ1901,"f",,Trigger)</f>
        <v>52727</v>
      </c>
      <c r="BC1901" s="98">
        <f>_xll.qlInterestRateIndexMaturity(Currency&amp;"ibor"&amp;Tenor,BB1901,Trigger)</f>
        <v>53092</v>
      </c>
      <c r="BD1901" s="242" t="e">
        <f>_xll.qlIndexFixing($AD$5,BA1901,TRUE,_xll.ohTrigger(Trigger,Trigger12M))</f>
        <v>#NUM!</v>
      </c>
      <c r="BE1901" s="242">
        <f>IFERROR(_xll.qlIndexFixing($BF$1,BA1901,TRUE,_xll.ohTrigger(Trigger,Trigger12M)),#N/A)</f>
        <v>1.5610851603195131E-2</v>
      </c>
    </row>
    <row r="1902" spans="52:57" ht="11.25" customHeight="1" x14ac:dyDescent="0.25">
      <c r="AZ1902" s="99" t="s">
        <v>83</v>
      </c>
      <c r="BA1902" s="98">
        <f>_xll.qlInterestRateIndexFixingDate(Currency&amp;"ibor"&amp;Tenor,BB1902,Trigger)</f>
        <v>52730</v>
      </c>
      <c r="BB1902" s="98">
        <f>_xll.qlCalendarAdvance(Calendar,BB1901,AZ1902,"f",,Trigger)</f>
        <v>52734</v>
      </c>
      <c r="BC1902" s="98">
        <f>_xll.qlInterestRateIndexMaturity(Currency&amp;"ibor"&amp;Tenor,BB1902,Trigger)</f>
        <v>53099</v>
      </c>
      <c r="BD1902" s="242" t="e">
        <f>_xll.qlIndexFixing($AD$5,BA1902,TRUE,_xll.ohTrigger(Trigger,Trigger12M))</f>
        <v>#NUM!</v>
      </c>
      <c r="BE1902" s="242">
        <f>IFERROR(_xll.qlIndexFixing($BF$1,BA1902,TRUE,_xll.ohTrigger(Trigger,Trigger12M)),#N/A)</f>
        <v>1.5615507354461289E-2</v>
      </c>
    </row>
    <row r="1903" spans="52:57" ht="11.25" customHeight="1" x14ac:dyDescent="0.25">
      <c r="AZ1903" s="99" t="s">
        <v>83</v>
      </c>
      <c r="BA1903" s="98">
        <f>_xll.qlInterestRateIndexFixingDate(Currency&amp;"ibor"&amp;Tenor,BB1903,Trigger)</f>
        <v>52737</v>
      </c>
      <c r="BB1903" s="98">
        <f>_xll.qlCalendarAdvance(Calendar,BB1902,AZ1903,"f",,Trigger)</f>
        <v>52741</v>
      </c>
      <c r="BC1903" s="98">
        <f>_xll.qlInterestRateIndexMaturity(Currency&amp;"ibor"&amp;Tenor,BB1903,Trigger)</f>
        <v>53106</v>
      </c>
      <c r="BD1903" s="242" t="e">
        <f>_xll.qlIndexFixing($AD$5,BA1903,TRUE,_xll.ohTrigger(Trigger,Trigger12M))</f>
        <v>#NUM!</v>
      </c>
      <c r="BE1903" s="242">
        <f>IFERROR(_xll.qlIndexFixing($BF$1,BA1903,TRUE,_xll.ohTrigger(Trigger,Trigger12M)),#N/A)</f>
        <v>1.5620230440471693E-2</v>
      </c>
    </row>
    <row r="1904" spans="52:57" ht="11.25" customHeight="1" x14ac:dyDescent="0.25">
      <c r="AZ1904" s="99" t="s">
        <v>83</v>
      </c>
      <c r="BA1904" s="98">
        <f>_xll.qlInterestRateIndexFixingDate(Currency&amp;"ibor"&amp;Tenor,BB1904,Trigger)</f>
        <v>52744</v>
      </c>
      <c r="BB1904" s="98">
        <f>_xll.qlCalendarAdvance(Calendar,BB1903,AZ1904,"f",,Trigger)</f>
        <v>52748</v>
      </c>
      <c r="BC1904" s="98">
        <f>_xll.qlInterestRateIndexMaturity(Currency&amp;"ibor"&amp;Tenor,BB1904,Trigger)</f>
        <v>53113</v>
      </c>
      <c r="BD1904" s="242" t="e">
        <f>_xll.qlIndexFixing($AD$5,BA1904,TRUE,_xll.ohTrigger(Trigger,Trigger12M))</f>
        <v>#NUM!</v>
      </c>
      <c r="BE1904" s="242">
        <f>IFERROR(_xll.qlIndexFixing($BF$1,BA1904,TRUE,_xll.ohTrigger(Trigger,Trigger12M)),#N/A)</f>
        <v>1.5625021012758828E-2</v>
      </c>
    </row>
    <row r="1905" spans="52:57" ht="11.25" customHeight="1" x14ac:dyDescent="0.25">
      <c r="AZ1905" s="99" t="s">
        <v>83</v>
      </c>
      <c r="BA1905" s="98">
        <f>_xll.qlInterestRateIndexFixingDate(Currency&amp;"ibor"&amp;Tenor,BB1905,Trigger)</f>
        <v>52751</v>
      </c>
      <c r="BB1905" s="98">
        <f>_xll.qlCalendarAdvance(Calendar,BB1904,AZ1905,"f",,Trigger)</f>
        <v>52755</v>
      </c>
      <c r="BC1905" s="98">
        <f>_xll.qlInterestRateIndexMaturity(Currency&amp;"ibor"&amp;Tenor,BB1905,Trigger)</f>
        <v>53120</v>
      </c>
      <c r="BD1905" s="242" t="e">
        <f>_xll.qlIndexFixing($AD$5,BA1905,TRUE,_xll.ohTrigger(Trigger,Trigger12M))</f>
        <v>#NUM!</v>
      </c>
      <c r="BE1905" s="242">
        <f>IFERROR(_xll.qlIndexFixing($BF$1,BA1905,TRUE,_xll.ohTrigger(Trigger,Trigger12M)),#N/A)</f>
        <v>1.5629879222871606E-2</v>
      </c>
    </row>
    <row r="1906" spans="52:57" ht="11.25" customHeight="1" x14ac:dyDescent="0.25">
      <c r="AZ1906" s="99" t="s">
        <v>83</v>
      </c>
      <c r="BA1906" s="98">
        <f>_xll.qlInterestRateIndexFixingDate(Currency&amp;"ibor"&amp;Tenor,BB1906,Trigger)</f>
        <v>52758</v>
      </c>
      <c r="BB1906" s="98">
        <f>_xll.qlCalendarAdvance(Calendar,BB1905,AZ1906,"f",,Trigger)</f>
        <v>52762</v>
      </c>
      <c r="BC1906" s="98">
        <f>_xll.qlInterestRateIndexMaturity(Currency&amp;"ibor"&amp;Tenor,BB1906,Trigger)</f>
        <v>53127</v>
      </c>
      <c r="BD1906" s="242" t="e">
        <f>_xll.qlIndexFixing($AD$5,BA1906,TRUE,_xll.ohTrigger(Trigger,Trigger12M))</f>
        <v>#NUM!</v>
      </c>
      <c r="BE1906" s="242">
        <f>IFERROR(_xll.qlIndexFixing($BF$1,BA1906,TRUE,_xll.ohTrigger(Trigger,Trigger12M)),#N/A)</f>
        <v>1.5634805222376452E-2</v>
      </c>
    </row>
    <row r="1907" spans="52:57" ht="11.25" customHeight="1" x14ac:dyDescent="0.25">
      <c r="AZ1907" s="99" t="s">
        <v>83</v>
      </c>
      <c r="BA1907" s="98">
        <f>_xll.qlInterestRateIndexFixingDate(Currency&amp;"ibor"&amp;Tenor,BB1907,Trigger)</f>
        <v>52765</v>
      </c>
      <c r="BB1907" s="98">
        <f>_xll.qlCalendarAdvance(Calendar,BB1906,AZ1907,"f",,Trigger)</f>
        <v>52769</v>
      </c>
      <c r="BC1907" s="98">
        <f>_xll.qlInterestRateIndexMaturity(Currency&amp;"ibor"&amp;Tenor,BB1907,Trigger)</f>
        <v>53134</v>
      </c>
      <c r="BD1907" s="242" t="e">
        <f>_xll.qlIndexFixing($AD$5,BA1907,TRUE,_xll.ohTrigger(Trigger,Trigger12M))</f>
        <v>#NUM!</v>
      </c>
      <c r="BE1907" s="242">
        <f>IFERROR(_xll.qlIndexFixing($BF$1,BA1907,TRUE,_xll.ohTrigger(Trigger,Trigger12M)),#N/A)</f>
        <v>1.5639799162855354E-2</v>
      </c>
    </row>
    <row r="1908" spans="52:57" ht="11.25" customHeight="1" x14ac:dyDescent="0.25">
      <c r="AZ1908" s="99" t="s">
        <v>83</v>
      </c>
      <c r="BA1908" s="98">
        <f>_xll.qlInterestRateIndexFixingDate(Currency&amp;"ibor"&amp;Tenor,BB1908,Trigger)</f>
        <v>52772</v>
      </c>
      <c r="BB1908" s="98">
        <f>_xll.qlCalendarAdvance(Calendar,BB1907,AZ1908,"f",,Trigger)</f>
        <v>52776</v>
      </c>
      <c r="BC1908" s="98">
        <f>_xll.qlInterestRateIndexMaturity(Currency&amp;"ibor"&amp;Tenor,BB1908,Trigger)</f>
        <v>53141</v>
      </c>
      <c r="BD1908" s="242" t="e">
        <f>_xll.qlIndexFixing($AD$5,BA1908,TRUE,_xll.ohTrigger(Trigger,Trigger12M))</f>
        <v>#NUM!</v>
      </c>
      <c r="BE1908" s="242">
        <f>IFERROR(_xll.qlIndexFixing($BF$1,BA1908,TRUE,_xll.ohTrigger(Trigger,Trigger12M)),#N/A)</f>
        <v>1.5644861195907588E-2</v>
      </c>
    </row>
    <row r="1909" spans="52:57" ht="11.25" customHeight="1" x14ac:dyDescent="0.25">
      <c r="AZ1909" s="99" t="s">
        <v>83</v>
      </c>
      <c r="BA1909" s="98">
        <f>_xll.qlInterestRateIndexFixingDate(Currency&amp;"ibor"&amp;Tenor,BB1909,Trigger)</f>
        <v>52779</v>
      </c>
      <c r="BB1909" s="98">
        <f>_xll.qlCalendarAdvance(Calendar,BB1908,AZ1909,"f",,Trigger)</f>
        <v>52783</v>
      </c>
      <c r="BC1909" s="98">
        <f>_xll.qlInterestRateIndexMaturity(Currency&amp;"ibor"&amp;Tenor,BB1909,Trigger)</f>
        <v>53148</v>
      </c>
      <c r="BD1909" s="242" t="e">
        <f>_xll.qlIndexFixing($AD$5,BA1909,TRUE,_xll.ohTrigger(Trigger,Trigger12M))</f>
        <v>#NUM!</v>
      </c>
      <c r="BE1909" s="242">
        <f>IFERROR(_xll.qlIndexFixing($BF$1,BA1909,TRUE,_xll.ohTrigger(Trigger,Trigger12M)),#N/A)</f>
        <v>1.564999147314974E-2</v>
      </c>
    </row>
    <row r="1910" spans="52:57" ht="11.25" customHeight="1" x14ac:dyDescent="0.25">
      <c r="AZ1910" s="99" t="s">
        <v>83</v>
      </c>
      <c r="BA1910" s="98">
        <f>_xll.qlInterestRateIndexFixingDate(Currency&amp;"ibor"&amp;Tenor,BB1910,Trigger)</f>
        <v>52786</v>
      </c>
      <c r="BB1910" s="98">
        <f>_xll.qlCalendarAdvance(Calendar,BB1909,AZ1910,"f",,Trigger)</f>
        <v>52790</v>
      </c>
      <c r="BC1910" s="98">
        <f>_xll.qlInterestRateIndexMaturity(Currency&amp;"ibor"&amp;Tenor,BB1910,Trigger)</f>
        <v>53155</v>
      </c>
      <c r="BD1910" s="242" t="e">
        <f>_xll.qlIndexFixing($AD$5,BA1910,TRUE,_xll.ohTrigger(Trigger,Trigger12M))</f>
        <v>#NUM!</v>
      </c>
      <c r="BE1910" s="242">
        <f>IFERROR(_xll.qlIndexFixing($BF$1,BA1910,TRUE,_xll.ohTrigger(Trigger,Trigger12M)),#N/A)</f>
        <v>1.5655190146214595E-2</v>
      </c>
    </row>
    <row r="1911" spans="52:57" ht="11.25" customHeight="1" x14ac:dyDescent="0.25">
      <c r="AZ1911" s="99" t="s">
        <v>83</v>
      </c>
      <c r="BA1911" s="98">
        <f>_xll.qlInterestRateIndexFixingDate(Currency&amp;"ibor"&amp;Tenor,BB1911,Trigger)</f>
        <v>52793</v>
      </c>
      <c r="BB1911" s="98">
        <f>_xll.qlCalendarAdvance(Calendar,BB1910,AZ1911,"f",,Trigger)</f>
        <v>52797</v>
      </c>
      <c r="BC1911" s="98">
        <f>_xll.qlInterestRateIndexMaturity(Currency&amp;"ibor"&amp;Tenor,BB1911,Trigger)</f>
        <v>53162</v>
      </c>
      <c r="BD1911" s="242" t="e">
        <f>_xll.qlIndexFixing($AD$5,BA1911,TRUE,_xll.ohTrigger(Trigger,Trigger12M))</f>
        <v>#NUM!</v>
      </c>
      <c r="BE1911" s="242">
        <f>IFERROR(_xll.qlIndexFixing($BF$1,BA1911,TRUE,_xll.ohTrigger(Trigger,Trigger12M)),#N/A)</f>
        <v>1.5660457366752679E-2</v>
      </c>
    </row>
    <row r="1912" spans="52:57" ht="11.25" customHeight="1" x14ac:dyDescent="0.25">
      <c r="AZ1912" s="99" t="s">
        <v>83</v>
      </c>
      <c r="BA1912" s="98">
        <f>_xll.qlInterestRateIndexFixingDate(Currency&amp;"ibor"&amp;Tenor,BB1912,Trigger)</f>
        <v>52800</v>
      </c>
      <c r="BB1912" s="98">
        <f>_xll.qlCalendarAdvance(Calendar,BB1911,AZ1912,"f",,Trigger)</f>
        <v>52804</v>
      </c>
      <c r="BC1912" s="98">
        <f>_xll.qlInterestRateIndexMaturity(Currency&amp;"ibor"&amp;Tenor,BB1912,Trigger)</f>
        <v>53169</v>
      </c>
      <c r="BD1912" s="242" t="e">
        <f>_xll.qlIndexFixing($AD$5,BA1912,TRUE,_xll.ohTrigger(Trigger,Trigger12M))</f>
        <v>#NUM!</v>
      </c>
      <c r="BE1912" s="242">
        <f>IFERROR(_xll.qlIndexFixing($BF$1,BA1912,TRUE,_xll.ohTrigger(Trigger,Trigger12M)),#N/A)</f>
        <v>1.5665793286431608E-2</v>
      </c>
    </row>
    <row r="1913" spans="52:57" ht="11.25" customHeight="1" x14ac:dyDescent="0.25">
      <c r="AZ1913" s="99" t="s">
        <v>83</v>
      </c>
      <c r="BA1913" s="98">
        <f>_xll.qlInterestRateIndexFixingDate(Currency&amp;"ibor"&amp;Tenor,BB1913,Trigger)</f>
        <v>52807</v>
      </c>
      <c r="BB1913" s="98">
        <f>_xll.qlCalendarAdvance(Calendar,BB1912,AZ1913,"f",,Trigger)</f>
        <v>52811</v>
      </c>
      <c r="BC1913" s="98">
        <f>_xll.qlInterestRateIndexMaturity(Currency&amp;"ibor"&amp;Tenor,BB1913,Trigger)</f>
        <v>53176</v>
      </c>
      <c r="BD1913" s="242" t="e">
        <f>_xll.qlIndexFixing($AD$5,BA1913,TRUE,_xll.ohTrigger(Trigger,Trigger12M))</f>
        <v>#NUM!</v>
      </c>
      <c r="BE1913" s="242">
        <f>IFERROR(_xll.qlIndexFixing($BF$1,BA1913,TRUE,_xll.ohTrigger(Trigger,Trigger12M)),#N/A)</f>
        <v>1.5671198056936071E-2</v>
      </c>
    </row>
    <row r="1914" spans="52:57" ht="11.25" customHeight="1" x14ac:dyDescent="0.25">
      <c r="AZ1914" s="99" t="s">
        <v>83</v>
      </c>
      <c r="BA1914" s="98">
        <f>_xll.qlInterestRateIndexFixingDate(Currency&amp;"ibor"&amp;Tenor,BB1914,Trigger)</f>
        <v>52814</v>
      </c>
      <c r="BB1914" s="98">
        <f>_xll.qlCalendarAdvance(Calendar,BB1913,AZ1914,"f",,Trigger)</f>
        <v>52818</v>
      </c>
      <c r="BC1914" s="98">
        <f>_xll.qlInterestRateIndexMaturity(Currency&amp;"ibor"&amp;Tenor,BB1914,Trigger)</f>
        <v>53183</v>
      </c>
      <c r="BD1914" s="242" t="e">
        <f>_xll.qlIndexFixing($AD$5,BA1914,TRUE,_xll.ohTrigger(Trigger,Trigger12M))</f>
        <v>#NUM!</v>
      </c>
      <c r="BE1914" s="242">
        <f>IFERROR(_xll.qlIndexFixing($BF$1,BA1914,TRUE,_xll.ohTrigger(Trigger,Trigger12M)),#N/A)</f>
        <v>1.5676671829968059E-2</v>
      </c>
    </row>
    <row r="1915" spans="52:57" ht="11.25" customHeight="1" x14ac:dyDescent="0.25">
      <c r="AZ1915" s="99" t="s">
        <v>83</v>
      </c>
      <c r="BA1915" s="98">
        <f>_xll.qlInterestRateIndexFixingDate(Currency&amp;"ibor"&amp;Tenor,BB1915,Trigger)</f>
        <v>52821</v>
      </c>
      <c r="BB1915" s="98">
        <f>_xll.qlCalendarAdvance(Calendar,BB1914,AZ1915,"f",,Trigger)</f>
        <v>52825</v>
      </c>
      <c r="BC1915" s="98">
        <f>_xll.qlInterestRateIndexMaturity(Currency&amp;"ibor"&amp;Tenor,BB1915,Trigger)</f>
        <v>53190</v>
      </c>
      <c r="BD1915" s="242" t="e">
        <f>_xll.qlIndexFixing($AD$5,BA1915,TRUE,_xll.ohTrigger(Trigger,Trigger12M))</f>
        <v>#NUM!</v>
      </c>
      <c r="BE1915" s="242">
        <f>IFERROR(_xll.qlIndexFixing($BF$1,BA1915,TRUE,_xll.ohTrigger(Trigger,Trigger12M)),#N/A)</f>
        <v>1.5682214757248184E-2</v>
      </c>
    </row>
    <row r="1916" spans="52:57" ht="11.25" customHeight="1" x14ac:dyDescent="0.25">
      <c r="AZ1916" s="99" t="s">
        <v>83</v>
      </c>
      <c r="BA1916" s="98">
        <f>_xll.qlInterestRateIndexFixingDate(Currency&amp;"ibor"&amp;Tenor,BB1916,Trigger)</f>
        <v>52828</v>
      </c>
      <c r="BB1916" s="98">
        <f>_xll.qlCalendarAdvance(Calendar,BB1915,AZ1916,"f",,Trigger)</f>
        <v>52832</v>
      </c>
      <c r="BC1916" s="98">
        <f>_xll.qlInterestRateIndexMaturity(Currency&amp;"ibor"&amp;Tenor,BB1916,Trigger)</f>
        <v>53197</v>
      </c>
      <c r="BD1916" s="242" t="e">
        <f>_xll.qlIndexFixing($AD$5,BA1916,TRUE,_xll.ohTrigger(Trigger,Trigger12M))</f>
        <v>#NUM!</v>
      </c>
      <c r="BE1916" s="242">
        <f>IFERROR(_xll.qlIndexFixing($BF$1,BA1916,TRUE,_xll.ohTrigger(Trigger,Trigger12M)),#N/A)</f>
        <v>1.5687826990513042E-2</v>
      </c>
    </row>
    <row r="1917" spans="52:57" ht="11.25" customHeight="1" x14ac:dyDescent="0.25">
      <c r="AZ1917" s="99" t="s">
        <v>83</v>
      </c>
      <c r="BA1917" s="98">
        <f>_xll.qlInterestRateIndexFixingDate(Currency&amp;"ibor"&amp;Tenor,BB1917,Trigger)</f>
        <v>52835</v>
      </c>
      <c r="BB1917" s="98">
        <f>_xll.qlCalendarAdvance(Calendar,BB1916,AZ1917,"f",,Trigger)</f>
        <v>52839</v>
      </c>
      <c r="BC1917" s="98">
        <f>_xll.qlInterestRateIndexMaturity(Currency&amp;"ibor"&amp;Tenor,BB1917,Trigger)</f>
        <v>53204</v>
      </c>
      <c r="BD1917" s="242" t="e">
        <f>_xll.qlIndexFixing($AD$5,BA1917,TRUE,_xll.ohTrigger(Trigger,Trigger12M))</f>
        <v>#NUM!</v>
      </c>
      <c r="BE1917" s="242">
        <f>IFERROR(_xll.qlIndexFixing($BF$1,BA1917,TRUE,_xll.ohTrigger(Trigger,Trigger12M)),#N/A)</f>
        <v>1.5693502911095895E-2</v>
      </c>
    </row>
    <row r="1918" spans="52:57" ht="11.25" customHeight="1" x14ac:dyDescent="0.25">
      <c r="AZ1918" s="99" t="s">
        <v>83</v>
      </c>
      <c r="BA1918" s="98">
        <f>_xll.qlInterestRateIndexFixingDate(Currency&amp;"ibor"&amp;Tenor,BB1918,Trigger)</f>
        <v>52842</v>
      </c>
      <c r="BB1918" s="98">
        <f>_xll.qlCalendarAdvance(Calendar,BB1917,AZ1918,"f",,Trigger)</f>
        <v>52846</v>
      </c>
      <c r="BC1918" s="98">
        <f>_xll.qlInterestRateIndexMaturity(Currency&amp;"ibor"&amp;Tenor,BB1918,Trigger)</f>
        <v>53211</v>
      </c>
      <c r="BD1918" s="242" t="e">
        <f>_xll.qlIndexFixing($AD$5,BA1918,TRUE,_xll.ohTrigger(Trigger,Trigger12M))</f>
        <v>#NUM!</v>
      </c>
      <c r="BE1918" s="242">
        <f>IFERROR(_xll.qlIndexFixing($BF$1,BA1918,TRUE,_xll.ohTrigger(Trigger,Trigger12M)),#N/A)</f>
        <v>1.5699142737596941E-2</v>
      </c>
    </row>
    <row r="1919" spans="52:57" ht="11.25" customHeight="1" x14ac:dyDescent="0.25">
      <c r="AZ1919" s="99" t="s">
        <v>83</v>
      </c>
      <c r="BA1919" s="98">
        <f>_xll.qlInterestRateIndexFixingDate(Currency&amp;"ibor"&amp;Tenor,BB1919,Trigger)</f>
        <v>52849</v>
      </c>
      <c r="BB1919" s="98">
        <f>_xll.qlCalendarAdvance(Calendar,BB1918,AZ1919,"f",,Trigger)</f>
        <v>52853</v>
      </c>
      <c r="BC1919" s="98">
        <f>_xll.qlInterestRateIndexMaturity(Currency&amp;"ibor"&amp;Tenor,BB1919,Trigger)</f>
        <v>53218</v>
      </c>
      <c r="BD1919" s="242" t="e">
        <f>_xll.qlIndexFixing($AD$5,BA1919,TRUE,_xll.ohTrigger(Trigger,Trigger12M))</f>
        <v>#NUM!</v>
      </c>
      <c r="BE1919" s="242">
        <f>IFERROR(_xll.qlIndexFixing($BF$1,BA1919,TRUE,_xll.ohTrigger(Trigger,Trigger12M)),#N/A)</f>
        <v>1.570470924893079E-2</v>
      </c>
    </row>
    <row r="1920" spans="52:57" ht="11.25" customHeight="1" x14ac:dyDescent="0.25">
      <c r="AZ1920" s="99" t="s">
        <v>83</v>
      </c>
      <c r="BA1920" s="98">
        <f>_xll.qlInterestRateIndexFixingDate(Currency&amp;"ibor"&amp;Tenor,BB1920,Trigger)</f>
        <v>52856</v>
      </c>
      <c r="BB1920" s="98">
        <f>_xll.qlCalendarAdvance(Calendar,BB1919,AZ1920,"f",,Trigger)</f>
        <v>52860</v>
      </c>
      <c r="BC1920" s="98">
        <f>_xll.qlInterestRateIndexMaturity(Currency&amp;"ibor"&amp;Tenor,BB1920,Trigger)</f>
        <v>53225</v>
      </c>
      <c r="BD1920" s="242" t="e">
        <f>_xll.qlIndexFixing($AD$5,BA1920,TRUE,_xll.ohTrigger(Trigger,Trigger12M))</f>
        <v>#NUM!</v>
      </c>
      <c r="BE1920" s="242">
        <f>IFERROR(_xll.qlIndexFixing($BF$1,BA1920,TRUE,_xll.ohTrigger(Trigger,Trigger12M)),#N/A)</f>
        <v>1.5710201164901329E-2</v>
      </c>
    </row>
    <row r="1921" spans="52:57" ht="11.25" customHeight="1" x14ac:dyDescent="0.25">
      <c r="AZ1921" s="99" t="s">
        <v>83</v>
      </c>
      <c r="BA1921" s="98">
        <f>_xll.qlInterestRateIndexFixingDate(Currency&amp;"ibor"&amp;Tenor,BB1921,Trigger)</f>
        <v>52863</v>
      </c>
      <c r="BB1921" s="98">
        <f>_xll.qlCalendarAdvance(Calendar,BB1920,AZ1921,"f",,Trigger)</f>
        <v>52867</v>
      </c>
      <c r="BC1921" s="98">
        <f>_xll.qlInterestRateIndexMaturity(Currency&amp;"ibor"&amp;Tenor,BB1921,Trigger)</f>
        <v>53232</v>
      </c>
      <c r="BD1921" s="242" t="e">
        <f>_xll.qlIndexFixing($AD$5,BA1921,TRUE,_xll.ohTrigger(Trigger,Trigger12M))</f>
        <v>#NUM!</v>
      </c>
      <c r="BE1921" s="242">
        <f>IFERROR(_xll.qlIndexFixing($BF$1,BA1921,TRUE,_xll.ohTrigger(Trigger,Trigger12M)),#N/A)</f>
        <v>1.5715617202352181E-2</v>
      </c>
    </row>
    <row r="1922" spans="52:57" ht="11.25" customHeight="1" x14ac:dyDescent="0.25">
      <c r="AZ1922" s="99" t="s">
        <v>83</v>
      </c>
      <c r="BA1922" s="98">
        <f>_xll.qlInterestRateIndexFixingDate(Currency&amp;"ibor"&amp;Tenor,BB1922,Trigger)</f>
        <v>52870</v>
      </c>
      <c r="BB1922" s="98">
        <f>_xll.qlCalendarAdvance(Calendar,BB1921,AZ1922,"f",,Trigger)</f>
        <v>52874</v>
      </c>
      <c r="BC1922" s="98">
        <f>_xll.qlInterestRateIndexMaturity(Currency&amp;"ibor"&amp;Tenor,BB1922,Trigger)</f>
        <v>53239</v>
      </c>
      <c r="BD1922" s="242" t="e">
        <f>_xll.qlIndexFixing($AD$5,BA1922,TRUE,_xll.ohTrigger(Trigger,Trigger12M))</f>
        <v>#NUM!</v>
      </c>
      <c r="BE1922" s="242">
        <f>IFERROR(_xll.qlIndexFixing($BF$1,BA1922,TRUE,_xll.ohTrigger(Trigger,Trigger12M)),#N/A)</f>
        <v>1.5720956075170212E-2</v>
      </c>
    </row>
    <row r="1923" spans="52:57" ht="11.25" customHeight="1" x14ac:dyDescent="0.25">
      <c r="AZ1923" s="99" t="s">
        <v>83</v>
      </c>
      <c r="BA1923" s="98">
        <f>_xll.qlInterestRateIndexFixingDate(Currency&amp;"ibor"&amp;Tenor,BB1923,Trigger)</f>
        <v>52877</v>
      </c>
      <c r="BB1923" s="98">
        <f>_xll.qlCalendarAdvance(Calendar,BB1922,AZ1923,"f",,Trigger)</f>
        <v>52881</v>
      </c>
      <c r="BC1923" s="98">
        <f>_xll.qlInterestRateIndexMaturity(Currency&amp;"ibor"&amp;Tenor,BB1923,Trigger)</f>
        <v>53246</v>
      </c>
      <c r="BD1923" s="242" t="e">
        <f>_xll.qlIndexFixing($AD$5,BA1923,TRUE,_xll.ohTrigger(Trigger,Trigger12M))</f>
        <v>#NUM!</v>
      </c>
      <c r="BE1923" s="242">
        <f>IFERROR(_xll.qlIndexFixing($BF$1,BA1923,TRUE,_xll.ohTrigger(Trigger,Trigger12M)),#N/A)</f>
        <v>1.5726216494282682E-2</v>
      </c>
    </row>
    <row r="1924" spans="52:57" ht="11.25" customHeight="1" x14ac:dyDescent="0.25">
      <c r="AZ1924" s="99" t="s">
        <v>83</v>
      </c>
      <c r="BA1924" s="98">
        <f>_xll.qlInterestRateIndexFixingDate(Currency&amp;"ibor"&amp;Tenor,BB1924,Trigger)</f>
        <v>52884</v>
      </c>
      <c r="BB1924" s="98">
        <f>_xll.qlCalendarAdvance(Calendar,BB1923,AZ1924,"f",,Trigger)</f>
        <v>52888</v>
      </c>
      <c r="BC1924" s="98">
        <f>_xll.qlInterestRateIndexMaturity(Currency&amp;"ibor"&amp;Tenor,BB1924,Trigger)</f>
        <v>53253</v>
      </c>
      <c r="BD1924" s="242" t="e">
        <f>_xll.qlIndexFixing($AD$5,BA1924,TRUE,_xll.ohTrigger(Trigger,Trigger12M))</f>
        <v>#NUM!</v>
      </c>
      <c r="BE1924" s="242">
        <f>IFERROR(_xll.qlIndexFixing($BF$1,BA1924,TRUE,_xll.ohTrigger(Trigger,Trigger12M)),#N/A)</f>
        <v>1.5731397167662507E-2</v>
      </c>
    </row>
    <row r="1925" spans="52:57" ht="11.25" customHeight="1" x14ac:dyDescent="0.25">
      <c r="AZ1925" s="99" t="s">
        <v>83</v>
      </c>
      <c r="BA1925" s="98">
        <f>_xll.qlInterestRateIndexFixingDate(Currency&amp;"ibor"&amp;Tenor,BB1925,Trigger)</f>
        <v>52891</v>
      </c>
      <c r="BB1925" s="98">
        <f>_xll.qlCalendarAdvance(Calendar,BB1924,AZ1925,"f",,Trigger)</f>
        <v>52895</v>
      </c>
      <c r="BC1925" s="98">
        <f>_xll.qlInterestRateIndexMaturity(Currency&amp;"ibor"&amp;Tenor,BB1925,Trigger)</f>
        <v>53260</v>
      </c>
      <c r="BD1925" s="242" t="e">
        <f>_xll.qlIndexFixing($AD$5,BA1925,TRUE,_xll.ohTrigger(Trigger,Trigger12M))</f>
        <v>#NUM!</v>
      </c>
      <c r="BE1925" s="242">
        <f>IFERROR(_xll.qlIndexFixing($BF$1,BA1925,TRUE,_xll.ohTrigger(Trigger,Trigger12M)),#N/A)</f>
        <v>1.5736496800324525E-2</v>
      </c>
    </row>
    <row r="1926" spans="52:57" ht="11.25" customHeight="1" x14ac:dyDescent="0.25">
      <c r="AZ1926" s="99" t="s">
        <v>83</v>
      </c>
      <c r="BA1926" s="98">
        <f>_xll.qlInterestRateIndexFixingDate(Currency&amp;"ibor"&amp;Tenor,BB1926,Trigger)</f>
        <v>52898</v>
      </c>
      <c r="BB1926" s="98">
        <f>_xll.qlCalendarAdvance(Calendar,BB1925,AZ1926,"f",,Trigger)</f>
        <v>52902</v>
      </c>
      <c r="BC1926" s="98">
        <f>_xll.qlInterestRateIndexMaturity(Currency&amp;"ibor"&amp;Tenor,BB1926,Trigger)</f>
        <v>53267</v>
      </c>
      <c r="BD1926" s="242" t="e">
        <f>_xll.qlIndexFixing($AD$5,BA1926,TRUE,_xll.ohTrigger(Trigger,Trigger12M))</f>
        <v>#NUM!</v>
      </c>
      <c r="BE1926" s="242">
        <f>IFERROR(_xll.qlIndexFixing($BF$1,BA1926,TRUE,_xll.ohTrigger(Trigger,Trigger12M)),#N/A)</f>
        <v>1.5741514094330757E-2</v>
      </c>
    </row>
    <row r="1927" spans="52:57" ht="11.25" customHeight="1" x14ac:dyDescent="0.25">
      <c r="AZ1927" s="99" t="s">
        <v>83</v>
      </c>
      <c r="BA1927" s="98">
        <f>_xll.qlInterestRateIndexFixingDate(Currency&amp;"ibor"&amp;Tenor,BB1927,Trigger)</f>
        <v>52905</v>
      </c>
      <c r="BB1927" s="98">
        <f>_xll.qlCalendarAdvance(Calendar,BB1926,AZ1927,"f",,Trigger)</f>
        <v>52909</v>
      </c>
      <c r="BC1927" s="98">
        <f>_xll.qlInterestRateIndexMaturity(Currency&amp;"ibor"&amp;Tenor,BB1927,Trigger)</f>
        <v>53274</v>
      </c>
      <c r="BD1927" s="242" t="e">
        <f>_xll.qlIndexFixing($AD$5,BA1927,TRUE,_xll.ohTrigger(Trigger,Trigger12M))</f>
        <v>#NUM!</v>
      </c>
      <c r="BE1927" s="242">
        <f>IFERROR(_xll.qlIndexFixing($BF$1,BA1927,TRUE,_xll.ohTrigger(Trigger,Trigger12M)),#N/A)</f>
        <v>1.574644774878866E-2</v>
      </c>
    </row>
    <row r="1928" spans="52:57" ht="11.25" customHeight="1" x14ac:dyDescent="0.25">
      <c r="AZ1928" s="99" t="s">
        <v>83</v>
      </c>
      <c r="BA1928" s="98">
        <f>_xll.qlInterestRateIndexFixingDate(Currency&amp;"ibor"&amp;Tenor,BB1928,Trigger)</f>
        <v>52912</v>
      </c>
      <c r="BB1928" s="98">
        <f>_xll.qlCalendarAdvance(Calendar,BB1927,AZ1928,"f",,Trigger)</f>
        <v>52916</v>
      </c>
      <c r="BC1928" s="98">
        <f>_xll.qlInterestRateIndexMaturity(Currency&amp;"ibor"&amp;Tenor,BB1928,Trigger)</f>
        <v>53281</v>
      </c>
      <c r="BD1928" s="242" t="e">
        <f>_xll.qlIndexFixing($AD$5,BA1928,TRUE,_xll.ohTrigger(Trigger,Trigger12M))</f>
        <v>#NUM!</v>
      </c>
      <c r="BE1928" s="242">
        <f>IFERROR(_xll.qlIndexFixing($BF$1,BA1928,TRUE,_xll.ohTrigger(Trigger,Trigger12M)),#N/A)</f>
        <v>1.5751296459852657E-2</v>
      </c>
    </row>
    <row r="1929" spans="52:57" ht="11.25" customHeight="1" x14ac:dyDescent="0.25">
      <c r="AZ1929" s="99" t="s">
        <v>83</v>
      </c>
      <c r="BA1929" s="98">
        <f>_xll.qlInterestRateIndexFixingDate(Currency&amp;"ibor"&amp;Tenor,BB1929,Trigger)</f>
        <v>52919</v>
      </c>
      <c r="BB1929" s="98">
        <f>_xll.qlCalendarAdvance(Calendar,BB1928,AZ1929,"f",,Trigger)</f>
        <v>52923</v>
      </c>
      <c r="BC1929" s="98">
        <f>_xll.qlInterestRateIndexMaturity(Currency&amp;"ibor"&amp;Tenor,BB1929,Trigger)</f>
        <v>53288</v>
      </c>
      <c r="BD1929" s="242" t="e">
        <f>_xll.qlIndexFixing($AD$5,BA1929,TRUE,_xll.ohTrigger(Trigger,Trigger12M))</f>
        <v>#NUM!</v>
      </c>
      <c r="BE1929" s="242">
        <f>IFERROR(_xll.qlIndexFixing($BF$1,BA1929,TRUE,_xll.ohTrigger(Trigger,Trigger12M)),#N/A)</f>
        <v>1.5756058920726099E-2</v>
      </c>
    </row>
    <row r="1930" spans="52:57" ht="11.25" customHeight="1" x14ac:dyDescent="0.25">
      <c r="AZ1930" s="99" t="s">
        <v>83</v>
      </c>
      <c r="BA1930" s="98">
        <f>_xll.qlInterestRateIndexFixingDate(Currency&amp;"ibor"&amp;Tenor,BB1930,Trigger)</f>
        <v>52926</v>
      </c>
      <c r="BB1930" s="98">
        <f>_xll.qlCalendarAdvance(Calendar,BB1929,AZ1930,"f",,Trigger)</f>
        <v>52930</v>
      </c>
      <c r="BC1930" s="98">
        <f>_xll.qlInterestRateIndexMaturity(Currency&amp;"ibor"&amp;Tenor,BB1930,Trigger)</f>
        <v>53295</v>
      </c>
      <c r="BD1930" s="242" t="e">
        <f>_xll.qlIndexFixing($AD$5,BA1930,TRUE,_xll.ohTrigger(Trigger,Trigger12M))</f>
        <v>#NUM!</v>
      </c>
      <c r="BE1930" s="242">
        <f>IFERROR(_xll.qlIndexFixing($BF$1,BA1930,TRUE,_xll.ohTrigger(Trigger,Trigger12M)),#N/A)</f>
        <v>1.5760733821660849E-2</v>
      </c>
    </row>
    <row r="1931" spans="52:57" ht="11.25" customHeight="1" x14ac:dyDescent="0.25">
      <c r="AZ1931" s="99" t="s">
        <v>83</v>
      </c>
      <c r="BA1931" s="98">
        <f>_xll.qlInterestRateIndexFixingDate(Currency&amp;"ibor"&amp;Tenor,BB1931,Trigger)</f>
        <v>52933</v>
      </c>
      <c r="BB1931" s="98">
        <f>_xll.qlCalendarAdvance(Calendar,BB1930,AZ1931,"f",,Trigger)</f>
        <v>52937</v>
      </c>
      <c r="BC1931" s="98">
        <f>_xll.qlInterestRateIndexMaturity(Currency&amp;"ibor"&amp;Tenor,BB1931,Trigger)</f>
        <v>53302</v>
      </c>
      <c r="BD1931" s="242" t="e">
        <f>_xll.qlIndexFixing($AD$5,BA1931,TRUE,_xll.ohTrigger(Trigger,Trigger12M))</f>
        <v>#NUM!</v>
      </c>
      <c r="BE1931" s="242">
        <f>IFERROR(_xll.qlIndexFixing($BF$1,BA1931,TRUE,_xll.ohTrigger(Trigger,Trigger12M)),#N/A)</f>
        <v>1.5765319849960317E-2</v>
      </c>
    </row>
    <row r="1932" spans="52:57" ht="11.25" customHeight="1" x14ac:dyDescent="0.25">
      <c r="AZ1932" s="99" t="s">
        <v>83</v>
      </c>
      <c r="BA1932" s="98">
        <f>_xll.qlInterestRateIndexFixingDate(Currency&amp;"ibor"&amp;Tenor,BB1932,Trigger)</f>
        <v>52940</v>
      </c>
      <c r="BB1932" s="98">
        <f>_xll.qlCalendarAdvance(Calendar,BB1931,AZ1932,"f",,Trigger)</f>
        <v>52944</v>
      </c>
      <c r="BC1932" s="98">
        <f>_xll.qlInterestRateIndexMaturity(Currency&amp;"ibor"&amp;Tenor,BB1932,Trigger)</f>
        <v>53309</v>
      </c>
      <c r="BD1932" s="242" t="e">
        <f>_xll.qlIndexFixing($AD$5,BA1932,TRUE,_xll.ohTrigger(Trigger,Trigger12M))</f>
        <v>#NUM!</v>
      </c>
      <c r="BE1932" s="242">
        <f>IFERROR(_xll.qlIndexFixing($BF$1,BA1932,TRUE,_xll.ohTrigger(Trigger,Trigger12M)),#N/A)</f>
        <v>1.5769815689978178E-2</v>
      </c>
    </row>
    <row r="1933" spans="52:57" ht="11.25" customHeight="1" x14ac:dyDescent="0.25">
      <c r="AZ1933" s="99" t="s">
        <v>83</v>
      </c>
      <c r="BA1933" s="98">
        <f>_xll.qlInterestRateIndexFixingDate(Currency&amp;"ibor"&amp;Tenor,BB1933,Trigger)</f>
        <v>52947</v>
      </c>
      <c r="BB1933" s="98">
        <f>_xll.qlCalendarAdvance(Calendar,BB1932,AZ1933,"f",,Trigger)</f>
        <v>52951</v>
      </c>
      <c r="BC1933" s="98">
        <f>_xll.qlInterestRateIndexMaturity(Currency&amp;"ibor"&amp;Tenor,BB1933,Trigger)</f>
        <v>53316</v>
      </c>
      <c r="BD1933" s="242" t="e">
        <f>_xll.qlIndexFixing($AD$5,BA1933,TRUE,_xll.ohTrigger(Trigger,Trigger12M))</f>
        <v>#NUM!</v>
      </c>
      <c r="BE1933" s="242">
        <f>IFERROR(_xll.qlIndexFixing($BF$1,BA1933,TRUE,_xll.ohTrigger(Trigger,Trigger12M)),#N/A)</f>
        <v>1.577422002312185E-2</v>
      </c>
    </row>
    <row r="1934" spans="52:57" ht="11.25" customHeight="1" x14ac:dyDescent="0.25">
      <c r="AZ1934" s="99" t="s">
        <v>83</v>
      </c>
      <c r="BA1934" s="98">
        <f>_xll.qlInterestRateIndexFixingDate(Currency&amp;"ibor"&amp;Tenor,BB1934,Trigger)</f>
        <v>52953</v>
      </c>
      <c r="BB1934" s="98">
        <f>_xll.qlCalendarAdvance(Calendar,BB1933,AZ1934,"f",,Trigger)</f>
        <v>52958</v>
      </c>
      <c r="BC1934" s="98">
        <f>_xll.qlInterestRateIndexMaturity(Currency&amp;"ibor"&amp;Tenor,BB1934,Trigger)</f>
        <v>53323</v>
      </c>
      <c r="BD1934" s="242" t="e">
        <f>_xll.qlIndexFixing($AD$5,BA1934,TRUE,_xll.ohTrigger(Trigger,Trigger12M))</f>
        <v>#NUM!</v>
      </c>
      <c r="BE1934" s="242">
        <f>IFERROR(_xll.qlIndexFixing($BF$1,BA1934,TRUE,_xll.ohTrigger(Trigger,Trigger12M)),#N/A)</f>
        <v>1.5778531527851417E-2</v>
      </c>
    </row>
    <row r="1935" spans="52:57" ht="11.25" customHeight="1" x14ac:dyDescent="0.25">
      <c r="AZ1935" s="99" t="s">
        <v>83</v>
      </c>
      <c r="BA1935" s="98">
        <f>_xll.qlInterestRateIndexFixingDate(Currency&amp;"ibor"&amp;Tenor,BB1935,Trigger)</f>
        <v>52961</v>
      </c>
      <c r="BB1935" s="98">
        <f>_xll.qlCalendarAdvance(Calendar,BB1934,AZ1935,"f",,Trigger)</f>
        <v>52965</v>
      </c>
      <c r="BC1935" s="98">
        <f>_xll.qlInterestRateIndexMaturity(Currency&amp;"ibor"&amp;Tenor,BB1935,Trigger)</f>
        <v>53330</v>
      </c>
      <c r="BD1935" s="242" t="e">
        <f>_xll.qlIndexFixing($AD$5,BA1935,TRUE,_xll.ohTrigger(Trigger,Trigger12M))</f>
        <v>#NUM!</v>
      </c>
      <c r="BE1935" s="242">
        <f>IFERROR(_xll.qlIndexFixing($BF$1,BA1935,TRUE,_xll.ohTrigger(Trigger,Trigger12M)),#N/A)</f>
        <v>1.5782748879682024E-2</v>
      </c>
    </row>
    <row r="1936" spans="52:57" ht="11.25" customHeight="1" x14ac:dyDescent="0.25">
      <c r="AZ1936" s="99" t="s">
        <v>83</v>
      </c>
      <c r="BA1936" s="98">
        <f>_xll.qlInterestRateIndexFixingDate(Currency&amp;"ibor"&amp;Tenor,BB1936,Trigger)</f>
        <v>52968</v>
      </c>
      <c r="BB1936" s="98">
        <f>_xll.qlCalendarAdvance(Calendar,BB1935,AZ1936,"f",,Trigger)</f>
        <v>52972</v>
      </c>
      <c r="BC1936" s="98">
        <f>_xll.qlInterestRateIndexMaturity(Currency&amp;"ibor"&amp;Tenor,BB1936,Trigger)</f>
        <v>53337</v>
      </c>
      <c r="BD1936" s="242" t="e">
        <f>_xll.qlIndexFixing($AD$5,BA1936,TRUE,_xll.ohTrigger(Trigger,Trigger12M))</f>
        <v>#NUM!</v>
      </c>
      <c r="BE1936" s="242">
        <f>IFERROR(_xll.qlIndexFixing($BF$1,BA1936,TRUE,_xll.ohTrigger(Trigger,Trigger12M)),#N/A)</f>
        <v>1.5786870751185868E-2</v>
      </c>
    </row>
    <row r="1937" spans="52:57" ht="11.25" customHeight="1" x14ac:dyDescent="0.25">
      <c r="AZ1937" s="99" t="s">
        <v>83</v>
      </c>
      <c r="BA1937" s="98">
        <f>_xll.qlInterestRateIndexFixingDate(Currency&amp;"ibor"&amp;Tenor,BB1937,Trigger)</f>
        <v>52975</v>
      </c>
      <c r="BB1937" s="98">
        <f>_xll.qlCalendarAdvance(Calendar,BB1936,AZ1937,"f",,Trigger)</f>
        <v>52979</v>
      </c>
      <c r="BC1937" s="98">
        <f>_xll.qlInterestRateIndexMaturity(Currency&amp;"ibor"&amp;Tenor,BB1937,Trigger)</f>
        <v>53344</v>
      </c>
      <c r="BD1937" s="242" t="e">
        <f>_xll.qlIndexFixing($AD$5,BA1937,TRUE,_xll.ohTrigger(Trigger,Trigger12M))</f>
        <v>#NUM!</v>
      </c>
      <c r="BE1937" s="242">
        <f>IFERROR(_xll.qlIndexFixing($BF$1,BA1937,TRUE,_xll.ohTrigger(Trigger,Trigger12M)),#N/A)</f>
        <v>1.5790895811990852E-2</v>
      </c>
    </row>
    <row r="1938" spans="52:57" ht="11.25" customHeight="1" x14ac:dyDescent="0.25">
      <c r="AZ1938" s="99" t="s">
        <v>83</v>
      </c>
      <c r="BA1938" s="98">
        <f>_xll.qlInterestRateIndexFixingDate(Currency&amp;"ibor"&amp;Tenor,BB1938,Trigger)</f>
        <v>52982</v>
      </c>
      <c r="BB1938" s="98">
        <f>_xll.qlCalendarAdvance(Calendar,BB1937,AZ1938,"f",,Trigger)</f>
        <v>52986</v>
      </c>
      <c r="BC1938" s="98">
        <f>_xll.qlInterestRateIndexMaturity(Currency&amp;"ibor"&amp;Tenor,BB1938,Trigger)</f>
        <v>53351</v>
      </c>
      <c r="BD1938" s="242" t="e">
        <f>_xll.qlIndexFixing($AD$5,BA1938,TRUE,_xll.ohTrigger(Trigger,Trigger12M))</f>
        <v>#NUM!</v>
      </c>
      <c r="BE1938" s="242">
        <f>IFERROR(_xll.qlIndexFixing($BF$1,BA1938,TRUE,_xll.ohTrigger(Trigger,Trigger12M)),#N/A)</f>
        <v>1.5794822728784345E-2</v>
      </c>
    </row>
    <row r="1939" spans="52:57" ht="11.25" customHeight="1" x14ac:dyDescent="0.25">
      <c r="AZ1939" s="99" t="s">
        <v>83</v>
      </c>
      <c r="BA1939" s="98">
        <f>_xll.qlInterestRateIndexFixingDate(Currency&amp;"ibor"&amp;Tenor,BB1939,Trigger)</f>
        <v>52989</v>
      </c>
      <c r="BB1939" s="98">
        <f>_xll.qlCalendarAdvance(Calendar,BB1938,AZ1939,"f",,Trigger)</f>
        <v>52993</v>
      </c>
      <c r="BC1939" s="98">
        <f>_xll.qlInterestRateIndexMaturity(Currency&amp;"ibor"&amp;Tenor,BB1939,Trigger)</f>
        <v>53358</v>
      </c>
      <c r="BD1939" s="242" t="e">
        <f>_xll.qlIndexFixing($AD$5,BA1939,TRUE,_xll.ohTrigger(Trigger,Trigger12M))</f>
        <v>#NUM!</v>
      </c>
      <c r="BE1939" s="242">
        <f>IFERROR(_xll.qlIndexFixing($BF$1,BA1939,TRUE,_xll.ohTrigger(Trigger,Trigger12M)),#N/A)</f>
        <v>1.5798650165313156E-2</v>
      </c>
    </row>
    <row r="1940" spans="52:57" ht="11.25" customHeight="1" x14ac:dyDescent="0.25">
      <c r="AZ1940" s="99" t="s">
        <v>83</v>
      </c>
      <c r="BA1940" s="98">
        <f>_xll.qlInterestRateIndexFixingDate(Currency&amp;"ibor"&amp;Tenor,BB1940,Trigger)</f>
        <v>52996</v>
      </c>
      <c r="BB1940" s="98">
        <f>_xll.qlCalendarAdvance(Calendar,BB1939,AZ1940,"f",,Trigger)</f>
        <v>53000</v>
      </c>
      <c r="BC1940" s="98">
        <f>_xll.qlInterestRateIndexMaturity(Currency&amp;"ibor"&amp;Tenor,BB1940,Trigger)</f>
        <v>53365</v>
      </c>
      <c r="BD1940" s="242" t="e">
        <f>_xll.qlIndexFixing($AD$5,BA1940,TRUE,_xll.ohTrigger(Trigger,Trigger12M))</f>
        <v>#NUM!</v>
      </c>
      <c r="BE1940" s="242">
        <f>IFERROR(_xll.qlIndexFixing($BF$1,BA1940,TRUE,_xll.ohTrigger(Trigger,Trigger12M)),#N/A)</f>
        <v>1.5802376782384855E-2</v>
      </c>
    </row>
    <row r="1941" spans="52:57" ht="11.25" customHeight="1" x14ac:dyDescent="0.25">
      <c r="AZ1941" s="99" t="s">
        <v>83</v>
      </c>
      <c r="BA1941" s="98">
        <f>_xll.qlInterestRateIndexFixingDate(Currency&amp;"ibor"&amp;Tenor,BB1941,Trigger)</f>
        <v>53003</v>
      </c>
      <c r="BB1941" s="98">
        <f>_xll.qlCalendarAdvance(Calendar,BB1940,AZ1941,"f",,Trigger)</f>
        <v>53007</v>
      </c>
      <c r="BC1941" s="98">
        <f>_xll.qlInterestRateIndexMaturity(Currency&amp;"ibor"&amp;Tenor,BB1941,Trigger)</f>
        <v>53372</v>
      </c>
      <c r="BD1941" s="242" t="e">
        <f>_xll.qlIndexFixing($AD$5,BA1941,TRUE,_xll.ohTrigger(Trigger,Trigger12M))</f>
        <v>#NUM!</v>
      </c>
      <c r="BE1941" s="242">
        <f>IFERROR(_xll.qlIndexFixing($BF$1,BA1941,TRUE,_xll.ohTrigger(Trigger,Trigger12M)),#N/A)</f>
        <v>1.5806001237869526E-2</v>
      </c>
    </row>
    <row r="1942" spans="52:57" ht="11.25" customHeight="1" x14ac:dyDescent="0.25">
      <c r="AZ1942" s="99" t="s">
        <v>83</v>
      </c>
      <c r="BA1942" s="98">
        <f>_xll.qlInterestRateIndexFixingDate(Currency&amp;"ibor"&amp;Tenor,BB1942,Trigger)</f>
        <v>53010</v>
      </c>
      <c r="BB1942" s="98">
        <f>_xll.qlCalendarAdvance(Calendar,BB1941,AZ1942,"f",,Trigger)</f>
        <v>53014</v>
      </c>
      <c r="BC1942" s="98">
        <f>_xll.qlInterestRateIndexMaturity(Currency&amp;"ibor"&amp;Tenor,BB1942,Trigger)</f>
        <v>53379</v>
      </c>
      <c r="BD1942" s="242" t="e">
        <f>_xll.qlIndexFixing($AD$5,BA1942,TRUE,_xll.ohTrigger(Trigger,Trigger12M))</f>
        <v>#NUM!</v>
      </c>
      <c r="BE1942" s="242">
        <f>IFERROR(_xll.qlIndexFixing($BF$1,BA1942,TRUE,_xll.ohTrigger(Trigger,Trigger12M)),#N/A)</f>
        <v>1.580952218670021E-2</v>
      </c>
    </row>
    <row r="1943" spans="52:57" ht="11.25" customHeight="1" x14ac:dyDescent="0.25">
      <c r="AZ1943" s="99" t="s">
        <v>83</v>
      </c>
      <c r="BA1943" s="98">
        <f>_xll.qlInterestRateIndexFixingDate(Currency&amp;"ibor"&amp;Tenor,BB1943,Trigger)</f>
        <v>53017</v>
      </c>
      <c r="BB1943" s="98">
        <f>_xll.qlCalendarAdvance(Calendar,BB1942,AZ1943,"f",,Trigger)</f>
        <v>53021</v>
      </c>
      <c r="BC1943" s="98">
        <f>_xll.qlInterestRateIndexMaturity(Currency&amp;"ibor"&amp;Tenor,BB1943,Trigger)</f>
        <v>53386</v>
      </c>
      <c r="BD1943" s="242" t="e">
        <f>_xll.qlIndexFixing($AD$5,BA1943,TRUE,_xll.ohTrigger(Trigger,Trigger12M))</f>
        <v>#NUM!</v>
      </c>
      <c r="BE1943" s="242">
        <f>IFERROR(_xll.qlIndexFixing($BF$1,BA1943,TRUE,_xll.ohTrigger(Trigger,Trigger12M)),#N/A)</f>
        <v>1.5812938280875526E-2</v>
      </c>
    </row>
    <row r="1944" spans="52:57" ht="11.25" customHeight="1" x14ac:dyDescent="0.25">
      <c r="AZ1944" s="99" t="s">
        <v>83</v>
      </c>
      <c r="BA1944" s="98">
        <f>_xll.qlInterestRateIndexFixingDate(Currency&amp;"ibor"&amp;Tenor,BB1944,Trigger)</f>
        <v>53024</v>
      </c>
      <c r="BB1944" s="98">
        <f>_xll.qlCalendarAdvance(Calendar,BB1943,AZ1944,"f",,Trigger)</f>
        <v>53028</v>
      </c>
      <c r="BC1944" s="98">
        <f>_xll.qlInterestRateIndexMaturity(Currency&amp;"ibor"&amp;Tenor,BB1944,Trigger)</f>
        <v>53393</v>
      </c>
      <c r="BD1944" s="242" t="e">
        <f>_xll.qlIndexFixing($AD$5,BA1944,TRUE,_xll.ohTrigger(Trigger,Trigger12M))</f>
        <v>#NUM!</v>
      </c>
      <c r="BE1944" s="242">
        <f>IFERROR(_xll.qlIndexFixing($BF$1,BA1944,TRUE,_xll.ohTrigger(Trigger,Trigger12M)),#N/A)</f>
        <v>1.5816248169459892E-2</v>
      </c>
    </row>
    <row r="1945" spans="52:57" ht="11.25" customHeight="1" x14ac:dyDescent="0.25">
      <c r="AZ1945" s="99" t="s">
        <v>83</v>
      </c>
      <c r="BA1945" s="98">
        <f>_xll.qlInterestRateIndexFixingDate(Currency&amp;"ibor"&amp;Tenor,BB1945,Trigger)</f>
        <v>53031</v>
      </c>
      <c r="BB1945" s="98">
        <f>_xll.qlCalendarAdvance(Calendar,BB1944,AZ1945,"f",,Trigger)</f>
        <v>53035</v>
      </c>
      <c r="BC1945" s="98">
        <f>_xll.qlInterestRateIndexMaturity(Currency&amp;"ibor"&amp;Tenor,BB1945,Trigger)</f>
        <v>53400</v>
      </c>
      <c r="BD1945" s="242" t="e">
        <f>_xll.qlIndexFixing($AD$5,BA1945,TRUE,_xll.ohTrigger(Trigger,Trigger12M))</f>
        <v>#NUM!</v>
      </c>
      <c r="BE1945" s="242">
        <f>IFERROR(_xll.qlIndexFixing($BF$1,BA1945,TRUE,_xll.ohTrigger(Trigger,Trigger12M)),#N/A)</f>
        <v>1.581945049858571E-2</v>
      </c>
    </row>
    <row r="1946" spans="52:57" ht="11.25" customHeight="1" x14ac:dyDescent="0.25">
      <c r="AZ1946" s="99" t="s">
        <v>83</v>
      </c>
      <c r="BA1946" s="98">
        <f>_xll.qlInterestRateIndexFixingDate(Currency&amp;"ibor"&amp;Tenor,BB1946,Trigger)</f>
        <v>53038</v>
      </c>
      <c r="BB1946" s="98">
        <f>_xll.qlCalendarAdvance(Calendar,BB1945,AZ1946,"f",,Trigger)</f>
        <v>53042</v>
      </c>
      <c r="BC1946" s="98">
        <f>_xll.qlInterestRateIndexMaturity(Currency&amp;"ibor"&amp;Tenor,BB1946,Trigger)</f>
        <v>53407</v>
      </c>
      <c r="BD1946" s="242" t="e">
        <f>_xll.qlIndexFixing($AD$5,BA1946,TRUE,_xll.ohTrigger(Trigger,Trigger12M))</f>
        <v>#NUM!</v>
      </c>
      <c r="BE1946" s="242">
        <f>IFERROR(_xll.qlIndexFixing($BF$1,BA1946,TRUE,_xll.ohTrigger(Trigger,Trigger12M)),#N/A)</f>
        <v>1.5822543911452939E-2</v>
      </c>
    </row>
    <row r="1947" spans="52:57" ht="11.25" customHeight="1" x14ac:dyDescent="0.25">
      <c r="AZ1947" s="99" t="s">
        <v>83</v>
      </c>
      <c r="BA1947" s="98">
        <f>_xll.qlInterestRateIndexFixingDate(Currency&amp;"ibor"&amp;Tenor,BB1947,Trigger)</f>
        <v>53045</v>
      </c>
      <c r="BB1947" s="98">
        <f>_xll.qlCalendarAdvance(Calendar,BB1946,AZ1947,"f",,Trigger)</f>
        <v>53049</v>
      </c>
      <c r="BC1947" s="98">
        <f>_xll.qlInterestRateIndexMaturity(Currency&amp;"ibor"&amp;Tenor,BB1947,Trigger)</f>
        <v>53414</v>
      </c>
      <c r="BD1947" s="242" t="e">
        <f>_xll.qlIndexFixing($AD$5,BA1947,TRUE,_xll.ohTrigger(Trigger,Trigger12M))</f>
        <v>#NUM!</v>
      </c>
      <c r="BE1947" s="242">
        <f>IFERROR(_xll.qlIndexFixing($BF$1,BA1947,TRUE,_xll.ohTrigger(Trigger,Trigger12M)),#N/A)</f>
        <v>1.5825527048333912E-2</v>
      </c>
    </row>
    <row r="1948" spans="52:57" ht="11.25" customHeight="1" x14ac:dyDescent="0.25">
      <c r="AZ1948" s="99" t="s">
        <v>83</v>
      </c>
      <c r="BA1948" s="98">
        <f>_xll.qlInterestRateIndexFixingDate(Currency&amp;"ibor"&amp;Tenor,BB1948,Trigger)</f>
        <v>53052</v>
      </c>
      <c r="BB1948" s="98">
        <f>_xll.qlCalendarAdvance(Calendar,BB1947,AZ1948,"f",,Trigger)</f>
        <v>53056</v>
      </c>
      <c r="BC1948" s="98">
        <f>_xll.qlInterestRateIndexMaturity(Currency&amp;"ibor"&amp;Tenor,BB1948,Trigger)</f>
        <v>53421</v>
      </c>
      <c r="BD1948" s="242" t="e">
        <f>_xll.qlIndexFixing($AD$5,BA1948,TRUE,_xll.ohTrigger(Trigger,Trigger12M))</f>
        <v>#NUM!</v>
      </c>
      <c r="BE1948" s="242">
        <f>IFERROR(_xll.qlIndexFixing($BF$1,BA1948,TRUE,_xll.ohTrigger(Trigger,Trigger12M)),#N/A)</f>
        <v>1.5828398546571566E-2</v>
      </c>
    </row>
    <row r="1949" spans="52:57" ht="11.25" customHeight="1" x14ac:dyDescent="0.25">
      <c r="AZ1949" s="99" t="s">
        <v>83</v>
      </c>
      <c r="BA1949" s="98">
        <f>_xll.qlInterestRateIndexFixingDate(Currency&amp;"ibor"&amp;Tenor,BB1949,Trigger)</f>
        <v>53057</v>
      </c>
      <c r="BB1949" s="98">
        <f>_xll.qlCalendarAdvance(Calendar,BB1948,AZ1949,"f",,Trigger)</f>
        <v>53063</v>
      </c>
      <c r="BC1949" s="98">
        <f>_xll.qlInterestRateIndexMaturity(Currency&amp;"ibor"&amp;Tenor,BB1949,Trigger)</f>
        <v>53428</v>
      </c>
      <c r="BD1949" s="242" t="e">
        <f>_xll.qlIndexFixing($AD$5,BA1949,TRUE,_xll.ohTrigger(Trigger,Trigger12M))</f>
        <v>#NUM!</v>
      </c>
      <c r="BE1949" s="242">
        <f>IFERROR(_xll.qlIndexFixing($BF$1,BA1949,TRUE,_xll.ohTrigger(Trigger,Trigger12M)),#N/A)</f>
        <v>1.5831157040582532E-2</v>
      </c>
    </row>
    <row r="1950" spans="52:57" ht="11.25" customHeight="1" x14ac:dyDescent="0.25">
      <c r="AZ1950" s="99" t="s">
        <v>83</v>
      </c>
      <c r="BA1950" s="98">
        <f>_xll.qlInterestRateIndexFixingDate(Currency&amp;"ibor"&amp;Tenor,BB1950,Trigger)</f>
        <v>53066</v>
      </c>
      <c r="BB1950" s="98">
        <f>_xll.qlCalendarAdvance(Calendar,BB1949,AZ1950,"f",,Trigger)</f>
        <v>53070</v>
      </c>
      <c r="BC1950" s="98">
        <f>_xll.qlInterestRateIndexMaturity(Currency&amp;"ibor"&amp;Tenor,BB1950,Trigger)</f>
        <v>53435</v>
      </c>
      <c r="BD1950" s="242" t="e">
        <f>_xll.qlIndexFixing($AD$5,BA1950,TRUE,_xll.ohTrigger(Trigger,Trigger12M))</f>
        <v>#NUM!</v>
      </c>
      <c r="BE1950" s="242">
        <f>IFERROR(_xll.qlIndexFixing($BF$1,BA1950,TRUE,_xll.ohTrigger(Trigger,Trigger12M)),#N/A)</f>
        <v>1.5833801161857994E-2</v>
      </c>
    </row>
    <row r="1951" spans="52:57" ht="11.25" customHeight="1" x14ac:dyDescent="0.25">
      <c r="AZ1951" s="99" t="s">
        <v>83</v>
      </c>
      <c r="BA1951" s="98">
        <f>_xll.qlInterestRateIndexFixingDate(Currency&amp;"ibor"&amp;Tenor,BB1951,Trigger)</f>
        <v>53073</v>
      </c>
      <c r="BB1951" s="98">
        <f>_xll.qlCalendarAdvance(Calendar,BB1950,AZ1951,"f",,Trigger)</f>
        <v>53077</v>
      </c>
      <c r="BC1951" s="98">
        <f>_xll.qlInterestRateIndexMaturity(Currency&amp;"ibor"&amp;Tenor,BB1951,Trigger)</f>
        <v>53442</v>
      </c>
      <c r="BD1951" s="242" t="e">
        <f>_xll.qlIndexFixing($AD$5,BA1951,TRUE,_xll.ohTrigger(Trigger,Trigger12M))</f>
        <v>#NUM!</v>
      </c>
      <c r="BE1951" s="242">
        <f>IFERROR(_xll.qlIndexFixing($BF$1,BA1951,TRUE,_xll.ohTrigger(Trigger,Trigger12M)),#N/A)</f>
        <v>1.5836329538965455E-2</v>
      </c>
    </row>
    <row r="1952" spans="52:57" ht="11.25" customHeight="1" x14ac:dyDescent="0.25">
      <c r="AZ1952" s="99" t="s">
        <v>83</v>
      </c>
      <c r="BA1952" s="98">
        <f>_xll.qlInterestRateIndexFixingDate(Currency&amp;"ibor"&amp;Tenor,BB1952,Trigger)</f>
        <v>53079</v>
      </c>
      <c r="BB1952" s="98">
        <f>_xll.qlCalendarAdvance(Calendar,BB1951,AZ1952,"f",,Trigger)</f>
        <v>53084</v>
      </c>
      <c r="BC1952" s="98">
        <f>_xll.qlInterestRateIndexMaturity(Currency&amp;"ibor"&amp;Tenor,BB1952,Trigger)</f>
        <v>53449</v>
      </c>
      <c r="BD1952" s="242" t="e">
        <f>_xll.qlIndexFixing($AD$5,BA1952,TRUE,_xll.ohTrigger(Trigger,Trigger12M))</f>
        <v>#NUM!</v>
      </c>
      <c r="BE1952" s="242">
        <f>IFERROR(_xll.qlIndexFixing($BF$1,BA1952,TRUE,_xll.ohTrigger(Trigger,Trigger12M)),#N/A)</f>
        <v>1.5838740797550255E-2</v>
      </c>
    </row>
    <row r="1953" spans="52:57" ht="11.25" customHeight="1" x14ac:dyDescent="0.25">
      <c r="AZ1953" s="99" t="s">
        <v>83</v>
      </c>
      <c r="BA1953" s="98">
        <f>_xll.qlInterestRateIndexFixingDate(Currency&amp;"ibor"&amp;Tenor,BB1953,Trigger)</f>
        <v>53087</v>
      </c>
      <c r="BB1953" s="98">
        <f>_xll.qlCalendarAdvance(Calendar,BB1952,AZ1953,"f",,Trigger)</f>
        <v>53091</v>
      </c>
      <c r="BC1953" s="98">
        <f>_xll.qlInterestRateIndexMaturity(Currency&amp;"ibor"&amp;Tenor,BB1953,Trigger)</f>
        <v>53456</v>
      </c>
      <c r="BD1953" s="242" t="e">
        <f>_xll.qlIndexFixing($AD$5,BA1953,TRUE,_xll.ohTrigger(Trigger,Trigger12M))</f>
        <v>#NUM!</v>
      </c>
      <c r="BE1953" s="242">
        <f>IFERROR(_xll.qlIndexFixing($BF$1,BA1953,TRUE,_xll.ohTrigger(Trigger,Trigger12M)),#N/A)</f>
        <v>1.5841033560337336E-2</v>
      </c>
    </row>
    <row r="1954" spans="52:57" ht="11.25" customHeight="1" x14ac:dyDescent="0.25">
      <c r="AZ1954" s="99" t="s">
        <v>83</v>
      </c>
      <c r="BA1954" s="98">
        <f>_xll.qlInterestRateIndexFixingDate(Currency&amp;"ibor"&amp;Tenor,BB1954,Trigger)</f>
        <v>53094</v>
      </c>
      <c r="BB1954" s="98">
        <f>_xll.qlCalendarAdvance(Calendar,BB1953,AZ1954,"f",,Trigger)</f>
        <v>53098</v>
      </c>
      <c r="BC1954" s="98">
        <f>_xll.qlInterestRateIndexMaturity(Currency&amp;"ibor"&amp;Tenor,BB1954,Trigger)</f>
        <v>53463</v>
      </c>
      <c r="BD1954" s="242" t="e">
        <f>_xll.qlIndexFixing($AD$5,BA1954,TRUE,_xll.ohTrigger(Trigger,Trigger12M))</f>
        <v>#NUM!</v>
      </c>
      <c r="BE1954" s="242">
        <f>IFERROR(_xll.qlIndexFixing($BF$1,BA1954,TRUE,_xll.ohTrigger(Trigger,Trigger12M)),#N/A)</f>
        <v>1.5843206447132323E-2</v>
      </c>
    </row>
    <row r="1955" spans="52:57" ht="11.25" customHeight="1" x14ac:dyDescent="0.25">
      <c r="AZ1955" s="99" t="s">
        <v>83</v>
      </c>
      <c r="BA1955" s="98">
        <f>_xll.qlInterestRateIndexFixingDate(Currency&amp;"ibor"&amp;Tenor,BB1955,Trigger)</f>
        <v>53101</v>
      </c>
      <c r="BB1955" s="98">
        <f>_xll.qlCalendarAdvance(Calendar,BB1954,AZ1955,"f",,Trigger)</f>
        <v>53105</v>
      </c>
      <c r="BC1955" s="98">
        <f>_xll.qlInterestRateIndexMaturity(Currency&amp;"ibor"&amp;Tenor,BB1955,Trigger)</f>
        <v>53470</v>
      </c>
      <c r="BD1955" s="242" t="e">
        <f>_xll.qlIndexFixing($AD$5,BA1955,TRUE,_xll.ohTrigger(Trigger,Trigger12M))</f>
        <v>#NUM!</v>
      </c>
      <c r="BE1955" s="242">
        <f>IFERROR(_xll.qlIndexFixing($BF$1,BA1955,TRUE,_xll.ohTrigger(Trigger,Trigger12M)),#N/A)</f>
        <v>1.5845258074823728E-2</v>
      </c>
    </row>
    <row r="1956" spans="52:57" ht="11.25" customHeight="1" x14ac:dyDescent="0.25">
      <c r="AZ1956" s="99" t="s">
        <v>83</v>
      </c>
      <c r="BA1956" s="98">
        <f>_xll.qlInterestRateIndexFixingDate(Currency&amp;"ibor"&amp;Tenor,BB1956,Trigger)</f>
        <v>53108</v>
      </c>
      <c r="BB1956" s="98">
        <f>_xll.qlCalendarAdvance(Calendar,BB1955,AZ1956,"f",,Trigger)</f>
        <v>53112</v>
      </c>
      <c r="BC1956" s="98">
        <f>_xll.qlInterestRateIndexMaturity(Currency&amp;"ibor"&amp;Tenor,BB1956,Trigger)</f>
        <v>53477</v>
      </c>
      <c r="BD1956" s="242" t="e">
        <f>_xll.qlIndexFixing($AD$5,BA1956,TRUE,_xll.ohTrigger(Trigger,Trigger12M))</f>
        <v>#NUM!</v>
      </c>
      <c r="BE1956" s="242">
        <f>IFERROR(_xll.qlIndexFixing($BF$1,BA1956,TRUE,_xll.ohTrigger(Trigger,Trigger12M)),#N/A)</f>
        <v>1.5847187057384041E-2</v>
      </c>
    </row>
    <row r="1957" spans="52:57" ht="11.25" customHeight="1" x14ac:dyDescent="0.25">
      <c r="AZ1957" s="99" t="s">
        <v>83</v>
      </c>
      <c r="BA1957" s="98">
        <f>_xll.qlInterestRateIndexFixingDate(Currency&amp;"ibor"&amp;Tenor,BB1957,Trigger)</f>
        <v>53115</v>
      </c>
      <c r="BB1957" s="98">
        <f>_xll.qlCalendarAdvance(Calendar,BB1956,AZ1957,"f",,Trigger)</f>
        <v>53119</v>
      </c>
      <c r="BC1957" s="98">
        <f>_xll.qlInterestRateIndexMaturity(Currency&amp;"ibor"&amp;Tenor,BB1957,Trigger)</f>
        <v>53484</v>
      </c>
      <c r="BD1957" s="242" t="e">
        <f>_xll.qlIndexFixing($AD$5,BA1957,TRUE,_xll.ohTrigger(Trigger,Trigger12M))</f>
        <v>#NUM!</v>
      </c>
      <c r="BE1957" s="242">
        <f>IFERROR(_xll.qlIndexFixing($BF$1,BA1957,TRUE,_xll.ohTrigger(Trigger,Trigger12M)),#N/A)</f>
        <v>1.5848992005871042E-2</v>
      </c>
    </row>
    <row r="1958" spans="52:57" ht="11.25" customHeight="1" x14ac:dyDescent="0.25">
      <c r="AZ1958" s="99" t="s">
        <v>83</v>
      </c>
      <c r="BA1958" s="98">
        <f>_xll.qlInterestRateIndexFixingDate(Currency&amp;"ibor"&amp;Tenor,BB1958,Trigger)</f>
        <v>53122</v>
      </c>
      <c r="BB1958" s="98">
        <f>_xll.qlCalendarAdvance(Calendar,BB1957,AZ1958,"f",,Trigger)</f>
        <v>53126</v>
      </c>
      <c r="BC1958" s="98">
        <f>_xll.qlInterestRateIndexMaturity(Currency&amp;"ibor"&amp;Tenor,BB1958,Trigger)</f>
        <v>53491</v>
      </c>
      <c r="BD1958" s="242" t="e">
        <f>_xll.qlIndexFixing($AD$5,BA1958,TRUE,_xll.ohTrigger(Trigger,Trigger12M))</f>
        <v>#NUM!</v>
      </c>
      <c r="BE1958" s="242">
        <f>IFERROR(_xll.qlIndexFixing($BF$1,BA1958,TRUE,_xll.ohTrigger(Trigger,Trigger12M)),#N/A)</f>
        <v>1.5850671528431302E-2</v>
      </c>
    </row>
    <row r="1959" spans="52:57" ht="11.25" customHeight="1" x14ac:dyDescent="0.25">
      <c r="AZ1959" s="99" t="s">
        <v>83</v>
      </c>
      <c r="BA1959" s="98">
        <f>_xll.qlInterestRateIndexFixingDate(Currency&amp;"ibor"&amp;Tenor,BB1959,Trigger)</f>
        <v>53129</v>
      </c>
      <c r="BB1959" s="98">
        <f>_xll.qlCalendarAdvance(Calendar,BB1958,AZ1959,"f",,Trigger)</f>
        <v>53133</v>
      </c>
      <c r="BC1959" s="98">
        <f>_xll.qlInterestRateIndexMaturity(Currency&amp;"ibor"&amp;Tenor,BB1959,Trigger)</f>
        <v>53498</v>
      </c>
      <c r="BD1959" s="242" t="e">
        <f>_xll.qlIndexFixing($AD$5,BA1959,TRUE,_xll.ohTrigger(Trigger,Trigger12M))</f>
        <v>#NUM!</v>
      </c>
      <c r="BE1959" s="242">
        <f>IFERROR(_xll.qlIndexFixing($BF$1,BA1959,TRUE,_xll.ohTrigger(Trigger,Trigger12M)),#N/A)</f>
        <v>1.5852224230299972E-2</v>
      </c>
    </row>
    <row r="1960" spans="52:57" ht="11.25" customHeight="1" x14ac:dyDescent="0.25">
      <c r="AZ1960" s="99" t="s">
        <v>83</v>
      </c>
      <c r="BA1960" s="98">
        <f>_xll.qlInterestRateIndexFixingDate(Currency&amp;"ibor"&amp;Tenor,BB1960,Trigger)</f>
        <v>53136</v>
      </c>
      <c r="BB1960" s="98">
        <f>_xll.qlCalendarAdvance(Calendar,BB1959,AZ1960,"f",,Trigger)</f>
        <v>53140</v>
      </c>
      <c r="BC1960" s="98">
        <f>_xll.qlInterestRateIndexMaturity(Currency&amp;"ibor"&amp;Tenor,BB1960,Trigger)</f>
        <v>53505</v>
      </c>
      <c r="BD1960" s="242" t="e">
        <f>_xll.qlIndexFixing($AD$5,BA1960,TRUE,_xll.ohTrigger(Trigger,Trigger12M))</f>
        <v>#NUM!</v>
      </c>
      <c r="BE1960" s="242">
        <f>IFERROR(_xll.qlIndexFixing($BF$1,BA1960,TRUE,_xll.ohTrigger(Trigger,Trigger12M)),#N/A)</f>
        <v>1.5853648713802522E-2</v>
      </c>
    </row>
    <row r="1961" spans="52:57" ht="11.25" customHeight="1" x14ac:dyDescent="0.25">
      <c r="AZ1961" s="99" t="s">
        <v>83</v>
      </c>
      <c r="BA1961" s="98">
        <f>_xll.qlInterestRateIndexFixingDate(Currency&amp;"ibor"&amp;Tenor,BB1961,Trigger)</f>
        <v>53143</v>
      </c>
      <c r="BB1961" s="98">
        <f>_xll.qlCalendarAdvance(Calendar,BB1960,AZ1961,"f",,Trigger)</f>
        <v>53147</v>
      </c>
      <c r="BC1961" s="98">
        <f>_xll.qlInterestRateIndexMaturity(Currency&amp;"ibor"&amp;Tenor,BB1961,Trigger)</f>
        <v>53512</v>
      </c>
      <c r="BD1961" s="242" t="e">
        <f>_xll.qlIndexFixing($AD$5,BA1961,TRUE,_xll.ohTrigger(Trigger,Trigger12M))</f>
        <v>#NUM!</v>
      </c>
      <c r="BE1961" s="242">
        <f>IFERROR(_xll.qlIndexFixing($BF$1,BA1961,TRUE,_xll.ohTrigger(Trigger,Trigger12M)),#N/A)</f>
        <v>1.5854943578358267E-2</v>
      </c>
    </row>
    <row r="1962" spans="52:57" ht="11.25" customHeight="1" x14ac:dyDescent="0.25">
      <c r="AZ1962" s="99" t="s">
        <v>83</v>
      </c>
      <c r="BA1962" s="98">
        <f>_xll.qlInterestRateIndexFixingDate(Currency&amp;"ibor"&amp;Tenor,BB1962,Trigger)</f>
        <v>53150</v>
      </c>
      <c r="BB1962" s="98">
        <f>_xll.qlCalendarAdvance(Calendar,BB1961,AZ1962,"f",,Trigger)</f>
        <v>53154</v>
      </c>
      <c r="BC1962" s="98">
        <f>_xll.qlInterestRateIndexMaturity(Currency&amp;"ibor"&amp;Tenor,BB1962,Trigger)</f>
        <v>53519</v>
      </c>
      <c r="BD1962" s="242" t="e">
        <f>_xll.qlIndexFixing($AD$5,BA1962,TRUE,_xll.ohTrigger(Trigger,Trigger12M))</f>
        <v>#NUM!</v>
      </c>
      <c r="BE1962" s="242">
        <f>IFERROR(_xll.qlIndexFixing($BF$1,BA1962,TRUE,_xll.ohTrigger(Trigger,Trigger12M)),#N/A)</f>
        <v>1.5856107420480776E-2</v>
      </c>
    </row>
    <row r="1963" spans="52:57" ht="11.25" customHeight="1" x14ac:dyDescent="0.25">
      <c r="AZ1963" s="99" t="s">
        <v>83</v>
      </c>
      <c r="BA1963" s="98">
        <f>_xll.qlInterestRateIndexFixingDate(Currency&amp;"ibor"&amp;Tenor,BB1963,Trigger)</f>
        <v>53157</v>
      </c>
      <c r="BB1963" s="98">
        <f>_xll.qlCalendarAdvance(Calendar,BB1962,AZ1963,"f",,Trigger)</f>
        <v>53161</v>
      </c>
      <c r="BC1963" s="98">
        <f>_xll.qlInterestRateIndexMaturity(Currency&amp;"ibor"&amp;Tenor,BB1963,Trigger)</f>
        <v>53526</v>
      </c>
      <c r="BD1963" s="242" t="e">
        <f>_xll.qlIndexFixing($AD$5,BA1963,TRUE,_xll.ohTrigger(Trigger,Trigger12M))</f>
        <v>#NUM!</v>
      </c>
      <c r="BE1963" s="242">
        <f>IFERROR(_xll.qlIndexFixing($BF$1,BA1963,TRUE,_xll.ohTrigger(Trigger,Trigger12M)),#N/A)</f>
        <v>1.5857138833779438E-2</v>
      </c>
    </row>
    <row r="1964" spans="52:57" ht="11.25" customHeight="1" x14ac:dyDescent="0.25">
      <c r="AZ1964" s="99" t="s">
        <v>83</v>
      </c>
      <c r="BA1964" s="98">
        <f>_xll.qlInterestRateIndexFixingDate(Currency&amp;"ibor"&amp;Tenor,BB1964,Trigger)</f>
        <v>53164</v>
      </c>
      <c r="BB1964" s="98">
        <f>_xll.qlCalendarAdvance(Calendar,BB1963,AZ1964,"f",,Trigger)</f>
        <v>53168</v>
      </c>
      <c r="BC1964" s="98">
        <f>_xll.qlInterestRateIndexMaturity(Currency&amp;"ibor"&amp;Tenor,BB1964,Trigger)</f>
        <v>53533</v>
      </c>
      <c r="BD1964" s="242" t="e">
        <f>_xll.qlIndexFixing($AD$5,BA1964,TRUE,_xll.ohTrigger(Trigger,Trigger12M))</f>
        <v>#NUM!</v>
      </c>
      <c r="BE1964" s="242">
        <f>IFERROR(_xll.qlIndexFixing($BF$1,BA1964,TRUE,_xll.ohTrigger(Trigger,Trigger12M)),#N/A)</f>
        <v>1.5858036408962273E-2</v>
      </c>
    </row>
    <row r="1965" spans="52:57" ht="11.25" customHeight="1" x14ac:dyDescent="0.25">
      <c r="AZ1965" s="99" t="s">
        <v>83</v>
      </c>
      <c r="BA1965" s="98">
        <f>_xll.qlInterestRateIndexFixingDate(Currency&amp;"ibor"&amp;Tenor,BB1965,Trigger)</f>
        <v>53171</v>
      </c>
      <c r="BB1965" s="98">
        <f>_xll.qlCalendarAdvance(Calendar,BB1964,AZ1965,"f",,Trigger)</f>
        <v>53175</v>
      </c>
      <c r="BC1965" s="98">
        <f>_xll.qlInterestRateIndexMaturity(Currency&amp;"ibor"&amp;Tenor,BB1965,Trigger)</f>
        <v>53540</v>
      </c>
      <c r="BD1965" s="242" t="e">
        <f>_xll.qlIndexFixing($AD$5,BA1965,TRUE,_xll.ohTrigger(Trigger,Trigger12M))</f>
        <v>#NUM!</v>
      </c>
      <c r="BE1965" s="242">
        <f>IFERROR(_xll.qlIndexFixing($BF$1,BA1965,TRUE,_xll.ohTrigger(Trigger,Trigger12M)),#N/A)</f>
        <v>1.5858798733836842E-2</v>
      </c>
    </row>
    <row r="1966" spans="52:57" ht="11.25" customHeight="1" x14ac:dyDescent="0.25">
      <c r="AZ1966" s="99" t="s">
        <v>83</v>
      </c>
      <c r="BA1966" s="98">
        <f>_xll.qlInterestRateIndexFixingDate(Currency&amp;"ibor"&amp;Tenor,BB1966,Trigger)</f>
        <v>53178</v>
      </c>
      <c r="BB1966" s="98">
        <f>_xll.qlCalendarAdvance(Calendar,BB1965,AZ1966,"f",,Trigger)</f>
        <v>53182</v>
      </c>
      <c r="BC1966" s="98">
        <f>_xll.qlInterestRateIndexMaturity(Currency&amp;"ibor"&amp;Tenor,BB1966,Trigger)</f>
        <v>53547</v>
      </c>
      <c r="BD1966" s="242" t="e">
        <f>_xll.qlIndexFixing($AD$5,BA1966,TRUE,_xll.ohTrigger(Trigger,Trigger12M))</f>
        <v>#NUM!</v>
      </c>
      <c r="BE1966" s="242">
        <f>IFERROR(_xll.qlIndexFixing($BF$1,BA1966,TRUE,_xll.ohTrigger(Trigger,Trigger12M)),#N/A)</f>
        <v>1.585942439331307E-2</v>
      </c>
    </row>
    <row r="1967" spans="52:57" ht="11.25" customHeight="1" x14ac:dyDescent="0.25">
      <c r="AZ1967" s="99" t="s">
        <v>83</v>
      </c>
      <c r="BA1967" s="98">
        <f>_xll.qlInterestRateIndexFixingDate(Currency&amp;"ibor"&amp;Tenor,BB1967,Trigger)</f>
        <v>53185</v>
      </c>
      <c r="BB1967" s="98">
        <f>_xll.qlCalendarAdvance(Calendar,BB1966,AZ1967,"f",,Trigger)</f>
        <v>53189</v>
      </c>
      <c r="BC1967" s="98">
        <f>_xll.qlInterestRateIndexMaturity(Currency&amp;"ibor"&amp;Tenor,BB1967,Trigger)</f>
        <v>53554</v>
      </c>
      <c r="BD1967" s="242" t="e">
        <f>_xll.qlIndexFixing($AD$5,BA1967,TRUE,_xll.ohTrigger(Trigger,Trigger12M))</f>
        <v>#NUM!</v>
      </c>
      <c r="BE1967" s="242">
        <f>IFERROR(_xll.qlIndexFixing($BF$1,BA1967,TRUE,_xll.ohTrigger(Trigger,Trigger12M)),#N/A)</f>
        <v>1.585991196940479E-2</v>
      </c>
    </row>
    <row r="1968" spans="52:57" ht="11.25" customHeight="1" x14ac:dyDescent="0.25">
      <c r="AZ1968" s="99" t="s">
        <v>83</v>
      </c>
      <c r="BA1968" s="98">
        <f>_xll.qlInterestRateIndexFixingDate(Currency&amp;"ibor"&amp;Tenor,BB1968,Trigger)</f>
        <v>53192</v>
      </c>
      <c r="BB1968" s="98">
        <f>_xll.qlCalendarAdvance(Calendar,BB1967,AZ1968,"f",,Trigger)</f>
        <v>53196</v>
      </c>
      <c r="BC1968" s="98">
        <f>_xll.qlInterestRateIndexMaturity(Currency&amp;"ibor"&amp;Tenor,BB1968,Trigger)</f>
        <v>53561</v>
      </c>
      <c r="BD1968" s="242" t="e">
        <f>_xll.qlIndexFixing($AD$5,BA1968,TRUE,_xll.ohTrigger(Trigger,Trigger12M))</f>
        <v>#NUM!</v>
      </c>
      <c r="BE1968" s="242">
        <f>IFERROR(_xll.qlIndexFixing($BF$1,BA1968,TRUE,_xll.ohTrigger(Trigger,Trigger12M)),#N/A)</f>
        <v>1.5860260041230617E-2</v>
      </c>
    </row>
    <row r="1969" spans="52:57" ht="11.25" customHeight="1" x14ac:dyDescent="0.25">
      <c r="AZ1969" s="99" t="s">
        <v>83</v>
      </c>
      <c r="BA1969" s="98">
        <f>_xll.qlInterestRateIndexFixingDate(Currency&amp;"ibor"&amp;Tenor,BB1969,Trigger)</f>
        <v>53199</v>
      </c>
      <c r="BB1969" s="98">
        <f>_xll.qlCalendarAdvance(Calendar,BB1968,AZ1969,"f",,Trigger)</f>
        <v>53203</v>
      </c>
      <c r="BC1969" s="98">
        <f>_xll.qlInterestRateIndexMaturity(Currency&amp;"ibor"&amp;Tenor,BB1969,Trigger)</f>
        <v>53568</v>
      </c>
      <c r="BD1969" s="242" t="e">
        <f>_xll.qlIndexFixing($AD$5,BA1969,TRUE,_xll.ohTrigger(Trigger,Trigger12M))</f>
        <v>#NUM!</v>
      </c>
      <c r="BE1969" s="242">
        <f>IFERROR(_xll.qlIndexFixing($BF$1,BA1969,TRUE,_xll.ohTrigger(Trigger,Trigger12M)),#N/A)</f>
        <v>1.5860468627171467E-2</v>
      </c>
    </row>
    <row r="1970" spans="52:57" ht="11.25" customHeight="1" x14ac:dyDescent="0.25">
      <c r="AZ1970" s="99" t="s">
        <v>83</v>
      </c>
      <c r="BA1970" s="98">
        <f>_xll.qlInterestRateIndexFixingDate(Currency&amp;"ibor"&amp;Tenor,BB1970,Trigger)</f>
        <v>53206</v>
      </c>
      <c r="BB1970" s="98">
        <f>_xll.qlCalendarAdvance(Calendar,BB1969,AZ1970,"f",,Trigger)</f>
        <v>53210</v>
      </c>
      <c r="BC1970" s="98">
        <f>_xll.qlInterestRateIndexMaturity(Currency&amp;"ibor"&amp;Tenor,BB1970,Trigger)</f>
        <v>53575</v>
      </c>
      <c r="BD1970" s="242" t="e">
        <f>_xll.qlIndexFixing($AD$5,BA1970,TRUE,_xll.ohTrigger(Trigger,Trigger12M))</f>
        <v>#NUM!</v>
      </c>
      <c r="BE1970" s="242">
        <f>IFERROR(_xll.qlIndexFixing($BF$1,BA1970,TRUE,_xll.ohTrigger(Trigger,Trigger12M)),#N/A)</f>
        <v>1.5860624582249138E-2</v>
      </c>
    </row>
    <row r="1971" spans="52:57" ht="11.25" customHeight="1" x14ac:dyDescent="0.25">
      <c r="AZ1971" s="99" t="s">
        <v>83</v>
      </c>
      <c r="BA1971" s="98">
        <f>_xll.qlInterestRateIndexFixingDate(Currency&amp;"ibor"&amp;Tenor,BB1971,Trigger)</f>
        <v>53213</v>
      </c>
      <c r="BB1971" s="98">
        <f>_xll.qlCalendarAdvance(Calendar,BB1970,AZ1971,"f",,Trigger)</f>
        <v>53217</v>
      </c>
      <c r="BC1971" s="98">
        <f>_xll.qlInterestRateIndexMaturity(Currency&amp;"ibor"&amp;Tenor,BB1971,Trigger)</f>
        <v>53582</v>
      </c>
      <c r="BD1971" s="242" t="e">
        <f>_xll.qlIndexFixing($AD$5,BA1971,TRUE,_xll.ohTrigger(Trigger,Trigger12M))</f>
        <v>#NUM!</v>
      </c>
      <c r="BE1971" s="242">
        <f>IFERROR(_xll.qlIndexFixing($BF$1,BA1971,TRUE,_xll.ohTrigger(Trigger,Trigger12M)),#N/A)</f>
        <v>1.5860779646505806E-2</v>
      </c>
    </row>
    <row r="1972" spans="52:57" ht="11.25" customHeight="1" x14ac:dyDescent="0.25">
      <c r="AZ1972" s="99" t="s">
        <v>83</v>
      </c>
      <c r="BA1972" s="98">
        <f>_xll.qlInterestRateIndexFixingDate(Currency&amp;"ibor"&amp;Tenor,BB1972,Trigger)</f>
        <v>53220</v>
      </c>
      <c r="BB1972" s="98">
        <f>_xll.qlCalendarAdvance(Calendar,BB1971,AZ1972,"f",,Trigger)</f>
        <v>53224</v>
      </c>
      <c r="BC1972" s="98">
        <f>_xll.qlInterestRateIndexMaturity(Currency&amp;"ibor"&amp;Tenor,BB1972,Trigger)</f>
        <v>53589</v>
      </c>
      <c r="BD1972" s="242" t="e">
        <f>_xll.qlIndexFixing($AD$5,BA1972,TRUE,_xll.ohTrigger(Trigger,Trigger12M))</f>
        <v>#NUM!</v>
      </c>
      <c r="BE1972" s="242">
        <f>IFERROR(_xll.qlIndexFixing($BF$1,BA1972,TRUE,_xll.ohTrigger(Trigger,Trigger12M)),#N/A)</f>
        <v>1.5860933816829438E-2</v>
      </c>
    </row>
    <row r="1973" spans="52:57" ht="11.25" customHeight="1" x14ac:dyDescent="0.25">
      <c r="AZ1973" s="99" t="s">
        <v>83</v>
      </c>
      <c r="BA1973" s="98">
        <f>_xll.qlInterestRateIndexFixingDate(Currency&amp;"ibor"&amp;Tenor,BB1973,Trigger)</f>
        <v>53227</v>
      </c>
      <c r="BB1973" s="98">
        <f>_xll.qlCalendarAdvance(Calendar,BB1972,AZ1973,"f",,Trigger)</f>
        <v>53231</v>
      </c>
      <c r="BC1973" s="98">
        <f>_xll.qlInterestRateIndexMaturity(Currency&amp;"ibor"&amp;Tenor,BB1973,Trigger)</f>
        <v>53596</v>
      </c>
      <c r="BD1973" s="242" t="e">
        <f>_xll.qlIndexFixing($AD$5,BA1973,TRUE,_xll.ohTrigger(Trigger,Trigger12M))</f>
        <v>#NUM!</v>
      </c>
      <c r="BE1973" s="242">
        <f>IFERROR(_xll.qlIndexFixing($BF$1,BA1973,TRUE,_xll.ohTrigger(Trigger,Trigger12M)),#N/A)</f>
        <v>1.5861087090108219E-2</v>
      </c>
    </row>
    <row r="1974" spans="52:57" ht="11.25" customHeight="1" x14ac:dyDescent="0.25">
      <c r="AZ1974" s="99" t="s">
        <v>83</v>
      </c>
      <c r="BA1974" s="98">
        <f>_xll.qlInterestRateIndexFixingDate(Currency&amp;"ibor"&amp;Tenor,BB1974,Trigger)</f>
        <v>53234</v>
      </c>
      <c r="BB1974" s="98">
        <f>_xll.qlCalendarAdvance(Calendar,BB1973,AZ1974,"f",,Trigger)</f>
        <v>53238</v>
      </c>
      <c r="BC1974" s="98">
        <f>_xll.qlInterestRateIndexMaturity(Currency&amp;"ibor"&amp;Tenor,BB1974,Trigger)</f>
        <v>53603</v>
      </c>
      <c r="BD1974" s="242" t="e">
        <f>_xll.qlIndexFixing($AD$5,BA1974,TRUE,_xll.ohTrigger(Trigger,Trigger12M))</f>
        <v>#NUM!</v>
      </c>
      <c r="BE1974" s="242">
        <f>IFERROR(_xll.qlIndexFixing($BF$1,BA1974,TRUE,_xll.ohTrigger(Trigger,Trigger12M)),#N/A)</f>
        <v>1.5861239463229464E-2</v>
      </c>
    </row>
    <row r="1975" spans="52:57" ht="11.25" customHeight="1" x14ac:dyDescent="0.25">
      <c r="AZ1975" s="99" t="s">
        <v>83</v>
      </c>
      <c r="BA1975" s="98">
        <f>_xll.qlInterestRateIndexFixingDate(Currency&amp;"ibor"&amp;Tenor,BB1975,Trigger)</f>
        <v>53241</v>
      </c>
      <c r="BB1975" s="98">
        <f>_xll.qlCalendarAdvance(Calendar,BB1974,AZ1975,"f",,Trigger)</f>
        <v>53245</v>
      </c>
      <c r="BC1975" s="98">
        <f>_xll.qlInterestRateIndexMaturity(Currency&amp;"ibor"&amp;Tenor,BB1975,Trigger)</f>
        <v>53610</v>
      </c>
      <c r="BD1975" s="242" t="e">
        <f>_xll.qlIndexFixing($AD$5,BA1975,TRUE,_xll.ohTrigger(Trigger,Trigger12M))</f>
        <v>#NUM!</v>
      </c>
      <c r="BE1975" s="242">
        <f>IFERROR(_xll.qlIndexFixing($BF$1,BA1975,TRUE,_xll.ohTrigger(Trigger,Trigger12M)),#N/A)</f>
        <v>1.5861390933082233E-2</v>
      </c>
    </row>
    <row r="1976" spans="52:57" ht="11.25" customHeight="1" x14ac:dyDescent="0.25">
      <c r="AZ1976" s="99" t="s">
        <v>83</v>
      </c>
      <c r="BA1976" s="98">
        <f>_xll.qlInterestRateIndexFixingDate(Currency&amp;"ibor"&amp;Tenor,BB1976,Trigger)</f>
        <v>53248</v>
      </c>
      <c r="BB1976" s="98">
        <f>_xll.qlCalendarAdvance(Calendar,BB1975,AZ1976,"f",,Trigger)</f>
        <v>53252</v>
      </c>
      <c r="BC1976" s="98">
        <f>_xll.qlInterestRateIndexMaturity(Currency&amp;"ibor"&amp;Tenor,BB1976,Trigger)</f>
        <v>53617</v>
      </c>
      <c r="BD1976" s="242" t="e">
        <f>_xll.qlIndexFixing($AD$5,BA1976,TRUE,_xll.ohTrigger(Trigger,Trigger12M))</f>
        <v>#NUM!</v>
      </c>
      <c r="BE1976" s="242">
        <f>IFERROR(_xll.qlIndexFixing($BF$1,BA1976,TRUE,_xll.ohTrigger(Trigger,Trigger12M)),#N/A)</f>
        <v>1.5861541496553621E-2</v>
      </c>
    </row>
    <row r="1977" spans="52:57" ht="11.25" customHeight="1" x14ac:dyDescent="0.25">
      <c r="AZ1977" s="99" t="s">
        <v>83</v>
      </c>
      <c r="BA1977" s="98">
        <f>_xll.qlInterestRateIndexFixingDate(Currency&amp;"ibor"&amp;Tenor,BB1977,Trigger)</f>
        <v>53255</v>
      </c>
      <c r="BB1977" s="98">
        <f>_xll.qlCalendarAdvance(Calendar,BB1976,AZ1977,"f",,Trigger)</f>
        <v>53259</v>
      </c>
      <c r="BC1977" s="98">
        <f>_xll.qlInterestRateIndexMaturity(Currency&amp;"ibor"&amp;Tenor,BB1977,Trigger)</f>
        <v>53624</v>
      </c>
      <c r="BD1977" s="242" t="e">
        <f>_xll.qlIndexFixing($AD$5,BA1977,TRUE,_xll.ohTrigger(Trigger,Trigger12M))</f>
        <v>#NUM!</v>
      </c>
      <c r="BE1977" s="242">
        <f>IFERROR(_xll.qlIndexFixing($BF$1,BA1977,TRUE,_xll.ohTrigger(Trigger,Trigger12M)),#N/A)</f>
        <v>1.5861691150532257E-2</v>
      </c>
    </row>
    <row r="1978" spans="52:57" ht="11.25" customHeight="1" x14ac:dyDescent="0.25">
      <c r="AZ1978" s="99" t="s">
        <v>83</v>
      </c>
      <c r="BA1978" s="98">
        <f>_xll.qlInterestRateIndexFixingDate(Currency&amp;"ibor"&amp;Tenor,BB1978,Trigger)</f>
        <v>53262</v>
      </c>
      <c r="BB1978" s="98">
        <f>_xll.qlCalendarAdvance(Calendar,BB1977,AZ1978,"f",,Trigger)</f>
        <v>53266</v>
      </c>
      <c r="BC1978" s="98">
        <f>_xll.qlInterestRateIndexMaturity(Currency&amp;"ibor"&amp;Tenor,BB1978,Trigger)</f>
        <v>53631</v>
      </c>
      <c r="BD1978" s="242" t="e">
        <f>_xll.qlIndexFixing($AD$5,BA1978,TRUE,_xll.ohTrigger(Trigger,Trigger12M))</f>
        <v>#NUM!</v>
      </c>
      <c r="BE1978" s="242">
        <f>IFERROR(_xll.qlIndexFixing($BF$1,BA1978,TRUE,_xll.ohTrigger(Trigger,Trigger12M)),#N/A)</f>
        <v>1.5861839891906104E-2</v>
      </c>
    </row>
    <row r="1979" spans="52:57" ht="11.25" customHeight="1" x14ac:dyDescent="0.25">
      <c r="AZ1979" s="99" t="s">
        <v>83</v>
      </c>
      <c r="BA1979" s="98">
        <f>_xll.qlInterestRateIndexFixingDate(Currency&amp;"ibor"&amp;Tenor,BB1979,Trigger)</f>
        <v>53269</v>
      </c>
      <c r="BB1979" s="98">
        <f>_xll.qlCalendarAdvance(Calendar,BB1978,AZ1979,"f",,Trigger)</f>
        <v>53273</v>
      </c>
      <c r="BC1979" s="98">
        <f>_xll.qlInterestRateIndexMaturity(Currency&amp;"ibor"&amp;Tenor,BB1979,Trigger)</f>
        <v>53638</v>
      </c>
      <c r="BD1979" s="242" t="e">
        <f>_xll.qlIndexFixing($AD$5,BA1979,TRUE,_xll.ohTrigger(Trigger,Trigger12M))</f>
        <v>#NUM!</v>
      </c>
      <c r="BE1979" s="242">
        <f>IFERROR(_xll.qlIndexFixing($BF$1,BA1979,TRUE,_xll.ohTrigger(Trigger,Trigger12M)),#N/A)</f>
        <v>1.5861987717562916E-2</v>
      </c>
    </row>
    <row r="1980" spans="52:57" ht="11.25" customHeight="1" x14ac:dyDescent="0.25">
      <c r="AZ1980" s="99" t="s">
        <v>83</v>
      </c>
      <c r="BA1980" s="98">
        <f>_xll.qlInterestRateIndexFixingDate(Currency&amp;"ibor"&amp;Tenor,BB1980,Trigger)</f>
        <v>53276</v>
      </c>
      <c r="BB1980" s="98">
        <f>_xll.qlCalendarAdvance(Calendar,BB1979,AZ1980,"f",,Trigger)</f>
        <v>53280</v>
      </c>
      <c r="BC1980" s="98">
        <f>_xll.qlInterestRateIndexMaturity(Currency&amp;"ibor"&amp;Tenor,BB1980,Trigger)</f>
        <v>53645</v>
      </c>
      <c r="BD1980" s="242" t="e">
        <f>_xll.qlIndexFixing($AD$5,BA1980,TRUE,_xll.ohTrigger(Trigger,Trigger12M))</f>
        <v>#NUM!</v>
      </c>
      <c r="BE1980" s="242">
        <f>IFERROR(_xll.qlIndexFixing($BF$1,BA1980,TRUE,_xll.ohTrigger(Trigger,Trigger12M)),#N/A)</f>
        <v>1.5862134624390661E-2</v>
      </c>
    </row>
    <row r="1981" spans="52:57" ht="11.25" customHeight="1" x14ac:dyDescent="0.25">
      <c r="AZ1981" s="99" t="s">
        <v>83</v>
      </c>
      <c r="BA1981" s="98">
        <f>_xll.qlInterestRateIndexFixingDate(Currency&amp;"ibor"&amp;Tenor,BB1981,Trigger)</f>
        <v>53283</v>
      </c>
      <c r="BB1981" s="98">
        <f>_xll.qlCalendarAdvance(Calendar,BB1980,AZ1981,"f",,Trigger)</f>
        <v>53287</v>
      </c>
      <c r="BC1981" s="98">
        <f>_xll.qlInterestRateIndexMaturity(Currency&amp;"ibor"&amp;Tenor,BB1981,Trigger)</f>
        <v>53652</v>
      </c>
      <c r="BD1981" s="242" t="e">
        <f>_xll.qlIndexFixing($AD$5,BA1981,TRUE,_xll.ohTrigger(Trigger,Trigger12M))</f>
        <v>#NUM!</v>
      </c>
      <c r="BE1981" s="242">
        <f>IFERROR(_xll.qlIndexFixing($BF$1,BA1981,TRUE,_xll.ohTrigger(Trigger,Trigger12M)),#N/A)</f>
        <v>1.5862280609277524E-2</v>
      </c>
    </row>
    <row r="1982" spans="52:57" ht="11.25" customHeight="1" x14ac:dyDescent="0.25">
      <c r="AZ1982" s="99" t="s">
        <v>83</v>
      </c>
      <c r="BA1982" s="98">
        <f>_xll.qlInterestRateIndexFixingDate(Currency&amp;"ibor"&amp;Tenor,BB1982,Trigger)</f>
        <v>53290</v>
      </c>
      <c r="BB1982" s="98">
        <f>_xll.qlCalendarAdvance(Calendar,BB1981,AZ1982,"f",,Trigger)</f>
        <v>53294</v>
      </c>
      <c r="BC1982" s="98">
        <f>_xll.qlInterestRateIndexMaturity(Currency&amp;"ibor"&amp;Tenor,BB1982,Trigger)</f>
        <v>53659</v>
      </c>
      <c r="BD1982" s="242" t="e">
        <f>_xll.qlIndexFixing($AD$5,BA1982,TRUE,_xll.ohTrigger(Trigger,Trigger12M))</f>
        <v>#NUM!</v>
      </c>
      <c r="BE1982" s="242">
        <f>IFERROR(_xll.qlIndexFixing($BF$1,BA1982,TRUE,_xll.ohTrigger(Trigger,Trigger12M)),#N/A)</f>
        <v>1.5862425669111477E-2</v>
      </c>
    </row>
    <row r="1983" spans="52:57" ht="11.25" customHeight="1" x14ac:dyDescent="0.25">
      <c r="AZ1983" s="99" t="s">
        <v>83</v>
      </c>
      <c r="BA1983" s="98">
        <f>_xll.qlInterestRateIndexFixingDate(Currency&amp;"ibor"&amp;Tenor,BB1983,Trigger)</f>
        <v>53297</v>
      </c>
      <c r="BB1983" s="98">
        <f>_xll.qlCalendarAdvance(Calendar,BB1982,AZ1983,"f",,Trigger)</f>
        <v>53301</v>
      </c>
      <c r="BC1983" s="98">
        <f>_xll.qlInterestRateIndexMaturity(Currency&amp;"ibor"&amp;Tenor,BB1983,Trigger)</f>
        <v>53666</v>
      </c>
      <c r="BD1983" s="242" t="e">
        <f>_xll.qlIndexFixing($AD$5,BA1983,TRUE,_xll.ohTrigger(Trigger,Trigger12M))</f>
        <v>#NUM!</v>
      </c>
      <c r="BE1983" s="242">
        <f>IFERROR(_xll.qlIndexFixing($BF$1,BA1983,TRUE,_xll.ohTrigger(Trigger,Trigger12M)),#N/A)</f>
        <v>1.5862569800780924E-2</v>
      </c>
    </row>
    <row r="1984" spans="52:57" ht="11.25" customHeight="1" x14ac:dyDescent="0.25">
      <c r="AZ1984" s="99" t="s">
        <v>83</v>
      </c>
      <c r="BA1984" s="98">
        <f>_xll.qlInterestRateIndexFixingDate(Currency&amp;"ibor"&amp;Tenor,BB1984,Trigger)</f>
        <v>53304</v>
      </c>
      <c r="BB1984" s="98">
        <f>_xll.qlCalendarAdvance(Calendar,BB1983,AZ1984,"f",,Trigger)</f>
        <v>53308</v>
      </c>
      <c r="BC1984" s="98">
        <f>_xll.qlInterestRateIndexMaturity(Currency&amp;"ibor"&amp;Tenor,BB1984,Trigger)</f>
        <v>53673</v>
      </c>
      <c r="BD1984" s="242" t="e">
        <f>_xll.qlIndexFixing($AD$5,BA1984,TRUE,_xll.ohTrigger(Trigger,Trigger12M))</f>
        <v>#NUM!</v>
      </c>
      <c r="BE1984" s="242">
        <f>IFERROR(_xll.qlIndexFixing($BF$1,BA1984,TRUE,_xll.ohTrigger(Trigger,Trigger12M)),#N/A)</f>
        <v>1.5862713001173621E-2</v>
      </c>
    </row>
    <row r="1985" spans="52:57" ht="11.25" customHeight="1" x14ac:dyDescent="0.25">
      <c r="AZ1985" s="99" t="s">
        <v>83</v>
      </c>
      <c r="BA1985" s="98">
        <f>_xll.qlInterestRateIndexFixingDate(Currency&amp;"ibor"&amp;Tenor,BB1985,Trigger)</f>
        <v>53311</v>
      </c>
      <c r="BB1985" s="98">
        <f>_xll.qlCalendarAdvance(Calendar,BB1984,AZ1985,"f",,Trigger)</f>
        <v>53315</v>
      </c>
      <c r="BC1985" s="98">
        <f>_xll.qlInterestRateIndexMaturity(Currency&amp;"ibor"&amp;Tenor,BB1985,Trigger)</f>
        <v>53680</v>
      </c>
      <c r="BD1985" s="242" t="e">
        <f>_xll.qlIndexFixing($AD$5,BA1985,TRUE,_xll.ohTrigger(Trigger,Trigger12M))</f>
        <v>#NUM!</v>
      </c>
      <c r="BE1985" s="242">
        <f>IFERROR(_xll.qlIndexFixing($BF$1,BA1985,TRUE,_xll.ohTrigger(Trigger,Trigger12M)),#N/A)</f>
        <v>1.5862855267177092E-2</v>
      </c>
    </row>
    <row r="1986" spans="52:57" ht="11.25" customHeight="1" x14ac:dyDescent="0.25">
      <c r="AZ1986" s="99" t="s">
        <v>83</v>
      </c>
      <c r="BA1986" s="98">
        <f>_xll.qlInterestRateIndexFixingDate(Currency&amp;"ibor"&amp;Tenor,BB1986,Trigger)</f>
        <v>53317</v>
      </c>
      <c r="BB1986" s="98">
        <f>_xll.qlCalendarAdvance(Calendar,BB1985,AZ1986,"f",,Trigger)</f>
        <v>53323</v>
      </c>
      <c r="BC1986" s="98">
        <f>_xll.qlInterestRateIndexMaturity(Currency&amp;"ibor"&amp;Tenor,BB1986,Trigger)</f>
        <v>53688</v>
      </c>
      <c r="BD1986" s="242" t="e">
        <f>_xll.qlIndexFixing($AD$5,BA1986,TRUE,_xll.ohTrigger(Trigger,Trigger12M))</f>
        <v>#NUM!</v>
      </c>
      <c r="BE1986" s="242">
        <f>IFERROR(_xll.qlIndexFixing($BF$1,BA1986,TRUE,_xll.ohTrigger(Trigger,Trigger12M)),#N/A)</f>
        <v>1.5863016708754129E-2</v>
      </c>
    </row>
    <row r="1987" spans="52:57" ht="11.25" customHeight="1" x14ac:dyDescent="0.25">
      <c r="AZ1987" s="99" t="s">
        <v>83</v>
      </c>
      <c r="BA1987" s="98">
        <f>_xll.qlInterestRateIndexFixingDate(Currency&amp;"ibor"&amp;Tenor,BB1987,Trigger)</f>
        <v>53325</v>
      </c>
      <c r="BB1987" s="98">
        <f>_xll.qlCalendarAdvance(Calendar,BB1986,AZ1987,"f",,Trigger)</f>
        <v>53330</v>
      </c>
      <c r="BC1987" s="98">
        <f>_xll.qlInterestRateIndexMaturity(Currency&amp;"ibor"&amp;Tenor,BB1987,Trigger)</f>
        <v>53695</v>
      </c>
      <c r="BD1987" s="242" t="e">
        <f>_xll.qlIndexFixing($AD$5,BA1987,TRUE,_xll.ohTrigger(Trigger,Trigger12M))</f>
        <v>#NUM!</v>
      </c>
      <c r="BE1987" s="242">
        <f>IFERROR(_xll.qlIndexFixing($BF$1,BA1987,TRUE,_xll.ohTrigger(Trigger,Trigger12M)),#N/A)</f>
        <v>1.586315696201716E-2</v>
      </c>
    </row>
    <row r="1988" spans="52:57" ht="11.25" customHeight="1" x14ac:dyDescent="0.25">
      <c r="AZ1988" s="99" t="s">
        <v>83</v>
      </c>
      <c r="BA1988" s="98">
        <f>_xll.qlInterestRateIndexFixingDate(Currency&amp;"ibor"&amp;Tenor,BB1988,Trigger)</f>
        <v>53335</v>
      </c>
      <c r="BB1988" s="98">
        <f>_xll.qlCalendarAdvance(Calendar,BB1987,AZ1988,"f",,Trigger)</f>
        <v>53337</v>
      </c>
      <c r="BC1988" s="98">
        <f>_xll.qlInterestRateIndexMaturity(Currency&amp;"ibor"&amp;Tenor,BB1988,Trigger)</f>
        <v>53702</v>
      </c>
      <c r="BD1988" s="242" t="e">
        <f>_xll.qlIndexFixing($AD$5,BA1988,TRUE,_xll.ohTrigger(Trigger,Trigger12M))</f>
        <v>#NUM!</v>
      </c>
      <c r="BE1988" s="242">
        <f>IFERROR(_xll.qlIndexFixing($BF$1,BA1988,TRUE,_xll.ohTrigger(Trigger,Trigger12M)),#N/A)</f>
        <v>1.5863296271110515E-2</v>
      </c>
    </row>
    <row r="1989" spans="52:57" ht="11.25" customHeight="1" x14ac:dyDescent="0.25">
      <c r="AZ1989" s="99" t="s">
        <v>83</v>
      </c>
      <c r="BA1989" s="98">
        <f>_xll.qlInterestRateIndexFixingDate(Currency&amp;"ibor"&amp;Tenor,BB1989,Trigger)</f>
        <v>53342</v>
      </c>
      <c r="BB1989" s="98">
        <f>_xll.qlCalendarAdvance(Calendar,BB1988,AZ1989,"f",,Trigger)</f>
        <v>53344</v>
      </c>
      <c r="BC1989" s="98">
        <f>_xll.qlInterestRateIndexMaturity(Currency&amp;"ibor"&amp;Tenor,BB1989,Trigger)</f>
        <v>53709</v>
      </c>
      <c r="BD1989" s="242" t="e">
        <f>_xll.qlIndexFixing($AD$5,BA1989,TRUE,_xll.ohTrigger(Trigger,Trigger12M))</f>
        <v>#NUM!</v>
      </c>
      <c r="BE1989" s="242">
        <f>IFERROR(_xll.qlIndexFixing($BF$1,BA1989,TRUE,_xll.ohTrigger(Trigger,Trigger12M)),#N/A)</f>
        <v>1.5863434632922824E-2</v>
      </c>
    </row>
    <row r="1990" spans="52:57" ht="11.25" customHeight="1" x14ac:dyDescent="0.25">
      <c r="AZ1990" s="99" t="s">
        <v>83</v>
      </c>
      <c r="BA1990" s="98">
        <f>_xll.qlInterestRateIndexFixingDate(Currency&amp;"ibor"&amp;Tenor,BB1990,Trigger)</f>
        <v>53349</v>
      </c>
      <c r="BB1990" s="98">
        <f>_xll.qlCalendarAdvance(Calendar,BB1989,AZ1990,"f",,Trigger)</f>
        <v>53351</v>
      </c>
      <c r="BC1990" s="98">
        <f>_xll.qlInterestRateIndexMaturity(Currency&amp;"ibor"&amp;Tenor,BB1990,Trigger)</f>
        <v>53716</v>
      </c>
      <c r="BD1990" s="242" t="e">
        <f>_xll.qlIndexFixing($AD$5,BA1990,TRUE,_xll.ohTrigger(Trigger,Trigger12M))</f>
        <v>#NUM!</v>
      </c>
      <c r="BE1990" s="242">
        <f>IFERROR(_xll.qlIndexFixing($BF$1,BA1990,TRUE,_xll.ohTrigger(Trigger,Trigger12M)),#N/A)</f>
        <v>1.5863572044342054E-2</v>
      </c>
    </row>
    <row r="1991" spans="52:57" ht="11.25" customHeight="1" x14ac:dyDescent="0.25">
      <c r="AZ1991" s="99" t="s">
        <v>83</v>
      </c>
      <c r="BA1991" s="98">
        <f>_xll.qlInterestRateIndexFixingDate(Currency&amp;"ibor"&amp;Tenor,BB1991,Trigger)</f>
        <v>53356</v>
      </c>
      <c r="BB1991" s="98">
        <f>_xll.qlCalendarAdvance(Calendar,BB1990,AZ1991,"f",,Trigger)</f>
        <v>53358</v>
      </c>
      <c r="BC1991" s="98">
        <f>_xll.qlInterestRateIndexMaturity(Currency&amp;"ibor"&amp;Tenor,BB1991,Trigger)</f>
        <v>53723</v>
      </c>
      <c r="BD1991" s="242" t="e">
        <f>_xll.qlIndexFixing($AD$5,BA1991,TRUE,_xll.ohTrigger(Trigger,Trigger12M))</f>
        <v>#NUM!</v>
      </c>
      <c r="BE1991" s="242">
        <f>IFERROR(_xll.qlIndexFixing($BF$1,BA1991,TRUE,_xll.ohTrigger(Trigger,Trigger12M)),#N/A)</f>
        <v>1.5863708502255953E-2</v>
      </c>
    </row>
    <row r="1992" spans="52:57" ht="11.25" customHeight="1" x14ac:dyDescent="0.25">
      <c r="AZ1992" s="99" t="s">
        <v>83</v>
      </c>
      <c r="BA1992" s="98">
        <f>_xll.qlInterestRateIndexFixingDate(Currency&amp;"ibor"&amp;Tenor,BB1992,Trigger)</f>
        <v>53363</v>
      </c>
      <c r="BB1992" s="98">
        <f>_xll.qlCalendarAdvance(Calendar,BB1991,AZ1992,"f",,Trigger)</f>
        <v>53365</v>
      </c>
      <c r="BC1992" s="98">
        <f>_xll.qlInterestRateIndexMaturity(Currency&amp;"ibor"&amp;Tenor,BB1992,Trigger)</f>
        <v>53730</v>
      </c>
      <c r="BD1992" s="242" t="e">
        <f>_xll.qlIndexFixing($AD$5,BA1992,TRUE,_xll.ohTrigger(Trigger,Trigger12M))</f>
        <v>#NUM!</v>
      </c>
      <c r="BE1992" s="242">
        <f>IFERROR(_xll.qlIndexFixing($BF$1,BA1992,TRUE,_xll.ohTrigger(Trigger,Trigger12M)),#N/A)</f>
        <v>1.5863844003552712E-2</v>
      </c>
    </row>
    <row r="1993" spans="52:57" ht="11.25" customHeight="1" x14ac:dyDescent="0.25">
      <c r="AZ1993" s="99" t="s">
        <v>83</v>
      </c>
      <c r="BA1993" s="98">
        <f>_xll.qlInterestRateIndexFixingDate(Currency&amp;"ibor"&amp;Tenor,BB1993,Trigger)</f>
        <v>53370</v>
      </c>
      <c r="BB1993" s="98">
        <f>_xll.qlCalendarAdvance(Calendar,BB1992,AZ1993,"f",,Trigger)</f>
        <v>53372</v>
      </c>
      <c r="BC1993" s="98">
        <f>_xll.qlInterestRateIndexMaturity(Currency&amp;"ibor"&amp;Tenor,BB1993,Trigger)</f>
        <v>53737</v>
      </c>
      <c r="BD1993" s="242" t="e">
        <f>_xll.qlIndexFixing($AD$5,BA1993,TRUE,_xll.ohTrigger(Trigger,Trigger12M))</f>
        <v>#NUM!</v>
      </c>
      <c r="BE1993" s="242">
        <f>IFERROR(_xll.qlIndexFixing($BF$1,BA1993,TRUE,_xll.ohTrigger(Trigger,Trigger12M)),#N/A)</f>
        <v>1.5863978545120078E-2</v>
      </c>
    </row>
    <row r="1994" spans="52:57" ht="11.25" customHeight="1" x14ac:dyDescent="0.25">
      <c r="AZ1994" s="99" t="s">
        <v>83</v>
      </c>
      <c r="BA1994" s="98">
        <f>_xll.qlInterestRateIndexFixingDate(Currency&amp;"ibor"&amp;Tenor,BB1994,Trigger)</f>
        <v>53377</v>
      </c>
      <c r="BB1994" s="98">
        <f>_xll.qlCalendarAdvance(Calendar,BB1993,AZ1994,"f",,Trigger)</f>
        <v>53379</v>
      </c>
      <c r="BC1994" s="98">
        <f>_xll.qlInterestRateIndexMaturity(Currency&amp;"ibor"&amp;Tenor,BB1994,Trigger)</f>
        <v>53744</v>
      </c>
      <c r="BD1994" s="242" t="e">
        <f>_xll.qlIndexFixing($AD$5,BA1994,TRUE,_xll.ohTrigger(Trigger,Trigger12M))</f>
        <v>#NUM!</v>
      </c>
      <c r="BE1994" s="242">
        <f>IFERROR(_xll.qlIndexFixing($BF$1,BA1994,TRUE,_xll.ohTrigger(Trigger,Trigger12M)),#N/A)</f>
        <v>1.5864112123846679E-2</v>
      </c>
    </row>
    <row r="1995" spans="52:57" ht="11.25" customHeight="1" x14ac:dyDescent="0.25">
      <c r="AZ1995" s="99" t="s">
        <v>83</v>
      </c>
      <c r="BA1995" s="98">
        <f>_xll.qlInterestRateIndexFixingDate(Currency&amp;"ibor"&amp;Tenor,BB1995,Trigger)</f>
        <v>53384</v>
      </c>
      <c r="BB1995" s="98">
        <f>_xll.qlCalendarAdvance(Calendar,BB1994,AZ1995,"f",,Trigger)</f>
        <v>53386</v>
      </c>
      <c r="BC1995" s="98">
        <f>_xll.qlInterestRateIndexMaturity(Currency&amp;"ibor"&amp;Tenor,BB1995,Trigger)</f>
        <v>53751</v>
      </c>
      <c r="BD1995" s="242" t="e">
        <f>_xll.qlIndexFixing($AD$5,BA1995,TRUE,_xll.ohTrigger(Trigger,Trigger12M))</f>
        <v>#NUM!</v>
      </c>
      <c r="BE1995" s="242">
        <f>IFERROR(_xll.qlIndexFixing($BF$1,BA1995,TRUE,_xll.ohTrigger(Trigger,Trigger12M)),#N/A)</f>
        <v>1.5864244736620264E-2</v>
      </c>
    </row>
    <row r="1996" spans="52:57" ht="11.25" customHeight="1" x14ac:dyDescent="0.25">
      <c r="AZ1996" s="99" t="s">
        <v>83</v>
      </c>
      <c r="BA1996" s="98">
        <f>_xll.qlInterestRateIndexFixingDate(Currency&amp;"ibor"&amp;Tenor,BB1996,Trigger)</f>
        <v>53391</v>
      </c>
      <c r="BB1996" s="98">
        <f>_xll.qlCalendarAdvance(Calendar,BB1995,AZ1996,"f",,Trigger)</f>
        <v>53393</v>
      </c>
      <c r="BC1996" s="98">
        <f>_xll.qlInterestRateIndexMaturity(Currency&amp;"ibor"&amp;Tenor,BB1996,Trigger)</f>
        <v>53758</v>
      </c>
      <c r="BD1996" s="242" t="e">
        <f>_xll.qlIndexFixing($AD$5,BA1996,TRUE,_xll.ohTrigger(Trigger,Trigger12M))</f>
        <v>#NUM!</v>
      </c>
      <c r="BE1996" s="242">
        <f>IFERROR(_xll.qlIndexFixing($BF$1,BA1996,TRUE,_xll.ohTrigger(Trigger,Trigger12M)),#N/A)</f>
        <v>1.5864376380328581E-2</v>
      </c>
    </row>
    <row r="1997" spans="52:57" ht="11.25" customHeight="1" x14ac:dyDescent="0.25">
      <c r="AZ1997" s="99" t="s">
        <v>83</v>
      </c>
      <c r="BA1997" s="98">
        <f>_xll.qlInterestRateIndexFixingDate(Currency&amp;"ibor"&amp;Tenor,BB1997,Trigger)</f>
        <v>53398</v>
      </c>
      <c r="BB1997" s="98">
        <f>_xll.qlCalendarAdvance(Calendar,BB1996,AZ1997,"f",,Trigger)</f>
        <v>53400</v>
      </c>
      <c r="BC1997" s="98">
        <f>_xll.qlInterestRateIndexMaturity(Currency&amp;"ibor"&amp;Tenor,BB1997,Trigger)</f>
        <v>53765</v>
      </c>
      <c r="BD1997" s="242" t="e">
        <f>_xll.qlIndexFixing($AD$5,BA1997,TRUE,_xll.ohTrigger(Trigger,Trigger12M))</f>
        <v>#NUM!</v>
      </c>
      <c r="BE1997" s="242">
        <f>IFERROR(_xll.qlIndexFixing($BF$1,BA1997,TRUE,_xll.ohTrigger(Trigger,Trigger12M)),#N/A)</f>
        <v>1.5864507051859822E-2</v>
      </c>
    </row>
    <row r="1998" spans="52:57" ht="11.25" customHeight="1" x14ac:dyDescent="0.25">
      <c r="AZ1998" s="99" t="s">
        <v>83</v>
      </c>
      <c r="BA1998" s="98">
        <f>_xll.qlInterestRateIndexFixingDate(Currency&amp;"ibor"&amp;Tenor,BB1998,Trigger)</f>
        <v>53405</v>
      </c>
      <c r="BB1998" s="98">
        <f>_xll.qlCalendarAdvance(Calendar,BB1997,AZ1998,"f",,Trigger)</f>
        <v>53407</v>
      </c>
      <c r="BC1998" s="98">
        <f>_xll.qlInterestRateIndexMaturity(Currency&amp;"ibor"&amp;Tenor,BB1998,Trigger)</f>
        <v>53772</v>
      </c>
      <c r="BD1998" s="242" t="e">
        <f>_xll.qlIndexFixing($AD$5,BA1998,TRUE,_xll.ohTrigger(Trigger,Trigger12M))</f>
        <v>#NUM!</v>
      </c>
      <c r="BE1998" s="242">
        <f>IFERROR(_xll.qlIndexFixing($BF$1,BA1998,TRUE,_xll.ohTrigger(Trigger,Trigger12M)),#N/A)</f>
        <v>1.5864636748102609E-2</v>
      </c>
    </row>
    <row r="1999" spans="52:57" ht="11.25" customHeight="1" x14ac:dyDescent="0.25">
      <c r="AZ1999" s="99" t="s">
        <v>83</v>
      </c>
      <c r="BA1999" s="98">
        <f>_xll.qlInterestRateIndexFixingDate(Currency&amp;"ibor"&amp;Tenor,BB1999,Trigger)</f>
        <v>53408</v>
      </c>
      <c r="BB1999" s="98">
        <f>_xll.qlCalendarAdvance(Calendar,BB1998,AZ1999,"f",,Trigger)</f>
        <v>53414</v>
      </c>
      <c r="BC1999" s="98">
        <f>_xll.qlInterestRateIndexMaturity(Currency&amp;"ibor"&amp;Tenor,BB1999,Trigger)</f>
        <v>53779</v>
      </c>
      <c r="BD1999" s="242" t="e">
        <f>_xll.qlIndexFixing($AD$5,BA1999,TRUE,_xll.ohTrigger(Trigger,Trigger12M))</f>
        <v>#NUM!</v>
      </c>
      <c r="BE1999" s="242">
        <f>IFERROR(_xll.qlIndexFixing($BF$1,BA1999,TRUE,_xll.ohTrigger(Trigger,Trigger12M)),#N/A)</f>
        <v>1.5864765465944033E-2</v>
      </c>
    </row>
    <row r="2000" spans="52:57" ht="11.25" customHeight="1" x14ac:dyDescent="0.25">
      <c r="AZ2000" s="99" t="s">
        <v>83</v>
      </c>
      <c r="BA2000" s="98">
        <f>_xll.qlInterestRateIndexFixingDate(Currency&amp;"ibor"&amp;Tenor,BB2000,Trigger)</f>
        <v>53419</v>
      </c>
      <c r="BB2000" s="98">
        <f>_xll.qlCalendarAdvance(Calendar,BB1999,AZ2000,"f",,Trigger)</f>
        <v>53421</v>
      </c>
      <c r="BC2000" s="98">
        <f>_xll.qlInterestRateIndexMaturity(Currency&amp;"ibor"&amp;Tenor,BB2000,Trigger)</f>
        <v>53786</v>
      </c>
      <c r="BD2000" s="242" t="e">
        <f>_xll.qlIndexFixing($AD$5,BA2000,TRUE,_xll.ohTrigger(Trigger,Trigger12M))</f>
        <v>#NUM!</v>
      </c>
      <c r="BE2000" s="242">
        <f>IFERROR(_xll.qlIndexFixing($BF$1,BA2000,TRUE,_xll.ohTrigger(Trigger,Trigger12M)),#N/A)</f>
        <v>1.5864893202272728E-2</v>
      </c>
    </row>
    <row r="2001" spans="52:57" ht="11.25" customHeight="1" x14ac:dyDescent="0.25">
      <c r="AZ2001" s="99" t="s">
        <v>83</v>
      </c>
      <c r="BA2001" s="98">
        <f>_xll.qlInterestRateIndexFixingDate(Currency&amp;"ibor"&amp;Tenor,BB2001,Trigger)</f>
        <v>53426</v>
      </c>
      <c r="BB2001" s="98">
        <f>_xll.qlCalendarAdvance(Calendar,BB2000,AZ2001,"f",,Trigger)</f>
        <v>53428</v>
      </c>
      <c r="BC2001" s="98">
        <f>_xll.qlInterestRateIndexMaturity(Currency&amp;"ibor"&amp;Tenor,BB2001,Trigger)</f>
        <v>53793</v>
      </c>
      <c r="BD2001" s="242" t="e">
        <f>_xll.qlIndexFixing($AD$5,BA2001,TRUE,_xll.ohTrigger(Trigger,Trigger12M))</f>
        <v>#NUM!</v>
      </c>
      <c r="BE2001" s="242">
        <f>IFERROR(_xll.qlIndexFixing($BF$1,BA2001,TRUE,_xll.ohTrigger(Trigger,Trigger12M)),#N/A)</f>
        <v>1.5865019953976434E-2</v>
      </c>
    </row>
    <row r="2002" spans="52:57" ht="11.25" customHeight="1" x14ac:dyDescent="0.25">
      <c r="AZ2002" s="99" t="s">
        <v>83</v>
      </c>
      <c r="BA2002" s="98">
        <f>_xll.qlInterestRateIndexFixingDate(Currency&amp;"ibor"&amp;Tenor,BB2002,Trigger)</f>
        <v>53433</v>
      </c>
      <c r="BB2002" s="98">
        <f>_xll.qlCalendarAdvance(Calendar,BB2001,AZ2002,"f",,Trigger)</f>
        <v>53435</v>
      </c>
      <c r="BC2002" s="98">
        <f>_xll.qlInterestRateIndexMaturity(Currency&amp;"ibor"&amp;Tenor,BB2002,Trigger)</f>
        <v>53800</v>
      </c>
      <c r="BD2002" s="242" t="e">
        <f>_xll.qlIndexFixing($AD$5,BA2002,TRUE,_xll.ohTrigger(Trigger,Trigger12M))</f>
        <v>#NUM!</v>
      </c>
      <c r="BE2002" s="242">
        <f>IFERROR(_xll.qlIndexFixing($BF$1,BA2002,TRUE,_xll.ohTrigger(Trigger,Trigger12M)),#N/A)</f>
        <v>1.5865145717943566E-2</v>
      </c>
    </row>
    <row r="2003" spans="52:57" ht="11.25" customHeight="1" x14ac:dyDescent="0.25">
      <c r="AZ2003" s="99" t="s">
        <v>83</v>
      </c>
      <c r="BA2003" s="98">
        <f>_xll.qlInterestRateIndexFixingDate(Currency&amp;"ibor"&amp;Tenor,BB2003,Trigger)</f>
        <v>53440</v>
      </c>
      <c r="BB2003" s="98">
        <f>_xll.qlCalendarAdvance(Calendar,BB2002,AZ2003,"f",,Trigger)</f>
        <v>53442</v>
      </c>
      <c r="BC2003" s="98">
        <f>_xll.qlInterestRateIndexMaturity(Currency&amp;"ibor"&amp;Tenor,BB2003,Trigger)</f>
        <v>53807</v>
      </c>
      <c r="BD2003" s="242" t="e">
        <f>_xll.qlIndexFixing($AD$5,BA2003,TRUE,_xll.ohTrigger(Trigger,Trigger12M))</f>
        <v>#NUM!</v>
      </c>
      <c r="BE2003" s="242">
        <f>IFERROR(_xll.qlIndexFixing($BF$1,BA2003,TRUE,_xll.ohTrigger(Trigger,Trigger12M)),#N/A)</f>
        <v>1.586527049106165E-2</v>
      </c>
    </row>
    <row r="2004" spans="52:57" ht="11.25" customHeight="1" x14ac:dyDescent="0.25">
      <c r="AZ2004" s="99" t="s">
        <v>83</v>
      </c>
      <c r="BA2004" s="98">
        <f>_xll.qlInterestRateIndexFixingDate(Currency&amp;"ibor"&amp;Tenor,BB2004,Trigger)</f>
        <v>53444</v>
      </c>
      <c r="BB2004" s="98">
        <f>_xll.qlCalendarAdvance(Calendar,BB2003,AZ2004,"f",,Trigger)</f>
        <v>53449</v>
      </c>
      <c r="BC2004" s="98">
        <f>_xll.qlInterestRateIndexMaturity(Currency&amp;"ibor"&amp;Tenor,BB2004,Trigger)</f>
        <v>53814</v>
      </c>
      <c r="BD2004" s="242" t="e">
        <f>_xll.qlIndexFixing($AD$5,BA2004,TRUE,_xll.ohTrigger(Trigger,Trigger12M))</f>
        <v>#NUM!</v>
      </c>
      <c r="BE2004" s="242">
        <f>IFERROR(_xll.qlIndexFixing($BF$1,BA2004,TRUE,_xll.ohTrigger(Trigger,Trigger12M)),#N/A)</f>
        <v>1.5865394270219532E-2</v>
      </c>
    </row>
    <row r="2005" spans="52:57" ht="11.25" customHeight="1" x14ac:dyDescent="0.25">
      <c r="AZ2005" s="99" t="s">
        <v>83</v>
      </c>
      <c r="BA2005" s="98">
        <f>_xll.qlInterestRateIndexFixingDate(Currency&amp;"ibor"&amp;Tenor,BB2005,Trigger)</f>
        <v>53454</v>
      </c>
      <c r="BB2005" s="98">
        <f>_xll.qlCalendarAdvance(Calendar,BB2004,AZ2005,"f",,Trigger)</f>
        <v>53456</v>
      </c>
      <c r="BC2005" s="98">
        <f>_xll.qlInterestRateIndexMaturity(Currency&amp;"ibor"&amp;Tenor,BB2005,Trigger)</f>
        <v>53821</v>
      </c>
      <c r="BD2005" s="242" t="e">
        <f>_xll.qlIndexFixing($AD$5,BA2005,TRUE,_xll.ohTrigger(Trigger,Trigger12M))</f>
        <v>#NUM!</v>
      </c>
      <c r="BE2005" s="242">
        <f>IFERROR(_xll.qlIndexFixing($BF$1,BA2005,TRUE,_xll.ohTrigger(Trigger,Trigger12M)),#N/A)</f>
        <v>1.5865517052304306E-2</v>
      </c>
    </row>
    <row r="2006" spans="52:57" ht="11.25" customHeight="1" x14ac:dyDescent="0.25">
      <c r="AZ2006" s="99" t="s">
        <v>83</v>
      </c>
      <c r="BA2006" s="98">
        <f>_xll.qlInterestRateIndexFixingDate(Currency&amp;"ibor"&amp;Tenor,BB2006,Trigger)</f>
        <v>53461</v>
      </c>
      <c r="BB2006" s="98">
        <f>_xll.qlCalendarAdvance(Calendar,BB2005,AZ2006,"f",,Trigger)</f>
        <v>53463</v>
      </c>
      <c r="BC2006" s="98">
        <f>_xll.qlInterestRateIndexMaturity(Currency&amp;"ibor"&amp;Tenor,BB2006,Trigger)</f>
        <v>53828</v>
      </c>
      <c r="BD2006" s="242" t="e">
        <f>_xll.qlIndexFixing($AD$5,BA2006,TRUE,_xll.ohTrigger(Trigger,Trigger12M))</f>
        <v>#NUM!</v>
      </c>
      <c r="BE2006" s="242">
        <f>IFERROR(_xll.qlIndexFixing($BF$1,BA2006,TRUE,_xll.ohTrigger(Trigger,Trigger12M)),#N/A)</f>
        <v>1.5865638834204596E-2</v>
      </c>
    </row>
    <row r="2007" spans="52:57" ht="11.25" customHeight="1" x14ac:dyDescent="0.25">
      <c r="AZ2007" s="99" t="s">
        <v>83</v>
      </c>
      <c r="BA2007" s="98">
        <f>_xll.qlInterestRateIndexFixingDate(Currency&amp;"ibor"&amp;Tenor,BB2007,Trigger)</f>
        <v>53468</v>
      </c>
      <c r="BB2007" s="98">
        <f>_xll.qlCalendarAdvance(Calendar,BB2006,AZ2007,"f",,Trigger)</f>
        <v>53470</v>
      </c>
      <c r="BC2007" s="98">
        <f>_xll.qlInterestRateIndexMaturity(Currency&amp;"ibor"&amp;Tenor,BB2007,Trigger)</f>
        <v>53835</v>
      </c>
      <c r="BD2007" s="242" t="e">
        <f>_xll.qlIndexFixing($AD$5,BA2007,TRUE,_xll.ohTrigger(Trigger,Trigger12M))</f>
        <v>#NUM!</v>
      </c>
      <c r="BE2007" s="242">
        <f>IFERROR(_xll.qlIndexFixing($BF$1,BA2007,TRUE,_xll.ohTrigger(Trigger,Trigger12M)),#N/A)</f>
        <v>1.586575961280837E-2</v>
      </c>
    </row>
    <row r="2008" spans="52:57" ht="11.25" customHeight="1" x14ac:dyDescent="0.25">
      <c r="AZ2008" s="99" t="s">
        <v>83</v>
      </c>
      <c r="BA2008" s="98">
        <f>_xll.qlInterestRateIndexFixingDate(Currency&amp;"ibor"&amp;Tenor,BB2008,Trigger)</f>
        <v>53475</v>
      </c>
      <c r="BB2008" s="98">
        <f>_xll.qlCalendarAdvance(Calendar,BB2007,AZ2008,"f",,Trigger)</f>
        <v>53477</v>
      </c>
      <c r="BC2008" s="98">
        <f>_xll.qlInterestRateIndexMaturity(Currency&amp;"ibor"&amp;Tenor,BB2008,Trigger)</f>
        <v>53842</v>
      </c>
      <c r="BD2008" s="242" t="e">
        <f>_xll.qlIndexFixing($AD$5,BA2008,TRUE,_xll.ohTrigger(Trigger,Trigger12M))</f>
        <v>#NUM!</v>
      </c>
      <c r="BE2008" s="242">
        <f>IFERROR(_xll.qlIndexFixing($BF$1,BA2008,TRUE,_xll.ohTrigger(Trigger,Trigger12M)),#N/A)</f>
        <v>1.5865879385003383E-2</v>
      </c>
    </row>
    <row r="2009" spans="52:57" ht="11.25" customHeight="1" x14ac:dyDescent="0.25">
      <c r="AZ2009" s="99" t="s">
        <v>83</v>
      </c>
      <c r="BA2009" s="98">
        <f>_xll.qlInterestRateIndexFixingDate(Currency&amp;"ibor"&amp;Tenor,BB2009,Trigger)</f>
        <v>53482</v>
      </c>
      <c r="BB2009" s="98">
        <f>_xll.qlCalendarAdvance(Calendar,BB2008,AZ2009,"f",,Trigger)</f>
        <v>53484</v>
      </c>
      <c r="BC2009" s="98">
        <f>_xll.qlInterestRateIndexMaturity(Currency&amp;"ibor"&amp;Tenor,BB2009,Trigger)</f>
        <v>53849</v>
      </c>
      <c r="BD2009" s="242" t="e">
        <f>_xll.qlIndexFixing($AD$5,BA2009,TRUE,_xll.ohTrigger(Trigger,Trigger12M))</f>
        <v>#NUM!</v>
      </c>
      <c r="BE2009" s="242">
        <f>IFERROR(_xll.qlIndexFixing($BF$1,BA2009,TRUE,_xll.ohTrigger(Trigger,Trigger12M)),#N/A)</f>
        <v>1.5865998147678254E-2</v>
      </c>
    </row>
    <row r="2010" spans="52:57" ht="11.25" customHeight="1" x14ac:dyDescent="0.25">
      <c r="AZ2010" s="99" t="s">
        <v>83</v>
      </c>
      <c r="BA2010" s="98">
        <f>_xll.qlInterestRateIndexFixingDate(Currency&amp;"ibor"&amp;Tenor,BB2010,Trigger)</f>
        <v>53489</v>
      </c>
      <c r="BB2010" s="98">
        <f>_xll.qlCalendarAdvance(Calendar,BB2009,AZ2010,"f",,Trigger)</f>
        <v>53491</v>
      </c>
      <c r="BC2010" s="98">
        <f>_xll.qlInterestRateIndexMaturity(Currency&amp;"ibor"&amp;Tenor,BB2010,Trigger)</f>
        <v>53856</v>
      </c>
      <c r="BD2010" s="242" t="e">
        <f>_xll.qlIndexFixing($AD$5,BA2010,TRUE,_xll.ohTrigger(Trigger,Trigger12M))</f>
        <v>#NUM!</v>
      </c>
      <c r="BE2010" s="242">
        <f>IFERROR(_xll.qlIndexFixing($BF$1,BA2010,TRUE,_xll.ohTrigger(Trigger,Trigger12M)),#N/A)</f>
        <v>1.586611589772052E-2</v>
      </c>
    </row>
    <row r="2011" spans="52:57" ht="11.25" customHeight="1" x14ac:dyDescent="0.25">
      <c r="AZ2011" s="99" t="s">
        <v>83</v>
      </c>
      <c r="BA2011" s="98">
        <f>_xll.qlInterestRateIndexFixingDate(Currency&amp;"ibor"&amp;Tenor,BB2011,Trigger)</f>
        <v>53496</v>
      </c>
      <c r="BB2011" s="98">
        <f>_xll.qlCalendarAdvance(Calendar,BB2010,AZ2011,"f",,Trigger)</f>
        <v>53498</v>
      </c>
      <c r="BC2011" s="98">
        <f>_xll.qlInterestRateIndexMaturity(Currency&amp;"ibor"&amp;Tenor,BB2011,Trigger)</f>
        <v>53863</v>
      </c>
      <c r="BD2011" s="242" t="e">
        <f>_xll.qlIndexFixing($AD$5,BA2011,TRUE,_xll.ohTrigger(Trigger,Trigger12M))</f>
        <v>#NUM!</v>
      </c>
      <c r="BE2011" s="242">
        <f>IFERROR(_xll.qlIndexFixing($BF$1,BA2011,TRUE,_xll.ohTrigger(Trigger,Trigger12M)),#N/A)</f>
        <v>1.5866232632018366E-2</v>
      </c>
    </row>
    <row r="2012" spans="52:57" ht="11.25" customHeight="1" x14ac:dyDescent="0.25">
      <c r="AZ2012" s="99" t="s">
        <v>83</v>
      </c>
      <c r="BA2012" s="98">
        <f>_xll.qlInterestRateIndexFixingDate(Currency&amp;"ibor"&amp;Tenor,BB2012,Trigger)</f>
        <v>53503</v>
      </c>
      <c r="BB2012" s="98">
        <f>_xll.qlCalendarAdvance(Calendar,BB2011,AZ2012,"f",,Trigger)</f>
        <v>53505</v>
      </c>
      <c r="BC2012" s="98">
        <f>_xll.qlInterestRateIndexMaturity(Currency&amp;"ibor"&amp;Tenor,BB2012,Trigger)</f>
        <v>53870</v>
      </c>
      <c r="BD2012" s="242" t="e">
        <f>_xll.qlIndexFixing($AD$5,BA2012,TRUE,_xll.ohTrigger(Trigger,Trigger12M))</f>
        <v>#NUM!</v>
      </c>
      <c r="BE2012" s="242">
        <f>IFERROR(_xll.qlIndexFixing($BF$1,BA2012,TRUE,_xll.ohTrigger(Trigger,Trigger12M)),#N/A)</f>
        <v>1.5866348347460195E-2</v>
      </c>
    </row>
    <row r="2013" spans="52:57" ht="11.25" customHeight="1" x14ac:dyDescent="0.25">
      <c r="AZ2013" s="99" t="s">
        <v>83</v>
      </c>
      <c r="BA2013" s="98">
        <f>_xll.qlInterestRateIndexFixingDate(Currency&amp;"ibor"&amp;Tenor,BB2013,Trigger)</f>
        <v>53510</v>
      </c>
      <c r="BB2013" s="98">
        <f>_xll.qlCalendarAdvance(Calendar,BB2012,AZ2013,"f",,Trigger)</f>
        <v>53512</v>
      </c>
      <c r="BC2013" s="98">
        <f>_xll.qlInterestRateIndexMaturity(Currency&amp;"ibor"&amp;Tenor,BB2013,Trigger)</f>
        <v>53877</v>
      </c>
      <c r="BD2013" s="242" t="e">
        <f>_xll.qlIndexFixing($AD$5,BA2013,TRUE,_xll.ohTrigger(Trigger,Trigger12M))</f>
        <v>#NUM!</v>
      </c>
      <c r="BE2013" s="242">
        <f>IFERROR(_xll.qlIndexFixing($BF$1,BA2013,TRUE,_xll.ohTrigger(Trigger,Trigger12M)),#N/A)</f>
        <v>1.5866463040933764E-2</v>
      </c>
    </row>
    <row r="2014" spans="52:57" ht="11.25" customHeight="1" x14ac:dyDescent="0.25">
      <c r="AZ2014" s="99" t="s">
        <v>83</v>
      </c>
      <c r="BA2014" s="98">
        <f>_xll.qlInterestRateIndexFixingDate(Currency&amp;"ibor"&amp;Tenor,BB2014,Trigger)</f>
        <v>53517</v>
      </c>
      <c r="BB2014" s="98">
        <f>_xll.qlCalendarAdvance(Calendar,BB2013,AZ2014,"f",,Trigger)</f>
        <v>53519</v>
      </c>
      <c r="BC2014" s="98">
        <f>_xll.qlInterestRateIndexMaturity(Currency&amp;"ibor"&amp;Tenor,BB2014,Trigger)</f>
        <v>53884</v>
      </c>
      <c r="BD2014" s="242" t="e">
        <f>_xll.qlIndexFixing($AD$5,BA2014,TRUE,_xll.ohTrigger(Trigger,Trigger12M))</f>
        <v>#NUM!</v>
      </c>
      <c r="BE2014" s="242">
        <f>IFERROR(_xll.qlIndexFixing($BF$1,BA2014,TRUE,_xll.ohTrigger(Trigger,Trigger12M)),#N/A)</f>
        <v>1.5866576709326816E-2</v>
      </c>
    </row>
    <row r="2015" spans="52:57" ht="11.25" customHeight="1" x14ac:dyDescent="0.25">
      <c r="AZ2015" s="99" t="s">
        <v>83</v>
      </c>
      <c r="BA2015" s="98">
        <f>_xll.qlInterestRateIndexFixingDate(Currency&amp;"ibor"&amp;Tenor,BB2015,Trigger)</f>
        <v>53524</v>
      </c>
      <c r="BB2015" s="98">
        <f>_xll.qlCalendarAdvance(Calendar,BB2014,AZ2015,"f",,Trigger)</f>
        <v>53526</v>
      </c>
      <c r="BC2015" s="98">
        <f>_xll.qlInterestRateIndexMaturity(Currency&amp;"ibor"&amp;Tenor,BB2015,Trigger)</f>
        <v>53891</v>
      </c>
      <c r="BD2015" s="242" t="e">
        <f>_xll.qlIndexFixing($AD$5,BA2015,TRUE,_xll.ohTrigger(Trigger,Trigger12M))</f>
        <v>#NUM!</v>
      </c>
      <c r="BE2015" s="242">
        <f>IFERROR(_xll.qlIndexFixing($BF$1,BA2015,TRUE,_xll.ohTrigger(Trigger,Trigger12M)),#N/A)</f>
        <v>1.5866689349527983E-2</v>
      </c>
    </row>
    <row r="2016" spans="52:57" ht="11.25" customHeight="1" x14ac:dyDescent="0.25">
      <c r="AZ2016" s="99" t="s">
        <v>83</v>
      </c>
      <c r="BA2016" s="98">
        <f>_xll.qlInterestRateIndexFixingDate(Currency&amp;"ibor"&amp;Tenor,BB2016,Trigger)</f>
        <v>53531</v>
      </c>
      <c r="BB2016" s="98">
        <f>_xll.qlCalendarAdvance(Calendar,BB2015,AZ2016,"f",,Trigger)</f>
        <v>53533</v>
      </c>
      <c r="BC2016" s="98">
        <f>_xll.qlInterestRateIndexMaturity(Currency&amp;"ibor"&amp;Tenor,BB2016,Trigger)</f>
        <v>53898</v>
      </c>
      <c r="BD2016" s="242" t="e">
        <f>_xll.qlIndexFixing($AD$5,BA2016,TRUE,_xll.ohTrigger(Trigger,Trigger12M))</f>
        <v>#NUM!</v>
      </c>
      <c r="BE2016" s="242">
        <f>IFERROR(_xll.qlIndexFixing($BF$1,BA2016,TRUE,_xll.ohTrigger(Trigger,Trigger12M)),#N/A)</f>
        <v>1.5866800958425232E-2</v>
      </c>
    </row>
    <row r="2017" spans="52:57" ht="11.25" customHeight="1" x14ac:dyDescent="0.25">
      <c r="AZ2017" s="99" t="s">
        <v>83</v>
      </c>
      <c r="BA2017" s="98">
        <f>_xll.qlInterestRateIndexFixingDate(Currency&amp;"ibor"&amp;Tenor,BB2017,Trigger)</f>
        <v>53538</v>
      </c>
      <c r="BB2017" s="98">
        <f>_xll.qlCalendarAdvance(Calendar,BB2016,AZ2017,"f",,Trigger)</f>
        <v>53540</v>
      </c>
      <c r="BC2017" s="98">
        <f>_xll.qlInterestRateIndexMaturity(Currency&amp;"ibor"&amp;Tenor,BB2017,Trigger)</f>
        <v>53905</v>
      </c>
      <c r="BD2017" s="242" t="e">
        <f>_xll.qlIndexFixing($AD$5,BA2017,TRUE,_xll.ohTrigger(Trigger,Trigger12M))</f>
        <v>#NUM!</v>
      </c>
      <c r="BE2017" s="242">
        <f>IFERROR(_xll.qlIndexFixing($BF$1,BA2017,TRUE,_xll.ohTrigger(Trigger,Trigger12M)),#N/A)</f>
        <v>1.5866911532906529E-2</v>
      </c>
    </row>
    <row r="2018" spans="52:57" ht="11.25" customHeight="1" x14ac:dyDescent="0.25">
      <c r="AZ2018" s="99" t="s">
        <v>83</v>
      </c>
      <c r="BA2018" s="98">
        <f>_xll.qlInterestRateIndexFixingDate(Currency&amp;"ibor"&amp;Tenor,BB2018,Trigger)</f>
        <v>53545</v>
      </c>
      <c r="BB2018" s="98">
        <f>_xll.qlCalendarAdvance(Calendar,BB2017,AZ2018,"f",,Trigger)</f>
        <v>53547</v>
      </c>
      <c r="BC2018" s="98">
        <f>_xll.qlInterestRateIndexMaturity(Currency&amp;"ibor"&amp;Tenor,BB2018,Trigger)</f>
        <v>53912</v>
      </c>
      <c r="BD2018" s="242" t="e">
        <f>_xll.qlIndexFixing($AD$5,BA2018,TRUE,_xll.ohTrigger(Trigger,Trigger12M))</f>
        <v>#NUM!</v>
      </c>
      <c r="BE2018" s="242">
        <f>IFERROR(_xll.qlIndexFixing($BF$1,BA2018,TRUE,_xll.ohTrigger(Trigger,Trigger12M)),#N/A)</f>
        <v>1.5867021069859846E-2</v>
      </c>
    </row>
    <row r="2019" spans="52:57" ht="11.25" customHeight="1" x14ac:dyDescent="0.25">
      <c r="AZ2019" s="99" t="s">
        <v>83</v>
      </c>
      <c r="BA2019" s="98">
        <f>_xll.qlInterestRateIndexFixingDate(Currency&amp;"ibor"&amp;Tenor,BB2019,Trigger)</f>
        <v>53552</v>
      </c>
      <c r="BB2019" s="98">
        <f>_xll.qlCalendarAdvance(Calendar,BB2018,AZ2019,"f",,Trigger)</f>
        <v>53554</v>
      </c>
      <c r="BC2019" s="98">
        <f>_xll.qlInterestRateIndexMaturity(Currency&amp;"ibor"&amp;Tenor,BB2019,Trigger)</f>
        <v>53919</v>
      </c>
      <c r="BD2019" s="242" t="e">
        <f>_xll.qlIndexFixing($AD$5,BA2019,TRUE,_xll.ohTrigger(Trigger,Trigger12M))</f>
        <v>#NUM!</v>
      </c>
      <c r="BE2019" s="242">
        <f>IFERROR(_xll.qlIndexFixing($BF$1,BA2019,TRUE,_xll.ohTrigger(Trigger,Trigger12M)),#N/A)</f>
        <v>1.5867129566172929E-2</v>
      </c>
    </row>
    <row r="2020" spans="52:57" ht="11.25" customHeight="1" x14ac:dyDescent="0.25">
      <c r="AZ2020" s="99" t="s">
        <v>83</v>
      </c>
      <c r="BA2020" s="98">
        <f>_xll.qlInterestRateIndexFixingDate(Currency&amp;"ibor"&amp;Tenor,BB2020,Trigger)</f>
        <v>53559</v>
      </c>
      <c r="BB2020" s="98">
        <f>_xll.qlCalendarAdvance(Calendar,BB2019,AZ2020,"f",,Trigger)</f>
        <v>53561</v>
      </c>
      <c r="BC2020" s="98">
        <f>_xll.qlInterestRateIndexMaturity(Currency&amp;"ibor"&amp;Tenor,BB2020,Trigger)</f>
        <v>53926</v>
      </c>
      <c r="BD2020" s="242" t="e">
        <f>_xll.qlIndexFixing($AD$5,BA2020,TRUE,_xll.ohTrigger(Trigger,Trigger12M))</f>
        <v>#NUM!</v>
      </c>
      <c r="BE2020" s="242">
        <f>IFERROR(_xll.qlIndexFixing($BF$1,BA2020,TRUE,_xll.ohTrigger(Trigger,Trigger12M)),#N/A)</f>
        <v>1.5867237018734628E-2</v>
      </c>
    </row>
    <row r="2021" spans="52:57" ht="11.25" customHeight="1" x14ac:dyDescent="0.25">
      <c r="AZ2021" s="99" t="s">
        <v>83</v>
      </c>
      <c r="BA2021" s="98">
        <f>_xll.qlInterestRateIndexFixingDate(Currency&amp;"ibor"&amp;Tenor,BB2021,Trigger)</f>
        <v>53566</v>
      </c>
      <c r="BB2021" s="98">
        <f>_xll.qlCalendarAdvance(Calendar,BB2020,AZ2021,"f",,Trigger)</f>
        <v>53568</v>
      </c>
      <c r="BC2021" s="98">
        <f>_xll.qlInterestRateIndexMaturity(Currency&amp;"ibor"&amp;Tenor,BB2021,Trigger)</f>
        <v>53933</v>
      </c>
      <c r="BD2021" s="242" t="e">
        <f>_xll.qlIndexFixing($AD$5,BA2021,TRUE,_xll.ohTrigger(Trigger,Trigger12M))</f>
        <v>#NUM!</v>
      </c>
      <c r="BE2021" s="242">
        <f>IFERROR(_xll.qlIndexFixing($BF$1,BA2021,TRUE,_xll.ohTrigger(Trigger,Trigger12M)),#N/A)</f>
        <v>1.5867343424432467E-2</v>
      </c>
    </row>
    <row r="2022" spans="52:57" ht="11.25" customHeight="1" x14ac:dyDescent="0.25">
      <c r="AZ2022" s="99" t="s">
        <v>83</v>
      </c>
      <c r="BA2022" s="98">
        <f>_xll.qlInterestRateIndexFixingDate(Currency&amp;"ibor"&amp;Tenor,BB2022,Trigger)</f>
        <v>53573</v>
      </c>
      <c r="BB2022" s="98">
        <f>_xll.qlCalendarAdvance(Calendar,BB2021,AZ2022,"f",,Trigger)</f>
        <v>53575</v>
      </c>
      <c r="BC2022" s="98">
        <f>_xll.qlInterestRateIndexMaturity(Currency&amp;"ibor"&amp;Tenor,BB2022,Trigger)</f>
        <v>53940</v>
      </c>
      <c r="BD2022" s="242" t="e">
        <f>_xll.qlIndexFixing($AD$5,BA2022,TRUE,_xll.ohTrigger(Trigger,Trigger12M))</f>
        <v>#NUM!</v>
      </c>
      <c r="BE2022" s="242">
        <f>IFERROR(_xll.qlIndexFixing($BF$1,BA2022,TRUE,_xll.ohTrigger(Trigger,Trigger12M)),#N/A)</f>
        <v>1.5867448780155082E-2</v>
      </c>
    </row>
    <row r="2023" spans="52:57" ht="11.25" customHeight="1" x14ac:dyDescent="0.25">
      <c r="AZ2023" s="99" t="s">
        <v>83</v>
      </c>
      <c r="BA2023" s="98">
        <f>_xll.qlInterestRateIndexFixingDate(Currency&amp;"ibor"&amp;Tenor,BB2023,Trigger)</f>
        <v>53580</v>
      </c>
      <c r="BB2023" s="98">
        <f>_xll.qlCalendarAdvance(Calendar,BB2022,AZ2023,"f",,Trigger)</f>
        <v>53582</v>
      </c>
      <c r="BC2023" s="98">
        <f>_xll.qlInterestRateIndexMaturity(Currency&amp;"ibor"&amp;Tenor,BB2023,Trigger)</f>
        <v>53947</v>
      </c>
      <c r="BD2023" s="242" t="e">
        <f>_xll.qlIndexFixing($AD$5,BA2023,TRUE,_xll.ohTrigger(Trigger,Trigger12M))</f>
        <v>#NUM!</v>
      </c>
      <c r="BE2023" s="242">
        <f>IFERROR(_xll.qlIndexFixing($BF$1,BA2023,TRUE,_xll.ohTrigger(Trigger,Trigger12M)),#N/A)</f>
        <v>1.5867553082789556E-2</v>
      </c>
    </row>
    <row r="2024" spans="52:57" ht="11.25" customHeight="1" x14ac:dyDescent="0.25">
      <c r="AZ2024" s="99" t="s">
        <v>83</v>
      </c>
      <c r="BA2024" s="98">
        <f>_xll.qlInterestRateIndexFixingDate(Currency&amp;"ibor"&amp;Tenor,BB2024,Trigger)</f>
        <v>53587</v>
      </c>
      <c r="BB2024" s="98">
        <f>_xll.qlCalendarAdvance(Calendar,BB2023,AZ2024,"f",,Trigger)</f>
        <v>53589</v>
      </c>
      <c r="BC2024" s="98">
        <f>_xll.qlInterestRateIndexMaturity(Currency&amp;"ibor"&amp;Tenor,BB2024,Trigger)</f>
        <v>53954</v>
      </c>
      <c r="BD2024" s="242" t="e">
        <f>_xll.qlIndexFixing($AD$5,BA2024,TRUE,_xll.ohTrigger(Trigger,Trigger12M))</f>
        <v>#NUM!</v>
      </c>
      <c r="BE2024" s="242">
        <f>IFERROR(_xll.qlIndexFixing($BF$1,BA2024,TRUE,_xll.ohTrigger(Trigger,Trigger12M)),#N/A)</f>
        <v>1.586765632922452E-2</v>
      </c>
    </row>
    <row r="2025" spans="52:57" ht="11.25" customHeight="1" x14ac:dyDescent="0.25">
      <c r="AZ2025" s="99" t="s">
        <v>83</v>
      </c>
      <c r="BA2025" s="98">
        <f>_xll.qlInterestRateIndexFixingDate(Currency&amp;"ibor"&amp;Tenor,BB2025,Trigger)</f>
        <v>53594</v>
      </c>
      <c r="BB2025" s="98">
        <f>_xll.qlCalendarAdvance(Calendar,BB2024,AZ2025,"f",,Trigger)</f>
        <v>53596</v>
      </c>
      <c r="BC2025" s="98">
        <f>_xll.qlInterestRateIndexMaturity(Currency&amp;"ibor"&amp;Tenor,BB2025,Trigger)</f>
        <v>53961</v>
      </c>
      <c r="BD2025" s="242" t="e">
        <f>_xll.qlIndexFixing($AD$5,BA2025,TRUE,_xll.ohTrigger(Trigger,Trigger12M))</f>
        <v>#NUM!</v>
      </c>
      <c r="BE2025" s="242">
        <f>IFERROR(_xll.qlIndexFixing($BF$1,BA2025,TRUE,_xll.ohTrigger(Trigger,Trigger12M)),#N/A)</f>
        <v>1.5867758516348814E-2</v>
      </c>
    </row>
    <row r="2026" spans="52:57" ht="11.25" customHeight="1" x14ac:dyDescent="0.25">
      <c r="AZ2026" s="99" t="s">
        <v>83</v>
      </c>
      <c r="BA2026" s="98">
        <f>_xll.qlInterestRateIndexFixingDate(Currency&amp;"ibor"&amp;Tenor,BB2026,Trigger)</f>
        <v>53601</v>
      </c>
      <c r="BB2026" s="98">
        <f>_xll.qlCalendarAdvance(Calendar,BB2025,AZ2026,"f",,Trigger)</f>
        <v>53603</v>
      </c>
      <c r="BC2026" s="98">
        <f>_xll.qlInterestRateIndexMaturity(Currency&amp;"ibor"&amp;Tenor,BB2026,Trigger)</f>
        <v>53968</v>
      </c>
      <c r="BD2026" s="242" t="e">
        <f>_xll.qlIndexFixing($AD$5,BA2026,TRUE,_xll.ohTrigger(Trigger,Trigger12M))</f>
        <v>#NUM!</v>
      </c>
      <c r="BE2026" s="242">
        <f>IFERROR(_xll.qlIndexFixing($BF$1,BA2026,TRUE,_xll.ohTrigger(Trigger,Trigger12M)),#N/A)</f>
        <v>1.5867859641049319E-2</v>
      </c>
    </row>
    <row r="2027" spans="52:57" ht="11.25" customHeight="1" x14ac:dyDescent="0.25">
      <c r="AZ2027" s="99" t="s">
        <v>83</v>
      </c>
      <c r="BA2027" s="98">
        <f>_xll.qlInterestRateIndexFixingDate(Currency&amp;"ibor"&amp;Tenor,BB2027,Trigger)</f>
        <v>53608</v>
      </c>
      <c r="BB2027" s="98">
        <f>_xll.qlCalendarAdvance(Calendar,BB2026,AZ2027,"f",,Trigger)</f>
        <v>53610</v>
      </c>
      <c r="BC2027" s="98">
        <f>_xll.qlInterestRateIndexMaturity(Currency&amp;"ibor"&amp;Tenor,BB2027,Trigger)</f>
        <v>53975</v>
      </c>
      <c r="BD2027" s="242" t="e">
        <f>_xll.qlIndexFixing($AD$5,BA2027,TRUE,_xll.ohTrigger(Trigger,Trigger12M))</f>
        <v>#NUM!</v>
      </c>
      <c r="BE2027" s="242">
        <f>IFERROR(_xll.qlIndexFixing($BF$1,BA2027,TRUE,_xll.ohTrigger(Trigger,Trigger12M)),#N/A)</f>
        <v>1.5867959700214655E-2</v>
      </c>
    </row>
    <row r="2028" spans="52:57" ht="11.25" customHeight="1" x14ac:dyDescent="0.25">
      <c r="AZ2028" s="99" t="s">
        <v>83</v>
      </c>
      <c r="BA2028" s="98">
        <f>_xll.qlInterestRateIndexFixingDate(Currency&amp;"ibor"&amp;Tenor,BB2028,Trigger)</f>
        <v>53615</v>
      </c>
      <c r="BB2028" s="98">
        <f>_xll.qlCalendarAdvance(Calendar,BB2027,AZ2028,"f",,Trigger)</f>
        <v>53617</v>
      </c>
      <c r="BC2028" s="98">
        <f>_xll.qlInterestRateIndexMaturity(Currency&amp;"ibor"&amp;Tenor,BB2028,Trigger)</f>
        <v>53982</v>
      </c>
      <c r="BD2028" s="242" t="e">
        <f>_xll.qlIndexFixing($AD$5,BA2028,TRUE,_xll.ohTrigger(Trigger,Trigger12M))</f>
        <v>#NUM!</v>
      </c>
      <c r="BE2028" s="242">
        <f>IFERROR(_xll.qlIndexFixing($BF$1,BA2028,TRUE,_xll.ohTrigger(Trigger,Trigger12M)),#N/A)</f>
        <v>1.5868058690733013E-2</v>
      </c>
    </row>
    <row r="2029" spans="52:57" ht="11.25" customHeight="1" x14ac:dyDescent="0.25">
      <c r="AZ2029" s="99" t="s">
        <v>83</v>
      </c>
      <c r="BA2029" s="98">
        <f>_xll.qlInterestRateIndexFixingDate(Currency&amp;"ibor"&amp;Tenor,BB2029,Trigger)</f>
        <v>53622</v>
      </c>
      <c r="BB2029" s="98">
        <f>_xll.qlCalendarAdvance(Calendar,BB2028,AZ2029,"f",,Trigger)</f>
        <v>53624</v>
      </c>
      <c r="BC2029" s="98">
        <f>_xll.qlInterestRateIndexMaturity(Currency&amp;"ibor"&amp;Tenor,BB2029,Trigger)</f>
        <v>53989</v>
      </c>
      <c r="BD2029" s="242" t="e">
        <f>_xll.qlIndexFixing($AD$5,BA2029,TRUE,_xll.ohTrigger(Trigger,Trigger12M))</f>
        <v>#NUM!</v>
      </c>
      <c r="BE2029" s="242">
        <f>IFERROR(_xll.qlIndexFixing($BF$1,BA2029,TRUE,_xll.ohTrigger(Trigger,Trigger12M)),#N/A)</f>
        <v>1.5868156609492142E-2</v>
      </c>
    </row>
    <row r="2030" spans="52:57" ht="11.25" customHeight="1" x14ac:dyDescent="0.25">
      <c r="AZ2030" s="99" t="s">
        <v>83</v>
      </c>
      <c r="BA2030" s="98">
        <f>_xll.qlInterestRateIndexFixingDate(Currency&amp;"ibor"&amp;Tenor,BB2030,Trigger)</f>
        <v>53629</v>
      </c>
      <c r="BB2030" s="98">
        <f>_xll.qlCalendarAdvance(Calendar,BB2029,AZ2030,"f",,Trigger)</f>
        <v>53631</v>
      </c>
      <c r="BC2030" s="98">
        <f>_xll.qlInterestRateIndexMaturity(Currency&amp;"ibor"&amp;Tenor,BB2030,Trigger)</f>
        <v>53996</v>
      </c>
      <c r="BD2030" s="242" t="e">
        <f>_xll.qlIndexFixing($AD$5,BA2030,TRUE,_xll.ohTrigger(Trigger,Trigger12M))</f>
        <v>#NUM!</v>
      </c>
      <c r="BE2030" s="242">
        <f>IFERROR(_xll.qlIndexFixing($BF$1,BA2030,TRUE,_xll.ohTrigger(Trigger,Trigger12M)),#N/A)</f>
        <v>1.5868253453380228E-2</v>
      </c>
    </row>
    <row r="2031" spans="52:57" ht="11.25" customHeight="1" x14ac:dyDescent="0.25">
      <c r="AZ2031" s="99" t="s">
        <v>83</v>
      </c>
      <c r="BA2031" s="98">
        <f>_xll.qlInterestRateIndexFixingDate(Currency&amp;"ibor"&amp;Tenor,BB2031,Trigger)</f>
        <v>53636</v>
      </c>
      <c r="BB2031" s="98">
        <f>_xll.qlCalendarAdvance(Calendar,BB2030,AZ2031,"f",,Trigger)</f>
        <v>53638</v>
      </c>
      <c r="BC2031" s="98">
        <f>_xll.qlInterestRateIndexMaturity(Currency&amp;"ibor"&amp;Tenor,BB2031,Trigger)</f>
        <v>54003</v>
      </c>
      <c r="BD2031" s="242" t="e">
        <f>_xll.qlIndexFixing($AD$5,BA2031,TRUE,_xll.ohTrigger(Trigger,Trigger12M))</f>
        <v>#NUM!</v>
      </c>
      <c r="BE2031" s="242">
        <f>IFERROR(_xll.qlIndexFixing($BF$1,BA2031,TRUE,_xll.ohTrigger(Trigger,Trigger12M)),#N/A)</f>
        <v>1.5868349219285899E-2</v>
      </c>
    </row>
    <row r="2032" spans="52:57" ht="11.25" customHeight="1" x14ac:dyDescent="0.25">
      <c r="AZ2032" s="99" t="s">
        <v>83</v>
      </c>
      <c r="BA2032" s="98">
        <f>_xll.qlInterestRateIndexFixingDate(Currency&amp;"ibor"&amp;Tenor,BB2032,Trigger)</f>
        <v>53643</v>
      </c>
      <c r="BB2032" s="98">
        <f>_xll.qlCalendarAdvance(Calendar,BB2031,AZ2032,"f",,Trigger)</f>
        <v>53645</v>
      </c>
      <c r="BC2032" s="98">
        <f>_xll.qlInterestRateIndexMaturity(Currency&amp;"ibor"&amp;Tenor,BB2032,Trigger)</f>
        <v>54010</v>
      </c>
      <c r="BD2032" s="242" t="e">
        <f>_xll.qlIndexFixing($AD$5,BA2032,TRUE,_xll.ohTrigger(Trigger,Trigger12M))</f>
        <v>#NUM!</v>
      </c>
      <c r="BE2032" s="242">
        <f>IFERROR(_xll.qlIndexFixing($BF$1,BA2032,TRUE,_xll.ohTrigger(Trigger,Trigger12M)),#N/A)</f>
        <v>1.5868443904096467E-2</v>
      </c>
    </row>
    <row r="2033" spans="52:57" ht="11.25" customHeight="1" x14ac:dyDescent="0.25">
      <c r="AZ2033" s="99" t="s">
        <v>83</v>
      </c>
      <c r="BA2033" s="98">
        <f>_xll.qlInterestRateIndexFixingDate(Currency&amp;"ibor"&amp;Tenor,BB2033,Trigger)</f>
        <v>53650</v>
      </c>
      <c r="BB2033" s="98">
        <f>_xll.qlCalendarAdvance(Calendar,BB2032,AZ2033,"f",,Trigger)</f>
        <v>53652</v>
      </c>
      <c r="BC2033" s="98">
        <f>_xll.qlInterestRateIndexMaturity(Currency&amp;"ibor"&amp;Tenor,BB2033,Trigger)</f>
        <v>54017</v>
      </c>
      <c r="BD2033" s="242" t="e">
        <f>_xll.qlIndexFixing($AD$5,BA2033,TRUE,_xll.ohTrigger(Trigger,Trigger12M))</f>
        <v>#NUM!</v>
      </c>
      <c r="BE2033" s="242">
        <f>IFERROR(_xll.qlIndexFixing($BF$1,BA2033,TRUE,_xll.ohTrigger(Trigger,Trigger12M)),#N/A)</f>
        <v>1.5868537504700558E-2</v>
      </c>
    </row>
    <row r="2034" spans="52:57" ht="11.25" customHeight="1" x14ac:dyDescent="0.25">
      <c r="AZ2034" s="99" t="s">
        <v>83</v>
      </c>
      <c r="BA2034" s="98">
        <f>_xll.qlInterestRateIndexFixingDate(Currency&amp;"ibor"&amp;Tenor,BB2034,Trigger)</f>
        <v>53657</v>
      </c>
      <c r="BB2034" s="98">
        <f>_xll.qlCalendarAdvance(Calendar,BB2033,AZ2034,"f",,Trigger)</f>
        <v>53659</v>
      </c>
      <c r="BC2034" s="98">
        <f>_xll.qlInterestRateIndexMaturity(Currency&amp;"ibor"&amp;Tenor,BB2034,Trigger)</f>
        <v>54024</v>
      </c>
      <c r="BD2034" s="242" t="e">
        <f>_xll.qlIndexFixing($AD$5,BA2034,TRUE,_xll.ohTrigger(Trigger,Trigger12M))</f>
        <v>#NUM!</v>
      </c>
      <c r="BE2034" s="242">
        <f>IFERROR(_xll.qlIndexFixing($BF$1,BA2034,TRUE,_xll.ohTrigger(Trigger,Trigger12M)),#N/A)</f>
        <v>1.5868630017985916E-2</v>
      </c>
    </row>
    <row r="2035" spans="52:57" ht="11.25" customHeight="1" x14ac:dyDescent="0.25">
      <c r="AZ2035" s="99" t="s">
        <v>83</v>
      </c>
      <c r="BA2035" s="98">
        <f>_xll.qlInterestRateIndexFixingDate(Currency&amp;"ibor"&amp;Tenor,BB2035,Trigger)</f>
        <v>53664</v>
      </c>
      <c r="BB2035" s="98">
        <f>_xll.qlCalendarAdvance(Calendar,BB2034,AZ2035,"f",,Trigger)</f>
        <v>53666</v>
      </c>
      <c r="BC2035" s="98">
        <f>_xll.qlInterestRateIndexMaturity(Currency&amp;"ibor"&amp;Tenor,BB2035,Trigger)</f>
        <v>54031</v>
      </c>
      <c r="BD2035" s="242" t="e">
        <f>_xll.qlIndexFixing($AD$5,BA2035,TRUE,_xll.ohTrigger(Trigger,Trigger12M))</f>
        <v>#NUM!</v>
      </c>
      <c r="BE2035" s="242">
        <f>IFERROR(_xll.qlIndexFixing($BF$1,BA2035,TRUE,_xll.ohTrigger(Trigger,Trigger12M)),#N/A)</f>
        <v>1.5868721440840956E-2</v>
      </c>
    </row>
    <row r="2036" spans="52:57" ht="11.25" customHeight="1" x14ac:dyDescent="0.25">
      <c r="AZ2036" s="99" t="s">
        <v>83</v>
      </c>
      <c r="BA2036" s="98">
        <f>_xll.qlInterestRateIndexFixingDate(Currency&amp;"ibor"&amp;Tenor,BB2036,Trigger)</f>
        <v>53671</v>
      </c>
      <c r="BB2036" s="98">
        <f>_xll.qlCalendarAdvance(Calendar,BB2035,AZ2036,"f",,Trigger)</f>
        <v>53673</v>
      </c>
      <c r="BC2036" s="98">
        <f>_xll.qlInterestRateIndexMaturity(Currency&amp;"ibor"&amp;Tenor,BB2036,Trigger)</f>
        <v>54038</v>
      </c>
      <c r="BD2036" s="242" t="e">
        <f>_xll.qlIndexFixing($AD$5,BA2036,TRUE,_xll.ohTrigger(Trigger,Trigger12M))</f>
        <v>#NUM!</v>
      </c>
      <c r="BE2036" s="242">
        <f>IFERROR(_xll.qlIndexFixing($BF$1,BA2036,TRUE,_xll.ohTrigger(Trigger,Trigger12M)),#N/A)</f>
        <v>1.5868811770153427E-2</v>
      </c>
    </row>
    <row r="2037" spans="52:57" ht="11.25" customHeight="1" x14ac:dyDescent="0.25">
      <c r="AZ2037" s="99" t="s">
        <v>83</v>
      </c>
      <c r="BA2037" s="98">
        <f>_xll.qlInterestRateIndexFixingDate(Currency&amp;"ibor"&amp;Tenor,BB2037,Trigger)</f>
        <v>53678</v>
      </c>
      <c r="BB2037" s="98">
        <f>_xll.qlCalendarAdvance(Calendar,BB2036,AZ2037,"f",,Trigger)</f>
        <v>53680</v>
      </c>
      <c r="BC2037" s="98">
        <f>_xll.qlInterestRateIndexMaturity(Currency&amp;"ibor"&amp;Tenor,BB2037,Trigger)</f>
        <v>54045</v>
      </c>
      <c r="BD2037" s="242" t="e">
        <f>_xll.qlIndexFixing($AD$5,BA2037,TRUE,_xll.ohTrigger(Trigger,Trigger12M))</f>
        <v>#NUM!</v>
      </c>
      <c r="BE2037" s="242">
        <f>IFERROR(_xll.qlIndexFixing($BF$1,BA2037,TRUE,_xll.ohTrigger(Trigger,Trigger12M)),#N/A)</f>
        <v>1.586890100281195E-2</v>
      </c>
    </row>
    <row r="2038" spans="52:57" ht="11.25" customHeight="1" x14ac:dyDescent="0.25">
      <c r="AZ2038" s="99" t="s">
        <v>83</v>
      </c>
      <c r="BA2038" s="98">
        <f>_xll.qlInterestRateIndexFixingDate(Currency&amp;"ibor"&amp;Tenor,BB2038,Trigger)</f>
        <v>53682</v>
      </c>
      <c r="BB2038" s="98">
        <f>_xll.qlCalendarAdvance(Calendar,BB2037,AZ2038,"f",,Trigger)</f>
        <v>53688</v>
      </c>
      <c r="BC2038" s="98">
        <f>_xll.qlInterestRateIndexMaturity(Currency&amp;"ibor"&amp;Tenor,BB2038,Trigger)</f>
        <v>54053</v>
      </c>
      <c r="BD2038" s="242" t="e">
        <f>_xll.qlIndexFixing($AD$5,BA2038,TRUE,_xll.ohTrigger(Trigger,Trigger12M))</f>
        <v>#NUM!</v>
      </c>
      <c r="BE2038" s="242">
        <f>IFERROR(_xll.qlIndexFixing($BF$1,BA2038,TRUE,_xll.ohTrigger(Trigger,Trigger12M)),#N/A)</f>
        <v>1.5869001636159084E-2</v>
      </c>
    </row>
    <row r="2039" spans="52:57" ht="11.25" customHeight="1" x14ac:dyDescent="0.25">
      <c r="AZ2039" s="99" t="s">
        <v>83</v>
      </c>
      <c r="BA2039" s="98">
        <f>_xll.qlInterestRateIndexFixingDate(Currency&amp;"ibor"&amp;Tenor,BB2039,Trigger)</f>
        <v>53692</v>
      </c>
      <c r="BB2039" s="98">
        <f>_xll.qlCalendarAdvance(Calendar,BB2038,AZ2039,"f",,Trigger)</f>
        <v>53695</v>
      </c>
      <c r="BC2039" s="98">
        <f>_xll.qlInterestRateIndexMaturity(Currency&amp;"ibor"&amp;Tenor,BB2039,Trigger)</f>
        <v>54060</v>
      </c>
      <c r="BD2039" s="242" t="e">
        <f>_xll.qlIndexFixing($AD$5,BA2039,TRUE,_xll.ohTrigger(Trigger,Trigger12M))</f>
        <v>#NUM!</v>
      </c>
      <c r="BE2039" s="242">
        <f>IFERROR(_xll.qlIndexFixing($BF$1,BA2039,TRUE,_xll.ohTrigger(Trigger,Trigger12M)),#N/A)</f>
        <v>1.5869088508365388E-2</v>
      </c>
    </row>
    <row r="2040" spans="52:57" ht="11.25" customHeight="1" x14ac:dyDescent="0.25">
      <c r="AZ2040" s="99" t="s">
        <v>83</v>
      </c>
      <c r="BA2040" s="98">
        <f>_xll.qlInterestRateIndexFixingDate(Currency&amp;"ibor"&amp;Tenor,BB2040,Trigger)</f>
        <v>53700</v>
      </c>
      <c r="BB2040" s="98">
        <f>_xll.qlCalendarAdvance(Calendar,BB2039,AZ2040,"f",,Trigger)</f>
        <v>53702</v>
      </c>
      <c r="BC2040" s="98">
        <f>_xll.qlInterestRateIndexMaturity(Currency&amp;"ibor"&amp;Tenor,BB2040,Trigger)</f>
        <v>54067</v>
      </c>
      <c r="BD2040" s="242" t="e">
        <f>_xll.qlIndexFixing($AD$5,BA2040,TRUE,_xll.ohTrigger(Trigger,Trigger12M))</f>
        <v>#NUM!</v>
      </c>
      <c r="BE2040" s="242">
        <f>IFERROR(_xll.qlIndexFixing($BF$1,BA2040,TRUE,_xll.ohTrigger(Trigger,Trigger12M)),#N/A)</f>
        <v>1.5869174274137077E-2</v>
      </c>
    </row>
    <row r="2041" spans="52:57" ht="11.25" customHeight="1" x14ac:dyDescent="0.25">
      <c r="AZ2041" s="99" t="s">
        <v>83</v>
      </c>
      <c r="BA2041" s="98">
        <f>_xll.qlInterestRateIndexFixingDate(Currency&amp;"ibor"&amp;Tenor,BB2041,Trigger)</f>
        <v>53707</v>
      </c>
      <c r="BB2041" s="98">
        <f>_xll.qlCalendarAdvance(Calendar,BB2040,AZ2041,"f",,Trigger)</f>
        <v>53709</v>
      </c>
      <c r="BC2041" s="98">
        <f>_xll.qlInterestRateIndexMaturity(Currency&amp;"ibor"&amp;Tenor,BB2041,Trigger)</f>
        <v>54074</v>
      </c>
      <c r="BD2041" s="242" t="e">
        <f>_xll.qlIndexFixing($AD$5,BA2041,TRUE,_xll.ohTrigger(Trigger,Trigger12M))</f>
        <v>#NUM!</v>
      </c>
      <c r="BE2041" s="242">
        <f>IFERROR(_xll.qlIndexFixing($BF$1,BA2041,TRUE,_xll.ohTrigger(Trigger,Trigger12M)),#N/A)</f>
        <v>1.5869258930362562E-2</v>
      </c>
    </row>
    <row r="2042" spans="52:57" ht="11.25" customHeight="1" x14ac:dyDescent="0.25">
      <c r="AZ2042" s="99" t="s">
        <v>83</v>
      </c>
      <c r="BA2042" s="98">
        <f>_xll.qlInterestRateIndexFixingDate(Currency&amp;"ibor"&amp;Tenor,BB2042,Trigger)</f>
        <v>53714</v>
      </c>
      <c r="BB2042" s="98">
        <f>_xll.qlCalendarAdvance(Calendar,BB2041,AZ2042,"f",,Trigger)</f>
        <v>53716</v>
      </c>
      <c r="BC2042" s="98">
        <f>_xll.qlInterestRateIndexMaturity(Currency&amp;"ibor"&amp;Tenor,BB2042,Trigger)</f>
        <v>54081</v>
      </c>
      <c r="BD2042" s="242" t="e">
        <f>_xll.qlIndexFixing($AD$5,BA2042,TRUE,_xll.ohTrigger(Trigger,Trigger12M))</f>
        <v>#NUM!</v>
      </c>
      <c r="BE2042" s="242">
        <f>IFERROR(_xll.qlIndexFixing($BF$1,BA2042,TRUE,_xll.ohTrigger(Trigger,Trigger12M)),#N/A)</f>
        <v>1.5869342473929803E-2</v>
      </c>
    </row>
    <row r="2043" spans="52:57" ht="11.25" customHeight="1" x14ac:dyDescent="0.25">
      <c r="AZ2043" s="99" t="s">
        <v>83</v>
      </c>
      <c r="BA2043" s="98">
        <f>_xll.qlInterestRateIndexFixingDate(Currency&amp;"ibor"&amp;Tenor,BB2043,Trigger)</f>
        <v>53721</v>
      </c>
      <c r="BB2043" s="98">
        <f>_xll.qlCalendarAdvance(Calendar,BB2042,AZ2043,"f",,Trigger)</f>
        <v>53723</v>
      </c>
      <c r="BC2043" s="98">
        <f>_xll.qlInterestRateIndexMaturity(Currency&amp;"ibor"&amp;Tenor,BB2043,Trigger)</f>
        <v>54088</v>
      </c>
      <c r="BD2043" s="242" t="e">
        <f>_xll.qlIndexFixing($AD$5,BA2043,TRUE,_xll.ohTrigger(Trigger,Trigger12M))</f>
        <v>#NUM!</v>
      </c>
      <c r="BE2043" s="242">
        <f>IFERROR(_xll.qlIndexFixing($BF$1,BA2043,TRUE,_xll.ohTrigger(Trigger,Trigger12M)),#N/A)</f>
        <v>1.5869424901726773E-2</v>
      </c>
    </row>
    <row r="2044" spans="52:57" ht="11.25" customHeight="1" x14ac:dyDescent="0.25">
      <c r="AZ2044" s="99" t="s">
        <v>83</v>
      </c>
      <c r="BA2044" s="98">
        <f>_xll.qlInterestRateIndexFixingDate(Currency&amp;"ibor"&amp;Tenor,BB2044,Trigger)</f>
        <v>53728</v>
      </c>
      <c r="BB2044" s="98">
        <f>_xll.qlCalendarAdvance(Calendar,BB2043,AZ2044,"f",,Trigger)</f>
        <v>53730</v>
      </c>
      <c r="BC2044" s="98">
        <f>_xll.qlInterestRateIndexMaturity(Currency&amp;"ibor"&amp;Tenor,BB2044,Trigger)</f>
        <v>54095</v>
      </c>
      <c r="BD2044" s="242" t="e">
        <f>_xll.qlIndexFixing($AD$5,BA2044,TRUE,_xll.ohTrigger(Trigger,Trigger12M))</f>
        <v>#NUM!</v>
      </c>
      <c r="BE2044" s="242">
        <f>IFERROR(_xll.qlIndexFixing($BF$1,BA2044,TRUE,_xll.ohTrigger(Trigger,Trigger12M)),#N/A)</f>
        <v>1.5869506210642099E-2</v>
      </c>
    </row>
    <row r="2045" spans="52:57" ht="11.25" customHeight="1" x14ac:dyDescent="0.25">
      <c r="AZ2045" s="99" t="s">
        <v>83</v>
      </c>
      <c r="BA2045" s="98">
        <f>_xll.qlInterestRateIndexFixingDate(Currency&amp;"ibor"&amp;Tenor,BB2045,Trigger)</f>
        <v>53735</v>
      </c>
      <c r="BB2045" s="98">
        <f>_xll.qlCalendarAdvance(Calendar,BB2044,AZ2045,"f",,Trigger)</f>
        <v>53737</v>
      </c>
      <c r="BC2045" s="98">
        <f>_xll.qlInterestRateIndexMaturity(Currency&amp;"ibor"&amp;Tenor,BB2045,Trigger)</f>
        <v>54102</v>
      </c>
      <c r="BD2045" s="242" t="e">
        <f>_xll.qlIndexFixing($AD$5,BA2045,TRUE,_xll.ohTrigger(Trigger,Trigger12M))</f>
        <v>#NUM!</v>
      </c>
      <c r="BE2045" s="242">
        <f>IFERROR(_xll.qlIndexFixing($BF$1,BA2045,TRUE,_xll.ohTrigger(Trigger,Trigger12M)),#N/A)</f>
        <v>1.5869586397563751E-2</v>
      </c>
    </row>
    <row r="2046" spans="52:57" ht="11.25" customHeight="1" x14ac:dyDescent="0.25">
      <c r="AZ2046" s="99" t="s">
        <v>83</v>
      </c>
      <c r="BA2046" s="98">
        <f>_xll.qlInterestRateIndexFixingDate(Currency&amp;"ibor"&amp;Tenor,BB2046,Trigger)</f>
        <v>53742</v>
      </c>
      <c r="BB2046" s="98">
        <f>_xll.qlCalendarAdvance(Calendar,BB2045,AZ2046,"f",,Trigger)</f>
        <v>53744</v>
      </c>
      <c r="BC2046" s="98">
        <f>_xll.qlInterestRateIndexMaturity(Currency&amp;"ibor"&amp;Tenor,BB2046,Trigger)</f>
        <v>54109</v>
      </c>
      <c r="BD2046" s="242" t="e">
        <f>_xll.qlIndexFixing($AD$5,BA2046,TRUE,_xll.ohTrigger(Trigger,Trigger12M))</f>
        <v>#NUM!</v>
      </c>
      <c r="BE2046" s="242">
        <f>IFERROR(_xll.qlIndexFixing($BF$1,BA2046,TRUE,_xll.ohTrigger(Trigger,Trigger12M)),#N/A)</f>
        <v>1.5869665459379258E-2</v>
      </c>
    </row>
    <row r="2047" spans="52:57" ht="11.25" customHeight="1" x14ac:dyDescent="0.25">
      <c r="AZ2047" s="99" t="s">
        <v>83</v>
      </c>
      <c r="BA2047" s="98">
        <f>_xll.qlInterestRateIndexFixingDate(Currency&amp;"ibor"&amp;Tenor,BB2047,Trigger)</f>
        <v>53749</v>
      </c>
      <c r="BB2047" s="98">
        <f>_xll.qlCalendarAdvance(Calendar,BB2046,AZ2047,"f",,Trigger)</f>
        <v>53751</v>
      </c>
      <c r="BC2047" s="98">
        <f>_xll.qlInterestRateIndexMaturity(Currency&amp;"ibor"&amp;Tenor,BB2047,Trigger)</f>
        <v>54116</v>
      </c>
      <c r="BD2047" s="242" t="e">
        <f>_xll.qlIndexFixing($AD$5,BA2047,TRUE,_xll.ohTrigger(Trigger,Trigger12M))</f>
        <v>#NUM!</v>
      </c>
      <c r="BE2047" s="242">
        <f>IFERROR(_xll.qlIndexFixing($BF$1,BA2047,TRUE,_xll.ohTrigger(Trigger,Trigger12M)),#N/A)</f>
        <v>1.5869743392977243E-2</v>
      </c>
    </row>
    <row r="2048" spans="52:57" ht="11.25" customHeight="1" x14ac:dyDescent="0.25">
      <c r="AZ2048" s="99" t="s">
        <v>83</v>
      </c>
      <c r="BA2048" s="98">
        <f>_xll.qlInterestRateIndexFixingDate(Currency&amp;"ibor"&amp;Tenor,BB2048,Trigger)</f>
        <v>53756</v>
      </c>
      <c r="BB2048" s="98">
        <f>_xll.qlCalendarAdvance(Calendar,BB2047,AZ2048,"f",,Trigger)</f>
        <v>53758</v>
      </c>
      <c r="BC2048" s="98">
        <f>_xll.qlInterestRateIndexMaturity(Currency&amp;"ibor"&amp;Tenor,BB2048,Trigger)</f>
        <v>54126</v>
      </c>
      <c r="BD2048" s="242" t="e">
        <f>_xll.qlIndexFixing($AD$5,BA2048,TRUE,_xll.ohTrigger(Trigger,Trigger12M))</f>
        <v>#NUM!</v>
      </c>
      <c r="BE2048" s="242">
        <f>IFERROR(_xll.qlIndexFixing($BF$1,BA2048,TRUE,_xll.ohTrigger(Trigger,Trigger12M)),#N/A)</f>
        <v>1.5870878226973806E-2</v>
      </c>
    </row>
    <row r="2049" spans="52:57" ht="11.25" customHeight="1" x14ac:dyDescent="0.25">
      <c r="AZ2049" s="99" t="s">
        <v>83</v>
      </c>
      <c r="BA2049" s="98">
        <f>_xll.qlInterestRateIndexFixingDate(Currency&amp;"ibor"&amp;Tenor,BB2049,Trigger)</f>
        <v>53763</v>
      </c>
      <c r="BB2049" s="98">
        <f>_xll.qlCalendarAdvance(Calendar,BB2048,AZ2049,"f",,Trigger)</f>
        <v>53765</v>
      </c>
      <c r="BC2049" s="98">
        <f>_xll.qlInterestRateIndexMaturity(Currency&amp;"ibor"&amp;Tenor,BB2049,Trigger)</f>
        <v>54133</v>
      </c>
      <c r="BD2049" s="242" t="e">
        <f>_xll.qlIndexFixing($AD$5,BA2049,TRUE,_xll.ohTrigger(Trigger,Trigger12M))</f>
        <v>#NUM!</v>
      </c>
      <c r="BE2049" s="242">
        <f>IFERROR(_xll.qlIndexFixing($BF$1,BA2049,TRUE,_xll.ohTrigger(Trigger,Trigger12M)),#N/A)</f>
        <v>1.5870953655378415E-2</v>
      </c>
    </row>
    <row r="2050" spans="52:57" ht="11.25" customHeight="1" x14ac:dyDescent="0.25">
      <c r="AZ2050" s="99" t="s">
        <v>83</v>
      </c>
      <c r="BA2050" s="98">
        <f>_xll.qlInterestRateIndexFixingDate(Currency&amp;"ibor"&amp;Tenor,BB2050,Trigger)</f>
        <v>53770</v>
      </c>
      <c r="BB2050" s="98">
        <f>_xll.qlCalendarAdvance(Calendar,BB2049,AZ2050,"f",,Trigger)</f>
        <v>53772</v>
      </c>
      <c r="BC2050" s="98">
        <f>_xll.qlInterestRateIndexMaturity(Currency&amp;"ibor"&amp;Tenor,BB2050,Trigger)</f>
        <v>54140</v>
      </c>
      <c r="BD2050" s="242" t="e">
        <f>_xll.qlIndexFixing($AD$5,BA2050,TRUE,_xll.ohTrigger(Trigger,Trigger12M))</f>
        <v>#NUM!</v>
      </c>
      <c r="BE2050" s="242">
        <f>IFERROR(_xll.qlIndexFixing($BF$1,BA2050,TRUE,_xll.ohTrigger(Trigger,Trigger12M)),#N/A)</f>
        <v>1.587102794541384E-2</v>
      </c>
    </row>
    <row r="2051" spans="52:57" ht="11.25" customHeight="1" x14ac:dyDescent="0.25">
      <c r="AZ2051" s="99" t="s">
        <v>83</v>
      </c>
      <c r="BA2051" s="98">
        <f>_xll.qlInterestRateIndexFixingDate(Currency&amp;"ibor"&amp;Tenor,BB2051,Trigger)</f>
        <v>53777</v>
      </c>
      <c r="BB2051" s="98">
        <f>_xll.qlCalendarAdvance(Calendar,BB2050,AZ2051,"f",,Trigger)</f>
        <v>53779</v>
      </c>
      <c r="BC2051" s="98">
        <f>_xll.qlInterestRateIndexMaturity(Currency&amp;"ibor"&amp;Tenor,BB2051,Trigger)</f>
        <v>54147</v>
      </c>
      <c r="BD2051" s="242" t="e">
        <f>_xll.qlIndexFixing($AD$5,BA2051,TRUE,_xll.ohTrigger(Trigger,Trigger12M))</f>
        <v>#NUM!</v>
      </c>
      <c r="BE2051" s="242">
        <f>IFERROR(_xll.qlIndexFixing($BF$1,BA2051,TRUE,_xll.ohTrigger(Trigger,Trigger12M)),#N/A)</f>
        <v>1.5871101093968012E-2</v>
      </c>
    </row>
    <row r="2052" spans="52:57" ht="11.25" customHeight="1" x14ac:dyDescent="0.25">
      <c r="AZ2052" s="99" t="s">
        <v>83</v>
      </c>
      <c r="BA2052" s="98">
        <f>_xll.qlInterestRateIndexFixingDate(Currency&amp;"ibor"&amp;Tenor,BB2052,Trigger)</f>
        <v>53784</v>
      </c>
      <c r="BB2052" s="98">
        <f>_xll.qlCalendarAdvance(Calendar,BB2051,AZ2052,"f",,Trigger)</f>
        <v>53786</v>
      </c>
      <c r="BC2052" s="98">
        <f>_xll.qlInterestRateIndexMaturity(Currency&amp;"ibor"&amp;Tenor,BB2052,Trigger)</f>
        <v>54155</v>
      </c>
      <c r="BD2052" s="242" t="e">
        <f>_xll.qlIndexFixing($AD$5,BA2052,TRUE,_xll.ohTrigger(Trigger,Trigger12M))</f>
        <v>#NUM!</v>
      </c>
      <c r="BE2052" s="242">
        <f>IFERROR(_xll.qlIndexFixing($BF$1,BA2052,TRUE,_xll.ohTrigger(Trigger,Trigger12M)),#N/A)</f>
        <v>1.587152545922452E-2</v>
      </c>
    </row>
    <row r="2053" spans="52:57" ht="11.25" customHeight="1" x14ac:dyDescent="0.25">
      <c r="AZ2053" s="99" t="s">
        <v>83</v>
      </c>
      <c r="BA2053" s="98">
        <f>_xll.qlInterestRateIndexFixingDate(Currency&amp;"ibor"&amp;Tenor,BB2053,Trigger)</f>
        <v>53791</v>
      </c>
      <c r="BB2053" s="98">
        <f>_xll.qlCalendarAdvance(Calendar,BB2052,AZ2053,"f",,Trigger)</f>
        <v>53793</v>
      </c>
      <c r="BC2053" s="98">
        <f>_xll.qlInterestRateIndexMaturity(Currency&amp;"ibor"&amp;Tenor,BB2053,Trigger)</f>
        <v>54161</v>
      </c>
      <c r="BD2053" s="242" t="e">
        <f>_xll.qlIndexFixing($AD$5,BA2053,TRUE,_xll.ohTrigger(Trigger,Trigger12M))</f>
        <v>#NUM!</v>
      </c>
      <c r="BE2053" s="242">
        <f>IFERROR(_xll.qlIndexFixing($BF$1,BA2053,TRUE,_xll.ohTrigger(Trigger,Trigger12M)),#N/A)</f>
        <v>1.5871243954182324E-2</v>
      </c>
    </row>
    <row r="2054" spans="52:57" ht="11.25" customHeight="1" x14ac:dyDescent="0.25">
      <c r="AZ2054" s="99" t="s">
        <v>83</v>
      </c>
      <c r="BA2054" s="98">
        <f>_xll.qlInterestRateIndexFixingDate(Currency&amp;"ibor"&amp;Tenor,BB2054,Trigger)</f>
        <v>53798</v>
      </c>
      <c r="BB2054" s="98">
        <f>_xll.qlCalendarAdvance(Calendar,BB2053,AZ2054,"f",,Trigger)</f>
        <v>53800</v>
      </c>
      <c r="BC2054" s="98">
        <f>_xll.qlInterestRateIndexMaturity(Currency&amp;"ibor"&amp;Tenor,BB2054,Trigger)</f>
        <v>54168</v>
      </c>
      <c r="BD2054" s="242" t="e">
        <f>_xll.qlIndexFixing($AD$5,BA2054,TRUE,_xll.ohTrigger(Trigger,Trigger12M))</f>
        <v>#NUM!</v>
      </c>
      <c r="BE2054" s="242">
        <f>IFERROR(_xll.qlIndexFixing($BF$1,BA2054,TRUE,_xll.ohTrigger(Trigger,Trigger12M)),#N/A)</f>
        <v>1.5871313659618309E-2</v>
      </c>
    </row>
    <row r="2055" spans="52:57" ht="11.25" customHeight="1" x14ac:dyDescent="0.25">
      <c r="AZ2055" s="99" t="s">
        <v>83</v>
      </c>
      <c r="BA2055" s="98">
        <f>_xll.qlInterestRateIndexFixingDate(Currency&amp;"ibor"&amp;Tenor,BB2055,Trigger)</f>
        <v>53805</v>
      </c>
      <c r="BB2055" s="98">
        <f>_xll.qlCalendarAdvance(Calendar,BB2054,AZ2055,"f",,Trigger)</f>
        <v>53807</v>
      </c>
      <c r="BC2055" s="98">
        <f>_xll.qlInterestRateIndexMaturity(Currency&amp;"ibor"&amp;Tenor,BB2055,Trigger)</f>
        <v>54175</v>
      </c>
      <c r="BD2055" s="242" t="e">
        <f>_xll.qlIndexFixing($AD$5,BA2055,TRUE,_xll.ohTrigger(Trigger,Trigger12M))</f>
        <v>#NUM!</v>
      </c>
      <c r="BE2055" s="242">
        <f>IFERROR(_xll.qlIndexFixing($BF$1,BA2055,TRUE,_xll.ohTrigger(Trigger,Trigger12M)),#N/A)</f>
        <v>1.5871382211123435E-2</v>
      </c>
    </row>
    <row r="2056" spans="52:57" ht="11.25" customHeight="1" x14ac:dyDescent="0.25">
      <c r="AZ2056" s="99" t="s">
        <v>83</v>
      </c>
      <c r="BA2056" s="98">
        <f>_xll.qlInterestRateIndexFixingDate(Currency&amp;"ibor"&amp;Tenor,BB2056,Trigger)</f>
        <v>53811</v>
      </c>
      <c r="BB2056" s="98">
        <f>_xll.qlCalendarAdvance(Calendar,BB2055,AZ2056,"f",,Trigger)</f>
        <v>53814</v>
      </c>
      <c r="BC2056" s="98">
        <f>_xll.qlInterestRateIndexMaturity(Currency&amp;"ibor"&amp;Tenor,BB2056,Trigger)</f>
        <v>54182</v>
      </c>
      <c r="BD2056" s="242" t="e">
        <f>_xll.qlIndexFixing($AD$5,BA2056,TRUE,_xll.ohTrigger(Trigger,Trigger12M))</f>
        <v>#NUM!</v>
      </c>
      <c r="BE2056" s="242">
        <f>IFERROR(_xll.qlIndexFixing($BF$1,BA2056,TRUE,_xll.ohTrigger(Trigger,Trigger12M)),#N/A)</f>
        <v>1.5871449605586056E-2</v>
      </c>
    </row>
    <row r="2057" spans="52:57" ht="11.25" customHeight="1" x14ac:dyDescent="0.25">
      <c r="AZ2057" s="99" t="s">
        <v>83</v>
      </c>
      <c r="BA2057" s="98">
        <f>_xll.qlInterestRateIndexFixingDate(Currency&amp;"ibor"&amp;Tenor,BB2057,Trigger)</f>
        <v>53819</v>
      </c>
      <c r="BB2057" s="98">
        <f>_xll.qlCalendarAdvance(Calendar,BB2056,AZ2057,"f",,Trigger)</f>
        <v>53821</v>
      </c>
      <c r="BC2057" s="98">
        <f>_xll.qlInterestRateIndexMaturity(Currency&amp;"ibor"&amp;Tenor,BB2057,Trigger)</f>
        <v>54189</v>
      </c>
      <c r="BD2057" s="242" t="e">
        <f>_xll.qlIndexFixing($AD$5,BA2057,TRUE,_xll.ohTrigger(Trigger,Trigger12M))</f>
        <v>#NUM!</v>
      </c>
      <c r="BE2057" s="242">
        <f>IFERROR(_xll.qlIndexFixing($BF$1,BA2057,TRUE,_xll.ohTrigger(Trigger,Trigger12M)),#N/A)</f>
        <v>1.5871515839893442E-2</v>
      </c>
    </row>
    <row r="2058" spans="52:57" ht="11.25" customHeight="1" x14ac:dyDescent="0.25">
      <c r="AZ2058" s="99" t="s">
        <v>83</v>
      </c>
      <c r="BA2058" s="98">
        <f>_xll.qlInterestRateIndexFixingDate(Currency&amp;"ibor"&amp;Tenor,BB2058,Trigger)</f>
        <v>53826</v>
      </c>
      <c r="BB2058" s="98">
        <f>_xll.qlCalendarAdvance(Calendar,BB2057,AZ2058,"f",,Trigger)</f>
        <v>53828</v>
      </c>
      <c r="BC2058" s="98">
        <f>_xll.qlInterestRateIndexMaturity(Currency&amp;"ibor"&amp;Tenor,BB2058,Trigger)</f>
        <v>54196</v>
      </c>
      <c r="BD2058" s="242" t="e">
        <f>_xll.qlIndexFixing($AD$5,BA2058,TRUE,_xll.ohTrigger(Trigger,Trigger12M))</f>
        <v>#NUM!</v>
      </c>
      <c r="BE2058" s="242">
        <f>IFERROR(_xll.qlIndexFixing($BF$1,BA2058,TRUE,_xll.ohTrigger(Trigger,Trigger12M)),#N/A)</f>
        <v>1.5871580910933738E-2</v>
      </c>
    </row>
    <row r="2059" spans="52:57" ht="11.25" customHeight="1" x14ac:dyDescent="0.25">
      <c r="AZ2059" s="99" t="s">
        <v>83</v>
      </c>
      <c r="BA2059" s="98">
        <f>_xll.qlInterestRateIndexFixingDate(Currency&amp;"ibor"&amp;Tenor,BB2059,Trigger)</f>
        <v>53833</v>
      </c>
      <c r="BB2059" s="98">
        <f>_xll.qlCalendarAdvance(Calendar,BB2058,AZ2059,"f",,Trigger)</f>
        <v>53835</v>
      </c>
      <c r="BC2059" s="98">
        <f>_xll.qlInterestRateIndexMaturity(Currency&amp;"ibor"&amp;Tenor,BB2059,Trigger)</f>
        <v>54203</v>
      </c>
      <c r="BD2059" s="242" t="e">
        <f>_xll.qlIndexFixing($AD$5,BA2059,TRUE,_xll.ohTrigger(Trigger,Trigger12M))</f>
        <v>#NUM!</v>
      </c>
      <c r="BE2059" s="242">
        <f>IFERROR(_xll.qlIndexFixing($BF$1,BA2059,TRUE,_xll.ohTrigger(Trigger,Trigger12M)),#N/A)</f>
        <v>1.5871644815594648E-2</v>
      </c>
    </row>
    <row r="2060" spans="52:57" ht="11.25" customHeight="1" x14ac:dyDescent="0.25">
      <c r="AZ2060" s="99" t="s">
        <v>83</v>
      </c>
      <c r="BA2060" s="98">
        <f>_xll.qlInterestRateIndexFixingDate(Currency&amp;"ibor"&amp;Tenor,BB2060,Trigger)</f>
        <v>53840</v>
      </c>
      <c r="BB2060" s="98">
        <f>_xll.qlCalendarAdvance(Calendar,BB2059,AZ2060,"f",,Trigger)</f>
        <v>53842</v>
      </c>
      <c r="BC2060" s="98">
        <f>_xll.qlInterestRateIndexMaturity(Currency&amp;"ibor"&amp;Tenor,BB2060,Trigger)</f>
        <v>54207</v>
      </c>
      <c r="BD2060" s="242" t="e">
        <f>_xll.qlIndexFixing($AD$5,BA2060,TRUE,_xll.ohTrigger(Trigger,Trigger12M))</f>
        <v>#NUM!</v>
      </c>
      <c r="BE2060" s="242">
        <f>IFERROR(_xll.qlIndexFixing($BF$1,BA2060,TRUE,_xll.ohTrigger(Trigger,Trigger12M)),#N/A)</f>
        <v>1.5870652446062325E-2</v>
      </c>
    </row>
    <row r="2061" spans="52:57" ht="11.25" customHeight="1" x14ac:dyDescent="0.25">
      <c r="AZ2061" s="99" t="s">
        <v>83</v>
      </c>
      <c r="BA2061" s="98">
        <f>_xll.qlInterestRateIndexFixingDate(Currency&amp;"ibor"&amp;Tenor,BB2061,Trigger)</f>
        <v>53847</v>
      </c>
      <c r="BB2061" s="98">
        <f>_xll.qlCalendarAdvance(Calendar,BB2060,AZ2061,"f",,Trigger)</f>
        <v>53849</v>
      </c>
      <c r="BC2061" s="98">
        <f>_xll.qlInterestRateIndexMaturity(Currency&amp;"ibor"&amp;Tenor,BB2061,Trigger)</f>
        <v>54217</v>
      </c>
      <c r="BD2061" s="242" t="e">
        <f>_xll.qlIndexFixing($AD$5,BA2061,TRUE,_xll.ohTrigger(Trigger,Trigger12M))</f>
        <v>#NUM!</v>
      </c>
      <c r="BE2061" s="242">
        <f>IFERROR(_xll.qlIndexFixing($BF$1,BA2061,TRUE,_xll.ohTrigger(Trigger,Trigger12M)),#N/A)</f>
        <v>1.5871769113328708E-2</v>
      </c>
    </row>
    <row r="2062" spans="52:57" ht="11.25" customHeight="1" x14ac:dyDescent="0.25">
      <c r="AZ2062" s="99" t="s">
        <v>83</v>
      </c>
      <c r="BA2062" s="98">
        <f>_xll.qlInterestRateIndexFixingDate(Currency&amp;"ibor"&amp;Tenor,BB2062,Trigger)</f>
        <v>53854</v>
      </c>
      <c r="BB2062" s="98">
        <f>_xll.qlCalendarAdvance(Calendar,BB2061,AZ2062,"f",,Trigger)</f>
        <v>53856</v>
      </c>
      <c r="BC2062" s="98">
        <f>_xll.qlInterestRateIndexMaturity(Currency&amp;"ibor"&amp;Tenor,BB2062,Trigger)</f>
        <v>54224</v>
      </c>
      <c r="BD2062" s="242" t="e">
        <f>_xll.qlIndexFixing($AD$5,BA2062,TRUE,_xll.ohTrigger(Trigger,Trigger12M))</f>
        <v>#NUM!</v>
      </c>
      <c r="BE2062" s="242">
        <f>IFERROR(_xll.qlIndexFixing($BF$1,BA2062,TRUE,_xll.ohTrigger(Trigger,Trigger12M)),#N/A)</f>
        <v>1.5871829500177275E-2</v>
      </c>
    </row>
    <row r="2063" spans="52:57" ht="11.25" customHeight="1" x14ac:dyDescent="0.25">
      <c r="AZ2063" s="99" t="s">
        <v>83</v>
      </c>
      <c r="BA2063" s="98">
        <f>_xll.qlInterestRateIndexFixingDate(Currency&amp;"ibor"&amp;Tenor,BB2063,Trigger)</f>
        <v>53861</v>
      </c>
      <c r="BB2063" s="98">
        <f>_xll.qlCalendarAdvance(Calendar,BB2062,AZ2063,"f",,Trigger)</f>
        <v>53863</v>
      </c>
      <c r="BC2063" s="98">
        <f>_xll.qlInterestRateIndexMaturity(Currency&amp;"ibor"&amp;Tenor,BB2063,Trigger)</f>
        <v>54231</v>
      </c>
      <c r="BD2063" s="242" t="e">
        <f>_xll.qlIndexFixing($AD$5,BA2063,TRUE,_xll.ohTrigger(Trigger,Trigger12M))</f>
        <v>#NUM!</v>
      </c>
      <c r="BE2063" s="242">
        <f>IFERROR(_xll.qlIndexFixing($BF$1,BA2063,TRUE,_xll.ohTrigger(Trigger,Trigger12M)),#N/A)</f>
        <v>1.587188870819815E-2</v>
      </c>
    </row>
    <row r="2064" spans="52:57" ht="11.25" customHeight="1" x14ac:dyDescent="0.25">
      <c r="AZ2064" s="99" t="s">
        <v>83</v>
      </c>
      <c r="BA2064" s="98">
        <f>_xll.qlInterestRateIndexFixingDate(Currency&amp;"ibor"&amp;Tenor,BB2064,Trigger)</f>
        <v>53868</v>
      </c>
      <c r="BB2064" s="98">
        <f>_xll.qlCalendarAdvance(Calendar,BB2063,AZ2064,"f",,Trigger)</f>
        <v>53870</v>
      </c>
      <c r="BC2064" s="98">
        <f>_xll.qlInterestRateIndexMaturity(Currency&amp;"ibor"&amp;Tenor,BB2064,Trigger)</f>
        <v>54238</v>
      </c>
      <c r="BD2064" s="242" t="e">
        <f>_xll.qlIndexFixing($AD$5,BA2064,TRUE,_xll.ohTrigger(Trigger,Trigger12M))</f>
        <v>#NUM!</v>
      </c>
      <c r="BE2064" s="242">
        <f>IFERROR(_xll.qlIndexFixing($BF$1,BA2064,TRUE,_xll.ohTrigger(Trigger,Trigger12M)),#N/A)</f>
        <v>1.5871946734277744E-2</v>
      </c>
    </row>
    <row r="2065" spans="52:57" ht="11.25" customHeight="1" x14ac:dyDescent="0.25">
      <c r="AZ2065" s="99" t="s">
        <v>83</v>
      </c>
      <c r="BA2065" s="98">
        <f>_xll.qlInterestRateIndexFixingDate(Currency&amp;"ibor"&amp;Tenor,BB2065,Trigger)</f>
        <v>53875</v>
      </c>
      <c r="BB2065" s="98">
        <f>_xll.qlCalendarAdvance(Calendar,BB2064,AZ2065,"f",,Trigger)</f>
        <v>53877</v>
      </c>
      <c r="BC2065" s="98">
        <f>_xll.qlInterestRateIndexMaturity(Currency&amp;"ibor"&amp;Tenor,BB2065,Trigger)</f>
        <v>54245</v>
      </c>
      <c r="BD2065" s="242" t="e">
        <f>_xll.qlIndexFixing($AD$5,BA2065,TRUE,_xll.ohTrigger(Trigger,Trigger12M))</f>
        <v>#NUM!</v>
      </c>
      <c r="BE2065" s="242">
        <f>IFERROR(_xll.qlIndexFixing($BF$1,BA2065,TRUE,_xll.ohTrigger(Trigger,Trigger12M)),#N/A)</f>
        <v>1.5872003575304414E-2</v>
      </c>
    </row>
    <row r="2066" spans="52:57" ht="11.25" customHeight="1" x14ac:dyDescent="0.25">
      <c r="AZ2066" s="99" t="s">
        <v>83</v>
      </c>
      <c r="BA2066" s="98">
        <f>_xll.qlInterestRateIndexFixingDate(Currency&amp;"ibor"&amp;Tenor,BB2066,Trigger)</f>
        <v>53882</v>
      </c>
      <c r="BB2066" s="98">
        <f>_xll.qlCalendarAdvance(Calendar,BB2065,AZ2066,"f",,Trigger)</f>
        <v>53884</v>
      </c>
      <c r="BC2066" s="98">
        <f>_xll.qlInterestRateIndexMaturity(Currency&amp;"ibor"&amp;Tenor,BB2066,Trigger)</f>
        <v>54252</v>
      </c>
      <c r="BD2066" s="242" t="e">
        <f>_xll.qlIndexFixing($AD$5,BA2066,TRUE,_xll.ohTrigger(Trigger,Trigger12M))</f>
        <v>#NUM!</v>
      </c>
      <c r="BE2066" s="242">
        <f>IFERROR(_xll.qlIndexFixing($BF$1,BA2066,TRUE,_xll.ohTrigger(Trigger,Trigger12M)),#N/A)</f>
        <v>1.5872059228166296E-2</v>
      </c>
    </row>
    <row r="2067" spans="52:57" ht="11.25" customHeight="1" x14ac:dyDescent="0.25">
      <c r="AZ2067" s="99" t="s">
        <v>83</v>
      </c>
      <c r="BA2067" s="98">
        <f>_xll.qlInterestRateIndexFixingDate(Currency&amp;"ibor"&amp;Tenor,BB2067,Trigger)</f>
        <v>53889</v>
      </c>
      <c r="BB2067" s="98">
        <f>_xll.qlCalendarAdvance(Calendar,BB2066,AZ2067,"f",,Trigger)</f>
        <v>53891</v>
      </c>
      <c r="BC2067" s="98">
        <f>_xll.qlInterestRateIndexMaturity(Currency&amp;"ibor"&amp;Tenor,BB2067,Trigger)</f>
        <v>54259</v>
      </c>
      <c r="BD2067" s="242" t="e">
        <f>_xll.qlIndexFixing($AD$5,BA2067,TRUE,_xll.ohTrigger(Trigger,Trigger12M))</f>
        <v>#NUM!</v>
      </c>
      <c r="BE2067" s="242">
        <f>IFERROR(_xll.qlIndexFixing($BF$1,BA2067,TRUE,_xll.ohTrigger(Trigger,Trigger12M)),#N/A)</f>
        <v>1.5872113689751104E-2</v>
      </c>
    </row>
    <row r="2068" spans="52:57" ht="11.25" customHeight="1" x14ac:dyDescent="0.25">
      <c r="AZ2068" s="99" t="s">
        <v>83</v>
      </c>
      <c r="BA2068" s="98">
        <f>_xll.qlInterestRateIndexFixingDate(Currency&amp;"ibor"&amp;Tenor,BB2068,Trigger)</f>
        <v>53896</v>
      </c>
      <c r="BB2068" s="98">
        <f>_xll.qlCalendarAdvance(Calendar,BB2067,AZ2068,"f",,Trigger)</f>
        <v>53898</v>
      </c>
      <c r="BC2068" s="98">
        <f>_xll.qlInterestRateIndexMaturity(Currency&amp;"ibor"&amp;Tenor,BB2068,Trigger)</f>
        <v>54266</v>
      </c>
      <c r="BD2068" s="242" t="e">
        <f>_xll.qlIndexFixing($AD$5,BA2068,TRUE,_xll.ohTrigger(Trigger,Trigger12M))</f>
        <v>#NUM!</v>
      </c>
      <c r="BE2068" s="242">
        <f>IFERROR(_xll.qlIndexFixing($BF$1,BA2068,TRUE,_xll.ohTrigger(Trigger,Trigger12M)),#N/A)</f>
        <v>1.5872166956945891E-2</v>
      </c>
    </row>
    <row r="2069" spans="52:57" ht="11.25" customHeight="1" x14ac:dyDescent="0.25">
      <c r="AZ2069" s="99" t="s">
        <v>83</v>
      </c>
      <c r="BA2069" s="98">
        <f>_xll.qlInterestRateIndexFixingDate(Currency&amp;"ibor"&amp;Tenor,BB2069,Trigger)</f>
        <v>53903</v>
      </c>
      <c r="BB2069" s="98">
        <f>_xll.qlCalendarAdvance(Calendar,BB2068,AZ2069,"f",,Trigger)</f>
        <v>53905</v>
      </c>
      <c r="BC2069" s="98">
        <f>_xll.qlInterestRateIndexMaturity(Currency&amp;"ibor"&amp;Tenor,BB2069,Trigger)</f>
        <v>54273</v>
      </c>
      <c r="BD2069" s="242" t="e">
        <f>_xll.qlIndexFixing($AD$5,BA2069,TRUE,_xll.ohTrigger(Trigger,Trigger12M))</f>
        <v>#NUM!</v>
      </c>
      <c r="BE2069" s="242">
        <f>IFERROR(_xll.qlIndexFixing($BF$1,BA2069,TRUE,_xll.ohTrigger(Trigger,Trigger12M)),#N/A)</f>
        <v>1.5872219026639014E-2</v>
      </c>
    </row>
    <row r="2070" spans="52:57" ht="11.25" customHeight="1" x14ac:dyDescent="0.25">
      <c r="AZ2070" s="99" t="s">
        <v>83</v>
      </c>
      <c r="BA2070" s="98">
        <f>_xll.qlInterestRateIndexFixingDate(Currency&amp;"ibor"&amp;Tenor,BB2070,Trigger)</f>
        <v>53910</v>
      </c>
      <c r="BB2070" s="98">
        <f>_xll.qlCalendarAdvance(Calendar,BB2069,AZ2070,"f",,Trigger)</f>
        <v>53912</v>
      </c>
      <c r="BC2070" s="98">
        <f>_xll.qlInterestRateIndexMaturity(Currency&amp;"ibor"&amp;Tenor,BB2070,Trigger)</f>
        <v>54280</v>
      </c>
      <c r="BD2070" s="242" t="e">
        <f>_xll.qlIndexFixing($AD$5,BA2070,TRUE,_xll.ohTrigger(Trigger,Trigger12M))</f>
        <v>#NUM!</v>
      </c>
      <c r="BE2070" s="242">
        <f>IFERROR(_xll.qlIndexFixing($BF$1,BA2070,TRUE,_xll.ohTrigger(Trigger,Trigger12M)),#N/A)</f>
        <v>1.5872269895718612E-2</v>
      </c>
    </row>
    <row r="2071" spans="52:57" ht="11.25" customHeight="1" x14ac:dyDescent="0.25">
      <c r="AZ2071" s="99" t="s">
        <v>83</v>
      </c>
      <c r="BA2071" s="98">
        <f>_xll.qlInterestRateIndexFixingDate(Currency&amp;"ibor"&amp;Tenor,BB2071,Trigger)</f>
        <v>53917</v>
      </c>
      <c r="BB2071" s="98">
        <f>_xll.qlCalendarAdvance(Calendar,BB2070,AZ2071,"f",,Trigger)</f>
        <v>53919</v>
      </c>
      <c r="BC2071" s="98">
        <f>_xll.qlInterestRateIndexMaturity(Currency&amp;"ibor"&amp;Tenor,BB2071,Trigger)</f>
        <v>54287</v>
      </c>
      <c r="BD2071" s="242" t="e">
        <f>_xll.qlIndexFixing($AD$5,BA2071,TRUE,_xll.ohTrigger(Trigger,Trigger12M))</f>
        <v>#NUM!</v>
      </c>
      <c r="BE2071" s="242">
        <f>IFERROR(_xll.qlIndexFixing($BF$1,BA2071,TRUE,_xll.ohTrigger(Trigger,Trigger12M)),#N/A)</f>
        <v>1.5872319561071966E-2</v>
      </c>
    </row>
    <row r="2072" spans="52:57" ht="11.25" customHeight="1" x14ac:dyDescent="0.25">
      <c r="AZ2072" s="99" t="s">
        <v>83</v>
      </c>
      <c r="BA2072" s="98">
        <f>_xll.qlInterestRateIndexFixingDate(Currency&amp;"ibor"&amp;Tenor,BB2072,Trigger)</f>
        <v>53924</v>
      </c>
      <c r="BB2072" s="98">
        <f>_xll.qlCalendarAdvance(Calendar,BB2071,AZ2072,"f",,Trigger)</f>
        <v>53926</v>
      </c>
      <c r="BC2072" s="98">
        <f>_xll.qlInterestRateIndexMaturity(Currency&amp;"ibor"&amp;Tenor,BB2072,Trigger)</f>
        <v>54294</v>
      </c>
      <c r="BD2072" s="242" t="e">
        <f>_xll.qlIndexFixing($AD$5,BA2072,TRUE,_xll.ohTrigger(Trigger,Trigger12M))</f>
        <v>#NUM!</v>
      </c>
      <c r="BE2072" s="242">
        <f>IFERROR(_xll.qlIndexFixing($BF$1,BA2072,TRUE,_xll.ohTrigger(Trigger,Trigger12M)),#N/A)</f>
        <v>1.5872368019587208E-2</v>
      </c>
    </row>
    <row r="2073" spans="52:57" ht="11.25" customHeight="1" x14ac:dyDescent="0.25">
      <c r="AZ2073" s="99" t="s">
        <v>83</v>
      </c>
      <c r="BA2073" s="98">
        <f>_xll.qlInterestRateIndexFixingDate(Currency&amp;"ibor"&amp;Tenor,BB2073,Trigger)</f>
        <v>53931</v>
      </c>
      <c r="BB2073" s="98">
        <f>_xll.qlCalendarAdvance(Calendar,BB2072,AZ2073,"f",,Trigger)</f>
        <v>53933</v>
      </c>
      <c r="BC2073" s="98">
        <f>_xll.qlInterestRateIndexMaturity(Currency&amp;"ibor"&amp;Tenor,BB2073,Trigger)</f>
        <v>54301</v>
      </c>
      <c r="BD2073" s="242" t="e">
        <f>_xll.qlIndexFixing($AD$5,BA2073,TRUE,_xll.ohTrigger(Trigger,Trigger12M))</f>
        <v>#NUM!</v>
      </c>
      <c r="BE2073" s="242">
        <f>IFERROR(_xll.qlIndexFixing($BF$1,BA2073,TRUE,_xll.ohTrigger(Trigger,Trigger12M)),#N/A)</f>
        <v>1.5872415268151616E-2</v>
      </c>
    </row>
    <row r="2074" spans="52:57" ht="11.25" customHeight="1" x14ac:dyDescent="0.25">
      <c r="AZ2074" s="99" t="s">
        <v>83</v>
      </c>
      <c r="BA2074" s="98">
        <f>_xll.qlInterestRateIndexFixingDate(Currency&amp;"ibor"&amp;Tenor,BB2074,Trigger)</f>
        <v>53938</v>
      </c>
      <c r="BB2074" s="98">
        <f>_xll.qlCalendarAdvance(Calendar,BB2073,AZ2074,"f",,Trigger)</f>
        <v>53940</v>
      </c>
      <c r="BC2074" s="98">
        <f>_xll.qlInterestRateIndexMaturity(Currency&amp;"ibor"&amp;Tenor,BB2074,Trigger)</f>
        <v>54308</v>
      </c>
      <c r="BD2074" s="242" t="e">
        <f>_xll.qlIndexFixing($AD$5,BA2074,TRUE,_xll.ohTrigger(Trigger,Trigger12M))</f>
        <v>#NUM!</v>
      </c>
      <c r="BE2074" s="242">
        <f>IFERROR(_xll.qlIndexFixing($BF$1,BA2074,TRUE,_xll.ohTrigger(Trigger,Trigger12M)),#N/A)</f>
        <v>1.5872461303653766E-2</v>
      </c>
    </row>
    <row r="2075" spans="52:57" ht="11.25" customHeight="1" x14ac:dyDescent="0.25">
      <c r="AZ2075" s="99" t="s">
        <v>83</v>
      </c>
      <c r="BA2075" s="98">
        <f>_xll.qlInterestRateIndexFixingDate(Currency&amp;"ibor"&amp;Tenor,BB2075,Trigger)</f>
        <v>53945</v>
      </c>
      <c r="BB2075" s="98">
        <f>_xll.qlCalendarAdvance(Calendar,BB2074,AZ2075,"f",,Trigger)</f>
        <v>53947</v>
      </c>
      <c r="BC2075" s="98">
        <f>_xll.qlInterestRateIndexMaturity(Currency&amp;"ibor"&amp;Tenor,BB2075,Trigger)</f>
        <v>54315</v>
      </c>
      <c r="BD2075" s="242" t="e">
        <f>_xll.qlIndexFixing($AD$5,BA2075,TRUE,_xll.ohTrigger(Trigger,Trigger12M))</f>
        <v>#NUM!</v>
      </c>
      <c r="BE2075" s="242">
        <f>IFERROR(_xll.qlIndexFixing($BF$1,BA2075,TRUE,_xll.ohTrigger(Trigger,Trigger12M)),#N/A)</f>
        <v>1.5872506122980714E-2</v>
      </c>
    </row>
    <row r="2076" spans="52:57" ht="11.25" customHeight="1" x14ac:dyDescent="0.25">
      <c r="AZ2076" s="99" t="s">
        <v>83</v>
      </c>
      <c r="BA2076" s="98">
        <f>_xll.qlInterestRateIndexFixingDate(Currency&amp;"ibor"&amp;Tenor,BB2076,Trigger)</f>
        <v>53952</v>
      </c>
      <c r="BB2076" s="98">
        <f>_xll.qlCalendarAdvance(Calendar,BB2075,AZ2076,"f",,Trigger)</f>
        <v>53954</v>
      </c>
      <c r="BC2076" s="98">
        <f>_xll.qlInterestRateIndexMaturity(Currency&amp;"ibor"&amp;Tenor,BB2076,Trigger)</f>
        <v>54322</v>
      </c>
      <c r="BD2076" s="242" t="e">
        <f>_xll.qlIndexFixing($AD$5,BA2076,TRUE,_xll.ohTrigger(Trigger,Trigger12M))</f>
        <v>#NUM!</v>
      </c>
      <c r="BE2076" s="242">
        <f>IFERROR(_xll.qlIndexFixing($BF$1,BA2076,TRUE,_xll.ohTrigger(Trigger,Trigger12M)),#N/A)</f>
        <v>1.5872549723021028E-2</v>
      </c>
    </row>
    <row r="2077" spans="52:57" ht="11.25" customHeight="1" x14ac:dyDescent="0.25">
      <c r="AZ2077" s="99" t="s">
        <v>83</v>
      </c>
      <c r="BA2077" s="98">
        <f>_xll.qlInterestRateIndexFixingDate(Currency&amp;"ibor"&amp;Tenor,BB2077,Trigger)</f>
        <v>53959</v>
      </c>
      <c r="BB2077" s="98">
        <f>_xll.qlCalendarAdvance(Calendar,BB2076,AZ2077,"f",,Trigger)</f>
        <v>53961</v>
      </c>
      <c r="BC2077" s="98">
        <f>_xll.qlInterestRateIndexMaturity(Currency&amp;"ibor"&amp;Tenor,BB2077,Trigger)</f>
        <v>54329</v>
      </c>
      <c r="BD2077" s="242" t="e">
        <f>_xll.qlIndexFixing($AD$5,BA2077,TRUE,_xll.ohTrigger(Trigger,Trigger12M))</f>
        <v>#NUM!</v>
      </c>
      <c r="BE2077" s="242">
        <f>IFERROR(_xll.qlIndexFixing($BF$1,BA2077,TRUE,_xll.ohTrigger(Trigger,Trigger12M)),#N/A)</f>
        <v>1.5872592100661775E-2</v>
      </c>
    </row>
    <row r="2078" spans="52:57" ht="11.25" customHeight="1" x14ac:dyDescent="0.25">
      <c r="AZ2078" s="99" t="s">
        <v>83</v>
      </c>
      <c r="BA2078" s="98">
        <f>_xll.qlInterestRateIndexFixingDate(Currency&amp;"ibor"&amp;Tenor,BB2078,Trigger)</f>
        <v>53966</v>
      </c>
      <c r="BB2078" s="98">
        <f>_xll.qlCalendarAdvance(Calendar,BB2077,AZ2078,"f",,Trigger)</f>
        <v>53968</v>
      </c>
      <c r="BC2078" s="98">
        <f>_xll.qlInterestRateIndexMaturity(Currency&amp;"ibor"&amp;Tenor,BB2078,Trigger)</f>
        <v>54336</v>
      </c>
      <c r="BD2078" s="242" t="e">
        <f>_xll.qlIndexFixing($AD$5,BA2078,TRUE,_xll.ohTrigger(Trigger,Trigger12M))</f>
        <v>#NUM!</v>
      </c>
      <c r="BE2078" s="242">
        <f>IFERROR(_xll.qlIndexFixing($BF$1,BA2078,TRUE,_xll.ohTrigger(Trigger,Trigger12M)),#N/A)</f>
        <v>1.5872633252791521E-2</v>
      </c>
    </row>
    <row r="2079" spans="52:57" ht="11.25" customHeight="1" x14ac:dyDescent="0.25">
      <c r="AZ2079" s="99" t="s">
        <v>83</v>
      </c>
      <c r="BA2079" s="98">
        <f>_xll.qlInterestRateIndexFixingDate(Currency&amp;"ibor"&amp;Tenor,BB2079,Trigger)</f>
        <v>53973</v>
      </c>
      <c r="BB2079" s="98">
        <f>_xll.qlCalendarAdvance(Calendar,BB2078,AZ2079,"f",,Trigger)</f>
        <v>53975</v>
      </c>
      <c r="BC2079" s="98">
        <f>_xll.qlInterestRateIndexMaturity(Currency&amp;"ibor"&amp;Tenor,BB2079,Trigger)</f>
        <v>54343</v>
      </c>
      <c r="BD2079" s="242" t="e">
        <f>_xll.qlIndexFixing($AD$5,BA2079,TRUE,_xll.ohTrigger(Trigger,Trigger12M))</f>
        <v>#NUM!</v>
      </c>
      <c r="BE2079" s="242">
        <f>IFERROR(_xll.qlIndexFixing($BF$1,BA2079,TRUE,_xll.ohTrigger(Trigger,Trigger12M)),#N/A)</f>
        <v>1.5872673176297543E-2</v>
      </c>
    </row>
    <row r="2080" spans="52:57" ht="11.25" customHeight="1" x14ac:dyDescent="0.25">
      <c r="AZ2080" s="99" t="s">
        <v>83</v>
      </c>
      <c r="BA2080" s="98">
        <f>_xll.qlInterestRateIndexFixingDate(Currency&amp;"ibor"&amp;Tenor,BB2080,Trigger)</f>
        <v>53980</v>
      </c>
      <c r="BB2080" s="98">
        <f>_xll.qlCalendarAdvance(Calendar,BB2079,AZ2080,"f",,Trigger)</f>
        <v>53982</v>
      </c>
      <c r="BC2080" s="98">
        <f>_xll.qlInterestRateIndexMaturity(Currency&amp;"ibor"&amp;Tenor,BB2080,Trigger)</f>
        <v>54350</v>
      </c>
      <c r="BD2080" s="242" t="e">
        <f>_xll.qlIndexFixing($AD$5,BA2080,TRUE,_xll.ohTrigger(Trigger,Trigger12M))</f>
        <v>#NUM!</v>
      </c>
      <c r="BE2080" s="242">
        <f>IFERROR(_xll.qlIndexFixing($BF$1,BA2080,TRUE,_xll.ohTrigger(Trigger,Trigger12M)),#N/A)</f>
        <v>1.5872711868067768E-2</v>
      </c>
    </row>
    <row r="2081" spans="52:57" ht="11.25" customHeight="1" x14ac:dyDescent="0.25">
      <c r="AZ2081" s="99" t="s">
        <v>83</v>
      </c>
      <c r="BA2081" s="98">
        <f>_xll.qlInterestRateIndexFixingDate(Currency&amp;"ibor"&amp;Tenor,BB2081,Trigger)</f>
        <v>53987</v>
      </c>
      <c r="BB2081" s="98">
        <f>_xll.qlCalendarAdvance(Calendar,BB2080,AZ2081,"f",,Trigger)</f>
        <v>53989</v>
      </c>
      <c r="BC2081" s="98">
        <f>_xll.qlInterestRateIndexMaturity(Currency&amp;"ibor"&amp;Tenor,BB2081,Trigger)</f>
        <v>54357</v>
      </c>
      <c r="BD2081" s="242" t="e">
        <f>_xll.qlIndexFixing($AD$5,BA2081,TRUE,_xll.ohTrigger(Trigger,Trigger12M))</f>
        <v>#NUM!</v>
      </c>
      <c r="BE2081" s="242">
        <f>IFERROR(_xll.qlIndexFixing($BF$1,BA2081,TRUE,_xll.ohTrigger(Trigger,Trigger12M)),#N/A)</f>
        <v>1.5872749324990332E-2</v>
      </c>
    </row>
    <row r="2082" spans="52:57" ht="11.25" customHeight="1" x14ac:dyDescent="0.25">
      <c r="AZ2082" s="99" t="s">
        <v>83</v>
      </c>
      <c r="BA2082" s="98">
        <f>_xll.qlInterestRateIndexFixingDate(Currency&amp;"ibor"&amp;Tenor,BB2082,Trigger)</f>
        <v>53994</v>
      </c>
      <c r="BB2082" s="98">
        <f>_xll.qlCalendarAdvance(Calendar,BB2081,AZ2082,"f",,Trigger)</f>
        <v>53996</v>
      </c>
      <c r="BC2082" s="98">
        <f>_xll.qlInterestRateIndexMaturity(Currency&amp;"ibor"&amp;Tenor,BB2082,Trigger)</f>
        <v>54361</v>
      </c>
      <c r="BD2082" s="242" t="e">
        <f>_xll.qlIndexFixing($AD$5,BA2082,TRUE,_xll.ohTrigger(Trigger,Trigger12M))</f>
        <v>#NUM!</v>
      </c>
      <c r="BE2082" s="242">
        <f>IFERROR(_xll.qlIndexFixing($BF$1,BA2082,TRUE,_xll.ohTrigger(Trigger,Trigger12M)),#N/A)</f>
        <v>1.5871736112888953E-2</v>
      </c>
    </row>
    <row r="2083" spans="52:57" ht="11.25" customHeight="1" x14ac:dyDescent="0.25">
      <c r="AZ2083" s="99" t="s">
        <v>83</v>
      </c>
      <c r="BA2083" s="98">
        <f>_xll.qlInterestRateIndexFixingDate(Currency&amp;"ibor"&amp;Tenor,BB2083,Trigger)</f>
        <v>54001</v>
      </c>
      <c r="BB2083" s="98">
        <f>_xll.qlCalendarAdvance(Calendar,BB2082,AZ2083,"f",,Trigger)</f>
        <v>54003</v>
      </c>
      <c r="BC2083" s="98">
        <f>_xll.qlInterestRateIndexMaturity(Currency&amp;"ibor"&amp;Tenor,BB2083,Trigger)</f>
        <v>54371</v>
      </c>
      <c r="BD2083" s="242" t="e">
        <f>_xll.qlIndexFixing($AD$5,BA2083,TRUE,_xll.ohTrigger(Trigger,Trigger12M))</f>
        <v>#NUM!</v>
      </c>
      <c r="BE2083" s="242">
        <f>IFERROR(_xll.qlIndexFixing($BF$1,BA2083,TRUE,_xll.ohTrigger(Trigger,Trigger12M)),#N/A)</f>
        <v>1.5872820521843092E-2</v>
      </c>
    </row>
    <row r="2084" spans="52:57" ht="11.25" customHeight="1" x14ac:dyDescent="0.25">
      <c r="AZ2084" s="99" t="s">
        <v>83</v>
      </c>
      <c r="BA2084" s="98">
        <f>_xll.qlInterestRateIndexFixingDate(Currency&amp;"ibor"&amp;Tenor,BB2084,Trigger)</f>
        <v>54008</v>
      </c>
      <c r="BB2084" s="98">
        <f>_xll.qlCalendarAdvance(Calendar,BB2083,AZ2084,"f",,Trigger)</f>
        <v>54010</v>
      </c>
      <c r="BC2084" s="98">
        <f>_xll.qlInterestRateIndexMaturity(Currency&amp;"ibor"&amp;Tenor,BB2084,Trigger)</f>
        <v>54378</v>
      </c>
      <c r="BD2084" s="242" t="e">
        <f>_xll.qlIndexFixing($AD$5,BA2084,TRUE,_xll.ohTrigger(Trigger,Trigger12M))</f>
        <v>#NUM!</v>
      </c>
      <c r="BE2084" s="242">
        <f>IFERROR(_xll.qlIndexFixing($BF$1,BA2084,TRUE,_xll.ohTrigger(Trigger,Trigger12M)),#N/A)</f>
        <v>1.5872854255549355E-2</v>
      </c>
    </row>
    <row r="2085" spans="52:57" ht="11.25" customHeight="1" x14ac:dyDescent="0.25">
      <c r="AZ2085" s="99" t="s">
        <v>83</v>
      </c>
      <c r="BA2085" s="98">
        <f>_xll.qlInterestRateIndexFixingDate(Currency&amp;"ibor"&amp;Tenor,BB2085,Trigger)</f>
        <v>54015</v>
      </c>
      <c r="BB2085" s="98">
        <f>_xll.qlCalendarAdvance(Calendar,BB2084,AZ2085,"f",,Trigger)</f>
        <v>54017</v>
      </c>
      <c r="BC2085" s="98">
        <f>_xll.qlInterestRateIndexMaturity(Currency&amp;"ibor"&amp;Tenor,BB2085,Trigger)</f>
        <v>54385</v>
      </c>
      <c r="BD2085" s="242" t="e">
        <f>_xll.qlIndexFixing($AD$5,BA2085,TRUE,_xll.ohTrigger(Trigger,Trigger12M))</f>
        <v>#NUM!</v>
      </c>
      <c r="BE2085" s="242">
        <f>IFERROR(_xll.qlIndexFixing($BF$1,BA2085,TRUE,_xll.ohTrigger(Trigger,Trigger12M)),#N/A)</f>
        <v>1.5872886741959222E-2</v>
      </c>
    </row>
    <row r="2086" spans="52:57" ht="11.25" customHeight="1" x14ac:dyDescent="0.25">
      <c r="AZ2086" s="99" t="s">
        <v>83</v>
      </c>
      <c r="BA2086" s="98">
        <f>_xll.qlInterestRateIndexFixingDate(Currency&amp;"ibor"&amp;Tenor,BB2086,Trigger)</f>
        <v>54022</v>
      </c>
      <c r="BB2086" s="98">
        <f>_xll.qlCalendarAdvance(Calendar,BB2085,AZ2086,"f",,Trigger)</f>
        <v>54024</v>
      </c>
      <c r="BC2086" s="98">
        <f>_xll.qlInterestRateIndexMaturity(Currency&amp;"ibor"&amp;Tenor,BB2086,Trigger)</f>
        <v>54392</v>
      </c>
      <c r="BD2086" s="242" t="e">
        <f>_xll.qlIndexFixing($AD$5,BA2086,TRUE,_xll.ohTrigger(Trigger,Trigger12M))</f>
        <v>#NUM!</v>
      </c>
      <c r="BE2086" s="242">
        <f>IFERROR(_xll.qlIndexFixing($BF$1,BA2086,TRUE,_xll.ohTrigger(Trigger,Trigger12M)),#N/A)</f>
        <v>1.5872917977960616E-2</v>
      </c>
    </row>
    <row r="2087" spans="52:57" ht="11.25" customHeight="1" x14ac:dyDescent="0.25">
      <c r="AZ2087" s="99" t="s">
        <v>83</v>
      </c>
      <c r="BA2087" s="98">
        <f>_xll.qlInterestRateIndexFixingDate(Currency&amp;"ibor"&amp;Tenor,BB2087,Trigger)</f>
        <v>54029</v>
      </c>
      <c r="BB2087" s="98">
        <f>_xll.qlCalendarAdvance(Calendar,BB2086,AZ2087,"f",,Trigger)</f>
        <v>54031</v>
      </c>
      <c r="BC2087" s="98">
        <f>_xll.qlInterestRateIndexMaturity(Currency&amp;"ibor"&amp;Tenor,BB2087,Trigger)</f>
        <v>54399</v>
      </c>
      <c r="BD2087" s="242" t="e">
        <f>_xll.qlIndexFixing($AD$5,BA2087,TRUE,_xll.ohTrigger(Trigger,Trigger12M))</f>
        <v>#NUM!</v>
      </c>
      <c r="BE2087" s="242">
        <f>IFERROR(_xll.qlIndexFixing($BF$1,BA2087,TRUE,_xll.ohTrigger(Trigger,Trigger12M)),#N/A)</f>
        <v>1.5872947960440809E-2</v>
      </c>
    </row>
    <row r="2088" spans="52:57" ht="11.25" customHeight="1" x14ac:dyDescent="0.25">
      <c r="AZ2088" s="99" t="s">
        <v>83</v>
      </c>
      <c r="BA2088" s="98">
        <f>_xll.qlInterestRateIndexFixingDate(Currency&amp;"ibor"&amp;Tenor,BB2088,Trigger)</f>
        <v>54036</v>
      </c>
      <c r="BB2088" s="98">
        <f>_xll.qlCalendarAdvance(Calendar,BB2087,AZ2088,"f",,Trigger)</f>
        <v>54038</v>
      </c>
      <c r="BC2088" s="98">
        <f>_xll.qlInterestRateIndexMaturity(Currency&amp;"ibor"&amp;Tenor,BB2088,Trigger)</f>
        <v>54406</v>
      </c>
      <c r="BD2088" s="242" t="e">
        <f>_xll.qlIndexFixing($AD$5,BA2088,TRUE,_xll.ohTrigger(Trigger,Trigger12M))</f>
        <v>#NUM!</v>
      </c>
      <c r="BE2088" s="242">
        <f>IFERROR(_xll.qlIndexFixing($BF$1,BA2088,TRUE,_xll.ohTrigger(Trigger,Trigger12M)),#N/A)</f>
        <v>1.5872976686288381E-2</v>
      </c>
    </row>
    <row r="2089" spans="52:57" ht="11.25" customHeight="1" x14ac:dyDescent="0.25">
      <c r="AZ2089" s="99" t="s">
        <v>83</v>
      </c>
      <c r="BA2089" s="98">
        <f>_xll.qlInterestRateIndexFixingDate(Currency&amp;"ibor"&amp;Tenor,BB2089,Trigger)</f>
        <v>54043</v>
      </c>
      <c r="BB2089" s="98">
        <f>_xll.qlCalendarAdvance(Calendar,BB2088,AZ2089,"f",,Trigger)</f>
        <v>54045</v>
      </c>
      <c r="BC2089" s="98">
        <f>_xll.qlInterestRateIndexMaturity(Currency&amp;"ibor"&amp;Tenor,BB2089,Trigger)</f>
        <v>54413</v>
      </c>
      <c r="BD2089" s="242" t="e">
        <f>_xll.qlIndexFixing($AD$5,BA2089,TRUE,_xll.ohTrigger(Trigger,Trigger12M))</f>
        <v>#NUM!</v>
      </c>
      <c r="BE2089" s="242">
        <f>IFERROR(_xll.qlIndexFixing($BF$1,BA2089,TRUE,_xll.ohTrigger(Trigger,Trigger12M)),#N/A)</f>
        <v>1.5873004152391033E-2</v>
      </c>
    </row>
    <row r="2090" spans="52:57" ht="11.25" customHeight="1" x14ac:dyDescent="0.25">
      <c r="AZ2090" s="99" t="s">
        <v>83</v>
      </c>
      <c r="BA2090" s="98">
        <f>_xll.qlInterestRateIndexFixingDate(Currency&amp;"ibor"&amp;Tenor,BB2090,Trigger)</f>
        <v>54049</v>
      </c>
      <c r="BB2090" s="98">
        <f>_xll.qlCalendarAdvance(Calendar,BB2089,AZ2090,"f",,Trigger)</f>
        <v>54053</v>
      </c>
      <c r="BC2090" s="98">
        <f>_xll.qlInterestRateIndexMaturity(Currency&amp;"ibor"&amp;Tenor,BB2090,Trigger)</f>
        <v>54420</v>
      </c>
      <c r="BD2090" s="242" t="e">
        <f>_xll.qlIndexFixing($AD$5,BA2090,TRUE,_xll.ohTrigger(Trigger,Trigger12M))</f>
        <v>#NUM!</v>
      </c>
      <c r="BE2090" s="242">
        <f>IFERROR(_xll.qlIndexFixing($BF$1,BA2090,TRUE,_xll.ohTrigger(Trigger,Trigger12M)),#N/A)</f>
        <v>1.5872684917823652E-2</v>
      </c>
    </row>
    <row r="2091" spans="52:57" ht="11.25" customHeight="1" x14ac:dyDescent="0.25">
      <c r="AZ2091" s="99" t="s">
        <v>83</v>
      </c>
      <c r="BA2091" s="98">
        <f>_xll.qlInterestRateIndexFixingDate(Currency&amp;"ibor"&amp;Tenor,BB2091,Trigger)</f>
        <v>54057</v>
      </c>
      <c r="BB2091" s="98">
        <f>_xll.qlCalendarAdvance(Calendar,BB2090,AZ2091,"f",,Trigger)</f>
        <v>54060</v>
      </c>
      <c r="BC2091" s="98">
        <f>_xll.qlInterestRateIndexMaturity(Currency&amp;"ibor"&amp;Tenor,BB2091,Trigger)</f>
        <v>54427</v>
      </c>
      <c r="BD2091" s="242" t="e">
        <f>_xll.qlIndexFixing($AD$5,BA2091,TRUE,_xll.ohTrigger(Trigger,Trigger12M))</f>
        <v>#NUM!</v>
      </c>
      <c r="BE2091" s="242">
        <f>IFERROR(_xll.qlIndexFixing($BF$1,BA2091,TRUE,_xll.ohTrigger(Trigger,Trigger12M)),#N/A)</f>
        <v>1.5872709765412926E-2</v>
      </c>
    </row>
    <row r="2092" spans="52:57" ht="11.25" customHeight="1" x14ac:dyDescent="0.25">
      <c r="AZ2092" s="99" t="s">
        <v>83</v>
      </c>
      <c r="BA2092" s="98">
        <f>_xll.qlInterestRateIndexFixingDate(Currency&amp;"ibor"&amp;Tenor,BB2092,Trigger)</f>
        <v>54065</v>
      </c>
      <c r="BB2092" s="98">
        <f>_xll.qlCalendarAdvance(Calendar,BB2091,AZ2092,"f",,Trigger)</f>
        <v>54067</v>
      </c>
      <c r="BC2092" s="98">
        <f>_xll.qlInterestRateIndexMaturity(Currency&amp;"ibor"&amp;Tenor,BB2092,Trigger)</f>
        <v>54434</v>
      </c>
      <c r="BD2092" s="242" t="e">
        <f>_xll.qlIndexFixing($AD$5,BA2092,TRUE,_xll.ohTrigger(Trigger,Trigger12M))</f>
        <v>#NUM!</v>
      </c>
      <c r="BE2092" s="242">
        <f>IFERROR(_xll.qlIndexFixing($BF$1,BA2092,TRUE,_xll.ohTrigger(Trigger,Trigger12M)),#N/A)</f>
        <v>1.5872733343754386E-2</v>
      </c>
    </row>
    <row r="2093" spans="52:57" ht="11.25" customHeight="1" x14ac:dyDescent="0.25">
      <c r="AZ2093" s="99" t="s">
        <v>83</v>
      </c>
      <c r="BA2093" s="98">
        <f>_xll.qlInterestRateIndexFixingDate(Currency&amp;"ibor"&amp;Tenor,BB2093,Trigger)</f>
        <v>54072</v>
      </c>
      <c r="BB2093" s="98">
        <f>_xll.qlCalendarAdvance(Calendar,BB2092,AZ2093,"f",,Trigger)</f>
        <v>54074</v>
      </c>
      <c r="BC2093" s="98">
        <f>_xll.qlInterestRateIndexMaturity(Currency&amp;"ibor"&amp;Tenor,BB2093,Trigger)</f>
        <v>54441</v>
      </c>
      <c r="BD2093" s="242" t="e">
        <f>_xll.qlIndexFixing($AD$5,BA2093,TRUE,_xll.ohTrigger(Trigger,Trigger12M))</f>
        <v>#NUM!</v>
      </c>
      <c r="BE2093" s="242">
        <f>IFERROR(_xll.qlIndexFixing($BF$1,BA2093,TRUE,_xll.ohTrigger(Trigger,Trigger12M)),#N/A)</f>
        <v>1.5872755649735316E-2</v>
      </c>
    </row>
    <row r="2094" spans="52:57" ht="11.25" customHeight="1" x14ac:dyDescent="0.25">
      <c r="AZ2094" s="99" t="s">
        <v>83</v>
      </c>
      <c r="BA2094" s="98">
        <f>_xll.qlInterestRateIndexFixingDate(Currency&amp;"ibor"&amp;Tenor,BB2094,Trigger)</f>
        <v>54079</v>
      </c>
      <c r="BB2094" s="98">
        <f>_xll.qlCalendarAdvance(Calendar,BB2093,AZ2094,"f",,Trigger)</f>
        <v>54081</v>
      </c>
      <c r="BC2094" s="98">
        <f>_xll.qlInterestRateIndexMaturity(Currency&amp;"ibor"&amp;Tenor,BB2094,Trigger)</f>
        <v>54448</v>
      </c>
      <c r="BD2094" s="242" t="e">
        <f>_xll.qlIndexFixing($AD$5,BA2094,TRUE,_xll.ohTrigger(Trigger,Trigger12M))</f>
        <v>#NUM!</v>
      </c>
      <c r="BE2094" s="242">
        <f>IFERROR(_xll.qlIndexFixing($BF$1,BA2094,TRUE,_xll.ohTrigger(Trigger,Trigger12M)),#N/A)</f>
        <v>1.5872776680244966E-2</v>
      </c>
    </row>
    <row r="2095" spans="52:57" ht="11.25" customHeight="1" x14ac:dyDescent="0.25">
      <c r="AZ2095" s="99" t="s">
        <v>83</v>
      </c>
      <c r="BA2095" s="98">
        <f>_xll.qlInterestRateIndexFixingDate(Currency&amp;"ibor"&amp;Tenor,BB2095,Trigger)</f>
        <v>54086</v>
      </c>
      <c r="BB2095" s="98">
        <f>_xll.qlCalendarAdvance(Calendar,BB2094,AZ2095,"f",,Trigger)</f>
        <v>54088</v>
      </c>
      <c r="BC2095" s="98">
        <f>_xll.qlInterestRateIndexMaturity(Currency&amp;"ibor"&amp;Tenor,BB2095,Trigger)</f>
        <v>54452</v>
      </c>
      <c r="BD2095" s="242" t="e">
        <f>_xll.qlIndexFixing($AD$5,BA2095,TRUE,_xll.ohTrigger(Trigger,Trigger12M))</f>
        <v>#NUM!</v>
      </c>
      <c r="BE2095" s="242">
        <f>IFERROR(_xll.qlIndexFixing($BF$1,BA2095,TRUE,_xll.ohTrigger(Trigger,Trigger12M)),#N/A)</f>
        <v>1.5871750585520112E-2</v>
      </c>
    </row>
    <row r="2096" spans="52:57" ht="11.25" customHeight="1" x14ac:dyDescent="0.25">
      <c r="AZ2096" s="99" t="s">
        <v>83</v>
      </c>
      <c r="BA2096" s="98">
        <f>_xll.qlInterestRateIndexFixingDate(Currency&amp;"ibor"&amp;Tenor,BB2096,Trigger)</f>
        <v>54093</v>
      </c>
      <c r="BB2096" s="98">
        <f>_xll.qlCalendarAdvance(Calendar,BB2095,AZ2096,"f",,Trigger)</f>
        <v>54095</v>
      </c>
      <c r="BC2096" s="98">
        <f>_xll.qlInterestRateIndexMaturity(Currency&amp;"ibor"&amp;Tenor,BB2096,Trigger)</f>
        <v>54462</v>
      </c>
      <c r="BD2096" s="242" t="e">
        <f>_xll.qlIndexFixing($AD$5,BA2096,TRUE,_xll.ohTrigger(Trigger,Trigger12M))</f>
        <v>#NUM!</v>
      </c>
      <c r="BE2096" s="242">
        <f>IFERROR(_xll.qlIndexFixing($BF$1,BA2096,TRUE,_xll.ohTrigger(Trigger,Trigger12M)),#N/A)</f>
        <v>1.5872814902399564E-2</v>
      </c>
    </row>
    <row r="2097" spans="52:57" ht="11.25" customHeight="1" x14ac:dyDescent="0.25">
      <c r="AZ2097" s="99" t="s">
        <v>83</v>
      </c>
      <c r="BA2097" s="98">
        <f>_xll.qlInterestRateIndexFixingDate(Currency&amp;"ibor"&amp;Tenor,BB2097,Trigger)</f>
        <v>54100</v>
      </c>
      <c r="BB2097" s="98">
        <f>_xll.qlCalendarAdvance(Calendar,BB2096,AZ2097,"f",,Trigger)</f>
        <v>54102</v>
      </c>
      <c r="BC2097" s="98">
        <f>_xll.qlInterestRateIndexMaturity(Currency&amp;"ibor"&amp;Tenor,BB2097,Trigger)</f>
        <v>54469</v>
      </c>
      <c r="BD2097" s="242" t="e">
        <f>_xll.qlIndexFixing($AD$5,BA2097,TRUE,_xll.ohTrigger(Trigger,Trigger12M))</f>
        <v>#NUM!</v>
      </c>
      <c r="BE2097" s="242">
        <f>IFERROR(_xll.qlIndexFixing($BF$1,BA2097,TRUE,_xll.ohTrigger(Trigger,Trigger12M)),#N/A)</f>
        <v>1.5872832087820605E-2</v>
      </c>
    </row>
    <row r="2098" spans="52:57" ht="11.25" customHeight="1" x14ac:dyDescent="0.25">
      <c r="AZ2098" s="99" t="s">
        <v>83</v>
      </c>
      <c r="BA2098" s="98">
        <f>_xll.qlInterestRateIndexFixingDate(Currency&amp;"ibor"&amp;Tenor,BB2098,Trigger)</f>
        <v>54107</v>
      </c>
      <c r="BB2098" s="98">
        <f>_xll.qlCalendarAdvance(Calendar,BB2097,AZ2098,"f",,Trigger)</f>
        <v>54109</v>
      </c>
      <c r="BC2098" s="98">
        <f>_xll.qlInterestRateIndexMaturity(Currency&amp;"ibor"&amp;Tenor,BB2098,Trigger)</f>
        <v>54476</v>
      </c>
      <c r="BD2098" s="242" t="e">
        <f>_xll.qlIndexFixing($AD$5,BA2098,TRUE,_xll.ohTrigger(Trigger,Trigger12M))</f>
        <v>#NUM!</v>
      </c>
      <c r="BE2098" s="242">
        <f>IFERROR(_xll.qlIndexFixing($BF$1,BA2098,TRUE,_xll.ohTrigger(Trigger,Trigger12M)),#N/A)</f>
        <v>1.5872847985322559E-2</v>
      </c>
    </row>
    <row r="2099" spans="52:57" ht="11.25" customHeight="1" x14ac:dyDescent="0.25">
      <c r="AZ2099" s="99" t="s">
        <v>83</v>
      </c>
      <c r="BA2099" s="98">
        <f>_xll.qlInterestRateIndexFixingDate(Currency&amp;"ibor"&amp;Tenor,BB2099,Trigger)</f>
        <v>54114</v>
      </c>
      <c r="BB2099" s="98">
        <f>_xll.qlCalendarAdvance(Calendar,BB2098,AZ2099,"f",,Trigger)</f>
        <v>54116</v>
      </c>
      <c r="BC2099" s="98">
        <f>_xll.qlInterestRateIndexMaturity(Currency&amp;"ibor"&amp;Tenor,BB2099,Trigger)</f>
        <v>54480</v>
      </c>
      <c r="BD2099" s="242" t="e">
        <f>_xll.qlIndexFixing($AD$5,BA2099,TRUE,_xll.ohTrigger(Trigger,Trigger12M))</f>
        <v>#NUM!</v>
      </c>
      <c r="BE2099" s="242">
        <f>IFERROR(_xll.qlIndexFixing($BF$1,BA2099,TRUE,_xll.ohTrigger(Trigger,Trigger12M)),#N/A)</f>
        <v>1.5871817863171694E-2</v>
      </c>
    </row>
    <row r="2100" spans="52:57" ht="11.25" customHeight="1" x14ac:dyDescent="0.25">
      <c r="AZ2100" s="99" t="s">
        <v>83</v>
      </c>
      <c r="BA2100" s="98">
        <f>_xll.qlInterestRateIndexFixingDate(Currency&amp;"ibor"&amp;Tenor,BB2100,Trigger)</f>
        <v>54121</v>
      </c>
      <c r="BB2100" s="98">
        <f>_xll.qlCalendarAdvance(Calendar,BB2099,AZ2100,"f",,Trigger)</f>
        <v>54123</v>
      </c>
      <c r="BC2100" s="98">
        <f>_xll.qlInterestRateIndexMaturity(Currency&amp;"ibor"&amp;Tenor,BB2100,Trigger)</f>
        <v>54490</v>
      </c>
      <c r="BD2100" s="242" t="e">
        <f>_xll.qlIndexFixing($AD$5,BA2100,TRUE,_xll.ohTrigger(Trigger,Trigger12M))</f>
        <v>#NUM!</v>
      </c>
      <c r="BE2100" s="242">
        <f>IFERROR(_xll.qlIndexFixing($BF$1,BA2100,TRUE,_xll.ohTrigger(Trigger,Trigger12M)),#N/A)</f>
        <v>1.5872875904118771E-2</v>
      </c>
    </row>
    <row r="2101" spans="52:57" ht="11.25" customHeight="1" x14ac:dyDescent="0.25">
      <c r="AZ2101" s="99" t="s">
        <v>83</v>
      </c>
      <c r="BA2101" s="98">
        <f>_xll.qlInterestRateIndexFixingDate(Currency&amp;"ibor"&amp;Tenor,BB2101,Trigger)</f>
        <v>54128</v>
      </c>
      <c r="BB2101" s="98">
        <f>_xll.qlCalendarAdvance(Calendar,BB2100,AZ2101,"f",,Trigger)</f>
        <v>54130</v>
      </c>
      <c r="BC2101" s="98">
        <f>_xll.qlInterestRateIndexMaturity(Currency&amp;"ibor"&amp;Tenor,BB2101,Trigger)</f>
        <v>54497</v>
      </c>
      <c r="BD2101" s="242" t="e">
        <f>_xll.qlIndexFixing($AD$5,BA2101,TRUE,_xll.ohTrigger(Trigger,Trigger12M))</f>
        <v>#NUM!</v>
      </c>
      <c r="BE2101" s="242">
        <f>IFERROR(_xll.qlIndexFixing($BF$1,BA2101,TRUE,_xll.ohTrigger(Trigger,Trigger12M)),#N/A)</f>
        <v>1.5872887919189341E-2</v>
      </c>
    </row>
    <row r="2102" spans="52:57" ht="11.25" customHeight="1" x14ac:dyDescent="0.25">
      <c r="AZ2102" s="99" t="s">
        <v>83</v>
      </c>
      <c r="BA2102" s="98">
        <f>_xll.qlInterestRateIndexFixingDate(Currency&amp;"ibor"&amp;Tenor,BB2102,Trigger)</f>
        <v>54135</v>
      </c>
      <c r="BB2102" s="98">
        <f>_xll.qlCalendarAdvance(Calendar,BB2101,AZ2102,"f",,Trigger)</f>
        <v>54137</v>
      </c>
      <c r="BC2102" s="98">
        <f>_xll.qlInterestRateIndexMaturity(Currency&amp;"ibor"&amp;Tenor,BB2102,Trigger)</f>
        <v>54504</v>
      </c>
      <c r="BD2102" s="242" t="e">
        <f>_xll.qlIndexFixing($AD$5,BA2102,TRUE,_xll.ohTrigger(Trigger,Trigger12M))</f>
        <v>#NUM!</v>
      </c>
      <c r="BE2102" s="242">
        <f>IFERROR(_xll.qlIndexFixing($BF$1,BA2102,TRUE,_xll.ohTrigger(Trigger,Trigger12M)),#N/A)</f>
        <v>1.5872898633892581E-2</v>
      </c>
    </row>
    <row r="2103" spans="52:57" ht="11.25" customHeight="1" x14ac:dyDescent="0.25">
      <c r="AZ2103" s="99" t="s">
        <v>83</v>
      </c>
      <c r="BA2103" s="98">
        <f>_xll.qlInterestRateIndexFixingDate(Currency&amp;"ibor"&amp;Tenor,BB2103,Trigger)</f>
        <v>54142</v>
      </c>
      <c r="BB2103" s="98">
        <f>_xll.qlCalendarAdvance(Calendar,BB2102,AZ2103,"f",,Trigger)</f>
        <v>54144</v>
      </c>
      <c r="BC2103" s="98">
        <f>_xll.qlInterestRateIndexMaturity(Currency&amp;"ibor"&amp;Tenor,BB2103,Trigger)</f>
        <v>54511</v>
      </c>
      <c r="BD2103" s="242" t="e">
        <f>_xll.qlIndexFixing($AD$5,BA2103,TRUE,_xll.ohTrigger(Trigger,Trigger12M))</f>
        <v>#NUM!</v>
      </c>
      <c r="BE2103" s="242">
        <f>IFERROR(_xll.qlIndexFixing($BF$1,BA2103,TRUE,_xll.ohTrigger(Trigger,Trigger12M)),#N/A)</f>
        <v>1.5872908045116426E-2</v>
      </c>
    </row>
    <row r="2104" spans="52:57" ht="11.25" customHeight="1" x14ac:dyDescent="0.25">
      <c r="AZ2104" s="99" t="s">
        <v>83</v>
      </c>
      <c r="BA2104" s="98">
        <f>_xll.qlInterestRateIndexFixingDate(Currency&amp;"ibor"&amp;Tenor,BB2104,Trigger)</f>
        <v>54149</v>
      </c>
      <c r="BB2104" s="98">
        <f>_xll.qlCalendarAdvance(Calendar,BB2103,AZ2104,"f",,Trigger)</f>
        <v>54155</v>
      </c>
      <c r="BC2104" s="98">
        <f>_xll.qlInterestRateIndexMaturity(Currency&amp;"ibor"&amp;Tenor,BB2104,Trigger)</f>
        <v>54520</v>
      </c>
      <c r="BD2104" s="242" t="e">
        <f>_xll.qlIndexFixing($AD$5,BA2104,TRUE,_xll.ohTrigger(Trigger,Trigger12M))</f>
        <v>#NUM!</v>
      </c>
      <c r="BE2104" s="242">
        <f>IFERROR(_xll.qlIndexFixing($BF$1,BA2104,TRUE,_xll.ohTrigger(Trigger,Trigger12M)),#N/A)</f>
        <v>1.5872224759494871E-2</v>
      </c>
    </row>
    <row r="2105" spans="52:57" ht="11.25" customHeight="1" x14ac:dyDescent="0.25">
      <c r="AZ2105" s="99" t="s">
        <v>83</v>
      </c>
      <c r="BA2105" s="98">
        <f>_xll.qlInterestRateIndexFixingDate(Currency&amp;"ibor"&amp;Tenor,BB2105,Trigger)</f>
        <v>54158</v>
      </c>
      <c r="BB2105" s="98">
        <f>_xll.qlCalendarAdvance(Calendar,BB2104,AZ2105,"f",,Trigger)</f>
        <v>54162</v>
      </c>
      <c r="BC2105" s="98">
        <f>_xll.qlInterestRateIndexMaturity(Currency&amp;"ibor"&amp;Tenor,BB2105,Trigger)</f>
        <v>54527</v>
      </c>
      <c r="BD2105" s="242" t="e">
        <f>_xll.qlIndexFixing($AD$5,BA2105,TRUE,_xll.ohTrigger(Trigger,Trigger12M))</f>
        <v>#NUM!</v>
      </c>
      <c r="BE2105" s="242">
        <f>IFERROR(_xll.qlIndexFixing($BF$1,BA2105,TRUE,_xll.ohTrigger(Trigger,Trigger12M)),#N/A)</f>
        <v>1.5872230995498365E-2</v>
      </c>
    </row>
    <row r="2106" spans="52:57" ht="11.25" customHeight="1" x14ac:dyDescent="0.25">
      <c r="AZ2106" s="99" t="s">
        <v>83</v>
      </c>
      <c r="BA2106" s="98">
        <f>_xll.qlInterestRateIndexFixingDate(Currency&amp;"ibor"&amp;Tenor,BB2106,Trigger)</f>
        <v>54165</v>
      </c>
      <c r="BB2106" s="98">
        <f>_xll.qlCalendarAdvance(Calendar,BB2105,AZ2106,"f",,Trigger)</f>
        <v>54169</v>
      </c>
      <c r="BC2106" s="98">
        <f>_xll.qlInterestRateIndexMaturity(Currency&amp;"ibor"&amp;Tenor,BB2106,Trigger)</f>
        <v>54534</v>
      </c>
      <c r="BD2106" s="242" t="e">
        <f>_xll.qlIndexFixing($AD$5,BA2106,TRUE,_xll.ohTrigger(Trigger,Trigger12M))</f>
        <v>#NUM!</v>
      </c>
      <c r="BE2106" s="242">
        <f>IFERROR(_xll.qlIndexFixing($BF$1,BA2106,TRUE,_xll.ohTrigger(Trigger,Trigger12M)),#N/A)</f>
        <v>1.5872235917467829E-2</v>
      </c>
    </row>
    <row r="2107" spans="52:57" ht="11.25" customHeight="1" x14ac:dyDescent="0.25">
      <c r="AZ2107" s="99" t="s">
        <v>83</v>
      </c>
      <c r="BA2107" s="98">
        <f>_xll.qlInterestRateIndexFixingDate(Currency&amp;"ibor"&amp;Tenor,BB2107,Trigger)</f>
        <v>54172</v>
      </c>
      <c r="BB2107" s="98">
        <f>_xll.qlCalendarAdvance(Calendar,BB2106,AZ2107,"f",,Trigger)</f>
        <v>54176</v>
      </c>
      <c r="BC2107" s="98">
        <f>_xll.qlInterestRateIndexMaturity(Currency&amp;"ibor"&amp;Tenor,BB2107,Trigger)</f>
        <v>54541</v>
      </c>
      <c r="BD2107" s="242" t="e">
        <f>_xll.qlIndexFixing($AD$5,BA2107,TRUE,_xll.ohTrigger(Trigger,Trigger12M))</f>
        <v>#NUM!</v>
      </c>
      <c r="BE2107" s="242">
        <f>IFERROR(_xll.qlIndexFixing($BF$1,BA2107,TRUE,_xll.ohTrigger(Trigger,Trigger12M)),#N/A)</f>
        <v>1.5872239522292102E-2</v>
      </c>
    </row>
    <row r="2108" spans="52:57" ht="11.25" customHeight="1" x14ac:dyDescent="0.25">
      <c r="AZ2108" s="99" t="s">
        <v>83</v>
      </c>
      <c r="BA2108" s="98">
        <f>_xll.qlInterestRateIndexFixingDate(Currency&amp;"ibor"&amp;Tenor,BB2108,Trigger)</f>
        <v>54178</v>
      </c>
      <c r="BB2108" s="98">
        <f>_xll.qlCalendarAdvance(Calendar,BB2107,AZ2108,"f",,Trigger)</f>
        <v>54183</v>
      </c>
      <c r="BC2108" s="98">
        <f>_xll.qlInterestRateIndexMaturity(Currency&amp;"ibor"&amp;Tenor,BB2108,Trigger)</f>
        <v>54548</v>
      </c>
      <c r="BD2108" s="242" t="e">
        <f>_xll.qlIndexFixing($AD$5,BA2108,TRUE,_xll.ohTrigger(Trigger,Trigger12M))</f>
        <v>#NUM!</v>
      </c>
      <c r="BE2108" s="242">
        <f>IFERROR(_xll.qlIndexFixing($BF$1,BA2108,TRUE,_xll.ohTrigger(Trigger,Trigger12M)),#N/A)</f>
        <v>1.587224180685894E-2</v>
      </c>
    </row>
    <row r="2109" spans="52:57" ht="11.25" customHeight="1" x14ac:dyDescent="0.25">
      <c r="AZ2109" s="99" t="s">
        <v>83</v>
      </c>
      <c r="BA2109" s="98">
        <f>_xll.qlInterestRateIndexFixingDate(Currency&amp;"ibor"&amp;Tenor,BB2109,Trigger)</f>
        <v>54186</v>
      </c>
      <c r="BB2109" s="98">
        <f>_xll.qlCalendarAdvance(Calendar,BB2108,AZ2109,"f",,Trigger)</f>
        <v>54190</v>
      </c>
      <c r="BC2109" s="98">
        <f>_xll.qlInterestRateIndexMaturity(Currency&amp;"ibor"&amp;Tenor,BB2109,Trigger)</f>
        <v>54555</v>
      </c>
      <c r="BD2109" s="242" t="e">
        <f>_xll.qlIndexFixing($AD$5,BA2109,TRUE,_xll.ohTrigger(Trigger,Trigger12M))</f>
        <v>#NUM!</v>
      </c>
      <c r="BE2109" s="242">
        <f>IFERROR(_xll.qlIndexFixing($BF$1,BA2109,TRUE,_xll.ohTrigger(Trigger,Trigger12M)),#N/A)</f>
        <v>1.5872242768057186E-2</v>
      </c>
    </row>
    <row r="2110" spans="52:57" ht="11.25" customHeight="1" x14ac:dyDescent="0.25">
      <c r="AZ2110" s="99" t="s">
        <v>83</v>
      </c>
      <c r="BA2110" s="98">
        <f>_xll.qlInterestRateIndexFixingDate(Currency&amp;"ibor"&amp;Tenor,BB2110,Trigger)</f>
        <v>54193</v>
      </c>
      <c r="BB2110" s="98">
        <f>_xll.qlCalendarAdvance(Calendar,BB2109,AZ2110,"f",,Trigger)</f>
        <v>54197</v>
      </c>
      <c r="BC2110" s="98">
        <f>_xll.qlInterestRateIndexMaturity(Currency&amp;"ibor"&amp;Tenor,BB2110,Trigger)</f>
        <v>54562</v>
      </c>
      <c r="BD2110" s="242" t="e">
        <f>_xll.qlIndexFixing($AD$5,BA2110,TRUE,_xll.ohTrigger(Trigger,Trigger12M))</f>
        <v>#NUM!</v>
      </c>
      <c r="BE2110" s="242">
        <f>IFERROR(_xll.qlIndexFixing($BF$1,BA2110,TRUE,_xll.ohTrigger(Trigger,Trigger12M)),#N/A)</f>
        <v>1.5872242402775023E-2</v>
      </c>
    </row>
    <row r="2111" spans="52:57" ht="11.25" customHeight="1" x14ac:dyDescent="0.25">
      <c r="AZ2111" s="99" t="s">
        <v>83</v>
      </c>
      <c r="BA2111" s="98">
        <f>_xll.qlInterestRateIndexFixingDate(Currency&amp;"ibor"&amp;Tenor,BB2111,Trigger)</f>
        <v>54200</v>
      </c>
      <c r="BB2111" s="98">
        <f>_xll.qlCalendarAdvance(Calendar,BB2110,AZ2111,"f",,Trigger)</f>
        <v>54204</v>
      </c>
      <c r="BC2111" s="98">
        <f>_xll.qlInterestRateIndexMaturity(Currency&amp;"ibor"&amp;Tenor,BB2111,Trigger)</f>
        <v>54569</v>
      </c>
      <c r="BD2111" s="242" t="e">
        <f>_xll.qlIndexFixing($AD$5,BA2111,TRUE,_xll.ohTrigger(Trigger,Trigger12M))</f>
        <v>#NUM!</v>
      </c>
      <c r="BE2111" s="242">
        <f>IFERROR(_xll.qlIndexFixing($BF$1,BA2111,TRUE,_xll.ohTrigger(Trigger,Trigger12M)),#N/A)</f>
        <v>1.5872240707901084E-2</v>
      </c>
    </row>
    <row r="2112" spans="52:57" ht="11.25" customHeight="1" x14ac:dyDescent="0.25">
      <c r="AZ2112" s="99" t="s">
        <v>83</v>
      </c>
      <c r="BA2112" s="98">
        <f>_xll.qlInterestRateIndexFixingDate(Currency&amp;"ibor"&amp;Tenor,BB2112,Trigger)</f>
        <v>54207</v>
      </c>
      <c r="BB2112" s="98">
        <f>_xll.qlCalendarAdvance(Calendar,BB2111,AZ2112,"f",,Trigger)</f>
        <v>54211</v>
      </c>
      <c r="BC2112" s="98">
        <f>_xll.qlInterestRateIndexMaturity(Currency&amp;"ibor"&amp;Tenor,BB2112,Trigger)</f>
        <v>54576</v>
      </c>
      <c r="BD2112" s="242" t="e">
        <f>_xll.qlIndexFixing($AD$5,BA2112,TRUE,_xll.ohTrigger(Trigger,Trigger12M))</f>
        <v>#NUM!</v>
      </c>
      <c r="BE2112" s="242">
        <f>IFERROR(_xll.qlIndexFixing($BF$1,BA2112,TRUE,_xll.ohTrigger(Trigger,Trigger12M)),#N/A)</f>
        <v>1.5872237680323333E-2</v>
      </c>
    </row>
    <row r="2113" spans="52:57" ht="11.25" customHeight="1" x14ac:dyDescent="0.25">
      <c r="AZ2113" s="99" t="s">
        <v>83</v>
      </c>
      <c r="BA2113" s="98">
        <f>_xll.qlInterestRateIndexFixingDate(Currency&amp;"ibor"&amp;Tenor,BB2113,Trigger)</f>
        <v>54214</v>
      </c>
      <c r="BB2113" s="98">
        <f>_xll.qlCalendarAdvance(Calendar,BB2112,AZ2113,"f",,Trigger)</f>
        <v>54218</v>
      </c>
      <c r="BC2113" s="98">
        <f>_xll.qlInterestRateIndexMaturity(Currency&amp;"ibor"&amp;Tenor,BB2113,Trigger)</f>
        <v>54583</v>
      </c>
      <c r="BD2113" s="242" t="e">
        <f>_xll.qlIndexFixing($AD$5,BA2113,TRUE,_xll.ohTrigger(Trigger,Trigger12M))</f>
        <v>#NUM!</v>
      </c>
      <c r="BE2113" s="242">
        <f>IFERROR(_xll.qlIndexFixing($BF$1,BA2113,TRUE,_xll.ohTrigger(Trigger,Trigger12M)),#N/A)</f>
        <v>1.5872233316930398E-2</v>
      </c>
    </row>
    <row r="2114" spans="52:57" ht="11.25" customHeight="1" x14ac:dyDescent="0.25">
      <c r="AZ2114" s="99" t="s">
        <v>83</v>
      </c>
      <c r="BA2114" s="98">
        <f>_xll.qlInterestRateIndexFixingDate(Currency&amp;"ibor"&amp;Tenor,BB2114,Trigger)</f>
        <v>54221</v>
      </c>
      <c r="BB2114" s="98">
        <f>_xll.qlCalendarAdvance(Calendar,BB2113,AZ2114,"f",,Trigger)</f>
        <v>54225</v>
      </c>
      <c r="BC2114" s="98">
        <f>_xll.qlInterestRateIndexMaturity(Currency&amp;"ibor"&amp;Tenor,BB2114,Trigger)</f>
        <v>54590</v>
      </c>
      <c r="BD2114" s="242" t="e">
        <f>_xll.qlIndexFixing($AD$5,BA2114,TRUE,_xll.ohTrigger(Trigger,Trigger12M))</f>
        <v>#NUM!</v>
      </c>
      <c r="BE2114" s="242">
        <f>IFERROR(_xll.qlIndexFixing($BF$1,BA2114,TRUE,_xll.ohTrigger(Trigger,Trigger12M)),#N/A)</f>
        <v>1.5872227614610906E-2</v>
      </c>
    </row>
    <row r="2115" spans="52:57" ht="11.25" customHeight="1" x14ac:dyDescent="0.25">
      <c r="AZ2115" s="99" t="s">
        <v>83</v>
      </c>
      <c r="BA2115" s="98">
        <f>_xll.qlInterestRateIndexFixingDate(Currency&amp;"ibor"&amp;Tenor,BB2115,Trigger)</f>
        <v>54228</v>
      </c>
      <c r="BB2115" s="98">
        <f>_xll.qlCalendarAdvance(Calendar,BB2114,AZ2115,"f",,Trigger)</f>
        <v>54232</v>
      </c>
      <c r="BC2115" s="98">
        <f>_xll.qlInterestRateIndexMaturity(Currency&amp;"ibor"&amp;Tenor,BB2115,Trigger)</f>
        <v>54597</v>
      </c>
      <c r="BD2115" s="242" t="e">
        <f>_xll.qlIndexFixing($AD$5,BA2115,TRUE,_xll.ohTrigger(Trigger,Trigger12M))</f>
        <v>#NUM!</v>
      </c>
      <c r="BE2115" s="242">
        <f>IFERROR(_xll.qlIndexFixing($BF$1,BA2115,TRUE,_xll.ohTrigger(Trigger,Trigger12M)),#N/A)</f>
        <v>1.5872220570253042E-2</v>
      </c>
    </row>
    <row r="2116" spans="52:57" ht="11.25" customHeight="1" x14ac:dyDescent="0.25">
      <c r="AZ2116" s="99" t="s">
        <v>83</v>
      </c>
      <c r="BA2116" s="98">
        <f>_xll.qlInterestRateIndexFixingDate(Currency&amp;"ibor"&amp;Tenor,BB2116,Trigger)</f>
        <v>54235</v>
      </c>
      <c r="BB2116" s="98">
        <f>_xll.qlCalendarAdvance(Calendar,BB2115,AZ2116,"f",,Trigger)</f>
        <v>54239</v>
      </c>
      <c r="BC2116" s="98">
        <f>_xll.qlInterestRateIndexMaturity(Currency&amp;"ibor"&amp;Tenor,BB2116,Trigger)</f>
        <v>54604</v>
      </c>
      <c r="BD2116" s="242" t="e">
        <f>_xll.qlIndexFixing($AD$5,BA2116,TRUE,_xll.ohTrigger(Trigger,Trigger12M))</f>
        <v>#NUM!</v>
      </c>
      <c r="BE2116" s="242">
        <f>IFERROR(_xll.qlIndexFixing($BF$1,BA2116,TRUE,_xll.ohTrigger(Trigger,Trigger12M)),#N/A)</f>
        <v>1.5872212180745214E-2</v>
      </c>
    </row>
    <row r="2117" spans="52:57" ht="11.25" customHeight="1" x14ac:dyDescent="0.25">
      <c r="AZ2117" s="99" t="s">
        <v>83</v>
      </c>
      <c r="BA2117" s="98">
        <f>_xll.qlInterestRateIndexFixingDate(Currency&amp;"ibor"&amp;Tenor,BB2117,Trigger)</f>
        <v>54242</v>
      </c>
      <c r="BB2117" s="98">
        <f>_xll.qlCalendarAdvance(Calendar,BB2116,AZ2117,"f",,Trigger)</f>
        <v>54246</v>
      </c>
      <c r="BC2117" s="98">
        <f>_xll.qlInterestRateIndexMaturity(Currency&amp;"ibor"&amp;Tenor,BB2117,Trigger)</f>
        <v>54611</v>
      </c>
      <c r="BD2117" s="242" t="e">
        <f>_xll.qlIndexFixing($AD$5,BA2117,TRUE,_xll.ohTrigger(Trigger,Trigger12M))</f>
        <v>#NUM!</v>
      </c>
      <c r="BE2117" s="242">
        <f>IFERROR(_xll.qlIndexFixing($BF$1,BA2117,TRUE,_xll.ohTrigger(Trigger,Trigger12M)),#N/A)</f>
        <v>1.5872202442975828E-2</v>
      </c>
    </row>
    <row r="2118" spans="52:57" ht="11.25" customHeight="1" x14ac:dyDescent="0.25">
      <c r="AZ2118" s="99" t="s">
        <v>83</v>
      </c>
      <c r="BA2118" s="98">
        <f>_xll.qlInterestRateIndexFixingDate(Currency&amp;"ibor"&amp;Tenor,BB2118,Trigger)</f>
        <v>54249</v>
      </c>
      <c r="BB2118" s="98">
        <f>_xll.qlCalendarAdvance(Calendar,BB2117,AZ2118,"f",,Trigger)</f>
        <v>54253</v>
      </c>
      <c r="BC2118" s="98">
        <f>_xll.qlInterestRateIndexMaturity(Currency&amp;"ibor"&amp;Tenor,BB2118,Trigger)</f>
        <v>54618</v>
      </c>
      <c r="BD2118" s="242" t="e">
        <f>_xll.qlIndexFixing($AD$5,BA2118,TRUE,_xll.ohTrigger(Trigger,Trigger12M))</f>
        <v>#NUM!</v>
      </c>
      <c r="BE2118" s="242">
        <f>IFERROR(_xll.qlIndexFixing($BF$1,BA2118,TRUE,_xll.ohTrigger(Trigger,Trigger12M)),#N/A)</f>
        <v>1.5872191353833512E-2</v>
      </c>
    </row>
    <row r="2119" spans="52:57" ht="11.25" customHeight="1" x14ac:dyDescent="0.25">
      <c r="AZ2119" s="99" t="s">
        <v>83</v>
      </c>
      <c r="BA2119" s="98">
        <f>_xll.qlInterestRateIndexFixingDate(Currency&amp;"ibor"&amp;Tenor,BB2119,Trigger)</f>
        <v>54256</v>
      </c>
      <c r="BB2119" s="98">
        <f>_xll.qlCalendarAdvance(Calendar,BB2118,AZ2119,"f",,Trigger)</f>
        <v>54260</v>
      </c>
      <c r="BC2119" s="98">
        <f>_xll.qlInterestRateIndexMaturity(Currency&amp;"ibor"&amp;Tenor,BB2119,Trigger)</f>
        <v>54625</v>
      </c>
      <c r="BD2119" s="242" t="e">
        <f>_xll.qlIndexFixing($AD$5,BA2119,TRUE,_xll.ohTrigger(Trigger,Trigger12M))</f>
        <v>#NUM!</v>
      </c>
      <c r="BE2119" s="242">
        <f>IFERROR(_xll.qlIndexFixing($BF$1,BA2119,TRUE,_xll.ohTrigger(Trigger,Trigger12M)),#N/A)</f>
        <v>1.5872178910206671E-2</v>
      </c>
    </row>
    <row r="2120" spans="52:57" ht="11.25" customHeight="1" x14ac:dyDescent="0.25">
      <c r="AZ2120" s="99" t="s">
        <v>83</v>
      </c>
      <c r="BA2120" s="98">
        <f>_xll.qlInterestRateIndexFixingDate(Currency&amp;"ibor"&amp;Tenor,BB2120,Trigger)</f>
        <v>54263</v>
      </c>
      <c r="BB2120" s="98">
        <f>_xll.qlCalendarAdvance(Calendar,BB2119,AZ2120,"f",,Trigger)</f>
        <v>54267</v>
      </c>
      <c r="BC2120" s="98">
        <f>_xll.qlInterestRateIndexMaturity(Currency&amp;"ibor"&amp;Tenor,BB2120,Trigger)</f>
        <v>54632</v>
      </c>
      <c r="BD2120" s="242" t="e">
        <f>_xll.qlIndexFixing($AD$5,BA2120,TRUE,_xll.ohTrigger(Trigger,Trigger12M))</f>
        <v>#NUM!</v>
      </c>
      <c r="BE2120" s="242">
        <f>IFERROR(_xll.qlIndexFixing($BF$1,BA2120,TRUE,_xll.ohTrigger(Trigger,Trigger12M)),#N/A)</f>
        <v>1.5872165108983493E-2</v>
      </c>
    </row>
    <row r="2121" spans="52:57" ht="11.25" customHeight="1" x14ac:dyDescent="0.25">
      <c r="AZ2121" s="99" t="s">
        <v>83</v>
      </c>
      <c r="BA2121" s="98">
        <f>_xll.qlInterestRateIndexFixingDate(Currency&amp;"ibor"&amp;Tenor,BB2121,Trigger)</f>
        <v>54270</v>
      </c>
      <c r="BB2121" s="98">
        <f>_xll.qlCalendarAdvance(Calendar,BB2120,AZ2121,"f",,Trigger)</f>
        <v>54274</v>
      </c>
      <c r="BC2121" s="98">
        <f>_xll.qlInterestRateIndexMaturity(Currency&amp;"ibor"&amp;Tenor,BB2121,Trigger)</f>
        <v>54639</v>
      </c>
      <c r="BD2121" s="242" t="e">
        <f>_xll.qlIndexFixing($AD$5,BA2121,TRUE,_xll.ohTrigger(Trigger,Trigger12M))</f>
        <v>#NUM!</v>
      </c>
      <c r="BE2121" s="242">
        <f>IFERROR(_xll.qlIndexFixing($BF$1,BA2121,TRUE,_xll.ohTrigger(Trigger,Trigger12M)),#N/A)</f>
        <v>1.5872149947052605E-2</v>
      </c>
    </row>
    <row r="2122" spans="52:57" ht="11.25" customHeight="1" x14ac:dyDescent="0.25">
      <c r="AZ2122" s="99" t="s">
        <v>83</v>
      </c>
      <c r="BA2122" s="98">
        <f>_xll.qlInterestRateIndexFixingDate(Currency&amp;"ibor"&amp;Tenor,BB2122,Trigger)</f>
        <v>54277</v>
      </c>
      <c r="BB2122" s="98">
        <f>_xll.qlCalendarAdvance(Calendar,BB2121,AZ2122,"f",,Trigger)</f>
        <v>54281</v>
      </c>
      <c r="BC2122" s="98">
        <f>_xll.qlInterestRateIndexMaturity(Currency&amp;"ibor"&amp;Tenor,BB2122,Trigger)</f>
        <v>54646</v>
      </c>
      <c r="BD2122" s="242" t="e">
        <f>_xll.qlIndexFixing($AD$5,BA2122,TRUE,_xll.ohTrigger(Trigger,Trigger12M))</f>
        <v>#NUM!</v>
      </c>
      <c r="BE2122" s="242">
        <f>IFERROR(_xll.qlIndexFixing($BF$1,BA2122,TRUE,_xll.ohTrigger(Trigger,Trigger12M)),#N/A)</f>
        <v>1.587213342130241E-2</v>
      </c>
    </row>
    <row r="2123" spans="52:57" ht="11.25" customHeight="1" x14ac:dyDescent="0.25">
      <c r="AZ2123" s="99" t="s">
        <v>83</v>
      </c>
      <c r="BA2123" s="98">
        <f>_xll.qlInterestRateIndexFixingDate(Currency&amp;"ibor"&amp;Tenor,BB2123,Trigger)</f>
        <v>54284</v>
      </c>
      <c r="BB2123" s="98">
        <f>_xll.qlCalendarAdvance(Calendar,BB2122,AZ2123,"f",,Trigger)</f>
        <v>54288</v>
      </c>
      <c r="BC2123" s="98">
        <f>_xll.qlInterestRateIndexMaturity(Currency&amp;"ibor"&amp;Tenor,BB2123,Trigger)</f>
        <v>54653</v>
      </c>
      <c r="BD2123" s="242" t="e">
        <f>_xll.qlIndexFixing($AD$5,BA2123,TRUE,_xll.ohTrigger(Trigger,Trigger12M))</f>
        <v>#NUM!</v>
      </c>
      <c r="BE2123" s="242">
        <f>IFERROR(_xll.qlIndexFixing($BF$1,BA2123,TRUE,_xll.ohTrigger(Trigger,Trigger12M)),#N/A)</f>
        <v>1.587211552862176E-2</v>
      </c>
    </row>
    <row r="2124" spans="52:57" ht="11.25" customHeight="1" x14ac:dyDescent="0.25">
      <c r="AZ2124" s="99" t="s">
        <v>83</v>
      </c>
      <c r="BA2124" s="98">
        <f>_xll.qlInterestRateIndexFixingDate(Currency&amp;"ibor"&amp;Tenor,BB2124,Trigger)</f>
        <v>54291</v>
      </c>
      <c r="BB2124" s="98">
        <f>_xll.qlCalendarAdvance(Calendar,BB2123,AZ2124,"f",,Trigger)</f>
        <v>54295</v>
      </c>
      <c r="BC2124" s="98">
        <f>_xll.qlInterestRateIndexMaturity(Currency&amp;"ibor"&amp;Tenor,BB2124,Trigger)</f>
        <v>54660</v>
      </c>
      <c r="BD2124" s="242" t="e">
        <f>_xll.qlIndexFixing($AD$5,BA2124,TRUE,_xll.ohTrigger(Trigger,Trigger12M))</f>
        <v>#NUM!</v>
      </c>
      <c r="BE2124" s="242">
        <f>IFERROR(_xll.qlIndexFixing($BF$1,BA2124,TRUE,_xll.ohTrigger(Trigger,Trigger12M)),#N/A)</f>
        <v>1.5872096265898177E-2</v>
      </c>
    </row>
    <row r="2125" spans="52:57" ht="11.25" customHeight="1" x14ac:dyDescent="0.25">
      <c r="AZ2125" s="99" t="s">
        <v>83</v>
      </c>
      <c r="BA2125" s="98">
        <f>_xll.qlInterestRateIndexFixingDate(Currency&amp;"ibor"&amp;Tenor,BB2125,Trigger)</f>
        <v>54298</v>
      </c>
      <c r="BB2125" s="98">
        <f>_xll.qlCalendarAdvance(Calendar,BB2124,AZ2125,"f",,Trigger)</f>
        <v>54302</v>
      </c>
      <c r="BC2125" s="98">
        <f>_xll.qlInterestRateIndexMaturity(Currency&amp;"ibor"&amp;Tenor,BB2125,Trigger)</f>
        <v>54667</v>
      </c>
      <c r="BD2125" s="242" t="e">
        <f>_xll.qlIndexFixing($AD$5,BA2125,TRUE,_xll.ohTrigger(Trigger,Trigger12M))</f>
        <v>#NUM!</v>
      </c>
      <c r="BE2125" s="242">
        <f>IFERROR(_xll.qlIndexFixing($BF$1,BA2125,TRUE,_xll.ohTrigger(Trigger,Trigger12M)),#N/A)</f>
        <v>1.587207563002117E-2</v>
      </c>
    </row>
    <row r="2126" spans="52:57" ht="11.25" customHeight="1" x14ac:dyDescent="0.25">
      <c r="AZ2126" s="99" t="s">
        <v>83</v>
      </c>
      <c r="BA2126" s="98">
        <f>_xll.qlInterestRateIndexFixingDate(Currency&amp;"ibor"&amp;Tenor,BB2126,Trigger)</f>
        <v>54305</v>
      </c>
      <c r="BB2126" s="98">
        <f>_xll.qlCalendarAdvance(Calendar,BB2125,AZ2126,"f",,Trigger)</f>
        <v>54309</v>
      </c>
      <c r="BC2126" s="98">
        <f>_xll.qlInterestRateIndexMaturity(Currency&amp;"ibor"&amp;Tenor,BB2126,Trigger)</f>
        <v>54674</v>
      </c>
      <c r="BD2126" s="242" t="e">
        <f>_xll.qlIndexFixing($AD$5,BA2126,TRUE,_xll.ohTrigger(Trigger,Trigger12M))</f>
        <v>#NUM!</v>
      </c>
      <c r="BE2126" s="242">
        <f>IFERROR(_xll.qlIndexFixing($BF$1,BA2126,TRUE,_xll.ohTrigger(Trigger,Trigger12M)),#N/A)</f>
        <v>1.5872053617878707E-2</v>
      </c>
    </row>
    <row r="2127" spans="52:57" ht="11.25" customHeight="1" x14ac:dyDescent="0.25">
      <c r="AZ2127" s="99" t="s">
        <v>83</v>
      </c>
      <c r="BA2127" s="98">
        <f>_xll.qlInterestRateIndexFixingDate(Currency&amp;"ibor"&amp;Tenor,BB2127,Trigger)</f>
        <v>54312</v>
      </c>
      <c r="BB2127" s="98">
        <f>_xll.qlCalendarAdvance(Calendar,BB2126,AZ2127,"f",,Trigger)</f>
        <v>54316</v>
      </c>
      <c r="BC2127" s="98">
        <f>_xll.qlInterestRateIndexMaturity(Currency&amp;"ibor"&amp;Tenor,BB2127,Trigger)</f>
        <v>54681</v>
      </c>
      <c r="BD2127" s="242" t="e">
        <f>_xll.qlIndexFixing($AD$5,BA2127,TRUE,_xll.ohTrigger(Trigger,Trigger12M))</f>
        <v>#NUM!</v>
      </c>
      <c r="BE2127" s="242">
        <f>IFERROR(_xll.qlIndexFixing($BF$1,BA2127,TRUE,_xll.ohTrigger(Trigger,Trigger12M)),#N/A)</f>
        <v>1.5872030226359409E-2</v>
      </c>
    </row>
    <row r="2128" spans="52:57" ht="11.25" customHeight="1" x14ac:dyDescent="0.25">
      <c r="AZ2128" s="99" t="s">
        <v>83</v>
      </c>
      <c r="BA2128" s="98">
        <f>_xll.qlInterestRateIndexFixingDate(Currency&amp;"ibor"&amp;Tenor,BB2128,Trigger)</f>
        <v>54319</v>
      </c>
      <c r="BB2128" s="98">
        <f>_xll.qlCalendarAdvance(Calendar,BB2127,AZ2128,"f",,Trigger)</f>
        <v>54323</v>
      </c>
      <c r="BC2128" s="98">
        <f>_xll.qlInterestRateIndexMaturity(Currency&amp;"ibor"&amp;Tenor,BB2128,Trigger)</f>
        <v>54688</v>
      </c>
      <c r="BD2128" s="242" t="e">
        <f>_xll.qlIndexFixing($AD$5,BA2128,TRUE,_xll.ohTrigger(Trigger,Trigger12M))</f>
        <v>#NUM!</v>
      </c>
      <c r="BE2128" s="242">
        <f>IFERROR(_xll.qlIndexFixing($BF$1,BA2128,TRUE,_xll.ohTrigger(Trigger,Trigger12M)),#N/A)</f>
        <v>1.5872005452351467E-2</v>
      </c>
    </row>
    <row r="2129" spans="52:57" ht="11.25" customHeight="1" x14ac:dyDescent="0.25">
      <c r="AZ2129" s="99" t="s">
        <v>83</v>
      </c>
      <c r="BA2129" s="98">
        <f>_xll.qlInterestRateIndexFixingDate(Currency&amp;"ibor"&amp;Tenor,BB2129,Trigger)</f>
        <v>54326</v>
      </c>
      <c r="BB2129" s="98">
        <f>_xll.qlCalendarAdvance(Calendar,BB2128,AZ2129,"f",,Trigger)</f>
        <v>54330</v>
      </c>
      <c r="BC2129" s="98">
        <f>_xll.qlInterestRateIndexMaturity(Currency&amp;"ibor"&amp;Tenor,BB2129,Trigger)</f>
        <v>54695</v>
      </c>
      <c r="BD2129" s="242" t="e">
        <f>_xll.qlIndexFixing($AD$5,BA2129,TRUE,_xll.ohTrigger(Trigger,Trigger12M))</f>
        <v>#NUM!</v>
      </c>
      <c r="BE2129" s="242">
        <f>IFERROR(_xll.qlIndexFixing($BF$1,BA2129,TRUE,_xll.ohTrigger(Trigger,Trigger12M)),#N/A)</f>
        <v>1.5871979292743945E-2</v>
      </c>
    </row>
    <row r="2130" spans="52:57" ht="11.25" customHeight="1" x14ac:dyDescent="0.25">
      <c r="AZ2130" s="99" t="s">
        <v>83</v>
      </c>
      <c r="BA2130" s="98">
        <f>_xll.qlInterestRateIndexFixingDate(Currency&amp;"ibor"&amp;Tenor,BB2130,Trigger)</f>
        <v>54333</v>
      </c>
      <c r="BB2130" s="98">
        <f>_xll.qlCalendarAdvance(Calendar,BB2129,AZ2130,"f",,Trigger)</f>
        <v>54337</v>
      </c>
      <c r="BC2130" s="98">
        <f>_xll.qlInterestRateIndexMaturity(Currency&amp;"ibor"&amp;Tenor,BB2130,Trigger)</f>
        <v>54702</v>
      </c>
      <c r="BD2130" s="242" t="e">
        <f>_xll.qlIndexFixing($AD$5,BA2130,TRUE,_xll.ohTrigger(Trigger,Trigger12M))</f>
        <v>#NUM!</v>
      </c>
      <c r="BE2130" s="242">
        <f>IFERROR(_xll.qlIndexFixing($BF$1,BA2130,TRUE,_xll.ohTrigger(Trigger,Trigger12M)),#N/A)</f>
        <v>1.5871951744425034E-2</v>
      </c>
    </row>
    <row r="2131" spans="52:57" ht="11.25" customHeight="1" x14ac:dyDescent="0.25">
      <c r="AZ2131" s="99" t="s">
        <v>83</v>
      </c>
      <c r="BA2131" s="98">
        <f>_xll.qlInterestRateIndexFixingDate(Currency&amp;"ibor"&amp;Tenor,BB2131,Trigger)</f>
        <v>54340</v>
      </c>
      <c r="BB2131" s="98">
        <f>_xll.qlCalendarAdvance(Calendar,BB2130,AZ2131,"f",,Trigger)</f>
        <v>54344</v>
      </c>
      <c r="BC2131" s="98">
        <f>_xll.qlInterestRateIndexMaturity(Currency&amp;"ibor"&amp;Tenor,BB2131,Trigger)</f>
        <v>54709</v>
      </c>
      <c r="BD2131" s="242" t="e">
        <f>_xll.qlIndexFixing($AD$5,BA2131,TRUE,_xll.ohTrigger(Trigger,Trigger12M))</f>
        <v>#NUM!</v>
      </c>
      <c r="BE2131" s="242">
        <f>IFERROR(_xll.qlIndexFixing($BF$1,BA2131,TRUE,_xll.ohTrigger(Trigger,Trigger12M)),#N/A)</f>
        <v>1.5871922804282915E-2</v>
      </c>
    </row>
    <row r="2132" spans="52:57" ht="11.25" customHeight="1" x14ac:dyDescent="0.25">
      <c r="AZ2132" s="99" t="s">
        <v>83</v>
      </c>
      <c r="BA2132" s="98">
        <f>_xll.qlInterestRateIndexFixingDate(Currency&amp;"ibor"&amp;Tenor,BB2132,Trigger)</f>
        <v>54347</v>
      </c>
      <c r="BB2132" s="98">
        <f>_xll.qlCalendarAdvance(Calendar,BB2131,AZ2132,"f",,Trigger)</f>
        <v>54351</v>
      </c>
      <c r="BC2132" s="98">
        <f>_xll.qlInterestRateIndexMaturity(Currency&amp;"ibor"&amp;Tenor,BB2132,Trigger)</f>
        <v>54716</v>
      </c>
      <c r="BD2132" s="242" t="e">
        <f>_xll.qlIndexFixing($AD$5,BA2132,TRUE,_xll.ohTrigger(Trigger,Trigger12M))</f>
        <v>#NUM!</v>
      </c>
      <c r="BE2132" s="242">
        <f>IFERROR(_xll.qlIndexFixing($BF$1,BA2132,TRUE,_xll.ohTrigger(Trigger,Trigger12M)),#N/A)</f>
        <v>1.5871892469206655E-2</v>
      </c>
    </row>
    <row r="2133" spans="52:57" ht="11.25" customHeight="1" x14ac:dyDescent="0.25">
      <c r="AZ2133" s="99" t="s">
        <v>83</v>
      </c>
      <c r="BA2133" s="98">
        <f>_xll.qlInterestRateIndexFixingDate(Currency&amp;"ibor"&amp;Tenor,BB2133,Trigger)</f>
        <v>54354</v>
      </c>
      <c r="BB2133" s="98">
        <f>_xll.qlCalendarAdvance(Calendar,BB2132,AZ2133,"f",,Trigger)</f>
        <v>54358</v>
      </c>
      <c r="BC2133" s="98">
        <f>_xll.qlInterestRateIndexMaturity(Currency&amp;"ibor"&amp;Tenor,BB2133,Trigger)</f>
        <v>54723</v>
      </c>
      <c r="BD2133" s="242" t="e">
        <f>_xll.qlIndexFixing($AD$5,BA2133,TRUE,_xll.ohTrigger(Trigger,Trigger12M))</f>
        <v>#NUM!</v>
      </c>
      <c r="BE2133" s="242">
        <f>IFERROR(_xll.qlIndexFixing($BF$1,BA2133,TRUE,_xll.ohTrigger(Trigger,Trigger12M)),#N/A)</f>
        <v>1.5871860736084445E-2</v>
      </c>
    </row>
    <row r="2134" spans="52:57" ht="11.25" customHeight="1" x14ac:dyDescent="0.25">
      <c r="AZ2134" s="99" t="s">
        <v>83</v>
      </c>
      <c r="BA2134" s="98">
        <f>_xll.qlInterestRateIndexFixingDate(Currency&amp;"ibor"&amp;Tenor,BB2134,Trigger)</f>
        <v>54361</v>
      </c>
      <c r="BB2134" s="98">
        <f>_xll.qlCalendarAdvance(Calendar,BB2133,AZ2134,"f",,Trigger)</f>
        <v>54365</v>
      </c>
      <c r="BC2134" s="98">
        <f>_xll.qlInterestRateIndexMaturity(Currency&amp;"ibor"&amp;Tenor,BB2134,Trigger)</f>
        <v>54730</v>
      </c>
      <c r="BD2134" s="242" t="e">
        <f>_xll.qlIndexFixing($AD$5,BA2134,TRUE,_xll.ohTrigger(Trigger,Trigger12M))</f>
        <v>#NUM!</v>
      </c>
      <c r="BE2134" s="242">
        <f>IFERROR(_xll.qlIndexFixing($BF$1,BA2134,TRUE,_xll.ohTrigger(Trigger,Trigger12M)),#N/A)</f>
        <v>1.5871827601804684E-2</v>
      </c>
    </row>
    <row r="2135" spans="52:57" ht="11.25" customHeight="1" x14ac:dyDescent="0.25">
      <c r="AZ2135" s="99" t="s">
        <v>83</v>
      </c>
      <c r="BA2135" s="98">
        <f>_xll.qlInterestRateIndexFixingDate(Currency&amp;"ibor"&amp;Tenor,BB2135,Trigger)</f>
        <v>54368</v>
      </c>
      <c r="BB2135" s="98">
        <f>_xll.qlCalendarAdvance(Calendar,BB2134,AZ2135,"f",,Trigger)</f>
        <v>54372</v>
      </c>
      <c r="BC2135" s="98">
        <f>_xll.qlInterestRateIndexMaturity(Currency&amp;"ibor"&amp;Tenor,BB2135,Trigger)</f>
        <v>54737</v>
      </c>
      <c r="BD2135" s="242" t="e">
        <f>_xll.qlIndexFixing($AD$5,BA2135,TRUE,_xll.ohTrigger(Trigger,Trigger12M))</f>
        <v>#NUM!</v>
      </c>
      <c r="BE2135" s="242">
        <f>IFERROR(_xll.qlIndexFixing($BF$1,BA2135,TRUE,_xll.ohTrigger(Trigger,Trigger12M)),#N/A)</f>
        <v>1.5871793063256444E-2</v>
      </c>
    </row>
    <row r="2136" spans="52:57" ht="11.25" customHeight="1" x14ac:dyDescent="0.25">
      <c r="AZ2136" s="99" t="s">
        <v>83</v>
      </c>
      <c r="BA2136" s="98">
        <f>_xll.qlInterestRateIndexFixingDate(Currency&amp;"ibor"&amp;Tenor,BB2136,Trigger)</f>
        <v>54375</v>
      </c>
      <c r="BB2136" s="98">
        <f>_xll.qlCalendarAdvance(Calendar,BB2135,AZ2136,"f",,Trigger)</f>
        <v>54379</v>
      </c>
      <c r="BC2136" s="98">
        <f>_xll.qlInterestRateIndexMaturity(Currency&amp;"ibor"&amp;Tenor,BB2136,Trigger)</f>
        <v>54744</v>
      </c>
      <c r="BD2136" s="242" t="e">
        <f>_xll.qlIndexFixing($AD$5,BA2136,TRUE,_xll.ohTrigger(Trigger,Trigger12M))</f>
        <v>#NUM!</v>
      </c>
      <c r="BE2136" s="242">
        <f>IFERROR(_xll.qlIndexFixing($BF$1,BA2136,TRUE,_xll.ohTrigger(Trigger,Trigger12M)),#N/A)</f>
        <v>1.5871757117327908E-2</v>
      </c>
    </row>
    <row r="2137" spans="52:57" ht="11.25" customHeight="1" x14ac:dyDescent="0.25">
      <c r="AZ2137" s="99" t="s">
        <v>83</v>
      </c>
      <c r="BA2137" s="98">
        <f>_xll.qlInterestRateIndexFixingDate(Currency&amp;"ibor"&amp;Tenor,BB2137,Trigger)</f>
        <v>54382</v>
      </c>
      <c r="BB2137" s="98">
        <f>_xll.qlCalendarAdvance(Calendar,BB2136,AZ2137,"f",,Trigger)</f>
        <v>54386</v>
      </c>
      <c r="BC2137" s="98">
        <f>_xll.qlInterestRateIndexMaturity(Currency&amp;"ibor"&amp;Tenor,BB2137,Trigger)</f>
        <v>54751</v>
      </c>
      <c r="BD2137" s="242" t="e">
        <f>_xll.qlIndexFixing($AD$5,BA2137,TRUE,_xll.ohTrigger(Trigger,Trigger12M))</f>
        <v>#NUM!</v>
      </c>
      <c r="BE2137" s="242">
        <f>IFERROR(_xll.qlIndexFixing($BF$1,BA2137,TRUE,_xll.ohTrigger(Trigger,Trigger12M)),#N/A)</f>
        <v>1.5871719760907704E-2</v>
      </c>
    </row>
    <row r="2138" spans="52:57" ht="11.25" customHeight="1" x14ac:dyDescent="0.25">
      <c r="AZ2138" s="99" t="s">
        <v>83</v>
      </c>
      <c r="BA2138" s="98">
        <f>_xll.qlInterestRateIndexFixingDate(Currency&amp;"ibor"&amp;Tenor,BB2138,Trigger)</f>
        <v>54389</v>
      </c>
      <c r="BB2138" s="98">
        <f>_xll.qlCalendarAdvance(Calendar,BB2137,AZ2138,"f",,Trigger)</f>
        <v>54393</v>
      </c>
      <c r="BC2138" s="98">
        <f>_xll.qlInterestRateIndexMaturity(Currency&amp;"ibor"&amp;Tenor,BB2138,Trigger)</f>
        <v>54758</v>
      </c>
      <c r="BD2138" s="242" t="e">
        <f>_xll.qlIndexFixing($AD$5,BA2138,TRUE,_xll.ohTrigger(Trigger,Trigger12M))</f>
        <v>#NUM!</v>
      </c>
      <c r="BE2138" s="242">
        <f>IFERROR(_xll.qlIndexFixing($BF$1,BA2138,TRUE,_xll.ohTrigger(Trigger,Trigger12M)),#N/A)</f>
        <v>1.5871680990884238E-2</v>
      </c>
    </row>
    <row r="2139" spans="52:57" ht="11.25" customHeight="1" x14ac:dyDescent="0.25">
      <c r="AZ2139" s="99" t="s">
        <v>83</v>
      </c>
      <c r="BA2139" s="98">
        <f>_xll.qlInterestRateIndexFixingDate(Currency&amp;"ibor"&amp;Tenor,BB2139,Trigger)</f>
        <v>54396</v>
      </c>
      <c r="BB2139" s="98">
        <f>_xll.qlCalendarAdvance(Calendar,BB2138,AZ2139,"f",,Trigger)</f>
        <v>54400</v>
      </c>
      <c r="BC2139" s="98">
        <f>_xll.qlInterestRateIndexMaturity(Currency&amp;"ibor"&amp;Tenor,BB2139,Trigger)</f>
        <v>54765</v>
      </c>
      <c r="BD2139" s="242" t="e">
        <f>_xll.qlIndexFixing($AD$5,BA2139,TRUE,_xll.ohTrigger(Trigger,Trigger12M))</f>
        <v>#NUM!</v>
      </c>
      <c r="BE2139" s="242">
        <f>IFERROR(_xll.qlIndexFixing($BF$1,BA2139,TRUE,_xll.ohTrigger(Trigger,Trigger12M)),#N/A)</f>
        <v>1.5871640804146357E-2</v>
      </c>
    </row>
    <row r="2140" spans="52:57" ht="11.25" customHeight="1" x14ac:dyDescent="0.25">
      <c r="AZ2140" s="99" t="s">
        <v>83</v>
      </c>
      <c r="BA2140" s="98">
        <f>_xll.qlInterestRateIndexFixingDate(Currency&amp;"ibor"&amp;Tenor,BB2140,Trigger)</f>
        <v>54403</v>
      </c>
      <c r="BB2140" s="98">
        <f>_xll.qlCalendarAdvance(Calendar,BB2139,AZ2140,"f",,Trigger)</f>
        <v>54407</v>
      </c>
      <c r="BC2140" s="98">
        <f>_xll.qlInterestRateIndexMaturity(Currency&amp;"ibor"&amp;Tenor,BB2140,Trigger)</f>
        <v>54772</v>
      </c>
      <c r="BD2140" s="242" t="e">
        <f>_xll.qlIndexFixing($AD$5,BA2140,TRUE,_xll.ohTrigger(Trigger,Trigger12M))</f>
        <v>#NUM!</v>
      </c>
      <c r="BE2140" s="242">
        <f>IFERROR(_xll.qlIndexFixing($BF$1,BA2140,TRUE,_xll.ohTrigger(Trigger,Trigger12M)),#N/A)</f>
        <v>1.5871599197582464E-2</v>
      </c>
    </row>
    <row r="2141" spans="52:57" ht="11.25" customHeight="1" x14ac:dyDescent="0.25">
      <c r="AZ2141" s="99" t="s">
        <v>83</v>
      </c>
      <c r="BA2141" s="98">
        <f>_xll.qlInterestRateIndexFixingDate(Currency&amp;"ibor"&amp;Tenor,BB2141,Trigger)</f>
        <v>54410</v>
      </c>
      <c r="BB2141" s="98">
        <f>_xll.qlCalendarAdvance(Calendar,BB2140,AZ2141,"f",,Trigger)</f>
        <v>54414</v>
      </c>
      <c r="BC2141" s="98">
        <f>_xll.qlInterestRateIndexMaturity(Currency&amp;"ibor"&amp;Tenor,BB2141,Trigger)</f>
        <v>54779</v>
      </c>
      <c r="BD2141" s="242" t="e">
        <f>_xll.qlIndexFixing($AD$5,BA2141,TRUE,_xll.ohTrigger(Trigger,Trigger12M))</f>
        <v>#NUM!</v>
      </c>
      <c r="BE2141" s="242">
        <f>IFERROR(_xll.qlIndexFixing($BF$1,BA2141,TRUE,_xll.ohTrigger(Trigger,Trigger12M)),#N/A)</f>
        <v>1.5871556168080968E-2</v>
      </c>
    </row>
    <row r="2142" spans="52:57" ht="11.25" customHeight="1" x14ac:dyDescent="0.25">
      <c r="AZ2142" s="99" t="s">
        <v>83</v>
      </c>
      <c r="BA2142" s="98">
        <f>_xll.qlInterestRateIndexFixingDate(Currency&amp;"ibor"&amp;Tenor,BB2142,Trigger)</f>
        <v>54416</v>
      </c>
      <c r="BB2142" s="98">
        <f>_xll.qlCalendarAdvance(Calendar,BB2141,AZ2142,"f",,Trigger)</f>
        <v>54421</v>
      </c>
      <c r="BC2142" s="98">
        <f>_xll.qlInterestRateIndexMaturity(Currency&amp;"ibor"&amp;Tenor,BB2142,Trigger)</f>
        <v>54786</v>
      </c>
      <c r="BD2142" s="242" t="e">
        <f>_xll.qlIndexFixing($AD$5,BA2142,TRUE,_xll.ohTrigger(Trigger,Trigger12M))</f>
        <v>#NUM!</v>
      </c>
      <c r="BE2142" s="242">
        <f>IFERROR(_xll.qlIndexFixing($BF$1,BA2142,TRUE,_xll.ohTrigger(Trigger,Trigger12M)),#N/A)</f>
        <v>1.5871511712530494E-2</v>
      </c>
    </row>
    <row r="2143" spans="52:57" ht="11.25" customHeight="1" x14ac:dyDescent="0.25">
      <c r="AZ2143" s="99" t="s">
        <v>83</v>
      </c>
      <c r="BA2143" s="98">
        <f>_xll.qlInterestRateIndexFixingDate(Currency&amp;"ibor"&amp;Tenor,BB2143,Trigger)</f>
        <v>54423</v>
      </c>
      <c r="BB2143" s="98">
        <f>_xll.qlCalendarAdvance(Calendar,BB2142,AZ2143,"f",,Trigger)</f>
        <v>54428</v>
      </c>
      <c r="BC2143" s="98">
        <f>_xll.qlInterestRateIndexMaturity(Currency&amp;"ibor"&amp;Tenor,BB2143,Trigger)</f>
        <v>54793</v>
      </c>
      <c r="BD2143" s="242" t="e">
        <f>_xll.qlIndexFixing($AD$5,BA2143,TRUE,_xll.ohTrigger(Trigger,Trigger12M))</f>
        <v>#NUM!</v>
      </c>
      <c r="BE2143" s="242">
        <f>IFERROR(_xll.qlIndexFixing($BF$1,BA2143,TRUE,_xll.ohTrigger(Trigger,Trigger12M)),#N/A)</f>
        <v>1.5871465827819887E-2</v>
      </c>
    </row>
    <row r="2144" spans="52:57" ht="11.25" customHeight="1" x14ac:dyDescent="0.25">
      <c r="AZ2144" s="99" t="s">
        <v>83</v>
      </c>
      <c r="BA2144" s="98">
        <f>_xll.qlInterestRateIndexFixingDate(Currency&amp;"ibor"&amp;Tenor,BB2144,Trigger)</f>
        <v>54431</v>
      </c>
      <c r="BB2144" s="98">
        <f>_xll.qlCalendarAdvance(Calendar,BB2143,AZ2144,"f",,Trigger)</f>
        <v>54435</v>
      </c>
      <c r="BC2144" s="98">
        <f>_xll.qlInterestRateIndexMaturity(Currency&amp;"ibor"&amp;Tenor,BB2144,Trigger)</f>
        <v>54800</v>
      </c>
      <c r="BD2144" s="242" t="e">
        <f>_xll.qlIndexFixing($AD$5,BA2144,TRUE,_xll.ohTrigger(Trigger,Trigger12M))</f>
        <v>#NUM!</v>
      </c>
      <c r="BE2144" s="242">
        <f>IFERROR(_xll.qlIndexFixing($BF$1,BA2144,TRUE,_xll.ohTrigger(Trigger,Trigger12M)),#N/A)</f>
        <v>1.5871418510837555E-2</v>
      </c>
    </row>
    <row r="2145" spans="52:57" ht="11.25" customHeight="1" x14ac:dyDescent="0.25">
      <c r="AZ2145" s="99" t="s">
        <v>83</v>
      </c>
      <c r="BA2145" s="98">
        <f>_xll.qlInterestRateIndexFixingDate(Currency&amp;"ibor"&amp;Tenor,BB2145,Trigger)</f>
        <v>54438</v>
      </c>
      <c r="BB2145" s="98">
        <f>_xll.qlCalendarAdvance(Calendar,BB2144,AZ2145,"f",,Trigger)</f>
        <v>54442</v>
      </c>
      <c r="BC2145" s="98">
        <f>_xll.qlInterestRateIndexMaturity(Currency&amp;"ibor"&amp;Tenor,BB2145,Trigger)</f>
        <v>54807</v>
      </c>
      <c r="BD2145" s="242" t="e">
        <f>_xll.qlIndexFixing($AD$5,BA2145,TRUE,_xll.ohTrigger(Trigger,Trigger12M))</f>
        <v>#NUM!</v>
      </c>
      <c r="BE2145" s="242">
        <f>IFERROR(_xll.qlIndexFixing($BF$1,BA2145,TRUE,_xll.ohTrigger(Trigger,Trigger12M)),#N/A)</f>
        <v>1.5871369758472125E-2</v>
      </c>
    </row>
    <row r="2146" spans="52:57" ht="11.25" customHeight="1" x14ac:dyDescent="0.25">
      <c r="AZ2146" s="99" t="s">
        <v>83</v>
      </c>
      <c r="BA2146" s="98">
        <f>_xll.qlInterestRateIndexFixingDate(Currency&amp;"ibor"&amp;Tenor,BB2146,Trigger)</f>
        <v>54445</v>
      </c>
      <c r="BB2146" s="98">
        <f>_xll.qlCalendarAdvance(Calendar,BB2145,AZ2146,"f",,Trigger)</f>
        <v>54449</v>
      </c>
      <c r="BC2146" s="98">
        <f>_xll.qlInterestRateIndexMaturity(Currency&amp;"ibor"&amp;Tenor,BB2146,Trigger)</f>
        <v>54814</v>
      </c>
      <c r="BD2146" s="242" t="e">
        <f>_xll.qlIndexFixing($AD$5,BA2146,TRUE,_xll.ohTrigger(Trigger,Trigger12M))</f>
        <v>#NUM!</v>
      </c>
      <c r="BE2146" s="242">
        <f>IFERROR(_xll.qlIndexFixing($BF$1,BA2146,TRUE,_xll.ohTrigger(Trigger,Trigger12M)),#N/A)</f>
        <v>1.5871319567612216E-2</v>
      </c>
    </row>
    <row r="2147" spans="52:57" ht="11.25" customHeight="1" x14ac:dyDescent="0.25">
      <c r="AZ2147" s="99" t="s">
        <v>83</v>
      </c>
      <c r="BA2147" s="98">
        <f>_xll.qlInterestRateIndexFixingDate(Currency&amp;"ibor"&amp;Tenor,BB2147,Trigger)</f>
        <v>54452</v>
      </c>
      <c r="BB2147" s="98">
        <f>_xll.qlCalendarAdvance(Calendar,BB2146,AZ2147,"f",,Trigger)</f>
        <v>54456</v>
      </c>
      <c r="BC2147" s="98">
        <f>_xll.qlInterestRateIndexMaturity(Currency&amp;"ibor"&amp;Tenor,BB2147,Trigger)</f>
        <v>54821</v>
      </c>
      <c r="BD2147" s="242" t="e">
        <f>_xll.qlIndexFixing($AD$5,BA2147,TRUE,_xll.ohTrigger(Trigger,Trigger12M))</f>
        <v>#NUM!</v>
      </c>
      <c r="BE2147" s="242">
        <f>IFERROR(_xll.qlIndexFixing($BF$1,BA2147,TRUE,_xll.ohTrigger(Trigger,Trigger12M)),#N/A)</f>
        <v>1.5871267935146462E-2</v>
      </c>
    </row>
    <row r="2148" spans="52:57" ht="11.25" customHeight="1" x14ac:dyDescent="0.25">
      <c r="AZ2148" s="99" t="s">
        <v>83</v>
      </c>
      <c r="BA2148" s="98">
        <f>_xll.qlInterestRateIndexFixingDate(Currency&amp;"ibor"&amp;Tenor,BB2148,Trigger)</f>
        <v>54459</v>
      </c>
      <c r="BB2148" s="98">
        <f>_xll.qlCalendarAdvance(Calendar,BB2147,AZ2148,"f",,Trigger)</f>
        <v>54463</v>
      </c>
      <c r="BC2148" s="98">
        <f>_xll.qlInterestRateIndexMaturity(Currency&amp;"ibor"&amp;Tenor,BB2148,Trigger)</f>
        <v>54828</v>
      </c>
      <c r="BD2148" s="242" t="e">
        <f>_xll.qlIndexFixing($AD$5,BA2148,TRUE,_xll.ohTrigger(Trigger,Trigger12M))</f>
        <v>#NUM!</v>
      </c>
      <c r="BE2148" s="242">
        <f>IFERROR(_xll.qlIndexFixing($BF$1,BA2148,TRUE,_xll.ohTrigger(Trigger,Trigger12M)),#N/A)</f>
        <v>1.5871214857963483E-2</v>
      </c>
    </row>
    <row r="2149" spans="52:57" ht="11.25" customHeight="1" x14ac:dyDescent="0.25">
      <c r="AZ2149" s="99" t="s">
        <v>83</v>
      </c>
      <c r="BA2149" s="98">
        <f>_xll.qlInterestRateIndexFixingDate(Currency&amp;"ibor"&amp;Tenor,BB2149,Trigger)</f>
        <v>54466</v>
      </c>
      <c r="BB2149" s="98">
        <f>_xll.qlCalendarAdvance(Calendar,BB2148,AZ2149,"f",,Trigger)</f>
        <v>54470</v>
      </c>
      <c r="BC2149" s="98">
        <f>_xll.qlInterestRateIndexMaturity(Currency&amp;"ibor"&amp;Tenor,BB2149,Trigger)</f>
        <v>54835</v>
      </c>
      <c r="BD2149" s="242" t="e">
        <f>_xll.qlIndexFixing($AD$5,BA2149,TRUE,_xll.ohTrigger(Trigger,Trigger12M))</f>
        <v>#NUM!</v>
      </c>
      <c r="BE2149" s="242">
        <f>IFERROR(_xll.qlIndexFixing($BF$1,BA2149,TRUE,_xll.ohTrigger(Trigger,Trigger12M)),#N/A)</f>
        <v>1.5871160332951693E-2</v>
      </c>
    </row>
    <row r="2150" spans="52:57" ht="11.25" customHeight="1" x14ac:dyDescent="0.25">
      <c r="AZ2150" s="99" t="s">
        <v>83</v>
      </c>
      <c r="BA2150" s="98">
        <f>_xll.qlInterestRateIndexFixingDate(Currency&amp;"ibor"&amp;Tenor,BB2150,Trigger)</f>
        <v>54473</v>
      </c>
      <c r="BB2150" s="98">
        <f>_xll.qlCalendarAdvance(Calendar,BB2149,AZ2150,"f",,Trigger)</f>
        <v>54477</v>
      </c>
      <c r="BC2150" s="98">
        <f>_xll.qlInterestRateIndexMaturity(Currency&amp;"ibor"&amp;Tenor,BB2150,Trigger)</f>
        <v>54842</v>
      </c>
      <c r="BD2150" s="242" t="e">
        <f>_xll.qlIndexFixing($AD$5,BA2150,TRUE,_xll.ohTrigger(Trigger,Trigger12M))</f>
        <v>#NUM!</v>
      </c>
      <c r="BE2150" s="242">
        <f>IFERROR(_xll.qlIndexFixing($BF$1,BA2150,TRUE,_xll.ohTrigger(Trigger,Trigger12M)),#N/A)</f>
        <v>1.5871104357000364E-2</v>
      </c>
    </row>
    <row r="2151" spans="52:57" ht="11.25" customHeight="1" x14ac:dyDescent="0.25">
      <c r="AZ2151" s="99" t="s">
        <v>83</v>
      </c>
      <c r="BA2151" s="98">
        <f>_xll.qlInterestRateIndexFixingDate(Currency&amp;"ibor"&amp;Tenor,BB2151,Trigger)</f>
        <v>54480</v>
      </c>
      <c r="BB2151" s="98">
        <f>_xll.qlCalendarAdvance(Calendar,BB2150,AZ2151,"f",,Trigger)</f>
        <v>54484</v>
      </c>
      <c r="BC2151" s="98">
        <f>_xll.qlInterestRateIndexMaturity(Currency&amp;"ibor"&amp;Tenor,BB2151,Trigger)</f>
        <v>54849</v>
      </c>
      <c r="BD2151" s="242" t="e">
        <f>_xll.qlIndexFixing($AD$5,BA2151,TRUE,_xll.ohTrigger(Trigger,Trigger12M))</f>
        <v>#NUM!</v>
      </c>
      <c r="BE2151" s="242">
        <f>IFERROR(_xll.qlIndexFixing($BF$1,BA2151,TRUE,_xll.ohTrigger(Trigger,Trigger12M)),#N/A)</f>
        <v>1.5871046926997038E-2</v>
      </c>
    </row>
    <row r="2152" spans="52:57" ht="11.25" customHeight="1" x14ac:dyDescent="0.25">
      <c r="AZ2152" s="99" t="s">
        <v>83</v>
      </c>
      <c r="BA2152" s="98">
        <f>_xll.qlInterestRateIndexFixingDate(Currency&amp;"ibor"&amp;Tenor,BB2152,Trigger)</f>
        <v>54487</v>
      </c>
      <c r="BB2152" s="98">
        <f>_xll.qlCalendarAdvance(Calendar,BB2151,AZ2152,"f",,Trigger)</f>
        <v>54491</v>
      </c>
      <c r="BC2152" s="98">
        <f>_xll.qlInterestRateIndexMaturity(Currency&amp;"ibor"&amp;Tenor,BB2152,Trigger)</f>
        <v>54856</v>
      </c>
      <c r="BD2152" s="242" t="e">
        <f>_xll.qlIndexFixing($AD$5,BA2152,TRUE,_xll.ohTrigger(Trigger,Trigger12M))</f>
        <v>#NUM!</v>
      </c>
      <c r="BE2152" s="242">
        <f>IFERROR(_xll.qlIndexFixing($BF$1,BA2152,TRUE,_xll.ohTrigger(Trigger,Trigger12M)),#N/A)</f>
        <v>1.5870988039831429E-2</v>
      </c>
    </row>
    <row r="2153" spans="52:57" ht="11.25" customHeight="1" x14ac:dyDescent="0.25">
      <c r="AZ2153" s="99" t="s">
        <v>83</v>
      </c>
      <c r="BA2153" s="98">
        <f>_xll.qlInterestRateIndexFixingDate(Currency&amp;"ibor"&amp;Tenor,BB2153,Trigger)</f>
        <v>54494</v>
      </c>
      <c r="BB2153" s="98">
        <f>_xll.qlCalendarAdvance(Calendar,BB2152,AZ2153,"f",,Trigger)</f>
        <v>54498</v>
      </c>
      <c r="BC2153" s="98">
        <f>_xll.qlInterestRateIndexMaturity(Currency&amp;"ibor"&amp;Tenor,BB2153,Trigger)</f>
        <v>54863</v>
      </c>
      <c r="BD2153" s="242" t="e">
        <f>_xll.qlIndexFixing($AD$5,BA2153,TRUE,_xll.ohTrigger(Trigger,Trigger12M))</f>
        <v>#NUM!</v>
      </c>
      <c r="BE2153" s="242">
        <f>IFERROR(_xll.qlIndexFixing($BF$1,BA2153,TRUE,_xll.ohTrigger(Trigger,Trigger12M)),#N/A)</f>
        <v>1.5870927692391724E-2</v>
      </c>
    </row>
    <row r="2154" spans="52:57" ht="11.25" customHeight="1" x14ac:dyDescent="0.25">
      <c r="AZ2154" s="99" t="s">
        <v>83</v>
      </c>
      <c r="BA2154" s="98">
        <f>_xll.qlInterestRateIndexFixingDate(Currency&amp;"ibor"&amp;Tenor,BB2154,Trigger)</f>
        <v>54501</v>
      </c>
      <c r="BB2154" s="98">
        <f>_xll.qlCalendarAdvance(Calendar,BB2153,AZ2154,"f",,Trigger)</f>
        <v>54505</v>
      </c>
      <c r="BC2154" s="98">
        <f>_xll.qlInterestRateIndexMaturity(Currency&amp;"ibor"&amp;Tenor,BB2154,Trigger)</f>
        <v>54870</v>
      </c>
      <c r="BD2154" s="242" t="e">
        <f>_xll.qlIndexFixing($AD$5,BA2154,TRUE,_xll.ohTrigger(Trigger,Trigger12M))</f>
        <v>#NUM!</v>
      </c>
      <c r="BE2154" s="242">
        <f>IFERROR(_xll.qlIndexFixing($BF$1,BA2154,TRUE,_xll.ohTrigger(Trigger,Trigger12M)),#N/A)</f>
        <v>1.5870865881566772E-2</v>
      </c>
    </row>
    <row r="2155" spans="52:57" ht="11.25" customHeight="1" x14ac:dyDescent="0.25">
      <c r="AZ2155" s="99" t="s">
        <v>83</v>
      </c>
      <c r="BA2155" s="98">
        <f>_xll.qlInterestRateIndexFixingDate(Currency&amp;"ibor"&amp;Tenor,BB2155,Trigger)</f>
        <v>54508</v>
      </c>
      <c r="BB2155" s="98">
        <f>_xll.qlCalendarAdvance(Calendar,BB2154,AZ2155,"f",,Trigger)</f>
        <v>54512</v>
      </c>
      <c r="BC2155" s="98">
        <f>_xll.qlInterestRateIndexMaturity(Currency&amp;"ibor"&amp;Tenor,BB2155,Trigger)</f>
        <v>54877</v>
      </c>
      <c r="BD2155" s="242" t="e">
        <f>_xll.qlIndexFixing($AD$5,BA2155,TRUE,_xll.ohTrigger(Trigger,Trigger12M))</f>
        <v>#NUM!</v>
      </c>
      <c r="BE2155" s="242">
        <f>IFERROR(_xll.qlIndexFixing($BF$1,BA2155,TRUE,_xll.ohTrigger(Trigger,Trigger12M)),#N/A)</f>
        <v>1.5870802604244543E-2</v>
      </c>
    </row>
    <row r="2156" spans="52:57" ht="11.25" customHeight="1" x14ac:dyDescent="0.25">
      <c r="AZ2156" s="99" t="s">
        <v>83</v>
      </c>
      <c r="BA2156" s="98">
        <f>_xll.qlInterestRateIndexFixingDate(Currency&amp;"ibor"&amp;Tenor,BB2156,Trigger)</f>
        <v>54515</v>
      </c>
      <c r="BB2156" s="98">
        <f>_xll.qlCalendarAdvance(Calendar,BB2155,AZ2156,"f",,Trigger)</f>
        <v>54519</v>
      </c>
      <c r="BC2156" s="98">
        <f>_xll.qlInterestRateIndexMaturity(Currency&amp;"ibor"&amp;Tenor,BB2156,Trigger)</f>
        <v>54884</v>
      </c>
      <c r="BD2156" s="242" t="e">
        <f>_xll.qlIndexFixing($AD$5,BA2156,TRUE,_xll.ohTrigger(Trigger,Trigger12M))</f>
        <v>#NUM!</v>
      </c>
      <c r="BE2156" s="242">
        <f>IFERROR(_xll.qlIndexFixing($BF$1,BA2156,TRUE,_xll.ohTrigger(Trigger,Trigger12M)),#N/A)</f>
        <v>1.587073785731475E-2</v>
      </c>
    </row>
    <row r="2157" spans="52:57" ht="11.25" customHeight="1" x14ac:dyDescent="0.25">
      <c r="AZ2157" s="99" t="s">
        <v>83</v>
      </c>
      <c r="BA2157" s="98">
        <f>_xll.qlInterestRateIndexFixingDate(Currency&amp;"ibor"&amp;Tenor,BB2157,Trigger)</f>
        <v>54522</v>
      </c>
      <c r="BB2157" s="98">
        <f>_xll.qlCalendarAdvance(Calendar,BB2156,AZ2157,"f",,Trigger)</f>
        <v>54526</v>
      </c>
      <c r="BC2157" s="98">
        <f>_xll.qlInterestRateIndexMaturity(Currency&amp;"ibor"&amp;Tenor,BB2157,Trigger)</f>
        <v>54891</v>
      </c>
      <c r="BD2157" s="242" t="e">
        <f>_xll.qlIndexFixing($AD$5,BA2157,TRUE,_xll.ohTrigger(Trigger,Trigger12M))</f>
        <v>#NUM!</v>
      </c>
      <c r="BE2157" s="242">
        <f>IFERROR(_xll.qlIndexFixing($BF$1,BA2157,TRUE,_xll.ohTrigger(Trigger,Trigger12M)),#N/A)</f>
        <v>1.587067163766559E-2</v>
      </c>
    </row>
    <row r="2158" spans="52:57" ht="11.25" customHeight="1" x14ac:dyDescent="0.25">
      <c r="AZ2158" s="99" t="s">
        <v>83</v>
      </c>
      <c r="BA2158" s="98">
        <f>_xll.qlInterestRateIndexFixingDate(Currency&amp;"ibor"&amp;Tenor,BB2158,Trigger)</f>
        <v>54527</v>
      </c>
      <c r="BB2158" s="98">
        <f>_xll.qlCalendarAdvance(Calendar,BB2157,AZ2158,"f",,Trigger)</f>
        <v>54533</v>
      </c>
      <c r="BC2158" s="98">
        <f>_xll.qlInterestRateIndexMaturity(Currency&amp;"ibor"&amp;Tenor,BB2158,Trigger)</f>
        <v>54898</v>
      </c>
      <c r="BD2158" s="242" t="e">
        <f>_xll.qlIndexFixing($AD$5,BA2158,TRUE,_xll.ohTrigger(Trigger,Trigger12M))</f>
        <v>#NUM!</v>
      </c>
      <c r="BE2158" s="242">
        <f>IFERROR(_xll.qlIndexFixing($BF$1,BA2158,TRUE,_xll.ohTrigger(Trigger,Trigger12M)),#N/A)</f>
        <v>1.5870603942185466E-2</v>
      </c>
    </row>
    <row r="2159" spans="52:57" ht="11.25" customHeight="1" x14ac:dyDescent="0.25">
      <c r="AZ2159" s="99" t="s">
        <v>83</v>
      </c>
      <c r="BA2159" s="98">
        <f>_xll.qlInterestRateIndexFixingDate(Currency&amp;"ibor"&amp;Tenor,BB2159,Trigger)</f>
        <v>54536</v>
      </c>
      <c r="BB2159" s="98">
        <f>_xll.qlCalendarAdvance(Calendar,BB2158,AZ2159,"f",,Trigger)</f>
        <v>54540</v>
      </c>
      <c r="BC2159" s="98">
        <f>_xll.qlInterestRateIndexMaturity(Currency&amp;"ibor"&amp;Tenor,BB2159,Trigger)</f>
        <v>54905</v>
      </c>
      <c r="BD2159" s="242" t="e">
        <f>_xll.qlIndexFixing($AD$5,BA2159,TRUE,_xll.ohTrigger(Trigger,Trigger12M))</f>
        <v>#NUM!</v>
      </c>
      <c r="BE2159" s="242">
        <f>IFERROR(_xll.qlIndexFixing($BF$1,BA2159,TRUE,_xll.ohTrigger(Trigger,Trigger12M)),#N/A)</f>
        <v>1.5870534767763438E-2</v>
      </c>
    </row>
    <row r="2160" spans="52:57" ht="11.25" customHeight="1" x14ac:dyDescent="0.25">
      <c r="AZ2160" s="99" t="s">
        <v>83</v>
      </c>
      <c r="BA2160" s="98">
        <f>_xll.qlInterestRateIndexFixingDate(Currency&amp;"ibor"&amp;Tenor,BB2160,Trigger)</f>
        <v>54543</v>
      </c>
      <c r="BB2160" s="98">
        <f>_xll.qlCalendarAdvance(Calendar,BB2159,AZ2160,"f",,Trigger)</f>
        <v>54547</v>
      </c>
      <c r="BC2160" s="98">
        <f>_xll.qlInterestRateIndexMaturity(Currency&amp;"ibor"&amp;Tenor,BB2160,Trigger)</f>
        <v>54912</v>
      </c>
      <c r="BD2160" s="242" t="e">
        <f>_xll.qlIndexFixing($AD$5,BA2160,TRUE,_xll.ohTrigger(Trigger,Trigger12M))</f>
        <v>#NUM!</v>
      </c>
      <c r="BE2160" s="242">
        <f>IFERROR(_xll.qlIndexFixing($BF$1,BA2160,TRUE,_xll.ohTrigger(Trigger,Trigger12M)),#N/A)</f>
        <v>1.5870464111288358E-2</v>
      </c>
    </row>
    <row r="2161" spans="52:57" ht="11.25" customHeight="1" x14ac:dyDescent="0.25">
      <c r="AZ2161" s="99" t="s">
        <v>83</v>
      </c>
      <c r="BA2161" s="98">
        <f>_xll.qlInterestRateIndexFixingDate(Currency&amp;"ibor"&amp;Tenor,BB2161,Trigger)</f>
        <v>54550</v>
      </c>
      <c r="BB2161" s="98">
        <f>_xll.qlCalendarAdvance(Calendar,BB2160,AZ2161,"f",,Trigger)</f>
        <v>54554</v>
      </c>
      <c r="BC2161" s="98">
        <f>_xll.qlInterestRateIndexMaturity(Currency&amp;"ibor"&amp;Tenor,BB2161,Trigger)</f>
        <v>54919</v>
      </c>
      <c r="BD2161" s="242" t="e">
        <f>_xll.qlIndexFixing($AD$5,BA2161,TRUE,_xll.ohTrigger(Trigger,Trigger12M))</f>
        <v>#NUM!</v>
      </c>
      <c r="BE2161" s="242">
        <f>IFERROR(_xll.qlIndexFixing($BF$1,BA2161,TRUE,_xll.ohTrigger(Trigger,Trigger12M)),#N/A)</f>
        <v>1.5870391969648845E-2</v>
      </c>
    </row>
    <row r="2162" spans="52:57" ht="11.25" customHeight="1" x14ac:dyDescent="0.25">
      <c r="AZ2162" s="99" t="s">
        <v>83</v>
      </c>
      <c r="BA2162" s="98">
        <f>_xll.qlInterestRateIndexFixingDate(Currency&amp;"ibor"&amp;Tenor,BB2162,Trigger)</f>
        <v>54557</v>
      </c>
      <c r="BB2162" s="98">
        <f>_xll.qlCalendarAdvance(Calendar,BB2161,AZ2162,"f",,Trigger)</f>
        <v>54561</v>
      </c>
      <c r="BC2162" s="98">
        <f>_xll.qlInterestRateIndexMaturity(Currency&amp;"ibor"&amp;Tenor,BB2162,Trigger)</f>
        <v>54926</v>
      </c>
      <c r="BD2162" s="242" t="e">
        <f>_xll.qlIndexFixing($AD$5,BA2162,TRUE,_xll.ohTrigger(Trigger,Trigger12M))</f>
        <v>#NUM!</v>
      </c>
      <c r="BE2162" s="242">
        <f>IFERROR(_xll.qlIndexFixing($BF$1,BA2162,TRUE,_xll.ohTrigger(Trigger,Trigger12M)),#N/A)</f>
        <v>1.587031833973309E-2</v>
      </c>
    </row>
    <row r="2163" spans="52:57" ht="11.25" customHeight="1" x14ac:dyDescent="0.25">
      <c r="AZ2163" s="99" t="s">
        <v>83</v>
      </c>
      <c r="BA2163" s="98">
        <f>_xll.qlInterestRateIndexFixingDate(Currency&amp;"ibor"&amp;Tenor,BB2163,Trigger)</f>
        <v>54564</v>
      </c>
      <c r="BB2163" s="98">
        <f>_xll.qlCalendarAdvance(Calendar,BB2162,AZ2163,"f",,Trigger)</f>
        <v>54568</v>
      </c>
      <c r="BC2163" s="98">
        <f>_xll.qlInterestRateIndexMaturity(Currency&amp;"ibor"&amp;Tenor,BB2163,Trigger)</f>
        <v>54933</v>
      </c>
      <c r="BD2163" s="242" t="e">
        <f>_xll.qlIndexFixing($AD$5,BA2163,TRUE,_xll.ohTrigger(Trigger,Trigger12M))</f>
        <v>#NUM!</v>
      </c>
      <c r="BE2163" s="242">
        <f>IFERROR(_xll.qlIndexFixing($BF$1,BA2163,TRUE,_xll.ohTrigger(Trigger,Trigger12M)),#N/A)</f>
        <v>1.5870243218430599E-2</v>
      </c>
    </row>
    <row r="2164" spans="52:57" ht="11.25" customHeight="1" x14ac:dyDescent="0.25">
      <c r="AZ2164" s="99" t="s">
        <v>83</v>
      </c>
      <c r="BA2164" s="98">
        <f>_xll.qlInterestRateIndexFixingDate(Currency&amp;"ibor"&amp;Tenor,BB2164,Trigger)</f>
        <v>54571</v>
      </c>
      <c r="BB2164" s="98">
        <f>_xll.qlCalendarAdvance(Calendar,BB2163,AZ2164,"f",,Trigger)</f>
        <v>54575</v>
      </c>
      <c r="BC2164" s="98">
        <f>_xll.qlInterestRateIndexMaturity(Currency&amp;"ibor"&amp;Tenor,BB2164,Trigger)</f>
        <v>54940</v>
      </c>
      <c r="BD2164" s="242" t="e">
        <f>_xll.qlIndexFixing($AD$5,BA2164,TRUE,_xll.ohTrigger(Trigger,Trigger12M))</f>
        <v>#NUM!</v>
      </c>
      <c r="BE2164" s="242">
        <f>IFERROR(_xll.qlIndexFixing($BF$1,BA2164,TRUE,_xll.ohTrigger(Trigger,Trigger12M)),#N/A)</f>
        <v>1.5870166602629552E-2</v>
      </c>
    </row>
    <row r="2165" spans="52:57" ht="11.25" customHeight="1" x14ac:dyDescent="0.25">
      <c r="AZ2165" s="99" t="s">
        <v>83</v>
      </c>
      <c r="BA2165" s="98">
        <f>_xll.qlInterestRateIndexFixingDate(Currency&amp;"ibor"&amp;Tenor,BB2165,Trigger)</f>
        <v>54578</v>
      </c>
      <c r="BB2165" s="98">
        <f>_xll.qlCalendarAdvance(Calendar,BB2164,AZ2165,"f",,Trigger)</f>
        <v>54582</v>
      </c>
      <c r="BC2165" s="98">
        <f>_xll.qlInterestRateIndexMaturity(Currency&amp;"ibor"&amp;Tenor,BB2165,Trigger)</f>
        <v>54947</v>
      </c>
      <c r="BD2165" s="242" t="e">
        <f>_xll.qlIndexFixing($AD$5,BA2165,TRUE,_xll.ohTrigger(Trigger,Trigger12M))</f>
        <v>#NUM!</v>
      </c>
      <c r="BE2165" s="242">
        <f>IFERROR(_xll.qlIndexFixing($BF$1,BA2165,TRUE,_xll.ohTrigger(Trigger,Trigger12M)),#N/A)</f>
        <v>1.5870088489219017E-2</v>
      </c>
    </row>
    <row r="2166" spans="52:57" ht="11.25" customHeight="1" x14ac:dyDescent="0.25">
      <c r="AZ2166" s="99" t="s">
        <v>83</v>
      </c>
      <c r="BA2166" s="98">
        <f>_xll.qlInterestRateIndexFixingDate(Currency&amp;"ibor"&amp;Tenor,BB2166,Trigger)</f>
        <v>54585</v>
      </c>
      <c r="BB2166" s="98">
        <f>_xll.qlCalendarAdvance(Calendar,BB2165,AZ2166,"f",,Trigger)</f>
        <v>54589</v>
      </c>
      <c r="BC2166" s="98">
        <f>_xll.qlInterestRateIndexMaturity(Currency&amp;"ibor"&amp;Tenor,BB2166,Trigger)</f>
        <v>54954</v>
      </c>
      <c r="BD2166" s="242" t="e">
        <f>_xll.qlIndexFixing($AD$5,BA2166,TRUE,_xll.ohTrigger(Trigger,Trigger12M))</f>
        <v>#NUM!</v>
      </c>
      <c r="BE2166" s="242">
        <f>IFERROR(_xll.qlIndexFixing($BF$1,BA2166,TRUE,_xll.ohTrigger(Trigger,Trigger12M)),#N/A)</f>
        <v>1.58700088750874E-2</v>
      </c>
    </row>
    <row r="2167" spans="52:57" ht="11.25" customHeight="1" x14ac:dyDescent="0.25">
      <c r="AZ2167" s="99" t="s">
        <v>83</v>
      </c>
      <c r="BA2167" s="98">
        <f>_xll.qlInterestRateIndexFixingDate(Currency&amp;"ibor"&amp;Tenor,BB2167,Trigger)</f>
        <v>54592</v>
      </c>
      <c r="BB2167" s="98">
        <f>_xll.qlCalendarAdvance(Calendar,BB2166,AZ2167,"f",,Trigger)</f>
        <v>54596</v>
      </c>
      <c r="BC2167" s="98">
        <f>_xll.qlInterestRateIndexMaturity(Currency&amp;"ibor"&amp;Tenor,BB2167,Trigger)</f>
        <v>54961</v>
      </c>
      <c r="BD2167" s="242" t="e">
        <f>_xll.qlIndexFixing($AD$5,BA2167,TRUE,_xll.ohTrigger(Trigger,Trigger12M))</f>
        <v>#NUM!</v>
      </c>
      <c r="BE2167" s="242">
        <f>IFERROR(_xll.qlIndexFixing($BF$1,BA2167,TRUE,_xll.ohTrigger(Trigger,Trigger12M)),#N/A)</f>
        <v>1.5869927757123769E-2</v>
      </c>
    </row>
    <row r="2168" spans="52:57" ht="11.25" customHeight="1" x14ac:dyDescent="0.25">
      <c r="AZ2168" s="99" t="s">
        <v>83</v>
      </c>
      <c r="BA2168" s="98">
        <f>_xll.qlInterestRateIndexFixingDate(Currency&amp;"ibor"&amp;Tenor,BB2168,Trigger)</f>
        <v>54599</v>
      </c>
      <c r="BB2168" s="98">
        <f>_xll.qlCalendarAdvance(Calendar,BB2167,AZ2168,"f",,Trigger)</f>
        <v>54603</v>
      </c>
      <c r="BC2168" s="98">
        <f>_xll.qlInterestRateIndexMaturity(Currency&amp;"ibor"&amp;Tenor,BB2168,Trigger)</f>
        <v>54968</v>
      </c>
      <c r="BD2168" s="242" t="e">
        <f>_xll.qlIndexFixing($AD$5,BA2168,TRUE,_xll.ohTrigger(Trigger,Trigger12M))</f>
        <v>#NUM!</v>
      </c>
      <c r="BE2168" s="242">
        <f>IFERROR(_xll.qlIndexFixing($BF$1,BA2168,TRUE,_xll.ohTrigger(Trigger,Trigger12M)),#N/A)</f>
        <v>1.586984513221696E-2</v>
      </c>
    </row>
    <row r="2169" spans="52:57" ht="11.25" customHeight="1" x14ac:dyDescent="0.25">
      <c r="AZ2169" s="99" t="s">
        <v>83</v>
      </c>
      <c r="BA2169" s="98">
        <f>_xll.qlInterestRateIndexFixingDate(Currency&amp;"ibor"&amp;Tenor,BB2169,Trigger)</f>
        <v>54606</v>
      </c>
      <c r="BB2169" s="98">
        <f>_xll.qlCalendarAdvance(Calendar,BB2168,AZ2169,"f",,Trigger)</f>
        <v>54610</v>
      </c>
      <c r="BC2169" s="98">
        <f>_xll.qlInterestRateIndexMaturity(Currency&amp;"ibor"&amp;Tenor,BB2169,Trigger)</f>
        <v>54975</v>
      </c>
      <c r="BD2169" s="242" t="e">
        <f>_xll.qlIndexFixing($AD$5,BA2169,TRUE,_xll.ohTrigger(Trigger,Trigger12M))</f>
        <v>#NUM!</v>
      </c>
      <c r="BE2169" s="242">
        <f>IFERROR(_xll.qlIndexFixing($BF$1,BA2169,TRUE,_xll.ohTrigger(Trigger,Trigger12M)),#N/A)</f>
        <v>1.5869760997255608E-2</v>
      </c>
    </row>
    <row r="2170" spans="52:57" ht="11.25" customHeight="1" x14ac:dyDescent="0.25">
      <c r="AZ2170" s="99" t="s">
        <v>83</v>
      </c>
      <c r="BA2170" s="98">
        <f>_xll.qlInterestRateIndexFixingDate(Currency&amp;"ibor"&amp;Tenor,BB2170,Trigger)</f>
        <v>54613</v>
      </c>
      <c r="BB2170" s="98">
        <f>_xll.qlCalendarAdvance(Calendar,BB2169,AZ2170,"f",,Trigger)</f>
        <v>54617</v>
      </c>
      <c r="BC2170" s="98">
        <f>_xll.qlInterestRateIndexMaturity(Currency&amp;"ibor"&amp;Tenor,BB2170,Trigger)</f>
        <v>54982</v>
      </c>
      <c r="BD2170" s="242" t="e">
        <f>_xll.qlIndexFixing($AD$5,BA2170,TRUE,_xll.ohTrigger(Trigger,Trigger12M))</f>
        <v>#NUM!</v>
      </c>
      <c r="BE2170" s="242">
        <f>IFERROR(_xll.qlIndexFixing($BF$1,BA2170,TRUE,_xll.ohTrigger(Trigger,Trigger12M)),#N/A)</f>
        <v>1.5869675349127893E-2</v>
      </c>
    </row>
    <row r="2171" spans="52:57" ht="11.25" customHeight="1" x14ac:dyDescent="0.25">
      <c r="AZ2171" s="99" t="s">
        <v>83</v>
      </c>
      <c r="BA2171" s="98">
        <f>_xll.qlInterestRateIndexFixingDate(Currency&amp;"ibor"&amp;Tenor,BB2171,Trigger)</f>
        <v>54620</v>
      </c>
      <c r="BB2171" s="98">
        <f>_xll.qlCalendarAdvance(Calendar,BB2170,AZ2171,"f",,Trigger)</f>
        <v>54624</v>
      </c>
      <c r="BC2171" s="98">
        <f>_xll.qlInterestRateIndexMaturity(Currency&amp;"ibor"&amp;Tenor,BB2171,Trigger)</f>
        <v>54989</v>
      </c>
      <c r="BD2171" s="242" t="e">
        <f>_xll.qlIndexFixing($AD$5,BA2171,TRUE,_xll.ohTrigger(Trigger,Trigger12M))</f>
        <v>#NUM!</v>
      </c>
      <c r="BE2171" s="242">
        <f>IFERROR(_xll.qlIndexFixing($BF$1,BA2171,TRUE,_xll.ohTrigger(Trigger,Trigger12M)),#N/A)</f>
        <v>1.5869588184723761E-2</v>
      </c>
    </row>
    <row r="2172" spans="52:57" ht="11.25" customHeight="1" x14ac:dyDescent="0.25">
      <c r="AZ2172" s="99" t="s">
        <v>83</v>
      </c>
      <c r="BA2172" s="98">
        <f>_xll.qlInterestRateIndexFixingDate(Currency&amp;"ibor"&amp;Tenor,BB2172,Trigger)</f>
        <v>54627</v>
      </c>
      <c r="BB2172" s="98">
        <f>_xll.qlCalendarAdvance(Calendar,BB2171,AZ2172,"f",,Trigger)</f>
        <v>54631</v>
      </c>
      <c r="BC2172" s="98">
        <f>_xll.qlInterestRateIndexMaturity(Currency&amp;"ibor"&amp;Tenor,BB2172,Trigger)</f>
        <v>54996</v>
      </c>
      <c r="BD2172" s="242" t="e">
        <f>_xll.qlIndexFixing($AD$5,BA2172,TRUE,_xll.ohTrigger(Trigger,Trigger12M))</f>
        <v>#NUM!</v>
      </c>
      <c r="BE2172" s="242">
        <f>IFERROR(_xll.qlIndexFixing($BF$1,BA2172,TRUE,_xll.ohTrigger(Trigger,Trigger12M)),#N/A)</f>
        <v>1.5869499500931396E-2</v>
      </c>
    </row>
    <row r="2173" spans="52:57" ht="11.25" customHeight="1" x14ac:dyDescent="0.25">
      <c r="AZ2173" s="99" t="s">
        <v>83</v>
      </c>
      <c r="BA2173" s="98">
        <f>_xll.qlInterestRateIndexFixingDate(Currency&amp;"ibor"&amp;Tenor,BB2173,Trigger)</f>
        <v>54634</v>
      </c>
      <c r="BB2173" s="98">
        <f>_xll.qlCalendarAdvance(Calendar,BB2172,AZ2173,"f",,Trigger)</f>
        <v>54638</v>
      </c>
      <c r="BC2173" s="98">
        <f>_xll.qlInterestRateIndexMaturity(Currency&amp;"ibor"&amp;Tenor,BB2173,Trigger)</f>
        <v>55003</v>
      </c>
      <c r="BD2173" s="242" t="e">
        <f>_xll.qlIndexFixing($AD$5,BA2173,TRUE,_xll.ohTrigger(Trigger,Trigger12M))</f>
        <v>#NUM!</v>
      </c>
      <c r="BE2173" s="242">
        <f>IFERROR(_xll.qlIndexFixing($BF$1,BA2173,TRUE,_xll.ohTrigger(Trigger,Trigger12M)),#N/A)</f>
        <v>1.5869409294639425E-2</v>
      </c>
    </row>
    <row r="2174" spans="52:57" ht="11.25" customHeight="1" x14ac:dyDescent="0.25">
      <c r="AZ2174" s="99" t="s">
        <v>83</v>
      </c>
      <c r="BA2174" s="98">
        <f>_xll.qlInterestRateIndexFixingDate(Currency&amp;"ibor"&amp;Tenor,BB2174,Trigger)</f>
        <v>54641</v>
      </c>
      <c r="BB2174" s="98">
        <f>_xll.qlCalendarAdvance(Calendar,BB2173,AZ2174,"f",,Trigger)</f>
        <v>54645</v>
      </c>
      <c r="BC2174" s="98">
        <f>_xll.qlInterestRateIndexMaturity(Currency&amp;"ibor"&amp;Tenor,BB2174,Trigger)</f>
        <v>55010</v>
      </c>
      <c r="BD2174" s="242" t="e">
        <f>_xll.qlIndexFixing($AD$5,BA2174,TRUE,_xll.ohTrigger(Trigger,Trigger12M))</f>
        <v>#NUM!</v>
      </c>
      <c r="BE2174" s="242">
        <f>IFERROR(_xll.qlIndexFixing($BF$1,BA2174,TRUE,_xll.ohTrigger(Trigger,Trigger12M)),#N/A)</f>
        <v>1.5869317562736913E-2</v>
      </c>
    </row>
    <row r="2175" spans="52:57" ht="11.25" customHeight="1" x14ac:dyDescent="0.25">
      <c r="AZ2175" s="99" t="s">
        <v>83</v>
      </c>
      <c r="BA2175" s="98">
        <f>_xll.qlInterestRateIndexFixingDate(Currency&amp;"ibor"&amp;Tenor,BB2175,Trigger)</f>
        <v>54648</v>
      </c>
      <c r="BB2175" s="98">
        <f>_xll.qlCalendarAdvance(Calendar,BB2174,AZ2175,"f",,Trigger)</f>
        <v>54652</v>
      </c>
      <c r="BC2175" s="98">
        <f>_xll.qlInterestRateIndexMaturity(Currency&amp;"ibor"&amp;Tenor,BB2175,Trigger)</f>
        <v>55017</v>
      </c>
      <c r="BD2175" s="242" t="e">
        <f>_xll.qlIndexFixing($AD$5,BA2175,TRUE,_xll.ohTrigger(Trigger,Trigger12M))</f>
        <v>#NUM!</v>
      </c>
      <c r="BE2175" s="242">
        <f>IFERROR(_xll.qlIndexFixing($BF$1,BA2175,TRUE,_xll.ohTrigger(Trigger,Trigger12M)),#N/A)</f>
        <v>1.5869224302112704E-2</v>
      </c>
    </row>
    <row r="2176" spans="52:57" ht="11.25" customHeight="1" x14ac:dyDescent="0.25">
      <c r="AZ2176" s="99" t="s">
        <v>83</v>
      </c>
      <c r="BA2176" s="98">
        <f>_xll.qlInterestRateIndexFixingDate(Currency&amp;"ibor"&amp;Tenor,BB2176,Trigger)</f>
        <v>54655</v>
      </c>
      <c r="BB2176" s="98">
        <f>_xll.qlCalendarAdvance(Calendar,BB2175,AZ2176,"f",,Trigger)</f>
        <v>54659</v>
      </c>
      <c r="BC2176" s="98">
        <f>_xll.qlInterestRateIndexMaturity(Currency&amp;"ibor"&amp;Tenor,BB2176,Trigger)</f>
        <v>55024</v>
      </c>
      <c r="BD2176" s="242" t="e">
        <f>_xll.qlIndexFixing($AD$5,BA2176,TRUE,_xll.ohTrigger(Trigger,Trigger12M))</f>
        <v>#NUM!</v>
      </c>
      <c r="BE2176" s="242">
        <f>IFERROR(_xll.qlIndexFixing($BF$1,BA2176,TRUE,_xll.ohTrigger(Trigger,Trigger12M)),#N/A)</f>
        <v>1.5869129509655425E-2</v>
      </c>
    </row>
    <row r="2177" spans="52:57" ht="11.25" customHeight="1" x14ac:dyDescent="0.25">
      <c r="AZ2177" s="99" t="s">
        <v>83</v>
      </c>
      <c r="BA2177" s="98">
        <f>_xll.qlInterestRateIndexFixingDate(Currency&amp;"ibor"&amp;Tenor,BB2177,Trigger)</f>
        <v>54662</v>
      </c>
      <c r="BB2177" s="98">
        <f>_xll.qlCalendarAdvance(Calendar,BB2176,AZ2177,"f",,Trigger)</f>
        <v>54666</v>
      </c>
      <c r="BC2177" s="98">
        <f>_xll.qlInterestRateIndexMaturity(Currency&amp;"ibor"&amp;Tenor,BB2177,Trigger)</f>
        <v>55031</v>
      </c>
      <c r="BD2177" s="242" t="e">
        <f>_xll.qlIndexFixing($AD$5,BA2177,TRUE,_xll.ohTrigger(Trigger,Trigger12M))</f>
        <v>#NUM!</v>
      </c>
      <c r="BE2177" s="242">
        <f>IFERROR(_xll.qlIndexFixing($BF$1,BA2177,TRUE,_xll.ohTrigger(Trigger,Trigger12M)),#N/A)</f>
        <v>1.5869033182254133E-2</v>
      </c>
    </row>
    <row r="2178" spans="52:57" ht="11.25" customHeight="1" x14ac:dyDescent="0.25">
      <c r="AZ2178" s="99" t="s">
        <v>83</v>
      </c>
      <c r="BA2178" s="98">
        <f>_xll.qlInterestRateIndexFixingDate(Currency&amp;"ibor"&amp;Tenor,BB2178,Trigger)</f>
        <v>54669</v>
      </c>
      <c r="BB2178" s="98">
        <f>_xll.qlCalendarAdvance(Calendar,BB2177,AZ2178,"f",,Trigger)</f>
        <v>54673</v>
      </c>
      <c r="BC2178" s="98">
        <f>_xll.qlInterestRateIndexMaturity(Currency&amp;"ibor"&amp;Tenor,BB2178,Trigger)</f>
        <v>55038</v>
      </c>
      <c r="BD2178" s="242" t="e">
        <f>_xll.qlIndexFixing($AD$5,BA2178,TRUE,_xll.ohTrigger(Trigger,Trigger12M))</f>
        <v>#NUM!</v>
      </c>
      <c r="BE2178" s="242">
        <f>IFERROR(_xll.qlIndexFixing($BF$1,BA2178,TRUE,_xll.ohTrigger(Trigger,Trigger12M)),#N/A)</f>
        <v>1.5868935316797683E-2</v>
      </c>
    </row>
    <row r="2179" spans="52:57" ht="11.25" customHeight="1" x14ac:dyDescent="0.25">
      <c r="AZ2179" s="99" t="s">
        <v>83</v>
      </c>
      <c r="BA2179" s="98">
        <f>_xll.qlInterestRateIndexFixingDate(Currency&amp;"ibor"&amp;Tenor,BB2179,Trigger)</f>
        <v>54676</v>
      </c>
      <c r="BB2179" s="98">
        <f>_xll.qlCalendarAdvance(Calendar,BB2178,AZ2179,"f",,Trigger)</f>
        <v>54680</v>
      </c>
      <c r="BC2179" s="98">
        <f>_xll.qlInterestRateIndexMaturity(Currency&amp;"ibor"&amp;Tenor,BB2179,Trigger)</f>
        <v>55045</v>
      </c>
      <c r="BD2179" s="242" t="e">
        <f>_xll.qlIndexFixing($AD$5,BA2179,TRUE,_xll.ohTrigger(Trigger,Trigger12M))</f>
        <v>#NUM!</v>
      </c>
      <c r="BE2179" s="242">
        <f>IFERROR(_xll.qlIndexFixing($BF$1,BA2179,TRUE,_xll.ohTrigger(Trigger,Trigger12M)),#N/A)</f>
        <v>1.5868835910174916E-2</v>
      </c>
    </row>
    <row r="2180" spans="52:57" ht="11.25" customHeight="1" x14ac:dyDescent="0.25">
      <c r="AZ2180" s="99" t="s">
        <v>83</v>
      </c>
      <c r="BA2180" s="98">
        <f>_xll.qlInterestRateIndexFixingDate(Currency&amp;"ibor"&amp;Tenor,BB2180,Trigger)</f>
        <v>54683</v>
      </c>
      <c r="BB2180" s="98">
        <f>_xll.qlCalendarAdvance(Calendar,BB2179,AZ2180,"f",,Trigger)</f>
        <v>54687</v>
      </c>
      <c r="BC2180" s="98">
        <f>_xll.qlInterestRateIndexMaturity(Currency&amp;"ibor"&amp;Tenor,BB2180,Trigger)</f>
        <v>55052</v>
      </c>
      <c r="BD2180" s="242" t="e">
        <f>_xll.qlIndexFixing($AD$5,BA2180,TRUE,_xll.ohTrigger(Trigger,Trigger12M))</f>
        <v>#NUM!</v>
      </c>
      <c r="BE2180" s="242">
        <f>IFERROR(_xll.qlIndexFixing($BF$1,BA2180,TRUE,_xll.ohTrigger(Trigger,Trigger12M)),#N/A)</f>
        <v>1.5868734959274454E-2</v>
      </c>
    </row>
    <row r="2181" spans="52:57" ht="11.25" customHeight="1" x14ac:dyDescent="0.25">
      <c r="AZ2181" s="99" t="s">
        <v>83</v>
      </c>
      <c r="BA2181" s="98">
        <f>_xll.qlInterestRateIndexFixingDate(Currency&amp;"ibor"&amp;Tenor,BB2181,Trigger)</f>
        <v>54690</v>
      </c>
      <c r="BB2181" s="98">
        <f>_xll.qlCalendarAdvance(Calendar,BB2180,AZ2181,"f",,Trigger)</f>
        <v>54694</v>
      </c>
      <c r="BC2181" s="98">
        <f>_xll.qlInterestRateIndexMaturity(Currency&amp;"ibor"&amp;Tenor,BB2181,Trigger)</f>
        <v>55059</v>
      </c>
      <c r="BD2181" s="242" t="e">
        <f>_xll.qlIndexFixing($AD$5,BA2181,TRUE,_xll.ohTrigger(Trigger,Trigger12M))</f>
        <v>#NUM!</v>
      </c>
      <c r="BE2181" s="242">
        <f>IFERROR(_xll.qlIndexFixing($BF$1,BA2181,TRUE,_xll.ohTrigger(Trigger,Trigger12M)),#N/A)</f>
        <v>1.5868632460985584E-2</v>
      </c>
    </row>
    <row r="2182" spans="52:57" ht="11.25" customHeight="1" x14ac:dyDescent="0.25">
      <c r="AZ2182" s="99" t="s">
        <v>83</v>
      </c>
      <c r="BA2182" s="98">
        <f>_xll.qlInterestRateIndexFixingDate(Currency&amp;"ibor"&amp;Tenor,BB2182,Trigger)</f>
        <v>54697</v>
      </c>
      <c r="BB2182" s="98">
        <f>_xll.qlCalendarAdvance(Calendar,BB2181,AZ2182,"f",,Trigger)</f>
        <v>54701</v>
      </c>
      <c r="BC2182" s="98">
        <f>_xll.qlInterestRateIndexMaturity(Currency&amp;"ibor"&amp;Tenor,BB2182,Trigger)</f>
        <v>55066</v>
      </c>
      <c r="BD2182" s="242" t="e">
        <f>_xll.qlIndexFixing($AD$5,BA2182,TRUE,_xll.ohTrigger(Trigger,Trigger12M))</f>
        <v>#NUM!</v>
      </c>
      <c r="BE2182" s="242">
        <f>IFERROR(_xll.qlIndexFixing($BF$1,BA2182,TRUE,_xll.ohTrigger(Trigger,Trigger12M)),#N/A)</f>
        <v>1.5868528412196492E-2</v>
      </c>
    </row>
    <row r="2183" spans="52:57" ht="11.25" customHeight="1" x14ac:dyDescent="0.25">
      <c r="AZ2183" s="99" t="s">
        <v>83</v>
      </c>
      <c r="BA2183" s="98">
        <f>_xll.qlInterestRateIndexFixingDate(Currency&amp;"ibor"&amp;Tenor,BB2183,Trigger)</f>
        <v>54704</v>
      </c>
      <c r="BB2183" s="98">
        <f>_xll.qlCalendarAdvance(Calendar,BB2182,AZ2183,"f",,Trigger)</f>
        <v>54708</v>
      </c>
      <c r="BC2183" s="98">
        <f>_xll.qlInterestRateIndexMaturity(Currency&amp;"ibor"&amp;Tenor,BB2183,Trigger)</f>
        <v>55073</v>
      </c>
      <c r="BD2183" s="242" t="e">
        <f>_xll.qlIndexFixing($AD$5,BA2183,TRUE,_xll.ohTrigger(Trigger,Trigger12M))</f>
        <v>#NUM!</v>
      </c>
      <c r="BE2183" s="242">
        <f>IFERROR(_xll.qlIndexFixing($BF$1,BA2183,TRUE,_xll.ohTrigger(Trigger,Trigger12M)),#N/A)</f>
        <v>1.5868422809797118E-2</v>
      </c>
    </row>
    <row r="2184" spans="52:57" ht="11.25" customHeight="1" x14ac:dyDescent="0.25">
      <c r="AZ2184" s="99" t="s">
        <v>83</v>
      </c>
      <c r="BA2184" s="98">
        <f>_xll.qlInterestRateIndexFixingDate(Currency&amp;"ibor"&amp;Tenor,BB2184,Trigger)</f>
        <v>54711</v>
      </c>
      <c r="BB2184" s="98">
        <f>_xll.qlCalendarAdvance(Calendar,BB2183,AZ2184,"f",,Trigger)</f>
        <v>54715</v>
      </c>
      <c r="BC2184" s="98">
        <f>_xll.qlInterestRateIndexMaturity(Currency&amp;"ibor"&amp;Tenor,BB2184,Trigger)</f>
        <v>55080</v>
      </c>
      <c r="BD2184" s="242" t="e">
        <f>_xll.qlIndexFixing($AD$5,BA2184,TRUE,_xll.ohTrigger(Trigger,Trigger12M))</f>
        <v>#NUM!</v>
      </c>
      <c r="BE2184" s="242">
        <f>IFERROR(_xll.qlIndexFixing($BF$1,BA2184,TRUE,_xll.ohTrigger(Trigger,Trigger12M)),#N/A)</f>
        <v>1.5868315650674994E-2</v>
      </c>
    </row>
    <row r="2185" spans="52:57" ht="11.25" customHeight="1" x14ac:dyDescent="0.25">
      <c r="AZ2185" s="99" t="s">
        <v>83</v>
      </c>
      <c r="BA2185" s="98">
        <f>_xll.qlInterestRateIndexFixingDate(Currency&amp;"ibor"&amp;Tenor,BB2185,Trigger)</f>
        <v>54718</v>
      </c>
      <c r="BB2185" s="98">
        <f>_xll.qlCalendarAdvance(Calendar,BB2184,AZ2185,"f",,Trigger)</f>
        <v>54722</v>
      </c>
      <c r="BC2185" s="98">
        <f>_xll.qlInterestRateIndexMaturity(Currency&amp;"ibor"&amp;Tenor,BB2185,Trigger)</f>
        <v>55087</v>
      </c>
      <c r="BD2185" s="242" t="e">
        <f>_xll.qlIndexFixing($AD$5,BA2185,TRUE,_xll.ohTrigger(Trigger,Trigger12M))</f>
        <v>#NUM!</v>
      </c>
      <c r="BE2185" s="242">
        <f>IFERROR(_xll.qlIndexFixing($BF$1,BA2185,TRUE,_xll.ohTrigger(Trigger,Trigger12M)),#N/A)</f>
        <v>1.5868206931720717E-2</v>
      </c>
    </row>
    <row r="2186" spans="52:57" ht="11.25" customHeight="1" x14ac:dyDescent="0.25">
      <c r="AZ2186" s="99" t="s">
        <v>83</v>
      </c>
      <c r="BA2186" s="98">
        <f>_xll.qlInterestRateIndexFixingDate(Currency&amp;"ibor"&amp;Tenor,BB2186,Trigger)</f>
        <v>54725</v>
      </c>
      <c r="BB2186" s="98">
        <f>_xll.qlCalendarAdvance(Calendar,BB2185,AZ2186,"f",,Trigger)</f>
        <v>54729</v>
      </c>
      <c r="BC2186" s="98">
        <f>_xll.qlInterestRateIndexMaturity(Currency&amp;"ibor"&amp;Tenor,BB2186,Trigger)</f>
        <v>55094</v>
      </c>
      <c r="BD2186" s="242" t="e">
        <f>_xll.qlIndexFixing($AD$5,BA2186,TRUE,_xll.ohTrigger(Trigger,Trigger12M))</f>
        <v>#NUM!</v>
      </c>
      <c r="BE2186" s="242">
        <f>IFERROR(_xll.qlIndexFixing($BF$1,BA2186,TRUE,_xll.ohTrigger(Trigger,Trigger12M)),#N/A)</f>
        <v>1.5868096649821598E-2</v>
      </c>
    </row>
    <row r="2187" spans="52:57" ht="11.25" customHeight="1" x14ac:dyDescent="0.25">
      <c r="AZ2187" s="99" t="s">
        <v>83</v>
      </c>
      <c r="BA2187" s="98">
        <f>_xll.qlInterestRateIndexFixingDate(Currency&amp;"ibor"&amp;Tenor,BB2187,Trigger)</f>
        <v>54732</v>
      </c>
      <c r="BB2187" s="98">
        <f>_xll.qlCalendarAdvance(Calendar,BB2186,AZ2187,"f",,Trigger)</f>
        <v>54736</v>
      </c>
      <c r="BC2187" s="98">
        <f>_xll.qlInterestRateIndexMaturity(Currency&amp;"ibor"&amp;Tenor,BB2187,Trigger)</f>
        <v>55101</v>
      </c>
      <c r="BD2187" s="242" t="e">
        <f>_xll.qlIndexFixing($AD$5,BA2187,TRUE,_xll.ohTrigger(Trigger,Trigger12M))</f>
        <v>#NUM!</v>
      </c>
      <c r="BE2187" s="242">
        <f>IFERROR(_xll.qlIndexFixing($BF$1,BA2187,TRUE,_xll.ohTrigger(Trigger,Trigger12M)),#N/A)</f>
        <v>1.5867984801867359E-2</v>
      </c>
    </row>
    <row r="2188" spans="52:57" ht="11.25" customHeight="1" x14ac:dyDescent="0.25">
      <c r="AZ2188" s="99" t="s">
        <v>83</v>
      </c>
      <c r="BA2188" s="98">
        <f>_xll.qlInterestRateIndexFixingDate(Currency&amp;"ibor"&amp;Tenor,BB2188,Trigger)</f>
        <v>54739</v>
      </c>
      <c r="BB2188" s="98">
        <f>_xll.qlCalendarAdvance(Calendar,BB2187,AZ2188,"f",,Trigger)</f>
        <v>54743</v>
      </c>
      <c r="BC2188" s="98">
        <f>_xll.qlInterestRateIndexMaturity(Currency&amp;"ibor"&amp;Tenor,BB2188,Trigger)</f>
        <v>55108</v>
      </c>
      <c r="BD2188" s="242" t="e">
        <f>_xll.qlIndexFixing($AD$5,BA2188,TRUE,_xll.ohTrigger(Trigger,Trigger12M))</f>
        <v>#NUM!</v>
      </c>
      <c r="BE2188" s="242">
        <f>IFERROR(_xll.qlIndexFixing($BF$1,BA2188,TRUE,_xll.ohTrigger(Trigger,Trigger12M)),#N/A)</f>
        <v>1.5867871384746841E-2</v>
      </c>
    </row>
    <row r="2189" spans="52:57" ht="11.25" customHeight="1" x14ac:dyDescent="0.25">
      <c r="AZ2189" s="99" t="s">
        <v>83</v>
      </c>
      <c r="BA2189" s="98">
        <f>_xll.qlInterestRateIndexFixingDate(Currency&amp;"ibor"&amp;Tenor,BB2189,Trigger)</f>
        <v>54746</v>
      </c>
      <c r="BB2189" s="98">
        <f>_xll.qlCalendarAdvance(Calendar,BB2188,AZ2189,"f",,Trigger)</f>
        <v>54750</v>
      </c>
      <c r="BC2189" s="98">
        <f>_xll.qlInterestRateIndexMaturity(Currency&amp;"ibor"&amp;Tenor,BB2189,Trigger)</f>
        <v>55115</v>
      </c>
      <c r="BD2189" s="242" t="e">
        <f>_xll.qlIndexFixing($AD$5,BA2189,TRUE,_xll.ohTrigger(Trigger,Trigger12M))</f>
        <v>#NUM!</v>
      </c>
      <c r="BE2189" s="242">
        <f>IFERROR(_xll.qlIndexFixing($BF$1,BA2189,TRUE,_xll.ohTrigger(Trigger,Trigger12M)),#N/A)</f>
        <v>1.5867756395348893E-2</v>
      </c>
    </row>
    <row r="2190" spans="52:57" ht="11.25" customHeight="1" x14ac:dyDescent="0.25">
      <c r="AZ2190" s="99" t="s">
        <v>83</v>
      </c>
      <c r="BA2190" s="98">
        <f>_xll.qlInterestRateIndexFixingDate(Currency&amp;"ibor"&amp;Tenor,BB2190,Trigger)</f>
        <v>54753</v>
      </c>
      <c r="BB2190" s="98">
        <f>_xll.qlCalendarAdvance(Calendar,BB2189,AZ2190,"f",,Trigger)</f>
        <v>54757</v>
      </c>
      <c r="BC2190" s="98">
        <f>_xll.qlInterestRateIndexMaturity(Currency&amp;"ibor"&amp;Tenor,BB2190,Trigger)</f>
        <v>55122</v>
      </c>
      <c r="BD2190" s="242" t="e">
        <f>_xll.qlIndexFixing($AD$5,BA2190,TRUE,_xll.ohTrigger(Trigger,Trigger12M))</f>
        <v>#NUM!</v>
      </c>
      <c r="BE2190" s="242">
        <f>IFERROR(_xll.qlIndexFixing($BF$1,BA2190,TRUE,_xll.ohTrigger(Trigger,Trigger12M)),#N/A)</f>
        <v>1.5867639830562795E-2</v>
      </c>
    </row>
    <row r="2191" spans="52:57" ht="11.25" customHeight="1" x14ac:dyDescent="0.25">
      <c r="AZ2191" s="99" t="s">
        <v>83</v>
      </c>
      <c r="BA2191" s="98">
        <f>_xll.qlInterestRateIndexFixingDate(Currency&amp;"ibor"&amp;Tenor,BB2191,Trigger)</f>
        <v>54760</v>
      </c>
      <c r="BB2191" s="98">
        <f>_xll.qlCalendarAdvance(Calendar,BB2190,AZ2191,"f",,Trigger)</f>
        <v>54764</v>
      </c>
      <c r="BC2191" s="98">
        <f>_xll.qlInterestRateIndexMaturity(Currency&amp;"ibor"&amp;Tenor,BB2191,Trigger)</f>
        <v>55129</v>
      </c>
      <c r="BD2191" s="242" t="e">
        <f>_xll.qlIndexFixing($AD$5,BA2191,TRUE,_xll.ohTrigger(Trigger,Trigger12M))</f>
        <v>#NUM!</v>
      </c>
      <c r="BE2191" s="242">
        <f>IFERROR(_xll.qlIndexFixing($BF$1,BA2191,TRUE,_xll.ohTrigger(Trigger,Trigger12M)),#N/A)</f>
        <v>1.5867521687276953E-2</v>
      </c>
    </row>
    <row r="2192" spans="52:57" ht="11.25" customHeight="1" x14ac:dyDescent="0.25">
      <c r="AZ2192" s="99" t="s">
        <v>83</v>
      </c>
      <c r="BA2192" s="98">
        <f>_xll.qlInterestRateIndexFixingDate(Currency&amp;"ibor"&amp;Tenor,BB2192,Trigger)</f>
        <v>54767</v>
      </c>
      <c r="BB2192" s="98">
        <f>_xll.qlCalendarAdvance(Calendar,BB2191,AZ2192,"f",,Trigger)</f>
        <v>54771</v>
      </c>
      <c r="BC2192" s="98">
        <f>_xll.qlInterestRateIndexMaturity(Currency&amp;"ibor"&amp;Tenor,BB2192,Trigger)</f>
        <v>55136</v>
      </c>
      <c r="BD2192" s="242" t="e">
        <f>_xll.qlIndexFixing($AD$5,BA2192,TRUE,_xll.ohTrigger(Trigger,Trigger12M))</f>
        <v>#NUM!</v>
      </c>
      <c r="BE2192" s="242">
        <f>IFERROR(_xll.qlIndexFixing($BF$1,BA2192,TRUE,_xll.ohTrigger(Trigger,Trigger12M)),#N/A)</f>
        <v>1.5867401962380876E-2</v>
      </c>
    </row>
    <row r="2193" spans="52:57" ht="11.25" customHeight="1" x14ac:dyDescent="0.25">
      <c r="AZ2193" s="99" t="s">
        <v>83</v>
      </c>
      <c r="BA2193" s="98">
        <f>_xll.qlInterestRateIndexFixingDate(Currency&amp;"ibor"&amp;Tenor,BB2193,Trigger)</f>
        <v>54774</v>
      </c>
      <c r="BB2193" s="98">
        <f>_xll.qlCalendarAdvance(Calendar,BB2192,AZ2193,"f",,Trigger)</f>
        <v>54778</v>
      </c>
      <c r="BC2193" s="98">
        <f>_xll.qlInterestRateIndexMaturity(Currency&amp;"ibor"&amp;Tenor,BB2193,Trigger)</f>
        <v>55143</v>
      </c>
      <c r="BD2193" s="242" t="e">
        <f>_xll.qlIndexFixing($AD$5,BA2193,TRUE,_xll.ohTrigger(Trigger,Trigger12M))</f>
        <v>#NUM!</v>
      </c>
      <c r="BE2193" s="242">
        <f>IFERROR(_xll.qlIndexFixing($BF$1,BA2193,TRUE,_xll.ohTrigger(Trigger,Trigger12M)),#N/A)</f>
        <v>1.5867280652763181E-2</v>
      </c>
    </row>
    <row r="2194" spans="52:57" ht="11.25" customHeight="1" x14ac:dyDescent="0.25">
      <c r="AZ2194" s="99" t="s">
        <v>83</v>
      </c>
      <c r="BA2194" s="98">
        <f>_xll.qlInterestRateIndexFixingDate(Currency&amp;"ibor"&amp;Tenor,BB2194,Trigger)</f>
        <v>54781</v>
      </c>
      <c r="BB2194" s="98">
        <f>_xll.qlCalendarAdvance(Calendar,BB2193,AZ2194,"f",,Trigger)</f>
        <v>54785</v>
      </c>
      <c r="BC2194" s="98">
        <f>_xll.qlInterestRateIndexMaturity(Currency&amp;"ibor"&amp;Tenor,BB2194,Trigger)</f>
        <v>55150</v>
      </c>
      <c r="BD2194" s="242" t="e">
        <f>_xll.qlIndexFixing($AD$5,BA2194,TRUE,_xll.ohTrigger(Trigger,Trigger12M))</f>
        <v>#NUM!</v>
      </c>
      <c r="BE2194" s="242">
        <f>IFERROR(_xll.qlIndexFixing($BF$1,BA2194,TRUE,_xll.ohTrigger(Trigger,Trigger12M)),#N/A)</f>
        <v>1.5867157755312937E-2</v>
      </c>
    </row>
    <row r="2195" spans="52:57" ht="11.25" customHeight="1" x14ac:dyDescent="0.25">
      <c r="AZ2195" s="99" t="s">
        <v>83</v>
      </c>
      <c r="BA2195" s="98">
        <f>_xll.qlInterestRateIndexFixingDate(Currency&amp;"ibor"&amp;Tenor,BB2195,Trigger)</f>
        <v>54788</v>
      </c>
      <c r="BB2195" s="98">
        <f>_xll.qlCalendarAdvance(Calendar,BB2194,AZ2195,"f",,Trigger)</f>
        <v>54792</v>
      </c>
      <c r="BC2195" s="98">
        <f>_xll.qlInterestRateIndexMaturity(Currency&amp;"ibor"&amp;Tenor,BB2195,Trigger)</f>
        <v>55157</v>
      </c>
      <c r="BD2195" s="242" t="e">
        <f>_xll.qlIndexFixing($AD$5,BA2195,TRUE,_xll.ohTrigger(Trigger,Trigger12M))</f>
        <v>#NUM!</v>
      </c>
      <c r="BE2195" s="242">
        <f>IFERROR(_xll.qlIndexFixing($BF$1,BA2195,TRUE,_xll.ohTrigger(Trigger,Trigger12M)),#N/A)</f>
        <v>1.5867033266918771E-2</v>
      </c>
    </row>
    <row r="2196" spans="52:57" ht="11.25" customHeight="1" x14ac:dyDescent="0.25">
      <c r="AZ2196" s="99" t="s">
        <v>83</v>
      </c>
      <c r="BA2196" s="98">
        <f>_xll.qlInterestRateIndexFixingDate(Currency&amp;"ibor"&amp;Tenor,BB2196,Trigger)</f>
        <v>54795</v>
      </c>
      <c r="BB2196" s="98">
        <f>_xll.qlCalendarAdvance(Calendar,BB2195,AZ2196,"f",,Trigger)</f>
        <v>54799</v>
      </c>
      <c r="BC2196" s="98">
        <f>_xll.qlInterestRateIndexMaturity(Currency&amp;"ibor"&amp;Tenor,BB2196,Trigger)</f>
        <v>55164</v>
      </c>
      <c r="BD2196" s="242" t="e">
        <f>_xll.qlIndexFixing($AD$5,BA2196,TRUE,_xll.ohTrigger(Trigger,Trigger12M))</f>
        <v>#NUM!</v>
      </c>
      <c r="BE2196" s="242">
        <f>IFERROR(_xll.qlIndexFixing($BF$1,BA2196,TRUE,_xll.ohTrigger(Trigger,Trigger12M)),#N/A)</f>
        <v>1.5866907184470615E-2</v>
      </c>
    </row>
    <row r="2197" spans="52:57" ht="11.25" customHeight="1" x14ac:dyDescent="0.25">
      <c r="AZ2197" s="99" t="s">
        <v>83</v>
      </c>
      <c r="BA2197" s="98">
        <f>_xll.qlInterestRateIndexFixingDate(Currency&amp;"ibor"&amp;Tenor,BB2197,Trigger)</f>
        <v>54802</v>
      </c>
      <c r="BB2197" s="98">
        <f>_xll.qlCalendarAdvance(Calendar,BB2196,AZ2197,"f",,Trigger)</f>
        <v>54806</v>
      </c>
      <c r="BC2197" s="98">
        <f>_xll.qlInterestRateIndexMaturity(Currency&amp;"ibor"&amp;Tenor,BB2197,Trigger)</f>
        <v>55171</v>
      </c>
      <c r="BD2197" s="242" t="e">
        <f>_xll.qlIndexFixing($AD$5,BA2197,TRUE,_xll.ohTrigger(Trigger,Trigger12M))</f>
        <v>#NUM!</v>
      </c>
      <c r="BE2197" s="242">
        <f>IFERROR(_xll.qlIndexFixing($BF$1,BA2197,TRUE,_xll.ohTrigger(Trigger,Trigger12M)),#N/A)</f>
        <v>1.5866779504856886E-2</v>
      </c>
    </row>
    <row r="2198" spans="52:57" ht="11.25" customHeight="1" x14ac:dyDescent="0.25">
      <c r="AZ2198" s="99" t="s">
        <v>83</v>
      </c>
      <c r="BA2198" s="98">
        <f>_xll.qlInterestRateIndexFixingDate(Currency&amp;"ibor"&amp;Tenor,BB2198,Trigger)</f>
        <v>54809</v>
      </c>
      <c r="BB2198" s="98">
        <f>_xll.qlCalendarAdvance(Calendar,BB2197,AZ2198,"f",,Trigger)</f>
        <v>54813</v>
      </c>
      <c r="BC2198" s="98">
        <f>_xll.qlInterestRateIndexMaturity(Currency&amp;"ibor"&amp;Tenor,BB2198,Trigger)</f>
        <v>55178</v>
      </c>
      <c r="BD2198" s="242" t="e">
        <f>_xll.qlIndexFixing($AD$5,BA2198,TRUE,_xll.ohTrigger(Trigger,Trigger12M))</f>
        <v>#NUM!</v>
      </c>
      <c r="BE2198" s="242">
        <f>IFERROR(_xll.qlIndexFixing($BF$1,BA2198,TRUE,_xll.ohTrigger(Trigger,Trigger12M)),#N/A)</f>
        <v>1.586665022496642E-2</v>
      </c>
    </row>
    <row r="2199" spans="52:57" ht="11.25" customHeight="1" x14ac:dyDescent="0.25">
      <c r="AZ2199" s="99" t="s">
        <v>83</v>
      </c>
      <c r="BA2199" s="98">
        <f>_xll.qlInterestRateIndexFixingDate(Currency&amp;"ibor"&amp;Tenor,BB2199,Trigger)</f>
        <v>54816</v>
      </c>
      <c r="BB2199" s="98">
        <f>_xll.qlCalendarAdvance(Calendar,BB2198,AZ2199,"f",,Trigger)</f>
        <v>54820</v>
      </c>
      <c r="BC2199" s="98">
        <f>_xll.qlInterestRateIndexMaturity(Currency&amp;"ibor"&amp;Tenor,BB2199,Trigger)</f>
        <v>55185</v>
      </c>
      <c r="BD2199" s="242" t="e">
        <f>_xll.qlIndexFixing($AD$5,BA2199,TRUE,_xll.ohTrigger(Trigger,Trigger12M))</f>
        <v>#NUM!</v>
      </c>
      <c r="BE2199" s="242">
        <f>IFERROR(_xll.qlIndexFixing($BF$1,BA2199,TRUE,_xll.ohTrigger(Trigger,Trigger12M)),#N/A)</f>
        <v>1.5866519341688506E-2</v>
      </c>
    </row>
    <row r="2200" spans="52:57" ht="11.25" customHeight="1" x14ac:dyDescent="0.25">
      <c r="AZ2200" s="99" t="s">
        <v>83</v>
      </c>
      <c r="BA2200" s="98">
        <f>_xll.qlInterestRateIndexFixingDate(Currency&amp;"ibor"&amp;Tenor,BB2200,Trigger)</f>
        <v>54823</v>
      </c>
      <c r="BB2200" s="98">
        <f>_xll.qlCalendarAdvance(Calendar,BB2199,AZ2200,"f",,Trigger)</f>
        <v>54827</v>
      </c>
      <c r="BC2200" s="98">
        <f>_xll.qlInterestRateIndexMaturity(Currency&amp;"ibor"&amp;Tenor,BB2200,Trigger)</f>
        <v>55192</v>
      </c>
      <c r="BD2200" s="242" t="e">
        <f>_xll.qlIndexFixing($AD$5,BA2200,TRUE,_xll.ohTrigger(Trigger,Trigger12M))</f>
        <v>#NUM!</v>
      </c>
      <c r="BE2200" s="242">
        <f>IFERROR(_xll.qlIndexFixing($BF$1,BA2200,TRUE,_xll.ohTrigger(Trigger,Trigger12M)),#N/A)</f>
        <v>1.5866386851912644E-2</v>
      </c>
    </row>
    <row r="2201" spans="52:57" ht="11.25" customHeight="1" x14ac:dyDescent="0.25">
      <c r="AZ2201" s="99" t="s">
        <v>83</v>
      </c>
      <c r="BA2201" s="98">
        <f>_xll.qlInterestRateIndexFixingDate(Currency&amp;"ibor"&amp;Tenor,BB2201,Trigger)</f>
        <v>54830</v>
      </c>
      <c r="BB2201" s="98">
        <f>_xll.qlCalendarAdvance(Calendar,BB2200,AZ2201,"f",,Trigger)</f>
        <v>54834</v>
      </c>
      <c r="BC2201" s="98">
        <f>_xll.qlInterestRateIndexMaturity(Currency&amp;"ibor"&amp;Tenor,BB2201,Trigger)</f>
        <v>55199</v>
      </c>
      <c r="BD2201" s="242" t="e">
        <f>_xll.qlIndexFixing($AD$5,BA2201,TRUE,_xll.ohTrigger(Trigger,Trigger12M))</f>
        <v>#NUM!</v>
      </c>
      <c r="BE2201" s="242">
        <f>IFERROR(_xll.qlIndexFixing($BF$1,BA2201,TRUE,_xll.ohTrigger(Trigger,Trigger12M)),#N/A)</f>
        <v>1.5866252752526584E-2</v>
      </c>
    </row>
    <row r="2202" spans="52:57" ht="11.25" customHeight="1" x14ac:dyDescent="0.25">
      <c r="AZ2202" s="99" t="s">
        <v>83</v>
      </c>
      <c r="BA2202" s="98">
        <f>_xll.qlInterestRateIndexFixingDate(Currency&amp;"ibor"&amp;Tenor,BB2202,Trigger)</f>
        <v>54837</v>
      </c>
      <c r="BB2202" s="98">
        <f>_xll.qlCalendarAdvance(Calendar,BB2201,AZ2202,"f",,Trigger)</f>
        <v>54841</v>
      </c>
      <c r="BC2202" s="98">
        <f>_xll.qlInterestRateIndexMaturity(Currency&amp;"ibor"&amp;Tenor,BB2202,Trigger)</f>
        <v>55206</v>
      </c>
      <c r="BD2202" s="242" t="e">
        <f>_xll.qlIndexFixing($AD$5,BA2202,TRUE,_xll.ohTrigger(Trigger,Trigger12M))</f>
        <v>#NUM!</v>
      </c>
      <c r="BE2202" s="242">
        <f>IFERROR(_xll.qlIndexFixing($BF$1,BA2202,TRUE,_xll.ohTrigger(Trigger,Trigger12M)),#N/A)</f>
        <v>1.5866117040420701E-2</v>
      </c>
    </row>
    <row r="2203" spans="52:57" ht="11.25" customHeight="1" x14ac:dyDescent="0.25">
      <c r="AZ2203" s="99" t="s">
        <v>83</v>
      </c>
      <c r="BA2203" s="98">
        <f>_xll.qlInterestRateIndexFixingDate(Currency&amp;"ibor"&amp;Tenor,BB2203,Trigger)</f>
        <v>54844</v>
      </c>
      <c r="BB2203" s="98">
        <f>_xll.qlCalendarAdvance(Calendar,BB2202,AZ2203,"f",,Trigger)</f>
        <v>54848</v>
      </c>
      <c r="BC2203" s="98">
        <f>_xll.qlInterestRateIndexMaturity(Currency&amp;"ibor"&amp;Tenor,BB2203,Trigger)</f>
        <v>55213</v>
      </c>
      <c r="BD2203" s="242" t="e">
        <f>_xll.qlIndexFixing($AD$5,BA2203,TRUE,_xll.ohTrigger(Trigger,Trigger12M))</f>
        <v>#NUM!</v>
      </c>
      <c r="BE2203" s="242">
        <f>IFERROR(_xll.qlIndexFixing($BF$1,BA2203,TRUE,_xll.ohTrigger(Trigger,Trigger12M)),#N/A)</f>
        <v>1.5865979712483842E-2</v>
      </c>
    </row>
    <row r="2204" spans="52:57" ht="11.25" customHeight="1" x14ac:dyDescent="0.25">
      <c r="AZ2204" s="99" t="s">
        <v>83</v>
      </c>
      <c r="BA2204" s="98">
        <f>_xll.qlInterestRateIndexFixingDate(Currency&amp;"ibor"&amp;Tenor,BB2204,Trigger)</f>
        <v>54851</v>
      </c>
      <c r="BB2204" s="98">
        <f>_xll.qlCalendarAdvance(Calendar,BB2203,AZ2204,"f",,Trigger)</f>
        <v>54855</v>
      </c>
      <c r="BC2204" s="98">
        <f>_xll.qlInterestRateIndexMaturity(Currency&amp;"ibor"&amp;Tenor,BB2204,Trigger)</f>
        <v>55220</v>
      </c>
      <c r="BD2204" s="242" t="e">
        <f>_xll.qlIndexFixing($AD$5,BA2204,TRUE,_xll.ohTrigger(Trigger,Trigger12M))</f>
        <v>#NUM!</v>
      </c>
      <c r="BE2204" s="242">
        <f>IFERROR(_xll.qlIndexFixing($BF$1,BA2204,TRUE,_xll.ohTrigger(Trigger,Trigger12M)),#N/A)</f>
        <v>1.5865840765603979E-2</v>
      </c>
    </row>
    <row r="2205" spans="52:57" ht="11.25" customHeight="1" x14ac:dyDescent="0.25">
      <c r="AZ2205" s="99" t="s">
        <v>83</v>
      </c>
      <c r="BA2205" s="98">
        <f>_xll.qlInterestRateIndexFixingDate(Currency&amp;"ibor"&amp;Tenor,BB2205,Trigger)</f>
        <v>54858</v>
      </c>
      <c r="BB2205" s="98">
        <f>_xll.qlCalendarAdvance(Calendar,BB2204,AZ2205,"f",,Trigger)</f>
        <v>54862</v>
      </c>
      <c r="BC2205" s="98">
        <f>_xll.qlInterestRateIndexMaturity(Currency&amp;"ibor"&amp;Tenor,BB2205,Trigger)</f>
        <v>55227</v>
      </c>
      <c r="BD2205" s="242" t="e">
        <f>_xll.qlIndexFixing($AD$5,BA2205,TRUE,_xll.ohTrigger(Trigger,Trigger12M))</f>
        <v>#NUM!</v>
      </c>
      <c r="BE2205" s="242">
        <f>IFERROR(_xll.qlIndexFixing($BF$1,BA2205,TRUE,_xll.ohTrigger(Trigger,Trigger12M)),#N/A)</f>
        <v>1.5865700196671485E-2</v>
      </c>
    </row>
    <row r="2206" spans="52:57" ht="11.25" customHeight="1" x14ac:dyDescent="0.25">
      <c r="AZ2206" s="99" t="s">
        <v>83</v>
      </c>
      <c r="BA2206" s="98">
        <f>_xll.qlInterestRateIndexFixingDate(Currency&amp;"ibor"&amp;Tenor,BB2206,Trigger)</f>
        <v>54865</v>
      </c>
      <c r="BB2206" s="98">
        <f>_xll.qlCalendarAdvance(Calendar,BB2205,AZ2206,"f",,Trigger)</f>
        <v>54869</v>
      </c>
      <c r="BC2206" s="98">
        <f>_xll.qlInterestRateIndexMaturity(Currency&amp;"ibor"&amp;Tenor,BB2206,Trigger)</f>
        <v>55234</v>
      </c>
      <c r="BD2206" s="242" t="e">
        <f>_xll.qlIndexFixing($AD$5,BA2206,TRUE,_xll.ohTrigger(Trigger,Trigger12M))</f>
        <v>#NUM!</v>
      </c>
      <c r="BE2206" s="242">
        <f>IFERROR(_xll.qlIndexFixing($BF$1,BA2206,TRUE,_xll.ohTrigger(Trigger,Trigger12M)),#N/A)</f>
        <v>1.5865558002575206E-2</v>
      </c>
    </row>
    <row r="2207" spans="52:57" ht="11.25" customHeight="1" x14ac:dyDescent="0.25">
      <c r="AZ2207" s="99" t="s">
        <v>83</v>
      </c>
      <c r="BA2207" s="98">
        <f>_xll.qlInterestRateIndexFixingDate(Currency&amp;"ibor"&amp;Tenor,BB2207,Trigger)</f>
        <v>54872</v>
      </c>
      <c r="BB2207" s="98">
        <f>_xll.qlCalendarAdvance(Calendar,BB2206,AZ2207,"f",,Trigger)</f>
        <v>54876</v>
      </c>
      <c r="BC2207" s="98">
        <f>_xll.qlInterestRateIndexMaturity(Currency&amp;"ibor"&amp;Tenor,BB2207,Trigger)</f>
        <v>55241</v>
      </c>
      <c r="BD2207" s="242" t="e">
        <f>_xll.qlIndexFixing($AD$5,BA2207,TRUE,_xll.ohTrigger(Trigger,Trigger12M))</f>
        <v>#NUM!</v>
      </c>
      <c r="BE2207" s="242">
        <f>IFERROR(_xll.qlIndexFixing($BF$1,BA2207,TRUE,_xll.ohTrigger(Trigger,Trigger12M)),#N/A)</f>
        <v>1.5865414180203988E-2</v>
      </c>
    </row>
    <row r="2208" spans="52:57" ht="11.25" customHeight="1" x14ac:dyDescent="0.25">
      <c r="AZ2208" s="99" t="s">
        <v>83</v>
      </c>
      <c r="BA2208" s="98">
        <f>_xll.qlInterestRateIndexFixingDate(Currency&amp;"ibor"&amp;Tenor,BB2208,Trigger)</f>
        <v>54879</v>
      </c>
      <c r="BB2208" s="98">
        <f>_xll.qlCalendarAdvance(Calendar,BB2207,AZ2208,"f",,Trigger)</f>
        <v>54883</v>
      </c>
      <c r="BC2208" s="98">
        <f>_xll.qlInterestRateIndexMaturity(Currency&amp;"ibor"&amp;Tenor,BB2208,Trigger)</f>
        <v>55248</v>
      </c>
      <c r="BD2208" s="242" t="e">
        <f>_xll.qlIndexFixing($AD$5,BA2208,TRUE,_xll.ohTrigger(Trigger,Trigger12M))</f>
        <v>#NUM!</v>
      </c>
      <c r="BE2208" s="242">
        <f>IFERROR(_xll.qlIndexFixing($BF$1,BA2208,TRUE,_xll.ohTrigger(Trigger,Trigger12M)),#N/A)</f>
        <v>1.5865268726446894E-2</v>
      </c>
    </row>
    <row r="2209" spans="52:57" ht="11.25" customHeight="1" x14ac:dyDescent="0.25">
      <c r="AZ2209" s="99" t="s">
        <v>83</v>
      </c>
      <c r="BA2209" s="98">
        <f>_xll.qlInterestRateIndexFixingDate(Currency&amp;"ibor"&amp;Tenor,BB2209,Trigger)</f>
        <v>54884</v>
      </c>
      <c r="BB2209" s="98">
        <f>_xll.qlCalendarAdvance(Calendar,BB2208,AZ2209,"f",,Trigger)</f>
        <v>54890</v>
      </c>
      <c r="BC2209" s="98">
        <f>_xll.qlInterestRateIndexMaturity(Currency&amp;"ibor"&amp;Tenor,BB2209,Trigger)</f>
        <v>55255</v>
      </c>
      <c r="BD2209" s="242" t="e">
        <f>_xll.qlIndexFixing($AD$5,BA2209,TRUE,_xll.ohTrigger(Trigger,Trigger12M))</f>
        <v>#NUM!</v>
      </c>
      <c r="BE2209" s="242">
        <f>IFERROR(_xll.qlIndexFixing($BF$1,BA2209,TRUE,_xll.ohTrigger(Trigger,Trigger12M)),#N/A)</f>
        <v>1.5865121638193209E-2</v>
      </c>
    </row>
    <row r="2210" spans="52:57" ht="11.25" customHeight="1" x14ac:dyDescent="0.25">
      <c r="AZ2210" s="99" t="s">
        <v>83</v>
      </c>
      <c r="BA2210" s="98">
        <f>_xll.qlInterestRateIndexFixingDate(Currency&amp;"ibor"&amp;Tenor,BB2210,Trigger)</f>
        <v>54893</v>
      </c>
      <c r="BB2210" s="98">
        <f>_xll.qlCalendarAdvance(Calendar,BB2209,AZ2210,"f",,Trigger)</f>
        <v>54897</v>
      </c>
      <c r="BC2210" s="98">
        <f>_xll.qlInterestRateIndexMaturity(Currency&amp;"ibor"&amp;Tenor,BB2210,Trigger)</f>
        <v>55262</v>
      </c>
      <c r="BD2210" s="242" t="e">
        <f>_xll.qlIndexFixing($AD$5,BA2210,TRUE,_xll.ohTrigger(Trigger,Trigger12M))</f>
        <v>#NUM!</v>
      </c>
      <c r="BE2210" s="242">
        <f>IFERROR(_xll.qlIndexFixing($BF$1,BA2210,TRUE,_xll.ohTrigger(Trigger,Trigger12M)),#N/A)</f>
        <v>1.5864972912331774E-2</v>
      </c>
    </row>
    <row r="2211" spans="52:57" ht="11.25" customHeight="1" x14ac:dyDescent="0.25">
      <c r="AZ2211" s="99" t="s">
        <v>83</v>
      </c>
      <c r="BA2211" s="98">
        <f>_xll.qlInterestRateIndexFixingDate(Currency&amp;"ibor"&amp;Tenor,BB2211,Trigger)</f>
        <v>54900</v>
      </c>
      <c r="BB2211" s="98">
        <f>_xll.qlCalendarAdvance(Calendar,BB2210,AZ2211,"f",,Trigger)</f>
        <v>54904</v>
      </c>
      <c r="BC2211" s="98">
        <f>_xll.qlInterestRateIndexMaturity(Currency&amp;"ibor"&amp;Tenor,BB2211,Trigger)</f>
        <v>55269</v>
      </c>
      <c r="BD2211" s="242" t="e">
        <f>_xll.qlIndexFixing($AD$5,BA2211,TRUE,_xll.ohTrigger(Trigger,Trigger12M))</f>
        <v>#NUM!</v>
      </c>
      <c r="BE2211" s="242">
        <f>IFERROR(_xll.qlIndexFixing($BF$1,BA2211,TRUE,_xll.ohTrigger(Trigger,Trigger12M)),#N/A)</f>
        <v>1.5864822545752093E-2</v>
      </c>
    </row>
    <row r="2212" spans="52:57" ht="11.25" customHeight="1" x14ac:dyDescent="0.25">
      <c r="AZ2212" s="99" t="s">
        <v>83</v>
      </c>
      <c r="BA2212" s="98">
        <f>_xll.qlInterestRateIndexFixingDate(Currency&amp;"ibor"&amp;Tenor,BB2212,Trigger)</f>
        <v>54907</v>
      </c>
      <c r="BB2212" s="98">
        <f>_xll.qlCalendarAdvance(Calendar,BB2211,AZ2212,"f",,Trigger)</f>
        <v>54911</v>
      </c>
      <c r="BC2212" s="98">
        <f>_xll.qlInterestRateIndexMaturity(Currency&amp;"ibor"&amp;Tenor,BB2212,Trigger)</f>
        <v>55276</v>
      </c>
      <c r="BD2212" s="242" t="e">
        <f>_xll.qlIndexFixing($AD$5,BA2212,TRUE,_xll.ohTrigger(Trigger,Trigger12M))</f>
        <v>#NUM!</v>
      </c>
      <c r="BE2212" s="242">
        <f>IFERROR(_xll.qlIndexFixing($BF$1,BA2212,TRUE,_xll.ohTrigger(Trigger,Trigger12M)),#N/A)</f>
        <v>1.5864670535343666E-2</v>
      </c>
    </row>
    <row r="2213" spans="52:57" ht="11.25" customHeight="1" x14ac:dyDescent="0.25">
      <c r="AZ2213" s="99" t="s">
        <v>83</v>
      </c>
      <c r="BA2213" s="98">
        <f>_xll.qlInterestRateIndexFixingDate(Currency&amp;"ibor"&amp;Tenor,BB2213,Trigger)</f>
        <v>54914</v>
      </c>
      <c r="BB2213" s="98">
        <f>_xll.qlCalendarAdvance(Calendar,BB2212,AZ2213,"f",,Trigger)</f>
        <v>54918</v>
      </c>
      <c r="BC2213" s="98">
        <f>_xll.qlInterestRateIndexMaturity(Currency&amp;"ibor"&amp;Tenor,BB2213,Trigger)</f>
        <v>55283</v>
      </c>
      <c r="BD2213" s="242" t="e">
        <f>_xll.qlIndexFixing($AD$5,BA2213,TRUE,_xll.ohTrigger(Trigger,Trigger12M))</f>
        <v>#NUM!</v>
      </c>
      <c r="BE2213" s="242">
        <f>IFERROR(_xll.qlIndexFixing($BF$1,BA2213,TRUE,_xll.ohTrigger(Trigger,Trigger12M)),#N/A)</f>
        <v>1.5864516877994686E-2</v>
      </c>
    </row>
    <row r="2214" spans="52:57" ht="11.25" customHeight="1" x14ac:dyDescent="0.25">
      <c r="AZ2214" s="99" t="s">
        <v>83</v>
      </c>
      <c r="BA2214" s="98">
        <f>_xll.qlInterestRateIndexFixingDate(Currency&amp;"ibor"&amp;Tenor,BB2214,Trigger)</f>
        <v>54921</v>
      </c>
      <c r="BB2214" s="98">
        <f>_xll.qlCalendarAdvance(Calendar,BB2213,AZ2214,"f",,Trigger)</f>
        <v>54925</v>
      </c>
      <c r="BC2214" s="98">
        <f>_xll.qlInterestRateIndexMaturity(Currency&amp;"ibor"&amp;Tenor,BB2214,Trigger)</f>
        <v>55290</v>
      </c>
      <c r="BD2214" s="242" t="e">
        <f>_xll.qlIndexFixing($AD$5,BA2214,TRUE,_xll.ohTrigger(Trigger,Trigger12M))</f>
        <v>#NUM!</v>
      </c>
      <c r="BE2214" s="242">
        <f>IFERROR(_xll.qlIndexFixing($BF$1,BA2214,TRUE,_xll.ohTrigger(Trigger,Trigger12M)),#N/A)</f>
        <v>1.5864361570595089E-2</v>
      </c>
    </row>
    <row r="2215" spans="52:57" ht="11.25" customHeight="1" x14ac:dyDescent="0.25">
      <c r="AZ2215" s="99" t="s">
        <v>83</v>
      </c>
      <c r="BA2215" s="98">
        <f>_xll.qlInterestRateIndexFixingDate(Currency&amp;"ibor"&amp;Tenor,BB2215,Trigger)</f>
        <v>54928</v>
      </c>
      <c r="BB2215" s="98">
        <f>_xll.qlCalendarAdvance(Calendar,BB2214,AZ2215,"f",,Trigger)</f>
        <v>54932</v>
      </c>
      <c r="BC2215" s="98">
        <f>_xll.qlInterestRateIndexMaturity(Currency&amp;"ibor"&amp;Tenor,BB2215,Trigger)</f>
        <v>55297</v>
      </c>
      <c r="BD2215" s="242" t="e">
        <f>_xll.qlIndexFixing($AD$5,BA2215,TRUE,_xll.ohTrigger(Trigger,Trigger12M))</f>
        <v>#NUM!</v>
      </c>
      <c r="BE2215" s="242">
        <f>IFERROR(_xll.qlIndexFixing($BF$1,BA2215,TRUE,_xll.ohTrigger(Trigger,Trigger12M)),#N/A)</f>
        <v>1.5864204610033718E-2</v>
      </c>
    </row>
    <row r="2216" spans="52:57" ht="11.25" customHeight="1" x14ac:dyDescent="0.25">
      <c r="AZ2216" s="99" t="s">
        <v>83</v>
      </c>
      <c r="BA2216" s="98">
        <f>_xll.qlInterestRateIndexFixingDate(Currency&amp;"ibor"&amp;Tenor,BB2216,Trigger)</f>
        <v>54935</v>
      </c>
      <c r="BB2216" s="98">
        <f>_xll.qlCalendarAdvance(Calendar,BB2215,AZ2216,"f",,Trigger)</f>
        <v>54939</v>
      </c>
      <c r="BC2216" s="98">
        <f>_xll.qlInterestRateIndexMaturity(Currency&amp;"ibor"&amp;Tenor,BB2216,Trigger)</f>
        <v>55304</v>
      </c>
      <c r="BD2216" s="242" t="e">
        <f>_xll.qlIndexFixing($AD$5,BA2216,TRUE,_xll.ohTrigger(Trigger,Trigger12M))</f>
        <v>#NUM!</v>
      </c>
      <c r="BE2216" s="242">
        <f>IFERROR(_xll.qlIndexFixing($BF$1,BA2216,TRUE,_xll.ohTrigger(Trigger,Trigger12M)),#N/A)</f>
        <v>1.5864045993199859E-2</v>
      </c>
    </row>
    <row r="2217" spans="52:57" ht="11.25" customHeight="1" x14ac:dyDescent="0.25">
      <c r="AZ2217" s="99" t="s">
        <v>83</v>
      </c>
      <c r="BA2217" s="98">
        <f>_xll.qlInterestRateIndexFixingDate(Currency&amp;"ibor"&amp;Tenor,BB2217,Trigger)</f>
        <v>54942</v>
      </c>
      <c r="BB2217" s="98">
        <f>_xll.qlCalendarAdvance(Calendar,BB2216,AZ2217,"f",,Trigger)</f>
        <v>54946</v>
      </c>
      <c r="BC2217" s="98">
        <f>_xll.qlInterestRateIndexMaturity(Currency&amp;"ibor"&amp;Tenor,BB2217,Trigger)</f>
        <v>55311</v>
      </c>
      <c r="BD2217" s="242" t="e">
        <f>_xll.qlIndexFixing($AD$5,BA2217,TRUE,_xll.ohTrigger(Trigger,Trigger12M))</f>
        <v>#NUM!</v>
      </c>
      <c r="BE2217" s="242">
        <f>IFERROR(_xll.qlIndexFixing($BF$1,BA2217,TRUE,_xll.ohTrigger(Trigger,Trigger12M)),#N/A)</f>
        <v>1.5863885716982794E-2</v>
      </c>
    </row>
    <row r="2218" spans="52:57" ht="11.25" customHeight="1" x14ac:dyDescent="0.25">
      <c r="AZ2218" s="99" t="s">
        <v>83</v>
      </c>
      <c r="BA2218" s="98">
        <f>_xll.qlInterestRateIndexFixingDate(Currency&amp;"ibor"&amp;Tenor,BB2218,Trigger)</f>
        <v>54949</v>
      </c>
      <c r="BB2218" s="98">
        <f>_xll.qlCalendarAdvance(Calendar,BB2217,AZ2218,"f",,Trigger)</f>
        <v>54953</v>
      </c>
      <c r="BC2218" s="98">
        <f>_xll.qlInterestRateIndexMaturity(Currency&amp;"ibor"&amp;Tenor,BB2218,Trigger)</f>
        <v>55318</v>
      </c>
      <c r="BD2218" s="242" t="e">
        <f>_xll.qlIndexFixing($AD$5,BA2218,TRUE,_xll.ohTrigger(Trigger,Trigger12M))</f>
        <v>#NUM!</v>
      </c>
      <c r="BE2218" s="242">
        <f>IFERROR(_xll.qlIndexFixing($BF$1,BA2218,TRUE,_xll.ohTrigger(Trigger,Trigger12M)),#N/A)</f>
        <v>1.5863723778271586E-2</v>
      </c>
    </row>
    <row r="2219" spans="52:57" ht="11.25" customHeight="1" x14ac:dyDescent="0.25">
      <c r="AZ2219" s="99" t="s">
        <v>83</v>
      </c>
      <c r="BA2219" s="98">
        <f>_xll.qlInterestRateIndexFixingDate(Currency&amp;"ibor"&amp;Tenor,BB2219,Trigger)</f>
        <v>54956</v>
      </c>
      <c r="BB2219" s="98">
        <f>_xll.qlCalendarAdvance(Calendar,BB2218,AZ2219,"f",,Trigger)</f>
        <v>54960</v>
      </c>
      <c r="BC2219" s="98">
        <f>_xll.qlInterestRateIndexMaturity(Currency&amp;"ibor"&amp;Tenor,BB2219,Trigger)</f>
        <v>55325</v>
      </c>
      <c r="BD2219" s="242" t="e">
        <f>_xll.qlIndexFixing($AD$5,BA2219,TRUE,_xll.ohTrigger(Trigger,Trigger12M))</f>
        <v>#NUM!</v>
      </c>
      <c r="BE2219" s="242">
        <f>IFERROR(_xll.qlIndexFixing($BF$1,BA2219,TRUE,_xll.ohTrigger(Trigger,Trigger12M)),#N/A)</f>
        <v>1.5863560173955519E-2</v>
      </c>
    </row>
    <row r="2220" spans="52:57" ht="11.25" customHeight="1" x14ac:dyDescent="0.25">
      <c r="AZ2220" s="99" t="s">
        <v>83</v>
      </c>
      <c r="BA2220" s="98">
        <f>_xll.qlInterestRateIndexFixingDate(Currency&amp;"ibor"&amp;Tenor,BB2220,Trigger)</f>
        <v>54963</v>
      </c>
      <c r="BB2220" s="98">
        <f>_xll.qlCalendarAdvance(Calendar,BB2219,AZ2220,"f",,Trigger)</f>
        <v>54967</v>
      </c>
      <c r="BC2220" s="98">
        <f>_xll.qlInterestRateIndexMaturity(Currency&amp;"ibor"&amp;Tenor,BB2220,Trigger)</f>
        <v>55332</v>
      </c>
      <c r="BD2220" s="242" t="e">
        <f>_xll.qlIndexFixing($AD$5,BA2220,TRUE,_xll.ohTrigger(Trigger,Trigger12M))</f>
        <v>#NUM!</v>
      </c>
      <c r="BE2220" s="242">
        <f>IFERROR(_xll.qlIndexFixing($BF$1,BA2220,TRUE,_xll.ohTrigger(Trigger,Trigger12M)),#N/A)</f>
        <v>1.5863394900923873E-2</v>
      </c>
    </row>
    <row r="2221" spans="52:57" ht="11.25" customHeight="1" x14ac:dyDescent="0.25">
      <c r="AZ2221" s="99" t="s">
        <v>83</v>
      </c>
      <c r="BA2221" s="98">
        <f>_xll.qlInterestRateIndexFixingDate(Currency&amp;"ibor"&amp;Tenor,BB2221,Trigger)</f>
        <v>54970</v>
      </c>
      <c r="BB2221" s="98">
        <f>_xll.qlCalendarAdvance(Calendar,BB2220,AZ2221,"f",,Trigger)</f>
        <v>54974</v>
      </c>
      <c r="BC2221" s="98">
        <f>_xll.qlInterestRateIndexMaturity(Currency&amp;"ibor"&amp;Tenor,BB2221,Trigger)</f>
        <v>55339</v>
      </c>
      <c r="BD2221" s="242" t="e">
        <f>_xll.qlIndexFixing($AD$5,BA2221,TRUE,_xll.ohTrigger(Trigger,Trigger12M))</f>
        <v>#NUM!</v>
      </c>
      <c r="BE2221" s="242">
        <f>IFERROR(_xll.qlIndexFixing($BF$1,BA2221,TRUE,_xll.ohTrigger(Trigger,Trigger12M)),#N/A)</f>
        <v>1.5863227956066154E-2</v>
      </c>
    </row>
    <row r="2222" spans="52:57" ht="11.25" customHeight="1" x14ac:dyDescent="0.25">
      <c r="AZ2222" s="99" t="s">
        <v>83</v>
      </c>
      <c r="BA2222" s="98">
        <f>_xll.qlInterestRateIndexFixingDate(Currency&amp;"ibor"&amp;Tenor,BB2222,Trigger)</f>
        <v>54977</v>
      </c>
      <c r="BB2222" s="98">
        <f>_xll.qlCalendarAdvance(Calendar,BB2221,AZ2222,"f",,Trigger)</f>
        <v>54981</v>
      </c>
      <c r="BC2222" s="98">
        <f>_xll.qlInterestRateIndexMaturity(Currency&amp;"ibor"&amp;Tenor,BB2222,Trigger)</f>
        <v>55346</v>
      </c>
      <c r="BD2222" s="242" t="e">
        <f>_xll.qlIndexFixing($AD$5,BA2222,TRUE,_xll.ohTrigger(Trigger,Trigger12M))</f>
        <v>#NUM!</v>
      </c>
      <c r="BE2222" s="242">
        <f>IFERROR(_xll.qlIndexFixing($BF$1,BA2222,TRUE,_xll.ohTrigger(Trigger,Trigger12M)),#N/A)</f>
        <v>1.5863059336271208E-2</v>
      </c>
    </row>
    <row r="2223" spans="52:57" ht="11.25" customHeight="1" x14ac:dyDescent="0.25">
      <c r="AZ2223" s="99" t="s">
        <v>83</v>
      </c>
      <c r="BA2223" s="98">
        <f>_xll.qlInterestRateIndexFixingDate(Currency&amp;"ibor"&amp;Tenor,BB2223,Trigger)</f>
        <v>54984</v>
      </c>
      <c r="BB2223" s="98">
        <f>_xll.qlCalendarAdvance(Calendar,BB2222,AZ2223,"f",,Trigger)</f>
        <v>54988</v>
      </c>
      <c r="BC2223" s="98">
        <f>_xll.qlInterestRateIndexMaturity(Currency&amp;"ibor"&amp;Tenor,BB2223,Trigger)</f>
        <v>55353</v>
      </c>
      <c r="BD2223" s="242" t="e">
        <f>_xll.qlIndexFixing($AD$5,BA2223,TRUE,_xll.ohTrigger(Trigger,Trigger12M))</f>
        <v>#NUM!</v>
      </c>
      <c r="BE2223" s="242">
        <f>IFERROR(_xll.qlIndexFixing($BF$1,BA2223,TRUE,_xll.ohTrigger(Trigger,Trigger12M)),#N/A)</f>
        <v>1.5862889038428311E-2</v>
      </c>
    </row>
    <row r="2224" spans="52:57" ht="11.25" customHeight="1" x14ac:dyDescent="0.25">
      <c r="AZ2224" s="99" t="s">
        <v>83</v>
      </c>
      <c r="BA2224" s="98">
        <f>_xll.qlInterestRateIndexFixingDate(Currency&amp;"ibor"&amp;Tenor,BB2224,Trigger)</f>
        <v>54991</v>
      </c>
      <c r="BB2224" s="98">
        <f>_xll.qlCalendarAdvance(Calendar,BB2223,AZ2224,"f",,Trigger)</f>
        <v>54995</v>
      </c>
      <c r="BC2224" s="98">
        <f>_xll.qlInterestRateIndexMaturity(Currency&amp;"ibor"&amp;Tenor,BB2224,Trigger)</f>
        <v>55360</v>
      </c>
      <c r="BD2224" s="242" t="e">
        <f>_xll.qlIndexFixing($AD$5,BA2224,TRUE,_xll.ohTrigger(Trigger,Trigger12M))</f>
        <v>#NUM!</v>
      </c>
      <c r="BE2224" s="242">
        <f>IFERROR(_xll.qlIndexFixing($BF$1,BA2224,TRUE,_xll.ohTrigger(Trigger,Trigger12M)),#N/A)</f>
        <v>1.5862717059426969E-2</v>
      </c>
    </row>
    <row r="2225" spans="52:57" ht="11.25" customHeight="1" x14ac:dyDescent="0.25">
      <c r="AZ2225" s="99" t="s">
        <v>83</v>
      </c>
      <c r="BA2225" s="98">
        <f>_xll.qlInterestRateIndexFixingDate(Currency&amp;"ibor"&amp;Tenor,BB2225,Trigger)</f>
        <v>54998</v>
      </c>
      <c r="BB2225" s="98">
        <f>_xll.qlCalendarAdvance(Calendar,BB2224,AZ2225,"f",,Trigger)</f>
        <v>55002</v>
      </c>
      <c r="BC2225" s="98">
        <f>_xll.qlInterestRateIndexMaturity(Currency&amp;"ibor"&amp;Tenor,BB2225,Trigger)</f>
        <v>55367</v>
      </c>
      <c r="BD2225" s="242" t="e">
        <f>_xll.qlIndexFixing($AD$5,BA2225,TRUE,_xll.ohTrigger(Trigger,Trigger12M))</f>
        <v>#NUM!</v>
      </c>
      <c r="BE2225" s="242">
        <f>IFERROR(_xll.qlIndexFixing($BF$1,BA2225,TRUE,_xll.ohTrigger(Trigger,Trigger12M)),#N/A)</f>
        <v>1.5862543396156465E-2</v>
      </c>
    </row>
    <row r="2226" spans="52:57" ht="11.25" customHeight="1" x14ac:dyDescent="0.25">
      <c r="AZ2226" s="99" t="s">
        <v>83</v>
      </c>
      <c r="BA2226" s="98">
        <f>_xll.qlInterestRateIndexFixingDate(Currency&amp;"ibor"&amp;Tenor,BB2226,Trigger)</f>
        <v>55005</v>
      </c>
      <c r="BB2226" s="98">
        <f>_xll.qlCalendarAdvance(Calendar,BB2225,AZ2226,"f",,Trigger)</f>
        <v>55009</v>
      </c>
      <c r="BC2226" s="98">
        <f>_xll.qlInterestRateIndexMaturity(Currency&amp;"ibor"&amp;Tenor,BB2226,Trigger)</f>
        <v>55374</v>
      </c>
      <c r="BD2226" s="242" t="e">
        <f>_xll.qlIndexFixing($AD$5,BA2226,TRUE,_xll.ohTrigger(Trigger,Trigger12M))</f>
        <v>#NUM!</v>
      </c>
      <c r="BE2226" s="242">
        <f>IFERROR(_xll.qlIndexFixing($BF$1,BA2226,TRUE,_xll.ohTrigger(Trigger,Trigger12M)),#N/A)</f>
        <v>1.5862368045505861E-2</v>
      </c>
    </row>
    <row r="2227" spans="52:57" ht="11.25" customHeight="1" x14ac:dyDescent="0.25">
      <c r="AZ2227" s="99" t="s">
        <v>83</v>
      </c>
      <c r="BA2227" s="98">
        <f>_xll.qlInterestRateIndexFixingDate(Currency&amp;"ibor"&amp;Tenor,BB2227,Trigger)</f>
        <v>55012</v>
      </c>
      <c r="BB2227" s="98">
        <f>_xll.qlCalendarAdvance(Calendar,BB2226,AZ2227,"f",,Trigger)</f>
        <v>55016</v>
      </c>
      <c r="BC2227" s="98">
        <f>_xll.qlInterestRateIndexMaturity(Currency&amp;"ibor"&amp;Tenor,BB2227,Trigger)</f>
        <v>55381</v>
      </c>
      <c r="BD2227" s="242" t="e">
        <f>_xll.qlIndexFixing($AD$5,BA2227,TRUE,_xll.ohTrigger(Trigger,Trigger12M))</f>
        <v>#NUM!</v>
      </c>
      <c r="BE2227" s="242">
        <f>IFERROR(_xll.qlIndexFixing($BF$1,BA2227,TRUE,_xll.ohTrigger(Trigger,Trigger12M)),#N/A)</f>
        <v>1.5862191004364444E-2</v>
      </c>
    </row>
    <row r="2228" spans="52:57" ht="11.25" customHeight="1" x14ac:dyDescent="0.25">
      <c r="AZ2228" s="99" t="s">
        <v>83</v>
      </c>
      <c r="BA2228" s="98">
        <f>_xll.qlInterestRateIndexFixingDate(Currency&amp;"ibor"&amp;Tenor,BB2228,Trigger)</f>
        <v>55019</v>
      </c>
      <c r="BB2228" s="98">
        <f>_xll.qlCalendarAdvance(Calendar,BB2227,AZ2228,"f",,Trigger)</f>
        <v>55023</v>
      </c>
      <c r="BC2228" s="98">
        <f>_xll.qlInterestRateIndexMaturity(Currency&amp;"ibor"&amp;Tenor,BB2228,Trigger)</f>
        <v>55388</v>
      </c>
      <c r="BD2228" s="242" t="e">
        <f>_xll.qlIndexFixing($AD$5,BA2228,TRUE,_xll.ohTrigger(Trigger,Trigger12M))</f>
        <v>#NUM!</v>
      </c>
      <c r="BE2228" s="242">
        <f>IFERROR(_xll.qlIndexFixing($BF$1,BA2228,TRUE,_xll.ohTrigger(Trigger,Trigger12M)),#N/A)</f>
        <v>1.5862012269622149E-2</v>
      </c>
    </row>
    <row r="2229" spans="52:57" ht="11.25" customHeight="1" x14ac:dyDescent="0.25">
      <c r="AZ2229" s="99" t="s">
        <v>83</v>
      </c>
      <c r="BA2229" s="98">
        <f>_xll.qlInterestRateIndexFixingDate(Currency&amp;"ibor"&amp;Tenor,BB2229,Trigger)</f>
        <v>55026</v>
      </c>
      <c r="BB2229" s="98">
        <f>_xll.qlCalendarAdvance(Calendar,BB2228,AZ2229,"f",,Trigger)</f>
        <v>55030</v>
      </c>
      <c r="BC2229" s="98">
        <f>_xll.qlInterestRateIndexMaturity(Currency&amp;"ibor"&amp;Tenor,BB2229,Trigger)</f>
        <v>55395</v>
      </c>
      <c r="BD2229" s="242" t="e">
        <f>_xll.qlIndexFixing($AD$5,BA2229,TRUE,_xll.ohTrigger(Trigger,Trigger12M))</f>
        <v>#NUM!</v>
      </c>
      <c r="BE2229" s="242">
        <f>IFERROR(_xll.qlIndexFixing($BF$1,BA2229,TRUE,_xll.ohTrigger(Trigger,Trigger12M)),#N/A)</f>
        <v>1.5861831838167823E-2</v>
      </c>
    </row>
    <row r="2230" spans="52:57" ht="11.25" customHeight="1" x14ac:dyDescent="0.25">
      <c r="AZ2230" s="99" t="s">
        <v>83</v>
      </c>
      <c r="BA2230" s="98">
        <f>_xll.qlInterestRateIndexFixingDate(Currency&amp;"ibor"&amp;Tenor,BB2230,Trigger)</f>
        <v>55033</v>
      </c>
      <c r="BB2230" s="98">
        <f>_xll.qlCalendarAdvance(Calendar,BB2229,AZ2230,"f",,Trigger)</f>
        <v>55037</v>
      </c>
      <c r="BC2230" s="98">
        <f>_xll.qlInterestRateIndexMaturity(Currency&amp;"ibor"&amp;Tenor,BB2230,Trigger)</f>
        <v>55402</v>
      </c>
      <c r="BD2230" s="242" t="e">
        <f>_xll.qlIndexFixing($AD$5,BA2230,TRUE,_xll.ohTrigger(Trigger,Trigger12M))</f>
        <v>#NUM!</v>
      </c>
      <c r="BE2230" s="242">
        <f>IFERROR(_xll.qlIndexFixing($BF$1,BA2230,TRUE,_xll.ohTrigger(Trigger,Trigger12M)),#N/A)</f>
        <v>1.5861649706890531E-2</v>
      </c>
    </row>
    <row r="2231" spans="52:57" ht="11.25" customHeight="1" x14ac:dyDescent="0.25">
      <c r="AZ2231" s="99" t="s">
        <v>83</v>
      </c>
      <c r="BA2231" s="98">
        <f>_xll.qlInterestRateIndexFixingDate(Currency&amp;"ibor"&amp;Tenor,BB2231,Trigger)</f>
        <v>55040</v>
      </c>
      <c r="BB2231" s="98">
        <f>_xll.qlCalendarAdvance(Calendar,BB2230,AZ2231,"f",,Trigger)</f>
        <v>55044</v>
      </c>
      <c r="BC2231" s="98">
        <f>_xll.qlInterestRateIndexMaturity(Currency&amp;"ibor"&amp;Tenor,BB2231,Trigger)</f>
        <v>55409</v>
      </c>
      <c r="BD2231" s="242" t="e">
        <f>_xll.qlIndexFixing($AD$5,BA2231,TRUE,_xll.ohTrigger(Trigger,Trigger12M))</f>
        <v>#NUM!</v>
      </c>
      <c r="BE2231" s="242">
        <f>IFERROR(_xll.qlIndexFixing($BF$1,BA2231,TRUE,_xll.ohTrigger(Trigger,Trigger12M)),#N/A)</f>
        <v>1.5861465872680211E-2</v>
      </c>
    </row>
    <row r="2232" spans="52:57" ht="11.25" customHeight="1" x14ac:dyDescent="0.25">
      <c r="AZ2232" s="99" t="s">
        <v>83</v>
      </c>
      <c r="BA2232" s="98">
        <f>_xll.qlInterestRateIndexFixingDate(Currency&amp;"ibor"&amp;Tenor,BB2232,Trigger)</f>
        <v>55047</v>
      </c>
      <c r="BB2232" s="98">
        <f>_xll.qlCalendarAdvance(Calendar,BB2231,AZ2232,"f",,Trigger)</f>
        <v>55051</v>
      </c>
      <c r="BC2232" s="98">
        <f>_xll.qlInterestRateIndexMaturity(Currency&amp;"ibor"&amp;Tenor,BB2232,Trigger)</f>
        <v>55416</v>
      </c>
      <c r="BD2232" s="242" t="e">
        <f>_xll.qlIndexFixing($AD$5,BA2232,TRUE,_xll.ohTrigger(Trigger,Trigger12M))</f>
        <v>#NUM!</v>
      </c>
      <c r="BE2232" s="242">
        <f>IFERROR(_xll.qlIndexFixing($BF$1,BA2232,TRUE,_xll.ohTrigger(Trigger,Trigger12M)),#N/A)</f>
        <v>1.5861280332425929E-2</v>
      </c>
    </row>
    <row r="2233" spans="52:57" ht="11.25" customHeight="1" x14ac:dyDescent="0.25">
      <c r="AZ2233" s="99" t="s">
        <v>83</v>
      </c>
      <c r="BA2233" s="98">
        <f>_xll.qlInterestRateIndexFixingDate(Currency&amp;"ibor"&amp;Tenor,BB2233,Trigger)</f>
        <v>55054</v>
      </c>
      <c r="BB2233" s="98">
        <f>_xll.qlCalendarAdvance(Calendar,BB2232,AZ2233,"f",,Trigger)</f>
        <v>55058</v>
      </c>
      <c r="BC2233" s="98">
        <f>_xll.qlInterestRateIndexMaturity(Currency&amp;"ibor"&amp;Tenor,BB2233,Trigger)</f>
        <v>55423</v>
      </c>
      <c r="BD2233" s="242" t="e">
        <f>_xll.qlIndexFixing($AD$5,BA2233,TRUE,_xll.ohTrigger(Trigger,Trigger12M))</f>
        <v>#NUM!</v>
      </c>
      <c r="BE2233" s="242">
        <f>IFERROR(_xll.qlIndexFixing($BF$1,BA2233,TRUE,_xll.ohTrigger(Trigger,Trigger12M)),#N/A)</f>
        <v>1.5861093083017183E-2</v>
      </c>
    </row>
    <row r="2234" spans="52:57" ht="11.25" customHeight="1" x14ac:dyDescent="0.25">
      <c r="AZ2234" s="99" t="s">
        <v>83</v>
      </c>
      <c r="BA2234" s="98">
        <f>_xll.qlInterestRateIndexFixingDate(Currency&amp;"ibor"&amp;Tenor,BB2234,Trigger)</f>
        <v>55061</v>
      </c>
      <c r="BB2234" s="98">
        <f>_xll.qlCalendarAdvance(Calendar,BB2233,AZ2234,"f",,Trigger)</f>
        <v>55065</v>
      </c>
      <c r="BC2234" s="98">
        <f>_xll.qlInterestRateIndexMaturity(Currency&amp;"ibor"&amp;Tenor,BB2234,Trigger)</f>
        <v>55430</v>
      </c>
      <c r="BD2234" s="242" t="e">
        <f>_xll.qlIndexFixing($AD$5,BA2234,TRUE,_xll.ohTrigger(Trigger,Trigger12M))</f>
        <v>#NUM!</v>
      </c>
      <c r="BE2234" s="242">
        <f>IFERROR(_xll.qlIndexFixing($BF$1,BA2234,TRUE,_xll.ohTrigger(Trigger,Trigger12M)),#N/A)</f>
        <v>1.5860904121343038E-2</v>
      </c>
    </row>
    <row r="2235" spans="52:57" ht="11.25" customHeight="1" x14ac:dyDescent="0.25">
      <c r="AZ2235" s="99" t="s">
        <v>83</v>
      </c>
      <c r="BA2235" s="98">
        <f>_xll.qlInterestRateIndexFixingDate(Currency&amp;"ibor"&amp;Tenor,BB2235,Trigger)</f>
        <v>55068</v>
      </c>
      <c r="BB2235" s="98">
        <f>_xll.qlCalendarAdvance(Calendar,BB2234,AZ2235,"f",,Trigger)</f>
        <v>55072</v>
      </c>
      <c r="BC2235" s="98">
        <f>_xll.qlInterestRateIndexMaturity(Currency&amp;"ibor"&amp;Tenor,BB2235,Trigger)</f>
        <v>55437</v>
      </c>
      <c r="BD2235" s="242" t="e">
        <f>_xll.qlIndexFixing($AD$5,BA2235,TRUE,_xll.ohTrigger(Trigger,Trigger12M))</f>
        <v>#NUM!</v>
      </c>
      <c r="BE2235" s="242">
        <f>IFERROR(_xll.qlIndexFixing($BF$1,BA2235,TRUE,_xll.ohTrigger(Trigger,Trigger12M)),#N/A)</f>
        <v>1.5860713444293437E-2</v>
      </c>
    </row>
    <row r="2236" spans="52:57" ht="11.25" customHeight="1" x14ac:dyDescent="0.25">
      <c r="AZ2236" s="99" t="s">
        <v>83</v>
      </c>
      <c r="BA2236" s="98">
        <f>_xll.qlInterestRateIndexFixingDate(Currency&amp;"ibor"&amp;Tenor,BB2236,Trigger)</f>
        <v>55075</v>
      </c>
      <c r="BB2236" s="98">
        <f>_xll.qlCalendarAdvance(Calendar,BB2235,AZ2236,"f",,Trigger)</f>
        <v>55079</v>
      </c>
      <c r="BC2236" s="98">
        <f>_xll.qlInterestRateIndexMaturity(Currency&amp;"ibor"&amp;Tenor,BB2236,Trigger)</f>
        <v>55444</v>
      </c>
      <c r="BD2236" s="242" t="e">
        <f>_xll.qlIndexFixing($AD$5,BA2236,TRUE,_xll.ohTrigger(Trigger,Trigger12M))</f>
        <v>#NUM!</v>
      </c>
      <c r="BE2236" s="242">
        <f>IFERROR(_xll.qlIndexFixing($BF$1,BA2236,TRUE,_xll.ohTrigger(Trigger,Trigger12M)),#N/A)</f>
        <v>1.5860521048757223E-2</v>
      </c>
    </row>
    <row r="2237" spans="52:57" ht="11.25" customHeight="1" x14ac:dyDescent="0.25">
      <c r="AZ2237" s="99" t="s">
        <v>83</v>
      </c>
      <c r="BA2237" s="98">
        <f>_xll.qlInterestRateIndexFixingDate(Currency&amp;"ibor"&amp;Tenor,BB2237,Trigger)</f>
        <v>55082</v>
      </c>
      <c r="BB2237" s="98">
        <f>_xll.qlCalendarAdvance(Calendar,BB2236,AZ2237,"f",,Trigger)</f>
        <v>55086</v>
      </c>
      <c r="BC2237" s="98">
        <f>_xll.qlInterestRateIndexMaturity(Currency&amp;"ibor"&amp;Tenor,BB2237,Trigger)</f>
        <v>55451</v>
      </c>
      <c r="BD2237" s="242" t="e">
        <f>_xll.qlIndexFixing($AD$5,BA2237,TRUE,_xll.ohTrigger(Trigger,Trigger12M))</f>
        <v>#NUM!</v>
      </c>
      <c r="BE2237" s="242">
        <f>IFERROR(_xll.qlIndexFixing($BF$1,BA2237,TRUE,_xll.ohTrigger(Trigger,Trigger12M)),#N/A)</f>
        <v>1.5860326931624116E-2</v>
      </c>
    </row>
    <row r="2238" spans="52:57" ht="11.25" customHeight="1" x14ac:dyDescent="0.25">
      <c r="AZ2238" s="99" t="s">
        <v>83</v>
      </c>
      <c r="BA2238" s="98">
        <f>_xll.qlInterestRateIndexFixingDate(Currency&amp;"ibor"&amp;Tenor,BB2238,Trigger)</f>
        <v>55089</v>
      </c>
      <c r="BB2238" s="98">
        <f>_xll.qlCalendarAdvance(Calendar,BB2237,AZ2238,"f",,Trigger)</f>
        <v>55093</v>
      </c>
      <c r="BC2238" s="98">
        <f>_xll.qlInterestRateIndexMaturity(Currency&amp;"ibor"&amp;Tenor,BB2238,Trigger)</f>
        <v>55458</v>
      </c>
      <c r="BD2238" s="242" t="e">
        <f>_xll.qlIndexFixing($AD$5,BA2238,TRUE,_xll.ohTrigger(Trigger,Trigger12M))</f>
        <v>#NUM!</v>
      </c>
      <c r="BE2238" s="242">
        <f>IFERROR(_xll.qlIndexFixing($BF$1,BA2238,TRUE,_xll.ohTrigger(Trigger,Trigger12M)),#N/A)</f>
        <v>1.5860131089783618E-2</v>
      </c>
    </row>
    <row r="2239" spans="52:57" ht="11.25" customHeight="1" x14ac:dyDescent="0.25">
      <c r="AZ2239" s="99" t="s">
        <v>83</v>
      </c>
      <c r="BA2239" s="98">
        <f>_xll.qlInterestRateIndexFixingDate(Currency&amp;"ibor"&amp;Tenor,BB2239,Trigger)</f>
        <v>55096</v>
      </c>
      <c r="BB2239" s="98">
        <f>_xll.qlCalendarAdvance(Calendar,BB2238,AZ2239,"f",,Trigger)</f>
        <v>55100</v>
      </c>
      <c r="BC2239" s="98">
        <f>_xll.qlInterestRateIndexMaturity(Currency&amp;"ibor"&amp;Tenor,BB2239,Trigger)</f>
        <v>55465</v>
      </c>
      <c r="BD2239" s="242" t="e">
        <f>_xll.qlIndexFixing($AD$5,BA2239,TRUE,_xll.ohTrigger(Trigger,Trigger12M))</f>
        <v>#NUM!</v>
      </c>
      <c r="BE2239" s="242">
        <f>IFERROR(_xll.qlIndexFixing($BF$1,BA2239,TRUE,_xll.ohTrigger(Trigger,Trigger12M)),#N/A)</f>
        <v>1.5859933520125231E-2</v>
      </c>
    </row>
    <row r="2240" spans="52:57" ht="11.25" customHeight="1" x14ac:dyDescent="0.25">
      <c r="AZ2240" s="99" t="s">
        <v>83</v>
      </c>
      <c r="BA2240" s="98">
        <f>_xll.qlInterestRateIndexFixingDate(Currency&amp;"ibor"&amp;Tenor,BB2240,Trigger)</f>
        <v>55103</v>
      </c>
      <c r="BB2240" s="98">
        <f>_xll.qlCalendarAdvance(Calendar,BB2239,AZ2240,"f",,Trigger)</f>
        <v>55107</v>
      </c>
      <c r="BC2240" s="98">
        <f>_xll.qlInterestRateIndexMaturity(Currency&amp;"ibor"&amp;Tenor,BB2240,Trigger)</f>
        <v>55472</v>
      </c>
      <c r="BD2240" s="242" t="e">
        <f>_xll.qlIndexFixing($AD$5,BA2240,TRUE,_xll.ohTrigger(Trigger,Trigger12M))</f>
        <v>#NUM!</v>
      </c>
      <c r="BE2240" s="242">
        <f>IFERROR(_xll.qlIndexFixing($BF$1,BA2240,TRUE,_xll.ohTrigger(Trigger,Trigger12M)),#N/A)</f>
        <v>1.585973421953802E-2</v>
      </c>
    </row>
    <row r="2241" spans="52:57" ht="11.25" customHeight="1" x14ac:dyDescent="0.25">
      <c r="AZ2241" s="99" t="s">
        <v>83</v>
      </c>
      <c r="BA2241" s="98">
        <f>_xll.qlInterestRateIndexFixingDate(Currency&amp;"ibor"&amp;Tenor,BB2241,Trigger)</f>
        <v>55110</v>
      </c>
      <c r="BB2241" s="98">
        <f>_xll.qlCalendarAdvance(Calendar,BB2240,AZ2241,"f",,Trigger)</f>
        <v>55114</v>
      </c>
      <c r="BC2241" s="98">
        <f>_xll.qlInterestRateIndexMaturity(Currency&amp;"ibor"&amp;Tenor,BB2241,Trigger)</f>
        <v>55479</v>
      </c>
      <c r="BD2241" s="242" t="e">
        <f>_xll.qlIndexFixing($AD$5,BA2241,TRUE,_xll.ohTrigger(Trigger,Trigger12M))</f>
        <v>#NUM!</v>
      </c>
      <c r="BE2241" s="242">
        <f>IFERROR(_xll.qlIndexFixing($BF$1,BA2241,TRUE,_xll.ohTrigger(Trigger,Trigger12M)),#N/A)</f>
        <v>1.5859533184911921E-2</v>
      </c>
    </row>
    <row r="2242" spans="52:57" ht="11.25" customHeight="1" x14ac:dyDescent="0.25">
      <c r="AZ2242" s="99" t="s">
        <v>83</v>
      </c>
      <c r="BA2242" s="98">
        <f>_xll.qlInterestRateIndexFixingDate(Currency&amp;"ibor"&amp;Tenor,BB2242,Trigger)</f>
        <v>55117</v>
      </c>
      <c r="BB2242" s="98">
        <f>_xll.qlCalendarAdvance(Calendar,BB2241,AZ2242,"f",,Trigger)</f>
        <v>55121</v>
      </c>
      <c r="BC2242" s="98">
        <f>_xll.qlInterestRateIndexMaturity(Currency&amp;"ibor"&amp;Tenor,BB2242,Trigger)</f>
        <v>55486</v>
      </c>
      <c r="BD2242" s="242" t="e">
        <f>_xll.qlIndexFixing($AD$5,BA2242,TRUE,_xll.ohTrigger(Trigger,Trigger12M))</f>
        <v>#NUM!</v>
      </c>
      <c r="BE2242" s="242">
        <f>IFERROR(_xll.qlIndexFixing($BF$1,BA2242,TRUE,_xll.ohTrigger(Trigger,Trigger12M)),#N/A)</f>
        <v>1.5859330413135784E-2</v>
      </c>
    </row>
    <row r="2243" spans="52:57" ht="11.25" customHeight="1" x14ac:dyDescent="0.25">
      <c r="AZ2243" s="99" t="s">
        <v>83</v>
      </c>
      <c r="BA2243" s="98">
        <f>_xll.qlInterestRateIndexFixingDate(Currency&amp;"ibor"&amp;Tenor,BB2243,Trigger)</f>
        <v>55124</v>
      </c>
      <c r="BB2243" s="98">
        <f>_xll.qlCalendarAdvance(Calendar,BB2242,AZ2243,"f",,Trigger)</f>
        <v>55128</v>
      </c>
      <c r="BC2243" s="98">
        <f>_xll.qlInterestRateIndexMaturity(Currency&amp;"ibor"&amp;Tenor,BB2243,Trigger)</f>
        <v>55493</v>
      </c>
      <c r="BD2243" s="242" t="e">
        <f>_xll.qlIndexFixing($AD$5,BA2243,TRUE,_xll.ohTrigger(Trigger,Trigger12M))</f>
        <v>#NUM!</v>
      </c>
      <c r="BE2243" s="242">
        <f>IFERROR(_xll.qlIndexFixing($BF$1,BA2243,TRUE,_xll.ohTrigger(Trigger,Trigger12M)),#N/A)</f>
        <v>1.5859125901099766E-2</v>
      </c>
    </row>
    <row r="2244" spans="52:57" ht="11.25" customHeight="1" x14ac:dyDescent="0.25">
      <c r="AZ2244" s="99" t="s">
        <v>83</v>
      </c>
      <c r="BA2244" s="98">
        <f>_xll.qlInterestRateIndexFixingDate(Currency&amp;"ibor"&amp;Tenor,BB2244,Trigger)</f>
        <v>55131</v>
      </c>
      <c r="BB2244" s="98">
        <f>_xll.qlCalendarAdvance(Calendar,BB2243,AZ2244,"f",,Trigger)</f>
        <v>55135</v>
      </c>
      <c r="BC2244" s="98">
        <f>_xll.qlInterestRateIndexMaturity(Currency&amp;"ibor"&amp;Tenor,BB2244,Trigger)</f>
        <v>55500</v>
      </c>
      <c r="BD2244" s="242" t="e">
        <f>_xll.qlIndexFixing($AD$5,BA2244,TRUE,_xll.ohTrigger(Trigger,Trigger12M))</f>
        <v>#NUM!</v>
      </c>
      <c r="BE2244" s="242">
        <f>IFERROR(_xll.qlIndexFixing($BF$1,BA2244,TRUE,_xll.ohTrigger(Trigger,Trigger12M)),#N/A)</f>
        <v>1.5858919645692929E-2</v>
      </c>
    </row>
    <row r="2245" spans="52:57" ht="11.25" customHeight="1" x14ac:dyDescent="0.25">
      <c r="AZ2245" s="99" t="s">
        <v>83</v>
      </c>
      <c r="BA2245" s="98">
        <f>_xll.qlInterestRateIndexFixingDate(Currency&amp;"ibor"&amp;Tenor,BB2245,Trigger)</f>
        <v>55138</v>
      </c>
      <c r="BB2245" s="98">
        <f>_xll.qlCalendarAdvance(Calendar,BB2244,AZ2245,"f",,Trigger)</f>
        <v>55142</v>
      </c>
      <c r="BC2245" s="98">
        <f>_xll.qlInterestRateIndexMaturity(Currency&amp;"ibor"&amp;Tenor,BB2245,Trigger)</f>
        <v>55507</v>
      </c>
      <c r="BD2245" s="242" t="e">
        <f>_xll.qlIndexFixing($AD$5,BA2245,TRUE,_xll.ohTrigger(Trigger,Trigger12M))</f>
        <v>#NUM!</v>
      </c>
      <c r="BE2245" s="242">
        <f>IFERROR(_xll.qlIndexFixing($BF$1,BA2245,TRUE,_xll.ohTrigger(Trigger,Trigger12M)),#N/A)</f>
        <v>1.5858711643804996E-2</v>
      </c>
    </row>
    <row r="2246" spans="52:57" ht="11.25" customHeight="1" x14ac:dyDescent="0.25">
      <c r="AZ2246" s="99" t="s">
        <v>83</v>
      </c>
      <c r="BA2246" s="98">
        <f>_xll.qlInterestRateIndexFixingDate(Currency&amp;"ibor"&amp;Tenor,BB2246,Trigger)</f>
        <v>55144</v>
      </c>
      <c r="BB2246" s="98">
        <f>_xll.qlCalendarAdvance(Calendar,BB2245,AZ2246,"f",,Trigger)</f>
        <v>55149</v>
      </c>
      <c r="BC2246" s="98">
        <f>_xll.qlInterestRateIndexMaturity(Currency&amp;"ibor"&amp;Tenor,BB2246,Trigger)</f>
        <v>55514</v>
      </c>
      <c r="BD2246" s="242" t="e">
        <f>_xll.qlIndexFixing($AD$5,BA2246,TRUE,_xll.ohTrigger(Trigger,Trigger12M))</f>
        <v>#NUM!</v>
      </c>
      <c r="BE2246" s="242">
        <f>IFERROR(_xll.qlIndexFixing($BF$1,BA2246,TRUE,_xll.ohTrigger(Trigger,Trigger12M)),#N/A)</f>
        <v>1.5858501892325471E-2</v>
      </c>
    </row>
    <row r="2247" spans="52:57" ht="11.25" customHeight="1" x14ac:dyDescent="0.25">
      <c r="AZ2247" s="99" t="s">
        <v>83</v>
      </c>
      <c r="BA2247" s="98">
        <f>_xll.qlInterestRateIndexFixingDate(Currency&amp;"ibor"&amp;Tenor,BB2247,Trigger)</f>
        <v>55152</v>
      </c>
      <c r="BB2247" s="98">
        <f>_xll.qlCalendarAdvance(Calendar,BB2246,AZ2247,"f",,Trigger)</f>
        <v>55156</v>
      </c>
      <c r="BC2247" s="98">
        <f>_xll.qlInterestRateIndexMaturity(Currency&amp;"ibor"&amp;Tenor,BB2247,Trigger)</f>
        <v>55521</v>
      </c>
      <c r="BD2247" s="242" t="e">
        <f>_xll.qlIndexFixing($AD$5,BA2247,TRUE,_xll.ohTrigger(Trigger,Trigger12M))</f>
        <v>#NUM!</v>
      </c>
      <c r="BE2247" s="242">
        <f>IFERROR(_xll.qlIndexFixing($BF$1,BA2247,TRUE,_xll.ohTrigger(Trigger,Trigger12M)),#N/A)</f>
        <v>1.5858290388143848E-2</v>
      </c>
    </row>
    <row r="2248" spans="52:57" ht="11.25" customHeight="1" x14ac:dyDescent="0.25">
      <c r="AZ2248" s="99" t="s">
        <v>83</v>
      </c>
      <c r="BA2248" s="98">
        <f>_xll.qlInterestRateIndexFixingDate(Currency&amp;"ibor"&amp;Tenor,BB2248,Trigger)</f>
        <v>55159</v>
      </c>
      <c r="BB2248" s="98">
        <f>_xll.qlCalendarAdvance(Calendar,BB2247,AZ2248,"f",,Trigger)</f>
        <v>55163</v>
      </c>
      <c r="BC2248" s="98">
        <f>_xll.qlInterestRateIndexMaturity(Currency&amp;"ibor"&amp;Tenor,BB2248,Trigger)</f>
        <v>55528</v>
      </c>
      <c r="BD2248" s="242" t="e">
        <f>_xll.qlIndexFixing($AD$5,BA2248,TRUE,_xll.ohTrigger(Trigger,Trigger12M))</f>
        <v>#NUM!</v>
      </c>
      <c r="BE2248" s="242">
        <f>IFERROR(_xll.qlIndexFixing($BF$1,BA2248,TRUE,_xll.ohTrigger(Trigger,Trigger12M)),#N/A)</f>
        <v>1.5858077128149638E-2</v>
      </c>
    </row>
    <row r="2249" spans="52:57" ht="11.25" customHeight="1" x14ac:dyDescent="0.25">
      <c r="AZ2249" s="99" t="s">
        <v>83</v>
      </c>
      <c r="BA2249" s="98">
        <f>_xll.qlInterestRateIndexFixingDate(Currency&amp;"ibor"&amp;Tenor,BB2249,Trigger)</f>
        <v>55166</v>
      </c>
      <c r="BB2249" s="98">
        <f>_xll.qlCalendarAdvance(Calendar,BB2248,AZ2249,"f",,Trigger)</f>
        <v>55170</v>
      </c>
      <c r="BC2249" s="98">
        <f>_xll.qlInterestRateIndexMaturity(Currency&amp;"ibor"&amp;Tenor,BB2249,Trigger)</f>
        <v>55535</v>
      </c>
      <c r="BD2249" s="242" t="e">
        <f>_xll.qlIndexFixing($AD$5,BA2249,TRUE,_xll.ohTrigger(Trigger,Trigger12M))</f>
        <v>#NUM!</v>
      </c>
      <c r="BE2249" s="242">
        <f>IFERROR(_xll.qlIndexFixing($BF$1,BA2249,TRUE,_xll.ohTrigger(Trigger,Trigger12M)),#N/A)</f>
        <v>1.5857862109232554E-2</v>
      </c>
    </row>
    <row r="2250" spans="52:57" ht="11.25" customHeight="1" x14ac:dyDescent="0.25">
      <c r="AZ2250" s="99" t="s">
        <v>83</v>
      </c>
      <c r="BA2250" s="98">
        <f>_xll.qlInterestRateIndexFixingDate(Currency&amp;"ibor"&amp;Tenor,BB2250,Trigger)</f>
        <v>55173</v>
      </c>
      <c r="BB2250" s="98">
        <f>_xll.qlCalendarAdvance(Calendar,BB2249,AZ2250,"f",,Trigger)</f>
        <v>55177</v>
      </c>
      <c r="BC2250" s="98">
        <f>_xll.qlInterestRateIndexMaturity(Currency&amp;"ibor"&amp;Tenor,BB2250,Trigger)</f>
        <v>55542</v>
      </c>
      <c r="BD2250" s="242" t="e">
        <f>_xll.qlIndexFixing($AD$5,BA2250,TRUE,_xll.ohTrigger(Trigger,Trigger12M))</f>
        <v>#NUM!</v>
      </c>
      <c r="BE2250" s="242">
        <f>IFERROR(_xll.qlIndexFixing($BF$1,BA2250,TRUE,_xll.ohTrigger(Trigger,Trigger12M)),#N/A)</f>
        <v>1.5857645328282103E-2</v>
      </c>
    </row>
    <row r="2251" spans="52:57" ht="11.25" customHeight="1" x14ac:dyDescent="0.25">
      <c r="AZ2251" s="99" t="s">
        <v>83</v>
      </c>
      <c r="BA2251" s="98">
        <f>_xll.qlInterestRateIndexFixingDate(Currency&amp;"ibor"&amp;Tenor,BB2251,Trigger)</f>
        <v>55180</v>
      </c>
      <c r="BB2251" s="98">
        <f>_xll.qlCalendarAdvance(Calendar,BB2250,AZ2251,"f",,Trigger)</f>
        <v>55184</v>
      </c>
      <c r="BC2251" s="98">
        <f>_xll.qlInterestRateIndexMaturity(Currency&amp;"ibor"&amp;Tenor,BB2251,Trigger)</f>
        <v>55549</v>
      </c>
      <c r="BD2251" s="242" t="e">
        <f>_xll.qlIndexFixing($AD$5,BA2251,TRUE,_xll.ohTrigger(Trigger,Trigger12M))</f>
        <v>#NUM!</v>
      </c>
      <c r="BE2251" s="242">
        <f>IFERROR(_xll.qlIndexFixing($BF$1,BA2251,TRUE,_xll.ohTrigger(Trigger,Trigger12M)),#N/A)</f>
        <v>1.5857426782187569E-2</v>
      </c>
    </row>
    <row r="2252" spans="52:57" ht="11.25" customHeight="1" x14ac:dyDescent="0.25">
      <c r="AZ2252" s="99" t="s">
        <v>83</v>
      </c>
      <c r="BA2252" s="98">
        <f>_xll.qlInterestRateIndexFixingDate(Currency&amp;"ibor"&amp;Tenor,BB2252,Trigger)</f>
        <v>55187</v>
      </c>
      <c r="BB2252" s="98">
        <f>_xll.qlCalendarAdvance(Calendar,BB2251,AZ2252,"f",,Trigger)</f>
        <v>55191</v>
      </c>
      <c r="BC2252" s="98">
        <f>_xll.qlInterestRateIndexMaturity(Currency&amp;"ibor"&amp;Tenor,BB2252,Trigger)</f>
        <v>55556</v>
      </c>
      <c r="BD2252" s="242" t="e">
        <f>_xll.qlIndexFixing($AD$5,BA2252,TRUE,_xll.ohTrigger(Trigger,Trigger12M))</f>
        <v>#NUM!</v>
      </c>
      <c r="BE2252" s="242">
        <f>IFERROR(_xll.qlIndexFixing($BF$1,BA2252,TRUE,_xll.ohTrigger(Trigger,Trigger12M)),#N/A)</f>
        <v>1.5857206467838666E-2</v>
      </c>
    </row>
    <row r="2253" spans="52:57" ht="11.25" customHeight="1" x14ac:dyDescent="0.25">
      <c r="AZ2253" s="99" t="s">
        <v>83</v>
      </c>
      <c r="BA2253" s="98">
        <f>_xll.qlInterestRateIndexFixingDate(Currency&amp;"ibor"&amp;Tenor,BB2253,Trigger)</f>
        <v>55194</v>
      </c>
      <c r="BB2253" s="98">
        <f>_xll.qlCalendarAdvance(Calendar,BB2252,AZ2253,"f",,Trigger)</f>
        <v>55198</v>
      </c>
      <c r="BC2253" s="98">
        <f>_xll.qlInterestRateIndexMaturity(Currency&amp;"ibor"&amp;Tenor,BB2253,Trigger)</f>
        <v>55563</v>
      </c>
      <c r="BD2253" s="242" t="e">
        <f>_xll.qlIndexFixing($AD$5,BA2253,TRUE,_xll.ohTrigger(Trigger,Trigger12M))</f>
        <v>#NUM!</v>
      </c>
      <c r="BE2253" s="242">
        <f>IFERROR(_xll.qlIndexFixing($BF$1,BA2253,TRUE,_xll.ohTrigger(Trigger,Trigger12M)),#N/A)</f>
        <v>1.5856984382125777E-2</v>
      </c>
    </row>
    <row r="2254" spans="52:57" ht="11.25" customHeight="1" x14ac:dyDescent="0.25">
      <c r="AZ2254" s="99" t="s">
        <v>83</v>
      </c>
      <c r="BA2254" s="98">
        <f>_xll.qlInterestRateIndexFixingDate(Currency&amp;"ibor"&amp;Tenor,BB2254,Trigger)</f>
        <v>55201</v>
      </c>
      <c r="BB2254" s="98">
        <f>_xll.qlCalendarAdvance(Calendar,BB2253,AZ2254,"f",,Trigger)</f>
        <v>55205</v>
      </c>
      <c r="BC2254" s="98">
        <f>_xll.qlInterestRateIndexMaturity(Currency&amp;"ibor"&amp;Tenor,BB2254,Trigger)</f>
        <v>55570</v>
      </c>
      <c r="BD2254" s="242" t="e">
        <f>_xll.qlIndexFixing($AD$5,BA2254,TRUE,_xll.ohTrigger(Trigger,Trigger12M))</f>
        <v>#NUM!</v>
      </c>
      <c r="BE2254" s="242">
        <f>IFERROR(_xll.qlIndexFixing($BF$1,BA2254,TRUE,_xll.ohTrigger(Trigger,Trigger12M)),#N/A)</f>
        <v>1.5856760521937529E-2</v>
      </c>
    </row>
    <row r="2255" spans="52:57" ht="11.25" customHeight="1" x14ac:dyDescent="0.25">
      <c r="AZ2255" s="99" t="s">
        <v>83</v>
      </c>
      <c r="BA2255" s="98">
        <f>_xll.qlInterestRateIndexFixingDate(Currency&amp;"ibor"&amp;Tenor,BB2255,Trigger)</f>
        <v>55208</v>
      </c>
      <c r="BB2255" s="98">
        <f>_xll.qlCalendarAdvance(Calendar,BB2254,AZ2255,"f",,Trigger)</f>
        <v>55212</v>
      </c>
      <c r="BC2255" s="98">
        <f>_xll.qlInterestRateIndexMaturity(Currency&amp;"ibor"&amp;Tenor,BB2255,Trigger)</f>
        <v>55578</v>
      </c>
      <c r="BD2255" s="242" t="e">
        <f>_xll.qlIndexFixing($AD$5,BA2255,TRUE,_xll.ohTrigger(Trigger,Trigger12M))</f>
        <v>#NUM!</v>
      </c>
      <c r="BE2255" s="242">
        <f>IFERROR(_xll.qlIndexFixing($BF$1,BA2255,TRUE,_xll.ohTrigger(Trigger,Trigger12M)),#N/A)</f>
        <v>1.5856864947776567E-2</v>
      </c>
    </row>
    <row r="2256" spans="52:57" ht="11.25" customHeight="1" x14ac:dyDescent="0.25">
      <c r="AZ2256" s="99" t="s">
        <v>83</v>
      </c>
      <c r="BA2256" s="98">
        <f>_xll.qlInterestRateIndexFixingDate(Currency&amp;"ibor"&amp;Tenor,BB2256,Trigger)</f>
        <v>55215</v>
      </c>
      <c r="BB2256" s="98">
        <f>_xll.qlCalendarAdvance(Calendar,BB2255,AZ2256,"f",,Trigger)</f>
        <v>55219</v>
      </c>
      <c r="BC2256" s="98">
        <f>_xll.qlInterestRateIndexMaturity(Currency&amp;"ibor"&amp;Tenor,BB2256,Trigger)</f>
        <v>55585</v>
      </c>
      <c r="BD2256" s="242" t="e">
        <f>_xll.qlIndexFixing($AD$5,BA2256,TRUE,_xll.ohTrigger(Trigger,Trigger12M))</f>
        <v>#NUM!</v>
      </c>
      <c r="BE2256" s="242">
        <f>IFERROR(_xll.qlIndexFixing($BF$1,BA2256,TRUE,_xll.ohTrigger(Trigger,Trigger12M)),#N/A)</f>
        <v>1.5856637390119041E-2</v>
      </c>
    </row>
    <row r="2257" spans="52:57" ht="11.25" customHeight="1" x14ac:dyDescent="0.25">
      <c r="AZ2257" s="99" t="s">
        <v>83</v>
      </c>
      <c r="BA2257" s="98">
        <f>_xll.qlInterestRateIndexFixingDate(Currency&amp;"ibor"&amp;Tenor,BB2257,Trigger)</f>
        <v>55222</v>
      </c>
      <c r="BB2257" s="98">
        <f>_xll.qlCalendarAdvance(Calendar,BB2256,AZ2257,"f",,Trigger)</f>
        <v>55226</v>
      </c>
      <c r="BC2257" s="98">
        <f>_xll.qlInterestRateIndexMaturity(Currency&amp;"ibor"&amp;Tenor,BB2257,Trigger)</f>
        <v>55592</v>
      </c>
      <c r="BD2257" s="242" t="e">
        <f>_xll.qlIndexFixing($AD$5,BA2257,TRUE,_xll.ohTrigger(Trigger,Trigger12M))</f>
        <v>#NUM!</v>
      </c>
      <c r="BE2257" s="242">
        <f>IFERROR(_xll.qlIndexFixing($BF$1,BA2257,TRUE,_xll.ohTrigger(Trigger,Trigger12M)),#N/A)</f>
        <v>1.5856408048354882E-2</v>
      </c>
    </row>
    <row r="2258" spans="52:57" ht="11.25" customHeight="1" x14ac:dyDescent="0.25">
      <c r="AZ2258" s="99" t="s">
        <v>83</v>
      </c>
      <c r="BA2258" s="98">
        <f>_xll.qlInterestRateIndexFixingDate(Currency&amp;"ibor"&amp;Tenor,BB2258,Trigger)</f>
        <v>55229</v>
      </c>
      <c r="BB2258" s="98">
        <f>_xll.qlCalendarAdvance(Calendar,BB2257,AZ2258,"f",,Trigger)</f>
        <v>55233</v>
      </c>
      <c r="BC2258" s="98">
        <f>_xll.qlInterestRateIndexMaturity(Currency&amp;"ibor"&amp;Tenor,BB2258,Trigger)</f>
        <v>55599</v>
      </c>
      <c r="BD2258" s="242" t="e">
        <f>_xll.qlIndexFixing($AD$5,BA2258,TRUE,_xll.ohTrigger(Trigger,Trigger12M))</f>
        <v>#NUM!</v>
      </c>
      <c r="BE2258" s="242">
        <f>IFERROR(_xll.qlIndexFixing($BF$1,BA2258,TRUE,_xll.ohTrigger(Trigger,Trigger12M)),#N/A)</f>
        <v>1.5856176919374229E-2</v>
      </c>
    </row>
    <row r="2259" spans="52:57" ht="11.25" customHeight="1" x14ac:dyDescent="0.25">
      <c r="AZ2259" s="99" t="s">
        <v>83</v>
      </c>
      <c r="BA2259" s="98">
        <f>_xll.qlInterestRateIndexFixingDate(Currency&amp;"ibor"&amp;Tenor,BB2259,Trigger)</f>
        <v>55236</v>
      </c>
      <c r="BB2259" s="98">
        <f>_xll.qlCalendarAdvance(Calendar,BB2258,AZ2259,"f",,Trigger)</f>
        <v>55240</v>
      </c>
      <c r="BC2259" s="98">
        <f>_xll.qlInterestRateIndexMaturity(Currency&amp;"ibor"&amp;Tenor,BB2259,Trigger)</f>
        <v>55606</v>
      </c>
      <c r="BD2259" s="242" t="e">
        <f>_xll.qlIndexFixing($AD$5,BA2259,TRUE,_xll.ohTrigger(Trigger,Trigger12M))</f>
        <v>#NUM!</v>
      </c>
      <c r="BE2259" s="242">
        <f>IFERROR(_xll.qlIndexFixing($BF$1,BA2259,TRUE,_xll.ohTrigger(Trigger,Trigger12M)),#N/A)</f>
        <v>1.5855944000067217E-2</v>
      </c>
    </row>
    <row r="2260" spans="52:57" ht="11.25" customHeight="1" x14ac:dyDescent="0.25">
      <c r="AZ2260" s="99" t="s">
        <v>83</v>
      </c>
      <c r="BA2260" s="98">
        <f>_xll.qlInterestRateIndexFixingDate(Currency&amp;"ibor"&amp;Tenor,BB2260,Trigger)</f>
        <v>55241</v>
      </c>
      <c r="BB2260" s="98">
        <f>_xll.qlCalendarAdvance(Calendar,BB2259,AZ2260,"f",,Trigger)</f>
        <v>55247</v>
      </c>
      <c r="BC2260" s="98">
        <f>_xll.qlInterestRateIndexMaturity(Currency&amp;"ibor"&amp;Tenor,BB2260,Trigger)</f>
        <v>55613</v>
      </c>
      <c r="BD2260" s="242" t="e">
        <f>_xll.qlIndexFixing($AD$5,BA2260,TRUE,_xll.ohTrigger(Trigger,Trigger12M))</f>
        <v>#NUM!</v>
      </c>
      <c r="BE2260" s="242">
        <f>IFERROR(_xll.qlIndexFixing($BF$1,BA2260,TRUE,_xll.ohTrigger(Trigger,Trigger12M)),#N/A)</f>
        <v>1.5855709287322675E-2</v>
      </c>
    </row>
    <row r="2261" spans="52:57" ht="11.25" customHeight="1" x14ac:dyDescent="0.25">
      <c r="AZ2261" s="99" t="s">
        <v>83</v>
      </c>
      <c r="BA2261" s="98">
        <f>_xll.qlInterestRateIndexFixingDate(Currency&amp;"ibor"&amp;Tenor,BB2261,Trigger)</f>
        <v>55250</v>
      </c>
      <c r="BB2261" s="98">
        <f>_xll.qlCalendarAdvance(Calendar,BB2260,AZ2261,"f",,Trigger)</f>
        <v>55254</v>
      </c>
      <c r="BC2261" s="98">
        <f>_xll.qlInterestRateIndexMaturity(Currency&amp;"ibor"&amp;Tenor,BB2261,Trigger)</f>
        <v>55620</v>
      </c>
      <c r="BD2261" s="242" t="e">
        <f>_xll.qlIndexFixing($AD$5,BA2261,TRUE,_xll.ohTrigger(Trigger,Trigger12M))</f>
        <v>#NUM!</v>
      </c>
      <c r="BE2261" s="242">
        <f>IFERROR(_xll.qlIndexFixing($BF$1,BA2261,TRUE,_xll.ohTrigger(Trigger,Trigger12M)),#N/A)</f>
        <v>1.5855472778030087E-2</v>
      </c>
    </row>
    <row r="2262" spans="52:57" ht="11.25" customHeight="1" x14ac:dyDescent="0.25">
      <c r="AZ2262" s="99" t="s">
        <v>83</v>
      </c>
      <c r="BA2262" s="98">
        <f>_xll.qlInterestRateIndexFixingDate(Currency&amp;"ibor"&amp;Tenor,BB2262,Trigger)</f>
        <v>55257</v>
      </c>
      <c r="BB2262" s="98">
        <f>_xll.qlCalendarAdvance(Calendar,BB2261,AZ2262,"f",,Trigger)</f>
        <v>55261</v>
      </c>
      <c r="BC2262" s="98">
        <f>_xll.qlInterestRateIndexMaturity(Currency&amp;"ibor"&amp;Tenor,BB2262,Trigger)</f>
        <v>55627</v>
      </c>
      <c r="BD2262" s="242" t="e">
        <f>_xll.qlIndexFixing($AD$5,BA2262,TRUE,_xll.ohTrigger(Trigger,Trigger12M))</f>
        <v>#NUM!</v>
      </c>
      <c r="BE2262" s="242">
        <f>IFERROR(_xll.qlIndexFixing($BF$1,BA2262,TRUE,_xll.ohTrigger(Trigger,Trigger12M)),#N/A)</f>
        <v>1.5855234469079153E-2</v>
      </c>
    </row>
    <row r="2263" spans="52:57" ht="11.25" customHeight="1" x14ac:dyDescent="0.25">
      <c r="AZ2263" s="99" t="s">
        <v>83</v>
      </c>
      <c r="BA2263" s="98">
        <f>_xll.qlInterestRateIndexFixingDate(Currency&amp;"ibor"&amp;Tenor,BB2263,Trigger)</f>
        <v>55264</v>
      </c>
      <c r="BB2263" s="98">
        <f>_xll.qlCalendarAdvance(Calendar,BB2262,AZ2263,"f",,Trigger)</f>
        <v>55268</v>
      </c>
      <c r="BC2263" s="98">
        <f>_xll.qlInterestRateIndexMaturity(Currency&amp;"ibor"&amp;Tenor,BB2263,Trigger)</f>
        <v>55634</v>
      </c>
      <c r="BD2263" s="242" t="e">
        <f>_xll.qlIndexFixing($AD$5,BA2263,TRUE,_xll.ohTrigger(Trigger,Trigger12M))</f>
        <v>#NUM!</v>
      </c>
      <c r="BE2263" s="242">
        <f>IFERROR(_xll.qlIndexFixing($BF$1,BA2263,TRUE,_xll.ohTrigger(Trigger,Trigger12M)),#N/A)</f>
        <v>1.5854994357360014E-2</v>
      </c>
    </row>
    <row r="2264" spans="52:57" ht="11.25" customHeight="1" x14ac:dyDescent="0.25">
      <c r="AZ2264" s="99" t="s">
        <v>83</v>
      </c>
      <c r="BA2264" s="98">
        <f>_xll.qlInterestRateIndexFixingDate(Currency&amp;"ibor"&amp;Tenor,BB2264,Trigger)</f>
        <v>55270</v>
      </c>
      <c r="BB2264" s="98">
        <f>_xll.qlCalendarAdvance(Calendar,BB2263,AZ2264,"f",,Trigger)</f>
        <v>55275</v>
      </c>
      <c r="BC2264" s="98">
        <f>_xll.qlInterestRateIndexMaturity(Currency&amp;"ibor"&amp;Tenor,BB2264,Trigger)</f>
        <v>55641</v>
      </c>
      <c r="BD2264" s="242" t="e">
        <f>_xll.qlIndexFixing($AD$5,BA2264,TRUE,_xll.ohTrigger(Trigger,Trigger12M))</f>
        <v>#NUM!</v>
      </c>
      <c r="BE2264" s="242">
        <f>IFERROR(_xll.qlIndexFixing($BF$1,BA2264,TRUE,_xll.ohTrigger(Trigger,Trigger12M)),#N/A)</f>
        <v>1.5854752439761272E-2</v>
      </c>
    </row>
    <row r="2265" spans="52:57" ht="11.25" customHeight="1" x14ac:dyDescent="0.25">
      <c r="AZ2265" s="99" t="s">
        <v>83</v>
      </c>
      <c r="BA2265" s="98">
        <f>_xll.qlInterestRateIndexFixingDate(Currency&amp;"ibor"&amp;Tenor,BB2265,Trigger)</f>
        <v>55278</v>
      </c>
      <c r="BB2265" s="98">
        <f>_xll.qlCalendarAdvance(Calendar,BB2264,AZ2265,"f",,Trigger)</f>
        <v>55282</v>
      </c>
      <c r="BC2265" s="98">
        <f>_xll.qlInterestRateIndexMaturity(Currency&amp;"ibor"&amp;Tenor,BB2265,Trigger)</f>
        <v>55648</v>
      </c>
      <c r="BD2265" s="242" t="e">
        <f>_xll.qlIndexFixing($AD$5,BA2265,TRUE,_xll.ohTrigger(Trigger,Trigger12M))</f>
        <v>#NUM!</v>
      </c>
      <c r="BE2265" s="242">
        <f>IFERROR(_xll.qlIndexFixing($BF$1,BA2265,TRUE,_xll.ohTrigger(Trigger,Trigger12M)),#N/A)</f>
        <v>1.5854508713173728E-2</v>
      </c>
    </row>
    <row r="2266" spans="52:57" ht="11.25" customHeight="1" x14ac:dyDescent="0.25">
      <c r="AZ2266" s="99" t="s">
        <v>83</v>
      </c>
      <c r="BA2266" s="98">
        <f>_xll.qlInterestRateIndexFixingDate(Currency&amp;"ibor"&amp;Tenor,BB2266,Trigger)</f>
        <v>55285</v>
      </c>
      <c r="BB2266" s="98">
        <f>_xll.qlCalendarAdvance(Calendar,BB2265,AZ2266,"f",,Trigger)</f>
        <v>55289</v>
      </c>
      <c r="BC2266" s="98">
        <f>_xll.qlInterestRateIndexMaturity(Currency&amp;"ibor"&amp;Tenor,BB2266,Trigger)</f>
        <v>55655</v>
      </c>
      <c r="BD2266" s="242" t="e">
        <f>_xll.qlIndexFixing($AD$5,BA2266,TRUE,_xll.ohTrigger(Trigger,Trigger12M))</f>
        <v>#NUM!</v>
      </c>
      <c r="BE2266" s="242">
        <f>IFERROR(_xll.qlIndexFixing($BF$1,BA2266,TRUE,_xll.ohTrigger(Trigger,Trigger12M)),#N/A)</f>
        <v>1.5854263174485985E-2</v>
      </c>
    </row>
    <row r="2267" spans="52:57" ht="11.25" customHeight="1" x14ac:dyDescent="0.25">
      <c r="AZ2267" s="99" t="s">
        <v>83</v>
      </c>
      <c r="BA2267" s="98">
        <f>_xll.qlInterestRateIndexFixingDate(Currency&amp;"ibor"&amp;Tenor,BB2267,Trigger)</f>
        <v>55292</v>
      </c>
      <c r="BB2267" s="98">
        <f>_xll.qlCalendarAdvance(Calendar,BB2266,AZ2267,"f",,Trigger)</f>
        <v>55296</v>
      </c>
      <c r="BC2267" s="98">
        <f>_xll.qlInterestRateIndexMaturity(Currency&amp;"ibor"&amp;Tenor,BB2267,Trigger)</f>
        <v>55662</v>
      </c>
      <c r="BD2267" s="242" t="e">
        <f>_xll.qlIndexFixing($AD$5,BA2267,TRUE,_xll.ohTrigger(Trigger,Trigger12M))</f>
        <v>#NUM!</v>
      </c>
      <c r="BE2267" s="242">
        <f>IFERROR(_xll.qlIndexFixing($BF$1,BA2267,TRUE,_xll.ohTrigger(Trigger,Trigger12M)),#N/A)</f>
        <v>1.5854015820588183E-2</v>
      </c>
    </row>
    <row r="2268" spans="52:57" ht="11.25" customHeight="1" x14ac:dyDescent="0.25">
      <c r="AZ2268" s="99" t="s">
        <v>83</v>
      </c>
      <c r="BA2268" s="98">
        <f>_xll.qlInterestRateIndexFixingDate(Currency&amp;"ibor"&amp;Tenor,BB2268,Trigger)</f>
        <v>55299</v>
      </c>
      <c r="BB2268" s="98">
        <f>_xll.qlCalendarAdvance(Calendar,BB2267,AZ2268,"f",,Trigger)</f>
        <v>55303</v>
      </c>
      <c r="BC2268" s="98">
        <f>_xll.qlInterestRateIndexMaturity(Currency&amp;"ibor"&amp;Tenor,BB2268,Trigger)</f>
        <v>55669</v>
      </c>
      <c r="BD2268" s="242" t="e">
        <f>_xll.qlIndexFixing($AD$5,BA2268,TRUE,_xll.ohTrigger(Trigger,Trigger12M))</f>
        <v>#NUM!</v>
      </c>
      <c r="BE2268" s="242">
        <f>IFERROR(_xll.qlIndexFixing($BF$1,BA2268,TRUE,_xll.ohTrigger(Trigger,Trigger12M)),#N/A)</f>
        <v>1.5853766648370023E-2</v>
      </c>
    </row>
    <row r="2269" spans="52:57" ht="11.25" customHeight="1" x14ac:dyDescent="0.25">
      <c r="AZ2269" s="99" t="s">
        <v>83</v>
      </c>
      <c r="BA2269" s="98">
        <f>_xll.qlInterestRateIndexFixingDate(Currency&amp;"ibor"&amp;Tenor,BB2269,Trigger)</f>
        <v>55306</v>
      </c>
      <c r="BB2269" s="98">
        <f>_xll.qlCalendarAdvance(Calendar,BB2268,AZ2269,"f",,Trigger)</f>
        <v>55310</v>
      </c>
      <c r="BC2269" s="98">
        <f>_xll.qlInterestRateIndexMaturity(Currency&amp;"ibor"&amp;Tenor,BB2269,Trigger)</f>
        <v>55676</v>
      </c>
      <c r="BD2269" s="242" t="e">
        <f>_xll.qlIndexFixing($AD$5,BA2269,TRUE,_xll.ohTrigger(Trigger,Trigger12M))</f>
        <v>#NUM!</v>
      </c>
      <c r="BE2269" s="242">
        <f>IFERROR(_xll.qlIndexFixing($BF$1,BA2269,TRUE,_xll.ohTrigger(Trigger,Trigger12M)),#N/A)</f>
        <v>1.585351565472121E-2</v>
      </c>
    </row>
    <row r="2270" spans="52:57" ht="11.25" customHeight="1" x14ac:dyDescent="0.25">
      <c r="AZ2270" s="99" t="s">
        <v>83</v>
      </c>
      <c r="BA2270" s="98">
        <f>_xll.qlInterestRateIndexFixingDate(Currency&amp;"ibor"&amp;Tenor,BB2270,Trigger)</f>
        <v>55313</v>
      </c>
      <c r="BB2270" s="98">
        <f>_xll.qlCalendarAdvance(Calendar,BB2269,AZ2270,"f",,Trigger)</f>
        <v>55317</v>
      </c>
      <c r="BC2270" s="98">
        <f>_xll.qlInterestRateIndexMaturity(Currency&amp;"ibor"&amp;Tenor,BB2270,Trigger)</f>
        <v>55683</v>
      </c>
      <c r="BD2270" s="242" t="e">
        <f>_xll.qlIndexFixing($AD$5,BA2270,TRUE,_xll.ohTrigger(Trigger,Trigger12M))</f>
        <v>#NUM!</v>
      </c>
      <c r="BE2270" s="242">
        <f>IFERROR(_xll.qlIndexFixing($BF$1,BA2270,TRUE,_xll.ohTrigger(Trigger,Trigger12M)),#N/A)</f>
        <v>1.5853262836531219E-2</v>
      </c>
    </row>
    <row r="2271" spans="52:57" ht="11.25" customHeight="1" x14ac:dyDescent="0.25">
      <c r="AZ2271" s="99" t="s">
        <v>83</v>
      </c>
      <c r="BA2271" s="98">
        <f>_xll.qlInterestRateIndexFixingDate(Currency&amp;"ibor"&amp;Tenor,BB2271,Trigger)</f>
        <v>55320</v>
      </c>
      <c r="BB2271" s="98">
        <f>_xll.qlCalendarAdvance(Calendar,BB2270,AZ2271,"f",,Trigger)</f>
        <v>55324</v>
      </c>
      <c r="BC2271" s="98">
        <f>_xll.qlInterestRateIndexMaturity(Currency&amp;"ibor"&amp;Tenor,BB2271,Trigger)</f>
        <v>55690</v>
      </c>
      <c r="BD2271" s="242" t="e">
        <f>_xll.qlIndexFixing($AD$5,BA2271,TRUE,_xll.ohTrigger(Trigger,Trigger12M))</f>
        <v>#NUM!</v>
      </c>
      <c r="BE2271" s="242">
        <f>IFERROR(_xll.qlIndexFixing($BF$1,BA2271,TRUE,_xll.ohTrigger(Trigger,Trigger12M)),#N/A)</f>
        <v>1.5853008190689976E-2</v>
      </c>
    </row>
    <row r="2272" spans="52:57" ht="11.25" customHeight="1" x14ac:dyDescent="0.25">
      <c r="AZ2272" s="99" t="s">
        <v>83</v>
      </c>
      <c r="BA2272" s="98">
        <f>_xll.qlInterestRateIndexFixingDate(Currency&amp;"ibor"&amp;Tenor,BB2272,Trigger)</f>
        <v>55327</v>
      </c>
      <c r="BB2272" s="98">
        <f>_xll.qlCalendarAdvance(Calendar,BB2271,AZ2272,"f",,Trigger)</f>
        <v>55331</v>
      </c>
      <c r="BC2272" s="98">
        <f>_xll.qlInterestRateIndexMaturity(Currency&amp;"ibor"&amp;Tenor,BB2272,Trigger)</f>
        <v>55697</v>
      </c>
      <c r="BD2272" s="242" t="e">
        <f>_xll.qlIndexFixing($AD$5,BA2272,TRUE,_xll.ohTrigger(Trigger,Trigger12M))</f>
        <v>#NUM!</v>
      </c>
      <c r="BE2272" s="242">
        <f>IFERROR(_xll.qlIndexFixing($BF$1,BA2272,TRUE,_xll.ohTrigger(Trigger,Trigger12M)),#N/A)</f>
        <v>1.5852751714086958E-2</v>
      </c>
    </row>
    <row r="2273" spans="52:57" ht="11.25" customHeight="1" x14ac:dyDescent="0.25">
      <c r="AZ2273" s="99" t="s">
        <v>83</v>
      </c>
      <c r="BA2273" s="98">
        <f>_xll.qlInterestRateIndexFixingDate(Currency&amp;"ibor"&amp;Tenor,BB2273,Trigger)</f>
        <v>55334</v>
      </c>
      <c r="BB2273" s="98">
        <f>_xll.qlCalendarAdvance(Calendar,BB2272,AZ2273,"f",,Trigger)</f>
        <v>55338</v>
      </c>
      <c r="BC2273" s="98">
        <f>_xll.qlInterestRateIndexMaturity(Currency&amp;"ibor"&amp;Tenor,BB2273,Trigger)</f>
        <v>55704</v>
      </c>
      <c r="BD2273" s="242" t="e">
        <f>_xll.qlIndexFixing($AD$5,BA2273,TRUE,_xll.ohTrigger(Trigger,Trigger12M))</f>
        <v>#NUM!</v>
      </c>
      <c r="BE2273" s="242">
        <f>IFERROR(_xll.qlIndexFixing($BF$1,BA2273,TRUE,_xll.ohTrigger(Trigger,Trigger12M)),#N/A)</f>
        <v>1.5852493403611872E-2</v>
      </c>
    </row>
    <row r="2274" spans="52:57" ht="11.25" customHeight="1" x14ac:dyDescent="0.25">
      <c r="AZ2274" s="99" t="s">
        <v>83</v>
      </c>
      <c r="BA2274" s="98">
        <f>_xll.qlInterestRateIndexFixingDate(Currency&amp;"ibor"&amp;Tenor,BB2274,Trigger)</f>
        <v>55341</v>
      </c>
      <c r="BB2274" s="98">
        <f>_xll.qlCalendarAdvance(Calendar,BB2273,AZ2274,"f",,Trigger)</f>
        <v>55345</v>
      </c>
      <c r="BC2274" s="98">
        <f>_xll.qlInterestRateIndexMaturity(Currency&amp;"ibor"&amp;Tenor,BB2274,Trigger)</f>
        <v>55711</v>
      </c>
      <c r="BD2274" s="242" t="e">
        <f>_xll.qlIndexFixing($AD$5,BA2274,TRUE,_xll.ohTrigger(Trigger,Trigger12M))</f>
        <v>#NUM!</v>
      </c>
      <c r="BE2274" s="242">
        <f>IFERROR(_xll.qlIndexFixing($BF$1,BA2274,TRUE,_xll.ohTrigger(Trigger,Trigger12M)),#N/A)</f>
        <v>1.5852233256155073E-2</v>
      </c>
    </row>
    <row r="2275" spans="52:57" ht="11.25" customHeight="1" x14ac:dyDescent="0.25">
      <c r="AZ2275" s="99" t="s">
        <v>83</v>
      </c>
      <c r="BA2275" s="98">
        <f>_xll.qlInterestRateIndexFixingDate(Currency&amp;"ibor"&amp;Tenor,BB2275,Trigger)</f>
        <v>55348</v>
      </c>
      <c r="BB2275" s="98">
        <f>_xll.qlCalendarAdvance(Calendar,BB2274,AZ2275,"f",,Trigger)</f>
        <v>55352</v>
      </c>
      <c r="BC2275" s="98">
        <f>_xll.qlInterestRateIndexMaturity(Currency&amp;"ibor"&amp;Tenor,BB2275,Trigger)</f>
        <v>55718</v>
      </c>
      <c r="BD2275" s="242" t="e">
        <f>_xll.qlIndexFixing($AD$5,BA2275,TRUE,_xll.ohTrigger(Trigger,Trigger12M))</f>
        <v>#NUM!</v>
      </c>
      <c r="BE2275" s="242">
        <f>IFERROR(_xll.qlIndexFixing($BF$1,BA2275,TRUE,_xll.ohTrigger(Trigger,Trigger12M)),#N/A)</f>
        <v>1.5851971268605165E-2</v>
      </c>
    </row>
    <row r="2276" spans="52:57" ht="11.25" customHeight="1" x14ac:dyDescent="0.25">
      <c r="AZ2276" s="99" t="s">
        <v>83</v>
      </c>
      <c r="BA2276" s="98">
        <f>_xll.qlInterestRateIndexFixingDate(Currency&amp;"ibor"&amp;Tenor,BB2276,Trigger)</f>
        <v>55355</v>
      </c>
      <c r="BB2276" s="98">
        <f>_xll.qlCalendarAdvance(Calendar,BB2275,AZ2276,"f",,Trigger)</f>
        <v>55359</v>
      </c>
      <c r="BC2276" s="98">
        <f>_xll.qlInterestRateIndexMaturity(Currency&amp;"ibor"&amp;Tenor,BB2276,Trigger)</f>
        <v>55725</v>
      </c>
      <c r="BD2276" s="242" t="e">
        <f>_xll.qlIndexFixing($AD$5,BA2276,TRUE,_xll.ohTrigger(Trigger,Trigger12M))</f>
        <v>#NUM!</v>
      </c>
      <c r="BE2276" s="242">
        <f>IFERROR(_xll.qlIndexFixing($BF$1,BA2276,TRUE,_xll.ohTrigger(Trigger,Trigger12M)),#N/A)</f>
        <v>1.5851707437853167E-2</v>
      </c>
    </row>
    <row r="2277" spans="52:57" ht="11.25" customHeight="1" x14ac:dyDescent="0.25">
      <c r="AZ2277" s="99" t="s">
        <v>83</v>
      </c>
      <c r="BA2277" s="98">
        <f>_xll.qlInterestRateIndexFixingDate(Currency&amp;"ibor"&amp;Tenor,BB2277,Trigger)</f>
        <v>55362</v>
      </c>
      <c r="BB2277" s="98">
        <f>_xll.qlCalendarAdvance(Calendar,BB2276,AZ2277,"f",,Trigger)</f>
        <v>55366</v>
      </c>
      <c r="BC2277" s="98">
        <f>_xll.qlInterestRateIndexMaturity(Currency&amp;"ibor"&amp;Tenor,BB2277,Trigger)</f>
        <v>55732</v>
      </c>
      <c r="BD2277" s="242" t="e">
        <f>_xll.qlIndexFixing($AD$5,BA2277,TRUE,_xll.ohTrigger(Trigger,Trigger12M))</f>
        <v>#NUM!</v>
      </c>
      <c r="BE2277" s="242">
        <f>IFERROR(_xll.qlIndexFixing($BF$1,BA2277,TRUE,_xll.ohTrigger(Trigger,Trigger12M)),#N/A)</f>
        <v>1.5851441760788121E-2</v>
      </c>
    </row>
    <row r="2278" spans="52:57" ht="11.25" customHeight="1" x14ac:dyDescent="0.25">
      <c r="AZ2278" s="99" t="s">
        <v>83</v>
      </c>
      <c r="BA2278" s="98">
        <f>_xll.qlInterestRateIndexFixingDate(Currency&amp;"ibor"&amp;Tenor,BB2278,Trigger)</f>
        <v>55369</v>
      </c>
      <c r="BB2278" s="98">
        <f>_xll.qlCalendarAdvance(Calendar,BB2277,AZ2278,"f",,Trigger)</f>
        <v>55373</v>
      </c>
      <c r="BC2278" s="98">
        <f>_xll.qlInterestRateIndexMaturity(Currency&amp;"ibor"&amp;Tenor,BB2278,Trigger)</f>
        <v>55739</v>
      </c>
      <c r="BD2278" s="242" t="e">
        <f>_xll.qlIndexFixing($AD$5,BA2278,TRUE,_xll.ohTrigger(Trigger,Trigger12M))</f>
        <v>#NUM!</v>
      </c>
      <c r="BE2278" s="242">
        <f>IFERROR(_xll.qlIndexFixing($BF$1,BA2278,TRUE,_xll.ohTrigger(Trigger,Trigger12M)),#N/A)</f>
        <v>1.5851174234299725E-2</v>
      </c>
    </row>
    <row r="2279" spans="52:57" ht="11.25" customHeight="1" x14ac:dyDescent="0.25">
      <c r="AZ2279" s="99" t="s">
        <v>83</v>
      </c>
      <c r="BA2279" s="98">
        <f>_xll.qlInterestRateIndexFixingDate(Currency&amp;"ibor"&amp;Tenor,BB2279,Trigger)</f>
        <v>55376</v>
      </c>
      <c r="BB2279" s="98">
        <f>_xll.qlCalendarAdvance(Calendar,BB2278,AZ2279,"f",,Trigger)</f>
        <v>55380</v>
      </c>
      <c r="BC2279" s="98">
        <f>_xll.qlInterestRateIndexMaturity(Currency&amp;"ibor"&amp;Tenor,BB2279,Trigger)</f>
        <v>55746</v>
      </c>
      <c r="BD2279" s="242" t="e">
        <f>_xll.qlIndexFixing($AD$5,BA2279,TRUE,_xll.ohTrigger(Trigger,Trigger12M))</f>
        <v>#NUM!</v>
      </c>
      <c r="BE2279" s="242">
        <f>IFERROR(_xll.qlIndexFixing($BF$1,BA2279,TRUE,_xll.ohTrigger(Trigger,Trigger12M)),#N/A)</f>
        <v>1.5850904855278122E-2</v>
      </c>
    </row>
    <row r="2280" spans="52:57" ht="11.25" customHeight="1" x14ac:dyDescent="0.25">
      <c r="AZ2280" s="99" t="s">
        <v>83</v>
      </c>
      <c r="BA2280" s="98">
        <f>_xll.qlInterestRateIndexFixingDate(Currency&amp;"ibor"&amp;Tenor,BB2280,Trigger)</f>
        <v>55383</v>
      </c>
      <c r="BB2280" s="98">
        <f>_xll.qlCalendarAdvance(Calendar,BB2279,AZ2280,"f",,Trigger)</f>
        <v>55387</v>
      </c>
      <c r="BC2280" s="98">
        <f>_xll.qlInterestRateIndexMaturity(Currency&amp;"ibor"&amp;Tenor,BB2280,Trigger)</f>
        <v>55753</v>
      </c>
      <c r="BD2280" s="242" t="e">
        <f>_xll.qlIndexFixing($AD$5,BA2280,TRUE,_xll.ohTrigger(Trigger,Trigger12M))</f>
        <v>#NUM!</v>
      </c>
      <c r="BE2280" s="242">
        <f>IFERROR(_xll.qlIndexFixing($BF$1,BA2280,TRUE,_xll.ohTrigger(Trigger,Trigger12M)),#N/A)</f>
        <v>1.5850633620613449E-2</v>
      </c>
    </row>
    <row r="2281" spans="52:57" ht="11.25" customHeight="1" x14ac:dyDescent="0.25">
      <c r="AZ2281" s="99" t="s">
        <v>83</v>
      </c>
      <c r="BA2281" s="98">
        <f>_xll.qlInterestRateIndexFixingDate(Currency&amp;"ibor"&amp;Tenor,BB2281,Trigger)</f>
        <v>55390</v>
      </c>
      <c r="BB2281" s="98">
        <f>_xll.qlCalendarAdvance(Calendar,BB2280,AZ2281,"f",,Trigger)</f>
        <v>55394</v>
      </c>
      <c r="BC2281" s="98">
        <f>_xll.qlInterestRateIndexMaturity(Currency&amp;"ibor"&amp;Tenor,BB2281,Trigger)</f>
        <v>55760</v>
      </c>
      <c r="BD2281" s="242" t="e">
        <f>_xll.qlIndexFixing($AD$5,BA2281,TRUE,_xll.ohTrigger(Trigger,Trigger12M))</f>
        <v>#NUM!</v>
      </c>
      <c r="BE2281" s="242">
        <f>IFERROR(_xll.qlIndexFixing($BF$1,BA2281,TRUE,_xll.ohTrigger(Trigger,Trigger12M)),#N/A)</f>
        <v>1.5850360527195188E-2</v>
      </c>
    </row>
    <row r="2282" spans="52:57" ht="11.25" customHeight="1" x14ac:dyDescent="0.25">
      <c r="AZ2282" s="99" t="s">
        <v>83</v>
      </c>
      <c r="BA2282" s="98">
        <f>_xll.qlInterestRateIndexFixingDate(Currency&amp;"ibor"&amp;Tenor,BB2282,Trigger)</f>
        <v>55397</v>
      </c>
      <c r="BB2282" s="98">
        <f>_xll.qlCalendarAdvance(Calendar,BB2281,AZ2282,"f",,Trigger)</f>
        <v>55401</v>
      </c>
      <c r="BC2282" s="98">
        <f>_xll.qlInterestRateIndexMaturity(Currency&amp;"ibor"&amp;Tenor,BB2282,Trigger)</f>
        <v>55767</v>
      </c>
      <c r="BD2282" s="242" t="e">
        <f>_xll.qlIndexFixing($AD$5,BA2282,TRUE,_xll.ohTrigger(Trigger,Trigger12M))</f>
        <v>#NUM!</v>
      </c>
      <c r="BE2282" s="242">
        <f>IFERROR(_xll.qlIndexFixing($BF$1,BA2282,TRUE,_xll.ohTrigger(Trigger,Trigger12M)),#N/A)</f>
        <v>1.5850085571913038E-2</v>
      </c>
    </row>
    <row r="2283" spans="52:57" ht="11.25" customHeight="1" x14ac:dyDescent="0.25">
      <c r="AZ2283" s="99" t="s">
        <v>83</v>
      </c>
      <c r="BA2283" s="98">
        <f>_xll.qlInterestRateIndexFixingDate(Currency&amp;"ibor"&amp;Tenor,BB2283,Trigger)</f>
        <v>55404</v>
      </c>
      <c r="BB2283" s="98">
        <f>_xll.qlCalendarAdvance(Calendar,BB2282,AZ2283,"f",,Trigger)</f>
        <v>55408</v>
      </c>
      <c r="BC2283" s="98">
        <f>_xll.qlInterestRateIndexMaturity(Currency&amp;"ibor"&amp;Tenor,BB2283,Trigger)</f>
        <v>55774</v>
      </c>
      <c r="BD2283" s="242" t="e">
        <f>_xll.qlIndexFixing($AD$5,BA2283,TRUE,_xll.ohTrigger(Trigger,Trigger12M))</f>
        <v>#NUM!</v>
      </c>
      <c r="BE2283" s="242">
        <f>IFERROR(_xll.qlIndexFixing($BF$1,BA2283,TRUE,_xll.ohTrigger(Trigger,Trigger12M)),#N/A)</f>
        <v>1.5849808751656706E-2</v>
      </c>
    </row>
    <row r="2284" spans="52:57" ht="11.25" customHeight="1" x14ac:dyDescent="0.25">
      <c r="AZ2284" s="99" t="s">
        <v>83</v>
      </c>
      <c r="BA2284" s="98">
        <f>_xll.qlInterestRateIndexFixingDate(Currency&amp;"ibor"&amp;Tenor,BB2284,Trigger)</f>
        <v>55411</v>
      </c>
      <c r="BB2284" s="98">
        <f>_xll.qlCalendarAdvance(Calendar,BB2283,AZ2284,"f",,Trigger)</f>
        <v>55415</v>
      </c>
      <c r="BC2284" s="98">
        <f>_xll.qlInterestRateIndexMaturity(Currency&amp;"ibor"&amp;Tenor,BB2284,Trigger)</f>
        <v>55781</v>
      </c>
      <c r="BD2284" s="242" t="e">
        <f>_xll.qlIndexFixing($AD$5,BA2284,TRUE,_xll.ohTrigger(Trigger,Trigger12M))</f>
        <v>#NUM!</v>
      </c>
      <c r="BE2284" s="242">
        <f>IFERROR(_xll.qlIndexFixing($BF$1,BA2284,TRUE,_xll.ohTrigger(Trigger,Trigger12M)),#N/A)</f>
        <v>1.5849530063316321E-2</v>
      </c>
    </row>
    <row r="2285" spans="52:57" ht="11.25" customHeight="1" x14ac:dyDescent="0.25">
      <c r="AZ2285" s="99" t="s">
        <v>83</v>
      </c>
      <c r="BA2285" s="98">
        <f>_xll.qlInterestRateIndexFixingDate(Currency&amp;"ibor"&amp;Tenor,BB2285,Trigger)</f>
        <v>55418</v>
      </c>
      <c r="BB2285" s="98">
        <f>_xll.qlCalendarAdvance(Calendar,BB2284,AZ2285,"f",,Trigger)</f>
        <v>55422</v>
      </c>
      <c r="BC2285" s="98">
        <f>_xll.qlInterestRateIndexMaturity(Currency&amp;"ibor"&amp;Tenor,BB2285,Trigger)</f>
        <v>55788</v>
      </c>
      <c r="BD2285" s="242" t="e">
        <f>_xll.qlIndexFixing($AD$5,BA2285,TRUE,_xll.ohTrigger(Trigger,Trigger12M))</f>
        <v>#NUM!</v>
      </c>
      <c r="BE2285" s="242">
        <f>IFERROR(_xll.qlIndexFixing($BF$1,BA2285,TRUE,_xll.ohTrigger(Trigger,Trigger12M)),#N/A)</f>
        <v>1.5849249503782244E-2</v>
      </c>
    </row>
    <row r="2286" spans="52:57" ht="11.25" customHeight="1" x14ac:dyDescent="0.25">
      <c r="AZ2286" s="99" t="s">
        <v>83</v>
      </c>
      <c r="BA2286" s="98">
        <f>_xll.qlInterestRateIndexFixingDate(Currency&amp;"ibor"&amp;Tenor,BB2286,Trigger)</f>
        <v>55425</v>
      </c>
      <c r="BB2286" s="98">
        <f>_xll.qlCalendarAdvance(Calendar,BB2285,AZ2286,"f",,Trigger)</f>
        <v>55429</v>
      </c>
      <c r="BC2286" s="98">
        <f>_xll.qlInterestRateIndexMaturity(Currency&amp;"ibor"&amp;Tenor,BB2286,Trigger)</f>
        <v>55795</v>
      </c>
      <c r="BD2286" s="242" t="e">
        <f>_xll.qlIndexFixing($AD$5,BA2286,TRUE,_xll.ohTrigger(Trigger,Trigger12M))</f>
        <v>#NUM!</v>
      </c>
      <c r="BE2286" s="242">
        <f>IFERROR(_xll.qlIndexFixing($BF$1,BA2286,TRUE,_xll.ohTrigger(Trigger,Trigger12M)),#N/A)</f>
        <v>1.5848967069943525E-2</v>
      </c>
    </row>
    <row r="2287" spans="52:57" ht="11.25" customHeight="1" x14ac:dyDescent="0.25">
      <c r="AZ2287" s="99" t="s">
        <v>83</v>
      </c>
      <c r="BA2287" s="98">
        <f>_xll.qlInterestRateIndexFixingDate(Currency&amp;"ibor"&amp;Tenor,BB2287,Trigger)</f>
        <v>55432</v>
      </c>
      <c r="BB2287" s="98">
        <f>_xll.qlCalendarAdvance(Calendar,BB2286,AZ2287,"f",,Trigger)</f>
        <v>55436</v>
      </c>
      <c r="BC2287" s="98">
        <f>_xll.qlInterestRateIndexMaturity(Currency&amp;"ibor"&amp;Tenor,BB2287,Trigger)</f>
        <v>55802</v>
      </c>
      <c r="BD2287" s="242" t="e">
        <f>_xll.qlIndexFixing($AD$5,BA2287,TRUE,_xll.ohTrigger(Trigger,Trigger12M))</f>
        <v>#NUM!</v>
      </c>
      <c r="BE2287" s="242">
        <f>IFERROR(_xll.qlIndexFixing($BF$1,BA2287,TRUE,_xll.ohTrigger(Trigger,Trigger12M)),#N/A)</f>
        <v>1.5848682758691172E-2</v>
      </c>
    </row>
    <row r="2288" spans="52:57" ht="11.25" customHeight="1" x14ac:dyDescent="0.25">
      <c r="AZ2288" s="99" t="s">
        <v>83</v>
      </c>
      <c r="BA2288" s="98">
        <f>_xll.qlInterestRateIndexFixingDate(Currency&amp;"ibor"&amp;Tenor,BB2288,Trigger)</f>
        <v>55439</v>
      </c>
      <c r="BB2288" s="98">
        <f>_xll.qlCalendarAdvance(Calendar,BB2287,AZ2288,"f",,Trigger)</f>
        <v>55443</v>
      </c>
      <c r="BC2288" s="98">
        <f>_xll.qlInterestRateIndexMaturity(Currency&amp;"ibor"&amp;Tenor,BB2288,Trigger)</f>
        <v>55809</v>
      </c>
      <c r="BD2288" s="242" t="e">
        <f>_xll.qlIndexFixing($AD$5,BA2288,TRUE,_xll.ohTrigger(Trigger,Trigger12M))</f>
        <v>#NUM!</v>
      </c>
      <c r="BE2288" s="242">
        <f>IFERROR(_xll.qlIndexFixing($BF$1,BA2288,TRUE,_xll.ohTrigger(Trigger,Trigger12M)),#N/A)</f>
        <v>1.5848396566914009E-2</v>
      </c>
    </row>
    <row r="2289" spans="52:57" ht="11.25" customHeight="1" x14ac:dyDescent="0.25">
      <c r="AZ2289" s="99" t="s">
        <v>83</v>
      </c>
      <c r="BA2289" s="98">
        <f>_xll.qlInterestRateIndexFixingDate(Currency&amp;"ibor"&amp;Tenor,BB2289,Trigger)</f>
        <v>55446</v>
      </c>
      <c r="BB2289" s="98">
        <f>_xll.qlCalendarAdvance(Calendar,BB2288,AZ2289,"f",,Trigger)</f>
        <v>55450</v>
      </c>
      <c r="BC2289" s="98">
        <f>_xll.qlInterestRateIndexMaturity(Currency&amp;"ibor"&amp;Tenor,BB2289,Trigger)</f>
        <v>55816</v>
      </c>
      <c r="BD2289" s="242" t="e">
        <f>_xll.qlIndexFixing($AD$5,BA2289,TRUE,_xll.ohTrigger(Trigger,Trigger12M))</f>
        <v>#NUM!</v>
      </c>
      <c r="BE2289" s="242">
        <f>IFERROR(_xll.qlIndexFixing($BF$1,BA2289,TRUE,_xll.ohTrigger(Trigger,Trigger12M)),#N/A)</f>
        <v>1.5848108491502613E-2</v>
      </c>
    </row>
    <row r="2290" spans="52:57" ht="11.25" customHeight="1" x14ac:dyDescent="0.25">
      <c r="AZ2290" s="99" t="s">
        <v>83</v>
      </c>
      <c r="BA2290" s="98">
        <f>_xll.qlInterestRateIndexFixingDate(Currency&amp;"ibor"&amp;Tenor,BB2290,Trigger)</f>
        <v>55453</v>
      </c>
      <c r="BB2290" s="98">
        <f>_xll.qlCalendarAdvance(Calendar,BB2289,AZ2290,"f",,Trigger)</f>
        <v>55457</v>
      </c>
      <c r="BC2290" s="98">
        <f>_xll.qlInterestRateIndexMaturity(Currency&amp;"ibor"&amp;Tenor,BB2290,Trigger)</f>
        <v>55823</v>
      </c>
      <c r="BD2290" s="242" t="e">
        <f>_xll.qlIndexFixing($AD$5,BA2290,TRUE,_xll.ohTrigger(Trigger,Trigger12M))</f>
        <v>#NUM!</v>
      </c>
      <c r="BE2290" s="242">
        <f>IFERROR(_xll.qlIndexFixing($BF$1,BA2290,TRUE,_xll.ohTrigger(Trigger,Trigger12M)),#N/A)</f>
        <v>1.5847818529346469E-2</v>
      </c>
    </row>
    <row r="2291" spans="52:57" ht="11.25" customHeight="1" x14ac:dyDescent="0.25">
      <c r="AZ2291" s="99" t="s">
        <v>83</v>
      </c>
      <c r="BA2291" s="98">
        <f>_xll.qlInterestRateIndexFixingDate(Currency&amp;"ibor"&amp;Tenor,BB2291,Trigger)</f>
        <v>55460</v>
      </c>
      <c r="BB2291" s="98">
        <f>_xll.qlCalendarAdvance(Calendar,BB2290,AZ2291,"f",,Trigger)</f>
        <v>55464</v>
      </c>
      <c r="BC2291" s="98">
        <f>_xll.qlInterestRateIndexMaturity(Currency&amp;"ibor"&amp;Tenor,BB2291,Trigger)</f>
        <v>55830</v>
      </c>
      <c r="BD2291" s="242" t="e">
        <f>_xll.qlIndexFixing($AD$5,BA2291,TRUE,_xll.ohTrigger(Trigger,Trigger12M))</f>
        <v>#NUM!</v>
      </c>
      <c r="BE2291" s="242">
        <f>IFERROR(_xll.qlIndexFixing($BF$1,BA2291,TRUE,_xll.ohTrigger(Trigger,Trigger12M)),#N/A)</f>
        <v>1.5847526677336153E-2</v>
      </c>
    </row>
    <row r="2292" spans="52:57" ht="11.25" customHeight="1" x14ac:dyDescent="0.25">
      <c r="AZ2292" s="99" t="s">
        <v>83</v>
      </c>
      <c r="BA2292" s="98">
        <f>_xll.qlInterestRateIndexFixingDate(Currency&amp;"ibor"&amp;Tenor,BB2292,Trigger)</f>
        <v>55467</v>
      </c>
      <c r="BB2292" s="98">
        <f>_xll.qlCalendarAdvance(Calendar,BB2291,AZ2292,"f",,Trigger)</f>
        <v>55471</v>
      </c>
      <c r="BC2292" s="98">
        <f>_xll.qlInterestRateIndexMaturity(Currency&amp;"ibor"&amp;Tenor,BB2292,Trigger)</f>
        <v>55837</v>
      </c>
      <c r="BD2292" s="242" t="e">
        <f>_xll.qlIndexFixing($AD$5,BA2292,TRUE,_xll.ohTrigger(Trigger,Trigger12M))</f>
        <v>#NUM!</v>
      </c>
      <c r="BE2292" s="242">
        <f>IFERROR(_xll.qlIndexFixing($BF$1,BA2292,TRUE,_xll.ohTrigger(Trigger,Trigger12M)),#N/A)</f>
        <v>1.5847232932361358E-2</v>
      </c>
    </row>
    <row r="2293" spans="52:57" ht="11.25" customHeight="1" x14ac:dyDescent="0.25">
      <c r="AZ2293" s="99" t="s">
        <v>83</v>
      </c>
      <c r="BA2293" s="98">
        <f>_xll.qlInterestRateIndexFixingDate(Currency&amp;"ibor"&amp;Tenor,BB2293,Trigger)</f>
        <v>55474</v>
      </c>
      <c r="BB2293" s="98">
        <f>_xll.qlCalendarAdvance(Calendar,BB2292,AZ2293,"f",,Trigger)</f>
        <v>55478</v>
      </c>
      <c r="BC2293" s="98">
        <f>_xll.qlInterestRateIndexMaturity(Currency&amp;"ibor"&amp;Tenor,BB2293,Trigger)</f>
        <v>55844</v>
      </c>
      <c r="BD2293" s="242" t="e">
        <f>_xll.qlIndexFixing($AD$5,BA2293,TRUE,_xll.ohTrigger(Trigger,Trigger12M))</f>
        <v>#NUM!</v>
      </c>
      <c r="BE2293" s="242">
        <f>IFERROR(_xll.qlIndexFixing($BF$1,BA2293,TRUE,_xll.ohTrigger(Trigger,Trigger12M)),#N/A)</f>
        <v>1.584693729131223E-2</v>
      </c>
    </row>
    <row r="2294" spans="52:57" ht="11.25" customHeight="1" x14ac:dyDescent="0.25">
      <c r="AZ2294" s="99" t="s">
        <v>83</v>
      </c>
      <c r="BA2294" s="98">
        <f>_xll.qlInterestRateIndexFixingDate(Currency&amp;"ibor"&amp;Tenor,BB2294,Trigger)</f>
        <v>55481</v>
      </c>
      <c r="BB2294" s="98">
        <f>_xll.qlCalendarAdvance(Calendar,BB2293,AZ2294,"f",,Trigger)</f>
        <v>55485</v>
      </c>
      <c r="BC2294" s="98">
        <f>_xll.qlInterestRateIndexMaturity(Currency&amp;"ibor"&amp;Tenor,BB2294,Trigger)</f>
        <v>55851</v>
      </c>
      <c r="BD2294" s="242" t="e">
        <f>_xll.qlIndexFixing($AD$5,BA2294,TRUE,_xll.ohTrigger(Trigger,Trigger12M))</f>
        <v>#NUM!</v>
      </c>
      <c r="BE2294" s="242">
        <f>IFERROR(_xll.qlIndexFixing($BF$1,BA2294,TRUE,_xll.ohTrigger(Trigger,Trigger12M)),#N/A)</f>
        <v>1.5846639751078251E-2</v>
      </c>
    </row>
    <row r="2295" spans="52:57" ht="11.25" customHeight="1" x14ac:dyDescent="0.25">
      <c r="AZ2295" s="99" t="s">
        <v>83</v>
      </c>
      <c r="BA2295" s="98">
        <f>_xll.qlInterestRateIndexFixingDate(Currency&amp;"ibor"&amp;Tenor,BB2295,Trigger)</f>
        <v>55488</v>
      </c>
      <c r="BB2295" s="98">
        <f>_xll.qlCalendarAdvance(Calendar,BB2294,AZ2295,"f",,Trigger)</f>
        <v>55492</v>
      </c>
      <c r="BC2295" s="98">
        <f>_xll.qlInterestRateIndexMaturity(Currency&amp;"ibor"&amp;Tenor,BB2295,Trigger)</f>
        <v>55858</v>
      </c>
      <c r="BD2295" s="242" t="e">
        <f>_xll.qlIndexFixing($AD$5,BA2295,TRUE,_xll.ohTrigger(Trigger,Trigger12M))</f>
        <v>#NUM!</v>
      </c>
      <c r="BE2295" s="242">
        <f>IFERROR(_xll.qlIndexFixing($BF$1,BA2295,TRUE,_xll.ohTrigger(Trigger,Trigger12M)),#N/A)</f>
        <v>1.5846340308549992E-2</v>
      </c>
    </row>
    <row r="2296" spans="52:57" ht="11.25" customHeight="1" x14ac:dyDescent="0.25">
      <c r="AZ2296" s="99" t="s">
        <v>83</v>
      </c>
      <c r="BA2296" s="98">
        <f>_xll.qlInterestRateIndexFixingDate(Currency&amp;"ibor"&amp;Tenor,BB2296,Trigger)</f>
        <v>55495</v>
      </c>
      <c r="BB2296" s="98">
        <f>_xll.qlCalendarAdvance(Calendar,BB2295,AZ2296,"f",,Trigger)</f>
        <v>55499</v>
      </c>
      <c r="BC2296" s="98">
        <f>_xll.qlInterestRateIndexMaturity(Currency&amp;"ibor"&amp;Tenor,BB2296,Trigger)</f>
        <v>55865</v>
      </c>
      <c r="BD2296" s="242" t="e">
        <f>_xll.qlIndexFixing($AD$5,BA2296,TRUE,_xll.ohTrigger(Trigger,Trigger12M))</f>
        <v>#NUM!</v>
      </c>
      <c r="BE2296" s="242">
        <f>IFERROR(_xll.qlIndexFixing($BF$1,BA2296,TRUE,_xll.ohTrigger(Trigger,Trigger12M)),#N/A)</f>
        <v>1.5846038960617374E-2</v>
      </c>
    </row>
    <row r="2297" spans="52:57" ht="11.25" customHeight="1" x14ac:dyDescent="0.25">
      <c r="AZ2297" s="99" t="s">
        <v>83</v>
      </c>
      <c r="BA2297" s="98">
        <f>_xll.qlInterestRateIndexFixingDate(Currency&amp;"ibor"&amp;Tenor,BB2297,Trigger)</f>
        <v>55502</v>
      </c>
      <c r="BB2297" s="98">
        <f>_xll.qlCalendarAdvance(Calendar,BB2296,AZ2297,"f",,Trigger)</f>
        <v>55506</v>
      </c>
      <c r="BC2297" s="98">
        <f>_xll.qlInterestRateIndexMaturity(Currency&amp;"ibor"&amp;Tenor,BB2297,Trigger)</f>
        <v>55872</v>
      </c>
      <c r="BD2297" s="242" t="e">
        <f>_xll.qlIndexFixing($AD$5,BA2297,TRUE,_xll.ohTrigger(Trigger,Trigger12M))</f>
        <v>#NUM!</v>
      </c>
      <c r="BE2297" s="242">
        <f>IFERROR(_xll.qlIndexFixing($BF$1,BA2297,TRUE,_xll.ohTrigger(Trigger,Trigger12M)),#N/A)</f>
        <v>1.5845735704170534E-2</v>
      </c>
    </row>
    <row r="2298" spans="52:57" ht="11.25" customHeight="1" x14ac:dyDescent="0.25">
      <c r="AZ2298" s="99" t="s">
        <v>83</v>
      </c>
      <c r="BA2298" s="98">
        <f>_xll.qlInterestRateIndexFixingDate(Currency&amp;"ibor"&amp;Tenor,BB2298,Trigger)</f>
        <v>55508</v>
      </c>
      <c r="BB2298" s="98">
        <f>_xll.qlCalendarAdvance(Calendar,BB2297,AZ2298,"f",,Trigger)</f>
        <v>55514</v>
      </c>
      <c r="BC2298" s="98">
        <f>_xll.qlInterestRateIndexMaturity(Currency&amp;"ibor"&amp;Tenor,BB2298,Trigger)</f>
        <v>55880</v>
      </c>
      <c r="BD2298" s="242" t="e">
        <f>_xll.qlIndexFixing($AD$5,BA2298,TRUE,_xll.ohTrigger(Trigger,Trigger12M))</f>
        <v>#NUM!</v>
      </c>
      <c r="BE2298" s="242">
        <f>IFERROR(_xll.qlIndexFixing($BF$1,BA2298,TRUE,_xll.ohTrigger(Trigger,Trigger12M)),#N/A)</f>
        <v>1.5845386784428692E-2</v>
      </c>
    </row>
    <row r="2299" spans="52:57" ht="11.25" customHeight="1" x14ac:dyDescent="0.25">
      <c r="AZ2299" s="99" t="s">
        <v>83</v>
      </c>
      <c r="BA2299" s="98">
        <f>_xll.qlInterestRateIndexFixingDate(Currency&amp;"ibor"&amp;Tenor,BB2299,Trigger)</f>
        <v>55516</v>
      </c>
      <c r="BB2299" s="98">
        <f>_xll.qlCalendarAdvance(Calendar,BB2298,AZ2299,"f",,Trigger)</f>
        <v>55521</v>
      </c>
      <c r="BC2299" s="98">
        <f>_xll.qlInterestRateIndexMaturity(Currency&amp;"ibor"&amp;Tenor,BB2299,Trigger)</f>
        <v>55887</v>
      </c>
      <c r="BD2299" s="242" t="e">
        <f>_xll.qlIndexFixing($AD$5,BA2299,TRUE,_xll.ohTrigger(Trigger,Trigger12M))</f>
        <v>#NUM!</v>
      </c>
      <c r="BE2299" s="242">
        <f>IFERROR(_xll.qlIndexFixing($BF$1,BA2299,TRUE,_xll.ohTrigger(Trigger,Trigger12M)),#N/A)</f>
        <v>1.5845079427836271E-2</v>
      </c>
    </row>
    <row r="2300" spans="52:57" ht="11.25" customHeight="1" x14ac:dyDescent="0.25">
      <c r="AZ2300" s="99" t="s">
        <v>83</v>
      </c>
      <c r="BA2300" s="98">
        <f>_xll.qlInterestRateIndexFixingDate(Currency&amp;"ibor"&amp;Tenor,BB2300,Trigger)</f>
        <v>55526</v>
      </c>
      <c r="BB2300" s="98">
        <f>_xll.qlCalendarAdvance(Calendar,BB2299,AZ2300,"f",,Trigger)</f>
        <v>55528</v>
      </c>
      <c r="BC2300" s="98">
        <f>_xll.qlInterestRateIndexMaturity(Currency&amp;"ibor"&amp;Tenor,BB2300,Trigger)</f>
        <v>55894</v>
      </c>
      <c r="BD2300" s="242" t="e">
        <f>_xll.qlIndexFixing($AD$5,BA2300,TRUE,_xll.ohTrigger(Trigger,Trigger12M))</f>
        <v>#NUM!</v>
      </c>
      <c r="BE2300" s="242">
        <f>IFERROR(_xll.qlIndexFixing($BF$1,BA2300,TRUE,_xll.ohTrigger(Trigger,Trigger12M)),#N/A)</f>
        <v>1.5844770152955594E-2</v>
      </c>
    </row>
    <row r="2301" spans="52:57" ht="11.25" customHeight="1" x14ac:dyDescent="0.25">
      <c r="AZ2301" s="99" t="s">
        <v>83</v>
      </c>
      <c r="BA2301" s="98">
        <f>_xll.qlInterestRateIndexFixingDate(Currency&amp;"ibor"&amp;Tenor,BB2301,Trigger)</f>
        <v>55533</v>
      </c>
      <c r="BB2301" s="98">
        <f>_xll.qlCalendarAdvance(Calendar,BB2300,AZ2301,"f",,Trigger)</f>
        <v>55535</v>
      </c>
      <c r="BC2301" s="98">
        <f>_xll.qlInterestRateIndexMaturity(Currency&amp;"ibor"&amp;Tenor,BB2301,Trigger)</f>
        <v>55901</v>
      </c>
      <c r="BD2301" s="242" t="e">
        <f>_xll.qlIndexFixing($AD$5,BA2301,TRUE,_xll.ohTrigger(Trigger,Trigger12M))</f>
        <v>#NUM!</v>
      </c>
      <c r="BE2301" s="242">
        <f>IFERROR(_xll.qlIndexFixing($BF$1,BA2301,TRUE,_xll.ohTrigger(Trigger,Trigger12M)),#N/A)</f>
        <v>1.5844458956676792E-2</v>
      </c>
    </row>
    <row r="2302" spans="52:57" ht="11.25" customHeight="1" x14ac:dyDescent="0.25">
      <c r="AZ2302" s="99" t="s">
        <v>83</v>
      </c>
      <c r="BA2302" s="98">
        <f>_xll.qlInterestRateIndexFixingDate(Currency&amp;"ibor"&amp;Tenor,BB2302,Trigger)</f>
        <v>55540</v>
      </c>
      <c r="BB2302" s="98">
        <f>_xll.qlCalendarAdvance(Calendar,BB2301,AZ2302,"f",,Trigger)</f>
        <v>55542</v>
      </c>
      <c r="BC2302" s="98">
        <f>_xll.qlInterestRateIndexMaturity(Currency&amp;"ibor"&amp;Tenor,BB2302,Trigger)</f>
        <v>55908</v>
      </c>
      <c r="BD2302" s="242" t="e">
        <f>_xll.qlIndexFixing($AD$5,BA2302,TRUE,_xll.ohTrigger(Trigger,Trigger12M))</f>
        <v>#NUM!</v>
      </c>
      <c r="BE2302" s="242">
        <f>IFERROR(_xll.qlIndexFixing($BF$1,BA2302,TRUE,_xll.ohTrigger(Trigger,Trigger12M)),#N/A)</f>
        <v>1.5844145835889788E-2</v>
      </c>
    </row>
    <row r="2303" spans="52:57" ht="11.25" customHeight="1" x14ac:dyDescent="0.25">
      <c r="AZ2303" s="99" t="s">
        <v>83</v>
      </c>
      <c r="BA2303" s="98">
        <f>_xll.qlInterestRateIndexFixingDate(Currency&amp;"ibor"&amp;Tenor,BB2303,Trigger)</f>
        <v>55547</v>
      </c>
      <c r="BB2303" s="98">
        <f>_xll.qlCalendarAdvance(Calendar,BB2302,AZ2303,"f",,Trigger)</f>
        <v>55549</v>
      </c>
      <c r="BC2303" s="98">
        <f>_xll.qlInterestRateIndexMaturity(Currency&amp;"ibor"&amp;Tenor,BB2303,Trigger)</f>
        <v>55915</v>
      </c>
      <c r="BD2303" s="242" t="e">
        <f>_xll.qlIndexFixing($AD$5,BA2303,TRUE,_xll.ohTrigger(Trigger,Trigger12M))</f>
        <v>#NUM!</v>
      </c>
      <c r="BE2303" s="242">
        <f>IFERROR(_xll.qlIndexFixing($BF$1,BA2303,TRUE,_xll.ohTrigger(Trigger,Trigger12M)),#N/A)</f>
        <v>1.5843830787485157E-2</v>
      </c>
    </row>
    <row r="2304" spans="52:57" ht="11.25" customHeight="1" x14ac:dyDescent="0.25">
      <c r="AZ2304" s="99" t="s">
        <v>83</v>
      </c>
      <c r="BA2304" s="98">
        <f>_xll.qlInterestRateIndexFixingDate(Currency&amp;"ibor"&amp;Tenor,BB2304,Trigger)</f>
        <v>55554</v>
      </c>
      <c r="BB2304" s="98">
        <f>_xll.qlCalendarAdvance(Calendar,BB2303,AZ2304,"f",,Trigger)</f>
        <v>55556</v>
      </c>
      <c r="BC2304" s="98">
        <f>_xll.qlInterestRateIndexMaturity(Currency&amp;"ibor"&amp;Tenor,BB2304,Trigger)</f>
        <v>55922</v>
      </c>
      <c r="BD2304" s="242" t="e">
        <f>_xll.qlIndexFixing($AD$5,BA2304,TRUE,_xll.ohTrigger(Trigger,Trigger12M))</f>
        <v>#NUM!</v>
      </c>
      <c r="BE2304" s="242">
        <f>IFERROR(_xll.qlIndexFixing($BF$1,BA2304,TRUE,_xll.ohTrigger(Trigger,Trigger12M)),#N/A)</f>
        <v>1.5843513808353034E-2</v>
      </c>
    </row>
    <row r="2305" spans="52:57" ht="11.25" customHeight="1" x14ac:dyDescent="0.25">
      <c r="AZ2305" s="99" t="s">
        <v>83</v>
      </c>
      <c r="BA2305" s="98">
        <f>_xll.qlInterestRateIndexFixingDate(Currency&amp;"ibor"&amp;Tenor,BB2305,Trigger)</f>
        <v>55561</v>
      </c>
      <c r="BB2305" s="98">
        <f>_xll.qlCalendarAdvance(Calendar,BB2304,AZ2305,"f",,Trigger)</f>
        <v>55563</v>
      </c>
      <c r="BC2305" s="98">
        <f>_xll.qlInterestRateIndexMaturity(Currency&amp;"ibor"&amp;Tenor,BB2305,Trigger)</f>
        <v>55929</v>
      </c>
      <c r="BD2305" s="242" t="e">
        <f>_xll.qlIndexFixing($AD$5,BA2305,TRUE,_xll.ohTrigger(Trigger,Trigger12M))</f>
        <v>#NUM!</v>
      </c>
      <c r="BE2305" s="242">
        <f>IFERROR(_xll.qlIndexFixing($BF$1,BA2305,TRUE,_xll.ohTrigger(Trigger,Trigger12M)),#N/A)</f>
        <v>1.5843194895382905E-2</v>
      </c>
    </row>
    <row r="2306" spans="52:57" ht="11.25" customHeight="1" x14ac:dyDescent="0.25">
      <c r="AZ2306" s="99" t="s">
        <v>83</v>
      </c>
      <c r="BA2306" s="98">
        <f>_xll.qlInterestRateIndexFixingDate(Currency&amp;"ibor"&amp;Tenor,BB2306,Trigger)</f>
        <v>55568</v>
      </c>
      <c r="BB2306" s="98">
        <f>_xll.qlCalendarAdvance(Calendar,BB2305,AZ2306,"f",,Trigger)</f>
        <v>55570</v>
      </c>
      <c r="BC2306" s="98">
        <f>_xll.qlInterestRateIndexMaturity(Currency&amp;"ibor"&amp;Tenor,BB2306,Trigger)</f>
        <v>55936</v>
      </c>
      <c r="BD2306" s="242" t="e">
        <f>_xll.qlIndexFixing($AD$5,BA2306,TRUE,_xll.ohTrigger(Trigger,Trigger12M))</f>
        <v>#NUM!</v>
      </c>
      <c r="BE2306" s="242">
        <f>IFERROR(_xll.qlIndexFixing($BF$1,BA2306,TRUE,_xll.ohTrigger(Trigger,Trigger12M)),#N/A)</f>
        <v>1.5842874045465558E-2</v>
      </c>
    </row>
    <row r="2307" spans="52:57" ht="11.25" customHeight="1" x14ac:dyDescent="0.25">
      <c r="AZ2307" s="99" t="s">
        <v>83</v>
      </c>
      <c r="BA2307" s="98">
        <f>_xll.qlInterestRateIndexFixingDate(Currency&amp;"ibor"&amp;Tenor,BB2307,Trigger)</f>
        <v>55575</v>
      </c>
      <c r="BB2307" s="98">
        <f>_xll.qlCalendarAdvance(Calendar,BB2306,AZ2307,"f",,Trigger)</f>
        <v>55577</v>
      </c>
      <c r="BC2307" s="98">
        <f>_xll.qlInterestRateIndexMaturity(Currency&amp;"ibor"&amp;Tenor,BB2307,Trigger)</f>
        <v>55943</v>
      </c>
      <c r="BD2307" s="242" t="e">
        <f>_xll.qlIndexFixing($AD$5,BA2307,TRUE,_xll.ohTrigger(Trigger,Trigger12M))</f>
        <v>#NUM!</v>
      </c>
      <c r="BE2307" s="242">
        <f>IFERROR(_xll.qlIndexFixing($BF$1,BA2307,TRUE,_xll.ohTrigger(Trigger,Trigger12M)),#N/A)</f>
        <v>1.5842551255491576E-2</v>
      </c>
    </row>
    <row r="2308" spans="52:57" ht="11.25" customHeight="1" x14ac:dyDescent="0.25">
      <c r="AZ2308" s="99" t="s">
        <v>83</v>
      </c>
      <c r="BA2308" s="98">
        <f>_xll.qlInterestRateIndexFixingDate(Currency&amp;"ibor"&amp;Tenor,BB2308,Trigger)</f>
        <v>55582</v>
      </c>
      <c r="BB2308" s="98">
        <f>_xll.qlCalendarAdvance(Calendar,BB2307,AZ2308,"f",,Trigger)</f>
        <v>55584</v>
      </c>
      <c r="BC2308" s="98">
        <f>_xll.qlInterestRateIndexMaturity(Currency&amp;"ibor"&amp;Tenor,BB2308,Trigger)</f>
        <v>55949</v>
      </c>
      <c r="BD2308" s="242" t="e">
        <f>_xll.qlIndexFixing($AD$5,BA2308,TRUE,_xll.ohTrigger(Trigger,Trigger12M))</f>
        <v>#NUM!</v>
      </c>
      <c r="BE2308" s="242">
        <f>IFERROR(_xll.qlIndexFixing($BF$1,BA2308,TRUE,_xll.ohTrigger(Trigger,Trigger12M)),#N/A)</f>
        <v>1.5841904274326572E-2</v>
      </c>
    </row>
    <row r="2309" spans="52:57" ht="11.25" customHeight="1" x14ac:dyDescent="0.25">
      <c r="AZ2309" s="99" t="s">
        <v>83</v>
      </c>
      <c r="BA2309" s="98">
        <f>_xll.qlInterestRateIndexFixingDate(Currency&amp;"ibor"&amp;Tenor,BB2309,Trigger)</f>
        <v>55589</v>
      </c>
      <c r="BB2309" s="98">
        <f>_xll.qlCalendarAdvance(Calendar,BB2308,AZ2309,"f",,Trigger)</f>
        <v>55591</v>
      </c>
      <c r="BC2309" s="98">
        <f>_xll.qlInterestRateIndexMaturity(Currency&amp;"ibor"&amp;Tenor,BB2309,Trigger)</f>
        <v>55956</v>
      </c>
      <c r="BD2309" s="242" t="e">
        <f>_xll.qlIndexFixing($AD$5,BA2309,TRUE,_xll.ohTrigger(Trigger,Trigger12M))</f>
        <v>#NUM!</v>
      </c>
      <c r="BE2309" s="242">
        <f>IFERROR(_xll.qlIndexFixing($BF$1,BA2309,TRUE,_xll.ohTrigger(Trigger,Trigger12M)),#N/A)</f>
        <v>1.5841577750220191E-2</v>
      </c>
    </row>
    <row r="2310" spans="52:57" ht="11.25" customHeight="1" x14ac:dyDescent="0.25">
      <c r="AZ2310" s="99" t="s">
        <v>83</v>
      </c>
      <c r="BA2310" s="98">
        <f>_xll.qlInterestRateIndexFixingDate(Currency&amp;"ibor"&amp;Tenor,BB2310,Trigger)</f>
        <v>55596</v>
      </c>
      <c r="BB2310" s="98">
        <f>_xll.qlCalendarAdvance(Calendar,BB2309,AZ2310,"f",,Trigger)</f>
        <v>55598</v>
      </c>
      <c r="BC2310" s="98">
        <f>_xll.qlInterestRateIndexMaturity(Currency&amp;"ibor"&amp;Tenor,BB2310,Trigger)</f>
        <v>55963</v>
      </c>
      <c r="BD2310" s="242" t="e">
        <f>_xll.qlIndexFixing($AD$5,BA2310,TRUE,_xll.ohTrigger(Trigger,Trigger12M))</f>
        <v>#NUM!</v>
      </c>
      <c r="BE2310" s="242">
        <f>IFERROR(_xll.qlIndexFixing($BF$1,BA2310,TRUE,_xll.ohTrigger(Trigger,Trigger12M)),#N/A)</f>
        <v>1.5841249277034661E-2</v>
      </c>
    </row>
    <row r="2311" spans="52:57" ht="11.25" customHeight="1" x14ac:dyDescent="0.25">
      <c r="AZ2311" s="99" t="s">
        <v>83</v>
      </c>
      <c r="BA2311" s="98">
        <f>_xll.qlInterestRateIndexFixingDate(Currency&amp;"ibor"&amp;Tenor,BB2311,Trigger)</f>
        <v>55603</v>
      </c>
      <c r="BB2311" s="98">
        <f>_xll.qlCalendarAdvance(Calendar,BB2310,AZ2311,"f",,Trigger)</f>
        <v>55605</v>
      </c>
      <c r="BC2311" s="98">
        <f>_xll.qlInterestRateIndexMaturity(Currency&amp;"ibor"&amp;Tenor,BB2311,Trigger)</f>
        <v>55970</v>
      </c>
      <c r="BD2311" s="242" t="e">
        <f>_xll.qlIndexFixing($AD$5,BA2311,TRUE,_xll.ohTrigger(Trigger,Trigger12M))</f>
        <v>#NUM!</v>
      </c>
      <c r="BE2311" s="242">
        <f>IFERROR(_xll.qlIndexFixing($BF$1,BA2311,TRUE,_xll.ohTrigger(Trigger,Trigger12M)),#N/A)</f>
        <v>1.5840918851660148E-2</v>
      </c>
    </row>
    <row r="2312" spans="52:57" ht="11.25" customHeight="1" x14ac:dyDescent="0.25">
      <c r="AZ2312" s="99" t="s">
        <v>83</v>
      </c>
      <c r="BA2312" s="98">
        <f>_xll.qlInterestRateIndexFixingDate(Currency&amp;"ibor"&amp;Tenor,BB2312,Trigger)</f>
        <v>55610</v>
      </c>
      <c r="BB2312" s="98">
        <f>_xll.qlCalendarAdvance(Calendar,BB2311,AZ2312,"f",,Trigger)</f>
        <v>55612</v>
      </c>
      <c r="BC2312" s="98">
        <f>_xll.qlInterestRateIndexMaturity(Currency&amp;"ibor"&amp;Tenor,BB2312,Trigger)</f>
        <v>55977</v>
      </c>
      <c r="BD2312" s="242" t="e">
        <f>_xll.qlIndexFixing($AD$5,BA2312,TRUE,_xll.ohTrigger(Trigger,Trigger12M))</f>
        <v>#NUM!</v>
      </c>
      <c r="BE2312" s="242">
        <f>IFERROR(_xll.qlIndexFixing($BF$1,BA2312,TRUE,_xll.ohTrigger(Trigger,Trigger12M)),#N/A)</f>
        <v>1.5840586470986587E-2</v>
      </c>
    </row>
    <row r="2313" spans="52:57" ht="11.25" customHeight="1" x14ac:dyDescent="0.25">
      <c r="AZ2313" s="99" t="s">
        <v>83</v>
      </c>
      <c r="BA2313" s="98">
        <f>_xll.qlInterestRateIndexFixingDate(Currency&amp;"ibor"&amp;Tenor,BB2313,Trigger)</f>
        <v>55617</v>
      </c>
      <c r="BB2313" s="98">
        <f>_xll.qlCalendarAdvance(Calendar,BB2312,AZ2313,"f",,Trigger)</f>
        <v>55619</v>
      </c>
      <c r="BC2313" s="98">
        <f>_xll.qlInterestRateIndexMaturity(Currency&amp;"ibor"&amp;Tenor,BB2313,Trigger)</f>
        <v>55984</v>
      </c>
      <c r="BD2313" s="242" t="e">
        <f>_xll.qlIndexFixing($AD$5,BA2313,TRUE,_xll.ohTrigger(Trigger,Trigger12M))</f>
        <v>#NUM!</v>
      </c>
      <c r="BE2313" s="242">
        <f>IFERROR(_xll.qlIndexFixing($BF$1,BA2313,TRUE,_xll.ohTrigger(Trigger,Trigger12M)),#N/A)</f>
        <v>1.5840252131905017E-2</v>
      </c>
    </row>
    <row r="2314" spans="52:57" ht="11.25" customHeight="1" x14ac:dyDescent="0.25">
      <c r="AZ2314" s="99" t="s">
        <v>83</v>
      </c>
      <c r="BA2314" s="98">
        <f>_xll.qlInterestRateIndexFixingDate(Currency&amp;"ibor"&amp;Tenor,BB2314,Trigger)</f>
        <v>55624</v>
      </c>
      <c r="BB2314" s="98">
        <f>_xll.qlCalendarAdvance(Calendar,BB2313,AZ2314,"f",,Trigger)</f>
        <v>55626</v>
      </c>
      <c r="BC2314" s="98">
        <f>_xll.qlInterestRateIndexMaturity(Currency&amp;"ibor"&amp;Tenor,BB2314,Trigger)</f>
        <v>55991</v>
      </c>
      <c r="BD2314" s="242" t="e">
        <f>_xll.qlIndexFixing($AD$5,BA2314,TRUE,_xll.ohTrigger(Trigger,Trigger12M))</f>
        <v>#NUM!</v>
      </c>
      <c r="BE2314" s="242">
        <f>IFERROR(_xll.qlIndexFixing($BF$1,BA2314,TRUE,_xll.ohTrigger(Trigger,Trigger12M)),#N/A)</f>
        <v>1.5839915831306253E-2</v>
      </c>
    </row>
    <row r="2315" spans="52:57" ht="11.25" customHeight="1" x14ac:dyDescent="0.25">
      <c r="AZ2315" s="99" t="s">
        <v>83</v>
      </c>
      <c r="BA2315" s="98">
        <f>_xll.qlInterestRateIndexFixingDate(Currency&amp;"ibor"&amp;Tenor,BB2315,Trigger)</f>
        <v>55627</v>
      </c>
      <c r="BB2315" s="98">
        <f>_xll.qlCalendarAdvance(Calendar,BB2314,AZ2315,"f",,Trigger)</f>
        <v>55633</v>
      </c>
      <c r="BC2315" s="98">
        <f>_xll.qlInterestRateIndexMaturity(Currency&amp;"ibor"&amp;Tenor,BB2315,Trigger)</f>
        <v>55998</v>
      </c>
      <c r="BD2315" s="242" t="e">
        <f>_xll.qlIndexFixing($AD$5,BA2315,TRUE,_xll.ohTrigger(Trigger,Trigger12M))</f>
        <v>#NUM!</v>
      </c>
      <c r="BE2315" s="242">
        <f>IFERROR(_xll.qlIndexFixing($BF$1,BA2315,TRUE,_xll.ohTrigger(Trigger,Trigger12M)),#N/A)</f>
        <v>1.583957756608001E-2</v>
      </c>
    </row>
    <row r="2316" spans="52:57" ht="11.25" customHeight="1" x14ac:dyDescent="0.25">
      <c r="AZ2316" s="99" t="s">
        <v>83</v>
      </c>
      <c r="BA2316" s="98">
        <f>_xll.qlInterestRateIndexFixingDate(Currency&amp;"ibor"&amp;Tenor,BB2316,Trigger)</f>
        <v>55638</v>
      </c>
      <c r="BB2316" s="98">
        <f>_xll.qlCalendarAdvance(Calendar,BB2315,AZ2316,"f",,Trigger)</f>
        <v>55641</v>
      </c>
      <c r="BC2316" s="98">
        <f>_xll.qlInterestRateIndexMaturity(Currency&amp;"ibor"&amp;Tenor,BB2316,Trigger)</f>
        <v>56006</v>
      </c>
      <c r="BD2316" s="242" t="e">
        <f>_xll.qlIndexFixing($AD$5,BA2316,TRUE,_xll.ohTrigger(Trigger,Trigger12M))</f>
        <v>#NUM!</v>
      </c>
      <c r="BE2316" s="242">
        <f>IFERROR(_xll.qlIndexFixing($BF$1,BA2316,TRUE,_xll.ohTrigger(Trigger,Trigger12M)),#N/A)</f>
        <v>1.5839188567595298E-2</v>
      </c>
    </row>
    <row r="2317" spans="52:57" ht="11.25" customHeight="1" x14ac:dyDescent="0.25">
      <c r="AZ2317" s="99" t="s">
        <v>83</v>
      </c>
      <c r="BA2317" s="98">
        <f>_xll.qlInterestRateIndexFixingDate(Currency&amp;"ibor"&amp;Tenor,BB2317,Trigger)</f>
        <v>55646</v>
      </c>
      <c r="BB2317" s="98">
        <f>_xll.qlCalendarAdvance(Calendar,BB2316,AZ2317,"f",,Trigger)</f>
        <v>55648</v>
      </c>
      <c r="BC2317" s="98">
        <f>_xll.qlInterestRateIndexMaturity(Currency&amp;"ibor"&amp;Tenor,BB2317,Trigger)</f>
        <v>56013</v>
      </c>
      <c r="BD2317" s="242" t="e">
        <f>_xll.qlIndexFixing($AD$5,BA2317,TRUE,_xll.ohTrigger(Trigger,Trigger12M))</f>
        <v>#NUM!</v>
      </c>
      <c r="BE2317" s="242">
        <f>IFERROR(_xll.qlIndexFixing($BF$1,BA2317,TRUE,_xll.ohTrigger(Trigger,Trigger12M)),#N/A)</f>
        <v>1.583884608198239E-2</v>
      </c>
    </row>
    <row r="2318" spans="52:57" ht="11.25" customHeight="1" x14ac:dyDescent="0.25">
      <c r="AZ2318" s="99" t="s">
        <v>83</v>
      </c>
      <c r="BA2318" s="98">
        <f>_xll.qlInterestRateIndexFixingDate(Currency&amp;"ibor"&amp;Tenor,BB2318,Trigger)</f>
        <v>55653</v>
      </c>
      <c r="BB2318" s="98">
        <f>_xll.qlCalendarAdvance(Calendar,BB2317,AZ2318,"f",,Trigger)</f>
        <v>55655</v>
      </c>
      <c r="BC2318" s="98">
        <f>_xll.qlInterestRateIndexMaturity(Currency&amp;"ibor"&amp;Tenor,BB2318,Trigger)</f>
        <v>56020</v>
      </c>
      <c r="BD2318" s="242" t="e">
        <f>_xll.qlIndexFixing($AD$5,BA2318,TRUE,_xll.ohTrigger(Trigger,Trigger12M))</f>
        <v>#NUM!</v>
      </c>
      <c r="BE2318" s="242">
        <f>IFERROR(_xll.qlIndexFixing($BF$1,BA2318,TRUE,_xll.ohTrigger(Trigger,Trigger12M)),#N/A)</f>
        <v>1.5838501621970095E-2</v>
      </c>
    </row>
    <row r="2319" spans="52:57" ht="11.25" customHeight="1" x14ac:dyDescent="0.25">
      <c r="AZ2319" s="99" t="s">
        <v>83</v>
      </c>
      <c r="BA2319" s="98">
        <f>_xll.qlInterestRateIndexFixingDate(Currency&amp;"ibor"&amp;Tenor,BB2319,Trigger)</f>
        <v>55660</v>
      </c>
      <c r="BB2319" s="98">
        <f>_xll.qlCalendarAdvance(Calendar,BB2318,AZ2319,"f",,Trigger)</f>
        <v>55662</v>
      </c>
      <c r="BC2319" s="98">
        <f>_xll.qlInterestRateIndexMaturity(Currency&amp;"ibor"&amp;Tenor,BB2319,Trigger)</f>
        <v>56027</v>
      </c>
      <c r="BD2319" s="242" t="e">
        <f>_xll.qlIndexFixing($AD$5,BA2319,TRUE,_xll.ohTrigger(Trigger,Trigger12M))</f>
        <v>#NUM!</v>
      </c>
      <c r="BE2319" s="242">
        <f>IFERROR(_xll.qlIndexFixing($BF$1,BA2319,TRUE,_xll.ohTrigger(Trigger,Trigger12M)),#N/A)</f>
        <v>1.5838155184448355E-2</v>
      </c>
    </row>
    <row r="2320" spans="52:57" ht="11.25" customHeight="1" x14ac:dyDescent="0.25">
      <c r="AZ2320" s="99" t="s">
        <v>83</v>
      </c>
      <c r="BA2320" s="98">
        <f>_xll.qlInterestRateIndexFixingDate(Currency&amp;"ibor"&amp;Tenor,BB2320,Trigger)</f>
        <v>55667</v>
      </c>
      <c r="BB2320" s="98">
        <f>_xll.qlCalendarAdvance(Calendar,BB2319,AZ2320,"f",,Trigger)</f>
        <v>55669</v>
      </c>
      <c r="BC2320" s="98">
        <f>_xll.qlInterestRateIndexMaturity(Currency&amp;"ibor"&amp;Tenor,BB2320,Trigger)</f>
        <v>56034</v>
      </c>
      <c r="BD2320" s="242" t="e">
        <f>_xll.qlIndexFixing($AD$5,BA2320,TRUE,_xll.ohTrigger(Trigger,Trigger12M))</f>
        <v>#NUM!</v>
      </c>
      <c r="BE2320" s="242">
        <f>IFERROR(_xll.qlIndexFixing($BF$1,BA2320,TRUE,_xll.ohTrigger(Trigger,Trigger12M)),#N/A)</f>
        <v>1.583780676630777E-2</v>
      </c>
    </row>
    <row r="2321" spans="52:57" ht="11.25" customHeight="1" x14ac:dyDescent="0.25">
      <c r="AZ2321" s="99" t="s">
        <v>83</v>
      </c>
      <c r="BA2321" s="98">
        <f>_xll.qlInterestRateIndexFixingDate(Currency&amp;"ibor"&amp;Tenor,BB2321,Trigger)</f>
        <v>55674</v>
      </c>
      <c r="BB2321" s="98">
        <f>_xll.qlCalendarAdvance(Calendar,BB2320,AZ2321,"f",,Trigger)</f>
        <v>55676</v>
      </c>
      <c r="BC2321" s="98">
        <f>_xll.qlInterestRateIndexMaturity(Currency&amp;"ibor"&amp;Tenor,BB2321,Trigger)</f>
        <v>56041</v>
      </c>
      <c r="BD2321" s="242" t="e">
        <f>_xll.qlIndexFixing($AD$5,BA2321,TRUE,_xll.ohTrigger(Trigger,Trigger12M))</f>
        <v>#NUM!</v>
      </c>
      <c r="BE2321" s="242">
        <f>IFERROR(_xll.qlIndexFixing($BF$1,BA2321,TRUE,_xll.ohTrigger(Trigger,Trigger12M)),#N/A)</f>
        <v>1.5837456364438496E-2</v>
      </c>
    </row>
    <row r="2322" spans="52:57" ht="11.25" customHeight="1" x14ac:dyDescent="0.25">
      <c r="AZ2322" s="99" t="s">
        <v>83</v>
      </c>
      <c r="BA2322" s="98">
        <f>_xll.qlInterestRateIndexFixingDate(Currency&amp;"ibor"&amp;Tenor,BB2322,Trigger)</f>
        <v>55681</v>
      </c>
      <c r="BB2322" s="98">
        <f>_xll.qlCalendarAdvance(Calendar,BB2321,AZ2322,"f",,Trigger)</f>
        <v>55683</v>
      </c>
      <c r="BC2322" s="98">
        <f>_xll.qlInterestRateIndexMaturity(Currency&amp;"ibor"&amp;Tenor,BB2322,Trigger)</f>
        <v>56048</v>
      </c>
      <c r="BD2322" s="242" t="e">
        <f>_xll.qlIndexFixing($AD$5,BA2322,TRUE,_xll.ohTrigger(Trigger,Trigger12M))</f>
        <v>#NUM!</v>
      </c>
      <c r="BE2322" s="242">
        <f>IFERROR(_xll.qlIndexFixing($BF$1,BA2322,TRUE,_xll.ohTrigger(Trigger,Trigger12M)),#N/A)</f>
        <v>1.5837103975731789E-2</v>
      </c>
    </row>
    <row r="2323" spans="52:57" ht="11.25" customHeight="1" x14ac:dyDescent="0.25">
      <c r="AZ2323" s="99" t="s">
        <v>83</v>
      </c>
      <c r="BA2323" s="98">
        <f>_xll.qlInterestRateIndexFixingDate(Currency&amp;"ibor"&amp;Tenor,BB2323,Trigger)</f>
        <v>55688</v>
      </c>
      <c r="BB2323" s="98">
        <f>_xll.qlCalendarAdvance(Calendar,BB2322,AZ2323,"f",,Trigger)</f>
        <v>55690</v>
      </c>
      <c r="BC2323" s="98">
        <f>_xll.qlInterestRateIndexMaturity(Currency&amp;"ibor"&amp;Tenor,BB2323,Trigger)</f>
        <v>56055</v>
      </c>
      <c r="BD2323" s="242" t="e">
        <f>_xll.qlIndexFixing($AD$5,BA2323,TRUE,_xll.ohTrigger(Trigger,Trigger12M))</f>
        <v>#NUM!</v>
      </c>
      <c r="BE2323" s="242">
        <f>IFERROR(_xll.qlIndexFixing($BF$1,BA2323,TRUE,_xll.ohTrigger(Trigger,Trigger12M)),#N/A)</f>
        <v>1.5836749597078023E-2</v>
      </c>
    </row>
    <row r="2324" spans="52:57" ht="11.25" customHeight="1" x14ac:dyDescent="0.25">
      <c r="AZ2324" s="99" t="s">
        <v>83</v>
      </c>
      <c r="BA2324" s="98">
        <f>_xll.qlInterestRateIndexFixingDate(Currency&amp;"ibor"&amp;Tenor,BB2324,Trigger)</f>
        <v>55695</v>
      </c>
      <c r="BB2324" s="98">
        <f>_xll.qlCalendarAdvance(Calendar,BB2323,AZ2324,"f",,Trigger)</f>
        <v>55697</v>
      </c>
      <c r="BC2324" s="98">
        <f>_xll.qlInterestRateIndexMaturity(Currency&amp;"ibor"&amp;Tenor,BB2324,Trigger)</f>
        <v>56062</v>
      </c>
      <c r="BD2324" s="242" t="e">
        <f>_xll.qlIndexFixing($AD$5,BA2324,TRUE,_xll.ohTrigger(Trigger,Trigger12M))</f>
        <v>#NUM!</v>
      </c>
      <c r="BE2324" s="242">
        <f>IFERROR(_xll.qlIndexFixing($BF$1,BA2324,TRUE,_xll.ohTrigger(Trigger,Trigger12M)),#N/A)</f>
        <v>1.5836393225367802E-2</v>
      </c>
    </row>
    <row r="2325" spans="52:57" ht="11.25" customHeight="1" x14ac:dyDescent="0.25">
      <c r="AZ2325" s="99" t="s">
        <v>83</v>
      </c>
      <c r="BA2325" s="98">
        <f>_xll.qlInterestRateIndexFixingDate(Currency&amp;"ibor"&amp;Tenor,BB2325,Trigger)</f>
        <v>55702</v>
      </c>
      <c r="BB2325" s="98">
        <f>_xll.qlCalendarAdvance(Calendar,BB2324,AZ2325,"f",,Trigger)</f>
        <v>55704</v>
      </c>
      <c r="BC2325" s="98">
        <f>_xll.qlInterestRateIndexMaturity(Currency&amp;"ibor"&amp;Tenor,BB2325,Trigger)</f>
        <v>56069</v>
      </c>
      <c r="BD2325" s="242" t="e">
        <f>_xll.qlIndexFixing($AD$5,BA2325,TRUE,_xll.ohTrigger(Trigger,Trigger12M))</f>
        <v>#NUM!</v>
      </c>
      <c r="BE2325" s="242">
        <f>IFERROR(_xll.qlIndexFixing($BF$1,BA2325,TRUE,_xll.ohTrigger(Trigger,Trigger12M)),#N/A)</f>
        <v>1.5836034857492153E-2</v>
      </c>
    </row>
    <row r="2326" spans="52:57" ht="11.25" customHeight="1" x14ac:dyDescent="0.25">
      <c r="AZ2326" s="99" t="s">
        <v>83</v>
      </c>
      <c r="BA2326" s="98">
        <f>_xll.qlInterestRateIndexFixingDate(Currency&amp;"ibor"&amp;Tenor,BB2326,Trigger)</f>
        <v>55709</v>
      </c>
      <c r="BB2326" s="98">
        <f>_xll.qlCalendarAdvance(Calendar,BB2325,AZ2326,"f",,Trigger)</f>
        <v>55711</v>
      </c>
      <c r="BC2326" s="98">
        <f>_xll.qlInterestRateIndexMaturity(Currency&amp;"ibor"&amp;Tenor,BB2326,Trigger)</f>
        <v>56076</v>
      </c>
      <c r="BD2326" s="242" t="e">
        <f>_xll.qlIndexFixing($AD$5,BA2326,TRUE,_xll.ohTrigger(Trigger,Trigger12M))</f>
        <v>#NUM!</v>
      </c>
      <c r="BE2326" s="242">
        <f>IFERROR(_xll.qlIndexFixing($BF$1,BA2326,TRUE,_xll.ohTrigger(Trigger,Trigger12M)),#N/A)</f>
        <v>1.5835674490340582E-2</v>
      </c>
    </row>
    <row r="2327" spans="52:57" ht="11.25" customHeight="1" x14ac:dyDescent="0.25">
      <c r="AZ2327" s="99" t="s">
        <v>83</v>
      </c>
      <c r="BA2327" s="98">
        <f>_xll.qlInterestRateIndexFixingDate(Currency&amp;"ibor"&amp;Tenor,BB2327,Trigger)</f>
        <v>55716</v>
      </c>
      <c r="BB2327" s="98">
        <f>_xll.qlCalendarAdvance(Calendar,BB2326,AZ2327,"f",,Trigger)</f>
        <v>55718</v>
      </c>
      <c r="BC2327" s="98">
        <f>_xll.qlInterestRateIndexMaturity(Currency&amp;"ibor"&amp;Tenor,BB2327,Trigger)</f>
        <v>56083</v>
      </c>
      <c r="BD2327" s="242" t="e">
        <f>_xll.qlIndexFixing($AD$5,BA2327,TRUE,_xll.ohTrigger(Trigger,Trigger12M))</f>
        <v>#NUM!</v>
      </c>
      <c r="BE2327" s="242">
        <f>IFERROR(_xll.qlIndexFixing($BF$1,BA2327,TRUE,_xll.ohTrigger(Trigger,Trigger12M)),#N/A)</f>
        <v>1.5835312120804995E-2</v>
      </c>
    </row>
    <row r="2328" spans="52:57" ht="11.25" customHeight="1" x14ac:dyDescent="0.25">
      <c r="AZ2328" s="99" t="s">
        <v>83</v>
      </c>
      <c r="BA2328" s="98">
        <f>_xll.qlInterestRateIndexFixingDate(Currency&amp;"ibor"&amp;Tenor,BB2328,Trigger)</f>
        <v>55723</v>
      </c>
      <c r="BB2328" s="98">
        <f>_xll.qlCalendarAdvance(Calendar,BB2327,AZ2328,"f",,Trigger)</f>
        <v>55725</v>
      </c>
      <c r="BC2328" s="98">
        <f>_xll.qlInterestRateIndexMaturity(Currency&amp;"ibor"&amp;Tenor,BB2328,Trigger)</f>
        <v>56090</v>
      </c>
      <c r="BD2328" s="242" t="e">
        <f>_xll.qlIndexFixing($AD$5,BA2328,TRUE,_xll.ohTrigger(Trigger,Trigger12M))</f>
        <v>#NUM!</v>
      </c>
      <c r="BE2328" s="242">
        <f>IFERROR(_xll.qlIndexFixing($BF$1,BA2328,TRUE,_xll.ohTrigger(Trigger,Trigger12M)),#N/A)</f>
        <v>1.5834947745775339E-2</v>
      </c>
    </row>
    <row r="2329" spans="52:57" ht="11.25" customHeight="1" x14ac:dyDescent="0.25">
      <c r="AZ2329" s="99" t="s">
        <v>83</v>
      </c>
      <c r="BA2329" s="98">
        <f>_xll.qlInterestRateIndexFixingDate(Currency&amp;"ibor"&amp;Tenor,BB2329,Trigger)</f>
        <v>55730</v>
      </c>
      <c r="BB2329" s="98">
        <f>_xll.qlCalendarAdvance(Calendar,BB2328,AZ2329,"f",,Trigger)</f>
        <v>55732</v>
      </c>
      <c r="BC2329" s="98">
        <f>_xll.qlInterestRateIndexMaturity(Currency&amp;"ibor"&amp;Tenor,BB2329,Trigger)</f>
        <v>56097</v>
      </c>
      <c r="BD2329" s="242" t="e">
        <f>_xll.qlIndexFixing($AD$5,BA2329,TRUE,_xll.ohTrigger(Trigger,Trigger12M))</f>
        <v>#NUM!</v>
      </c>
      <c r="BE2329" s="242">
        <f>IFERROR(_xll.qlIndexFixing($BF$1,BA2329,TRUE,_xll.ohTrigger(Trigger,Trigger12M)),#N/A)</f>
        <v>1.5834581362142428E-2</v>
      </c>
    </row>
    <row r="2330" spans="52:57" ht="11.25" customHeight="1" x14ac:dyDescent="0.25">
      <c r="AZ2330" s="99" t="s">
        <v>83</v>
      </c>
      <c r="BA2330" s="98">
        <f>_xll.qlInterestRateIndexFixingDate(Currency&amp;"ibor"&amp;Tenor,BB2330,Trigger)</f>
        <v>55737</v>
      </c>
      <c r="BB2330" s="98">
        <f>_xll.qlCalendarAdvance(Calendar,BB2329,AZ2330,"f",,Trigger)</f>
        <v>55739</v>
      </c>
      <c r="BC2330" s="98">
        <f>_xll.qlInterestRateIndexMaturity(Currency&amp;"ibor"&amp;Tenor,BB2330,Trigger)</f>
        <v>56104</v>
      </c>
      <c r="BD2330" s="242" t="e">
        <f>_xll.qlIndexFixing($AD$5,BA2330,TRUE,_xll.ohTrigger(Trigger,Trigger12M))</f>
        <v>#NUM!</v>
      </c>
      <c r="BE2330" s="242">
        <f>IFERROR(_xll.qlIndexFixing($BF$1,BA2330,TRUE,_xll.ohTrigger(Trigger,Trigger12M)),#N/A)</f>
        <v>1.5834212966797514E-2</v>
      </c>
    </row>
    <row r="2331" spans="52:57" ht="11.25" customHeight="1" x14ac:dyDescent="0.25">
      <c r="AZ2331" s="99" t="s">
        <v>83</v>
      </c>
      <c r="BA2331" s="98">
        <f>_xll.qlInterestRateIndexFixingDate(Currency&amp;"ibor"&amp;Tenor,BB2331,Trigger)</f>
        <v>55744</v>
      </c>
      <c r="BB2331" s="98">
        <f>_xll.qlCalendarAdvance(Calendar,BB2330,AZ2331,"f",,Trigger)</f>
        <v>55746</v>
      </c>
      <c r="BC2331" s="98">
        <f>_xll.qlInterestRateIndexMaturity(Currency&amp;"ibor"&amp;Tenor,BB2331,Trigger)</f>
        <v>56111</v>
      </c>
      <c r="BD2331" s="242" t="e">
        <f>_xll.qlIndexFixing($AD$5,BA2331,TRUE,_xll.ohTrigger(Trigger,Trigger12M))</f>
        <v>#NUM!</v>
      </c>
      <c r="BE2331" s="242">
        <f>IFERROR(_xll.qlIndexFixing($BF$1,BA2331,TRUE,_xll.ohTrigger(Trigger,Trigger12M)),#N/A)</f>
        <v>1.5833842556630756E-2</v>
      </c>
    </row>
    <row r="2332" spans="52:57" ht="11.25" customHeight="1" x14ac:dyDescent="0.25">
      <c r="AZ2332" s="99" t="s">
        <v>83</v>
      </c>
      <c r="BA2332" s="98">
        <f>_xll.qlInterestRateIndexFixingDate(Currency&amp;"ibor"&amp;Tenor,BB2332,Trigger)</f>
        <v>55751</v>
      </c>
      <c r="BB2332" s="98">
        <f>_xll.qlCalendarAdvance(Calendar,BB2331,AZ2332,"f",,Trigger)</f>
        <v>55753</v>
      </c>
      <c r="BC2332" s="98">
        <f>_xll.qlInterestRateIndexMaturity(Currency&amp;"ibor"&amp;Tenor,BB2332,Trigger)</f>
        <v>56118</v>
      </c>
      <c r="BD2332" s="242" t="e">
        <f>_xll.qlIndexFixing($AD$5,BA2332,TRUE,_xll.ohTrigger(Trigger,Trigger12M))</f>
        <v>#NUM!</v>
      </c>
      <c r="BE2332" s="242">
        <f>IFERROR(_xll.qlIndexFixing($BF$1,BA2332,TRUE,_xll.ohTrigger(Trigger,Trigger12M)),#N/A)</f>
        <v>1.5833470128532971E-2</v>
      </c>
    </row>
    <row r="2333" spans="52:57" ht="11.25" customHeight="1" x14ac:dyDescent="0.25">
      <c r="AZ2333" s="99" t="s">
        <v>83</v>
      </c>
      <c r="BA2333" s="98">
        <f>_xll.qlInterestRateIndexFixingDate(Currency&amp;"ibor"&amp;Tenor,BB2333,Trigger)</f>
        <v>55758</v>
      </c>
      <c r="BB2333" s="98">
        <f>_xll.qlCalendarAdvance(Calendar,BB2332,AZ2333,"f",,Trigger)</f>
        <v>55760</v>
      </c>
      <c r="BC2333" s="98">
        <f>_xll.qlInterestRateIndexMaturity(Currency&amp;"ibor"&amp;Tenor,BB2333,Trigger)</f>
        <v>56125</v>
      </c>
      <c r="BD2333" s="242" t="e">
        <f>_xll.qlIndexFixing($AD$5,BA2333,TRUE,_xll.ohTrigger(Trigger,Trigger12M))</f>
        <v>#NUM!</v>
      </c>
      <c r="BE2333" s="242">
        <f>IFERROR(_xll.qlIndexFixing($BF$1,BA2333,TRUE,_xll.ohTrigger(Trigger,Trigger12M)),#N/A)</f>
        <v>1.5833095679394973E-2</v>
      </c>
    </row>
    <row r="2334" spans="52:57" ht="11.25" customHeight="1" x14ac:dyDescent="0.25">
      <c r="AZ2334" s="99" t="s">
        <v>83</v>
      </c>
      <c r="BA2334" s="98">
        <f>_xll.qlInterestRateIndexFixingDate(Currency&amp;"ibor"&amp;Tenor,BB2334,Trigger)</f>
        <v>55765</v>
      </c>
      <c r="BB2334" s="98">
        <f>_xll.qlCalendarAdvance(Calendar,BB2333,AZ2334,"f",,Trigger)</f>
        <v>55767</v>
      </c>
      <c r="BC2334" s="98">
        <f>_xll.qlInterestRateIndexMaturity(Currency&amp;"ibor"&amp;Tenor,BB2334,Trigger)</f>
        <v>56132</v>
      </c>
      <c r="BD2334" s="242" t="e">
        <f>_xll.qlIndexFixing($AD$5,BA2334,TRUE,_xll.ohTrigger(Trigger,Trigger12M))</f>
        <v>#NUM!</v>
      </c>
      <c r="BE2334" s="242">
        <f>IFERROR(_xll.qlIndexFixing($BF$1,BA2334,TRUE,_xll.ohTrigger(Trigger,Trigger12M)),#N/A)</f>
        <v>1.5832719206107577E-2</v>
      </c>
    </row>
    <row r="2335" spans="52:57" ht="11.25" customHeight="1" x14ac:dyDescent="0.25">
      <c r="AZ2335" s="99" t="s">
        <v>83</v>
      </c>
      <c r="BA2335" s="98">
        <f>_xll.qlInterestRateIndexFixingDate(Currency&amp;"ibor"&amp;Tenor,BB2335,Trigger)</f>
        <v>55772</v>
      </c>
      <c r="BB2335" s="98">
        <f>_xll.qlCalendarAdvance(Calendar,BB2334,AZ2335,"f",,Trigger)</f>
        <v>55774</v>
      </c>
      <c r="BC2335" s="98">
        <f>_xll.qlInterestRateIndexMaturity(Currency&amp;"ibor"&amp;Tenor,BB2335,Trigger)</f>
        <v>56139</v>
      </c>
      <c r="BD2335" s="242" t="e">
        <f>_xll.qlIndexFixing($AD$5,BA2335,TRUE,_xll.ohTrigger(Trigger,Trigger12M))</f>
        <v>#NUM!</v>
      </c>
      <c r="BE2335" s="242">
        <f>IFERROR(_xll.qlIndexFixing($BF$1,BA2335,TRUE,_xll.ohTrigger(Trigger,Trigger12M)),#N/A)</f>
        <v>1.5832340705561603E-2</v>
      </c>
    </row>
    <row r="2336" spans="52:57" ht="11.25" customHeight="1" x14ac:dyDescent="0.25">
      <c r="AZ2336" s="99" t="s">
        <v>83</v>
      </c>
      <c r="BA2336" s="98">
        <f>_xll.qlInterestRateIndexFixingDate(Currency&amp;"ibor"&amp;Tenor,BB2336,Trigger)</f>
        <v>55779</v>
      </c>
      <c r="BB2336" s="98">
        <f>_xll.qlCalendarAdvance(Calendar,BB2335,AZ2336,"f",,Trigger)</f>
        <v>55781</v>
      </c>
      <c r="BC2336" s="98">
        <f>_xll.qlInterestRateIndexMaturity(Currency&amp;"ibor"&amp;Tenor,BB2336,Trigger)</f>
        <v>56146</v>
      </c>
      <c r="BD2336" s="242" t="e">
        <f>_xll.qlIndexFixing($AD$5,BA2336,TRUE,_xll.ohTrigger(Trigger,Trigger12M))</f>
        <v>#NUM!</v>
      </c>
      <c r="BE2336" s="242">
        <f>IFERROR(_xll.qlIndexFixing($BF$1,BA2336,TRUE,_xll.ohTrigger(Trigger,Trigger12M)),#N/A)</f>
        <v>1.5831960174648083E-2</v>
      </c>
    </row>
    <row r="2337" spans="52:57" ht="11.25" customHeight="1" x14ac:dyDescent="0.25">
      <c r="AZ2337" s="99" t="s">
        <v>83</v>
      </c>
      <c r="BA2337" s="98">
        <f>_xll.qlInterestRateIndexFixingDate(Currency&amp;"ibor"&amp;Tenor,BB2337,Trigger)</f>
        <v>55786</v>
      </c>
      <c r="BB2337" s="98">
        <f>_xll.qlCalendarAdvance(Calendar,BB2336,AZ2337,"f",,Trigger)</f>
        <v>55788</v>
      </c>
      <c r="BC2337" s="98">
        <f>_xll.qlInterestRateIndexMaturity(Currency&amp;"ibor"&amp;Tenor,BB2337,Trigger)</f>
        <v>56153</v>
      </c>
      <c r="BD2337" s="242" t="e">
        <f>_xll.qlIndexFixing($AD$5,BA2337,TRUE,_xll.ohTrigger(Trigger,Trigger12M))</f>
        <v>#NUM!</v>
      </c>
      <c r="BE2337" s="242">
        <f>IFERROR(_xll.qlIndexFixing($BF$1,BA2337,TRUE,_xll.ohTrigger(Trigger,Trigger12M)),#N/A)</f>
        <v>1.5831577610257178E-2</v>
      </c>
    </row>
    <row r="2338" spans="52:57" ht="11.25" customHeight="1" x14ac:dyDescent="0.25">
      <c r="AZ2338" s="99" t="s">
        <v>83</v>
      </c>
      <c r="BA2338" s="98">
        <f>_xll.qlInterestRateIndexFixingDate(Currency&amp;"ibor"&amp;Tenor,BB2338,Trigger)</f>
        <v>55793</v>
      </c>
      <c r="BB2338" s="98">
        <f>_xll.qlCalendarAdvance(Calendar,BB2337,AZ2338,"f",,Trigger)</f>
        <v>55795</v>
      </c>
      <c r="BC2338" s="98">
        <f>_xll.qlInterestRateIndexMaturity(Currency&amp;"ibor"&amp;Tenor,BB2338,Trigger)</f>
        <v>56160</v>
      </c>
      <c r="BD2338" s="242" t="e">
        <f>_xll.qlIndexFixing($AD$5,BA2338,TRUE,_xll.ohTrigger(Trigger,Trigger12M))</f>
        <v>#NUM!</v>
      </c>
      <c r="BE2338" s="242">
        <f>IFERROR(_xll.qlIndexFixing($BF$1,BA2338,TRUE,_xll.ohTrigger(Trigger,Trigger12M)),#N/A)</f>
        <v>1.5831193009280358E-2</v>
      </c>
    </row>
    <row r="2339" spans="52:57" ht="11.25" customHeight="1" x14ac:dyDescent="0.25">
      <c r="AZ2339" s="99" t="s">
        <v>83</v>
      </c>
      <c r="BA2339" s="98">
        <f>_xll.qlInterestRateIndexFixingDate(Currency&amp;"ibor"&amp;Tenor,BB2339,Trigger)</f>
        <v>55800</v>
      </c>
      <c r="BB2339" s="98">
        <f>_xll.qlCalendarAdvance(Calendar,BB2338,AZ2339,"f",,Trigger)</f>
        <v>55802</v>
      </c>
      <c r="BC2339" s="98">
        <f>_xll.qlInterestRateIndexMaturity(Currency&amp;"ibor"&amp;Tenor,BB2339,Trigger)</f>
        <v>56167</v>
      </c>
      <c r="BD2339" s="242" t="e">
        <f>_xll.qlIndexFixing($AD$5,BA2339,TRUE,_xll.ohTrigger(Trigger,Trigger12M))</f>
        <v>#NUM!</v>
      </c>
      <c r="BE2339" s="242">
        <f>IFERROR(_xll.qlIndexFixing($BF$1,BA2339,TRUE,_xll.ohTrigger(Trigger,Trigger12M)),#N/A)</f>
        <v>1.5830806368608223E-2</v>
      </c>
    </row>
    <row r="2340" spans="52:57" ht="11.25" customHeight="1" x14ac:dyDescent="0.25">
      <c r="AZ2340" s="99" t="s">
        <v>83</v>
      </c>
      <c r="BA2340" s="98">
        <f>_xll.qlInterestRateIndexFixingDate(Currency&amp;"ibor"&amp;Tenor,BB2340,Trigger)</f>
        <v>55807</v>
      </c>
      <c r="BB2340" s="98">
        <f>_xll.qlCalendarAdvance(Calendar,BB2339,AZ2340,"f",,Trigger)</f>
        <v>55809</v>
      </c>
      <c r="BC2340" s="98">
        <f>_xll.qlInterestRateIndexMaturity(Currency&amp;"ibor"&amp;Tenor,BB2340,Trigger)</f>
        <v>56174</v>
      </c>
      <c r="BD2340" s="242" t="e">
        <f>_xll.qlIndexFixing($AD$5,BA2340,TRUE,_xll.ohTrigger(Trigger,Trigger12M))</f>
        <v>#NUM!</v>
      </c>
      <c r="BE2340" s="242">
        <f>IFERROR(_xll.qlIndexFixing($BF$1,BA2340,TRUE,_xll.ohTrigger(Trigger,Trigger12M)),#N/A)</f>
        <v>1.5830417685131805E-2</v>
      </c>
    </row>
    <row r="2341" spans="52:57" ht="11.25" customHeight="1" x14ac:dyDescent="0.25">
      <c r="AZ2341" s="99" t="s">
        <v>83</v>
      </c>
      <c r="BA2341" s="98">
        <f>_xll.qlInterestRateIndexFixingDate(Currency&amp;"ibor"&amp;Tenor,BB2341,Trigger)</f>
        <v>55814</v>
      </c>
      <c r="BB2341" s="98">
        <f>_xll.qlCalendarAdvance(Calendar,BB2340,AZ2341,"f",,Trigger)</f>
        <v>55816</v>
      </c>
      <c r="BC2341" s="98">
        <f>_xll.qlInterestRateIndexMaturity(Currency&amp;"ibor"&amp;Tenor,BB2341,Trigger)</f>
        <v>56181</v>
      </c>
      <c r="BD2341" s="242" t="e">
        <f>_xll.qlIndexFixing($AD$5,BA2341,TRUE,_xll.ohTrigger(Trigger,Trigger12M))</f>
        <v>#NUM!</v>
      </c>
      <c r="BE2341" s="242">
        <f>IFERROR(_xll.qlIndexFixing($BF$1,BA2341,TRUE,_xll.ohTrigger(Trigger,Trigger12M)),#N/A)</f>
        <v>1.5830026955742139E-2</v>
      </c>
    </row>
    <row r="2342" spans="52:57" ht="11.25" customHeight="1" x14ac:dyDescent="0.25">
      <c r="AZ2342" s="99" t="s">
        <v>83</v>
      </c>
      <c r="BA2342" s="98">
        <f>_xll.qlInterestRateIndexFixingDate(Currency&amp;"ibor"&amp;Tenor,BB2342,Trigger)</f>
        <v>55821</v>
      </c>
      <c r="BB2342" s="98">
        <f>_xll.qlCalendarAdvance(Calendar,BB2341,AZ2342,"f",,Trigger)</f>
        <v>55823</v>
      </c>
      <c r="BC2342" s="98">
        <f>_xll.qlInterestRateIndexMaturity(Currency&amp;"ibor"&amp;Tenor,BB2342,Trigger)</f>
        <v>56188</v>
      </c>
      <c r="BD2342" s="242" t="e">
        <f>_xll.qlIndexFixing($AD$5,BA2342,TRUE,_xll.ohTrigger(Trigger,Trigger12M))</f>
        <v>#NUM!</v>
      </c>
      <c r="BE2342" s="242">
        <f>IFERROR(_xll.qlIndexFixing($BF$1,BA2342,TRUE,_xll.ohTrigger(Trigger,Trigger12M)),#N/A)</f>
        <v>1.5829634177329823E-2</v>
      </c>
    </row>
    <row r="2343" spans="52:57" ht="11.25" customHeight="1" x14ac:dyDescent="0.25">
      <c r="AZ2343" s="99" t="s">
        <v>83</v>
      </c>
      <c r="BA2343" s="98">
        <f>_xll.qlInterestRateIndexFixingDate(Currency&amp;"ibor"&amp;Tenor,BB2343,Trigger)</f>
        <v>55828</v>
      </c>
      <c r="BB2343" s="98">
        <f>_xll.qlCalendarAdvance(Calendar,BB2342,AZ2343,"f",,Trigger)</f>
        <v>55830</v>
      </c>
      <c r="BC2343" s="98">
        <f>_xll.qlInterestRateIndexMaturity(Currency&amp;"ibor"&amp;Tenor,BB2343,Trigger)</f>
        <v>56195</v>
      </c>
      <c r="BD2343" s="242" t="e">
        <f>_xll.qlIndexFixing($AD$5,BA2343,TRUE,_xll.ohTrigger(Trigger,Trigger12M))</f>
        <v>#NUM!</v>
      </c>
      <c r="BE2343" s="242">
        <f>IFERROR(_xll.qlIndexFixing($BF$1,BA2343,TRUE,_xll.ohTrigger(Trigger,Trigger12M)),#N/A)</f>
        <v>1.5829239346785675E-2</v>
      </c>
    </row>
    <row r="2344" spans="52:57" ht="11.25" customHeight="1" x14ac:dyDescent="0.25">
      <c r="AZ2344" s="99" t="s">
        <v>83</v>
      </c>
      <c r="BA2344" s="98">
        <f>_xll.qlInterestRateIndexFixingDate(Currency&amp;"ibor"&amp;Tenor,BB2344,Trigger)</f>
        <v>55835</v>
      </c>
      <c r="BB2344" s="98">
        <f>_xll.qlCalendarAdvance(Calendar,BB2343,AZ2344,"f",,Trigger)</f>
        <v>55837</v>
      </c>
      <c r="BC2344" s="98">
        <f>_xll.qlInterestRateIndexMaturity(Currency&amp;"ibor"&amp;Tenor,BB2344,Trigger)</f>
        <v>56202</v>
      </c>
      <c r="BD2344" s="242" t="e">
        <f>_xll.qlIndexFixing($AD$5,BA2344,TRUE,_xll.ohTrigger(Trigger,Trigger12M))</f>
        <v>#NUM!</v>
      </c>
      <c r="BE2344" s="242">
        <f>IFERROR(_xll.qlIndexFixing($BF$1,BA2344,TRUE,_xll.ohTrigger(Trigger,Trigger12M)),#N/A)</f>
        <v>1.5828842461001382E-2</v>
      </c>
    </row>
    <row r="2345" spans="52:57" ht="11.25" customHeight="1" x14ac:dyDescent="0.25">
      <c r="AZ2345" s="99" t="s">
        <v>83</v>
      </c>
      <c r="BA2345" s="98">
        <f>_xll.qlInterestRateIndexFixingDate(Currency&amp;"ibor"&amp;Tenor,BB2345,Trigger)</f>
        <v>55842</v>
      </c>
      <c r="BB2345" s="98">
        <f>_xll.qlCalendarAdvance(Calendar,BB2344,AZ2345,"f",,Trigger)</f>
        <v>55844</v>
      </c>
      <c r="BC2345" s="98">
        <f>_xll.qlInterestRateIndexMaturity(Currency&amp;"ibor"&amp;Tenor,BB2345,Trigger)</f>
        <v>56209</v>
      </c>
      <c r="BD2345" s="242" t="e">
        <f>_xll.qlIndexFixing($AD$5,BA2345,TRUE,_xll.ohTrigger(Trigger,Trigger12M))</f>
        <v>#NUM!</v>
      </c>
      <c r="BE2345" s="242">
        <f>IFERROR(_xll.qlIndexFixing($BF$1,BA2345,TRUE,_xll.ohTrigger(Trigger,Trigger12M)),#N/A)</f>
        <v>1.5828443516867106E-2</v>
      </c>
    </row>
    <row r="2346" spans="52:57" ht="11.25" customHeight="1" x14ac:dyDescent="0.25">
      <c r="AZ2346" s="99" t="s">
        <v>83</v>
      </c>
      <c r="BA2346" s="98">
        <f>_xll.qlInterestRateIndexFixingDate(Currency&amp;"ibor"&amp;Tenor,BB2346,Trigger)</f>
        <v>55849</v>
      </c>
      <c r="BB2346" s="98">
        <f>_xll.qlCalendarAdvance(Calendar,BB2345,AZ2346,"f",,Trigger)</f>
        <v>55851</v>
      </c>
      <c r="BC2346" s="98">
        <f>_xll.qlInterestRateIndexMaturity(Currency&amp;"ibor"&amp;Tenor,BB2346,Trigger)</f>
        <v>56216</v>
      </c>
      <c r="BD2346" s="242" t="e">
        <f>_xll.qlIndexFixing($AD$5,BA2346,TRUE,_xll.ohTrigger(Trigger,Trigger12M))</f>
        <v>#NUM!</v>
      </c>
      <c r="BE2346" s="242">
        <f>IFERROR(_xll.qlIndexFixing($BF$1,BA2346,TRUE,_xll.ohTrigger(Trigger,Trigger12M)),#N/A)</f>
        <v>1.5828042511274322E-2</v>
      </c>
    </row>
    <row r="2347" spans="52:57" ht="11.25" customHeight="1" x14ac:dyDescent="0.25">
      <c r="AZ2347" s="99" t="s">
        <v>83</v>
      </c>
      <c r="BA2347" s="98">
        <f>_xll.qlInterestRateIndexFixingDate(Currency&amp;"ibor"&amp;Tenor,BB2347,Trigger)</f>
        <v>55856</v>
      </c>
      <c r="BB2347" s="98">
        <f>_xll.qlCalendarAdvance(Calendar,BB2346,AZ2347,"f",,Trigger)</f>
        <v>55858</v>
      </c>
      <c r="BC2347" s="98">
        <f>_xll.qlInterestRateIndexMaturity(Currency&amp;"ibor"&amp;Tenor,BB2347,Trigger)</f>
        <v>56223</v>
      </c>
      <c r="BD2347" s="242" t="e">
        <f>_xll.qlIndexFixing($AD$5,BA2347,TRUE,_xll.ohTrigger(Trigger,Trigger12M))</f>
        <v>#NUM!</v>
      </c>
      <c r="BE2347" s="242">
        <f>IFERROR(_xll.qlIndexFixing($BF$1,BA2347,TRUE,_xll.ohTrigger(Trigger,Trigger12M)),#N/A)</f>
        <v>1.5827639441113841E-2</v>
      </c>
    </row>
    <row r="2348" spans="52:57" ht="11.25" customHeight="1" x14ac:dyDescent="0.25">
      <c r="AZ2348" s="99" t="s">
        <v>83</v>
      </c>
      <c r="BA2348" s="98">
        <f>_xll.qlInterestRateIndexFixingDate(Currency&amp;"ibor"&amp;Tenor,BB2348,Trigger)</f>
        <v>55863</v>
      </c>
      <c r="BB2348" s="98">
        <f>_xll.qlCalendarAdvance(Calendar,BB2347,AZ2348,"f",,Trigger)</f>
        <v>55865</v>
      </c>
      <c r="BC2348" s="98">
        <f>_xll.qlInterestRateIndexMaturity(Currency&amp;"ibor"&amp;Tenor,BB2348,Trigger)</f>
        <v>56230</v>
      </c>
      <c r="BD2348" s="242" t="e">
        <f>_xll.qlIndexFixing($AD$5,BA2348,TRUE,_xll.ohTrigger(Trigger,Trigger12M))</f>
        <v>#NUM!</v>
      </c>
      <c r="BE2348" s="242">
        <f>IFERROR(_xll.qlIndexFixing($BF$1,BA2348,TRUE,_xll.ohTrigger(Trigger,Trigger12M)),#N/A)</f>
        <v>1.5827234303276479E-2</v>
      </c>
    </row>
    <row r="2349" spans="52:57" ht="11.25" customHeight="1" x14ac:dyDescent="0.25">
      <c r="AZ2349" s="99" t="s">
        <v>83</v>
      </c>
      <c r="BA2349" s="98">
        <f>_xll.qlInterestRateIndexFixingDate(Currency&amp;"ibor"&amp;Tenor,BB2349,Trigger)</f>
        <v>55870</v>
      </c>
      <c r="BB2349" s="98">
        <f>_xll.qlCalendarAdvance(Calendar,BB2348,AZ2349,"f",,Trigger)</f>
        <v>55872</v>
      </c>
      <c r="BC2349" s="98">
        <f>_xll.qlInterestRateIndexMaturity(Currency&amp;"ibor"&amp;Tenor,BB2349,Trigger)</f>
        <v>56237</v>
      </c>
      <c r="BD2349" s="242" t="e">
        <f>_xll.qlIndexFixing($AD$5,BA2349,TRUE,_xll.ohTrigger(Trigger,Trigger12M))</f>
        <v>#NUM!</v>
      </c>
      <c r="BE2349" s="242">
        <f>IFERROR(_xll.qlIndexFixing($BF$1,BA2349,TRUE,_xll.ohTrigger(Trigger,Trigger12M)),#N/A)</f>
        <v>1.5826827094653714E-2</v>
      </c>
    </row>
    <row r="2350" spans="52:57" ht="11.25" customHeight="1" x14ac:dyDescent="0.25">
      <c r="AZ2350" s="99" t="s">
        <v>83</v>
      </c>
      <c r="BA2350" s="98">
        <f>_xll.qlInterestRateIndexFixingDate(Currency&amp;"ibor"&amp;Tenor,BB2350,Trigger)</f>
        <v>55876</v>
      </c>
      <c r="BB2350" s="98">
        <f>_xll.qlCalendarAdvance(Calendar,BB2349,AZ2350,"f",,Trigger)</f>
        <v>55880</v>
      </c>
      <c r="BC2350" s="98">
        <f>_xll.qlInterestRateIndexMaturity(Currency&amp;"ibor"&amp;Tenor,BB2350,Trigger)</f>
        <v>56247</v>
      </c>
      <c r="BD2350" s="242" t="e">
        <f>_xll.qlIndexFixing($AD$5,BA2350,TRUE,_xll.ohTrigger(Trigger,Trigger12M))</f>
        <v>#NUM!</v>
      </c>
      <c r="BE2350" s="242">
        <f>IFERROR(_xll.qlIndexFixing($BF$1,BA2350,TRUE,_xll.ohTrigger(Trigger,Trigger12M)),#N/A)</f>
        <v>1.5826989989020459E-2</v>
      </c>
    </row>
    <row r="2351" spans="52:57" ht="11.25" customHeight="1" x14ac:dyDescent="0.25">
      <c r="AZ2351" s="99" t="s">
        <v>83</v>
      </c>
      <c r="BA2351" s="98">
        <f>_xll.qlInterestRateIndexFixingDate(Currency&amp;"ibor"&amp;Tenor,BB2351,Trigger)</f>
        <v>55884</v>
      </c>
      <c r="BB2351" s="98">
        <f>_xll.qlCalendarAdvance(Calendar,BB2350,AZ2351,"f",,Trigger)</f>
        <v>55887</v>
      </c>
      <c r="BC2351" s="98">
        <f>_xll.qlInterestRateIndexMaturity(Currency&amp;"ibor"&amp;Tenor,BB2351,Trigger)</f>
        <v>56254</v>
      </c>
      <c r="BD2351" s="242" t="e">
        <f>_xll.qlIndexFixing($AD$5,BA2351,TRUE,_xll.ohTrigger(Trigger,Trigger12M))</f>
        <v>#NUM!</v>
      </c>
      <c r="BE2351" s="242">
        <f>IFERROR(_xll.qlIndexFixing($BF$1,BA2351,TRUE,_xll.ohTrigger(Trigger,Trigger12M)),#N/A)</f>
        <v>1.5826577995692287E-2</v>
      </c>
    </row>
    <row r="2352" spans="52:57" ht="11.25" customHeight="1" x14ac:dyDescent="0.25">
      <c r="AZ2352" s="99" t="s">
        <v>83</v>
      </c>
      <c r="BA2352" s="98">
        <f>_xll.qlInterestRateIndexFixingDate(Currency&amp;"ibor"&amp;Tenor,BB2352,Trigger)</f>
        <v>55892</v>
      </c>
      <c r="BB2352" s="98">
        <f>_xll.qlCalendarAdvance(Calendar,BB2351,AZ2352,"f",,Trigger)</f>
        <v>55894</v>
      </c>
      <c r="BC2352" s="98">
        <f>_xll.qlInterestRateIndexMaturity(Currency&amp;"ibor"&amp;Tenor,BB2352,Trigger)</f>
        <v>56261</v>
      </c>
      <c r="BD2352" s="242" t="e">
        <f>_xll.qlIndexFixing($AD$5,BA2352,TRUE,_xll.ohTrigger(Trigger,Trigger12M))</f>
        <v>#NUM!</v>
      </c>
      <c r="BE2352" s="242">
        <f>IFERROR(_xll.qlIndexFixing($BF$1,BA2352,TRUE,_xll.ohTrigger(Trigger,Trigger12M)),#N/A)</f>
        <v>1.5826163921182891E-2</v>
      </c>
    </row>
    <row r="2353" spans="52:57" ht="11.25" customHeight="1" x14ac:dyDescent="0.25">
      <c r="AZ2353" s="99" t="s">
        <v>83</v>
      </c>
      <c r="BA2353" s="98">
        <f>_xll.qlInterestRateIndexFixingDate(Currency&amp;"ibor"&amp;Tenor,BB2353,Trigger)</f>
        <v>55899</v>
      </c>
      <c r="BB2353" s="98">
        <f>_xll.qlCalendarAdvance(Calendar,BB2352,AZ2353,"f",,Trigger)</f>
        <v>55901</v>
      </c>
      <c r="BC2353" s="98">
        <f>_xll.qlInterestRateIndexMaturity(Currency&amp;"ibor"&amp;Tenor,BB2353,Trigger)</f>
        <v>56268</v>
      </c>
      <c r="BD2353" s="242" t="e">
        <f>_xll.qlIndexFixing($AD$5,BA2353,TRUE,_xll.ohTrigger(Trigger,Trigger12M))</f>
        <v>#NUM!</v>
      </c>
      <c r="BE2353" s="242">
        <f>IFERROR(_xll.qlIndexFixing($BF$1,BA2353,TRUE,_xll.ohTrigger(Trigger,Trigger12M)),#N/A)</f>
        <v>1.5825747762383047E-2</v>
      </c>
    </row>
    <row r="2354" spans="52:57" ht="11.25" customHeight="1" x14ac:dyDescent="0.25">
      <c r="AZ2354" s="99" t="s">
        <v>83</v>
      </c>
      <c r="BA2354" s="98">
        <f>_xll.qlInterestRateIndexFixingDate(Currency&amp;"ibor"&amp;Tenor,BB2354,Trigger)</f>
        <v>55906</v>
      </c>
      <c r="BB2354" s="98">
        <f>_xll.qlCalendarAdvance(Calendar,BB2353,AZ2354,"f",,Trigger)</f>
        <v>55908</v>
      </c>
      <c r="BC2354" s="98">
        <f>_xll.qlInterestRateIndexMaturity(Currency&amp;"ibor"&amp;Tenor,BB2354,Trigger)</f>
        <v>56275</v>
      </c>
      <c r="BD2354" s="242" t="e">
        <f>_xll.qlIndexFixing($AD$5,BA2354,TRUE,_xll.ohTrigger(Trigger,Trigger12M))</f>
        <v>#NUM!</v>
      </c>
      <c r="BE2354" s="242">
        <f>IFERROR(_xll.qlIndexFixing($BF$1,BA2354,TRUE,_xll.ohTrigger(Trigger,Trigger12M)),#N/A)</f>
        <v>1.5825329516183956E-2</v>
      </c>
    </row>
    <row r="2355" spans="52:57" ht="11.25" customHeight="1" x14ac:dyDescent="0.25">
      <c r="AZ2355" s="99" t="s">
        <v>83</v>
      </c>
      <c r="BA2355" s="98">
        <f>_xll.qlInterestRateIndexFixingDate(Currency&amp;"ibor"&amp;Tenor,BB2355,Trigger)</f>
        <v>55913</v>
      </c>
      <c r="BB2355" s="98">
        <f>_xll.qlCalendarAdvance(Calendar,BB2354,AZ2355,"f",,Trigger)</f>
        <v>55915</v>
      </c>
      <c r="BC2355" s="98">
        <f>_xll.qlInterestRateIndexMaturity(Currency&amp;"ibor"&amp;Tenor,BB2355,Trigger)</f>
        <v>56279</v>
      </c>
      <c r="BD2355" s="242" t="e">
        <f>_xll.qlIndexFixing($AD$5,BA2355,TRUE,_xll.ohTrigger(Trigger,Trigger12M))</f>
        <v>#NUM!</v>
      </c>
      <c r="BE2355" s="242">
        <f>IFERROR(_xll.qlIndexFixing($BF$1,BA2355,TRUE,_xll.ohTrigger(Trigger,Trigger12M)),#N/A)</f>
        <v>1.58239654814291E-2</v>
      </c>
    </row>
    <row r="2356" spans="52:57" ht="11.25" customHeight="1" x14ac:dyDescent="0.25">
      <c r="AZ2356" s="99" t="s">
        <v>83</v>
      </c>
      <c r="BA2356" s="98">
        <f>_xll.qlInterestRateIndexFixingDate(Currency&amp;"ibor"&amp;Tenor,BB2356,Trigger)</f>
        <v>55920</v>
      </c>
      <c r="BB2356" s="98">
        <f>_xll.qlCalendarAdvance(Calendar,BB2355,AZ2356,"f",,Trigger)</f>
        <v>55922</v>
      </c>
      <c r="BC2356" s="98">
        <f>_xll.qlInterestRateIndexMaturity(Currency&amp;"ibor"&amp;Tenor,BB2356,Trigger)</f>
        <v>56289</v>
      </c>
      <c r="BD2356" s="242" t="e">
        <f>_xll.qlIndexFixing($AD$5,BA2356,TRUE,_xll.ohTrigger(Trigger,Trigger12M))</f>
        <v>#NUM!</v>
      </c>
      <c r="BE2356" s="242">
        <f>IFERROR(_xll.qlIndexFixing($BF$1,BA2356,TRUE,_xll.ohTrigger(Trigger,Trigger12M)),#N/A)</f>
        <v>1.5824486749150466E-2</v>
      </c>
    </row>
    <row r="2357" spans="52:57" ht="11.25" customHeight="1" x14ac:dyDescent="0.25">
      <c r="AZ2357" s="99" t="s">
        <v>83</v>
      </c>
      <c r="BA2357" s="98">
        <f>_xll.qlInterestRateIndexFixingDate(Currency&amp;"ibor"&amp;Tenor,BB2357,Trigger)</f>
        <v>55927</v>
      </c>
      <c r="BB2357" s="98">
        <f>_xll.qlCalendarAdvance(Calendar,BB2356,AZ2357,"f",,Trigger)</f>
        <v>55929</v>
      </c>
      <c r="BC2357" s="98">
        <f>_xll.qlInterestRateIndexMaturity(Currency&amp;"ibor"&amp;Tenor,BB2357,Trigger)</f>
        <v>56296</v>
      </c>
      <c r="BD2357" s="242" t="e">
        <f>_xll.qlIndexFixing($AD$5,BA2357,TRUE,_xll.ohTrigger(Trigger,Trigger12M))</f>
        <v>#NUM!</v>
      </c>
      <c r="BE2357" s="242">
        <f>IFERROR(_xll.qlIndexFixing($BF$1,BA2357,TRUE,_xll.ohTrigger(Trigger,Trigger12M)),#N/A)</f>
        <v>1.5824062222098697E-2</v>
      </c>
    </row>
    <row r="2358" spans="52:57" ht="11.25" customHeight="1" x14ac:dyDescent="0.25">
      <c r="AZ2358" s="99" t="s">
        <v>83</v>
      </c>
      <c r="BA2358" s="98">
        <f>_xll.qlInterestRateIndexFixingDate(Currency&amp;"ibor"&amp;Tenor,BB2358,Trigger)</f>
        <v>55934</v>
      </c>
      <c r="BB2358" s="98">
        <f>_xll.qlCalendarAdvance(Calendar,BB2357,AZ2358,"f",,Trigger)</f>
        <v>55936</v>
      </c>
      <c r="BC2358" s="98">
        <f>_xll.qlInterestRateIndexMaturity(Currency&amp;"ibor"&amp;Tenor,BB2358,Trigger)</f>
        <v>56303</v>
      </c>
      <c r="BD2358" s="242" t="e">
        <f>_xll.qlIndexFixing($AD$5,BA2358,TRUE,_xll.ohTrigger(Trigger,Trigger12M))</f>
        <v>#NUM!</v>
      </c>
      <c r="BE2358" s="242">
        <f>IFERROR(_xll.qlIndexFixing($BF$1,BA2358,TRUE,_xll.ohTrigger(Trigger,Trigger12M)),#N/A)</f>
        <v>1.5823635595210765E-2</v>
      </c>
    </row>
    <row r="2359" spans="52:57" ht="11.25" customHeight="1" x14ac:dyDescent="0.25">
      <c r="AZ2359" s="99" t="s">
        <v>83</v>
      </c>
      <c r="BA2359" s="98">
        <f>_xll.qlInterestRateIndexFixingDate(Currency&amp;"ibor"&amp;Tenor,BB2359,Trigger)</f>
        <v>55941</v>
      </c>
      <c r="BB2359" s="98">
        <f>_xll.qlCalendarAdvance(Calendar,BB2358,AZ2359,"f",,Trigger)</f>
        <v>55943</v>
      </c>
      <c r="BC2359" s="98">
        <f>_xll.qlInterestRateIndexMaturity(Currency&amp;"ibor"&amp;Tenor,BB2359,Trigger)</f>
        <v>56307</v>
      </c>
      <c r="BD2359" s="242" t="e">
        <f>_xll.qlIndexFixing($AD$5,BA2359,TRUE,_xll.ohTrigger(Trigger,Trigger12M))</f>
        <v>#NUM!</v>
      </c>
      <c r="BE2359" s="242">
        <f>IFERROR(_xll.qlIndexFixing($BF$1,BA2359,TRUE,_xll.ohTrigger(Trigger,Trigger12M)),#N/A)</f>
        <v>1.5822265212545174E-2</v>
      </c>
    </row>
    <row r="2360" spans="52:57" ht="11.25" customHeight="1" x14ac:dyDescent="0.25">
      <c r="AZ2360" s="99" t="s">
        <v>83</v>
      </c>
      <c r="BA2360" s="98">
        <f>_xll.qlInterestRateIndexFixingDate(Currency&amp;"ibor"&amp;Tenor,BB2360,Trigger)</f>
        <v>55948</v>
      </c>
      <c r="BB2360" s="98">
        <f>_xll.qlCalendarAdvance(Calendar,BB2359,AZ2360,"f",,Trigger)</f>
        <v>55950</v>
      </c>
      <c r="BC2360" s="98">
        <f>_xll.qlInterestRateIndexMaturity(Currency&amp;"ibor"&amp;Tenor,BB2360,Trigger)</f>
        <v>56317</v>
      </c>
      <c r="BD2360" s="242" t="e">
        <f>_xll.qlIndexFixing($AD$5,BA2360,TRUE,_xll.ohTrigger(Trigger,Trigger12M))</f>
        <v>#NUM!</v>
      </c>
      <c r="BE2360" s="242">
        <f>IFERROR(_xll.qlIndexFixing($BF$1,BA2360,TRUE,_xll.ohTrigger(Trigger,Trigger12M)),#N/A)</f>
        <v>1.5822776029491888E-2</v>
      </c>
    </row>
    <row r="2361" spans="52:57" ht="11.25" customHeight="1" x14ac:dyDescent="0.25">
      <c r="AZ2361" s="99" t="s">
        <v>83</v>
      </c>
      <c r="BA2361" s="98">
        <f>_xll.qlInterestRateIndexFixingDate(Currency&amp;"ibor"&amp;Tenor,BB2361,Trigger)</f>
        <v>55955</v>
      </c>
      <c r="BB2361" s="98">
        <f>_xll.qlCalendarAdvance(Calendar,BB2360,AZ2361,"f",,Trigger)</f>
        <v>55957</v>
      </c>
      <c r="BC2361" s="98">
        <f>_xll.qlInterestRateIndexMaturity(Currency&amp;"ibor"&amp;Tenor,BB2361,Trigger)</f>
        <v>56324</v>
      </c>
      <c r="BD2361" s="242" t="e">
        <f>_xll.qlIndexFixing($AD$5,BA2361,TRUE,_xll.ohTrigger(Trigger,Trigger12M))</f>
        <v>#NUM!</v>
      </c>
      <c r="BE2361" s="242">
        <f>IFERROR(_xll.qlIndexFixing($BF$1,BA2361,TRUE,_xll.ohTrigger(Trigger,Trigger12M)),#N/A)</f>
        <v>1.5822343084442705E-2</v>
      </c>
    </row>
    <row r="2362" spans="52:57" ht="11.25" customHeight="1" x14ac:dyDescent="0.25">
      <c r="AZ2362" s="99" t="s">
        <v>83</v>
      </c>
      <c r="BA2362" s="98">
        <f>_xll.qlInterestRateIndexFixingDate(Currency&amp;"ibor"&amp;Tenor,BB2362,Trigger)</f>
        <v>55962</v>
      </c>
      <c r="BB2362" s="98">
        <f>_xll.qlCalendarAdvance(Calendar,BB2361,AZ2362,"f",,Trigger)</f>
        <v>55964</v>
      </c>
      <c r="BC2362" s="98">
        <f>_xll.qlInterestRateIndexMaturity(Currency&amp;"ibor"&amp;Tenor,BB2362,Trigger)</f>
        <v>56331</v>
      </c>
      <c r="BD2362" s="242" t="e">
        <f>_xll.qlIndexFixing($AD$5,BA2362,TRUE,_xll.ohTrigger(Trigger,Trigger12M))</f>
        <v>#NUM!</v>
      </c>
      <c r="BE2362" s="242">
        <f>IFERROR(_xll.qlIndexFixing($BF$1,BA2362,TRUE,_xll.ohTrigger(Trigger,Trigger12M)),#N/A)</f>
        <v>1.5821908027122182E-2</v>
      </c>
    </row>
    <row r="2363" spans="52:57" ht="11.25" customHeight="1" x14ac:dyDescent="0.25">
      <c r="AZ2363" s="99" t="s">
        <v>83</v>
      </c>
      <c r="BA2363" s="98">
        <f>_xll.qlInterestRateIndexFixingDate(Currency&amp;"ibor"&amp;Tenor,BB2363,Trigger)</f>
        <v>55969</v>
      </c>
      <c r="BB2363" s="98">
        <f>_xll.qlCalendarAdvance(Calendar,BB2362,AZ2363,"f",,Trigger)</f>
        <v>55971</v>
      </c>
      <c r="BC2363" s="98">
        <f>_xll.qlInterestRateIndexMaturity(Currency&amp;"ibor"&amp;Tenor,BB2363,Trigger)</f>
        <v>56339</v>
      </c>
      <c r="BD2363" s="242" t="e">
        <f>_xll.qlIndexFixing($AD$5,BA2363,TRUE,_xll.ohTrigger(Trigger,Trigger12M))</f>
        <v>#NUM!</v>
      </c>
      <c r="BE2363" s="242">
        <f>IFERROR(_xll.qlIndexFixing($BF$1,BA2363,TRUE,_xll.ohTrigger(Trigger,Trigger12M)),#N/A)</f>
        <v>1.5821784037012628E-2</v>
      </c>
    </row>
    <row r="2364" spans="52:57" ht="11.25" customHeight="1" x14ac:dyDescent="0.25">
      <c r="AZ2364" s="99" t="s">
        <v>83</v>
      </c>
      <c r="BA2364" s="98">
        <f>_xll.qlInterestRateIndexFixingDate(Currency&amp;"ibor"&amp;Tenor,BB2364,Trigger)</f>
        <v>55976</v>
      </c>
      <c r="BB2364" s="98">
        <f>_xll.qlCalendarAdvance(Calendar,BB2363,AZ2364,"f",,Trigger)</f>
        <v>55982</v>
      </c>
      <c r="BC2364" s="98">
        <f>_xll.qlInterestRateIndexMaturity(Currency&amp;"ibor"&amp;Tenor,BB2364,Trigger)</f>
        <v>56347</v>
      </c>
      <c r="BD2364" s="242" t="e">
        <f>_xll.qlIndexFixing($AD$5,BA2364,TRUE,_xll.ohTrigger(Trigger,Trigger12M))</f>
        <v>#NUM!</v>
      </c>
      <c r="BE2364" s="242">
        <f>IFERROR(_xll.qlIndexFixing($BF$1,BA2364,TRUE,_xll.ohTrigger(Trigger,Trigger12M)),#N/A)</f>
        <v>1.5820153742140495E-2</v>
      </c>
    </row>
    <row r="2365" spans="52:57" ht="11.25" customHeight="1" x14ac:dyDescent="0.25">
      <c r="AZ2365" s="99" t="s">
        <v>83</v>
      </c>
      <c r="BA2365" s="98">
        <f>_xll.qlInterestRateIndexFixingDate(Currency&amp;"ibor"&amp;Tenor,BB2365,Trigger)</f>
        <v>55985</v>
      </c>
      <c r="BB2365" s="98">
        <f>_xll.qlCalendarAdvance(Calendar,BB2364,AZ2365,"f",,Trigger)</f>
        <v>55989</v>
      </c>
      <c r="BC2365" s="98">
        <f>_xll.qlInterestRateIndexMaturity(Currency&amp;"ibor"&amp;Tenor,BB2365,Trigger)</f>
        <v>56354</v>
      </c>
      <c r="BD2365" s="242" t="e">
        <f>_xll.qlIndexFixing($AD$5,BA2365,TRUE,_xll.ohTrigger(Trigger,Trigger12M))</f>
        <v>#NUM!</v>
      </c>
      <c r="BE2365" s="242">
        <f>IFERROR(_xll.qlIndexFixing($BF$1,BA2365,TRUE,_xll.ohTrigger(Trigger,Trigger12M)),#N/A)</f>
        <v>1.5819711461579608E-2</v>
      </c>
    </row>
    <row r="2366" spans="52:57" ht="11.25" customHeight="1" x14ac:dyDescent="0.25">
      <c r="AZ2366" s="100" t="s">
        <v>83</v>
      </c>
      <c r="BA2366" s="101">
        <f>_xll.qlInterestRateIndexFixingDate(Currency&amp;"ibor"&amp;Tenor,BB2366,Trigger)</f>
        <v>55992</v>
      </c>
      <c r="BB2366" s="101">
        <f>_xll.qlCalendarAdvance(Calendar,BB2365,AZ2366,"f",,Trigger)</f>
        <v>55996</v>
      </c>
      <c r="BC2366" s="101">
        <f>_xll.qlInterestRateIndexMaturity(Currency&amp;"ibor"&amp;Tenor,BB2366,Trigger)</f>
        <v>56361</v>
      </c>
      <c r="BD2366" s="244" t="e">
        <f>_xll.qlIndexFixing($AD$5,BA2366,TRUE,_xll.ohTrigger(Trigger,Trigger12M))</f>
        <v>#NUM!</v>
      </c>
      <c r="BE2366" s="244">
        <f>IFERROR(_xll.qlIndexFixing($BF$1,BA2366,TRUE,_xll.ohTrigger(Trigger,Trigger12M)),#N/A)</f>
        <v>1.5819267055163504E-2</v>
      </c>
    </row>
    <row r="2367" spans="52:57" ht="11.25" customHeight="1" x14ac:dyDescent="0.25">
      <c r="BE2367" s="268"/>
    </row>
    <row r="2368" spans="52:57" ht="11.25" customHeight="1" x14ac:dyDescent="0.25">
      <c r="BE2368" s="268"/>
    </row>
    <row r="2369" spans="57:57" ht="11.25" customHeight="1" x14ac:dyDescent="0.25">
      <c r="BE2369" s="268"/>
    </row>
    <row r="2370" spans="57:57" ht="11.25" customHeight="1" x14ac:dyDescent="0.25">
      <c r="BE2370" s="268"/>
    </row>
    <row r="2371" spans="57:57" ht="11.25" customHeight="1" x14ac:dyDescent="0.25">
      <c r="BE2371" s="268"/>
    </row>
    <row r="2372" spans="57:57" ht="11.25" customHeight="1" x14ac:dyDescent="0.25">
      <c r="BE2372" s="268"/>
    </row>
    <row r="2373" spans="57:57" ht="11.25" customHeight="1" x14ac:dyDescent="0.25">
      <c r="BE2373" s="268"/>
    </row>
    <row r="2374" spans="57:57" ht="11.25" customHeight="1" x14ac:dyDescent="0.25">
      <c r="BE2374" s="268"/>
    </row>
    <row r="2375" spans="57:57" ht="11.25" customHeight="1" x14ac:dyDescent="0.25">
      <c r="BE2375" s="268"/>
    </row>
    <row r="2376" spans="57:57" ht="11.25" customHeight="1" x14ac:dyDescent="0.25">
      <c r="BE2376" s="268"/>
    </row>
    <row r="2377" spans="57:57" ht="11.25" customHeight="1" x14ac:dyDescent="0.25">
      <c r="BE2377" s="268"/>
    </row>
    <row r="2378" spans="57:57" ht="11.25" customHeight="1" x14ac:dyDescent="0.25">
      <c r="BE2378" s="268"/>
    </row>
    <row r="2379" spans="57:57" ht="11.25" customHeight="1" x14ac:dyDescent="0.25">
      <c r="BE2379" s="268"/>
    </row>
    <row r="2380" spans="57:57" ht="11.25" customHeight="1" x14ac:dyDescent="0.25">
      <c r="BE2380" s="268"/>
    </row>
    <row r="2381" spans="57:57" ht="11.25" customHeight="1" x14ac:dyDescent="0.25">
      <c r="BE2381" s="268"/>
    </row>
    <row r="2382" spans="57:57" ht="11.25" customHeight="1" x14ac:dyDescent="0.25">
      <c r="BE2382" s="268"/>
    </row>
    <row r="2383" spans="57:57" ht="11.25" customHeight="1" x14ac:dyDescent="0.25">
      <c r="BE2383" s="268"/>
    </row>
    <row r="2384" spans="57:57" ht="11.25" customHeight="1" x14ac:dyDescent="0.25">
      <c r="BE2384" s="268"/>
    </row>
    <row r="2385" spans="57:57" x14ac:dyDescent="0.25">
      <c r="BE2385" s="268"/>
    </row>
    <row r="2386" spans="57:57" x14ac:dyDescent="0.25">
      <c r="BE2386" s="268"/>
    </row>
    <row r="2387" spans="57:57" x14ac:dyDescent="0.25">
      <c r="BE2387" s="268"/>
    </row>
    <row r="2388" spans="57:57" x14ac:dyDescent="0.25">
      <c r="BE2388" s="268"/>
    </row>
    <row r="2389" spans="57:57" x14ac:dyDescent="0.25">
      <c r="BE2389" s="268"/>
    </row>
    <row r="2390" spans="57:57" x14ac:dyDescent="0.25">
      <c r="BE2390" s="268"/>
    </row>
    <row r="2391" spans="57:57" x14ac:dyDescent="0.25">
      <c r="BE2391" s="268"/>
    </row>
    <row r="2392" spans="57:57" x14ac:dyDescent="0.25">
      <c r="BE2392" s="268"/>
    </row>
    <row r="2393" spans="57:57" x14ac:dyDescent="0.25">
      <c r="BE2393" s="268"/>
    </row>
    <row r="2394" spans="57:57" x14ac:dyDescent="0.25">
      <c r="BE2394" s="268"/>
    </row>
    <row r="2395" spans="57:57" x14ac:dyDescent="0.25">
      <c r="BE2395" s="268"/>
    </row>
    <row r="2396" spans="57:57" x14ac:dyDescent="0.25">
      <c r="BE2396" s="268"/>
    </row>
    <row r="2397" spans="57:57" x14ac:dyDescent="0.25">
      <c r="BE2397" s="268"/>
    </row>
    <row r="2398" spans="57:57" x14ac:dyDescent="0.25">
      <c r="BE2398" s="268"/>
    </row>
    <row r="2399" spans="57:57" x14ac:dyDescent="0.25">
      <c r="BE2399" s="268"/>
    </row>
    <row r="2400" spans="57:57" x14ac:dyDescent="0.25">
      <c r="BE2400" s="268"/>
    </row>
    <row r="2401" spans="57:57" x14ac:dyDescent="0.25">
      <c r="BE2401" s="268"/>
    </row>
    <row r="2402" spans="57:57" x14ac:dyDescent="0.25">
      <c r="BE2402" s="268"/>
    </row>
    <row r="2403" spans="57:57" x14ac:dyDescent="0.25">
      <c r="BE2403" s="268"/>
    </row>
    <row r="2404" spans="57:57" x14ac:dyDescent="0.25">
      <c r="BE2404" s="268"/>
    </row>
    <row r="2405" spans="57:57" x14ac:dyDescent="0.25">
      <c r="BE2405" s="268"/>
    </row>
    <row r="2406" spans="57:57" x14ac:dyDescent="0.25">
      <c r="BE2406" s="268"/>
    </row>
    <row r="2407" spans="57:57" x14ac:dyDescent="0.25">
      <c r="BE2407" s="268"/>
    </row>
    <row r="2408" spans="57:57" x14ac:dyDescent="0.25">
      <c r="BE2408" s="268"/>
    </row>
    <row r="2409" spans="57:57" x14ac:dyDescent="0.25">
      <c r="BE2409" s="268"/>
    </row>
    <row r="2410" spans="57:57" x14ac:dyDescent="0.25">
      <c r="BE2410" s="268"/>
    </row>
    <row r="2411" spans="57:57" x14ac:dyDescent="0.25">
      <c r="BE2411" s="268"/>
    </row>
    <row r="2412" spans="57:57" x14ac:dyDescent="0.25">
      <c r="BE2412" s="268"/>
    </row>
    <row r="2413" spans="57:57" x14ac:dyDescent="0.25">
      <c r="BE2413" s="268"/>
    </row>
    <row r="2414" spans="57:57" x14ac:dyDescent="0.25">
      <c r="BE2414" s="268"/>
    </row>
    <row r="2415" spans="57:57" x14ac:dyDescent="0.25">
      <c r="BE2415" s="268"/>
    </row>
    <row r="2416" spans="57:57" x14ac:dyDescent="0.25">
      <c r="BE2416" s="268"/>
    </row>
    <row r="2417" spans="57:57" x14ac:dyDescent="0.25">
      <c r="BE2417" s="268"/>
    </row>
    <row r="2418" spans="57:57" x14ac:dyDescent="0.25">
      <c r="BE2418" s="268"/>
    </row>
    <row r="2419" spans="57:57" x14ac:dyDescent="0.25">
      <c r="BE2419" s="268"/>
    </row>
    <row r="2420" spans="57:57" x14ac:dyDescent="0.25">
      <c r="BE2420" s="268"/>
    </row>
    <row r="2421" spans="57:57" x14ac:dyDescent="0.25">
      <c r="BE2421" s="268"/>
    </row>
    <row r="2422" spans="57:57" x14ac:dyDescent="0.25">
      <c r="BE2422" s="268"/>
    </row>
    <row r="2423" spans="57:57" x14ac:dyDescent="0.25">
      <c r="BE2423" s="268"/>
    </row>
    <row r="2424" spans="57:57" x14ac:dyDescent="0.25">
      <c r="BE2424" s="268"/>
    </row>
    <row r="2425" spans="57:57" x14ac:dyDescent="0.25">
      <c r="BE2425" s="268"/>
    </row>
    <row r="2426" spans="57:57" x14ac:dyDescent="0.25">
      <c r="BE2426" s="268"/>
    </row>
    <row r="2427" spans="57:57" x14ac:dyDescent="0.25">
      <c r="BE2427" s="268"/>
    </row>
    <row r="2428" spans="57:57" x14ac:dyDescent="0.25">
      <c r="BE2428" s="268"/>
    </row>
    <row r="2429" spans="57:57" x14ac:dyDescent="0.25">
      <c r="BE2429" s="268"/>
    </row>
    <row r="2430" spans="57:57" x14ac:dyDescent="0.25">
      <c r="BE2430" s="268"/>
    </row>
    <row r="2431" spans="57:57" x14ac:dyDescent="0.25">
      <c r="BE2431" s="268"/>
    </row>
    <row r="2432" spans="57:57" x14ac:dyDescent="0.25">
      <c r="BE2432" s="268"/>
    </row>
    <row r="2433" spans="57:57" x14ac:dyDescent="0.25">
      <c r="BE2433" s="268"/>
    </row>
    <row r="2434" spans="57:57" x14ac:dyDescent="0.25">
      <c r="BE2434" s="268"/>
    </row>
    <row r="2435" spans="57:57" x14ac:dyDescent="0.25">
      <c r="BE2435" s="268"/>
    </row>
    <row r="2436" spans="57:57" x14ac:dyDescent="0.25">
      <c r="BE2436" s="268"/>
    </row>
    <row r="2437" spans="57:57" x14ac:dyDescent="0.25">
      <c r="BE2437" s="268"/>
    </row>
    <row r="2438" spans="57:57" x14ac:dyDescent="0.25">
      <c r="BE2438" s="268"/>
    </row>
    <row r="2439" spans="57:57" x14ac:dyDescent="0.25">
      <c r="BE2439" s="268"/>
    </row>
    <row r="2440" spans="57:57" x14ac:dyDescent="0.25">
      <c r="BE2440" s="268"/>
    </row>
    <row r="2441" spans="57:57" x14ac:dyDescent="0.25">
      <c r="BE2441" s="268"/>
    </row>
    <row r="2442" spans="57:57" x14ac:dyDescent="0.25">
      <c r="BE2442" s="268"/>
    </row>
    <row r="2443" spans="57:57" x14ac:dyDescent="0.25">
      <c r="BE2443" s="268"/>
    </row>
    <row r="2444" spans="57:57" x14ac:dyDescent="0.25">
      <c r="BE2444" s="268"/>
    </row>
    <row r="2445" spans="57:57" x14ac:dyDescent="0.25">
      <c r="BE2445" s="268"/>
    </row>
    <row r="2446" spans="57:57" x14ac:dyDescent="0.25">
      <c r="BE2446" s="268"/>
    </row>
    <row r="2447" spans="57:57" x14ac:dyDescent="0.25">
      <c r="BE2447" s="268"/>
    </row>
    <row r="2448" spans="57:57" x14ac:dyDescent="0.25">
      <c r="BE2448" s="268"/>
    </row>
    <row r="2449" spans="57:57" x14ac:dyDescent="0.25">
      <c r="BE2449" s="268"/>
    </row>
    <row r="2450" spans="57:57" x14ac:dyDescent="0.25">
      <c r="BE2450" s="268"/>
    </row>
    <row r="2451" spans="57:57" x14ac:dyDescent="0.25">
      <c r="BE2451" s="268"/>
    </row>
    <row r="2452" spans="57:57" x14ac:dyDescent="0.25">
      <c r="BE2452" s="268"/>
    </row>
    <row r="2453" spans="57:57" x14ac:dyDescent="0.25">
      <c r="BE2453" s="268"/>
    </row>
    <row r="2454" spans="57:57" x14ac:dyDescent="0.25">
      <c r="BE2454" s="268"/>
    </row>
    <row r="2455" spans="57:57" x14ac:dyDescent="0.25">
      <c r="BE2455" s="268"/>
    </row>
    <row r="2456" spans="57:57" x14ac:dyDescent="0.25">
      <c r="BE2456" s="268"/>
    </row>
    <row r="2457" spans="57:57" x14ac:dyDescent="0.25">
      <c r="BE2457" s="268"/>
    </row>
    <row r="2458" spans="57:57" x14ac:dyDescent="0.25">
      <c r="BE2458" s="268"/>
    </row>
    <row r="2459" spans="57:57" x14ac:dyDescent="0.25">
      <c r="BE2459" s="268"/>
    </row>
    <row r="2460" spans="57:57" x14ac:dyDescent="0.25">
      <c r="BE2460" s="268"/>
    </row>
    <row r="2461" spans="57:57" x14ac:dyDescent="0.25">
      <c r="BE2461" s="268"/>
    </row>
    <row r="2462" spans="57:57" x14ac:dyDescent="0.25">
      <c r="BE2462" s="268"/>
    </row>
    <row r="2463" spans="57:57" x14ac:dyDescent="0.25">
      <c r="BE2463" s="268"/>
    </row>
    <row r="2464" spans="57:57" x14ac:dyDescent="0.25">
      <c r="BE2464" s="268"/>
    </row>
    <row r="2465" spans="57:57" x14ac:dyDescent="0.25">
      <c r="BE2465" s="268"/>
    </row>
    <row r="2466" spans="57:57" x14ac:dyDescent="0.25">
      <c r="BE2466" s="268"/>
    </row>
    <row r="2467" spans="57:57" x14ac:dyDescent="0.25">
      <c r="BE2467" s="268"/>
    </row>
    <row r="2468" spans="57:57" x14ac:dyDescent="0.25">
      <c r="BE2468" s="268"/>
    </row>
    <row r="2469" spans="57:57" x14ac:dyDescent="0.25">
      <c r="BE2469" s="268"/>
    </row>
    <row r="2470" spans="57:57" x14ac:dyDescent="0.25">
      <c r="BE2470" s="268"/>
    </row>
    <row r="2471" spans="57:57" x14ac:dyDescent="0.25">
      <c r="BE2471" s="268"/>
    </row>
    <row r="2472" spans="57:57" x14ac:dyDescent="0.25">
      <c r="BE2472" s="268"/>
    </row>
    <row r="2473" spans="57:57" x14ac:dyDescent="0.25">
      <c r="BE2473" s="268"/>
    </row>
    <row r="2474" spans="57:57" x14ac:dyDescent="0.25">
      <c r="BE2474" s="268"/>
    </row>
    <row r="2475" spans="57:57" x14ac:dyDescent="0.25">
      <c r="BE2475" s="268"/>
    </row>
    <row r="2476" spans="57:57" x14ac:dyDescent="0.25">
      <c r="BE2476" s="268"/>
    </row>
    <row r="2477" spans="57:57" x14ac:dyDescent="0.25">
      <c r="BE2477" s="268"/>
    </row>
    <row r="2478" spans="57:57" x14ac:dyDescent="0.25">
      <c r="BE2478" s="268"/>
    </row>
    <row r="2479" spans="57:57" x14ac:dyDescent="0.25">
      <c r="BE2479" s="268"/>
    </row>
    <row r="2480" spans="57:57" x14ac:dyDescent="0.25">
      <c r="BE2480" s="268"/>
    </row>
    <row r="2481" spans="57:57" x14ac:dyDescent="0.25">
      <c r="BE2481" s="268"/>
    </row>
    <row r="2482" spans="57:57" x14ac:dyDescent="0.25">
      <c r="BE2482" s="268"/>
    </row>
    <row r="2483" spans="57:57" x14ac:dyDescent="0.25">
      <c r="BE2483" s="268"/>
    </row>
    <row r="2484" spans="57:57" x14ac:dyDescent="0.25">
      <c r="BE2484" s="268"/>
    </row>
    <row r="2485" spans="57:57" x14ac:dyDescent="0.25">
      <c r="BE2485" s="268"/>
    </row>
    <row r="2486" spans="57:57" x14ac:dyDescent="0.25">
      <c r="BE2486" s="268"/>
    </row>
    <row r="2487" spans="57:57" x14ac:dyDescent="0.25">
      <c r="BE2487" s="268"/>
    </row>
    <row r="2488" spans="57:57" x14ac:dyDescent="0.25">
      <c r="BE2488" s="268"/>
    </row>
    <row r="2489" spans="57:57" x14ac:dyDescent="0.25">
      <c r="BE2489" s="268"/>
    </row>
    <row r="2490" spans="57:57" x14ac:dyDescent="0.25">
      <c r="BE2490" s="268"/>
    </row>
    <row r="2491" spans="57:57" x14ac:dyDescent="0.25">
      <c r="BE2491" s="268"/>
    </row>
    <row r="2492" spans="57:57" x14ac:dyDescent="0.25">
      <c r="BE2492" s="268"/>
    </row>
    <row r="2493" spans="57:57" x14ac:dyDescent="0.25">
      <c r="BE2493" s="268"/>
    </row>
    <row r="2494" spans="57:57" x14ac:dyDescent="0.25">
      <c r="BE2494" s="268"/>
    </row>
    <row r="2495" spans="57:57" x14ac:dyDescent="0.25">
      <c r="BE2495" s="268"/>
    </row>
    <row r="2496" spans="57:57" x14ac:dyDescent="0.25">
      <c r="BE2496" s="268"/>
    </row>
    <row r="2497" spans="57:57" x14ac:dyDescent="0.25">
      <c r="BE2497" s="268"/>
    </row>
    <row r="2498" spans="57:57" x14ac:dyDescent="0.25">
      <c r="BE2498" s="268"/>
    </row>
    <row r="2499" spans="57:57" x14ac:dyDescent="0.25">
      <c r="BE2499" s="268"/>
    </row>
    <row r="2500" spans="57:57" x14ac:dyDescent="0.25">
      <c r="BE2500" s="268"/>
    </row>
    <row r="2501" spans="57:57" x14ac:dyDescent="0.25">
      <c r="BE2501" s="268"/>
    </row>
    <row r="2502" spans="57:57" x14ac:dyDescent="0.25">
      <c r="BE2502" s="268"/>
    </row>
    <row r="2503" spans="57:57" x14ac:dyDescent="0.25">
      <c r="BE2503" s="268"/>
    </row>
    <row r="2504" spans="57:57" x14ac:dyDescent="0.25">
      <c r="BE2504" s="268"/>
    </row>
    <row r="2505" spans="57:57" x14ac:dyDescent="0.25">
      <c r="BE2505" s="268"/>
    </row>
    <row r="2506" spans="57:57" x14ac:dyDescent="0.25">
      <c r="BE2506" s="268"/>
    </row>
    <row r="2507" spans="57:57" x14ac:dyDescent="0.25">
      <c r="BE2507" s="268"/>
    </row>
    <row r="2508" spans="57:57" x14ac:dyDescent="0.25">
      <c r="BE2508" s="268"/>
    </row>
    <row r="2509" spans="57:57" x14ac:dyDescent="0.25">
      <c r="BE2509" s="268"/>
    </row>
    <row r="2510" spans="57:57" x14ac:dyDescent="0.25">
      <c r="BE2510" s="268"/>
    </row>
    <row r="2511" spans="57:57" x14ac:dyDescent="0.25">
      <c r="BE2511" s="268"/>
    </row>
    <row r="2512" spans="57:57" x14ac:dyDescent="0.25">
      <c r="BE2512" s="268"/>
    </row>
    <row r="2513" spans="57:57" x14ac:dyDescent="0.25">
      <c r="BE2513" s="268"/>
    </row>
    <row r="2514" spans="57:57" x14ac:dyDescent="0.25">
      <c r="BE2514" s="268"/>
    </row>
    <row r="2515" spans="57:57" x14ac:dyDescent="0.25">
      <c r="BE2515" s="268"/>
    </row>
    <row r="2516" spans="57:57" x14ac:dyDescent="0.25">
      <c r="BE2516" s="268"/>
    </row>
    <row r="2517" spans="57:57" x14ac:dyDescent="0.25">
      <c r="BE2517" s="268"/>
    </row>
    <row r="2518" spans="57:57" x14ac:dyDescent="0.25">
      <c r="BE2518" s="268"/>
    </row>
    <row r="2519" spans="57:57" x14ac:dyDescent="0.25">
      <c r="BE2519" s="268"/>
    </row>
    <row r="2520" spans="57:57" x14ac:dyDescent="0.25">
      <c r="BE2520" s="268"/>
    </row>
    <row r="2521" spans="57:57" x14ac:dyDescent="0.25">
      <c r="BE2521" s="268"/>
    </row>
    <row r="2522" spans="57:57" x14ac:dyDescent="0.25">
      <c r="BE2522" s="268"/>
    </row>
    <row r="2523" spans="57:57" x14ac:dyDescent="0.25">
      <c r="BE2523" s="268"/>
    </row>
    <row r="2524" spans="57:57" x14ac:dyDescent="0.25">
      <c r="BE2524" s="268"/>
    </row>
    <row r="2525" spans="57:57" x14ac:dyDescent="0.25">
      <c r="BE2525" s="268"/>
    </row>
    <row r="2526" spans="57:57" x14ac:dyDescent="0.25">
      <c r="BE2526" s="268"/>
    </row>
    <row r="2527" spans="57:57" x14ac:dyDescent="0.25">
      <c r="BE2527" s="268"/>
    </row>
    <row r="2528" spans="57:57" x14ac:dyDescent="0.25">
      <c r="BE2528" s="268"/>
    </row>
    <row r="2529" spans="57:57" x14ac:dyDescent="0.25">
      <c r="BE2529" s="268"/>
    </row>
    <row r="2530" spans="57:57" x14ac:dyDescent="0.25">
      <c r="BE2530" s="268"/>
    </row>
    <row r="2531" spans="57:57" x14ac:dyDescent="0.25">
      <c r="BE2531" s="268"/>
    </row>
    <row r="2532" spans="57:57" x14ac:dyDescent="0.25">
      <c r="BE2532" s="268"/>
    </row>
    <row r="2533" spans="57:57" x14ac:dyDescent="0.25">
      <c r="BE2533" s="268"/>
    </row>
    <row r="2534" spans="57:57" x14ac:dyDescent="0.25">
      <c r="BE2534" s="268"/>
    </row>
    <row r="2535" spans="57:57" x14ac:dyDescent="0.25">
      <c r="BE2535" s="268"/>
    </row>
    <row r="2536" spans="57:57" x14ac:dyDescent="0.25">
      <c r="BE2536" s="268"/>
    </row>
    <row r="2537" spans="57:57" x14ac:dyDescent="0.25">
      <c r="BE2537" s="268"/>
    </row>
    <row r="2538" spans="57:57" x14ac:dyDescent="0.25">
      <c r="BE2538" s="268"/>
    </row>
    <row r="2539" spans="57:57" x14ac:dyDescent="0.25">
      <c r="BE2539" s="268"/>
    </row>
    <row r="2540" spans="57:57" x14ac:dyDescent="0.25">
      <c r="BE2540" s="268"/>
    </row>
    <row r="2541" spans="57:57" x14ac:dyDescent="0.25">
      <c r="BE2541" s="268"/>
    </row>
    <row r="2542" spans="57:57" x14ac:dyDescent="0.25">
      <c r="BE2542" s="268"/>
    </row>
    <row r="2543" spans="57:57" x14ac:dyDescent="0.25">
      <c r="BE2543" s="268"/>
    </row>
    <row r="2544" spans="57:57" x14ac:dyDescent="0.25">
      <c r="BE2544" s="268"/>
    </row>
    <row r="2545" spans="57:57" x14ac:dyDescent="0.25">
      <c r="BE2545" s="268"/>
    </row>
    <row r="2546" spans="57:57" x14ac:dyDescent="0.25">
      <c r="BE2546" s="268"/>
    </row>
    <row r="2547" spans="57:57" x14ac:dyDescent="0.25">
      <c r="BE2547" s="268"/>
    </row>
    <row r="2548" spans="57:57" x14ac:dyDescent="0.25">
      <c r="BE2548" s="268"/>
    </row>
    <row r="2549" spans="57:57" x14ac:dyDescent="0.25">
      <c r="BE2549" s="268"/>
    </row>
    <row r="2550" spans="57:57" x14ac:dyDescent="0.25">
      <c r="BE2550" s="268"/>
    </row>
    <row r="2551" spans="57:57" x14ac:dyDescent="0.25">
      <c r="BE2551" s="268"/>
    </row>
    <row r="2552" spans="57:57" x14ac:dyDescent="0.25">
      <c r="BE2552" s="268"/>
    </row>
    <row r="2553" spans="57:57" x14ac:dyDescent="0.25">
      <c r="BE2553" s="268"/>
    </row>
    <row r="2554" spans="57:57" x14ac:dyDescent="0.25">
      <c r="BE2554" s="268"/>
    </row>
    <row r="2555" spans="57:57" x14ac:dyDescent="0.25">
      <c r="BE2555" s="268"/>
    </row>
    <row r="2556" spans="57:57" x14ac:dyDescent="0.25">
      <c r="BE2556" s="268"/>
    </row>
    <row r="2557" spans="57:57" x14ac:dyDescent="0.25">
      <c r="BE2557" s="268"/>
    </row>
    <row r="2558" spans="57:57" x14ac:dyDescent="0.25">
      <c r="BE2558" s="268"/>
    </row>
    <row r="2559" spans="57:57" x14ac:dyDescent="0.25">
      <c r="BE2559" s="268"/>
    </row>
    <row r="2560" spans="57:57" x14ac:dyDescent="0.25">
      <c r="BE2560" s="268"/>
    </row>
    <row r="2561" spans="57:57" x14ac:dyDescent="0.25">
      <c r="BE2561" s="268"/>
    </row>
    <row r="2562" spans="57:57" x14ac:dyDescent="0.25">
      <c r="BE2562" s="268"/>
    </row>
    <row r="2563" spans="57:57" x14ac:dyDescent="0.25">
      <c r="BE2563" s="268"/>
    </row>
    <row r="2564" spans="57:57" x14ac:dyDescent="0.25">
      <c r="BE2564" s="268"/>
    </row>
    <row r="2565" spans="57:57" x14ac:dyDescent="0.25">
      <c r="BE2565" s="268"/>
    </row>
    <row r="2566" spans="57:57" x14ac:dyDescent="0.25">
      <c r="BE2566" s="268"/>
    </row>
    <row r="2567" spans="57:57" x14ac:dyDescent="0.25">
      <c r="BE2567" s="268"/>
    </row>
    <row r="2568" spans="57:57" x14ac:dyDescent="0.25">
      <c r="BE2568" s="268"/>
    </row>
    <row r="2569" spans="57:57" x14ac:dyDescent="0.25">
      <c r="BE2569" s="268"/>
    </row>
    <row r="2570" spans="57:57" x14ac:dyDescent="0.25">
      <c r="BE2570" s="268"/>
    </row>
    <row r="2571" spans="57:57" x14ac:dyDescent="0.25">
      <c r="BE2571" s="268"/>
    </row>
    <row r="2572" spans="57:57" x14ac:dyDescent="0.25">
      <c r="BE2572" s="268"/>
    </row>
    <row r="2573" spans="57:57" x14ac:dyDescent="0.25">
      <c r="BE2573" s="268"/>
    </row>
    <row r="2574" spans="57:57" x14ac:dyDescent="0.25">
      <c r="BE2574" s="268"/>
    </row>
    <row r="2575" spans="57:57" x14ac:dyDescent="0.25">
      <c r="BE2575" s="268"/>
    </row>
    <row r="2576" spans="57:57" x14ac:dyDescent="0.25">
      <c r="BE2576" s="268"/>
    </row>
    <row r="2577" spans="57:57" x14ac:dyDescent="0.25">
      <c r="BE2577" s="268"/>
    </row>
    <row r="2578" spans="57:57" x14ac:dyDescent="0.25">
      <c r="BE2578" s="268"/>
    </row>
    <row r="2579" spans="57:57" x14ac:dyDescent="0.25">
      <c r="BE2579" s="268"/>
    </row>
    <row r="2580" spans="57:57" x14ac:dyDescent="0.25">
      <c r="BE2580" s="268"/>
    </row>
    <row r="2581" spans="57:57" x14ac:dyDescent="0.25">
      <c r="BE2581" s="268"/>
    </row>
    <row r="2582" spans="57:57" x14ac:dyDescent="0.25">
      <c r="BE2582" s="268"/>
    </row>
    <row r="2583" spans="57:57" x14ac:dyDescent="0.25">
      <c r="BE2583" s="268"/>
    </row>
    <row r="2584" spans="57:57" x14ac:dyDescent="0.25">
      <c r="BE2584" s="268"/>
    </row>
    <row r="2585" spans="57:57" x14ac:dyDescent="0.25">
      <c r="BE2585" s="268"/>
    </row>
    <row r="2586" spans="57:57" x14ac:dyDescent="0.25">
      <c r="BE2586" s="268"/>
    </row>
    <row r="2587" spans="57:57" x14ac:dyDescent="0.25">
      <c r="BE2587" s="268"/>
    </row>
    <row r="2588" spans="57:57" x14ac:dyDescent="0.25">
      <c r="BE2588" s="268"/>
    </row>
    <row r="2589" spans="57:57" x14ac:dyDescent="0.25">
      <c r="BE2589" s="268"/>
    </row>
    <row r="2590" spans="57:57" x14ac:dyDescent="0.25">
      <c r="BE2590" s="268"/>
    </row>
    <row r="2591" spans="57:57" x14ac:dyDescent="0.25">
      <c r="BE2591" s="268"/>
    </row>
    <row r="2592" spans="57:57" x14ac:dyDescent="0.25">
      <c r="BE2592" s="268"/>
    </row>
    <row r="2593" spans="57:57" x14ac:dyDescent="0.25">
      <c r="BE2593" s="268"/>
    </row>
    <row r="2594" spans="57:57" x14ac:dyDescent="0.25">
      <c r="BE2594" s="268"/>
    </row>
    <row r="2595" spans="57:57" x14ac:dyDescent="0.25">
      <c r="BE2595" s="268"/>
    </row>
    <row r="2596" spans="57:57" x14ac:dyDescent="0.25">
      <c r="BE2596" s="268"/>
    </row>
    <row r="2597" spans="57:57" x14ac:dyDescent="0.25">
      <c r="BE2597" s="268"/>
    </row>
    <row r="2598" spans="57:57" x14ac:dyDescent="0.25">
      <c r="BE2598" s="268"/>
    </row>
    <row r="2599" spans="57:57" x14ac:dyDescent="0.25">
      <c r="BE2599" s="268"/>
    </row>
    <row r="2600" spans="57:57" x14ac:dyDescent="0.25">
      <c r="BE2600" s="268"/>
    </row>
    <row r="2601" spans="57:57" x14ac:dyDescent="0.25">
      <c r="BE2601" s="268"/>
    </row>
    <row r="2602" spans="57:57" x14ac:dyDescent="0.25">
      <c r="BE2602" s="268"/>
    </row>
    <row r="2603" spans="57:57" x14ac:dyDescent="0.25">
      <c r="BE2603" s="268"/>
    </row>
    <row r="2604" spans="57:57" x14ac:dyDescent="0.25">
      <c r="BE2604" s="268"/>
    </row>
    <row r="2605" spans="57:57" x14ac:dyDescent="0.25">
      <c r="BE2605" s="268"/>
    </row>
    <row r="2606" spans="57:57" x14ac:dyDescent="0.25">
      <c r="BE2606" s="268"/>
    </row>
    <row r="2607" spans="57:57" x14ac:dyDescent="0.25">
      <c r="BE2607" s="268"/>
    </row>
    <row r="2608" spans="57:57" x14ac:dyDescent="0.25">
      <c r="BE2608" s="268"/>
    </row>
    <row r="2609" spans="57:57" x14ac:dyDescent="0.25">
      <c r="BE2609" s="268"/>
    </row>
    <row r="2610" spans="57:57" x14ac:dyDescent="0.25">
      <c r="BE2610" s="268"/>
    </row>
    <row r="2611" spans="57:57" x14ac:dyDescent="0.25">
      <c r="BE2611" s="268"/>
    </row>
    <row r="2612" spans="57:57" x14ac:dyDescent="0.25">
      <c r="BE2612" s="268"/>
    </row>
    <row r="2613" spans="57:57" x14ac:dyDescent="0.25">
      <c r="BE2613" s="268"/>
    </row>
    <row r="2614" spans="57:57" x14ac:dyDescent="0.25">
      <c r="BE2614" s="268"/>
    </row>
    <row r="2615" spans="57:57" x14ac:dyDescent="0.25">
      <c r="BE2615" s="268"/>
    </row>
    <row r="2616" spans="57:57" x14ac:dyDescent="0.25">
      <c r="BE2616" s="268"/>
    </row>
    <row r="2617" spans="57:57" x14ac:dyDescent="0.25">
      <c r="BE2617" s="268"/>
    </row>
    <row r="2618" spans="57:57" x14ac:dyDescent="0.25">
      <c r="BE2618" s="268"/>
    </row>
    <row r="2619" spans="57:57" x14ac:dyDescent="0.25">
      <c r="BE2619" s="268"/>
    </row>
    <row r="2620" spans="57:57" x14ac:dyDescent="0.25">
      <c r="BE2620" s="268"/>
    </row>
    <row r="2621" spans="57:57" x14ac:dyDescent="0.25">
      <c r="BE2621" s="268"/>
    </row>
    <row r="2622" spans="57:57" x14ac:dyDescent="0.25">
      <c r="BE2622" s="268"/>
    </row>
    <row r="2623" spans="57:57" x14ac:dyDescent="0.25">
      <c r="BE2623" s="268"/>
    </row>
    <row r="2624" spans="57:57" x14ac:dyDescent="0.25">
      <c r="BE2624" s="268"/>
    </row>
    <row r="2625" spans="57:57" x14ac:dyDescent="0.25">
      <c r="BE2625" s="268"/>
    </row>
    <row r="2626" spans="57:57" x14ac:dyDescent="0.25">
      <c r="BE2626" s="268"/>
    </row>
    <row r="2627" spans="57:57" x14ac:dyDescent="0.25">
      <c r="BE2627" s="268"/>
    </row>
    <row r="2628" spans="57:57" x14ac:dyDescent="0.25">
      <c r="BE2628" s="268"/>
    </row>
    <row r="2629" spans="57:57" x14ac:dyDescent="0.25">
      <c r="BE2629" s="268"/>
    </row>
    <row r="2630" spans="57:57" x14ac:dyDescent="0.25">
      <c r="BE2630" s="268"/>
    </row>
    <row r="2631" spans="57:57" x14ac:dyDescent="0.25">
      <c r="BE2631" s="268"/>
    </row>
    <row r="2632" spans="57:57" x14ac:dyDescent="0.25">
      <c r="BE2632" s="268"/>
    </row>
    <row r="2633" spans="57:57" x14ac:dyDescent="0.25">
      <c r="BE2633" s="268"/>
    </row>
    <row r="2634" spans="57:57" x14ac:dyDescent="0.25">
      <c r="BE2634" s="268"/>
    </row>
    <row r="2635" spans="57:57" x14ac:dyDescent="0.25">
      <c r="BE2635" s="268"/>
    </row>
    <row r="2636" spans="57:57" x14ac:dyDescent="0.25">
      <c r="BE2636" s="268"/>
    </row>
    <row r="2637" spans="57:57" x14ac:dyDescent="0.25">
      <c r="BE2637" s="268"/>
    </row>
    <row r="2638" spans="57:57" x14ac:dyDescent="0.25">
      <c r="BE2638" s="268"/>
    </row>
    <row r="2639" spans="57:57" x14ac:dyDescent="0.25">
      <c r="BE2639" s="268"/>
    </row>
    <row r="2640" spans="57:57" x14ac:dyDescent="0.25">
      <c r="BE2640" s="268"/>
    </row>
    <row r="2641" spans="57:57" x14ac:dyDescent="0.25">
      <c r="BE2641" s="268"/>
    </row>
    <row r="2642" spans="57:57" x14ac:dyDescent="0.25">
      <c r="BE2642" s="268"/>
    </row>
    <row r="2643" spans="57:57" x14ac:dyDescent="0.25">
      <c r="BE2643" s="268"/>
    </row>
    <row r="2644" spans="57:57" x14ac:dyDescent="0.25">
      <c r="BE2644" s="268"/>
    </row>
    <row r="2645" spans="57:57" x14ac:dyDescent="0.25">
      <c r="BE2645" s="268"/>
    </row>
    <row r="2646" spans="57:57" x14ac:dyDescent="0.25">
      <c r="BE2646" s="268"/>
    </row>
    <row r="2647" spans="57:57" x14ac:dyDescent="0.25">
      <c r="BE2647" s="268"/>
    </row>
    <row r="2648" spans="57:57" x14ac:dyDescent="0.25">
      <c r="BE2648" s="268"/>
    </row>
    <row r="2649" spans="57:57" x14ac:dyDescent="0.25">
      <c r="BE2649" s="268"/>
    </row>
    <row r="2650" spans="57:57" x14ac:dyDescent="0.25">
      <c r="BE2650" s="268"/>
    </row>
    <row r="2651" spans="57:57" x14ac:dyDescent="0.25">
      <c r="BE2651" s="268"/>
    </row>
    <row r="2652" spans="57:57" x14ac:dyDescent="0.25">
      <c r="BE2652" s="268"/>
    </row>
    <row r="2653" spans="57:57" x14ac:dyDescent="0.25">
      <c r="BE2653" s="268"/>
    </row>
    <row r="2654" spans="57:57" x14ac:dyDescent="0.25">
      <c r="BE2654" s="268"/>
    </row>
    <row r="2655" spans="57:57" x14ac:dyDescent="0.25">
      <c r="BE2655" s="268"/>
    </row>
    <row r="2656" spans="57:57" x14ac:dyDescent="0.25">
      <c r="BE2656" s="268"/>
    </row>
    <row r="2657" spans="57:57" x14ac:dyDescent="0.25">
      <c r="BE2657" s="268"/>
    </row>
    <row r="2658" spans="57:57" x14ac:dyDescent="0.25">
      <c r="BE2658" s="268"/>
    </row>
    <row r="2659" spans="57:57" x14ac:dyDescent="0.25">
      <c r="BE2659" s="268"/>
    </row>
    <row r="2660" spans="57:57" x14ac:dyDescent="0.25">
      <c r="BE2660" s="268"/>
    </row>
    <row r="2661" spans="57:57" x14ac:dyDescent="0.25">
      <c r="BE2661" s="268"/>
    </row>
    <row r="2662" spans="57:57" x14ac:dyDescent="0.25">
      <c r="BE2662" s="268"/>
    </row>
    <row r="2663" spans="57:57" x14ac:dyDescent="0.25">
      <c r="BE2663" s="268"/>
    </row>
    <row r="2664" spans="57:57" x14ac:dyDescent="0.25">
      <c r="BE2664" s="268"/>
    </row>
    <row r="2665" spans="57:57" x14ac:dyDescent="0.25">
      <c r="BE2665" s="268"/>
    </row>
    <row r="2666" spans="57:57" x14ac:dyDescent="0.25">
      <c r="BE2666" s="268"/>
    </row>
    <row r="2667" spans="57:57" x14ac:dyDescent="0.25">
      <c r="BE2667" s="268"/>
    </row>
    <row r="2668" spans="57:57" x14ac:dyDescent="0.25">
      <c r="BE2668" s="268"/>
    </row>
    <row r="2669" spans="57:57" x14ac:dyDescent="0.25">
      <c r="BE2669" s="268"/>
    </row>
    <row r="2670" spans="57:57" x14ac:dyDescent="0.25">
      <c r="BE2670" s="268"/>
    </row>
    <row r="2671" spans="57:57" x14ac:dyDescent="0.25">
      <c r="BE2671" s="268"/>
    </row>
    <row r="2672" spans="57:57" x14ac:dyDescent="0.25">
      <c r="BE2672" s="268"/>
    </row>
    <row r="2673" spans="57:57" x14ac:dyDescent="0.25">
      <c r="BE2673" s="268"/>
    </row>
    <row r="2674" spans="57:57" x14ac:dyDescent="0.25">
      <c r="BE2674" s="268"/>
    </row>
    <row r="2675" spans="57:57" x14ac:dyDescent="0.25">
      <c r="BE2675" s="268"/>
    </row>
    <row r="2676" spans="57:57" x14ac:dyDescent="0.25">
      <c r="BE2676" s="268"/>
    </row>
    <row r="2677" spans="57:57" x14ac:dyDescent="0.25">
      <c r="BE2677" s="268"/>
    </row>
    <row r="2678" spans="57:57" x14ac:dyDescent="0.25">
      <c r="BE2678" s="268"/>
    </row>
    <row r="2679" spans="57:57" x14ac:dyDescent="0.25">
      <c r="BE2679" s="268"/>
    </row>
    <row r="2680" spans="57:57" x14ac:dyDescent="0.25">
      <c r="BE2680" s="268"/>
    </row>
    <row r="2681" spans="57:57" x14ac:dyDescent="0.25">
      <c r="BE2681" s="268"/>
    </row>
    <row r="2682" spans="57:57" x14ac:dyDescent="0.25">
      <c r="BE2682" s="268"/>
    </row>
    <row r="2683" spans="57:57" x14ac:dyDescent="0.25">
      <c r="BE2683" s="268"/>
    </row>
    <row r="2684" spans="57:57" x14ac:dyDescent="0.25">
      <c r="BE2684" s="268"/>
    </row>
    <row r="2685" spans="57:57" x14ac:dyDescent="0.25">
      <c r="BE2685" s="268"/>
    </row>
    <row r="2686" spans="57:57" x14ac:dyDescent="0.25">
      <c r="BE2686" s="268"/>
    </row>
    <row r="2687" spans="57:57" x14ac:dyDescent="0.25">
      <c r="BE2687" s="268"/>
    </row>
    <row r="2688" spans="57:57" x14ac:dyDescent="0.25">
      <c r="BE2688" s="268"/>
    </row>
    <row r="2689" spans="57:57" x14ac:dyDescent="0.25">
      <c r="BE2689" s="268"/>
    </row>
    <row r="2690" spans="57:57" x14ac:dyDescent="0.25">
      <c r="BE2690" s="268"/>
    </row>
    <row r="2691" spans="57:57" x14ac:dyDescent="0.25">
      <c r="BE2691" s="268"/>
    </row>
    <row r="2692" spans="57:57" x14ac:dyDescent="0.25">
      <c r="BE2692" s="268"/>
    </row>
    <row r="2693" spans="57:57" x14ac:dyDescent="0.25">
      <c r="BE2693" s="268"/>
    </row>
    <row r="2694" spans="57:57" x14ac:dyDescent="0.25">
      <c r="BE2694" s="268"/>
    </row>
    <row r="2695" spans="57:57" x14ac:dyDescent="0.25">
      <c r="BE2695" s="268"/>
    </row>
    <row r="2696" spans="57:57" x14ac:dyDescent="0.25">
      <c r="BE2696" s="268"/>
    </row>
    <row r="2697" spans="57:57" x14ac:dyDescent="0.25">
      <c r="BE2697" s="268"/>
    </row>
    <row r="2698" spans="57:57" x14ac:dyDescent="0.25">
      <c r="BE2698" s="268"/>
    </row>
    <row r="2699" spans="57:57" x14ac:dyDescent="0.25">
      <c r="BE2699" s="268"/>
    </row>
    <row r="2700" spans="57:57" x14ac:dyDescent="0.25">
      <c r="BE2700" s="268"/>
    </row>
    <row r="2701" spans="57:57" x14ac:dyDescent="0.25">
      <c r="BE2701" s="268"/>
    </row>
    <row r="2702" spans="57:57" x14ac:dyDescent="0.25">
      <c r="BE2702" s="268"/>
    </row>
    <row r="2703" spans="57:57" x14ac:dyDescent="0.25">
      <c r="BE2703" s="268"/>
    </row>
    <row r="2704" spans="57:57" x14ac:dyDescent="0.25">
      <c r="BE2704" s="268"/>
    </row>
    <row r="2705" spans="57:57" x14ac:dyDescent="0.25">
      <c r="BE2705" s="268"/>
    </row>
    <row r="2706" spans="57:57" x14ac:dyDescent="0.25">
      <c r="BE2706" s="268"/>
    </row>
    <row r="2707" spans="57:57" x14ac:dyDescent="0.25">
      <c r="BE2707" s="268"/>
    </row>
    <row r="2708" spans="57:57" x14ac:dyDescent="0.25">
      <c r="BE2708" s="268"/>
    </row>
    <row r="2709" spans="57:57" x14ac:dyDescent="0.25">
      <c r="BE2709" s="268"/>
    </row>
    <row r="2710" spans="57:57" x14ac:dyDescent="0.25">
      <c r="BE2710" s="268"/>
    </row>
    <row r="2711" spans="57:57" x14ac:dyDescent="0.25">
      <c r="BE2711" s="268"/>
    </row>
    <row r="2712" spans="57:57" x14ac:dyDescent="0.25">
      <c r="BE2712" s="268"/>
    </row>
    <row r="2713" spans="57:57" x14ac:dyDescent="0.25">
      <c r="BE2713" s="268"/>
    </row>
    <row r="2714" spans="57:57" x14ac:dyDescent="0.25">
      <c r="BE2714" s="268"/>
    </row>
    <row r="2715" spans="57:57" x14ac:dyDescent="0.25">
      <c r="BE2715" s="268"/>
    </row>
    <row r="2716" spans="57:57" x14ac:dyDescent="0.25">
      <c r="BE2716" s="268"/>
    </row>
    <row r="2717" spans="57:57" x14ac:dyDescent="0.25">
      <c r="BE2717" s="268"/>
    </row>
    <row r="2718" spans="57:57" x14ac:dyDescent="0.25">
      <c r="BE2718" s="268"/>
    </row>
    <row r="2719" spans="57:57" x14ac:dyDescent="0.25">
      <c r="BE2719" s="268"/>
    </row>
    <row r="2720" spans="57:57" x14ac:dyDescent="0.25">
      <c r="BE2720" s="268"/>
    </row>
    <row r="2721" spans="57:57" x14ac:dyDescent="0.25">
      <c r="BE2721" s="268"/>
    </row>
    <row r="2722" spans="57:57" x14ac:dyDescent="0.25">
      <c r="BE2722" s="268"/>
    </row>
    <row r="2723" spans="57:57" x14ac:dyDescent="0.25">
      <c r="BE2723" s="268"/>
    </row>
    <row r="2724" spans="57:57" x14ac:dyDescent="0.25">
      <c r="BE2724" s="268"/>
    </row>
    <row r="2725" spans="57:57" x14ac:dyDescent="0.25">
      <c r="BE2725" s="268"/>
    </row>
    <row r="2726" spans="57:57" x14ac:dyDescent="0.25">
      <c r="BE2726" s="268"/>
    </row>
    <row r="2727" spans="57:57" x14ac:dyDescent="0.25">
      <c r="BE2727" s="268"/>
    </row>
    <row r="2728" spans="57:57" x14ac:dyDescent="0.25">
      <c r="BE2728" s="268"/>
    </row>
    <row r="2729" spans="57:57" x14ac:dyDescent="0.25">
      <c r="BE2729" s="268"/>
    </row>
    <row r="2730" spans="57:57" x14ac:dyDescent="0.25">
      <c r="BE2730" s="268"/>
    </row>
    <row r="2731" spans="57:57" x14ac:dyDescent="0.25">
      <c r="BE2731" s="268"/>
    </row>
    <row r="2732" spans="57:57" x14ac:dyDescent="0.25">
      <c r="BE2732" s="268"/>
    </row>
    <row r="2733" spans="57:57" x14ac:dyDescent="0.25">
      <c r="BE2733" s="268"/>
    </row>
    <row r="2734" spans="57:57" x14ac:dyDescent="0.25">
      <c r="BE2734" s="268"/>
    </row>
    <row r="2735" spans="57:57" x14ac:dyDescent="0.25">
      <c r="BE2735" s="268"/>
    </row>
    <row r="2736" spans="57:57" x14ac:dyDescent="0.25">
      <c r="BE2736" s="268"/>
    </row>
    <row r="2737" spans="57:57" x14ac:dyDescent="0.25">
      <c r="BE2737" s="268"/>
    </row>
    <row r="2738" spans="57:57" x14ac:dyDescent="0.25">
      <c r="BE2738" s="268"/>
    </row>
    <row r="2739" spans="57:57" x14ac:dyDescent="0.25">
      <c r="BE2739" s="268"/>
    </row>
    <row r="2740" spans="57:57" x14ac:dyDescent="0.25">
      <c r="BE2740" s="268"/>
    </row>
    <row r="2741" spans="57:57" x14ac:dyDescent="0.25">
      <c r="BE2741" s="268"/>
    </row>
    <row r="2742" spans="57:57" x14ac:dyDescent="0.25">
      <c r="BE2742" s="268"/>
    </row>
    <row r="2743" spans="57:57" x14ac:dyDescent="0.25">
      <c r="BE2743" s="268"/>
    </row>
    <row r="2744" spans="57:57" x14ac:dyDescent="0.25">
      <c r="BE2744" s="268"/>
    </row>
    <row r="2745" spans="57:57" x14ac:dyDescent="0.25">
      <c r="BE2745" s="268"/>
    </row>
    <row r="2746" spans="57:57" x14ac:dyDescent="0.25">
      <c r="BE2746" s="268"/>
    </row>
    <row r="2747" spans="57:57" x14ac:dyDescent="0.25">
      <c r="BE2747" s="268"/>
    </row>
    <row r="2748" spans="57:57" x14ac:dyDescent="0.25">
      <c r="BE2748" s="268"/>
    </row>
    <row r="2749" spans="57:57" x14ac:dyDescent="0.25">
      <c r="BE2749" s="268"/>
    </row>
    <row r="2750" spans="57:57" x14ac:dyDescent="0.25">
      <c r="BE2750" s="268"/>
    </row>
    <row r="2751" spans="57:57" x14ac:dyDescent="0.25">
      <c r="BE2751" s="268"/>
    </row>
    <row r="2752" spans="57:57" x14ac:dyDescent="0.25">
      <c r="BE2752" s="268"/>
    </row>
    <row r="2753" spans="57:57" x14ac:dyDescent="0.25">
      <c r="BE2753" s="268"/>
    </row>
    <row r="2754" spans="57:57" x14ac:dyDescent="0.25">
      <c r="BE2754" s="268"/>
    </row>
    <row r="2755" spans="57:57" x14ac:dyDescent="0.25">
      <c r="BE2755" s="268"/>
    </row>
    <row r="2756" spans="57:57" x14ac:dyDescent="0.25">
      <c r="BE2756" s="268"/>
    </row>
    <row r="2757" spans="57:57" x14ac:dyDescent="0.25">
      <c r="BE2757" s="268"/>
    </row>
    <row r="2758" spans="57:57" x14ac:dyDescent="0.25">
      <c r="BE2758" s="268"/>
    </row>
    <row r="2759" spans="57:57" x14ac:dyDescent="0.25">
      <c r="BE2759" s="268"/>
    </row>
    <row r="2760" spans="57:57" x14ac:dyDescent="0.25">
      <c r="BE2760" s="268"/>
    </row>
    <row r="2761" spans="57:57" x14ac:dyDescent="0.25">
      <c r="BE2761" s="268"/>
    </row>
    <row r="2762" spans="57:57" x14ac:dyDescent="0.25">
      <c r="BE2762" s="268"/>
    </row>
    <row r="2763" spans="57:57" x14ac:dyDescent="0.25">
      <c r="BE2763" s="268"/>
    </row>
    <row r="2764" spans="57:57" x14ac:dyDescent="0.25">
      <c r="BE2764" s="268"/>
    </row>
    <row r="2765" spans="57:57" x14ac:dyDescent="0.25">
      <c r="BE2765" s="268"/>
    </row>
    <row r="2766" spans="57:57" x14ac:dyDescent="0.25">
      <c r="BE2766" s="268"/>
    </row>
    <row r="2767" spans="57:57" x14ac:dyDescent="0.25">
      <c r="BE2767" s="268"/>
    </row>
    <row r="2768" spans="57:57" x14ac:dyDescent="0.25">
      <c r="BE2768" s="268"/>
    </row>
    <row r="2769" spans="57:57" x14ac:dyDescent="0.25">
      <c r="BE2769" s="268"/>
    </row>
    <row r="2770" spans="57:57" x14ac:dyDescent="0.25">
      <c r="BE2770" s="268"/>
    </row>
    <row r="2771" spans="57:57" x14ac:dyDescent="0.25">
      <c r="BE2771" s="268"/>
    </row>
    <row r="2772" spans="57:57" x14ac:dyDescent="0.25">
      <c r="BE2772" s="268"/>
    </row>
    <row r="2773" spans="57:57" x14ac:dyDescent="0.25">
      <c r="BE2773" s="268"/>
    </row>
    <row r="2774" spans="57:57" x14ac:dyDescent="0.25">
      <c r="BE2774" s="268"/>
    </row>
    <row r="2775" spans="57:57" x14ac:dyDescent="0.25">
      <c r="BE2775" s="268"/>
    </row>
    <row r="2776" spans="57:57" x14ac:dyDescent="0.25">
      <c r="BE2776" s="268"/>
    </row>
    <row r="2777" spans="57:57" x14ac:dyDescent="0.25">
      <c r="BE2777" s="268"/>
    </row>
    <row r="2778" spans="57:57" x14ac:dyDescent="0.25">
      <c r="BE2778" s="268"/>
    </row>
    <row r="2779" spans="57:57" x14ac:dyDescent="0.25">
      <c r="BE2779" s="268"/>
    </row>
    <row r="2780" spans="57:57" x14ac:dyDescent="0.25">
      <c r="BE2780" s="268"/>
    </row>
    <row r="2781" spans="57:57" x14ac:dyDescent="0.25">
      <c r="BE2781" s="268"/>
    </row>
    <row r="2782" spans="57:57" x14ac:dyDescent="0.25">
      <c r="BE2782" s="268"/>
    </row>
    <row r="2783" spans="57:57" x14ac:dyDescent="0.25">
      <c r="BE2783" s="268"/>
    </row>
    <row r="2784" spans="57:57" x14ac:dyDescent="0.25">
      <c r="BE2784" s="268"/>
    </row>
    <row r="2785" spans="57:57" x14ac:dyDescent="0.25">
      <c r="BE2785" s="268"/>
    </row>
    <row r="2786" spans="57:57" x14ac:dyDescent="0.25">
      <c r="BE2786" s="268"/>
    </row>
    <row r="2787" spans="57:57" x14ac:dyDescent="0.25">
      <c r="BE2787" s="268"/>
    </row>
    <row r="2788" spans="57:57" x14ac:dyDescent="0.25">
      <c r="BE2788" s="268"/>
    </row>
    <row r="2789" spans="57:57" x14ac:dyDescent="0.25">
      <c r="BE2789" s="268"/>
    </row>
    <row r="2790" spans="57:57" x14ac:dyDescent="0.25">
      <c r="BE2790" s="268"/>
    </row>
    <row r="2791" spans="57:57" x14ac:dyDescent="0.25">
      <c r="BE2791" s="268"/>
    </row>
    <row r="2792" spans="57:57" x14ac:dyDescent="0.25">
      <c r="BE2792" s="268"/>
    </row>
    <row r="2793" spans="57:57" x14ac:dyDescent="0.25">
      <c r="BE2793" s="268"/>
    </row>
    <row r="2794" spans="57:57" x14ac:dyDescent="0.25">
      <c r="BE2794" s="268"/>
    </row>
    <row r="2795" spans="57:57" x14ac:dyDescent="0.25">
      <c r="BE2795" s="268"/>
    </row>
    <row r="2796" spans="57:57" x14ac:dyDescent="0.25">
      <c r="BE2796" s="268"/>
    </row>
    <row r="2797" spans="57:57" x14ac:dyDescent="0.25">
      <c r="BE2797" s="268"/>
    </row>
    <row r="2798" spans="57:57" x14ac:dyDescent="0.25">
      <c r="BE2798" s="268"/>
    </row>
    <row r="2799" spans="57:57" x14ac:dyDescent="0.25">
      <c r="BE2799" s="268"/>
    </row>
    <row r="2800" spans="57:57" x14ac:dyDescent="0.25">
      <c r="BE2800" s="268"/>
    </row>
    <row r="2801" spans="57:57" x14ac:dyDescent="0.25">
      <c r="BE2801" s="268"/>
    </row>
    <row r="2802" spans="57:57" x14ac:dyDescent="0.25">
      <c r="BE2802" s="268"/>
    </row>
    <row r="2803" spans="57:57" x14ac:dyDescent="0.25">
      <c r="BE2803" s="268"/>
    </row>
    <row r="2804" spans="57:57" x14ac:dyDescent="0.25">
      <c r="BE2804" s="268"/>
    </row>
    <row r="2805" spans="57:57" x14ac:dyDescent="0.25">
      <c r="BE2805" s="268"/>
    </row>
    <row r="2806" spans="57:57" x14ac:dyDescent="0.25">
      <c r="BE2806" s="268"/>
    </row>
    <row r="2807" spans="57:57" x14ac:dyDescent="0.25">
      <c r="BE2807" s="268"/>
    </row>
    <row r="2808" spans="57:57" x14ac:dyDescent="0.25">
      <c r="BE2808" s="268"/>
    </row>
    <row r="2809" spans="57:57" x14ac:dyDescent="0.25">
      <c r="BE2809" s="268"/>
    </row>
    <row r="2810" spans="57:57" x14ac:dyDescent="0.25">
      <c r="BE2810" s="268"/>
    </row>
    <row r="2811" spans="57:57" x14ac:dyDescent="0.25">
      <c r="BE2811" s="268"/>
    </row>
    <row r="2812" spans="57:57" x14ac:dyDescent="0.25">
      <c r="BE2812" s="268"/>
    </row>
    <row r="2813" spans="57:57" x14ac:dyDescent="0.25">
      <c r="BE2813" s="268"/>
    </row>
    <row r="2814" spans="57:57" x14ac:dyDescent="0.25">
      <c r="BE2814" s="268"/>
    </row>
    <row r="2815" spans="57:57" x14ac:dyDescent="0.25">
      <c r="BE2815" s="268"/>
    </row>
    <row r="2816" spans="57:57" x14ac:dyDescent="0.25">
      <c r="BE2816" s="268"/>
    </row>
    <row r="2817" spans="57:57" x14ac:dyDescent="0.25">
      <c r="BE2817" s="268"/>
    </row>
    <row r="2818" spans="57:57" x14ac:dyDescent="0.25">
      <c r="BE2818" s="268"/>
    </row>
    <row r="2819" spans="57:57" x14ac:dyDescent="0.25">
      <c r="BE2819" s="268"/>
    </row>
    <row r="2820" spans="57:57" x14ac:dyDescent="0.25">
      <c r="BE2820" s="268"/>
    </row>
    <row r="2821" spans="57:57" x14ac:dyDescent="0.25">
      <c r="BE2821" s="268"/>
    </row>
    <row r="2822" spans="57:57" x14ac:dyDescent="0.25">
      <c r="BE2822" s="268"/>
    </row>
    <row r="2823" spans="57:57" x14ac:dyDescent="0.25">
      <c r="BE2823" s="268"/>
    </row>
    <row r="2824" spans="57:57" x14ac:dyDescent="0.25">
      <c r="BE2824" s="268"/>
    </row>
    <row r="2825" spans="57:57" x14ac:dyDescent="0.25">
      <c r="BE2825" s="268"/>
    </row>
    <row r="2826" spans="57:57" x14ac:dyDescent="0.25">
      <c r="BE2826" s="268"/>
    </row>
    <row r="2827" spans="57:57" x14ac:dyDescent="0.25">
      <c r="BE2827" s="268"/>
    </row>
    <row r="2828" spans="57:57" x14ac:dyDescent="0.25">
      <c r="BE2828" s="268"/>
    </row>
    <row r="2829" spans="57:57" x14ac:dyDescent="0.25">
      <c r="BE2829" s="268"/>
    </row>
    <row r="2830" spans="57:57" x14ac:dyDescent="0.25">
      <c r="BE2830" s="268"/>
    </row>
    <row r="2831" spans="57:57" x14ac:dyDescent="0.25">
      <c r="BE2831" s="268"/>
    </row>
    <row r="2832" spans="57:57" x14ac:dyDescent="0.25">
      <c r="BE2832" s="268"/>
    </row>
    <row r="2833" spans="57:57" x14ac:dyDescent="0.25">
      <c r="BE2833" s="268"/>
    </row>
    <row r="2834" spans="57:57" x14ac:dyDescent="0.25">
      <c r="BE2834" s="268"/>
    </row>
    <row r="2835" spans="57:57" x14ac:dyDescent="0.25">
      <c r="BE2835" s="268"/>
    </row>
    <row r="2836" spans="57:57" x14ac:dyDescent="0.25">
      <c r="BE2836" s="268"/>
    </row>
    <row r="2837" spans="57:57" x14ac:dyDescent="0.25">
      <c r="BE2837" s="268"/>
    </row>
    <row r="2838" spans="57:57" x14ac:dyDescent="0.25">
      <c r="BE2838" s="268"/>
    </row>
    <row r="2839" spans="57:57" x14ac:dyDescent="0.25">
      <c r="BE2839" s="268"/>
    </row>
    <row r="2840" spans="57:57" x14ac:dyDescent="0.25">
      <c r="BE2840" s="268"/>
    </row>
    <row r="2841" spans="57:57" x14ac:dyDescent="0.25">
      <c r="BE2841" s="268"/>
    </row>
    <row r="2842" spans="57:57" x14ac:dyDescent="0.25">
      <c r="BE2842" s="268"/>
    </row>
    <row r="2843" spans="57:57" x14ac:dyDescent="0.25">
      <c r="BE2843" s="268"/>
    </row>
    <row r="2844" spans="57:57" x14ac:dyDescent="0.25">
      <c r="BE2844" s="268"/>
    </row>
    <row r="2845" spans="57:57" x14ac:dyDescent="0.25">
      <c r="BE2845" s="268"/>
    </row>
    <row r="2846" spans="57:57" x14ac:dyDescent="0.25">
      <c r="BE2846" s="268"/>
    </row>
    <row r="2847" spans="57:57" x14ac:dyDescent="0.25">
      <c r="BE2847" s="268"/>
    </row>
    <row r="2848" spans="57:57" x14ac:dyDescent="0.25">
      <c r="BE2848" s="268"/>
    </row>
    <row r="2849" spans="57:57" x14ac:dyDescent="0.25">
      <c r="BE2849" s="268"/>
    </row>
    <row r="2850" spans="57:57" x14ac:dyDescent="0.25">
      <c r="BE2850" s="268"/>
    </row>
    <row r="2851" spans="57:57" x14ac:dyDescent="0.25">
      <c r="BE2851" s="268"/>
    </row>
    <row r="2852" spans="57:57" x14ac:dyDescent="0.25">
      <c r="BE2852" s="268"/>
    </row>
    <row r="2853" spans="57:57" x14ac:dyDescent="0.25">
      <c r="BE2853" s="268"/>
    </row>
    <row r="2854" spans="57:57" x14ac:dyDescent="0.25">
      <c r="BE2854" s="268"/>
    </row>
    <row r="2855" spans="57:57" x14ac:dyDescent="0.25">
      <c r="BE2855" s="268"/>
    </row>
    <row r="2856" spans="57:57" x14ac:dyDescent="0.25">
      <c r="BE2856" s="268"/>
    </row>
    <row r="2857" spans="57:57" x14ac:dyDescent="0.25">
      <c r="BE2857" s="268"/>
    </row>
    <row r="2858" spans="57:57" x14ac:dyDescent="0.25">
      <c r="BE2858" s="268"/>
    </row>
    <row r="2859" spans="57:57" x14ac:dyDescent="0.25">
      <c r="BE2859" s="268"/>
    </row>
    <row r="2860" spans="57:57" x14ac:dyDescent="0.25">
      <c r="BE2860" s="268"/>
    </row>
    <row r="2861" spans="57:57" x14ac:dyDescent="0.25">
      <c r="BE2861" s="268"/>
    </row>
    <row r="2862" spans="57:57" x14ac:dyDescent="0.25">
      <c r="BE2862" s="268"/>
    </row>
    <row r="2863" spans="57:57" x14ac:dyDescent="0.25">
      <c r="BE2863" s="268"/>
    </row>
    <row r="2864" spans="57:57" x14ac:dyDescent="0.25">
      <c r="BE2864" s="268"/>
    </row>
    <row r="2865" spans="57:57" x14ac:dyDescent="0.25">
      <c r="BE2865" s="268"/>
    </row>
    <row r="2866" spans="57:57" x14ac:dyDescent="0.25">
      <c r="BE2866" s="268"/>
    </row>
    <row r="2867" spans="57:57" x14ac:dyDescent="0.25">
      <c r="BE2867" s="268"/>
    </row>
    <row r="2868" spans="57:57" x14ac:dyDescent="0.25">
      <c r="BE2868" s="268"/>
    </row>
    <row r="2869" spans="57:57" x14ac:dyDescent="0.25">
      <c r="BE2869" s="268"/>
    </row>
    <row r="2870" spans="57:57" x14ac:dyDescent="0.25">
      <c r="BE2870" s="268"/>
    </row>
    <row r="2871" spans="57:57" x14ac:dyDescent="0.25">
      <c r="BE2871" s="268"/>
    </row>
    <row r="2872" spans="57:57" x14ac:dyDescent="0.25">
      <c r="BE2872" s="268"/>
    </row>
    <row r="2873" spans="57:57" x14ac:dyDescent="0.25">
      <c r="BE2873" s="268"/>
    </row>
    <row r="2874" spans="57:57" x14ac:dyDescent="0.25">
      <c r="BE2874" s="268"/>
    </row>
    <row r="2875" spans="57:57" x14ac:dyDescent="0.25">
      <c r="BE2875" s="268"/>
    </row>
    <row r="2876" spans="57:57" x14ac:dyDescent="0.25">
      <c r="BE2876" s="268"/>
    </row>
    <row r="2877" spans="57:57" x14ac:dyDescent="0.25">
      <c r="BE2877" s="268"/>
    </row>
    <row r="2878" spans="57:57" x14ac:dyDescent="0.25">
      <c r="BE2878" s="268"/>
    </row>
    <row r="2879" spans="57:57" x14ac:dyDescent="0.25">
      <c r="BE2879" s="268"/>
    </row>
    <row r="2880" spans="57:57" x14ac:dyDescent="0.25">
      <c r="BE2880" s="268"/>
    </row>
    <row r="2881" spans="57:57" x14ac:dyDescent="0.25">
      <c r="BE2881" s="268"/>
    </row>
    <row r="2882" spans="57:57" x14ac:dyDescent="0.25">
      <c r="BE2882" s="268"/>
    </row>
    <row r="2883" spans="57:57" x14ac:dyDescent="0.25">
      <c r="BE2883" s="268"/>
    </row>
    <row r="2884" spans="57:57" x14ac:dyDescent="0.25">
      <c r="BE2884" s="268"/>
    </row>
    <row r="2885" spans="57:57" x14ac:dyDescent="0.25">
      <c r="BE2885" s="268"/>
    </row>
    <row r="2886" spans="57:57" x14ac:dyDescent="0.25">
      <c r="BE2886" s="268"/>
    </row>
    <row r="2887" spans="57:57" x14ac:dyDescent="0.25">
      <c r="BE2887" s="268"/>
    </row>
    <row r="2888" spans="57:57" x14ac:dyDescent="0.25">
      <c r="BE2888" s="268"/>
    </row>
    <row r="2889" spans="57:57" x14ac:dyDescent="0.25">
      <c r="BE2889" s="268"/>
    </row>
    <row r="2890" spans="57:57" x14ac:dyDescent="0.25">
      <c r="BE2890" s="268"/>
    </row>
    <row r="2891" spans="57:57" x14ac:dyDescent="0.25">
      <c r="BE2891" s="268"/>
    </row>
    <row r="2892" spans="57:57" x14ac:dyDescent="0.25">
      <c r="BE2892" s="268"/>
    </row>
    <row r="2893" spans="57:57" x14ac:dyDescent="0.25">
      <c r="BE2893" s="268"/>
    </row>
    <row r="2894" spans="57:57" x14ac:dyDescent="0.25">
      <c r="BE2894" s="268"/>
    </row>
    <row r="2895" spans="57:57" x14ac:dyDescent="0.25">
      <c r="BE2895" s="268"/>
    </row>
    <row r="2896" spans="57:57" x14ac:dyDescent="0.25">
      <c r="BE2896" s="268"/>
    </row>
    <row r="2897" spans="57:57" x14ac:dyDescent="0.25">
      <c r="BE2897" s="268"/>
    </row>
    <row r="2898" spans="57:57" x14ac:dyDescent="0.25">
      <c r="BE2898" s="268"/>
    </row>
    <row r="2899" spans="57:57" x14ac:dyDescent="0.25">
      <c r="BE2899" s="268"/>
    </row>
    <row r="2900" spans="57:57" x14ac:dyDescent="0.25">
      <c r="BE2900" s="268"/>
    </row>
    <row r="2901" spans="57:57" x14ac:dyDescent="0.25">
      <c r="BE2901" s="268"/>
    </row>
    <row r="2902" spans="57:57" x14ac:dyDescent="0.25">
      <c r="BE2902" s="268"/>
    </row>
    <row r="2903" spans="57:57" x14ac:dyDescent="0.25">
      <c r="BE2903" s="268"/>
    </row>
    <row r="2904" spans="57:57" x14ac:dyDescent="0.25">
      <c r="BE2904" s="268"/>
    </row>
    <row r="2905" spans="57:57" x14ac:dyDescent="0.25">
      <c r="BE2905" s="268"/>
    </row>
    <row r="2906" spans="57:57" x14ac:dyDescent="0.25">
      <c r="BE2906" s="268"/>
    </row>
    <row r="2907" spans="57:57" x14ac:dyDescent="0.25">
      <c r="BE2907" s="268"/>
    </row>
    <row r="2908" spans="57:57" x14ac:dyDescent="0.25">
      <c r="BE2908" s="268"/>
    </row>
    <row r="2909" spans="57:57" x14ac:dyDescent="0.25">
      <c r="BE2909" s="268"/>
    </row>
    <row r="2910" spans="57:57" x14ac:dyDescent="0.25">
      <c r="BE2910" s="268"/>
    </row>
    <row r="2911" spans="57:57" x14ac:dyDescent="0.25">
      <c r="BE2911" s="268"/>
    </row>
    <row r="2912" spans="57:57" x14ac:dyDescent="0.25">
      <c r="BE2912" s="268"/>
    </row>
    <row r="2913" spans="57:57" x14ac:dyDescent="0.25">
      <c r="BE2913" s="268"/>
    </row>
    <row r="2914" spans="57:57" x14ac:dyDescent="0.25">
      <c r="BE2914" s="268"/>
    </row>
    <row r="2915" spans="57:57" x14ac:dyDescent="0.25">
      <c r="BE2915" s="268"/>
    </row>
    <row r="2916" spans="57:57" x14ac:dyDescent="0.25">
      <c r="BE2916" s="268"/>
    </row>
    <row r="2917" spans="57:57" x14ac:dyDescent="0.25">
      <c r="BE2917" s="268"/>
    </row>
    <row r="2918" spans="57:57" x14ac:dyDescent="0.25">
      <c r="BE2918" s="268"/>
    </row>
    <row r="2919" spans="57:57" x14ac:dyDescent="0.25">
      <c r="BE2919" s="268"/>
    </row>
    <row r="2920" spans="57:57" x14ac:dyDescent="0.25">
      <c r="BE2920" s="268"/>
    </row>
    <row r="2921" spans="57:57" x14ac:dyDescent="0.25">
      <c r="BE2921" s="268"/>
    </row>
    <row r="2922" spans="57:57" x14ac:dyDescent="0.25">
      <c r="BE2922" s="268"/>
    </row>
    <row r="2923" spans="57:57" x14ac:dyDescent="0.25">
      <c r="BE2923" s="268"/>
    </row>
    <row r="2924" spans="57:57" x14ac:dyDescent="0.25">
      <c r="BE2924" s="268"/>
    </row>
    <row r="2925" spans="57:57" x14ac:dyDescent="0.25">
      <c r="BE2925" s="268"/>
    </row>
    <row r="2926" spans="57:57" x14ac:dyDescent="0.25">
      <c r="BE2926" s="268"/>
    </row>
    <row r="2927" spans="57:57" x14ac:dyDescent="0.25">
      <c r="BE2927" s="268"/>
    </row>
    <row r="2928" spans="57:57" x14ac:dyDescent="0.25">
      <c r="BE2928" s="268"/>
    </row>
    <row r="2929" spans="57:57" x14ac:dyDescent="0.25">
      <c r="BE2929" s="268"/>
    </row>
    <row r="2930" spans="57:57" x14ac:dyDescent="0.25">
      <c r="BE2930" s="268"/>
    </row>
    <row r="2931" spans="57:57" x14ac:dyDescent="0.25">
      <c r="BE2931" s="268"/>
    </row>
    <row r="2932" spans="57:57" x14ac:dyDescent="0.25">
      <c r="BE2932" s="268"/>
    </row>
    <row r="2933" spans="57:57" x14ac:dyDescent="0.25">
      <c r="BE2933" s="268"/>
    </row>
    <row r="2934" spans="57:57" x14ac:dyDescent="0.25">
      <c r="BE2934" s="268"/>
    </row>
    <row r="2935" spans="57:57" x14ac:dyDescent="0.25">
      <c r="BE2935" s="268"/>
    </row>
    <row r="2936" spans="57:57" x14ac:dyDescent="0.25">
      <c r="BE2936" s="268"/>
    </row>
    <row r="2937" spans="57:57" x14ac:dyDescent="0.25">
      <c r="BE2937" s="268"/>
    </row>
    <row r="2938" spans="57:57" x14ac:dyDescent="0.25">
      <c r="BE2938" s="268"/>
    </row>
    <row r="2939" spans="57:57" x14ac:dyDescent="0.25">
      <c r="BE2939" s="268"/>
    </row>
    <row r="2940" spans="57:57" x14ac:dyDescent="0.25">
      <c r="BE2940" s="268"/>
    </row>
    <row r="2941" spans="57:57" x14ac:dyDescent="0.25">
      <c r="BE2941" s="268"/>
    </row>
    <row r="2942" spans="57:57" x14ac:dyDescent="0.25">
      <c r="BE2942" s="268"/>
    </row>
    <row r="2943" spans="57:57" x14ac:dyDescent="0.25">
      <c r="BE2943" s="268"/>
    </row>
    <row r="2944" spans="57:57" x14ac:dyDescent="0.25">
      <c r="BE2944" s="268"/>
    </row>
    <row r="2945" spans="57:57" x14ac:dyDescent="0.25">
      <c r="BE2945" s="268"/>
    </row>
    <row r="2946" spans="57:57" x14ac:dyDescent="0.25">
      <c r="BE2946" s="268"/>
    </row>
    <row r="2947" spans="57:57" x14ac:dyDescent="0.25">
      <c r="BE2947" s="268"/>
    </row>
    <row r="2948" spans="57:57" x14ac:dyDescent="0.25">
      <c r="BE2948" s="268"/>
    </row>
    <row r="2949" spans="57:57" x14ac:dyDescent="0.25">
      <c r="BE2949" s="268"/>
    </row>
    <row r="2950" spans="57:57" x14ac:dyDescent="0.25">
      <c r="BE2950" s="268"/>
    </row>
    <row r="2951" spans="57:57" x14ac:dyDescent="0.25">
      <c r="BE2951" s="268"/>
    </row>
    <row r="2952" spans="57:57" x14ac:dyDescent="0.25">
      <c r="BE2952" s="268"/>
    </row>
    <row r="2953" spans="57:57" x14ac:dyDescent="0.25">
      <c r="BE2953" s="268"/>
    </row>
    <row r="2954" spans="57:57" x14ac:dyDescent="0.25">
      <c r="BE2954" s="268"/>
    </row>
    <row r="2955" spans="57:57" x14ac:dyDescent="0.25">
      <c r="BE2955" s="268"/>
    </row>
    <row r="2956" spans="57:57" x14ac:dyDescent="0.25">
      <c r="BE2956" s="268"/>
    </row>
    <row r="2957" spans="57:57" x14ac:dyDescent="0.25">
      <c r="BE2957" s="268"/>
    </row>
    <row r="2958" spans="57:57" x14ac:dyDescent="0.25">
      <c r="BE2958" s="268"/>
    </row>
    <row r="2959" spans="57:57" x14ac:dyDescent="0.25">
      <c r="BE2959" s="268"/>
    </row>
    <row r="2960" spans="57:57" x14ac:dyDescent="0.25">
      <c r="BE2960" s="268"/>
    </row>
    <row r="2961" spans="57:57" x14ac:dyDescent="0.25">
      <c r="BE2961" s="268"/>
    </row>
    <row r="2962" spans="57:57" x14ac:dyDescent="0.25">
      <c r="BE2962" s="268"/>
    </row>
    <row r="2963" spans="57:57" x14ac:dyDescent="0.25">
      <c r="BE2963" s="268"/>
    </row>
    <row r="2964" spans="57:57" x14ac:dyDescent="0.25">
      <c r="BE2964" s="268"/>
    </row>
    <row r="2965" spans="57:57" x14ac:dyDescent="0.25">
      <c r="BE2965" s="268"/>
    </row>
    <row r="2966" spans="57:57" x14ac:dyDescent="0.25">
      <c r="BE2966" s="268"/>
    </row>
    <row r="2967" spans="57:57" x14ac:dyDescent="0.25">
      <c r="BE2967" s="268"/>
    </row>
    <row r="2968" spans="57:57" x14ac:dyDescent="0.25">
      <c r="BE2968" s="268"/>
    </row>
    <row r="2969" spans="57:57" x14ac:dyDescent="0.25">
      <c r="BE2969" s="268"/>
    </row>
    <row r="2970" spans="57:57" x14ac:dyDescent="0.25">
      <c r="BE2970" s="268"/>
    </row>
    <row r="2971" spans="57:57" x14ac:dyDescent="0.25">
      <c r="BE2971" s="268"/>
    </row>
    <row r="2972" spans="57:57" x14ac:dyDescent="0.25">
      <c r="BE2972" s="268"/>
    </row>
    <row r="2973" spans="57:57" x14ac:dyDescent="0.25">
      <c r="BE2973" s="268"/>
    </row>
    <row r="2974" spans="57:57" x14ac:dyDescent="0.25">
      <c r="BE2974" s="268"/>
    </row>
    <row r="2975" spans="57:57" x14ac:dyDescent="0.25">
      <c r="BE2975" s="268"/>
    </row>
    <row r="2976" spans="57:57" x14ac:dyDescent="0.25">
      <c r="BE2976" s="268"/>
    </row>
    <row r="2977" spans="57:57" x14ac:dyDescent="0.25">
      <c r="BE2977" s="268"/>
    </row>
    <row r="2978" spans="57:57" x14ac:dyDescent="0.25">
      <c r="BE2978" s="268"/>
    </row>
    <row r="2979" spans="57:57" x14ac:dyDescent="0.25">
      <c r="BE2979" s="268"/>
    </row>
    <row r="2980" spans="57:57" x14ac:dyDescent="0.25">
      <c r="BE2980" s="268"/>
    </row>
    <row r="2981" spans="57:57" x14ac:dyDescent="0.25">
      <c r="BE2981" s="268"/>
    </row>
    <row r="2982" spans="57:57" x14ac:dyDescent="0.25">
      <c r="BE2982" s="268"/>
    </row>
    <row r="2983" spans="57:57" x14ac:dyDescent="0.25">
      <c r="BE2983" s="268"/>
    </row>
    <row r="2984" spans="57:57" x14ac:dyDescent="0.25">
      <c r="BE2984" s="268"/>
    </row>
    <row r="2985" spans="57:57" x14ac:dyDescent="0.25">
      <c r="BE2985" s="268"/>
    </row>
    <row r="2986" spans="57:57" x14ac:dyDescent="0.25">
      <c r="BE2986" s="268"/>
    </row>
    <row r="2987" spans="57:57" x14ac:dyDescent="0.25">
      <c r="BE2987" s="268"/>
    </row>
    <row r="2988" spans="57:57" x14ac:dyDescent="0.25">
      <c r="BE2988" s="268"/>
    </row>
    <row r="2989" spans="57:57" x14ac:dyDescent="0.25">
      <c r="BE2989" s="268"/>
    </row>
    <row r="2990" spans="57:57" x14ac:dyDescent="0.25">
      <c r="BE2990" s="268"/>
    </row>
    <row r="2991" spans="57:57" x14ac:dyDescent="0.25">
      <c r="BE2991" s="268"/>
    </row>
    <row r="2992" spans="57:57" x14ac:dyDescent="0.25">
      <c r="BE2992" s="268"/>
    </row>
    <row r="2993" spans="57:57" x14ac:dyDescent="0.25">
      <c r="BE2993" s="268"/>
    </row>
    <row r="2994" spans="57:57" x14ac:dyDescent="0.25">
      <c r="BE2994" s="268"/>
    </row>
    <row r="2995" spans="57:57" x14ac:dyDescent="0.25">
      <c r="BE2995" s="268"/>
    </row>
    <row r="2996" spans="57:57" x14ac:dyDescent="0.25">
      <c r="BE2996" s="268"/>
    </row>
    <row r="2997" spans="57:57" x14ac:dyDescent="0.25">
      <c r="BE2997" s="268"/>
    </row>
    <row r="2998" spans="57:57" x14ac:dyDescent="0.25">
      <c r="BE2998" s="268"/>
    </row>
    <row r="2999" spans="57:57" x14ac:dyDescent="0.25">
      <c r="BE2999" s="268"/>
    </row>
    <row r="3000" spans="57:57" x14ac:dyDescent="0.25">
      <c r="BE3000" s="268"/>
    </row>
    <row r="3001" spans="57:57" x14ac:dyDescent="0.25">
      <c r="BE3001" s="268"/>
    </row>
    <row r="3002" spans="57:57" x14ac:dyDescent="0.25">
      <c r="BE3002" s="268"/>
    </row>
    <row r="3003" spans="57:57" x14ac:dyDescent="0.25">
      <c r="BE3003" s="268"/>
    </row>
    <row r="3004" spans="57:57" x14ac:dyDescent="0.25">
      <c r="BE3004" s="268"/>
    </row>
    <row r="3005" spans="57:57" x14ac:dyDescent="0.25">
      <c r="BE3005" s="268"/>
    </row>
    <row r="3006" spans="57:57" x14ac:dyDescent="0.25">
      <c r="BE3006" s="268"/>
    </row>
    <row r="3007" spans="57:57" x14ac:dyDescent="0.25">
      <c r="BE3007" s="268"/>
    </row>
    <row r="3008" spans="57:57" x14ac:dyDescent="0.25">
      <c r="BE3008" s="268"/>
    </row>
    <row r="3009" spans="57:57" x14ac:dyDescent="0.25">
      <c r="BE3009" s="268"/>
    </row>
    <row r="3010" spans="57:57" x14ac:dyDescent="0.25">
      <c r="BE3010" s="268"/>
    </row>
    <row r="3011" spans="57:57" x14ac:dyDescent="0.25">
      <c r="BE3011" s="268"/>
    </row>
    <row r="3012" spans="57:57" x14ac:dyDescent="0.25">
      <c r="BE3012" s="268"/>
    </row>
    <row r="3013" spans="57:57" x14ac:dyDescent="0.25">
      <c r="BE3013" s="268"/>
    </row>
    <row r="3014" spans="57:57" x14ac:dyDescent="0.25">
      <c r="BE3014" s="268"/>
    </row>
    <row r="3015" spans="57:57" x14ac:dyDescent="0.25">
      <c r="BE3015" s="268"/>
    </row>
    <row r="3016" spans="57:57" x14ac:dyDescent="0.25">
      <c r="BE3016" s="268"/>
    </row>
    <row r="3017" spans="57:57" x14ac:dyDescent="0.25">
      <c r="BE3017" s="268"/>
    </row>
    <row r="3018" spans="57:57" x14ac:dyDescent="0.25">
      <c r="BE3018" s="268"/>
    </row>
    <row r="3019" spans="57:57" x14ac:dyDescent="0.25">
      <c r="BE3019" s="268"/>
    </row>
    <row r="3020" spans="57:57" x14ac:dyDescent="0.25">
      <c r="BE3020" s="268"/>
    </row>
    <row r="3021" spans="57:57" x14ac:dyDescent="0.25">
      <c r="BE3021" s="268"/>
    </row>
    <row r="3022" spans="57:57" x14ac:dyDescent="0.25">
      <c r="BE3022" s="268"/>
    </row>
    <row r="3023" spans="57:57" x14ac:dyDescent="0.25">
      <c r="BE3023" s="268"/>
    </row>
    <row r="3024" spans="57:57" x14ac:dyDescent="0.25">
      <c r="BE3024" s="268"/>
    </row>
    <row r="3025" spans="57:57" x14ac:dyDescent="0.25">
      <c r="BE3025" s="268"/>
    </row>
    <row r="3026" spans="57:57" x14ac:dyDescent="0.25">
      <c r="BE3026" s="268"/>
    </row>
    <row r="3027" spans="57:57" x14ac:dyDescent="0.25">
      <c r="BE3027" s="268"/>
    </row>
    <row r="3028" spans="57:57" x14ac:dyDescent="0.25">
      <c r="BE3028" s="268"/>
    </row>
    <row r="3029" spans="57:57" x14ac:dyDescent="0.25">
      <c r="BE3029" s="268"/>
    </row>
    <row r="3030" spans="57:57" x14ac:dyDescent="0.25">
      <c r="BE3030" s="268"/>
    </row>
    <row r="3031" spans="57:57" x14ac:dyDescent="0.25">
      <c r="BE3031" s="268"/>
    </row>
    <row r="3032" spans="57:57" x14ac:dyDescent="0.25">
      <c r="BE3032" s="268"/>
    </row>
    <row r="3033" spans="57:57" x14ac:dyDescent="0.25">
      <c r="BE3033" s="268"/>
    </row>
    <row r="3034" spans="57:57" x14ac:dyDescent="0.25">
      <c r="BE3034" s="268"/>
    </row>
    <row r="3035" spans="57:57" x14ac:dyDescent="0.25">
      <c r="BE3035" s="268"/>
    </row>
    <row r="3036" spans="57:57" x14ac:dyDescent="0.25">
      <c r="BE3036" s="268"/>
    </row>
    <row r="3037" spans="57:57" x14ac:dyDescent="0.25">
      <c r="BE3037" s="268"/>
    </row>
    <row r="3038" spans="57:57" x14ac:dyDescent="0.25">
      <c r="BE3038" s="268"/>
    </row>
    <row r="3039" spans="57:57" x14ac:dyDescent="0.25">
      <c r="BE3039" s="268"/>
    </row>
    <row r="3040" spans="57:57" x14ac:dyDescent="0.25">
      <c r="BE3040" s="268"/>
    </row>
    <row r="3041" spans="57:57" x14ac:dyDescent="0.25">
      <c r="BE3041" s="268"/>
    </row>
    <row r="3042" spans="57:57" x14ac:dyDescent="0.25">
      <c r="BE3042" s="268"/>
    </row>
    <row r="3043" spans="57:57" x14ac:dyDescent="0.25">
      <c r="BE3043" s="268"/>
    </row>
    <row r="3044" spans="57:57" x14ac:dyDescent="0.25">
      <c r="BE3044" s="268"/>
    </row>
    <row r="3045" spans="57:57" x14ac:dyDescent="0.25">
      <c r="BE3045" s="268"/>
    </row>
    <row r="3046" spans="57:57" x14ac:dyDescent="0.25">
      <c r="BE3046" s="268"/>
    </row>
    <row r="3047" spans="57:57" x14ac:dyDescent="0.25">
      <c r="BE3047" s="268"/>
    </row>
    <row r="3048" spans="57:57" x14ac:dyDescent="0.25">
      <c r="BE3048" s="268"/>
    </row>
    <row r="3049" spans="57:57" x14ac:dyDescent="0.25">
      <c r="BE3049" s="268"/>
    </row>
    <row r="3050" spans="57:57" x14ac:dyDescent="0.25">
      <c r="BE3050" s="268"/>
    </row>
    <row r="3051" spans="57:57" x14ac:dyDescent="0.25">
      <c r="BE3051" s="268"/>
    </row>
    <row r="3052" spans="57:57" x14ac:dyDescent="0.25">
      <c r="BE3052" s="268"/>
    </row>
    <row r="3053" spans="57:57" x14ac:dyDescent="0.25">
      <c r="BE3053" s="268"/>
    </row>
    <row r="3054" spans="57:57" x14ac:dyDescent="0.25">
      <c r="BE3054" s="268"/>
    </row>
    <row r="3055" spans="57:57" x14ac:dyDescent="0.25">
      <c r="BE3055" s="268"/>
    </row>
    <row r="3056" spans="57:57" x14ac:dyDescent="0.25">
      <c r="BE3056" s="268"/>
    </row>
    <row r="3057" spans="57:57" x14ac:dyDescent="0.25">
      <c r="BE3057" s="268"/>
    </row>
    <row r="3058" spans="57:57" x14ac:dyDescent="0.25">
      <c r="BE3058" s="268"/>
    </row>
    <row r="3059" spans="57:57" x14ac:dyDescent="0.25">
      <c r="BE3059" s="268"/>
    </row>
    <row r="3060" spans="57:57" x14ac:dyDescent="0.25">
      <c r="BE3060" s="268"/>
    </row>
    <row r="3061" spans="57:57" x14ac:dyDescent="0.25">
      <c r="BE3061" s="268"/>
    </row>
    <row r="3062" spans="57:57" x14ac:dyDescent="0.25">
      <c r="BE3062" s="268"/>
    </row>
    <row r="3063" spans="57:57" x14ac:dyDescent="0.25">
      <c r="BE3063" s="268"/>
    </row>
    <row r="3064" spans="57:57" x14ac:dyDescent="0.25">
      <c r="BE3064" s="268"/>
    </row>
    <row r="3065" spans="57:57" x14ac:dyDescent="0.25">
      <c r="BE3065" s="268"/>
    </row>
    <row r="3066" spans="57:57" x14ac:dyDescent="0.25">
      <c r="BE3066" s="268"/>
    </row>
    <row r="3067" spans="57:57" x14ac:dyDescent="0.25">
      <c r="BE3067" s="268"/>
    </row>
    <row r="3068" spans="57:57" x14ac:dyDescent="0.25">
      <c r="BE3068" s="268"/>
    </row>
    <row r="3069" spans="57:57" x14ac:dyDescent="0.25">
      <c r="BE3069" s="268"/>
    </row>
    <row r="3070" spans="57:57" x14ac:dyDescent="0.25">
      <c r="BE3070" s="268"/>
    </row>
    <row r="3071" spans="57:57" x14ac:dyDescent="0.25">
      <c r="BE3071" s="268"/>
    </row>
    <row r="3072" spans="57:57" x14ac:dyDescent="0.25">
      <c r="BE3072" s="268"/>
    </row>
    <row r="3073" spans="57:57" x14ac:dyDescent="0.25">
      <c r="BE3073" s="268"/>
    </row>
    <row r="3074" spans="57:57" x14ac:dyDescent="0.25">
      <c r="BE3074" s="268"/>
    </row>
    <row r="3075" spans="57:57" x14ac:dyDescent="0.25">
      <c r="BE3075" s="268"/>
    </row>
    <row r="3076" spans="57:57" x14ac:dyDescent="0.25">
      <c r="BE3076" s="268"/>
    </row>
    <row r="3077" spans="57:57" x14ac:dyDescent="0.25">
      <c r="BE3077" s="268"/>
    </row>
    <row r="3078" spans="57:57" x14ac:dyDescent="0.25">
      <c r="BE3078" s="268"/>
    </row>
    <row r="3079" spans="57:57" x14ac:dyDescent="0.25">
      <c r="BE3079" s="268"/>
    </row>
    <row r="3080" spans="57:57" x14ac:dyDescent="0.25">
      <c r="BE3080" s="268"/>
    </row>
    <row r="3081" spans="57:57" x14ac:dyDescent="0.25">
      <c r="BE3081" s="268"/>
    </row>
    <row r="3082" spans="57:57" x14ac:dyDescent="0.25">
      <c r="BE3082" s="268"/>
    </row>
    <row r="3083" spans="57:57" x14ac:dyDescent="0.25">
      <c r="BE3083" s="268"/>
    </row>
    <row r="3084" spans="57:57" x14ac:dyDescent="0.25">
      <c r="BE3084" s="268"/>
    </row>
    <row r="3085" spans="57:57" x14ac:dyDescent="0.25">
      <c r="BE3085" s="268"/>
    </row>
    <row r="3086" spans="57:57" x14ac:dyDescent="0.25">
      <c r="BE3086" s="268"/>
    </row>
    <row r="3087" spans="57:57" x14ac:dyDescent="0.25">
      <c r="BE3087" s="268"/>
    </row>
    <row r="3088" spans="57:57" x14ac:dyDescent="0.25">
      <c r="BE3088" s="268"/>
    </row>
    <row r="3089" spans="57:57" x14ac:dyDescent="0.25">
      <c r="BE3089" s="268"/>
    </row>
    <row r="3090" spans="57:57" x14ac:dyDescent="0.25">
      <c r="BE3090" s="268"/>
    </row>
    <row r="3091" spans="57:57" x14ac:dyDescent="0.25">
      <c r="BE3091" s="268"/>
    </row>
    <row r="3092" spans="57:57" x14ac:dyDescent="0.25">
      <c r="BE3092" s="268"/>
    </row>
    <row r="3093" spans="57:57" x14ac:dyDescent="0.25">
      <c r="BE3093" s="268"/>
    </row>
    <row r="3094" spans="57:57" x14ac:dyDescent="0.25">
      <c r="BE3094" s="268"/>
    </row>
    <row r="3095" spans="57:57" x14ac:dyDescent="0.25">
      <c r="BE3095" s="268"/>
    </row>
    <row r="3096" spans="57:57" x14ac:dyDescent="0.25">
      <c r="BE3096" s="268"/>
    </row>
    <row r="3097" spans="57:57" x14ac:dyDescent="0.25">
      <c r="BE3097" s="268"/>
    </row>
    <row r="3098" spans="57:57" x14ac:dyDescent="0.25">
      <c r="BE3098" s="268"/>
    </row>
    <row r="3099" spans="57:57" x14ac:dyDescent="0.25">
      <c r="BE3099" s="268"/>
    </row>
    <row r="3100" spans="57:57" x14ac:dyDescent="0.25">
      <c r="BE3100" s="268"/>
    </row>
    <row r="3101" spans="57:57" x14ac:dyDescent="0.25">
      <c r="BE3101" s="268"/>
    </row>
    <row r="3102" spans="57:57" x14ac:dyDescent="0.25">
      <c r="BE3102" s="268"/>
    </row>
    <row r="3103" spans="57:57" x14ac:dyDescent="0.25">
      <c r="BE3103" s="268"/>
    </row>
    <row r="3104" spans="57:57" x14ac:dyDescent="0.25">
      <c r="BE3104" s="268"/>
    </row>
    <row r="3105" spans="57:57" x14ac:dyDescent="0.25">
      <c r="BE3105" s="268"/>
    </row>
    <row r="3106" spans="57:57" x14ac:dyDescent="0.25">
      <c r="BE3106" s="268"/>
    </row>
    <row r="3107" spans="57:57" x14ac:dyDescent="0.25">
      <c r="BE3107" s="268"/>
    </row>
    <row r="3108" spans="57:57" x14ac:dyDescent="0.25">
      <c r="BE3108" s="268"/>
    </row>
    <row r="3109" spans="57:57" x14ac:dyDescent="0.25">
      <c r="BE3109" s="268"/>
    </row>
    <row r="3110" spans="57:57" x14ac:dyDescent="0.25">
      <c r="BE3110" s="268"/>
    </row>
    <row r="3111" spans="57:57" x14ac:dyDescent="0.25">
      <c r="BE3111" s="268"/>
    </row>
    <row r="3112" spans="57:57" x14ac:dyDescent="0.25">
      <c r="BE3112" s="268"/>
    </row>
    <row r="3113" spans="57:57" x14ac:dyDescent="0.25">
      <c r="BE3113" s="268"/>
    </row>
    <row r="3114" spans="57:57" x14ac:dyDescent="0.25">
      <c r="BE3114" s="268"/>
    </row>
    <row r="3115" spans="57:57" x14ac:dyDescent="0.25">
      <c r="BE3115" s="268"/>
    </row>
    <row r="3116" spans="57:57" x14ac:dyDescent="0.25">
      <c r="BE3116" s="268"/>
    </row>
    <row r="3117" spans="57:57" x14ac:dyDescent="0.25">
      <c r="BE3117" s="268"/>
    </row>
    <row r="3118" spans="57:57" x14ac:dyDescent="0.25">
      <c r="BE3118" s="268"/>
    </row>
    <row r="3119" spans="57:57" x14ac:dyDescent="0.25">
      <c r="BE3119" s="268"/>
    </row>
    <row r="3120" spans="57:57" x14ac:dyDescent="0.25">
      <c r="BE3120" s="268"/>
    </row>
    <row r="3121" spans="57:57" x14ac:dyDescent="0.25">
      <c r="BE3121" s="268"/>
    </row>
    <row r="3122" spans="57:57" x14ac:dyDescent="0.25">
      <c r="BE3122" s="268"/>
    </row>
    <row r="3123" spans="57:57" x14ac:dyDescent="0.25">
      <c r="BE3123" s="268"/>
    </row>
    <row r="3124" spans="57:57" x14ac:dyDescent="0.25">
      <c r="BE3124" s="268"/>
    </row>
    <row r="3125" spans="57:57" x14ac:dyDescent="0.25">
      <c r="BE3125" s="268"/>
    </row>
    <row r="3126" spans="57:57" x14ac:dyDescent="0.25">
      <c r="BE3126" s="268"/>
    </row>
    <row r="3127" spans="57:57" x14ac:dyDescent="0.25">
      <c r="BE3127" s="268"/>
    </row>
    <row r="3128" spans="57:57" x14ac:dyDescent="0.25">
      <c r="BE3128" s="268"/>
    </row>
    <row r="3129" spans="57:57" x14ac:dyDescent="0.25">
      <c r="BE3129" s="268"/>
    </row>
    <row r="3130" spans="57:57" x14ac:dyDescent="0.25">
      <c r="BE3130" s="268"/>
    </row>
    <row r="3131" spans="57:57" x14ac:dyDescent="0.25">
      <c r="BE3131" s="268"/>
    </row>
    <row r="3132" spans="57:57" x14ac:dyDescent="0.25">
      <c r="BE3132" s="268"/>
    </row>
    <row r="3133" spans="57:57" x14ac:dyDescent="0.25">
      <c r="BE3133" s="268"/>
    </row>
    <row r="3134" spans="57:57" x14ac:dyDescent="0.25">
      <c r="BE3134" s="268"/>
    </row>
    <row r="3135" spans="57:57" x14ac:dyDescent="0.25">
      <c r="BE3135" s="268"/>
    </row>
    <row r="3136" spans="57:57" x14ac:dyDescent="0.25">
      <c r="BE3136" s="268"/>
    </row>
    <row r="3137" spans="57:57" x14ac:dyDescent="0.25">
      <c r="BE3137" s="268"/>
    </row>
    <row r="3138" spans="57:57" x14ac:dyDescent="0.25">
      <c r="BE3138" s="268"/>
    </row>
    <row r="3139" spans="57:57" x14ac:dyDescent="0.25">
      <c r="BE3139" s="268"/>
    </row>
    <row r="3140" spans="57:57" x14ac:dyDescent="0.25">
      <c r="BE3140" s="268"/>
    </row>
    <row r="3141" spans="57:57" x14ac:dyDescent="0.25">
      <c r="BE3141" s="268"/>
    </row>
    <row r="3142" spans="57:57" x14ac:dyDescent="0.25">
      <c r="BE3142" s="268"/>
    </row>
    <row r="3143" spans="57:57" x14ac:dyDescent="0.25">
      <c r="BE3143" s="268"/>
    </row>
    <row r="3144" spans="57:57" x14ac:dyDescent="0.25">
      <c r="BE3144" s="268"/>
    </row>
    <row r="3145" spans="57:57" x14ac:dyDescent="0.25">
      <c r="BE3145" s="268"/>
    </row>
    <row r="3146" spans="57:57" x14ac:dyDescent="0.25">
      <c r="BE3146" s="268"/>
    </row>
    <row r="3147" spans="57:57" x14ac:dyDescent="0.25">
      <c r="BE3147" s="268"/>
    </row>
    <row r="3148" spans="57:57" x14ac:dyDescent="0.25">
      <c r="BE3148" s="268"/>
    </row>
    <row r="3149" spans="57:57" x14ac:dyDescent="0.25">
      <c r="BE3149" s="268"/>
    </row>
    <row r="3150" spans="57:57" x14ac:dyDescent="0.25">
      <c r="BE3150" s="268"/>
    </row>
    <row r="3151" spans="57:57" x14ac:dyDescent="0.25">
      <c r="BE3151" s="268"/>
    </row>
    <row r="3152" spans="57:57" x14ac:dyDescent="0.25">
      <c r="BE3152" s="268"/>
    </row>
    <row r="3153" spans="57:57" x14ac:dyDescent="0.25">
      <c r="BE3153" s="268"/>
    </row>
    <row r="3154" spans="57:57" x14ac:dyDescent="0.25">
      <c r="BE3154" s="268"/>
    </row>
    <row r="3155" spans="57:57" x14ac:dyDescent="0.25">
      <c r="BE3155" s="268"/>
    </row>
    <row r="3156" spans="57:57" x14ac:dyDescent="0.25">
      <c r="BE3156" s="268"/>
    </row>
    <row r="3157" spans="57:57" x14ac:dyDescent="0.25">
      <c r="BE3157" s="268"/>
    </row>
    <row r="3158" spans="57:57" x14ac:dyDescent="0.25">
      <c r="BE3158" s="268"/>
    </row>
    <row r="3159" spans="57:57" x14ac:dyDescent="0.25">
      <c r="BE3159" s="268"/>
    </row>
    <row r="3160" spans="57:57" x14ac:dyDescent="0.25">
      <c r="BE3160" s="268"/>
    </row>
    <row r="3161" spans="57:57" x14ac:dyDescent="0.25">
      <c r="BE3161" s="268"/>
    </row>
    <row r="3162" spans="57:57" x14ac:dyDescent="0.25">
      <c r="BE3162" s="268"/>
    </row>
    <row r="3163" spans="57:57" x14ac:dyDescent="0.25">
      <c r="BE3163" s="268"/>
    </row>
    <row r="3164" spans="57:57" x14ac:dyDescent="0.25">
      <c r="BE3164" s="268"/>
    </row>
    <row r="3165" spans="57:57" x14ac:dyDescent="0.25">
      <c r="BE3165" s="268"/>
    </row>
    <row r="3166" spans="57:57" x14ac:dyDescent="0.25">
      <c r="BE3166" s="268"/>
    </row>
    <row r="3167" spans="57:57" x14ac:dyDescent="0.25">
      <c r="BE3167" s="268"/>
    </row>
    <row r="3168" spans="57:57" x14ac:dyDescent="0.25">
      <c r="BE3168" s="268"/>
    </row>
    <row r="3169" spans="57:57" x14ac:dyDescent="0.25">
      <c r="BE3169" s="268"/>
    </row>
    <row r="3170" spans="57:57" x14ac:dyDescent="0.25">
      <c r="BE3170" s="268"/>
    </row>
    <row r="3171" spans="57:57" x14ac:dyDescent="0.25">
      <c r="BE3171" s="268"/>
    </row>
    <row r="3172" spans="57:57" x14ac:dyDescent="0.25">
      <c r="BE3172" s="268"/>
    </row>
    <row r="3173" spans="57:57" x14ac:dyDescent="0.25">
      <c r="BE3173" s="268"/>
    </row>
    <row r="3174" spans="57:57" x14ac:dyDescent="0.25">
      <c r="BE3174" s="268"/>
    </row>
    <row r="3175" spans="57:57" x14ac:dyDescent="0.25">
      <c r="BE3175" s="268"/>
    </row>
    <row r="3176" spans="57:57" x14ac:dyDescent="0.25">
      <c r="BE3176" s="268"/>
    </row>
    <row r="3177" spans="57:57" x14ac:dyDescent="0.25">
      <c r="BE3177" s="268"/>
    </row>
    <row r="3178" spans="57:57" x14ac:dyDescent="0.25">
      <c r="BE3178" s="268"/>
    </row>
    <row r="3179" spans="57:57" x14ac:dyDescent="0.25">
      <c r="BE3179" s="268"/>
    </row>
    <row r="3180" spans="57:57" x14ac:dyDescent="0.25">
      <c r="BE3180" s="268"/>
    </row>
    <row r="3181" spans="57:57" x14ac:dyDescent="0.25">
      <c r="BE3181" s="268"/>
    </row>
    <row r="3182" spans="57:57" x14ac:dyDescent="0.25">
      <c r="BE3182" s="268"/>
    </row>
    <row r="3183" spans="57:57" x14ac:dyDescent="0.25">
      <c r="BE3183" s="268"/>
    </row>
    <row r="3184" spans="57:57" x14ac:dyDescent="0.25">
      <c r="BE3184" s="268"/>
    </row>
    <row r="3185" spans="57:57" x14ac:dyDescent="0.25">
      <c r="BE3185" s="268"/>
    </row>
    <row r="3186" spans="57:57" x14ac:dyDescent="0.25">
      <c r="BE3186" s="268"/>
    </row>
    <row r="3187" spans="57:57" x14ac:dyDescent="0.25">
      <c r="BE3187" s="268"/>
    </row>
    <row r="3188" spans="57:57" x14ac:dyDescent="0.25">
      <c r="BE3188" s="268"/>
    </row>
    <row r="3189" spans="57:57" x14ac:dyDescent="0.25">
      <c r="BE3189" s="268"/>
    </row>
    <row r="3190" spans="57:57" x14ac:dyDescent="0.25">
      <c r="BE3190" s="268"/>
    </row>
    <row r="3191" spans="57:57" x14ac:dyDescent="0.25">
      <c r="BE3191" s="268"/>
    </row>
    <row r="3192" spans="57:57" x14ac:dyDescent="0.25">
      <c r="BE3192" s="268"/>
    </row>
    <row r="3193" spans="57:57" x14ac:dyDescent="0.25">
      <c r="BE3193" s="268"/>
    </row>
    <row r="3194" spans="57:57" x14ac:dyDescent="0.25">
      <c r="BE3194" s="268"/>
    </row>
    <row r="3195" spans="57:57" x14ac:dyDescent="0.25">
      <c r="BE3195" s="268"/>
    </row>
    <row r="3196" spans="57:57" x14ac:dyDescent="0.25">
      <c r="BE3196" s="268"/>
    </row>
    <row r="3197" spans="57:57" x14ac:dyDescent="0.25">
      <c r="BE3197" s="268"/>
    </row>
    <row r="3198" spans="57:57" x14ac:dyDescent="0.25">
      <c r="BE3198" s="268"/>
    </row>
    <row r="3199" spans="57:57" x14ac:dyDescent="0.25">
      <c r="BE3199" s="268"/>
    </row>
    <row r="3200" spans="57:57" x14ac:dyDescent="0.25">
      <c r="BE3200" s="268"/>
    </row>
    <row r="3201" spans="57:57" x14ac:dyDescent="0.25">
      <c r="BE3201" s="268"/>
    </row>
    <row r="3202" spans="57:57" x14ac:dyDescent="0.25">
      <c r="BE3202" s="268"/>
    </row>
    <row r="3203" spans="57:57" x14ac:dyDescent="0.25">
      <c r="BE3203" s="268"/>
    </row>
    <row r="3204" spans="57:57" x14ac:dyDescent="0.25">
      <c r="BE3204" s="268"/>
    </row>
    <row r="3205" spans="57:57" x14ac:dyDescent="0.25">
      <c r="BE3205" s="268"/>
    </row>
    <row r="3206" spans="57:57" x14ac:dyDescent="0.25">
      <c r="BE3206" s="268"/>
    </row>
    <row r="3207" spans="57:57" x14ac:dyDescent="0.25">
      <c r="BE3207" s="268"/>
    </row>
    <row r="3208" spans="57:57" x14ac:dyDescent="0.25">
      <c r="BE3208" s="268"/>
    </row>
    <row r="3209" spans="57:57" x14ac:dyDescent="0.25">
      <c r="BE3209" s="268"/>
    </row>
    <row r="3210" spans="57:57" x14ac:dyDescent="0.25">
      <c r="BE3210" s="268"/>
    </row>
    <row r="3211" spans="57:57" x14ac:dyDescent="0.25">
      <c r="BE3211" s="268"/>
    </row>
    <row r="3212" spans="57:57" x14ac:dyDescent="0.25">
      <c r="BE3212" s="268"/>
    </row>
    <row r="3213" spans="57:57" x14ac:dyDescent="0.25">
      <c r="BE3213" s="268"/>
    </row>
    <row r="3214" spans="57:57" x14ac:dyDescent="0.25">
      <c r="BE3214" s="268"/>
    </row>
    <row r="3215" spans="57:57" x14ac:dyDescent="0.25">
      <c r="BE3215" s="268"/>
    </row>
    <row r="3216" spans="57:57" x14ac:dyDescent="0.25">
      <c r="BE3216" s="268"/>
    </row>
    <row r="3217" spans="57:57" x14ac:dyDescent="0.25">
      <c r="BE3217" s="268"/>
    </row>
    <row r="3218" spans="57:57" x14ac:dyDescent="0.25">
      <c r="BE3218" s="268"/>
    </row>
    <row r="3219" spans="57:57" x14ac:dyDescent="0.25">
      <c r="BE3219" s="268"/>
    </row>
    <row r="3220" spans="57:57" x14ac:dyDescent="0.25">
      <c r="BE3220" s="268"/>
    </row>
    <row r="3221" spans="57:57" x14ac:dyDescent="0.25">
      <c r="BE3221" s="268"/>
    </row>
    <row r="3222" spans="57:57" x14ac:dyDescent="0.25">
      <c r="BE3222" s="268"/>
    </row>
    <row r="3223" spans="57:57" x14ac:dyDescent="0.25">
      <c r="BE3223" s="268"/>
    </row>
    <row r="3224" spans="57:57" x14ac:dyDescent="0.25">
      <c r="BE3224" s="268"/>
    </row>
    <row r="3225" spans="57:57" x14ac:dyDescent="0.25">
      <c r="BE3225" s="268"/>
    </row>
    <row r="3226" spans="57:57" x14ac:dyDescent="0.25">
      <c r="BE3226" s="268"/>
    </row>
    <row r="3227" spans="57:57" x14ac:dyDescent="0.25">
      <c r="BE3227" s="268"/>
    </row>
    <row r="3228" spans="57:57" x14ac:dyDescent="0.25">
      <c r="BE3228" s="268"/>
    </row>
    <row r="3229" spans="57:57" x14ac:dyDescent="0.25">
      <c r="BE3229" s="268"/>
    </row>
    <row r="3230" spans="57:57" x14ac:dyDescent="0.25">
      <c r="BE3230" s="268"/>
    </row>
    <row r="3231" spans="57:57" x14ac:dyDescent="0.25">
      <c r="BE3231" s="268"/>
    </row>
    <row r="3232" spans="57:57" x14ac:dyDescent="0.25">
      <c r="BE3232" s="268"/>
    </row>
    <row r="3233" spans="57:57" x14ac:dyDescent="0.25">
      <c r="BE3233" s="268"/>
    </row>
    <row r="3234" spans="57:57" x14ac:dyDescent="0.25">
      <c r="BE3234" s="268"/>
    </row>
    <row r="3235" spans="57:57" x14ac:dyDescent="0.25">
      <c r="BE3235" s="268"/>
    </row>
    <row r="3236" spans="57:57" x14ac:dyDescent="0.25">
      <c r="BE3236" s="268"/>
    </row>
    <row r="3237" spans="57:57" x14ac:dyDescent="0.25">
      <c r="BE3237" s="268"/>
    </row>
    <row r="3238" spans="57:57" x14ac:dyDescent="0.25">
      <c r="BE3238" s="268"/>
    </row>
    <row r="3239" spans="57:57" x14ac:dyDescent="0.25">
      <c r="BE3239" s="268"/>
    </row>
    <row r="3240" spans="57:57" x14ac:dyDescent="0.25">
      <c r="BE3240" s="268"/>
    </row>
    <row r="3241" spans="57:57" x14ac:dyDescent="0.25">
      <c r="BE3241" s="268"/>
    </row>
    <row r="3242" spans="57:57" x14ac:dyDescent="0.25">
      <c r="BE3242" s="268"/>
    </row>
    <row r="3243" spans="57:57" x14ac:dyDescent="0.25">
      <c r="BE3243" s="268"/>
    </row>
    <row r="3244" spans="57:57" x14ac:dyDescent="0.25">
      <c r="BE3244" s="268"/>
    </row>
    <row r="3245" spans="57:57" x14ac:dyDescent="0.25">
      <c r="BE3245" s="268"/>
    </row>
    <row r="3246" spans="57:57" x14ac:dyDescent="0.25">
      <c r="BE3246" s="268"/>
    </row>
    <row r="3247" spans="57:57" x14ac:dyDescent="0.25">
      <c r="BE3247" s="268"/>
    </row>
    <row r="3248" spans="57:57" x14ac:dyDescent="0.25">
      <c r="BE3248" s="268"/>
    </row>
    <row r="3249" spans="57:57" x14ac:dyDescent="0.25">
      <c r="BE3249" s="268"/>
    </row>
    <row r="3250" spans="57:57" x14ac:dyDescent="0.25">
      <c r="BE3250" s="268"/>
    </row>
    <row r="3251" spans="57:57" x14ac:dyDescent="0.25">
      <c r="BE3251" s="268"/>
    </row>
    <row r="3252" spans="57:57" x14ac:dyDescent="0.25">
      <c r="BE3252" s="268"/>
    </row>
    <row r="3253" spans="57:57" x14ac:dyDescent="0.25">
      <c r="BE3253" s="268"/>
    </row>
    <row r="3254" spans="57:57" x14ac:dyDescent="0.25">
      <c r="BE3254" s="268"/>
    </row>
    <row r="3255" spans="57:57" x14ac:dyDescent="0.25">
      <c r="BE3255" s="268"/>
    </row>
    <row r="3256" spans="57:57" x14ac:dyDescent="0.25">
      <c r="BE3256" s="268"/>
    </row>
    <row r="3257" spans="57:57" x14ac:dyDescent="0.25">
      <c r="BE3257" s="268"/>
    </row>
    <row r="3258" spans="57:57" x14ac:dyDescent="0.25">
      <c r="BE3258" s="268"/>
    </row>
    <row r="3259" spans="57:57" x14ac:dyDescent="0.25">
      <c r="BE3259" s="268"/>
    </row>
    <row r="3260" spans="57:57" x14ac:dyDescent="0.25">
      <c r="BE3260" s="268"/>
    </row>
    <row r="3261" spans="57:57" x14ac:dyDescent="0.25">
      <c r="BE3261" s="268"/>
    </row>
    <row r="3262" spans="57:57" x14ac:dyDescent="0.25">
      <c r="BE3262" s="268"/>
    </row>
    <row r="3263" spans="57:57" x14ac:dyDescent="0.25">
      <c r="BE3263" s="268"/>
    </row>
    <row r="3264" spans="57:57" x14ac:dyDescent="0.25">
      <c r="BE3264" s="268"/>
    </row>
    <row r="3265" spans="57:57" x14ac:dyDescent="0.25">
      <c r="BE3265" s="268"/>
    </row>
    <row r="3266" spans="57:57" x14ac:dyDescent="0.25">
      <c r="BE3266" s="268"/>
    </row>
    <row r="3267" spans="57:57" x14ac:dyDescent="0.25">
      <c r="BE3267" s="268"/>
    </row>
    <row r="3268" spans="57:57" x14ac:dyDescent="0.25">
      <c r="BE3268" s="268"/>
    </row>
    <row r="3269" spans="57:57" x14ac:dyDescent="0.25">
      <c r="BE3269" s="268"/>
    </row>
    <row r="3270" spans="57:57" x14ac:dyDescent="0.25">
      <c r="BE3270" s="268"/>
    </row>
    <row r="3271" spans="57:57" x14ac:dyDescent="0.25">
      <c r="BE3271" s="268"/>
    </row>
    <row r="3272" spans="57:57" x14ac:dyDescent="0.25">
      <c r="BE3272" s="268"/>
    </row>
    <row r="3273" spans="57:57" x14ac:dyDescent="0.25">
      <c r="BE3273" s="268"/>
    </row>
    <row r="3274" spans="57:57" x14ac:dyDescent="0.25">
      <c r="BE3274" s="268"/>
    </row>
    <row r="3275" spans="57:57" x14ac:dyDescent="0.25">
      <c r="BE3275" s="268"/>
    </row>
    <row r="3276" spans="57:57" x14ac:dyDescent="0.25">
      <c r="BE3276" s="268"/>
    </row>
    <row r="3277" spans="57:57" x14ac:dyDescent="0.25">
      <c r="BE3277" s="268"/>
    </row>
    <row r="3278" spans="57:57" x14ac:dyDescent="0.25">
      <c r="BE3278" s="268"/>
    </row>
    <row r="3279" spans="57:57" x14ac:dyDescent="0.25">
      <c r="BE3279" s="268"/>
    </row>
    <row r="3280" spans="57:57" x14ac:dyDescent="0.25">
      <c r="BE3280" s="268"/>
    </row>
    <row r="3281" spans="57:57" x14ac:dyDescent="0.25">
      <c r="BE3281" s="268"/>
    </row>
    <row r="3282" spans="57:57" x14ac:dyDescent="0.25">
      <c r="BE3282" s="268"/>
    </row>
    <row r="3283" spans="57:57" x14ac:dyDescent="0.25">
      <c r="BE3283" s="268"/>
    </row>
    <row r="3284" spans="57:57" x14ac:dyDescent="0.25">
      <c r="BE3284" s="268"/>
    </row>
    <row r="3285" spans="57:57" x14ac:dyDescent="0.25">
      <c r="BE3285" s="268"/>
    </row>
    <row r="3286" spans="57:57" x14ac:dyDescent="0.25">
      <c r="BE3286" s="268"/>
    </row>
    <row r="3287" spans="57:57" x14ac:dyDescent="0.25">
      <c r="BE3287" s="268"/>
    </row>
    <row r="3288" spans="57:57" x14ac:dyDescent="0.25">
      <c r="BE3288" s="268"/>
    </row>
    <row r="3289" spans="57:57" x14ac:dyDescent="0.25">
      <c r="BE3289" s="268"/>
    </row>
    <row r="3290" spans="57:57" x14ac:dyDescent="0.25">
      <c r="BE3290" s="268"/>
    </row>
    <row r="3291" spans="57:57" x14ac:dyDescent="0.25">
      <c r="BE3291" s="268"/>
    </row>
    <row r="3292" spans="57:57" x14ac:dyDescent="0.25">
      <c r="BE3292" s="268"/>
    </row>
    <row r="3293" spans="57:57" x14ac:dyDescent="0.25">
      <c r="BE3293" s="268"/>
    </row>
    <row r="3294" spans="57:57" x14ac:dyDescent="0.25">
      <c r="BE3294" s="268"/>
    </row>
    <row r="3295" spans="57:57" x14ac:dyDescent="0.25">
      <c r="BE3295" s="268"/>
    </row>
    <row r="3296" spans="57:57" x14ac:dyDescent="0.25">
      <c r="BE3296" s="268"/>
    </row>
    <row r="3297" spans="57:57" x14ac:dyDescent="0.25">
      <c r="BE3297" s="268"/>
    </row>
    <row r="3298" spans="57:57" x14ac:dyDescent="0.25">
      <c r="BE3298" s="268"/>
    </row>
    <row r="3299" spans="57:57" x14ac:dyDescent="0.25">
      <c r="BE3299" s="268"/>
    </row>
    <row r="3300" spans="57:57" x14ac:dyDescent="0.25">
      <c r="BE3300" s="268"/>
    </row>
    <row r="3301" spans="57:57" x14ac:dyDescent="0.25">
      <c r="BE3301" s="268"/>
    </row>
    <row r="3302" spans="57:57" x14ac:dyDescent="0.25">
      <c r="BE3302" s="268"/>
    </row>
    <row r="3303" spans="57:57" x14ac:dyDescent="0.25">
      <c r="BE3303" s="268"/>
    </row>
    <row r="3304" spans="57:57" x14ac:dyDescent="0.25">
      <c r="BE3304" s="268"/>
    </row>
    <row r="3305" spans="57:57" x14ac:dyDescent="0.25">
      <c r="BE3305" s="268"/>
    </row>
    <row r="3306" spans="57:57" x14ac:dyDescent="0.25">
      <c r="BE3306" s="268"/>
    </row>
    <row r="3307" spans="57:57" x14ac:dyDescent="0.25">
      <c r="BE3307" s="268"/>
    </row>
    <row r="3308" spans="57:57" x14ac:dyDescent="0.25">
      <c r="BE3308" s="268"/>
    </row>
    <row r="3309" spans="57:57" x14ac:dyDescent="0.25">
      <c r="BE3309" s="268"/>
    </row>
    <row r="3310" spans="57:57" x14ac:dyDescent="0.25">
      <c r="BE3310" s="268"/>
    </row>
    <row r="3311" spans="57:57" x14ac:dyDescent="0.25">
      <c r="BE3311" s="268"/>
    </row>
    <row r="3312" spans="57:57" x14ac:dyDescent="0.25">
      <c r="BE3312" s="268"/>
    </row>
    <row r="3313" spans="57:57" x14ac:dyDescent="0.25">
      <c r="BE3313" s="268"/>
    </row>
    <row r="3314" spans="57:57" x14ac:dyDescent="0.25">
      <c r="BE3314" s="268"/>
    </row>
    <row r="3315" spans="57:57" x14ac:dyDescent="0.25">
      <c r="BE3315" s="268"/>
    </row>
    <row r="3316" spans="57:57" x14ac:dyDescent="0.25">
      <c r="BE3316" s="268"/>
    </row>
    <row r="3317" spans="57:57" x14ac:dyDescent="0.25">
      <c r="BE3317" s="268"/>
    </row>
    <row r="3318" spans="57:57" x14ac:dyDescent="0.25">
      <c r="BE3318" s="268"/>
    </row>
    <row r="3319" spans="57:57" x14ac:dyDescent="0.25">
      <c r="BE3319" s="268"/>
    </row>
    <row r="3320" spans="57:57" x14ac:dyDescent="0.25">
      <c r="BE3320" s="268"/>
    </row>
    <row r="3321" spans="57:57" x14ac:dyDescent="0.25">
      <c r="BE3321" s="268"/>
    </row>
    <row r="3322" spans="57:57" x14ac:dyDescent="0.25">
      <c r="BE3322" s="268"/>
    </row>
    <row r="3323" spans="57:57" x14ac:dyDescent="0.25">
      <c r="BE3323" s="268"/>
    </row>
    <row r="3324" spans="57:57" x14ac:dyDescent="0.25">
      <c r="BE3324" s="268"/>
    </row>
    <row r="3325" spans="57:57" x14ac:dyDescent="0.25">
      <c r="BE3325" s="268"/>
    </row>
    <row r="3326" spans="57:57" x14ac:dyDescent="0.25">
      <c r="BE3326" s="268"/>
    </row>
    <row r="3327" spans="57:57" x14ac:dyDescent="0.25">
      <c r="BE3327" s="268"/>
    </row>
    <row r="3328" spans="57:57" x14ac:dyDescent="0.25">
      <c r="BE3328" s="268"/>
    </row>
    <row r="3329" spans="57:57" x14ac:dyDescent="0.25">
      <c r="BE3329" s="268"/>
    </row>
    <row r="3330" spans="57:57" x14ac:dyDescent="0.25">
      <c r="BE3330" s="268"/>
    </row>
    <row r="3331" spans="57:57" x14ac:dyDescent="0.25">
      <c r="BE3331" s="268"/>
    </row>
    <row r="3332" spans="57:57" x14ac:dyDescent="0.25">
      <c r="BE3332" s="268"/>
    </row>
    <row r="3333" spans="57:57" x14ac:dyDescent="0.25">
      <c r="BE3333" s="268"/>
    </row>
    <row r="3334" spans="57:57" x14ac:dyDescent="0.25">
      <c r="BE3334" s="268"/>
    </row>
    <row r="3335" spans="57:57" x14ac:dyDescent="0.25">
      <c r="BE3335" s="268"/>
    </row>
    <row r="3336" spans="57:57" x14ac:dyDescent="0.25">
      <c r="BE3336" s="268"/>
    </row>
    <row r="3337" spans="57:57" x14ac:dyDescent="0.25">
      <c r="BE3337" s="268"/>
    </row>
    <row r="3338" spans="57:57" x14ac:dyDescent="0.25">
      <c r="BE3338" s="268"/>
    </row>
    <row r="3339" spans="57:57" x14ac:dyDescent="0.25">
      <c r="BE3339" s="268"/>
    </row>
    <row r="3340" spans="57:57" x14ac:dyDescent="0.25">
      <c r="BE3340" s="268"/>
    </row>
    <row r="3341" spans="57:57" x14ac:dyDescent="0.25">
      <c r="BE3341" s="268"/>
    </row>
    <row r="3342" spans="57:57" x14ac:dyDescent="0.25">
      <c r="BE3342" s="268"/>
    </row>
    <row r="3343" spans="57:57" x14ac:dyDescent="0.25">
      <c r="BE3343" s="268"/>
    </row>
    <row r="3344" spans="57:57" x14ac:dyDescent="0.25">
      <c r="BE3344" s="268"/>
    </row>
    <row r="3345" spans="57:57" x14ac:dyDescent="0.25">
      <c r="BE3345" s="268"/>
    </row>
    <row r="3346" spans="57:57" x14ac:dyDescent="0.25">
      <c r="BE3346" s="268"/>
    </row>
    <row r="3347" spans="57:57" x14ac:dyDescent="0.25">
      <c r="BE3347" s="268"/>
    </row>
    <row r="3348" spans="57:57" x14ac:dyDescent="0.25">
      <c r="BE3348" s="268"/>
    </row>
    <row r="3349" spans="57:57" x14ac:dyDescent="0.25">
      <c r="BE3349" s="268"/>
    </row>
    <row r="3350" spans="57:57" x14ac:dyDescent="0.25">
      <c r="BE3350" s="268"/>
    </row>
    <row r="3351" spans="57:57" x14ac:dyDescent="0.25">
      <c r="BE3351" s="268"/>
    </row>
    <row r="3352" spans="57:57" x14ac:dyDescent="0.25">
      <c r="BE3352" s="268"/>
    </row>
    <row r="3353" spans="57:57" x14ac:dyDescent="0.25">
      <c r="BE3353" s="268"/>
    </row>
    <row r="3354" spans="57:57" x14ac:dyDescent="0.25">
      <c r="BE3354" s="268"/>
    </row>
    <row r="3355" spans="57:57" x14ac:dyDescent="0.25">
      <c r="BE3355" s="268"/>
    </row>
    <row r="3356" spans="57:57" x14ac:dyDescent="0.25">
      <c r="BE3356" s="268"/>
    </row>
    <row r="3357" spans="57:57" x14ac:dyDescent="0.25">
      <c r="BE3357" s="268"/>
    </row>
    <row r="3358" spans="57:57" x14ac:dyDescent="0.25">
      <c r="BE3358" s="268"/>
    </row>
    <row r="3359" spans="57:57" x14ac:dyDescent="0.25">
      <c r="BE3359" s="268"/>
    </row>
    <row r="3360" spans="57:57" x14ac:dyDescent="0.25">
      <c r="BE3360" s="268"/>
    </row>
    <row r="3361" spans="57:57" x14ac:dyDescent="0.25">
      <c r="BE3361" s="268"/>
    </row>
    <row r="3362" spans="57:57" x14ac:dyDescent="0.25">
      <c r="BE3362" s="268"/>
    </row>
    <row r="3363" spans="57:57" x14ac:dyDescent="0.25">
      <c r="BE3363" s="268"/>
    </row>
    <row r="3364" spans="57:57" x14ac:dyDescent="0.25">
      <c r="BE3364" s="268"/>
    </row>
    <row r="3365" spans="57:57" x14ac:dyDescent="0.25">
      <c r="BE3365" s="268"/>
    </row>
    <row r="3366" spans="57:57" x14ac:dyDescent="0.25">
      <c r="BE3366" s="268"/>
    </row>
    <row r="3367" spans="57:57" x14ac:dyDescent="0.25">
      <c r="BE3367" s="268"/>
    </row>
    <row r="3368" spans="57:57" x14ac:dyDescent="0.25">
      <c r="BE3368" s="268"/>
    </row>
    <row r="3369" spans="57:57" x14ac:dyDescent="0.25">
      <c r="BE3369" s="268"/>
    </row>
    <row r="3370" spans="57:57" x14ac:dyDescent="0.25">
      <c r="BE3370" s="268"/>
    </row>
    <row r="3371" spans="57:57" x14ac:dyDescent="0.25">
      <c r="BE3371" s="268"/>
    </row>
    <row r="3372" spans="57:57" x14ac:dyDescent="0.25">
      <c r="BE3372" s="268"/>
    </row>
    <row r="3373" spans="57:57" x14ac:dyDescent="0.25">
      <c r="BE3373" s="268"/>
    </row>
    <row r="3374" spans="57:57" x14ac:dyDescent="0.25">
      <c r="BE3374" s="268"/>
    </row>
    <row r="3375" spans="57:57" x14ac:dyDescent="0.25">
      <c r="BE3375" s="268"/>
    </row>
    <row r="3376" spans="57:57" x14ac:dyDescent="0.25">
      <c r="BE3376" s="268"/>
    </row>
    <row r="3377" spans="57:57" x14ac:dyDescent="0.25">
      <c r="BE3377" s="268"/>
    </row>
    <row r="3378" spans="57:57" x14ac:dyDescent="0.25">
      <c r="BE3378" s="268"/>
    </row>
    <row r="3379" spans="57:57" x14ac:dyDescent="0.25">
      <c r="BE3379" s="268"/>
    </row>
    <row r="3380" spans="57:57" x14ac:dyDescent="0.25">
      <c r="BE3380" s="268"/>
    </row>
    <row r="3381" spans="57:57" x14ac:dyDescent="0.25">
      <c r="BE3381" s="268"/>
    </row>
    <row r="3382" spans="57:57" x14ac:dyDescent="0.25">
      <c r="BE3382" s="268"/>
    </row>
    <row r="3383" spans="57:57" x14ac:dyDescent="0.25">
      <c r="BE3383" s="268"/>
    </row>
    <row r="3384" spans="57:57" x14ac:dyDescent="0.25">
      <c r="BE3384" s="268"/>
    </row>
    <row r="3385" spans="57:57" x14ac:dyDescent="0.25">
      <c r="BE3385" s="268"/>
    </row>
    <row r="3386" spans="57:57" x14ac:dyDescent="0.25">
      <c r="BE3386" s="268"/>
    </row>
    <row r="3387" spans="57:57" x14ac:dyDescent="0.25">
      <c r="BE3387" s="268"/>
    </row>
    <row r="3388" spans="57:57" x14ac:dyDescent="0.25">
      <c r="BE3388" s="268"/>
    </row>
    <row r="3389" spans="57:57" x14ac:dyDescent="0.25">
      <c r="BE3389" s="268"/>
    </row>
    <row r="3390" spans="57:57" x14ac:dyDescent="0.25">
      <c r="BE3390" s="268"/>
    </row>
    <row r="3391" spans="57:57" x14ac:dyDescent="0.25">
      <c r="BE3391" s="268"/>
    </row>
    <row r="3392" spans="57:57" x14ac:dyDescent="0.25">
      <c r="BE3392" s="268"/>
    </row>
    <row r="3393" spans="57:57" x14ac:dyDescent="0.25">
      <c r="BE3393" s="268"/>
    </row>
    <row r="3394" spans="57:57" x14ac:dyDescent="0.25">
      <c r="BE3394" s="268"/>
    </row>
    <row r="3395" spans="57:57" x14ac:dyDescent="0.25">
      <c r="BE3395" s="268"/>
    </row>
    <row r="3396" spans="57:57" x14ac:dyDescent="0.25">
      <c r="BE3396" s="268"/>
    </row>
    <row r="3397" spans="57:57" x14ac:dyDescent="0.25">
      <c r="BE3397" s="268"/>
    </row>
    <row r="3398" spans="57:57" x14ac:dyDescent="0.25">
      <c r="BE3398" s="268"/>
    </row>
    <row r="3399" spans="57:57" x14ac:dyDescent="0.25">
      <c r="BE3399" s="268"/>
    </row>
    <row r="3400" spans="57:57" x14ac:dyDescent="0.25">
      <c r="BE3400" s="268"/>
    </row>
    <row r="3401" spans="57:57" x14ac:dyDescent="0.25">
      <c r="BE3401" s="268"/>
    </row>
    <row r="3402" spans="57:57" x14ac:dyDescent="0.25">
      <c r="BE3402" s="268"/>
    </row>
    <row r="3403" spans="57:57" x14ac:dyDescent="0.25">
      <c r="BE3403" s="268"/>
    </row>
    <row r="3404" spans="57:57" x14ac:dyDescent="0.25">
      <c r="BE3404" s="268"/>
    </row>
    <row r="3405" spans="57:57" x14ac:dyDescent="0.25">
      <c r="BE3405" s="268"/>
    </row>
    <row r="3406" spans="57:57" x14ac:dyDescent="0.25">
      <c r="BE3406" s="268"/>
    </row>
    <row r="3407" spans="57:57" x14ac:dyDescent="0.25">
      <c r="BE3407" s="268"/>
    </row>
    <row r="3408" spans="57:57" x14ac:dyDescent="0.25">
      <c r="BE3408" s="268"/>
    </row>
    <row r="3409" spans="57:57" x14ac:dyDescent="0.25">
      <c r="BE3409" s="268"/>
    </row>
    <row r="3410" spans="57:57" x14ac:dyDescent="0.25">
      <c r="BE3410" s="268"/>
    </row>
    <row r="3411" spans="57:57" x14ac:dyDescent="0.25">
      <c r="BE3411" s="268"/>
    </row>
    <row r="3412" spans="57:57" x14ac:dyDescent="0.25">
      <c r="BE3412" s="268"/>
    </row>
    <row r="3413" spans="57:57" x14ac:dyDescent="0.25">
      <c r="BE3413" s="268"/>
    </row>
    <row r="3414" spans="57:57" x14ac:dyDescent="0.25">
      <c r="BE3414" s="268"/>
    </row>
    <row r="3415" spans="57:57" x14ac:dyDescent="0.25">
      <c r="BE3415" s="268"/>
    </row>
    <row r="3416" spans="57:57" x14ac:dyDescent="0.25">
      <c r="BE3416" s="268"/>
    </row>
    <row r="3417" spans="57:57" x14ac:dyDescent="0.25">
      <c r="BE3417" s="268"/>
    </row>
    <row r="3418" spans="57:57" x14ac:dyDescent="0.25">
      <c r="BE3418" s="268"/>
    </row>
    <row r="3419" spans="57:57" x14ac:dyDescent="0.25">
      <c r="BE3419" s="268"/>
    </row>
    <row r="3420" spans="57:57" x14ac:dyDescent="0.25">
      <c r="BE3420" s="268"/>
    </row>
    <row r="3421" spans="57:57" x14ac:dyDescent="0.25">
      <c r="BE3421" s="268"/>
    </row>
    <row r="3422" spans="57:57" x14ac:dyDescent="0.25">
      <c r="BE3422" s="268"/>
    </row>
    <row r="3423" spans="57:57" x14ac:dyDescent="0.25">
      <c r="BE3423" s="268"/>
    </row>
    <row r="3424" spans="57:57" x14ac:dyDescent="0.25">
      <c r="BE3424" s="268"/>
    </row>
    <row r="3425" spans="57:57" x14ac:dyDescent="0.25">
      <c r="BE3425" s="268"/>
    </row>
    <row r="3426" spans="57:57" x14ac:dyDescent="0.25">
      <c r="BE3426" s="268"/>
    </row>
    <row r="3427" spans="57:57" x14ac:dyDescent="0.25">
      <c r="BE3427" s="268"/>
    </row>
    <row r="3428" spans="57:57" x14ac:dyDescent="0.25">
      <c r="BE3428" s="268"/>
    </row>
    <row r="3429" spans="57:57" x14ac:dyDescent="0.25">
      <c r="BE3429" s="268"/>
    </row>
    <row r="3430" spans="57:57" x14ac:dyDescent="0.25">
      <c r="BE3430" s="268"/>
    </row>
    <row r="3431" spans="57:57" x14ac:dyDescent="0.25">
      <c r="BE3431" s="268"/>
    </row>
    <row r="3432" spans="57:57" x14ac:dyDescent="0.25">
      <c r="BE3432" s="268"/>
    </row>
    <row r="3433" spans="57:57" x14ac:dyDescent="0.25">
      <c r="BE3433" s="268"/>
    </row>
    <row r="3434" spans="57:57" x14ac:dyDescent="0.25">
      <c r="BE3434" s="268"/>
    </row>
    <row r="3435" spans="57:57" x14ac:dyDescent="0.25">
      <c r="BE3435" s="268"/>
    </row>
    <row r="3436" spans="57:57" x14ac:dyDescent="0.25">
      <c r="BE3436" s="268"/>
    </row>
    <row r="3437" spans="57:57" x14ac:dyDescent="0.25">
      <c r="BE3437" s="268"/>
    </row>
    <row r="3438" spans="57:57" x14ac:dyDescent="0.25">
      <c r="BE3438" s="268"/>
    </row>
    <row r="3439" spans="57:57" x14ac:dyDescent="0.25">
      <c r="BE3439" s="268"/>
    </row>
    <row r="3440" spans="57:57" x14ac:dyDescent="0.25">
      <c r="BE3440" s="268"/>
    </row>
    <row r="3441" spans="57:57" x14ac:dyDescent="0.25">
      <c r="BE3441" s="268"/>
    </row>
    <row r="3442" spans="57:57" x14ac:dyDescent="0.25">
      <c r="BE3442" s="268"/>
    </row>
    <row r="3443" spans="57:57" x14ac:dyDescent="0.25">
      <c r="BE3443" s="268"/>
    </row>
    <row r="3444" spans="57:57" x14ac:dyDescent="0.25">
      <c r="BE3444" s="268"/>
    </row>
    <row r="3445" spans="57:57" x14ac:dyDescent="0.25">
      <c r="BE3445" s="268"/>
    </row>
    <row r="3446" spans="57:57" x14ac:dyDescent="0.25">
      <c r="BE3446" s="268"/>
    </row>
    <row r="3447" spans="57:57" x14ac:dyDescent="0.25">
      <c r="BE3447" s="268"/>
    </row>
    <row r="3448" spans="57:57" x14ac:dyDescent="0.25">
      <c r="BE3448" s="268"/>
    </row>
    <row r="3449" spans="57:57" x14ac:dyDescent="0.25">
      <c r="BE3449" s="268"/>
    </row>
    <row r="3450" spans="57:57" x14ac:dyDescent="0.25">
      <c r="BE3450" s="268"/>
    </row>
    <row r="3451" spans="57:57" x14ac:dyDescent="0.25">
      <c r="BE3451" s="268"/>
    </row>
    <row r="3452" spans="57:57" x14ac:dyDescent="0.25">
      <c r="BE3452" s="268"/>
    </row>
    <row r="3453" spans="57:57" x14ac:dyDescent="0.25">
      <c r="BE3453" s="268"/>
    </row>
    <row r="3454" spans="57:57" x14ac:dyDescent="0.25">
      <c r="BE3454" s="268"/>
    </row>
    <row r="3455" spans="57:57" x14ac:dyDescent="0.25">
      <c r="BE3455" s="268"/>
    </row>
    <row r="3456" spans="57:57" x14ac:dyDescent="0.25">
      <c r="BE3456" s="268"/>
    </row>
    <row r="3457" spans="57:57" x14ac:dyDescent="0.25">
      <c r="BE3457" s="268"/>
    </row>
    <row r="3458" spans="57:57" x14ac:dyDescent="0.25">
      <c r="BE3458" s="268"/>
    </row>
    <row r="3459" spans="57:57" x14ac:dyDescent="0.25">
      <c r="BE3459" s="268"/>
    </row>
    <row r="3460" spans="57:57" x14ac:dyDescent="0.25">
      <c r="BE3460" s="268"/>
    </row>
    <row r="3461" spans="57:57" x14ac:dyDescent="0.25">
      <c r="BE3461" s="268"/>
    </row>
    <row r="3462" spans="57:57" x14ac:dyDescent="0.25">
      <c r="BE3462" s="268"/>
    </row>
    <row r="3463" spans="57:57" x14ac:dyDescent="0.25">
      <c r="BE3463" s="268"/>
    </row>
    <row r="3464" spans="57:57" x14ac:dyDescent="0.25">
      <c r="BE3464" s="268"/>
    </row>
    <row r="3465" spans="57:57" x14ac:dyDescent="0.25">
      <c r="BE3465" s="268"/>
    </row>
    <row r="3466" spans="57:57" x14ac:dyDescent="0.25">
      <c r="BE3466" s="268"/>
    </row>
    <row r="3467" spans="57:57" x14ac:dyDescent="0.25">
      <c r="BE3467" s="268"/>
    </row>
    <row r="3468" spans="57:57" x14ac:dyDescent="0.25">
      <c r="BE3468" s="268"/>
    </row>
    <row r="3469" spans="57:57" x14ac:dyDescent="0.25">
      <c r="BE3469" s="268"/>
    </row>
    <row r="3470" spans="57:57" x14ac:dyDescent="0.25">
      <c r="BE3470" s="268"/>
    </row>
    <row r="3471" spans="57:57" x14ac:dyDescent="0.25">
      <c r="BE3471" s="268"/>
    </row>
    <row r="3472" spans="57:57" x14ac:dyDescent="0.25">
      <c r="BE3472" s="268"/>
    </row>
    <row r="3473" spans="57:57" x14ac:dyDescent="0.25">
      <c r="BE3473" s="268"/>
    </row>
    <row r="3474" spans="57:57" x14ac:dyDescent="0.25">
      <c r="BE3474" s="268"/>
    </row>
    <row r="3475" spans="57:57" x14ac:dyDescent="0.25">
      <c r="BE3475" s="268"/>
    </row>
    <row r="3476" spans="57:57" x14ac:dyDescent="0.25">
      <c r="BE3476" s="268"/>
    </row>
    <row r="3477" spans="57:57" x14ac:dyDescent="0.25">
      <c r="BE3477" s="268"/>
    </row>
    <row r="3478" spans="57:57" x14ac:dyDescent="0.25">
      <c r="BE3478" s="268"/>
    </row>
    <row r="3479" spans="57:57" x14ac:dyDescent="0.25">
      <c r="BE3479" s="268"/>
    </row>
    <row r="3480" spans="57:57" x14ac:dyDescent="0.25">
      <c r="BE3480" s="268"/>
    </row>
    <row r="3481" spans="57:57" x14ac:dyDescent="0.25">
      <c r="BE3481" s="268"/>
    </row>
    <row r="3482" spans="57:57" x14ac:dyDescent="0.25">
      <c r="BE3482" s="268"/>
    </row>
    <row r="3483" spans="57:57" x14ac:dyDescent="0.25">
      <c r="BE3483" s="268"/>
    </row>
    <row r="3484" spans="57:57" x14ac:dyDescent="0.25">
      <c r="BE3484" s="268"/>
    </row>
    <row r="3485" spans="57:57" x14ac:dyDescent="0.25">
      <c r="BE3485" s="268"/>
    </row>
    <row r="3486" spans="57:57" x14ac:dyDescent="0.25">
      <c r="BE3486" s="268"/>
    </row>
    <row r="3487" spans="57:57" x14ac:dyDescent="0.25">
      <c r="BE3487" s="268"/>
    </row>
    <row r="3488" spans="57:57" x14ac:dyDescent="0.25">
      <c r="BE3488" s="268"/>
    </row>
    <row r="3489" spans="57:57" x14ac:dyDescent="0.25">
      <c r="BE3489" s="268"/>
    </row>
    <row r="3490" spans="57:57" x14ac:dyDescent="0.25">
      <c r="BE3490" s="268"/>
    </row>
    <row r="3491" spans="57:57" x14ac:dyDescent="0.25">
      <c r="BE3491" s="268"/>
    </row>
    <row r="3492" spans="57:57" x14ac:dyDescent="0.25">
      <c r="BE3492" s="268"/>
    </row>
    <row r="3493" spans="57:57" x14ac:dyDescent="0.25">
      <c r="BE3493" s="268"/>
    </row>
    <row r="3494" spans="57:57" x14ac:dyDescent="0.25">
      <c r="BE3494" s="268"/>
    </row>
    <row r="3495" spans="57:57" x14ac:dyDescent="0.25">
      <c r="BE3495" s="268"/>
    </row>
    <row r="3496" spans="57:57" x14ac:dyDescent="0.25">
      <c r="BE3496" s="268"/>
    </row>
    <row r="3497" spans="57:57" x14ac:dyDescent="0.25">
      <c r="BE3497" s="268"/>
    </row>
    <row r="3498" spans="57:57" x14ac:dyDescent="0.25">
      <c r="BE3498" s="268"/>
    </row>
    <row r="3499" spans="57:57" x14ac:dyDescent="0.25">
      <c r="BE3499" s="268"/>
    </row>
    <row r="3500" spans="57:57" x14ac:dyDescent="0.25">
      <c r="BE3500" s="268"/>
    </row>
    <row r="3501" spans="57:57" x14ac:dyDescent="0.25">
      <c r="BE3501" s="268"/>
    </row>
    <row r="3502" spans="57:57" x14ac:dyDescent="0.25">
      <c r="BE3502" s="268"/>
    </row>
    <row r="3503" spans="57:57" x14ac:dyDescent="0.25">
      <c r="BE3503" s="268"/>
    </row>
    <row r="3504" spans="57:57" x14ac:dyDescent="0.25">
      <c r="BE3504" s="268"/>
    </row>
    <row r="3505" spans="57:57" x14ac:dyDescent="0.25">
      <c r="BE3505" s="268"/>
    </row>
    <row r="3506" spans="57:57" x14ac:dyDescent="0.25">
      <c r="BE3506" s="268"/>
    </row>
    <row r="3507" spans="57:57" x14ac:dyDescent="0.25">
      <c r="BE3507" s="268"/>
    </row>
    <row r="3508" spans="57:57" x14ac:dyDescent="0.25">
      <c r="BE3508" s="268"/>
    </row>
    <row r="3509" spans="57:57" x14ac:dyDescent="0.25">
      <c r="BE3509" s="268"/>
    </row>
    <row r="3510" spans="57:57" x14ac:dyDescent="0.25">
      <c r="BE3510" s="268"/>
    </row>
    <row r="3511" spans="57:57" x14ac:dyDescent="0.25">
      <c r="BE3511" s="268"/>
    </row>
    <row r="3512" spans="57:57" x14ac:dyDescent="0.25">
      <c r="BE3512" s="268"/>
    </row>
    <row r="3513" spans="57:57" x14ac:dyDescent="0.25">
      <c r="BE3513" s="268"/>
    </row>
    <row r="3514" spans="57:57" x14ac:dyDescent="0.25">
      <c r="BE3514" s="268"/>
    </row>
    <row r="3515" spans="57:57" x14ac:dyDescent="0.25">
      <c r="BE3515" s="268"/>
    </row>
    <row r="3516" spans="57:57" x14ac:dyDescent="0.25">
      <c r="BE3516" s="268"/>
    </row>
    <row r="3517" spans="57:57" x14ac:dyDescent="0.25">
      <c r="BE3517" s="268"/>
    </row>
    <row r="3518" spans="57:57" x14ac:dyDescent="0.25">
      <c r="BE3518" s="268"/>
    </row>
    <row r="3519" spans="57:57" x14ac:dyDescent="0.25">
      <c r="BE3519" s="268"/>
    </row>
    <row r="3520" spans="57:57" x14ac:dyDescent="0.25">
      <c r="BE3520" s="268"/>
    </row>
    <row r="3521" spans="57:57" x14ac:dyDescent="0.25">
      <c r="BE3521" s="268"/>
    </row>
    <row r="3522" spans="57:57" x14ac:dyDescent="0.25">
      <c r="BE3522" s="268"/>
    </row>
    <row r="3523" spans="57:57" x14ac:dyDescent="0.25">
      <c r="BE3523" s="268"/>
    </row>
    <row r="3524" spans="57:57" x14ac:dyDescent="0.25">
      <c r="BE3524" s="268"/>
    </row>
    <row r="3525" spans="57:57" x14ac:dyDescent="0.25">
      <c r="BE3525" s="268"/>
    </row>
    <row r="3526" spans="57:57" x14ac:dyDescent="0.25">
      <c r="BE3526" s="268"/>
    </row>
    <row r="3527" spans="57:57" x14ac:dyDescent="0.25">
      <c r="BE3527" s="268"/>
    </row>
    <row r="3528" spans="57:57" x14ac:dyDescent="0.25">
      <c r="BE3528" s="268"/>
    </row>
    <row r="3529" spans="57:57" x14ac:dyDescent="0.25">
      <c r="BE3529" s="268"/>
    </row>
    <row r="3530" spans="57:57" x14ac:dyDescent="0.25">
      <c r="BE3530" s="268"/>
    </row>
    <row r="3531" spans="57:57" x14ac:dyDescent="0.25">
      <c r="BE3531" s="268"/>
    </row>
    <row r="3532" spans="57:57" x14ac:dyDescent="0.25">
      <c r="BE3532" s="268"/>
    </row>
    <row r="3533" spans="57:57" x14ac:dyDescent="0.25">
      <c r="BE3533" s="268"/>
    </row>
    <row r="3534" spans="57:57" x14ac:dyDescent="0.25">
      <c r="BE3534" s="268"/>
    </row>
    <row r="3535" spans="57:57" ht="15.75" thickBot="1" x14ac:dyDescent="0.3">
      <c r="BE3535" s="269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BG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3" hidden="1" customWidth="1" outlineLevel="1"/>
    <col min="18" max="18" width="9.140625" style="88" hidden="1" customWidth="1" outlineLevel="1"/>
    <col min="19" max="19" width="8.85546875" style="333" hidden="1" customWidth="1" outlineLevel="1"/>
    <col min="20" max="20" width="5" style="333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397" customWidth="1"/>
    <col min="41" max="41" width="3" style="397" bestFit="1" customWidth="1"/>
    <col min="42" max="42" width="5" style="397" bestFit="1" customWidth="1"/>
    <col min="43" max="43" width="15.140625" style="397" bestFit="1" customWidth="1"/>
    <col min="44" max="44" width="9" style="397" bestFit="1" customWidth="1"/>
    <col min="45" max="45" width="8" style="397" bestFit="1" customWidth="1"/>
    <col min="46" max="46" width="9" style="397" bestFit="1" customWidth="1"/>
    <col min="47" max="48" width="17.28515625" style="397" customWidth="1"/>
    <col min="49" max="49" width="10" style="397" bestFit="1" customWidth="1"/>
    <col min="50" max="50" width="9" style="397" bestFit="1" customWidth="1"/>
    <col min="51" max="51" width="2.7109375" style="397" customWidth="1"/>
    <col min="52" max="52" width="3" style="397" bestFit="1" customWidth="1"/>
    <col min="53" max="55" width="17.28515625" style="397" bestFit="1" customWidth="1"/>
    <col min="56" max="56" width="9" style="397" bestFit="1" customWidth="1"/>
    <col min="57" max="59" width="9.140625" style="397"/>
    <col min="60" max="16384" width="9.140625" style="88"/>
  </cols>
  <sheetData>
    <row r="1" spans="1:59" s="80" customFormat="1" ht="21.75" customHeight="1" x14ac:dyDescent="0.2">
      <c r="B1" s="81"/>
      <c r="C1" s="81"/>
      <c r="D1" s="82"/>
      <c r="E1" s="83"/>
      <c r="F1" s="84"/>
      <c r="G1" s="85"/>
      <c r="H1" s="80" t="s">
        <v>249</v>
      </c>
      <c r="I1" s="80" t="s">
        <v>0</v>
      </c>
      <c r="M1" s="83"/>
      <c r="Q1" s="316"/>
      <c r="S1" s="316"/>
      <c r="T1" s="316"/>
      <c r="V1" s="217" t="str">
        <f>Currency&amp;" STD"</f>
        <v>EUR STD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E1" s="391"/>
      <c r="AF1" s="391"/>
      <c r="AN1" s="391"/>
      <c r="AO1" s="392"/>
      <c r="AP1" s="392"/>
      <c r="AQ1" s="392"/>
      <c r="AR1" s="392"/>
      <c r="AS1" s="392"/>
      <c r="AT1" s="392"/>
      <c r="AU1" s="392"/>
      <c r="AV1" s="392"/>
      <c r="AW1" s="392"/>
      <c r="AX1" s="393"/>
      <c r="AY1" s="391"/>
      <c r="AZ1" s="392"/>
      <c r="BA1" s="392"/>
      <c r="BB1" s="392"/>
      <c r="BC1" s="392"/>
      <c r="BD1" s="392"/>
      <c r="BE1" s="392"/>
      <c r="BF1" s="391"/>
      <c r="BG1" s="391"/>
    </row>
    <row r="2" spans="1:59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4"/>
      <c r="K2" s="354" t="s">
        <v>243</v>
      </c>
      <c r="L2" s="61" t="s">
        <v>38</v>
      </c>
      <c r="M2" s="61" t="s">
        <v>42</v>
      </c>
      <c r="O2" s="154" t="s">
        <v>12</v>
      </c>
      <c r="P2" s="154"/>
      <c r="Q2" s="154" t="s">
        <v>38</v>
      </c>
      <c r="R2" s="154" t="s">
        <v>204</v>
      </c>
      <c r="S2" s="154" t="s">
        <v>212</v>
      </c>
      <c r="T2" s="154" t="s">
        <v>205</v>
      </c>
      <c r="U2" s="154" t="s">
        <v>38</v>
      </c>
      <c r="V2" s="154" t="s">
        <v>73</v>
      </c>
      <c r="W2" s="153" t="s">
        <v>34</v>
      </c>
      <c r="X2" s="153"/>
      <c r="Y2" s="154" t="s">
        <v>32</v>
      </c>
      <c r="Z2" s="154" t="s">
        <v>33</v>
      </c>
      <c r="AA2" s="241" t="e">
        <f t="array" ref="AA2:AA93">_xll.qlPiecewiseYieldCurveData(YieldCurve_STD,Trigger)</f>
        <v>#NUM!</v>
      </c>
      <c r="AC2" s="238" t="s">
        <v>207</v>
      </c>
      <c r="AD2" s="235" t="s">
        <v>216</v>
      </c>
      <c r="AE2" s="391"/>
      <c r="AF2" s="391"/>
      <c r="AN2" s="391"/>
      <c r="AO2" s="391"/>
      <c r="AP2" s="391"/>
      <c r="AQ2" s="391"/>
      <c r="AR2" s="394"/>
      <c r="AS2" s="394"/>
      <c r="AT2" s="394"/>
      <c r="AU2" s="395"/>
      <c r="AV2" s="395"/>
      <c r="AW2" s="394"/>
      <c r="AX2" s="394"/>
      <c r="AY2" s="391"/>
      <c r="AZ2" s="391"/>
      <c r="BA2" s="395"/>
      <c r="BB2" s="395"/>
      <c r="BC2" s="395"/>
      <c r="BD2" s="394"/>
      <c r="BE2" s="394"/>
      <c r="BF2" s="391"/>
      <c r="BG2" s="391"/>
    </row>
    <row r="3" spans="1:59" s="80" customFormat="1" ht="11.25" customHeight="1" x14ac:dyDescent="0.2">
      <c r="A3" s="270" t="s">
        <v>233</v>
      </c>
      <c r="B3" s="323" t="str">
        <f t="array" ref="B3:B20">_xll.ohFilter(Quote!AP4:AP102,Quote!AO4:AO102="DP")</f>
        <v>ON</v>
      </c>
      <c r="C3" s="273" t="str">
        <f t="array" ref="C3:C20">SUBSTITUTE(_xll.ohFilter(PastedValue!O2:O62,PastedValue!K2:K62="DP"),"/N","N")</f>
        <v>ON</v>
      </c>
      <c r="D3" s="272" t="str">
        <f t="shared" ref="D3:D19" si="0">IF(DataSelect="Reference",$C3,$B3)</f>
        <v>ON</v>
      </c>
      <c r="E3" s="271">
        <f t="shared" ref="E3:E20" si="1">IF($D3="ON",0,IF($D3="TN",1,2))</f>
        <v>0</v>
      </c>
      <c r="F3" s="272" t="s">
        <v>236</v>
      </c>
      <c r="G3" s="273" t="b">
        <v>0</v>
      </c>
      <c r="H3" s="274" t="s">
        <v>45</v>
      </c>
      <c r="I3" s="318">
        <f t="array" ref="I3:I20">_xll.ohFilter(PastedValue!R2:R62,PastedValue!K2:K62="Dp")/100</f>
        <v>-1.0999989999999999E-3</v>
      </c>
      <c r="J3" s="318" t="str">
        <f>IFERROR(_xll.qlSimpleQuote(A3&amp;IF(LEFT(C3,1)="#","STUB",C3),I3,,Permanent,Trigger,TRUE),"--")</f>
        <v>DPON#0000</v>
      </c>
      <c r="K3" s="67" t="str">
        <f>Currency&amp;"X"&amp;IF(LEFT(B3,1)="#","STUB",B3)&amp;"D=STD"</f>
        <v>EURXOND=STD</v>
      </c>
      <c r="L3" s="275" t="str">
        <f>IFERROR(_xll.qlDepositRateHelper2(,IF(DataSelect="Reference",$J3,$K3),IF(RIGHT($D3,1)="N","1D",$D3),$E3,Calendar,$F3,$G3,$H3,,_xll.ohTrigger(Trigger,DataSelect)),"--")</f>
        <v>obj_00cb3#0000</v>
      </c>
      <c r="M3" s="271" t="b">
        <f t="shared" ref="M3:M20" si="2">IF(L3="--",FALSE,TRUE)</f>
        <v>1</v>
      </c>
      <c r="N3" s="81"/>
      <c r="O3" s="338" t="str">
        <f t="shared" ref="O3:O18" si="3">A3</f>
        <v>DP</v>
      </c>
      <c r="P3" s="338" t="str">
        <f t="shared" ref="P3:P18" si="4">C3</f>
        <v>ON</v>
      </c>
      <c r="Q3" s="323" t="str">
        <f>L3</f>
        <v>obj_00cb3#0000</v>
      </c>
      <c r="R3" s="95" t="b">
        <f>M3</f>
        <v>1</v>
      </c>
      <c r="S3" s="323">
        <v>1</v>
      </c>
      <c r="T3" s="323">
        <v>1</v>
      </c>
      <c r="U3" s="95" t="str">
        <f t="array" ref="U3:U93">_xll.qlRateHelperSelection(_xll.ohFilter(Q3:Q94,R3:R94),_xll.ohFilter(T3:T94,R3:R94),$AD$1,$AD$3,$AD$4,$AD$2,_xll.ohFilter(S3:S94,R3:R94),Trigger)</f>
        <v>obj_00cb3</v>
      </c>
      <c r="V3" s="95" t="str">
        <f>_xll.qlRateHelperQuoteName(U3)</f>
        <v>EURXOND=STD</v>
      </c>
      <c r="W3" s="335" t="e">
        <f>_xll.qlRateHelperRate(U3,_xll.ohTrigger(Trigger,TriggerSTD))</f>
        <v>#NUM!</v>
      </c>
      <c r="X3" s="335" t="str">
        <f>IFERROR(_xll.qlFuturesRateHelperConvexityAdjustment(U3,Trigger),"--")</f>
        <v>--</v>
      </c>
      <c r="Y3" s="96">
        <f>_xll.qlRateHelperEarliestDate(U3,Trigger)</f>
        <v>42242</v>
      </c>
      <c r="Z3" s="96">
        <f>_xll.qlRateHelperLatestDate(U3,Trigger)</f>
        <v>42243</v>
      </c>
      <c r="AA3" s="242" t="e">
        <v>#NUM!</v>
      </c>
      <c r="AC3" s="238" t="s">
        <v>214</v>
      </c>
      <c r="AD3" s="243">
        <v>0</v>
      </c>
      <c r="AE3" s="394"/>
      <c r="AF3" s="391"/>
      <c r="AN3" s="391"/>
      <c r="AO3" s="391"/>
      <c r="AP3" s="391"/>
      <c r="AQ3" s="391"/>
      <c r="AR3" s="394"/>
      <c r="AS3" s="394"/>
      <c r="AT3" s="394"/>
      <c r="AU3" s="395"/>
      <c r="AV3" s="395"/>
      <c r="AW3" s="394"/>
      <c r="AX3" s="396"/>
      <c r="AY3" s="391"/>
      <c r="AZ3" s="391"/>
      <c r="BA3" s="395"/>
      <c r="BB3" s="395"/>
      <c r="BC3" s="395"/>
      <c r="BD3" s="394"/>
      <c r="BE3" s="394"/>
      <c r="BF3" s="391"/>
      <c r="BG3" s="391"/>
    </row>
    <row r="4" spans="1:59" s="80" customFormat="1" ht="11.25" customHeight="1" x14ac:dyDescent="0.2">
      <c r="A4" s="276" t="s">
        <v>233</v>
      </c>
      <c r="B4" s="337" t="str">
        <v>TN</v>
      </c>
      <c r="C4" s="279" t="str">
        <v>TN</v>
      </c>
      <c r="D4" s="278" t="str">
        <f t="shared" si="0"/>
        <v>TN</v>
      </c>
      <c r="E4" s="277">
        <f t="shared" si="1"/>
        <v>1</v>
      </c>
      <c r="F4" s="278" t="s">
        <v>236</v>
      </c>
      <c r="G4" s="279" t="b">
        <v>0</v>
      </c>
      <c r="H4" s="280" t="s">
        <v>45</v>
      </c>
      <c r="I4" s="321">
        <v>-1.1000000000000001E-3</v>
      </c>
      <c r="J4" s="321" t="str">
        <f>IFERROR(_xll.qlSimpleQuote(A4&amp;IF(LEFT(C4,1)="#","STUB",C4),I4,,Permanent,Trigger,TRUE),"--")</f>
        <v>DPTN#0000</v>
      </c>
      <c r="K4" s="75" t="str">
        <f>Currency&amp;"X"&amp;IF(LEFT(B4,1)="#","STUB",B4)&amp;"D=STD"</f>
        <v>EURXTND=STD</v>
      </c>
      <c r="L4" s="281" t="str">
        <f>IFERROR(_xll.qlDepositRateHelper2(,IF(DataSelect="Reference",$J4,$K4),IF(RIGHT($D4,1)="N","1D",$D4),$E4,Calendar,$F4,$G4,$H4,,_xll.ohTrigger(Trigger,DataSelect)),"--")</f>
        <v>obj_00cb9#0000</v>
      </c>
      <c r="M4" s="277" t="b">
        <f t="shared" si="2"/>
        <v>1</v>
      </c>
      <c r="N4" s="87"/>
      <c r="O4" s="336" t="str">
        <f t="shared" si="3"/>
        <v>DP</v>
      </c>
      <c r="P4" s="336" t="str">
        <f t="shared" si="4"/>
        <v>TN</v>
      </c>
      <c r="Q4" s="337" t="str">
        <f t="shared" ref="Q4:Q18" si="5">L4</f>
        <v>obj_00cb9#0000</v>
      </c>
      <c r="R4" s="97" t="b">
        <f t="shared" ref="R4:R18" si="6">M4</f>
        <v>1</v>
      </c>
      <c r="S4" s="337">
        <v>1</v>
      </c>
      <c r="T4" s="337">
        <v>1</v>
      </c>
      <c r="U4" s="97" t="str">
        <v>obj_00cb9</v>
      </c>
      <c r="V4" s="97" t="str">
        <f>_xll.qlRateHelperQuoteName(U4)</f>
        <v>EURXTND=STD</v>
      </c>
      <c r="W4" s="334" t="e">
        <f>_xll.qlRateHelperRate(U4,_xll.ohTrigger(Trigger,TriggerSTD))</f>
        <v>#NUM!</v>
      </c>
      <c r="X4" s="334" t="str">
        <f>IFERROR(_xll.qlFuturesRateHelperConvexityAdjustment(U4,Trigger),"--")</f>
        <v>--</v>
      </c>
      <c r="Y4" s="98">
        <f>_xll.qlRateHelperEarliestDate(U4,Trigger)</f>
        <v>42243</v>
      </c>
      <c r="Z4" s="98">
        <f>_xll.qlRateHelperLatestDate(U4,Trigger)</f>
        <v>42244</v>
      </c>
      <c r="AA4" s="242" t="e">
        <v>#NUM!</v>
      </c>
      <c r="AC4" s="238" t="s">
        <v>215</v>
      </c>
      <c r="AD4" s="243">
        <v>4</v>
      </c>
      <c r="AE4" s="394"/>
      <c r="AF4" s="391"/>
      <c r="AN4" s="391"/>
      <c r="AO4" s="391"/>
      <c r="AP4" s="391"/>
      <c r="AQ4" s="391"/>
      <c r="AR4" s="394"/>
      <c r="AS4" s="394"/>
      <c r="AT4" s="394"/>
      <c r="AU4" s="395"/>
      <c r="AV4" s="395"/>
      <c r="AW4" s="394"/>
      <c r="AX4" s="396"/>
      <c r="AY4" s="391"/>
      <c r="AZ4" s="391"/>
      <c r="BA4" s="395"/>
      <c r="BB4" s="395"/>
      <c r="BC4" s="395"/>
      <c r="BD4" s="394"/>
      <c r="BE4" s="394"/>
      <c r="BF4" s="391"/>
      <c r="BG4" s="391"/>
    </row>
    <row r="5" spans="1:59" s="80" customFormat="1" ht="11.25" customHeight="1" x14ac:dyDescent="0.2">
      <c r="A5" s="276" t="s">
        <v>233</v>
      </c>
      <c r="B5" s="337" t="str">
        <v>SN</v>
      </c>
      <c r="C5" s="279" t="str">
        <v>SN</v>
      </c>
      <c r="D5" s="278" t="str">
        <f t="shared" si="0"/>
        <v>SN</v>
      </c>
      <c r="E5" s="277">
        <f t="shared" si="1"/>
        <v>2</v>
      </c>
      <c r="F5" s="278" t="s">
        <v>236</v>
      </c>
      <c r="G5" s="279" t="b">
        <v>0</v>
      </c>
      <c r="H5" s="280" t="s">
        <v>45</v>
      </c>
      <c r="I5" s="321">
        <v>-1.1000000000000001E-3</v>
      </c>
      <c r="J5" s="321" t="str">
        <f>IFERROR(_xll.qlSimpleQuote(A5&amp;IF(LEFT(C5,1)="#","STUB",C5),I5,,Permanent,Trigger,TRUE),"--")</f>
        <v>DPSN#0000</v>
      </c>
      <c r="K5" s="75" t="str">
        <f t="shared" ref="K5:K19" si="7">Currency&amp;"X"&amp;IF(LEFT(B5,1)="#","STUB",B5)&amp;"D="</f>
        <v>EURXSND=</v>
      </c>
      <c r="L5" s="281" t="str">
        <f>IFERROR(_xll.qlDepositRateHelper2(,IF(DataSelect="Reference",$J5,$K5),IF(RIGHT($D5,1)="N","1D",$D5),$E5,Calendar,$F5,$G5,$H5,,_xll.ohTrigger(Trigger,DataSelect)),"--")</f>
        <v>obj_00cae#0000</v>
      </c>
      <c r="M5" s="277" t="b">
        <f t="shared" si="2"/>
        <v>1</v>
      </c>
      <c r="N5" s="87"/>
      <c r="O5" s="336" t="str">
        <f t="shared" si="3"/>
        <v>DP</v>
      </c>
      <c r="P5" s="336" t="str">
        <f t="shared" si="4"/>
        <v>SN</v>
      </c>
      <c r="Q5" s="337" t="str">
        <f t="shared" si="5"/>
        <v>obj_00cae#0000</v>
      </c>
      <c r="R5" s="97" t="b">
        <f t="shared" si="6"/>
        <v>1</v>
      </c>
      <c r="S5" s="337">
        <v>1</v>
      </c>
      <c r="T5" s="337">
        <v>1</v>
      </c>
      <c r="U5" s="97" t="str">
        <v>obj_00cae</v>
      </c>
      <c r="V5" s="97" t="str">
        <f>_xll.qlRateHelperQuoteName(U5)</f>
        <v>EURXSND=</v>
      </c>
      <c r="W5" s="334" t="e">
        <f>_xll.qlRateHelperRate(U5,_xll.ohTrigger(Trigger,TriggerSTD))</f>
        <v>#NUM!</v>
      </c>
      <c r="X5" s="334" t="str">
        <f>IFERROR(_xll.qlFuturesRateHelperConvexityAdjustment(U5,Trigger),"--")</f>
        <v>--</v>
      </c>
      <c r="Y5" s="98">
        <f>_xll.qlRateHelperEarliestDate(U5,Trigger)</f>
        <v>42244</v>
      </c>
      <c r="Z5" s="98">
        <f>_xll.qlRateHelperLatestDate(U5,Trigger)</f>
        <v>42247</v>
      </c>
      <c r="AA5" s="242" t="e">
        <v>#NUM!</v>
      </c>
      <c r="AC5" s="399"/>
      <c r="AD5" s="400"/>
      <c r="AE5" s="394"/>
      <c r="AF5" s="391"/>
      <c r="AN5" s="391"/>
      <c r="AO5" s="391"/>
      <c r="AP5" s="391"/>
      <c r="AQ5" s="391"/>
      <c r="AR5" s="394"/>
      <c r="AS5" s="394"/>
      <c r="AT5" s="394"/>
      <c r="AU5" s="395"/>
      <c r="AV5" s="395"/>
      <c r="AW5" s="394"/>
      <c r="AX5" s="396"/>
      <c r="AY5" s="391"/>
      <c r="AZ5" s="391"/>
      <c r="BA5" s="395"/>
      <c r="BB5" s="395"/>
      <c r="BC5" s="395"/>
      <c r="BD5" s="394"/>
      <c r="BE5" s="394"/>
      <c r="BF5" s="391"/>
      <c r="BG5" s="391"/>
    </row>
    <row r="6" spans="1:59" s="80" customFormat="1" ht="11.25" customHeight="1" x14ac:dyDescent="0.2">
      <c r="A6" s="276" t="s">
        <v>233</v>
      </c>
      <c r="B6" s="337" t="str">
        <v>2W</v>
      </c>
      <c r="C6" s="279" t="str">
        <v>1W</v>
      </c>
      <c r="D6" s="278" t="str">
        <f t="shared" si="0"/>
        <v>2W</v>
      </c>
      <c r="E6" s="277">
        <f t="shared" si="1"/>
        <v>2</v>
      </c>
      <c r="F6" s="278" t="s">
        <v>236</v>
      </c>
      <c r="G6" s="279" t="b">
        <v>0</v>
      </c>
      <c r="H6" s="280" t="s">
        <v>45</v>
      </c>
      <c r="I6" s="321">
        <v>-1.1000000000000001E-3</v>
      </c>
      <c r="J6" s="321" t="str">
        <f>IFERROR(_xll.qlSimpleQuote(A6&amp;IF(LEFT(C6,1)="#","STUB",C6),I6,,Permanent,Trigger,TRUE),"--")</f>
        <v>DP1W#0000</v>
      </c>
      <c r="K6" s="75" t="str">
        <f t="shared" si="7"/>
        <v>EURX2WD=</v>
      </c>
      <c r="L6" s="281" t="str">
        <f>IFERROR(_xll.qlDepositRateHelper2(,IF(DataSelect="Reference",$J6,$K6),IF(RIGHT($D6,1)="N","1D",$D6),$E6,Calendar,$F6,$G6,$H6,,_xll.ohTrigger(Trigger,DataSelect)),"--")</f>
        <v>obj_00caa#0000</v>
      </c>
      <c r="M6" s="277" t="b">
        <f t="shared" si="2"/>
        <v>1</v>
      </c>
      <c r="N6" s="87"/>
      <c r="O6" s="336" t="str">
        <f t="shared" si="3"/>
        <v>DP</v>
      </c>
      <c r="P6" s="336" t="str">
        <f t="shared" si="4"/>
        <v>1W</v>
      </c>
      <c r="Q6" s="337" t="str">
        <f t="shared" si="5"/>
        <v>obj_00caa#0000</v>
      </c>
      <c r="R6" s="97" t="b">
        <f t="shared" si="6"/>
        <v>1</v>
      </c>
      <c r="S6" s="337">
        <v>1</v>
      </c>
      <c r="T6" s="337">
        <v>1</v>
      </c>
      <c r="U6" s="97" t="str">
        <v>obj_00caa</v>
      </c>
      <c r="V6" s="97" t="str">
        <f>_xll.qlRateHelperQuoteName(U6)</f>
        <v>EURX2WD=</v>
      </c>
      <c r="W6" s="334" t="e">
        <f>_xll.qlRateHelperRate(U6,_xll.ohTrigger(Trigger,TriggerSTD))</f>
        <v>#NUM!</v>
      </c>
      <c r="X6" s="334" t="str">
        <f>IFERROR(_xll.qlFuturesRateHelperConvexityAdjustment(U6,Trigger),"--")</f>
        <v>--</v>
      </c>
      <c r="Y6" s="98">
        <f>_xll.qlRateHelperEarliestDate(U6,Trigger)</f>
        <v>42244</v>
      </c>
      <c r="Z6" s="98">
        <f>_xll.qlRateHelperLatestDate(U6,Trigger)</f>
        <v>42258</v>
      </c>
      <c r="AA6" s="242" t="e">
        <v>#NUM!</v>
      </c>
      <c r="AC6" s="391"/>
      <c r="AD6" s="391"/>
      <c r="AE6" s="394"/>
      <c r="AF6" s="391"/>
      <c r="AN6" s="391"/>
      <c r="AO6" s="391"/>
      <c r="AP6" s="391"/>
      <c r="AQ6" s="391"/>
      <c r="AR6" s="394"/>
      <c r="AS6" s="394"/>
      <c r="AT6" s="394"/>
      <c r="AU6" s="395"/>
      <c r="AV6" s="395"/>
      <c r="AW6" s="394"/>
      <c r="AX6" s="396"/>
      <c r="AY6" s="391"/>
      <c r="AZ6" s="391"/>
      <c r="BA6" s="395"/>
      <c r="BB6" s="395"/>
      <c r="BC6" s="395"/>
      <c r="BD6" s="394"/>
      <c r="BE6" s="394"/>
      <c r="BF6" s="391"/>
      <c r="BG6" s="391"/>
    </row>
    <row r="7" spans="1:59" s="80" customFormat="1" ht="11.25" customHeight="1" x14ac:dyDescent="0.2">
      <c r="A7" s="276" t="s">
        <v>233</v>
      </c>
      <c r="B7" s="337" t="str">
        <v>3W</v>
      </c>
      <c r="C7" s="279" t="str">
        <v>2W</v>
      </c>
      <c r="D7" s="278" t="str">
        <f t="shared" si="0"/>
        <v>3W</v>
      </c>
      <c r="E7" s="277">
        <f t="shared" si="1"/>
        <v>2</v>
      </c>
      <c r="F7" s="278" t="s">
        <v>236</v>
      </c>
      <c r="G7" s="279" t="b">
        <v>0</v>
      </c>
      <c r="H7" s="280" t="s">
        <v>45</v>
      </c>
      <c r="I7" s="321">
        <v>-1E-3</v>
      </c>
      <c r="J7" s="321" t="str">
        <f>IFERROR(_xll.qlSimpleQuote(A7&amp;IF(LEFT(C7,1)="#","STUB",C7),I7,,Permanent,Trigger,TRUE),"--")</f>
        <v>DP2W#0000</v>
      </c>
      <c r="K7" s="75" t="str">
        <f t="shared" si="7"/>
        <v>EURX3WD=</v>
      </c>
      <c r="L7" s="281" t="str">
        <f>IFERROR(_xll.qlDepositRateHelper2(,IF(DataSelect="Reference",$J7,$K7),IF(RIGHT($D7,1)="N","1D",$D7),$E7,Calendar,$F7,$G7,$H7,,_xll.ohTrigger(Trigger,DataSelect)),"--")</f>
        <v>obj_00cb4#0000</v>
      </c>
      <c r="M7" s="277" t="b">
        <f t="shared" si="2"/>
        <v>1</v>
      </c>
      <c r="N7" s="87"/>
      <c r="O7" s="336" t="str">
        <f t="shared" si="3"/>
        <v>DP</v>
      </c>
      <c r="P7" s="336" t="str">
        <f t="shared" si="4"/>
        <v>2W</v>
      </c>
      <c r="Q7" s="337" t="str">
        <f t="shared" si="5"/>
        <v>obj_00cb4#0000</v>
      </c>
      <c r="R7" s="97" t="b">
        <f t="shared" si="6"/>
        <v>1</v>
      </c>
      <c r="S7" s="337">
        <v>1</v>
      </c>
      <c r="T7" s="337">
        <v>1</v>
      </c>
      <c r="U7" s="97" t="str">
        <v>obj_00cb4</v>
      </c>
      <c r="V7" s="97" t="str">
        <f>_xll.qlRateHelperQuoteName(U7)</f>
        <v>EURX3WD=</v>
      </c>
      <c r="W7" s="334" t="e">
        <f>_xll.qlRateHelperRate(U7,_xll.ohTrigger(Trigger,TriggerSTD))</f>
        <v>#NUM!</v>
      </c>
      <c r="X7" s="334" t="str">
        <f>IFERROR(_xll.qlFuturesRateHelperConvexityAdjustment(U7,Trigger),"--")</f>
        <v>--</v>
      </c>
      <c r="Y7" s="98">
        <f>_xll.qlRateHelperEarliestDate(U7,Trigger)</f>
        <v>42244</v>
      </c>
      <c r="Z7" s="98">
        <f>_xll.qlRateHelperLatestDate(U7,Trigger)</f>
        <v>42265</v>
      </c>
      <c r="AA7" s="242" t="e">
        <v>#NUM!</v>
      </c>
      <c r="AC7" s="391"/>
      <c r="AD7" s="391"/>
      <c r="AE7" s="394"/>
      <c r="AF7" s="391"/>
      <c r="AN7" s="391"/>
      <c r="AO7" s="391"/>
      <c r="AP7" s="391"/>
      <c r="AQ7" s="391"/>
      <c r="AR7" s="394"/>
      <c r="AS7" s="394"/>
      <c r="AT7" s="394"/>
      <c r="AU7" s="395"/>
      <c r="AV7" s="395"/>
      <c r="AW7" s="394"/>
      <c r="AX7" s="396"/>
      <c r="AY7" s="391"/>
      <c r="AZ7" s="391"/>
      <c r="BA7" s="395"/>
      <c r="BB7" s="395"/>
      <c r="BC7" s="395"/>
      <c r="BD7" s="394"/>
      <c r="BE7" s="394"/>
      <c r="BF7" s="391"/>
      <c r="BG7" s="391"/>
    </row>
    <row r="8" spans="1:59" s="80" customFormat="1" ht="11.25" customHeight="1" x14ac:dyDescent="0.2">
      <c r="A8" s="276" t="s">
        <v>233</v>
      </c>
      <c r="B8" s="337" t="str">
        <v>1M</v>
      </c>
      <c r="C8" s="279" t="str">
        <v>3W</v>
      </c>
      <c r="D8" s="278" t="str">
        <f t="shared" si="0"/>
        <v>1M</v>
      </c>
      <c r="E8" s="277">
        <f t="shared" si="1"/>
        <v>2</v>
      </c>
      <c r="F8" s="278" t="s">
        <v>236</v>
      </c>
      <c r="G8" s="279" t="b">
        <v>0</v>
      </c>
      <c r="H8" s="280" t="s">
        <v>45</v>
      </c>
      <c r="I8" s="321">
        <v>-8.9999999999999998E-4</v>
      </c>
      <c r="J8" s="321" t="str">
        <f>IFERROR(_xll.qlSimpleQuote(A8&amp;IF(LEFT(C8,1)="#","STUB",C8),I8,,Permanent,Trigger,TRUE),"--")</f>
        <v>DP3W#0000</v>
      </c>
      <c r="K8" s="75" t="str">
        <f t="shared" si="7"/>
        <v>EURX1MD=</v>
      </c>
      <c r="L8" s="281" t="str">
        <f>IFERROR(_xll.qlDepositRateHelper2(,IF(DataSelect="Reference",$J8,$K8),IF(RIGHT($D8,1)="N","1D",$D8),$E8,Calendar,$F8,$G8,$H8,,_xll.ohTrigger(Trigger,DataSelect)),"--")</f>
        <v>obj_00cad#0000</v>
      </c>
      <c r="M8" s="277" t="b">
        <f t="shared" si="2"/>
        <v>1</v>
      </c>
      <c r="N8" s="87"/>
      <c r="O8" s="336" t="str">
        <f t="shared" si="3"/>
        <v>DP</v>
      </c>
      <c r="P8" s="336" t="str">
        <f t="shared" si="4"/>
        <v>3W</v>
      </c>
      <c r="Q8" s="337" t="str">
        <f t="shared" si="5"/>
        <v>obj_00cad#0000</v>
      </c>
      <c r="R8" s="97" t="b">
        <f t="shared" si="6"/>
        <v>1</v>
      </c>
      <c r="S8" s="337">
        <v>1</v>
      </c>
      <c r="T8" s="337">
        <v>1</v>
      </c>
      <c r="U8" s="97" t="str">
        <v>obj_00cad</v>
      </c>
      <c r="V8" s="97" t="str">
        <f>_xll.qlRateHelperQuoteName(U8)</f>
        <v>EURX1MD=</v>
      </c>
      <c r="W8" s="334" t="e">
        <f>_xll.qlRateHelperRate(U8,_xll.ohTrigger(Trigger,TriggerSTD))</f>
        <v>#NUM!</v>
      </c>
      <c r="X8" s="334" t="str">
        <f>IFERROR(_xll.qlFuturesRateHelperConvexityAdjustment(U8,Trigger),"--")</f>
        <v>--</v>
      </c>
      <c r="Y8" s="98">
        <f>_xll.qlRateHelperEarliestDate(U8,Trigger)</f>
        <v>42244</v>
      </c>
      <c r="Z8" s="98">
        <f>_xll.qlRateHelperLatestDate(U8,Trigger)</f>
        <v>42275</v>
      </c>
      <c r="AA8" s="242" t="e">
        <v>#NUM!</v>
      </c>
      <c r="AC8" s="391"/>
      <c r="AD8" s="391"/>
      <c r="AE8" s="394"/>
      <c r="AF8" s="391"/>
      <c r="AN8" s="391"/>
      <c r="AO8" s="391"/>
      <c r="AP8" s="391"/>
      <c r="AQ8" s="391"/>
      <c r="AR8" s="394"/>
      <c r="AS8" s="394"/>
      <c r="AT8" s="394"/>
      <c r="AU8" s="395"/>
      <c r="AV8" s="395"/>
      <c r="AW8" s="394"/>
      <c r="AX8" s="396"/>
      <c r="AY8" s="391"/>
      <c r="AZ8" s="391"/>
      <c r="BA8" s="395"/>
      <c r="BB8" s="395"/>
      <c r="BC8" s="395"/>
      <c r="BD8" s="394"/>
      <c r="BE8" s="394"/>
      <c r="BF8" s="391"/>
      <c r="BG8" s="391"/>
    </row>
    <row r="9" spans="1:59" s="80" customFormat="1" ht="11.25" customHeight="1" x14ac:dyDescent="0.2">
      <c r="A9" s="276" t="s">
        <v>233</v>
      </c>
      <c r="B9" s="337" t="str">
        <v>2M</v>
      </c>
      <c r="C9" s="279" t="str">
        <v>1M</v>
      </c>
      <c r="D9" s="278" t="str">
        <f t="shared" si="0"/>
        <v>2M</v>
      </c>
      <c r="E9" s="277">
        <f t="shared" si="1"/>
        <v>2</v>
      </c>
      <c r="F9" s="278" t="s">
        <v>9</v>
      </c>
      <c r="G9" s="279" t="b">
        <v>1</v>
      </c>
      <c r="H9" s="280" t="s">
        <v>45</v>
      </c>
      <c r="I9" s="321">
        <v>-7.000000000000001E-4</v>
      </c>
      <c r="J9" s="321" t="str">
        <f>IFERROR(_xll.qlSimpleQuote(A9&amp;IF(LEFT(C9,1)="#","STUB",C9),I9,,Permanent,Trigger,TRUE),"--")</f>
        <v>DP1M#0000</v>
      </c>
      <c r="K9" s="75" t="str">
        <f t="shared" si="7"/>
        <v>EURX2MD=</v>
      </c>
      <c r="L9" s="281" t="str">
        <f>IFERROR(_xll.qlDepositRateHelper2(,IF(DataSelect="Reference",$J9,$K9),IF(RIGHT($D9,1)="N","1D",$D9),$E9,Calendar,$F9,$G9,$H9,,_xll.ohTrigger(Trigger,DataSelect)),"--")</f>
        <v>obj_00cb8#0000</v>
      </c>
      <c r="M9" s="277" t="b">
        <f t="shared" si="2"/>
        <v>1</v>
      </c>
      <c r="N9" s="87"/>
      <c r="O9" s="336" t="str">
        <f t="shared" si="3"/>
        <v>DP</v>
      </c>
      <c r="P9" s="336" t="str">
        <f t="shared" si="4"/>
        <v>1M</v>
      </c>
      <c r="Q9" s="337" t="str">
        <f t="shared" si="5"/>
        <v>obj_00cb8#0000</v>
      </c>
      <c r="R9" s="97" t="b">
        <f t="shared" si="6"/>
        <v>1</v>
      </c>
      <c r="S9" s="337">
        <v>1</v>
      </c>
      <c r="T9" s="337">
        <v>1</v>
      </c>
      <c r="U9" s="97" t="str">
        <v>obj_00cb8</v>
      </c>
      <c r="V9" s="97" t="str">
        <f>_xll.qlRateHelperQuoteName(U9)</f>
        <v>EURX2MD=</v>
      </c>
      <c r="W9" s="334" t="e">
        <f>_xll.qlRateHelperRate(U9,_xll.ohTrigger(Trigger,TriggerSTD))</f>
        <v>#NUM!</v>
      </c>
      <c r="X9" s="334" t="str">
        <f>IFERROR(_xll.qlFuturesRateHelperConvexityAdjustment(U9,Trigger),"--")</f>
        <v>--</v>
      </c>
      <c r="Y9" s="98">
        <f>_xll.qlRateHelperEarliestDate(U9,Trigger)</f>
        <v>42244</v>
      </c>
      <c r="Z9" s="98">
        <f>_xll.qlRateHelperLatestDate(U9,Trigger)</f>
        <v>42305</v>
      </c>
      <c r="AA9" s="242" t="e">
        <v>#NUM!</v>
      </c>
      <c r="AE9" s="246"/>
      <c r="AN9" s="391"/>
      <c r="AO9" s="391"/>
      <c r="AP9" s="391"/>
      <c r="AQ9" s="391"/>
      <c r="AR9" s="394"/>
      <c r="AS9" s="394"/>
      <c r="AT9" s="394"/>
      <c r="AU9" s="395"/>
      <c r="AV9" s="395"/>
      <c r="AW9" s="394"/>
      <c r="AX9" s="396"/>
      <c r="AY9" s="391"/>
      <c r="AZ9" s="391"/>
      <c r="BA9" s="395"/>
      <c r="BB9" s="395"/>
      <c r="BC9" s="395"/>
      <c r="BD9" s="394"/>
      <c r="BE9" s="394"/>
      <c r="BF9" s="391"/>
      <c r="BG9" s="391"/>
    </row>
    <row r="10" spans="1:59" s="80" customFormat="1" ht="11.25" customHeight="1" x14ac:dyDescent="0.2">
      <c r="A10" s="276" t="s">
        <v>233</v>
      </c>
      <c r="B10" s="337" t="str">
        <v>3M</v>
      </c>
      <c r="C10" s="279" t="str">
        <v>2M</v>
      </c>
      <c r="D10" s="278" t="str">
        <f t="shared" si="0"/>
        <v>3M</v>
      </c>
      <c r="E10" s="277">
        <f t="shared" si="1"/>
        <v>2</v>
      </c>
      <c r="F10" s="278" t="s">
        <v>9</v>
      </c>
      <c r="G10" s="279" t="b">
        <v>1</v>
      </c>
      <c r="H10" s="280" t="s">
        <v>45</v>
      </c>
      <c r="I10" s="321">
        <v>-4.0000000000000002E-4</v>
      </c>
      <c r="J10" s="321" t="str">
        <f>IFERROR(_xll.qlSimpleQuote(A10&amp;IF(LEFT(C10,1)="#","STUB",C10),I10,,Permanent,Trigger,TRUE),"--")</f>
        <v>DP2M#0000</v>
      </c>
      <c r="K10" s="75" t="str">
        <f t="shared" si="7"/>
        <v>EURX3MD=</v>
      </c>
      <c r="L10" s="281" t="str">
        <f>IFERROR(_xll.qlDepositRateHelper2(,IF(DataSelect="Reference",$J10,$K10),IF(RIGHT($D10,1)="N","1D",$D10),$E10,Calendar,$F10,$G10,$H10,,_xll.ohTrigger(Trigger,DataSelect)),"--")</f>
        <v>obj_00cb7#0000</v>
      </c>
      <c r="M10" s="277" t="b">
        <f t="shared" si="2"/>
        <v>1</v>
      </c>
      <c r="N10" s="87"/>
      <c r="O10" s="336" t="str">
        <f t="shared" si="3"/>
        <v>DP</v>
      </c>
      <c r="P10" s="336" t="str">
        <f t="shared" si="4"/>
        <v>2M</v>
      </c>
      <c r="Q10" s="337" t="str">
        <f t="shared" si="5"/>
        <v>obj_00cb7#0000</v>
      </c>
      <c r="R10" s="97" t="b">
        <f t="shared" si="6"/>
        <v>1</v>
      </c>
      <c r="S10" s="337">
        <v>1</v>
      </c>
      <c r="T10" s="337">
        <v>1</v>
      </c>
      <c r="U10" s="97" t="str">
        <v>obj_00cb7</v>
      </c>
      <c r="V10" s="97" t="str">
        <f>_xll.qlRateHelperQuoteName(U10)</f>
        <v>EURX3MD=</v>
      </c>
      <c r="W10" s="334" t="e">
        <f>_xll.qlRateHelperRate(U10,_xll.ohTrigger(Trigger,TriggerSTD))</f>
        <v>#NUM!</v>
      </c>
      <c r="X10" s="334" t="str">
        <f>IFERROR(_xll.qlFuturesRateHelperConvexityAdjustment(U10,Trigger),"--")</f>
        <v>--</v>
      </c>
      <c r="Y10" s="98">
        <f>_xll.qlRateHelperEarliestDate(U10,Trigger)</f>
        <v>42244</v>
      </c>
      <c r="Z10" s="98">
        <f>_xll.qlRateHelperLatestDate(U10,Trigger)</f>
        <v>42338</v>
      </c>
      <c r="AA10" s="242" t="e">
        <v>#NUM!</v>
      </c>
      <c r="AE10" s="246"/>
      <c r="AN10" s="391"/>
      <c r="AO10" s="391"/>
      <c r="AP10" s="391"/>
      <c r="AQ10" s="391"/>
      <c r="AR10" s="394"/>
      <c r="AS10" s="394"/>
      <c r="AT10" s="394"/>
      <c r="AU10" s="395"/>
      <c r="AV10" s="395"/>
      <c r="AW10" s="394"/>
      <c r="AX10" s="396"/>
      <c r="AY10" s="391"/>
      <c r="AZ10" s="391"/>
      <c r="BA10" s="395"/>
      <c r="BB10" s="395"/>
      <c r="BC10" s="395"/>
      <c r="BD10" s="394"/>
      <c r="BE10" s="394"/>
      <c r="BF10" s="391"/>
      <c r="BG10" s="391"/>
    </row>
    <row r="11" spans="1:59" s="80" customFormat="1" ht="11.25" customHeight="1" x14ac:dyDescent="0.2">
      <c r="A11" s="276" t="s">
        <v>233</v>
      </c>
      <c r="B11" s="337" t="str">
        <v>4M</v>
      </c>
      <c r="C11" s="279" t="str">
        <v>3M</v>
      </c>
      <c r="D11" s="278" t="str">
        <f t="shared" si="0"/>
        <v>4M</v>
      </c>
      <c r="E11" s="277">
        <f t="shared" si="1"/>
        <v>2</v>
      </c>
      <c r="F11" s="278" t="s">
        <v>9</v>
      </c>
      <c r="G11" s="279" t="b">
        <v>1</v>
      </c>
      <c r="H11" s="280" t="s">
        <v>45</v>
      </c>
      <c r="I11" s="321">
        <v>-1E-4</v>
      </c>
      <c r="J11" s="321" t="str">
        <f>IFERROR(_xll.qlSimpleQuote(A11&amp;IF(LEFT(C11,1)="#","STUB",C11),I11,,Permanent,Trigger,TRUE),"--")</f>
        <v>DP3M#0000</v>
      </c>
      <c r="K11" s="75" t="str">
        <f t="shared" si="7"/>
        <v>EURX4MD=</v>
      </c>
      <c r="L11" s="281" t="str">
        <f>IFERROR(_xll.qlDepositRateHelper2(,IF(DataSelect="Reference",$J11,$K11),IF(RIGHT($D11,1)="N","1D",$D11),$E11,Calendar,$F11,$G11,$H11,,_xll.ohTrigger(Trigger,DataSelect)),"--")</f>
        <v>obj_00cbb#0000</v>
      </c>
      <c r="M11" s="277" t="b">
        <f t="shared" si="2"/>
        <v>1</v>
      </c>
      <c r="N11" s="87"/>
      <c r="O11" s="336" t="str">
        <f t="shared" si="3"/>
        <v>DP</v>
      </c>
      <c r="P11" s="336" t="str">
        <f t="shared" si="4"/>
        <v>3M</v>
      </c>
      <c r="Q11" s="337" t="str">
        <f t="shared" si="5"/>
        <v>obj_00cbb#0000</v>
      </c>
      <c r="R11" s="97" t="b">
        <f t="shared" si="6"/>
        <v>1</v>
      </c>
      <c r="S11" s="337">
        <v>1</v>
      </c>
      <c r="T11" s="337">
        <v>1</v>
      </c>
      <c r="U11" s="97" t="str">
        <v>obj_00cbb</v>
      </c>
      <c r="V11" s="97" t="str">
        <f>_xll.qlRateHelperQuoteName(U11)</f>
        <v>EURX4MD=</v>
      </c>
      <c r="W11" s="334" t="e">
        <f>_xll.qlRateHelperRate(U11,_xll.ohTrigger(Trigger,TriggerSTD))</f>
        <v>#NUM!</v>
      </c>
      <c r="X11" s="334" t="str">
        <f>IFERROR(_xll.qlFuturesRateHelperConvexityAdjustment(U11,Trigger),"--")</f>
        <v>--</v>
      </c>
      <c r="Y11" s="98">
        <f>_xll.qlRateHelperEarliestDate(U11,Trigger)</f>
        <v>42244</v>
      </c>
      <c r="Z11" s="98">
        <f>_xll.qlRateHelperLatestDate(U11,Trigger)</f>
        <v>42366</v>
      </c>
      <c r="AA11" s="242" t="e">
        <v>#NUM!</v>
      </c>
      <c r="AE11" s="246"/>
      <c r="AN11" s="391"/>
      <c r="AO11" s="391"/>
      <c r="AP11" s="391"/>
      <c r="AQ11" s="391"/>
      <c r="AR11" s="394"/>
      <c r="AS11" s="394"/>
      <c r="AT11" s="394"/>
      <c r="AU11" s="395"/>
      <c r="AV11" s="395"/>
      <c r="AW11" s="394"/>
      <c r="AX11" s="396"/>
      <c r="AY11" s="391"/>
      <c r="AZ11" s="391"/>
      <c r="BA11" s="395"/>
      <c r="BB11" s="395"/>
      <c r="BC11" s="395"/>
      <c r="BD11" s="394"/>
      <c r="BE11" s="394"/>
      <c r="BF11" s="391"/>
      <c r="BG11" s="391"/>
    </row>
    <row r="12" spans="1:59" s="80" customFormat="1" ht="11.25" customHeight="1" x14ac:dyDescent="0.2">
      <c r="A12" s="276" t="s">
        <v>233</v>
      </c>
      <c r="B12" s="337" t="str">
        <v>5M</v>
      </c>
      <c r="C12" s="279" t="str">
        <v>4M</v>
      </c>
      <c r="D12" s="278" t="str">
        <f t="shared" si="0"/>
        <v>5M</v>
      </c>
      <c r="E12" s="277">
        <f t="shared" si="1"/>
        <v>2</v>
      </c>
      <c r="F12" s="278" t="s">
        <v>9</v>
      </c>
      <c r="G12" s="279" t="b">
        <v>1</v>
      </c>
      <c r="H12" s="280" t="s">
        <v>45</v>
      </c>
      <c r="I12" s="321">
        <v>1E-4</v>
      </c>
      <c r="J12" s="321" t="str">
        <f>IFERROR(_xll.qlSimpleQuote(A12&amp;IF(LEFT(C12,1)="#","STUB",C12),I12,,Permanent,Trigger,TRUE),"--")</f>
        <v>DP4M#0000</v>
      </c>
      <c r="K12" s="75" t="str">
        <f t="shared" si="7"/>
        <v>EURX5MD=</v>
      </c>
      <c r="L12" s="281" t="str">
        <f>IFERROR(_xll.qlDepositRateHelper2(,IF(DataSelect="Reference",$J12,$K12),IF(RIGHT($D12,1)="N","1D",$D12),$E12,Calendar,$F12,$G12,$H12,,_xll.ohTrigger(Trigger,DataSelect)),"--")</f>
        <v>obj_00cac#0000</v>
      </c>
      <c r="M12" s="277" t="b">
        <f t="shared" si="2"/>
        <v>1</v>
      </c>
      <c r="N12" s="87"/>
      <c r="O12" s="336" t="str">
        <f t="shared" si="3"/>
        <v>DP</v>
      </c>
      <c r="P12" s="336" t="str">
        <f t="shared" si="4"/>
        <v>4M</v>
      </c>
      <c r="Q12" s="337" t="str">
        <f t="shared" si="5"/>
        <v>obj_00cac#0000</v>
      </c>
      <c r="R12" s="97" t="b">
        <f t="shared" si="6"/>
        <v>1</v>
      </c>
      <c r="S12" s="337">
        <v>1</v>
      </c>
      <c r="T12" s="337">
        <v>1</v>
      </c>
      <c r="U12" s="97" t="str">
        <v>obj_00cac</v>
      </c>
      <c r="V12" s="97" t="str">
        <f>_xll.qlRateHelperQuoteName(U12)</f>
        <v>EURX5MD=</v>
      </c>
      <c r="W12" s="334" t="e">
        <f>_xll.qlRateHelperRate(U12,_xll.ohTrigger(Trigger,TriggerSTD))</f>
        <v>#NUM!</v>
      </c>
      <c r="X12" s="334" t="str">
        <f>IFERROR(_xll.qlFuturesRateHelperConvexityAdjustment(U12,Trigger),"--")</f>
        <v>--</v>
      </c>
      <c r="Y12" s="98">
        <f>_xll.qlRateHelperEarliestDate(U12,Trigger)</f>
        <v>42244</v>
      </c>
      <c r="Z12" s="98">
        <f>_xll.qlRateHelperLatestDate(U12,Trigger)</f>
        <v>42397</v>
      </c>
      <c r="AA12" s="242" t="e">
        <v>#NUM!</v>
      </c>
      <c r="AE12" s="246"/>
      <c r="AN12" s="391"/>
      <c r="AO12" s="391"/>
      <c r="AP12" s="391"/>
      <c r="AQ12" s="391"/>
      <c r="AR12" s="394"/>
      <c r="AS12" s="394"/>
      <c r="AT12" s="394"/>
      <c r="AU12" s="395"/>
      <c r="AV12" s="395"/>
      <c r="AW12" s="394"/>
      <c r="AX12" s="396"/>
      <c r="AY12" s="391"/>
      <c r="AZ12" s="391"/>
      <c r="BA12" s="395"/>
      <c r="BB12" s="395"/>
      <c r="BC12" s="395"/>
      <c r="BD12" s="394"/>
      <c r="BE12" s="394"/>
      <c r="BF12" s="391"/>
      <c r="BG12" s="391"/>
    </row>
    <row r="13" spans="1:59" s="80" customFormat="1" ht="11.25" customHeight="1" x14ac:dyDescent="0.2">
      <c r="A13" s="276" t="s">
        <v>233</v>
      </c>
      <c r="B13" s="337" t="str">
        <v>6M</v>
      </c>
      <c r="C13" s="279" t="str">
        <v>5M</v>
      </c>
      <c r="D13" s="278" t="str">
        <f t="shared" si="0"/>
        <v>6M</v>
      </c>
      <c r="E13" s="277">
        <f t="shared" si="1"/>
        <v>2</v>
      </c>
      <c r="F13" s="278" t="s">
        <v>9</v>
      </c>
      <c r="G13" s="279" t="b">
        <v>1</v>
      </c>
      <c r="H13" s="280" t="s">
        <v>45</v>
      </c>
      <c r="I13" s="321">
        <v>2.9999999999999997E-4</v>
      </c>
      <c r="J13" s="321" t="str">
        <f>IFERROR(_xll.qlSimpleQuote(A13&amp;IF(LEFT(C13,1)="#","STUB",C13),I13,,Permanent,Trigger,TRUE),"--")</f>
        <v>DP5M#0000</v>
      </c>
      <c r="K13" s="75" t="str">
        <f t="shared" si="7"/>
        <v>EURX6MD=</v>
      </c>
      <c r="L13" s="281" t="str">
        <f>IFERROR(_xll.qlDepositRateHelper2(,IF(DataSelect="Reference",$J13,$K13),IF(RIGHT($D13,1)="N","1D",$D13),$E13,Calendar,$F13,$G13,$H13,,_xll.ohTrigger(Trigger,DataSelect)),"--")</f>
        <v>obj_00cab#0000</v>
      </c>
      <c r="M13" s="277" t="b">
        <f t="shared" si="2"/>
        <v>1</v>
      </c>
      <c r="N13" s="87"/>
      <c r="O13" s="336" t="str">
        <f t="shared" si="3"/>
        <v>DP</v>
      </c>
      <c r="P13" s="336" t="str">
        <f t="shared" si="4"/>
        <v>5M</v>
      </c>
      <c r="Q13" s="337" t="str">
        <f t="shared" si="5"/>
        <v>obj_00cab#0000</v>
      </c>
      <c r="R13" s="97" t="b">
        <f t="shared" si="6"/>
        <v>1</v>
      </c>
      <c r="S13" s="337">
        <v>1</v>
      </c>
      <c r="T13" s="337">
        <v>1</v>
      </c>
      <c r="U13" s="97" t="str">
        <v>obj_00cab</v>
      </c>
      <c r="V13" s="97" t="str">
        <f>_xll.qlRateHelperQuoteName(U13)</f>
        <v>EURX6MD=</v>
      </c>
      <c r="W13" s="334" t="e">
        <f>_xll.qlRateHelperRate(U13,_xll.ohTrigger(Trigger,TriggerSTD))</f>
        <v>#NUM!</v>
      </c>
      <c r="X13" s="334" t="str">
        <f>IFERROR(_xll.qlFuturesRateHelperConvexityAdjustment(U13,Trigger),"--")</f>
        <v>--</v>
      </c>
      <c r="Y13" s="98">
        <f>_xll.qlRateHelperEarliestDate(U13,Trigger)</f>
        <v>42244</v>
      </c>
      <c r="Z13" s="98">
        <f>_xll.qlRateHelperLatestDate(U13,Trigger)</f>
        <v>42429</v>
      </c>
      <c r="AA13" s="242" t="e">
        <v>#NUM!</v>
      </c>
      <c r="AE13" s="246"/>
      <c r="AN13" s="391"/>
      <c r="AO13" s="391"/>
      <c r="AP13" s="391"/>
      <c r="AQ13" s="391"/>
      <c r="AR13" s="394"/>
      <c r="AS13" s="394"/>
      <c r="AT13" s="394"/>
      <c r="AU13" s="395"/>
      <c r="AV13" s="395"/>
      <c r="AW13" s="394"/>
      <c r="AX13" s="396"/>
      <c r="AY13" s="391"/>
      <c r="AZ13" s="391"/>
      <c r="BA13" s="395"/>
      <c r="BB13" s="395"/>
      <c r="BC13" s="395"/>
      <c r="BD13" s="394"/>
      <c r="BE13" s="394"/>
      <c r="BF13" s="391"/>
      <c r="BG13" s="391"/>
    </row>
    <row r="14" spans="1:59" s="80" customFormat="1" ht="11.25" customHeight="1" x14ac:dyDescent="0.2">
      <c r="A14" s="276" t="s">
        <v>233</v>
      </c>
      <c r="B14" s="337" t="str">
        <v>7M</v>
      </c>
      <c r="C14" s="279" t="str">
        <v>6M</v>
      </c>
      <c r="D14" s="278" t="str">
        <f t="shared" si="0"/>
        <v>7M</v>
      </c>
      <c r="E14" s="277">
        <f t="shared" si="1"/>
        <v>2</v>
      </c>
      <c r="F14" s="278" t="s">
        <v>9</v>
      </c>
      <c r="G14" s="279" t="b">
        <v>1</v>
      </c>
      <c r="H14" s="280" t="s">
        <v>45</v>
      </c>
      <c r="I14" s="321">
        <v>5.9999999999999995E-4</v>
      </c>
      <c r="J14" s="321" t="str">
        <f>IFERROR(_xll.qlSimpleQuote(A14&amp;IF(LEFT(C14,1)="#","STUB",C14),I14,,Permanent,Trigger,TRUE),"--")</f>
        <v>DP6M#0000</v>
      </c>
      <c r="K14" s="75" t="str">
        <f t="shared" si="7"/>
        <v>EURX7MD=</v>
      </c>
      <c r="L14" s="281" t="str">
        <f>IFERROR(_xll.qlDepositRateHelper2(,IF(DataSelect="Reference",$J14,$K14),IF(RIGHT($D14,1)="N","1D",$D14),$E14,Calendar,$F14,$G14,$H14,,_xll.ohTrigger(Trigger,DataSelect)),"--")</f>
        <v>obj_00ca8#0000</v>
      </c>
      <c r="M14" s="277" t="b">
        <f t="shared" si="2"/>
        <v>1</v>
      </c>
      <c r="N14" s="87"/>
      <c r="O14" s="336" t="str">
        <f t="shared" si="3"/>
        <v>DP</v>
      </c>
      <c r="P14" s="336" t="str">
        <f t="shared" si="4"/>
        <v>6M</v>
      </c>
      <c r="Q14" s="337" t="str">
        <f t="shared" si="5"/>
        <v>obj_00ca8#0000</v>
      </c>
      <c r="R14" s="97" t="b">
        <f t="shared" si="6"/>
        <v>1</v>
      </c>
      <c r="S14" s="337">
        <v>1</v>
      </c>
      <c r="T14" s="337">
        <v>1</v>
      </c>
      <c r="U14" s="97" t="str">
        <v>obj_00c9f</v>
      </c>
      <c r="V14" s="97" t="str">
        <f>_xll.qlRateHelperQuoteName(U14)</f>
        <v>STUBSTD</v>
      </c>
      <c r="W14" s="334" t="e">
        <f>_xll.qlRateHelperRate(U14,_xll.ohTrigger(Trigger,TriggerSTD))</f>
        <v>#NUM!</v>
      </c>
      <c r="X14" s="334" t="str">
        <f>IFERROR(_xll.qlFuturesRateHelperConvexityAdjustment(U14,Trigger),"--")</f>
        <v>--</v>
      </c>
      <c r="Y14" s="98">
        <f>_xll.qlRateHelperEarliestDate(U14,Trigger)</f>
        <v>42244</v>
      </c>
      <c r="Z14" s="98">
        <f>_xll.qlRateHelperLatestDate(U14,Trigger)</f>
        <v>42445</v>
      </c>
      <c r="AA14" s="242" t="e">
        <v>#NUM!</v>
      </c>
      <c r="AE14" s="246"/>
      <c r="AN14" s="391"/>
      <c r="AO14" s="391"/>
      <c r="AP14" s="391"/>
      <c r="AQ14" s="391"/>
      <c r="AR14" s="391"/>
      <c r="AS14" s="391"/>
      <c r="AT14" s="391"/>
      <c r="AU14" s="391"/>
      <c r="AV14" s="391"/>
      <c r="AW14" s="391"/>
      <c r="AX14" s="391"/>
      <c r="AY14" s="391"/>
      <c r="AZ14" s="391"/>
      <c r="BA14" s="395"/>
      <c r="BB14" s="395"/>
      <c r="BC14" s="395"/>
      <c r="BD14" s="394"/>
      <c r="BE14" s="394"/>
      <c r="BF14" s="391"/>
      <c r="BG14" s="391"/>
    </row>
    <row r="15" spans="1:59" s="80" customFormat="1" ht="11.25" customHeight="1" x14ac:dyDescent="0.2">
      <c r="A15" s="276" t="s">
        <v>233</v>
      </c>
      <c r="B15" s="337" t="str">
        <v>8M</v>
      </c>
      <c r="C15" s="279" t="str">
        <v>7M</v>
      </c>
      <c r="D15" s="278" t="str">
        <f t="shared" si="0"/>
        <v>8M</v>
      </c>
      <c r="E15" s="277">
        <f t="shared" si="1"/>
        <v>2</v>
      </c>
      <c r="F15" s="278" t="s">
        <v>9</v>
      </c>
      <c r="G15" s="279" t="b">
        <v>1</v>
      </c>
      <c r="H15" s="280" t="s">
        <v>45</v>
      </c>
      <c r="I15" s="321">
        <v>8.0000000000000004E-4</v>
      </c>
      <c r="J15" s="321" t="str">
        <f>IFERROR(_xll.qlSimpleQuote(A15&amp;IF(LEFT(C15,1)="#","STUB",C15),I15,,Permanent,Trigger,TRUE),"--")</f>
        <v>DP7M#0000</v>
      </c>
      <c r="K15" s="75" t="str">
        <f t="shared" si="7"/>
        <v>EURX8MD=</v>
      </c>
      <c r="L15" s="281" t="str">
        <f>IFERROR(_xll.qlDepositRateHelper2(,IF(DataSelect="Reference",$J15,$K15),IF(RIGHT($D15,1)="N","1D",$D15),$E15,Calendar,$F15,$G15,$H15,,_xll.ohTrigger(Trigger,DataSelect)),"--")</f>
        <v>obj_00cb5#0000</v>
      </c>
      <c r="M15" s="277" t="b">
        <f t="shared" si="2"/>
        <v>1</v>
      </c>
      <c r="N15" s="87"/>
      <c r="O15" s="336" t="str">
        <f t="shared" si="3"/>
        <v>DP</v>
      </c>
      <c r="P15" s="336" t="str">
        <f t="shared" si="4"/>
        <v>7M</v>
      </c>
      <c r="Q15" s="337" t="str">
        <f t="shared" si="5"/>
        <v>obj_00cb5#0000</v>
      </c>
      <c r="R15" s="97" t="b">
        <f t="shared" si="6"/>
        <v>1</v>
      </c>
      <c r="S15" s="337">
        <v>1</v>
      </c>
      <c r="T15" s="337">
        <v>1</v>
      </c>
      <c r="U15" s="97" t="str">
        <v>obj_00c8e</v>
      </c>
      <c r="V15" s="97" t="str">
        <f>_xll.qlRateHelperQuoteName(U15)</f>
        <v>EUR_CURVE_FUT3M_H6</v>
      </c>
      <c r="W15" s="334" t="e">
        <f>_xll.qlRateHelperRate(U15,_xll.ohTrigger(Trigger,TriggerSTD))</f>
        <v>#NUM!</v>
      </c>
      <c r="X15" s="334">
        <f>IFERROR(_xll.qlFuturesRateHelperConvexityAdjustment(U15,Trigger),"--")</f>
        <v>0</v>
      </c>
      <c r="Y15" s="98">
        <f>_xll.qlRateHelperEarliestDate(U15,Trigger)</f>
        <v>42445</v>
      </c>
      <c r="Z15" s="98">
        <f>_xll.qlRateHelperLatestDate(U15,Trigger)</f>
        <v>42537</v>
      </c>
      <c r="AA15" s="242" t="e">
        <v>#NUM!</v>
      </c>
      <c r="AE15" s="246"/>
      <c r="AN15" s="391"/>
      <c r="AO15" s="391"/>
      <c r="AP15" s="391"/>
      <c r="AQ15" s="391"/>
      <c r="AR15" s="391"/>
      <c r="AS15" s="391"/>
      <c r="AT15" s="391"/>
      <c r="AU15" s="391"/>
      <c r="AV15" s="391"/>
      <c r="AW15" s="391"/>
      <c r="AX15" s="391"/>
      <c r="AY15" s="391"/>
      <c r="AZ15" s="391"/>
      <c r="BA15" s="395"/>
      <c r="BB15" s="395"/>
      <c r="BC15" s="395"/>
      <c r="BD15" s="394"/>
      <c r="BE15" s="394"/>
      <c r="BF15" s="391"/>
      <c r="BG15" s="391"/>
    </row>
    <row r="16" spans="1:59" s="80" customFormat="1" ht="11.25" customHeight="1" x14ac:dyDescent="0.2">
      <c r="A16" s="276" t="s">
        <v>233</v>
      </c>
      <c r="B16" s="337" t="str">
        <v>9M</v>
      </c>
      <c r="C16" s="279" t="str">
        <v>#20160316</v>
      </c>
      <c r="D16" s="278" t="str">
        <f t="shared" si="0"/>
        <v>9M</v>
      </c>
      <c r="E16" s="277">
        <f t="shared" si="1"/>
        <v>2</v>
      </c>
      <c r="F16" s="278" t="s">
        <v>9</v>
      </c>
      <c r="G16" s="279" t="b">
        <v>1</v>
      </c>
      <c r="H16" s="280" t="s">
        <v>45</v>
      </c>
      <c r="I16" s="321">
        <v>9.5172414000000002E-4</v>
      </c>
      <c r="J16" s="321" t="str">
        <f>IFERROR(_xll.qlSimpleQuote(A16&amp;IF(LEFT(C16,1)="#","STUB",C16),I16,,Permanent,Trigger,TRUE),"--")</f>
        <v>DPSTUB#0000</v>
      </c>
      <c r="K16" s="75" t="str">
        <f t="shared" si="7"/>
        <v>EURX9MD=</v>
      </c>
      <c r="L16" s="281" t="str">
        <f>IFERROR(_xll.qlDepositRateHelper2(,IF(DataSelect="Reference",$J16,$K16),IF(RIGHT($D16,1)="N","1D",$D16),$E16,Calendar,$F16,$G16,$H16,,_xll.ohTrigger(Trigger,DataSelect)),"--")</f>
        <v>obj_00ca9#0000</v>
      </c>
      <c r="M16" s="277" t="b">
        <f t="shared" si="2"/>
        <v>1</v>
      </c>
      <c r="N16" s="87"/>
      <c r="O16" s="336" t="str">
        <f t="shared" si="3"/>
        <v>DP</v>
      </c>
      <c r="P16" s="336" t="str">
        <f t="shared" si="4"/>
        <v>#20160316</v>
      </c>
      <c r="Q16" s="337" t="str">
        <f t="shared" si="5"/>
        <v>obj_00ca9#0000</v>
      </c>
      <c r="R16" s="97" t="b">
        <f t="shared" si="6"/>
        <v>1</v>
      </c>
      <c r="S16" s="337">
        <v>1</v>
      </c>
      <c r="T16" s="337">
        <v>1</v>
      </c>
      <c r="U16" s="97" t="str">
        <v>obj_00ca7</v>
      </c>
      <c r="V16" s="97" t="str">
        <f>_xll.qlRateHelperQuoteName(U16)</f>
        <v>EUR_CURVE_FUT3M_M6</v>
      </c>
      <c r="W16" s="334" t="e">
        <f>_xll.qlRateHelperRate(U16,_xll.ohTrigger(Trigger,TriggerSTD))</f>
        <v>#NUM!</v>
      </c>
      <c r="X16" s="334">
        <f>IFERROR(_xll.qlFuturesRateHelperConvexityAdjustment(U16,Trigger),"--")</f>
        <v>-2.5000000000000002E-6</v>
      </c>
      <c r="Y16" s="98">
        <f>_xll.qlRateHelperEarliestDate(U16,Trigger)</f>
        <v>42536</v>
      </c>
      <c r="Z16" s="98">
        <f>_xll.qlRateHelperLatestDate(U16,Trigger)</f>
        <v>42628</v>
      </c>
      <c r="AA16" s="242" t="e">
        <v>#NUM!</v>
      </c>
      <c r="AE16" s="246"/>
      <c r="AN16" s="391"/>
      <c r="AO16" s="391"/>
      <c r="AP16" s="391"/>
      <c r="AQ16" s="391"/>
      <c r="AR16" s="391"/>
      <c r="AS16" s="391"/>
      <c r="AT16" s="391"/>
      <c r="AU16" s="391"/>
      <c r="AV16" s="391"/>
      <c r="AW16" s="391"/>
      <c r="AX16" s="391"/>
      <c r="AY16" s="391"/>
      <c r="AZ16" s="391"/>
      <c r="BA16" s="395"/>
      <c r="BB16" s="395"/>
      <c r="BC16" s="395"/>
      <c r="BD16" s="394"/>
      <c r="BE16" s="394"/>
      <c r="BF16" s="391"/>
      <c r="BG16" s="391"/>
    </row>
    <row r="17" spans="1:59" s="80" customFormat="1" ht="11.25" customHeight="1" x14ac:dyDescent="0.2">
      <c r="A17" s="276" t="s">
        <v>233</v>
      </c>
      <c r="B17" s="337" t="str">
        <v>10M</v>
      </c>
      <c r="C17" s="279" t="e">
        <v>#N/A</v>
      </c>
      <c r="D17" s="278" t="str">
        <f t="shared" si="0"/>
        <v>10M</v>
      </c>
      <c r="E17" s="277">
        <f t="shared" si="1"/>
        <v>2</v>
      </c>
      <c r="F17" s="278" t="s">
        <v>9</v>
      </c>
      <c r="G17" s="279" t="b">
        <v>1</v>
      </c>
      <c r="H17" s="280" t="s">
        <v>45</v>
      </c>
      <c r="I17" s="321" t="e">
        <v>#N/A</v>
      </c>
      <c r="J17" s="321" t="str">
        <f>IFERROR(_xll.qlSimpleQuote(A17&amp;IF(LEFT(C17,1)="#","STUB",C17),I17,,Permanent,Trigger,TRUE),"--")</f>
        <v>--</v>
      </c>
      <c r="K17" s="75" t="str">
        <f t="shared" si="7"/>
        <v>EURX10MD=</v>
      </c>
      <c r="L17" s="281" t="str">
        <f>IFERROR(_xll.qlDepositRateHelper2(,IF(DataSelect="Reference",$J17,$K17),IF(RIGHT($D17,1)="N","1D",$D17),$E17,Calendar,$F17,$G17,$H17,,_xll.ohTrigger(Trigger,DataSelect)),"--")</f>
        <v>obj_00cb1#0000</v>
      </c>
      <c r="M17" s="277" t="b">
        <f t="shared" si="2"/>
        <v>1</v>
      </c>
      <c r="N17" s="87"/>
      <c r="O17" s="336" t="str">
        <f t="shared" si="3"/>
        <v>DP</v>
      </c>
      <c r="P17" s="336" t="e">
        <f t="shared" si="4"/>
        <v>#N/A</v>
      </c>
      <c r="Q17" s="337" t="str">
        <f t="shared" si="5"/>
        <v>obj_00cb1#0000</v>
      </c>
      <c r="R17" s="97" t="b">
        <f t="shared" si="6"/>
        <v>1</v>
      </c>
      <c r="S17" s="337">
        <v>1</v>
      </c>
      <c r="T17" s="337">
        <v>1</v>
      </c>
      <c r="U17" s="97" t="str">
        <v>obj_00c91</v>
      </c>
      <c r="V17" s="97" t="str">
        <f>_xll.qlRateHelperQuoteName(U17)</f>
        <v>EUR_CURVE_FUT3M_U6</v>
      </c>
      <c r="W17" s="334" t="e">
        <f>_xll.qlRateHelperRate(U17,_xll.ohTrigger(Trigger,TriggerSTD))</f>
        <v>#NUM!</v>
      </c>
      <c r="X17" s="334">
        <f>IFERROR(_xll.qlFuturesRateHelperConvexityAdjustment(U17,Trigger),"--")</f>
        <v>-2.5000000000000002E-6</v>
      </c>
      <c r="Y17" s="98">
        <f>_xll.qlRateHelperEarliestDate(U17,Trigger)</f>
        <v>42634</v>
      </c>
      <c r="Z17" s="98">
        <f>_xll.qlRateHelperLatestDate(U17,Trigger)</f>
        <v>42725</v>
      </c>
      <c r="AA17" s="242" t="e">
        <v>#NUM!</v>
      </c>
      <c r="AE17" s="246"/>
      <c r="AN17" s="391"/>
      <c r="AO17" s="391"/>
      <c r="AP17" s="391"/>
      <c r="AQ17" s="391"/>
      <c r="AR17" s="391"/>
      <c r="AS17" s="391"/>
      <c r="AT17" s="391"/>
      <c r="AU17" s="391"/>
      <c r="AV17" s="391"/>
      <c r="AW17" s="391"/>
      <c r="AX17" s="391"/>
      <c r="AY17" s="391"/>
      <c r="AZ17" s="391"/>
      <c r="BA17" s="395"/>
      <c r="BB17" s="395"/>
      <c r="BC17" s="395"/>
      <c r="BD17" s="394"/>
      <c r="BE17" s="394"/>
      <c r="BF17" s="391"/>
      <c r="BG17" s="391"/>
    </row>
    <row r="18" spans="1:59" s="80" customFormat="1" ht="11.25" customHeight="1" x14ac:dyDescent="0.2">
      <c r="A18" s="276" t="s">
        <v>233</v>
      </c>
      <c r="B18" s="337" t="str">
        <v>11M</v>
      </c>
      <c r="C18" s="279" t="e">
        <v>#N/A</v>
      </c>
      <c r="D18" s="278" t="str">
        <f t="shared" si="0"/>
        <v>11M</v>
      </c>
      <c r="E18" s="277">
        <f t="shared" si="1"/>
        <v>2</v>
      </c>
      <c r="F18" s="278" t="s">
        <v>9</v>
      </c>
      <c r="G18" s="279" t="b">
        <v>1</v>
      </c>
      <c r="H18" s="280" t="s">
        <v>45</v>
      </c>
      <c r="I18" s="321" t="e">
        <v>#N/A</v>
      </c>
      <c r="J18" s="321" t="str">
        <f>IFERROR(_xll.qlSimpleQuote(A18&amp;IF(LEFT(C18,1)="#","STUB",C18),I18,,Permanent,Trigger,TRUE),"--")</f>
        <v>--</v>
      </c>
      <c r="K18" s="75" t="str">
        <f t="shared" si="7"/>
        <v>EURX11MD=</v>
      </c>
      <c r="L18" s="281" t="str">
        <f>IFERROR(_xll.qlDepositRateHelper2(,IF(DataSelect="Reference",$J18,$K18),IF(RIGHT($D18,1)="N","1D",$D18),$E18,Calendar,$F18,$G18,$H18,,_xll.ohTrigger(Trigger,DataSelect)),"--")</f>
        <v>obj_00cb0#0000</v>
      </c>
      <c r="M18" s="277" t="b">
        <f t="shared" si="2"/>
        <v>1</v>
      </c>
      <c r="N18" s="89"/>
      <c r="O18" s="336" t="str">
        <f t="shared" si="3"/>
        <v>DP</v>
      </c>
      <c r="P18" s="336" t="e">
        <f t="shared" si="4"/>
        <v>#N/A</v>
      </c>
      <c r="Q18" s="337" t="str">
        <f t="shared" si="5"/>
        <v>obj_00cb0#0000</v>
      </c>
      <c r="R18" s="97" t="b">
        <f t="shared" si="6"/>
        <v>1</v>
      </c>
      <c r="S18" s="337">
        <v>1</v>
      </c>
      <c r="T18" s="337">
        <v>1</v>
      </c>
      <c r="U18" s="97" t="str">
        <v>obj_00ca0</v>
      </c>
      <c r="V18" s="97" t="str">
        <f>_xll.qlRateHelperQuoteName(U18)</f>
        <v>EUR_CURVE_FUT3M_Z6</v>
      </c>
      <c r="W18" s="334" t="e">
        <f>_xll.qlRateHelperRate(U18,_xll.ohTrigger(Trigger,TriggerSTD))</f>
        <v>#NUM!</v>
      </c>
      <c r="X18" s="334">
        <f>IFERROR(_xll.qlFuturesRateHelperConvexityAdjustment(U18,Trigger),"--")</f>
        <v>0</v>
      </c>
      <c r="Y18" s="98">
        <f>_xll.qlRateHelperEarliestDate(U18,Trigger)</f>
        <v>42725</v>
      </c>
      <c r="Z18" s="98">
        <f>_xll.qlRateHelperLatestDate(U18,Trigger)</f>
        <v>42815</v>
      </c>
      <c r="AA18" s="242" t="e">
        <v>#NUM!</v>
      </c>
      <c r="AE18" s="255"/>
      <c r="AN18" s="391"/>
      <c r="AO18" s="391"/>
      <c r="AP18" s="391"/>
      <c r="AQ18" s="391"/>
      <c r="AR18" s="391"/>
      <c r="AS18" s="391"/>
      <c r="AT18" s="391"/>
      <c r="AU18" s="391"/>
      <c r="AV18" s="391"/>
      <c r="AW18" s="391"/>
      <c r="AX18" s="391"/>
      <c r="AY18" s="391"/>
      <c r="AZ18" s="391"/>
      <c r="BA18" s="395"/>
      <c r="BB18" s="395"/>
      <c r="BC18" s="395"/>
      <c r="BD18" s="394"/>
      <c r="BE18" s="394"/>
      <c r="BF18" s="391"/>
      <c r="BG18" s="391"/>
    </row>
    <row r="19" spans="1:59" s="80" customFormat="1" ht="11.25" customHeight="1" x14ac:dyDescent="0.2">
      <c r="A19" s="276" t="s">
        <v>233</v>
      </c>
      <c r="B19" s="337" t="str">
        <v>1Y</v>
      </c>
      <c r="C19" s="279" t="e">
        <v>#N/A</v>
      </c>
      <c r="D19" s="278" t="str">
        <f t="shared" si="0"/>
        <v>1Y</v>
      </c>
      <c r="E19" s="277">
        <f t="shared" si="1"/>
        <v>2</v>
      </c>
      <c r="F19" s="278" t="s">
        <v>9</v>
      </c>
      <c r="G19" s="279" t="b">
        <v>1</v>
      </c>
      <c r="H19" s="280" t="s">
        <v>45</v>
      </c>
      <c r="I19" s="321" t="e">
        <v>#N/A</v>
      </c>
      <c r="J19" s="321" t="str">
        <f>IFERROR(_xll.qlSimpleQuote(A19&amp;IF(LEFT(C19,1)="#","STUB",C19),I19,,Permanent,Trigger,TRUE),"--")</f>
        <v>--</v>
      </c>
      <c r="K19" s="75" t="str">
        <f t="shared" si="7"/>
        <v>EURX1YD=</v>
      </c>
      <c r="L19" s="281" t="str">
        <f>IFERROR(_xll.qlDepositRateHelper2(,IF(DataSelect="Reference",$J19,$K19),IF(RIGHT($D19,1)="N","1D",$D19),$E19,Calendar,$F19,$G19,$H19,,_xll.ohTrigger(Trigger,DataSelect)),"--")</f>
        <v>obj_00caf#0000</v>
      </c>
      <c r="M19" s="277" t="b">
        <f t="shared" si="2"/>
        <v>1</v>
      </c>
      <c r="N19" s="87"/>
      <c r="O19" s="336" t="str">
        <f t="shared" ref="O19:O20" si="8">A19</f>
        <v>DP</v>
      </c>
      <c r="P19" s="336" t="e">
        <f t="shared" ref="P19:P20" si="9">C19</f>
        <v>#N/A</v>
      </c>
      <c r="Q19" s="337" t="str">
        <f t="shared" ref="Q19:Q20" si="10">L19</f>
        <v>obj_00caf#0000</v>
      </c>
      <c r="R19" s="97" t="b">
        <f t="shared" ref="R19:R20" si="11">M19</f>
        <v>1</v>
      </c>
      <c r="S19" s="337">
        <v>1</v>
      </c>
      <c r="T19" s="337">
        <v>1</v>
      </c>
      <c r="U19" s="97" t="str">
        <v>obj_00c89</v>
      </c>
      <c r="V19" s="97" t="str">
        <f>_xll.qlRateHelperQuoteName(U19)</f>
        <v>EUR_CURVE_FUT3M_H7</v>
      </c>
      <c r="W19" s="334" t="e">
        <f>_xll.qlRateHelperRate(U19,_xll.ohTrigger(Trigger,TriggerSTD))</f>
        <v>#NUM!</v>
      </c>
      <c r="X19" s="334">
        <f>IFERROR(_xll.qlFuturesRateHelperConvexityAdjustment(U19,Trigger),"--")</f>
        <v>0</v>
      </c>
      <c r="Y19" s="98">
        <f>_xll.qlRateHelperEarliestDate(U19,Trigger)</f>
        <v>42809</v>
      </c>
      <c r="Z19" s="98">
        <f>_xll.qlRateHelperLatestDate(U19,Trigger)</f>
        <v>42901</v>
      </c>
      <c r="AA19" s="242" t="e">
        <v>#NUM!</v>
      </c>
      <c r="AE19" s="255"/>
      <c r="AN19" s="391"/>
      <c r="AO19" s="391"/>
      <c r="AP19" s="391"/>
      <c r="AQ19" s="391"/>
      <c r="AR19" s="391"/>
      <c r="AS19" s="391"/>
      <c r="AT19" s="391"/>
      <c r="AU19" s="391"/>
      <c r="AV19" s="391"/>
      <c r="AW19" s="391"/>
      <c r="AX19" s="391"/>
      <c r="AY19" s="391"/>
      <c r="AZ19" s="391"/>
      <c r="BA19" s="395"/>
      <c r="BB19" s="395"/>
      <c r="BC19" s="395"/>
      <c r="BD19" s="394"/>
      <c r="BE19" s="394"/>
      <c r="BF19" s="391"/>
      <c r="BG19" s="391"/>
    </row>
    <row r="20" spans="1:59" s="80" customFormat="1" ht="11.25" customHeight="1" x14ac:dyDescent="0.2">
      <c r="A20" s="282" t="s">
        <v>233</v>
      </c>
      <c r="B20" s="343" t="str">
        <v>#20160316</v>
      </c>
      <c r="C20" s="285" t="e">
        <v>#N/A</v>
      </c>
      <c r="D20" s="284" t="str">
        <f>_xll.qlCalendarBusinessDaysBetween(Calendar,Settlementdate,DATE(RIGHT(LEFT(B20,5),4),LEFT(RIGHT(B20,4),2),RIGHT(B20,2)),,TRUE,Trigger)-1&amp;"D"</f>
        <v>141D</v>
      </c>
      <c r="E20" s="283">
        <f t="shared" si="1"/>
        <v>2</v>
      </c>
      <c r="F20" s="284" t="s">
        <v>9</v>
      </c>
      <c r="G20" s="285" t="b">
        <v>1</v>
      </c>
      <c r="H20" s="286" t="s">
        <v>45</v>
      </c>
      <c r="I20" s="378" t="e">
        <v>#N/A</v>
      </c>
      <c r="J20" s="378" t="str">
        <f>IFERROR(_xll.qlSimpleQuote(A20&amp;IF(LEFT(C20,1)="#","STUB",C20),I20,,Permanent,Trigger,TRUE),"--")</f>
        <v>--</v>
      </c>
      <c r="K20" s="6" t="str">
        <f>"STUBSTD"</f>
        <v>STUBSTD</v>
      </c>
      <c r="L20" s="376" t="str">
        <f>IFERROR(_xll.qlDepositRateHelper2(,IF(DataSelect="Reference",$J20,$K20),IF(RIGHT($D20,1)="N","1D",$D20),$E20,Calendar,$F20,$G20,$H20,,_xll.ohTrigger(Trigger,DataSelect)),"--")</f>
        <v>obj_00c9f#0000</v>
      </c>
      <c r="M20" s="283" t="b">
        <f t="shared" si="2"/>
        <v>1</v>
      </c>
      <c r="N20" s="87"/>
      <c r="O20" s="336" t="str">
        <f t="shared" si="8"/>
        <v>DP</v>
      </c>
      <c r="P20" s="336" t="e">
        <f t="shared" si="9"/>
        <v>#N/A</v>
      </c>
      <c r="Q20" s="337" t="str">
        <f t="shared" si="10"/>
        <v>obj_00c9f#0000</v>
      </c>
      <c r="R20" s="97" t="b">
        <f t="shared" si="11"/>
        <v>1</v>
      </c>
      <c r="S20" s="337">
        <v>1</v>
      </c>
      <c r="T20" s="337">
        <v>1</v>
      </c>
      <c r="U20" s="97" t="str">
        <v>obj_00ca6</v>
      </c>
      <c r="V20" s="97" t="str">
        <f>_xll.qlRateHelperQuoteName(U20)</f>
        <v>EUR_CURVE_FUT3M_M7</v>
      </c>
      <c r="W20" s="334" t="e">
        <f>_xll.qlRateHelperRate(U20,_xll.ohTrigger(Trigger,TriggerSTD))</f>
        <v>#NUM!</v>
      </c>
      <c r="X20" s="334">
        <f>IFERROR(_xll.qlFuturesRateHelperConvexityAdjustment(U20,Trigger),"--")</f>
        <v>1.7500000000000002E-5</v>
      </c>
      <c r="Y20" s="98">
        <f>_xll.qlRateHelperEarliestDate(U20,Trigger)</f>
        <v>42907</v>
      </c>
      <c r="Z20" s="98">
        <f>_xll.qlRateHelperLatestDate(U20,Trigger)</f>
        <v>42999</v>
      </c>
      <c r="AA20" s="242" t="e">
        <v>#NUM!</v>
      </c>
      <c r="AE20" s="255"/>
      <c r="AN20" s="391"/>
      <c r="AO20" s="391"/>
      <c r="AP20" s="391"/>
      <c r="AQ20" s="391"/>
      <c r="AR20" s="391"/>
      <c r="AS20" s="391"/>
      <c r="AT20" s="391"/>
      <c r="AU20" s="391"/>
      <c r="AV20" s="391"/>
      <c r="AW20" s="391"/>
      <c r="AX20" s="391"/>
      <c r="AY20" s="391"/>
      <c r="AZ20" s="391"/>
      <c r="BA20" s="395"/>
      <c r="BB20" s="395"/>
      <c r="BC20" s="395"/>
      <c r="BD20" s="394"/>
      <c r="BE20" s="394"/>
      <c r="BF20" s="391"/>
      <c r="BG20" s="391"/>
    </row>
    <row r="21" spans="1:59" s="80" customFormat="1" ht="11.25" customHeight="1" x14ac:dyDescent="0.2">
      <c r="N21" s="87"/>
      <c r="O21" s="338" t="str">
        <f t="shared" ref="O21:O28" si="12">A23</f>
        <v>SF</v>
      </c>
      <c r="P21" s="338" t="str">
        <f t="shared" ref="P21:P28" si="13">E23</f>
        <v>H6</v>
      </c>
      <c r="Q21" s="339" t="str">
        <f t="shared" ref="Q21:Q28" si="14">L23</f>
        <v>obj_00c8e#0000</v>
      </c>
      <c r="R21" s="95" t="b">
        <f t="shared" ref="R21:R28" si="15">M23</f>
        <v>1</v>
      </c>
      <c r="S21" s="323">
        <v>1</v>
      </c>
      <c r="T21" s="323">
        <v>1</v>
      </c>
      <c r="U21" s="97" t="str">
        <v>obj_00ca4</v>
      </c>
      <c r="V21" s="97" t="str">
        <f>_xll.qlRateHelperQuoteName(U21)</f>
        <v>EURAB6R3Y=</v>
      </c>
      <c r="W21" s="334" t="e">
        <f>_xll.qlRateHelperRate(U21,_xll.ohTrigger(Trigger,TriggerSTD))</f>
        <v>#NUM!</v>
      </c>
      <c r="X21" s="334" t="str">
        <f>IFERROR(_xll.qlFuturesRateHelperConvexityAdjustment(U21,Trigger),"--")</f>
        <v>--</v>
      </c>
      <c r="Y21" s="98">
        <f>_xll.qlRateHelperEarliestDate(U21,Trigger)</f>
        <v>42244</v>
      </c>
      <c r="Z21" s="98">
        <f>_xll.qlRateHelperLatestDate(U21,Trigger)</f>
        <v>43340</v>
      </c>
      <c r="AA21" s="242" t="e">
        <v>#NUM!</v>
      </c>
      <c r="AE21" s="255"/>
      <c r="AN21" s="391"/>
      <c r="AO21" s="391"/>
      <c r="AP21" s="391"/>
      <c r="AQ21" s="391"/>
      <c r="AR21" s="391"/>
      <c r="AS21" s="391"/>
      <c r="AT21" s="391"/>
      <c r="AU21" s="391"/>
      <c r="AV21" s="391"/>
      <c r="AW21" s="391"/>
      <c r="AX21" s="391"/>
      <c r="AY21" s="391"/>
      <c r="AZ21" s="391"/>
      <c r="BA21" s="395"/>
      <c r="BB21" s="395"/>
      <c r="BC21" s="395"/>
      <c r="BD21" s="394"/>
      <c r="BE21" s="394"/>
      <c r="BF21" s="391"/>
      <c r="BG21" s="391"/>
    </row>
    <row r="22" spans="1:59" s="80" customFormat="1" ht="11.25" customHeight="1" x14ac:dyDescent="0.2">
      <c r="A22" s="305" t="s">
        <v>12</v>
      </c>
      <c r="B22" s="305"/>
      <c r="C22" s="61" t="s">
        <v>237</v>
      </c>
      <c r="D22" s="61" t="s">
        <v>238</v>
      </c>
      <c r="E22" s="61" t="s">
        <v>239</v>
      </c>
      <c r="F22" s="61" t="s">
        <v>30</v>
      </c>
      <c r="G22" s="61" t="s">
        <v>4</v>
      </c>
      <c r="H22" s="61" t="s">
        <v>242</v>
      </c>
      <c r="I22" s="61" t="s">
        <v>5</v>
      </c>
      <c r="J22" s="61"/>
      <c r="K22" s="61" t="s">
        <v>243</v>
      </c>
      <c r="L22" s="61" t="s">
        <v>38</v>
      </c>
      <c r="M22" s="61" t="s">
        <v>42</v>
      </c>
      <c r="N22" s="87"/>
      <c r="O22" s="336" t="str">
        <f t="shared" si="12"/>
        <v>SF</v>
      </c>
      <c r="P22" s="336" t="str">
        <f t="shared" si="13"/>
        <v>M6</v>
      </c>
      <c r="Q22" s="340" t="str">
        <f t="shared" si="14"/>
        <v>obj_00ca7#0000</v>
      </c>
      <c r="R22" s="97" t="b">
        <f t="shared" si="15"/>
        <v>1</v>
      </c>
      <c r="S22" s="337">
        <v>1</v>
      </c>
      <c r="T22" s="337">
        <v>1</v>
      </c>
      <c r="U22" s="97" t="str">
        <v>obj_00c7c</v>
      </c>
      <c r="V22" s="97" t="str">
        <f>_xll.qlRateHelperQuoteName(U22)</f>
        <v>EURAB6R4Y=</v>
      </c>
      <c r="W22" s="334" t="e">
        <f>_xll.qlRateHelperRate(U22,_xll.ohTrigger(Trigger,TriggerSTD))</f>
        <v>#NUM!</v>
      </c>
      <c r="X22" s="334" t="str">
        <f>IFERROR(_xll.qlFuturesRateHelperConvexityAdjustment(U22,Trigger),"--")</f>
        <v>--</v>
      </c>
      <c r="Y22" s="98">
        <f>_xll.qlRateHelperEarliestDate(U22,Trigger)</f>
        <v>42244</v>
      </c>
      <c r="Z22" s="98">
        <f>_xll.qlRateHelperLatestDate(U22,Trigger)</f>
        <v>43705</v>
      </c>
      <c r="AA22" s="242" t="e">
        <v>#NUM!</v>
      </c>
      <c r="AE22" s="255"/>
      <c r="AN22" s="391"/>
      <c r="AO22" s="391"/>
      <c r="AP22" s="391"/>
      <c r="AQ22" s="391"/>
      <c r="AR22" s="391"/>
      <c r="AS22" s="391"/>
      <c r="AT22" s="391"/>
      <c r="AU22" s="391"/>
      <c r="AV22" s="391"/>
      <c r="AW22" s="391"/>
      <c r="AX22" s="391"/>
      <c r="AY22" s="391"/>
      <c r="AZ22" s="391"/>
      <c r="BA22" s="395"/>
      <c r="BB22" s="395"/>
      <c r="BC22" s="395"/>
      <c r="BD22" s="394"/>
      <c r="BE22" s="394"/>
      <c r="BF22" s="391"/>
      <c r="BG22" s="391"/>
    </row>
    <row r="23" spans="1:59" s="80" customFormat="1" ht="11.25" customHeight="1" x14ac:dyDescent="0.2">
      <c r="A23" s="290" t="s">
        <v>234</v>
      </c>
      <c r="B23" s="95" t="s">
        <v>240</v>
      </c>
      <c r="C23" s="291" t="str">
        <f t="array" ref="C23:C30">_xll.ohFilter(Quote!AP4:AP102,Quote!AO4:AO102="SF")</f>
        <v>H6</v>
      </c>
      <c r="D23" s="292" t="str">
        <f t="array" ref="D23:D30">_xll.qlIMMcode(_xll.ohFilter(PastedValue!L2:L62,PastedValue!K2:K62="Sf"),Trigger)</f>
        <v>H6</v>
      </c>
      <c r="E23" s="293" t="str">
        <f t="shared" ref="E23:E30" si="16">IF(DataSelect="Mx_Live",$C23,$D23)</f>
        <v>H6</v>
      </c>
      <c r="F23" s="330">
        <f>_xll.qlIMMdate(E23,ImportedDate,Trigger)</f>
        <v>42445</v>
      </c>
      <c r="G23" s="272" t="str">
        <f>PROPER(Currency)&amp;FamilyName&amp;FutTenor</f>
        <v>Euribor3M</v>
      </c>
      <c r="H23" s="360">
        <f t="array" ref="H23:H30">_xll.ohFilter(PastedValue!R2:R62,PastedValue!K2:K62="Sf")</f>
        <v>100.0125</v>
      </c>
      <c r="I23" s="306">
        <f>Quote!AX23/100</f>
        <v>0</v>
      </c>
      <c r="J23" s="306" t="str">
        <f>IFERROR(_xll.qlSimpleQuote(A23&amp;D23,H23,,Permanent,Trigger,TRUE),"--")</f>
        <v>SFH6#0000</v>
      </c>
      <c r="K23" s="307" t="str">
        <f t="shared" ref="K23:K30" si="17">Currency&amp;"_CURVE_"&amp;"FUT"&amp;FutTenor&amp;"_"&amp;$C23</f>
        <v>EUR_CURVE_FUT3M_H6</v>
      </c>
      <c r="L23" s="294" t="str">
        <f>IFERROR(_xll.qlFuturesRateHelper(,IF(DataSelect="Reference",$J23,$K23),B23,$E23,$G23,$I23,Permanent,Trigger,ObjectOverwrite),"--")</f>
        <v>obj_00c8e#0000</v>
      </c>
      <c r="M23" s="271" t="b">
        <f t="shared" ref="M23:M30" si="18">IF(L23="--",FALSE,TRUE)</f>
        <v>1</v>
      </c>
      <c r="N23" s="87"/>
      <c r="O23" s="336" t="str">
        <f t="shared" si="12"/>
        <v>SF</v>
      </c>
      <c r="P23" s="336" t="str">
        <f t="shared" si="13"/>
        <v>U6</v>
      </c>
      <c r="Q23" s="340" t="str">
        <f t="shared" si="14"/>
        <v>obj_00c91#0000</v>
      </c>
      <c r="R23" s="97" t="b">
        <f t="shared" si="15"/>
        <v>1</v>
      </c>
      <c r="S23" s="337">
        <v>1</v>
      </c>
      <c r="T23" s="337">
        <v>1</v>
      </c>
      <c r="U23" s="97" t="str">
        <v>obj_00c8b</v>
      </c>
      <c r="V23" s="97" t="str">
        <f>_xll.qlRateHelperQuoteName(U23)</f>
        <v>EURAB6R5Y=</v>
      </c>
      <c r="W23" s="334" t="e">
        <f>_xll.qlRateHelperRate(U23,_xll.ohTrigger(Trigger,TriggerSTD))</f>
        <v>#NUM!</v>
      </c>
      <c r="X23" s="334" t="str">
        <f>IFERROR(_xll.qlFuturesRateHelperConvexityAdjustment(U23,Trigger),"--")</f>
        <v>--</v>
      </c>
      <c r="Y23" s="98">
        <f>_xll.qlRateHelperEarliestDate(U23,Trigger)</f>
        <v>42244</v>
      </c>
      <c r="Z23" s="98">
        <f>_xll.qlRateHelperLatestDate(U23,Trigger)</f>
        <v>44071</v>
      </c>
      <c r="AA23" s="242" t="e">
        <v>#NUM!</v>
      </c>
      <c r="AE23" s="255"/>
      <c r="AN23" s="391"/>
      <c r="AO23" s="391"/>
      <c r="AP23" s="391"/>
      <c r="AQ23" s="391"/>
      <c r="AR23" s="391"/>
      <c r="AS23" s="391"/>
      <c r="AT23" s="391"/>
      <c r="AU23" s="391"/>
      <c r="AV23" s="391"/>
      <c r="AW23" s="391"/>
      <c r="AX23" s="391"/>
      <c r="AY23" s="391"/>
      <c r="AZ23" s="391"/>
      <c r="BA23" s="395"/>
      <c r="BB23" s="395"/>
      <c r="BC23" s="395"/>
      <c r="BD23" s="394"/>
      <c r="BE23" s="394"/>
      <c r="BF23" s="391"/>
      <c r="BG23" s="391"/>
    </row>
    <row r="24" spans="1:59" s="80" customFormat="1" ht="11.25" customHeight="1" x14ac:dyDescent="0.2">
      <c r="A24" s="295" t="s">
        <v>234</v>
      </c>
      <c r="B24" s="97" t="s">
        <v>240</v>
      </c>
      <c r="C24" s="296" t="str">
        <v>M6</v>
      </c>
      <c r="D24" s="297" t="str">
        <v>M6</v>
      </c>
      <c r="E24" s="298" t="str">
        <f t="shared" si="16"/>
        <v>M6</v>
      </c>
      <c r="F24" s="331">
        <f>_xll.qlIMMdate(E24,ImportedDate,Trigger)</f>
        <v>42536</v>
      </c>
      <c r="G24" s="278" t="str">
        <f t="shared" ref="G24:G30" si="19">PROPER(Currency)&amp;FamilyName&amp;FutTenor</f>
        <v>Euribor3M</v>
      </c>
      <c r="H24" s="361">
        <v>100.0025</v>
      </c>
      <c r="I24" s="308">
        <f>Quote!AX24/100</f>
        <v>-2.5000000000000002E-6</v>
      </c>
      <c r="J24" s="308" t="str">
        <f>IFERROR(_xll.qlSimpleQuote(A24&amp;D24,H24,,Permanent,Trigger,TRUE),"--")</f>
        <v>SFM6#0000</v>
      </c>
      <c r="K24" s="309" t="str">
        <f t="shared" si="17"/>
        <v>EUR_CURVE_FUT3M_M6</v>
      </c>
      <c r="L24" s="299" t="str">
        <f>IFERROR(_xll.qlFuturesRateHelper(,IF(DataSelect="Reference",$J24,$K24),B24,$E24,$G24,$I24,Permanent,Trigger,ObjectOverwrite),"--")</f>
        <v>obj_00ca7#0000</v>
      </c>
      <c r="M24" s="299" t="b">
        <f t="shared" si="18"/>
        <v>1</v>
      </c>
      <c r="N24" s="87"/>
      <c r="O24" s="336" t="str">
        <f t="shared" si="12"/>
        <v>SF</v>
      </c>
      <c r="P24" s="336" t="str">
        <f t="shared" si="13"/>
        <v>Z6</v>
      </c>
      <c r="Q24" s="340" t="str">
        <f t="shared" si="14"/>
        <v>obj_00ca0#0000</v>
      </c>
      <c r="R24" s="97" t="b">
        <f t="shared" si="15"/>
        <v>1</v>
      </c>
      <c r="S24" s="337">
        <v>1</v>
      </c>
      <c r="T24" s="337">
        <v>1</v>
      </c>
      <c r="U24" s="97" t="str">
        <v>obj_00c97</v>
      </c>
      <c r="V24" s="97" t="str">
        <f>_xll.qlRateHelperQuoteName(U24)</f>
        <v>EURAB6R6Y=</v>
      </c>
      <c r="W24" s="334" t="e">
        <f>_xll.qlRateHelperRate(U24,_xll.ohTrigger(Trigger,TriggerSTD))</f>
        <v>#NUM!</v>
      </c>
      <c r="X24" s="334" t="str">
        <f>IFERROR(_xll.qlFuturesRateHelperConvexityAdjustment(U24,Trigger),"--")</f>
        <v>--</v>
      </c>
      <c r="Y24" s="98">
        <f>_xll.qlRateHelperEarliestDate(U24,Trigger)</f>
        <v>42244</v>
      </c>
      <c r="Z24" s="98">
        <f>_xll.qlRateHelperLatestDate(U24,Trigger)</f>
        <v>44438</v>
      </c>
      <c r="AA24" s="242" t="e">
        <v>#NUM!</v>
      </c>
      <c r="AE24" s="246"/>
      <c r="AN24" s="391"/>
      <c r="AO24" s="391"/>
      <c r="AP24" s="391"/>
      <c r="AQ24" s="391"/>
      <c r="AR24" s="391"/>
      <c r="AS24" s="391"/>
      <c r="AT24" s="391"/>
      <c r="AU24" s="391"/>
      <c r="AV24" s="391"/>
      <c r="AW24" s="391"/>
      <c r="AX24" s="391"/>
      <c r="AY24" s="391"/>
      <c r="AZ24" s="391"/>
      <c r="BA24" s="395"/>
      <c r="BB24" s="395"/>
      <c r="BC24" s="395"/>
      <c r="BD24" s="394"/>
      <c r="BE24" s="394"/>
      <c r="BF24" s="391"/>
      <c r="BG24" s="391"/>
    </row>
    <row r="25" spans="1:59" s="80" customFormat="1" ht="11.25" customHeight="1" x14ac:dyDescent="0.2">
      <c r="A25" s="295" t="s">
        <v>234</v>
      </c>
      <c r="B25" s="97" t="s">
        <v>240</v>
      </c>
      <c r="C25" s="296" t="str">
        <v>U6</v>
      </c>
      <c r="D25" s="297" t="str">
        <v>U6</v>
      </c>
      <c r="E25" s="298" t="str">
        <f t="shared" si="16"/>
        <v>U6</v>
      </c>
      <c r="F25" s="331">
        <f>_xll.qlIMMdate(E25,ImportedDate,Trigger)</f>
        <v>42634</v>
      </c>
      <c r="G25" s="278" t="str">
        <f t="shared" si="19"/>
        <v>Euribor3M</v>
      </c>
      <c r="H25" s="361">
        <v>99.982500000000002</v>
      </c>
      <c r="I25" s="308">
        <f>Quote!AX25/100</f>
        <v>-2.5000000000000002E-6</v>
      </c>
      <c r="J25" s="308" t="str">
        <f>IFERROR(_xll.qlSimpleQuote(A25&amp;D25,H25,,Permanent,Trigger,TRUE),"--")</f>
        <v>SFU6#0000</v>
      </c>
      <c r="K25" s="309" t="str">
        <f t="shared" si="17"/>
        <v>EUR_CURVE_FUT3M_U6</v>
      </c>
      <c r="L25" s="299" t="str">
        <f>IFERROR(_xll.qlFuturesRateHelper(,IF(DataSelect="Reference",$J25,$K25),B25,$E25,$G25,$I25,Permanent,Trigger,ObjectOverwrite),"--")</f>
        <v>obj_00c91#0000</v>
      </c>
      <c r="M25" s="299" t="b">
        <f t="shared" si="18"/>
        <v>1</v>
      </c>
      <c r="N25" s="87"/>
      <c r="O25" s="336" t="str">
        <f t="shared" si="12"/>
        <v>SF</v>
      </c>
      <c r="P25" s="336" t="str">
        <f t="shared" si="13"/>
        <v>H7</v>
      </c>
      <c r="Q25" s="340" t="str">
        <f t="shared" si="14"/>
        <v>obj_00c89#0000</v>
      </c>
      <c r="R25" s="97" t="b">
        <f t="shared" si="15"/>
        <v>1</v>
      </c>
      <c r="S25" s="337">
        <v>1</v>
      </c>
      <c r="T25" s="337">
        <v>1</v>
      </c>
      <c r="U25" s="97" t="str">
        <v>obj_00c9d</v>
      </c>
      <c r="V25" s="97" t="str">
        <f>_xll.qlRateHelperQuoteName(U25)</f>
        <v>EURAB6R7Y=</v>
      </c>
      <c r="W25" s="334" t="e">
        <f>_xll.qlRateHelperRate(U25,_xll.ohTrigger(Trigger,TriggerSTD))</f>
        <v>#NUM!</v>
      </c>
      <c r="X25" s="334" t="str">
        <f>IFERROR(_xll.qlFuturesRateHelperConvexityAdjustment(U25,Trigger),"--")</f>
        <v>--</v>
      </c>
      <c r="Y25" s="98">
        <f>_xll.qlRateHelperEarliestDate(U25,Trigger)</f>
        <v>42244</v>
      </c>
      <c r="Z25" s="98">
        <f>_xll.qlRateHelperLatestDate(U25,Trigger)</f>
        <v>44802</v>
      </c>
      <c r="AA25" s="242" t="e">
        <v>#NUM!</v>
      </c>
      <c r="AE25" s="246"/>
      <c r="AN25" s="391"/>
      <c r="AO25" s="391"/>
      <c r="AP25" s="391"/>
      <c r="AQ25" s="391"/>
      <c r="AR25" s="391"/>
      <c r="AS25" s="391"/>
      <c r="AT25" s="391"/>
      <c r="AU25" s="391"/>
      <c r="AV25" s="391"/>
      <c r="AW25" s="391"/>
      <c r="AX25" s="391"/>
      <c r="AY25" s="391"/>
      <c r="AZ25" s="391"/>
      <c r="BA25" s="395"/>
      <c r="BB25" s="395"/>
      <c r="BC25" s="395"/>
      <c r="BD25" s="394"/>
      <c r="BE25" s="394"/>
      <c r="BF25" s="391"/>
      <c r="BG25" s="391"/>
    </row>
    <row r="26" spans="1:59" s="80" customFormat="1" ht="11.25" customHeight="1" x14ac:dyDescent="0.2">
      <c r="A26" s="295" t="s">
        <v>234</v>
      </c>
      <c r="B26" s="97" t="s">
        <v>240</v>
      </c>
      <c r="C26" s="296" t="str">
        <v>Z6</v>
      </c>
      <c r="D26" s="297" t="str">
        <v>Z6</v>
      </c>
      <c r="E26" s="298" t="str">
        <f t="shared" si="16"/>
        <v>Z6</v>
      </c>
      <c r="F26" s="331">
        <f>_xll.qlIMMdate(E26,ImportedDate,Trigger)</f>
        <v>42725</v>
      </c>
      <c r="G26" s="278" t="str">
        <f t="shared" si="19"/>
        <v>Euribor3M</v>
      </c>
      <c r="H26" s="361">
        <v>99.952749999999995</v>
      </c>
      <c r="I26" s="308">
        <f>Quote!AX26/100</f>
        <v>0</v>
      </c>
      <c r="J26" s="308" t="str">
        <f>IFERROR(_xll.qlSimpleQuote(A26&amp;D26,H26,,Permanent,Trigger,TRUE),"--")</f>
        <v>SFZ6#0000</v>
      </c>
      <c r="K26" s="309" t="str">
        <f t="shared" si="17"/>
        <v>EUR_CURVE_FUT3M_Z6</v>
      </c>
      <c r="L26" s="299" t="str">
        <f>IFERROR(_xll.qlFuturesRateHelper(,IF(DataSelect="Reference",$J26,$K26),B26,$E26,$G26,$I26,Permanent,Trigger,ObjectOverwrite),"--")</f>
        <v>obj_00ca0#0000</v>
      </c>
      <c r="M26" s="299" t="b">
        <f t="shared" si="18"/>
        <v>1</v>
      </c>
      <c r="N26" s="87"/>
      <c r="O26" s="336" t="str">
        <f t="shared" si="12"/>
        <v>SF</v>
      </c>
      <c r="P26" s="336" t="str">
        <f t="shared" si="13"/>
        <v>M7</v>
      </c>
      <c r="Q26" s="340" t="str">
        <f t="shared" si="14"/>
        <v>obj_00ca6#0000</v>
      </c>
      <c r="R26" s="97" t="b">
        <f t="shared" si="15"/>
        <v>1</v>
      </c>
      <c r="S26" s="337">
        <v>1</v>
      </c>
      <c r="T26" s="337">
        <v>1</v>
      </c>
      <c r="U26" s="97" t="str">
        <v>obj_00c82</v>
      </c>
      <c r="V26" s="97" t="str">
        <f>_xll.qlRateHelperQuoteName(U26)</f>
        <v>EURAB6R8Y=</v>
      </c>
      <c r="W26" s="334" t="e">
        <f>_xll.qlRateHelperRate(U26,_xll.ohTrigger(Trigger,TriggerSTD))</f>
        <v>#NUM!</v>
      </c>
      <c r="X26" s="334" t="str">
        <f>IFERROR(_xll.qlFuturesRateHelperConvexityAdjustment(U26,Trigger),"--")</f>
        <v>--</v>
      </c>
      <c r="Y26" s="98">
        <f>_xll.qlRateHelperEarliestDate(U26,Trigger)</f>
        <v>42244</v>
      </c>
      <c r="Z26" s="98">
        <f>_xll.qlRateHelperLatestDate(U26,Trigger)</f>
        <v>45166</v>
      </c>
      <c r="AA26" s="242" t="e">
        <v>#NUM!</v>
      </c>
      <c r="AE26" s="246"/>
      <c r="AN26" s="391"/>
      <c r="AO26" s="391"/>
      <c r="AP26" s="391"/>
      <c r="AQ26" s="391"/>
      <c r="AR26" s="391"/>
      <c r="AS26" s="391"/>
      <c r="AT26" s="391"/>
      <c r="AU26" s="391"/>
      <c r="AV26" s="391"/>
      <c r="AW26" s="391"/>
      <c r="AX26" s="391"/>
      <c r="AY26" s="391"/>
      <c r="AZ26" s="391"/>
      <c r="BA26" s="395"/>
      <c r="BB26" s="395"/>
      <c r="BC26" s="395"/>
      <c r="BD26" s="394"/>
      <c r="BE26" s="394"/>
      <c r="BF26" s="391"/>
      <c r="BG26" s="391"/>
    </row>
    <row r="27" spans="1:59" s="80" customFormat="1" ht="11.25" customHeight="1" x14ac:dyDescent="0.2">
      <c r="A27" s="295" t="s">
        <v>234</v>
      </c>
      <c r="B27" s="97" t="s">
        <v>240</v>
      </c>
      <c r="C27" s="296" t="str">
        <v>H7</v>
      </c>
      <c r="D27" s="297" t="str">
        <v>H7</v>
      </c>
      <c r="E27" s="298" t="str">
        <f t="shared" si="16"/>
        <v>H7</v>
      </c>
      <c r="F27" s="331">
        <f>_xll.qlIMMdate(E27,ImportedDate,Trigger)</f>
        <v>42809</v>
      </c>
      <c r="G27" s="278" t="str">
        <f t="shared" si="19"/>
        <v>Euribor3M</v>
      </c>
      <c r="H27" s="361">
        <v>99.914000000000001</v>
      </c>
      <c r="I27" s="308">
        <f>Quote!AX27/100</f>
        <v>0</v>
      </c>
      <c r="J27" s="308" t="str">
        <f>IFERROR(_xll.qlSimpleQuote(A27&amp;D27,H27,,Permanent,Trigger,TRUE),"--")</f>
        <v>SFH7#0000</v>
      </c>
      <c r="K27" s="309" t="str">
        <f t="shared" si="17"/>
        <v>EUR_CURVE_FUT3M_H7</v>
      </c>
      <c r="L27" s="299" t="str">
        <f>IFERROR(_xll.qlFuturesRateHelper(,IF(DataSelect="Reference",$J27,$K27),B27,$E27,$G27,$I27,Permanent,Trigger,ObjectOverwrite),"--")</f>
        <v>obj_00c89#0000</v>
      </c>
      <c r="M27" s="299" t="b">
        <f t="shared" si="18"/>
        <v>1</v>
      </c>
      <c r="N27" s="87"/>
      <c r="O27" s="336" t="str">
        <f t="shared" si="12"/>
        <v>SF</v>
      </c>
      <c r="P27" s="336" t="e">
        <f t="shared" si="13"/>
        <v>#N/A</v>
      </c>
      <c r="Q27" s="340" t="str">
        <f t="shared" si="14"/>
        <v>--</v>
      </c>
      <c r="R27" s="97" t="b">
        <f t="shared" si="15"/>
        <v>0</v>
      </c>
      <c r="S27" s="337">
        <v>1</v>
      </c>
      <c r="T27" s="337">
        <v>1</v>
      </c>
      <c r="U27" s="97" t="str">
        <v>obj_00c7b</v>
      </c>
      <c r="V27" s="97" t="str">
        <f>_xll.qlRateHelperQuoteName(U27)</f>
        <v>EURAB6R9Y=</v>
      </c>
      <c r="W27" s="334" t="e">
        <f>_xll.qlRateHelperRate(U27,_xll.ohTrigger(Trigger,TriggerSTD))</f>
        <v>#NUM!</v>
      </c>
      <c r="X27" s="334" t="str">
        <f>IFERROR(_xll.qlFuturesRateHelperConvexityAdjustment(U27,Trigger),"--")</f>
        <v>--</v>
      </c>
      <c r="Y27" s="98">
        <f>_xll.qlRateHelperEarliestDate(U27,Trigger)</f>
        <v>42244</v>
      </c>
      <c r="Z27" s="98">
        <f>_xll.qlRateHelperLatestDate(U27,Trigger)</f>
        <v>45532</v>
      </c>
      <c r="AA27" s="242" t="e">
        <v>#NUM!</v>
      </c>
      <c r="AE27" s="246"/>
      <c r="AN27" s="391"/>
      <c r="AO27" s="391"/>
      <c r="AP27" s="391"/>
      <c r="AQ27" s="391"/>
      <c r="AR27" s="391"/>
      <c r="AS27" s="391"/>
      <c r="AT27" s="391"/>
      <c r="AU27" s="391"/>
      <c r="AV27" s="391"/>
      <c r="AW27" s="391"/>
      <c r="AX27" s="391"/>
      <c r="AY27" s="391"/>
      <c r="AZ27" s="391"/>
      <c r="BA27" s="395"/>
      <c r="BB27" s="395"/>
      <c r="BC27" s="395"/>
      <c r="BD27" s="394"/>
      <c r="BE27" s="394"/>
      <c r="BF27" s="391"/>
      <c r="BG27" s="391"/>
    </row>
    <row r="28" spans="1:59" s="80" customFormat="1" ht="11.25" customHeight="1" x14ac:dyDescent="0.2">
      <c r="A28" s="295" t="s">
        <v>234</v>
      </c>
      <c r="B28" s="97" t="s">
        <v>240</v>
      </c>
      <c r="C28" s="296" t="str">
        <v>M7</v>
      </c>
      <c r="D28" s="297" t="str">
        <v>M7</v>
      </c>
      <c r="E28" s="298" t="str">
        <f t="shared" si="16"/>
        <v>M7</v>
      </c>
      <c r="F28" s="331">
        <f>_xll.qlIMMdate(E28,ImportedDate,Trigger)</f>
        <v>42907</v>
      </c>
      <c r="G28" s="278" t="str">
        <f t="shared" si="19"/>
        <v>Euribor3M</v>
      </c>
      <c r="H28" s="361">
        <v>99.873000000000005</v>
      </c>
      <c r="I28" s="308">
        <f>Quote!AX28/100</f>
        <v>1.7500000000000002E-5</v>
      </c>
      <c r="J28" s="308" t="str">
        <f>IFERROR(_xll.qlSimpleQuote(A28&amp;D28,H28,,Permanent,Trigger,TRUE),"--")</f>
        <v>SFM7#0000</v>
      </c>
      <c r="K28" s="309" t="str">
        <f t="shared" si="17"/>
        <v>EUR_CURVE_FUT3M_M7</v>
      </c>
      <c r="L28" s="299" t="str">
        <f>IFERROR(_xll.qlFuturesRateHelper(,IF(DataSelect="Reference",$J28,$K28),B28,$E28,$G28,$I28,Permanent,Trigger,ObjectOverwrite),"--")</f>
        <v>obj_00ca6#0000</v>
      </c>
      <c r="M28" s="299" t="b">
        <f t="shared" si="18"/>
        <v>1</v>
      </c>
      <c r="N28" s="87"/>
      <c r="O28" s="341" t="str">
        <f t="shared" si="12"/>
        <v>SF</v>
      </c>
      <c r="P28" s="341" t="e">
        <f t="shared" si="13"/>
        <v>#N/A</v>
      </c>
      <c r="Q28" s="342" t="str">
        <f t="shared" si="14"/>
        <v>--</v>
      </c>
      <c r="R28" s="107" t="b">
        <f t="shared" si="15"/>
        <v>0</v>
      </c>
      <c r="S28" s="343">
        <v>1</v>
      </c>
      <c r="T28" s="343">
        <v>1</v>
      </c>
      <c r="U28" s="97" t="str">
        <v>obj_00c7e</v>
      </c>
      <c r="V28" s="97" t="str">
        <f>_xll.qlRateHelperQuoteName(U28)</f>
        <v>EURAB6R10Y=</v>
      </c>
      <c r="W28" s="334" t="e">
        <f>_xll.qlRateHelperRate(U28,_xll.ohTrigger(Trigger,TriggerSTD))</f>
        <v>#NUM!</v>
      </c>
      <c r="X28" s="334" t="str">
        <f>IFERROR(_xll.qlFuturesRateHelperConvexityAdjustment(U28,Trigger),"--")</f>
        <v>--</v>
      </c>
      <c r="Y28" s="98">
        <f>_xll.qlRateHelperEarliestDate(U28,Trigger)</f>
        <v>42244</v>
      </c>
      <c r="Z28" s="98">
        <f>_xll.qlRateHelperLatestDate(U28,Trigger)</f>
        <v>45897</v>
      </c>
      <c r="AA28" s="242" t="e">
        <v>#NUM!</v>
      </c>
      <c r="AE28" s="246"/>
      <c r="AN28" s="391"/>
      <c r="AO28" s="391"/>
      <c r="AP28" s="391"/>
      <c r="AQ28" s="391"/>
      <c r="AR28" s="391"/>
      <c r="AS28" s="391"/>
      <c r="AT28" s="391"/>
      <c r="AU28" s="391"/>
      <c r="AV28" s="391"/>
      <c r="AW28" s="391"/>
      <c r="AX28" s="391"/>
      <c r="AY28" s="391"/>
      <c r="AZ28" s="391"/>
      <c r="BA28" s="395"/>
      <c r="BB28" s="395"/>
      <c r="BC28" s="395"/>
      <c r="BD28" s="394"/>
      <c r="BE28" s="394"/>
      <c r="BF28" s="391"/>
      <c r="BG28" s="391"/>
    </row>
    <row r="29" spans="1:59" s="80" customFormat="1" ht="11.25" customHeight="1" x14ac:dyDescent="0.2">
      <c r="A29" s="295" t="s">
        <v>234</v>
      </c>
      <c r="B29" s="97" t="s">
        <v>240</v>
      </c>
      <c r="C29" s="296" t="e">
        <v>#N/A</v>
      </c>
      <c r="D29" s="297" t="e">
        <v>#N/A</v>
      </c>
      <c r="E29" s="298" t="e">
        <f t="shared" si="16"/>
        <v>#N/A</v>
      </c>
      <c r="F29" s="331" t="e">
        <f>_xll.qlIMMdate(E29,ImportedDate,Trigger)</f>
        <v>#NUM!</v>
      </c>
      <c r="G29" s="278" t="str">
        <f t="shared" si="19"/>
        <v>Euribor3M</v>
      </c>
      <c r="H29" s="361" t="e">
        <v>#N/A</v>
      </c>
      <c r="I29" s="308">
        <f>Quote!AY29/100</f>
        <v>0</v>
      </c>
      <c r="J29" s="308" t="str">
        <f>IFERROR(_xll.qlSimpleQuote(A29&amp;D29,H29,,Permanent,Trigger,TRUE),"--")</f>
        <v>--</v>
      </c>
      <c r="K29" s="309" t="e">
        <f t="shared" si="17"/>
        <v>#N/A</v>
      </c>
      <c r="L29" s="299" t="str">
        <f>IFERROR(_xll.qlFuturesRateHelper(,IF(DataSelect="Reference",$J29,$K29),B29,$E29,$G29,$I29,Permanent,Trigger,ObjectOverwrite),"--")</f>
        <v>--</v>
      </c>
      <c r="M29" s="299" t="b">
        <f t="shared" si="18"/>
        <v>0</v>
      </c>
      <c r="N29" s="87"/>
      <c r="O29" s="336" t="str">
        <f t="shared" ref="O29:O60" si="20">A34</f>
        <v>SW</v>
      </c>
      <c r="P29" s="336" t="str">
        <f t="shared" ref="P29:P60" si="21">B34</f>
        <v>3Y</v>
      </c>
      <c r="Q29" s="340" t="str">
        <f t="shared" ref="Q29:Q60" si="22">L34</f>
        <v>obj_00ca4#0000</v>
      </c>
      <c r="R29" s="336" t="b">
        <f t="shared" ref="R29:R60" si="23">M34</f>
        <v>1</v>
      </c>
      <c r="S29" s="344">
        <v>1</v>
      </c>
      <c r="T29" s="344">
        <v>1</v>
      </c>
      <c r="U29" s="97" t="str">
        <v>obj_00c7a</v>
      </c>
      <c r="V29" s="97" t="str">
        <f>_xll.qlRateHelperQuoteName(U29)</f>
        <v>EURAB6R11Y=</v>
      </c>
      <c r="W29" s="334" t="e">
        <f>_xll.qlRateHelperRate(U29,_xll.ohTrigger(Trigger,TriggerSTD))</f>
        <v>#NUM!</v>
      </c>
      <c r="X29" s="334" t="str">
        <f>IFERROR(_xll.qlFuturesRateHelperConvexityAdjustment(U29,Trigger),"--")</f>
        <v>--</v>
      </c>
      <c r="Y29" s="98">
        <f>_xll.qlRateHelperEarliestDate(U29,Trigger)</f>
        <v>42244</v>
      </c>
      <c r="Z29" s="98">
        <f>_xll.qlRateHelperLatestDate(U29,Trigger)</f>
        <v>46262</v>
      </c>
      <c r="AA29" s="242" t="e">
        <v>#NUM!</v>
      </c>
      <c r="AE29" s="246"/>
      <c r="AN29" s="391"/>
      <c r="AO29" s="391"/>
      <c r="AP29" s="391"/>
      <c r="AQ29" s="391"/>
      <c r="AR29" s="391"/>
      <c r="AS29" s="391"/>
      <c r="AT29" s="391"/>
      <c r="AU29" s="391"/>
      <c r="AV29" s="391"/>
      <c r="AW29" s="391"/>
      <c r="AX29" s="391"/>
      <c r="AY29" s="391"/>
      <c r="AZ29" s="391"/>
      <c r="BA29" s="395"/>
      <c r="BB29" s="395"/>
      <c r="BC29" s="395"/>
      <c r="BD29" s="394"/>
      <c r="BE29" s="394"/>
      <c r="BF29" s="391"/>
      <c r="BG29" s="391"/>
    </row>
    <row r="30" spans="1:59" s="80" customFormat="1" ht="11.25" customHeight="1" x14ac:dyDescent="0.2">
      <c r="A30" s="300" t="s">
        <v>234</v>
      </c>
      <c r="B30" s="107" t="s">
        <v>240</v>
      </c>
      <c r="C30" s="301" t="e">
        <v>#N/A</v>
      </c>
      <c r="D30" s="302" t="e">
        <v>#N/A</v>
      </c>
      <c r="E30" s="303" t="e">
        <f t="shared" si="16"/>
        <v>#N/A</v>
      </c>
      <c r="F30" s="332" t="e">
        <f>_xll.qlIMMdate(E30,ImportedDate,Trigger)</f>
        <v>#NUM!</v>
      </c>
      <c r="G30" s="284" t="str">
        <f t="shared" si="19"/>
        <v>Euribor3M</v>
      </c>
      <c r="H30" s="362" t="e">
        <v>#N/A</v>
      </c>
      <c r="I30" s="310">
        <f>Quote!AY30/100</f>
        <v>0</v>
      </c>
      <c r="J30" s="310" t="str">
        <f>IFERROR(_xll.qlSimpleQuote(A30&amp;D30,H30,,Permanent,Trigger,TRUE),"--")</f>
        <v>--</v>
      </c>
      <c r="K30" s="311" t="e">
        <f t="shared" si="17"/>
        <v>#N/A</v>
      </c>
      <c r="L30" s="304" t="str">
        <f>IFERROR(_xll.qlFuturesRateHelper(,IF(DataSelect="Reference",$J30,$K30),B30,$E30,$G30,$I30,Permanent,Trigger,ObjectOverwrite),"--")</f>
        <v>--</v>
      </c>
      <c r="M30" s="304" t="b">
        <f t="shared" si="18"/>
        <v>0</v>
      </c>
      <c r="N30" s="87"/>
      <c r="O30" s="336" t="str">
        <f t="shared" si="20"/>
        <v>SW</v>
      </c>
      <c r="P30" s="336" t="str">
        <f t="shared" si="21"/>
        <v>4Y</v>
      </c>
      <c r="Q30" s="340" t="str">
        <f t="shared" si="22"/>
        <v>obj_00c7c#0000</v>
      </c>
      <c r="R30" s="336" t="b">
        <f t="shared" si="23"/>
        <v>1</v>
      </c>
      <c r="S30" s="344">
        <v>1</v>
      </c>
      <c r="T30" s="344">
        <v>1</v>
      </c>
      <c r="U30" s="97" t="str">
        <v>obj_00c9b</v>
      </c>
      <c r="V30" s="97" t="str">
        <f>_xll.qlRateHelperQuoteName(U30)</f>
        <v>EURAB6R12Y=</v>
      </c>
      <c r="W30" s="334" t="e">
        <f>_xll.qlRateHelperRate(U30,_xll.ohTrigger(Trigger,TriggerSTD))</f>
        <v>#NUM!</v>
      </c>
      <c r="X30" s="334" t="str">
        <f>IFERROR(_xll.qlFuturesRateHelperConvexityAdjustment(U30,Trigger),"--")</f>
        <v>--</v>
      </c>
      <c r="Y30" s="98">
        <f>_xll.qlRateHelperEarliestDate(U30,Trigger)</f>
        <v>42244</v>
      </c>
      <c r="Z30" s="98">
        <f>_xll.qlRateHelperLatestDate(U30,Trigger)</f>
        <v>46629</v>
      </c>
      <c r="AA30" s="242" t="e">
        <v>#NUM!</v>
      </c>
      <c r="AE30" s="246"/>
      <c r="AN30" s="391"/>
      <c r="AO30" s="391"/>
      <c r="AP30" s="391"/>
      <c r="AQ30" s="391"/>
      <c r="AR30" s="391"/>
      <c r="AS30" s="391"/>
      <c r="AT30" s="391"/>
      <c r="AU30" s="391"/>
      <c r="AV30" s="391"/>
      <c r="AW30" s="391"/>
      <c r="AX30" s="391"/>
      <c r="AY30" s="391"/>
      <c r="AZ30" s="391"/>
      <c r="BA30" s="395"/>
      <c r="BB30" s="395"/>
      <c r="BC30" s="395"/>
      <c r="BD30" s="394"/>
      <c r="BE30" s="394"/>
      <c r="BF30" s="391"/>
      <c r="BG30" s="391"/>
    </row>
    <row r="31" spans="1:59" s="80" customFormat="1" ht="11.25" customHeight="1" x14ac:dyDescent="0.2">
      <c r="A31" s="88"/>
      <c r="B31" s="88"/>
      <c r="C31" s="88"/>
      <c r="D31" s="91"/>
      <c r="E31" s="90"/>
      <c r="F31" s="92"/>
      <c r="G31" s="88"/>
      <c r="H31" s="88"/>
      <c r="I31" s="88"/>
      <c r="J31" s="88"/>
      <c r="K31" s="88"/>
      <c r="L31" s="88"/>
      <c r="M31" s="90"/>
      <c r="N31" s="87"/>
      <c r="O31" s="336" t="str">
        <f t="shared" si="20"/>
        <v>SW</v>
      </c>
      <c r="P31" s="336" t="str">
        <f t="shared" si="21"/>
        <v>5Y</v>
      </c>
      <c r="Q31" s="340" t="str">
        <f t="shared" si="22"/>
        <v>obj_00c8b#0000</v>
      </c>
      <c r="R31" s="336" t="b">
        <f t="shared" si="23"/>
        <v>1</v>
      </c>
      <c r="S31" s="344">
        <v>1</v>
      </c>
      <c r="T31" s="344">
        <v>1</v>
      </c>
      <c r="U31" s="97" t="str">
        <v>obj_00c93</v>
      </c>
      <c r="V31" s="97" t="str">
        <f>_xll.qlRateHelperQuoteName(U31)</f>
        <v>EURAB6R13Y=</v>
      </c>
      <c r="W31" s="334" t="e">
        <f>_xll.qlRateHelperRate(U31,_xll.ohTrigger(Trigger,TriggerSTD))</f>
        <v>#NUM!</v>
      </c>
      <c r="X31" s="334" t="str">
        <f>IFERROR(_xll.qlFuturesRateHelperConvexityAdjustment(U31,Trigger),"--")</f>
        <v>--</v>
      </c>
      <c r="Y31" s="98">
        <f>_xll.qlRateHelperEarliestDate(U31,Trigger)</f>
        <v>42244</v>
      </c>
      <c r="Z31" s="98">
        <f>_xll.qlRateHelperLatestDate(U31,Trigger)</f>
        <v>46993</v>
      </c>
      <c r="AA31" s="242" t="e">
        <v>#NUM!</v>
      </c>
      <c r="AE31" s="246"/>
      <c r="AN31" s="391"/>
      <c r="AO31" s="391"/>
      <c r="AP31" s="391"/>
      <c r="AQ31" s="391"/>
      <c r="AR31" s="391"/>
      <c r="AS31" s="391"/>
      <c r="AT31" s="391"/>
      <c r="AU31" s="391"/>
      <c r="AV31" s="391"/>
      <c r="AW31" s="391"/>
      <c r="AX31" s="391"/>
      <c r="AY31" s="391"/>
      <c r="AZ31" s="391"/>
      <c r="BA31" s="395"/>
      <c r="BB31" s="395"/>
      <c r="BC31" s="395"/>
      <c r="BD31" s="394"/>
      <c r="BE31" s="394"/>
      <c r="BF31" s="391"/>
      <c r="BG31" s="391"/>
    </row>
    <row r="32" spans="1:59" s="80" customFormat="1" ht="11.25" customHeight="1" x14ac:dyDescent="0.2">
      <c r="A32" s="88"/>
      <c r="B32" s="88"/>
      <c r="C32" s="88"/>
      <c r="D32" s="88"/>
      <c r="E32" s="88"/>
      <c r="F32" s="88"/>
      <c r="G32" s="88"/>
      <c r="H32" s="86" t="s">
        <v>3</v>
      </c>
      <c r="I32" s="61" t="s">
        <v>4</v>
      </c>
      <c r="J32" s="61"/>
      <c r="K32" s="61"/>
      <c r="L32" s="390" t="str">
        <f>_xll.qlEuribor(,SwapTenor,,,Trigger)</f>
        <v>obj_008ac#0000</v>
      </c>
      <c r="N32" s="87"/>
      <c r="O32" s="336" t="str">
        <f t="shared" si="20"/>
        <v>SW</v>
      </c>
      <c r="P32" s="336" t="str">
        <f t="shared" si="21"/>
        <v>6Y</v>
      </c>
      <c r="Q32" s="340" t="str">
        <f t="shared" si="22"/>
        <v>obj_00c97#0000</v>
      </c>
      <c r="R32" s="336" t="b">
        <f t="shared" si="23"/>
        <v>1</v>
      </c>
      <c r="S32" s="344">
        <v>1</v>
      </c>
      <c r="T32" s="344">
        <v>1</v>
      </c>
      <c r="U32" s="97" t="str">
        <v>obj_00c9c</v>
      </c>
      <c r="V32" s="97" t="str">
        <f>_xll.qlRateHelperQuoteName(U32)</f>
        <v>EURAB6R14Y=</v>
      </c>
      <c r="W32" s="334" t="e">
        <f>_xll.qlRateHelperRate(U32,_xll.ohTrigger(Trigger,TriggerSTD))</f>
        <v>#NUM!</v>
      </c>
      <c r="X32" s="334" t="str">
        <f>IFERROR(_xll.qlFuturesRateHelperConvexityAdjustment(U32,Trigger),"--")</f>
        <v>--</v>
      </c>
      <c r="Y32" s="98">
        <f>_xll.qlRateHelperEarliestDate(U32,Trigger)</f>
        <v>42244</v>
      </c>
      <c r="Z32" s="98">
        <f>_xll.qlRateHelperLatestDate(U32,Trigger)</f>
        <v>47358</v>
      </c>
      <c r="AA32" s="242" t="e">
        <v>#NUM!</v>
      </c>
      <c r="AE32" s="246"/>
      <c r="AN32" s="391"/>
      <c r="AO32" s="391"/>
      <c r="AP32" s="391"/>
      <c r="AQ32" s="391"/>
      <c r="AR32" s="391"/>
      <c r="AS32" s="391"/>
      <c r="AT32" s="391"/>
      <c r="AU32" s="391"/>
      <c r="AV32" s="391"/>
      <c r="AW32" s="391"/>
      <c r="AX32" s="391"/>
      <c r="AY32" s="391"/>
      <c r="AZ32" s="391"/>
      <c r="BA32" s="395"/>
      <c r="BB32" s="395"/>
      <c r="BC32" s="395"/>
      <c r="BD32" s="394"/>
      <c r="BE32" s="394"/>
      <c r="BF32" s="391"/>
      <c r="BG32" s="391"/>
    </row>
    <row r="33" spans="1:59" s="80" customFormat="1" ht="11.25" customHeight="1" x14ac:dyDescent="0.2">
      <c r="A33" s="61" t="s">
        <v>12</v>
      </c>
      <c r="B33" s="61" t="s">
        <v>228</v>
      </c>
      <c r="C33" s="61" t="s">
        <v>229</v>
      </c>
      <c r="D33" s="61" t="s">
        <v>50</v>
      </c>
      <c r="E33" s="61" t="s">
        <v>241</v>
      </c>
      <c r="F33" s="61" t="s">
        <v>244</v>
      </c>
      <c r="G33" s="61" t="s">
        <v>6</v>
      </c>
      <c r="H33" s="61" t="s">
        <v>245</v>
      </c>
      <c r="I33" s="61" t="s">
        <v>242</v>
      </c>
      <c r="J33" s="61"/>
      <c r="K33" s="61" t="s">
        <v>243</v>
      </c>
      <c r="L33" s="61" t="s">
        <v>38</v>
      </c>
      <c r="M33" s="61" t="s">
        <v>42</v>
      </c>
      <c r="O33" s="336" t="str">
        <f t="shared" si="20"/>
        <v>SW</v>
      </c>
      <c r="P33" s="336" t="str">
        <f t="shared" si="21"/>
        <v>7Y</v>
      </c>
      <c r="Q33" s="340" t="str">
        <f t="shared" si="22"/>
        <v>obj_00c9d#0000</v>
      </c>
      <c r="R33" s="336" t="b">
        <f t="shared" si="23"/>
        <v>1</v>
      </c>
      <c r="S33" s="344">
        <v>1</v>
      </c>
      <c r="T33" s="344">
        <v>1</v>
      </c>
      <c r="U33" s="97" t="str">
        <v>obj_00c9e</v>
      </c>
      <c r="V33" s="97" t="str">
        <f>_xll.qlRateHelperQuoteName(U33)</f>
        <v>EURAB6R15Y=</v>
      </c>
      <c r="W33" s="334" t="e">
        <f>_xll.qlRateHelperRate(U33,_xll.ohTrigger(Trigger,TriggerSTD))</f>
        <v>#NUM!</v>
      </c>
      <c r="X33" s="334" t="str">
        <f>IFERROR(_xll.qlFuturesRateHelperConvexityAdjustment(U33,Trigger),"--")</f>
        <v>--</v>
      </c>
      <c r="Y33" s="98">
        <f>_xll.qlRateHelperEarliestDate(U33,Trigger)</f>
        <v>42244</v>
      </c>
      <c r="Z33" s="98">
        <f>_xll.qlRateHelperLatestDate(U33,Trigger)</f>
        <v>47723</v>
      </c>
      <c r="AA33" s="242" t="e">
        <v>#NUM!</v>
      </c>
      <c r="AE33" s="246"/>
      <c r="AN33" s="391"/>
      <c r="AO33" s="391"/>
      <c r="AP33" s="391"/>
      <c r="AQ33" s="391"/>
      <c r="AR33" s="391"/>
      <c r="AS33" s="391"/>
      <c r="AT33" s="391"/>
      <c r="AU33" s="391"/>
      <c r="AV33" s="391"/>
      <c r="AW33" s="391"/>
      <c r="AX33" s="391"/>
      <c r="AY33" s="391"/>
      <c r="AZ33" s="391"/>
      <c r="BA33" s="395"/>
      <c r="BB33" s="395"/>
      <c r="BC33" s="395"/>
      <c r="BD33" s="394"/>
      <c r="BE33" s="394"/>
      <c r="BF33" s="391"/>
      <c r="BG33" s="391"/>
    </row>
    <row r="34" spans="1:59" s="80" customFormat="1" ht="11.25" customHeight="1" x14ac:dyDescent="0.2">
      <c r="A34" s="275" t="s">
        <v>235</v>
      </c>
      <c r="B34" s="313" t="str">
        <f t="array" ref="B34:B99">_xll.ohFilter(Quote!AP4:AP102,Quote!AO4:AO102="SW")</f>
        <v>3Y</v>
      </c>
      <c r="C34" s="274" t="str">
        <f t="array" ref="C34:C99">_xll.ohFilter(PastedValue!E2:E62,PastedValue!A2:A62="Sw")</f>
        <v>3Y</v>
      </c>
      <c r="D34" s="274" t="str">
        <f t="shared" ref="D34:D65" si="24">IF(DataSelect="Reference",$C34,$B34)</f>
        <v>3Y</v>
      </c>
      <c r="E34" s="323" t="s">
        <v>8</v>
      </c>
      <c r="F34" s="317" t="s">
        <v>9</v>
      </c>
      <c r="G34" s="274" t="s">
        <v>10</v>
      </c>
      <c r="H34" s="317" t="s">
        <v>11</v>
      </c>
      <c r="I34" s="318">
        <f t="array" ref="I34:I99">_xll.ohFilter(PastedValue!R2:R62,PastedValue!K2:K62="Sw")/100</f>
        <v>1.8400000000000001E-3</v>
      </c>
      <c r="J34" s="318" t="str">
        <f>IFERROR(_xll.qlSimpleQuote(A34&amp;C34,I34,,Permanent,Trigger,TRUE),"--")</f>
        <v>SW3Y#0000</v>
      </c>
      <c r="K34" s="318" t="str">
        <f t="shared" ref="K34:K65" si="25">Currency&amp;"AB"&amp;SUBSTITUTE(SwapTenor,"M","R")&amp;B34&amp;"="</f>
        <v>EURAB6R3Y=</v>
      </c>
      <c r="L34" s="319" t="str">
        <f>IFERROR(_xll.qlSwapRateHelper2(,IF(DataSelect="Reference",$J34,K34),,$D34,Calendar,$G34,$F34,$H34,$L$32,0,E34,Discounting,Permanent,_xll.ohTrigger(Trigger,DataSelect),ObjectOverwrite),"--")</f>
        <v>obj_00ca4#0000</v>
      </c>
      <c r="M34" s="271" t="b">
        <f t="shared" ref="M34:M65" si="26">IF(L34="--",FALSE,TRUE)</f>
        <v>1</v>
      </c>
      <c r="O34" s="336" t="str">
        <f t="shared" si="20"/>
        <v>SW</v>
      </c>
      <c r="P34" s="336" t="str">
        <f t="shared" si="21"/>
        <v>8Y</v>
      </c>
      <c r="Q34" s="340" t="str">
        <f t="shared" si="22"/>
        <v>obj_00c82#0000</v>
      </c>
      <c r="R34" s="336" t="b">
        <f t="shared" si="23"/>
        <v>1</v>
      </c>
      <c r="S34" s="344">
        <v>1</v>
      </c>
      <c r="T34" s="344">
        <v>1</v>
      </c>
      <c r="U34" s="97" t="str">
        <v>obj_00ca3</v>
      </c>
      <c r="V34" s="97" t="str">
        <f>_xll.qlRateHelperQuoteName(U34)</f>
        <v>EURAB6R16Y=</v>
      </c>
      <c r="W34" s="334" t="e">
        <f>_xll.qlRateHelperRate(U34,_xll.ohTrigger(Trigger,TriggerSTD))</f>
        <v>#NUM!</v>
      </c>
      <c r="X34" s="334" t="str">
        <f>IFERROR(_xll.qlFuturesRateHelperConvexityAdjustment(U34,Trigger),"--")</f>
        <v>--</v>
      </c>
      <c r="Y34" s="98">
        <f>_xll.qlRateHelperEarliestDate(U34,Trigger)</f>
        <v>42244</v>
      </c>
      <c r="Z34" s="98">
        <f>_xll.qlRateHelperLatestDate(U34,Trigger)</f>
        <v>48088</v>
      </c>
      <c r="AA34" s="242" t="e">
        <v>#NUM!</v>
      </c>
      <c r="AE34" s="246"/>
      <c r="AN34" s="391"/>
      <c r="AO34" s="391"/>
      <c r="AP34" s="391"/>
      <c r="AQ34" s="391"/>
      <c r="AR34" s="391"/>
      <c r="AS34" s="391"/>
      <c r="AT34" s="391"/>
      <c r="AU34" s="391"/>
      <c r="AV34" s="391"/>
      <c r="AW34" s="391"/>
      <c r="AX34" s="391"/>
      <c r="AY34" s="391"/>
      <c r="AZ34" s="391"/>
      <c r="BA34" s="395"/>
      <c r="BB34" s="395"/>
      <c r="BC34" s="395"/>
      <c r="BD34" s="394"/>
      <c r="BE34" s="394"/>
      <c r="BF34" s="391"/>
      <c r="BG34" s="391"/>
    </row>
    <row r="35" spans="1:59" s="80" customFormat="1" ht="11.25" customHeight="1" x14ac:dyDescent="0.2">
      <c r="A35" s="281" t="s">
        <v>235</v>
      </c>
      <c r="B35" s="314" t="str">
        <v>4Y</v>
      </c>
      <c r="C35" s="280" t="str">
        <v>4Y</v>
      </c>
      <c r="D35" s="280" t="str">
        <f t="shared" si="24"/>
        <v>4Y</v>
      </c>
      <c r="E35" s="280" t="s">
        <v>8</v>
      </c>
      <c r="F35" s="320" t="s">
        <v>9</v>
      </c>
      <c r="G35" s="280" t="s">
        <v>10</v>
      </c>
      <c r="H35" s="320" t="s">
        <v>11</v>
      </c>
      <c r="I35" s="321">
        <v>3.0299999999999997E-3</v>
      </c>
      <c r="J35" s="321" t="str">
        <f>IFERROR(_xll.qlSimpleQuote(A35&amp;C35,I35,,Permanent,Trigger,TRUE),"--")</f>
        <v>SW4Y#0000</v>
      </c>
      <c r="K35" s="321" t="str">
        <f t="shared" si="25"/>
        <v>EURAB6R4Y=</v>
      </c>
      <c r="L35" s="322" t="str">
        <f>IFERROR(_xll.qlSwapRateHelper2(,IF(DataSelect="Reference",$J35,K35),,$D35,Calendar,$G35,$F35,$H35,$L$32,0,E35,Discounting,Permanent,_xll.ohTrigger(Trigger,DataSelect),ObjectOverwrite),"--")</f>
        <v>obj_00c7c#0000</v>
      </c>
      <c r="M35" s="277" t="b">
        <f t="shared" si="26"/>
        <v>1</v>
      </c>
      <c r="O35" s="336" t="str">
        <f t="shared" si="20"/>
        <v>SW</v>
      </c>
      <c r="P35" s="336" t="str">
        <f t="shared" si="21"/>
        <v>9Y</v>
      </c>
      <c r="Q35" s="340" t="str">
        <f t="shared" si="22"/>
        <v>obj_00c7b#0000</v>
      </c>
      <c r="R35" s="336" t="b">
        <f t="shared" si="23"/>
        <v>1</v>
      </c>
      <c r="S35" s="344">
        <v>1</v>
      </c>
      <c r="T35" s="344">
        <v>1</v>
      </c>
      <c r="U35" s="97" t="str">
        <v>obj_00c8f</v>
      </c>
      <c r="V35" s="97" t="str">
        <f>_xll.qlRateHelperQuoteName(U35)</f>
        <v>EURAB6R17Y=</v>
      </c>
      <c r="W35" s="334" t="e">
        <f>_xll.qlRateHelperRate(U35,_xll.ohTrigger(Trigger,TriggerSTD))</f>
        <v>#NUM!</v>
      </c>
      <c r="X35" s="334" t="str">
        <f>IFERROR(_xll.qlFuturesRateHelperConvexityAdjustment(U35,Trigger),"--")</f>
        <v>--</v>
      </c>
      <c r="Y35" s="98">
        <f>_xll.qlRateHelperEarliestDate(U35,Trigger)</f>
        <v>42244</v>
      </c>
      <c r="Z35" s="98">
        <f>_xll.qlRateHelperLatestDate(U35,Trigger)</f>
        <v>48456</v>
      </c>
      <c r="AA35" s="242" t="e">
        <v>#NUM!</v>
      </c>
      <c r="AE35" s="246"/>
      <c r="AN35" s="391"/>
      <c r="AO35" s="391"/>
      <c r="AP35" s="391"/>
      <c r="AQ35" s="391"/>
      <c r="AR35" s="391"/>
      <c r="AS35" s="391"/>
      <c r="AT35" s="391"/>
      <c r="AU35" s="391"/>
      <c r="AV35" s="391"/>
      <c r="AW35" s="391"/>
      <c r="AX35" s="391"/>
      <c r="AY35" s="391"/>
      <c r="AZ35" s="391"/>
      <c r="BA35" s="395"/>
      <c r="BB35" s="395"/>
      <c r="BC35" s="395"/>
      <c r="BD35" s="394"/>
      <c r="BE35" s="394"/>
      <c r="BF35" s="391"/>
      <c r="BG35" s="391"/>
    </row>
    <row r="36" spans="1:59" s="80" customFormat="1" ht="11.25" customHeight="1" x14ac:dyDescent="0.2">
      <c r="A36" s="281" t="s">
        <v>235</v>
      </c>
      <c r="B36" s="314" t="str">
        <v>5Y</v>
      </c>
      <c r="C36" s="280" t="str">
        <v>5Y</v>
      </c>
      <c r="D36" s="280" t="str">
        <f t="shared" si="24"/>
        <v>5Y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4.45E-3</v>
      </c>
      <c r="J36" s="321" t="str">
        <f>IFERROR(_xll.qlSimpleQuote(A36&amp;C36,I36,,Permanent,Trigger,TRUE),"--")</f>
        <v>SW5Y#0000</v>
      </c>
      <c r="K36" s="321" t="str">
        <f t="shared" si="25"/>
        <v>EURAB6R5Y=</v>
      </c>
      <c r="L36" s="322" t="str">
        <f>IFERROR(_xll.qlSwapRateHelper2(,IF(DataSelect="Reference",$J36,K36),,$D36,Calendar,$G36,$F36,$H36,$L$32,0,E36,Discounting,Permanent,_xll.ohTrigger(Trigger,DataSelect),ObjectOverwrite),"--")</f>
        <v>obj_00c8b#0000</v>
      </c>
      <c r="M36" s="277" t="b">
        <f t="shared" si="26"/>
        <v>1</v>
      </c>
      <c r="O36" s="336" t="str">
        <f t="shared" si="20"/>
        <v>SW</v>
      </c>
      <c r="P36" s="336" t="str">
        <f t="shared" si="21"/>
        <v>10Y</v>
      </c>
      <c r="Q36" s="340" t="str">
        <f t="shared" si="22"/>
        <v>obj_00c7e#0000</v>
      </c>
      <c r="R36" s="336" t="b">
        <f t="shared" si="23"/>
        <v>1</v>
      </c>
      <c r="S36" s="344">
        <v>1</v>
      </c>
      <c r="T36" s="344">
        <v>1</v>
      </c>
      <c r="U36" s="97" t="str">
        <v>obj_00c8a</v>
      </c>
      <c r="V36" s="97" t="str">
        <f>_xll.qlRateHelperQuoteName(U36)</f>
        <v>EURAB6R18Y=</v>
      </c>
      <c r="W36" s="334" t="e">
        <f>_xll.qlRateHelperRate(U36,_xll.ohTrigger(Trigger,TriggerSTD))</f>
        <v>#NUM!</v>
      </c>
      <c r="X36" s="334" t="str">
        <f>IFERROR(_xll.qlFuturesRateHelperConvexityAdjustment(U36,Trigger),"--")</f>
        <v>--</v>
      </c>
      <c r="Y36" s="98">
        <f>_xll.qlRateHelperEarliestDate(U36,Trigger)</f>
        <v>42244</v>
      </c>
      <c r="Z36" s="98">
        <f>_xll.qlRateHelperLatestDate(U36,Trigger)</f>
        <v>48820</v>
      </c>
      <c r="AA36" s="242" t="e">
        <v>#NUM!</v>
      </c>
      <c r="AE36" s="246"/>
      <c r="AN36" s="391"/>
      <c r="AO36" s="391"/>
      <c r="AP36" s="391"/>
      <c r="AQ36" s="391"/>
      <c r="AR36" s="391"/>
      <c r="AS36" s="391"/>
      <c r="AT36" s="391"/>
      <c r="AU36" s="391"/>
      <c r="AV36" s="391"/>
      <c r="AW36" s="391"/>
      <c r="AX36" s="391"/>
      <c r="AY36" s="391"/>
      <c r="AZ36" s="391"/>
      <c r="BA36" s="395"/>
      <c r="BB36" s="395"/>
      <c r="BC36" s="395"/>
      <c r="BD36" s="394"/>
      <c r="BE36" s="394"/>
      <c r="BF36" s="391"/>
      <c r="BG36" s="391"/>
    </row>
    <row r="37" spans="1:59" s="80" customFormat="1" ht="11.25" customHeight="1" x14ac:dyDescent="0.2">
      <c r="A37" s="281" t="s">
        <v>235</v>
      </c>
      <c r="B37" s="314" t="str">
        <v>6Y</v>
      </c>
      <c r="C37" s="280" t="str">
        <v>6Y</v>
      </c>
      <c r="D37" s="280" t="str">
        <f t="shared" si="24"/>
        <v>6Y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5.8999999999999999E-3</v>
      </c>
      <c r="J37" s="321" t="str">
        <f>IFERROR(_xll.qlSimpleQuote(A37&amp;C37,I37,,Permanent,Trigger,TRUE),"--")</f>
        <v>SW6Y#0000</v>
      </c>
      <c r="K37" s="321" t="str">
        <f t="shared" si="25"/>
        <v>EURAB6R6Y=</v>
      </c>
      <c r="L37" s="322" t="str">
        <f>IFERROR(_xll.qlSwapRateHelper2(,IF(DataSelect="Reference",$J37,K37),,$D37,Calendar,$G37,$F37,$H37,$L$32,0,E37,Discounting,Permanent,_xll.ohTrigger(Trigger,DataSelect),ObjectOverwrite),"--")</f>
        <v>obj_00c97#0000</v>
      </c>
      <c r="M37" s="277" t="b">
        <f t="shared" si="26"/>
        <v>1</v>
      </c>
      <c r="O37" s="336" t="str">
        <f t="shared" si="20"/>
        <v>SW</v>
      </c>
      <c r="P37" s="336" t="str">
        <f t="shared" si="21"/>
        <v>11Y</v>
      </c>
      <c r="Q37" s="340" t="str">
        <f t="shared" si="22"/>
        <v>obj_00c7a#0000</v>
      </c>
      <c r="R37" s="336" t="b">
        <f t="shared" si="23"/>
        <v>1</v>
      </c>
      <c r="S37" s="344">
        <v>1</v>
      </c>
      <c r="T37" s="344">
        <v>1</v>
      </c>
      <c r="U37" s="97" t="str">
        <v>obj_00c86</v>
      </c>
      <c r="V37" s="97" t="str">
        <f>_xll.qlRateHelperQuoteName(U37)</f>
        <v>EURAB6R19Y=</v>
      </c>
      <c r="W37" s="334" t="e">
        <f>_xll.qlRateHelperRate(U37,_xll.ohTrigger(Trigger,TriggerSTD))</f>
        <v>#NUM!</v>
      </c>
      <c r="X37" s="334" t="str">
        <f>IFERROR(_xll.qlFuturesRateHelperConvexityAdjustment(U37,Trigger),"--")</f>
        <v>--</v>
      </c>
      <c r="Y37" s="98">
        <f>_xll.qlRateHelperEarliestDate(U37,Trigger)</f>
        <v>42244</v>
      </c>
      <c r="Z37" s="98">
        <f>_xll.qlRateHelperLatestDate(U37,Trigger)</f>
        <v>49184</v>
      </c>
      <c r="AA37" s="242" t="e">
        <v>#NUM!</v>
      </c>
      <c r="AE37" s="246"/>
      <c r="AN37" s="391"/>
      <c r="AO37" s="391"/>
      <c r="AP37" s="391"/>
      <c r="AQ37" s="391"/>
      <c r="AR37" s="391"/>
      <c r="AS37" s="391"/>
      <c r="AT37" s="391"/>
      <c r="AU37" s="391"/>
      <c r="AV37" s="391"/>
      <c r="AW37" s="391"/>
      <c r="AX37" s="391"/>
      <c r="AY37" s="391"/>
      <c r="AZ37" s="391"/>
      <c r="BA37" s="395"/>
      <c r="BB37" s="395"/>
      <c r="BC37" s="395"/>
      <c r="BD37" s="394"/>
      <c r="BE37" s="394"/>
      <c r="BF37" s="391"/>
      <c r="BG37" s="391"/>
    </row>
    <row r="38" spans="1:59" s="80" customFormat="1" ht="11.25" customHeight="1" x14ac:dyDescent="0.2">
      <c r="A38" s="281" t="s">
        <v>235</v>
      </c>
      <c r="B38" s="314" t="str">
        <v>7Y</v>
      </c>
      <c r="C38" s="280" t="str">
        <v>7Y</v>
      </c>
      <c r="D38" s="280" t="str">
        <f t="shared" si="24"/>
        <v>7Y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7.3299999999999997E-3</v>
      </c>
      <c r="J38" s="321" t="str">
        <f>IFERROR(_xll.qlSimpleQuote(A38&amp;C38,I38,,Permanent,Trigger,TRUE),"--")</f>
        <v>SW7Y#0000</v>
      </c>
      <c r="K38" s="321" t="str">
        <f t="shared" si="25"/>
        <v>EURAB6R7Y=</v>
      </c>
      <c r="L38" s="322" t="str">
        <f>IFERROR(_xll.qlSwapRateHelper2(,IF(DataSelect="Reference",$J38,K38),,$D38,Calendar,$G38,$F38,$H38,$L$32,0,E38,Discounting,Permanent,_xll.ohTrigger(Trigger,DataSelect),ObjectOverwrite),"--")</f>
        <v>obj_00c9d#0000</v>
      </c>
      <c r="M38" s="277" t="b">
        <f t="shared" si="26"/>
        <v>1</v>
      </c>
      <c r="O38" s="336" t="str">
        <f t="shared" si="20"/>
        <v>SW</v>
      </c>
      <c r="P38" s="336" t="str">
        <f t="shared" si="21"/>
        <v>12Y</v>
      </c>
      <c r="Q38" s="340" t="str">
        <f t="shared" si="22"/>
        <v>obj_00c9b#0000</v>
      </c>
      <c r="R38" s="336" t="b">
        <f t="shared" si="23"/>
        <v>1</v>
      </c>
      <c r="S38" s="344">
        <v>1</v>
      </c>
      <c r="T38" s="344">
        <v>1</v>
      </c>
      <c r="U38" s="97" t="str">
        <v>obj_00c98</v>
      </c>
      <c r="V38" s="97" t="str">
        <f>_xll.qlRateHelperQuoteName(U38)</f>
        <v>EURAB6R20Y=</v>
      </c>
      <c r="W38" s="334" t="e">
        <f>_xll.qlRateHelperRate(U38,_xll.ohTrigger(Trigger,TriggerSTD))</f>
        <v>#NUM!</v>
      </c>
      <c r="X38" s="334" t="str">
        <f>IFERROR(_xll.qlFuturesRateHelperConvexityAdjustment(U38,Trigger),"--")</f>
        <v>--</v>
      </c>
      <c r="Y38" s="98">
        <f>_xll.qlRateHelperEarliestDate(U38,Trigger)</f>
        <v>42244</v>
      </c>
      <c r="Z38" s="98">
        <f>_xll.qlRateHelperLatestDate(U38,Trigger)</f>
        <v>49549</v>
      </c>
      <c r="AA38" s="242" t="e">
        <v>#NUM!</v>
      </c>
      <c r="AE38" s="246"/>
      <c r="AN38" s="391"/>
      <c r="AO38" s="391"/>
      <c r="AP38" s="391"/>
      <c r="AQ38" s="391"/>
      <c r="AR38" s="391"/>
      <c r="AS38" s="391"/>
      <c r="AT38" s="391"/>
      <c r="AU38" s="391"/>
      <c r="AV38" s="391"/>
      <c r="AW38" s="391"/>
      <c r="AX38" s="391"/>
      <c r="AY38" s="391"/>
      <c r="AZ38" s="391"/>
      <c r="BA38" s="395"/>
      <c r="BB38" s="395"/>
      <c r="BC38" s="395"/>
      <c r="BD38" s="394"/>
      <c r="BE38" s="394"/>
      <c r="BF38" s="391"/>
      <c r="BG38" s="391"/>
    </row>
    <row r="39" spans="1:59" s="80" customFormat="1" ht="11.25" customHeight="1" x14ac:dyDescent="0.2">
      <c r="A39" s="281" t="s">
        <v>235</v>
      </c>
      <c r="B39" s="314" t="str">
        <v>8Y</v>
      </c>
      <c r="C39" s="280" t="str">
        <v>8Y</v>
      </c>
      <c r="D39" s="280" t="str">
        <f t="shared" si="24"/>
        <v>8Y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8.6700000000000006E-3</v>
      </c>
      <c r="J39" s="321" t="str">
        <f>IFERROR(_xll.qlSimpleQuote(A39&amp;C39,I39,,Permanent,Trigger,TRUE),"--")</f>
        <v>SW8Y#0000</v>
      </c>
      <c r="K39" s="321" t="str">
        <f t="shared" si="25"/>
        <v>EURAB6R8Y=</v>
      </c>
      <c r="L39" s="322" t="str">
        <f>IFERROR(_xll.qlSwapRateHelper2(,IF(DataSelect="Reference",$J39,K39),,$D39,Calendar,$G39,$F39,$H39,$L$32,0,E39,Discounting,Permanent,_xll.ohTrigger(Trigger,DataSelect),ObjectOverwrite),"--")</f>
        <v>obj_00c82#0000</v>
      </c>
      <c r="M39" s="277" t="b">
        <f t="shared" si="26"/>
        <v>1</v>
      </c>
      <c r="O39" s="336" t="str">
        <f t="shared" si="20"/>
        <v>SW</v>
      </c>
      <c r="P39" s="336" t="str">
        <f t="shared" si="21"/>
        <v>13Y</v>
      </c>
      <c r="Q39" s="340" t="str">
        <f t="shared" si="22"/>
        <v>obj_00c93#0000</v>
      </c>
      <c r="R39" s="336" t="b">
        <f t="shared" si="23"/>
        <v>1</v>
      </c>
      <c r="S39" s="344">
        <v>1</v>
      </c>
      <c r="T39" s="344">
        <v>1</v>
      </c>
      <c r="U39" s="97" t="str">
        <v>obj_00c79</v>
      </c>
      <c r="V39" s="97" t="str">
        <f>_xll.qlRateHelperQuoteName(U39)</f>
        <v>EURAB6R21Y=</v>
      </c>
      <c r="W39" s="334" t="e">
        <f>_xll.qlRateHelperRate(U39,_xll.ohTrigger(Trigger,TriggerSTD))</f>
        <v>#NUM!</v>
      </c>
      <c r="X39" s="334" t="str">
        <f>IFERROR(_xll.qlFuturesRateHelperConvexityAdjustment(U39,Trigger),"--")</f>
        <v>--</v>
      </c>
      <c r="Y39" s="98">
        <f>_xll.qlRateHelperEarliestDate(U39,Trigger)</f>
        <v>42244</v>
      </c>
      <c r="Z39" s="98">
        <f>_xll.qlRateHelperLatestDate(U39,Trigger)</f>
        <v>49915</v>
      </c>
      <c r="AA39" s="242" t="e">
        <v>#NUM!</v>
      </c>
      <c r="AE39" s="246"/>
      <c r="AN39" s="391"/>
      <c r="AO39" s="391"/>
      <c r="AP39" s="391"/>
      <c r="AQ39" s="391"/>
      <c r="AR39" s="391"/>
      <c r="AS39" s="391"/>
      <c r="AT39" s="391"/>
      <c r="AU39" s="391"/>
      <c r="AV39" s="391"/>
      <c r="AW39" s="391"/>
      <c r="AX39" s="391"/>
      <c r="AY39" s="391"/>
      <c r="AZ39" s="391"/>
      <c r="BA39" s="395"/>
      <c r="BB39" s="395"/>
      <c r="BC39" s="395"/>
      <c r="BD39" s="394"/>
      <c r="BE39" s="394"/>
      <c r="BF39" s="391"/>
      <c r="BG39" s="391"/>
    </row>
    <row r="40" spans="1:59" s="80" customFormat="1" ht="11.25" customHeight="1" x14ac:dyDescent="0.2">
      <c r="A40" s="281" t="s">
        <v>235</v>
      </c>
      <c r="B40" s="314" t="str">
        <v>9Y</v>
      </c>
      <c r="C40" s="280" t="str">
        <v>9Y</v>
      </c>
      <c r="D40" s="280" t="str">
        <f t="shared" si="24"/>
        <v>9Y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9.8799999999999999E-3</v>
      </c>
      <c r="J40" s="321" t="str">
        <f>IFERROR(_xll.qlSimpleQuote(A40&amp;C40,I40,,Permanent,Trigger,TRUE),"--")</f>
        <v>SW9Y#0000</v>
      </c>
      <c r="K40" s="321" t="str">
        <f t="shared" si="25"/>
        <v>EURAB6R9Y=</v>
      </c>
      <c r="L40" s="322" t="str">
        <f>IFERROR(_xll.qlSwapRateHelper2(,IF(DataSelect="Reference",$J40,K40),,$D40,Calendar,$G40,$F40,$H40,$L$32,0,E40,Discounting,Permanent,_xll.ohTrigger(Trigger,DataSelect),ObjectOverwrite),"--")</f>
        <v>obj_00c7b#0000</v>
      </c>
      <c r="M40" s="277" t="b">
        <f t="shared" si="26"/>
        <v>1</v>
      </c>
      <c r="O40" s="336" t="str">
        <f t="shared" si="20"/>
        <v>SW</v>
      </c>
      <c r="P40" s="336" t="str">
        <f t="shared" si="21"/>
        <v>14Y</v>
      </c>
      <c r="Q40" s="340" t="str">
        <f t="shared" si="22"/>
        <v>obj_00c9c#0000</v>
      </c>
      <c r="R40" s="336" t="b">
        <f t="shared" si="23"/>
        <v>1</v>
      </c>
      <c r="S40" s="344">
        <v>1</v>
      </c>
      <c r="T40" s="344">
        <v>1</v>
      </c>
      <c r="U40" s="97" t="str">
        <v>obj_00c95</v>
      </c>
      <c r="V40" s="97" t="str">
        <f>_xll.qlRateHelperQuoteName(U40)</f>
        <v>EURAB6R22Y=</v>
      </c>
      <c r="W40" s="334" t="e">
        <f>_xll.qlRateHelperRate(U40,_xll.ohTrigger(Trigger,TriggerSTD))</f>
        <v>#NUM!</v>
      </c>
      <c r="X40" s="334" t="str">
        <f>IFERROR(_xll.qlFuturesRateHelperConvexityAdjustment(U40,Trigger),"--")</f>
        <v>--</v>
      </c>
      <c r="Y40" s="98">
        <f>_xll.qlRateHelperEarliestDate(U40,Trigger)</f>
        <v>42244</v>
      </c>
      <c r="Z40" s="98">
        <f>_xll.qlRateHelperLatestDate(U40,Trigger)</f>
        <v>50280</v>
      </c>
      <c r="AA40" s="242" t="e">
        <v>#NUM!</v>
      </c>
      <c r="AE40" s="246"/>
      <c r="AN40" s="391"/>
      <c r="AO40" s="391"/>
      <c r="AP40" s="391"/>
      <c r="AQ40" s="391"/>
      <c r="AR40" s="391"/>
      <c r="AS40" s="391"/>
      <c r="AT40" s="391"/>
      <c r="AU40" s="391"/>
      <c r="AV40" s="391"/>
      <c r="AW40" s="391"/>
      <c r="AX40" s="391"/>
      <c r="AY40" s="391"/>
      <c r="AZ40" s="391"/>
      <c r="BA40" s="395"/>
      <c r="BB40" s="395"/>
      <c r="BC40" s="395"/>
      <c r="BD40" s="394"/>
      <c r="BE40" s="394"/>
      <c r="BF40" s="391"/>
      <c r="BG40" s="391"/>
    </row>
    <row r="41" spans="1:59" s="80" customFormat="1" ht="11.25" customHeight="1" x14ac:dyDescent="0.2">
      <c r="A41" s="281" t="s">
        <v>235</v>
      </c>
      <c r="B41" s="314" t="str">
        <v>10Y</v>
      </c>
      <c r="C41" s="280" t="str">
        <v>10Y</v>
      </c>
      <c r="D41" s="280" t="str">
        <f t="shared" si="24"/>
        <v>10Y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1.095E-2</v>
      </c>
      <c r="J41" s="321" t="str">
        <f>IFERROR(_xll.qlSimpleQuote(A41&amp;C41,I41,,Permanent,Trigger,TRUE),"--")</f>
        <v>SW10Y#0000</v>
      </c>
      <c r="K41" s="321" t="str">
        <f t="shared" si="25"/>
        <v>EURAB6R10Y=</v>
      </c>
      <c r="L41" s="322" t="str">
        <f>IFERROR(_xll.qlSwapRateHelper2(,IF(DataSelect="Reference",$J41,K41),,$D41,Calendar,$G41,$F41,$H41,$L$32,0,E41,Discounting,Permanent,_xll.ohTrigger(Trigger,DataSelect),ObjectOverwrite),"--")</f>
        <v>obj_00c7e#0000</v>
      </c>
      <c r="M41" s="277" t="b">
        <f t="shared" si="26"/>
        <v>1</v>
      </c>
      <c r="O41" s="336" t="str">
        <f t="shared" si="20"/>
        <v>SW</v>
      </c>
      <c r="P41" s="336" t="str">
        <f t="shared" si="21"/>
        <v>15Y</v>
      </c>
      <c r="Q41" s="340" t="str">
        <f t="shared" si="22"/>
        <v>obj_00c9e#0000</v>
      </c>
      <c r="R41" s="336" t="b">
        <f t="shared" si="23"/>
        <v>1</v>
      </c>
      <c r="S41" s="344">
        <v>1</v>
      </c>
      <c r="T41" s="344">
        <v>1</v>
      </c>
      <c r="U41" s="97" t="str">
        <v>obj_00c8d</v>
      </c>
      <c r="V41" s="97" t="str">
        <f>_xll.qlRateHelperQuoteName(U41)</f>
        <v>EURAB6R23Y=</v>
      </c>
      <c r="W41" s="334" t="e">
        <f>_xll.qlRateHelperRate(U41,_xll.ohTrigger(Trigger,TriggerSTD))</f>
        <v>#NUM!</v>
      </c>
      <c r="X41" s="334" t="str">
        <f>IFERROR(_xll.qlFuturesRateHelperConvexityAdjustment(U41,Trigger),"--")</f>
        <v>--</v>
      </c>
      <c r="Y41" s="98">
        <f>_xll.qlRateHelperEarliestDate(U41,Trigger)</f>
        <v>42244</v>
      </c>
      <c r="Z41" s="98">
        <f>_xll.qlRateHelperLatestDate(U41,Trigger)</f>
        <v>50647</v>
      </c>
      <c r="AA41" s="242" t="e">
        <v>#NUM!</v>
      </c>
      <c r="AE41" s="246"/>
      <c r="AN41" s="391"/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5"/>
      <c r="BB41" s="395"/>
      <c r="BC41" s="395"/>
      <c r="BD41" s="394"/>
      <c r="BE41" s="394"/>
      <c r="BF41" s="391"/>
      <c r="BG41" s="391"/>
    </row>
    <row r="42" spans="1:59" s="80" customFormat="1" ht="11.25" customHeight="1" x14ac:dyDescent="0.2">
      <c r="A42" s="281" t="s">
        <v>235</v>
      </c>
      <c r="B42" s="314" t="str">
        <v>11Y</v>
      </c>
      <c r="C42" s="280" t="str">
        <v>11Y</v>
      </c>
      <c r="D42" s="280" t="str">
        <f t="shared" si="24"/>
        <v>11Y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1.191439591E-2</v>
      </c>
      <c r="J42" s="321" t="str">
        <f>IFERROR(_xll.qlSimpleQuote(A42&amp;C42,I42,,Permanent,Trigger,TRUE),"--")</f>
        <v>SW11Y#0000</v>
      </c>
      <c r="K42" s="321" t="str">
        <f t="shared" si="25"/>
        <v>EURAB6R11Y=</v>
      </c>
      <c r="L42" s="322" t="str">
        <f>IFERROR(_xll.qlSwapRateHelper2(,IF(DataSelect="Reference",$J42,K42),,$D42,Calendar,$G42,$F42,$H42,$L$32,0,E42,Discounting,Permanent,_xll.ohTrigger(Trigger,DataSelect),ObjectOverwrite),"--")</f>
        <v>obj_00c7a#0000</v>
      </c>
      <c r="M42" s="277" t="b">
        <f t="shared" si="26"/>
        <v>1</v>
      </c>
      <c r="O42" s="336" t="str">
        <f t="shared" si="20"/>
        <v>SW</v>
      </c>
      <c r="P42" s="336" t="str">
        <f t="shared" si="21"/>
        <v>16Y</v>
      </c>
      <c r="Q42" s="340" t="str">
        <f t="shared" si="22"/>
        <v>obj_00ca3#0000</v>
      </c>
      <c r="R42" s="336" t="b">
        <f t="shared" si="23"/>
        <v>1</v>
      </c>
      <c r="S42" s="344">
        <v>1</v>
      </c>
      <c r="T42" s="344">
        <v>1</v>
      </c>
      <c r="U42" s="97" t="str">
        <v>obj_00c7f</v>
      </c>
      <c r="V42" s="97" t="str">
        <f>_xll.qlRateHelperQuoteName(U42)</f>
        <v>EURAB6R24Y=</v>
      </c>
      <c r="W42" s="334" t="e">
        <f>_xll.qlRateHelperRate(U42,_xll.ohTrigger(Trigger,TriggerSTD))</f>
        <v>#NUM!</v>
      </c>
      <c r="X42" s="334" t="str">
        <f>IFERROR(_xll.qlFuturesRateHelperConvexityAdjustment(U42,Trigger),"--")</f>
        <v>--</v>
      </c>
      <c r="Y42" s="98">
        <f>_xll.qlRateHelperEarliestDate(U42,Trigger)</f>
        <v>42244</v>
      </c>
      <c r="Z42" s="98">
        <f>_xll.qlRateHelperLatestDate(U42,Trigger)</f>
        <v>51011</v>
      </c>
      <c r="AA42" s="242" t="e">
        <v>#NUM!</v>
      </c>
      <c r="AE42" s="246"/>
      <c r="AN42" s="391"/>
      <c r="AO42" s="391"/>
      <c r="AP42" s="391"/>
      <c r="AQ42" s="391"/>
      <c r="AR42" s="391"/>
      <c r="AS42" s="391"/>
      <c r="AT42" s="391"/>
      <c r="AU42" s="391"/>
      <c r="AV42" s="391"/>
      <c r="AW42" s="391"/>
      <c r="AX42" s="391"/>
      <c r="AY42" s="391"/>
      <c r="AZ42" s="391"/>
      <c r="BA42" s="395"/>
      <c r="BB42" s="395"/>
      <c r="BC42" s="395"/>
      <c r="BD42" s="394"/>
      <c r="BE42" s="394"/>
      <c r="BF42" s="391"/>
      <c r="BG42" s="391"/>
    </row>
    <row r="43" spans="1:59" s="80" customFormat="1" ht="11.25" customHeight="1" x14ac:dyDescent="0.2">
      <c r="A43" s="281" t="s">
        <v>235</v>
      </c>
      <c r="B43" s="314" t="str">
        <v>12Y</v>
      </c>
      <c r="C43" s="280" t="str">
        <v>12Y</v>
      </c>
      <c r="D43" s="280" t="str">
        <f t="shared" si="24"/>
        <v>12Y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1.2760000000000001E-2</v>
      </c>
      <c r="J43" s="321" t="str">
        <f>IFERROR(_xll.qlSimpleQuote(A43&amp;C43,I43,,Permanent,Trigger,TRUE),"--")</f>
        <v>SW12Y#0000</v>
      </c>
      <c r="K43" s="321" t="str">
        <f t="shared" si="25"/>
        <v>EURAB6R12Y=</v>
      </c>
      <c r="L43" s="322" t="str">
        <f>IFERROR(_xll.qlSwapRateHelper2(,IF(DataSelect="Reference",$J43,K43),,$D43,Calendar,$G43,$F43,$H43,$L$32,0,E43,Discounting,Permanent,_xll.ohTrigger(Trigger,DataSelect),ObjectOverwrite),"--")</f>
        <v>obj_00c9b#0000</v>
      </c>
      <c r="M43" s="277" t="b">
        <f t="shared" si="26"/>
        <v>1</v>
      </c>
      <c r="O43" s="336" t="str">
        <f t="shared" si="20"/>
        <v>SW</v>
      </c>
      <c r="P43" s="336" t="str">
        <f t="shared" si="21"/>
        <v>17Y</v>
      </c>
      <c r="Q43" s="340" t="str">
        <f t="shared" si="22"/>
        <v>obj_00c8f#0000</v>
      </c>
      <c r="R43" s="336" t="b">
        <f t="shared" si="23"/>
        <v>1</v>
      </c>
      <c r="S43" s="344">
        <v>1</v>
      </c>
      <c r="T43" s="344">
        <v>1</v>
      </c>
      <c r="U43" s="97" t="str">
        <v>obj_00ca1</v>
      </c>
      <c r="V43" s="97" t="str">
        <f>_xll.qlRateHelperQuoteName(U43)</f>
        <v>EURAB6R25Y=</v>
      </c>
      <c r="W43" s="334" t="e">
        <f>_xll.qlRateHelperRate(U43,_xll.ohTrigger(Trigger,TriggerSTD))</f>
        <v>#NUM!</v>
      </c>
      <c r="X43" s="334" t="str">
        <f>IFERROR(_xll.qlFuturesRateHelperConvexityAdjustment(U43,Trigger),"--")</f>
        <v>--</v>
      </c>
      <c r="Y43" s="98">
        <f>_xll.qlRateHelperEarliestDate(U43,Trigger)</f>
        <v>42244</v>
      </c>
      <c r="Z43" s="98">
        <f>_xll.qlRateHelperLatestDate(U43,Trigger)</f>
        <v>51376</v>
      </c>
      <c r="AA43" s="242" t="e">
        <v>#NUM!</v>
      </c>
      <c r="AE43" s="246"/>
      <c r="AN43" s="391"/>
      <c r="AO43" s="391"/>
      <c r="AP43" s="391"/>
      <c r="AQ43" s="391"/>
      <c r="AR43" s="391"/>
      <c r="AS43" s="391"/>
      <c r="AT43" s="391"/>
      <c r="AU43" s="391"/>
      <c r="AV43" s="391"/>
      <c r="AW43" s="391"/>
      <c r="AX43" s="391"/>
      <c r="AY43" s="391"/>
      <c r="AZ43" s="391"/>
      <c r="BA43" s="395"/>
      <c r="BB43" s="395"/>
      <c r="BC43" s="395"/>
      <c r="BD43" s="394"/>
      <c r="BE43" s="394"/>
      <c r="BF43" s="391"/>
      <c r="BG43" s="391"/>
    </row>
    <row r="44" spans="1:59" s="80" customFormat="1" ht="11.25" customHeight="1" x14ac:dyDescent="0.2">
      <c r="A44" s="281" t="s">
        <v>235</v>
      </c>
      <c r="B44" s="314" t="str">
        <v>13Y</v>
      </c>
      <c r="C44" s="280" t="str">
        <v>13Y</v>
      </c>
      <c r="D44" s="280" t="str">
        <f t="shared" si="24"/>
        <v>13Y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1.348229533E-2</v>
      </c>
      <c r="J44" s="321" t="str">
        <f>IFERROR(_xll.qlSimpleQuote(A44&amp;C44,I44,,Permanent,Trigger,TRUE),"--")</f>
        <v>SW13Y#0000</v>
      </c>
      <c r="K44" s="321" t="str">
        <f t="shared" si="25"/>
        <v>EURAB6R13Y=</v>
      </c>
      <c r="L44" s="322" t="str">
        <f>IFERROR(_xll.qlSwapRateHelper2(,IF(DataSelect="Reference",$J44,K44),,$D44,Calendar,$G44,$F44,$H44,$L$32,0,E44,Discounting,Permanent,_xll.ohTrigger(Trigger,DataSelect),ObjectOverwrite),"--")</f>
        <v>obj_00c93#0000</v>
      </c>
      <c r="M44" s="277" t="b">
        <f t="shared" si="26"/>
        <v>1</v>
      </c>
      <c r="O44" s="336" t="str">
        <f t="shared" si="20"/>
        <v>SW</v>
      </c>
      <c r="P44" s="336" t="str">
        <f t="shared" si="21"/>
        <v>18Y</v>
      </c>
      <c r="Q44" s="340" t="str">
        <f t="shared" si="22"/>
        <v>obj_00c8a#0000</v>
      </c>
      <c r="R44" s="336" t="b">
        <f t="shared" si="23"/>
        <v>1</v>
      </c>
      <c r="S44" s="344">
        <v>1</v>
      </c>
      <c r="T44" s="344">
        <v>1</v>
      </c>
      <c r="U44" s="97" t="str">
        <v>obj_00c88</v>
      </c>
      <c r="V44" s="97" t="str">
        <f>_xll.qlRateHelperQuoteName(U44)</f>
        <v>EURAB6R26Y=</v>
      </c>
      <c r="W44" s="334" t="e">
        <f>_xll.qlRateHelperRate(U44,_xll.ohTrigger(Trigger,TriggerSTD))</f>
        <v>#NUM!</v>
      </c>
      <c r="X44" s="334" t="str">
        <f>IFERROR(_xll.qlFuturesRateHelperConvexityAdjustment(U44,Trigger),"--")</f>
        <v>--</v>
      </c>
      <c r="Y44" s="98">
        <f>_xll.qlRateHelperEarliestDate(U44,Trigger)</f>
        <v>42244</v>
      </c>
      <c r="Z44" s="98">
        <f>_xll.qlRateHelperLatestDate(U44,Trigger)</f>
        <v>51741</v>
      </c>
      <c r="AA44" s="242" t="e">
        <v>#NUM!</v>
      </c>
      <c r="AE44" s="246"/>
      <c r="AN44" s="391"/>
      <c r="AO44" s="391"/>
      <c r="AP44" s="391"/>
      <c r="AQ44" s="391"/>
      <c r="AR44" s="391"/>
      <c r="AS44" s="391"/>
      <c r="AT44" s="391"/>
      <c r="AU44" s="391"/>
      <c r="AV44" s="391"/>
      <c r="AW44" s="391"/>
      <c r="AX44" s="391"/>
      <c r="AY44" s="391"/>
      <c r="AZ44" s="391"/>
      <c r="BA44" s="395"/>
      <c r="BB44" s="395"/>
      <c r="BC44" s="395"/>
      <c r="BD44" s="394"/>
      <c r="BE44" s="394"/>
      <c r="BF44" s="391"/>
      <c r="BG44" s="391"/>
    </row>
    <row r="45" spans="1:59" s="80" customFormat="1" ht="11.25" customHeight="1" x14ac:dyDescent="0.2">
      <c r="A45" s="281" t="s">
        <v>235</v>
      </c>
      <c r="B45" s="314" t="str">
        <v>14Y</v>
      </c>
      <c r="C45" s="280" t="str">
        <v>14Y</v>
      </c>
      <c r="D45" s="280" t="str">
        <f t="shared" si="24"/>
        <v>14Y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1.4085645109999999E-2</v>
      </c>
      <c r="J45" s="321" t="str">
        <f>IFERROR(_xll.qlSimpleQuote(A45&amp;C45,I45,,Permanent,Trigger,TRUE),"--")</f>
        <v>SW14Y#0000</v>
      </c>
      <c r="K45" s="321" t="str">
        <f t="shared" si="25"/>
        <v>EURAB6R14Y=</v>
      </c>
      <c r="L45" s="322" t="str">
        <f>IFERROR(_xll.qlSwapRateHelper2(,IF(DataSelect="Reference",$J45,K45),,$D45,Calendar,$G45,$F45,$H45,$L$32,0,E45,Discounting,Permanent,_xll.ohTrigger(Trigger,DataSelect),ObjectOverwrite),"--")</f>
        <v>obj_00c9c#0000</v>
      </c>
      <c r="M45" s="277" t="b">
        <f t="shared" si="26"/>
        <v>1</v>
      </c>
      <c r="O45" s="336" t="str">
        <f t="shared" si="20"/>
        <v>SW</v>
      </c>
      <c r="P45" s="336" t="str">
        <f t="shared" si="21"/>
        <v>19Y</v>
      </c>
      <c r="Q45" s="340" t="str">
        <f t="shared" si="22"/>
        <v>obj_00c86#0000</v>
      </c>
      <c r="R45" s="336" t="b">
        <f t="shared" si="23"/>
        <v>1</v>
      </c>
      <c r="S45" s="344">
        <v>1</v>
      </c>
      <c r="T45" s="344">
        <v>1</v>
      </c>
      <c r="U45" s="97" t="str">
        <v>obj_00c83</v>
      </c>
      <c r="V45" s="97" t="str">
        <f>_xll.qlRateHelperQuoteName(U45)</f>
        <v>EURAB6R27Y=</v>
      </c>
      <c r="W45" s="334" t="e">
        <f>_xll.qlRateHelperRate(U45,_xll.ohTrigger(Trigger,TriggerSTD))</f>
        <v>#NUM!</v>
      </c>
      <c r="X45" s="334" t="str">
        <f>IFERROR(_xll.qlFuturesRateHelperConvexityAdjustment(U45,Trigger),"--")</f>
        <v>--</v>
      </c>
      <c r="Y45" s="98">
        <f>_xll.qlRateHelperEarliestDate(U45,Trigger)</f>
        <v>42244</v>
      </c>
      <c r="Z45" s="98">
        <f>_xll.qlRateHelperLatestDate(U45,Trigger)</f>
        <v>52106</v>
      </c>
      <c r="AA45" s="242" t="e">
        <v>#NUM!</v>
      </c>
      <c r="AE45" s="246"/>
      <c r="AN45" s="391"/>
      <c r="AO45" s="391"/>
      <c r="AP45" s="391"/>
      <c r="AQ45" s="391"/>
      <c r="AR45" s="391"/>
      <c r="AS45" s="391"/>
      <c r="AT45" s="391"/>
      <c r="AU45" s="391"/>
      <c r="AV45" s="391"/>
      <c r="AW45" s="391"/>
      <c r="AX45" s="391"/>
      <c r="AY45" s="391"/>
      <c r="AZ45" s="391"/>
      <c r="BA45" s="395"/>
      <c r="BB45" s="395"/>
      <c r="BC45" s="395"/>
      <c r="BD45" s="394"/>
      <c r="BE45" s="394"/>
      <c r="BF45" s="391"/>
      <c r="BG45" s="391"/>
    </row>
    <row r="46" spans="1:59" s="80" customFormat="1" ht="11.25" customHeight="1" x14ac:dyDescent="0.2">
      <c r="A46" s="281" t="s">
        <v>235</v>
      </c>
      <c r="B46" s="314" t="str">
        <v>15Y</v>
      </c>
      <c r="C46" s="280" t="str">
        <v>15Y</v>
      </c>
      <c r="D46" s="280" t="str">
        <f t="shared" si="24"/>
        <v>15Y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1.46E-2</v>
      </c>
      <c r="J46" s="321" t="str">
        <f>IFERROR(_xll.qlSimpleQuote(A46&amp;C46,I46,,Permanent,Trigger,TRUE),"--")</f>
        <v>SW15Y#0000</v>
      </c>
      <c r="K46" s="321" t="str">
        <f t="shared" si="25"/>
        <v>EURAB6R15Y=</v>
      </c>
      <c r="L46" s="322" t="str">
        <f>IFERROR(_xll.qlSwapRateHelper2(,IF(DataSelect="Reference",$J46,K46),,$D46,Calendar,$G46,$F46,$H46,$L$32,0,E46,Discounting,Permanent,_xll.ohTrigger(Trigger,DataSelect),ObjectOverwrite),"--")</f>
        <v>obj_00c9e#0000</v>
      </c>
      <c r="M46" s="277" t="b">
        <f t="shared" si="26"/>
        <v>1</v>
      </c>
      <c r="O46" s="336" t="str">
        <f t="shared" si="20"/>
        <v>SW</v>
      </c>
      <c r="P46" s="336" t="str">
        <f t="shared" si="21"/>
        <v>20Y</v>
      </c>
      <c r="Q46" s="340" t="str">
        <f t="shared" si="22"/>
        <v>obj_00c98#0000</v>
      </c>
      <c r="R46" s="336" t="b">
        <f t="shared" si="23"/>
        <v>1</v>
      </c>
      <c r="S46" s="344">
        <v>1</v>
      </c>
      <c r="T46" s="344">
        <v>1</v>
      </c>
      <c r="U46" s="97" t="str">
        <v>obj_00c81</v>
      </c>
      <c r="V46" s="97" t="str">
        <f>_xll.qlRateHelperQuoteName(U46)</f>
        <v>EURAB6R28Y=</v>
      </c>
      <c r="W46" s="334" t="e">
        <f>_xll.qlRateHelperRate(U46,_xll.ohTrigger(Trigger,TriggerSTD))</f>
        <v>#NUM!</v>
      </c>
      <c r="X46" s="334" t="str">
        <f>IFERROR(_xll.qlFuturesRateHelperConvexityAdjustment(U46,Trigger),"--")</f>
        <v>--</v>
      </c>
      <c r="Y46" s="98">
        <f>_xll.qlRateHelperEarliestDate(U46,Trigger)</f>
        <v>42244</v>
      </c>
      <c r="Z46" s="98">
        <f>_xll.qlRateHelperLatestDate(U46,Trigger)</f>
        <v>52471</v>
      </c>
      <c r="AA46" s="242" t="e">
        <v>#NUM!</v>
      </c>
      <c r="AE46" s="246"/>
      <c r="AN46" s="391"/>
      <c r="AO46" s="391"/>
      <c r="AP46" s="391"/>
      <c r="AQ46" s="391"/>
      <c r="AR46" s="391"/>
      <c r="AS46" s="391"/>
      <c r="AT46" s="391"/>
      <c r="AU46" s="391"/>
      <c r="AV46" s="391"/>
      <c r="AW46" s="391"/>
      <c r="AX46" s="391"/>
      <c r="AY46" s="391"/>
      <c r="AZ46" s="391"/>
      <c r="BA46" s="395"/>
      <c r="BB46" s="395"/>
      <c r="BC46" s="395"/>
      <c r="BD46" s="394"/>
      <c r="BE46" s="394"/>
      <c r="BF46" s="391"/>
      <c r="BG46" s="391"/>
    </row>
    <row r="47" spans="1:59" s="80" customFormat="1" ht="11.25" customHeight="1" x14ac:dyDescent="0.2">
      <c r="A47" s="281" t="s">
        <v>235</v>
      </c>
      <c r="B47" s="314" t="str">
        <v>16Y</v>
      </c>
      <c r="C47" s="280" t="str">
        <v>16Y</v>
      </c>
      <c r="D47" s="280" t="str">
        <f t="shared" si="24"/>
        <v>16Y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1.50374876E-2</v>
      </c>
      <c r="J47" s="321" t="str">
        <f>IFERROR(_xll.qlSimpleQuote(A47&amp;C47,I47,,Permanent,Trigger,TRUE),"--")</f>
        <v>SW16Y#0000</v>
      </c>
      <c r="K47" s="321" t="str">
        <f t="shared" si="25"/>
        <v>EURAB6R16Y=</v>
      </c>
      <c r="L47" s="322" t="str">
        <f>IFERROR(_xll.qlSwapRateHelper2(,IF(DataSelect="Reference",$J47,K47),,$D47,Calendar,$G47,$F47,$H47,$L$32,0,E47,Discounting,Permanent,_xll.ohTrigger(Trigger,DataSelect),ObjectOverwrite),"--")</f>
        <v>obj_00ca3#0000</v>
      </c>
      <c r="M47" s="277" t="b">
        <f t="shared" si="26"/>
        <v>1</v>
      </c>
      <c r="O47" s="336" t="str">
        <f t="shared" si="20"/>
        <v>SW</v>
      </c>
      <c r="P47" s="336" t="str">
        <f t="shared" si="21"/>
        <v>21Y</v>
      </c>
      <c r="Q47" s="340" t="str">
        <f t="shared" si="22"/>
        <v>obj_00c79#0000</v>
      </c>
      <c r="R47" s="336" t="b">
        <f t="shared" si="23"/>
        <v>1</v>
      </c>
      <c r="S47" s="344">
        <v>1</v>
      </c>
      <c r="T47" s="344">
        <v>1</v>
      </c>
      <c r="U47" s="97" t="str">
        <v>obj_00c84</v>
      </c>
      <c r="V47" s="97" t="str">
        <f>_xll.qlRateHelperQuoteName(U47)</f>
        <v>EURAB6R29Y=</v>
      </c>
      <c r="W47" s="334" t="e">
        <f>_xll.qlRateHelperRate(U47,_xll.ohTrigger(Trigger,TriggerSTD))</f>
        <v>#NUM!</v>
      </c>
      <c r="X47" s="334" t="str">
        <f>IFERROR(_xll.qlFuturesRateHelperConvexityAdjustment(U47,Trigger),"--")</f>
        <v>--</v>
      </c>
      <c r="Y47" s="98">
        <f>_xll.qlRateHelperEarliestDate(U47,Trigger)</f>
        <v>42244</v>
      </c>
      <c r="Z47" s="98">
        <f>_xll.qlRateHelperLatestDate(U47,Trigger)</f>
        <v>52838</v>
      </c>
      <c r="AA47" s="242" t="e">
        <v>#NUM!</v>
      </c>
      <c r="AE47" s="246"/>
      <c r="AN47" s="391"/>
      <c r="AO47" s="391"/>
      <c r="AP47" s="391"/>
      <c r="AQ47" s="391"/>
      <c r="AR47" s="391"/>
      <c r="AS47" s="391"/>
      <c r="AT47" s="391"/>
      <c r="AU47" s="391"/>
      <c r="AV47" s="391"/>
      <c r="AW47" s="391"/>
      <c r="AX47" s="391"/>
      <c r="AY47" s="391"/>
      <c r="AZ47" s="391"/>
      <c r="BA47" s="395"/>
      <c r="BB47" s="395"/>
      <c r="BC47" s="395"/>
      <c r="BD47" s="394"/>
      <c r="BE47" s="394"/>
      <c r="BF47" s="391"/>
      <c r="BG47" s="391"/>
    </row>
    <row r="48" spans="1:59" s="80" customFormat="1" ht="11.25" customHeight="1" x14ac:dyDescent="0.2">
      <c r="A48" s="281" t="s">
        <v>235</v>
      </c>
      <c r="B48" s="314" t="str">
        <v>17Y</v>
      </c>
      <c r="C48" s="280" t="str">
        <v>17Y</v>
      </c>
      <c r="D48" s="280" t="str">
        <f t="shared" si="24"/>
        <v>17Y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1.5408475500000001E-2</v>
      </c>
      <c r="J48" s="321" t="str">
        <f>IFERROR(_xll.qlSimpleQuote(A48&amp;C48,I48,,Permanent,Trigger,TRUE),"--")</f>
        <v>SW17Y#0000</v>
      </c>
      <c r="K48" s="321" t="str">
        <f t="shared" si="25"/>
        <v>EURAB6R17Y=</v>
      </c>
      <c r="L48" s="322" t="str">
        <f>IFERROR(_xll.qlSwapRateHelper2(,IF(DataSelect="Reference",$J48,K48),,$D48,Calendar,$G48,$F48,$H48,$L$32,0,E48,Discounting,Permanent,_xll.ohTrigger(Trigger,DataSelect),ObjectOverwrite),"--")</f>
        <v>obj_00c8f#0000</v>
      </c>
      <c r="M48" s="277" t="b">
        <f t="shared" si="26"/>
        <v>1</v>
      </c>
      <c r="O48" s="336" t="str">
        <f t="shared" si="20"/>
        <v>SW</v>
      </c>
      <c r="P48" s="336" t="str">
        <f t="shared" si="21"/>
        <v>22Y</v>
      </c>
      <c r="Q48" s="340" t="str">
        <f t="shared" si="22"/>
        <v>obj_00c95#0000</v>
      </c>
      <c r="R48" s="336" t="b">
        <f t="shared" si="23"/>
        <v>1</v>
      </c>
      <c r="S48" s="344">
        <v>1</v>
      </c>
      <c r="T48" s="344">
        <v>1</v>
      </c>
      <c r="U48" s="97" t="str">
        <v>obj_00c96</v>
      </c>
      <c r="V48" s="97" t="str">
        <f>_xll.qlRateHelperQuoteName(U48)</f>
        <v>EURAB6R30Y=</v>
      </c>
      <c r="W48" s="334" t="e">
        <f>_xll.qlRateHelperRate(U48,_xll.ohTrigger(Trigger,TriggerSTD))</f>
        <v>#NUM!</v>
      </c>
      <c r="X48" s="334" t="str">
        <f>IFERROR(_xll.qlFuturesRateHelperConvexityAdjustment(U48,Trigger),"--")</f>
        <v>--</v>
      </c>
      <c r="Y48" s="98">
        <f>_xll.qlRateHelperEarliestDate(U48,Trigger)</f>
        <v>42244</v>
      </c>
      <c r="Z48" s="98">
        <f>_xll.qlRateHelperLatestDate(U48,Trigger)</f>
        <v>53202</v>
      </c>
      <c r="AA48" s="242" t="e">
        <v>#NUM!</v>
      </c>
      <c r="AE48" s="246"/>
      <c r="AN48" s="391"/>
      <c r="AO48" s="391"/>
      <c r="AP48" s="391"/>
      <c r="AQ48" s="391"/>
      <c r="AR48" s="391"/>
      <c r="AS48" s="391"/>
      <c r="AT48" s="391"/>
      <c r="AU48" s="391"/>
      <c r="AV48" s="391"/>
      <c r="AW48" s="391"/>
      <c r="AX48" s="391"/>
      <c r="AY48" s="391"/>
      <c r="AZ48" s="391"/>
      <c r="BA48" s="395"/>
      <c r="BB48" s="395"/>
      <c r="BC48" s="395"/>
      <c r="BD48" s="394"/>
      <c r="BE48" s="394"/>
      <c r="BF48" s="391"/>
      <c r="BG48" s="391"/>
    </row>
    <row r="49" spans="1:59" s="80" customFormat="1" ht="11.25" customHeight="1" x14ac:dyDescent="0.2">
      <c r="A49" s="281" t="s">
        <v>235</v>
      </c>
      <c r="B49" s="314" t="str">
        <v>18Y</v>
      </c>
      <c r="C49" s="280" t="str">
        <v>18Y</v>
      </c>
      <c r="D49" s="280" t="str">
        <f t="shared" si="24"/>
        <v>18Y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1.5713096829999999E-2</v>
      </c>
      <c r="J49" s="321" t="str">
        <f>IFERROR(_xll.qlSimpleQuote(A49&amp;C49,I49,,Permanent,Trigger,TRUE),"--")</f>
        <v>SW18Y#0000</v>
      </c>
      <c r="K49" s="321" t="str">
        <f t="shared" si="25"/>
        <v>EURAB6R18Y=</v>
      </c>
      <c r="L49" s="322" t="str">
        <f>IFERROR(_xll.qlSwapRateHelper2(,IF(DataSelect="Reference",$J49,K49),,$D49,Calendar,$G49,$F49,$H49,$L$32,0,E49,Discounting,Permanent,_xll.ohTrigger(Trigger,DataSelect),ObjectOverwrite),"--")</f>
        <v>obj_00c8a#0000</v>
      </c>
      <c r="M49" s="277" t="b">
        <f t="shared" si="26"/>
        <v>1</v>
      </c>
      <c r="O49" s="336" t="str">
        <f t="shared" si="20"/>
        <v>SW</v>
      </c>
      <c r="P49" s="336" t="str">
        <f t="shared" si="21"/>
        <v>23Y</v>
      </c>
      <c r="Q49" s="340" t="str">
        <f t="shared" si="22"/>
        <v>obj_00c8d#0000</v>
      </c>
      <c r="R49" s="336" t="b">
        <f t="shared" si="23"/>
        <v>1</v>
      </c>
      <c r="S49" s="344">
        <v>1</v>
      </c>
      <c r="T49" s="344">
        <v>1</v>
      </c>
      <c r="U49" s="97" t="str">
        <v>obj_00c85</v>
      </c>
      <c r="V49" s="97" t="str">
        <f>_xll.qlRateHelperQuoteName(U49)</f>
        <v>EURAB6R31Y=</v>
      </c>
      <c r="W49" s="334" t="e">
        <f>_xll.qlRateHelperRate(U49,_xll.ohTrigger(Trigger,TriggerSTD))</f>
        <v>#NUM!</v>
      </c>
      <c r="X49" s="334" t="str">
        <f>IFERROR(_xll.qlFuturesRateHelperConvexityAdjustment(U49,Trigger),"--")</f>
        <v>--</v>
      </c>
      <c r="Y49" s="98">
        <f>_xll.qlRateHelperEarliestDate(U49,Trigger)</f>
        <v>42244</v>
      </c>
      <c r="Z49" s="98">
        <f>_xll.qlRateHelperLatestDate(U49,Trigger)</f>
        <v>53567</v>
      </c>
      <c r="AA49" s="242" t="e">
        <v>#NUM!</v>
      </c>
      <c r="AE49" s="246"/>
      <c r="AN49" s="391"/>
      <c r="AO49" s="391"/>
      <c r="AP49" s="391"/>
      <c r="AQ49" s="391"/>
      <c r="AR49" s="391"/>
      <c r="AS49" s="391"/>
      <c r="AT49" s="391"/>
      <c r="AU49" s="391"/>
      <c r="AV49" s="391"/>
      <c r="AW49" s="391"/>
      <c r="AX49" s="391"/>
      <c r="AY49" s="391"/>
      <c r="AZ49" s="391"/>
      <c r="BA49" s="395"/>
      <c r="BB49" s="395"/>
      <c r="BC49" s="395"/>
      <c r="BD49" s="394"/>
      <c r="BE49" s="394"/>
      <c r="BF49" s="391"/>
      <c r="BG49" s="391"/>
    </row>
    <row r="50" spans="1:59" s="80" customFormat="1" ht="11.25" customHeight="1" x14ac:dyDescent="0.2">
      <c r="A50" s="281" t="s">
        <v>235</v>
      </c>
      <c r="B50" s="314" t="str">
        <v>19Y</v>
      </c>
      <c r="C50" s="280" t="str">
        <v>19Y</v>
      </c>
      <c r="D50" s="280" t="str">
        <f t="shared" si="24"/>
        <v>19Y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1.5954910619999998E-2</v>
      </c>
      <c r="J50" s="321" t="str">
        <f>IFERROR(_xll.qlSimpleQuote(A50&amp;C50,I50,,Permanent,Trigger,TRUE),"--")</f>
        <v>SW19Y#0000</v>
      </c>
      <c r="K50" s="321" t="str">
        <f t="shared" si="25"/>
        <v>EURAB6R19Y=</v>
      </c>
      <c r="L50" s="322" t="str">
        <f>IFERROR(_xll.qlSwapRateHelper2(,IF(DataSelect="Reference",$J50,K50),,$D50,Calendar,$G50,$F50,$H50,$L$32,0,E50,Discounting,Permanent,_xll.ohTrigger(Trigger,DataSelect),ObjectOverwrite),"--")</f>
        <v>obj_00c86#0000</v>
      </c>
      <c r="M50" s="277" t="b">
        <f t="shared" si="26"/>
        <v>1</v>
      </c>
      <c r="O50" s="336" t="str">
        <f t="shared" si="20"/>
        <v>SW</v>
      </c>
      <c r="P50" s="336" t="str">
        <f t="shared" si="21"/>
        <v>24Y</v>
      </c>
      <c r="Q50" s="340" t="str">
        <f t="shared" si="22"/>
        <v>obj_00c7f#0000</v>
      </c>
      <c r="R50" s="336" t="b">
        <f t="shared" si="23"/>
        <v>1</v>
      </c>
      <c r="S50" s="344">
        <v>1</v>
      </c>
      <c r="T50" s="344">
        <v>1</v>
      </c>
      <c r="U50" s="97" t="str">
        <v>obj_00c90</v>
      </c>
      <c r="V50" s="97" t="str">
        <f>_xll.qlRateHelperQuoteName(U50)</f>
        <v>EURAB6R32Y=</v>
      </c>
      <c r="W50" s="334" t="e">
        <f>_xll.qlRateHelperRate(U50,_xll.ohTrigger(Trigger,TriggerSTD))</f>
        <v>#NUM!</v>
      </c>
      <c r="X50" s="334" t="str">
        <f>IFERROR(_xll.qlFuturesRateHelperConvexityAdjustment(U50,Trigger),"--")</f>
        <v>--</v>
      </c>
      <c r="Y50" s="98">
        <f>_xll.qlRateHelperEarliestDate(U50,Trigger)</f>
        <v>42244</v>
      </c>
      <c r="Z50" s="98">
        <f>_xll.qlRateHelperLatestDate(U50,Trigger)</f>
        <v>53932</v>
      </c>
      <c r="AA50" s="242" t="e">
        <v>#NUM!</v>
      </c>
      <c r="AE50" s="246"/>
      <c r="AN50" s="391"/>
      <c r="AO50" s="391"/>
      <c r="AP50" s="391"/>
      <c r="AQ50" s="391"/>
      <c r="AR50" s="391"/>
      <c r="AS50" s="391"/>
      <c r="AT50" s="391"/>
      <c r="AU50" s="391"/>
      <c r="AV50" s="391"/>
      <c r="AW50" s="391"/>
      <c r="AX50" s="391"/>
      <c r="AY50" s="391"/>
      <c r="AZ50" s="391"/>
      <c r="BA50" s="395"/>
      <c r="BB50" s="395"/>
      <c r="BC50" s="395"/>
      <c r="BD50" s="394"/>
      <c r="BE50" s="394"/>
      <c r="BF50" s="391"/>
      <c r="BG50" s="391"/>
    </row>
    <row r="51" spans="1:59" s="80" customFormat="1" ht="11.25" customHeight="1" x14ac:dyDescent="0.2">
      <c r="A51" s="281" t="s">
        <v>235</v>
      </c>
      <c r="B51" s="314" t="str">
        <v>20Y</v>
      </c>
      <c r="C51" s="280" t="str">
        <v>20Y</v>
      </c>
      <c r="D51" s="280" t="str">
        <f t="shared" si="24"/>
        <v>20Y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1.6140000000000002E-2</v>
      </c>
      <c r="J51" s="321" t="str">
        <f>IFERROR(_xll.qlSimpleQuote(A51&amp;C51,I51,,Permanent,Trigger,TRUE),"--")</f>
        <v>SW20Y#0000</v>
      </c>
      <c r="K51" s="321" t="str">
        <f t="shared" si="25"/>
        <v>EURAB6R20Y=</v>
      </c>
      <c r="L51" s="322" t="str">
        <f>IFERROR(_xll.qlSwapRateHelper2(,IF(DataSelect="Reference",$J51,K51),,$D51,Calendar,$G51,$F51,$H51,$L$32,0,E51,Discounting,Permanent,_xll.ohTrigger(Trigger,DataSelect),ObjectOverwrite),"--")</f>
        <v>obj_00c98#0000</v>
      </c>
      <c r="M51" s="277" t="b">
        <f t="shared" si="26"/>
        <v>1</v>
      </c>
      <c r="O51" s="336" t="str">
        <f t="shared" si="20"/>
        <v>SW</v>
      </c>
      <c r="P51" s="336" t="str">
        <f t="shared" si="21"/>
        <v>25Y</v>
      </c>
      <c r="Q51" s="340" t="str">
        <f t="shared" si="22"/>
        <v>obj_00ca1#0000</v>
      </c>
      <c r="R51" s="336" t="b">
        <f t="shared" si="23"/>
        <v>1</v>
      </c>
      <c r="S51" s="344">
        <v>1</v>
      </c>
      <c r="T51" s="344">
        <v>1</v>
      </c>
      <c r="U51" s="97" t="str">
        <v>obj_00ca5</v>
      </c>
      <c r="V51" s="97" t="str">
        <f>_xll.qlRateHelperQuoteName(U51)</f>
        <v>EURAB6R33Y=</v>
      </c>
      <c r="W51" s="334" t="e">
        <f>_xll.qlRateHelperRate(U51,_xll.ohTrigger(Trigger,TriggerSTD))</f>
        <v>#NUM!</v>
      </c>
      <c r="X51" s="334" t="str">
        <f>IFERROR(_xll.qlFuturesRateHelperConvexityAdjustment(U51,Trigger),"--")</f>
        <v>--</v>
      </c>
      <c r="Y51" s="98">
        <f>_xll.qlRateHelperEarliestDate(U51,Trigger)</f>
        <v>42244</v>
      </c>
      <c r="Z51" s="98">
        <f>_xll.qlRateHelperLatestDate(U51,Trigger)</f>
        <v>54298</v>
      </c>
      <c r="AA51" s="242" t="e">
        <v>#NUM!</v>
      </c>
      <c r="AE51" s="246"/>
      <c r="AN51" s="391"/>
      <c r="AO51" s="391"/>
      <c r="AP51" s="391"/>
      <c r="AQ51" s="391"/>
      <c r="AR51" s="391"/>
      <c r="AS51" s="391"/>
      <c r="AT51" s="391"/>
      <c r="AU51" s="391"/>
      <c r="AV51" s="391"/>
      <c r="AW51" s="391"/>
      <c r="AX51" s="391"/>
      <c r="AY51" s="391"/>
      <c r="AZ51" s="391"/>
      <c r="BA51" s="395"/>
      <c r="BB51" s="395"/>
      <c r="BC51" s="395"/>
      <c r="BD51" s="394"/>
      <c r="BE51" s="394"/>
      <c r="BF51" s="391"/>
      <c r="BG51" s="391"/>
    </row>
    <row r="52" spans="1:59" s="80" customFormat="1" ht="11.25" customHeight="1" x14ac:dyDescent="0.2">
      <c r="A52" s="281" t="s">
        <v>235</v>
      </c>
      <c r="B52" s="314" t="str">
        <v>21Y</v>
      </c>
      <c r="C52" s="280" t="str">
        <v>21Y</v>
      </c>
      <c r="D52" s="280" t="str">
        <f t="shared" si="24"/>
        <v>21Y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1.6275642739999999E-2</v>
      </c>
      <c r="J52" s="321" t="str">
        <f>IFERROR(_xll.qlSimpleQuote(A52&amp;C52,I52,,Permanent,Trigger,TRUE),"--")</f>
        <v>SW21Y#0000</v>
      </c>
      <c r="K52" s="321" t="str">
        <f t="shared" si="25"/>
        <v>EURAB6R21Y=</v>
      </c>
      <c r="L52" s="322" t="str">
        <f>IFERROR(_xll.qlSwapRateHelper2(,IF(DataSelect="Reference",$J52,K52),,$D52,Calendar,$G52,$F52,$H52,$L$32,0,E52,Discounting,Permanent,_xll.ohTrigger(Trigger,DataSelect),ObjectOverwrite),"--")</f>
        <v>obj_00c79#0000</v>
      </c>
      <c r="M52" s="277" t="b">
        <f t="shared" si="26"/>
        <v>1</v>
      </c>
      <c r="O52" s="336" t="str">
        <f t="shared" si="20"/>
        <v>SW</v>
      </c>
      <c r="P52" s="336" t="str">
        <f t="shared" si="21"/>
        <v>26Y</v>
      </c>
      <c r="Q52" s="340" t="str">
        <f t="shared" si="22"/>
        <v>obj_00c88#0000</v>
      </c>
      <c r="R52" s="336" t="b">
        <f t="shared" si="23"/>
        <v>1</v>
      </c>
      <c r="S52" s="344">
        <v>1</v>
      </c>
      <c r="T52" s="344">
        <v>1</v>
      </c>
      <c r="U52" s="97" t="str">
        <v>obj_00c87</v>
      </c>
      <c r="V52" s="97" t="str">
        <f>_xll.qlRateHelperQuoteName(U52)</f>
        <v>EURAB6R34Y=</v>
      </c>
      <c r="W52" s="334" t="e">
        <f>_xll.qlRateHelperRate(U52,_xll.ohTrigger(Trigger,TriggerSTD))</f>
        <v>#NUM!</v>
      </c>
      <c r="X52" s="334" t="str">
        <f>IFERROR(_xll.qlFuturesRateHelperConvexityAdjustment(U52,Trigger),"--")</f>
        <v>--</v>
      </c>
      <c r="Y52" s="98">
        <f>_xll.qlRateHelperEarliestDate(U52,Trigger)</f>
        <v>42244</v>
      </c>
      <c r="Z52" s="98">
        <f>_xll.qlRateHelperLatestDate(U52,Trigger)</f>
        <v>54665</v>
      </c>
      <c r="AA52" s="242" t="e">
        <v>#NUM!</v>
      </c>
      <c r="AE52" s="246"/>
      <c r="AN52" s="391"/>
      <c r="AO52" s="391"/>
      <c r="AP52" s="391"/>
      <c r="AQ52" s="391"/>
      <c r="AR52" s="391"/>
      <c r="AS52" s="391"/>
      <c r="AT52" s="391"/>
      <c r="AU52" s="391"/>
      <c r="AV52" s="391"/>
      <c r="AW52" s="391"/>
      <c r="AX52" s="391"/>
      <c r="AY52" s="391"/>
      <c r="AZ52" s="391"/>
      <c r="BA52" s="395"/>
      <c r="BB52" s="395"/>
      <c r="BC52" s="395"/>
      <c r="BD52" s="394"/>
      <c r="BE52" s="394"/>
      <c r="BF52" s="391"/>
      <c r="BG52" s="391"/>
    </row>
    <row r="53" spans="1:59" s="80" customFormat="1" ht="11.25" customHeight="1" x14ac:dyDescent="0.2">
      <c r="A53" s="281" t="s">
        <v>235</v>
      </c>
      <c r="B53" s="314" t="str">
        <v>22Y</v>
      </c>
      <c r="C53" s="280" t="str">
        <v>22Y</v>
      </c>
      <c r="D53" s="280" t="str">
        <f t="shared" si="24"/>
        <v>22Y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1.6369161699999999E-2</v>
      </c>
      <c r="J53" s="321" t="str">
        <f>IFERROR(_xll.qlSimpleQuote(A53&amp;C53,I53,,Permanent,Trigger,TRUE),"--")</f>
        <v>SW22Y#0000</v>
      </c>
      <c r="K53" s="321" t="str">
        <f t="shared" si="25"/>
        <v>EURAB6R22Y=</v>
      </c>
      <c r="L53" s="322" t="str">
        <f>IFERROR(_xll.qlSwapRateHelper2(,IF(DataSelect="Reference",$J53,K53),,$D53,Calendar,$G53,$F53,$H53,$L$32,0,E53,Discounting,Permanent,_xll.ohTrigger(Trigger,DataSelect),ObjectOverwrite),"--")</f>
        <v>obj_00c95#0000</v>
      </c>
      <c r="M53" s="277" t="b">
        <f t="shared" si="26"/>
        <v>1</v>
      </c>
      <c r="O53" s="336" t="str">
        <f t="shared" si="20"/>
        <v>SW</v>
      </c>
      <c r="P53" s="336" t="str">
        <f t="shared" si="21"/>
        <v>27Y</v>
      </c>
      <c r="Q53" s="340" t="str">
        <f t="shared" si="22"/>
        <v>obj_00c83#0000</v>
      </c>
      <c r="R53" s="336" t="b">
        <f t="shared" si="23"/>
        <v>1</v>
      </c>
      <c r="S53" s="344">
        <v>1</v>
      </c>
      <c r="T53" s="344">
        <v>1</v>
      </c>
      <c r="U53" s="97" t="str">
        <v>obj_00ca2</v>
      </c>
      <c r="V53" s="97" t="str">
        <f>_xll.qlRateHelperQuoteName(U53)</f>
        <v>EURAB6R35Y=</v>
      </c>
      <c r="W53" s="334" t="e">
        <f>_xll.qlRateHelperRate(U53,_xll.ohTrigger(Trigger,TriggerSTD))</f>
        <v>#NUM!</v>
      </c>
      <c r="X53" s="334" t="str">
        <f>IFERROR(_xll.qlFuturesRateHelperConvexityAdjustment(U53,Trigger),"--")</f>
        <v>--</v>
      </c>
      <c r="Y53" s="98">
        <f>_xll.qlRateHelperEarliestDate(U53,Trigger)</f>
        <v>42244</v>
      </c>
      <c r="Z53" s="98">
        <f>_xll.qlRateHelperLatestDate(U53,Trigger)</f>
        <v>55029</v>
      </c>
      <c r="AA53" s="242" t="e">
        <v>#NUM!</v>
      </c>
      <c r="AE53" s="246"/>
      <c r="AN53" s="391"/>
      <c r="AO53" s="391"/>
      <c r="AP53" s="391"/>
      <c r="AQ53" s="391"/>
      <c r="AR53" s="391"/>
      <c r="AS53" s="391"/>
      <c r="AT53" s="391"/>
      <c r="AU53" s="391"/>
      <c r="AV53" s="391"/>
      <c r="AW53" s="391"/>
      <c r="AX53" s="391"/>
      <c r="AY53" s="391"/>
      <c r="AZ53" s="391"/>
      <c r="BA53" s="395"/>
      <c r="BB53" s="395"/>
      <c r="BC53" s="395"/>
      <c r="BD53" s="394"/>
      <c r="BE53" s="394"/>
      <c r="BF53" s="391"/>
      <c r="BG53" s="391"/>
    </row>
    <row r="54" spans="1:59" s="80" customFormat="1" ht="11.25" customHeight="1" x14ac:dyDescent="0.2">
      <c r="A54" s="281" t="s">
        <v>235</v>
      </c>
      <c r="B54" s="314" t="str">
        <v>23Y</v>
      </c>
      <c r="C54" s="280" t="str">
        <v>23Y</v>
      </c>
      <c r="D54" s="280" t="str">
        <f t="shared" si="24"/>
        <v>23Y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1.6434621119999999E-2</v>
      </c>
      <c r="J54" s="321" t="str">
        <f>IFERROR(_xll.qlSimpleQuote(A54&amp;C54,I54,,Permanent,Trigger,TRUE),"--")</f>
        <v>SW23Y#0000</v>
      </c>
      <c r="K54" s="321" t="str">
        <f t="shared" si="25"/>
        <v>EURAB6R23Y=</v>
      </c>
      <c r="L54" s="322" t="str">
        <f>IFERROR(_xll.qlSwapRateHelper2(,IF(DataSelect="Reference",$J54,K54),,$D54,Calendar,$G54,$F54,$H54,$L$32,0,E54,Discounting,Permanent,_xll.ohTrigger(Trigger,DataSelect),ObjectOverwrite),"--")</f>
        <v>obj_00c8d#0000</v>
      </c>
      <c r="M54" s="277" t="b">
        <f t="shared" si="26"/>
        <v>1</v>
      </c>
      <c r="O54" s="336" t="str">
        <f t="shared" si="20"/>
        <v>SW</v>
      </c>
      <c r="P54" s="336" t="str">
        <f t="shared" si="21"/>
        <v>28Y</v>
      </c>
      <c r="Q54" s="340" t="str">
        <f t="shared" si="22"/>
        <v>obj_00c81#0000</v>
      </c>
      <c r="R54" s="336" t="b">
        <f t="shared" si="23"/>
        <v>1</v>
      </c>
      <c r="S54" s="344">
        <v>1</v>
      </c>
      <c r="T54" s="344">
        <v>1</v>
      </c>
      <c r="U54" s="97" t="str">
        <v>obj_00c99</v>
      </c>
      <c r="V54" s="97" t="str">
        <f>_xll.qlRateHelperQuoteName(U54)</f>
        <v>EURAB6R36Y=</v>
      </c>
      <c r="W54" s="334" t="e">
        <f>_xll.qlRateHelperRate(U54,_xll.ohTrigger(Trigger,TriggerSTD))</f>
        <v>#NUM!</v>
      </c>
      <c r="X54" s="334" t="str">
        <f>IFERROR(_xll.qlFuturesRateHelperConvexityAdjustment(U54,Trigger),"--")</f>
        <v>--</v>
      </c>
      <c r="Y54" s="98">
        <f>_xll.qlRateHelperEarliestDate(U54,Trigger)</f>
        <v>42244</v>
      </c>
      <c r="Z54" s="98">
        <f>_xll.qlRateHelperLatestDate(U54,Trigger)</f>
        <v>55393</v>
      </c>
      <c r="AA54" s="242" t="e">
        <v>#NUM!</v>
      </c>
      <c r="AE54" s="246"/>
      <c r="AN54" s="391"/>
      <c r="AO54" s="391"/>
      <c r="AP54" s="391"/>
      <c r="AQ54" s="391"/>
      <c r="AR54" s="391"/>
      <c r="AS54" s="391"/>
      <c r="AT54" s="391"/>
      <c r="AU54" s="391"/>
      <c r="AV54" s="391"/>
      <c r="AW54" s="391"/>
      <c r="AX54" s="391"/>
      <c r="AY54" s="391"/>
      <c r="AZ54" s="391"/>
      <c r="BA54" s="395"/>
      <c r="BB54" s="395"/>
      <c r="BC54" s="395"/>
      <c r="BD54" s="394"/>
      <c r="BE54" s="394"/>
      <c r="BF54" s="391"/>
      <c r="BG54" s="391"/>
    </row>
    <row r="55" spans="1:59" s="80" customFormat="1" ht="11.25" customHeight="1" x14ac:dyDescent="0.2">
      <c r="A55" s="281" t="s">
        <v>235</v>
      </c>
      <c r="B55" s="314" t="str">
        <v>24Y</v>
      </c>
      <c r="C55" s="280" t="str">
        <v>24Y</v>
      </c>
      <c r="D55" s="280" t="str">
        <f t="shared" si="24"/>
        <v>24Y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1.6481921489999999E-2</v>
      </c>
      <c r="J55" s="321" t="str">
        <f>IFERROR(_xll.qlSimpleQuote(A55&amp;C55,I55,,Permanent,Trigger,TRUE),"--")</f>
        <v>SW24Y#0000</v>
      </c>
      <c r="K55" s="321" t="str">
        <f t="shared" si="25"/>
        <v>EURAB6R24Y=</v>
      </c>
      <c r="L55" s="322" t="str">
        <f>IFERROR(_xll.qlSwapRateHelper2(,IF(DataSelect="Reference",$J55,K55),,$D55,Calendar,$G55,$F55,$H55,$L$32,0,E55,Discounting,Permanent,_xll.ohTrigger(Trigger,DataSelect),ObjectOverwrite),"--")</f>
        <v>obj_00c7f#0000</v>
      </c>
      <c r="M55" s="277" t="b">
        <f t="shared" si="26"/>
        <v>1</v>
      </c>
      <c r="O55" s="336" t="str">
        <f t="shared" si="20"/>
        <v>SW</v>
      </c>
      <c r="P55" s="336" t="str">
        <f t="shared" si="21"/>
        <v>29Y</v>
      </c>
      <c r="Q55" s="340" t="str">
        <f t="shared" si="22"/>
        <v>obj_00c84#0000</v>
      </c>
      <c r="R55" s="336" t="b">
        <f t="shared" si="23"/>
        <v>1</v>
      </c>
      <c r="S55" s="344">
        <v>1</v>
      </c>
      <c r="T55" s="344">
        <v>1</v>
      </c>
      <c r="U55" s="97" t="str">
        <v>obj_00c8c</v>
      </c>
      <c r="V55" s="97" t="str">
        <f>_xll.qlRateHelperQuoteName(U55)</f>
        <v>EURAB6R37Y=</v>
      </c>
      <c r="W55" s="334" t="e">
        <f>_xll.qlRateHelperRate(U55,_xll.ohTrigger(Trigger,TriggerSTD))</f>
        <v>#NUM!</v>
      </c>
      <c r="X55" s="334" t="str">
        <f>IFERROR(_xll.qlFuturesRateHelperConvexityAdjustment(U55,Trigger),"--")</f>
        <v>--</v>
      </c>
      <c r="Y55" s="98">
        <f>_xll.qlRateHelperEarliestDate(U55,Trigger)</f>
        <v>42244</v>
      </c>
      <c r="Z55" s="98">
        <f>_xll.qlRateHelperLatestDate(U55,Trigger)</f>
        <v>55759</v>
      </c>
      <c r="AA55" s="242" t="e">
        <v>#NUM!</v>
      </c>
      <c r="AE55" s="246"/>
      <c r="AN55" s="391"/>
      <c r="AO55" s="391"/>
      <c r="AP55" s="391"/>
      <c r="AQ55" s="391"/>
      <c r="AR55" s="391"/>
      <c r="AS55" s="391"/>
      <c r="AT55" s="391"/>
      <c r="AU55" s="391"/>
      <c r="AV55" s="391"/>
      <c r="AW55" s="391"/>
      <c r="AX55" s="391"/>
      <c r="AY55" s="391"/>
      <c r="AZ55" s="391"/>
      <c r="BA55" s="395"/>
      <c r="BB55" s="395"/>
      <c r="BC55" s="395"/>
      <c r="BD55" s="394"/>
      <c r="BE55" s="394"/>
      <c r="BF55" s="391"/>
      <c r="BG55" s="391"/>
    </row>
    <row r="56" spans="1:59" s="80" customFormat="1" ht="11.25" customHeight="1" x14ac:dyDescent="0.2">
      <c r="A56" s="281" t="s">
        <v>235</v>
      </c>
      <c r="B56" s="314" t="str">
        <v>25Y</v>
      </c>
      <c r="C56" s="280" t="str">
        <v>25Y</v>
      </c>
      <c r="D56" s="280" t="str">
        <f t="shared" si="24"/>
        <v>25Y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1.652E-2</v>
      </c>
      <c r="J56" s="321" t="str">
        <f>IFERROR(_xll.qlSimpleQuote(A56&amp;C56,I56,,Permanent,Trigger,TRUE),"--")</f>
        <v>SW25Y#0000</v>
      </c>
      <c r="K56" s="321" t="str">
        <f t="shared" si="25"/>
        <v>EURAB6R25Y=</v>
      </c>
      <c r="L56" s="322" t="str">
        <f>IFERROR(_xll.qlSwapRateHelper2(,IF(DataSelect="Reference",$J56,K56),,$D56,Calendar,$G56,$F56,$H56,$L$32,0,E56,Discounting,Permanent,_xll.ohTrigger(Trigger,DataSelect),ObjectOverwrite),"--")</f>
        <v>obj_00ca1#0000</v>
      </c>
      <c r="M56" s="277" t="b">
        <f t="shared" si="26"/>
        <v>1</v>
      </c>
      <c r="O56" s="336" t="str">
        <f t="shared" si="20"/>
        <v>SW</v>
      </c>
      <c r="P56" s="336" t="str">
        <f t="shared" si="21"/>
        <v>30Y</v>
      </c>
      <c r="Q56" s="340" t="str">
        <f t="shared" si="22"/>
        <v>obj_00c96#0000</v>
      </c>
      <c r="R56" s="336" t="b">
        <f t="shared" si="23"/>
        <v>1</v>
      </c>
      <c r="S56" s="344">
        <v>1</v>
      </c>
      <c r="T56" s="344">
        <v>1</v>
      </c>
      <c r="U56" s="97" t="str">
        <v>obj_00c9a</v>
      </c>
      <c r="V56" s="97" t="str">
        <f>_xll.qlRateHelperQuoteName(U56)</f>
        <v>EURAB6R38Y=</v>
      </c>
      <c r="W56" s="334" t="e">
        <f>_xll.qlRateHelperRate(U56,_xll.ohTrigger(Trigger,TriggerSTD))</f>
        <v>#NUM!</v>
      </c>
      <c r="X56" s="334" t="str">
        <f>IFERROR(_xll.qlFuturesRateHelperConvexityAdjustment(U56,Trigger),"--")</f>
        <v>--</v>
      </c>
      <c r="Y56" s="98">
        <f>_xll.qlRateHelperEarliestDate(U56,Trigger)</f>
        <v>42244</v>
      </c>
      <c r="Z56" s="98">
        <f>_xll.qlRateHelperLatestDate(U56,Trigger)</f>
        <v>56124</v>
      </c>
      <c r="AA56" s="242" t="e">
        <v>#NUM!</v>
      </c>
      <c r="AE56" s="246"/>
      <c r="AN56" s="391"/>
      <c r="AO56" s="391"/>
      <c r="AP56" s="391"/>
      <c r="AQ56" s="391"/>
      <c r="AR56" s="391"/>
      <c r="AS56" s="391"/>
      <c r="AT56" s="391"/>
      <c r="AU56" s="391"/>
      <c r="AV56" s="391"/>
      <c r="AW56" s="391"/>
      <c r="AX56" s="391"/>
      <c r="AY56" s="391"/>
      <c r="AZ56" s="391"/>
      <c r="BA56" s="395"/>
      <c r="BB56" s="395"/>
      <c r="BC56" s="395"/>
      <c r="BD56" s="394"/>
      <c r="BE56" s="394"/>
      <c r="BF56" s="391"/>
      <c r="BG56" s="391"/>
    </row>
    <row r="57" spans="1:59" s="80" customFormat="1" ht="11.25" customHeight="1" x14ac:dyDescent="0.2">
      <c r="A57" s="281" t="s">
        <v>235</v>
      </c>
      <c r="B57" s="314" t="str">
        <v>26Y</v>
      </c>
      <c r="C57" s="280" t="str">
        <v>26Y</v>
      </c>
      <c r="D57" s="280" t="str">
        <f t="shared" si="24"/>
        <v>26Y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1.6552293419999999E-2</v>
      </c>
      <c r="J57" s="321" t="str">
        <f>IFERROR(_xll.qlSimpleQuote(A57&amp;C57,I57,,Permanent,Trigger,TRUE),"--")</f>
        <v>SW26Y#0000</v>
      </c>
      <c r="K57" s="321" t="str">
        <f t="shared" si="25"/>
        <v>EURAB6R26Y=</v>
      </c>
      <c r="L57" s="322" t="str">
        <f>IFERROR(_xll.qlSwapRateHelper2(,IF(DataSelect="Reference",$J57,K57),,$D57,Calendar,$G57,$F57,$H57,$L$32,0,E57,Discounting,Permanent,_xll.ohTrigger(Trigger,DataSelect),ObjectOverwrite),"--")</f>
        <v>obj_00c88#0000</v>
      </c>
      <c r="M57" s="277" t="b">
        <f t="shared" si="26"/>
        <v>1</v>
      </c>
      <c r="O57" s="336" t="str">
        <f t="shared" si="20"/>
        <v>SW</v>
      </c>
      <c r="P57" s="336" t="str">
        <f t="shared" si="21"/>
        <v>31Y</v>
      </c>
      <c r="Q57" s="340" t="str">
        <f t="shared" si="22"/>
        <v>obj_00c85#0000</v>
      </c>
      <c r="R57" s="336" t="b">
        <f t="shared" si="23"/>
        <v>1</v>
      </c>
      <c r="S57" s="344">
        <v>1</v>
      </c>
      <c r="T57" s="344">
        <v>1</v>
      </c>
      <c r="U57" s="97" t="str">
        <v>obj_00c94</v>
      </c>
      <c r="V57" s="97" t="str">
        <f>_xll.qlRateHelperQuoteName(U57)</f>
        <v>EURAB6R39Y=</v>
      </c>
      <c r="W57" s="334" t="e">
        <f>_xll.qlRateHelperRate(U57,_xll.ohTrigger(Trigger,TriggerSTD))</f>
        <v>#NUM!</v>
      </c>
      <c r="X57" s="334" t="str">
        <f>IFERROR(_xll.qlFuturesRateHelperConvexityAdjustment(U57,Trigger),"--")</f>
        <v>--</v>
      </c>
      <c r="Y57" s="98">
        <f>_xll.qlRateHelperEarliestDate(U57,Trigger)</f>
        <v>42244</v>
      </c>
      <c r="Z57" s="98">
        <f>_xll.qlRateHelperLatestDate(U57,Trigger)</f>
        <v>56489</v>
      </c>
      <c r="AA57" s="242" t="e">
        <v>#NUM!</v>
      </c>
      <c r="AE57" s="246"/>
      <c r="AN57" s="391"/>
      <c r="AO57" s="391"/>
      <c r="AP57" s="391"/>
      <c r="AQ57" s="391"/>
      <c r="AR57" s="391"/>
      <c r="AS57" s="391"/>
      <c r="AT57" s="391"/>
      <c r="AU57" s="391"/>
      <c r="AV57" s="391"/>
      <c r="AW57" s="391"/>
      <c r="AX57" s="391"/>
      <c r="AY57" s="391"/>
      <c r="AZ57" s="391"/>
      <c r="BA57" s="395"/>
      <c r="BB57" s="395"/>
      <c r="BC57" s="395"/>
      <c r="BD57" s="394"/>
      <c r="BE57" s="394"/>
      <c r="BF57" s="391"/>
      <c r="BG57" s="391"/>
    </row>
    <row r="58" spans="1:59" s="80" customFormat="1" ht="11.25" customHeight="1" x14ac:dyDescent="0.2">
      <c r="A58" s="281" t="s">
        <v>235</v>
      </c>
      <c r="B58" s="314" t="str">
        <v>27Y</v>
      </c>
      <c r="C58" s="280" t="str">
        <v>27Y</v>
      </c>
      <c r="D58" s="280" t="str">
        <f t="shared" si="24"/>
        <v>27Y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1.6582298040000002E-2</v>
      </c>
      <c r="J58" s="321" t="str">
        <f>IFERROR(_xll.qlSimpleQuote(A58&amp;C58,I58,,Permanent,Trigger,TRUE),"--")</f>
        <v>SW27Y#0000</v>
      </c>
      <c r="K58" s="321" t="str">
        <f t="shared" si="25"/>
        <v>EURAB6R27Y=</v>
      </c>
      <c r="L58" s="322" t="str">
        <f>IFERROR(_xll.qlSwapRateHelper2(,IF(DataSelect="Reference",$J58,K58),,$D58,Calendar,$G58,$F58,$H58,$L$32,0,E58,Discounting,Permanent,_xll.ohTrigger(Trigger,DataSelect),ObjectOverwrite),"--")</f>
        <v>obj_00c83#0000</v>
      </c>
      <c r="M58" s="277" t="b">
        <f t="shared" si="26"/>
        <v>1</v>
      </c>
      <c r="O58" s="336" t="str">
        <f t="shared" si="20"/>
        <v>SW</v>
      </c>
      <c r="P58" s="336" t="str">
        <f t="shared" si="21"/>
        <v>32Y</v>
      </c>
      <c r="Q58" s="340" t="str">
        <f t="shared" si="22"/>
        <v>obj_00c90#0000</v>
      </c>
      <c r="R58" s="336" t="b">
        <f t="shared" si="23"/>
        <v>1</v>
      </c>
      <c r="S58" s="344">
        <v>1</v>
      </c>
      <c r="T58" s="344">
        <v>1</v>
      </c>
      <c r="U58" s="97" t="str">
        <v>obj_00c80</v>
      </c>
      <c r="V58" s="97" t="str">
        <f>_xll.qlRateHelperQuoteName(U58)</f>
        <v>EURAB6R40Y=</v>
      </c>
      <c r="W58" s="334" t="e">
        <f>_xll.qlRateHelperRate(U58,_xll.ohTrigger(Trigger,TriggerSTD))</f>
        <v>#NUM!</v>
      </c>
      <c r="X58" s="334" t="str">
        <f>IFERROR(_xll.qlFuturesRateHelperConvexityAdjustment(U58,Trigger),"--")</f>
        <v>--</v>
      </c>
      <c r="Y58" s="98">
        <f>_xll.qlRateHelperEarliestDate(U58,Trigger)</f>
        <v>42244</v>
      </c>
      <c r="Z58" s="98">
        <f>_xll.qlRateHelperLatestDate(U58,Trigger)</f>
        <v>56856</v>
      </c>
      <c r="AA58" s="242" t="e">
        <v>#NUM!</v>
      </c>
      <c r="AE58" s="246"/>
      <c r="AN58" s="391"/>
      <c r="AO58" s="391"/>
      <c r="AP58" s="391"/>
      <c r="AQ58" s="391"/>
      <c r="AR58" s="391"/>
      <c r="AS58" s="391"/>
      <c r="AT58" s="391"/>
      <c r="AU58" s="391"/>
      <c r="AV58" s="391"/>
      <c r="AW58" s="391"/>
      <c r="AX58" s="391"/>
      <c r="AY58" s="391"/>
      <c r="AZ58" s="391"/>
      <c r="BA58" s="395"/>
      <c r="BB58" s="395"/>
      <c r="BC58" s="395"/>
      <c r="BD58" s="394"/>
      <c r="BE58" s="394"/>
      <c r="BF58" s="391"/>
      <c r="BG58" s="391"/>
    </row>
    <row r="59" spans="1:59" s="80" customFormat="1" ht="11.25" customHeight="1" x14ac:dyDescent="0.2">
      <c r="A59" s="281" t="s">
        <v>235</v>
      </c>
      <c r="B59" s="314" t="str">
        <v>28Y</v>
      </c>
      <c r="C59" s="280" t="str">
        <v>28Y</v>
      </c>
      <c r="D59" s="280" t="str">
        <f t="shared" si="24"/>
        <v>28Y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1.661110188E-2</v>
      </c>
      <c r="J59" s="321" t="str">
        <f>IFERROR(_xll.qlSimpleQuote(A59&amp;C59,I59,,Permanent,Trigger,TRUE),"--")</f>
        <v>SW28Y#0000</v>
      </c>
      <c r="K59" s="321" t="str">
        <f t="shared" si="25"/>
        <v>EURAB6R28Y=</v>
      </c>
      <c r="L59" s="322" t="str">
        <f>IFERROR(_xll.qlSwapRateHelper2(,IF(DataSelect="Reference",$J59,K59),,$D59,Calendar,$G59,$F59,$H59,$L$32,0,E59,Discounting,Permanent,_xll.ohTrigger(Trigger,DataSelect),ObjectOverwrite),"--")</f>
        <v>obj_00c81#0000</v>
      </c>
      <c r="M59" s="277" t="b">
        <f t="shared" si="26"/>
        <v>1</v>
      </c>
      <c r="O59" s="336" t="str">
        <f t="shared" si="20"/>
        <v>SW</v>
      </c>
      <c r="P59" s="336" t="str">
        <f t="shared" si="21"/>
        <v>33Y</v>
      </c>
      <c r="Q59" s="340" t="str">
        <f t="shared" si="22"/>
        <v>obj_00ca5#0000</v>
      </c>
      <c r="R59" s="336" t="b">
        <f t="shared" si="23"/>
        <v>1</v>
      </c>
      <c r="S59" s="344">
        <v>1</v>
      </c>
      <c r="T59" s="344">
        <v>1</v>
      </c>
      <c r="U59" s="97" t="str">
        <v>obj_00c92</v>
      </c>
      <c r="V59" s="97" t="str">
        <f>_xll.qlRateHelperQuoteName(U59)</f>
        <v>EURAB6R50Y=</v>
      </c>
      <c r="W59" s="334" t="e">
        <f>_xll.qlRateHelperRate(U59,_xll.ohTrigger(Trigger,TriggerSTD))</f>
        <v>#NUM!</v>
      </c>
      <c r="X59" s="334" t="str">
        <f>IFERROR(_xll.qlFuturesRateHelperConvexityAdjustment(U59,Trigger),"--")</f>
        <v>--</v>
      </c>
      <c r="Y59" s="98">
        <f>_xll.qlRateHelperEarliestDate(U59,Trigger)</f>
        <v>42244</v>
      </c>
      <c r="Z59" s="98">
        <f>_xll.qlRateHelperLatestDate(U59,Trigger)</f>
        <v>60507</v>
      </c>
      <c r="AA59" s="242" t="e">
        <v>#NUM!</v>
      </c>
      <c r="AE59" s="246"/>
      <c r="AN59" s="391"/>
      <c r="AO59" s="391"/>
      <c r="AP59" s="391"/>
      <c r="AQ59" s="391"/>
      <c r="AR59" s="391"/>
      <c r="AS59" s="391"/>
      <c r="AT59" s="391"/>
      <c r="AU59" s="391"/>
      <c r="AV59" s="391"/>
      <c r="AW59" s="391"/>
      <c r="AX59" s="391"/>
      <c r="AY59" s="391"/>
      <c r="AZ59" s="391"/>
      <c r="BA59" s="395"/>
      <c r="BB59" s="395"/>
      <c r="BC59" s="395"/>
      <c r="BD59" s="394"/>
      <c r="BE59" s="394"/>
      <c r="BF59" s="391"/>
      <c r="BG59" s="391"/>
    </row>
    <row r="60" spans="1:59" s="80" customFormat="1" ht="11.25" customHeight="1" x14ac:dyDescent="0.2">
      <c r="A60" s="281" t="s">
        <v>235</v>
      </c>
      <c r="B60" s="314" t="str">
        <v>29Y</v>
      </c>
      <c r="C60" s="280" t="str">
        <v>29Y</v>
      </c>
      <c r="D60" s="280" t="str">
        <f t="shared" si="24"/>
        <v>29Y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1.6641063810000002E-2</v>
      </c>
      <c r="J60" s="321" t="str">
        <f>IFERROR(_xll.qlSimpleQuote(A60&amp;C60,I60,,Permanent,Trigger,TRUE),"--")</f>
        <v>SW29Y#0000</v>
      </c>
      <c r="K60" s="321" t="str">
        <f t="shared" si="25"/>
        <v>EURAB6R29Y=</v>
      </c>
      <c r="L60" s="322" t="str">
        <f>IFERROR(_xll.qlSwapRateHelper2(,IF(DataSelect="Reference",$J60,K60),,$D60,Calendar,$G60,$F60,$H60,$L$32,0,E60,Discounting,Permanent,_xll.ohTrigger(Trigger,DataSelect),ObjectOverwrite),"--")</f>
        <v>obj_00c84#0000</v>
      </c>
      <c r="M60" s="277" t="b">
        <f t="shared" si="26"/>
        <v>1</v>
      </c>
      <c r="O60" s="336" t="str">
        <f t="shared" si="20"/>
        <v>SW</v>
      </c>
      <c r="P60" s="336" t="str">
        <f t="shared" si="21"/>
        <v>34Y</v>
      </c>
      <c r="Q60" s="340" t="str">
        <f t="shared" si="22"/>
        <v>obj_00c87#0000</v>
      </c>
      <c r="R60" s="336" t="b">
        <f t="shared" si="23"/>
        <v>1</v>
      </c>
      <c r="S60" s="344">
        <v>1</v>
      </c>
      <c r="T60" s="344">
        <v>1</v>
      </c>
      <c r="U60" s="97" t="str">
        <v>obj_00c7d</v>
      </c>
      <c r="V60" s="97" t="str">
        <f>_xll.qlRateHelperQuoteName(U60)</f>
        <v>EURAB6R60Y=</v>
      </c>
      <c r="W60" s="334" t="e">
        <f>_xll.qlRateHelperRate(U60,_xll.ohTrigger(Trigger,TriggerSTD))</f>
        <v>#NUM!</v>
      </c>
      <c r="X60" s="334" t="str">
        <f>IFERROR(_xll.qlFuturesRateHelperConvexityAdjustment(U60,Trigger),"--")</f>
        <v>--</v>
      </c>
      <c r="Y60" s="98">
        <f>_xll.qlRateHelperEarliestDate(U60,Trigger)</f>
        <v>42244</v>
      </c>
      <c r="Z60" s="98">
        <f>_xll.qlRateHelperLatestDate(U60,Trigger)</f>
        <v>64159</v>
      </c>
      <c r="AA60" s="242" t="e">
        <v>#NUM!</v>
      </c>
      <c r="AE60" s="246"/>
      <c r="AN60" s="391"/>
      <c r="AO60" s="391"/>
      <c r="AP60" s="391"/>
      <c r="AQ60" s="391"/>
      <c r="AR60" s="391"/>
      <c r="AS60" s="391"/>
      <c r="AT60" s="391"/>
      <c r="AU60" s="391"/>
      <c r="AV60" s="391"/>
      <c r="AW60" s="391"/>
      <c r="AX60" s="391"/>
      <c r="AY60" s="391"/>
      <c r="AZ60" s="391"/>
      <c r="BA60" s="395"/>
      <c r="BB60" s="395"/>
      <c r="BC60" s="395"/>
      <c r="BD60" s="394"/>
      <c r="BE60" s="394"/>
      <c r="BF60" s="391"/>
      <c r="BG60" s="391"/>
    </row>
    <row r="61" spans="1:59" s="80" customFormat="1" ht="11.25" customHeight="1" x14ac:dyDescent="0.2">
      <c r="A61" s="281" t="s">
        <v>235</v>
      </c>
      <c r="B61" s="314" t="str">
        <v>30Y</v>
      </c>
      <c r="C61" s="280" t="str">
        <v>30Y</v>
      </c>
      <c r="D61" s="280" t="str">
        <f t="shared" si="24"/>
        <v>30Y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1.6670000000000001E-2</v>
      </c>
      <c r="J61" s="321" t="str">
        <f>IFERROR(_xll.qlSimpleQuote(A61&amp;C61,I61,,Permanent,Trigger,TRUE),"--")</f>
        <v>SW30Y#0000</v>
      </c>
      <c r="K61" s="321" t="str">
        <f t="shared" si="25"/>
        <v>EURAB6R30Y=</v>
      </c>
      <c r="L61" s="322" t="str">
        <f>IFERROR(_xll.qlSwapRateHelper2(,IF(DataSelect="Reference",$J61,K61),,$D61,Calendar,$G61,$F61,$H61,$L$32,0,E61,Discounting,Permanent,_xll.ohTrigger(Trigger,DataSelect),ObjectOverwrite),"--")</f>
        <v>obj_00c96#0000</v>
      </c>
      <c r="M61" s="277" t="b">
        <f t="shared" si="26"/>
        <v>1</v>
      </c>
      <c r="O61" s="336" t="str">
        <f t="shared" ref="O61:O92" si="27">A66</f>
        <v>SW</v>
      </c>
      <c r="P61" s="336" t="str">
        <f t="shared" ref="P61:P92" si="28">B66</f>
        <v>35Y</v>
      </c>
      <c r="Q61" s="340" t="str">
        <f t="shared" ref="Q61:Q92" si="29">L66</f>
        <v>obj_00ca2#0000</v>
      </c>
      <c r="R61" s="336" t="b">
        <f t="shared" ref="R61:R92" si="30">M66</f>
        <v>1</v>
      </c>
      <c r="S61" s="344">
        <v>1</v>
      </c>
      <c r="T61" s="344">
        <v>1</v>
      </c>
      <c r="U61" s="97" t="e">
        <v>#N/A</v>
      </c>
      <c r="V61" s="97" t="e">
        <f>_xll.qlRateHelperQuoteName(U61)</f>
        <v>#VALUE!</v>
      </c>
      <c r="W61" s="334" t="e">
        <f>_xll.qlRateHelperRate(U61,_xll.ohTrigger(Trigger,TriggerSTD))</f>
        <v>#VALUE!</v>
      </c>
      <c r="X61" s="334" t="str">
        <f>IFERROR(_xll.qlFuturesRateHelperConvexityAdjustment(U61,Trigger),"--")</f>
        <v>--</v>
      </c>
      <c r="Y61" s="98" t="e">
        <f>_xll.qlRateHelperEarliestDate(U61,Trigger)</f>
        <v>#VALUE!</v>
      </c>
      <c r="Z61" s="98" t="e">
        <f>_xll.qlRateHelperLatestDate(U61,Trigger)</f>
        <v>#VALUE!</v>
      </c>
      <c r="AA61" s="242" t="e">
        <v>#NUM!</v>
      </c>
      <c r="AE61" s="246"/>
      <c r="AN61" s="391"/>
      <c r="AO61" s="391"/>
      <c r="AP61" s="391"/>
      <c r="AQ61" s="391"/>
      <c r="AR61" s="391"/>
      <c r="AS61" s="391"/>
      <c r="AT61" s="391"/>
      <c r="AU61" s="391"/>
      <c r="AV61" s="391"/>
      <c r="AW61" s="391"/>
      <c r="AX61" s="391"/>
      <c r="AY61" s="391"/>
      <c r="AZ61" s="391"/>
      <c r="BA61" s="395"/>
      <c r="BB61" s="395"/>
      <c r="BC61" s="395"/>
      <c r="BD61" s="394"/>
      <c r="BE61" s="394"/>
      <c r="BF61" s="391"/>
      <c r="BG61" s="391"/>
    </row>
    <row r="62" spans="1:59" s="80" customFormat="1" ht="11.25" customHeight="1" x14ac:dyDescent="0.2">
      <c r="A62" s="281" t="s">
        <v>235</v>
      </c>
      <c r="B62" s="314" t="str">
        <v>31Y</v>
      </c>
      <c r="C62" s="280" t="str">
        <v>31Y</v>
      </c>
      <c r="D62" s="280" t="str">
        <f t="shared" si="24"/>
        <v>31Y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1.6699613499999998E-2</v>
      </c>
      <c r="J62" s="321" t="str">
        <f>IFERROR(_xll.qlSimpleQuote(A62&amp;C62,I62,,Permanent,Trigger,TRUE),"--")</f>
        <v>SW31Y#0000</v>
      </c>
      <c r="K62" s="321" t="str">
        <f t="shared" si="25"/>
        <v>EURAB6R31Y=</v>
      </c>
      <c r="L62" s="322" t="str">
        <f>IFERROR(_xll.qlSwapRateHelper2(,IF(DataSelect="Reference",$J62,K62),,$D62,Calendar,$G62,$F62,$H62,$L$32,0,E62,Discounting,Permanent,_xll.ohTrigger(Trigger,DataSelect),ObjectOverwrite),"--")</f>
        <v>obj_00c85#0000</v>
      </c>
      <c r="M62" s="277" t="b">
        <f t="shared" si="26"/>
        <v>1</v>
      </c>
      <c r="O62" s="336" t="str">
        <f t="shared" si="27"/>
        <v>SW</v>
      </c>
      <c r="P62" s="336" t="str">
        <f t="shared" si="28"/>
        <v>36Y</v>
      </c>
      <c r="Q62" s="340" t="str">
        <f t="shared" si="29"/>
        <v>obj_00c99#0000</v>
      </c>
      <c r="R62" s="336" t="b">
        <f t="shared" si="30"/>
        <v>1</v>
      </c>
      <c r="S62" s="344">
        <v>1</v>
      </c>
      <c r="T62" s="344">
        <v>1</v>
      </c>
      <c r="U62" s="97" t="e">
        <v>#N/A</v>
      </c>
      <c r="V62" s="97" t="e">
        <f>_xll.qlRateHelperQuoteName(U62)</f>
        <v>#VALUE!</v>
      </c>
      <c r="W62" s="334" t="e">
        <f>_xll.qlRateHelperRate(U62,_xll.ohTrigger(Trigger,TriggerSTD))</f>
        <v>#VALUE!</v>
      </c>
      <c r="X62" s="334" t="str">
        <f>IFERROR(_xll.qlFuturesRateHelperConvexityAdjustment(U62,Trigger),"--")</f>
        <v>--</v>
      </c>
      <c r="Y62" s="98" t="e">
        <f>_xll.qlRateHelperEarliestDate(U62,Trigger)</f>
        <v>#VALUE!</v>
      </c>
      <c r="Z62" s="98" t="e">
        <f>_xll.qlRateHelperLatestDate(U62,Trigger)</f>
        <v>#VALUE!</v>
      </c>
      <c r="AA62" s="242" t="e">
        <v>#NUM!</v>
      </c>
      <c r="AE62" s="246"/>
      <c r="AN62" s="391"/>
      <c r="AO62" s="391"/>
      <c r="AP62" s="391"/>
      <c r="AQ62" s="391"/>
      <c r="AR62" s="391"/>
      <c r="AS62" s="391"/>
      <c r="AT62" s="391"/>
      <c r="AU62" s="391"/>
      <c r="AV62" s="391"/>
      <c r="AW62" s="391"/>
      <c r="AX62" s="391"/>
      <c r="AY62" s="391"/>
      <c r="AZ62" s="391"/>
      <c r="BA62" s="395"/>
      <c r="BB62" s="395"/>
      <c r="BC62" s="395"/>
      <c r="BD62" s="394"/>
      <c r="BE62" s="394"/>
      <c r="BF62" s="391"/>
      <c r="BG62" s="391"/>
    </row>
    <row r="63" spans="1:59" s="80" customFormat="1" ht="11.25" customHeight="1" x14ac:dyDescent="0.2">
      <c r="A63" s="281" t="s">
        <v>235</v>
      </c>
      <c r="B63" s="314" t="str">
        <v>32Y</v>
      </c>
      <c r="C63" s="280" t="str">
        <v>32Y</v>
      </c>
      <c r="D63" s="280" t="str">
        <f t="shared" si="24"/>
        <v>32Y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1.6728212149999998E-2</v>
      </c>
      <c r="J63" s="321" t="str">
        <f>IFERROR(_xll.qlSimpleQuote(A63&amp;C63,I63,,Permanent,Trigger,TRUE),"--")</f>
        <v>SW32Y#0000</v>
      </c>
      <c r="K63" s="321" t="str">
        <f t="shared" si="25"/>
        <v>EURAB6R32Y=</v>
      </c>
      <c r="L63" s="322" t="str">
        <f>IFERROR(_xll.qlSwapRateHelper2(,IF(DataSelect="Reference",$J63,K63),,$D63,Calendar,$G63,$F63,$H63,$L$32,0,E63,Discounting,Permanent,_xll.ohTrigger(Trigger,DataSelect),ObjectOverwrite),"--")</f>
        <v>obj_00c90#0000</v>
      </c>
      <c r="M63" s="277" t="b">
        <f t="shared" si="26"/>
        <v>1</v>
      </c>
      <c r="O63" s="336" t="str">
        <f t="shared" si="27"/>
        <v>SW</v>
      </c>
      <c r="P63" s="336" t="str">
        <f t="shared" si="28"/>
        <v>37Y</v>
      </c>
      <c r="Q63" s="340" t="str">
        <f t="shared" si="29"/>
        <v>obj_00c8c#0000</v>
      </c>
      <c r="R63" s="336" t="b">
        <f t="shared" si="30"/>
        <v>1</v>
      </c>
      <c r="S63" s="344">
        <v>1</v>
      </c>
      <c r="T63" s="344">
        <v>1</v>
      </c>
      <c r="U63" s="97" t="e">
        <v>#N/A</v>
      </c>
      <c r="V63" s="97" t="e">
        <f>_xll.qlRateHelperQuoteName(U63)</f>
        <v>#VALUE!</v>
      </c>
      <c r="W63" s="334" t="e">
        <f>_xll.qlRateHelperRate(U63,_xll.ohTrigger(Trigger,TriggerSTD))</f>
        <v>#VALUE!</v>
      </c>
      <c r="X63" s="334" t="str">
        <f>IFERROR(_xll.qlFuturesRateHelperConvexityAdjustment(U63,Trigger),"--")</f>
        <v>--</v>
      </c>
      <c r="Y63" s="98" t="e">
        <f>_xll.qlRateHelperEarliestDate(U63,Trigger)</f>
        <v>#VALUE!</v>
      </c>
      <c r="Z63" s="98" t="e">
        <f>_xll.qlRateHelperLatestDate(U63,Trigger)</f>
        <v>#VALUE!</v>
      </c>
      <c r="AA63" s="242" t="e">
        <v>#NUM!</v>
      </c>
      <c r="AE63" s="246"/>
      <c r="AN63" s="391"/>
      <c r="AO63" s="391"/>
      <c r="AP63" s="391"/>
      <c r="AQ63" s="391"/>
      <c r="AR63" s="391"/>
      <c r="AS63" s="391"/>
      <c r="AT63" s="391"/>
      <c r="AU63" s="391"/>
      <c r="AV63" s="391"/>
      <c r="AW63" s="391"/>
      <c r="AX63" s="391"/>
      <c r="AY63" s="391"/>
      <c r="AZ63" s="391"/>
      <c r="BA63" s="395"/>
      <c r="BB63" s="395"/>
      <c r="BC63" s="395"/>
      <c r="BD63" s="394"/>
      <c r="BE63" s="394"/>
      <c r="BF63" s="391"/>
      <c r="BG63" s="391"/>
    </row>
    <row r="64" spans="1:59" s="80" customFormat="1" ht="11.25" customHeight="1" x14ac:dyDescent="0.2">
      <c r="A64" s="281" t="s">
        <v>235</v>
      </c>
      <c r="B64" s="314" t="str">
        <v>33Y</v>
      </c>
      <c r="C64" s="280" t="str">
        <v>33Y</v>
      </c>
      <c r="D64" s="280" t="str">
        <f t="shared" si="24"/>
        <v>33Y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1.6754831340000002E-2</v>
      </c>
      <c r="J64" s="321" t="str">
        <f>IFERROR(_xll.qlSimpleQuote(A64&amp;C64,I64,,Permanent,Trigger,TRUE),"--")</f>
        <v>SW33Y#0000</v>
      </c>
      <c r="K64" s="321" t="str">
        <f t="shared" si="25"/>
        <v>EURAB6R33Y=</v>
      </c>
      <c r="L64" s="322" t="str">
        <f>IFERROR(_xll.qlSwapRateHelper2(,IF(DataSelect="Reference",$J64,K64),,$D64,Calendar,$G64,$F64,$H64,$L$32,0,E64,Discounting,Permanent,_xll.ohTrigger(Trigger,DataSelect),ObjectOverwrite),"--")</f>
        <v>obj_00ca5#0000</v>
      </c>
      <c r="M64" s="277" t="b">
        <f t="shared" si="26"/>
        <v>1</v>
      </c>
      <c r="O64" s="336" t="str">
        <f t="shared" si="27"/>
        <v>SW</v>
      </c>
      <c r="P64" s="336" t="str">
        <f t="shared" si="28"/>
        <v>38Y</v>
      </c>
      <c r="Q64" s="340" t="str">
        <f t="shared" si="29"/>
        <v>obj_00c9a#0000</v>
      </c>
      <c r="R64" s="336" t="b">
        <f t="shared" si="30"/>
        <v>1</v>
      </c>
      <c r="S64" s="344">
        <v>1</v>
      </c>
      <c r="T64" s="344">
        <v>1</v>
      </c>
      <c r="U64" s="97" t="e">
        <v>#N/A</v>
      </c>
      <c r="V64" s="97" t="e">
        <f>_xll.qlRateHelperQuoteName(U64)</f>
        <v>#VALUE!</v>
      </c>
      <c r="W64" s="334" t="e">
        <f>_xll.qlRateHelperRate(U64,_xll.ohTrigger(Trigger,TriggerSTD))</f>
        <v>#VALUE!</v>
      </c>
      <c r="X64" s="334" t="str">
        <f>IFERROR(_xll.qlFuturesRateHelperConvexityAdjustment(U64,Trigger),"--")</f>
        <v>--</v>
      </c>
      <c r="Y64" s="98" t="e">
        <f>_xll.qlRateHelperEarliestDate(U64,Trigger)</f>
        <v>#VALUE!</v>
      </c>
      <c r="Z64" s="98" t="e">
        <f>_xll.qlRateHelperLatestDate(U64,Trigger)</f>
        <v>#VALUE!</v>
      </c>
      <c r="AA64" s="97" t="e">
        <v>#NUM!</v>
      </c>
      <c r="AN64" s="391"/>
      <c r="AO64" s="391"/>
      <c r="AP64" s="391"/>
      <c r="AQ64" s="391"/>
      <c r="AR64" s="391"/>
      <c r="AS64" s="391"/>
      <c r="AT64" s="391"/>
      <c r="AU64" s="391"/>
      <c r="AV64" s="391"/>
      <c r="AW64" s="391"/>
      <c r="AX64" s="391"/>
      <c r="AY64" s="391"/>
      <c r="AZ64" s="391"/>
      <c r="BA64" s="395"/>
      <c r="BB64" s="395"/>
      <c r="BC64" s="395"/>
      <c r="BD64" s="394"/>
      <c r="BE64" s="394"/>
      <c r="BF64" s="391"/>
      <c r="BG64" s="391"/>
    </row>
    <row r="65" spans="1:59" s="80" customFormat="1" ht="11.25" customHeight="1" x14ac:dyDescent="0.2">
      <c r="A65" s="281" t="s">
        <v>235</v>
      </c>
      <c r="B65" s="314" t="str">
        <v>34Y</v>
      </c>
      <c r="C65" s="280" t="str">
        <v>34Y</v>
      </c>
      <c r="D65" s="280" t="str">
        <f t="shared" si="24"/>
        <v>34Y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1.677552563E-2</v>
      </c>
      <c r="J65" s="321" t="str">
        <f>IFERROR(_xll.qlSimpleQuote(A65&amp;C65,I65,,Permanent,Trigger,TRUE),"--")</f>
        <v>SW34Y#0000</v>
      </c>
      <c r="K65" s="321" t="str">
        <f t="shared" si="25"/>
        <v>EURAB6R34Y=</v>
      </c>
      <c r="L65" s="322" t="str">
        <f>IFERROR(_xll.qlSwapRateHelper2(,IF(DataSelect="Reference",$J65,K65),,$D65,Calendar,$G65,$F65,$H65,$L$32,0,E65,Discounting,Permanent,_xll.ohTrigger(Trigger,DataSelect),ObjectOverwrite),"--")</f>
        <v>obj_00c87#0000</v>
      </c>
      <c r="M65" s="277" t="b">
        <f t="shared" si="26"/>
        <v>1</v>
      </c>
      <c r="O65" s="336" t="str">
        <f t="shared" si="27"/>
        <v>SW</v>
      </c>
      <c r="P65" s="336" t="str">
        <f t="shared" si="28"/>
        <v>39Y</v>
      </c>
      <c r="Q65" s="340" t="str">
        <f t="shared" si="29"/>
        <v>obj_00c94#0000</v>
      </c>
      <c r="R65" s="336" t="b">
        <f t="shared" si="30"/>
        <v>1</v>
      </c>
      <c r="S65" s="344">
        <v>1</v>
      </c>
      <c r="T65" s="344">
        <v>1</v>
      </c>
      <c r="U65" s="97" t="e">
        <v>#N/A</v>
      </c>
      <c r="V65" s="97" t="e">
        <f>_xll.qlRateHelperQuoteName(U65)</f>
        <v>#VALUE!</v>
      </c>
      <c r="W65" s="334" t="e">
        <f>_xll.qlRateHelperRate(U65,_xll.ohTrigger(Trigger,TriggerSTD))</f>
        <v>#VALUE!</v>
      </c>
      <c r="X65" s="334" t="str">
        <f>IFERROR(_xll.qlFuturesRateHelperConvexityAdjustment(U65,Trigger),"--")</f>
        <v>--</v>
      </c>
      <c r="Y65" s="98" t="e">
        <f>_xll.qlRateHelperEarliestDate(U65,Trigger)</f>
        <v>#VALUE!</v>
      </c>
      <c r="Z65" s="98" t="e">
        <f>_xll.qlRateHelperLatestDate(U65,Trigger)</f>
        <v>#VALUE!</v>
      </c>
      <c r="AA65" s="97" t="e">
        <v>#NUM!</v>
      </c>
      <c r="AN65" s="391"/>
      <c r="AO65" s="391"/>
      <c r="AP65" s="391"/>
      <c r="AQ65" s="391"/>
      <c r="AR65" s="391"/>
      <c r="AS65" s="391"/>
      <c r="AT65" s="391"/>
      <c r="AU65" s="391"/>
      <c r="AV65" s="391"/>
      <c r="AW65" s="391"/>
      <c r="AX65" s="391"/>
      <c r="AY65" s="391"/>
      <c r="AZ65" s="391"/>
      <c r="BA65" s="395"/>
      <c r="BB65" s="395"/>
      <c r="BC65" s="395"/>
      <c r="BD65" s="394"/>
      <c r="BE65" s="394"/>
      <c r="BF65" s="391"/>
      <c r="BG65" s="391"/>
    </row>
    <row r="66" spans="1:59" s="80" customFormat="1" ht="11.25" customHeight="1" x14ac:dyDescent="0.2">
      <c r="A66" s="281" t="s">
        <v>235</v>
      </c>
      <c r="B66" s="314" t="str">
        <v>35Y</v>
      </c>
      <c r="C66" s="280" t="str">
        <v>35Y</v>
      </c>
      <c r="D66" s="280" t="str">
        <f t="shared" ref="D66:D99" si="31">IF(DataSelect="Reference",$C66,$B66)</f>
        <v>35Y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1.6789999999999999E-2</v>
      </c>
      <c r="J66" s="321" t="str">
        <f>IFERROR(_xll.qlSimpleQuote(A66&amp;C66,I66,,Permanent,Trigger,TRUE),"--")</f>
        <v>SW35Y#0000</v>
      </c>
      <c r="K66" s="321" t="str">
        <f t="shared" ref="K66:K99" si="32">Currency&amp;"AB"&amp;SUBSTITUTE(SwapTenor,"M","R")&amp;B66&amp;"="</f>
        <v>EURAB6R35Y=</v>
      </c>
      <c r="L66" s="322" t="str">
        <f>IFERROR(_xll.qlSwapRateHelper2(,IF(DataSelect="Reference",$J66,K66),,$D66,Calendar,$G66,$F66,$H66,$L$32,0,E66,Discounting,Permanent,_xll.ohTrigger(Trigger,DataSelect),ObjectOverwrite),"--")</f>
        <v>obj_00ca2#0000</v>
      </c>
      <c r="M66" s="277" t="b">
        <f t="shared" ref="M66:M97" si="33">IF(L66="--",FALSE,TRUE)</f>
        <v>1</v>
      </c>
      <c r="O66" s="336" t="str">
        <f t="shared" si="27"/>
        <v>SW</v>
      </c>
      <c r="P66" s="336" t="str">
        <f t="shared" si="28"/>
        <v>40Y</v>
      </c>
      <c r="Q66" s="340" t="str">
        <f t="shared" si="29"/>
        <v>obj_00c80#0000</v>
      </c>
      <c r="R66" s="336" t="b">
        <f t="shared" si="30"/>
        <v>1</v>
      </c>
      <c r="S66" s="344">
        <v>1</v>
      </c>
      <c r="T66" s="344">
        <v>1</v>
      </c>
      <c r="U66" s="97" t="e">
        <v>#N/A</v>
      </c>
      <c r="V66" s="97" t="e">
        <f>_xll.qlRateHelperQuoteName(U66)</f>
        <v>#VALUE!</v>
      </c>
      <c r="W66" s="334" t="e">
        <f>_xll.qlRateHelperRate(U66,_xll.ohTrigger(Trigger,TriggerSTD))</f>
        <v>#VALUE!</v>
      </c>
      <c r="X66" s="334" t="str">
        <f>IFERROR(_xll.qlFuturesRateHelperConvexityAdjustment(U66,Trigger),"--")</f>
        <v>--</v>
      </c>
      <c r="Y66" s="98" t="e">
        <f>_xll.qlRateHelperEarliestDate(U66,Trigger)</f>
        <v>#VALUE!</v>
      </c>
      <c r="Z66" s="98" t="e">
        <f>_xll.qlRateHelperLatestDate(U66,Trigger)</f>
        <v>#VALUE!</v>
      </c>
      <c r="AA66" s="97" t="e">
        <v>#NUM!</v>
      </c>
      <c r="AN66" s="391"/>
      <c r="AO66" s="397"/>
      <c r="AP66" s="397"/>
      <c r="AQ66" s="397"/>
      <c r="AR66" s="397"/>
      <c r="AS66" s="397"/>
      <c r="AT66" s="397"/>
      <c r="AU66" s="397"/>
      <c r="AV66" s="397"/>
      <c r="AW66" s="397"/>
      <c r="AX66" s="397"/>
      <c r="AY66" s="391"/>
      <c r="AZ66" s="391"/>
      <c r="BA66" s="395"/>
      <c r="BB66" s="395"/>
      <c r="BC66" s="395"/>
      <c r="BD66" s="394"/>
      <c r="BE66" s="394"/>
      <c r="BF66" s="391"/>
      <c r="BG66" s="391"/>
    </row>
    <row r="67" spans="1:59" s="80" customFormat="1" ht="11.25" customHeight="1" x14ac:dyDescent="0.2">
      <c r="A67" s="281" t="s">
        <v>235</v>
      </c>
      <c r="B67" s="314" t="str">
        <v>36Y</v>
      </c>
      <c r="C67" s="280" t="str">
        <v>36Y</v>
      </c>
      <c r="D67" s="280" t="str">
        <f t="shared" si="31"/>
        <v>36Y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1.6797467159999999E-2</v>
      </c>
      <c r="J67" s="321" t="str">
        <f>IFERROR(_xll.qlSimpleQuote(A67&amp;C67,I67,,Permanent,Trigger,TRUE),"--")</f>
        <v>SW36Y#0000</v>
      </c>
      <c r="K67" s="321" t="str">
        <f t="shared" si="32"/>
        <v>EURAB6R36Y=</v>
      </c>
      <c r="L67" s="322" t="str">
        <f>IFERROR(_xll.qlSwapRateHelper2(,IF(DataSelect="Reference",$J67,K67),,$D67,Calendar,$G67,$F67,$H67,$L$32,0,E67,Discounting,Permanent,_xll.ohTrigger(Trigger,DataSelect),ObjectOverwrite),"--")</f>
        <v>obj_00c99#0000</v>
      </c>
      <c r="M67" s="277" t="b">
        <f t="shared" si="33"/>
        <v>1</v>
      </c>
      <c r="O67" s="336" t="str">
        <f t="shared" si="27"/>
        <v>SW</v>
      </c>
      <c r="P67" s="336" t="str">
        <f t="shared" si="28"/>
        <v>50Y</v>
      </c>
      <c r="Q67" s="340" t="str">
        <f t="shared" si="29"/>
        <v>obj_00c92#0000</v>
      </c>
      <c r="R67" s="336" t="b">
        <f t="shared" si="30"/>
        <v>1</v>
      </c>
      <c r="S67" s="344">
        <v>1</v>
      </c>
      <c r="T67" s="344">
        <v>1</v>
      </c>
      <c r="U67" s="97" t="e">
        <v>#N/A</v>
      </c>
      <c r="V67" s="97" t="e">
        <f>_xll.qlRateHelperQuoteName(U67)</f>
        <v>#VALUE!</v>
      </c>
      <c r="W67" s="334" t="e">
        <f>_xll.qlRateHelperRate(U67,_xll.ohTrigger(Trigger,TriggerSTD))</f>
        <v>#VALUE!</v>
      </c>
      <c r="X67" s="334" t="str">
        <f>IFERROR(_xll.qlFuturesRateHelperConvexityAdjustment(U67,Trigger),"--")</f>
        <v>--</v>
      </c>
      <c r="Y67" s="98" t="e">
        <f>_xll.qlRateHelperEarliestDate(U67,Trigger)</f>
        <v>#VALUE!</v>
      </c>
      <c r="Z67" s="98" t="e">
        <f>_xll.qlRateHelperLatestDate(U67,Trigger)</f>
        <v>#VALUE!</v>
      </c>
      <c r="AA67" s="97" t="e">
        <v>#NUM!</v>
      </c>
      <c r="AN67" s="391"/>
      <c r="AO67" s="397"/>
      <c r="AP67" s="397"/>
      <c r="AQ67" s="397"/>
      <c r="AR67" s="397"/>
      <c r="AS67" s="397"/>
      <c r="AT67" s="397"/>
      <c r="AU67" s="397"/>
      <c r="AV67" s="397"/>
      <c r="AW67" s="397"/>
      <c r="AX67" s="397"/>
      <c r="AY67" s="391"/>
      <c r="AZ67" s="391"/>
      <c r="BA67" s="395"/>
      <c r="BB67" s="395"/>
      <c r="BC67" s="395"/>
      <c r="BD67" s="394"/>
      <c r="BE67" s="394"/>
      <c r="BF67" s="391"/>
      <c r="BG67" s="391"/>
    </row>
    <row r="68" spans="1:59" s="80" customFormat="1" ht="11.25" customHeight="1" x14ac:dyDescent="0.2">
      <c r="A68" s="281" t="s">
        <v>235</v>
      </c>
      <c r="B68" s="314" t="str">
        <v>37Y</v>
      </c>
      <c r="C68" s="280" t="str">
        <v>37Y</v>
      </c>
      <c r="D68" s="280" t="str">
        <f t="shared" si="31"/>
        <v>37Y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1.6800862770000001E-2</v>
      </c>
      <c r="J68" s="321" t="str">
        <f>IFERROR(_xll.qlSimpleQuote(A68&amp;C68,I68,,Permanent,Trigger,TRUE),"--")</f>
        <v>SW37Y#0000</v>
      </c>
      <c r="K68" s="321" t="str">
        <f t="shared" si="32"/>
        <v>EURAB6R37Y=</v>
      </c>
      <c r="L68" s="322" t="str">
        <f>IFERROR(_xll.qlSwapRateHelper2(,IF(DataSelect="Reference",$J68,K68),,$D68,Calendar,$G68,$F68,$H68,$L$32,0,E68,Discounting,Permanent,_xll.ohTrigger(Trigger,DataSelect),ObjectOverwrite),"--")</f>
        <v>obj_00c8c#0000</v>
      </c>
      <c r="M68" s="277" t="b">
        <f t="shared" si="33"/>
        <v>1</v>
      </c>
      <c r="O68" s="336" t="str">
        <f t="shared" si="27"/>
        <v>SW</v>
      </c>
      <c r="P68" s="336" t="str">
        <f t="shared" si="28"/>
        <v>60Y</v>
      </c>
      <c r="Q68" s="340" t="str">
        <f t="shared" si="29"/>
        <v>obj_00c7d#0000</v>
      </c>
      <c r="R68" s="336" t="b">
        <f t="shared" si="30"/>
        <v>1</v>
      </c>
      <c r="S68" s="344">
        <v>1</v>
      </c>
      <c r="T68" s="344">
        <v>1</v>
      </c>
      <c r="U68" s="97" t="e">
        <v>#N/A</v>
      </c>
      <c r="V68" s="97" t="e">
        <f>_xll.qlRateHelperQuoteName(U68)</f>
        <v>#VALUE!</v>
      </c>
      <c r="W68" s="334" t="e">
        <f>_xll.qlRateHelperRate(U68,_xll.ohTrigger(Trigger,TriggerSTD))</f>
        <v>#VALUE!</v>
      </c>
      <c r="X68" s="334" t="str">
        <f>IFERROR(_xll.qlFuturesRateHelperConvexityAdjustment(U68,Trigger),"--")</f>
        <v>--</v>
      </c>
      <c r="Y68" s="98" t="e">
        <f>_xll.qlRateHelperEarliestDate(U68,Trigger)</f>
        <v>#VALUE!</v>
      </c>
      <c r="Z68" s="98" t="e">
        <f>_xll.qlRateHelperLatestDate(U68,Trigger)</f>
        <v>#VALUE!</v>
      </c>
      <c r="AA68" s="97" t="e">
        <v>#NUM!</v>
      </c>
      <c r="AN68" s="391"/>
      <c r="AO68" s="397"/>
      <c r="AP68" s="397"/>
      <c r="AQ68" s="397"/>
      <c r="AR68" s="397"/>
      <c r="AS68" s="397"/>
      <c r="AT68" s="397"/>
      <c r="AU68" s="397"/>
      <c r="AV68" s="397"/>
      <c r="AW68" s="397"/>
      <c r="AX68" s="397"/>
      <c r="AY68" s="391"/>
      <c r="AZ68" s="391"/>
      <c r="BA68" s="395"/>
      <c r="BB68" s="395"/>
      <c r="BC68" s="395"/>
      <c r="BD68" s="394"/>
      <c r="BE68" s="394"/>
      <c r="BF68" s="391"/>
      <c r="BG68" s="391"/>
    </row>
    <row r="69" spans="1:59" s="80" customFormat="1" ht="11.25" customHeight="1" x14ac:dyDescent="0.2">
      <c r="A69" s="281" t="s">
        <v>235</v>
      </c>
      <c r="B69" s="314" t="str">
        <v>38Y</v>
      </c>
      <c r="C69" s="280" t="str">
        <v>38Y</v>
      </c>
      <c r="D69" s="280" t="str">
        <f t="shared" si="31"/>
        <v>38Y</v>
      </c>
      <c r="E69" s="280" t="s">
        <v>8</v>
      </c>
      <c r="F69" s="320" t="s">
        <v>9</v>
      </c>
      <c r="G69" s="280" t="s">
        <v>10</v>
      </c>
      <c r="H69" s="320" t="s">
        <v>11</v>
      </c>
      <c r="I69" s="321">
        <v>1.6800648269999999E-2</v>
      </c>
      <c r="J69" s="321" t="str">
        <f>IFERROR(_xll.qlSimpleQuote(A69&amp;C69,I69,,Permanent,Trigger,TRUE),"--")</f>
        <v>SW38Y#0000</v>
      </c>
      <c r="K69" s="321" t="str">
        <f t="shared" si="32"/>
        <v>EURAB6R38Y=</v>
      </c>
      <c r="L69" s="322" t="str">
        <f>IFERROR(_xll.qlSwapRateHelper2(,IF(DataSelect="Reference",$J69,K69),,$D69,Calendar,$G69,$F69,$H69,$L$32,0,E69,Discounting,Permanent,_xll.ohTrigger(Trigger,DataSelect),ObjectOverwrite),"--")</f>
        <v>obj_00c9a#0000</v>
      </c>
      <c r="M69" s="277" t="b">
        <f t="shared" si="33"/>
        <v>1</v>
      </c>
      <c r="O69" s="336" t="str">
        <f t="shared" si="27"/>
        <v>SW</v>
      </c>
      <c r="P69" s="336" t="e">
        <f t="shared" si="28"/>
        <v>#N/A</v>
      </c>
      <c r="Q69" s="340" t="str">
        <f t="shared" si="29"/>
        <v>--</v>
      </c>
      <c r="R69" s="336" t="b">
        <f t="shared" si="30"/>
        <v>0</v>
      </c>
      <c r="S69" s="344">
        <v>1</v>
      </c>
      <c r="T69" s="344">
        <v>1</v>
      </c>
      <c r="U69" s="97" t="e">
        <v>#N/A</v>
      </c>
      <c r="V69" s="97" t="e">
        <f>_xll.qlRateHelperQuoteName(U69)</f>
        <v>#VALUE!</v>
      </c>
      <c r="W69" s="334" t="e">
        <f>_xll.qlRateHelperRate(U69,_xll.ohTrigger(Trigger,TriggerSTD))</f>
        <v>#VALUE!</v>
      </c>
      <c r="X69" s="334" t="str">
        <f>IFERROR(_xll.qlFuturesRateHelperConvexityAdjustment(U69,Trigger),"--")</f>
        <v>--</v>
      </c>
      <c r="Y69" s="98" t="e">
        <f>_xll.qlRateHelperEarliestDate(U69,Trigger)</f>
        <v>#VALUE!</v>
      </c>
      <c r="Z69" s="98" t="e">
        <f>_xll.qlRateHelperLatestDate(U69,Trigger)</f>
        <v>#VALUE!</v>
      </c>
      <c r="AA69" s="97" t="e">
        <v>#NUM!</v>
      </c>
      <c r="AE69" s="88"/>
      <c r="AN69" s="391"/>
      <c r="AO69" s="397"/>
      <c r="AP69" s="397"/>
      <c r="AQ69" s="397"/>
      <c r="AR69" s="397"/>
      <c r="AS69" s="397"/>
      <c r="AT69" s="397"/>
      <c r="AU69" s="397"/>
      <c r="AV69" s="397"/>
      <c r="AW69" s="397"/>
      <c r="AX69" s="397"/>
      <c r="AY69" s="391"/>
      <c r="AZ69" s="391"/>
      <c r="BA69" s="395"/>
      <c r="BB69" s="395"/>
      <c r="BC69" s="395"/>
      <c r="BD69" s="394"/>
      <c r="BE69" s="394"/>
      <c r="BF69" s="391"/>
      <c r="BG69" s="391"/>
    </row>
    <row r="70" spans="1:59" s="80" customFormat="1" ht="11.25" customHeight="1" x14ac:dyDescent="0.2">
      <c r="A70" s="281" t="s">
        <v>235</v>
      </c>
      <c r="B70" s="314" t="str">
        <v>39Y</v>
      </c>
      <c r="C70" s="280" t="str">
        <v>39Y</v>
      </c>
      <c r="D70" s="280" t="str">
        <f t="shared" si="31"/>
        <v>39Y</v>
      </c>
      <c r="E70" s="280" t="s">
        <v>8</v>
      </c>
      <c r="F70" s="320" t="s">
        <v>9</v>
      </c>
      <c r="G70" s="280" t="s">
        <v>10</v>
      </c>
      <c r="H70" s="320" t="s">
        <v>11</v>
      </c>
      <c r="I70" s="321">
        <v>1.679976306E-2</v>
      </c>
      <c r="J70" s="321" t="str">
        <f>IFERROR(_xll.qlSimpleQuote(A70&amp;C70,I70,,Permanent,Trigger,TRUE),"--")</f>
        <v>SW39Y#0000</v>
      </c>
      <c r="K70" s="321" t="str">
        <f t="shared" si="32"/>
        <v>EURAB6R39Y=</v>
      </c>
      <c r="L70" s="322" t="str">
        <f>IFERROR(_xll.qlSwapRateHelper2(,IF(DataSelect="Reference",$J70,K70),,$D70,Calendar,$G70,$F70,$H70,$L$32,0,E70,Discounting,Permanent,_xll.ohTrigger(Trigger,DataSelect),ObjectOverwrite),"--")</f>
        <v>obj_00c94#0000</v>
      </c>
      <c r="M70" s="277" t="b">
        <f t="shared" si="33"/>
        <v>1</v>
      </c>
      <c r="O70" s="336" t="str">
        <f t="shared" si="27"/>
        <v>SW</v>
      </c>
      <c r="P70" s="336" t="e">
        <f t="shared" si="28"/>
        <v>#N/A</v>
      </c>
      <c r="Q70" s="340" t="str">
        <f t="shared" si="29"/>
        <v>--</v>
      </c>
      <c r="R70" s="336" t="b">
        <f t="shared" si="30"/>
        <v>0</v>
      </c>
      <c r="S70" s="344">
        <v>1</v>
      </c>
      <c r="T70" s="344">
        <v>1</v>
      </c>
      <c r="U70" s="97" t="e">
        <v>#N/A</v>
      </c>
      <c r="V70" s="97" t="e">
        <f>_xll.qlRateHelperQuoteName(U70)</f>
        <v>#VALUE!</v>
      </c>
      <c r="W70" s="334" t="e">
        <f>_xll.qlRateHelperRate(U70,_xll.ohTrigger(Trigger,TriggerSTD))</f>
        <v>#VALUE!</v>
      </c>
      <c r="X70" s="334" t="str">
        <f>IFERROR(_xll.qlFuturesRateHelperConvexityAdjustment(U70,Trigger),"--")</f>
        <v>--</v>
      </c>
      <c r="Y70" s="98" t="e">
        <f>_xll.qlRateHelperEarliestDate(U70,Trigger)</f>
        <v>#VALUE!</v>
      </c>
      <c r="Z70" s="98" t="e">
        <f>_xll.qlRateHelperLatestDate(U70,Trigger)</f>
        <v>#VALUE!</v>
      </c>
      <c r="AA70" s="97" t="e">
        <v>#NUM!</v>
      </c>
      <c r="AE70" s="88"/>
      <c r="AN70" s="391"/>
      <c r="AO70" s="397"/>
      <c r="AP70" s="397"/>
      <c r="AQ70" s="397"/>
      <c r="AR70" s="397"/>
      <c r="AS70" s="397"/>
      <c r="AT70" s="397"/>
      <c r="AU70" s="397"/>
      <c r="AV70" s="397"/>
      <c r="AW70" s="397"/>
      <c r="AX70" s="397"/>
      <c r="AY70" s="391"/>
      <c r="AZ70" s="391"/>
      <c r="BA70" s="395"/>
      <c r="BB70" s="395"/>
      <c r="BC70" s="395"/>
      <c r="BD70" s="394"/>
      <c r="BE70" s="394"/>
      <c r="BF70" s="391"/>
      <c r="BG70" s="391"/>
    </row>
    <row r="71" spans="1:59" s="80" customFormat="1" ht="11.25" customHeight="1" x14ac:dyDescent="0.2">
      <c r="A71" s="281" t="s">
        <v>235</v>
      </c>
      <c r="B71" s="314" t="str">
        <v>40Y</v>
      </c>
      <c r="C71" s="280" t="str">
        <v>40Y</v>
      </c>
      <c r="D71" s="280" t="str">
        <f t="shared" si="31"/>
        <v>40Y</v>
      </c>
      <c r="E71" s="280" t="s">
        <v>8</v>
      </c>
      <c r="F71" s="320" t="s">
        <v>9</v>
      </c>
      <c r="G71" s="280" t="s">
        <v>10</v>
      </c>
      <c r="H71" s="320" t="s">
        <v>11</v>
      </c>
      <c r="I71" s="321">
        <v>1.6799999999999999E-2</v>
      </c>
      <c r="J71" s="321" t="str">
        <f>IFERROR(_xll.qlSimpleQuote(A71&amp;C71,I71,,Permanent,Trigger,TRUE),"--")</f>
        <v>SW40Y#0000</v>
      </c>
      <c r="K71" s="321" t="str">
        <f t="shared" si="32"/>
        <v>EURAB6R40Y=</v>
      </c>
      <c r="L71" s="322" t="str">
        <f>IFERROR(_xll.qlSwapRateHelper2(,IF(DataSelect="Reference",$J71,K71),,$D71,Calendar,$G71,$F71,$H71,$L$32,0,E71,Discounting,Permanent,_xll.ohTrigger(Trigger,DataSelect),ObjectOverwrite),"--")</f>
        <v>obj_00c80#0000</v>
      </c>
      <c r="M71" s="277" t="b">
        <f t="shared" si="33"/>
        <v>1</v>
      </c>
      <c r="O71" s="336" t="str">
        <f t="shared" si="27"/>
        <v>SW</v>
      </c>
      <c r="P71" s="336" t="e">
        <f t="shared" si="28"/>
        <v>#N/A</v>
      </c>
      <c r="Q71" s="340" t="str">
        <f t="shared" si="29"/>
        <v>--</v>
      </c>
      <c r="R71" s="336" t="b">
        <f t="shared" si="30"/>
        <v>0</v>
      </c>
      <c r="S71" s="344">
        <v>1</v>
      </c>
      <c r="T71" s="344">
        <v>1</v>
      </c>
      <c r="U71" s="97" t="e">
        <v>#N/A</v>
      </c>
      <c r="V71" s="97" t="e">
        <f>_xll.qlRateHelperQuoteName(U71)</f>
        <v>#VALUE!</v>
      </c>
      <c r="W71" s="334" t="e">
        <f>_xll.qlRateHelperRate(U71,_xll.ohTrigger(Trigger,TriggerSTD))</f>
        <v>#VALUE!</v>
      </c>
      <c r="X71" s="334" t="str">
        <f>IFERROR(_xll.qlFuturesRateHelperConvexityAdjustment(U71,Trigger),"--")</f>
        <v>--</v>
      </c>
      <c r="Y71" s="98" t="e">
        <f>_xll.qlRateHelperEarliestDate(U71,Trigger)</f>
        <v>#VALUE!</v>
      </c>
      <c r="Z71" s="98" t="e">
        <f>_xll.qlRateHelperLatestDate(U71,Trigger)</f>
        <v>#VALUE!</v>
      </c>
      <c r="AA71" s="97" t="e">
        <v>#NUM!</v>
      </c>
      <c r="AE71" s="88"/>
      <c r="AN71" s="391"/>
      <c r="AO71" s="397"/>
      <c r="AP71" s="397"/>
      <c r="AQ71" s="397"/>
      <c r="AR71" s="397"/>
      <c r="AS71" s="397"/>
      <c r="AT71" s="397"/>
      <c r="AU71" s="397"/>
      <c r="AV71" s="397"/>
      <c r="AW71" s="397"/>
      <c r="AX71" s="397"/>
      <c r="AY71" s="391"/>
      <c r="AZ71" s="391"/>
      <c r="BA71" s="395"/>
      <c r="BB71" s="395"/>
      <c r="BC71" s="395"/>
      <c r="BD71" s="394"/>
      <c r="BE71" s="394"/>
      <c r="BF71" s="391"/>
      <c r="BG71" s="391"/>
    </row>
    <row r="72" spans="1:59" ht="11.25" customHeight="1" x14ac:dyDescent="0.25">
      <c r="A72" s="281" t="s">
        <v>235</v>
      </c>
      <c r="B72" s="314" t="str">
        <v>50Y</v>
      </c>
      <c r="C72" s="280" t="str">
        <v>50Y</v>
      </c>
      <c r="D72" s="280" t="str">
        <f t="shared" si="31"/>
        <v>50Y</v>
      </c>
      <c r="E72" s="280" t="s">
        <v>8</v>
      </c>
      <c r="F72" s="320" t="s">
        <v>9</v>
      </c>
      <c r="G72" s="280" t="s">
        <v>10</v>
      </c>
      <c r="H72" s="320" t="s">
        <v>11</v>
      </c>
      <c r="I72" s="321">
        <v>1.6390000000000002E-2</v>
      </c>
      <c r="J72" s="321" t="str">
        <f>IFERROR(_xll.qlSimpleQuote(A72&amp;C72,I72,,Permanent,Trigger,TRUE),"--")</f>
        <v>SW50Y#0000</v>
      </c>
      <c r="K72" s="321" t="str">
        <f t="shared" si="32"/>
        <v>EURAB6R50Y=</v>
      </c>
      <c r="L72" s="322" t="str">
        <f>IFERROR(_xll.qlSwapRateHelper2(,IF(DataSelect="Reference",$J72,K72),,$D72,Calendar,$G72,$F72,$H72,$L$32,0,E72,Discounting,Permanent,_xll.ohTrigger(Trigger,DataSelect),ObjectOverwrite),"--")</f>
        <v>obj_00c92#0000</v>
      </c>
      <c r="M72" s="277" t="b">
        <f t="shared" si="33"/>
        <v>1</v>
      </c>
      <c r="N72" s="80"/>
      <c r="O72" s="336" t="str">
        <f t="shared" si="27"/>
        <v>SW</v>
      </c>
      <c r="P72" s="336" t="e">
        <f t="shared" si="28"/>
        <v>#N/A</v>
      </c>
      <c r="Q72" s="340" t="str">
        <f t="shared" si="29"/>
        <v>--</v>
      </c>
      <c r="R72" s="336" t="b">
        <f t="shared" si="30"/>
        <v>0</v>
      </c>
      <c r="S72" s="344">
        <v>1</v>
      </c>
      <c r="T72" s="344">
        <v>1</v>
      </c>
      <c r="U72" s="99" t="e">
        <v>#N/A</v>
      </c>
      <c r="V72" s="97" t="e">
        <f>_xll.qlRateHelperQuoteName(U72)</f>
        <v>#VALUE!</v>
      </c>
      <c r="W72" s="346" t="e">
        <f>_xll.qlRateHelperRate(U72,_xll.ohTrigger(Trigger,TriggerSTD))</f>
        <v>#VALUE!</v>
      </c>
      <c r="X72" s="99" t="str">
        <f>IFERROR(_xll.qlFuturesRateHelperConvexityAdjustment(U72,Trigger),"--")</f>
        <v>--</v>
      </c>
      <c r="Y72" s="99" t="e">
        <f>_xll.qlRateHelperEarliestDate(U72,Trigger)</f>
        <v>#VALUE!</v>
      </c>
      <c r="Z72" s="99" t="e">
        <f>_xll.qlRateHelperLatestDate(U72,Trigger)</f>
        <v>#VALUE!</v>
      </c>
      <c r="AA72" s="99" t="e">
        <v>#NUM!</v>
      </c>
      <c r="AZ72" s="391"/>
      <c r="BA72" s="395"/>
      <c r="BB72" s="395"/>
      <c r="BC72" s="395"/>
      <c r="BD72" s="394"/>
      <c r="BE72" s="394"/>
    </row>
    <row r="73" spans="1:59" ht="11.25" customHeight="1" x14ac:dyDescent="0.25">
      <c r="A73" s="281" t="s">
        <v>235</v>
      </c>
      <c r="B73" s="314" t="str">
        <v>60Y</v>
      </c>
      <c r="C73" s="280" t="str">
        <v>60Y</v>
      </c>
      <c r="D73" s="280" t="str">
        <f t="shared" si="31"/>
        <v>60Y</v>
      </c>
      <c r="E73" s="280" t="s">
        <v>8</v>
      </c>
      <c r="F73" s="320" t="s">
        <v>9</v>
      </c>
      <c r="G73" s="280" t="s">
        <v>10</v>
      </c>
      <c r="H73" s="320" t="s">
        <v>11</v>
      </c>
      <c r="I73" s="321">
        <v>1.6240000000000001E-2</v>
      </c>
      <c r="J73" s="321" t="str">
        <f>IFERROR(_xll.qlSimpleQuote(A73&amp;C73,I73,,Permanent,Trigger,TRUE),"--")</f>
        <v>SW60Y#0000</v>
      </c>
      <c r="K73" s="321" t="str">
        <f t="shared" si="32"/>
        <v>EURAB6R60Y=</v>
      </c>
      <c r="L73" s="322" t="str">
        <f>IFERROR(_xll.qlSwapRateHelper2(,IF(DataSelect="Reference",$J73,K73),,$D73,Calendar,$G73,$F73,$H73,$L$32,0,E73,Discounting,Permanent,_xll.ohTrigger(Trigger,DataSelect),ObjectOverwrite),"--")</f>
        <v>obj_00c7d#0000</v>
      </c>
      <c r="M73" s="277" t="b">
        <f t="shared" si="33"/>
        <v>1</v>
      </c>
      <c r="N73" s="80"/>
      <c r="O73" s="336" t="str">
        <f t="shared" si="27"/>
        <v>SW</v>
      </c>
      <c r="P73" s="336" t="e">
        <f t="shared" si="28"/>
        <v>#N/A</v>
      </c>
      <c r="Q73" s="340" t="str">
        <f t="shared" si="29"/>
        <v>--</v>
      </c>
      <c r="R73" s="336" t="b">
        <f t="shared" si="30"/>
        <v>0</v>
      </c>
      <c r="S73" s="344">
        <v>1</v>
      </c>
      <c r="T73" s="344">
        <v>1</v>
      </c>
      <c r="U73" s="99" t="e">
        <v>#N/A</v>
      </c>
      <c r="V73" s="97" t="e">
        <f>_xll.qlRateHelperQuoteName(U73)</f>
        <v>#VALUE!</v>
      </c>
      <c r="W73" s="346" t="e">
        <f>_xll.qlRateHelperRate(U73,_xll.ohTrigger(Trigger,TriggerSTD))</f>
        <v>#VALUE!</v>
      </c>
      <c r="X73" s="99" t="str">
        <f>IFERROR(_xll.qlFuturesRateHelperConvexityAdjustment(U73,Trigger),"--")</f>
        <v>--</v>
      </c>
      <c r="Y73" s="99" t="e">
        <f>_xll.qlRateHelperEarliestDate(U73,Trigger)</f>
        <v>#VALUE!</v>
      </c>
      <c r="Z73" s="99" t="e">
        <f>_xll.qlRateHelperLatestDate(U73,Trigger)</f>
        <v>#VALUE!</v>
      </c>
      <c r="AA73" s="99" t="e">
        <v>#NUM!</v>
      </c>
      <c r="AZ73" s="391"/>
      <c r="BA73" s="395"/>
      <c r="BB73" s="395"/>
      <c r="BC73" s="395"/>
      <c r="BD73" s="394"/>
      <c r="BE73" s="394"/>
    </row>
    <row r="74" spans="1:59" ht="11.25" customHeight="1" x14ac:dyDescent="0.25">
      <c r="A74" s="281" t="s">
        <v>235</v>
      </c>
      <c r="B74" s="314" t="e">
        <v>#N/A</v>
      </c>
      <c r="C74" s="280" t="e">
        <v>#N/A</v>
      </c>
      <c r="D74" s="280" t="e">
        <f t="shared" si="31"/>
        <v>#N/A</v>
      </c>
      <c r="E74" s="280" t="s">
        <v>8</v>
      </c>
      <c r="F74" s="320" t="s">
        <v>9</v>
      </c>
      <c r="G74" s="280" t="s">
        <v>10</v>
      </c>
      <c r="H74" s="320" t="s">
        <v>11</v>
      </c>
      <c r="I74" s="321" t="e">
        <v>#N/A</v>
      </c>
      <c r="J74" s="321" t="str">
        <f>IFERROR(_xll.qlSimpleQuote(A74&amp;C74,I74,,Permanent,Trigger,TRUE),"--")</f>
        <v>--</v>
      </c>
      <c r="K74" s="321" t="e">
        <f t="shared" si="32"/>
        <v>#N/A</v>
      </c>
      <c r="L74" s="322" t="str">
        <f>IFERROR(_xll.qlSwapRateHelper2(,IF(DataSelect="Reference",$J74,K74),,$D74,Calendar,$G74,$F74,$H74,$L$32,0,E74,Discounting,Permanent,_xll.ohTrigger(Trigger,DataSelect),ObjectOverwrite),"--")</f>
        <v>--</v>
      </c>
      <c r="M74" s="277" t="b">
        <f t="shared" si="33"/>
        <v>0</v>
      </c>
      <c r="N74" s="80"/>
      <c r="O74" s="336" t="str">
        <f t="shared" si="27"/>
        <v>SW</v>
      </c>
      <c r="P74" s="336" t="e">
        <f t="shared" si="28"/>
        <v>#N/A</v>
      </c>
      <c r="Q74" s="340" t="str">
        <f t="shared" si="29"/>
        <v>--</v>
      </c>
      <c r="R74" s="336" t="b">
        <f t="shared" si="30"/>
        <v>0</v>
      </c>
      <c r="S74" s="344">
        <v>1</v>
      </c>
      <c r="T74" s="344">
        <v>1</v>
      </c>
      <c r="U74" s="99" t="e">
        <v>#N/A</v>
      </c>
      <c r="V74" s="97" t="e">
        <f>_xll.qlRateHelperQuoteName(U74)</f>
        <v>#VALUE!</v>
      </c>
      <c r="W74" s="346" t="e">
        <f>_xll.qlRateHelperRate(U74,_xll.ohTrigger(Trigger,TriggerSTD))</f>
        <v>#VALUE!</v>
      </c>
      <c r="X74" s="99" t="str">
        <f>IFERROR(_xll.qlFuturesRateHelperConvexityAdjustment(U74,Trigger),"--")</f>
        <v>--</v>
      </c>
      <c r="Y74" s="99" t="e">
        <f>_xll.qlRateHelperEarliestDate(U74,Trigger)</f>
        <v>#VALUE!</v>
      </c>
      <c r="Z74" s="99" t="e">
        <f>_xll.qlRateHelperLatestDate(U74,Trigger)</f>
        <v>#VALUE!</v>
      </c>
      <c r="AA74" s="99" t="e">
        <v>#NUM!</v>
      </c>
      <c r="AZ74" s="391"/>
      <c r="BA74" s="395"/>
      <c r="BB74" s="395"/>
      <c r="BC74" s="395"/>
      <c r="BD74" s="394"/>
      <c r="BE74" s="394"/>
    </row>
    <row r="75" spans="1:59" ht="11.25" customHeight="1" x14ac:dyDescent="0.25">
      <c r="A75" s="281" t="s">
        <v>235</v>
      </c>
      <c r="B75" s="314" t="e">
        <v>#N/A</v>
      </c>
      <c r="C75" s="280" t="e">
        <v>#N/A</v>
      </c>
      <c r="D75" s="280" t="e">
        <f t="shared" si="31"/>
        <v>#N/A</v>
      </c>
      <c r="E75" s="280" t="s">
        <v>8</v>
      </c>
      <c r="F75" s="320" t="s">
        <v>9</v>
      </c>
      <c r="G75" s="280" t="s">
        <v>10</v>
      </c>
      <c r="H75" s="320" t="s">
        <v>11</v>
      </c>
      <c r="I75" s="321" t="e">
        <v>#N/A</v>
      </c>
      <c r="J75" s="321" t="str">
        <f>IFERROR(_xll.qlSimpleQuote(A75&amp;C75,I75,,Permanent,Trigger,TRUE),"--")</f>
        <v>--</v>
      </c>
      <c r="K75" s="321" t="e">
        <f t="shared" si="32"/>
        <v>#N/A</v>
      </c>
      <c r="L75" s="322" t="str">
        <f>IFERROR(_xll.qlSwapRateHelper2(,IF(DataSelect="Reference",$J75,K75),,$D75,Calendar,$G75,$F75,$H75,$L$32,0,E75,Discounting,Permanent,_xll.ohTrigger(Trigger,DataSelect),ObjectOverwrite),"--")</f>
        <v>--</v>
      </c>
      <c r="M75" s="277" t="b">
        <f t="shared" si="33"/>
        <v>0</v>
      </c>
      <c r="N75" s="80"/>
      <c r="O75" s="336" t="str">
        <f t="shared" si="27"/>
        <v>SW</v>
      </c>
      <c r="P75" s="336" t="e">
        <f t="shared" si="28"/>
        <v>#N/A</v>
      </c>
      <c r="Q75" s="340" t="str">
        <f t="shared" si="29"/>
        <v>--</v>
      </c>
      <c r="R75" s="336" t="b">
        <f t="shared" si="30"/>
        <v>0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46" t="e">
        <f>_xll.qlRateHelperRate(U75,_xll.ohTrigger(Trigger,TriggerSTD))</f>
        <v>#VALUE!</v>
      </c>
      <c r="X75" s="99" t="str">
        <f>IFERROR(_xll.qlFuturesRateHelperConvexityAdjustment(U75,Trigger),"--")</f>
        <v>--</v>
      </c>
      <c r="Y75" s="99" t="e">
        <f>_xll.qlRateHelperEarliestDate(U75,Trigger)</f>
        <v>#VALUE!</v>
      </c>
      <c r="Z75" s="99" t="e">
        <f>_xll.qlRateHelperLatestDate(U75,Trigger)</f>
        <v>#VALUE!</v>
      </c>
      <c r="AA75" s="99" t="e">
        <v>#NUM!</v>
      </c>
      <c r="AZ75" s="391"/>
      <c r="BA75" s="395"/>
      <c r="BB75" s="395"/>
      <c r="BC75" s="395"/>
      <c r="BD75" s="394"/>
      <c r="BE75" s="394"/>
    </row>
    <row r="76" spans="1:59" ht="11.25" customHeight="1" x14ac:dyDescent="0.25">
      <c r="A76" s="281" t="s">
        <v>235</v>
      </c>
      <c r="B76" s="314" t="e">
        <v>#N/A</v>
      </c>
      <c r="C76" s="280" t="e">
        <v>#N/A</v>
      </c>
      <c r="D76" s="280" t="e">
        <f t="shared" si="31"/>
        <v>#N/A</v>
      </c>
      <c r="E76" s="280" t="s">
        <v>8</v>
      </c>
      <c r="F76" s="320" t="s">
        <v>9</v>
      </c>
      <c r="G76" s="280" t="s">
        <v>10</v>
      </c>
      <c r="H76" s="320" t="s">
        <v>11</v>
      </c>
      <c r="I76" s="321" t="e">
        <v>#N/A</v>
      </c>
      <c r="J76" s="321" t="str">
        <f>IFERROR(_xll.qlSimpleQuote(A76&amp;C76,I76,,Permanent,Trigger,TRUE),"--")</f>
        <v>--</v>
      </c>
      <c r="K76" s="321" t="e">
        <f t="shared" si="32"/>
        <v>#N/A</v>
      </c>
      <c r="L76" s="322" t="str">
        <f>IFERROR(_xll.qlSwapRateHelper2(,IF(DataSelect="Reference",$J76,K76),,$D76,Calendar,$G76,$F76,$H76,$L$32,0,E76,Discounting,Permanent,_xll.ohTrigger(Trigger,DataSelect),ObjectOverwrite),"--")</f>
        <v>--</v>
      </c>
      <c r="M76" s="277" t="b">
        <f t="shared" si="33"/>
        <v>0</v>
      </c>
      <c r="N76" s="80"/>
      <c r="O76" s="336" t="str">
        <f t="shared" si="27"/>
        <v>SW</v>
      </c>
      <c r="P76" s="336" t="e">
        <f t="shared" si="28"/>
        <v>#N/A</v>
      </c>
      <c r="Q76" s="340" t="str">
        <f t="shared" si="29"/>
        <v>--</v>
      </c>
      <c r="R76" s="336" t="b">
        <f t="shared" si="30"/>
        <v>0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46" t="e">
        <f>_xll.qlRateHelperRate(U76,_xll.ohTrigger(Trigger,TriggerSTD))</f>
        <v>#VALUE!</v>
      </c>
      <c r="X76" s="99" t="str">
        <f>IFERROR(_xll.qlFuturesRateHelperConvexityAdjustment(U76,Trigger),"--")</f>
        <v>--</v>
      </c>
      <c r="Y76" s="99" t="e">
        <f>_xll.qlRateHelperEarliestDate(U76,Trigger)</f>
        <v>#VALUE!</v>
      </c>
      <c r="Z76" s="99" t="e">
        <f>_xll.qlRateHelperLatestDate(U76,Trigger)</f>
        <v>#VALUE!</v>
      </c>
      <c r="AA76" s="99" t="e">
        <v>#NUM!</v>
      </c>
      <c r="AZ76" s="391"/>
      <c r="BA76" s="395"/>
      <c r="BB76" s="395"/>
      <c r="BC76" s="395"/>
      <c r="BD76" s="394"/>
      <c r="BE76" s="394"/>
    </row>
    <row r="77" spans="1:59" ht="11.25" customHeight="1" x14ac:dyDescent="0.25">
      <c r="A77" s="281" t="s">
        <v>235</v>
      </c>
      <c r="B77" s="314" t="e">
        <v>#N/A</v>
      </c>
      <c r="C77" s="280" t="e">
        <v>#N/A</v>
      </c>
      <c r="D77" s="280" t="e">
        <f t="shared" si="31"/>
        <v>#N/A</v>
      </c>
      <c r="E77" s="280" t="s">
        <v>8</v>
      </c>
      <c r="F77" s="320" t="s">
        <v>9</v>
      </c>
      <c r="G77" s="280" t="s">
        <v>10</v>
      </c>
      <c r="H77" s="320" t="s">
        <v>11</v>
      </c>
      <c r="I77" s="321" t="e">
        <v>#N/A</v>
      </c>
      <c r="J77" s="321" t="str">
        <f>IFERROR(_xll.qlSimpleQuote(A77&amp;C77,I77,,Permanent,Trigger,TRUE),"--")</f>
        <v>--</v>
      </c>
      <c r="K77" s="321" t="e">
        <f t="shared" si="32"/>
        <v>#N/A</v>
      </c>
      <c r="L77" s="322" t="str">
        <f>IFERROR(_xll.qlSwapRateHelper2(,IF(DataSelect="Reference",$J77,K77),,$D77,Calendar,$G77,$F77,$H77,$L$32,0,E77,Discounting,Permanent,_xll.ohTrigger(Trigger,DataSelect),ObjectOverwrite),"--")</f>
        <v>--</v>
      </c>
      <c r="M77" s="277" t="b">
        <f t="shared" si="33"/>
        <v>0</v>
      </c>
      <c r="N77" s="80"/>
      <c r="O77" s="336" t="str">
        <f t="shared" si="27"/>
        <v>SW</v>
      </c>
      <c r="P77" s="336" t="e">
        <f t="shared" si="28"/>
        <v>#N/A</v>
      </c>
      <c r="Q77" s="340" t="str">
        <f t="shared" si="29"/>
        <v>--</v>
      </c>
      <c r="R77" s="336" t="b">
        <f t="shared" si="30"/>
        <v>0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46" t="e">
        <f>_xll.qlRateHelperRate(U77,_xll.ohTrigger(Trigger,TriggerSTD))</f>
        <v>#VALUE!</v>
      </c>
      <c r="X77" s="99" t="str">
        <f>IFERROR(_xll.qlFuturesRateHelperConvexityAdjustment(U77,Trigger),"--")</f>
        <v>--</v>
      </c>
      <c r="Y77" s="99" t="e">
        <f>_xll.qlRateHelperEarliestDate(U77,Trigger)</f>
        <v>#VALUE!</v>
      </c>
      <c r="Z77" s="99" t="e">
        <f>_xll.qlRateHelperLatestDate(U77,Trigger)</f>
        <v>#VALUE!</v>
      </c>
      <c r="AA77" s="99" t="e">
        <v>#NUM!</v>
      </c>
      <c r="AZ77" s="391"/>
      <c r="BA77" s="395"/>
      <c r="BB77" s="395"/>
      <c r="BC77" s="395"/>
      <c r="BD77" s="394"/>
      <c r="BE77" s="394"/>
    </row>
    <row r="78" spans="1:59" ht="11.25" customHeight="1" x14ac:dyDescent="0.25">
      <c r="A78" s="281" t="s">
        <v>235</v>
      </c>
      <c r="B78" s="314" t="e">
        <v>#N/A</v>
      </c>
      <c r="C78" s="280" t="e">
        <v>#N/A</v>
      </c>
      <c r="D78" s="280" t="e">
        <f t="shared" si="31"/>
        <v>#N/A</v>
      </c>
      <c r="E78" s="280" t="s">
        <v>8</v>
      </c>
      <c r="F78" s="320" t="s">
        <v>9</v>
      </c>
      <c r="G78" s="280" t="s">
        <v>10</v>
      </c>
      <c r="H78" s="320" t="s">
        <v>11</v>
      </c>
      <c r="I78" s="321" t="e">
        <v>#N/A</v>
      </c>
      <c r="J78" s="321" t="str">
        <f>IFERROR(_xll.qlSimpleQuote(A78&amp;C78,I78,,Permanent,Trigger,TRUE),"--")</f>
        <v>--</v>
      </c>
      <c r="K78" s="321" t="e">
        <f t="shared" si="32"/>
        <v>#N/A</v>
      </c>
      <c r="L78" s="322" t="str">
        <f>IFERROR(_xll.qlSwapRateHelper2(,IF(DataSelect="Reference",$J78,K78),,$D78,Calendar,$G78,$F78,$H78,$L$32,0,E78,Discounting,Permanent,_xll.ohTrigger(Trigger,DataSelect),ObjectOverwrite),"--")</f>
        <v>--</v>
      </c>
      <c r="M78" s="277" t="b">
        <f t="shared" si="33"/>
        <v>0</v>
      </c>
      <c r="N78" s="80"/>
      <c r="O78" s="336" t="str">
        <f t="shared" si="27"/>
        <v>SW</v>
      </c>
      <c r="P78" s="336" t="e">
        <f t="shared" si="28"/>
        <v>#N/A</v>
      </c>
      <c r="Q78" s="340" t="str">
        <f t="shared" si="29"/>
        <v>--</v>
      </c>
      <c r="R78" s="336" t="b">
        <f t="shared" si="30"/>
        <v>0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46" t="e">
        <f>_xll.qlRateHelperRate(U78,_xll.ohTrigger(Trigger,TriggerSTD))</f>
        <v>#VALUE!</v>
      </c>
      <c r="X78" s="99" t="str">
        <f>IFERROR(_xll.qlFuturesRateHelperConvexityAdjustment(U78,Trigger),"--")</f>
        <v>--</v>
      </c>
      <c r="Y78" s="99" t="e">
        <f>_xll.qlRateHelperEarliestDate(U78,Trigger)</f>
        <v>#VALUE!</v>
      </c>
      <c r="Z78" s="99" t="e">
        <f>_xll.qlRateHelperLatestDate(U78,Trigger)</f>
        <v>#VALUE!</v>
      </c>
      <c r="AA78" s="99" t="e">
        <v>#NUM!</v>
      </c>
      <c r="AZ78" s="391"/>
      <c r="BA78" s="395"/>
      <c r="BB78" s="395"/>
      <c r="BC78" s="395"/>
      <c r="BD78" s="394"/>
      <c r="BE78" s="394"/>
    </row>
    <row r="79" spans="1:59" ht="11.25" customHeight="1" x14ac:dyDescent="0.25">
      <c r="A79" s="99" t="s">
        <v>235</v>
      </c>
      <c r="B79" s="329" t="e">
        <v>#N/A</v>
      </c>
      <c r="C79" s="99" t="e">
        <v>#N/A</v>
      </c>
      <c r="D79" s="324" t="e">
        <f t="shared" si="31"/>
        <v>#N/A</v>
      </c>
      <c r="E79" s="324" t="s">
        <v>8</v>
      </c>
      <c r="F79" s="320" t="s">
        <v>9</v>
      </c>
      <c r="G79" s="280" t="s">
        <v>10</v>
      </c>
      <c r="H79" s="320" t="s">
        <v>11</v>
      </c>
      <c r="I79" s="325" t="e">
        <v>#N/A</v>
      </c>
      <c r="J79" s="325" t="str">
        <f>IFERROR(_xll.qlSimpleQuote(A79&amp;C79,I79,,Permanent,Trigger,TRUE),"--")</f>
        <v>--</v>
      </c>
      <c r="K79" s="325" t="e">
        <f t="shared" si="32"/>
        <v>#N/A</v>
      </c>
      <c r="L79" s="99" t="str">
        <f>IFERROR(_xll.qlSwapRateHelper2(,IF(DataSelect="Reference",$J79,K79),,$D79,Calendar,$G79,$F79,$H79,$L$32,0,E79,Discounting,Permanent,_xll.ohTrigger(Trigger,DataSelect),ObjectOverwrite),"--")</f>
        <v>--</v>
      </c>
      <c r="M79" s="324" t="b">
        <f t="shared" si="33"/>
        <v>0</v>
      </c>
      <c r="O79" s="336" t="str">
        <f t="shared" si="27"/>
        <v>SW</v>
      </c>
      <c r="P79" s="336" t="e">
        <f t="shared" si="28"/>
        <v>#N/A</v>
      </c>
      <c r="Q79" s="340" t="str">
        <f t="shared" si="29"/>
        <v>--</v>
      </c>
      <c r="R79" s="336" t="b">
        <f t="shared" si="30"/>
        <v>0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46" t="e">
        <f>_xll.qlRateHelperRate(U79,_xll.ohTrigger(Trigger,TriggerSTD))</f>
        <v>#VALUE!</v>
      </c>
      <c r="X79" s="99" t="str">
        <f>IFERROR(_xll.qlFuturesRateHelperConvexityAdjustment(U79,Trigger),"--")</f>
        <v>--</v>
      </c>
      <c r="Y79" s="99" t="e">
        <f>_xll.qlRateHelperEarliestDate(U79,Trigger)</f>
        <v>#VALUE!</v>
      </c>
      <c r="Z79" s="99" t="e">
        <f>_xll.qlRateHelperLatestDate(U79,Trigger)</f>
        <v>#VALUE!</v>
      </c>
      <c r="AA79" s="99" t="e">
        <v>#NUM!</v>
      </c>
      <c r="AZ79" s="391"/>
      <c r="BA79" s="395"/>
      <c r="BB79" s="395"/>
      <c r="BC79" s="395"/>
      <c r="BD79" s="394"/>
      <c r="BE79" s="394"/>
    </row>
    <row r="80" spans="1:59" ht="11.25" customHeight="1" x14ac:dyDescent="0.25">
      <c r="A80" s="99" t="s">
        <v>235</v>
      </c>
      <c r="B80" s="329" t="e">
        <v>#N/A</v>
      </c>
      <c r="C80" s="99" t="e">
        <v>#N/A</v>
      </c>
      <c r="D80" s="324" t="e">
        <f t="shared" si="31"/>
        <v>#N/A</v>
      </c>
      <c r="E80" s="324" t="s">
        <v>8</v>
      </c>
      <c r="F80" s="320" t="s">
        <v>9</v>
      </c>
      <c r="G80" s="280" t="s">
        <v>10</v>
      </c>
      <c r="H80" s="320" t="s">
        <v>11</v>
      </c>
      <c r="I80" s="325" t="e">
        <v>#N/A</v>
      </c>
      <c r="J80" s="325" t="str">
        <f>IFERROR(_xll.qlSimpleQuote(A80&amp;C80,I80,,Permanent,Trigger,TRUE),"--")</f>
        <v>--</v>
      </c>
      <c r="K80" s="325" t="e">
        <f t="shared" si="32"/>
        <v>#N/A</v>
      </c>
      <c r="L80" s="99" t="str">
        <f>IFERROR(_xll.qlSwapRateHelper2(,IF(DataSelect="Reference",$J80,K80),,$D80,Calendar,$G80,$F80,$H80,$L$32,0,E80,Discounting,Permanent,_xll.ohTrigger(Trigger,DataSelect),ObjectOverwrite),"--")</f>
        <v>--</v>
      </c>
      <c r="M80" s="324" t="b">
        <f t="shared" si="33"/>
        <v>0</v>
      </c>
      <c r="O80" s="336" t="str">
        <f t="shared" si="27"/>
        <v>SW</v>
      </c>
      <c r="P80" s="336" t="e">
        <f t="shared" si="28"/>
        <v>#N/A</v>
      </c>
      <c r="Q80" s="340" t="str">
        <f t="shared" si="29"/>
        <v>--</v>
      </c>
      <c r="R80" s="336" t="b">
        <f t="shared" si="30"/>
        <v>0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46" t="e">
        <f>_xll.qlRateHelperRate(U80,_xll.ohTrigger(Trigger,TriggerSTD))</f>
        <v>#VALUE!</v>
      </c>
      <c r="X80" s="99" t="str">
        <f>IFERROR(_xll.qlFuturesRateHelperConvexityAdjustment(U80,Trigger),"--")</f>
        <v>--</v>
      </c>
      <c r="Y80" s="99" t="e">
        <f>_xll.qlRateHelperEarliestDate(U80,Trigger)</f>
        <v>#VALUE!</v>
      </c>
      <c r="Z80" s="99" t="e">
        <f>_xll.qlRateHelperLatestDate(U80,Trigger)</f>
        <v>#VALUE!</v>
      </c>
      <c r="AA80" s="99" t="e">
        <v>#NUM!</v>
      </c>
      <c r="AZ80" s="391"/>
      <c r="BA80" s="395"/>
      <c r="BB80" s="395"/>
      <c r="BC80" s="395"/>
      <c r="BD80" s="394"/>
      <c r="BE80" s="394"/>
    </row>
    <row r="81" spans="1:57" ht="11.25" customHeight="1" x14ac:dyDescent="0.25">
      <c r="A81" s="99" t="s">
        <v>235</v>
      </c>
      <c r="B81" s="329" t="e">
        <v>#N/A</v>
      </c>
      <c r="C81" s="99" t="e">
        <v>#N/A</v>
      </c>
      <c r="D81" s="324" t="e">
        <f t="shared" si="31"/>
        <v>#N/A</v>
      </c>
      <c r="E81" s="324" t="s">
        <v>8</v>
      </c>
      <c r="F81" s="320" t="s">
        <v>9</v>
      </c>
      <c r="G81" s="280" t="s">
        <v>10</v>
      </c>
      <c r="H81" s="320" t="s">
        <v>11</v>
      </c>
      <c r="I81" s="325" t="e">
        <v>#N/A</v>
      </c>
      <c r="J81" s="325" t="str">
        <f>IFERROR(_xll.qlSimpleQuote(A81&amp;C81,I81,,Permanent,Trigger,TRUE),"--")</f>
        <v>--</v>
      </c>
      <c r="K81" s="325" t="e">
        <f t="shared" si="32"/>
        <v>#N/A</v>
      </c>
      <c r="L81" s="99" t="str">
        <f>IFERROR(_xll.qlSwapRateHelper2(,IF(DataSelect="Reference",$J81,K81),,$D81,Calendar,$G81,$F81,$H81,$L$32,0,E81,Discounting,Permanent,_xll.ohTrigger(Trigger,DataSelect),ObjectOverwrite),"--")</f>
        <v>--</v>
      </c>
      <c r="M81" s="324" t="b">
        <f t="shared" si="33"/>
        <v>0</v>
      </c>
      <c r="O81" s="336" t="str">
        <f t="shared" si="27"/>
        <v>SW</v>
      </c>
      <c r="P81" s="336" t="e">
        <f t="shared" si="28"/>
        <v>#N/A</v>
      </c>
      <c r="Q81" s="340" t="str">
        <f t="shared" si="29"/>
        <v>--</v>
      </c>
      <c r="R81" s="336" t="b">
        <f t="shared" si="30"/>
        <v>0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46" t="e">
        <f>_xll.qlRateHelperRate(U81,_xll.ohTrigger(Trigger,TriggerSTD))</f>
        <v>#VALUE!</v>
      </c>
      <c r="X81" s="99" t="str">
        <f>IFERROR(_xll.qlFuturesRateHelperConvexityAdjustment(U81,Trigger),"--")</f>
        <v>--</v>
      </c>
      <c r="Y81" s="99" t="e">
        <f>_xll.qlRateHelperEarliestDate(U81,Trigger)</f>
        <v>#VALUE!</v>
      </c>
      <c r="Z81" s="99" t="e">
        <f>_xll.qlRateHelperLatestDate(U81,Trigger)</f>
        <v>#VALUE!</v>
      </c>
      <c r="AA81" s="99" t="e">
        <v>#NUM!</v>
      </c>
      <c r="AZ81" s="391"/>
      <c r="BA81" s="395"/>
      <c r="BB81" s="395"/>
      <c r="BC81" s="395"/>
      <c r="BD81" s="394"/>
      <c r="BE81" s="394"/>
    </row>
    <row r="82" spans="1:57" ht="11.25" customHeight="1" x14ac:dyDescent="0.25">
      <c r="A82" s="99" t="s">
        <v>235</v>
      </c>
      <c r="B82" s="329" t="e">
        <v>#N/A</v>
      </c>
      <c r="C82" s="99" t="e">
        <v>#N/A</v>
      </c>
      <c r="D82" s="324" t="e">
        <f t="shared" si="31"/>
        <v>#N/A</v>
      </c>
      <c r="E82" s="324" t="s">
        <v>8</v>
      </c>
      <c r="F82" s="320" t="s">
        <v>9</v>
      </c>
      <c r="G82" s="280" t="s">
        <v>10</v>
      </c>
      <c r="H82" s="320" t="s">
        <v>11</v>
      </c>
      <c r="I82" s="325" t="e">
        <v>#N/A</v>
      </c>
      <c r="J82" s="325" t="str">
        <f>IFERROR(_xll.qlSimpleQuote(A82&amp;C82,I82,,Permanent,Trigger,TRUE),"--")</f>
        <v>--</v>
      </c>
      <c r="K82" s="325" t="e">
        <f t="shared" si="32"/>
        <v>#N/A</v>
      </c>
      <c r="L82" s="99" t="str">
        <f>IFERROR(_xll.qlSwapRateHelper2(,IF(DataSelect="Reference",$J82,K82),,$D82,Calendar,$G82,$F82,$H82,$L$32,0,E82,Discounting,Permanent,_xll.ohTrigger(Trigger,DataSelect),ObjectOverwrite),"--")</f>
        <v>--</v>
      </c>
      <c r="M82" s="324" t="b">
        <f t="shared" si="33"/>
        <v>0</v>
      </c>
      <c r="O82" s="336" t="str">
        <f t="shared" si="27"/>
        <v>SW</v>
      </c>
      <c r="P82" s="336" t="e">
        <f t="shared" si="28"/>
        <v>#N/A</v>
      </c>
      <c r="Q82" s="340" t="str">
        <f t="shared" si="29"/>
        <v>--</v>
      </c>
      <c r="R82" s="336" t="b">
        <f t="shared" si="30"/>
        <v>0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46" t="e">
        <f>_xll.qlRateHelperRate(U82,_xll.ohTrigger(Trigger,TriggerSTD))</f>
        <v>#VALUE!</v>
      </c>
      <c r="X82" s="99" t="str">
        <f>IFERROR(_xll.qlFuturesRateHelperConvexityAdjustment(U82,Trigger),"--")</f>
        <v>--</v>
      </c>
      <c r="Y82" s="99" t="e">
        <f>_xll.qlRateHelperEarliestDate(U82,Trigger)</f>
        <v>#VALUE!</v>
      </c>
      <c r="Z82" s="99" t="e">
        <f>_xll.qlRateHelperLatestDate(U82,Trigger)</f>
        <v>#VALUE!</v>
      </c>
      <c r="AA82" s="99" t="e">
        <v>#NUM!</v>
      </c>
      <c r="AZ82" s="391"/>
      <c r="BA82" s="395"/>
      <c r="BB82" s="395"/>
      <c r="BC82" s="395"/>
      <c r="BD82" s="394"/>
      <c r="BE82" s="394"/>
    </row>
    <row r="83" spans="1:57" ht="11.25" customHeight="1" x14ac:dyDescent="0.25">
      <c r="A83" s="99" t="s">
        <v>235</v>
      </c>
      <c r="B83" s="329" t="e">
        <v>#N/A</v>
      </c>
      <c r="C83" s="99" t="e">
        <v>#N/A</v>
      </c>
      <c r="D83" s="324" t="e">
        <f t="shared" si="31"/>
        <v>#N/A</v>
      </c>
      <c r="E83" s="324" t="s">
        <v>8</v>
      </c>
      <c r="F83" s="320" t="s">
        <v>9</v>
      </c>
      <c r="G83" s="280" t="s">
        <v>10</v>
      </c>
      <c r="H83" s="320" t="s">
        <v>11</v>
      </c>
      <c r="I83" s="325" t="e">
        <v>#N/A</v>
      </c>
      <c r="J83" s="325" t="str">
        <f>IFERROR(_xll.qlSimpleQuote(A83&amp;C83,I83,,Permanent,Trigger,TRUE),"--")</f>
        <v>--</v>
      </c>
      <c r="K83" s="325" t="e">
        <f t="shared" si="32"/>
        <v>#N/A</v>
      </c>
      <c r="L83" s="99" t="str">
        <f>IFERROR(_xll.qlSwapRateHelper2(,IF(DataSelect="Reference",$J83,K83),,$D83,Calendar,$G83,$F83,$H83,$L$32,0,E83,Discounting,Permanent,_xll.ohTrigger(Trigger,DataSelect),ObjectOverwrite),"--")</f>
        <v>--</v>
      </c>
      <c r="M83" s="324" t="b">
        <f t="shared" si="33"/>
        <v>0</v>
      </c>
      <c r="O83" s="336" t="str">
        <f t="shared" si="27"/>
        <v>SW</v>
      </c>
      <c r="P83" s="336" t="e">
        <f t="shared" si="28"/>
        <v>#N/A</v>
      </c>
      <c r="Q83" s="340" t="str">
        <f t="shared" si="29"/>
        <v>--</v>
      </c>
      <c r="R83" s="336" t="b">
        <f t="shared" si="30"/>
        <v>0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46" t="e">
        <f>_xll.qlRateHelperRate(U83,_xll.ohTrigger(Trigger,TriggerSTD))</f>
        <v>#VALUE!</v>
      </c>
      <c r="X83" s="99" t="str">
        <f>IFERROR(_xll.qlFuturesRateHelperConvexityAdjustment(U83,Trigger),"--")</f>
        <v>--</v>
      </c>
      <c r="Y83" s="99" t="e">
        <f>_xll.qlRateHelperEarliestDate(U83,Trigger)</f>
        <v>#VALUE!</v>
      </c>
      <c r="Z83" s="99" t="e">
        <f>_xll.qlRateHelperLatestDate(U83,Trigger)</f>
        <v>#VALUE!</v>
      </c>
      <c r="AA83" s="99" t="e">
        <v>#NUM!</v>
      </c>
      <c r="AZ83" s="391"/>
      <c r="BA83" s="395"/>
      <c r="BB83" s="395"/>
      <c r="BC83" s="395"/>
      <c r="BD83" s="394"/>
      <c r="BE83" s="394"/>
    </row>
    <row r="84" spans="1:57" ht="11.25" customHeight="1" x14ac:dyDescent="0.25">
      <c r="A84" s="99" t="s">
        <v>235</v>
      </c>
      <c r="B84" s="329" t="e">
        <v>#N/A</v>
      </c>
      <c r="C84" s="99" t="e">
        <v>#N/A</v>
      </c>
      <c r="D84" s="324" t="e">
        <f t="shared" si="31"/>
        <v>#N/A</v>
      </c>
      <c r="E84" s="324" t="s">
        <v>8</v>
      </c>
      <c r="F84" s="320" t="s">
        <v>9</v>
      </c>
      <c r="G84" s="280" t="s">
        <v>10</v>
      </c>
      <c r="H84" s="320" t="s">
        <v>11</v>
      </c>
      <c r="I84" s="325" t="e">
        <v>#N/A</v>
      </c>
      <c r="J84" s="325" t="str">
        <f>IFERROR(_xll.qlSimpleQuote(A84&amp;C84,I84,,Permanent,Trigger,TRUE),"--")</f>
        <v>--</v>
      </c>
      <c r="K84" s="325" t="e">
        <f t="shared" si="32"/>
        <v>#N/A</v>
      </c>
      <c r="L84" s="99" t="str">
        <f>IFERROR(_xll.qlSwapRateHelper2(,IF(DataSelect="Reference",$J84,K84),,$D84,Calendar,$G84,$F84,$H84,$L$32,0,E84,Discounting,Permanent,_xll.ohTrigger(Trigger,DataSelect),ObjectOverwrite),"--")</f>
        <v>--</v>
      </c>
      <c r="M84" s="324" t="b">
        <f t="shared" si="33"/>
        <v>0</v>
      </c>
      <c r="O84" s="336" t="str">
        <f t="shared" si="27"/>
        <v>SW</v>
      </c>
      <c r="P84" s="336" t="e">
        <f t="shared" si="28"/>
        <v>#N/A</v>
      </c>
      <c r="Q84" s="340" t="str">
        <f t="shared" si="29"/>
        <v>--</v>
      </c>
      <c r="R84" s="336" t="b">
        <f t="shared" si="30"/>
        <v>0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46" t="e">
        <f>_xll.qlRateHelperRate(U84,_xll.ohTrigger(Trigger,TriggerSTD))</f>
        <v>#VALUE!</v>
      </c>
      <c r="X84" s="99" t="str">
        <f>IFERROR(_xll.qlFuturesRateHelperConvexityAdjustment(U84,Trigger),"--")</f>
        <v>--</v>
      </c>
      <c r="Y84" s="99" t="e">
        <f>_xll.qlRateHelperEarliestDate(U84,Trigger)</f>
        <v>#VALUE!</v>
      </c>
      <c r="Z84" s="99" t="e">
        <f>_xll.qlRateHelperLatestDate(U84,Trigger)</f>
        <v>#VALUE!</v>
      </c>
      <c r="AA84" s="99" t="e">
        <v>#NUM!</v>
      </c>
      <c r="AZ84" s="391"/>
      <c r="BA84" s="395"/>
      <c r="BB84" s="395"/>
      <c r="BC84" s="395"/>
      <c r="BD84" s="394"/>
      <c r="BE84" s="394"/>
    </row>
    <row r="85" spans="1:57" ht="11.25" customHeight="1" x14ac:dyDescent="0.25">
      <c r="A85" s="99" t="s">
        <v>235</v>
      </c>
      <c r="B85" s="329" t="e">
        <v>#N/A</v>
      </c>
      <c r="C85" s="99" t="e">
        <v>#N/A</v>
      </c>
      <c r="D85" s="324" t="e">
        <f t="shared" si="31"/>
        <v>#N/A</v>
      </c>
      <c r="E85" s="324" t="s">
        <v>8</v>
      </c>
      <c r="F85" s="320" t="s">
        <v>9</v>
      </c>
      <c r="G85" s="280" t="s">
        <v>10</v>
      </c>
      <c r="H85" s="320" t="s">
        <v>11</v>
      </c>
      <c r="I85" s="325" t="e">
        <v>#N/A</v>
      </c>
      <c r="J85" s="325" t="str">
        <f>IFERROR(_xll.qlSimpleQuote(A85&amp;C85,I85,,Permanent,Trigger,TRUE),"--")</f>
        <v>--</v>
      </c>
      <c r="K85" s="325" t="e">
        <f t="shared" si="32"/>
        <v>#N/A</v>
      </c>
      <c r="L85" s="99" t="str">
        <f>IFERROR(_xll.qlSwapRateHelper2(,IF(DataSelect="Reference",$J85,K85),,$D85,Calendar,$G85,$F85,$H85,$L$32,0,E85,Discounting,Permanent,_xll.ohTrigger(Trigger,DataSelect),ObjectOverwrite),"--")</f>
        <v>--</v>
      </c>
      <c r="M85" s="324" t="b">
        <f t="shared" si="33"/>
        <v>0</v>
      </c>
      <c r="O85" s="336" t="str">
        <f t="shared" si="27"/>
        <v>SW</v>
      </c>
      <c r="P85" s="336" t="e">
        <f t="shared" si="28"/>
        <v>#N/A</v>
      </c>
      <c r="Q85" s="340" t="str">
        <f t="shared" si="29"/>
        <v>--</v>
      </c>
      <c r="R85" s="336" t="b">
        <f t="shared" si="30"/>
        <v>0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46" t="e">
        <f>_xll.qlRateHelperRate(U85,_xll.ohTrigger(Trigger,TriggerSTD))</f>
        <v>#VALUE!</v>
      </c>
      <c r="X85" s="99" t="str">
        <f>IFERROR(_xll.qlFuturesRateHelperConvexityAdjustment(U85,Trigger),"--")</f>
        <v>--</v>
      </c>
      <c r="Y85" s="99" t="e">
        <f>_xll.qlRateHelperEarliestDate(U85,Trigger)</f>
        <v>#VALUE!</v>
      </c>
      <c r="Z85" s="99" t="e">
        <f>_xll.qlRateHelperLatestDate(U85,Trigger)</f>
        <v>#VALUE!</v>
      </c>
      <c r="AA85" s="99" t="e">
        <v>#NUM!</v>
      </c>
      <c r="AZ85" s="391"/>
      <c r="BA85" s="395"/>
      <c r="BB85" s="395"/>
      <c r="BC85" s="395"/>
      <c r="BD85" s="394"/>
      <c r="BE85" s="394"/>
    </row>
    <row r="86" spans="1:57" ht="11.25" customHeight="1" x14ac:dyDescent="0.25">
      <c r="A86" s="99" t="s">
        <v>235</v>
      </c>
      <c r="B86" s="329" t="e">
        <v>#N/A</v>
      </c>
      <c r="C86" s="99" t="e">
        <v>#N/A</v>
      </c>
      <c r="D86" s="324" t="e">
        <f t="shared" si="31"/>
        <v>#N/A</v>
      </c>
      <c r="E86" s="324" t="s">
        <v>8</v>
      </c>
      <c r="F86" s="320" t="s">
        <v>9</v>
      </c>
      <c r="G86" s="280" t="s">
        <v>10</v>
      </c>
      <c r="H86" s="320" t="s">
        <v>11</v>
      </c>
      <c r="I86" s="325" t="e">
        <v>#N/A</v>
      </c>
      <c r="J86" s="325" t="str">
        <f>IFERROR(_xll.qlSimpleQuote(A86&amp;C86,I86,,Permanent,Trigger,TRUE),"--")</f>
        <v>--</v>
      </c>
      <c r="K86" s="325" t="e">
        <f t="shared" si="32"/>
        <v>#N/A</v>
      </c>
      <c r="L86" s="99" t="str">
        <f>IFERROR(_xll.qlSwapRateHelper2(,IF(DataSelect="Reference",$J86,K86),,$D86,Calendar,$G86,$F86,$H86,$L$32,0,E86,Discounting,Permanent,_xll.ohTrigger(Trigger,DataSelect),ObjectOverwrite),"--")</f>
        <v>--</v>
      </c>
      <c r="M86" s="324" t="b">
        <f t="shared" si="33"/>
        <v>0</v>
      </c>
      <c r="O86" s="336" t="str">
        <f t="shared" si="27"/>
        <v>SW</v>
      </c>
      <c r="P86" s="336" t="e">
        <f t="shared" si="28"/>
        <v>#N/A</v>
      </c>
      <c r="Q86" s="340" t="str">
        <f t="shared" si="29"/>
        <v>--</v>
      </c>
      <c r="R86" s="336" t="b">
        <f t="shared" si="30"/>
        <v>0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46" t="e">
        <f>_xll.qlRateHelperRate(U86,_xll.ohTrigger(Trigger,TriggerSTD))</f>
        <v>#VALUE!</v>
      </c>
      <c r="X86" s="99" t="str">
        <f>IFERROR(_xll.qlFuturesRateHelperConvexityAdjustment(U86,Trigger),"--")</f>
        <v>--</v>
      </c>
      <c r="Y86" s="99" t="e">
        <f>_xll.qlRateHelperEarliestDate(U86,Trigger)</f>
        <v>#VALUE!</v>
      </c>
      <c r="Z86" s="99" t="e">
        <f>_xll.qlRateHelperLatestDate(U86,Trigger)</f>
        <v>#VALUE!</v>
      </c>
      <c r="AA86" s="99" t="e">
        <v>#NUM!</v>
      </c>
      <c r="AZ86" s="391"/>
      <c r="BA86" s="395"/>
      <c r="BB86" s="395"/>
      <c r="BC86" s="395"/>
      <c r="BD86" s="394"/>
      <c r="BE86" s="394"/>
    </row>
    <row r="87" spans="1:57" ht="11.25" customHeight="1" x14ac:dyDescent="0.25">
      <c r="A87" s="99" t="s">
        <v>235</v>
      </c>
      <c r="B87" s="329" t="e">
        <v>#N/A</v>
      </c>
      <c r="C87" s="99" t="e">
        <v>#N/A</v>
      </c>
      <c r="D87" s="324" t="e">
        <f t="shared" si="31"/>
        <v>#N/A</v>
      </c>
      <c r="E87" s="324" t="s">
        <v>8</v>
      </c>
      <c r="F87" s="320" t="s">
        <v>9</v>
      </c>
      <c r="G87" s="280" t="s">
        <v>10</v>
      </c>
      <c r="H87" s="320" t="s">
        <v>11</v>
      </c>
      <c r="I87" s="325" t="e">
        <v>#N/A</v>
      </c>
      <c r="J87" s="325" t="str">
        <f>IFERROR(_xll.qlSimpleQuote(A87&amp;C87,I87,,Permanent,Trigger,TRUE),"--")</f>
        <v>--</v>
      </c>
      <c r="K87" s="325" t="e">
        <f t="shared" si="32"/>
        <v>#N/A</v>
      </c>
      <c r="L87" s="99" t="str">
        <f>IFERROR(_xll.qlSwapRateHelper2(,IF(DataSelect="Reference",$J87,K87),,$D87,Calendar,$G87,$F87,$H87,$L$32,0,E87,Discounting,Permanent,_xll.ohTrigger(Trigger,DataSelect),ObjectOverwrite),"--")</f>
        <v>--</v>
      </c>
      <c r="M87" s="324" t="b">
        <f t="shared" si="33"/>
        <v>0</v>
      </c>
      <c r="O87" s="336" t="str">
        <f t="shared" si="27"/>
        <v>SW</v>
      </c>
      <c r="P87" s="336" t="e">
        <f t="shared" si="28"/>
        <v>#N/A</v>
      </c>
      <c r="Q87" s="340" t="str">
        <f t="shared" si="29"/>
        <v>--</v>
      </c>
      <c r="R87" s="336" t="b">
        <f t="shared" si="30"/>
        <v>0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46" t="e">
        <f>_xll.qlRateHelperRate(U87,_xll.ohTrigger(Trigger,TriggerSTD))</f>
        <v>#VALUE!</v>
      </c>
      <c r="X87" s="99" t="str">
        <f>IFERROR(_xll.qlFuturesRateHelperConvexityAdjustment(U87,Trigger),"--")</f>
        <v>--</v>
      </c>
      <c r="Y87" s="99" t="e">
        <f>_xll.qlRateHelperEarliestDate(U87,Trigger)</f>
        <v>#VALUE!</v>
      </c>
      <c r="Z87" s="99" t="e">
        <f>_xll.qlRateHelperLatestDate(U87,Trigger)</f>
        <v>#VALUE!</v>
      </c>
      <c r="AA87" s="99" t="e">
        <v>#NUM!</v>
      </c>
      <c r="AZ87" s="391"/>
      <c r="BA87" s="395"/>
      <c r="BB87" s="395"/>
      <c r="BC87" s="395"/>
      <c r="BD87" s="394"/>
      <c r="BE87" s="394"/>
    </row>
    <row r="88" spans="1:57" ht="11.25" customHeight="1" x14ac:dyDescent="0.25">
      <c r="A88" s="99" t="s">
        <v>235</v>
      </c>
      <c r="B88" s="329" t="e">
        <v>#N/A</v>
      </c>
      <c r="C88" s="99" t="e">
        <v>#N/A</v>
      </c>
      <c r="D88" s="324" t="e">
        <f t="shared" si="31"/>
        <v>#N/A</v>
      </c>
      <c r="E88" s="324" t="s">
        <v>8</v>
      </c>
      <c r="F88" s="320" t="s">
        <v>9</v>
      </c>
      <c r="G88" s="280" t="s">
        <v>10</v>
      </c>
      <c r="H88" s="320" t="s">
        <v>11</v>
      </c>
      <c r="I88" s="325" t="e">
        <v>#N/A</v>
      </c>
      <c r="J88" s="325" t="str">
        <f>IFERROR(_xll.qlSimpleQuote(A88&amp;C88,I88,,Permanent,Trigger,TRUE),"--")</f>
        <v>--</v>
      </c>
      <c r="K88" s="325" t="e">
        <f t="shared" si="32"/>
        <v>#N/A</v>
      </c>
      <c r="L88" s="99" t="str">
        <f>IFERROR(_xll.qlSwapRateHelper2(,IF(DataSelect="Reference",$J88,K88),,$D88,Calendar,$G88,$F88,$H88,$L$32,0,E88,Discounting,Permanent,_xll.ohTrigger(Trigger,DataSelect),ObjectOverwrite),"--")</f>
        <v>--</v>
      </c>
      <c r="M88" s="324" t="b">
        <f t="shared" si="33"/>
        <v>0</v>
      </c>
      <c r="O88" s="336" t="str">
        <f t="shared" si="27"/>
        <v>SW</v>
      </c>
      <c r="P88" s="336" t="e">
        <f t="shared" si="28"/>
        <v>#N/A</v>
      </c>
      <c r="Q88" s="340" t="str">
        <f t="shared" si="29"/>
        <v>--</v>
      </c>
      <c r="R88" s="336" t="b">
        <f t="shared" si="30"/>
        <v>0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46" t="e">
        <f>_xll.qlRateHelperRate(U88,_xll.ohTrigger(Trigger,TriggerSTD))</f>
        <v>#VALUE!</v>
      </c>
      <c r="X88" s="99" t="str">
        <f>IFERROR(_xll.qlFuturesRateHelperConvexityAdjustment(U88,Trigger),"--")</f>
        <v>--</v>
      </c>
      <c r="Y88" s="99" t="e">
        <f>_xll.qlRateHelperEarliestDate(U88,Trigger)</f>
        <v>#VALUE!</v>
      </c>
      <c r="Z88" s="99" t="e">
        <f>_xll.qlRateHelperLatestDate(U88,Trigger)</f>
        <v>#VALUE!</v>
      </c>
      <c r="AA88" s="99" t="e">
        <v>#NUM!</v>
      </c>
      <c r="AZ88" s="391"/>
      <c r="BA88" s="395"/>
      <c r="BB88" s="395"/>
      <c r="BC88" s="395"/>
      <c r="BD88" s="394"/>
      <c r="BE88" s="394"/>
    </row>
    <row r="89" spans="1:57" ht="11.25" customHeight="1" x14ac:dyDescent="0.25">
      <c r="A89" s="99" t="s">
        <v>235</v>
      </c>
      <c r="B89" s="329" t="e">
        <v>#N/A</v>
      </c>
      <c r="C89" s="99" t="e">
        <v>#N/A</v>
      </c>
      <c r="D89" s="324" t="e">
        <f t="shared" si="31"/>
        <v>#N/A</v>
      </c>
      <c r="E89" s="324" t="s">
        <v>8</v>
      </c>
      <c r="F89" s="320" t="s">
        <v>9</v>
      </c>
      <c r="G89" s="280" t="s">
        <v>10</v>
      </c>
      <c r="H89" s="320" t="s">
        <v>11</v>
      </c>
      <c r="I89" s="325" t="e">
        <v>#N/A</v>
      </c>
      <c r="J89" s="325" t="str">
        <f>IFERROR(_xll.qlSimpleQuote(A89&amp;C89,I89,,Permanent,Trigger,TRUE),"--")</f>
        <v>--</v>
      </c>
      <c r="K89" s="325" t="e">
        <f t="shared" si="32"/>
        <v>#N/A</v>
      </c>
      <c r="L89" s="99" t="str">
        <f>IFERROR(_xll.qlSwapRateHelper2(,IF(DataSelect="Reference",$J89,K89),,$D89,Calendar,$G89,$F89,$H89,$L$32,0,E89,Discounting,Permanent,_xll.ohTrigger(Trigger,DataSelect),ObjectOverwrite),"--")</f>
        <v>--</v>
      </c>
      <c r="M89" s="324" t="b">
        <f t="shared" si="33"/>
        <v>0</v>
      </c>
      <c r="O89" s="336" t="str">
        <f t="shared" si="27"/>
        <v>SW</v>
      </c>
      <c r="P89" s="336" t="e">
        <f t="shared" si="28"/>
        <v>#N/A</v>
      </c>
      <c r="Q89" s="340" t="str">
        <f t="shared" si="29"/>
        <v>--</v>
      </c>
      <c r="R89" s="336" t="b">
        <f t="shared" si="30"/>
        <v>0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46" t="e">
        <f>_xll.qlRateHelperRate(U89,_xll.ohTrigger(Trigger,TriggerSTD))</f>
        <v>#VALUE!</v>
      </c>
      <c r="X89" s="99" t="str">
        <f>IFERROR(_xll.qlFuturesRateHelperConvexityAdjustment(U89,Trigger),"--")</f>
        <v>--</v>
      </c>
      <c r="Y89" s="99" t="e">
        <f>_xll.qlRateHelperEarliestDate(U89,Trigger)</f>
        <v>#VALUE!</v>
      </c>
      <c r="Z89" s="99" t="e">
        <f>_xll.qlRateHelperLatestDate(U89,Trigger)</f>
        <v>#VALUE!</v>
      </c>
      <c r="AA89" s="99" t="e">
        <v>#NUM!</v>
      </c>
      <c r="AZ89" s="391"/>
      <c r="BA89" s="395"/>
      <c r="BB89" s="395"/>
      <c r="BC89" s="395"/>
      <c r="BD89" s="394"/>
      <c r="BE89" s="394"/>
    </row>
    <row r="90" spans="1:57" ht="11.25" customHeight="1" x14ac:dyDescent="0.25">
      <c r="A90" s="99" t="s">
        <v>235</v>
      </c>
      <c r="B90" s="329" t="e">
        <v>#N/A</v>
      </c>
      <c r="C90" s="99" t="e">
        <v>#N/A</v>
      </c>
      <c r="D90" s="324" t="e">
        <f t="shared" si="31"/>
        <v>#N/A</v>
      </c>
      <c r="E90" s="324" t="s">
        <v>8</v>
      </c>
      <c r="F90" s="320" t="s">
        <v>9</v>
      </c>
      <c r="G90" s="280" t="s">
        <v>10</v>
      </c>
      <c r="H90" s="320" t="s">
        <v>11</v>
      </c>
      <c r="I90" s="325" t="e">
        <v>#N/A</v>
      </c>
      <c r="J90" s="325" t="str">
        <f>IFERROR(_xll.qlSimpleQuote(A90&amp;C90,I90,,Permanent,Trigger,TRUE),"--")</f>
        <v>--</v>
      </c>
      <c r="K90" s="325" t="e">
        <f t="shared" si="32"/>
        <v>#N/A</v>
      </c>
      <c r="L90" s="99" t="str">
        <f>IFERROR(_xll.qlSwapRateHelper2(,IF(DataSelect="Reference",$J90,K90),,$D90,Calendar,$G90,$F90,$H90,$L$32,0,E90,Discounting,Permanent,_xll.ohTrigger(Trigger,DataSelect),ObjectOverwrite),"--")</f>
        <v>--</v>
      </c>
      <c r="M90" s="324" t="b">
        <f t="shared" si="33"/>
        <v>0</v>
      </c>
      <c r="O90" s="336" t="str">
        <f t="shared" si="27"/>
        <v>SW</v>
      </c>
      <c r="P90" s="336" t="e">
        <f t="shared" si="28"/>
        <v>#N/A</v>
      </c>
      <c r="Q90" s="340" t="str">
        <f t="shared" si="29"/>
        <v>--</v>
      </c>
      <c r="R90" s="336" t="b">
        <f t="shared" si="30"/>
        <v>0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46" t="e">
        <f>_xll.qlRateHelperRate(U90,_xll.ohTrigger(Trigger,TriggerSTD))</f>
        <v>#VALUE!</v>
      </c>
      <c r="X90" s="99" t="str">
        <f>IFERROR(_xll.qlFuturesRateHelperConvexityAdjustment(U90,Trigger),"--")</f>
        <v>--</v>
      </c>
      <c r="Y90" s="99" t="e">
        <f>_xll.qlRateHelperEarliestDate(U90,Trigger)</f>
        <v>#VALUE!</v>
      </c>
      <c r="Z90" s="99" t="e">
        <f>_xll.qlRateHelperLatestDate(U90,Trigger)</f>
        <v>#VALUE!</v>
      </c>
      <c r="AA90" s="99" t="e">
        <v>#NUM!</v>
      </c>
      <c r="AZ90" s="391"/>
      <c r="BA90" s="395"/>
      <c r="BB90" s="395"/>
      <c r="BC90" s="395"/>
      <c r="BD90" s="394"/>
      <c r="BE90" s="394"/>
    </row>
    <row r="91" spans="1:57" ht="11.25" customHeight="1" x14ac:dyDescent="0.25">
      <c r="A91" s="99" t="s">
        <v>235</v>
      </c>
      <c r="B91" s="329" t="e">
        <v>#N/A</v>
      </c>
      <c r="C91" s="99" t="e">
        <v>#N/A</v>
      </c>
      <c r="D91" s="324" t="e">
        <f t="shared" si="31"/>
        <v>#N/A</v>
      </c>
      <c r="E91" s="324" t="s">
        <v>8</v>
      </c>
      <c r="F91" s="320" t="s">
        <v>9</v>
      </c>
      <c r="G91" s="280" t="s">
        <v>10</v>
      </c>
      <c r="H91" s="320" t="s">
        <v>11</v>
      </c>
      <c r="I91" s="325" t="e">
        <v>#N/A</v>
      </c>
      <c r="J91" s="325" t="str">
        <f>IFERROR(_xll.qlSimpleQuote(A91&amp;C91,I91,,Permanent,Trigger,TRUE),"--")</f>
        <v>--</v>
      </c>
      <c r="K91" s="325" t="e">
        <f t="shared" si="32"/>
        <v>#N/A</v>
      </c>
      <c r="L91" s="99" t="str">
        <f>IFERROR(_xll.qlSwapRateHelper2(,IF(DataSelect="Reference",$J91,K91),,$D91,Calendar,$G91,$F91,$H91,$L$32,0,E91,Discounting,Permanent,_xll.ohTrigger(Trigger,DataSelect),ObjectOverwrite),"--")</f>
        <v>--</v>
      </c>
      <c r="M91" s="324" t="b">
        <f t="shared" si="33"/>
        <v>0</v>
      </c>
      <c r="O91" s="336" t="str">
        <f t="shared" si="27"/>
        <v>SW</v>
      </c>
      <c r="P91" s="336" t="e">
        <f t="shared" si="28"/>
        <v>#N/A</v>
      </c>
      <c r="Q91" s="340" t="str">
        <f t="shared" si="29"/>
        <v>--</v>
      </c>
      <c r="R91" s="336" t="b">
        <f t="shared" si="30"/>
        <v>0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46" t="e">
        <f>_xll.qlRateHelperRate(U91,_xll.ohTrigger(Trigger,TriggerSTD))</f>
        <v>#VALUE!</v>
      </c>
      <c r="X91" s="99" t="str">
        <f>IFERROR(_xll.qlFuturesRateHelperConvexityAdjustment(U91,Trigger),"--")</f>
        <v>--</v>
      </c>
      <c r="Y91" s="99" t="e">
        <f>_xll.qlRateHelperEarliestDate(U91,Trigger)</f>
        <v>#VALUE!</v>
      </c>
      <c r="Z91" s="99" t="e">
        <f>_xll.qlRateHelperLatestDate(U91,Trigger)</f>
        <v>#VALUE!</v>
      </c>
      <c r="AA91" s="99" t="e">
        <v>#NUM!</v>
      </c>
      <c r="AZ91" s="391"/>
      <c r="BA91" s="395"/>
      <c r="BB91" s="395"/>
      <c r="BC91" s="395"/>
      <c r="BD91" s="394"/>
      <c r="BE91" s="394"/>
    </row>
    <row r="92" spans="1:57" ht="11.25" customHeight="1" x14ac:dyDescent="0.25">
      <c r="A92" s="99" t="s">
        <v>235</v>
      </c>
      <c r="B92" s="329" t="e">
        <v>#N/A</v>
      </c>
      <c r="C92" s="99" t="e">
        <v>#N/A</v>
      </c>
      <c r="D92" s="324" t="e">
        <f t="shared" si="31"/>
        <v>#N/A</v>
      </c>
      <c r="E92" s="324" t="s">
        <v>8</v>
      </c>
      <c r="F92" s="320" t="s">
        <v>9</v>
      </c>
      <c r="G92" s="280" t="s">
        <v>10</v>
      </c>
      <c r="H92" s="320" t="s">
        <v>11</v>
      </c>
      <c r="I92" s="325" t="e">
        <v>#N/A</v>
      </c>
      <c r="J92" s="325" t="str">
        <f>IFERROR(_xll.qlSimpleQuote(A92&amp;C92,I92,,Permanent,Trigger,TRUE),"--")</f>
        <v>--</v>
      </c>
      <c r="K92" s="325" t="e">
        <f t="shared" si="32"/>
        <v>#N/A</v>
      </c>
      <c r="L92" s="99" t="str">
        <f>IFERROR(_xll.qlSwapRateHelper2(,IF(DataSelect="Reference",$J92,K92),,$D92,Calendar,$G92,$F92,$H92,$L$32,0,E92,Discounting,Permanent,_xll.ohTrigger(Trigger,DataSelect),ObjectOverwrite),"--")</f>
        <v>--</v>
      </c>
      <c r="M92" s="324" t="b">
        <f t="shared" si="33"/>
        <v>0</v>
      </c>
      <c r="O92" s="336" t="str">
        <f t="shared" si="27"/>
        <v>SW</v>
      </c>
      <c r="P92" s="336" t="e">
        <f t="shared" si="28"/>
        <v>#N/A</v>
      </c>
      <c r="Q92" s="340" t="str">
        <f t="shared" si="29"/>
        <v>--</v>
      </c>
      <c r="R92" s="336" t="b">
        <f t="shared" si="30"/>
        <v>0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46" t="e">
        <f>_xll.qlRateHelperRate(U92,_xll.ohTrigger(Trigger,TriggerSTD))</f>
        <v>#VALUE!</v>
      </c>
      <c r="X92" s="99" t="str">
        <f>IFERROR(_xll.qlFuturesRateHelperConvexityAdjustment(U92,Trigger),"--")</f>
        <v>--</v>
      </c>
      <c r="Y92" s="99" t="e">
        <f>_xll.qlRateHelperEarliestDate(U92,Trigger)</f>
        <v>#VALUE!</v>
      </c>
      <c r="Z92" s="99" t="e">
        <f>_xll.qlRateHelperLatestDate(U92,Trigger)</f>
        <v>#VALUE!</v>
      </c>
      <c r="AA92" s="99" t="e">
        <v>#NUM!</v>
      </c>
      <c r="AZ92" s="391"/>
      <c r="BA92" s="395"/>
      <c r="BB92" s="395"/>
      <c r="BC92" s="395"/>
      <c r="BD92" s="394"/>
      <c r="BE92" s="394"/>
    </row>
    <row r="93" spans="1:57" ht="11.25" customHeight="1" x14ac:dyDescent="0.25">
      <c r="A93" s="99" t="s">
        <v>235</v>
      </c>
      <c r="B93" s="329" t="e">
        <v>#N/A</v>
      </c>
      <c r="C93" s="99" t="e">
        <v>#N/A</v>
      </c>
      <c r="D93" s="324" t="e">
        <f t="shared" si="31"/>
        <v>#N/A</v>
      </c>
      <c r="E93" s="324" t="s">
        <v>8</v>
      </c>
      <c r="F93" s="320" t="s">
        <v>9</v>
      </c>
      <c r="G93" s="280" t="s">
        <v>10</v>
      </c>
      <c r="H93" s="320" t="s">
        <v>11</v>
      </c>
      <c r="I93" s="325" t="e">
        <v>#N/A</v>
      </c>
      <c r="J93" s="325" t="str">
        <f>IFERROR(_xll.qlSimpleQuote(A93&amp;C93,I93,,Permanent,Trigger,TRUE),"--")</f>
        <v>--</v>
      </c>
      <c r="K93" s="325" t="e">
        <f t="shared" si="32"/>
        <v>#N/A</v>
      </c>
      <c r="L93" s="99" t="str">
        <f>IFERROR(_xll.qlSwapRateHelper2(,IF(DataSelect="Reference",$J93,K93),,$D93,Calendar,$G93,$F93,$H93,$L$32,0,E93,Discounting,Permanent,_xll.ohTrigger(Trigger,DataSelect),ObjectOverwrite),"--")</f>
        <v>--</v>
      </c>
      <c r="M93" s="324" t="b">
        <f t="shared" si="33"/>
        <v>0</v>
      </c>
      <c r="O93" s="336" t="str">
        <f t="shared" ref="O93:O94" si="34">A98</f>
        <v>SW</v>
      </c>
      <c r="P93" s="336" t="e">
        <f t="shared" ref="P93:P94" si="35">B98</f>
        <v>#N/A</v>
      </c>
      <c r="Q93" s="340" t="str">
        <f t="shared" ref="Q93:Q94" si="36">L98</f>
        <v>--</v>
      </c>
      <c r="R93" s="336" t="b">
        <f t="shared" ref="R93:R94" si="37">M98</f>
        <v>0</v>
      </c>
      <c r="S93" s="344">
        <v>1</v>
      </c>
      <c r="T93" s="344">
        <v>1</v>
      </c>
      <c r="U93" s="100" t="e">
        <v>#N/A</v>
      </c>
      <c r="V93" s="107" t="e">
        <f>_xll.qlRateHelperQuoteName(U93)</f>
        <v>#VALUE!</v>
      </c>
      <c r="W93" s="347" t="e">
        <f>_xll.qlRateHelperRate(U93,_xll.ohTrigger(Trigger,TriggerSTD))</f>
        <v>#VALUE!</v>
      </c>
      <c r="X93" s="100" t="str">
        <f>IFERROR(_xll.qlFuturesRateHelperConvexityAdjustment(U93,Trigger),"--")</f>
        <v>--</v>
      </c>
      <c r="Y93" s="100" t="e">
        <f>_xll.qlRateHelperEarliestDate(U93,Trigger)</f>
        <v>#VALUE!</v>
      </c>
      <c r="Z93" s="100" t="e">
        <f>_xll.qlRateHelperLatestDate(U93,Trigger)</f>
        <v>#VALUE!</v>
      </c>
      <c r="AA93" s="100" t="e">
        <v>#NUM!</v>
      </c>
      <c r="AZ93" s="391"/>
      <c r="BA93" s="395"/>
      <c r="BB93" s="395"/>
      <c r="BC93" s="395"/>
      <c r="BD93" s="394"/>
      <c r="BE93" s="394"/>
    </row>
    <row r="94" spans="1:57" ht="11.25" customHeight="1" x14ac:dyDescent="0.25">
      <c r="A94" s="99" t="s">
        <v>235</v>
      </c>
      <c r="B94" s="329" t="e">
        <v>#N/A</v>
      </c>
      <c r="C94" s="99" t="e">
        <v>#N/A</v>
      </c>
      <c r="D94" s="324" t="e">
        <f t="shared" si="31"/>
        <v>#N/A</v>
      </c>
      <c r="E94" s="324" t="s">
        <v>8</v>
      </c>
      <c r="F94" s="320" t="s">
        <v>9</v>
      </c>
      <c r="G94" s="280" t="s">
        <v>10</v>
      </c>
      <c r="H94" s="320" t="s">
        <v>11</v>
      </c>
      <c r="I94" s="325" t="e">
        <v>#N/A</v>
      </c>
      <c r="J94" s="325" t="str">
        <f>IFERROR(_xll.qlSimpleQuote(A94&amp;C94,I94,,Permanent,Trigger,TRUE),"--")</f>
        <v>--</v>
      </c>
      <c r="K94" s="325" t="e">
        <f t="shared" si="32"/>
        <v>#N/A</v>
      </c>
      <c r="L94" s="99" t="str">
        <f>IFERROR(_xll.qlSwapRateHelper2(,IF(DataSelect="Reference",$J94,K94),,$D94,Calendar,$G94,$F94,$H94,$L$32,0,E94,Discounting,Permanent,_xll.ohTrigger(Trigger,DataSelect),ObjectOverwrite),"--")</f>
        <v>--</v>
      </c>
      <c r="M94" s="324" t="b">
        <f t="shared" si="33"/>
        <v>0</v>
      </c>
      <c r="O94" s="341" t="str">
        <f t="shared" si="34"/>
        <v>SW</v>
      </c>
      <c r="P94" s="341" t="e">
        <f t="shared" si="35"/>
        <v>#N/A</v>
      </c>
      <c r="Q94" s="342" t="str">
        <f t="shared" si="36"/>
        <v>--</v>
      </c>
      <c r="R94" s="341" t="b">
        <f t="shared" si="37"/>
        <v>0</v>
      </c>
      <c r="S94" s="345">
        <v>1</v>
      </c>
      <c r="T94" s="345">
        <v>1</v>
      </c>
      <c r="AZ94" s="391"/>
      <c r="BA94" s="395"/>
      <c r="BB94" s="395"/>
      <c r="BC94" s="395"/>
      <c r="BD94" s="394"/>
      <c r="BE94" s="394"/>
    </row>
    <row r="95" spans="1:57" ht="11.25" customHeight="1" x14ac:dyDescent="0.25">
      <c r="A95" s="99" t="s">
        <v>235</v>
      </c>
      <c r="B95" s="329" t="e">
        <v>#N/A</v>
      </c>
      <c r="C95" s="99" t="e">
        <v>#N/A</v>
      </c>
      <c r="D95" s="324" t="e">
        <f t="shared" si="31"/>
        <v>#N/A</v>
      </c>
      <c r="E95" s="324" t="s">
        <v>8</v>
      </c>
      <c r="F95" s="320" t="s">
        <v>9</v>
      </c>
      <c r="G95" s="280" t="s">
        <v>10</v>
      </c>
      <c r="H95" s="320" t="s">
        <v>11</v>
      </c>
      <c r="I95" s="325" t="e">
        <v>#N/A</v>
      </c>
      <c r="J95" s="325" t="str">
        <f>IFERROR(_xll.qlSimpleQuote(A95&amp;C95,I95,,Permanent,Trigger,TRUE),"--")</f>
        <v>--</v>
      </c>
      <c r="K95" s="325" t="e">
        <f t="shared" si="32"/>
        <v>#N/A</v>
      </c>
      <c r="L95" s="99" t="str">
        <f>IFERROR(_xll.qlSwapRateHelper2(,IF(DataSelect="Reference",$J95,K95),,$D95,Calendar,$G95,$F95,$H95,$L$32,0,E95,Discounting,Permanent,_xll.ohTrigger(Trigger,DataSelect),ObjectOverwrite),"--")</f>
        <v>--</v>
      </c>
      <c r="M95" s="324" t="b">
        <f t="shared" si="33"/>
        <v>0</v>
      </c>
      <c r="AZ95" s="391"/>
      <c r="BA95" s="395"/>
      <c r="BB95" s="395"/>
      <c r="BC95" s="395"/>
      <c r="BD95" s="394"/>
      <c r="BE95" s="394"/>
    </row>
    <row r="96" spans="1:57" ht="11.25" customHeight="1" x14ac:dyDescent="0.25">
      <c r="A96" s="99" t="s">
        <v>235</v>
      </c>
      <c r="B96" s="329" t="e">
        <v>#N/A</v>
      </c>
      <c r="C96" s="99" t="e">
        <v>#N/A</v>
      </c>
      <c r="D96" s="324" t="e">
        <f t="shared" si="31"/>
        <v>#N/A</v>
      </c>
      <c r="E96" s="324" t="s">
        <v>8</v>
      </c>
      <c r="F96" s="320" t="s">
        <v>9</v>
      </c>
      <c r="G96" s="280" t="s">
        <v>10</v>
      </c>
      <c r="H96" s="320" t="s">
        <v>11</v>
      </c>
      <c r="I96" s="325" t="e">
        <v>#N/A</v>
      </c>
      <c r="J96" s="325" t="str">
        <f>IFERROR(_xll.qlSimpleQuote(A96&amp;C96,I96,,Permanent,Trigger,TRUE),"--")</f>
        <v>--</v>
      </c>
      <c r="K96" s="325" t="e">
        <f t="shared" si="32"/>
        <v>#N/A</v>
      </c>
      <c r="L96" s="99" t="str">
        <f>IFERROR(_xll.qlSwapRateHelper2(,IF(DataSelect="Reference",$J96,K96),,$D96,Calendar,$G96,$F96,$H96,$L$32,0,E96,Discounting,Permanent,_xll.ohTrigger(Trigger,DataSelect),ObjectOverwrite),"--")</f>
        <v>--</v>
      </c>
      <c r="M96" s="324" t="b">
        <f t="shared" si="33"/>
        <v>0</v>
      </c>
      <c r="AZ96" s="391"/>
      <c r="BA96" s="395"/>
      <c r="BB96" s="395"/>
      <c r="BC96" s="395"/>
      <c r="BD96" s="394"/>
      <c r="BE96" s="394"/>
    </row>
    <row r="97" spans="1:57" ht="11.25" customHeight="1" x14ac:dyDescent="0.25">
      <c r="A97" s="99" t="s">
        <v>235</v>
      </c>
      <c r="B97" s="329" t="e">
        <v>#N/A</v>
      </c>
      <c r="C97" s="99" t="e">
        <v>#N/A</v>
      </c>
      <c r="D97" s="324" t="e">
        <f t="shared" si="31"/>
        <v>#N/A</v>
      </c>
      <c r="E97" s="324" t="s">
        <v>8</v>
      </c>
      <c r="F97" s="320" t="s">
        <v>9</v>
      </c>
      <c r="G97" s="280" t="s">
        <v>10</v>
      </c>
      <c r="H97" s="320" t="s">
        <v>11</v>
      </c>
      <c r="I97" s="325" t="e">
        <v>#N/A</v>
      </c>
      <c r="J97" s="325" t="str">
        <f>IFERROR(_xll.qlSimpleQuote(A97&amp;C97,I97,,Permanent,Trigger,TRUE),"--")</f>
        <v>--</v>
      </c>
      <c r="K97" s="325" t="e">
        <f t="shared" si="32"/>
        <v>#N/A</v>
      </c>
      <c r="L97" s="99" t="str">
        <f>IFERROR(_xll.qlSwapRateHelper2(,IF(DataSelect="Reference",$J97,K97),,$D97,Calendar,$G97,$F97,$H97,$L$32,0,E97,Discounting,Permanent,_xll.ohTrigger(Trigger,DataSelect),ObjectOverwrite),"--")</f>
        <v>--</v>
      </c>
      <c r="M97" s="324" t="b">
        <f t="shared" si="33"/>
        <v>0</v>
      </c>
      <c r="AZ97" s="391"/>
      <c r="BA97" s="395"/>
      <c r="BB97" s="395"/>
      <c r="BC97" s="395"/>
      <c r="BD97" s="394"/>
      <c r="BE97" s="394"/>
    </row>
    <row r="98" spans="1:57" ht="11.25" customHeight="1" x14ac:dyDescent="0.25">
      <c r="A98" s="99" t="s">
        <v>235</v>
      </c>
      <c r="B98" s="329" t="e">
        <v>#N/A</v>
      </c>
      <c r="C98" s="99" t="e">
        <v>#N/A</v>
      </c>
      <c r="D98" s="324" t="e">
        <f t="shared" si="31"/>
        <v>#N/A</v>
      </c>
      <c r="E98" s="324" t="s">
        <v>8</v>
      </c>
      <c r="F98" s="320" t="s">
        <v>9</v>
      </c>
      <c r="G98" s="280" t="s">
        <v>10</v>
      </c>
      <c r="H98" s="320" t="s">
        <v>11</v>
      </c>
      <c r="I98" s="325" t="e">
        <v>#N/A</v>
      </c>
      <c r="J98" s="325" t="str">
        <f>IFERROR(_xll.qlSimpleQuote(A98&amp;C98,I98,,Permanent,Trigger,TRUE),"--")</f>
        <v>--</v>
      </c>
      <c r="K98" s="325" t="e">
        <f t="shared" si="32"/>
        <v>#N/A</v>
      </c>
      <c r="L98" s="99" t="str">
        <f>IFERROR(_xll.qlSwapRateHelper2(,IF(DataSelect="Reference",$J98,K98),,$D98,Calendar,$G98,$F98,$H98,$L$32,0,E98,Discounting,Permanent,_xll.ohTrigger(Trigger,DataSelect),ObjectOverwrite),"--")</f>
        <v>--</v>
      </c>
      <c r="M98" s="324" t="b">
        <f t="shared" ref="M98" si="38">IF(L98="--",FALSE,TRUE)</f>
        <v>0</v>
      </c>
      <c r="AZ98" s="391"/>
      <c r="BA98" s="395"/>
      <c r="BB98" s="395"/>
      <c r="BC98" s="395"/>
      <c r="BD98" s="394"/>
      <c r="BE98" s="394"/>
    </row>
    <row r="99" spans="1:57" ht="11.25" customHeight="1" x14ac:dyDescent="0.25">
      <c r="A99" s="100" t="s">
        <v>235</v>
      </c>
      <c r="B99" s="315" t="e">
        <v>#N/A</v>
      </c>
      <c r="C99" s="100" t="e">
        <v>#N/A</v>
      </c>
      <c r="D99" s="326" t="e">
        <f t="shared" si="31"/>
        <v>#N/A</v>
      </c>
      <c r="E99" s="326" t="s">
        <v>8</v>
      </c>
      <c r="F99" s="327" t="s">
        <v>9</v>
      </c>
      <c r="G99" s="286" t="s">
        <v>10</v>
      </c>
      <c r="H99" s="327" t="s">
        <v>11</v>
      </c>
      <c r="I99" s="328" t="e">
        <v>#N/A</v>
      </c>
      <c r="J99" s="328" t="str">
        <f>IFERROR(_xll.qlSimpleQuote(A99&amp;C99,I99,,Permanent,Trigger,TRUE),"--")</f>
        <v>--</v>
      </c>
      <c r="K99" s="328" t="e">
        <f t="shared" si="32"/>
        <v>#N/A</v>
      </c>
      <c r="L99" s="100" t="str">
        <f>IFERROR(_xll.qlSwapRateHelper2(,IF(DataSelect="Reference",$J99,K99),,$D99,Calendar,$G99,$F99,$H99,$L$32,0,E99,Discounting,Permanent,_xll.ohTrigger(Trigger,DataSelect),ObjectOverwrite),"--")</f>
        <v>--</v>
      </c>
      <c r="M99" s="326" t="b">
        <f t="shared" ref="M99" si="39">IF(L99="--",FALSE,TRUE)</f>
        <v>0</v>
      </c>
      <c r="AZ99" s="391"/>
      <c r="BA99" s="395"/>
      <c r="BB99" s="395"/>
      <c r="BC99" s="395"/>
      <c r="BD99" s="394"/>
      <c r="BE99" s="394"/>
    </row>
    <row r="100" spans="1:57" ht="11.25" customHeight="1" x14ac:dyDescent="0.25">
      <c r="AZ100" s="391"/>
      <c r="BA100" s="395"/>
      <c r="BB100" s="395"/>
      <c r="BC100" s="395"/>
      <c r="BD100" s="394"/>
      <c r="BE100" s="394"/>
    </row>
    <row r="101" spans="1:57" ht="11.25" customHeight="1" x14ac:dyDescent="0.25">
      <c r="AZ101" s="391"/>
      <c r="BA101" s="395"/>
      <c r="BB101" s="395"/>
      <c r="BC101" s="395"/>
      <c r="BD101" s="394"/>
      <c r="BE101" s="394"/>
    </row>
    <row r="102" spans="1:57" ht="11.25" customHeight="1" x14ac:dyDescent="0.25">
      <c r="AZ102" s="391"/>
      <c r="BA102" s="395"/>
      <c r="BB102" s="395"/>
      <c r="BC102" s="395"/>
      <c r="BD102" s="394"/>
      <c r="BE102" s="394"/>
    </row>
    <row r="103" spans="1:57" ht="11.25" customHeight="1" x14ac:dyDescent="0.25">
      <c r="AZ103" s="391"/>
      <c r="BA103" s="395"/>
      <c r="BB103" s="395"/>
      <c r="BC103" s="395"/>
      <c r="BD103" s="394"/>
      <c r="BE103" s="394"/>
    </row>
    <row r="104" spans="1:57" ht="11.25" customHeight="1" x14ac:dyDescent="0.25">
      <c r="AZ104" s="391"/>
      <c r="BA104" s="395"/>
      <c r="BB104" s="395"/>
      <c r="BC104" s="395"/>
      <c r="BD104" s="394"/>
      <c r="BE104" s="394"/>
    </row>
    <row r="105" spans="1:57" ht="11.25" customHeight="1" x14ac:dyDescent="0.25">
      <c r="AZ105" s="391"/>
      <c r="BA105" s="395"/>
      <c r="BB105" s="395"/>
      <c r="BC105" s="395"/>
      <c r="BD105" s="394"/>
      <c r="BE105" s="394"/>
    </row>
    <row r="106" spans="1:57" ht="11.25" customHeight="1" x14ac:dyDescent="0.25">
      <c r="AZ106" s="391"/>
      <c r="BA106" s="395"/>
      <c r="BB106" s="395"/>
      <c r="BC106" s="395"/>
      <c r="BD106" s="394"/>
      <c r="BE106" s="394"/>
    </row>
    <row r="107" spans="1:57" ht="11.25" customHeight="1" x14ac:dyDescent="0.25">
      <c r="AZ107" s="391"/>
      <c r="BA107" s="395"/>
      <c r="BB107" s="395"/>
      <c r="BC107" s="395"/>
      <c r="BD107" s="394"/>
      <c r="BE107" s="394"/>
    </row>
    <row r="108" spans="1:57" ht="11.25" customHeight="1" x14ac:dyDescent="0.25">
      <c r="AZ108" s="391"/>
      <c r="BA108" s="395"/>
      <c r="BB108" s="395"/>
      <c r="BC108" s="395"/>
      <c r="BD108" s="394"/>
      <c r="BE108" s="394"/>
    </row>
    <row r="109" spans="1:57" ht="11.25" customHeight="1" x14ac:dyDescent="0.25">
      <c r="AZ109" s="391"/>
      <c r="BA109" s="395"/>
      <c r="BB109" s="395"/>
      <c r="BC109" s="395"/>
      <c r="BD109" s="394"/>
      <c r="BE109" s="394"/>
    </row>
    <row r="110" spans="1:57" ht="11.25" customHeight="1" x14ac:dyDescent="0.25">
      <c r="AZ110" s="391"/>
      <c r="BA110" s="395"/>
      <c r="BB110" s="395"/>
      <c r="BC110" s="395"/>
      <c r="BD110" s="394"/>
      <c r="BE110" s="394"/>
    </row>
    <row r="111" spans="1:57" ht="11.25" customHeight="1" x14ac:dyDescent="0.25">
      <c r="AZ111" s="391"/>
      <c r="BA111" s="395"/>
      <c r="BB111" s="395"/>
      <c r="BC111" s="395"/>
      <c r="BD111" s="394"/>
      <c r="BE111" s="394"/>
    </row>
    <row r="112" spans="1:57" ht="11.25" customHeight="1" x14ac:dyDescent="0.25">
      <c r="AZ112" s="391"/>
      <c r="BA112" s="395"/>
      <c r="BB112" s="395"/>
      <c r="BC112" s="395"/>
      <c r="BD112" s="394"/>
      <c r="BE112" s="394"/>
    </row>
    <row r="113" spans="52:57" ht="11.25" customHeight="1" x14ac:dyDescent="0.25">
      <c r="AZ113" s="391"/>
      <c r="BA113" s="395"/>
      <c r="BB113" s="395"/>
      <c r="BC113" s="395"/>
      <c r="BD113" s="394"/>
      <c r="BE113" s="394"/>
    </row>
    <row r="114" spans="52:57" ht="11.25" customHeight="1" x14ac:dyDescent="0.25">
      <c r="AZ114" s="391"/>
      <c r="BA114" s="395"/>
      <c r="BB114" s="395"/>
      <c r="BC114" s="395"/>
      <c r="BD114" s="394"/>
      <c r="BE114" s="394"/>
    </row>
    <row r="115" spans="52:57" ht="11.25" customHeight="1" x14ac:dyDescent="0.25">
      <c r="AZ115" s="391"/>
      <c r="BA115" s="395"/>
      <c r="BB115" s="395"/>
      <c r="BC115" s="395"/>
      <c r="BD115" s="394"/>
      <c r="BE115" s="394"/>
    </row>
    <row r="116" spans="52:57" ht="11.25" customHeight="1" x14ac:dyDescent="0.25">
      <c r="AZ116" s="391"/>
      <c r="BA116" s="395"/>
      <c r="BB116" s="395"/>
      <c r="BC116" s="395"/>
      <c r="BD116" s="394"/>
      <c r="BE116" s="394"/>
    </row>
    <row r="117" spans="52:57" ht="11.25" customHeight="1" x14ac:dyDescent="0.25">
      <c r="AZ117" s="391"/>
      <c r="BA117" s="395"/>
      <c r="BB117" s="395"/>
      <c r="BC117" s="395"/>
      <c r="BD117" s="394"/>
      <c r="BE117" s="394"/>
    </row>
    <row r="118" spans="52:57" ht="11.25" customHeight="1" x14ac:dyDescent="0.25">
      <c r="AZ118" s="391"/>
      <c r="BA118" s="395"/>
      <c r="BB118" s="395"/>
      <c r="BC118" s="395"/>
      <c r="BD118" s="394"/>
      <c r="BE118" s="394"/>
    </row>
    <row r="119" spans="52:57" ht="11.25" customHeight="1" x14ac:dyDescent="0.25">
      <c r="AZ119" s="391"/>
      <c r="BA119" s="395"/>
      <c r="BB119" s="395"/>
      <c r="BC119" s="395"/>
      <c r="BD119" s="394"/>
      <c r="BE119" s="394"/>
    </row>
    <row r="120" spans="52:57" ht="11.25" customHeight="1" x14ac:dyDescent="0.25">
      <c r="AZ120" s="391"/>
      <c r="BA120" s="395"/>
      <c r="BB120" s="395"/>
      <c r="BC120" s="395"/>
      <c r="BD120" s="394"/>
      <c r="BE120" s="394"/>
    </row>
    <row r="121" spans="52:57" ht="11.25" customHeight="1" x14ac:dyDescent="0.25">
      <c r="AZ121" s="391"/>
      <c r="BA121" s="395"/>
      <c r="BB121" s="395"/>
      <c r="BC121" s="395"/>
      <c r="BD121" s="394"/>
      <c r="BE121" s="394"/>
    </row>
    <row r="122" spans="52:57" ht="11.25" customHeight="1" x14ac:dyDescent="0.25">
      <c r="AZ122" s="391"/>
      <c r="BA122" s="395"/>
      <c r="BB122" s="395"/>
      <c r="BC122" s="395"/>
      <c r="BD122" s="394"/>
      <c r="BE122" s="394"/>
    </row>
    <row r="123" spans="52:57" ht="11.25" customHeight="1" x14ac:dyDescent="0.25">
      <c r="AZ123" s="391"/>
      <c r="BA123" s="395"/>
      <c r="BB123" s="395"/>
      <c r="BC123" s="395"/>
      <c r="BD123" s="394"/>
      <c r="BE123" s="394"/>
    </row>
    <row r="124" spans="52:57" ht="11.25" customHeight="1" x14ac:dyDescent="0.25">
      <c r="AZ124" s="391"/>
      <c r="BA124" s="395"/>
      <c r="BB124" s="395"/>
      <c r="BC124" s="395"/>
      <c r="BD124" s="394"/>
      <c r="BE124" s="394"/>
    </row>
    <row r="125" spans="52:57" ht="11.25" customHeight="1" x14ac:dyDescent="0.25">
      <c r="AZ125" s="391"/>
      <c r="BA125" s="395"/>
      <c r="BB125" s="395"/>
      <c r="BC125" s="395"/>
      <c r="BD125" s="394"/>
      <c r="BE125" s="394"/>
    </row>
    <row r="126" spans="52:57" ht="11.25" customHeight="1" x14ac:dyDescent="0.25">
      <c r="AZ126" s="391"/>
      <c r="BA126" s="395"/>
      <c r="BB126" s="395"/>
      <c r="BC126" s="395"/>
      <c r="BD126" s="394"/>
      <c r="BE126" s="394"/>
    </row>
    <row r="127" spans="52:57" ht="11.25" customHeight="1" x14ac:dyDescent="0.25">
      <c r="AZ127" s="391"/>
      <c r="BA127" s="395"/>
      <c r="BB127" s="395"/>
      <c r="BC127" s="395"/>
      <c r="BD127" s="394"/>
      <c r="BE127" s="394"/>
    </row>
    <row r="128" spans="52:57" ht="11.25" customHeight="1" x14ac:dyDescent="0.25">
      <c r="AZ128" s="391"/>
      <c r="BA128" s="395"/>
      <c r="BB128" s="395"/>
      <c r="BC128" s="395"/>
      <c r="BD128" s="394"/>
      <c r="BE128" s="394"/>
    </row>
    <row r="129" spans="52:57" ht="11.25" customHeight="1" x14ac:dyDescent="0.25">
      <c r="AZ129" s="391"/>
      <c r="BA129" s="395"/>
      <c r="BB129" s="395"/>
      <c r="BC129" s="395"/>
      <c r="BD129" s="394"/>
      <c r="BE129" s="394"/>
    </row>
    <row r="130" spans="52:57" ht="11.25" customHeight="1" x14ac:dyDescent="0.25">
      <c r="AZ130" s="391"/>
      <c r="BA130" s="395"/>
      <c r="BB130" s="395"/>
      <c r="BC130" s="395"/>
      <c r="BD130" s="394"/>
      <c r="BE130" s="394"/>
    </row>
    <row r="131" spans="52:57" ht="11.25" customHeight="1" x14ac:dyDescent="0.25">
      <c r="AZ131" s="391"/>
      <c r="BA131" s="395"/>
      <c r="BB131" s="395"/>
      <c r="BC131" s="395"/>
      <c r="BD131" s="394"/>
      <c r="BE131" s="394"/>
    </row>
    <row r="132" spans="52:57" ht="11.25" customHeight="1" x14ac:dyDescent="0.25">
      <c r="AZ132" s="391"/>
      <c r="BA132" s="395"/>
      <c r="BB132" s="395"/>
      <c r="BC132" s="395"/>
      <c r="BD132" s="394"/>
      <c r="BE132" s="394"/>
    </row>
    <row r="133" spans="52:57" ht="11.25" customHeight="1" x14ac:dyDescent="0.25">
      <c r="AZ133" s="391"/>
      <c r="BA133" s="395"/>
      <c r="BB133" s="395"/>
      <c r="BC133" s="395"/>
      <c r="BD133" s="394"/>
      <c r="BE133" s="394"/>
    </row>
    <row r="134" spans="52:57" ht="11.25" customHeight="1" x14ac:dyDescent="0.25">
      <c r="AZ134" s="391"/>
      <c r="BA134" s="395"/>
      <c r="BB134" s="395"/>
      <c r="BC134" s="395"/>
      <c r="BD134" s="394"/>
      <c r="BE134" s="394"/>
    </row>
    <row r="135" spans="52:57" ht="11.25" customHeight="1" x14ac:dyDescent="0.25">
      <c r="AZ135" s="391"/>
      <c r="BA135" s="395"/>
      <c r="BB135" s="395"/>
      <c r="BC135" s="395"/>
      <c r="BD135" s="394"/>
      <c r="BE135" s="394"/>
    </row>
    <row r="136" spans="52:57" ht="11.25" customHeight="1" x14ac:dyDescent="0.25">
      <c r="AZ136" s="391"/>
      <c r="BA136" s="395"/>
      <c r="BB136" s="395"/>
      <c r="BC136" s="395"/>
      <c r="BD136" s="394"/>
      <c r="BE136" s="394"/>
    </row>
    <row r="137" spans="52:57" ht="11.25" customHeight="1" x14ac:dyDescent="0.25">
      <c r="AZ137" s="391"/>
      <c r="BA137" s="395"/>
      <c r="BB137" s="395"/>
      <c r="BC137" s="395"/>
      <c r="BD137" s="394"/>
      <c r="BE137" s="394"/>
    </row>
    <row r="138" spans="52:57" ht="11.25" customHeight="1" x14ac:dyDescent="0.25">
      <c r="AZ138" s="391"/>
      <c r="BA138" s="395"/>
      <c r="BB138" s="395"/>
      <c r="BC138" s="395"/>
      <c r="BD138" s="394"/>
      <c r="BE138" s="394"/>
    </row>
    <row r="139" spans="52:57" ht="11.25" customHeight="1" x14ac:dyDescent="0.25">
      <c r="AZ139" s="391"/>
      <c r="BA139" s="395"/>
      <c r="BB139" s="395"/>
      <c r="BC139" s="395"/>
      <c r="BD139" s="394"/>
      <c r="BE139" s="394"/>
    </row>
    <row r="140" spans="52:57" ht="11.25" customHeight="1" x14ac:dyDescent="0.25">
      <c r="AZ140" s="391"/>
      <c r="BA140" s="395"/>
      <c r="BB140" s="395"/>
      <c r="BC140" s="395"/>
      <c r="BD140" s="394"/>
      <c r="BE140" s="394"/>
    </row>
    <row r="141" spans="52:57" ht="11.25" customHeight="1" x14ac:dyDescent="0.25">
      <c r="AZ141" s="391"/>
      <c r="BA141" s="395"/>
      <c r="BB141" s="395"/>
      <c r="BC141" s="395"/>
      <c r="BD141" s="394"/>
      <c r="BE141" s="394"/>
    </row>
    <row r="142" spans="52:57" ht="11.25" customHeight="1" x14ac:dyDescent="0.25">
      <c r="AZ142" s="391"/>
      <c r="BA142" s="395"/>
      <c r="BB142" s="395"/>
      <c r="BC142" s="395"/>
      <c r="BD142" s="394"/>
      <c r="BE142" s="394"/>
    </row>
    <row r="143" spans="52:57" ht="11.25" customHeight="1" x14ac:dyDescent="0.25">
      <c r="AZ143" s="391"/>
      <c r="BA143" s="395"/>
      <c r="BB143" s="395"/>
      <c r="BC143" s="395"/>
      <c r="BD143" s="394"/>
      <c r="BE143" s="394"/>
    </row>
    <row r="144" spans="52:57" ht="11.25" customHeight="1" x14ac:dyDescent="0.25">
      <c r="AZ144" s="391"/>
      <c r="BA144" s="395"/>
      <c r="BB144" s="395"/>
      <c r="BC144" s="395"/>
      <c r="BD144" s="394"/>
      <c r="BE144" s="394"/>
    </row>
    <row r="145" spans="52:57" ht="11.25" customHeight="1" x14ac:dyDescent="0.25">
      <c r="AZ145" s="391"/>
      <c r="BA145" s="395"/>
      <c r="BB145" s="395"/>
      <c r="BC145" s="395"/>
      <c r="BD145" s="394"/>
      <c r="BE145" s="394"/>
    </row>
    <row r="146" spans="52:57" ht="11.25" customHeight="1" x14ac:dyDescent="0.25">
      <c r="AZ146" s="391"/>
      <c r="BA146" s="395"/>
      <c r="BB146" s="395"/>
      <c r="BC146" s="395"/>
      <c r="BD146" s="394"/>
      <c r="BE146" s="394"/>
    </row>
    <row r="147" spans="52:57" ht="11.25" customHeight="1" x14ac:dyDescent="0.25">
      <c r="AZ147" s="391"/>
      <c r="BA147" s="395"/>
      <c r="BB147" s="395"/>
      <c r="BC147" s="395"/>
      <c r="BD147" s="394"/>
      <c r="BE147" s="394"/>
    </row>
    <row r="148" spans="52:57" ht="11.25" customHeight="1" x14ac:dyDescent="0.25">
      <c r="AZ148" s="391"/>
      <c r="BA148" s="395"/>
      <c r="BB148" s="395"/>
      <c r="BC148" s="395"/>
      <c r="BD148" s="394"/>
      <c r="BE148" s="394"/>
    </row>
    <row r="149" spans="52:57" ht="11.25" customHeight="1" x14ac:dyDescent="0.25">
      <c r="AZ149" s="391"/>
      <c r="BA149" s="395"/>
      <c r="BB149" s="395"/>
      <c r="BC149" s="395"/>
      <c r="BD149" s="394"/>
      <c r="BE149" s="394"/>
    </row>
    <row r="150" spans="52:57" ht="11.25" customHeight="1" x14ac:dyDescent="0.25">
      <c r="AZ150" s="391"/>
      <c r="BA150" s="395"/>
      <c r="BB150" s="395"/>
      <c r="BC150" s="395"/>
      <c r="BD150" s="394"/>
      <c r="BE150" s="394"/>
    </row>
    <row r="151" spans="52:57" ht="11.25" customHeight="1" x14ac:dyDescent="0.25">
      <c r="AZ151" s="391"/>
      <c r="BA151" s="395"/>
      <c r="BB151" s="395"/>
      <c r="BC151" s="395"/>
      <c r="BD151" s="394"/>
      <c r="BE151" s="394"/>
    </row>
    <row r="152" spans="52:57" ht="11.25" customHeight="1" x14ac:dyDescent="0.25">
      <c r="AZ152" s="391"/>
      <c r="BA152" s="395"/>
      <c r="BB152" s="395"/>
      <c r="BC152" s="395"/>
      <c r="BD152" s="394"/>
      <c r="BE152" s="394"/>
    </row>
    <row r="153" spans="52:57" ht="11.25" customHeight="1" x14ac:dyDescent="0.25">
      <c r="AZ153" s="391"/>
      <c r="BA153" s="395"/>
      <c r="BB153" s="395"/>
      <c r="BC153" s="395"/>
      <c r="BD153" s="394"/>
      <c r="BE153" s="394"/>
    </row>
    <row r="154" spans="52:57" ht="11.25" customHeight="1" x14ac:dyDescent="0.25">
      <c r="AZ154" s="391"/>
      <c r="BA154" s="395"/>
      <c r="BB154" s="395"/>
      <c r="BC154" s="395"/>
      <c r="BD154" s="394"/>
      <c r="BE154" s="394"/>
    </row>
    <row r="155" spans="52:57" ht="11.25" customHeight="1" x14ac:dyDescent="0.25">
      <c r="AZ155" s="391"/>
      <c r="BA155" s="395"/>
      <c r="BB155" s="395"/>
      <c r="BC155" s="395"/>
      <c r="BD155" s="394"/>
      <c r="BE155" s="394"/>
    </row>
    <row r="156" spans="52:57" ht="11.25" customHeight="1" x14ac:dyDescent="0.25">
      <c r="AZ156" s="391"/>
      <c r="BA156" s="395"/>
      <c r="BB156" s="395"/>
      <c r="BC156" s="395"/>
      <c r="BD156" s="394"/>
      <c r="BE156" s="394"/>
    </row>
    <row r="157" spans="52:57" ht="11.25" customHeight="1" x14ac:dyDescent="0.25">
      <c r="AZ157" s="391"/>
      <c r="BA157" s="395"/>
      <c r="BB157" s="395"/>
      <c r="BC157" s="395"/>
      <c r="BD157" s="394"/>
      <c r="BE157" s="394"/>
    </row>
    <row r="158" spans="52:57" ht="11.25" customHeight="1" x14ac:dyDescent="0.25">
      <c r="AZ158" s="391"/>
      <c r="BA158" s="395"/>
      <c r="BB158" s="395"/>
      <c r="BC158" s="395"/>
      <c r="BD158" s="394"/>
      <c r="BE158" s="394"/>
    </row>
    <row r="159" spans="52:57" ht="11.25" customHeight="1" x14ac:dyDescent="0.25">
      <c r="AZ159" s="391"/>
      <c r="BA159" s="395"/>
      <c r="BB159" s="395"/>
      <c r="BC159" s="395"/>
      <c r="BD159" s="394"/>
      <c r="BE159" s="394"/>
    </row>
    <row r="160" spans="52:57" ht="11.25" customHeight="1" x14ac:dyDescent="0.25">
      <c r="AZ160" s="391"/>
      <c r="BA160" s="395"/>
      <c r="BB160" s="395"/>
      <c r="BC160" s="395"/>
      <c r="BD160" s="394"/>
      <c r="BE160" s="394"/>
    </row>
    <row r="161" spans="52:57" ht="11.25" customHeight="1" x14ac:dyDescent="0.25">
      <c r="AZ161" s="391"/>
      <c r="BA161" s="395"/>
      <c r="BB161" s="395"/>
      <c r="BC161" s="395"/>
      <c r="BD161" s="394"/>
      <c r="BE161" s="394"/>
    </row>
    <row r="162" spans="52:57" ht="11.25" customHeight="1" x14ac:dyDescent="0.25">
      <c r="AZ162" s="391"/>
      <c r="BA162" s="395"/>
      <c r="BB162" s="395"/>
      <c r="BC162" s="395"/>
      <c r="BD162" s="394"/>
      <c r="BE162" s="394"/>
    </row>
    <row r="163" spans="52:57" ht="11.25" customHeight="1" x14ac:dyDescent="0.25">
      <c r="AZ163" s="391"/>
      <c r="BA163" s="395"/>
      <c r="BB163" s="395"/>
      <c r="BC163" s="395"/>
      <c r="BD163" s="394"/>
      <c r="BE163" s="394"/>
    </row>
    <row r="164" spans="52:57" ht="11.25" customHeight="1" x14ac:dyDescent="0.25">
      <c r="AZ164" s="391"/>
      <c r="BA164" s="395"/>
      <c r="BB164" s="395"/>
      <c r="BC164" s="395"/>
      <c r="BD164" s="394"/>
      <c r="BE164" s="394"/>
    </row>
    <row r="165" spans="52:57" ht="11.25" customHeight="1" x14ac:dyDescent="0.25">
      <c r="AZ165" s="391"/>
      <c r="BA165" s="395"/>
      <c r="BB165" s="395"/>
      <c r="BC165" s="395"/>
      <c r="BD165" s="394"/>
      <c r="BE165" s="394"/>
    </row>
    <row r="166" spans="52:57" ht="11.25" customHeight="1" x14ac:dyDescent="0.25">
      <c r="AZ166" s="391"/>
      <c r="BA166" s="395"/>
      <c r="BB166" s="395"/>
      <c r="BC166" s="395"/>
      <c r="BD166" s="394"/>
      <c r="BE166" s="394"/>
    </row>
    <row r="167" spans="52:57" ht="11.25" customHeight="1" x14ac:dyDescent="0.25">
      <c r="AZ167" s="391"/>
      <c r="BA167" s="395"/>
      <c r="BB167" s="395"/>
      <c r="BC167" s="395"/>
      <c r="BD167" s="394"/>
      <c r="BE167" s="394"/>
    </row>
    <row r="168" spans="52:57" ht="11.25" customHeight="1" x14ac:dyDescent="0.25">
      <c r="AZ168" s="391"/>
      <c r="BA168" s="395"/>
      <c r="BB168" s="395"/>
      <c r="BC168" s="395"/>
      <c r="BD168" s="394"/>
      <c r="BE168" s="394"/>
    </row>
    <row r="169" spans="52:57" ht="11.25" customHeight="1" x14ac:dyDescent="0.25">
      <c r="AZ169" s="391"/>
      <c r="BA169" s="395"/>
      <c r="BB169" s="395"/>
      <c r="BC169" s="395"/>
      <c r="BD169" s="394"/>
      <c r="BE169" s="394"/>
    </row>
    <row r="170" spans="52:57" ht="11.25" customHeight="1" x14ac:dyDescent="0.25">
      <c r="AZ170" s="391"/>
      <c r="BA170" s="395"/>
      <c r="BB170" s="395"/>
      <c r="BC170" s="395"/>
      <c r="BD170" s="394"/>
      <c r="BE170" s="394"/>
    </row>
    <row r="171" spans="52:57" ht="11.25" customHeight="1" x14ac:dyDescent="0.25">
      <c r="AZ171" s="391"/>
      <c r="BA171" s="395"/>
      <c r="BB171" s="395"/>
      <c r="BC171" s="395"/>
      <c r="BD171" s="394"/>
      <c r="BE171" s="394"/>
    </row>
    <row r="172" spans="52:57" ht="11.25" customHeight="1" x14ac:dyDescent="0.25">
      <c r="AZ172" s="391"/>
      <c r="BA172" s="395"/>
      <c r="BB172" s="395"/>
      <c r="BC172" s="395"/>
      <c r="BD172" s="394"/>
      <c r="BE172" s="394"/>
    </row>
    <row r="173" spans="52:57" ht="11.25" customHeight="1" x14ac:dyDescent="0.25">
      <c r="AZ173" s="391"/>
      <c r="BA173" s="395"/>
      <c r="BB173" s="395"/>
      <c r="BC173" s="395"/>
      <c r="BD173" s="394"/>
      <c r="BE173" s="394"/>
    </row>
    <row r="174" spans="52:57" ht="11.25" customHeight="1" x14ac:dyDescent="0.25">
      <c r="AZ174" s="391"/>
      <c r="BA174" s="395"/>
      <c r="BB174" s="395"/>
      <c r="BC174" s="395"/>
      <c r="BD174" s="394"/>
      <c r="BE174" s="394"/>
    </row>
    <row r="175" spans="52:57" ht="11.25" customHeight="1" x14ac:dyDescent="0.25">
      <c r="AZ175" s="391"/>
      <c r="BA175" s="395"/>
      <c r="BB175" s="395"/>
      <c r="BC175" s="395"/>
      <c r="BD175" s="394"/>
      <c r="BE175" s="394"/>
    </row>
    <row r="176" spans="52:57" ht="11.25" customHeight="1" x14ac:dyDescent="0.25">
      <c r="AZ176" s="391"/>
      <c r="BA176" s="395"/>
      <c r="BB176" s="395"/>
      <c r="BC176" s="395"/>
      <c r="BD176" s="394"/>
      <c r="BE176" s="394"/>
    </row>
    <row r="177" spans="52:57" ht="11.25" customHeight="1" x14ac:dyDescent="0.25">
      <c r="AZ177" s="391"/>
      <c r="BA177" s="395"/>
      <c r="BB177" s="395"/>
      <c r="BC177" s="395"/>
      <c r="BD177" s="394"/>
      <c r="BE177" s="394"/>
    </row>
    <row r="178" spans="52:57" ht="11.25" customHeight="1" x14ac:dyDescent="0.25">
      <c r="AZ178" s="391"/>
      <c r="BA178" s="395"/>
      <c r="BB178" s="395"/>
      <c r="BC178" s="395"/>
      <c r="BD178" s="394"/>
      <c r="BE178" s="394"/>
    </row>
    <row r="179" spans="52:57" ht="11.25" customHeight="1" x14ac:dyDescent="0.25">
      <c r="AZ179" s="391"/>
      <c r="BA179" s="395"/>
      <c r="BB179" s="395"/>
      <c r="BC179" s="395"/>
      <c r="BD179" s="394"/>
      <c r="BE179" s="394"/>
    </row>
    <row r="180" spans="52:57" ht="11.25" customHeight="1" x14ac:dyDescent="0.25">
      <c r="AZ180" s="391"/>
      <c r="BA180" s="395"/>
      <c r="BB180" s="395"/>
      <c r="BC180" s="395"/>
      <c r="BD180" s="394"/>
      <c r="BE180" s="394"/>
    </row>
    <row r="181" spans="52:57" ht="11.25" customHeight="1" x14ac:dyDescent="0.25">
      <c r="AZ181" s="391"/>
      <c r="BA181" s="395"/>
      <c r="BB181" s="395"/>
      <c r="BC181" s="395"/>
      <c r="BD181" s="394"/>
      <c r="BE181" s="394"/>
    </row>
    <row r="182" spans="52:57" ht="11.25" customHeight="1" x14ac:dyDescent="0.25">
      <c r="AZ182" s="391"/>
      <c r="BA182" s="395"/>
      <c r="BB182" s="395"/>
      <c r="BC182" s="395"/>
      <c r="BD182" s="394"/>
      <c r="BE182" s="394"/>
    </row>
    <row r="183" spans="52:57" ht="11.25" customHeight="1" x14ac:dyDescent="0.25">
      <c r="AZ183" s="391"/>
      <c r="BA183" s="395"/>
      <c r="BB183" s="395"/>
      <c r="BC183" s="395"/>
      <c r="BD183" s="394"/>
      <c r="BE183" s="394"/>
    </row>
    <row r="184" spans="52:57" ht="11.25" customHeight="1" x14ac:dyDescent="0.25">
      <c r="AZ184" s="391"/>
      <c r="BA184" s="395"/>
      <c r="BB184" s="395"/>
      <c r="BC184" s="395"/>
      <c r="BD184" s="394"/>
      <c r="BE184" s="394"/>
    </row>
    <row r="185" spans="52:57" ht="11.25" customHeight="1" x14ac:dyDescent="0.25">
      <c r="AZ185" s="391"/>
      <c r="BA185" s="395"/>
      <c r="BB185" s="395"/>
      <c r="BC185" s="395"/>
      <c r="BD185" s="394"/>
      <c r="BE185" s="394"/>
    </row>
    <row r="186" spans="52:57" ht="11.25" customHeight="1" x14ac:dyDescent="0.25">
      <c r="AZ186" s="391"/>
      <c r="BA186" s="395"/>
      <c r="BB186" s="395"/>
      <c r="BC186" s="395"/>
      <c r="BD186" s="394"/>
      <c r="BE186" s="394"/>
    </row>
    <row r="187" spans="52:57" ht="11.25" customHeight="1" x14ac:dyDescent="0.25">
      <c r="AZ187" s="391"/>
      <c r="BA187" s="395"/>
      <c r="BB187" s="395"/>
      <c r="BC187" s="395"/>
      <c r="BD187" s="394"/>
      <c r="BE187" s="394"/>
    </row>
    <row r="188" spans="52:57" ht="11.25" customHeight="1" x14ac:dyDescent="0.25">
      <c r="AZ188" s="391"/>
      <c r="BA188" s="395"/>
      <c r="BB188" s="395"/>
      <c r="BC188" s="395"/>
      <c r="BD188" s="394"/>
      <c r="BE188" s="394"/>
    </row>
    <row r="189" spans="52:57" ht="11.25" customHeight="1" x14ac:dyDescent="0.25">
      <c r="AZ189" s="391"/>
      <c r="BA189" s="395"/>
      <c r="BB189" s="395"/>
      <c r="BC189" s="395"/>
      <c r="BD189" s="394"/>
      <c r="BE189" s="394"/>
    </row>
    <row r="190" spans="52:57" ht="11.25" customHeight="1" x14ac:dyDescent="0.25">
      <c r="AZ190" s="391"/>
      <c r="BA190" s="395"/>
      <c r="BB190" s="395"/>
      <c r="BC190" s="395"/>
      <c r="BD190" s="394"/>
      <c r="BE190" s="394"/>
    </row>
    <row r="191" spans="52:57" ht="11.25" customHeight="1" x14ac:dyDescent="0.25">
      <c r="AZ191" s="391"/>
      <c r="BA191" s="395"/>
      <c r="BB191" s="395"/>
      <c r="BC191" s="395"/>
      <c r="BD191" s="394"/>
      <c r="BE191" s="394"/>
    </row>
    <row r="192" spans="52:57" ht="11.25" customHeight="1" x14ac:dyDescent="0.25">
      <c r="AZ192" s="391"/>
      <c r="BA192" s="395"/>
      <c r="BB192" s="395"/>
      <c r="BC192" s="395"/>
      <c r="BD192" s="394"/>
      <c r="BE192" s="394"/>
    </row>
    <row r="193" spans="52:57" ht="11.25" customHeight="1" x14ac:dyDescent="0.25">
      <c r="AZ193" s="391"/>
      <c r="BA193" s="395"/>
      <c r="BB193" s="395"/>
      <c r="BC193" s="395"/>
      <c r="BD193" s="394"/>
      <c r="BE193" s="394"/>
    </row>
    <row r="194" spans="52:57" ht="11.25" customHeight="1" x14ac:dyDescent="0.25">
      <c r="AZ194" s="391"/>
      <c r="BA194" s="395"/>
      <c r="BB194" s="395"/>
      <c r="BC194" s="395"/>
      <c r="BD194" s="394"/>
      <c r="BE194" s="394"/>
    </row>
    <row r="195" spans="52:57" ht="11.25" customHeight="1" x14ac:dyDescent="0.25">
      <c r="AZ195" s="391"/>
      <c r="BA195" s="395"/>
      <c r="BB195" s="395"/>
      <c r="BC195" s="395"/>
      <c r="BD195" s="394"/>
      <c r="BE195" s="394"/>
    </row>
    <row r="196" spans="52:57" ht="11.25" customHeight="1" x14ac:dyDescent="0.25">
      <c r="AZ196" s="391"/>
      <c r="BA196" s="395"/>
      <c r="BB196" s="395"/>
      <c r="BC196" s="395"/>
      <c r="BD196" s="394"/>
      <c r="BE196" s="394"/>
    </row>
    <row r="197" spans="52:57" ht="11.25" customHeight="1" x14ac:dyDescent="0.25">
      <c r="AZ197" s="391"/>
      <c r="BA197" s="395"/>
      <c r="BB197" s="395"/>
      <c r="BC197" s="395"/>
      <c r="BD197" s="394"/>
      <c r="BE197" s="394"/>
    </row>
    <row r="198" spans="52:57" ht="11.25" customHeight="1" x14ac:dyDescent="0.25">
      <c r="AZ198" s="391"/>
      <c r="BA198" s="395"/>
      <c r="BB198" s="395"/>
      <c r="BC198" s="395"/>
      <c r="BD198" s="394"/>
      <c r="BE198" s="394"/>
    </row>
    <row r="199" spans="52:57" ht="11.25" customHeight="1" x14ac:dyDescent="0.25">
      <c r="AZ199" s="391"/>
      <c r="BA199" s="395"/>
      <c r="BB199" s="395"/>
      <c r="BC199" s="395"/>
      <c r="BD199" s="394"/>
      <c r="BE199" s="394"/>
    </row>
    <row r="200" spans="52:57" ht="11.25" customHeight="1" x14ac:dyDescent="0.25">
      <c r="AZ200" s="391"/>
      <c r="BA200" s="395"/>
      <c r="BB200" s="395"/>
      <c r="BC200" s="395"/>
      <c r="BD200" s="394"/>
      <c r="BE200" s="394"/>
    </row>
    <row r="201" spans="52:57" ht="11.25" customHeight="1" x14ac:dyDescent="0.25">
      <c r="AZ201" s="391"/>
      <c r="BA201" s="395"/>
      <c r="BB201" s="395"/>
      <c r="BC201" s="395"/>
      <c r="BD201" s="394"/>
      <c r="BE201" s="394"/>
    </row>
    <row r="202" spans="52:57" ht="11.25" customHeight="1" x14ac:dyDescent="0.25">
      <c r="AZ202" s="391"/>
      <c r="BA202" s="395"/>
      <c r="BB202" s="395"/>
      <c r="BC202" s="395"/>
      <c r="BD202" s="394"/>
      <c r="BE202" s="394"/>
    </row>
    <row r="203" spans="52:57" ht="11.25" customHeight="1" x14ac:dyDescent="0.25">
      <c r="AZ203" s="391"/>
      <c r="BA203" s="395"/>
      <c r="BB203" s="395"/>
      <c r="BC203" s="395"/>
      <c r="BD203" s="394"/>
      <c r="BE203" s="394"/>
    </row>
    <row r="204" spans="52:57" ht="11.25" customHeight="1" x14ac:dyDescent="0.25">
      <c r="AZ204" s="391"/>
      <c r="BA204" s="395"/>
      <c r="BB204" s="395"/>
      <c r="BC204" s="395"/>
      <c r="BD204" s="394"/>
      <c r="BE204" s="394"/>
    </row>
    <row r="205" spans="52:57" ht="11.25" customHeight="1" x14ac:dyDescent="0.25">
      <c r="AZ205" s="391"/>
      <c r="BA205" s="395"/>
      <c r="BB205" s="395"/>
      <c r="BC205" s="395"/>
      <c r="BD205" s="394"/>
      <c r="BE205" s="394"/>
    </row>
    <row r="206" spans="52:57" ht="11.25" customHeight="1" x14ac:dyDescent="0.25">
      <c r="AZ206" s="391"/>
      <c r="BA206" s="395"/>
      <c r="BB206" s="395"/>
      <c r="BC206" s="395"/>
      <c r="BD206" s="394"/>
      <c r="BE206" s="394"/>
    </row>
    <row r="207" spans="52:57" ht="11.25" customHeight="1" x14ac:dyDescent="0.25">
      <c r="AZ207" s="391"/>
      <c r="BA207" s="395"/>
      <c r="BB207" s="395"/>
      <c r="BC207" s="395"/>
      <c r="BD207" s="394"/>
      <c r="BE207" s="394"/>
    </row>
    <row r="208" spans="52:57" ht="11.25" customHeight="1" x14ac:dyDescent="0.25">
      <c r="AZ208" s="391"/>
      <c r="BA208" s="395"/>
      <c r="BB208" s="395"/>
      <c r="BC208" s="395"/>
      <c r="BD208" s="394"/>
      <c r="BE208" s="394"/>
    </row>
    <row r="209" spans="52:57" ht="11.25" customHeight="1" x14ac:dyDescent="0.25">
      <c r="AZ209" s="391"/>
      <c r="BA209" s="395"/>
      <c r="BB209" s="395"/>
      <c r="BC209" s="395"/>
      <c r="BD209" s="394"/>
      <c r="BE209" s="394"/>
    </row>
    <row r="210" spans="52:57" ht="11.25" customHeight="1" x14ac:dyDescent="0.25">
      <c r="AZ210" s="391"/>
      <c r="BA210" s="395"/>
      <c r="BB210" s="395"/>
      <c r="BC210" s="395"/>
      <c r="BD210" s="394"/>
      <c r="BE210" s="394"/>
    </row>
    <row r="211" spans="52:57" ht="11.25" customHeight="1" x14ac:dyDescent="0.25">
      <c r="AZ211" s="391"/>
      <c r="BA211" s="395"/>
      <c r="BB211" s="395"/>
      <c r="BC211" s="395"/>
      <c r="BD211" s="394"/>
      <c r="BE211" s="394"/>
    </row>
    <row r="212" spans="52:57" ht="11.25" customHeight="1" x14ac:dyDescent="0.25">
      <c r="AZ212" s="391"/>
      <c r="BA212" s="395"/>
      <c r="BB212" s="395"/>
      <c r="BC212" s="395"/>
      <c r="BD212" s="394"/>
      <c r="BE212" s="394"/>
    </row>
    <row r="213" spans="52:57" ht="11.25" customHeight="1" x14ac:dyDescent="0.25">
      <c r="AZ213" s="391"/>
      <c r="BA213" s="395"/>
      <c r="BB213" s="395"/>
      <c r="BC213" s="395"/>
      <c r="BD213" s="394"/>
      <c r="BE213" s="394"/>
    </row>
    <row r="214" spans="52:57" ht="11.25" customHeight="1" x14ac:dyDescent="0.25">
      <c r="AZ214" s="391"/>
      <c r="BA214" s="395"/>
      <c r="BB214" s="395"/>
      <c r="BC214" s="395"/>
      <c r="BD214" s="394"/>
      <c r="BE214" s="394"/>
    </row>
    <row r="215" spans="52:57" ht="11.25" customHeight="1" x14ac:dyDescent="0.25">
      <c r="AZ215" s="391"/>
      <c r="BA215" s="395"/>
      <c r="BB215" s="395"/>
      <c r="BC215" s="395"/>
      <c r="BD215" s="394"/>
      <c r="BE215" s="394"/>
    </row>
    <row r="216" spans="52:57" ht="11.25" customHeight="1" x14ac:dyDescent="0.25">
      <c r="AZ216" s="391"/>
      <c r="BA216" s="395"/>
      <c r="BB216" s="395"/>
      <c r="BC216" s="395"/>
      <c r="BD216" s="394"/>
      <c r="BE216" s="394"/>
    </row>
    <row r="217" spans="52:57" ht="11.25" customHeight="1" x14ac:dyDescent="0.25">
      <c r="AZ217" s="391"/>
      <c r="BA217" s="395"/>
      <c r="BB217" s="395"/>
      <c r="BC217" s="395"/>
      <c r="BD217" s="394"/>
      <c r="BE217" s="394"/>
    </row>
    <row r="218" spans="52:57" ht="11.25" customHeight="1" x14ac:dyDescent="0.25">
      <c r="AZ218" s="391"/>
      <c r="BA218" s="395"/>
      <c r="BB218" s="395"/>
      <c r="BC218" s="395"/>
      <c r="BD218" s="394"/>
      <c r="BE218" s="394"/>
    </row>
    <row r="219" spans="52:57" ht="11.25" customHeight="1" x14ac:dyDescent="0.25">
      <c r="AZ219" s="391"/>
      <c r="BA219" s="395"/>
      <c r="BB219" s="395"/>
      <c r="BC219" s="395"/>
      <c r="BD219" s="394"/>
      <c r="BE219" s="394"/>
    </row>
    <row r="220" spans="52:57" ht="11.25" customHeight="1" x14ac:dyDescent="0.25">
      <c r="AZ220" s="391"/>
      <c r="BA220" s="395"/>
      <c r="BB220" s="395"/>
      <c r="BC220" s="395"/>
      <c r="BD220" s="394"/>
      <c r="BE220" s="394"/>
    </row>
    <row r="221" spans="52:57" ht="11.25" customHeight="1" x14ac:dyDescent="0.25">
      <c r="AZ221" s="391"/>
      <c r="BA221" s="395"/>
      <c r="BB221" s="395"/>
      <c r="BC221" s="395"/>
      <c r="BD221" s="394"/>
      <c r="BE221" s="394"/>
    </row>
    <row r="222" spans="52:57" ht="11.25" customHeight="1" x14ac:dyDescent="0.25">
      <c r="AZ222" s="391"/>
      <c r="BA222" s="395"/>
      <c r="BB222" s="395"/>
      <c r="BC222" s="395"/>
      <c r="BD222" s="394"/>
      <c r="BE222" s="394"/>
    </row>
    <row r="223" spans="52:57" ht="11.25" customHeight="1" x14ac:dyDescent="0.25">
      <c r="AZ223" s="391"/>
      <c r="BA223" s="395"/>
      <c r="BB223" s="395"/>
      <c r="BC223" s="395"/>
      <c r="BD223" s="394"/>
      <c r="BE223" s="394"/>
    </row>
    <row r="224" spans="52:57" ht="11.25" customHeight="1" x14ac:dyDescent="0.25">
      <c r="AZ224" s="391"/>
      <c r="BA224" s="395"/>
      <c r="BB224" s="395"/>
      <c r="BC224" s="395"/>
      <c r="BD224" s="394"/>
      <c r="BE224" s="394"/>
    </row>
    <row r="225" spans="52:57" ht="11.25" customHeight="1" x14ac:dyDescent="0.25">
      <c r="AZ225" s="391"/>
      <c r="BA225" s="395"/>
      <c r="BB225" s="395"/>
      <c r="BC225" s="395"/>
      <c r="BD225" s="394"/>
      <c r="BE225" s="394"/>
    </row>
    <row r="226" spans="52:57" ht="11.25" customHeight="1" x14ac:dyDescent="0.25">
      <c r="AZ226" s="391"/>
      <c r="BA226" s="395"/>
      <c r="BB226" s="395"/>
      <c r="BC226" s="395"/>
      <c r="BD226" s="394"/>
      <c r="BE226" s="394"/>
    </row>
    <row r="227" spans="52:57" ht="11.25" customHeight="1" x14ac:dyDescent="0.25">
      <c r="AZ227" s="391"/>
      <c r="BA227" s="395"/>
      <c r="BB227" s="395"/>
      <c r="BC227" s="395"/>
      <c r="BD227" s="394"/>
      <c r="BE227" s="394"/>
    </row>
    <row r="228" spans="52:57" ht="11.25" customHeight="1" x14ac:dyDescent="0.25">
      <c r="AZ228" s="391"/>
      <c r="BA228" s="395"/>
      <c r="BB228" s="395"/>
      <c r="BC228" s="395"/>
      <c r="BD228" s="394"/>
      <c r="BE228" s="394"/>
    </row>
    <row r="229" spans="52:57" ht="11.25" customHeight="1" x14ac:dyDescent="0.25">
      <c r="AZ229" s="391"/>
      <c r="BA229" s="395"/>
      <c r="BB229" s="395"/>
      <c r="BC229" s="395"/>
      <c r="BD229" s="394"/>
      <c r="BE229" s="394"/>
    </row>
    <row r="230" spans="52:57" ht="11.25" customHeight="1" x14ac:dyDescent="0.25">
      <c r="AZ230" s="391"/>
      <c r="BA230" s="395"/>
      <c r="BB230" s="395"/>
      <c r="BC230" s="395"/>
      <c r="BD230" s="394"/>
      <c r="BE230" s="394"/>
    </row>
    <row r="231" spans="52:57" ht="11.25" customHeight="1" x14ac:dyDescent="0.25">
      <c r="AZ231" s="391"/>
      <c r="BA231" s="395"/>
      <c r="BB231" s="395"/>
      <c r="BC231" s="395"/>
      <c r="BD231" s="394"/>
      <c r="BE231" s="394"/>
    </row>
    <row r="232" spans="52:57" ht="11.25" customHeight="1" x14ac:dyDescent="0.25">
      <c r="AZ232" s="391"/>
      <c r="BA232" s="395"/>
      <c r="BB232" s="395"/>
      <c r="BC232" s="395"/>
      <c r="BD232" s="394"/>
      <c r="BE232" s="394"/>
    </row>
    <row r="233" spans="52:57" ht="11.25" customHeight="1" x14ac:dyDescent="0.25">
      <c r="AZ233" s="391"/>
      <c r="BA233" s="395"/>
      <c r="BB233" s="395"/>
      <c r="BC233" s="395"/>
      <c r="BD233" s="394"/>
      <c r="BE233" s="394"/>
    </row>
    <row r="234" spans="52:57" ht="11.25" customHeight="1" x14ac:dyDescent="0.25">
      <c r="AZ234" s="391"/>
      <c r="BA234" s="395"/>
      <c r="BB234" s="395"/>
      <c r="BC234" s="395"/>
      <c r="BD234" s="394"/>
      <c r="BE234" s="394"/>
    </row>
    <row r="235" spans="52:57" ht="11.25" customHeight="1" x14ac:dyDescent="0.25">
      <c r="AZ235" s="391"/>
      <c r="BA235" s="395"/>
      <c r="BB235" s="395"/>
      <c r="BC235" s="395"/>
      <c r="BD235" s="394"/>
      <c r="BE235" s="394"/>
    </row>
    <row r="236" spans="52:57" ht="11.25" customHeight="1" x14ac:dyDescent="0.25">
      <c r="AZ236" s="391"/>
      <c r="BA236" s="395"/>
      <c r="BB236" s="395"/>
      <c r="BC236" s="395"/>
      <c r="BD236" s="394"/>
      <c r="BE236" s="394"/>
    </row>
    <row r="237" spans="52:57" ht="11.25" customHeight="1" x14ac:dyDescent="0.25">
      <c r="AZ237" s="391"/>
      <c r="BA237" s="395"/>
      <c r="BB237" s="395"/>
      <c r="BC237" s="395"/>
      <c r="BD237" s="394"/>
      <c r="BE237" s="394"/>
    </row>
    <row r="238" spans="52:57" ht="11.25" customHeight="1" x14ac:dyDescent="0.25">
      <c r="AZ238" s="391"/>
      <c r="BA238" s="395"/>
      <c r="BB238" s="395"/>
      <c r="BC238" s="395"/>
      <c r="BD238" s="394"/>
      <c r="BE238" s="394"/>
    </row>
    <row r="239" spans="52:57" ht="11.25" customHeight="1" x14ac:dyDescent="0.25">
      <c r="AZ239" s="391"/>
      <c r="BA239" s="395"/>
      <c r="BB239" s="395"/>
      <c r="BC239" s="395"/>
      <c r="BD239" s="394"/>
      <c r="BE239" s="394"/>
    </row>
    <row r="240" spans="52:57" ht="11.25" customHeight="1" x14ac:dyDescent="0.25">
      <c r="AZ240" s="391"/>
      <c r="BA240" s="395"/>
      <c r="BB240" s="395"/>
      <c r="BC240" s="395"/>
      <c r="BD240" s="394"/>
      <c r="BE240" s="394"/>
    </row>
    <row r="241" spans="52:57" ht="11.25" customHeight="1" x14ac:dyDescent="0.25">
      <c r="AZ241" s="391"/>
      <c r="BA241" s="395"/>
      <c r="BB241" s="395"/>
      <c r="BC241" s="395"/>
      <c r="BD241" s="394"/>
      <c r="BE241" s="394"/>
    </row>
    <row r="242" spans="52:57" ht="11.25" customHeight="1" x14ac:dyDescent="0.25">
      <c r="AZ242" s="391"/>
      <c r="BA242" s="395"/>
      <c r="BB242" s="395"/>
      <c r="BC242" s="395"/>
      <c r="BD242" s="394"/>
      <c r="BE242" s="394"/>
    </row>
    <row r="243" spans="52:57" ht="11.25" customHeight="1" x14ac:dyDescent="0.25">
      <c r="AZ243" s="391"/>
      <c r="BA243" s="395"/>
      <c r="BB243" s="395"/>
      <c r="BC243" s="395"/>
      <c r="BD243" s="394"/>
      <c r="BE243" s="394"/>
    </row>
    <row r="244" spans="52:57" ht="11.25" customHeight="1" x14ac:dyDescent="0.25">
      <c r="AZ244" s="391"/>
      <c r="BA244" s="395"/>
      <c r="BB244" s="395"/>
      <c r="BC244" s="395"/>
      <c r="BD244" s="394"/>
      <c r="BE244" s="394"/>
    </row>
    <row r="245" spans="52:57" ht="11.25" customHeight="1" x14ac:dyDescent="0.25">
      <c r="AZ245" s="391"/>
      <c r="BA245" s="395"/>
      <c r="BB245" s="395"/>
      <c r="BC245" s="395"/>
      <c r="BD245" s="394"/>
      <c r="BE245" s="394"/>
    </row>
    <row r="246" spans="52:57" ht="11.25" customHeight="1" x14ac:dyDescent="0.25">
      <c r="AZ246" s="391"/>
      <c r="BA246" s="395"/>
      <c r="BB246" s="395"/>
      <c r="BC246" s="395"/>
      <c r="BD246" s="394"/>
      <c r="BE246" s="394"/>
    </row>
    <row r="247" spans="52:57" ht="11.25" customHeight="1" x14ac:dyDescent="0.25">
      <c r="AZ247" s="391"/>
      <c r="BA247" s="395"/>
      <c r="BB247" s="395"/>
      <c r="BC247" s="395"/>
      <c r="BD247" s="394"/>
      <c r="BE247" s="394"/>
    </row>
    <row r="248" spans="52:57" ht="11.25" customHeight="1" x14ac:dyDescent="0.25">
      <c r="AZ248" s="391"/>
      <c r="BA248" s="395"/>
      <c r="BB248" s="395"/>
      <c r="BC248" s="395"/>
      <c r="BD248" s="394"/>
      <c r="BE248" s="394"/>
    </row>
    <row r="249" spans="52:57" ht="11.25" customHeight="1" x14ac:dyDescent="0.25">
      <c r="AZ249" s="391"/>
      <c r="BA249" s="395"/>
      <c r="BB249" s="395"/>
      <c r="BC249" s="395"/>
      <c r="BD249" s="394"/>
      <c r="BE249" s="394"/>
    </row>
    <row r="250" spans="52:57" ht="11.25" customHeight="1" x14ac:dyDescent="0.25">
      <c r="AZ250" s="391"/>
      <c r="BA250" s="395"/>
      <c r="BB250" s="395"/>
      <c r="BC250" s="395"/>
      <c r="BD250" s="394"/>
      <c r="BE250" s="394"/>
    </row>
    <row r="251" spans="52:57" ht="11.25" customHeight="1" x14ac:dyDescent="0.25">
      <c r="AZ251" s="391"/>
      <c r="BA251" s="395"/>
      <c r="BB251" s="395"/>
      <c r="BC251" s="395"/>
      <c r="BD251" s="394"/>
      <c r="BE251" s="394"/>
    </row>
    <row r="252" spans="52:57" ht="11.25" customHeight="1" x14ac:dyDescent="0.25">
      <c r="AZ252" s="391"/>
      <c r="BA252" s="395"/>
      <c r="BB252" s="395"/>
      <c r="BC252" s="395"/>
      <c r="BD252" s="394"/>
      <c r="BE252" s="394"/>
    </row>
    <row r="253" spans="52:57" ht="11.25" customHeight="1" x14ac:dyDescent="0.25">
      <c r="AZ253" s="391"/>
      <c r="BA253" s="395"/>
      <c r="BB253" s="395"/>
      <c r="BC253" s="395"/>
      <c r="BD253" s="394"/>
      <c r="BE253" s="394"/>
    </row>
    <row r="254" spans="52:57" ht="11.25" customHeight="1" x14ac:dyDescent="0.25">
      <c r="AZ254" s="391"/>
      <c r="BA254" s="395"/>
      <c r="BB254" s="395"/>
      <c r="BC254" s="395"/>
      <c r="BD254" s="394"/>
      <c r="BE254" s="394"/>
    </row>
    <row r="255" spans="52:57" ht="11.25" customHeight="1" x14ac:dyDescent="0.25">
      <c r="AZ255" s="391"/>
      <c r="BA255" s="395"/>
      <c r="BB255" s="395"/>
      <c r="BC255" s="395"/>
      <c r="BD255" s="394"/>
      <c r="BE255" s="394"/>
    </row>
    <row r="256" spans="52:57" ht="11.25" customHeight="1" x14ac:dyDescent="0.25">
      <c r="AZ256" s="391"/>
      <c r="BA256" s="395"/>
      <c r="BB256" s="395"/>
      <c r="BC256" s="395"/>
      <c r="BD256" s="394"/>
      <c r="BE256" s="394"/>
    </row>
    <row r="257" spans="52:57" ht="11.25" customHeight="1" x14ac:dyDescent="0.25">
      <c r="AZ257" s="391"/>
      <c r="BA257" s="395"/>
      <c r="BB257" s="395"/>
      <c r="BC257" s="395"/>
      <c r="BD257" s="394"/>
      <c r="BE257" s="394"/>
    </row>
    <row r="258" spans="52:57" ht="11.25" customHeight="1" x14ac:dyDescent="0.25">
      <c r="AZ258" s="391"/>
      <c r="BA258" s="395"/>
      <c r="BB258" s="395"/>
      <c r="BC258" s="395"/>
      <c r="BD258" s="394"/>
      <c r="BE258" s="394"/>
    </row>
    <row r="259" spans="52:57" ht="11.25" customHeight="1" x14ac:dyDescent="0.25">
      <c r="AZ259" s="391"/>
      <c r="BA259" s="395"/>
      <c r="BB259" s="395"/>
      <c r="BC259" s="395"/>
      <c r="BD259" s="394"/>
      <c r="BE259" s="394"/>
    </row>
    <row r="260" spans="52:57" ht="11.25" customHeight="1" x14ac:dyDescent="0.25">
      <c r="AZ260" s="391"/>
      <c r="BA260" s="395"/>
      <c r="BB260" s="395"/>
      <c r="BC260" s="395"/>
      <c r="BD260" s="394"/>
      <c r="BE260" s="394"/>
    </row>
    <row r="261" spans="52:57" ht="11.25" customHeight="1" x14ac:dyDescent="0.25">
      <c r="AZ261" s="391"/>
      <c r="BA261" s="395"/>
      <c r="BB261" s="395"/>
      <c r="BC261" s="395"/>
      <c r="BD261" s="394"/>
      <c r="BE261" s="394"/>
    </row>
    <row r="262" spans="52:57" ht="11.25" customHeight="1" x14ac:dyDescent="0.25">
      <c r="AZ262" s="391"/>
      <c r="BA262" s="395"/>
      <c r="BB262" s="395"/>
      <c r="BC262" s="395"/>
      <c r="BD262" s="394"/>
      <c r="BE262" s="394"/>
    </row>
    <row r="263" spans="52:57" ht="11.25" customHeight="1" x14ac:dyDescent="0.25">
      <c r="AZ263" s="391"/>
      <c r="BA263" s="395"/>
      <c r="BB263" s="395"/>
      <c r="BC263" s="395"/>
      <c r="BD263" s="394"/>
      <c r="BE263" s="394"/>
    </row>
    <row r="264" spans="52:57" ht="11.25" customHeight="1" x14ac:dyDescent="0.25">
      <c r="AZ264" s="391"/>
      <c r="BA264" s="395"/>
      <c r="BB264" s="395"/>
      <c r="BC264" s="395"/>
      <c r="BD264" s="394"/>
      <c r="BE264" s="394"/>
    </row>
    <row r="265" spans="52:57" ht="11.25" customHeight="1" x14ac:dyDescent="0.25">
      <c r="AZ265" s="391"/>
      <c r="BA265" s="395"/>
      <c r="BB265" s="395"/>
      <c r="BC265" s="395"/>
      <c r="BD265" s="394"/>
      <c r="BE265" s="394"/>
    </row>
    <row r="266" spans="52:57" ht="11.25" customHeight="1" x14ac:dyDescent="0.25">
      <c r="AZ266" s="391"/>
      <c r="BA266" s="395"/>
      <c r="BB266" s="395"/>
      <c r="BC266" s="395"/>
      <c r="BD266" s="394"/>
      <c r="BE266" s="394"/>
    </row>
    <row r="267" spans="52:57" ht="11.25" customHeight="1" x14ac:dyDescent="0.25">
      <c r="AZ267" s="391"/>
      <c r="BA267" s="395"/>
      <c r="BB267" s="395"/>
      <c r="BC267" s="395"/>
      <c r="BD267" s="394"/>
      <c r="BE267" s="394"/>
    </row>
    <row r="268" spans="52:57" ht="11.25" customHeight="1" x14ac:dyDescent="0.25">
      <c r="AZ268" s="391"/>
      <c r="BA268" s="395"/>
      <c r="BB268" s="395"/>
      <c r="BC268" s="395"/>
      <c r="BD268" s="394"/>
      <c r="BE268" s="394"/>
    </row>
    <row r="269" spans="52:57" ht="11.25" customHeight="1" x14ac:dyDescent="0.25">
      <c r="AZ269" s="391"/>
      <c r="BA269" s="395"/>
      <c r="BB269" s="395"/>
      <c r="BC269" s="395"/>
      <c r="BD269" s="394"/>
      <c r="BE269" s="394"/>
    </row>
    <row r="270" spans="52:57" ht="11.25" customHeight="1" x14ac:dyDescent="0.25">
      <c r="AZ270" s="391"/>
      <c r="BA270" s="395"/>
      <c r="BB270" s="395"/>
      <c r="BC270" s="395"/>
      <c r="BD270" s="394"/>
      <c r="BE270" s="394"/>
    </row>
    <row r="271" spans="52:57" ht="11.25" customHeight="1" x14ac:dyDescent="0.25">
      <c r="AZ271" s="391"/>
      <c r="BA271" s="395"/>
      <c r="BB271" s="395"/>
      <c r="BC271" s="395"/>
      <c r="BD271" s="394"/>
      <c r="BE271" s="394"/>
    </row>
    <row r="272" spans="52:57" ht="11.25" customHeight="1" x14ac:dyDescent="0.25">
      <c r="AZ272" s="391"/>
      <c r="BA272" s="395"/>
      <c r="BB272" s="395"/>
      <c r="BC272" s="395"/>
      <c r="BD272" s="394"/>
      <c r="BE272" s="394"/>
    </row>
    <row r="273" spans="52:57" ht="11.25" customHeight="1" x14ac:dyDescent="0.25">
      <c r="AZ273" s="391"/>
      <c r="BA273" s="395"/>
      <c r="BB273" s="395"/>
      <c r="BC273" s="395"/>
      <c r="BD273" s="394"/>
      <c r="BE273" s="394"/>
    </row>
    <row r="274" spans="52:57" ht="11.25" customHeight="1" x14ac:dyDescent="0.25">
      <c r="AZ274" s="391"/>
      <c r="BA274" s="395"/>
      <c r="BB274" s="395"/>
      <c r="BC274" s="395"/>
      <c r="BD274" s="394"/>
      <c r="BE274" s="394"/>
    </row>
    <row r="275" spans="52:57" ht="11.25" customHeight="1" x14ac:dyDescent="0.25">
      <c r="AZ275" s="391"/>
      <c r="BA275" s="395"/>
      <c r="BB275" s="395"/>
      <c r="BC275" s="395"/>
      <c r="BD275" s="394"/>
      <c r="BE275" s="394"/>
    </row>
    <row r="276" spans="52:57" ht="11.25" customHeight="1" x14ac:dyDescent="0.25">
      <c r="AZ276" s="391"/>
      <c r="BA276" s="395"/>
      <c r="BB276" s="395"/>
      <c r="BC276" s="395"/>
      <c r="BD276" s="394"/>
      <c r="BE276" s="394"/>
    </row>
    <row r="277" spans="52:57" ht="11.25" customHeight="1" x14ac:dyDescent="0.25">
      <c r="AZ277" s="391"/>
      <c r="BA277" s="395"/>
      <c r="BB277" s="395"/>
      <c r="BC277" s="395"/>
      <c r="BD277" s="394"/>
      <c r="BE277" s="394"/>
    </row>
    <row r="278" spans="52:57" ht="11.25" customHeight="1" x14ac:dyDescent="0.25">
      <c r="AZ278" s="391"/>
      <c r="BA278" s="395"/>
      <c r="BB278" s="395"/>
      <c r="BC278" s="395"/>
      <c r="BD278" s="394"/>
      <c r="BE278" s="394"/>
    </row>
    <row r="279" spans="52:57" ht="11.25" customHeight="1" x14ac:dyDescent="0.25">
      <c r="AZ279" s="391"/>
      <c r="BA279" s="395"/>
      <c r="BB279" s="395"/>
      <c r="BC279" s="395"/>
      <c r="BD279" s="394"/>
      <c r="BE279" s="394"/>
    </row>
    <row r="280" spans="52:57" ht="11.25" customHeight="1" x14ac:dyDescent="0.25">
      <c r="AZ280" s="391"/>
      <c r="BA280" s="395"/>
      <c r="BB280" s="395"/>
      <c r="BC280" s="395"/>
      <c r="BD280" s="394"/>
      <c r="BE280" s="394"/>
    </row>
    <row r="281" spans="52:57" ht="11.25" customHeight="1" x14ac:dyDescent="0.25">
      <c r="AZ281" s="391"/>
      <c r="BA281" s="395"/>
      <c r="BB281" s="395"/>
      <c r="BC281" s="395"/>
      <c r="BD281" s="394"/>
      <c r="BE281" s="394"/>
    </row>
    <row r="282" spans="52:57" ht="11.25" customHeight="1" x14ac:dyDescent="0.25">
      <c r="AZ282" s="391"/>
      <c r="BA282" s="395"/>
      <c r="BB282" s="395"/>
      <c r="BC282" s="395"/>
      <c r="BD282" s="394"/>
      <c r="BE282" s="394"/>
    </row>
    <row r="283" spans="52:57" ht="11.25" customHeight="1" x14ac:dyDescent="0.25">
      <c r="AZ283" s="391"/>
      <c r="BA283" s="395"/>
      <c r="BB283" s="395"/>
      <c r="BC283" s="395"/>
      <c r="BD283" s="394"/>
      <c r="BE283" s="394"/>
    </row>
    <row r="284" spans="52:57" ht="11.25" customHeight="1" x14ac:dyDescent="0.25">
      <c r="AZ284" s="391"/>
      <c r="BA284" s="395"/>
      <c r="BB284" s="395"/>
      <c r="BC284" s="395"/>
      <c r="BD284" s="394"/>
      <c r="BE284" s="394"/>
    </row>
    <row r="285" spans="52:57" ht="11.25" customHeight="1" x14ac:dyDescent="0.25">
      <c r="AZ285" s="391"/>
      <c r="BA285" s="395"/>
      <c r="BB285" s="395"/>
      <c r="BC285" s="395"/>
      <c r="BD285" s="394"/>
      <c r="BE285" s="394"/>
    </row>
    <row r="286" spans="52:57" ht="11.25" customHeight="1" x14ac:dyDescent="0.25">
      <c r="AZ286" s="391"/>
      <c r="BA286" s="395"/>
      <c r="BB286" s="395"/>
      <c r="BC286" s="395"/>
      <c r="BD286" s="394"/>
      <c r="BE286" s="394"/>
    </row>
    <row r="287" spans="52:57" ht="11.25" customHeight="1" x14ac:dyDescent="0.25">
      <c r="AZ287" s="391"/>
      <c r="BA287" s="395"/>
      <c r="BB287" s="395"/>
      <c r="BC287" s="395"/>
      <c r="BD287" s="394"/>
      <c r="BE287" s="394"/>
    </row>
    <row r="288" spans="52:57" ht="11.25" customHeight="1" x14ac:dyDescent="0.25">
      <c r="AZ288" s="391"/>
      <c r="BA288" s="395"/>
      <c r="BB288" s="395"/>
      <c r="BC288" s="395"/>
      <c r="BD288" s="394"/>
      <c r="BE288" s="394"/>
    </row>
    <row r="289" spans="52:57" ht="11.25" customHeight="1" x14ac:dyDescent="0.25">
      <c r="AZ289" s="391"/>
      <c r="BA289" s="395"/>
      <c r="BB289" s="395"/>
      <c r="BC289" s="395"/>
      <c r="BD289" s="394"/>
      <c r="BE289" s="394"/>
    </row>
    <row r="290" spans="52:57" ht="11.25" customHeight="1" x14ac:dyDescent="0.25">
      <c r="AZ290" s="391"/>
      <c r="BA290" s="395"/>
      <c r="BB290" s="395"/>
      <c r="BC290" s="395"/>
      <c r="BD290" s="394"/>
      <c r="BE290" s="394"/>
    </row>
    <row r="291" spans="52:57" ht="11.25" customHeight="1" x14ac:dyDescent="0.25">
      <c r="AZ291" s="391"/>
      <c r="BA291" s="395"/>
      <c r="BB291" s="395"/>
      <c r="BC291" s="395"/>
      <c r="BD291" s="394"/>
      <c r="BE291" s="394"/>
    </row>
    <row r="292" spans="52:57" ht="11.25" customHeight="1" x14ac:dyDescent="0.25">
      <c r="AZ292" s="391"/>
      <c r="BA292" s="395"/>
      <c r="BB292" s="395"/>
      <c r="BC292" s="395"/>
      <c r="BD292" s="394"/>
      <c r="BE292" s="394"/>
    </row>
    <row r="293" spans="52:57" ht="11.25" customHeight="1" x14ac:dyDescent="0.25">
      <c r="AZ293" s="391"/>
      <c r="BA293" s="395"/>
      <c r="BB293" s="395"/>
      <c r="BC293" s="395"/>
      <c r="BD293" s="394"/>
      <c r="BE293" s="394"/>
    </row>
    <row r="294" spans="52:57" ht="11.25" customHeight="1" x14ac:dyDescent="0.25">
      <c r="AZ294" s="391"/>
      <c r="BA294" s="395"/>
      <c r="BB294" s="395"/>
      <c r="BC294" s="395"/>
      <c r="BD294" s="394"/>
      <c r="BE294" s="394"/>
    </row>
    <row r="295" spans="52:57" ht="11.25" customHeight="1" x14ac:dyDescent="0.25">
      <c r="AZ295" s="391"/>
      <c r="BA295" s="395"/>
      <c r="BB295" s="395"/>
      <c r="BC295" s="395"/>
      <c r="BD295" s="394"/>
      <c r="BE295" s="394"/>
    </row>
    <row r="296" spans="52:57" ht="11.25" customHeight="1" x14ac:dyDescent="0.25">
      <c r="AZ296" s="391"/>
      <c r="BA296" s="395"/>
      <c r="BB296" s="395"/>
      <c r="BC296" s="395"/>
      <c r="BD296" s="394"/>
      <c r="BE296" s="394"/>
    </row>
    <row r="297" spans="52:57" ht="11.25" customHeight="1" x14ac:dyDescent="0.25">
      <c r="AZ297" s="391"/>
      <c r="BA297" s="395"/>
      <c r="BB297" s="395"/>
      <c r="BC297" s="395"/>
      <c r="BD297" s="394"/>
      <c r="BE297" s="394"/>
    </row>
    <row r="298" spans="52:57" ht="11.25" customHeight="1" x14ac:dyDescent="0.25">
      <c r="AZ298" s="391"/>
      <c r="BA298" s="395"/>
      <c r="BB298" s="395"/>
      <c r="BC298" s="395"/>
      <c r="BD298" s="394"/>
      <c r="BE298" s="394"/>
    </row>
    <row r="299" spans="52:57" ht="11.25" customHeight="1" x14ac:dyDescent="0.25">
      <c r="AZ299" s="391"/>
      <c r="BA299" s="395"/>
      <c r="BB299" s="395"/>
      <c r="BC299" s="395"/>
      <c r="BD299" s="394"/>
      <c r="BE299" s="394"/>
    </row>
    <row r="300" spans="52:57" ht="11.25" customHeight="1" x14ac:dyDescent="0.25">
      <c r="AZ300" s="391"/>
      <c r="BA300" s="395"/>
      <c r="BB300" s="395"/>
      <c r="BC300" s="395"/>
      <c r="BD300" s="394"/>
      <c r="BE300" s="394"/>
    </row>
    <row r="301" spans="52:57" ht="11.25" customHeight="1" x14ac:dyDescent="0.25">
      <c r="AZ301" s="391"/>
      <c r="BA301" s="395"/>
      <c r="BB301" s="395"/>
      <c r="BC301" s="395"/>
      <c r="BD301" s="394"/>
      <c r="BE301" s="394"/>
    </row>
    <row r="302" spans="52:57" ht="11.25" customHeight="1" x14ac:dyDescent="0.25">
      <c r="AZ302" s="391"/>
      <c r="BA302" s="395"/>
      <c r="BB302" s="395"/>
      <c r="BC302" s="395"/>
      <c r="BD302" s="394"/>
      <c r="BE302" s="394"/>
    </row>
    <row r="303" spans="52:57" ht="11.25" customHeight="1" x14ac:dyDescent="0.25">
      <c r="AZ303" s="391"/>
      <c r="BA303" s="395"/>
      <c r="BB303" s="395"/>
      <c r="BC303" s="395"/>
      <c r="BD303" s="394"/>
      <c r="BE303" s="394"/>
    </row>
    <row r="304" spans="52:57" ht="11.25" customHeight="1" x14ac:dyDescent="0.25">
      <c r="AZ304" s="391"/>
      <c r="BA304" s="395"/>
      <c r="BB304" s="395"/>
      <c r="BC304" s="395"/>
      <c r="BD304" s="394"/>
      <c r="BE304" s="394"/>
    </row>
    <row r="305" spans="52:57" ht="11.25" customHeight="1" x14ac:dyDescent="0.25">
      <c r="AZ305" s="391"/>
      <c r="BA305" s="395"/>
      <c r="BB305" s="395"/>
      <c r="BC305" s="395"/>
      <c r="BD305" s="394"/>
      <c r="BE305" s="394"/>
    </row>
    <row r="306" spans="52:57" ht="11.25" customHeight="1" x14ac:dyDescent="0.25">
      <c r="AZ306" s="391"/>
      <c r="BA306" s="395"/>
      <c r="BB306" s="395"/>
      <c r="BC306" s="395"/>
      <c r="BD306" s="394"/>
      <c r="BE306" s="394"/>
    </row>
    <row r="307" spans="52:57" ht="11.25" customHeight="1" x14ac:dyDescent="0.25">
      <c r="AZ307" s="391"/>
      <c r="BA307" s="395"/>
      <c r="BB307" s="395"/>
      <c r="BC307" s="395"/>
      <c r="BD307" s="394"/>
      <c r="BE307" s="394"/>
    </row>
    <row r="308" spans="52:57" ht="11.25" customHeight="1" x14ac:dyDescent="0.25">
      <c r="AZ308" s="391"/>
      <c r="BA308" s="395"/>
      <c r="BB308" s="395"/>
      <c r="BC308" s="395"/>
      <c r="BD308" s="394"/>
      <c r="BE308" s="394"/>
    </row>
    <row r="309" spans="52:57" ht="11.25" customHeight="1" x14ac:dyDescent="0.25">
      <c r="AZ309" s="391"/>
      <c r="BA309" s="395"/>
      <c r="BB309" s="395"/>
      <c r="BC309" s="395"/>
      <c r="BD309" s="394"/>
      <c r="BE309" s="394"/>
    </row>
    <row r="310" spans="52:57" ht="11.25" customHeight="1" x14ac:dyDescent="0.25">
      <c r="AZ310" s="391"/>
      <c r="BA310" s="395"/>
      <c r="BB310" s="395"/>
      <c r="BC310" s="395"/>
      <c r="BD310" s="394"/>
      <c r="BE310" s="394"/>
    </row>
    <row r="311" spans="52:57" ht="11.25" customHeight="1" x14ac:dyDescent="0.25">
      <c r="AZ311" s="391"/>
      <c r="BA311" s="395"/>
      <c r="BB311" s="395"/>
      <c r="BC311" s="395"/>
      <c r="BD311" s="394"/>
      <c r="BE311" s="394"/>
    </row>
    <row r="312" spans="52:57" ht="11.25" customHeight="1" x14ac:dyDescent="0.25">
      <c r="AZ312" s="391"/>
      <c r="BA312" s="395"/>
      <c r="BB312" s="395"/>
      <c r="BC312" s="395"/>
      <c r="BD312" s="394"/>
      <c r="BE312" s="394"/>
    </row>
    <row r="313" spans="52:57" ht="11.25" customHeight="1" x14ac:dyDescent="0.25">
      <c r="AZ313" s="391"/>
      <c r="BA313" s="395"/>
      <c r="BB313" s="395"/>
      <c r="BC313" s="395"/>
      <c r="BD313" s="394"/>
      <c r="BE313" s="394"/>
    </row>
    <row r="314" spans="52:57" ht="11.25" customHeight="1" x14ac:dyDescent="0.25">
      <c r="AZ314" s="391"/>
      <c r="BA314" s="395"/>
      <c r="BB314" s="395"/>
      <c r="BC314" s="395"/>
      <c r="BD314" s="394"/>
      <c r="BE314" s="394"/>
    </row>
    <row r="315" spans="52:57" ht="11.25" customHeight="1" x14ac:dyDescent="0.25">
      <c r="AZ315" s="391"/>
      <c r="BA315" s="395"/>
      <c r="BB315" s="395"/>
      <c r="BC315" s="395"/>
      <c r="BD315" s="394"/>
      <c r="BE315" s="394"/>
    </row>
    <row r="316" spans="52:57" ht="11.25" customHeight="1" x14ac:dyDescent="0.25">
      <c r="AZ316" s="391"/>
      <c r="BA316" s="395"/>
      <c r="BB316" s="395"/>
      <c r="BC316" s="395"/>
      <c r="BD316" s="394"/>
      <c r="BE316" s="394"/>
    </row>
    <row r="317" spans="52:57" ht="11.25" customHeight="1" x14ac:dyDescent="0.25">
      <c r="AZ317" s="391"/>
      <c r="BA317" s="395"/>
      <c r="BB317" s="395"/>
      <c r="BC317" s="395"/>
      <c r="BD317" s="394"/>
      <c r="BE317" s="394"/>
    </row>
    <row r="318" spans="52:57" ht="11.25" customHeight="1" x14ac:dyDescent="0.25">
      <c r="AZ318" s="391"/>
      <c r="BA318" s="395"/>
      <c r="BB318" s="395"/>
      <c r="BC318" s="395"/>
      <c r="BD318" s="394"/>
      <c r="BE318" s="394"/>
    </row>
    <row r="319" spans="52:57" ht="11.25" customHeight="1" x14ac:dyDescent="0.25">
      <c r="AZ319" s="391"/>
      <c r="BA319" s="395"/>
      <c r="BB319" s="395"/>
      <c r="BC319" s="395"/>
      <c r="BD319" s="394"/>
      <c r="BE319" s="394"/>
    </row>
    <row r="320" spans="52:57" ht="11.25" customHeight="1" x14ac:dyDescent="0.25">
      <c r="AZ320" s="391"/>
      <c r="BA320" s="395"/>
      <c r="BB320" s="395"/>
      <c r="BC320" s="395"/>
      <c r="BD320" s="394"/>
      <c r="BE320" s="394"/>
    </row>
    <row r="321" spans="52:57" ht="11.25" customHeight="1" x14ac:dyDescent="0.25">
      <c r="AZ321" s="391"/>
      <c r="BA321" s="395"/>
      <c r="BB321" s="395"/>
      <c r="BC321" s="395"/>
      <c r="BD321" s="394"/>
      <c r="BE321" s="394"/>
    </row>
    <row r="322" spans="52:57" ht="11.25" customHeight="1" x14ac:dyDescent="0.25">
      <c r="AZ322" s="391"/>
      <c r="BA322" s="395"/>
      <c r="BB322" s="395"/>
      <c r="BC322" s="395"/>
      <c r="BD322" s="394"/>
      <c r="BE322" s="394"/>
    </row>
    <row r="323" spans="52:57" ht="11.25" customHeight="1" x14ac:dyDescent="0.25">
      <c r="AZ323" s="391"/>
      <c r="BA323" s="395"/>
      <c r="BB323" s="395"/>
      <c r="BC323" s="395"/>
      <c r="BD323" s="394"/>
      <c r="BE323" s="394"/>
    </row>
    <row r="324" spans="52:57" ht="11.25" customHeight="1" x14ac:dyDescent="0.25">
      <c r="AZ324" s="391"/>
      <c r="BA324" s="395"/>
      <c r="BB324" s="395"/>
      <c r="BC324" s="395"/>
      <c r="BD324" s="394"/>
      <c r="BE324" s="394"/>
    </row>
    <row r="325" spans="52:57" ht="11.25" customHeight="1" x14ac:dyDescent="0.25">
      <c r="AZ325" s="391"/>
      <c r="BA325" s="395"/>
      <c r="BB325" s="395"/>
      <c r="BC325" s="395"/>
      <c r="BD325" s="394"/>
      <c r="BE325" s="394"/>
    </row>
    <row r="326" spans="52:57" ht="11.25" customHeight="1" x14ac:dyDescent="0.25">
      <c r="AZ326" s="391"/>
      <c r="BA326" s="395"/>
      <c r="BB326" s="395"/>
      <c r="BC326" s="395"/>
      <c r="BD326" s="394"/>
      <c r="BE326" s="394"/>
    </row>
    <row r="327" spans="52:57" ht="11.25" customHeight="1" x14ac:dyDescent="0.25">
      <c r="AZ327" s="391"/>
      <c r="BA327" s="395"/>
      <c r="BB327" s="395"/>
      <c r="BC327" s="395"/>
      <c r="BD327" s="394"/>
      <c r="BE327" s="394"/>
    </row>
    <row r="328" spans="52:57" ht="11.25" customHeight="1" x14ac:dyDescent="0.25">
      <c r="AZ328" s="391"/>
      <c r="BA328" s="395"/>
      <c r="BB328" s="395"/>
      <c r="BC328" s="395"/>
      <c r="BD328" s="394"/>
      <c r="BE328" s="394"/>
    </row>
    <row r="329" spans="52:57" ht="11.25" customHeight="1" x14ac:dyDescent="0.25">
      <c r="AZ329" s="391"/>
      <c r="BA329" s="395"/>
      <c r="BB329" s="395"/>
      <c r="BC329" s="395"/>
      <c r="BD329" s="394"/>
      <c r="BE329" s="394"/>
    </row>
    <row r="330" spans="52:57" ht="11.25" customHeight="1" x14ac:dyDescent="0.25">
      <c r="AZ330" s="391"/>
      <c r="BA330" s="395"/>
      <c r="BB330" s="395"/>
      <c r="BC330" s="395"/>
      <c r="BD330" s="394"/>
      <c r="BE330" s="394"/>
    </row>
    <row r="331" spans="52:57" ht="11.25" customHeight="1" x14ac:dyDescent="0.25">
      <c r="AZ331" s="391"/>
      <c r="BA331" s="395"/>
      <c r="BB331" s="395"/>
      <c r="BC331" s="395"/>
      <c r="BD331" s="394"/>
      <c r="BE331" s="394"/>
    </row>
    <row r="332" spans="52:57" ht="11.25" customHeight="1" x14ac:dyDescent="0.25">
      <c r="AZ332" s="391"/>
      <c r="BA332" s="395"/>
      <c r="BB332" s="395"/>
      <c r="BC332" s="395"/>
      <c r="BD332" s="394"/>
      <c r="BE332" s="394"/>
    </row>
    <row r="333" spans="52:57" ht="11.25" customHeight="1" x14ac:dyDescent="0.25">
      <c r="AZ333" s="391"/>
      <c r="BA333" s="395"/>
      <c r="BB333" s="395"/>
      <c r="BC333" s="395"/>
      <c r="BD333" s="394"/>
      <c r="BE333" s="394"/>
    </row>
    <row r="334" spans="52:57" ht="11.25" customHeight="1" x14ac:dyDescent="0.25">
      <c r="AZ334" s="391"/>
      <c r="BA334" s="395"/>
      <c r="BB334" s="395"/>
      <c r="BC334" s="395"/>
      <c r="BD334" s="394"/>
      <c r="BE334" s="394"/>
    </row>
    <row r="335" spans="52:57" ht="11.25" customHeight="1" x14ac:dyDescent="0.25">
      <c r="AZ335" s="391"/>
      <c r="BA335" s="395"/>
      <c r="BB335" s="395"/>
      <c r="BC335" s="395"/>
      <c r="BD335" s="394"/>
      <c r="BE335" s="394"/>
    </row>
    <row r="336" spans="52:57" ht="11.25" customHeight="1" x14ac:dyDescent="0.25">
      <c r="AZ336" s="391"/>
      <c r="BA336" s="395"/>
      <c r="BB336" s="395"/>
      <c r="BC336" s="395"/>
      <c r="BD336" s="394"/>
      <c r="BE336" s="394"/>
    </row>
    <row r="337" spans="52:57" ht="11.25" customHeight="1" x14ac:dyDescent="0.25">
      <c r="AZ337" s="391"/>
      <c r="BA337" s="395"/>
      <c r="BB337" s="395"/>
      <c r="BC337" s="395"/>
      <c r="BD337" s="394"/>
      <c r="BE337" s="394"/>
    </row>
    <row r="338" spans="52:57" ht="11.25" customHeight="1" x14ac:dyDescent="0.25">
      <c r="AZ338" s="391"/>
      <c r="BA338" s="395"/>
      <c r="BB338" s="395"/>
      <c r="BC338" s="395"/>
      <c r="BD338" s="394"/>
      <c r="BE338" s="394"/>
    </row>
    <row r="339" spans="52:57" ht="11.25" customHeight="1" x14ac:dyDescent="0.25">
      <c r="AZ339" s="391"/>
      <c r="BA339" s="395"/>
      <c r="BB339" s="395"/>
      <c r="BC339" s="395"/>
      <c r="BD339" s="394"/>
      <c r="BE339" s="394"/>
    </row>
    <row r="340" spans="52:57" ht="11.25" customHeight="1" x14ac:dyDescent="0.25">
      <c r="AZ340" s="391"/>
      <c r="BA340" s="395"/>
      <c r="BB340" s="395"/>
      <c r="BC340" s="395"/>
      <c r="BD340" s="394"/>
      <c r="BE340" s="394"/>
    </row>
    <row r="341" spans="52:57" ht="11.25" customHeight="1" x14ac:dyDescent="0.25">
      <c r="AZ341" s="391"/>
      <c r="BA341" s="395"/>
      <c r="BB341" s="395"/>
      <c r="BC341" s="395"/>
      <c r="BD341" s="394"/>
      <c r="BE341" s="394"/>
    </row>
    <row r="342" spans="52:57" ht="11.25" customHeight="1" x14ac:dyDescent="0.25">
      <c r="AZ342" s="391"/>
      <c r="BA342" s="395"/>
      <c r="BB342" s="395"/>
      <c r="BC342" s="395"/>
      <c r="BD342" s="394"/>
      <c r="BE342" s="394"/>
    </row>
    <row r="343" spans="52:57" ht="11.25" customHeight="1" x14ac:dyDescent="0.25">
      <c r="AZ343" s="391"/>
      <c r="BA343" s="395"/>
      <c r="BB343" s="395"/>
      <c r="BC343" s="395"/>
      <c r="BD343" s="394"/>
      <c r="BE343" s="394"/>
    </row>
    <row r="344" spans="52:57" ht="11.25" customHeight="1" x14ac:dyDescent="0.25">
      <c r="AZ344" s="391"/>
      <c r="BA344" s="395"/>
      <c r="BB344" s="395"/>
      <c r="BC344" s="395"/>
      <c r="BD344" s="394"/>
      <c r="BE344" s="394"/>
    </row>
    <row r="345" spans="52:57" ht="11.25" customHeight="1" x14ac:dyDescent="0.25">
      <c r="AZ345" s="391"/>
      <c r="BA345" s="395"/>
      <c r="BB345" s="395"/>
      <c r="BC345" s="395"/>
      <c r="BD345" s="394"/>
      <c r="BE345" s="394"/>
    </row>
    <row r="346" spans="52:57" ht="11.25" customHeight="1" x14ac:dyDescent="0.25">
      <c r="AZ346" s="391"/>
      <c r="BA346" s="395"/>
      <c r="BB346" s="395"/>
      <c r="BC346" s="395"/>
      <c r="BD346" s="394"/>
      <c r="BE346" s="394"/>
    </row>
    <row r="347" spans="52:57" ht="11.25" customHeight="1" x14ac:dyDescent="0.25">
      <c r="AZ347" s="391"/>
      <c r="BA347" s="395"/>
      <c r="BB347" s="395"/>
      <c r="BC347" s="395"/>
      <c r="BD347" s="394"/>
      <c r="BE347" s="394"/>
    </row>
    <row r="348" spans="52:57" ht="11.25" customHeight="1" x14ac:dyDescent="0.25">
      <c r="AZ348" s="391"/>
      <c r="BA348" s="395"/>
      <c r="BB348" s="395"/>
      <c r="BC348" s="395"/>
      <c r="BD348" s="394"/>
      <c r="BE348" s="394"/>
    </row>
    <row r="349" spans="52:57" ht="11.25" customHeight="1" x14ac:dyDescent="0.25">
      <c r="AZ349" s="391"/>
      <c r="BA349" s="395"/>
      <c r="BB349" s="395"/>
      <c r="BC349" s="395"/>
      <c r="BD349" s="394"/>
      <c r="BE349" s="394"/>
    </row>
    <row r="350" spans="52:57" ht="11.25" customHeight="1" x14ac:dyDescent="0.25">
      <c r="AZ350" s="391"/>
      <c r="BA350" s="395"/>
      <c r="BB350" s="395"/>
      <c r="BC350" s="395"/>
      <c r="BD350" s="394"/>
      <c r="BE350" s="394"/>
    </row>
    <row r="351" spans="52:57" ht="11.25" customHeight="1" x14ac:dyDescent="0.25">
      <c r="AZ351" s="391"/>
      <c r="BA351" s="395"/>
      <c r="BB351" s="395"/>
      <c r="BC351" s="395"/>
      <c r="BD351" s="394"/>
      <c r="BE351" s="394"/>
    </row>
    <row r="352" spans="52:57" ht="11.25" customHeight="1" x14ac:dyDescent="0.25">
      <c r="AZ352" s="391"/>
      <c r="BA352" s="395"/>
      <c r="BB352" s="395"/>
      <c r="BC352" s="395"/>
      <c r="BD352" s="394"/>
      <c r="BE352" s="394"/>
    </row>
    <row r="353" spans="52:57" ht="11.25" customHeight="1" x14ac:dyDescent="0.25">
      <c r="AZ353" s="391"/>
      <c r="BA353" s="395"/>
      <c r="BB353" s="395"/>
      <c r="BC353" s="395"/>
      <c r="BD353" s="394"/>
      <c r="BE353" s="394"/>
    </row>
    <row r="354" spans="52:57" ht="11.25" customHeight="1" x14ac:dyDescent="0.25">
      <c r="AZ354" s="391"/>
      <c r="BA354" s="395"/>
      <c r="BB354" s="395"/>
      <c r="BC354" s="395"/>
      <c r="BD354" s="394"/>
      <c r="BE354" s="394"/>
    </row>
    <row r="355" spans="52:57" ht="11.25" customHeight="1" x14ac:dyDescent="0.25">
      <c r="AZ355" s="391"/>
      <c r="BA355" s="395"/>
      <c r="BB355" s="395"/>
      <c r="BC355" s="395"/>
      <c r="BD355" s="394"/>
      <c r="BE355" s="394"/>
    </row>
    <row r="356" spans="52:57" ht="11.25" customHeight="1" x14ac:dyDescent="0.25">
      <c r="AZ356" s="391"/>
      <c r="BA356" s="395"/>
      <c r="BB356" s="395"/>
      <c r="BC356" s="395"/>
      <c r="BD356" s="394"/>
      <c r="BE356" s="394"/>
    </row>
    <row r="357" spans="52:57" ht="11.25" customHeight="1" x14ac:dyDescent="0.25">
      <c r="AZ357" s="391"/>
      <c r="BA357" s="395"/>
      <c r="BB357" s="395"/>
      <c r="BC357" s="395"/>
      <c r="BD357" s="394"/>
      <c r="BE357" s="394"/>
    </row>
    <row r="358" spans="52:57" ht="11.25" customHeight="1" x14ac:dyDescent="0.25">
      <c r="AZ358" s="391"/>
      <c r="BA358" s="395"/>
      <c r="BB358" s="395"/>
      <c r="BC358" s="395"/>
      <c r="BD358" s="394"/>
      <c r="BE358" s="394"/>
    </row>
    <row r="359" spans="52:57" ht="11.25" customHeight="1" x14ac:dyDescent="0.25">
      <c r="AZ359" s="391"/>
      <c r="BA359" s="395"/>
      <c r="BB359" s="395"/>
      <c r="BC359" s="395"/>
      <c r="BD359" s="394"/>
      <c r="BE359" s="394"/>
    </row>
    <row r="360" spans="52:57" ht="11.25" customHeight="1" x14ac:dyDescent="0.25">
      <c r="AZ360" s="391"/>
      <c r="BA360" s="395"/>
      <c r="BB360" s="395"/>
      <c r="BC360" s="395"/>
      <c r="BD360" s="394"/>
      <c r="BE360" s="394"/>
    </row>
    <row r="361" spans="52:57" ht="11.25" customHeight="1" x14ac:dyDescent="0.25">
      <c r="AZ361" s="391"/>
      <c r="BA361" s="395"/>
      <c r="BB361" s="395"/>
      <c r="BC361" s="395"/>
      <c r="BD361" s="394"/>
      <c r="BE361" s="394"/>
    </row>
    <row r="362" spans="52:57" ht="11.25" customHeight="1" x14ac:dyDescent="0.25">
      <c r="AZ362" s="391"/>
      <c r="BA362" s="395"/>
      <c r="BB362" s="395"/>
      <c r="BC362" s="395"/>
      <c r="BD362" s="394"/>
      <c r="BE362" s="394"/>
    </row>
    <row r="363" spans="52:57" ht="11.25" customHeight="1" x14ac:dyDescent="0.25">
      <c r="AZ363" s="391"/>
      <c r="BA363" s="395"/>
      <c r="BB363" s="395"/>
      <c r="BC363" s="395"/>
      <c r="BD363" s="394"/>
      <c r="BE363" s="394"/>
    </row>
    <row r="364" spans="52:57" ht="11.25" customHeight="1" x14ac:dyDescent="0.25">
      <c r="AZ364" s="391"/>
      <c r="BA364" s="395"/>
      <c r="BB364" s="395"/>
      <c r="BC364" s="395"/>
      <c r="BD364" s="394"/>
      <c r="BE364" s="394"/>
    </row>
    <row r="365" spans="52:57" ht="11.25" customHeight="1" x14ac:dyDescent="0.25">
      <c r="AZ365" s="391"/>
      <c r="BA365" s="395"/>
      <c r="BB365" s="395"/>
      <c r="BC365" s="395"/>
      <c r="BD365" s="394"/>
      <c r="BE365" s="394"/>
    </row>
    <row r="366" spans="52:57" ht="11.25" customHeight="1" x14ac:dyDescent="0.25">
      <c r="AZ366" s="391"/>
      <c r="BA366" s="395"/>
      <c r="BB366" s="395"/>
      <c r="BC366" s="395"/>
      <c r="BD366" s="394"/>
      <c r="BE366" s="394"/>
    </row>
    <row r="367" spans="52:57" ht="11.25" customHeight="1" x14ac:dyDescent="0.25">
      <c r="AZ367" s="391"/>
      <c r="BA367" s="395"/>
      <c r="BB367" s="395"/>
      <c r="BC367" s="395"/>
      <c r="BD367" s="394"/>
      <c r="BE367" s="394"/>
    </row>
    <row r="368" spans="52:57" ht="11.25" customHeight="1" x14ac:dyDescent="0.25">
      <c r="AZ368" s="391"/>
      <c r="BA368" s="395"/>
      <c r="BB368" s="395"/>
      <c r="BC368" s="395"/>
      <c r="BD368" s="394"/>
      <c r="BE368" s="394"/>
    </row>
    <row r="369" spans="52:57" ht="11.25" customHeight="1" x14ac:dyDescent="0.25">
      <c r="AZ369" s="391"/>
      <c r="BA369" s="395"/>
      <c r="BB369" s="395"/>
      <c r="BC369" s="395"/>
      <c r="BD369" s="394"/>
      <c r="BE369" s="394"/>
    </row>
    <row r="370" spans="52:57" ht="11.25" customHeight="1" x14ac:dyDescent="0.25">
      <c r="AZ370" s="391"/>
      <c r="BA370" s="395"/>
      <c r="BB370" s="395"/>
      <c r="BC370" s="395"/>
      <c r="BD370" s="394"/>
      <c r="BE370" s="394"/>
    </row>
    <row r="371" spans="52:57" ht="11.25" customHeight="1" x14ac:dyDescent="0.25">
      <c r="AZ371" s="391"/>
      <c r="BA371" s="395"/>
      <c r="BB371" s="395"/>
      <c r="BC371" s="395"/>
      <c r="BD371" s="394"/>
      <c r="BE371" s="394"/>
    </row>
    <row r="372" spans="52:57" ht="11.25" customHeight="1" x14ac:dyDescent="0.25">
      <c r="AZ372" s="391"/>
      <c r="BA372" s="395"/>
      <c r="BB372" s="395"/>
      <c r="BC372" s="395"/>
      <c r="BD372" s="394"/>
      <c r="BE372" s="394"/>
    </row>
    <row r="373" spans="52:57" ht="11.25" customHeight="1" x14ac:dyDescent="0.25">
      <c r="AZ373" s="391"/>
      <c r="BA373" s="395"/>
      <c r="BB373" s="395"/>
      <c r="BC373" s="395"/>
      <c r="BD373" s="394"/>
      <c r="BE373" s="394"/>
    </row>
    <row r="374" spans="52:57" ht="11.25" customHeight="1" x14ac:dyDescent="0.25">
      <c r="AZ374" s="391"/>
      <c r="BA374" s="395"/>
      <c r="BB374" s="395"/>
      <c r="BC374" s="395"/>
      <c r="BD374" s="394"/>
      <c r="BE374" s="394"/>
    </row>
    <row r="375" spans="52:57" ht="11.25" customHeight="1" x14ac:dyDescent="0.25">
      <c r="AZ375" s="391"/>
      <c r="BA375" s="395"/>
      <c r="BB375" s="395"/>
      <c r="BC375" s="395"/>
      <c r="BD375" s="394"/>
      <c r="BE375" s="394"/>
    </row>
    <row r="376" spans="52:57" ht="11.25" customHeight="1" x14ac:dyDescent="0.25">
      <c r="AZ376" s="391"/>
      <c r="BA376" s="395"/>
      <c r="BB376" s="395"/>
      <c r="BC376" s="395"/>
      <c r="BD376" s="394"/>
      <c r="BE376" s="394"/>
    </row>
    <row r="377" spans="52:57" ht="11.25" customHeight="1" x14ac:dyDescent="0.25">
      <c r="AZ377" s="391"/>
      <c r="BA377" s="395"/>
      <c r="BB377" s="395"/>
      <c r="BC377" s="395"/>
      <c r="BD377" s="394"/>
      <c r="BE377" s="394"/>
    </row>
    <row r="378" spans="52:57" ht="11.25" customHeight="1" x14ac:dyDescent="0.25">
      <c r="AZ378" s="391"/>
      <c r="BA378" s="395"/>
      <c r="BB378" s="395"/>
      <c r="BC378" s="395"/>
      <c r="BD378" s="394"/>
      <c r="BE378" s="394"/>
    </row>
    <row r="379" spans="52:57" ht="11.25" customHeight="1" x14ac:dyDescent="0.25">
      <c r="AZ379" s="391"/>
      <c r="BA379" s="395"/>
      <c r="BB379" s="395"/>
      <c r="BC379" s="395"/>
      <c r="BD379" s="394"/>
      <c r="BE379" s="394"/>
    </row>
    <row r="380" spans="52:57" ht="11.25" customHeight="1" x14ac:dyDescent="0.25">
      <c r="AZ380" s="391"/>
      <c r="BA380" s="395"/>
      <c r="BB380" s="395"/>
      <c r="BC380" s="395"/>
      <c r="BD380" s="394"/>
      <c r="BE380" s="394"/>
    </row>
    <row r="381" spans="52:57" ht="11.25" customHeight="1" x14ac:dyDescent="0.25">
      <c r="AZ381" s="391"/>
      <c r="BA381" s="395"/>
      <c r="BB381" s="395"/>
      <c r="BC381" s="395"/>
      <c r="BD381" s="394"/>
      <c r="BE381" s="394"/>
    </row>
    <row r="382" spans="52:57" ht="11.25" customHeight="1" x14ac:dyDescent="0.25">
      <c r="AZ382" s="391"/>
      <c r="BA382" s="395"/>
      <c r="BB382" s="395"/>
      <c r="BC382" s="395"/>
      <c r="BD382" s="394"/>
      <c r="BE382" s="394"/>
    </row>
    <row r="383" spans="52:57" ht="11.25" customHeight="1" x14ac:dyDescent="0.25">
      <c r="AZ383" s="391"/>
      <c r="BA383" s="395"/>
      <c r="BB383" s="395"/>
      <c r="BC383" s="395"/>
      <c r="BD383" s="394"/>
      <c r="BE383" s="394"/>
    </row>
    <row r="384" spans="52:57" ht="11.25" customHeight="1" x14ac:dyDescent="0.25">
      <c r="AZ384" s="391"/>
      <c r="BA384" s="395"/>
      <c r="BB384" s="395"/>
      <c r="BC384" s="395"/>
      <c r="BD384" s="394"/>
      <c r="BE384" s="394"/>
    </row>
    <row r="385" spans="52:57" ht="11.25" customHeight="1" x14ac:dyDescent="0.25">
      <c r="AZ385" s="391"/>
      <c r="BA385" s="395"/>
      <c r="BB385" s="395"/>
      <c r="BC385" s="395"/>
      <c r="BD385" s="394"/>
      <c r="BE385" s="394"/>
    </row>
    <row r="386" spans="52:57" ht="11.25" customHeight="1" x14ac:dyDescent="0.25">
      <c r="AZ386" s="391"/>
      <c r="BA386" s="395"/>
      <c r="BB386" s="395"/>
      <c r="BC386" s="395"/>
      <c r="BD386" s="394"/>
      <c r="BE386" s="394"/>
    </row>
    <row r="387" spans="52:57" ht="11.25" customHeight="1" x14ac:dyDescent="0.25">
      <c r="AZ387" s="391"/>
      <c r="BA387" s="395"/>
      <c r="BB387" s="395"/>
      <c r="BC387" s="395"/>
      <c r="BD387" s="394"/>
      <c r="BE387" s="394"/>
    </row>
    <row r="388" spans="52:57" ht="11.25" customHeight="1" x14ac:dyDescent="0.25">
      <c r="AZ388" s="391"/>
      <c r="BA388" s="395"/>
      <c r="BB388" s="395"/>
      <c r="BC388" s="395"/>
      <c r="BD388" s="394"/>
      <c r="BE388" s="394"/>
    </row>
    <row r="389" spans="52:57" ht="11.25" customHeight="1" x14ac:dyDescent="0.25">
      <c r="AZ389" s="391"/>
      <c r="BA389" s="395"/>
      <c r="BB389" s="395"/>
      <c r="BC389" s="395"/>
      <c r="BD389" s="394"/>
      <c r="BE389" s="394"/>
    </row>
    <row r="390" spans="52:57" ht="11.25" customHeight="1" x14ac:dyDescent="0.25">
      <c r="AZ390" s="391"/>
      <c r="BA390" s="395"/>
      <c r="BB390" s="395"/>
      <c r="BC390" s="395"/>
      <c r="BD390" s="394"/>
      <c r="BE390" s="394"/>
    </row>
    <row r="391" spans="52:57" ht="11.25" customHeight="1" x14ac:dyDescent="0.25">
      <c r="AZ391" s="391"/>
      <c r="BA391" s="395"/>
      <c r="BB391" s="395"/>
      <c r="BC391" s="395"/>
      <c r="BD391" s="394"/>
      <c r="BE391" s="394"/>
    </row>
    <row r="392" spans="52:57" ht="11.25" customHeight="1" x14ac:dyDescent="0.25">
      <c r="AZ392" s="391"/>
      <c r="BA392" s="395"/>
      <c r="BB392" s="395"/>
      <c r="BC392" s="395"/>
      <c r="BD392" s="394"/>
      <c r="BE392" s="394"/>
    </row>
    <row r="393" spans="52:57" ht="11.25" customHeight="1" x14ac:dyDescent="0.25">
      <c r="AZ393" s="391"/>
      <c r="BA393" s="395"/>
      <c r="BB393" s="395"/>
      <c r="BC393" s="395"/>
      <c r="BD393" s="394"/>
      <c r="BE393" s="394"/>
    </row>
    <row r="394" spans="52:57" ht="11.25" customHeight="1" x14ac:dyDescent="0.25">
      <c r="AZ394" s="391"/>
      <c r="BA394" s="395"/>
      <c r="BB394" s="395"/>
      <c r="BC394" s="395"/>
      <c r="BD394" s="394"/>
      <c r="BE394" s="394"/>
    </row>
    <row r="395" spans="52:57" ht="11.25" customHeight="1" x14ac:dyDescent="0.25">
      <c r="AZ395" s="391"/>
      <c r="BA395" s="395"/>
      <c r="BB395" s="395"/>
      <c r="BC395" s="395"/>
      <c r="BD395" s="394"/>
      <c r="BE395" s="394"/>
    </row>
    <row r="396" spans="52:57" ht="11.25" customHeight="1" x14ac:dyDescent="0.25">
      <c r="AZ396" s="391"/>
      <c r="BA396" s="395"/>
      <c r="BB396" s="395"/>
      <c r="BC396" s="395"/>
      <c r="BD396" s="394"/>
      <c r="BE396" s="394"/>
    </row>
    <row r="397" spans="52:57" ht="11.25" customHeight="1" x14ac:dyDescent="0.25">
      <c r="AZ397" s="391"/>
      <c r="BA397" s="395"/>
      <c r="BB397" s="395"/>
      <c r="BC397" s="395"/>
      <c r="BD397" s="394"/>
      <c r="BE397" s="394"/>
    </row>
    <row r="398" spans="52:57" ht="11.25" customHeight="1" x14ac:dyDescent="0.25">
      <c r="AZ398" s="391"/>
      <c r="BA398" s="395"/>
      <c r="BB398" s="395"/>
      <c r="BC398" s="395"/>
      <c r="BD398" s="394"/>
      <c r="BE398" s="394"/>
    </row>
    <row r="399" spans="52:57" ht="11.25" customHeight="1" x14ac:dyDescent="0.25">
      <c r="AZ399" s="391"/>
      <c r="BA399" s="395"/>
      <c r="BB399" s="395"/>
      <c r="BC399" s="395"/>
      <c r="BD399" s="394"/>
      <c r="BE399" s="394"/>
    </row>
    <row r="400" spans="52:57" ht="11.25" customHeight="1" x14ac:dyDescent="0.25">
      <c r="AZ400" s="391"/>
      <c r="BA400" s="395"/>
      <c r="BB400" s="395"/>
      <c r="BC400" s="395"/>
      <c r="BD400" s="394"/>
      <c r="BE400" s="394"/>
    </row>
    <row r="401" spans="52:57" ht="11.25" customHeight="1" x14ac:dyDescent="0.25">
      <c r="AZ401" s="391"/>
      <c r="BA401" s="395"/>
      <c r="BB401" s="395"/>
      <c r="BC401" s="395"/>
      <c r="BD401" s="394"/>
      <c r="BE401" s="394"/>
    </row>
    <row r="402" spans="52:57" ht="11.25" customHeight="1" x14ac:dyDescent="0.25">
      <c r="AZ402" s="391"/>
      <c r="BA402" s="395"/>
      <c r="BB402" s="395"/>
      <c r="BC402" s="395"/>
      <c r="BD402" s="394"/>
      <c r="BE402" s="394"/>
    </row>
    <row r="403" spans="52:57" ht="11.25" customHeight="1" x14ac:dyDescent="0.25">
      <c r="AZ403" s="391"/>
      <c r="BA403" s="395"/>
      <c r="BB403" s="395"/>
      <c r="BC403" s="395"/>
      <c r="BD403" s="394"/>
      <c r="BE403" s="394"/>
    </row>
    <row r="404" spans="52:57" ht="11.25" customHeight="1" x14ac:dyDescent="0.25">
      <c r="AZ404" s="391"/>
      <c r="BA404" s="395"/>
      <c r="BB404" s="395"/>
      <c r="BC404" s="395"/>
      <c r="BD404" s="394"/>
      <c r="BE404" s="394"/>
    </row>
    <row r="405" spans="52:57" ht="11.25" customHeight="1" x14ac:dyDescent="0.25">
      <c r="AZ405" s="391"/>
      <c r="BA405" s="395"/>
      <c r="BB405" s="395"/>
      <c r="BC405" s="395"/>
      <c r="BD405" s="394"/>
      <c r="BE405" s="394"/>
    </row>
    <row r="406" spans="52:57" ht="11.25" customHeight="1" x14ac:dyDescent="0.25">
      <c r="AZ406" s="391"/>
      <c r="BA406" s="395"/>
      <c r="BB406" s="395"/>
      <c r="BC406" s="395"/>
      <c r="BD406" s="394"/>
      <c r="BE406" s="394"/>
    </row>
    <row r="407" spans="52:57" ht="11.25" customHeight="1" x14ac:dyDescent="0.25">
      <c r="AZ407" s="391"/>
      <c r="BA407" s="395"/>
      <c r="BB407" s="395"/>
      <c r="BC407" s="395"/>
      <c r="BD407" s="394"/>
      <c r="BE407" s="394"/>
    </row>
    <row r="408" spans="52:57" ht="11.25" customHeight="1" x14ac:dyDescent="0.25">
      <c r="AZ408" s="391"/>
      <c r="BA408" s="395"/>
      <c r="BB408" s="395"/>
      <c r="BC408" s="395"/>
      <c r="BD408" s="394"/>
      <c r="BE408" s="394"/>
    </row>
    <row r="409" spans="52:57" ht="11.25" customHeight="1" x14ac:dyDescent="0.25">
      <c r="AZ409" s="391"/>
      <c r="BA409" s="395"/>
      <c r="BB409" s="395"/>
      <c r="BC409" s="395"/>
      <c r="BD409" s="394"/>
      <c r="BE409" s="394"/>
    </row>
    <row r="410" spans="52:57" ht="11.25" customHeight="1" x14ac:dyDescent="0.25">
      <c r="AZ410" s="391"/>
      <c r="BA410" s="395"/>
      <c r="BB410" s="395"/>
      <c r="BC410" s="395"/>
      <c r="BD410" s="394"/>
      <c r="BE410" s="394"/>
    </row>
    <row r="411" spans="52:57" ht="11.25" customHeight="1" x14ac:dyDescent="0.25">
      <c r="AZ411" s="391"/>
      <c r="BA411" s="395"/>
      <c r="BB411" s="395"/>
      <c r="BC411" s="395"/>
      <c r="BD411" s="394"/>
      <c r="BE411" s="394"/>
    </row>
    <row r="412" spans="52:57" ht="11.25" customHeight="1" x14ac:dyDescent="0.25">
      <c r="AZ412" s="391"/>
      <c r="BA412" s="395"/>
      <c r="BB412" s="395"/>
      <c r="BC412" s="395"/>
      <c r="BD412" s="394"/>
      <c r="BE412" s="394"/>
    </row>
    <row r="413" spans="52:57" ht="11.25" customHeight="1" x14ac:dyDescent="0.25">
      <c r="AZ413" s="391"/>
      <c r="BA413" s="395"/>
      <c r="BB413" s="395"/>
      <c r="BC413" s="395"/>
      <c r="BD413" s="394"/>
      <c r="BE413" s="394"/>
    </row>
    <row r="414" spans="52:57" ht="11.25" customHeight="1" x14ac:dyDescent="0.25">
      <c r="AZ414" s="391"/>
      <c r="BA414" s="395"/>
      <c r="BB414" s="395"/>
      <c r="BC414" s="395"/>
      <c r="BD414" s="394"/>
      <c r="BE414" s="394"/>
    </row>
    <row r="415" spans="52:57" ht="11.25" customHeight="1" x14ac:dyDescent="0.25">
      <c r="AZ415" s="391"/>
      <c r="BA415" s="395"/>
      <c r="BB415" s="395"/>
      <c r="BC415" s="395"/>
      <c r="BD415" s="394"/>
      <c r="BE415" s="394"/>
    </row>
    <row r="416" spans="52:57" ht="11.25" customHeight="1" x14ac:dyDescent="0.25">
      <c r="AZ416" s="391"/>
      <c r="BA416" s="395"/>
      <c r="BB416" s="395"/>
      <c r="BC416" s="395"/>
      <c r="BD416" s="394"/>
      <c r="BE416" s="394"/>
    </row>
    <row r="417" spans="52:57" ht="11.25" customHeight="1" x14ac:dyDescent="0.25">
      <c r="AZ417" s="391"/>
      <c r="BA417" s="395"/>
      <c r="BB417" s="395"/>
      <c r="BC417" s="395"/>
      <c r="BD417" s="394"/>
      <c r="BE417" s="394"/>
    </row>
    <row r="418" spans="52:57" ht="11.25" customHeight="1" x14ac:dyDescent="0.25">
      <c r="AZ418" s="391"/>
      <c r="BA418" s="395"/>
      <c r="BB418" s="395"/>
      <c r="BC418" s="395"/>
      <c r="BD418" s="394"/>
      <c r="BE418" s="394"/>
    </row>
    <row r="419" spans="52:57" ht="11.25" customHeight="1" x14ac:dyDescent="0.25">
      <c r="AZ419" s="391"/>
      <c r="BA419" s="395"/>
      <c r="BB419" s="395"/>
      <c r="BC419" s="395"/>
      <c r="BD419" s="394"/>
      <c r="BE419" s="394"/>
    </row>
    <row r="420" spans="52:57" ht="11.25" customHeight="1" x14ac:dyDescent="0.25">
      <c r="AZ420" s="391"/>
      <c r="BA420" s="395"/>
      <c r="BB420" s="395"/>
      <c r="BC420" s="395"/>
      <c r="BD420" s="394"/>
      <c r="BE420" s="394"/>
    </row>
    <row r="421" spans="52:57" ht="11.25" customHeight="1" x14ac:dyDescent="0.25">
      <c r="AZ421" s="391"/>
      <c r="BA421" s="395"/>
      <c r="BB421" s="395"/>
      <c r="BC421" s="395"/>
      <c r="BD421" s="394"/>
      <c r="BE421" s="394"/>
    </row>
    <row r="422" spans="52:57" ht="11.25" customHeight="1" x14ac:dyDescent="0.25">
      <c r="AZ422" s="391"/>
      <c r="BA422" s="395"/>
      <c r="BB422" s="395"/>
      <c r="BC422" s="395"/>
      <c r="BD422" s="394"/>
      <c r="BE422" s="394"/>
    </row>
    <row r="423" spans="52:57" ht="11.25" customHeight="1" x14ac:dyDescent="0.25">
      <c r="AZ423" s="391"/>
      <c r="BA423" s="395"/>
      <c r="BB423" s="395"/>
      <c r="BC423" s="395"/>
      <c r="BD423" s="394"/>
      <c r="BE423" s="394"/>
    </row>
    <row r="424" spans="52:57" ht="11.25" customHeight="1" x14ac:dyDescent="0.25">
      <c r="AZ424" s="391"/>
      <c r="BA424" s="395"/>
      <c r="BB424" s="395"/>
      <c r="BC424" s="395"/>
      <c r="BD424" s="394"/>
      <c r="BE424" s="394"/>
    </row>
    <row r="425" spans="52:57" ht="11.25" customHeight="1" x14ac:dyDescent="0.25">
      <c r="AZ425" s="391"/>
      <c r="BA425" s="395"/>
      <c r="BB425" s="395"/>
      <c r="BC425" s="395"/>
      <c r="BD425" s="394"/>
      <c r="BE425" s="394"/>
    </row>
    <row r="426" spans="52:57" ht="11.25" customHeight="1" x14ac:dyDescent="0.25">
      <c r="AZ426" s="391"/>
      <c r="BA426" s="395"/>
      <c r="BB426" s="395"/>
      <c r="BC426" s="395"/>
      <c r="BD426" s="394"/>
      <c r="BE426" s="394"/>
    </row>
    <row r="427" spans="52:57" ht="11.25" customHeight="1" x14ac:dyDescent="0.25">
      <c r="AZ427" s="391"/>
      <c r="BA427" s="395"/>
      <c r="BB427" s="395"/>
      <c r="BC427" s="395"/>
      <c r="BD427" s="394"/>
      <c r="BE427" s="394"/>
    </row>
    <row r="428" spans="52:57" ht="11.25" customHeight="1" x14ac:dyDescent="0.25">
      <c r="AZ428" s="391"/>
      <c r="BA428" s="395"/>
      <c r="BB428" s="395"/>
      <c r="BC428" s="395"/>
      <c r="BD428" s="394"/>
      <c r="BE428" s="394"/>
    </row>
    <row r="429" spans="52:57" ht="11.25" customHeight="1" x14ac:dyDescent="0.25">
      <c r="AZ429" s="391"/>
      <c r="BA429" s="395"/>
      <c r="BB429" s="395"/>
      <c r="BC429" s="395"/>
      <c r="BD429" s="394"/>
      <c r="BE429" s="394"/>
    </row>
    <row r="430" spans="52:57" ht="11.25" customHeight="1" x14ac:dyDescent="0.25">
      <c r="AZ430" s="391"/>
      <c r="BA430" s="395"/>
      <c r="BB430" s="395"/>
      <c r="BC430" s="395"/>
      <c r="BD430" s="394"/>
      <c r="BE430" s="394"/>
    </row>
    <row r="431" spans="52:57" ht="11.25" customHeight="1" x14ac:dyDescent="0.25">
      <c r="AZ431" s="391"/>
      <c r="BA431" s="395"/>
      <c r="BB431" s="395"/>
      <c r="BC431" s="395"/>
      <c r="BD431" s="394"/>
      <c r="BE431" s="394"/>
    </row>
    <row r="432" spans="52:57" ht="11.25" customHeight="1" x14ac:dyDescent="0.25">
      <c r="AZ432" s="391"/>
      <c r="BA432" s="395"/>
      <c r="BB432" s="395"/>
      <c r="BC432" s="395"/>
      <c r="BD432" s="394"/>
      <c r="BE432" s="394"/>
    </row>
    <row r="433" spans="52:57" ht="11.25" customHeight="1" x14ac:dyDescent="0.25">
      <c r="AZ433" s="391"/>
      <c r="BA433" s="395"/>
      <c r="BB433" s="395"/>
      <c r="BC433" s="395"/>
      <c r="BD433" s="394"/>
      <c r="BE433" s="394"/>
    </row>
    <row r="434" spans="52:57" ht="11.25" customHeight="1" x14ac:dyDescent="0.25">
      <c r="AZ434" s="391"/>
      <c r="BA434" s="395"/>
      <c r="BB434" s="395"/>
      <c r="BC434" s="395"/>
      <c r="BD434" s="394"/>
      <c r="BE434" s="394"/>
    </row>
    <row r="435" spans="52:57" ht="11.25" customHeight="1" x14ac:dyDescent="0.25">
      <c r="AZ435" s="391"/>
      <c r="BA435" s="395"/>
      <c r="BB435" s="395"/>
      <c r="BC435" s="395"/>
      <c r="BD435" s="394"/>
      <c r="BE435" s="394"/>
    </row>
    <row r="436" spans="52:57" ht="11.25" customHeight="1" x14ac:dyDescent="0.25">
      <c r="AZ436" s="391"/>
      <c r="BA436" s="395"/>
      <c r="BB436" s="395"/>
      <c r="BC436" s="395"/>
      <c r="BD436" s="394"/>
      <c r="BE436" s="394"/>
    </row>
    <row r="437" spans="52:57" ht="11.25" customHeight="1" x14ac:dyDescent="0.25">
      <c r="AZ437" s="391"/>
      <c r="BA437" s="395"/>
      <c r="BB437" s="395"/>
      <c r="BC437" s="395"/>
      <c r="BD437" s="394"/>
      <c r="BE437" s="394"/>
    </row>
    <row r="438" spans="52:57" ht="11.25" customHeight="1" x14ac:dyDescent="0.25">
      <c r="AZ438" s="391"/>
      <c r="BA438" s="395"/>
      <c r="BB438" s="395"/>
      <c r="BC438" s="395"/>
      <c r="BD438" s="394"/>
      <c r="BE438" s="394"/>
    </row>
    <row r="439" spans="52:57" ht="11.25" customHeight="1" x14ac:dyDescent="0.25">
      <c r="AZ439" s="391"/>
      <c r="BA439" s="395"/>
      <c r="BB439" s="395"/>
      <c r="BC439" s="395"/>
      <c r="BD439" s="394"/>
      <c r="BE439" s="394"/>
    </row>
    <row r="440" spans="52:57" ht="11.25" customHeight="1" x14ac:dyDescent="0.25">
      <c r="AZ440" s="391"/>
      <c r="BA440" s="395"/>
      <c r="BB440" s="395"/>
      <c r="BC440" s="395"/>
      <c r="BD440" s="394"/>
      <c r="BE440" s="394"/>
    </row>
    <row r="441" spans="52:57" ht="11.25" customHeight="1" x14ac:dyDescent="0.25">
      <c r="AZ441" s="391"/>
      <c r="BA441" s="395"/>
      <c r="BB441" s="395"/>
      <c r="BC441" s="395"/>
      <c r="BD441" s="394"/>
      <c r="BE441" s="394"/>
    </row>
    <row r="442" spans="52:57" ht="11.25" customHeight="1" x14ac:dyDescent="0.25">
      <c r="AZ442" s="391"/>
      <c r="BA442" s="395"/>
      <c r="BB442" s="395"/>
      <c r="BC442" s="395"/>
      <c r="BD442" s="394"/>
      <c r="BE442" s="394"/>
    </row>
    <row r="443" spans="52:57" ht="11.25" customHeight="1" x14ac:dyDescent="0.25">
      <c r="AZ443" s="391"/>
      <c r="BA443" s="395"/>
      <c r="BB443" s="395"/>
      <c r="BC443" s="395"/>
      <c r="BD443" s="394"/>
      <c r="BE443" s="394"/>
    </row>
    <row r="444" spans="52:57" ht="11.25" customHeight="1" x14ac:dyDescent="0.25">
      <c r="AZ444" s="391"/>
      <c r="BA444" s="395"/>
      <c r="BB444" s="395"/>
      <c r="BC444" s="395"/>
      <c r="BD444" s="394"/>
      <c r="BE444" s="394"/>
    </row>
    <row r="445" spans="52:57" ht="11.25" customHeight="1" x14ac:dyDescent="0.25">
      <c r="AZ445" s="391"/>
      <c r="BA445" s="395"/>
      <c r="BB445" s="395"/>
      <c r="BC445" s="395"/>
      <c r="BD445" s="394"/>
      <c r="BE445" s="394"/>
    </row>
    <row r="446" spans="52:57" ht="11.25" customHeight="1" x14ac:dyDescent="0.25">
      <c r="AZ446" s="391"/>
      <c r="BA446" s="395"/>
      <c r="BB446" s="395"/>
      <c r="BC446" s="395"/>
      <c r="BD446" s="394"/>
      <c r="BE446" s="394"/>
    </row>
    <row r="447" spans="52:57" ht="11.25" customHeight="1" x14ac:dyDescent="0.25">
      <c r="AZ447" s="391"/>
      <c r="BA447" s="395"/>
      <c r="BB447" s="395"/>
      <c r="BC447" s="395"/>
      <c r="BD447" s="394"/>
      <c r="BE447" s="394"/>
    </row>
    <row r="448" spans="52:57" ht="11.25" customHeight="1" x14ac:dyDescent="0.25">
      <c r="AZ448" s="391"/>
      <c r="BA448" s="395"/>
      <c r="BB448" s="395"/>
      <c r="BC448" s="395"/>
      <c r="BD448" s="394"/>
      <c r="BE448" s="394"/>
    </row>
    <row r="449" spans="52:57" ht="11.25" customHeight="1" x14ac:dyDescent="0.25">
      <c r="AZ449" s="391"/>
      <c r="BA449" s="395"/>
      <c r="BB449" s="395"/>
      <c r="BC449" s="395"/>
      <c r="BD449" s="394"/>
      <c r="BE449" s="394"/>
    </row>
    <row r="450" spans="52:57" ht="11.25" customHeight="1" x14ac:dyDescent="0.25">
      <c r="AZ450" s="391"/>
      <c r="BA450" s="395"/>
      <c r="BB450" s="395"/>
      <c r="BC450" s="395"/>
      <c r="BD450" s="394"/>
      <c r="BE450" s="394"/>
    </row>
    <row r="451" spans="52:57" ht="11.25" customHeight="1" x14ac:dyDescent="0.25">
      <c r="AZ451" s="391"/>
      <c r="BA451" s="395"/>
      <c r="BB451" s="395"/>
      <c r="BC451" s="395"/>
      <c r="BD451" s="394"/>
      <c r="BE451" s="394"/>
    </row>
    <row r="452" spans="52:57" ht="11.25" customHeight="1" x14ac:dyDescent="0.25">
      <c r="AZ452" s="391"/>
      <c r="BA452" s="395"/>
      <c r="BB452" s="395"/>
      <c r="BC452" s="395"/>
      <c r="BD452" s="394"/>
      <c r="BE452" s="394"/>
    </row>
    <row r="453" spans="52:57" ht="11.25" customHeight="1" x14ac:dyDescent="0.25">
      <c r="AZ453" s="391"/>
      <c r="BA453" s="395"/>
      <c r="BB453" s="395"/>
      <c r="BC453" s="395"/>
      <c r="BD453" s="394"/>
      <c r="BE453" s="394"/>
    </row>
    <row r="454" spans="52:57" ht="11.25" customHeight="1" x14ac:dyDescent="0.25">
      <c r="AZ454" s="391"/>
      <c r="BA454" s="395"/>
      <c r="BB454" s="395"/>
      <c r="BC454" s="395"/>
      <c r="BD454" s="394"/>
      <c r="BE454" s="394"/>
    </row>
    <row r="455" spans="52:57" ht="11.25" customHeight="1" x14ac:dyDescent="0.25">
      <c r="AZ455" s="391"/>
      <c r="BA455" s="395"/>
      <c r="BB455" s="395"/>
      <c r="BC455" s="395"/>
      <c r="BD455" s="394"/>
      <c r="BE455" s="394"/>
    </row>
    <row r="456" spans="52:57" ht="11.25" customHeight="1" x14ac:dyDescent="0.25">
      <c r="AZ456" s="391"/>
      <c r="BA456" s="395"/>
      <c r="BB456" s="395"/>
      <c r="BC456" s="395"/>
      <c r="BD456" s="394"/>
      <c r="BE456" s="394"/>
    </row>
    <row r="457" spans="52:57" ht="11.25" customHeight="1" x14ac:dyDescent="0.25">
      <c r="AZ457" s="391"/>
      <c r="BA457" s="395"/>
      <c r="BB457" s="395"/>
      <c r="BC457" s="395"/>
      <c r="BD457" s="394"/>
      <c r="BE457" s="394"/>
    </row>
    <row r="458" spans="52:57" ht="11.25" customHeight="1" x14ac:dyDescent="0.25">
      <c r="AZ458" s="391"/>
      <c r="BA458" s="395"/>
      <c r="BB458" s="395"/>
      <c r="BC458" s="395"/>
      <c r="BD458" s="394"/>
      <c r="BE458" s="394"/>
    </row>
    <row r="459" spans="52:57" ht="11.25" customHeight="1" x14ac:dyDescent="0.25">
      <c r="AZ459" s="391"/>
      <c r="BA459" s="395"/>
      <c r="BB459" s="395"/>
      <c r="BC459" s="395"/>
      <c r="BD459" s="394"/>
      <c r="BE459" s="394"/>
    </row>
    <row r="460" spans="52:57" ht="11.25" customHeight="1" x14ac:dyDescent="0.25">
      <c r="AZ460" s="391"/>
      <c r="BA460" s="395"/>
      <c r="BB460" s="395"/>
      <c r="BC460" s="395"/>
      <c r="BD460" s="394"/>
      <c r="BE460" s="394"/>
    </row>
    <row r="461" spans="52:57" ht="11.25" customHeight="1" x14ac:dyDescent="0.25">
      <c r="AZ461" s="391"/>
      <c r="BA461" s="395"/>
      <c r="BB461" s="395"/>
      <c r="BC461" s="395"/>
      <c r="BD461" s="394"/>
      <c r="BE461" s="394"/>
    </row>
    <row r="462" spans="52:57" ht="11.25" customHeight="1" x14ac:dyDescent="0.25">
      <c r="AZ462" s="391"/>
      <c r="BA462" s="395"/>
      <c r="BB462" s="395"/>
      <c r="BC462" s="395"/>
      <c r="BD462" s="394"/>
      <c r="BE462" s="394"/>
    </row>
    <row r="463" spans="52:57" ht="11.25" customHeight="1" x14ac:dyDescent="0.25">
      <c r="AZ463" s="391"/>
      <c r="BA463" s="395"/>
      <c r="BB463" s="395"/>
      <c r="BC463" s="395"/>
      <c r="BD463" s="394"/>
      <c r="BE463" s="394"/>
    </row>
    <row r="464" spans="52:57" ht="11.25" customHeight="1" x14ac:dyDescent="0.25">
      <c r="AZ464" s="391"/>
      <c r="BA464" s="395"/>
      <c r="BB464" s="395"/>
      <c r="BC464" s="395"/>
      <c r="BD464" s="394"/>
      <c r="BE464" s="394"/>
    </row>
    <row r="465" spans="52:57" ht="11.25" customHeight="1" x14ac:dyDescent="0.25">
      <c r="AZ465" s="391"/>
      <c r="BA465" s="395"/>
      <c r="BB465" s="395"/>
      <c r="BC465" s="395"/>
      <c r="BD465" s="394"/>
      <c r="BE465" s="394"/>
    </row>
    <row r="466" spans="52:57" ht="11.25" customHeight="1" x14ac:dyDescent="0.25">
      <c r="AZ466" s="391"/>
      <c r="BA466" s="395"/>
      <c r="BB466" s="395"/>
      <c r="BC466" s="395"/>
      <c r="BD466" s="394"/>
      <c r="BE466" s="394"/>
    </row>
    <row r="467" spans="52:57" ht="11.25" customHeight="1" x14ac:dyDescent="0.25">
      <c r="AZ467" s="391"/>
      <c r="BA467" s="395"/>
      <c r="BB467" s="395"/>
      <c r="BC467" s="395"/>
      <c r="BD467" s="394"/>
      <c r="BE467" s="394"/>
    </row>
    <row r="468" spans="52:57" ht="11.25" customHeight="1" x14ac:dyDescent="0.25">
      <c r="AZ468" s="391"/>
      <c r="BA468" s="395"/>
      <c r="BB468" s="395"/>
      <c r="BC468" s="395"/>
      <c r="BD468" s="394"/>
      <c r="BE468" s="394"/>
    </row>
    <row r="469" spans="52:57" ht="11.25" customHeight="1" x14ac:dyDescent="0.25">
      <c r="AZ469" s="391"/>
      <c r="BA469" s="395"/>
      <c r="BB469" s="395"/>
      <c r="BC469" s="395"/>
      <c r="BD469" s="394"/>
      <c r="BE469" s="394"/>
    </row>
    <row r="470" spans="52:57" ht="11.25" customHeight="1" x14ac:dyDescent="0.25">
      <c r="AZ470" s="391"/>
      <c r="BA470" s="395"/>
      <c r="BB470" s="395"/>
      <c r="BC470" s="395"/>
      <c r="BD470" s="394"/>
      <c r="BE470" s="394"/>
    </row>
    <row r="471" spans="52:57" ht="11.25" customHeight="1" x14ac:dyDescent="0.25">
      <c r="AZ471" s="391"/>
      <c r="BA471" s="395"/>
      <c r="BB471" s="395"/>
      <c r="BC471" s="395"/>
      <c r="BD471" s="394"/>
      <c r="BE471" s="394"/>
    </row>
    <row r="472" spans="52:57" ht="11.25" customHeight="1" x14ac:dyDescent="0.25">
      <c r="AZ472" s="391"/>
      <c r="BA472" s="395"/>
      <c r="BB472" s="395"/>
      <c r="BC472" s="395"/>
      <c r="BD472" s="394"/>
      <c r="BE472" s="394"/>
    </row>
    <row r="473" spans="52:57" ht="11.25" customHeight="1" x14ac:dyDescent="0.25">
      <c r="AZ473" s="391"/>
      <c r="BA473" s="395"/>
      <c r="BB473" s="395"/>
      <c r="BC473" s="395"/>
      <c r="BD473" s="394"/>
      <c r="BE473" s="394"/>
    </row>
    <row r="474" spans="52:57" ht="11.25" customHeight="1" x14ac:dyDescent="0.25">
      <c r="AZ474" s="391"/>
      <c r="BA474" s="395"/>
      <c r="BB474" s="395"/>
      <c r="BC474" s="395"/>
      <c r="BD474" s="394"/>
      <c r="BE474" s="394"/>
    </row>
    <row r="475" spans="52:57" ht="11.25" customHeight="1" x14ac:dyDescent="0.25">
      <c r="AZ475" s="391"/>
      <c r="BA475" s="395"/>
      <c r="BB475" s="395"/>
      <c r="BC475" s="395"/>
      <c r="BD475" s="394"/>
      <c r="BE475" s="394"/>
    </row>
    <row r="476" spans="52:57" ht="11.25" customHeight="1" x14ac:dyDescent="0.25">
      <c r="AZ476" s="391"/>
      <c r="BA476" s="395"/>
      <c r="BB476" s="395"/>
      <c r="BC476" s="395"/>
      <c r="BD476" s="394"/>
      <c r="BE476" s="394"/>
    </row>
    <row r="477" spans="52:57" ht="11.25" customHeight="1" x14ac:dyDescent="0.25">
      <c r="AZ477" s="391"/>
      <c r="BA477" s="395"/>
      <c r="BB477" s="395"/>
      <c r="BC477" s="395"/>
      <c r="BD477" s="394"/>
      <c r="BE477" s="394"/>
    </row>
    <row r="478" spans="52:57" ht="11.25" customHeight="1" x14ac:dyDescent="0.25">
      <c r="AZ478" s="391"/>
      <c r="BA478" s="395"/>
      <c r="BB478" s="395"/>
      <c r="BC478" s="395"/>
      <c r="BD478" s="394"/>
      <c r="BE478" s="394"/>
    </row>
    <row r="479" spans="52:57" ht="11.25" customHeight="1" x14ac:dyDescent="0.25">
      <c r="AZ479" s="391"/>
      <c r="BA479" s="395"/>
      <c r="BB479" s="395"/>
      <c r="BC479" s="395"/>
      <c r="BD479" s="394"/>
      <c r="BE479" s="394"/>
    </row>
    <row r="480" spans="52:57" ht="11.25" customHeight="1" x14ac:dyDescent="0.25">
      <c r="AZ480" s="391"/>
      <c r="BA480" s="395"/>
      <c r="BB480" s="395"/>
      <c r="BC480" s="395"/>
      <c r="BD480" s="394"/>
      <c r="BE480" s="394"/>
    </row>
    <row r="481" spans="52:57" ht="11.25" customHeight="1" x14ac:dyDescent="0.25">
      <c r="AZ481" s="391"/>
      <c r="BA481" s="395"/>
      <c r="BB481" s="395"/>
      <c r="BC481" s="395"/>
      <c r="BD481" s="394"/>
      <c r="BE481" s="394"/>
    </row>
    <row r="482" spans="52:57" ht="11.25" customHeight="1" x14ac:dyDescent="0.25">
      <c r="AZ482" s="391"/>
      <c r="BA482" s="395"/>
      <c r="BB482" s="395"/>
      <c r="BC482" s="395"/>
      <c r="BD482" s="394"/>
      <c r="BE482" s="394"/>
    </row>
    <row r="483" spans="52:57" ht="11.25" customHeight="1" x14ac:dyDescent="0.25">
      <c r="AZ483" s="391"/>
      <c r="BA483" s="395"/>
      <c r="BB483" s="395"/>
      <c r="BC483" s="395"/>
      <c r="BD483" s="394"/>
      <c r="BE483" s="394"/>
    </row>
    <row r="484" spans="52:57" ht="11.25" customHeight="1" x14ac:dyDescent="0.25">
      <c r="AZ484" s="391"/>
      <c r="BA484" s="395"/>
      <c r="BB484" s="395"/>
      <c r="BC484" s="395"/>
      <c r="BD484" s="394"/>
      <c r="BE484" s="394"/>
    </row>
    <row r="485" spans="52:57" ht="11.25" customHeight="1" x14ac:dyDescent="0.25">
      <c r="AZ485" s="391"/>
      <c r="BA485" s="395"/>
      <c r="BB485" s="395"/>
      <c r="BC485" s="395"/>
      <c r="BD485" s="394"/>
      <c r="BE485" s="394"/>
    </row>
    <row r="486" spans="52:57" ht="11.25" customHeight="1" x14ac:dyDescent="0.25">
      <c r="AZ486" s="391"/>
      <c r="BA486" s="395"/>
      <c r="BB486" s="395"/>
      <c r="BC486" s="395"/>
      <c r="BD486" s="394"/>
      <c r="BE486" s="394"/>
    </row>
    <row r="487" spans="52:57" ht="11.25" customHeight="1" x14ac:dyDescent="0.25">
      <c r="AZ487" s="391"/>
      <c r="BA487" s="395"/>
      <c r="BB487" s="395"/>
      <c r="BC487" s="395"/>
      <c r="BD487" s="394"/>
      <c r="BE487" s="394"/>
    </row>
    <row r="488" spans="52:57" ht="11.25" customHeight="1" x14ac:dyDescent="0.25">
      <c r="AZ488" s="391"/>
      <c r="BA488" s="395"/>
      <c r="BB488" s="395"/>
      <c r="BC488" s="395"/>
      <c r="BD488" s="394"/>
      <c r="BE488" s="394"/>
    </row>
    <row r="489" spans="52:57" ht="11.25" customHeight="1" x14ac:dyDescent="0.25">
      <c r="AZ489" s="391"/>
      <c r="BA489" s="395"/>
      <c r="BB489" s="395"/>
      <c r="BC489" s="395"/>
      <c r="BD489" s="394"/>
      <c r="BE489" s="394"/>
    </row>
    <row r="490" spans="52:57" ht="11.25" customHeight="1" x14ac:dyDescent="0.25">
      <c r="AZ490" s="391"/>
      <c r="BA490" s="395"/>
      <c r="BB490" s="395"/>
      <c r="BC490" s="395"/>
      <c r="BD490" s="394"/>
      <c r="BE490" s="394"/>
    </row>
    <row r="491" spans="52:57" ht="11.25" customHeight="1" x14ac:dyDescent="0.25">
      <c r="AZ491" s="391"/>
      <c r="BA491" s="395"/>
      <c r="BB491" s="395"/>
      <c r="BC491" s="395"/>
      <c r="BD491" s="394"/>
      <c r="BE491" s="394"/>
    </row>
    <row r="492" spans="52:57" ht="11.25" customHeight="1" x14ac:dyDescent="0.25">
      <c r="AZ492" s="391"/>
      <c r="BA492" s="395"/>
      <c r="BB492" s="395"/>
      <c r="BC492" s="395"/>
      <c r="BD492" s="394"/>
      <c r="BE492" s="394"/>
    </row>
    <row r="493" spans="52:57" ht="11.25" customHeight="1" x14ac:dyDescent="0.25">
      <c r="AZ493" s="391"/>
      <c r="BA493" s="395"/>
      <c r="BB493" s="395"/>
      <c r="BC493" s="395"/>
      <c r="BD493" s="394"/>
      <c r="BE493" s="394"/>
    </row>
    <row r="494" spans="52:57" ht="11.25" customHeight="1" x14ac:dyDescent="0.25">
      <c r="AZ494" s="391"/>
      <c r="BA494" s="395"/>
      <c r="BB494" s="395"/>
      <c r="BC494" s="395"/>
      <c r="BD494" s="394"/>
      <c r="BE494" s="394"/>
    </row>
    <row r="495" spans="52:57" ht="11.25" customHeight="1" x14ac:dyDescent="0.25">
      <c r="AZ495" s="391"/>
      <c r="BA495" s="395"/>
      <c r="BB495" s="395"/>
      <c r="BC495" s="395"/>
      <c r="BD495" s="394"/>
      <c r="BE495" s="394"/>
    </row>
    <row r="496" spans="52:57" ht="11.25" customHeight="1" x14ac:dyDescent="0.25">
      <c r="AZ496" s="391"/>
      <c r="BA496" s="395"/>
      <c r="BB496" s="395"/>
      <c r="BC496" s="395"/>
      <c r="BD496" s="394"/>
      <c r="BE496" s="394"/>
    </row>
    <row r="497" spans="52:57" ht="11.25" customHeight="1" x14ac:dyDescent="0.25">
      <c r="AZ497" s="391"/>
      <c r="BA497" s="395"/>
      <c r="BB497" s="395"/>
      <c r="BC497" s="395"/>
      <c r="BD497" s="394"/>
      <c r="BE497" s="394"/>
    </row>
    <row r="498" spans="52:57" ht="11.25" customHeight="1" x14ac:dyDescent="0.25">
      <c r="AZ498" s="391"/>
      <c r="BA498" s="395"/>
      <c r="BB498" s="395"/>
      <c r="BC498" s="395"/>
      <c r="BD498" s="394"/>
      <c r="BE498" s="394"/>
    </row>
    <row r="499" spans="52:57" ht="11.25" customHeight="1" x14ac:dyDescent="0.25">
      <c r="AZ499" s="391"/>
      <c r="BA499" s="395"/>
      <c r="BB499" s="395"/>
      <c r="BC499" s="395"/>
      <c r="BD499" s="394"/>
      <c r="BE499" s="394"/>
    </row>
    <row r="500" spans="52:57" ht="11.25" customHeight="1" x14ac:dyDescent="0.25">
      <c r="AZ500" s="391"/>
      <c r="BA500" s="395"/>
      <c r="BB500" s="395"/>
      <c r="BC500" s="395"/>
      <c r="BD500" s="394"/>
      <c r="BE500" s="394"/>
    </row>
    <row r="501" spans="52:57" ht="11.25" customHeight="1" x14ac:dyDescent="0.25">
      <c r="AZ501" s="391"/>
      <c r="BA501" s="395"/>
      <c r="BB501" s="395"/>
      <c r="BC501" s="395"/>
      <c r="BD501" s="394"/>
      <c r="BE501" s="394"/>
    </row>
    <row r="502" spans="52:57" ht="11.25" customHeight="1" x14ac:dyDescent="0.25">
      <c r="AZ502" s="391"/>
      <c r="BA502" s="395"/>
      <c r="BB502" s="395"/>
      <c r="BC502" s="395"/>
      <c r="BD502" s="394"/>
      <c r="BE502" s="394"/>
    </row>
    <row r="503" spans="52:57" ht="11.25" customHeight="1" x14ac:dyDescent="0.25">
      <c r="AZ503" s="391"/>
      <c r="BA503" s="395"/>
      <c r="BB503" s="395"/>
      <c r="BC503" s="395"/>
      <c r="BD503" s="394"/>
      <c r="BE503" s="394"/>
    </row>
    <row r="504" spans="52:57" ht="11.25" customHeight="1" x14ac:dyDescent="0.25">
      <c r="AZ504" s="391"/>
      <c r="BA504" s="395"/>
      <c r="BB504" s="395"/>
      <c r="BC504" s="395"/>
      <c r="BD504" s="394"/>
      <c r="BE504" s="394"/>
    </row>
    <row r="505" spans="52:57" ht="11.25" customHeight="1" x14ac:dyDescent="0.25">
      <c r="AZ505" s="391"/>
      <c r="BA505" s="395"/>
      <c r="BB505" s="395"/>
      <c r="BC505" s="395"/>
      <c r="BD505" s="394"/>
      <c r="BE505" s="394"/>
    </row>
    <row r="506" spans="52:57" ht="11.25" customHeight="1" x14ac:dyDescent="0.25">
      <c r="AZ506" s="391"/>
      <c r="BA506" s="395"/>
      <c r="BB506" s="395"/>
      <c r="BC506" s="395"/>
      <c r="BD506" s="394"/>
      <c r="BE506" s="394"/>
    </row>
    <row r="507" spans="52:57" ht="11.25" customHeight="1" x14ac:dyDescent="0.25">
      <c r="AZ507" s="391"/>
      <c r="BA507" s="395"/>
      <c r="BB507" s="395"/>
      <c r="BC507" s="395"/>
      <c r="BD507" s="394"/>
      <c r="BE507" s="394"/>
    </row>
    <row r="508" spans="52:57" ht="11.25" customHeight="1" x14ac:dyDescent="0.25">
      <c r="AZ508" s="391"/>
      <c r="BA508" s="395"/>
      <c r="BB508" s="395"/>
      <c r="BC508" s="395"/>
      <c r="BD508" s="394"/>
      <c r="BE508" s="394"/>
    </row>
    <row r="509" spans="52:57" ht="11.25" customHeight="1" x14ac:dyDescent="0.25">
      <c r="AZ509" s="391"/>
      <c r="BA509" s="395"/>
      <c r="BB509" s="395"/>
      <c r="BC509" s="395"/>
      <c r="BD509" s="394"/>
      <c r="BE509" s="394"/>
    </row>
    <row r="510" spans="52:57" ht="11.25" customHeight="1" x14ac:dyDescent="0.25">
      <c r="AZ510" s="391"/>
      <c r="BA510" s="395"/>
      <c r="BB510" s="395"/>
      <c r="BC510" s="395"/>
      <c r="BD510" s="394"/>
      <c r="BE510" s="394"/>
    </row>
    <row r="511" spans="52:57" ht="11.25" customHeight="1" x14ac:dyDescent="0.25">
      <c r="AZ511" s="391"/>
      <c r="BA511" s="395"/>
      <c r="BB511" s="395"/>
      <c r="BC511" s="395"/>
      <c r="BD511" s="394"/>
      <c r="BE511" s="394"/>
    </row>
    <row r="512" spans="52:57" ht="11.25" customHeight="1" x14ac:dyDescent="0.25">
      <c r="AZ512" s="391"/>
      <c r="BA512" s="395"/>
      <c r="BB512" s="395"/>
      <c r="BC512" s="395"/>
      <c r="BD512" s="394"/>
      <c r="BE512" s="394"/>
    </row>
    <row r="513" spans="53:57" ht="11.25" customHeight="1" x14ac:dyDescent="0.25">
      <c r="BA513" s="395"/>
      <c r="BB513" s="395"/>
      <c r="BC513" s="395"/>
      <c r="BD513" s="394"/>
      <c r="BE513" s="394"/>
    </row>
    <row r="514" spans="53:57" ht="11.25" customHeight="1" x14ac:dyDescent="0.25">
      <c r="BA514" s="395"/>
      <c r="BB514" s="395"/>
      <c r="BC514" s="395"/>
      <c r="BD514" s="394"/>
      <c r="BE514" s="394"/>
    </row>
    <row r="515" spans="53:57" ht="11.25" customHeight="1" x14ac:dyDescent="0.25">
      <c r="BA515" s="395"/>
      <c r="BB515" s="395"/>
      <c r="BC515" s="395"/>
      <c r="BD515" s="394"/>
      <c r="BE515" s="394"/>
    </row>
    <row r="516" spans="53:57" ht="11.25" customHeight="1" x14ac:dyDescent="0.25">
      <c r="BA516" s="395"/>
      <c r="BB516" s="395"/>
      <c r="BC516" s="395"/>
      <c r="BD516" s="394"/>
      <c r="BE516" s="394"/>
    </row>
    <row r="517" spans="53:57" ht="11.25" customHeight="1" x14ac:dyDescent="0.25">
      <c r="BA517" s="395"/>
      <c r="BB517" s="395"/>
      <c r="BC517" s="395"/>
      <c r="BD517" s="394"/>
      <c r="BE517" s="394"/>
    </row>
    <row r="518" spans="53:57" ht="11.25" customHeight="1" x14ac:dyDescent="0.25">
      <c r="BA518" s="395"/>
      <c r="BB518" s="395"/>
      <c r="BC518" s="395"/>
      <c r="BD518" s="394"/>
      <c r="BE518" s="394"/>
    </row>
    <row r="519" spans="53:57" ht="11.25" customHeight="1" x14ac:dyDescent="0.25">
      <c r="BA519" s="395"/>
      <c r="BB519" s="395"/>
      <c r="BC519" s="395"/>
      <c r="BD519" s="394"/>
      <c r="BE519" s="394"/>
    </row>
    <row r="520" spans="53:57" ht="11.25" customHeight="1" x14ac:dyDescent="0.25">
      <c r="BA520" s="395"/>
      <c r="BB520" s="395"/>
      <c r="BC520" s="395"/>
      <c r="BD520" s="394"/>
      <c r="BE520" s="394"/>
    </row>
    <row r="521" spans="53:57" ht="11.25" customHeight="1" x14ac:dyDescent="0.25">
      <c r="BA521" s="395"/>
      <c r="BB521" s="395"/>
      <c r="BC521" s="395"/>
      <c r="BD521" s="394"/>
      <c r="BE521" s="394"/>
    </row>
    <row r="522" spans="53:57" ht="11.25" customHeight="1" x14ac:dyDescent="0.25">
      <c r="BA522" s="395"/>
      <c r="BB522" s="395"/>
      <c r="BC522" s="395"/>
      <c r="BD522" s="394"/>
      <c r="BE522" s="394"/>
    </row>
    <row r="523" spans="53:57" ht="11.25" customHeight="1" x14ac:dyDescent="0.25">
      <c r="BA523" s="395"/>
      <c r="BB523" s="395"/>
      <c r="BC523" s="395"/>
      <c r="BD523" s="394"/>
      <c r="BE523" s="394"/>
    </row>
    <row r="524" spans="53:57" ht="11.25" customHeight="1" x14ac:dyDescent="0.25">
      <c r="BA524" s="395"/>
      <c r="BB524" s="395"/>
      <c r="BC524" s="395"/>
      <c r="BD524" s="394"/>
      <c r="BE524" s="394"/>
    </row>
    <row r="525" spans="53:57" ht="11.25" customHeight="1" x14ac:dyDescent="0.25">
      <c r="BA525" s="395"/>
      <c r="BB525" s="395"/>
      <c r="BC525" s="395"/>
      <c r="BD525" s="394"/>
      <c r="BE525" s="394"/>
    </row>
    <row r="526" spans="53:57" ht="11.25" customHeight="1" x14ac:dyDescent="0.25">
      <c r="BA526" s="395"/>
      <c r="BB526" s="395"/>
      <c r="BC526" s="395"/>
      <c r="BD526" s="394"/>
      <c r="BE526" s="394"/>
    </row>
    <row r="527" spans="53:57" ht="11.25" customHeight="1" x14ac:dyDescent="0.25">
      <c r="BA527" s="395"/>
      <c r="BB527" s="395"/>
      <c r="BC527" s="395"/>
      <c r="BD527" s="394"/>
      <c r="BE527" s="394"/>
    </row>
    <row r="528" spans="53:57" ht="11.25" customHeight="1" x14ac:dyDescent="0.25">
      <c r="BA528" s="395"/>
      <c r="BB528" s="395"/>
      <c r="BC528" s="395"/>
      <c r="BD528" s="394"/>
      <c r="BE528" s="394"/>
    </row>
    <row r="529" spans="53:57" ht="11.25" customHeight="1" x14ac:dyDescent="0.25">
      <c r="BA529" s="395"/>
      <c r="BB529" s="395"/>
      <c r="BC529" s="395"/>
      <c r="BD529" s="394"/>
      <c r="BE529" s="394"/>
    </row>
    <row r="530" spans="53:57" ht="11.25" customHeight="1" x14ac:dyDescent="0.25">
      <c r="BA530" s="395"/>
      <c r="BB530" s="395"/>
      <c r="BC530" s="395"/>
      <c r="BD530" s="394"/>
      <c r="BE530" s="394"/>
    </row>
    <row r="531" spans="53:57" ht="11.25" customHeight="1" x14ac:dyDescent="0.25">
      <c r="BA531" s="395"/>
      <c r="BB531" s="395"/>
      <c r="BC531" s="395"/>
      <c r="BD531" s="394"/>
      <c r="BE531" s="394"/>
    </row>
    <row r="532" spans="53:57" ht="11.25" customHeight="1" x14ac:dyDescent="0.25">
      <c r="BA532" s="395"/>
      <c r="BB532" s="395"/>
      <c r="BC532" s="395"/>
      <c r="BD532" s="394"/>
      <c r="BE532" s="394"/>
    </row>
    <row r="533" spans="53:57" ht="11.25" customHeight="1" x14ac:dyDescent="0.25">
      <c r="BA533" s="395"/>
      <c r="BB533" s="395"/>
      <c r="BC533" s="395"/>
      <c r="BD533" s="394"/>
      <c r="BE533" s="394"/>
    </row>
    <row r="534" spans="53:57" ht="11.25" customHeight="1" x14ac:dyDescent="0.25">
      <c r="BA534" s="395"/>
      <c r="BB534" s="395"/>
      <c r="BC534" s="395"/>
      <c r="BD534" s="394"/>
      <c r="BE534" s="394"/>
    </row>
    <row r="535" spans="53:57" ht="11.25" customHeight="1" x14ac:dyDescent="0.25">
      <c r="BA535" s="395"/>
      <c r="BB535" s="395"/>
      <c r="BC535" s="395"/>
      <c r="BD535" s="394"/>
      <c r="BE535" s="394"/>
    </row>
    <row r="536" spans="53:57" ht="11.25" customHeight="1" x14ac:dyDescent="0.25">
      <c r="BA536" s="395"/>
      <c r="BB536" s="395"/>
      <c r="BC536" s="395"/>
      <c r="BD536" s="394"/>
      <c r="BE536" s="394"/>
    </row>
    <row r="537" spans="53:57" ht="11.25" customHeight="1" x14ac:dyDescent="0.25">
      <c r="BA537" s="395"/>
      <c r="BB537" s="395"/>
      <c r="BC537" s="395"/>
      <c r="BD537" s="394"/>
      <c r="BE537" s="394"/>
    </row>
    <row r="538" spans="53:57" ht="11.25" customHeight="1" x14ac:dyDescent="0.25">
      <c r="BA538" s="395"/>
      <c r="BB538" s="395"/>
      <c r="BC538" s="395"/>
      <c r="BD538" s="394"/>
      <c r="BE538" s="394"/>
    </row>
    <row r="539" spans="53:57" ht="11.25" customHeight="1" x14ac:dyDescent="0.25">
      <c r="BA539" s="395"/>
      <c r="BB539" s="395"/>
      <c r="BC539" s="395"/>
      <c r="BD539" s="394"/>
      <c r="BE539" s="394"/>
    </row>
    <row r="540" spans="53:57" ht="11.25" customHeight="1" x14ac:dyDescent="0.25">
      <c r="BA540" s="395"/>
      <c r="BB540" s="395"/>
      <c r="BC540" s="395"/>
      <c r="BD540" s="394"/>
      <c r="BE540" s="394"/>
    </row>
    <row r="541" spans="53:57" ht="11.25" customHeight="1" x14ac:dyDescent="0.25">
      <c r="BA541" s="395"/>
      <c r="BB541" s="395"/>
      <c r="BC541" s="395"/>
      <c r="BD541" s="394"/>
      <c r="BE541" s="394"/>
    </row>
    <row r="542" spans="53:57" ht="11.25" customHeight="1" x14ac:dyDescent="0.25">
      <c r="BA542" s="395"/>
      <c r="BB542" s="395"/>
      <c r="BC542" s="395"/>
      <c r="BD542" s="394"/>
      <c r="BE542" s="394"/>
    </row>
    <row r="543" spans="53:57" ht="11.25" customHeight="1" x14ac:dyDescent="0.25">
      <c r="BA543" s="395"/>
      <c r="BB543" s="395"/>
      <c r="BC543" s="395"/>
      <c r="BD543" s="394"/>
      <c r="BE543" s="394"/>
    </row>
    <row r="544" spans="53:57" ht="11.25" customHeight="1" x14ac:dyDescent="0.25">
      <c r="BA544" s="395"/>
      <c r="BB544" s="395"/>
      <c r="BC544" s="395"/>
      <c r="BD544" s="394"/>
      <c r="BE544" s="394"/>
    </row>
    <row r="545" spans="53:57" ht="11.25" customHeight="1" x14ac:dyDescent="0.25">
      <c r="BA545" s="395"/>
      <c r="BB545" s="395"/>
      <c r="BC545" s="395"/>
      <c r="BD545" s="394"/>
      <c r="BE545" s="394"/>
    </row>
    <row r="546" spans="53:57" ht="11.25" customHeight="1" x14ac:dyDescent="0.25">
      <c r="BA546" s="395"/>
      <c r="BB546" s="395"/>
      <c r="BC546" s="395"/>
      <c r="BD546" s="394"/>
      <c r="BE546" s="394"/>
    </row>
    <row r="547" spans="53:57" ht="11.25" customHeight="1" x14ac:dyDescent="0.25">
      <c r="BA547" s="395"/>
      <c r="BB547" s="395"/>
      <c r="BC547" s="395"/>
      <c r="BD547" s="394"/>
      <c r="BE547" s="394"/>
    </row>
    <row r="548" spans="53:57" ht="11.25" customHeight="1" x14ac:dyDescent="0.25">
      <c r="BA548" s="395"/>
      <c r="BB548" s="395"/>
      <c r="BC548" s="395"/>
      <c r="BD548" s="394"/>
      <c r="BE548" s="394"/>
    </row>
    <row r="549" spans="53:57" ht="11.25" customHeight="1" x14ac:dyDescent="0.25">
      <c r="BA549" s="395"/>
      <c r="BB549" s="395"/>
      <c r="BC549" s="395"/>
      <c r="BD549" s="394"/>
      <c r="BE549" s="394"/>
    </row>
    <row r="550" spans="53:57" ht="11.25" customHeight="1" x14ac:dyDescent="0.25">
      <c r="BA550" s="395"/>
      <c r="BB550" s="395"/>
      <c r="BC550" s="395"/>
      <c r="BD550" s="394"/>
      <c r="BE550" s="394"/>
    </row>
    <row r="551" spans="53:57" ht="11.25" customHeight="1" x14ac:dyDescent="0.25">
      <c r="BA551" s="395"/>
      <c r="BB551" s="395"/>
      <c r="BC551" s="395"/>
      <c r="BD551" s="394"/>
      <c r="BE551" s="394"/>
    </row>
    <row r="552" spans="53:57" ht="11.25" customHeight="1" x14ac:dyDescent="0.25">
      <c r="BA552" s="395"/>
      <c r="BB552" s="395"/>
      <c r="BC552" s="395"/>
      <c r="BD552" s="394"/>
      <c r="BE552" s="394"/>
    </row>
    <row r="553" spans="53:57" ht="11.25" customHeight="1" x14ac:dyDescent="0.25">
      <c r="BA553" s="395"/>
      <c r="BB553" s="395"/>
      <c r="BC553" s="395"/>
      <c r="BD553" s="394"/>
      <c r="BE553" s="394"/>
    </row>
    <row r="554" spans="53:57" ht="11.25" customHeight="1" x14ac:dyDescent="0.25">
      <c r="BA554" s="395"/>
      <c r="BB554" s="395"/>
      <c r="BC554" s="395"/>
      <c r="BD554" s="394"/>
      <c r="BE554" s="394"/>
    </row>
    <row r="555" spans="53:57" ht="11.25" customHeight="1" x14ac:dyDescent="0.25">
      <c r="BA555" s="395"/>
      <c r="BB555" s="395"/>
      <c r="BC555" s="395"/>
      <c r="BD555" s="394"/>
      <c r="BE555" s="394"/>
    </row>
    <row r="556" spans="53:57" ht="11.25" customHeight="1" x14ac:dyDescent="0.25">
      <c r="BA556" s="395"/>
      <c r="BB556" s="395"/>
      <c r="BC556" s="395"/>
      <c r="BD556" s="394"/>
      <c r="BE556" s="394"/>
    </row>
    <row r="557" spans="53:57" ht="11.25" customHeight="1" x14ac:dyDescent="0.25">
      <c r="BA557" s="395"/>
      <c r="BB557" s="395"/>
      <c r="BC557" s="395"/>
      <c r="BD557" s="394"/>
      <c r="BE557" s="394"/>
    </row>
    <row r="558" spans="53:57" ht="11.25" customHeight="1" x14ac:dyDescent="0.25">
      <c r="BA558" s="395"/>
      <c r="BB558" s="395"/>
      <c r="BC558" s="395"/>
      <c r="BD558" s="394"/>
      <c r="BE558" s="394"/>
    </row>
    <row r="559" spans="53:57" ht="11.25" customHeight="1" x14ac:dyDescent="0.25">
      <c r="BA559" s="395"/>
      <c r="BB559" s="395"/>
      <c r="BC559" s="395"/>
      <c r="BD559" s="394"/>
      <c r="BE559" s="394"/>
    </row>
    <row r="560" spans="53:57" ht="11.25" customHeight="1" x14ac:dyDescent="0.25">
      <c r="BA560" s="395"/>
      <c r="BB560" s="395"/>
      <c r="BC560" s="395"/>
      <c r="BD560" s="394"/>
      <c r="BE560" s="394"/>
    </row>
    <row r="561" spans="53:57" ht="11.25" customHeight="1" x14ac:dyDescent="0.25">
      <c r="BA561" s="395"/>
      <c r="BB561" s="395"/>
      <c r="BC561" s="395"/>
      <c r="BD561" s="394"/>
      <c r="BE561" s="394"/>
    </row>
    <row r="562" spans="53:57" ht="11.25" customHeight="1" x14ac:dyDescent="0.25">
      <c r="BA562" s="395"/>
      <c r="BB562" s="395"/>
      <c r="BC562" s="395"/>
      <c r="BD562" s="394"/>
      <c r="BE562" s="394"/>
    </row>
    <row r="563" spans="53:57" ht="11.25" customHeight="1" x14ac:dyDescent="0.25">
      <c r="BA563" s="395"/>
      <c r="BB563" s="395"/>
      <c r="BC563" s="395"/>
      <c r="BD563" s="394"/>
      <c r="BE563" s="394"/>
    </row>
    <row r="564" spans="53:57" ht="11.25" customHeight="1" x14ac:dyDescent="0.25">
      <c r="BA564" s="395"/>
      <c r="BB564" s="395"/>
      <c r="BC564" s="395"/>
      <c r="BD564" s="394"/>
      <c r="BE564" s="394"/>
    </row>
    <row r="565" spans="53:57" ht="11.25" customHeight="1" x14ac:dyDescent="0.25">
      <c r="BA565" s="395"/>
      <c r="BB565" s="395"/>
      <c r="BC565" s="395"/>
      <c r="BD565" s="394"/>
      <c r="BE565" s="394"/>
    </row>
    <row r="566" spans="53:57" ht="11.25" customHeight="1" x14ac:dyDescent="0.25">
      <c r="BA566" s="395"/>
      <c r="BB566" s="395"/>
      <c r="BC566" s="395"/>
      <c r="BD566" s="394"/>
      <c r="BE566" s="394"/>
    </row>
    <row r="567" spans="53:57" ht="11.25" customHeight="1" x14ac:dyDescent="0.25">
      <c r="BA567" s="395"/>
      <c r="BB567" s="395"/>
      <c r="BC567" s="395"/>
      <c r="BD567" s="394"/>
      <c r="BE567" s="394"/>
    </row>
    <row r="568" spans="53:57" ht="11.25" customHeight="1" x14ac:dyDescent="0.25">
      <c r="BA568" s="395"/>
      <c r="BB568" s="395"/>
      <c r="BC568" s="395"/>
      <c r="BD568" s="394"/>
      <c r="BE568" s="394"/>
    </row>
    <row r="569" spans="53:57" ht="11.25" customHeight="1" x14ac:dyDescent="0.25">
      <c r="BA569" s="395"/>
      <c r="BB569" s="395"/>
      <c r="BC569" s="395"/>
      <c r="BD569" s="394"/>
      <c r="BE569" s="394"/>
    </row>
    <row r="570" spans="53:57" ht="11.25" customHeight="1" x14ac:dyDescent="0.25">
      <c r="BA570" s="395"/>
      <c r="BB570" s="395"/>
      <c r="BC570" s="395"/>
      <c r="BD570" s="394"/>
      <c r="BE570" s="394"/>
    </row>
    <row r="571" spans="53:57" ht="11.25" customHeight="1" x14ac:dyDescent="0.25">
      <c r="BA571" s="395"/>
      <c r="BB571" s="395"/>
      <c r="BC571" s="395"/>
      <c r="BD571" s="394"/>
      <c r="BE571" s="394"/>
    </row>
    <row r="572" spans="53:57" ht="11.25" customHeight="1" x14ac:dyDescent="0.25">
      <c r="BA572" s="395"/>
      <c r="BB572" s="395"/>
      <c r="BC572" s="395"/>
      <c r="BD572" s="394"/>
      <c r="BE572" s="394"/>
    </row>
    <row r="573" spans="53:57" ht="11.25" customHeight="1" x14ac:dyDescent="0.25">
      <c r="BA573" s="395"/>
      <c r="BB573" s="395"/>
      <c r="BC573" s="395"/>
      <c r="BD573" s="394"/>
      <c r="BE573" s="394"/>
    </row>
    <row r="574" spans="53:57" ht="11.25" customHeight="1" x14ac:dyDescent="0.25">
      <c r="BA574" s="395"/>
      <c r="BB574" s="395"/>
      <c r="BC574" s="395"/>
      <c r="BD574" s="394"/>
      <c r="BE574" s="394"/>
    </row>
    <row r="575" spans="53:57" ht="11.25" customHeight="1" x14ac:dyDescent="0.25">
      <c r="BA575" s="395"/>
      <c r="BB575" s="395"/>
      <c r="BC575" s="395"/>
      <c r="BD575" s="394"/>
      <c r="BE575" s="394"/>
    </row>
    <row r="576" spans="53:57" ht="11.25" customHeight="1" x14ac:dyDescent="0.25">
      <c r="BA576" s="395"/>
      <c r="BB576" s="395"/>
      <c r="BC576" s="395"/>
      <c r="BD576" s="394"/>
      <c r="BE576" s="394"/>
    </row>
    <row r="577" spans="53:57" ht="11.25" customHeight="1" x14ac:dyDescent="0.25">
      <c r="BA577" s="395"/>
      <c r="BB577" s="395"/>
      <c r="BC577" s="395"/>
      <c r="BD577" s="394"/>
      <c r="BE577" s="394"/>
    </row>
    <row r="578" spans="53:57" ht="11.25" customHeight="1" x14ac:dyDescent="0.25">
      <c r="BA578" s="395"/>
      <c r="BB578" s="395"/>
      <c r="BC578" s="395"/>
      <c r="BD578" s="394"/>
      <c r="BE578" s="394"/>
    </row>
    <row r="579" spans="53:57" ht="11.25" customHeight="1" x14ac:dyDescent="0.25">
      <c r="BA579" s="395"/>
      <c r="BB579" s="395"/>
      <c r="BC579" s="395"/>
      <c r="BD579" s="394"/>
      <c r="BE579" s="394"/>
    </row>
    <row r="580" spans="53:57" ht="11.25" customHeight="1" x14ac:dyDescent="0.25">
      <c r="BA580" s="395"/>
      <c r="BB580" s="395"/>
      <c r="BC580" s="395"/>
      <c r="BD580" s="394"/>
      <c r="BE580" s="394"/>
    </row>
    <row r="581" spans="53:57" ht="11.25" customHeight="1" x14ac:dyDescent="0.25">
      <c r="BA581" s="395"/>
      <c r="BB581" s="395"/>
      <c r="BC581" s="395"/>
      <c r="BD581" s="394"/>
      <c r="BE581" s="394"/>
    </row>
    <row r="582" spans="53:57" ht="11.25" customHeight="1" x14ac:dyDescent="0.25">
      <c r="BA582" s="395"/>
      <c r="BB582" s="395"/>
      <c r="BC582" s="395"/>
      <c r="BD582" s="394"/>
      <c r="BE582" s="394"/>
    </row>
    <row r="583" spans="53:57" ht="11.25" customHeight="1" x14ac:dyDescent="0.25">
      <c r="BA583" s="395"/>
      <c r="BB583" s="395"/>
      <c r="BC583" s="395"/>
      <c r="BD583" s="394"/>
      <c r="BE583" s="394"/>
    </row>
    <row r="584" spans="53:57" ht="11.25" customHeight="1" x14ac:dyDescent="0.25">
      <c r="BA584" s="395"/>
      <c r="BB584" s="395"/>
      <c r="BC584" s="395"/>
      <c r="BD584" s="394"/>
      <c r="BE584" s="394"/>
    </row>
    <row r="585" spans="53:57" ht="11.25" customHeight="1" x14ac:dyDescent="0.25">
      <c r="BA585" s="395"/>
      <c r="BB585" s="395"/>
      <c r="BC585" s="395"/>
      <c r="BD585" s="394"/>
      <c r="BE585" s="394"/>
    </row>
    <row r="586" spans="53:57" ht="11.25" customHeight="1" x14ac:dyDescent="0.25">
      <c r="BA586" s="395"/>
      <c r="BB586" s="395"/>
      <c r="BC586" s="395"/>
      <c r="BD586" s="394"/>
      <c r="BE586" s="394"/>
    </row>
    <row r="587" spans="53:57" ht="11.25" customHeight="1" x14ac:dyDescent="0.25">
      <c r="BA587" s="395"/>
      <c r="BB587" s="395"/>
      <c r="BC587" s="395"/>
      <c r="BD587" s="394"/>
      <c r="BE587" s="394"/>
    </row>
    <row r="588" spans="53:57" ht="11.25" customHeight="1" x14ac:dyDescent="0.25">
      <c r="BA588" s="395"/>
      <c r="BB588" s="395"/>
      <c r="BC588" s="395"/>
      <c r="BD588" s="394"/>
      <c r="BE588" s="394"/>
    </row>
    <row r="589" spans="53:57" ht="11.25" customHeight="1" x14ac:dyDescent="0.25">
      <c r="BA589" s="395"/>
      <c r="BB589" s="395"/>
      <c r="BC589" s="395"/>
      <c r="BD589" s="394"/>
      <c r="BE589" s="394"/>
    </row>
    <row r="590" spans="53:57" ht="11.25" customHeight="1" x14ac:dyDescent="0.25">
      <c r="BA590" s="395"/>
      <c r="BB590" s="395"/>
      <c r="BC590" s="395"/>
      <c r="BD590" s="394"/>
      <c r="BE590" s="394"/>
    </row>
    <row r="591" spans="53:57" ht="11.25" customHeight="1" x14ac:dyDescent="0.25">
      <c r="BA591" s="395"/>
      <c r="BB591" s="395"/>
      <c r="BC591" s="395"/>
      <c r="BD591" s="394"/>
      <c r="BE591" s="394"/>
    </row>
    <row r="592" spans="53:57" ht="11.25" customHeight="1" x14ac:dyDescent="0.25">
      <c r="BA592" s="395"/>
      <c r="BB592" s="395"/>
      <c r="BC592" s="395"/>
      <c r="BD592" s="394"/>
      <c r="BE592" s="394"/>
    </row>
    <row r="593" spans="53:57" ht="11.25" customHeight="1" x14ac:dyDescent="0.25">
      <c r="BA593" s="395"/>
      <c r="BB593" s="395"/>
      <c r="BC593" s="395"/>
      <c r="BD593" s="394"/>
      <c r="BE593" s="394"/>
    </row>
    <row r="594" spans="53:57" ht="11.25" customHeight="1" x14ac:dyDescent="0.25">
      <c r="BA594" s="395"/>
      <c r="BB594" s="395"/>
      <c r="BC594" s="395"/>
      <c r="BD594" s="394"/>
      <c r="BE594" s="394"/>
    </row>
    <row r="595" spans="53:57" ht="11.25" customHeight="1" x14ac:dyDescent="0.25">
      <c r="BA595" s="395"/>
      <c r="BB595" s="395"/>
      <c r="BC595" s="395"/>
      <c r="BD595" s="394"/>
      <c r="BE595" s="394"/>
    </row>
    <row r="596" spans="53:57" ht="11.25" customHeight="1" x14ac:dyDescent="0.25">
      <c r="BA596" s="395"/>
      <c r="BB596" s="395"/>
      <c r="BC596" s="395"/>
      <c r="BD596" s="394"/>
      <c r="BE596" s="394"/>
    </row>
    <row r="597" spans="53:57" ht="11.25" customHeight="1" x14ac:dyDescent="0.25">
      <c r="BA597" s="395"/>
      <c r="BB597" s="395"/>
      <c r="BC597" s="395"/>
      <c r="BD597" s="394"/>
      <c r="BE597" s="394"/>
    </row>
    <row r="598" spans="53:57" ht="11.25" customHeight="1" x14ac:dyDescent="0.25">
      <c r="BA598" s="395"/>
      <c r="BB598" s="395"/>
      <c r="BC598" s="395"/>
      <c r="BD598" s="394"/>
      <c r="BE598" s="394"/>
    </row>
    <row r="599" spans="53:57" ht="11.25" customHeight="1" x14ac:dyDescent="0.25">
      <c r="BA599" s="395"/>
      <c r="BB599" s="395"/>
      <c r="BC599" s="395"/>
      <c r="BD599" s="394"/>
      <c r="BE599" s="394"/>
    </row>
    <row r="600" spans="53:57" ht="11.25" customHeight="1" x14ac:dyDescent="0.25">
      <c r="BA600" s="395"/>
      <c r="BB600" s="395"/>
      <c r="BC600" s="395"/>
      <c r="BD600" s="394"/>
      <c r="BE600" s="394"/>
    </row>
    <row r="601" spans="53:57" ht="11.25" customHeight="1" x14ac:dyDescent="0.25">
      <c r="BA601" s="395"/>
      <c r="BB601" s="395"/>
      <c r="BC601" s="395"/>
      <c r="BD601" s="394"/>
      <c r="BE601" s="394"/>
    </row>
    <row r="602" spans="53:57" ht="11.25" customHeight="1" x14ac:dyDescent="0.25">
      <c r="BA602" s="395"/>
      <c r="BB602" s="395"/>
      <c r="BC602" s="395"/>
      <c r="BD602" s="394"/>
      <c r="BE602" s="394"/>
    </row>
    <row r="603" spans="53:57" ht="11.25" customHeight="1" x14ac:dyDescent="0.25">
      <c r="BA603" s="395"/>
      <c r="BB603" s="395"/>
      <c r="BC603" s="395"/>
      <c r="BD603" s="394"/>
      <c r="BE603" s="394"/>
    </row>
    <row r="604" spans="53:57" ht="11.25" customHeight="1" x14ac:dyDescent="0.25">
      <c r="BA604" s="395"/>
      <c r="BB604" s="395"/>
      <c r="BC604" s="395"/>
      <c r="BD604" s="394"/>
      <c r="BE604" s="394"/>
    </row>
    <row r="605" spans="53:57" ht="11.25" customHeight="1" x14ac:dyDescent="0.25">
      <c r="BA605" s="395"/>
      <c r="BB605" s="395"/>
      <c r="BC605" s="395"/>
      <c r="BD605" s="394"/>
      <c r="BE605" s="394"/>
    </row>
    <row r="606" spans="53:57" ht="11.25" customHeight="1" x14ac:dyDescent="0.25">
      <c r="BA606" s="395"/>
      <c r="BB606" s="395"/>
      <c r="BC606" s="395"/>
      <c r="BD606" s="394"/>
      <c r="BE606" s="394"/>
    </row>
    <row r="607" spans="53:57" ht="11.25" customHeight="1" x14ac:dyDescent="0.25">
      <c r="BA607" s="395"/>
      <c r="BB607" s="395"/>
      <c r="BC607" s="395"/>
      <c r="BD607" s="394"/>
      <c r="BE607" s="394"/>
    </row>
    <row r="608" spans="53:57" ht="11.25" customHeight="1" x14ac:dyDescent="0.25">
      <c r="BA608" s="395"/>
      <c r="BB608" s="395"/>
      <c r="BC608" s="395"/>
      <c r="BD608" s="394"/>
      <c r="BE608" s="394"/>
    </row>
    <row r="609" spans="53:57" ht="11.25" customHeight="1" x14ac:dyDescent="0.25">
      <c r="BA609" s="395"/>
      <c r="BB609" s="395"/>
      <c r="BC609" s="395"/>
      <c r="BD609" s="394"/>
      <c r="BE609" s="394"/>
    </row>
    <row r="610" spans="53:57" ht="11.25" customHeight="1" x14ac:dyDescent="0.25">
      <c r="BA610" s="395"/>
      <c r="BB610" s="395"/>
      <c r="BC610" s="395"/>
      <c r="BD610" s="394"/>
      <c r="BE610" s="394"/>
    </row>
    <row r="611" spans="53:57" ht="11.25" customHeight="1" x14ac:dyDescent="0.25">
      <c r="BA611" s="395"/>
      <c r="BB611" s="395"/>
      <c r="BC611" s="395"/>
      <c r="BD611" s="394"/>
      <c r="BE611" s="394"/>
    </row>
    <row r="612" spans="53:57" ht="11.25" customHeight="1" x14ac:dyDescent="0.25">
      <c r="BA612" s="395"/>
      <c r="BB612" s="395"/>
      <c r="BC612" s="395"/>
      <c r="BD612" s="394"/>
      <c r="BE612" s="394"/>
    </row>
    <row r="613" spans="53:57" ht="11.25" customHeight="1" x14ac:dyDescent="0.25">
      <c r="BA613" s="395"/>
      <c r="BB613" s="395"/>
      <c r="BC613" s="395"/>
      <c r="BD613" s="394"/>
      <c r="BE613" s="394"/>
    </row>
    <row r="614" spans="53:57" ht="11.25" customHeight="1" x14ac:dyDescent="0.25">
      <c r="BA614" s="395"/>
      <c r="BB614" s="395"/>
      <c r="BC614" s="395"/>
      <c r="BD614" s="394"/>
      <c r="BE614" s="394"/>
    </row>
    <row r="615" spans="53:57" ht="11.25" customHeight="1" x14ac:dyDescent="0.25">
      <c r="BA615" s="395"/>
      <c r="BB615" s="395"/>
      <c r="BC615" s="395"/>
      <c r="BD615" s="394"/>
      <c r="BE615" s="394"/>
    </row>
    <row r="616" spans="53:57" ht="11.25" customHeight="1" x14ac:dyDescent="0.25">
      <c r="BA616" s="395"/>
      <c r="BB616" s="395"/>
      <c r="BC616" s="395"/>
      <c r="BD616" s="394"/>
      <c r="BE616" s="394"/>
    </row>
    <row r="617" spans="53:57" ht="11.25" customHeight="1" x14ac:dyDescent="0.25">
      <c r="BA617" s="395"/>
      <c r="BB617" s="395"/>
      <c r="BC617" s="395"/>
      <c r="BD617" s="394"/>
      <c r="BE617" s="394"/>
    </row>
    <row r="618" spans="53:57" ht="11.25" customHeight="1" x14ac:dyDescent="0.25">
      <c r="BA618" s="395"/>
      <c r="BB618" s="395"/>
      <c r="BC618" s="395"/>
      <c r="BD618" s="394"/>
      <c r="BE618" s="394"/>
    </row>
    <row r="619" spans="53:57" ht="11.25" customHeight="1" x14ac:dyDescent="0.25">
      <c r="BA619" s="395"/>
      <c r="BB619" s="395"/>
      <c r="BC619" s="395"/>
      <c r="BD619" s="394"/>
      <c r="BE619" s="394"/>
    </row>
    <row r="620" spans="53:57" ht="11.25" customHeight="1" x14ac:dyDescent="0.25">
      <c r="BA620" s="395"/>
      <c r="BB620" s="395"/>
      <c r="BC620" s="395"/>
      <c r="BD620" s="394"/>
      <c r="BE620" s="394"/>
    </row>
    <row r="621" spans="53:57" ht="11.25" customHeight="1" x14ac:dyDescent="0.25">
      <c r="BA621" s="395"/>
      <c r="BB621" s="395"/>
      <c r="BC621" s="395"/>
      <c r="BD621" s="394"/>
      <c r="BE621" s="394"/>
    </row>
    <row r="622" spans="53:57" ht="11.25" customHeight="1" x14ac:dyDescent="0.25">
      <c r="BA622" s="395"/>
      <c r="BB622" s="395"/>
      <c r="BC622" s="395"/>
      <c r="BD622" s="394"/>
      <c r="BE622" s="394"/>
    </row>
    <row r="623" spans="53:57" ht="11.25" customHeight="1" x14ac:dyDescent="0.25">
      <c r="BA623" s="395"/>
      <c r="BB623" s="395"/>
      <c r="BC623" s="395"/>
      <c r="BD623" s="394"/>
      <c r="BE623" s="394"/>
    </row>
    <row r="624" spans="53:57" ht="11.25" customHeight="1" x14ac:dyDescent="0.25">
      <c r="BA624" s="395"/>
      <c r="BB624" s="395"/>
      <c r="BC624" s="395"/>
      <c r="BD624" s="394"/>
      <c r="BE624" s="394"/>
    </row>
    <row r="625" spans="53:57" ht="11.25" customHeight="1" x14ac:dyDescent="0.25">
      <c r="BA625" s="395"/>
      <c r="BB625" s="395"/>
      <c r="BC625" s="395"/>
      <c r="BD625" s="394"/>
      <c r="BE625" s="394"/>
    </row>
    <row r="626" spans="53:57" ht="11.25" customHeight="1" x14ac:dyDescent="0.25">
      <c r="BA626" s="395"/>
      <c r="BB626" s="395"/>
      <c r="BC626" s="395"/>
      <c r="BD626" s="394"/>
      <c r="BE626" s="394"/>
    </row>
    <row r="627" spans="53:57" ht="11.25" customHeight="1" x14ac:dyDescent="0.25">
      <c r="BA627" s="395"/>
      <c r="BB627" s="395"/>
      <c r="BC627" s="395"/>
      <c r="BD627" s="394"/>
      <c r="BE627" s="394"/>
    </row>
    <row r="628" spans="53:57" ht="11.25" customHeight="1" x14ac:dyDescent="0.25">
      <c r="BA628" s="395"/>
      <c r="BB628" s="395"/>
      <c r="BC628" s="395"/>
      <c r="BD628" s="394"/>
      <c r="BE628" s="394"/>
    </row>
    <row r="629" spans="53:57" ht="11.25" customHeight="1" x14ac:dyDescent="0.25">
      <c r="BA629" s="395"/>
      <c r="BB629" s="395"/>
      <c r="BC629" s="395"/>
      <c r="BD629" s="394"/>
      <c r="BE629" s="394"/>
    </row>
    <row r="630" spans="53:57" ht="11.25" customHeight="1" x14ac:dyDescent="0.25">
      <c r="BA630" s="395"/>
      <c r="BB630" s="395"/>
      <c r="BC630" s="395"/>
      <c r="BD630" s="394"/>
      <c r="BE630" s="394"/>
    </row>
    <row r="631" spans="53:57" ht="11.25" customHeight="1" x14ac:dyDescent="0.25">
      <c r="BA631" s="395"/>
      <c r="BB631" s="395"/>
      <c r="BC631" s="395"/>
      <c r="BD631" s="394"/>
      <c r="BE631" s="394"/>
    </row>
    <row r="632" spans="53:57" ht="11.25" customHeight="1" x14ac:dyDescent="0.25">
      <c r="BA632" s="395"/>
      <c r="BB632" s="395"/>
      <c r="BC632" s="395"/>
      <c r="BD632" s="394"/>
      <c r="BE632" s="394"/>
    </row>
    <row r="633" spans="53:57" ht="11.25" customHeight="1" x14ac:dyDescent="0.25">
      <c r="BA633" s="395"/>
      <c r="BB633" s="395"/>
      <c r="BC633" s="395"/>
      <c r="BD633" s="394"/>
      <c r="BE633" s="394"/>
    </row>
    <row r="634" spans="53:57" ht="11.25" customHeight="1" x14ac:dyDescent="0.25">
      <c r="BA634" s="395"/>
      <c r="BB634" s="395"/>
      <c r="BC634" s="395"/>
      <c r="BD634" s="394"/>
      <c r="BE634" s="394"/>
    </row>
    <row r="635" spans="53:57" ht="11.25" customHeight="1" x14ac:dyDescent="0.25">
      <c r="BA635" s="395"/>
      <c r="BB635" s="395"/>
      <c r="BC635" s="395"/>
      <c r="BD635" s="394"/>
      <c r="BE635" s="394"/>
    </row>
    <row r="636" spans="53:57" ht="11.25" customHeight="1" x14ac:dyDescent="0.25">
      <c r="BA636" s="395"/>
      <c r="BB636" s="395"/>
      <c r="BC636" s="395"/>
      <c r="BD636" s="394"/>
      <c r="BE636" s="394"/>
    </row>
    <row r="637" spans="53:57" ht="11.25" customHeight="1" x14ac:dyDescent="0.25">
      <c r="BA637" s="395"/>
      <c r="BB637" s="395"/>
      <c r="BC637" s="395"/>
      <c r="BD637" s="394"/>
      <c r="BE637" s="394"/>
    </row>
    <row r="638" spans="53:57" ht="11.25" customHeight="1" x14ac:dyDescent="0.25">
      <c r="BA638" s="395"/>
      <c r="BB638" s="395"/>
      <c r="BC638" s="395"/>
      <c r="BD638" s="394"/>
      <c r="BE638" s="394"/>
    </row>
    <row r="639" spans="53:57" ht="11.25" customHeight="1" x14ac:dyDescent="0.25">
      <c r="BA639" s="395"/>
      <c r="BB639" s="395"/>
      <c r="BC639" s="395"/>
      <c r="BD639" s="394"/>
      <c r="BE639" s="394"/>
    </row>
    <row r="640" spans="53:57" ht="11.25" customHeight="1" x14ac:dyDescent="0.25">
      <c r="BA640" s="395"/>
      <c r="BB640" s="395"/>
      <c r="BC640" s="395"/>
      <c r="BD640" s="394"/>
      <c r="BE640" s="394"/>
    </row>
    <row r="641" spans="53:57" ht="11.25" customHeight="1" x14ac:dyDescent="0.25">
      <c r="BA641" s="395"/>
      <c r="BB641" s="395"/>
      <c r="BC641" s="395"/>
      <c r="BD641" s="394"/>
      <c r="BE641" s="394"/>
    </row>
    <row r="642" spans="53:57" ht="11.25" customHeight="1" x14ac:dyDescent="0.25">
      <c r="BA642" s="395"/>
      <c r="BB642" s="395"/>
      <c r="BC642" s="395"/>
      <c r="BD642" s="394"/>
      <c r="BE642" s="394"/>
    </row>
    <row r="643" spans="53:57" ht="11.25" customHeight="1" x14ac:dyDescent="0.25">
      <c r="BA643" s="395"/>
      <c r="BB643" s="395"/>
      <c r="BC643" s="395"/>
      <c r="BD643" s="394"/>
      <c r="BE643" s="394"/>
    </row>
    <row r="644" spans="53:57" ht="11.25" customHeight="1" x14ac:dyDescent="0.25">
      <c r="BA644" s="395"/>
      <c r="BB644" s="395"/>
      <c r="BC644" s="395"/>
      <c r="BD644" s="394"/>
      <c r="BE644" s="394"/>
    </row>
    <row r="645" spans="53:57" ht="11.25" customHeight="1" x14ac:dyDescent="0.25">
      <c r="BA645" s="395"/>
      <c r="BB645" s="395"/>
      <c r="BC645" s="395"/>
      <c r="BD645" s="394"/>
      <c r="BE645" s="394"/>
    </row>
    <row r="646" spans="53:57" ht="11.25" customHeight="1" x14ac:dyDescent="0.25">
      <c r="BA646" s="395"/>
      <c r="BB646" s="395"/>
      <c r="BC646" s="395"/>
      <c r="BD646" s="394"/>
      <c r="BE646" s="394"/>
    </row>
    <row r="647" spans="53:57" ht="11.25" customHeight="1" x14ac:dyDescent="0.25">
      <c r="BA647" s="395"/>
      <c r="BB647" s="395"/>
      <c r="BC647" s="395"/>
      <c r="BD647" s="394"/>
      <c r="BE647" s="394"/>
    </row>
    <row r="648" spans="53:57" ht="11.25" customHeight="1" x14ac:dyDescent="0.25">
      <c r="BA648" s="395"/>
      <c r="BB648" s="395"/>
      <c r="BC648" s="395"/>
      <c r="BD648" s="394"/>
      <c r="BE648" s="394"/>
    </row>
    <row r="649" spans="53:57" ht="11.25" customHeight="1" x14ac:dyDescent="0.25">
      <c r="BA649" s="395"/>
      <c r="BB649" s="395"/>
      <c r="BC649" s="395"/>
      <c r="BD649" s="394"/>
      <c r="BE649" s="394"/>
    </row>
    <row r="650" spans="53:57" ht="11.25" customHeight="1" x14ac:dyDescent="0.25">
      <c r="BA650" s="395"/>
      <c r="BB650" s="395"/>
      <c r="BC650" s="395"/>
      <c r="BD650" s="394"/>
      <c r="BE650" s="394"/>
    </row>
    <row r="651" spans="53:57" ht="11.25" customHeight="1" x14ac:dyDescent="0.25">
      <c r="BA651" s="395"/>
      <c r="BB651" s="395"/>
      <c r="BC651" s="395"/>
      <c r="BD651" s="394"/>
      <c r="BE651" s="394"/>
    </row>
    <row r="652" spans="53:57" ht="11.25" customHeight="1" x14ac:dyDescent="0.25">
      <c r="BA652" s="395"/>
      <c r="BB652" s="395"/>
      <c r="BC652" s="395"/>
      <c r="BD652" s="394"/>
      <c r="BE652" s="394"/>
    </row>
    <row r="653" spans="53:57" ht="11.25" customHeight="1" x14ac:dyDescent="0.25">
      <c r="BA653" s="395"/>
      <c r="BB653" s="395"/>
      <c r="BC653" s="395"/>
      <c r="BD653" s="394"/>
      <c r="BE653" s="394"/>
    </row>
    <row r="654" spans="53:57" ht="11.25" customHeight="1" x14ac:dyDescent="0.25">
      <c r="BA654" s="395"/>
      <c r="BB654" s="395"/>
      <c r="BC654" s="395"/>
      <c r="BD654" s="394"/>
      <c r="BE654" s="394"/>
    </row>
    <row r="655" spans="53:57" ht="11.25" customHeight="1" x14ac:dyDescent="0.25">
      <c r="BA655" s="395"/>
      <c r="BB655" s="395"/>
      <c r="BC655" s="395"/>
      <c r="BD655" s="394"/>
      <c r="BE655" s="394"/>
    </row>
    <row r="656" spans="53:57" ht="11.25" customHeight="1" x14ac:dyDescent="0.25">
      <c r="BA656" s="395"/>
      <c r="BB656" s="395"/>
      <c r="BC656" s="395"/>
      <c r="BD656" s="394"/>
      <c r="BE656" s="394"/>
    </row>
    <row r="657" spans="53:57" ht="11.25" customHeight="1" x14ac:dyDescent="0.25">
      <c r="BA657" s="395"/>
      <c r="BB657" s="395"/>
      <c r="BC657" s="395"/>
      <c r="BD657" s="394"/>
      <c r="BE657" s="394"/>
    </row>
    <row r="658" spans="53:57" ht="11.25" customHeight="1" x14ac:dyDescent="0.25">
      <c r="BA658" s="395"/>
      <c r="BB658" s="395"/>
      <c r="BC658" s="395"/>
      <c r="BD658" s="394"/>
      <c r="BE658" s="394"/>
    </row>
    <row r="659" spans="53:57" ht="11.25" customHeight="1" x14ac:dyDescent="0.25">
      <c r="BA659" s="395"/>
      <c r="BB659" s="395"/>
      <c r="BC659" s="395"/>
      <c r="BD659" s="394"/>
      <c r="BE659" s="394"/>
    </row>
    <row r="660" spans="53:57" ht="11.25" customHeight="1" x14ac:dyDescent="0.25">
      <c r="BA660" s="395"/>
      <c r="BB660" s="395"/>
      <c r="BC660" s="395"/>
      <c r="BD660" s="394"/>
      <c r="BE660" s="394"/>
    </row>
    <row r="661" spans="53:57" ht="11.25" customHeight="1" x14ac:dyDescent="0.25">
      <c r="BA661" s="395"/>
      <c r="BB661" s="395"/>
      <c r="BC661" s="395"/>
      <c r="BD661" s="394"/>
      <c r="BE661" s="394"/>
    </row>
    <row r="662" spans="53:57" ht="11.25" customHeight="1" x14ac:dyDescent="0.25">
      <c r="BA662" s="395"/>
      <c r="BB662" s="395"/>
      <c r="BC662" s="395"/>
      <c r="BD662" s="394"/>
      <c r="BE662" s="394"/>
    </row>
    <row r="663" spans="53:57" ht="11.25" customHeight="1" x14ac:dyDescent="0.25">
      <c r="BA663" s="395"/>
      <c r="BB663" s="395"/>
      <c r="BC663" s="395"/>
      <c r="BD663" s="394"/>
      <c r="BE663" s="394"/>
    </row>
    <row r="664" spans="53:57" ht="11.25" customHeight="1" x14ac:dyDescent="0.25">
      <c r="BA664" s="395"/>
      <c r="BB664" s="395"/>
      <c r="BC664" s="395"/>
      <c r="BD664" s="394"/>
      <c r="BE664" s="394"/>
    </row>
    <row r="665" spans="53:57" ht="11.25" customHeight="1" x14ac:dyDescent="0.25">
      <c r="BA665" s="395"/>
      <c r="BB665" s="395"/>
      <c r="BC665" s="395"/>
      <c r="BD665" s="394"/>
      <c r="BE665" s="394"/>
    </row>
    <row r="666" spans="53:57" ht="11.25" customHeight="1" x14ac:dyDescent="0.25">
      <c r="BA666" s="395"/>
      <c r="BB666" s="395"/>
      <c r="BC666" s="395"/>
      <c r="BD666" s="394"/>
      <c r="BE666" s="394"/>
    </row>
    <row r="667" spans="53:57" ht="11.25" customHeight="1" x14ac:dyDescent="0.25">
      <c r="BA667" s="395"/>
      <c r="BB667" s="395"/>
      <c r="BC667" s="395"/>
      <c r="BD667" s="394"/>
      <c r="BE667" s="394"/>
    </row>
    <row r="668" spans="53:57" ht="11.25" customHeight="1" x14ac:dyDescent="0.25">
      <c r="BA668" s="395"/>
      <c r="BB668" s="395"/>
      <c r="BC668" s="395"/>
      <c r="BD668" s="394"/>
      <c r="BE668" s="394"/>
    </row>
    <row r="669" spans="53:57" ht="11.25" customHeight="1" x14ac:dyDescent="0.25">
      <c r="BA669" s="395"/>
      <c r="BB669" s="395"/>
      <c r="BC669" s="395"/>
      <c r="BD669" s="394"/>
      <c r="BE669" s="394"/>
    </row>
    <row r="670" spans="53:57" ht="11.25" customHeight="1" x14ac:dyDescent="0.25">
      <c r="BA670" s="395"/>
      <c r="BB670" s="395"/>
      <c r="BC670" s="395"/>
      <c r="BD670" s="394"/>
      <c r="BE670" s="394"/>
    </row>
    <row r="671" spans="53:57" ht="11.25" customHeight="1" x14ac:dyDescent="0.25">
      <c r="BA671" s="395"/>
      <c r="BB671" s="395"/>
      <c r="BC671" s="395"/>
      <c r="BD671" s="394"/>
      <c r="BE671" s="394"/>
    </row>
    <row r="672" spans="53:57" ht="11.25" customHeight="1" x14ac:dyDescent="0.25">
      <c r="BA672" s="395"/>
      <c r="BB672" s="395"/>
      <c r="BC672" s="395"/>
      <c r="BD672" s="394"/>
      <c r="BE672" s="394"/>
    </row>
    <row r="673" spans="53:57" ht="11.25" customHeight="1" x14ac:dyDescent="0.25">
      <c r="BA673" s="395"/>
      <c r="BB673" s="395"/>
      <c r="BC673" s="395"/>
      <c r="BD673" s="394"/>
      <c r="BE673" s="394"/>
    </row>
    <row r="674" spans="53:57" ht="11.25" customHeight="1" x14ac:dyDescent="0.25">
      <c r="BA674" s="395"/>
      <c r="BB674" s="395"/>
      <c r="BC674" s="395"/>
      <c r="BD674" s="394"/>
      <c r="BE674" s="394"/>
    </row>
    <row r="675" spans="53:57" ht="11.25" customHeight="1" x14ac:dyDescent="0.25">
      <c r="BA675" s="395"/>
      <c r="BB675" s="395"/>
      <c r="BC675" s="395"/>
      <c r="BD675" s="394"/>
      <c r="BE675" s="394"/>
    </row>
    <row r="676" spans="53:57" ht="11.25" customHeight="1" x14ac:dyDescent="0.25">
      <c r="BA676" s="395"/>
      <c r="BB676" s="395"/>
      <c r="BC676" s="395"/>
      <c r="BD676" s="394"/>
      <c r="BE676" s="394"/>
    </row>
    <row r="677" spans="53:57" ht="11.25" customHeight="1" x14ac:dyDescent="0.25">
      <c r="BA677" s="395"/>
      <c r="BB677" s="395"/>
      <c r="BC677" s="395"/>
      <c r="BD677" s="394"/>
      <c r="BE677" s="394"/>
    </row>
    <row r="678" spans="53:57" ht="11.25" customHeight="1" x14ac:dyDescent="0.25">
      <c r="BA678" s="395"/>
      <c r="BB678" s="395"/>
      <c r="BC678" s="395"/>
      <c r="BD678" s="394"/>
      <c r="BE678" s="394"/>
    </row>
    <row r="679" spans="53:57" ht="11.25" customHeight="1" x14ac:dyDescent="0.25">
      <c r="BA679" s="395"/>
      <c r="BB679" s="395"/>
      <c r="BC679" s="395"/>
      <c r="BD679" s="394"/>
      <c r="BE679" s="394"/>
    </row>
    <row r="680" spans="53:57" ht="11.25" customHeight="1" x14ac:dyDescent="0.25">
      <c r="BA680" s="395"/>
      <c r="BB680" s="395"/>
      <c r="BC680" s="395"/>
      <c r="BD680" s="394"/>
      <c r="BE680" s="394"/>
    </row>
    <row r="681" spans="53:57" ht="11.25" customHeight="1" x14ac:dyDescent="0.25">
      <c r="BA681" s="395"/>
      <c r="BB681" s="395"/>
      <c r="BC681" s="395"/>
      <c r="BD681" s="394"/>
      <c r="BE681" s="394"/>
    </row>
    <row r="682" spans="53:57" ht="11.25" customHeight="1" x14ac:dyDescent="0.25">
      <c r="BA682" s="395"/>
      <c r="BB682" s="395"/>
      <c r="BC682" s="395"/>
      <c r="BD682" s="394"/>
      <c r="BE682" s="394"/>
    </row>
    <row r="683" spans="53:57" ht="11.25" customHeight="1" x14ac:dyDescent="0.25">
      <c r="BA683" s="395"/>
      <c r="BB683" s="395"/>
      <c r="BC683" s="395"/>
      <c r="BD683" s="394"/>
      <c r="BE683" s="394"/>
    </row>
    <row r="684" spans="53:57" ht="11.25" customHeight="1" x14ac:dyDescent="0.25">
      <c r="BA684" s="395"/>
      <c r="BB684" s="395"/>
      <c r="BC684" s="395"/>
      <c r="BD684" s="394"/>
      <c r="BE684" s="394"/>
    </row>
    <row r="685" spans="53:57" ht="11.25" customHeight="1" x14ac:dyDescent="0.25">
      <c r="BA685" s="395"/>
      <c r="BB685" s="395"/>
      <c r="BC685" s="395"/>
      <c r="BD685" s="394"/>
      <c r="BE685" s="394"/>
    </row>
    <row r="686" spans="53:57" ht="11.25" customHeight="1" x14ac:dyDescent="0.25">
      <c r="BA686" s="395"/>
      <c r="BB686" s="395"/>
      <c r="BC686" s="395"/>
      <c r="BD686" s="394"/>
      <c r="BE686" s="394"/>
    </row>
    <row r="687" spans="53:57" ht="11.25" customHeight="1" x14ac:dyDescent="0.25">
      <c r="BA687" s="395"/>
      <c r="BB687" s="395"/>
      <c r="BC687" s="395"/>
      <c r="BD687" s="394"/>
      <c r="BE687" s="394"/>
    </row>
    <row r="688" spans="53:57" ht="11.25" customHeight="1" x14ac:dyDescent="0.25">
      <c r="BA688" s="395"/>
      <c r="BB688" s="395"/>
      <c r="BC688" s="395"/>
      <c r="BD688" s="394"/>
      <c r="BE688" s="394"/>
    </row>
    <row r="689" spans="53:57" ht="11.25" customHeight="1" x14ac:dyDescent="0.25">
      <c r="BA689" s="395"/>
      <c r="BB689" s="395"/>
      <c r="BC689" s="395"/>
      <c r="BD689" s="394"/>
      <c r="BE689" s="394"/>
    </row>
    <row r="690" spans="53:57" ht="11.25" customHeight="1" x14ac:dyDescent="0.25">
      <c r="BA690" s="395"/>
      <c r="BB690" s="395"/>
      <c r="BC690" s="395"/>
      <c r="BD690" s="394"/>
      <c r="BE690" s="394"/>
    </row>
    <row r="691" spans="53:57" ht="11.25" customHeight="1" x14ac:dyDescent="0.25">
      <c r="BA691" s="395"/>
      <c r="BB691" s="395"/>
      <c r="BC691" s="395"/>
      <c r="BD691" s="394"/>
      <c r="BE691" s="394"/>
    </row>
    <row r="692" spans="53:57" ht="11.25" customHeight="1" x14ac:dyDescent="0.25">
      <c r="BA692" s="395"/>
      <c r="BB692" s="395"/>
      <c r="BC692" s="395"/>
      <c r="BD692" s="394"/>
      <c r="BE692" s="394"/>
    </row>
    <row r="693" spans="53:57" ht="11.25" customHeight="1" x14ac:dyDescent="0.25">
      <c r="BA693" s="395"/>
      <c r="BB693" s="395"/>
      <c r="BC693" s="395"/>
      <c r="BD693" s="394"/>
      <c r="BE693" s="394"/>
    </row>
    <row r="694" spans="53:57" ht="11.25" customHeight="1" x14ac:dyDescent="0.25">
      <c r="BA694" s="395"/>
      <c r="BB694" s="395"/>
      <c r="BC694" s="395"/>
      <c r="BD694" s="394"/>
      <c r="BE694" s="394"/>
    </row>
    <row r="695" spans="53:57" ht="11.25" customHeight="1" x14ac:dyDescent="0.25">
      <c r="BA695" s="395"/>
      <c r="BB695" s="395"/>
      <c r="BC695" s="395"/>
      <c r="BD695" s="394"/>
      <c r="BE695" s="394"/>
    </row>
    <row r="696" spans="53:57" ht="11.25" customHeight="1" x14ac:dyDescent="0.25">
      <c r="BA696" s="395"/>
      <c r="BB696" s="395"/>
      <c r="BC696" s="395"/>
      <c r="BD696" s="394"/>
      <c r="BE696" s="394"/>
    </row>
    <row r="697" spans="53:57" ht="11.25" customHeight="1" x14ac:dyDescent="0.25">
      <c r="BA697" s="395"/>
      <c r="BB697" s="395"/>
      <c r="BC697" s="395"/>
      <c r="BD697" s="394"/>
      <c r="BE697" s="394"/>
    </row>
    <row r="698" spans="53:57" ht="11.25" customHeight="1" x14ac:dyDescent="0.25">
      <c r="BA698" s="395"/>
      <c r="BB698" s="395"/>
      <c r="BC698" s="395"/>
      <c r="BD698" s="394"/>
      <c r="BE698" s="394"/>
    </row>
    <row r="699" spans="53:57" ht="11.25" customHeight="1" x14ac:dyDescent="0.25">
      <c r="BA699" s="395"/>
      <c r="BB699" s="395"/>
      <c r="BC699" s="395"/>
      <c r="BD699" s="394"/>
      <c r="BE699" s="394"/>
    </row>
    <row r="700" spans="53:57" ht="11.25" customHeight="1" x14ac:dyDescent="0.25">
      <c r="BA700" s="395"/>
      <c r="BB700" s="395"/>
      <c r="BC700" s="395"/>
      <c r="BD700" s="394"/>
      <c r="BE700" s="394"/>
    </row>
    <row r="701" spans="53:57" ht="11.25" customHeight="1" x14ac:dyDescent="0.25">
      <c r="BA701" s="395"/>
      <c r="BB701" s="395"/>
      <c r="BC701" s="395"/>
      <c r="BD701" s="394"/>
      <c r="BE701" s="394"/>
    </row>
    <row r="702" spans="53:57" ht="11.25" customHeight="1" x14ac:dyDescent="0.25">
      <c r="BA702" s="395"/>
      <c r="BB702" s="395"/>
      <c r="BC702" s="395"/>
      <c r="BD702" s="394"/>
      <c r="BE702" s="394"/>
    </row>
    <row r="703" spans="53:57" ht="11.25" customHeight="1" x14ac:dyDescent="0.25">
      <c r="BA703" s="395"/>
      <c r="BB703" s="395"/>
      <c r="BC703" s="395"/>
      <c r="BD703" s="394"/>
      <c r="BE703" s="394"/>
    </row>
    <row r="704" spans="53:57" ht="11.25" customHeight="1" x14ac:dyDescent="0.25">
      <c r="BA704" s="395"/>
      <c r="BB704" s="395"/>
      <c r="BC704" s="395"/>
      <c r="BD704" s="394"/>
      <c r="BE704" s="394"/>
    </row>
    <row r="705" spans="53:57" ht="11.25" customHeight="1" x14ac:dyDescent="0.25">
      <c r="BA705" s="395"/>
      <c r="BB705" s="395"/>
      <c r="BC705" s="395"/>
      <c r="BD705" s="394"/>
      <c r="BE705" s="394"/>
    </row>
    <row r="706" spans="53:57" ht="11.25" customHeight="1" x14ac:dyDescent="0.25">
      <c r="BA706" s="395"/>
      <c r="BB706" s="395"/>
      <c r="BC706" s="395"/>
      <c r="BD706" s="394"/>
      <c r="BE706" s="394"/>
    </row>
    <row r="707" spans="53:57" ht="11.25" customHeight="1" x14ac:dyDescent="0.25">
      <c r="BA707" s="395"/>
      <c r="BB707" s="395"/>
      <c r="BC707" s="395"/>
      <c r="BD707" s="394"/>
      <c r="BE707" s="394"/>
    </row>
    <row r="708" spans="53:57" ht="11.25" customHeight="1" x14ac:dyDescent="0.25">
      <c r="BA708" s="395"/>
      <c r="BB708" s="395"/>
      <c r="BC708" s="395"/>
      <c r="BD708" s="394"/>
      <c r="BE708" s="394"/>
    </row>
    <row r="709" spans="53:57" ht="11.25" customHeight="1" x14ac:dyDescent="0.25">
      <c r="BA709" s="395"/>
      <c r="BB709" s="395"/>
      <c r="BC709" s="395"/>
      <c r="BD709" s="394"/>
      <c r="BE709" s="394"/>
    </row>
    <row r="710" spans="53:57" ht="11.25" customHeight="1" x14ac:dyDescent="0.25">
      <c r="BA710" s="395"/>
      <c r="BB710" s="395"/>
      <c r="BC710" s="395"/>
      <c r="BD710" s="394"/>
      <c r="BE710" s="394"/>
    </row>
    <row r="711" spans="53:57" ht="11.25" customHeight="1" x14ac:dyDescent="0.25">
      <c r="BA711" s="395"/>
      <c r="BB711" s="395"/>
      <c r="BC711" s="395"/>
      <c r="BD711" s="394"/>
      <c r="BE711" s="394"/>
    </row>
    <row r="712" spans="53:57" ht="11.25" customHeight="1" x14ac:dyDescent="0.25">
      <c r="BA712" s="395"/>
      <c r="BB712" s="395"/>
      <c r="BC712" s="395"/>
      <c r="BD712" s="394"/>
      <c r="BE712" s="394"/>
    </row>
    <row r="713" spans="53:57" ht="11.25" customHeight="1" x14ac:dyDescent="0.25">
      <c r="BA713" s="395"/>
      <c r="BB713" s="395"/>
      <c r="BC713" s="395"/>
      <c r="BD713" s="394"/>
      <c r="BE713" s="394"/>
    </row>
    <row r="714" spans="53:57" ht="11.25" customHeight="1" x14ac:dyDescent="0.25">
      <c r="BA714" s="395"/>
      <c r="BB714" s="395"/>
      <c r="BC714" s="395"/>
      <c r="BD714" s="394"/>
      <c r="BE714" s="394"/>
    </row>
    <row r="715" spans="53:57" ht="11.25" customHeight="1" x14ac:dyDescent="0.25">
      <c r="BA715" s="395"/>
      <c r="BB715" s="395"/>
      <c r="BC715" s="395"/>
      <c r="BD715" s="394"/>
      <c r="BE715" s="394"/>
    </row>
    <row r="716" spans="53:57" ht="11.25" customHeight="1" x14ac:dyDescent="0.25">
      <c r="BA716" s="395"/>
      <c r="BB716" s="395"/>
      <c r="BC716" s="395"/>
      <c r="BD716" s="394"/>
      <c r="BE716" s="394"/>
    </row>
    <row r="717" spans="53:57" ht="11.25" customHeight="1" x14ac:dyDescent="0.25">
      <c r="BA717" s="395"/>
      <c r="BB717" s="395"/>
      <c r="BC717" s="395"/>
      <c r="BD717" s="394"/>
      <c r="BE717" s="394"/>
    </row>
    <row r="718" spans="53:57" ht="11.25" customHeight="1" x14ac:dyDescent="0.25">
      <c r="BA718" s="395"/>
      <c r="BB718" s="395"/>
      <c r="BC718" s="395"/>
      <c r="BD718" s="394"/>
      <c r="BE718" s="394"/>
    </row>
    <row r="719" spans="53:57" ht="11.25" customHeight="1" x14ac:dyDescent="0.25">
      <c r="BA719" s="395"/>
      <c r="BB719" s="395"/>
      <c r="BC719" s="395"/>
      <c r="BD719" s="394"/>
      <c r="BE719" s="394"/>
    </row>
    <row r="720" spans="53:57" ht="11.25" customHeight="1" x14ac:dyDescent="0.25">
      <c r="BA720" s="395"/>
      <c r="BB720" s="395"/>
      <c r="BC720" s="395"/>
      <c r="BD720" s="394"/>
      <c r="BE720" s="394"/>
    </row>
    <row r="721" spans="53:57" ht="11.25" customHeight="1" x14ac:dyDescent="0.25">
      <c r="BA721" s="395"/>
      <c r="BB721" s="395"/>
      <c r="BC721" s="395"/>
      <c r="BD721" s="394"/>
      <c r="BE721" s="394"/>
    </row>
    <row r="722" spans="53:57" ht="11.25" customHeight="1" x14ac:dyDescent="0.25">
      <c r="BA722" s="395"/>
      <c r="BB722" s="395"/>
      <c r="BC722" s="395"/>
      <c r="BD722" s="394"/>
      <c r="BE722" s="394"/>
    </row>
    <row r="723" spans="53:57" ht="11.25" customHeight="1" x14ac:dyDescent="0.25">
      <c r="BA723" s="395"/>
      <c r="BB723" s="395"/>
      <c r="BC723" s="395"/>
      <c r="BD723" s="394"/>
      <c r="BE723" s="394"/>
    </row>
    <row r="724" spans="53:57" ht="11.25" customHeight="1" x14ac:dyDescent="0.25">
      <c r="BA724" s="395"/>
      <c r="BB724" s="395"/>
      <c r="BC724" s="395"/>
      <c r="BD724" s="394"/>
      <c r="BE724" s="394"/>
    </row>
    <row r="725" spans="53:57" ht="11.25" customHeight="1" x14ac:dyDescent="0.25">
      <c r="BA725" s="395"/>
      <c r="BB725" s="395"/>
      <c r="BC725" s="395"/>
      <c r="BD725" s="394"/>
      <c r="BE725" s="394"/>
    </row>
    <row r="726" spans="53:57" ht="11.25" customHeight="1" x14ac:dyDescent="0.25">
      <c r="BA726" s="395"/>
      <c r="BB726" s="395"/>
      <c r="BC726" s="395"/>
      <c r="BD726" s="394"/>
      <c r="BE726" s="394"/>
    </row>
    <row r="727" spans="53:57" ht="11.25" customHeight="1" x14ac:dyDescent="0.25">
      <c r="BA727" s="395"/>
      <c r="BB727" s="395"/>
      <c r="BC727" s="395"/>
      <c r="BD727" s="394"/>
      <c r="BE727" s="394"/>
    </row>
    <row r="728" spans="53:57" ht="11.25" customHeight="1" x14ac:dyDescent="0.25">
      <c r="BA728" s="395"/>
      <c r="BB728" s="395"/>
      <c r="BC728" s="395"/>
      <c r="BD728" s="394"/>
      <c r="BE728" s="394"/>
    </row>
    <row r="729" spans="53:57" ht="11.25" customHeight="1" x14ac:dyDescent="0.25">
      <c r="BA729" s="395"/>
      <c r="BB729" s="395"/>
      <c r="BC729" s="395"/>
      <c r="BD729" s="394"/>
      <c r="BE729" s="394"/>
    </row>
    <row r="730" spans="53:57" ht="11.25" customHeight="1" x14ac:dyDescent="0.25">
      <c r="BA730" s="395"/>
      <c r="BB730" s="395"/>
      <c r="BC730" s="395"/>
      <c r="BD730" s="394"/>
      <c r="BE730" s="394"/>
    </row>
    <row r="731" spans="53:57" ht="11.25" customHeight="1" x14ac:dyDescent="0.25">
      <c r="BA731" s="395"/>
      <c r="BB731" s="395"/>
      <c r="BC731" s="395"/>
      <c r="BD731" s="394"/>
      <c r="BE731" s="394"/>
    </row>
    <row r="732" spans="53:57" ht="11.25" customHeight="1" x14ac:dyDescent="0.25">
      <c r="BA732" s="395"/>
      <c r="BB732" s="395"/>
      <c r="BC732" s="395"/>
      <c r="BD732" s="394"/>
      <c r="BE732" s="394"/>
    </row>
    <row r="733" spans="53:57" ht="11.25" customHeight="1" x14ac:dyDescent="0.25">
      <c r="BA733" s="395"/>
      <c r="BB733" s="395"/>
      <c r="BC733" s="395"/>
      <c r="BD733" s="394"/>
      <c r="BE733" s="394"/>
    </row>
    <row r="734" spans="53:57" ht="11.25" customHeight="1" x14ac:dyDescent="0.25">
      <c r="BA734" s="395"/>
      <c r="BB734" s="395"/>
      <c r="BC734" s="395"/>
      <c r="BD734" s="394"/>
      <c r="BE734" s="394"/>
    </row>
    <row r="735" spans="53:57" ht="11.25" customHeight="1" x14ac:dyDescent="0.25">
      <c r="BA735" s="395"/>
      <c r="BB735" s="395"/>
      <c r="BC735" s="395"/>
      <c r="BD735" s="394"/>
      <c r="BE735" s="394"/>
    </row>
    <row r="736" spans="53:57" ht="11.25" customHeight="1" x14ac:dyDescent="0.25">
      <c r="BA736" s="395"/>
      <c r="BB736" s="395"/>
      <c r="BC736" s="395"/>
      <c r="BD736" s="394"/>
      <c r="BE736" s="394"/>
    </row>
    <row r="737" spans="53:57" ht="11.25" customHeight="1" x14ac:dyDescent="0.25">
      <c r="BA737" s="395"/>
      <c r="BB737" s="395"/>
      <c r="BC737" s="395"/>
      <c r="BD737" s="394"/>
      <c r="BE737" s="394"/>
    </row>
    <row r="738" spans="53:57" ht="11.25" customHeight="1" x14ac:dyDescent="0.25">
      <c r="BA738" s="395"/>
      <c r="BB738" s="395"/>
      <c r="BC738" s="395"/>
      <c r="BD738" s="394"/>
      <c r="BE738" s="394"/>
    </row>
    <row r="739" spans="53:57" ht="11.25" customHeight="1" x14ac:dyDescent="0.25">
      <c r="BA739" s="395"/>
      <c r="BB739" s="395"/>
      <c r="BC739" s="395"/>
      <c r="BD739" s="394"/>
      <c r="BE739" s="394"/>
    </row>
    <row r="740" spans="53:57" ht="11.25" customHeight="1" x14ac:dyDescent="0.25">
      <c r="BA740" s="395"/>
      <c r="BB740" s="395"/>
      <c r="BC740" s="395"/>
      <c r="BD740" s="394"/>
      <c r="BE740" s="394"/>
    </row>
    <row r="741" spans="53:57" ht="11.25" customHeight="1" x14ac:dyDescent="0.25">
      <c r="BA741" s="395"/>
      <c r="BB741" s="395"/>
      <c r="BC741" s="395"/>
      <c r="BD741" s="394"/>
      <c r="BE741" s="394"/>
    </row>
    <row r="742" spans="53:57" ht="11.25" customHeight="1" x14ac:dyDescent="0.25">
      <c r="BA742" s="395"/>
      <c r="BB742" s="395"/>
      <c r="BC742" s="395"/>
      <c r="BD742" s="394"/>
      <c r="BE742" s="394"/>
    </row>
    <row r="743" spans="53:57" ht="11.25" customHeight="1" x14ac:dyDescent="0.25">
      <c r="BA743" s="395"/>
      <c r="BB743" s="395"/>
      <c r="BC743" s="395"/>
      <c r="BD743" s="394"/>
      <c r="BE743" s="394"/>
    </row>
    <row r="744" spans="53:57" ht="11.25" customHeight="1" x14ac:dyDescent="0.25">
      <c r="BA744" s="395"/>
      <c r="BB744" s="395"/>
      <c r="BC744" s="395"/>
      <c r="BD744" s="394"/>
      <c r="BE744" s="394"/>
    </row>
    <row r="745" spans="53:57" ht="11.25" customHeight="1" x14ac:dyDescent="0.25">
      <c r="BA745" s="395"/>
      <c r="BB745" s="395"/>
      <c r="BC745" s="395"/>
      <c r="BD745" s="394"/>
      <c r="BE745" s="394"/>
    </row>
    <row r="746" spans="53:57" ht="11.25" customHeight="1" x14ac:dyDescent="0.25">
      <c r="BA746" s="395"/>
      <c r="BB746" s="395"/>
      <c r="BC746" s="395"/>
      <c r="BD746" s="394"/>
      <c r="BE746" s="394"/>
    </row>
    <row r="747" spans="53:57" ht="11.25" customHeight="1" x14ac:dyDescent="0.25">
      <c r="BA747" s="395"/>
      <c r="BB747" s="395"/>
      <c r="BC747" s="395"/>
      <c r="BD747" s="394"/>
      <c r="BE747" s="394"/>
    </row>
    <row r="748" spans="53:57" ht="11.25" customHeight="1" x14ac:dyDescent="0.25">
      <c r="BA748" s="395"/>
      <c r="BB748" s="395"/>
      <c r="BC748" s="395"/>
      <c r="BD748" s="394"/>
      <c r="BE748" s="394"/>
    </row>
    <row r="749" spans="53:57" ht="11.25" customHeight="1" x14ac:dyDescent="0.25">
      <c r="BA749" s="395"/>
      <c r="BB749" s="395"/>
      <c r="BC749" s="395"/>
      <c r="BD749" s="394"/>
      <c r="BE749" s="394"/>
    </row>
    <row r="750" spans="53:57" ht="11.25" customHeight="1" x14ac:dyDescent="0.25">
      <c r="BA750" s="395"/>
      <c r="BB750" s="395"/>
      <c r="BC750" s="395"/>
      <c r="BD750" s="394"/>
      <c r="BE750" s="394"/>
    </row>
    <row r="751" spans="53:57" ht="11.25" customHeight="1" x14ac:dyDescent="0.25">
      <c r="BA751" s="395"/>
      <c r="BB751" s="395"/>
      <c r="BC751" s="395"/>
      <c r="BD751" s="394"/>
      <c r="BE751" s="394"/>
    </row>
    <row r="752" spans="53:57" ht="11.25" customHeight="1" x14ac:dyDescent="0.25">
      <c r="BA752" s="395"/>
      <c r="BB752" s="395"/>
      <c r="BC752" s="395"/>
      <c r="BD752" s="394"/>
      <c r="BE752" s="394"/>
    </row>
    <row r="753" spans="53:57" ht="11.25" customHeight="1" x14ac:dyDescent="0.25">
      <c r="BA753" s="395"/>
      <c r="BB753" s="395"/>
      <c r="BC753" s="395"/>
      <c r="BD753" s="394"/>
      <c r="BE753" s="394"/>
    </row>
    <row r="754" spans="53:57" ht="11.25" customHeight="1" x14ac:dyDescent="0.25">
      <c r="BA754" s="395"/>
      <c r="BB754" s="395"/>
      <c r="BC754" s="395"/>
      <c r="BD754" s="394"/>
      <c r="BE754" s="394"/>
    </row>
    <row r="755" spans="53:57" ht="11.25" customHeight="1" x14ac:dyDescent="0.25">
      <c r="BA755" s="395"/>
      <c r="BB755" s="395"/>
      <c r="BC755" s="395"/>
      <c r="BD755" s="394"/>
      <c r="BE755" s="394"/>
    </row>
    <row r="756" spans="53:57" ht="11.25" customHeight="1" x14ac:dyDescent="0.25">
      <c r="BA756" s="395"/>
      <c r="BB756" s="395"/>
      <c r="BC756" s="395"/>
      <c r="BD756" s="394"/>
      <c r="BE756" s="394"/>
    </row>
    <row r="757" spans="53:57" ht="11.25" customHeight="1" x14ac:dyDescent="0.25">
      <c r="BA757" s="395"/>
      <c r="BB757" s="395"/>
      <c r="BC757" s="395"/>
      <c r="BD757" s="394"/>
      <c r="BE757" s="394"/>
    </row>
    <row r="758" spans="53:57" ht="11.25" customHeight="1" x14ac:dyDescent="0.25">
      <c r="BA758" s="395"/>
      <c r="BB758" s="395"/>
      <c r="BC758" s="395"/>
      <c r="BD758" s="394"/>
      <c r="BE758" s="394"/>
    </row>
    <row r="759" spans="53:57" ht="11.25" customHeight="1" x14ac:dyDescent="0.25">
      <c r="BA759" s="395"/>
      <c r="BB759" s="395"/>
      <c r="BC759" s="395"/>
      <c r="BD759" s="394"/>
      <c r="BE759" s="394"/>
    </row>
    <row r="760" spans="53:57" ht="11.25" customHeight="1" x14ac:dyDescent="0.25">
      <c r="BA760" s="395"/>
      <c r="BB760" s="395"/>
      <c r="BC760" s="395"/>
      <c r="BD760" s="394"/>
      <c r="BE760" s="394"/>
    </row>
    <row r="761" spans="53:57" ht="11.25" customHeight="1" x14ac:dyDescent="0.25">
      <c r="BA761" s="395"/>
      <c r="BB761" s="395"/>
      <c r="BC761" s="395"/>
      <c r="BD761" s="394"/>
      <c r="BE761" s="394"/>
    </row>
    <row r="762" spans="53:57" ht="11.25" customHeight="1" x14ac:dyDescent="0.25">
      <c r="BA762" s="395"/>
      <c r="BB762" s="395"/>
      <c r="BC762" s="395"/>
      <c r="BD762" s="394"/>
      <c r="BE762" s="394"/>
    </row>
    <row r="763" spans="53:57" ht="11.25" customHeight="1" x14ac:dyDescent="0.25">
      <c r="BA763" s="395"/>
      <c r="BB763" s="395"/>
      <c r="BC763" s="395"/>
      <c r="BD763" s="394"/>
      <c r="BE763" s="394"/>
    </row>
    <row r="764" spans="53:57" ht="11.25" customHeight="1" x14ac:dyDescent="0.25">
      <c r="BA764" s="395"/>
      <c r="BB764" s="395"/>
      <c r="BC764" s="395"/>
      <c r="BD764" s="394"/>
      <c r="BE764" s="394"/>
    </row>
    <row r="765" spans="53:57" ht="11.25" customHeight="1" x14ac:dyDescent="0.25">
      <c r="BA765" s="395"/>
      <c r="BB765" s="395"/>
      <c r="BC765" s="395"/>
      <c r="BD765" s="394"/>
      <c r="BE765" s="394"/>
    </row>
    <row r="766" spans="53:57" ht="11.25" customHeight="1" x14ac:dyDescent="0.25">
      <c r="BA766" s="395"/>
      <c r="BB766" s="395"/>
      <c r="BC766" s="395"/>
      <c r="BD766" s="394"/>
      <c r="BE766" s="394"/>
    </row>
    <row r="767" spans="53:57" ht="11.25" customHeight="1" x14ac:dyDescent="0.25">
      <c r="BA767" s="395"/>
      <c r="BB767" s="395"/>
      <c r="BC767" s="395"/>
      <c r="BD767" s="394"/>
      <c r="BE767" s="394"/>
    </row>
    <row r="768" spans="53:57" ht="11.25" customHeight="1" x14ac:dyDescent="0.25">
      <c r="BA768" s="395"/>
      <c r="BB768" s="395"/>
      <c r="BC768" s="395"/>
      <c r="BD768" s="394"/>
      <c r="BE768" s="394"/>
    </row>
    <row r="769" spans="53:57" ht="11.25" customHeight="1" x14ac:dyDescent="0.25">
      <c r="BA769" s="395"/>
      <c r="BB769" s="395"/>
      <c r="BC769" s="395"/>
      <c r="BD769" s="394"/>
      <c r="BE769" s="394"/>
    </row>
    <row r="770" spans="53:57" ht="11.25" customHeight="1" x14ac:dyDescent="0.25">
      <c r="BA770" s="395"/>
      <c r="BB770" s="395"/>
      <c r="BC770" s="395"/>
      <c r="BD770" s="394"/>
      <c r="BE770" s="394"/>
    </row>
    <row r="771" spans="53:57" ht="11.25" customHeight="1" x14ac:dyDescent="0.25">
      <c r="BA771" s="395"/>
      <c r="BB771" s="395"/>
      <c r="BC771" s="395"/>
      <c r="BD771" s="394"/>
      <c r="BE771" s="394"/>
    </row>
    <row r="772" spans="53:57" ht="11.25" customHeight="1" x14ac:dyDescent="0.25">
      <c r="BA772" s="395"/>
      <c r="BB772" s="395"/>
      <c r="BC772" s="395"/>
      <c r="BD772" s="394"/>
      <c r="BE772" s="394"/>
    </row>
    <row r="773" spans="53:57" ht="11.25" customHeight="1" x14ac:dyDescent="0.25">
      <c r="BA773" s="395"/>
      <c r="BB773" s="395"/>
      <c r="BC773" s="395"/>
      <c r="BD773" s="394"/>
      <c r="BE773" s="394"/>
    </row>
    <row r="774" spans="53:57" ht="11.25" customHeight="1" x14ac:dyDescent="0.25">
      <c r="BA774" s="395"/>
      <c r="BB774" s="395"/>
      <c r="BC774" s="395"/>
      <c r="BD774" s="394"/>
      <c r="BE774" s="394"/>
    </row>
    <row r="775" spans="53:57" ht="11.25" customHeight="1" x14ac:dyDescent="0.25">
      <c r="BA775" s="395"/>
      <c r="BB775" s="395"/>
      <c r="BC775" s="395"/>
      <c r="BD775" s="394"/>
      <c r="BE775" s="394"/>
    </row>
    <row r="776" spans="53:57" ht="11.25" customHeight="1" x14ac:dyDescent="0.25">
      <c r="BA776" s="395"/>
      <c r="BB776" s="395"/>
      <c r="BC776" s="395"/>
      <c r="BD776" s="394"/>
      <c r="BE776" s="394"/>
    </row>
    <row r="777" spans="53:57" ht="11.25" customHeight="1" x14ac:dyDescent="0.25">
      <c r="BA777" s="395"/>
      <c r="BB777" s="395"/>
      <c r="BC777" s="395"/>
      <c r="BD777" s="394"/>
      <c r="BE777" s="394"/>
    </row>
    <row r="778" spans="53:57" ht="11.25" customHeight="1" x14ac:dyDescent="0.25">
      <c r="BA778" s="395"/>
      <c r="BB778" s="395"/>
      <c r="BC778" s="395"/>
      <c r="BD778" s="394"/>
      <c r="BE778" s="394"/>
    </row>
    <row r="779" spans="53:57" ht="11.25" customHeight="1" x14ac:dyDescent="0.25">
      <c r="BA779" s="395"/>
      <c r="BB779" s="395"/>
      <c r="BC779" s="395"/>
      <c r="BD779" s="394"/>
      <c r="BE779" s="394"/>
    </row>
    <row r="780" spans="53:57" ht="11.25" customHeight="1" x14ac:dyDescent="0.25">
      <c r="BA780" s="395"/>
      <c r="BB780" s="395"/>
      <c r="BC780" s="395"/>
      <c r="BD780" s="394"/>
      <c r="BE780" s="394"/>
    </row>
    <row r="781" spans="53:57" ht="11.25" customHeight="1" x14ac:dyDescent="0.25">
      <c r="BA781" s="395"/>
      <c r="BB781" s="395"/>
      <c r="BC781" s="395"/>
      <c r="BD781" s="394"/>
      <c r="BE781" s="394"/>
    </row>
    <row r="782" spans="53:57" ht="11.25" customHeight="1" x14ac:dyDescent="0.25">
      <c r="BA782" s="395"/>
      <c r="BB782" s="395"/>
      <c r="BC782" s="395"/>
      <c r="BD782" s="394"/>
      <c r="BE782" s="394"/>
    </row>
    <row r="783" spans="53:57" ht="11.25" customHeight="1" x14ac:dyDescent="0.25">
      <c r="BA783" s="395"/>
      <c r="BB783" s="395"/>
      <c r="BC783" s="395"/>
      <c r="BD783" s="394"/>
      <c r="BE783" s="394"/>
    </row>
    <row r="784" spans="53:57" ht="11.25" customHeight="1" x14ac:dyDescent="0.25">
      <c r="BA784" s="395"/>
      <c r="BB784" s="395"/>
      <c r="BC784" s="395"/>
      <c r="BD784" s="394"/>
      <c r="BE784" s="394"/>
    </row>
    <row r="785" spans="53:57" ht="11.25" customHeight="1" x14ac:dyDescent="0.25">
      <c r="BA785" s="395"/>
      <c r="BB785" s="395"/>
      <c r="BC785" s="395"/>
      <c r="BD785" s="394"/>
      <c r="BE785" s="394"/>
    </row>
    <row r="786" spans="53:57" ht="11.25" customHeight="1" x14ac:dyDescent="0.25">
      <c r="BA786" s="395"/>
      <c r="BB786" s="395"/>
      <c r="BC786" s="395"/>
      <c r="BD786" s="394"/>
      <c r="BE786" s="394"/>
    </row>
    <row r="787" spans="53:57" ht="11.25" customHeight="1" x14ac:dyDescent="0.25">
      <c r="BA787" s="395"/>
      <c r="BB787" s="395"/>
      <c r="BC787" s="395"/>
      <c r="BD787" s="394"/>
      <c r="BE787" s="394"/>
    </row>
    <row r="788" spans="53:57" ht="11.25" customHeight="1" x14ac:dyDescent="0.25">
      <c r="BA788" s="395"/>
      <c r="BB788" s="395"/>
      <c r="BC788" s="395"/>
      <c r="BD788" s="394"/>
      <c r="BE788" s="394"/>
    </row>
    <row r="789" spans="53:57" ht="11.25" customHeight="1" x14ac:dyDescent="0.25">
      <c r="BA789" s="395"/>
      <c r="BB789" s="395"/>
      <c r="BC789" s="395"/>
      <c r="BD789" s="394"/>
      <c r="BE789" s="394"/>
    </row>
    <row r="790" spans="53:57" ht="11.25" customHeight="1" x14ac:dyDescent="0.25">
      <c r="BA790" s="395"/>
      <c r="BB790" s="395"/>
      <c r="BC790" s="395"/>
      <c r="BD790" s="394"/>
      <c r="BE790" s="394"/>
    </row>
    <row r="791" spans="53:57" ht="11.25" customHeight="1" x14ac:dyDescent="0.25">
      <c r="BA791" s="395"/>
      <c r="BB791" s="395"/>
      <c r="BC791" s="395"/>
      <c r="BD791" s="394"/>
      <c r="BE791" s="394"/>
    </row>
    <row r="792" spans="53:57" ht="11.25" customHeight="1" x14ac:dyDescent="0.25">
      <c r="BA792" s="395"/>
      <c r="BB792" s="395"/>
      <c r="BC792" s="395"/>
      <c r="BD792" s="394"/>
      <c r="BE792" s="394"/>
    </row>
    <row r="793" spans="53:57" ht="11.25" customHeight="1" x14ac:dyDescent="0.25">
      <c r="BA793" s="395"/>
      <c r="BB793" s="395"/>
      <c r="BC793" s="395"/>
      <c r="BD793" s="394"/>
      <c r="BE793" s="394"/>
    </row>
    <row r="794" spans="53:57" ht="11.25" customHeight="1" x14ac:dyDescent="0.25">
      <c r="BA794" s="395"/>
      <c r="BB794" s="395"/>
      <c r="BC794" s="395"/>
      <c r="BD794" s="394"/>
      <c r="BE794" s="394"/>
    </row>
    <row r="795" spans="53:57" ht="11.25" customHeight="1" x14ac:dyDescent="0.25">
      <c r="BA795" s="395"/>
      <c r="BB795" s="395"/>
      <c r="BC795" s="395"/>
      <c r="BD795" s="394"/>
      <c r="BE795" s="394"/>
    </row>
    <row r="796" spans="53:57" ht="11.25" customHeight="1" x14ac:dyDescent="0.25">
      <c r="BA796" s="395"/>
      <c r="BB796" s="395"/>
      <c r="BC796" s="395"/>
      <c r="BD796" s="394"/>
      <c r="BE796" s="394"/>
    </row>
    <row r="797" spans="53:57" ht="11.25" customHeight="1" x14ac:dyDescent="0.25">
      <c r="BA797" s="395"/>
      <c r="BB797" s="395"/>
      <c r="BC797" s="395"/>
      <c r="BD797" s="394"/>
      <c r="BE797" s="394"/>
    </row>
    <row r="798" spans="53:57" ht="11.25" customHeight="1" x14ac:dyDescent="0.25">
      <c r="BA798" s="395"/>
      <c r="BB798" s="395"/>
      <c r="BC798" s="395"/>
      <c r="BD798" s="394"/>
      <c r="BE798" s="394"/>
    </row>
    <row r="799" spans="53:57" ht="11.25" customHeight="1" x14ac:dyDescent="0.25">
      <c r="BA799" s="395"/>
      <c r="BB799" s="395"/>
      <c r="BC799" s="395"/>
      <c r="BD799" s="394"/>
      <c r="BE799" s="394"/>
    </row>
    <row r="800" spans="53:57" ht="11.25" customHeight="1" x14ac:dyDescent="0.25">
      <c r="BA800" s="395"/>
      <c r="BB800" s="395"/>
      <c r="BC800" s="395"/>
      <c r="BD800" s="394"/>
      <c r="BE800" s="394"/>
    </row>
    <row r="801" spans="53:57" ht="11.25" customHeight="1" x14ac:dyDescent="0.25">
      <c r="BA801" s="395"/>
      <c r="BB801" s="395"/>
      <c r="BC801" s="395"/>
      <c r="BD801" s="394"/>
      <c r="BE801" s="394"/>
    </row>
    <row r="802" spans="53:57" ht="11.25" customHeight="1" x14ac:dyDescent="0.25">
      <c r="BA802" s="395"/>
      <c r="BB802" s="395"/>
      <c r="BC802" s="395"/>
      <c r="BD802" s="394"/>
      <c r="BE802" s="394"/>
    </row>
    <row r="803" spans="53:57" ht="11.25" customHeight="1" x14ac:dyDescent="0.25">
      <c r="BA803" s="395"/>
      <c r="BB803" s="395"/>
      <c r="BC803" s="395"/>
      <c r="BD803" s="394"/>
      <c r="BE803" s="394"/>
    </row>
    <row r="804" spans="53:57" ht="11.25" customHeight="1" x14ac:dyDescent="0.25">
      <c r="BA804" s="395"/>
      <c r="BB804" s="395"/>
      <c r="BC804" s="395"/>
      <c r="BD804" s="394"/>
      <c r="BE804" s="394"/>
    </row>
    <row r="805" spans="53:57" ht="11.25" customHeight="1" x14ac:dyDescent="0.25">
      <c r="BA805" s="395"/>
      <c r="BB805" s="395"/>
      <c r="BC805" s="395"/>
      <c r="BD805" s="394"/>
      <c r="BE805" s="394"/>
    </row>
    <row r="806" spans="53:57" ht="11.25" customHeight="1" x14ac:dyDescent="0.25">
      <c r="BA806" s="395"/>
      <c r="BB806" s="395"/>
      <c r="BC806" s="395"/>
      <c r="BD806" s="394"/>
      <c r="BE806" s="394"/>
    </row>
    <row r="807" spans="53:57" ht="11.25" customHeight="1" x14ac:dyDescent="0.25">
      <c r="BA807" s="395"/>
      <c r="BB807" s="395"/>
      <c r="BC807" s="395"/>
      <c r="BD807" s="394"/>
      <c r="BE807" s="394"/>
    </row>
    <row r="808" spans="53:57" ht="11.25" customHeight="1" x14ac:dyDescent="0.25">
      <c r="BA808" s="395"/>
      <c r="BB808" s="395"/>
      <c r="BC808" s="395"/>
      <c r="BD808" s="394"/>
      <c r="BE808" s="394"/>
    </row>
    <row r="809" spans="53:57" ht="11.25" customHeight="1" x14ac:dyDescent="0.25">
      <c r="BA809" s="395"/>
      <c r="BB809" s="395"/>
      <c r="BC809" s="395"/>
      <c r="BD809" s="394"/>
      <c r="BE809" s="394"/>
    </row>
    <row r="810" spans="53:57" ht="11.25" customHeight="1" x14ac:dyDescent="0.25">
      <c r="BA810" s="395"/>
      <c r="BB810" s="395"/>
      <c r="BC810" s="395"/>
      <c r="BD810" s="394"/>
      <c r="BE810" s="394"/>
    </row>
    <row r="811" spans="53:57" ht="11.25" customHeight="1" x14ac:dyDescent="0.25">
      <c r="BA811" s="395"/>
      <c r="BB811" s="395"/>
      <c r="BC811" s="395"/>
      <c r="BD811" s="394"/>
      <c r="BE811" s="394"/>
    </row>
    <row r="812" spans="53:57" ht="11.25" customHeight="1" x14ac:dyDescent="0.25">
      <c r="BA812" s="395"/>
      <c r="BB812" s="395"/>
      <c r="BC812" s="395"/>
      <c r="BD812" s="394"/>
      <c r="BE812" s="394"/>
    </row>
    <row r="813" spans="53:57" ht="11.25" customHeight="1" x14ac:dyDescent="0.25">
      <c r="BA813" s="395"/>
      <c r="BB813" s="395"/>
      <c r="BC813" s="395"/>
      <c r="BD813" s="394"/>
      <c r="BE813" s="394"/>
    </row>
    <row r="814" spans="53:57" ht="11.25" customHeight="1" x14ac:dyDescent="0.25">
      <c r="BA814" s="395"/>
      <c r="BB814" s="395"/>
      <c r="BC814" s="395"/>
      <c r="BD814" s="394"/>
      <c r="BE814" s="394"/>
    </row>
    <row r="815" spans="53:57" ht="11.25" customHeight="1" x14ac:dyDescent="0.25">
      <c r="BA815" s="395"/>
      <c r="BB815" s="395"/>
      <c r="BC815" s="395"/>
      <c r="BD815" s="394"/>
      <c r="BE815" s="394"/>
    </row>
    <row r="816" spans="53:57" ht="11.25" customHeight="1" x14ac:dyDescent="0.25">
      <c r="BA816" s="395"/>
      <c r="BB816" s="395"/>
      <c r="BC816" s="395"/>
      <c r="BD816" s="394"/>
      <c r="BE816" s="394"/>
    </row>
    <row r="817" spans="53:57" ht="11.25" customHeight="1" x14ac:dyDescent="0.25">
      <c r="BA817" s="395"/>
      <c r="BB817" s="395"/>
      <c r="BC817" s="395"/>
      <c r="BD817" s="394"/>
      <c r="BE817" s="394"/>
    </row>
    <row r="818" spans="53:57" ht="11.25" customHeight="1" x14ac:dyDescent="0.25">
      <c r="BA818" s="395"/>
      <c r="BB818" s="395"/>
      <c r="BC818" s="395"/>
      <c r="BD818" s="394"/>
      <c r="BE818" s="394"/>
    </row>
    <row r="819" spans="53:57" ht="11.25" customHeight="1" x14ac:dyDescent="0.25">
      <c r="BA819" s="395"/>
      <c r="BB819" s="395"/>
      <c r="BC819" s="395"/>
      <c r="BD819" s="394"/>
      <c r="BE819" s="394"/>
    </row>
    <row r="820" spans="53:57" ht="11.25" customHeight="1" x14ac:dyDescent="0.25">
      <c r="BA820" s="395"/>
      <c r="BB820" s="395"/>
      <c r="BC820" s="395"/>
      <c r="BD820" s="394"/>
      <c r="BE820" s="394"/>
    </row>
    <row r="821" spans="53:57" ht="11.25" customHeight="1" x14ac:dyDescent="0.25">
      <c r="BA821" s="395"/>
      <c r="BB821" s="395"/>
      <c r="BC821" s="395"/>
      <c r="BD821" s="394"/>
      <c r="BE821" s="394"/>
    </row>
    <row r="822" spans="53:57" ht="11.25" customHeight="1" x14ac:dyDescent="0.25">
      <c r="BA822" s="395"/>
      <c r="BB822" s="395"/>
      <c r="BC822" s="395"/>
      <c r="BD822" s="394"/>
      <c r="BE822" s="394"/>
    </row>
    <row r="823" spans="53:57" ht="11.25" customHeight="1" x14ac:dyDescent="0.25">
      <c r="BA823" s="395"/>
      <c r="BB823" s="395"/>
      <c r="BC823" s="395"/>
      <c r="BD823" s="394"/>
      <c r="BE823" s="394"/>
    </row>
    <row r="824" spans="53:57" ht="11.25" customHeight="1" x14ac:dyDescent="0.25">
      <c r="BA824" s="395"/>
      <c r="BB824" s="395"/>
      <c r="BC824" s="395"/>
      <c r="BD824" s="394"/>
      <c r="BE824" s="394"/>
    </row>
    <row r="825" spans="53:57" ht="11.25" customHeight="1" x14ac:dyDescent="0.25">
      <c r="BA825" s="395"/>
      <c r="BB825" s="395"/>
      <c r="BC825" s="395"/>
      <c r="BD825" s="394"/>
      <c r="BE825" s="394"/>
    </row>
    <row r="826" spans="53:57" ht="11.25" customHeight="1" x14ac:dyDescent="0.25">
      <c r="BA826" s="395"/>
      <c r="BB826" s="395"/>
      <c r="BC826" s="395"/>
      <c r="BD826" s="394"/>
      <c r="BE826" s="394"/>
    </row>
    <row r="827" spans="53:57" ht="11.25" customHeight="1" x14ac:dyDescent="0.25">
      <c r="BA827" s="395"/>
      <c r="BB827" s="395"/>
      <c r="BC827" s="395"/>
      <c r="BD827" s="394"/>
      <c r="BE827" s="394"/>
    </row>
    <row r="828" spans="53:57" ht="11.25" customHeight="1" x14ac:dyDescent="0.25">
      <c r="BA828" s="395"/>
      <c r="BB828" s="395"/>
      <c r="BC828" s="395"/>
      <c r="BD828" s="394"/>
      <c r="BE828" s="394"/>
    </row>
    <row r="829" spans="53:57" ht="11.25" customHeight="1" x14ac:dyDescent="0.25">
      <c r="BA829" s="395"/>
      <c r="BB829" s="395"/>
      <c r="BC829" s="395"/>
      <c r="BD829" s="394"/>
      <c r="BE829" s="394"/>
    </row>
    <row r="830" spans="53:57" ht="11.25" customHeight="1" x14ac:dyDescent="0.25">
      <c r="BA830" s="395"/>
      <c r="BB830" s="395"/>
      <c r="BC830" s="395"/>
      <c r="BD830" s="394"/>
      <c r="BE830" s="394"/>
    </row>
    <row r="831" spans="53:57" ht="11.25" customHeight="1" x14ac:dyDescent="0.25">
      <c r="BA831" s="395"/>
      <c r="BB831" s="395"/>
      <c r="BC831" s="395"/>
      <c r="BD831" s="394"/>
      <c r="BE831" s="394"/>
    </row>
    <row r="832" spans="53:57" ht="11.25" customHeight="1" x14ac:dyDescent="0.25">
      <c r="BA832" s="395"/>
      <c r="BB832" s="395"/>
      <c r="BC832" s="395"/>
      <c r="BD832" s="394"/>
      <c r="BE832" s="394"/>
    </row>
    <row r="833" spans="53:57" ht="11.25" customHeight="1" x14ac:dyDescent="0.25">
      <c r="BA833" s="395"/>
      <c r="BB833" s="395"/>
      <c r="BC833" s="395"/>
      <c r="BD833" s="394"/>
      <c r="BE833" s="394"/>
    </row>
    <row r="834" spans="53:57" ht="11.25" customHeight="1" x14ac:dyDescent="0.25">
      <c r="BA834" s="395"/>
      <c r="BB834" s="395"/>
      <c r="BC834" s="395"/>
      <c r="BD834" s="394"/>
      <c r="BE834" s="394"/>
    </row>
    <row r="835" spans="53:57" ht="11.25" customHeight="1" x14ac:dyDescent="0.25">
      <c r="BA835" s="395"/>
      <c r="BB835" s="395"/>
      <c r="BC835" s="395"/>
      <c r="BD835" s="394"/>
      <c r="BE835" s="394"/>
    </row>
    <row r="836" spans="53:57" ht="11.25" customHeight="1" x14ac:dyDescent="0.25">
      <c r="BA836" s="395"/>
      <c r="BB836" s="395"/>
      <c r="BC836" s="395"/>
      <c r="BD836" s="394"/>
      <c r="BE836" s="394"/>
    </row>
    <row r="837" spans="53:57" ht="11.25" customHeight="1" x14ac:dyDescent="0.25">
      <c r="BA837" s="395"/>
      <c r="BB837" s="395"/>
      <c r="BC837" s="395"/>
      <c r="BD837" s="394"/>
      <c r="BE837" s="394"/>
    </row>
    <row r="838" spans="53:57" ht="11.25" customHeight="1" x14ac:dyDescent="0.25">
      <c r="BA838" s="395"/>
      <c r="BB838" s="395"/>
      <c r="BC838" s="395"/>
      <c r="BD838" s="394"/>
      <c r="BE838" s="394"/>
    </row>
    <row r="839" spans="53:57" ht="11.25" customHeight="1" x14ac:dyDescent="0.25">
      <c r="BA839" s="395"/>
      <c r="BB839" s="395"/>
      <c r="BC839" s="395"/>
      <c r="BD839" s="394"/>
      <c r="BE839" s="394"/>
    </row>
    <row r="840" spans="53:57" ht="11.25" customHeight="1" x14ac:dyDescent="0.25">
      <c r="BA840" s="395"/>
      <c r="BB840" s="395"/>
      <c r="BC840" s="395"/>
      <c r="BD840" s="394"/>
      <c r="BE840" s="394"/>
    </row>
    <row r="841" spans="53:57" ht="11.25" customHeight="1" x14ac:dyDescent="0.25">
      <c r="BA841" s="395"/>
      <c r="BB841" s="395"/>
      <c r="BC841" s="395"/>
      <c r="BD841" s="394"/>
      <c r="BE841" s="394"/>
    </row>
    <row r="842" spans="53:57" ht="11.25" customHeight="1" x14ac:dyDescent="0.25">
      <c r="BA842" s="395"/>
      <c r="BB842" s="395"/>
      <c r="BC842" s="395"/>
      <c r="BD842" s="394"/>
      <c r="BE842" s="394"/>
    </row>
    <row r="843" spans="53:57" ht="11.25" customHeight="1" x14ac:dyDescent="0.25">
      <c r="BA843" s="395"/>
      <c r="BB843" s="395"/>
      <c r="BC843" s="395"/>
      <c r="BD843" s="394"/>
      <c r="BE843" s="394"/>
    </row>
    <row r="844" spans="53:57" ht="11.25" customHeight="1" x14ac:dyDescent="0.25">
      <c r="BA844" s="395"/>
      <c r="BB844" s="395"/>
      <c r="BC844" s="395"/>
      <c r="BD844" s="394"/>
      <c r="BE844" s="394"/>
    </row>
    <row r="845" spans="53:57" ht="11.25" customHeight="1" x14ac:dyDescent="0.25">
      <c r="BA845" s="395"/>
      <c r="BB845" s="395"/>
      <c r="BC845" s="395"/>
      <c r="BD845" s="394"/>
      <c r="BE845" s="394"/>
    </row>
    <row r="846" spans="53:57" ht="11.25" customHeight="1" x14ac:dyDescent="0.25">
      <c r="BA846" s="395"/>
      <c r="BB846" s="395"/>
      <c r="BC846" s="395"/>
      <c r="BD846" s="394"/>
      <c r="BE846" s="394"/>
    </row>
    <row r="847" spans="53:57" ht="11.25" customHeight="1" x14ac:dyDescent="0.25">
      <c r="BA847" s="395"/>
      <c r="BB847" s="395"/>
      <c r="BC847" s="395"/>
      <c r="BD847" s="394"/>
      <c r="BE847" s="394"/>
    </row>
    <row r="848" spans="53:57" ht="11.25" customHeight="1" x14ac:dyDescent="0.25">
      <c r="BA848" s="395"/>
      <c r="BB848" s="395"/>
      <c r="BC848" s="395"/>
      <c r="BD848" s="394"/>
      <c r="BE848" s="394"/>
    </row>
    <row r="849" spans="53:57" ht="11.25" customHeight="1" x14ac:dyDescent="0.25">
      <c r="BA849" s="395"/>
      <c r="BB849" s="395"/>
      <c r="BC849" s="395"/>
      <c r="BD849" s="394"/>
      <c r="BE849" s="394"/>
    </row>
    <row r="850" spans="53:57" ht="11.25" customHeight="1" x14ac:dyDescent="0.25">
      <c r="BA850" s="395"/>
      <c r="BB850" s="395"/>
      <c r="BC850" s="395"/>
      <c r="BD850" s="394"/>
      <c r="BE850" s="394"/>
    </row>
    <row r="851" spans="53:57" ht="11.25" customHeight="1" x14ac:dyDescent="0.25">
      <c r="BA851" s="395"/>
      <c r="BB851" s="395"/>
      <c r="BC851" s="395"/>
      <c r="BD851" s="394"/>
      <c r="BE851" s="394"/>
    </row>
    <row r="852" spans="53:57" ht="11.25" customHeight="1" x14ac:dyDescent="0.25">
      <c r="BA852" s="395"/>
      <c r="BB852" s="395"/>
      <c r="BC852" s="395"/>
      <c r="BD852" s="394"/>
      <c r="BE852" s="394"/>
    </row>
    <row r="853" spans="53:57" ht="11.25" customHeight="1" x14ac:dyDescent="0.25">
      <c r="BA853" s="395"/>
      <c r="BB853" s="395"/>
      <c r="BC853" s="395"/>
      <c r="BD853" s="394"/>
      <c r="BE853" s="394"/>
    </row>
    <row r="854" spans="53:57" ht="11.25" customHeight="1" x14ac:dyDescent="0.25">
      <c r="BA854" s="395"/>
      <c r="BB854" s="395"/>
      <c r="BC854" s="395"/>
      <c r="BD854" s="394"/>
      <c r="BE854" s="394"/>
    </row>
    <row r="855" spans="53:57" ht="11.25" customHeight="1" x14ac:dyDescent="0.25">
      <c r="BA855" s="395"/>
      <c r="BB855" s="395"/>
      <c r="BC855" s="395"/>
      <c r="BD855" s="394"/>
      <c r="BE855" s="394"/>
    </row>
    <row r="856" spans="53:57" ht="11.25" customHeight="1" x14ac:dyDescent="0.25">
      <c r="BA856" s="395"/>
      <c r="BB856" s="395"/>
      <c r="BC856" s="395"/>
      <c r="BD856" s="394"/>
      <c r="BE856" s="394"/>
    </row>
    <row r="857" spans="53:57" ht="11.25" customHeight="1" x14ac:dyDescent="0.25">
      <c r="BA857" s="395"/>
      <c r="BB857" s="395"/>
      <c r="BC857" s="395"/>
      <c r="BD857" s="394"/>
      <c r="BE857" s="394"/>
    </row>
    <row r="858" spans="53:57" ht="11.25" customHeight="1" x14ac:dyDescent="0.25">
      <c r="BA858" s="395"/>
      <c r="BB858" s="395"/>
      <c r="BC858" s="395"/>
      <c r="BD858" s="394"/>
      <c r="BE858" s="394"/>
    </row>
    <row r="859" spans="53:57" ht="11.25" customHeight="1" x14ac:dyDescent="0.25">
      <c r="BA859" s="395"/>
      <c r="BB859" s="395"/>
      <c r="BC859" s="395"/>
      <c r="BD859" s="394"/>
      <c r="BE859" s="394"/>
    </row>
    <row r="860" spans="53:57" ht="11.25" customHeight="1" x14ac:dyDescent="0.25">
      <c r="BA860" s="395"/>
      <c r="BB860" s="395"/>
      <c r="BC860" s="395"/>
      <c r="BD860" s="394"/>
      <c r="BE860" s="394"/>
    </row>
    <row r="861" spans="53:57" ht="11.25" customHeight="1" x14ac:dyDescent="0.25">
      <c r="BA861" s="395"/>
      <c r="BB861" s="395"/>
      <c r="BC861" s="395"/>
      <c r="BD861" s="394"/>
      <c r="BE861" s="394"/>
    </row>
    <row r="862" spans="53:57" ht="11.25" customHeight="1" x14ac:dyDescent="0.25">
      <c r="BA862" s="395"/>
      <c r="BB862" s="395"/>
      <c r="BC862" s="395"/>
      <c r="BD862" s="394"/>
      <c r="BE862" s="394"/>
    </row>
    <row r="863" spans="53:57" ht="11.25" customHeight="1" x14ac:dyDescent="0.25">
      <c r="BA863" s="395"/>
      <c r="BB863" s="395"/>
      <c r="BC863" s="395"/>
      <c r="BD863" s="394"/>
      <c r="BE863" s="394"/>
    </row>
    <row r="864" spans="53:57" ht="11.25" customHeight="1" x14ac:dyDescent="0.25">
      <c r="BA864" s="395"/>
      <c r="BB864" s="395"/>
      <c r="BC864" s="395"/>
      <c r="BD864" s="394"/>
      <c r="BE864" s="394"/>
    </row>
    <row r="865" spans="53:57" ht="11.25" customHeight="1" x14ac:dyDescent="0.25">
      <c r="BA865" s="395"/>
      <c r="BB865" s="395"/>
      <c r="BC865" s="395"/>
      <c r="BD865" s="394"/>
      <c r="BE865" s="394"/>
    </row>
    <row r="866" spans="53:57" ht="11.25" customHeight="1" x14ac:dyDescent="0.25">
      <c r="BA866" s="395"/>
      <c r="BB866" s="395"/>
      <c r="BC866" s="395"/>
      <c r="BD866" s="394"/>
      <c r="BE866" s="394"/>
    </row>
    <row r="867" spans="53:57" ht="11.25" customHeight="1" x14ac:dyDescent="0.25">
      <c r="BA867" s="395"/>
      <c r="BB867" s="395"/>
      <c r="BC867" s="395"/>
      <c r="BD867" s="394"/>
      <c r="BE867" s="394"/>
    </row>
    <row r="868" spans="53:57" ht="11.25" customHeight="1" x14ac:dyDescent="0.25">
      <c r="BA868" s="395"/>
      <c r="BB868" s="395"/>
      <c r="BC868" s="395"/>
      <c r="BD868" s="394"/>
      <c r="BE868" s="394"/>
    </row>
    <row r="869" spans="53:57" ht="11.25" customHeight="1" x14ac:dyDescent="0.25">
      <c r="BA869" s="395"/>
      <c r="BB869" s="395"/>
      <c r="BC869" s="395"/>
      <c r="BD869" s="394"/>
      <c r="BE869" s="394"/>
    </row>
    <row r="870" spans="53:57" ht="11.25" customHeight="1" x14ac:dyDescent="0.25">
      <c r="BA870" s="395"/>
      <c r="BB870" s="395"/>
      <c r="BC870" s="395"/>
      <c r="BD870" s="394"/>
      <c r="BE870" s="394"/>
    </row>
    <row r="871" spans="53:57" ht="11.25" customHeight="1" x14ac:dyDescent="0.25">
      <c r="BA871" s="395"/>
      <c r="BB871" s="395"/>
      <c r="BC871" s="395"/>
      <c r="BD871" s="394"/>
      <c r="BE871" s="394"/>
    </row>
    <row r="872" spans="53:57" ht="11.25" customHeight="1" x14ac:dyDescent="0.25">
      <c r="BA872" s="395"/>
      <c r="BB872" s="395"/>
      <c r="BC872" s="395"/>
      <c r="BD872" s="394"/>
      <c r="BE872" s="394"/>
    </row>
    <row r="873" spans="53:57" ht="11.25" customHeight="1" x14ac:dyDescent="0.25">
      <c r="BA873" s="395"/>
      <c r="BB873" s="395"/>
      <c r="BC873" s="395"/>
      <c r="BD873" s="394"/>
      <c r="BE873" s="394"/>
    </row>
    <row r="874" spans="53:57" ht="11.25" customHeight="1" x14ac:dyDescent="0.25">
      <c r="BA874" s="395"/>
      <c r="BB874" s="395"/>
      <c r="BC874" s="395"/>
      <c r="BD874" s="394"/>
      <c r="BE874" s="394"/>
    </row>
    <row r="875" spans="53:57" ht="11.25" customHeight="1" x14ac:dyDescent="0.25">
      <c r="BA875" s="395"/>
      <c r="BB875" s="395"/>
      <c r="BC875" s="395"/>
      <c r="BD875" s="394"/>
      <c r="BE875" s="394"/>
    </row>
    <row r="876" spans="53:57" ht="11.25" customHeight="1" x14ac:dyDescent="0.25">
      <c r="BA876" s="395"/>
      <c r="BB876" s="395"/>
      <c r="BC876" s="395"/>
      <c r="BD876" s="394"/>
      <c r="BE876" s="394"/>
    </row>
    <row r="877" spans="53:57" ht="11.25" customHeight="1" x14ac:dyDescent="0.25">
      <c r="BA877" s="395"/>
      <c r="BB877" s="395"/>
      <c r="BC877" s="395"/>
      <c r="BD877" s="394"/>
      <c r="BE877" s="394"/>
    </row>
    <row r="878" spans="53:57" ht="11.25" customHeight="1" x14ac:dyDescent="0.25">
      <c r="BA878" s="395"/>
      <c r="BB878" s="395"/>
      <c r="BC878" s="395"/>
      <c r="BD878" s="394"/>
      <c r="BE878" s="394"/>
    </row>
    <row r="879" spans="53:57" ht="11.25" customHeight="1" x14ac:dyDescent="0.25">
      <c r="BA879" s="395"/>
      <c r="BB879" s="395"/>
      <c r="BC879" s="395"/>
      <c r="BD879" s="394"/>
      <c r="BE879" s="394"/>
    </row>
    <row r="880" spans="53:57" ht="11.25" customHeight="1" x14ac:dyDescent="0.25">
      <c r="BA880" s="395"/>
      <c r="BB880" s="395"/>
      <c r="BC880" s="395"/>
      <c r="BD880" s="394"/>
      <c r="BE880" s="394"/>
    </row>
    <row r="881" spans="53:57" ht="11.25" customHeight="1" x14ac:dyDescent="0.25">
      <c r="BA881" s="395"/>
      <c r="BB881" s="395"/>
      <c r="BC881" s="395"/>
      <c r="BD881" s="394"/>
      <c r="BE881" s="394"/>
    </row>
    <row r="882" spans="53:57" ht="11.25" customHeight="1" x14ac:dyDescent="0.25">
      <c r="BA882" s="395"/>
      <c r="BB882" s="395"/>
      <c r="BC882" s="395"/>
      <c r="BD882" s="394"/>
      <c r="BE882" s="394"/>
    </row>
    <row r="883" spans="53:57" ht="11.25" customHeight="1" x14ac:dyDescent="0.25">
      <c r="BA883" s="395"/>
      <c r="BB883" s="395"/>
      <c r="BC883" s="395"/>
      <c r="BD883" s="394"/>
      <c r="BE883" s="394"/>
    </row>
    <row r="884" spans="53:57" ht="11.25" customHeight="1" x14ac:dyDescent="0.25">
      <c r="BA884" s="395"/>
      <c r="BB884" s="395"/>
      <c r="BC884" s="395"/>
      <c r="BD884" s="394"/>
      <c r="BE884" s="394"/>
    </row>
    <row r="885" spans="53:57" ht="11.25" customHeight="1" x14ac:dyDescent="0.25">
      <c r="BA885" s="395"/>
      <c r="BB885" s="395"/>
      <c r="BC885" s="395"/>
      <c r="BD885" s="394"/>
      <c r="BE885" s="394"/>
    </row>
    <row r="886" spans="53:57" ht="11.25" customHeight="1" x14ac:dyDescent="0.25">
      <c r="BA886" s="395"/>
      <c r="BB886" s="395"/>
      <c r="BC886" s="395"/>
      <c r="BD886" s="394"/>
      <c r="BE886" s="394"/>
    </row>
    <row r="887" spans="53:57" ht="11.25" customHeight="1" x14ac:dyDescent="0.25">
      <c r="BA887" s="395"/>
      <c r="BB887" s="395"/>
      <c r="BC887" s="395"/>
      <c r="BD887" s="394"/>
      <c r="BE887" s="394"/>
    </row>
    <row r="888" spans="53:57" ht="11.25" customHeight="1" x14ac:dyDescent="0.25">
      <c r="BA888" s="395"/>
      <c r="BB888" s="395"/>
      <c r="BC888" s="395"/>
      <c r="BD888" s="394"/>
      <c r="BE888" s="394"/>
    </row>
    <row r="889" spans="53:57" ht="11.25" customHeight="1" x14ac:dyDescent="0.25">
      <c r="BA889" s="395"/>
      <c r="BB889" s="395"/>
      <c r="BC889" s="395"/>
      <c r="BD889" s="394"/>
      <c r="BE889" s="394"/>
    </row>
    <row r="890" spans="53:57" ht="11.25" customHeight="1" x14ac:dyDescent="0.25">
      <c r="BA890" s="395"/>
      <c r="BB890" s="395"/>
      <c r="BC890" s="395"/>
      <c r="BD890" s="394"/>
      <c r="BE890" s="394"/>
    </row>
    <row r="891" spans="53:57" ht="11.25" customHeight="1" x14ac:dyDescent="0.25">
      <c r="BA891" s="395"/>
      <c r="BB891" s="395"/>
      <c r="BC891" s="395"/>
      <c r="BD891" s="394"/>
      <c r="BE891" s="394"/>
    </row>
    <row r="892" spans="53:57" ht="11.25" customHeight="1" x14ac:dyDescent="0.25">
      <c r="BA892" s="395"/>
      <c r="BB892" s="395"/>
      <c r="BC892" s="395"/>
      <c r="BD892" s="394"/>
      <c r="BE892" s="394"/>
    </row>
    <row r="893" spans="53:57" ht="11.25" customHeight="1" x14ac:dyDescent="0.25">
      <c r="BA893" s="395"/>
      <c r="BB893" s="395"/>
      <c r="BC893" s="395"/>
      <c r="BD893" s="394"/>
      <c r="BE893" s="394"/>
    </row>
    <row r="894" spans="53:57" ht="11.25" customHeight="1" x14ac:dyDescent="0.25">
      <c r="BA894" s="395"/>
      <c r="BB894" s="395"/>
      <c r="BC894" s="395"/>
      <c r="BD894" s="394"/>
      <c r="BE894" s="394"/>
    </row>
    <row r="895" spans="53:57" ht="11.25" customHeight="1" x14ac:dyDescent="0.25">
      <c r="BA895" s="395"/>
      <c r="BB895" s="395"/>
      <c r="BC895" s="395"/>
      <c r="BD895" s="394"/>
      <c r="BE895" s="394"/>
    </row>
    <row r="896" spans="53:57" ht="11.25" customHeight="1" x14ac:dyDescent="0.25">
      <c r="BA896" s="395"/>
      <c r="BB896" s="395"/>
      <c r="BC896" s="395"/>
      <c r="BD896" s="394"/>
      <c r="BE896" s="394"/>
    </row>
    <row r="897" spans="53:57" ht="11.25" customHeight="1" x14ac:dyDescent="0.25">
      <c r="BA897" s="395"/>
      <c r="BB897" s="395"/>
      <c r="BC897" s="395"/>
      <c r="BD897" s="394"/>
      <c r="BE897" s="394"/>
    </row>
    <row r="898" spans="53:57" ht="11.25" customHeight="1" x14ac:dyDescent="0.25">
      <c r="BA898" s="395"/>
      <c r="BB898" s="395"/>
      <c r="BC898" s="395"/>
      <c r="BD898" s="394"/>
      <c r="BE898" s="394"/>
    </row>
    <row r="899" spans="53:57" ht="11.25" customHeight="1" x14ac:dyDescent="0.25">
      <c r="BA899" s="395"/>
      <c r="BB899" s="395"/>
      <c r="BC899" s="395"/>
      <c r="BD899" s="394"/>
      <c r="BE899" s="394"/>
    </row>
    <row r="900" spans="53:57" ht="11.25" customHeight="1" x14ac:dyDescent="0.25">
      <c r="BA900" s="395"/>
      <c r="BB900" s="395"/>
      <c r="BC900" s="395"/>
      <c r="BD900" s="394"/>
      <c r="BE900" s="394"/>
    </row>
    <row r="901" spans="53:57" ht="11.25" customHeight="1" x14ac:dyDescent="0.25">
      <c r="BA901" s="395"/>
      <c r="BB901" s="395"/>
      <c r="BC901" s="395"/>
      <c r="BD901" s="394"/>
      <c r="BE901" s="394"/>
    </row>
    <row r="902" spans="53:57" ht="11.25" customHeight="1" x14ac:dyDescent="0.25">
      <c r="BA902" s="395"/>
      <c r="BB902" s="395"/>
      <c r="BC902" s="395"/>
      <c r="BD902" s="394"/>
      <c r="BE902" s="394"/>
    </row>
    <row r="903" spans="53:57" ht="11.25" customHeight="1" x14ac:dyDescent="0.25">
      <c r="BA903" s="395"/>
      <c r="BB903" s="395"/>
      <c r="BC903" s="395"/>
      <c r="BD903" s="394"/>
      <c r="BE903" s="394"/>
    </row>
    <row r="904" spans="53:57" ht="11.25" customHeight="1" x14ac:dyDescent="0.25">
      <c r="BA904" s="395"/>
      <c r="BB904" s="395"/>
      <c r="BC904" s="395"/>
      <c r="BD904" s="394"/>
      <c r="BE904" s="394"/>
    </row>
    <row r="905" spans="53:57" ht="11.25" customHeight="1" x14ac:dyDescent="0.25">
      <c r="BA905" s="395"/>
      <c r="BB905" s="395"/>
      <c r="BC905" s="395"/>
      <c r="BD905" s="394"/>
      <c r="BE905" s="394"/>
    </row>
    <row r="906" spans="53:57" ht="11.25" customHeight="1" x14ac:dyDescent="0.25">
      <c r="BA906" s="395"/>
      <c r="BB906" s="395"/>
      <c r="BC906" s="395"/>
      <c r="BD906" s="394"/>
      <c r="BE906" s="394"/>
    </row>
    <row r="907" spans="53:57" ht="11.25" customHeight="1" x14ac:dyDescent="0.25">
      <c r="BA907" s="395"/>
      <c r="BB907" s="395"/>
      <c r="BC907" s="395"/>
      <c r="BD907" s="394"/>
      <c r="BE907" s="394"/>
    </row>
    <row r="908" spans="53:57" ht="11.25" customHeight="1" x14ac:dyDescent="0.25">
      <c r="BA908" s="395"/>
      <c r="BB908" s="395"/>
      <c r="BC908" s="395"/>
      <c r="BD908" s="394"/>
      <c r="BE908" s="394"/>
    </row>
    <row r="909" spans="53:57" ht="11.25" customHeight="1" x14ac:dyDescent="0.25">
      <c r="BA909" s="395"/>
      <c r="BB909" s="395"/>
      <c r="BC909" s="395"/>
      <c r="BD909" s="394"/>
      <c r="BE909" s="394"/>
    </row>
    <row r="910" spans="53:57" ht="11.25" customHeight="1" x14ac:dyDescent="0.25">
      <c r="BA910" s="395"/>
      <c r="BB910" s="395"/>
      <c r="BC910" s="395"/>
      <c r="BD910" s="394"/>
      <c r="BE910" s="394"/>
    </row>
    <row r="911" spans="53:57" ht="11.25" customHeight="1" x14ac:dyDescent="0.25">
      <c r="BA911" s="395"/>
      <c r="BB911" s="395"/>
      <c r="BC911" s="395"/>
      <c r="BD911" s="394"/>
      <c r="BE911" s="394"/>
    </row>
    <row r="912" spans="53:57" ht="11.25" customHeight="1" x14ac:dyDescent="0.25">
      <c r="BA912" s="395"/>
      <c r="BB912" s="395"/>
      <c r="BC912" s="395"/>
      <c r="BD912" s="394"/>
      <c r="BE912" s="394"/>
    </row>
    <row r="913" spans="53:57" ht="11.25" customHeight="1" x14ac:dyDescent="0.25">
      <c r="BA913" s="395"/>
      <c r="BB913" s="395"/>
      <c r="BC913" s="395"/>
      <c r="BD913" s="394"/>
      <c r="BE913" s="394"/>
    </row>
    <row r="914" spans="53:57" ht="11.25" customHeight="1" x14ac:dyDescent="0.25">
      <c r="BA914" s="395"/>
      <c r="BB914" s="395"/>
      <c r="BC914" s="395"/>
      <c r="BD914" s="394"/>
      <c r="BE914" s="394"/>
    </row>
    <row r="915" spans="53:57" ht="11.25" customHeight="1" x14ac:dyDescent="0.25">
      <c r="BA915" s="395"/>
      <c r="BB915" s="395"/>
      <c r="BC915" s="395"/>
      <c r="BD915" s="394"/>
      <c r="BE915" s="394"/>
    </row>
    <row r="916" spans="53:57" ht="11.25" customHeight="1" x14ac:dyDescent="0.25">
      <c r="BA916" s="395"/>
      <c r="BB916" s="395"/>
      <c r="BC916" s="395"/>
      <c r="BD916" s="394"/>
      <c r="BE916" s="394"/>
    </row>
    <row r="917" spans="53:57" ht="11.25" customHeight="1" x14ac:dyDescent="0.25">
      <c r="BA917" s="395"/>
      <c r="BB917" s="395"/>
      <c r="BC917" s="395"/>
      <c r="BD917" s="394"/>
      <c r="BE917" s="394"/>
    </row>
    <row r="918" spans="53:57" ht="11.25" customHeight="1" x14ac:dyDescent="0.25">
      <c r="BA918" s="395"/>
      <c r="BB918" s="395"/>
      <c r="BC918" s="395"/>
      <c r="BD918" s="394"/>
      <c r="BE918" s="394"/>
    </row>
    <row r="919" spans="53:57" ht="11.25" customHeight="1" x14ac:dyDescent="0.25">
      <c r="BA919" s="395"/>
      <c r="BB919" s="395"/>
      <c r="BC919" s="395"/>
      <c r="BD919" s="394"/>
      <c r="BE919" s="394"/>
    </row>
    <row r="920" spans="53:57" ht="11.25" customHeight="1" x14ac:dyDescent="0.25">
      <c r="BA920" s="395"/>
      <c r="BB920" s="395"/>
      <c r="BC920" s="395"/>
      <c r="BD920" s="394"/>
      <c r="BE920" s="394"/>
    </row>
    <row r="921" spans="53:57" ht="11.25" customHeight="1" x14ac:dyDescent="0.25">
      <c r="BA921" s="395"/>
      <c r="BB921" s="395"/>
      <c r="BC921" s="395"/>
      <c r="BD921" s="394"/>
      <c r="BE921" s="394"/>
    </row>
    <row r="922" spans="53:57" ht="11.25" customHeight="1" x14ac:dyDescent="0.25">
      <c r="BA922" s="395"/>
      <c r="BB922" s="395"/>
      <c r="BC922" s="395"/>
      <c r="BD922" s="394"/>
      <c r="BE922" s="394"/>
    </row>
    <row r="923" spans="53:57" ht="11.25" customHeight="1" x14ac:dyDescent="0.25">
      <c r="BA923" s="395"/>
      <c r="BB923" s="395"/>
      <c r="BC923" s="395"/>
      <c r="BD923" s="394"/>
      <c r="BE923" s="394"/>
    </row>
    <row r="924" spans="53:57" ht="11.25" customHeight="1" x14ac:dyDescent="0.25">
      <c r="BA924" s="395"/>
      <c r="BB924" s="395"/>
      <c r="BC924" s="395"/>
      <c r="BD924" s="394"/>
      <c r="BE924" s="394"/>
    </row>
    <row r="925" spans="53:57" ht="11.25" customHeight="1" x14ac:dyDescent="0.25">
      <c r="BA925" s="395"/>
      <c r="BB925" s="395"/>
      <c r="BC925" s="395"/>
      <c r="BD925" s="394"/>
      <c r="BE925" s="394"/>
    </row>
    <row r="926" spans="53:57" ht="11.25" customHeight="1" x14ac:dyDescent="0.25">
      <c r="BA926" s="395"/>
      <c r="BB926" s="395"/>
      <c r="BC926" s="395"/>
      <c r="BD926" s="394"/>
      <c r="BE926" s="394"/>
    </row>
    <row r="927" spans="53:57" ht="11.25" customHeight="1" x14ac:dyDescent="0.25">
      <c r="BA927" s="395"/>
      <c r="BB927" s="395"/>
      <c r="BC927" s="395"/>
      <c r="BD927" s="394"/>
      <c r="BE927" s="394"/>
    </row>
    <row r="928" spans="53:57" ht="11.25" customHeight="1" x14ac:dyDescent="0.25">
      <c r="BA928" s="395"/>
      <c r="BB928" s="395"/>
      <c r="BC928" s="395"/>
      <c r="BD928" s="394"/>
      <c r="BE928" s="394"/>
    </row>
    <row r="929" spans="53:57" ht="11.25" customHeight="1" x14ac:dyDescent="0.25">
      <c r="BA929" s="395"/>
      <c r="BB929" s="395"/>
      <c r="BC929" s="395"/>
      <c r="BD929" s="394"/>
      <c r="BE929" s="394"/>
    </row>
    <row r="930" spans="53:57" ht="11.25" customHeight="1" x14ac:dyDescent="0.25">
      <c r="BA930" s="395"/>
      <c r="BB930" s="395"/>
      <c r="BC930" s="395"/>
      <c r="BD930" s="394"/>
      <c r="BE930" s="394"/>
    </row>
    <row r="931" spans="53:57" ht="11.25" customHeight="1" x14ac:dyDescent="0.25">
      <c r="BA931" s="395"/>
      <c r="BB931" s="395"/>
      <c r="BC931" s="395"/>
      <c r="BD931" s="394"/>
      <c r="BE931" s="394"/>
    </row>
    <row r="932" spans="53:57" ht="11.25" customHeight="1" x14ac:dyDescent="0.25">
      <c r="BA932" s="395"/>
      <c r="BB932" s="395"/>
      <c r="BC932" s="395"/>
      <c r="BD932" s="394"/>
      <c r="BE932" s="394"/>
    </row>
    <row r="933" spans="53:57" ht="11.25" customHeight="1" x14ac:dyDescent="0.25">
      <c r="BA933" s="395"/>
      <c r="BB933" s="395"/>
      <c r="BC933" s="395"/>
      <c r="BD933" s="394"/>
      <c r="BE933" s="394"/>
    </row>
    <row r="934" spans="53:57" ht="11.25" customHeight="1" x14ac:dyDescent="0.25">
      <c r="BA934" s="395"/>
      <c r="BB934" s="395"/>
      <c r="BC934" s="395"/>
      <c r="BD934" s="394"/>
      <c r="BE934" s="394"/>
    </row>
    <row r="935" spans="53:57" ht="11.25" customHeight="1" x14ac:dyDescent="0.25">
      <c r="BA935" s="395"/>
      <c r="BB935" s="395"/>
      <c r="BC935" s="395"/>
      <c r="BD935" s="394"/>
      <c r="BE935" s="394"/>
    </row>
    <row r="936" spans="53:57" ht="11.25" customHeight="1" x14ac:dyDescent="0.25">
      <c r="BA936" s="395"/>
      <c r="BB936" s="395"/>
      <c r="BC936" s="395"/>
      <c r="BD936" s="394"/>
      <c r="BE936" s="394"/>
    </row>
    <row r="937" spans="53:57" ht="11.25" customHeight="1" x14ac:dyDescent="0.25">
      <c r="BA937" s="395"/>
      <c r="BB937" s="395"/>
      <c r="BC937" s="395"/>
      <c r="BD937" s="394"/>
      <c r="BE937" s="394"/>
    </row>
    <row r="938" spans="53:57" ht="11.25" customHeight="1" x14ac:dyDescent="0.25">
      <c r="BA938" s="395"/>
      <c r="BB938" s="395"/>
      <c r="BC938" s="395"/>
      <c r="BD938" s="394"/>
      <c r="BE938" s="394"/>
    </row>
    <row r="939" spans="53:57" ht="11.25" customHeight="1" x14ac:dyDescent="0.25">
      <c r="BA939" s="395"/>
      <c r="BB939" s="395"/>
      <c r="BC939" s="395"/>
      <c r="BD939" s="394"/>
      <c r="BE939" s="394"/>
    </row>
    <row r="940" spans="53:57" ht="11.25" customHeight="1" x14ac:dyDescent="0.25">
      <c r="BA940" s="395"/>
      <c r="BB940" s="395"/>
      <c r="BC940" s="395"/>
      <c r="BD940" s="394"/>
      <c r="BE940" s="394"/>
    </row>
    <row r="941" spans="53:57" ht="11.25" customHeight="1" x14ac:dyDescent="0.25">
      <c r="BA941" s="395"/>
      <c r="BB941" s="395"/>
      <c r="BC941" s="395"/>
      <c r="BD941" s="394"/>
      <c r="BE941" s="394"/>
    </row>
    <row r="942" spans="53:57" ht="11.25" customHeight="1" x14ac:dyDescent="0.25">
      <c r="BA942" s="395"/>
      <c r="BB942" s="395"/>
      <c r="BC942" s="395"/>
      <c r="BD942" s="394"/>
      <c r="BE942" s="394"/>
    </row>
    <row r="943" spans="53:57" ht="11.25" customHeight="1" x14ac:dyDescent="0.25">
      <c r="BA943" s="395"/>
      <c r="BB943" s="395"/>
      <c r="BC943" s="395"/>
      <c r="BD943" s="394"/>
      <c r="BE943" s="394"/>
    </row>
    <row r="944" spans="53:57" ht="11.25" customHeight="1" x14ac:dyDescent="0.25">
      <c r="BA944" s="395"/>
      <c r="BB944" s="395"/>
      <c r="BC944" s="395"/>
      <c r="BD944" s="394"/>
      <c r="BE944" s="394"/>
    </row>
    <row r="945" spans="53:57" ht="11.25" customHeight="1" x14ac:dyDescent="0.25">
      <c r="BA945" s="395"/>
      <c r="BB945" s="395"/>
      <c r="BC945" s="395"/>
      <c r="BD945" s="394"/>
      <c r="BE945" s="394"/>
    </row>
    <row r="946" spans="53:57" ht="11.25" customHeight="1" x14ac:dyDescent="0.25">
      <c r="BA946" s="395"/>
      <c r="BB946" s="395"/>
      <c r="BC946" s="395"/>
      <c r="BD946" s="394"/>
      <c r="BE946" s="394"/>
    </row>
    <row r="947" spans="53:57" ht="11.25" customHeight="1" x14ac:dyDescent="0.25">
      <c r="BA947" s="395"/>
      <c r="BB947" s="395"/>
      <c r="BC947" s="395"/>
      <c r="BD947" s="394"/>
      <c r="BE947" s="394"/>
    </row>
    <row r="948" spans="53:57" ht="11.25" customHeight="1" x14ac:dyDescent="0.25">
      <c r="BA948" s="395"/>
      <c r="BB948" s="395"/>
      <c r="BC948" s="395"/>
      <c r="BD948" s="394"/>
      <c r="BE948" s="394"/>
    </row>
    <row r="949" spans="53:57" ht="11.25" customHeight="1" x14ac:dyDescent="0.25">
      <c r="BA949" s="395"/>
      <c r="BB949" s="395"/>
      <c r="BC949" s="395"/>
      <c r="BD949" s="394"/>
      <c r="BE949" s="394"/>
    </row>
    <row r="950" spans="53:57" ht="11.25" customHeight="1" x14ac:dyDescent="0.25">
      <c r="BA950" s="395"/>
      <c r="BB950" s="395"/>
      <c r="BC950" s="395"/>
      <c r="BD950" s="394"/>
      <c r="BE950" s="394"/>
    </row>
    <row r="951" spans="53:57" ht="11.25" customHeight="1" x14ac:dyDescent="0.25">
      <c r="BA951" s="395"/>
      <c r="BB951" s="395"/>
      <c r="BC951" s="395"/>
      <c r="BD951" s="394"/>
      <c r="BE951" s="394"/>
    </row>
    <row r="952" spans="53:57" ht="11.25" customHeight="1" x14ac:dyDescent="0.25">
      <c r="BA952" s="395"/>
      <c r="BB952" s="395"/>
      <c r="BC952" s="395"/>
      <c r="BD952" s="394"/>
      <c r="BE952" s="394"/>
    </row>
    <row r="953" spans="53:57" ht="11.25" customHeight="1" x14ac:dyDescent="0.25">
      <c r="BA953" s="395"/>
      <c r="BB953" s="395"/>
      <c r="BC953" s="395"/>
      <c r="BD953" s="394"/>
      <c r="BE953" s="394"/>
    </row>
    <row r="954" spans="53:57" ht="11.25" customHeight="1" x14ac:dyDescent="0.25">
      <c r="BA954" s="395"/>
      <c r="BB954" s="395"/>
      <c r="BC954" s="395"/>
      <c r="BD954" s="394"/>
      <c r="BE954" s="394"/>
    </row>
    <row r="955" spans="53:57" ht="11.25" customHeight="1" x14ac:dyDescent="0.25">
      <c r="BA955" s="395"/>
      <c r="BB955" s="395"/>
      <c r="BC955" s="395"/>
      <c r="BD955" s="394"/>
      <c r="BE955" s="394"/>
    </row>
    <row r="956" spans="53:57" ht="11.25" customHeight="1" x14ac:dyDescent="0.25">
      <c r="BA956" s="395"/>
      <c r="BB956" s="395"/>
      <c r="BC956" s="395"/>
      <c r="BD956" s="394"/>
      <c r="BE956" s="394"/>
    </row>
    <row r="957" spans="53:57" ht="11.25" customHeight="1" x14ac:dyDescent="0.25">
      <c r="BA957" s="395"/>
      <c r="BB957" s="395"/>
      <c r="BC957" s="395"/>
      <c r="BD957" s="394"/>
      <c r="BE957" s="394"/>
    </row>
    <row r="958" spans="53:57" ht="11.25" customHeight="1" x14ac:dyDescent="0.25">
      <c r="BA958" s="395"/>
      <c r="BB958" s="395"/>
      <c r="BC958" s="395"/>
      <c r="BD958" s="394"/>
      <c r="BE958" s="394"/>
    </row>
    <row r="959" spans="53:57" ht="11.25" customHeight="1" x14ac:dyDescent="0.25">
      <c r="BA959" s="395"/>
      <c r="BB959" s="395"/>
      <c r="BC959" s="395"/>
      <c r="BD959" s="394"/>
      <c r="BE959" s="394"/>
    </row>
    <row r="960" spans="53:57" ht="11.25" customHeight="1" x14ac:dyDescent="0.25">
      <c r="BA960" s="395"/>
      <c r="BB960" s="395"/>
      <c r="BC960" s="395"/>
      <c r="BD960" s="394"/>
      <c r="BE960" s="394"/>
    </row>
    <row r="961" spans="53:57" ht="11.25" customHeight="1" x14ac:dyDescent="0.25">
      <c r="BA961" s="395"/>
      <c r="BB961" s="395"/>
      <c r="BC961" s="395"/>
      <c r="BD961" s="394"/>
      <c r="BE961" s="394"/>
    </row>
    <row r="962" spans="53:57" ht="11.25" customHeight="1" x14ac:dyDescent="0.25">
      <c r="BA962" s="395"/>
      <c r="BB962" s="395"/>
      <c r="BC962" s="395"/>
      <c r="BD962" s="394"/>
      <c r="BE962" s="394"/>
    </row>
    <row r="963" spans="53:57" ht="11.25" customHeight="1" x14ac:dyDescent="0.25">
      <c r="BA963" s="395"/>
      <c r="BB963" s="395"/>
      <c r="BC963" s="395"/>
      <c r="BD963" s="394"/>
      <c r="BE963" s="394"/>
    </row>
    <row r="964" spans="53:57" ht="11.25" customHeight="1" x14ac:dyDescent="0.25">
      <c r="BA964" s="395"/>
      <c r="BB964" s="395"/>
      <c r="BC964" s="395"/>
      <c r="BD964" s="394"/>
      <c r="BE964" s="394"/>
    </row>
    <row r="965" spans="53:57" ht="11.25" customHeight="1" x14ac:dyDescent="0.25">
      <c r="BA965" s="395"/>
      <c r="BB965" s="395"/>
      <c r="BC965" s="395"/>
      <c r="BD965" s="394"/>
      <c r="BE965" s="394"/>
    </row>
    <row r="966" spans="53:57" ht="11.25" customHeight="1" x14ac:dyDescent="0.25">
      <c r="BA966" s="395"/>
      <c r="BB966" s="395"/>
      <c r="BC966" s="395"/>
      <c r="BD966" s="394"/>
      <c r="BE966" s="394"/>
    </row>
    <row r="967" spans="53:57" ht="11.25" customHeight="1" x14ac:dyDescent="0.25">
      <c r="BA967" s="395"/>
      <c r="BB967" s="395"/>
      <c r="BC967" s="395"/>
      <c r="BD967" s="394"/>
      <c r="BE967" s="394"/>
    </row>
    <row r="968" spans="53:57" ht="11.25" customHeight="1" x14ac:dyDescent="0.25">
      <c r="BA968" s="395"/>
      <c r="BB968" s="395"/>
      <c r="BC968" s="395"/>
      <c r="BD968" s="394"/>
      <c r="BE968" s="394"/>
    </row>
    <row r="969" spans="53:57" ht="11.25" customHeight="1" x14ac:dyDescent="0.25">
      <c r="BA969" s="395"/>
      <c r="BB969" s="395"/>
      <c r="BC969" s="395"/>
      <c r="BD969" s="394"/>
      <c r="BE969" s="394"/>
    </row>
    <row r="970" spans="53:57" ht="11.25" customHeight="1" x14ac:dyDescent="0.25">
      <c r="BA970" s="395"/>
      <c r="BB970" s="395"/>
      <c r="BC970" s="395"/>
      <c r="BD970" s="394"/>
      <c r="BE970" s="394"/>
    </row>
    <row r="971" spans="53:57" ht="11.25" customHeight="1" x14ac:dyDescent="0.25">
      <c r="BA971" s="395"/>
      <c r="BB971" s="395"/>
      <c r="BC971" s="395"/>
      <c r="BD971" s="394"/>
      <c r="BE971" s="394"/>
    </row>
    <row r="972" spans="53:57" ht="11.25" customHeight="1" x14ac:dyDescent="0.25">
      <c r="BA972" s="395"/>
      <c r="BB972" s="395"/>
      <c r="BC972" s="395"/>
      <c r="BD972" s="394"/>
      <c r="BE972" s="394"/>
    </row>
    <row r="973" spans="53:57" ht="11.25" customHeight="1" x14ac:dyDescent="0.25">
      <c r="BA973" s="395"/>
      <c r="BB973" s="395"/>
      <c r="BC973" s="395"/>
      <c r="BD973" s="394"/>
      <c r="BE973" s="394"/>
    </row>
    <row r="974" spans="53:57" ht="11.25" customHeight="1" x14ac:dyDescent="0.25">
      <c r="BA974" s="395"/>
      <c r="BB974" s="395"/>
      <c r="BC974" s="395"/>
      <c r="BD974" s="394"/>
      <c r="BE974" s="394"/>
    </row>
    <row r="975" spans="53:57" ht="11.25" customHeight="1" x14ac:dyDescent="0.25">
      <c r="BA975" s="395"/>
      <c r="BB975" s="395"/>
      <c r="BC975" s="395"/>
      <c r="BD975" s="394"/>
      <c r="BE975" s="394"/>
    </row>
    <row r="976" spans="53:57" ht="11.25" customHeight="1" x14ac:dyDescent="0.25">
      <c r="BA976" s="395"/>
      <c r="BB976" s="395"/>
      <c r="BC976" s="395"/>
      <c r="BD976" s="394"/>
      <c r="BE976" s="394"/>
    </row>
    <row r="977" spans="53:57" ht="11.25" customHeight="1" x14ac:dyDescent="0.25">
      <c r="BA977" s="395"/>
      <c r="BB977" s="395"/>
      <c r="BC977" s="395"/>
      <c r="BD977" s="394"/>
      <c r="BE977" s="394"/>
    </row>
    <row r="978" spans="53:57" ht="11.25" customHeight="1" x14ac:dyDescent="0.25">
      <c r="BA978" s="395"/>
      <c r="BB978" s="395"/>
      <c r="BC978" s="395"/>
      <c r="BD978" s="394"/>
      <c r="BE978" s="394"/>
    </row>
    <row r="979" spans="53:57" ht="11.25" customHeight="1" x14ac:dyDescent="0.25">
      <c r="BA979" s="395"/>
      <c r="BB979" s="395"/>
      <c r="BC979" s="395"/>
      <c r="BD979" s="394"/>
      <c r="BE979" s="394"/>
    </row>
    <row r="980" spans="53:57" ht="11.25" customHeight="1" x14ac:dyDescent="0.25">
      <c r="BA980" s="395"/>
      <c r="BB980" s="395"/>
      <c r="BC980" s="395"/>
      <c r="BD980" s="394"/>
      <c r="BE980" s="394"/>
    </row>
    <row r="981" spans="53:57" ht="11.25" customHeight="1" x14ac:dyDescent="0.25">
      <c r="BA981" s="395"/>
      <c r="BB981" s="395"/>
      <c r="BC981" s="395"/>
      <c r="BD981" s="394"/>
      <c r="BE981" s="394"/>
    </row>
    <row r="982" spans="53:57" ht="11.25" customHeight="1" x14ac:dyDescent="0.25">
      <c r="BA982" s="395"/>
      <c r="BB982" s="395"/>
      <c r="BC982" s="395"/>
      <c r="BD982" s="394"/>
      <c r="BE982" s="394"/>
    </row>
    <row r="983" spans="53:57" ht="11.25" customHeight="1" x14ac:dyDescent="0.25">
      <c r="BA983" s="395"/>
      <c r="BB983" s="395"/>
      <c r="BC983" s="395"/>
      <c r="BD983" s="394"/>
      <c r="BE983" s="394"/>
    </row>
    <row r="984" spans="53:57" ht="11.25" customHeight="1" x14ac:dyDescent="0.25">
      <c r="BA984" s="395"/>
      <c r="BB984" s="395"/>
      <c r="BC984" s="395"/>
      <c r="BD984" s="394"/>
      <c r="BE984" s="394"/>
    </row>
    <row r="985" spans="53:57" ht="11.25" customHeight="1" x14ac:dyDescent="0.25">
      <c r="BA985" s="395"/>
      <c r="BB985" s="395"/>
      <c r="BC985" s="395"/>
      <c r="BD985" s="394"/>
      <c r="BE985" s="394"/>
    </row>
    <row r="986" spans="53:57" ht="11.25" customHeight="1" x14ac:dyDescent="0.25">
      <c r="BA986" s="395"/>
      <c r="BB986" s="395"/>
      <c r="BC986" s="395"/>
      <c r="BD986" s="394"/>
      <c r="BE986" s="394"/>
    </row>
    <row r="987" spans="53:57" ht="11.25" customHeight="1" x14ac:dyDescent="0.25">
      <c r="BA987" s="395"/>
      <c r="BB987" s="395"/>
      <c r="BC987" s="395"/>
      <c r="BD987" s="394"/>
      <c r="BE987" s="394"/>
    </row>
    <row r="988" spans="53:57" ht="11.25" customHeight="1" x14ac:dyDescent="0.25">
      <c r="BA988" s="395"/>
      <c r="BB988" s="395"/>
      <c r="BC988" s="395"/>
      <c r="BD988" s="394"/>
      <c r="BE988" s="394"/>
    </row>
    <row r="989" spans="53:57" ht="11.25" customHeight="1" x14ac:dyDescent="0.25">
      <c r="BA989" s="395"/>
      <c r="BB989" s="395"/>
      <c r="BC989" s="395"/>
      <c r="BD989" s="394"/>
      <c r="BE989" s="394"/>
    </row>
    <row r="990" spans="53:57" ht="11.25" customHeight="1" x14ac:dyDescent="0.25">
      <c r="BA990" s="395"/>
      <c r="BB990" s="395"/>
      <c r="BC990" s="395"/>
      <c r="BD990" s="394"/>
      <c r="BE990" s="394"/>
    </row>
    <row r="991" spans="53:57" ht="11.25" customHeight="1" x14ac:dyDescent="0.25">
      <c r="BA991" s="395"/>
      <c r="BB991" s="395"/>
      <c r="BC991" s="395"/>
      <c r="BD991" s="394"/>
      <c r="BE991" s="394"/>
    </row>
    <row r="992" spans="53:57" ht="11.25" customHeight="1" x14ac:dyDescent="0.25">
      <c r="BA992" s="395"/>
      <c r="BB992" s="395"/>
      <c r="BC992" s="395"/>
      <c r="BD992" s="394"/>
      <c r="BE992" s="394"/>
    </row>
    <row r="993" spans="53:57" ht="11.25" customHeight="1" x14ac:dyDescent="0.25">
      <c r="BA993" s="395"/>
      <c r="BB993" s="395"/>
      <c r="BC993" s="395"/>
      <c r="BD993" s="394"/>
      <c r="BE993" s="394"/>
    </row>
    <row r="994" spans="53:57" ht="11.25" customHeight="1" x14ac:dyDescent="0.25">
      <c r="BA994" s="395"/>
      <c r="BB994" s="395"/>
      <c r="BC994" s="395"/>
      <c r="BD994" s="394"/>
      <c r="BE994" s="394"/>
    </row>
    <row r="995" spans="53:57" ht="11.25" customHeight="1" x14ac:dyDescent="0.25">
      <c r="BA995" s="395"/>
      <c r="BB995" s="395"/>
      <c r="BC995" s="395"/>
      <c r="BD995" s="394"/>
      <c r="BE995" s="394"/>
    </row>
    <row r="996" spans="53:57" ht="11.25" customHeight="1" x14ac:dyDescent="0.25">
      <c r="BA996" s="395"/>
      <c r="BB996" s="395"/>
      <c r="BC996" s="395"/>
      <c r="BD996" s="394"/>
      <c r="BE996" s="394"/>
    </row>
    <row r="997" spans="53:57" ht="11.25" customHeight="1" x14ac:dyDescent="0.25">
      <c r="BA997" s="395"/>
      <c r="BB997" s="395"/>
      <c r="BC997" s="395"/>
      <c r="BD997" s="394"/>
      <c r="BE997" s="394"/>
    </row>
    <row r="998" spans="53:57" ht="11.25" customHeight="1" x14ac:dyDescent="0.25">
      <c r="BA998" s="395"/>
      <c r="BB998" s="395"/>
      <c r="BC998" s="395"/>
      <c r="BD998" s="394"/>
      <c r="BE998" s="394"/>
    </row>
    <row r="999" spans="53:57" ht="11.25" customHeight="1" x14ac:dyDescent="0.25">
      <c r="BA999" s="395"/>
      <c r="BB999" s="395"/>
      <c r="BC999" s="395"/>
      <c r="BD999" s="394"/>
      <c r="BE999" s="394"/>
    </row>
    <row r="1000" spans="53:57" ht="11.25" customHeight="1" x14ac:dyDescent="0.25">
      <c r="BA1000" s="395"/>
      <c r="BB1000" s="395"/>
      <c r="BC1000" s="395"/>
      <c r="BD1000" s="394"/>
      <c r="BE1000" s="394"/>
    </row>
    <row r="1001" spans="53:57" ht="11.25" customHeight="1" x14ac:dyDescent="0.25">
      <c r="BA1001" s="395"/>
      <c r="BB1001" s="395"/>
      <c r="BC1001" s="395"/>
      <c r="BD1001" s="394"/>
      <c r="BE1001" s="394"/>
    </row>
    <row r="1002" spans="53:57" ht="11.25" customHeight="1" x14ac:dyDescent="0.25">
      <c r="BA1002" s="395"/>
      <c r="BB1002" s="395"/>
      <c r="BC1002" s="395"/>
      <c r="BD1002" s="394"/>
      <c r="BE1002" s="394"/>
    </row>
    <row r="1003" spans="53:57" ht="11.25" customHeight="1" x14ac:dyDescent="0.25">
      <c r="BA1003" s="395"/>
      <c r="BB1003" s="395"/>
      <c r="BC1003" s="395"/>
      <c r="BD1003" s="394"/>
      <c r="BE1003" s="394"/>
    </row>
    <row r="1004" spans="53:57" ht="11.25" customHeight="1" x14ac:dyDescent="0.25">
      <c r="BA1004" s="395"/>
      <c r="BB1004" s="395"/>
      <c r="BC1004" s="395"/>
      <c r="BD1004" s="394"/>
      <c r="BE1004" s="394"/>
    </row>
    <row r="1005" spans="53:57" ht="11.25" customHeight="1" x14ac:dyDescent="0.25">
      <c r="BA1005" s="395"/>
      <c r="BB1005" s="395"/>
      <c r="BC1005" s="395"/>
      <c r="BD1005" s="394"/>
      <c r="BE1005" s="394"/>
    </row>
    <row r="1006" spans="53:57" ht="11.25" customHeight="1" x14ac:dyDescent="0.25">
      <c r="BA1006" s="395"/>
      <c r="BB1006" s="395"/>
      <c r="BC1006" s="395"/>
      <c r="BD1006" s="394"/>
      <c r="BE1006" s="394"/>
    </row>
    <row r="1007" spans="53:57" ht="11.25" customHeight="1" x14ac:dyDescent="0.25">
      <c r="BA1007" s="395"/>
      <c r="BB1007" s="395"/>
      <c r="BC1007" s="395"/>
      <c r="BD1007" s="394"/>
      <c r="BE1007" s="394"/>
    </row>
    <row r="1008" spans="53:57" ht="11.25" customHeight="1" x14ac:dyDescent="0.25">
      <c r="BA1008" s="395"/>
      <c r="BB1008" s="395"/>
      <c r="BC1008" s="395"/>
      <c r="BD1008" s="394"/>
      <c r="BE1008" s="394"/>
    </row>
    <row r="1009" spans="53:57" ht="11.25" customHeight="1" x14ac:dyDescent="0.25">
      <c r="BA1009" s="395"/>
      <c r="BB1009" s="395"/>
      <c r="BC1009" s="395"/>
      <c r="BD1009" s="394"/>
      <c r="BE1009" s="394"/>
    </row>
    <row r="1010" spans="53:57" ht="11.25" customHeight="1" x14ac:dyDescent="0.25">
      <c r="BA1010" s="395"/>
      <c r="BB1010" s="395"/>
      <c r="BC1010" s="395"/>
      <c r="BD1010" s="394"/>
      <c r="BE1010" s="394"/>
    </row>
    <row r="1011" spans="53:57" ht="11.25" customHeight="1" x14ac:dyDescent="0.25">
      <c r="BA1011" s="395"/>
      <c r="BB1011" s="395"/>
      <c r="BC1011" s="395"/>
      <c r="BD1011" s="394"/>
      <c r="BE1011" s="394"/>
    </row>
    <row r="1012" spans="53:57" ht="11.25" customHeight="1" x14ac:dyDescent="0.25">
      <c r="BA1012" s="395"/>
      <c r="BB1012" s="395"/>
      <c r="BC1012" s="395"/>
      <c r="BD1012" s="394"/>
      <c r="BE1012" s="394"/>
    </row>
    <row r="1013" spans="53:57" ht="11.25" customHeight="1" x14ac:dyDescent="0.25">
      <c r="BA1013" s="395"/>
      <c r="BB1013" s="395"/>
      <c r="BC1013" s="395"/>
      <c r="BD1013" s="394"/>
      <c r="BE1013" s="394"/>
    </row>
    <row r="1014" spans="53:57" ht="11.25" customHeight="1" x14ac:dyDescent="0.25">
      <c r="BA1014" s="395"/>
      <c r="BB1014" s="395"/>
      <c r="BC1014" s="395"/>
      <c r="BD1014" s="394"/>
      <c r="BE1014" s="394"/>
    </row>
    <row r="1015" spans="53:57" ht="11.25" customHeight="1" x14ac:dyDescent="0.25">
      <c r="BA1015" s="395"/>
      <c r="BB1015" s="395"/>
      <c r="BC1015" s="395"/>
      <c r="BD1015" s="394"/>
      <c r="BE1015" s="394"/>
    </row>
    <row r="1016" spans="53:57" ht="11.25" customHeight="1" x14ac:dyDescent="0.25">
      <c r="BA1016" s="395"/>
      <c r="BB1016" s="395"/>
      <c r="BC1016" s="395"/>
      <c r="BD1016" s="394"/>
      <c r="BE1016" s="394"/>
    </row>
    <row r="1017" spans="53:57" ht="11.25" customHeight="1" x14ac:dyDescent="0.25">
      <c r="BA1017" s="395"/>
      <c r="BB1017" s="395"/>
      <c r="BC1017" s="395"/>
      <c r="BD1017" s="394"/>
      <c r="BE1017" s="394"/>
    </row>
    <row r="1018" spans="53:57" ht="11.25" customHeight="1" x14ac:dyDescent="0.25">
      <c r="BA1018" s="395"/>
      <c r="BB1018" s="395"/>
      <c r="BC1018" s="395"/>
      <c r="BD1018" s="394"/>
      <c r="BE1018" s="394"/>
    </row>
    <row r="1019" spans="53:57" ht="11.25" customHeight="1" x14ac:dyDescent="0.25">
      <c r="BA1019" s="395"/>
      <c r="BB1019" s="395"/>
      <c r="BC1019" s="395"/>
      <c r="BD1019" s="394"/>
      <c r="BE1019" s="394"/>
    </row>
    <row r="1020" spans="53:57" ht="11.25" customHeight="1" x14ac:dyDescent="0.25">
      <c r="BA1020" s="395"/>
      <c r="BB1020" s="395"/>
      <c r="BC1020" s="395"/>
      <c r="BD1020" s="394"/>
      <c r="BE1020" s="394"/>
    </row>
    <row r="1021" spans="53:57" ht="11.25" customHeight="1" x14ac:dyDescent="0.25">
      <c r="BA1021" s="395"/>
      <c r="BB1021" s="395"/>
      <c r="BC1021" s="395"/>
      <c r="BD1021" s="394"/>
      <c r="BE1021" s="394"/>
    </row>
    <row r="1022" spans="53:57" ht="11.25" customHeight="1" x14ac:dyDescent="0.25">
      <c r="BA1022" s="395"/>
      <c r="BB1022" s="395"/>
      <c r="BC1022" s="395"/>
      <c r="BD1022" s="394"/>
      <c r="BE1022" s="394"/>
    </row>
    <row r="1023" spans="53:57" ht="11.25" customHeight="1" x14ac:dyDescent="0.25">
      <c r="BA1023" s="395"/>
      <c r="BB1023" s="395"/>
      <c r="BC1023" s="395"/>
      <c r="BD1023" s="394"/>
      <c r="BE1023" s="394"/>
    </row>
    <row r="1024" spans="53:57" ht="11.25" customHeight="1" x14ac:dyDescent="0.25">
      <c r="BA1024" s="395"/>
      <c r="BB1024" s="395"/>
      <c r="BC1024" s="395"/>
      <c r="BD1024" s="394"/>
      <c r="BE1024" s="394"/>
    </row>
    <row r="1025" spans="53:57" ht="11.25" customHeight="1" x14ac:dyDescent="0.25">
      <c r="BA1025" s="395"/>
      <c r="BB1025" s="395"/>
      <c r="BC1025" s="395"/>
      <c r="BD1025" s="394"/>
      <c r="BE1025" s="394"/>
    </row>
    <row r="1026" spans="53:57" ht="11.25" customHeight="1" x14ac:dyDescent="0.25">
      <c r="BA1026" s="395"/>
      <c r="BB1026" s="395"/>
      <c r="BC1026" s="395"/>
      <c r="BD1026" s="394"/>
      <c r="BE1026" s="394"/>
    </row>
    <row r="1027" spans="53:57" ht="11.25" customHeight="1" x14ac:dyDescent="0.25">
      <c r="BA1027" s="395"/>
      <c r="BB1027" s="395"/>
      <c r="BC1027" s="395"/>
      <c r="BD1027" s="394"/>
      <c r="BE1027" s="394"/>
    </row>
    <row r="1028" spans="53:57" ht="11.25" customHeight="1" x14ac:dyDescent="0.25">
      <c r="BA1028" s="395"/>
      <c r="BB1028" s="395"/>
      <c r="BC1028" s="395"/>
      <c r="BD1028" s="394"/>
      <c r="BE1028" s="394"/>
    </row>
    <row r="1029" spans="53:57" ht="11.25" customHeight="1" x14ac:dyDescent="0.25">
      <c r="BA1029" s="395"/>
      <c r="BB1029" s="395"/>
      <c r="BC1029" s="395"/>
      <c r="BD1029" s="394"/>
      <c r="BE1029" s="394"/>
    </row>
    <row r="1030" spans="53:57" ht="11.25" customHeight="1" x14ac:dyDescent="0.25">
      <c r="BA1030" s="395"/>
      <c r="BB1030" s="395"/>
      <c r="BC1030" s="395"/>
      <c r="BD1030" s="394"/>
      <c r="BE1030" s="394"/>
    </row>
    <row r="1031" spans="53:57" ht="11.25" customHeight="1" x14ac:dyDescent="0.25">
      <c r="BA1031" s="395"/>
      <c r="BB1031" s="395"/>
      <c r="BC1031" s="395"/>
      <c r="BD1031" s="394"/>
      <c r="BE1031" s="394"/>
    </row>
    <row r="1032" spans="53:57" ht="11.25" customHeight="1" x14ac:dyDescent="0.25">
      <c r="BA1032" s="395"/>
      <c r="BB1032" s="395"/>
      <c r="BC1032" s="395"/>
      <c r="BD1032" s="394"/>
      <c r="BE1032" s="394"/>
    </row>
    <row r="1033" spans="53:57" ht="11.25" customHeight="1" x14ac:dyDescent="0.25">
      <c r="BA1033" s="395"/>
      <c r="BB1033" s="395"/>
      <c r="BC1033" s="395"/>
      <c r="BD1033" s="394"/>
      <c r="BE1033" s="394"/>
    </row>
    <row r="1034" spans="53:57" ht="11.25" customHeight="1" x14ac:dyDescent="0.25">
      <c r="BA1034" s="395"/>
      <c r="BB1034" s="395"/>
      <c r="BC1034" s="395"/>
      <c r="BD1034" s="394"/>
      <c r="BE1034" s="394"/>
    </row>
    <row r="1035" spans="53:57" ht="11.25" customHeight="1" x14ac:dyDescent="0.25">
      <c r="BA1035" s="395"/>
      <c r="BB1035" s="395"/>
      <c r="BC1035" s="395"/>
      <c r="BD1035" s="394"/>
      <c r="BE1035" s="394"/>
    </row>
    <row r="1036" spans="53:57" ht="11.25" customHeight="1" x14ac:dyDescent="0.25">
      <c r="BA1036" s="395"/>
      <c r="BB1036" s="395"/>
      <c r="BC1036" s="395"/>
      <c r="BD1036" s="394"/>
      <c r="BE1036" s="394"/>
    </row>
    <row r="1037" spans="53:57" ht="11.25" customHeight="1" x14ac:dyDescent="0.25">
      <c r="BA1037" s="395"/>
      <c r="BB1037" s="395"/>
      <c r="BC1037" s="395"/>
      <c r="BD1037" s="394"/>
      <c r="BE1037" s="394"/>
    </row>
    <row r="1038" spans="53:57" ht="11.25" customHeight="1" x14ac:dyDescent="0.25">
      <c r="BA1038" s="395"/>
      <c r="BB1038" s="395"/>
      <c r="BC1038" s="395"/>
      <c r="BD1038" s="394"/>
      <c r="BE1038" s="394"/>
    </row>
    <row r="1039" spans="53:57" ht="11.25" customHeight="1" x14ac:dyDescent="0.25">
      <c r="BA1039" s="395"/>
      <c r="BB1039" s="395"/>
      <c r="BC1039" s="395"/>
      <c r="BD1039" s="394"/>
      <c r="BE1039" s="394"/>
    </row>
    <row r="1040" spans="53:57" ht="11.25" customHeight="1" x14ac:dyDescent="0.25">
      <c r="BA1040" s="395"/>
      <c r="BB1040" s="395"/>
      <c r="BC1040" s="395"/>
      <c r="BD1040" s="394"/>
      <c r="BE1040" s="394"/>
    </row>
    <row r="1041" spans="53:57" ht="11.25" customHeight="1" x14ac:dyDescent="0.25">
      <c r="BA1041" s="395"/>
      <c r="BB1041" s="395"/>
      <c r="BC1041" s="395"/>
      <c r="BD1041" s="394"/>
      <c r="BE1041" s="394"/>
    </row>
    <row r="1042" spans="53:57" ht="11.25" customHeight="1" x14ac:dyDescent="0.25">
      <c r="BA1042" s="395"/>
      <c r="BB1042" s="395"/>
      <c r="BC1042" s="395"/>
      <c r="BD1042" s="394"/>
      <c r="BE1042" s="394"/>
    </row>
    <row r="1043" spans="53:57" ht="11.25" customHeight="1" x14ac:dyDescent="0.25">
      <c r="BA1043" s="395"/>
      <c r="BB1043" s="395"/>
      <c r="BC1043" s="395"/>
      <c r="BD1043" s="394"/>
      <c r="BE1043" s="394"/>
    </row>
    <row r="1044" spans="53:57" ht="11.25" customHeight="1" x14ac:dyDescent="0.25">
      <c r="BA1044" s="395"/>
      <c r="BB1044" s="395"/>
      <c r="BC1044" s="395"/>
      <c r="BD1044" s="394"/>
      <c r="BE1044" s="394"/>
    </row>
    <row r="1045" spans="53:57" ht="11.25" customHeight="1" x14ac:dyDescent="0.25">
      <c r="BA1045" s="395"/>
      <c r="BB1045" s="395"/>
      <c r="BC1045" s="395"/>
      <c r="BD1045" s="394"/>
      <c r="BE1045" s="394"/>
    </row>
    <row r="1046" spans="53:57" ht="11.25" customHeight="1" x14ac:dyDescent="0.25">
      <c r="BA1046" s="395"/>
      <c r="BB1046" s="395"/>
      <c r="BC1046" s="395"/>
      <c r="BD1046" s="394"/>
      <c r="BE1046" s="394"/>
    </row>
    <row r="1047" spans="53:57" ht="11.25" customHeight="1" x14ac:dyDescent="0.25">
      <c r="BA1047" s="395"/>
      <c r="BB1047" s="395"/>
      <c r="BC1047" s="395"/>
      <c r="BD1047" s="394"/>
      <c r="BE1047" s="394"/>
    </row>
    <row r="1048" spans="53:57" ht="11.25" customHeight="1" x14ac:dyDescent="0.25">
      <c r="BA1048" s="395"/>
      <c r="BB1048" s="395"/>
      <c r="BC1048" s="395"/>
      <c r="BD1048" s="394"/>
      <c r="BE1048" s="394"/>
    </row>
    <row r="1049" spans="53:57" ht="11.25" customHeight="1" x14ac:dyDescent="0.25">
      <c r="BA1049" s="395"/>
      <c r="BB1049" s="395"/>
      <c r="BC1049" s="395"/>
      <c r="BD1049" s="394"/>
      <c r="BE1049" s="394"/>
    </row>
    <row r="1050" spans="53:57" ht="11.25" customHeight="1" x14ac:dyDescent="0.25">
      <c r="BA1050" s="395"/>
      <c r="BB1050" s="395"/>
      <c r="BC1050" s="395"/>
      <c r="BD1050" s="394"/>
      <c r="BE1050" s="394"/>
    </row>
    <row r="1051" spans="53:57" ht="11.25" customHeight="1" x14ac:dyDescent="0.25">
      <c r="BA1051" s="395"/>
      <c r="BB1051" s="395"/>
      <c r="BC1051" s="395"/>
      <c r="BD1051" s="394"/>
      <c r="BE1051" s="394"/>
    </row>
    <row r="1052" spans="53:57" ht="11.25" customHeight="1" x14ac:dyDescent="0.25">
      <c r="BA1052" s="395"/>
      <c r="BB1052" s="395"/>
      <c r="BC1052" s="395"/>
      <c r="BD1052" s="394"/>
      <c r="BE1052" s="394"/>
    </row>
    <row r="1053" spans="53:57" ht="11.25" customHeight="1" x14ac:dyDescent="0.25">
      <c r="BA1053" s="395"/>
      <c r="BB1053" s="395"/>
      <c r="BC1053" s="395"/>
      <c r="BD1053" s="394"/>
      <c r="BE1053" s="394"/>
    </row>
    <row r="1054" spans="53:57" ht="11.25" customHeight="1" x14ac:dyDescent="0.25">
      <c r="BA1054" s="395"/>
      <c r="BB1054" s="395"/>
      <c r="BC1054" s="395"/>
      <c r="BD1054" s="394"/>
      <c r="BE1054" s="394"/>
    </row>
    <row r="1055" spans="53:57" ht="11.25" customHeight="1" x14ac:dyDescent="0.25">
      <c r="BA1055" s="395"/>
      <c r="BB1055" s="395"/>
      <c r="BC1055" s="395"/>
      <c r="BD1055" s="394"/>
      <c r="BE1055" s="394"/>
    </row>
    <row r="1056" spans="53:57" ht="11.25" customHeight="1" x14ac:dyDescent="0.25">
      <c r="BA1056" s="395"/>
      <c r="BB1056" s="395"/>
      <c r="BC1056" s="395"/>
      <c r="BD1056" s="394"/>
      <c r="BE1056" s="394"/>
    </row>
    <row r="1057" spans="53:57" ht="11.25" customHeight="1" x14ac:dyDescent="0.25">
      <c r="BA1057" s="395"/>
      <c r="BB1057" s="395"/>
      <c r="BC1057" s="395"/>
      <c r="BD1057" s="394"/>
      <c r="BE1057" s="394"/>
    </row>
    <row r="1058" spans="53:57" ht="11.25" customHeight="1" x14ac:dyDescent="0.25">
      <c r="BA1058" s="395"/>
      <c r="BB1058" s="395"/>
      <c r="BC1058" s="395"/>
      <c r="BD1058" s="394"/>
      <c r="BE1058" s="394"/>
    </row>
    <row r="1059" spans="53:57" ht="11.25" customHeight="1" x14ac:dyDescent="0.25">
      <c r="BA1059" s="395"/>
      <c r="BB1059" s="395"/>
      <c r="BC1059" s="395"/>
      <c r="BD1059" s="394"/>
      <c r="BE1059" s="394"/>
    </row>
    <row r="1060" spans="53:57" ht="11.25" customHeight="1" x14ac:dyDescent="0.25">
      <c r="BA1060" s="395"/>
      <c r="BB1060" s="395"/>
      <c r="BC1060" s="395"/>
      <c r="BD1060" s="394"/>
      <c r="BE1060" s="394"/>
    </row>
    <row r="1061" spans="53:57" ht="11.25" customHeight="1" x14ac:dyDescent="0.25">
      <c r="BA1061" s="395"/>
      <c r="BB1061" s="395"/>
      <c r="BC1061" s="395"/>
      <c r="BD1061" s="394"/>
      <c r="BE1061" s="394"/>
    </row>
    <row r="1062" spans="53:57" ht="11.25" customHeight="1" x14ac:dyDescent="0.25">
      <c r="BA1062" s="395"/>
      <c r="BB1062" s="395"/>
      <c r="BC1062" s="395"/>
      <c r="BD1062" s="394"/>
      <c r="BE1062" s="394"/>
    </row>
    <row r="1063" spans="53:57" ht="11.25" customHeight="1" x14ac:dyDescent="0.25">
      <c r="BA1063" s="395"/>
      <c r="BB1063" s="395"/>
      <c r="BC1063" s="395"/>
      <c r="BD1063" s="394"/>
      <c r="BE1063" s="394"/>
    </row>
    <row r="1064" spans="53:57" ht="11.25" customHeight="1" x14ac:dyDescent="0.25">
      <c r="BA1064" s="395"/>
      <c r="BB1064" s="395"/>
      <c r="BC1064" s="395"/>
      <c r="BD1064" s="394"/>
      <c r="BE1064" s="394"/>
    </row>
    <row r="1065" spans="53:57" ht="11.25" customHeight="1" x14ac:dyDescent="0.25">
      <c r="BA1065" s="395"/>
      <c r="BB1065" s="395"/>
      <c r="BC1065" s="395"/>
      <c r="BD1065" s="394"/>
      <c r="BE1065" s="394"/>
    </row>
    <row r="1066" spans="53:57" ht="11.25" customHeight="1" x14ac:dyDescent="0.25">
      <c r="BA1066" s="395"/>
      <c r="BB1066" s="395"/>
      <c r="BC1066" s="395"/>
      <c r="BD1066" s="394"/>
      <c r="BE1066" s="394"/>
    </row>
    <row r="1067" spans="53:57" ht="11.25" customHeight="1" x14ac:dyDescent="0.25">
      <c r="BA1067" s="395"/>
      <c r="BB1067" s="395"/>
      <c r="BC1067" s="395"/>
      <c r="BD1067" s="394"/>
      <c r="BE1067" s="394"/>
    </row>
    <row r="1068" spans="53:57" ht="11.25" customHeight="1" x14ac:dyDescent="0.25">
      <c r="BA1068" s="395"/>
      <c r="BB1068" s="395"/>
      <c r="BC1068" s="395"/>
      <c r="BD1068" s="394"/>
      <c r="BE1068" s="394"/>
    </row>
    <row r="1069" spans="53:57" ht="11.25" customHeight="1" x14ac:dyDescent="0.25">
      <c r="BA1069" s="395"/>
      <c r="BB1069" s="395"/>
      <c r="BC1069" s="395"/>
      <c r="BD1069" s="394"/>
      <c r="BE1069" s="394"/>
    </row>
    <row r="1070" spans="53:57" ht="11.25" customHeight="1" x14ac:dyDescent="0.25">
      <c r="BA1070" s="395"/>
      <c r="BB1070" s="395"/>
      <c r="BC1070" s="395"/>
      <c r="BD1070" s="394"/>
      <c r="BE1070" s="394"/>
    </row>
    <row r="1071" spans="53:57" ht="11.25" customHeight="1" x14ac:dyDescent="0.25">
      <c r="BA1071" s="395"/>
      <c r="BB1071" s="395"/>
      <c r="BC1071" s="395"/>
      <c r="BD1071" s="394"/>
      <c r="BE1071" s="394"/>
    </row>
    <row r="1072" spans="53:57" ht="11.25" customHeight="1" x14ac:dyDescent="0.25">
      <c r="BA1072" s="395"/>
      <c r="BB1072" s="395"/>
      <c r="BC1072" s="395"/>
      <c r="BD1072" s="394"/>
      <c r="BE1072" s="394"/>
    </row>
    <row r="1073" spans="53:57" ht="11.25" customHeight="1" x14ac:dyDescent="0.25">
      <c r="BA1073" s="395"/>
      <c r="BB1073" s="395"/>
      <c r="BC1073" s="395"/>
      <c r="BD1073" s="394"/>
      <c r="BE1073" s="394"/>
    </row>
    <row r="1074" spans="53:57" ht="11.25" customHeight="1" x14ac:dyDescent="0.25">
      <c r="BA1074" s="395"/>
      <c r="BB1074" s="395"/>
      <c r="BC1074" s="395"/>
      <c r="BD1074" s="394"/>
      <c r="BE1074" s="394"/>
    </row>
    <row r="1075" spans="53:57" ht="11.25" customHeight="1" x14ac:dyDescent="0.25">
      <c r="BA1075" s="395"/>
      <c r="BB1075" s="395"/>
      <c r="BC1075" s="395"/>
      <c r="BD1075" s="394"/>
      <c r="BE1075" s="394"/>
    </row>
    <row r="1076" spans="53:57" ht="11.25" customHeight="1" x14ac:dyDescent="0.25">
      <c r="BA1076" s="395"/>
      <c r="BB1076" s="395"/>
      <c r="BC1076" s="395"/>
      <c r="BD1076" s="394"/>
      <c r="BE1076" s="394"/>
    </row>
    <row r="1077" spans="53:57" ht="11.25" customHeight="1" x14ac:dyDescent="0.25">
      <c r="BA1077" s="395"/>
      <c r="BB1077" s="395"/>
      <c r="BC1077" s="395"/>
      <c r="BD1077" s="394"/>
      <c r="BE1077" s="394"/>
    </row>
    <row r="1078" spans="53:57" ht="11.25" customHeight="1" x14ac:dyDescent="0.25">
      <c r="BA1078" s="395"/>
      <c r="BB1078" s="395"/>
      <c r="BC1078" s="395"/>
      <c r="BD1078" s="394"/>
      <c r="BE1078" s="394"/>
    </row>
    <row r="1079" spans="53:57" ht="11.25" customHeight="1" x14ac:dyDescent="0.25">
      <c r="BA1079" s="395"/>
      <c r="BB1079" s="395"/>
      <c r="BC1079" s="395"/>
      <c r="BD1079" s="394"/>
      <c r="BE1079" s="394"/>
    </row>
    <row r="1080" spans="53:57" ht="11.25" customHeight="1" x14ac:dyDescent="0.25">
      <c r="BA1080" s="395"/>
      <c r="BB1080" s="395"/>
      <c r="BC1080" s="395"/>
      <c r="BD1080" s="394"/>
      <c r="BE1080" s="394"/>
    </row>
    <row r="1081" spans="53:57" ht="11.25" customHeight="1" x14ac:dyDescent="0.25">
      <c r="BA1081" s="395"/>
      <c r="BB1081" s="395"/>
      <c r="BC1081" s="395"/>
      <c r="BD1081" s="394"/>
      <c r="BE1081" s="394"/>
    </row>
    <row r="1082" spans="53:57" ht="11.25" customHeight="1" x14ac:dyDescent="0.25">
      <c r="BA1082" s="395"/>
      <c r="BB1082" s="395"/>
      <c r="BC1082" s="395"/>
      <c r="BD1082" s="394"/>
      <c r="BE1082" s="394"/>
    </row>
    <row r="1083" spans="53:57" ht="11.25" customHeight="1" x14ac:dyDescent="0.25">
      <c r="BA1083" s="395"/>
      <c r="BB1083" s="395"/>
      <c r="BC1083" s="395"/>
      <c r="BD1083" s="394"/>
      <c r="BE1083" s="394"/>
    </row>
    <row r="1084" spans="53:57" ht="11.25" customHeight="1" x14ac:dyDescent="0.25">
      <c r="BA1084" s="395"/>
      <c r="BB1084" s="395"/>
      <c r="BC1084" s="395"/>
      <c r="BD1084" s="394"/>
      <c r="BE1084" s="394"/>
    </row>
    <row r="1085" spans="53:57" ht="11.25" customHeight="1" x14ac:dyDescent="0.25">
      <c r="BA1085" s="395"/>
      <c r="BB1085" s="395"/>
      <c r="BC1085" s="395"/>
      <c r="BD1085" s="394"/>
      <c r="BE1085" s="394"/>
    </row>
    <row r="1086" spans="53:57" ht="11.25" customHeight="1" x14ac:dyDescent="0.25">
      <c r="BA1086" s="395"/>
      <c r="BB1086" s="395"/>
      <c r="BC1086" s="395"/>
      <c r="BD1086" s="394"/>
      <c r="BE1086" s="394"/>
    </row>
    <row r="1087" spans="53:57" ht="11.25" customHeight="1" x14ac:dyDescent="0.25">
      <c r="BA1087" s="395"/>
      <c r="BB1087" s="395"/>
      <c r="BC1087" s="395"/>
      <c r="BD1087" s="394"/>
      <c r="BE1087" s="394"/>
    </row>
    <row r="1088" spans="53:57" ht="11.25" customHeight="1" x14ac:dyDescent="0.25">
      <c r="BA1088" s="395"/>
      <c r="BB1088" s="395"/>
      <c r="BC1088" s="395"/>
      <c r="BD1088" s="394"/>
      <c r="BE1088" s="394"/>
    </row>
    <row r="1089" spans="53:57" ht="11.25" customHeight="1" x14ac:dyDescent="0.25">
      <c r="BA1089" s="395"/>
      <c r="BB1089" s="395"/>
      <c r="BC1089" s="395"/>
      <c r="BD1089" s="394"/>
      <c r="BE1089" s="394"/>
    </row>
    <row r="1090" spans="53:57" ht="11.25" customHeight="1" x14ac:dyDescent="0.25">
      <c r="BA1090" s="395"/>
      <c r="BB1090" s="395"/>
      <c r="BC1090" s="395"/>
      <c r="BD1090" s="394"/>
      <c r="BE1090" s="394"/>
    </row>
    <row r="1091" spans="53:57" ht="11.25" customHeight="1" x14ac:dyDescent="0.25">
      <c r="BA1091" s="395"/>
      <c r="BB1091" s="395"/>
      <c r="BC1091" s="395"/>
      <c r="BD1091" s="394"/>
      <c r="BE1091" s="394"/>
    </row>
    <row r="1092" spans="53:57" ht="11.25" customHeight="1" x14ac:dyDescent="0.25">
      <c r="BA1092" s="395"/>
      <c r="BB1092" s="395"/>
      <c r="BC1092" s="395"/>
      <c r="BD1092" s="394"/>
      <c r="BE1092" s="394"/>
    </row>
    <row r="1093" spans="53:57" ht="11.25" customHeight="1" x14ac:dyDescent="0.25">
      <c r="BA1093" s="395"/>
      <c r="BB1093" s="395"/>
      <c r="BC1093" s="395"/>
      <c r="BD1093" s="394"/>
      <c r="BE1093" s="394"/>
    </row>
    <row r="1094" spans="53:57" ht="11.25" customHeight="1" x14ac:dyDescent="0.25">
      <c r="BA1094" s="395"/>
      <c r="BB1094" s="395"/>
      <c r="BC1094" s="395"/>
      <c r="BD1094" s="394"/>
      <c r="BE1094" s="394"/>
    </row>
    <row r="1095" spans="53:57" ht="11.25" customHeight="1" x14ac:dyDescent="0.25">
      <c r="BA1095" s="395"/>
      <c r="BB1095" s="395"/>
      <c r="BC1095" s="395"/>
      <c r="BD1095" s="394"/>
      <c r="BE1095" s="394"/>
    </row>
    <row r="1096" spans="53:57" ht="11.25" customHeight="1" x14ac:dyDescent="0.25">
      <c r="BA1096" s="395"/>
      <c r="BB1096" s="395"/>
      <c r="BC1096" s="395"/>
      <c r="BD1096" s="394"/>
      <c r="BE1096" s="394"/>
    </row>
    <row r="1097" spans="53:57" ht="11.25" customHeight="1" x14ac:dyDescent="0.25">
      <c r="BA1097" s="395"/>
      <c r="BB1097" s="395"/>
      <c r="BC1097" s="395"/>
      <c r="BD1097" s="394"/>
      <c r="BE1097" s="394"/>
    </row>
    <row r="1098" spans="53:57" ht="11.25" customHeight="1" x14ac:dyDescent="0.25">
      <c r="BA1098" s="395"/>
      <c r="BB1098" s="395"/>
      <c r="BC1098" s="395"/>
      <c r="BD1098" s="394"/>
      <c r="BE1098" s="394"/>
    </row>
    <row r="1099" spans="53:57" ht="11.25" customHeight="1" x14ac:dyDescent="0.25">
      <c r="BA1099" s="395"/>
      <c r="BB1099" s="395"/>
      <c r="BC1099" s="395"/>
      <c r="BD1099" s="394"/>
      <c r="BE1099" s="394"/>
    </row>
    <row r="1100" spans="53:57" ht="11.25" customHeight="1" x14ac:dyDescent="0.25">
      <c r="BA1100" s="395"/>
      <c r="BB1100" s="395"/>
      <c r="BC1100" s="395"/>
      <c r="BD1100" s="394"/>
      <c r="BE1100" s="394"/>
    </row>
    <row r="1101" spans="53:57" ht="11.25" customHeight="1" x14ac:dyDescent="0.25">
      <c r="BA1101" s="395"/>
      <c r="BB1101" s="395"/>
      <c r="BC1101" s="395"/>
      <c r="BD1101" s="394"/>
      <c r="BE1101" s="394"/>
    </row>
    <row r="1102" spans="53:57" ht="11.25" customHeight="1" x14ac:dyDescent="0.25">
      <c r="BA1102" s="395"/>
      <c r="BB1102" s="395"/>
      <c r="BC1102" s="395"/>
      <c r="BD1102" s="394"/>
      <c r="BE1102" s="394"/>
    </row>
    <row r="1103" spans="53:57" ht="11.25" customHeight="1" x14ac:dyDescent="0.25">
      <c r="BA1103" s="395"/>
      <c r="BB1103" s="395"/>
      <c r="BC1103" s="395"/>
      <c r="BD1103" s="394"/>
      <c r="BE1103" s="394"/>
    </row>
    <row r="1104" spans="53:57" ht="11.25" customHeight="1" x14ac:dyDescent="0.25">
      <c r="BA1104" s="395"/>
      <c r="BB1104" s="395"/>
      <c r="BC1104" s="395"/>
      <c r="BD1104" s="394"/>
      <c r="BE1104" s="394"/>
    </row>
    <row r="1105" spans="53:57" ht="11.25" customHeight="1" x14ac:dyDescent="0.25">
      <c r="BA1105" s="395"/>
      <c r="BB1105" s="395"/>
      <c r="BC1105" s="395"/>
      <c r="BD1105" s="394"/>
      <c r="BE1105" s="394"/>
    </row>
    <row r="1106" spans="53:57" ht="11.25" customHeight="1" x14ac:dyDescent="0.25">
      <c r="BA1106" s="395"/>
      <c r="BB1106" s="395"/>
      <c r="BC1106" s="395"/>
      <c r="BD1106" s="394"/>
      <c r="BE1106" s="394"/>
    </row>
    <row r="1107" spans="53:57" ht="11.25" customHeight="1" x14ac:dyDescent="0.25">
      <c r="BA1107" s="395"/>
      <c r="BB1107" s="395"/>
      <c r="BC1107" s="395"/>
      <c r="BD1107" s="394"/>
      <c r="BE1107" s="394"/>
    </row>
    <row r="1108" spans="53:57" ht="11.25" customHeight="1" x14ac:dyDescent="0.25">
      <c r="BA1108" s="395"/>
      <c r="BB1108" s="395"/>
      <c r="BC1108" s="395"/>
      <c r="BD1108" s="394"/>
      <c r="BE1108" s="394"/>
    </row>
    <row r="1109" spans="53:57" ht="11.25" customHeight="1" x14ac:dyDescent="0.25">
      <c r="BA1109" s="395"/>
      <c r="BB1109" s="395"/>
      <c r="BC1109" s="395"/>
      <c r="BD1109" s="394"/>
      <c r="BE1109" s="394"/>
    </row>
    <row r="1110" spans="53:57" ht="11.25" customHeight="1" x14ac:dyDescent="0.25">
      <c r="BA1110" s="395"/>
      <c r="BB1110" s="395"/>
      <c r="BC1110" s="395"/>
      <c r="BD1110" s="394"/>
      <c r="BE1110" s="394"/>
    </row>
    <row r="1111" spans="53:57" ht="11.25" customHeight="1" x14ac:dyDescent="0.25">
      <c r="BA1111" s="395"/>
      <c r="BB1111" s="395"/>
      <c r="BC1111" s="395"/>
      <c r="BD1111" s="394"/>
      <c r="BE1111" s="394"/>
    </row>
    <row r="1112" spans="53:57" ht="11.25" customHeight="1" x14ac:dyDescent="0.25">
      <c r="BA1112" s="395"/>
      <c r="BB1112" s="395"/>
      <c r="BC1112" s="395"/>
      <c r="BD1112" s="394"/>
      <c r="BE1112" s="394"/>
    </row>
    <row r="1113" spans="53:57" ht="11.25" customHeight="1" x14ac:dyDescent="0.25">
      <c r="BA1113" s="395"/>
      <c r="BB1113" s="395"/>
      <c r="BC1113" s="395"/>
      <c r="BD1113" s="394"/>
      <c r="BE1113" s="394"/>
    </row>
    <row r="1114" spans="53:57" ht="11.25" customHeight="1" x14ac:dyDescent="0.25">
      <c r="BA1114" s="395"/>
      <c r="BB1114" s="395"/>
      <c r="BC1114" s="395"/>
      <c r="BD1114" s="394"/>
      <c r="BE1114" s="394"/>
    </row>
    <row r="1115" spans="53:57" ht="11.25" customHeight="1" x14ac:dyDescent="0.25">
      <c r="BA1115" s="395"/>
      <c r="BB1115" s="395"/>
      <c r="BC1115" s="395"/>
      <c r="BD1115" s="394"/>
      <c r="BE1115" s="394"/>
    </row>
    <row r="1116" spans="53:57" ht="11.25" customHeight="1" x14ac:dyDescent="0.25">
      <c r="BA1116" s="395"/>
      <c r="BB1116" s="395"/>
      <c r="BC1116" s="395"/>
      <c r="BD1116" s="394"/>
      <c r="BE1116" s="394"/>
    </row>
    <row r="1117" spans="53:57" ht="11.25" customHeight="1" x14ac:dyDescent="0.25">
      <c r="BA1117" s="395"/>
      <c r="BB1117" s="395"/>
      <c r="BC1117" s="395"/>
      <c r="BD1117" s="394"/>
      <c r="BE1117" s="394"/>
    </row>
    <row r="1118" spans="53:57" ht="11.25" customHeight="1" x14ac:dyDescent="0.25">
      <c r="BA1118" s="395"/>
      <c r="BB1118" s="395"/>
      <c r="BC1118" s="395"/>
      <c r="BD1118" s="394"/>
      <c r="BE1118" s="394"/>
    </row>
    <row r="1119" spans="53:57" ht="11.25" customHeight="1" x14ac:dyDescent="0.25">
      <c r="BA1119" s="395"/>
      <c r="BB1119" s="395"/>
      <c r="BC1119" s="395"/>
      <c r="BD1119" s="394"/>
      <c r="BE1119" s="394"/>
    </row>
    <row r="1120" spans="53:57" ht="11.25" customHeight="1" x14ac:dyDescent="0.25">
      <c r="BA1120" s="395"/>
      <c r="BB1120" s="395"/>
      <c r="BC1120" s="395"/>
      <c r="BD1120" s="394"/>
      <c r="BE1120" s="394"/>
    </row>
    <row r="1121" spans="53:57" ht="11.25" customHeight="1" x14ac:dyDescent="0.25">
      <c r="BA1121" s="395"/>
      <c r="BB1121" s="395"/>
      <c r="BC1121" s="395"/>
      <c r="BD1121" s="394"/>
      <c r="BE1121" s="394"/>
    </row>
    <row r="1122" spans="53:57" ht="11.25" customHeight="1" x14ac:dyDescent="0.25">
      <c r="BA1122" s="395"/>
      <c r="BB1122" s="395"/>
      <c r="BC1122" s="395"/>
      <c r="BD1122" s="394"/>
      <c r="BE1122" s="394"/>
    </row>
    <row r="1123" spans="53:57" ht="11.25" customHeight="1" x14ac:dyDescent="0.25">
      <c r="BA1123" s="395"/>
      <c r="BB1123" s="395"/>
      <c r="BC1123" s="395"/>
      <c r="BD1123" s="394"/>
      <c r="BE1123" s="394"/>
    </row>
    <row r="1124" spans="53:57" ht="11.25" customHeight="1" x14ac:dyDescent="0.25">
      <c r="BA1124" s="395"/>
      <c r="BB1124" s="395"/>
      <c r="BC1124" s="395"/>
      <c r="BD1124" s="394"/>
      <c r="BE1124" s="394"/>
    </row>
    <row r="1125" spans="53:57" ht="11.25" customHeight="1" x14ac:dyDescent="0.25">
      <c r="BA1125" s="395"/>
      <c r="BB1125" s="395"/>
      <c r="BC1125" s="395"/>
      <c r="BD1125" s="394"/>
      <c r="BE1125" s="394"/>
    </row>
    <row r="1126" spans="53:57" ht="11.25" customHeight="1" x14ac:dyDescent="0.25">
      <c r="BA1126" s="395"/>
      <c r="BB1126" s="395"/>
      <c r="BC1126" s="395"/>
      <c r="BD1126" s="394"/>
      <c r="BE1126" s="394"/>
    </row>
    <row r="1127" spans="53:57" ht="11.25" customHeight="1" x14ac:dyDescent="0.25">
      <c r="BA1127" s="395"/>
      <c r="BB1127" s="395"/>
      <c r="BC1127" s="395"/>
      <c r="BD1127" s="394"/>
      <c r="BE1127" s="394"/>
    </row>
    <row r="1128" spans="53:57" ht="11.25" customHeight="1" x14ac:dyDescent="0.25">
      <c r="BA1128" s="395"/>
      <c r="BB1128" s="395"/>
      <c r="BC1128" s="395"/>
      <c r="BD1128" s="394"/>
      <c r="BE1128" s="394"/>
    </row>
    <row r="1129" spans="53:57" ht="11.25" customHeight="1" x14ac:dyDescent="0.25">
      <c r="BA1129" s="395"/>
      <c r="BB1129" s="395"/>
      <c r="BC1129" s="395"/>
      <c r="BD1129" s="394"/>
      <c r="BE1129" s="394"/>
    </row>
    <row r="1130" spans="53:57" ht="11.25" customHeight="1" x14ac:dyDescent="0.25">
      <c r="BA1130" s="395"/>
      <c r="BB1130" s="395"/>
      <c r="BC1130" s="395"/>
      <c r="BD1130" s="394"/>
      <c r="BE1130" s="394"/>
    </row>
    <row r="1131" spans="53:57" ht="11.25" customHeight="1" x14ac:dyDescent="0.25">
      <c r="BA1131" s="395"/>
      <c r="BB1131" s="395"/>
      <c r="BC1131" s="395"/>
      <c r="BD1131" s="394"/>
      <c r="BE1131" s="394"/>
    </row>
    <row r="1132" spans="53:57" ht="11.25" customHeight="1" x14ac:dyDescent="0.25">
      <c r="BA1132" s="395"/>
      <c r="BB1132" s="395"/>
      <c r="BC1132" s="395"/>
      <c r="BD1132" s="394"/>
      <c r="BE1132" s="394"/>
    </row>
    <row r="1133" spans="53:57" ht="11.25" customHeight="1" x14ac:dyDescent="0.25">
      <c r="BA1133" s="395"/>
      <c r="BB1133" s="395"/>
      <c r="BC1133" s="395"/>
      <c r="BD1133" s="394"/>
      <c r="BE1133" s="394"/>
    </row>
    <row r="1134" spans="53:57" ht="11.25" customHeight="1" x14ac:dyDescent="0.25">
      <c r="BA1134" s="395"/>
      <c r="BB1134" s="395"/>
      <c r="BC1134" s="395"/>
      <c r="BD1134" s="394"/>
      <c r="BE1134" s="394"/>
    </row>
    <row r="1135" spans="53:57" ht="11.25" customHeight="1" x14ac:dyDescent="0.25">
      <c r="BA1135" s="395"/>
      <c r="BB1135" s="395"/>
      <c r="BC1135" s="395"/>
      <c r="BD1135" s="394"/>
      <c r="BE1135" s="394"/>
    </row>
    <row r="1136" spans="53:57" ht="11.25" customHeight="1" x14ac:dyDescent="0.25">
      <c r="BA1136" s="395"/>
      <c r="BB1136" s="395"/>
      <c r="BC1136" s="395"/>
      <c r="BD1136" s="394"/>
      <c r="BE1136" s="394"/>
    </row>
    <row r="1137" spans="53:57" ht="11.25" customHeight="1" x14ac:dyDescent="0.25">
      <c r="BA1137" s="395"/>
      <c r="BB1137" s="395"/>
      <c r="BC1137" s="395"/>
      <c r="BD1137" s="394"/>
      <c r="BE1137" s="394"/>
    </row>
    <row r="1138" spans="53:57" ht="11.25" customHeight="1" x14ac:dyDescent="0.25">
      <c r="BA1138" s="395"/>
      <c r="BB1138" s="395"/>
      <c r="BC1138" s="395"/>
      <c r="BD1138" s="394"/>
      <c r="BE1138" s="394"/>
    </row>
    <row r="1139" spans="53:57" ht="11.25" customHeight="1" x14ac:dyDescent="0.25">
      <c r="BA1139" s="395"/>
      <c r="BB1139" s="395"/>
      <c r="BC1139" s="395"/>
      <c r="BD1139" s="394"/>
      <c r="BE1139" s="394"/>
    </row>
    <row r="1140" spans="53:57" ht="11.25" customHeight="1" x14ac:dyDescent="0.25">
      <c r="BA1140" s="395"/>
      <c r="BB1140" s="395"/>
      <c r="BC1140" s="395"/>
      <c r="BD1140" s="394"/>
      <c r="BE1140" s="394"/>
    </row>
    <row r="1141" spans="53:57" ht="11.25" customHeight="1" x14ac:dyDescent="0.25">
      <c r="BA1141" s="395"/>
      <c r="BB1141" s="395"/>
      <c r="BC1141" s="395"/>
      <c r="BD1141" s="394"/>
      <c r="BE1141" s="394"/>
    </row>
    <row r="1142" spans="53:57" ht="11.25" customHeight="1" x14ac:dyDescent="0.25">
      <c r="BA1142" s="395"/>
      <c r="BB1142" s="395"/>
      <c r="BC1142" s="395"/>
      <c r="BD1142" s="394"/>
      <c r="BE1142" s="394"/>
    </row>
    <row r="1143" spans="53:57" ht="11.25" customHeight="1" x14ac:dyDescent="0.25">
      <c r="BA1143" s="395"/>
      <c r="BB1143" s="395"/>
      <c r="BC1143" s="395"/>
      <c r="BD1143" s="394"/>
      <c r="BE1143" s="394"/>
    </row>
    <row r="1144" spans="53:57" ht="11.25" customHeight="1" x14ac:dyDescent="0.25">
      <c r="BA1144" s="395"/>
      <c r="BB1144" s="395"/>
      <c r="BC1144" s="395"/>
      <c r="BD1144" s="394"/>
      <c r="BE1144" s="394"/>
    </row>
    <row r="1145" spans="53:57" ht="11.25" customHeight="1" x14ac:dyDescent="0.25">
      <c r="BA1145" s="395"/>
      <c r="BB1145" s="395"/>
      <c r="BC1145" s="395"/>
      <c r="BD1145" s="394"/>
      <c r="BE1145" s="394"/>
    </row>
    <row r="1146" spans="53:57" ht="11.25" customHeight="1" x14ac:dyDescent="0.25">
      <c r="BA1146" s="395"/>
      <c r="BB1146" s="395"/>
      <c r="BC1146" s="395"/>
      <c r="BD1146" s="394"/>
      <c r="BE1146" s="394"/>
    </row>
    <row r="1147" spans="53:57" ht="11.25" customHeight="1" x14ac:dyDescent="0.25">
      <c r="BA1147" s="395"/>
      <c r="BB1147" s="395"/>
      <c r="BC1147" s="395"/>
      <c r="BD1147" s="394"/>
      <c r="BE1147" s="394"/>
    </row>
    <row r="1148" spans="53:57" ht="11.25" customHeight="1" x14ac:dyDescent="0.25">
      <c r="BA1148" s="395"/>
      <c r="BB1148" s="395"/>
      <c r="BC1148" s="395"/>
      <c r="BD1148" s="394"/>
      <c r="BE1148" s="394"/>
    </row>
    <row r="1149" spans="53:57" ht="11.25" customHeight="1" x14ac:dyDescent="0.25">
      <c r="BA1149" s="395"/>
      <c r="BB1149" s="395"/>
      <c r="BC1149" s="395"/>
      <c r="BD1149" s="394"/>
      <c r="BE1149" s="394"/>
    </row>
    <row r="1150" spans="53:57" ht="11.25" customHeight="1" x14ac:dyDescent="0.25">
      <c r="BA1150" s="395"/>
      <c r="BB1150" s="395"/>
      <c r="BC1150" s="395"/>
      <c r="BD1150" s="394"/>
      <c r="BE1150" s="394"/>
    </row>
    <row r="1151" spans="53:57" ht="11.25" customHeight="1" x14ac:dyDescent="0.25">
      <c r="BA1151" s="395"/>
      <c r="BB1151" s="395"/>
      <c r="BC1151" s="395"/>
      <c r="BD1151" s="394"/>
      <c r="BE1151" s="394"/>
    </row>
    <row r="1152" spans="53:57" ht="11.25" customHeight="1" x14ac:dyDescent="0.25">
      <c r="BA1152" s="395"/>
      <c r="BB1152" s="395"/>
      <c r="BC1152" s="395"/>
      <c r="BD1152" s="394"/>
      <c r="BE1152" s="394"/>
    </row>
    <row r="1153" spans="53:57" ht="11.25" customHeight="1" x14ac:dyDescent="0.25">
      <c r="BA1153" s="395"/>
      <c r="BB1153" s="395"/>
      <c r="BC1153" s="395"/>
      <c r="BD1153" s="394"/>
      <c r="BE1153" s="394"/>
    </row>
    <row r="1154" spans="53:57" ht="11.25" customHeight="1" x14ac:dyDescent="0.25">
      <c r="BA1154" s="395"/>
      <c r="BB1154" s="395"/>
      <c r="BC1154" s="395"/>
      <c r="BD1154" s="394"/>
      <c r="BE1154" s="394"/>
    </row>
    <row r="1155" spans="53:57" ht="11.25" customHeight="1" x14ac:dyDescent="0.25">
      <c r="BA1155" s="395"/>
      <c r="BB1155" s="395"/>
      <c r="BC1155" s="395"/>
      <c r="BD1155" s="394"/>
      <c r="BE1155" s="394"/>
    </row>
    <row r="1156" spans="53:57" ht="11.25" customHeight="1" x14ac:dyDescent="0.25">
      <c r="BA1156" s="395"/>
      <c r="BB1156" s="395"/>
      <c r="BC1156" s="395"/>
      <c r="BD1156" s="394"/>
      <c r="BE1156" s="394"/>
    </row>
    <row r="1157" spans="53:57" ht="11.25" customHeight="1" x14ac:dyDescent="0.25">
      <c r="BA1157" s="395"/>
      <c r="BB1157" s="395"/>
      <c r="BC1157" s="395"/>
      <c r="BD1157" s="394"/>
      <c r="BE1157" s="394"/>
    </row>
    <row r="1158" spans="53:57" ht="11.25" customHeight="1" x14ac:dyDescent="0.25">
      <c r="BA1158" s="395"/>
      <c r="BB1158" s="395"/>
      <c r="BC1158" s="395"/>
      <c r="BD1158" s="394"/>
      <c r="BE1158" s="394"/>
    </row>
    <row r="1159" spans="53:57" ht="11.25" customHeight="1" x14ac:dyDescent="0.25">
      <c r="BA1159" s="395"/>
      <c r="BB1159" s="395"/>
      <c r="BC1159" s="395"/>
      <c r="BD1159" s="394"/>
      <c r="BE1159" s="394"/>
    </row>
    <row r="1160" spans="53:57" ht="11.25" customHeight="1" x14ac:dyDescent="0.25">
      <c r="BA1160" s="395"/>
      <c r="BB1160" s="395"/>
      <c r="BC1160" s="395"/>
      <c r="BD1160" s="394"/>
      <c r="BE1160" s="394"/>
    </row>
    <row r="1161" spans="53:57" ht="11.25" customHeight="1" x14ac:dyDescent="0.25">
      <c r="BA1161" s="395"/>
      <c r="BB1161" s="395"/>
      <c r="BC1161" s="395"/>
      <c r="BD1161" s="394"/>
      <c r="BE1161" s="394"/>
    </row>
    <row r="1162" spans="53:57" ht="11.25" customHeight="1" x14ac:dyDescent="0.25">
      <c r="BA1162" s="395"/>
      <c r="BB1162" s="395"/>
      <c r="BC1162" s="395"/>
      <c r="BD1162" s="394"/>
      <c r="BE1162" s="394"/>
    </row>
    <row r="1163" spans="53:57" ht="11.25" customHeight="1" x14ac:dyDescent="0.25">
      <c r="BA1163" s="395"/>
      <c r="BB1163" s="395"/>
      <c r="BC1163" s="395"/>
      <c r="BD1163" s="394"/>
      <c r="BE1163" s="394"/>
    </row>
    <row r="1164" spans="53:57" ht="11.25" customHeight="1" x14ac:dyDescent="0.25">
      <c r="BA1164" s="395"/>
      <c r="BB1164" s="395"/>
      <c r="BC1164" s="395"/>
      <c r="BD1164" s="394"/>
      <c r="BE1164" s="394"/>
    </row>
    <row r="1165" spans="53:57" ht="11.25" customHeight="1" x14ac:dyDescent="0.25">
      <c r="BA1165" s="395"/>
      <c r="BB1165" s="395"/>
      <c r="BC1165" s="395"/>
      <c r="BD1165" s="394"/>
      <c r="BE1165" s="394"/>
    </row>
    <row r="1166" spans="53:57" ht="11.25" customHeight="1" x14ac:dyDescent="0.25">
      <c r="BA1166" s="395"/>
      <c r="BB1166" s="395"/>
      <c r="BC1166" s="395"/>
      <c r="BD1166" s="394"/>
      <c r="BE1166" s="394"/>
    </row>
    <row r="1167" spans="53:57" ht="11.25" customHeight="1" x14ac:dyDescent="0.25">
      <c r="BA1167" s="395"/>
      <c r="BB1167" s="395"/>
      <c r="BC1167" s="395"/>
      <c r="BD1167" s="394"/>
      <c r="BE1167" s="394"/>
    </row>
    <row r="1168" spans="53:57" ht="11.25" customHeight="1" x14ac:dyDescent="0.25">
      <c r="BA1168" s="395"/>
      <c r="BB1168" s="395"/>
      <c r="BC1168" s="395"/>
      <c r="BD1168" s="394"/>
      <c r="BE1168" s="394"/>
    </row>
    <row r="1169" spans="53:57" ht="11.25" customHeight="1" x14ac:dyDescent="0.25">
      <c r="BA1169" s="395"/>
      <c r="BB1169" s="395"/>
      <c r="BC1169" s="395"/>
      <c r="BD1169" s="394"/>
      <c r="BE1169" s="394"/>
    </row>
    <row r="1170" spans="53:57" ht="11.25" customHeight="1" x14ac:dyDescent="0.25">
      <c r="BA1170" s="395"/>
      <c r="BB1170" s="395"/>
      <c r="BC1170" s="395"/>
      <c r="BD1170" s="394"/>
      <c r="BE1170" s="394"/>
    </row>
    <row r="1171" spans="53:57" ht="11.25" customHeight="1" x14ac:dyDescent="0.25">
      <c r="BA1171" s="395"/>
      <c r="BB1171" s="395"/>
      <c r="BC1171" s="395"/>
      <c r="BD1171" s="394"/>
      <c r="BE1171" s="394"/>
    </row>
    <row r="1172" spans="53:57" ht="11.25" customHeight="1" x14ac:dyDescent="0.25">
      <c r="BA1172" s="395"/>
      <c r="BB1172" s="395"/>
      <c r="BC1172" s="395"/>
      <c r="BD1172" s="394"/>
      <c r="BE1172" s="394"/>
    </row>
    <row r="1173" spans="53:57" ht="11.25" customHeight="1" x14ac:dyDescent="0.25">
      <c r="BA1173" s="395"/>
      <c r="BB1173" s="395"/>
      <c r="BC1173" s="395"/>
      <c r="BD1173" s="394"/>
      <c r="BE1173" s="394"/>
    </row>
    <row r="1174" spans="53:57" ht="11.25" customHeight="1" x14ac:dyDescent="0.25">
      <c r="BA1174" s="395"/>
      <c r="BB1174" s="395"/>
      <c r="BC1174" s="395"/>
      <c r="BD1174" s="394"/>
      <c r="BE1174" s="394"/>
    </row>
    <row r="1175" spans="53:57" ht="11.25" customHeight="1" x14ac:dyDescent="0.25">
      <c r="BA1175" s="395"/>
      <c r="BB1175" s="395"/>
      <c r="BC1175" s="395"/>
      <c r="BD1175" s="394"/>
      <c r="BE1175" s="394"/>
    </row>
    <row r="1176" spans="53:57" ht="11.25" customHeight="1" x14ac:dyDescent="0.25">
      <c r="BA1176" s="395"/>
      <c r="BB1176" s="395"/>
      <c r="BC1176" s="395"/>
      <c r="BD1176" s="394"/>
      <c r="BE1176" s="394"/>
    </row>
    <row r="1177" spans="53:57" ht="11.25" customHeight="1" x14ac:dyDescent="0.25">
      <c r="BA1177" s="395"/>
      <c r="BB1177" s="395"/>
      <c r="BC1177" s="395"/>
      <c r="BD1177" s="394"/>
      <c r="BE1177" s="394"/>
    </row>
    <row r="1178" spans="53:57" ht="11.25" customHeight="1" x14ac:dyDescent="0.25">
      <c r="BA1178" s="395"/>
      <c r="BB1178" s="395"/>
      <c r="BC1178" s="395"/>
      <c r="BD1178" s="394"/>
      <c r="BE1178" s="394"/>
    </row>
    <row r="1179" spans="53:57" ht="11.25" customHeight="1" x14ac:dyDescent="0.25">
      <c r="BA1179" s="395"/>
      <c r="BB1179" s="395"/>
      <c r="BC1179" s="395"/>
      <c r="BD1179" s="394"/>
      <c r="BE1179" s="394"/>
    </row>
    <row r="1180" spans="53:57" ht="11.25" customHeight="1" x14ac:dyDescent="0.25">
      <c r="BA1180" s="395"/>
      <c r="BB1180" s="395"/>
      <c r="BC1180" s="395"/>
      <c r="BD1180" s="394"/>
      <c r="BE1180" s="394"/>
    </row>
    <row r="1181" spans="53:57" ht="11.25" customHeight="1" x14ac:dyDescent="0.25">
      <c r="BA1181" s="395"/>
      <c r="BB1181" s="395"/>
      <c r="BC1181" s="395"/>
      <c r="BD1181" s="394"/>
      <c r="BE1181" s="394"/>
    </row>
    <row r="1182" spans="53:57" ht="11.25" customHeight="1" x14ac:dyDescent="0.25">
      <c r="BA1182" s="395"/>
      <c r="BB1182" s="395"/>
      <c r="BC1182" s="395"/>
      <c r="BD1182" s="394"/>
      <c r="BE1182" s="394"/>
    </row>
    <row r="1183" spans="53:57" ht="11.25" customHeight="1" x14ac:dyDescent="0.25">
      <c r="BA1183" s="395"/>
      <c r="BB1183" s="395"/>
      <c r="BC1183" s="395"/>
      <c r="BD1183" s="394"/>
      <c r="BE1183" s="394"/>
    </row>
    <row r="1184" spans="53:57" ht="11.25" customHeight="1" x14ac:dyDescent="0.25">
      <c r="BA1184" s="395"/>
      <c r="BB1184" s="395"/>
      <c r="BC1184" s="395"/>
      <c r="BD1184" s="394"/>
      <c r="BE1184" s="394"/>
    </row>
    <row r="1185" spans="53:57" ht="11.25" customHeight="1" x14ac:dyDescent="0.25">
      <c r="BA1185" s="395"/>
      <c r="BB1185" s="395"/>
      <c r="BC1185" s="395"/>
      <c r="BD1185" s="394"/>
      <c r="BE1185" s="394"/>
    </row>
    <row r="1186" spans="53:57" ht="11.25" customHeight="1" x14ac:dyDescent="0.25">
      <c r="BA1186" s="395"/>
      <c r="BB1186" s="395"/>
      <c r="BC1186" s="395"/>
      <c r="BD1186" s="394"/>
      <c r="BE1186" s="394"/>
    </row>
    <row r="1187" spans="53:57" ht="11.25" customHeight="1" x14ac:dyDescent="0.25">
      <c r="BA1187" s="395"/>
      <c r="BB1187" s="395"/>
      <c r="BC1187" s="395"/>
      <c r="BD1187" s="394"/>
      <c r="BE1187" s="394"/>
    </row>
    <row r="1188" spans="53:57" ht="11.25" customHeight="1" x14ac:dyDescent="0.25">
      <c r="BA1188" s="395"/>
      <c r="BB1188" s="395"/>
      <c r="BC1188" s="395"/>
      <c r="BD1188" s="394"/>
      <c r="BE1188" s="394"/>
    </row>
    <row r="1189" spans="53:57" ht="11.25" customHeight="1" x14ac:dyDescent="0.25">
      <c r="BA1189" s="395"/>
      <c r="BB1189" s="395"/>
      <c r="BC1189" s="395"/>
      <c r="BD1189" s="394"/>
      <c r="BE1189" s="394"/>
    </row>
    <row r="1190" spans="53:57" ht="11.25" customHeight="1" x14ac:dyDescent="0.25">
      <c r="BA1190" s="395"/>
      <c r="BB1190" s="395"/>
      <c r="BC1190" s="395"/>
      <c r="BD1190" s="394"/>
      <c r="BE1190" s="394"/>
    </row>
    <row r="1191" spans="53:57" ht="11.25" customHeight="1" x14ac:dyDescent="0.25">
      <c r="BA1191" s="395"/>
      <c r="BB1191" s="395"/>
      <c r="BC1191" s="395"/>
      <c r="BD1191" s="394"/>
      <c r="BE1191" s="394"/>
    </row>
    <row r="1192" spans="53:57" ht="11.25" customHeight="1" x14ac:dyDescent="0.25">
      <c r="BA1192" s="395"/>
      <c r="BB1192" s="395"/>
      <c r="BC1192" s="395"/>
      <c r="BD1192" s="394"/>
      <c r="BE1192" s="394"/>
    </row>
    <row r="1193" spans="53:57" ht="11.25" customHeight="1" x14ac:dyDescent="0.25">
      <c r="BA1193" s="395"/>
      <c r="BB1193" s="395"/>
      <c r="BC1193" s="395"/>
      <c r="BD1193" s="394"/>
      <c r="BE1193" s="394"/>
    </row>
    <row r="1194" spans="53:57" ht="11.25" customHeight="1" x14ac:dyDescent="0.25">
      <c r="BA1194" s="395"/>
      <c r="BB1194" s="395"/>
      <c r="BC1194" s="395"/>
      <c r="BD1194" s="394"/>
      <c r="BE1194" s="394"/>
    </row>
    <row r="1195" spans="53:57" ht="11.25" customHeight="1" x14ac:dyDescent="0.25">
      <c r="BA1195" s="395"/>
      <c r="BB1195" s="395"/>
      <c r="BC1195" s="395"/>
      <c r="BD1195" s="394"/>
      <c r="BE1195" s="394"/>
    </row>
    <row r="1196" spans="53:57" ht="11.25" customHeight="1" x14ac:dyDescent="0.25">
      <c r="BA1196" s="395"/>
      <c r="BB1196" s="395"/>
      <c r="BC1196" s="395"/>
      <c r="BD1196" s="394"/>
      <c r="BE1196" s="394"/>
    </row>
    <row r="1197" spans="53:57" ht="11.25" customHeight="1" x14ac:dyDescent="0.25">
      <c r="BA1197" s="395"/>
      <c r="BB1197" s="395"/>
      <c r="BC1197" s="395"/>
      <c r="BD1197" s="394"/>
      <c r="BE1197" s="394"/>
    </row>
    <row r="1198" spans="53:57" ht="11.25" customHeight="1" x14ac:dyDescent="0.25">
      <c r="BA1198" s="395"/>
      <c r="BB1198" s="395"/>
      <c r="BC1198" s="395"/>
      <c r="BD1198" s="394"/>
      <c r="BE1198" s="394"/>
    </row>
    <row r="1199" spans="53:57" ht="11.25" customHeight="1" x14ac:dyDescent="0.25">
      <c r="BA1199" s="395"/>
      <c r="BB1199" s="395"/>
      <c r="BC1199" s="395"/>
      <c r="BD1199" s="394"/>
      <c r="BE1199" s="394"/>
    </row>
    <row r="1200" spans="53:57" ht="11.25" customHeight="1" x14ac:dyDescent="0.25">
      <c r="BA1200" s="395"/>
      <c r="BB1200" s="395"/>
      <c r="BC1200" s="395"/>
      <c r="BD1200" s="394"/>
      <c r="BE1200" s="394"/>
    </row>
    <row r="1201" spans="53:57" ht="11.25" customHeight="1" x14ac:dyDescent="0.25">
      <c r="BA1201" s="395"/>
      <c r="BB1201" s="395"/>
      <c r="BC1201" s="395"/>
      <c r="BD1201" s="394"/>
      <c r="BE1201" s="394"/>
    </row>
    <row r="1202" spans="53:57" ht="11.25" customHeight="1" x14ac:dyDescent="0.25">
      <c r="BA1202" s="395"/>
      <c r="BB1202" s="395"/>
      <c r="BC1202" s="395"/>
      <c r="BD1202" s="394"/>
      <c r="BE1202" s="394"/>
    </row>
    <row r="1203" spans="53:57" ht="11.25" customHeight="1" x14ac:dyDescent="0.25">
      <c r="BA1203" s="395"/>
      <c r="BB1203" s="395"/>
      <c r="BC1203" s="395"/>
      <c r="BD1203" s="394"/>
      <c r="BE1203" s="394"/>
    </row>
    <row r="1204" spans="53:57" ht="11.25" customHeight="1" x14ac:dyDescent="0.25">
      <c r="BA1204" s="395"/>
      <c r="BB1204" s="395"/>
      <c r="BC1204" s="395"/>
      <c r="BD1204" s="394"/>
      <c r="BE1204" s="394"/>
    </row>
    <row r="1205" spans="53:57" ht="11.25" customHeight="1" x14ac:dyDescent="0.25">
      <c r="BA1205" s="395"/>
      <c r="BB1205" s="395"/>
      <c r="BC1205" s="395"/>
      <c r="BD1205" s="394"/>
      <c r="BE1205" s="394"/>
    </row>
    <row r="1206" spans="53:57" ht="11.25" customHeight="1" x14ac:dyDescent="0.25">
      <c r="BA1206" s="395"/>
      <c r="BB1206" s="395"/>
      <c r="BC1206" s="395"/>
      <c r="BD1206" s="394"/>
      <c r="BE1206" s="394"/>
    </row>
    <row r="1207" spans="53:57" ht="11.25" customHeight="1" x14ac:dyDescent="0.25">
      <c r="BA1207" s="395"/>
      <c r="BB1207" s="395"/>
      <c r="BC1207" s="395"/>
      <c r="BD1207" s="394"/>
      <c r="BE1207" s="394"/>
    </row>
    <row r="1208" spans="53:57" ht="11.25" customHeight="1" x14ac:dyDescent="0.25">
      <c r="BA1208" s="395"/>
      <c r="BB1208" s="395"/>
      <c r="BC1208" s="395"/>
      <c r="BD1208" s="394"/>
      <c r="BE1208" s="394"/>
    </row>
    <row r="1209" spans="53:57" ht="11.25" customHeight="1" x14ac:dyDescent="0.25">
      <c r="BA1209" s="395"/>
      <c r="BB1209" s="395"/>
      <c r="BC1209" s="395"/>
      <c r="BD1209" s="394"/>
      <c r="BE1209" s="394"/>
    </row>
    <row r="1210" spans="53:57" ht="11.25" customHeight="1" x14ac:dyDescent="0.25">
      <c r="BA1210" s="395"/>
      <c r="BB1210" s="395"/>
      <c r="BC1210" s="395"/>
      <c r="BD1210" s="394"/>
      <c r="BE1210" s="394"/>
    </row>
    <row r="1211" spans="53:57" ht="11.25" customHeight="1" x14ac:dyDescent="0.25">
      <c r="BA1211" s="395"/>
      <c r="BB1211" s="395"/>
      <c r="BC1211" s="395"/>
      <c r="BD1211" s="394"/>
      <c r="BE1211" s="394"/>
    </row>
    <row r="1212" spans="53:57" ht="11.25" customHeight="1" x14ac:dyDescent="0.25">
      <c r="BA1212" s="395"/>
      <c r="BB1212" s="395"/>
      <c r="BC1212" s="395"/>
      <c r="BD1212" s="394"/>
      <c r="BE1212" s="394"/>
    </row>
    <row r="1213" spans="53:57" ht="11.25" customHeight="1" x14ac:dyDescent="0.25">
      <c r="BA1213" s="395"/>
      <c r="BB1213" s="395"/>
      <c r="BC1213" s="395"/>
      <c r="BD1213" s="394"/>
      <c r="BE1213" s="394"/>
    </row>
    <row r="1214" spans="53:57" ht="11.25" customHeight="1" x14ac:dyDescent="0.25">
      <c r="BA1214" s="395"/>
      <c r="BB1214" s="395"/>
      <c r="BC1214" s="395"/>
      <c r="BD1214" s="394"/>
      <c r="BE1214" s="394"/>
    </row>
    <row r="1215" spans="53:57" ht="11.25" customHeight="1" x14ac:dyDescent="0.25">
      <c r="BA1215" s="395"/>
      <c r="BB1215" s="395"/>
      <c r="BC1215" s="395"/>
      <c r="BD1215" s="394"/>
      <c r="BE1215" s="394"/>
    </row>
    <row r="1216" spans="53:57" ht="11.25" customHeight="1" x14ac:dyDescent="0.25">
      <c r="BA1216" s="395"/>
      <c r="BB1216" s="395"/>
      <c r="BC1216" s="395"/>
      <c r="BD1216" s="394"/>
      <c r="BE1216" s="394"/>
    </row>
    <row r="1217" spans="53:57" ht="11.25" customHeight="1" x14ac:dyDescent="0.25">
      <c r="BA1217" s="395"/>
      <c r="BB1217" s="395"/>
      <c r="BC1217" s="395"/>
      <c r="BD1217" s="394"/>
      <c r="BE1217" s="394"/>
    </row>
    <row r="1218" spans="53:57" ht="11.25" customHeight="1" x14ac:dyDescent="0.25">
      <c r="BA1218" s="395"/>
      <c r="BB1218" s="395"/>
      <c r="BC1218" s="395"/>
      <c r="BD1218" s="394"/>
      <c r="BE1218" s="394"/>
    </row>
    <row r="1219" spans="53:57" ht="11.25" customHeight="1" x14ac:dyDescent="0.25">
      <c r="BA1219" s="395"/>
      <c r="BB1219" s="395"/>
      <c r="BC1219" s="395"/>
      <c r="BD1219" s="394"/>
      <c r="BE1219" s="394"/>
    </row>
    <row r="1220" spans="53:57" ht="11.25" customHeight="1" x14ac:dyDescent="0.25">
      <c r="BA1220" s="395"/>
      <c r="BB1220" s="395"/>
      <c r="BC1220" s="395"/>
      <c r="BD1220" s="394"/>
      <c r="BE1220" s="394"/>
    </row>
    <row r="1221" spans="53:57" ht="11.25" customHeight="1" x14ac:dyDescent="0.25">
      <c r="BA1221" s="395"/>
      <c r="BB1221" s="395"/>
      <c r="BC1221" s="395"/>
      <c r="BD1221" s="394"/>
      <c r="BE1221" s="394"/>
    </row>
    <row r="1222" spans="53:57" ht="11.25" customHeight="1" x14ac:dyDescent="0.25">
      <c r="BA1222" s="395"/>
      <c r="BB1222" s="395"/>
      <c r="BC1222" s="395"/>
      <c r="BD1222" s="394"/>
      <c r="BE1222" s="394"/>
    </row>
    <row r="1223" spans="53:57" ht="11.25" customHeight="1" x14ac:dyDescent="0.25">
      <c r="BA1223" s="395"/>
      <c r="BB1223" s="395"/>
      <c r="BC1223" s="395"/>
      <c r="BD1223" s="394"/>
      <c r="BE1223" s="394"/>
    </row>
    <row r="1224" spans="53:57" ht="11.25" customHeight="1" x14ac:dyDescent="0.25">
      <c r="BA1224" s="395"/>
      <c r="BB1224" s="395"/>
      <c r="BC1224" s="395"/>
      <c r="BD1224" s="394"/>
      <c r="BE1224" s="394"/>
    </row>
    <row r="1225" spans="53:57" ht="11.25" customHeight="1" x14ac:dyDescent="0.25">
      <c r="BA1225" s="395"/>
      <c r="BB1225" s="395"/>
      <c r="BC1225" s="395"/>
      <c r="BD1225" s="394"/>
      <c r="BE1225" s="394"/>
    </row>
    <row r="1226" spans="53:57" ht="11.25" customHeight="1" x14ac:dyDescent="0.25">
      <c r="BA1226" s="395"/>
      <c r="BB1226" s="395"/>
      <c r="BC1226" s="395"/>
      <c r="BD1226" s="394"/>
      <c r="BE1226" s="394"/>
    </row>
    <row r="1227" spans="53:57" ht="11.25" customHeight="1" x14ac:dyDescent="0.25">
      <c r="BA1227" s="395"/>
      <c r="BB1227" s="395"/>
      <c r="BC1227" s="395"/>
      <c r="BD1227" s="394"/>
      <c r="BE1227" s="394"/>
    </row>
    <row r="1228" spans="53:57" ht="11.25" customHeight="1" x14ac:dyDescent="0.25">
      <c r="BA1228" s="395"/>
      <c r="BB1228" s="395"/>
      <c r="BC1228" s="395"/>
      <c r="BD1228" s="394"/>
      <c r="BE1228" s="394"/>
    </row>
    <row r="1229" spans="53:57" ht="11.25" customHeight="1" x14ac:dyDescent="0.25">
      <c r="BA1229" s="395"/>
      <c r="BB1229" s="395"/>
      <c r="BC1229" s="395"/>
      <c r="BD1229" s="394"/>
      <c r="BE1229" s="394"/>
    </row>
    <row r="1230" spans="53:57" ht="11.25" customHeight="1" x14ac:dyDescent="0.25">
      <c r="BA1230" s="395"/>
      <c r="BB1230" s="395"/>
      <c r="BC1230" s="395"/>
      <c r="BD1230" s="394"/>
      <c r="BE1230" s="394"/>
    </row>
    <row r="1231" spans="53:57" ht="11.25" customHeight="1" x14ac:dyDescent="0.25">
      <c r="BA1231" s="395"/>
      <c r="BB1231" s="395"/>
      <c r="BC1231" s="395"/>
      <c r="BD1231" s="394"/>
      <c r="BE1231" s="394"/>
    </row>
    <row r="1232" spans="53:57" ht="11.25" customHeight="1" x14ac:dyDescent="0.25">
      <c r="BA1232" s="395"/>
      <c r="BB1232" s="395"/>
      <c r="BC1232" s="395"/>
      <c r="BD1232" s="394"/>
      <c r="BE1232" s="394"/>
    </row>
    <row r="1233" spans="53:57" ht="11.25" customHeight="1" x14ac:dyDescent="0.25">
      <c r="BA1233" s="395"/>
      <c r="BB1233" s="395"/>
      <c r="BC1233" s="395"/>
      <c r="BD1233" s="394"/>
      <c r="BE1233" s="394"/>
    </row>
    <row r="1234" spans="53:57" ht="11.25" customHeight="1" x14ac:dyDescent="0.25">
      <c r="BA1234" s="395"/>
      <c r="BB1234" s="395"/>
      <c r="BC1234" s="395"/>
      <c r="BD1234" s="394"/>
      <c r="BE1234" s="394"/>
    </row>
    <row r="1235" spans="53:57" ht="11.25" customHeight="1" x14ac:dyDescent="0.25">
      <c r="BA1235" s="395"/>
      <c r="BB1235" s="395"/>
      <c r="BC1235" s="395"/>
      <c r="BD1235" s="394"/>
      <c r="BE1235" s="394"/>
    </row>
    <row r="1236" spans="53:57" ht="11.25" customHeight="1" x14ac:dyDescent="0.25">
      <c r="BA1236" s="395"/>
      <c r="BB1236" s="395"/>
      <c r="BC1236" s="395"/>
      <c r="BD1236" s="394"/>
      <c r="BE1236" s="394"/>
    </row>
    <row r="1237" spans="53:57" ht="11.25" customHeight="1" x14ac:dyDescent="0.25">
      <c r="BA1237" s="395"/>
      <c r="BB1237" s="395"/>
      <c r="BC1237" s="395"/>
      <c r="BD1237" s="394"/>
      <c r="BE1237" s="394"/>
    </row>
    <row r="1238" spans="53:57" ht="11.25" customHeight="1" x14ac:dyDescent="0.25">
      <c r="BA1238" s="395"/>
      <c r="BB1238" s="395"/>
      <c r="BC1238" s="395"/>
      <c r="BD1238" s="394"/>
      <c r="BE1238" s="394"/>
    </row>
    <row r="1239" spans="53:57" ht="11.25" customHeight="1" x14ac:dyDescent="0.25">
      <c r="BA1239" s="395"/>
      <c r="BB1239" s="395"/>
      <c r="BC1239" s="395"/>
      <c r="BD1239" s="394"/>
      <c r="BE1239" s="394"/>
    </row>
    <row r="1240" spans="53:57" ht="11.25" customHeight="1" x14ac:dyDescent="0.25">
      <c r="BA1240" s="395"/>
      <c r="BB1240" s="395"/>
      <c r="BC1240" s="395"/>
      <c r="BD1240" s="394"/>
      <c r="BE1240" s="394"/>
    </row>
    <row r="1241" spans="53:57" ht="11.25" customHeight="1" x14ac:dyDescent="0.25">
      <c r="BA1241" s="395"/>
      <c r="BB1241" s="395"/>
      <c r="BC1241" s="395"/>
      <c r="BD1241" s="394"/>
      <c r="BE1241" s="394"/>
    </row>
    <row r="1242" spans="53:57" ht="11.25" customHeight="1" x14ac:dyDescent="0.25">
      <c r="BA1242" s="395"/>
      <c r="BB1242" s="395"/>
      <c r="BC1242" s="395"/>
      <c r="BD1242" s="394"/>
      <c r="BE1242" s="394"/>
    </row>
    <row r="1243" spans="53:57" ht="11.25" customHeight="1" x14ac:dyDescent="0.25">
      <c r="BA1243" s="395"/>
      <c r="BB1243" s="395"/>
      <c r="BC1243" s="395"/>
      <c r="BD1243" s="394"/>
      <c r="BE1243" s="394"/>
    </row>
    <row r="1244" spans="53:57" ht="11.25" customHeight="1" x14ac:dyDescent="0.25">
      <c r="BA1244" s="395"/>
      <c r="BB1244" s="395"/>
      <c r="BC1244" s="395"/>
      <c r="BD1244" s="394"/>
      <c r="BE1244" s="394"/>
    </row>
    <row r="1245" spans="53:57" ht="11.25" customHeight="1" x14ac:dyDescent="0.25">
      <c r="BA1245" s="395"/>
      <c r="BB1245" s="395"/>
      <c r="BC1245" s="395"/>
      <c r="BD1245" s="394"/>
      <c r="BE1245" s="394"/>
    </row>
    <row r="1246" spans="53:57" ht="11.25" customHeight="1" x14ac:dyDescent="0.25">
      <c r="BA1246" s="395"/>
      <c r="BB1246" s="395"/>
      <c r="BC1246" s="395"/>
      <c r="BD1246" s="394"/>
      <c r="BE1246" s="394"/>
    </row>
    <row r="1247" spans="53:57" ht="11.25" customHeight="1" x14ac:dyDescent="0.25">
      <c r="BA1247" s="395"/>
      <c r="BB1247" s="395"/>
      <c r="BC1247" s="395"/>
      <c r="BD1247" s="394"/>
      <c r="BE1247" s="394"/>
    </row>
    <row r="1248" spans="53:57" ht="11.25" customHeight="1" x14ac:dyDescent="0.25">
      <c r="BA1248" s="395"/>
      <c r="BB1248" s="395"/>
      <c r="BC1248" s="395"/>
      <c r="BD1248" s="394"/>
      <c r="BE1248" s="394"/>
    </row>
    <row r="1249" spans="53:57" ht="11.25" customHeight="1" x14ac:dyDescent="0.25">
      <c r="BA1249" s="395"/>
      <c r="BB1249" s="395"/>
      <c r="BC1249" s="395"/>
      <c r="BD1249" s="394"/>
      <c r="BE1249" s="394"/>
    </row>
    <row r="1250" spans="53:57" ht="11.25" customHeight="1" x14ac:dyDescent="0.25">
      <c r="BA1250" s="395"/>
      <c r="BB1250" s="395"/>
      <c r="BC1250" s="395"/>
      <c r="BD1250" s="394"/>
      <c r="BE1250" s="394"/>
    </row>
    <row r="1251" spans="53:57" ht="11.25" customHeight="1" x14ac:dyDescent="0.25">
      <c r="BA1251" s="395"/>
      <c r="BB1251" s="395"/>
      <c r="BC1251" s="395"/>
      <c r="BD1251" s="394"/>
      <c r="BE1251" s="394"/>
    </row>
    <row r="1252" spans="53:57" ht="11.25" customHeight="1" x14ac:dyDescent="0.25">
      <c r="BA1252" s="395"/>
      <c r="BB1252" s="395"/>
      <c r="BC1252" s="395"/>
      <c r="BD1252" s="394"/>
      <c r="BE1252" s="394"/>
    </row>
    <row r="1253" spans="53:57" ht="11.25" customHeight="1" x14ac:dyDescent="0.25">
      <c r="BA1253" s="395"/>
      <c r="BB1253" s="395"/>
      <c r="BC1253" s="395"/>
      <c r="BD1253" s="394"/>
      <c r="BE1253" s="394"/>
    </row>
    <row r="1254" spans="53:57" ht="11.25" customHeight="1" x14ac:dyDescent="0.25">
      <c r="BA1254" s="395"/>
      <c r="BB1254" s="395"/>
      <c r="BC1254" s="395"/>
      <c r="BD1254" s="394"/>
      <c r="BE1254" s="394"/>
    </row>
    <row r="1255" spans="53:57" ht="11.25" customHeight="1" x14ac:dyDescent="0.25">
      <c r="BA1255" s="395"/>
      <c r="BB1255" s="395"/>
      <c r="BC1255" s="395"/>
      <c r="BD1255" s="394"/>
      <c r="BE1255" s="394"/>
    </row>
    <row r="1256" spans="53:57" ht="11.25" customHeight="1" x14ac:dyDescent="0.25">
      <c r="BA1256" s="395"/>
      <c r="BB1256" s="395"/>
      <c r="BC1256" s="395"/>
      <c r="BD1256" s="394"/>
      <c r="BE1256" s="394"/>
    </row>
    <row r="1257" spans="53:57" ht="11.25" customHeight="1" x14ac:dyDescent="0.25">
      <c r="BA1257" s="395"/>
      <c r="BB1257" s="395"/>
      <c r="BC1257" s="395"/>
      <c r="BD1257" s="394"/>
      <c r="BE1257" s="394"/>
    </row>
    <row r="1258" spans="53:57" ht="11.25" customHeight="1" x14ac:dyDescent="0.25">
      <c r="BA1258" s="395"/>
      <c r="BB1258" s="395"/>
      <c r="BC1258" s="395"/>
      <c r="BD1258" s="394"/>
      <c r="BE1258" s="394"/>
    </row>
    <row r="1259" spans="53:57" ht="11.25" customHeight="1" x14ac:dyDescent="0.25">
      <c r="BA1259" s="395"/>
      <c r="BB1259" s="395"/>
      <c r="BC1259" s="395"/>
      <c r="BD1259" s="394"/>
      <c r="BE1259" s="394"/>
    </row>
    <row r="1260" spans="53:57" ht="11.25" customHeight="1" x14ac:dyDescent="0.25">
      <c r="BA1260" s="395"/>
      <c r="BB1260" s="395"/>
      <c r="BC1260" s="395"/>
      <c r="BD1260" s="394"/>
      <c r="BE1260" s="394"/>
    </row>
    <row r="1261" spans="53:57" ht="11.25" customHeight="1" x14ac:dyDescent="0.25">
      <c r="BA1261" s="395"/>
      <c r="BB1261" s="395"/>
      <c r="BC1261" s="395"/>
      <c r="BD1261" s="394"/>
      <c r="BE1261" s="394"/>
    </row>
    <row r="1262" spans="53:57" ht="11.25" customHeight="1" x14ac:dyDescent="0.25">
      <c r="BA1262" s="395"/>
      <c r="BB1262" s="395"/>
      <c r="BC1262" s="395"/>
      <c r="BD1262" s="394"/>
      <c r="BE1262" s="394"/>
    </row>
    <row r="1263" spans="53:57" ht="11.25" customHeight="1" x14ac:dyDescent="0.25">
      <c r="BA1263" s="395"/>
      <c r="BB1263" s="395"/>
      <c r="BC1263" s="395"/>
      <c r="BD1263" s="394"/>
      <c r="BE1263" s="394"/>
    </row>
    <row r="1264" spans="53:57" ht="11.25" customHeight="1" x14ac:dyDescent="0.25">
      <c r="BA1264" s="395"/>
      <c r="BB1264" s="395"/>
      <c r="BC1264" s="395"/>
      <c r="BD1264" s="394"/>
      <c r="BE1264" s="394"/>
    </row>
    <row r="1265" spans="53:57" ht="11.25" customHeight="1" x14ac:dyDescent="0.25">
      <c r="BA1265" s="395"/>
      <c r="BB1265" s="395"/>
      <c r="BC1265" s="395"/>
      <c r="BD1265" s="394"/>
      <c r="BE1265" s="394"/>
    </row>
    <row r="1266" spans="53:57" ht="11.25" customHeight="1" x14ac:dyDescent="0.25">
      <c r="BA1266" s="395"/>
      <c r="BB1266" s="395"/>
      <c r="BC1266" s="395"/>
      <c r="BD1266" s="394"/>
      <c r="BE1266" s="394"/>
    </row>
    <row r="1267" spans="53:57" ht="11.25" customHeight="1" x14ac:dyDescent="0.25">
      <c r="BA1267" s="395"/>
      <c r="BB1267" s="395"/>
      <c r="BC1267" s="395"/>
      <c r="BD1267" s="394"/>
      <c r="BE1267" s="394"/>
    </row>
    <row r="1268" spans="53:57" ht="11.25" customHeight="1" x14ac:dyDescent="0.25">
      <c r="BA1268" s="395"/>
      <c r="BB1268" s="395"/>
      <c r="BC1268" s="395"/>
      <c r="BD1268" s="394"/>
      <c r="BE1268" s="394"/>
    </row>
    <row r="1269" spans="53:57" ht="11.25" customHeight="1" x14ac:dyDescent="0.25">
      <c r="BA1269" s="395"/>
      <c r="BB1269" s="395"/>
      <c r="BC1269" s="395"/>
      <c r="BD1269" s="394"/>
      <c r="BE1269" s="394"/>
    </row>
    <row r="1270" spans="53:57" ht="11.25" customHeight="1" x14ac:dyDescent="0.25">
      <c r="BA1270" s="395"/>
      <c r="BB1270" s="395"/>
      <c r="BC1270" s="395"/>
      <c r="BD1270" s="394"/>
      <c r="BE1270" s="394"/>
    </row>
    <row r="1271" spans="53:57" ht="11.25" customHeight="1" x14ac:dyDescent="0.25">
      <c r="BA1271" s="395"/>
      <c r="BB1271" s="395"/>
      <c r="BC1271" s="395"/>
      <c r="BD1271" s="394"/>
      <c r="BE1271" s="394"/>
    </row>
    <row r="1272" spans="53:57" ht="11.25" customHeight="1" x14ac:dyDescent="0.25">
      <c r="BA1272" s="395"/>
      <c r="BB1272" s="395"/>
      <c r="BC1272" s="395"/>
      <c r="BD1272" s="394"/>
      <c r="BE1272" s="394"/>
    </row>
    <row r="1273" spans="53:57" ht="11.25" customHeight="1" x14ac:dyDescent="0.25">
      <c r="BA1273" s="395"/>
      <c r="BB1273" s="395"/>
      <c r="BC1273" s="395"/>
      <c r="BD1273" s="394"/>
      <c r="BE1273" s="394"/>
    </row>
    <row r="1274" spans="53:57" ht="11.25" customHeight="1" x14ac:dyDescent="0.25">
      <c r="BA1274" s="395"/>
      <c r="BB1274" s="395"/>
      <c r="BC1274" s="395"/>
      <c r="BD1274" s="394"/>
      <c r="BE1274" s="394"/>
    </row>
    <row r="1275" spans="53:57" ht="11.25" customHeight="1" x14ac:dyDescent="0.25">
      <c r="BA1275" s="395"/>
      <c r="BB1275" s="395"/>
      <c r="BC1275" s="395"/>
      <c r="BD1275" s="394"/>
      <c r="BE1275" s="394"/>
    </row>
    <row r="1276" spans="53:57" ht="11.25" customHeight="1" x14ac:dyDescent="0.25">
      <c r="BA1276" s="395"/>
      <c r="BB1276" s="395"/>
      <c r="BC1276" s="395"/>
      <c r="BD1276" s="394"/>
      <c r="BE1276" s="394"/>
    </row>
    <row r="1277" spans="53:57" ht="11.25" customHeight="1" x14ac:dyDescent="0.25">
      <c r="BA1277" s="395"/>
      <c r="BB1277" s="395"/>
      <c r="BC1277" s="395"/>
      <c r="BD1277" s="394"/>
      <c r="BE1277" s="394"/>
    </row>
    <row r="1278" spans="53:57" ht="11.25" customHeight="1" x14ac:dyDescent="0.25">
      <c r="BA1278" s="395"/>
      <c r="BB1278" s="395"/>
      <c r="BC1278" s="395"/>
      <c r="BD1278" s="394"/>
      <c r="BE1278" s="394"/>
    </row>
    <row r="1279" spans="53:57" ht="11.25" customHeight="1" x14ac:dyDescent="0.25">
      <c r="BA1279" s="395"/>
      <c r="BB1279" s="395"/>
      <c r="BC1279" s="395"/>
      <c r="BD1279" s="394"/>
      <c r="BE1279" s="394"/>
    </row>
    <row r="1280" spans="53:57" ht="11.25" customHeight="1" x14ac:dyDescent="0.25">
      <c r="BA1280" s="395"/>
      <c r="BB1280" s="395"/>
      <c r="BC1280" s="395"/>
      <c r="BD1280" s="394"/>
      <c r="BE1280" s="394"/>
    </row>
    <row r="1281" spans="53:57" ht="11.25" customHeight="1" x14ac:dyDescent="0.25">
      <c r="BA1281" s="395"/>
      <c r="BB1281" s="395"/>
      <c r="BC1281" s="395"/>
      <c r="BD1281" s="394"/>
      <c r="BE1281" s="394"/>
    </row>
    <row r="1282" spans="53:57" ht="11.25" customHeight="1" x14ac:dyDescent="0.25">
      <c r="BA1282" s="395"/>
      <c r="BB1282" s="395"/>
      <c r="BC1282" s="395"/>
      <c r="BD1282" s="394"/>
      <c r="BE1282" s="394"/>
    </row>
    <row r="1283" spans="53:57" ht="11.25" customHeight="1" x14ac:dyDescent="0.25">
      <c r="BA1283" s="395"/>
      <c r="BB1283" s="395"/>
      <c r="BC1283" s="395"/>
      <c r="BD1283" s="394"/>
      <c r="BE1283" s="394"/>
    </row>
    <row r="1284" spans="53:57" ht="11.25" customHeight="1" x14ac:dyDescent="0.25">
      <c r="BA1284" s="395"/>
      <c r="BB1284" s="395"/>
      <c r="BC1284" s="395"/>
      <c r="BD1284" s="394"/>
      <c r="BE1284" s="394"/>
    </row>
    <row r="1285" spans="53:57" ht="11.25" customHeight="1" x14ac:dyDescent="0.25">
      <c r="BA1285" s="395"/>
      <c r="BB1285" s="395"/>
      <c r="BC1285" s="395"/>
      <c r="BD1285" s="394"/>
      <c r="BE1285" s="394"/>
    </row>
    <row r="1286" spans="53:57" ht="11.25" customHeight="1" x14ac:dyDescent="0.25">
      <c r="BA1286" s="395"/>
      <c r="BB1286" s="395"/>
      <c r="BC1286" s="395"/>
      <c r="BD1286" s="394"/>
      <c r="BE1286" s="394"/>
    </row>
    <row r="1287" spans="53:57" ht="11.25" customHeight="1" x14ac:dyDescent="0.25">
      <c r="BA1287" s="395"/>
      <c r="BB1287" s="395"/>
      <c r="BC1287" s="395"/>
      <c r="BD1287" s="394"/>
      <c r="BE1287" s="394"/>
    </row>
    <row r="1288" spans="53:57" ht="11.25" customHeight="1" x14ac:dyDescent="0.25">
      <c r="BA1288" s="395"/>
      <c r="BB1288" s="395"/>
      <c r="BC1288" s="395"/>
      <c r="BD1288" s="394"/>
      <c r="BE1288" s="394"/>
    </row>
    <row r="1289" spans="53:57" ht="11.25" customHeight="1" x14ac:dyDescent="0.25">
      <c r="BA1289" s="395"/>
      <c r="BB1289" s="395"/>
      <c r="BC1289" s="395"/>
      <c r="BD1289" s="394"/>
      <c r="BE1289" s="394"/>
    </row>
    <row r="1290" spans="53:57" ht="11.25" customHeight="1" x14ac:dyDescent="0.25">
      <c r="BA1290" s="395"/>
      <c r="BB1290" s="395"/>
      <c r="BC1290" s="395"/>
      <c r="BD1290" s="394"/>
      <c r="BE1290" s="394"/>
    </row>
    <row r="1291" spans="53:57" ht="11.25" customHeight="1" x14ac:dyDescent="0.25">
      <c r="BA1291" s="395"/>
      <c r="BB1291" s="395"/>
      <c r="BC1291" s="395"/>
      <c r="BD1291" s="394"/>
      <c r="BE1291" s="394"/>
    </row>
    <row r="1292" spans="53:57" ht="11.25" customHeight="1" x14ac:dyDescent="0.25">
      <c r="BA1292" s="395"/>
      <c r="BB1292" s="395"/>
      <c r="BC1292" s="395"/>
      <c r="BD1292" s="394"/>
      <c r="BE1292" s="394"/>
    </row>
    <row r="1293" spans="53:57" ht="11.25" customHeight="1" x14ac:dyDescent="0.25">
      <c r="BA1293" s="395"/>
      <c r="BB1293" s="395"/>
      <c r="BC1293" s="395"/>
      <c r="BD1293" s="394"/>
      <c r="BE1293" s="394"/>
    </row>
    <row r="1294" spans="53:57" ht="11.25" customHeight="1" x14ac:dyDescent="0.25">
      <c r="BA1294" s="395"/>
      <c r="BB1294" s="395"/>
      <c r="BC1294" s="395"/>
      <c r="BD1294" s="394"/>
      <c r="BE1294" s="394"/>
    </row>
    <row r="1295" spans="53:57" ht="11.25" customHeight="1" x14ac:dyDescent="0.25">
      <c r="BA1295" s="395"/>
      <c r="BB1295" s="395"/>
      <c r="BC1295" s="395"/>
      <c r="BD1295" s="394"/>
      <c r="BE1295" s="394"/>
    </row>
    <row r="1296" spans="53:57" ht="11.25" customHeight="1" x14ac:dyDescent="0.25">
      <c r="BA1296" s="395"/>
      <c r="BB1296" s="395"/>
      <c r="BC1296" s="395"/>
      <c r="BD1296" s="394"/>
      <c r="BE1296" s="394"/>
    </row>
    <row r="1297" spans="53:57" ht="11.25" customHeight="1" x14ac:dyDescent="0.25">
      <c r="BA1297" s="395"/>
      <c r="BB1297" s="395"/>
      <c r="BC1297" s="395"/>
      <c r="BD1297" s="394"/>
      <c r="BE1297" s="394"/>
    </row>
    <row r="1298" spans="53:57" ht="11.25" customHeight="1" x14ac:dyDescent="0.25">
      <c r="BA1298" s="395"/>
      <c r="BB1298" s="395"/>
      <c r="BC1298" s="395"/>
      <c r="BD1298" s="394"/>
      <c r="BE1298" s="394"/>
    </row>
    <row r="1299" spans="53:57" ht="11.25" customHeight="1" x14ac:dyDescent="0.25">
      <c r="BA1299" s="395"/>
      <c r="BB1299" s="395"/>
      <c r="BC1299" s="395"/>
      <c r="BD1299" s="394"/>
      <c r="BE1299" s="394"/>
    </row>
    <row r="1300" spans="53:57" ht="11.25" customHeight="1" x14ac:dyDescent="0.25">
      <c r="BA1300" s="395"/>
      <c r="BB1300" s="395"/>
      <c r="BC1300" s="395"/>
      <c r="BD1300" s="394"/>
      <c r="BE1300" s="394"/>
    </row>
    <row r="1301" spans="53:57" ht="11.25" customHeight="1" x14ac:dyDescent="0.25">
      <c r="BA1301" s="395"/>
      <c r="BB1301" s="395"/>
      <c r="BC1301" s="395"/>
      <c r="BD1301" s="394"/>
      <c r="BE1301" s="394"/>
    </row>
    <row r="1302" spans="53:57" ht="11.25" customHeight="1" x14ac:dyDescent="0.25">
      <c r="BA1302" s="395"/>
      <c r="BB1302" s="395"/>
      <c r="BC1302" s="395"/>
      <c r="BD1302" s="394"/>
      <c r="BE1302" s="394"/>
    </row>
    <row r="1303" spans="53:57" ht="11.25" customHeight="1" x14ac:dyDescent="0.25">
      <c r="BA1303" s="395"/>
      <c r="BB1303" s="395"/>
      <c r="BC1303" s="395"/>
      <c r="BD1303" s="394"/>
      <c r="BE1303" s="394"/>
    </row>
    <row r="1304" spans="53:57" ht="11.25" customHeight="1" x14ac:dyDescent="0.25">
      <c r="BA1304" s="395"/>
      <c r="BB1304" s="395"/>
      <c r="BC1304" s="395"/>
      <c r="BD1304" s="394"/>
      <c r="BE1304" s="394"/>
    </row>
    <row r="1305" spans="53:57" ht="11.25" customHeight="1" x14ac:dyDescent="0.25">
      <c r="BA1305" s="395"/>
      <c r="BB1305" s="395"/>
      <c r="BC1305" s="395"/>
      <c r="BD1305" s="394"/>
      <c r="BE1305" s="394"/>
    </row>
    <row r="1306" spans="53:57" ht="11.25" customHeight="1" x14ac:dyDescent="0.25">
      <c r="BA1306" s="395"/>
      <c r="BB1306" s="395"/>
      <c r="BC1306" s="395"/>
      <c r="BD1306" s="394"/>
      <c r="BE1306" s="394"/>
    </row>
    <row r="1307" spans="53:57" ht="11.25" customHeight="1" x14ac:dyDescent="0.25">
      <c r="BA1307" s="395"/>
      <c r="BB1307" s="395"/>
      <c r="BC1307" s="395"/>
      <c r="BD1307" s="394"/>
      <c r="BE1307" s="394"/>
    </row>
    <row r="1308" spans="53:57" ht="11.25" customHeight="1" x14ac:dyDescent="0.25">
      <c r="BA1308" s="395"/>
      <c r="BB1308" s="395"/>
      <c r="BC1308" s="395"/>
      <c r="BD1308" s="394"/>
      <c r="BE1308" s="394"/>
    </row>
    <row r="1309" spans="53:57" ht="11.25" customHeight="1" x14ac:dyDescent="0.25">
      <c r="BA1309" s="395"/>
      <c r="BB1309" s="395"/>
      <c r="BC1309" s="395"/>
      <c r="BD1309" s="394"/>
      <c r="BE1309" s="394"/>
    </row>
    <row r="1310" spans="53:57" ht="11.25" customHeight="1" x14ac:dyDescent="0.25">
      <c r="BA1310" s="395"/>
      <c r="BB1310" s="395"/>
      <c r="BC1310" s="395"/>
      <c r="BD1310" s="394"/>
      <c r="BE1310" s="394"/>
    </row>
    <row r="1311" spans="53:57" ht="11.25" customHeight="1" x14ac:dyDescent="0.25">
      <c r="BA1311" s="395"/>
      <c r="BB1311" s="395"/>
      <c r="BC1311" s="395"/>
      <c r="BD1311" s="394"/>
      <c r="BE1311" s="394"/>
    </row>
    <row r="1312" spans="53:57" ht="11.25" customHeight="1" x14ac:dyDescent="0.25">
      <c r="BA1312" s="395"/>
      <c r="BB1312" s="395"/>
      <c r="BC1312" s="395"/>
      <c r="BD1312" s="394"/>
      <c r="BE1312" s="394"/>
    </row>
    <row r="1313" spans="53:57" ht="11.25" customHeight="1" x14ac:dyDescent="0.25">
      <c r="BA1313" s="395"/>
      <c r="BB1313" s="395"/>
      <c r="BC1313" s="395"/>
      <c r="BD1313" s="394"/>
      <c r="BE1313" s="394"/>
    </row>
    <row r="1314" spans="53:57" ht="11.25" customHeight="1" x14ac:dyDescent="0.25">
      <c r="BA1314" s="395"/>
      <c r="BB1314" s="395"/>
      <c r="BC1314" s="395"/>
      <c r="BD1314" s="394"/>
      <c r="BE1314" s="394"/>
    </row>
    <row r="1315" spans="53:57" ht="11.25" customHeight="1" x14ac:dyDescent="0.25">
      <c r="BA1315" s="395"/>
      <c r="BB1315" s="395"/>
      <c r="BC1315" s="395"/>
      <c r="BD1315" s="394"/>
      <c r="BE1315" s="394"/>
    </row>
    <row r="1316" spans="53:57" ht="11.25" customHeight="1" x14ac:dyDescent="0.25">
      <c r="BA1316" s="395"/>
      <c r="BB1316" s="395"/>
      <c r="BC1316" s="395"/>
      <c r="BD1316" s="394"/>
      <c r="BE1316" s="394"/>
    </row>
    <row r="1317" spans="53:57" ht="11.25" customHeight="1" x14ac:dyDescent="0.25">
      <c r="BA1317" s="395"/>
      <c r="BB1317" s="395"/>
      <c r="BC1317" s="395"/>
      <c r="BD1317" s="394"/>
      <c r="BE1317" s="394"/>
    </row>
    <row r="1318" spans="53:57" ht="11.25" customHeight="1" x14ac:dyDescent="0.25">
      <c r="BA1318" s="395"/>
      <c r="BB1318" s="395"/>
      <c r="BC1318" s="395"/>
      <c r="BD1318" s="394"/>
      <c r="BE1318" s="394"/>
    </row>
    <row r="1319" spans="53:57" ht="11.25" customHeight="1" x14ac:dyDescent="0.25">
      <c r="BA1319" s="395"/>
      <c r="BB1319" s="395"/>
      <c r="BC1319" s="395"/>
      <c r="BD1319" s="394"/>
      <c r="BE1319" s="394"/>
    </row>
    <row r="1320" spans="53:57" ht="11.25" customHeight="1" x14ac:dyDescent="0.25">
      <c r="BA1320" s="395"/>
      <c r="BB1320" s="395"/>
      <c r="BC1320" s="395"/>
      <c r="BD1320" s="394"/>
      <c r="BE1320" s="394"/>
    </row>
    <row r="1321" spans="53:57" ht="11.25" customHeight="1" x14ac:dyDescent="0.25">
      <c r="BA1321" s="395"/>
      <c r="BB1321" s="395"/>
      <c r="BC1321" s="395"/>
      <c r="BD1321" s="394"/>
      <c r="BE1321" s="394"/>
    </row>
    <row r="1322" spans="53:57" ht="11.25" customHeight="1" x14ac:dyDescent="0.25">
      <c r="BA1322" s="395"/>
      <c r="BB1322" s="395"/>
      <c r="BC1322" s="395"/>
      <c r="BD1322" s="394"/>
      <c r="BE1322" s="394"/>
    </row>
    <row r="1323" spans="53:57" ht="11.25" customHeight="1" x14ac:dyDescent="0.25">
      <c r="BA1323" s="395"/>
      <c r="BB1323" s="395"/>
      <c r="BC1323" s="395"/>
      <c r="BD1323" s="394"/>
      <c r="BE1323" s="394"/>
    </row>
    <row r="1324" spans="53:57" ht="11.25" customHeight="1" x14ac:dyDescent="0.25">
      <c r="BA1324" s="395"/>
      <c r="BB1324" s="395"/>
      <c r="BC1324" s="395"/>
      <c r="BD1324" s="394"/>
      <c r="BE1324" s="394"/>
    </row>
    <row r="1325" spans="53:57" ht="11.25" customHeight="1" x14ac:dyDescent="0.25">
      <c r="BA1325" s="395"/>
      <c r="BB1325" s="395"/>
      <c r="BC1325" s="395"/>
      <c r="BD1325" s="394"/>
      <c r="BE1325" s="394"/>
    </row>
    <row r="1326" spans="53:57" ht="11.25" customHeight="1" x14ac:dyDescent="0.25">
      <c r="BA1326" s="395"/>
      <c r="BB1326" s="395"/>
      <c r="BC1326" s="395"/>
      <c r="BD1326" s="394"/>
      <c r="BE1326" s="394"/>
    </row>
    <row r="1327" spans="53:57" ht="11.25" customHeight="1" x14ac:dyDescent="0.25">
      <c r="BA1327" s="395"/>
      <c r="BB1327" s="395"/>
      <c r="BC1327" s="395"/>
      <c r="BD1327" s="394"/>
      <c r="BE1327" s="394"/>
    </row>
    <row r="1328" spans="53:57" ht="11.25" customHeight="1" x14ac:dyDescent="0.25">
      <c r="BA1328" s="395"/>
      <c r="BB1328" s="395"/>
      <c r="BC1328" s="395"/>
      <c r="BD1328" s="394"/>
      <c r="BE1328" s="394"/>
    </row>
    <row r="1329" spans="53:57" ht="11.25" customHeight="1" x14ac:dyDescent="0.25">
      <c r="BA1329" s="395"/>
      <c r="BB1329" s="395"/>
      <c r="BC1329" s="395"/>
      <c r="BD1329" s="394"/>
      <c r="BE1329" s="394"/>
    </row>
    <row r="1330" spans="53:57" ht="11.25" customHeight="1" x14ac:dyDescent="0.25">
      <c r="BA1330" s="395"/>
      <c r="BB1330" s="395"/>
      <c r="BC1330" s="395"/>
      <c r="BD1330" s="394"/>
      <c r="BE1330" s="394"/>
    </row>
    <row r="1331" spans="53:57" ht="11.25" customHeight="1" x14ac:dyDescent="0.25">
      <c r="BA1331" s="395"/>
      <c r="BB1331" s="395"/>
      <c r="BC1331" s="395"/>
      <c r="BD1331" s="394"/>
      <c r="BE1331" s="394"/>
    </row>
    <row r="1332" spans="53:57" ht="11.25" customHeight="1" x14ac:dyDescent="0.25">
      <c r="BA1332" s="395"/>
      <c r="BB1332" s="395"/>
      <c r="BC1332" s="395"/>
      <c r="BD1332" s="394"/>
      <c r="BE1332" s="394"/>
    </row>
    <row r="1333" spans="53:57" ht="11.25" customHeight="1" x14ac:dyDescent="0.25">
      <c r="BA1333" s="395"/>
      <c r="BB1333" s="395"/>
      <c r="BC1333" s="395"/>
      <c r="BD1333" s="394"/>
      <c r="BE1333" s="394"/>
    </row>
    <row r="1334" spans="53:57" ht="11.25" customHeight="1" x14ac:dyDescent="0.25">
      <c r="BA1334" s="395"/>
      <c r="BB1334" s="395"/>
      <c r="BC1334" s="395"/>
      <c r="BD1334" s="394"/>
      <c r="BE1334" s="394"/>
    </row>
    <row r="1335" spans="53:57" ht="11.25" customHeight="1" x14ac:dyDescent="0.25">
      <c r="BA1335" s="395"/>
      <c r="BB1335" s="395"/>
      <c r="BC1335" s="395"/>
      <c r="BD1335" s="394"/>
      <c r="BE1335" s="394"/>
    </row>
    <row r="1336" spans="53:57" ht="11.25" customHeight="1" x14ac:dyDescent="0.25">
      <c r="BA1336" s="395"/>
      <c r="BB1336" s="395"/>
      <c r="BC1336" s="395"/>
      <c r="BD1336" s="394"/>
      <c r="BE1336" s="394"/>
    </row>
    <row r="1337" spans="53:57" ht="11.25" customHeight="1" x14ac:dyDescent="0.25">
      <c r="BA1337" s="395"/>
      <c r="BB1337" s="395"/>
      <c r="BC1337" s="395"/>
      <c r="BD1337" s="394"/>
      <c r="BE1337" s="394"/>
    </row>
    <row r="1338" spans="53:57" ht="11.25" customHeight="1" x14ac:dyDescent="0.25">
      <c r="BA1338" s="395"/>
      <c r="BB1338" s="395"/>
      <c r="BC1338" s="395"/>
      <c r="BD1338" s="394"/>
      <c r="BE1338" s="394"/>
    </row>
    <row r="1339" spans="53:57" ht="11.25" customHeight="1" x14ac:dyDescent="0.25">
      <c r="BA1339" s="395"/>
      <c r="BB1339" s="395"/>
      <c r="BC1339" s="395"/>
      <c r="BD1339" s="394"/>
      <c r="BE1339" s="394"/>
    </row>
    <row r="1340" spans="53:57" ht="11.25" customHeight="1" x14ac:dyDescent="0.25">
      <c r="BA1340" s="395"/>
      <c r="BB1340" s="395"/>
      <c r="BC1340" s="395"/>
      <c r="BD1340" s="394"/>
      <c r="BE1340" s="394"/>
    </row>
    <row r="1341" spans="53:57" ht="11.25" customHeight="1" x14ac:dyDescent="0.25">
      <c r="BA1341" s="395"/>
      <c r="BB1341" s="395"/>
      <c r="BC1341" s="395"/>
      <c r="BD1341" s="394"/>
      <c r="BE1341" s="394"/>
    </row>
    <row r="1342" spans="53:57" ht="11.25" customHeight="1" x14ac:dyDescent="0.25">
      <c r="BA1342" s="395"/>
      <c r="BB1342" s="395"/>
      <c r="BC1342" s="395"/>
      <c r="BD1342" s="394"/>
      <c r="BE1342" s="394"/>
    </row>
    <row r="1343" spans="53:57" ht="11.25" customHeight="1" x14ac:dyDescent="0.25">
      <c r="BA1343" s="395"/>
      <c r="BB1343" s="395"/>
      <c r="BC1343" s="395"/>
      <c r="BD1343" s="394"/>
      <c r="BE1343" s="394"/>
    </row>
    <row r="1344" spans="53:57" ht="11.25" customHeight="1" x14ac:dyDescent="0.25">
      <c r="BA1344" s="395"/>
      <c r="BB1344" s="395"/>
      <c r="BC1344" s="395"/>
      <c r="BD1344" s="394"/>
      <c r="BE1344" s="394"/>
    </row>
    <row r="1345" spans="53:57" ht="11.25" customHeight="1" x14ac:dyDescent="0.25">
      <c r="BA1345" s="395"/>
      <c r="BB1345" s="395"/>
      <c r="BC1345" s="395"/>
      <c r="BD1345" s="394"/>
      <c r="BE1345" s="394"/>
    </row>
    <row r="1346" spans="53:57" ht="11.25" customHeight="1" x14ac:dyDescent="0.25">
      <c r="BA1346" s="395"/>
      <c r="BB1346" s="395"/>
      <c r="BC1346" s="395"/>
      <c r="BD1346" s="394"/>
      <c r="BE1346" s="394"/>
    </row>
    <row r="1347" spans="53:57" ht="11.25" customHeight="1" x14ac:dyDescent="0.25">
      <c r="BA1347" s="395"/>
      <c r="BB1347" s="395"/>
      <c r="BC1347" s="395"/>
      <c r="BD1347" s="394"/>
      <c r="BE1347" s="394"/>
    </row>
    <row r="1348" spans="53:57" ht="11.25" customHeight="1" x14ac:dyDescent="0.25">
      <c r="BA1348" s="395"/>
      <c r="BB1348" s="395"/>
      <c r="BC1348" s="395"/>
      <c r="BD1348" s="394"/>
      <c r="BE1348" s="394"/>
    </row>
    <row r="1349" spans="53:57" ht="11.25" customHeight="1" x14ac:dyDescent="0.25">
      <c r="BA1349" s="395"/>
      <c r="BB1349" s="395"/>
      <c r="BC1349" s="395"/>
      <c r="BD1349" s="394"/>
      <c r="BE1349" s="394"/>
    </row>
    <row r="1350" spans="53:57" ht="11.25" customHeight="1" x14ac:dyDescent="0.25">
      <c r="BA1350" s="395"/>
      <c r="BB1350" s="395"/>
      <c r="BC1350" s="395"/>
      <c r="BD1350" s="394"/>
      <c r="BE1350" s="394"/>
    </row>
    <row r="1351" spans="53:57" ht="11.25" customHeight="1" x14ac:dyDescent="0.25">
      <c r="BA1351" s="395"/>
      <c r="BB1351" s="395"/>
      <c r="BC1351" s="395"/>
      <c r="BD1351" s="394"/>
      <c r="BE1351" s="394"/>
    </row>
    <row r="1352" spans="53:57" ht="11.25" customHeight="1" x14ac:dyDescent="0.25">
      <c r="BA1352" s="395"/>
      <c r="BB1352" s="395"/>
      <c r="BC1352" s="395"/>
      <c r="BD1352" s="394"/>
      <c r="BE1352" s="394"/>
    </row>
    <row r="1353" spans="53:57" ht="11.25" customHeight="1" x14ac:dyDescent="0.25">
      <c r="BA1353" s="395"/>
      <c r="BB1353" s="395"/>
      <c r="BC1353" s="395"/>
      <c r="BD1353" s="394"/>
      <c r="BE1353" s="394"/>
    </row>
    <row r="1354" spans="53:57" ht="11.25" customHeight="1" x14ac:dyDescent="0.25">
      <c r="BA1354" s="395"/>
      <c r="BB1354" s="395"/>
      <c r="BC1354" s="395"/>
      <c r="BD1354" s="394"/>
      <c r="BE1354" s="394"/>
    </row>
    <row r="1355" spans="53:57" ht="11.25" customHeight="1" x14ac:dyDescent="0.25">
      <c r="BA1355" s="395"/>
      <c r="BB1355" s="395"/>
      <c r="BC1355" s="395"/>
      <c r="BD1355" s="394"/>
      <c r="BE1355" s="394"/>
    </row>
    <row r="1356" spans="53:57" ht="11.25" customHeight="1" x14ac:dyDescent="0.25">
      <c r="BA1356" s="395"/>
      <c r="BB1356" s="395"/>
      <c r="BC1356" s="395"/>
      <c r="BD1356" s="394"/>
      <c r="BE1356" s="394"/>
    </row>
    <row r="1357" spans="53:57" ht="11.25" customHeight="1" x14ac:dyDescent="0.25">
      <c r="BA1357" s="395"/>
      <c r="BB1357" s="395"/>
      <c r="BC1357" s="395"/>
      <c r="BD1357" s="394"/>
      <c r="BE1357" s="394"/>
    </row>
    <row r="1358" spans="53:57" ht="11.25" customHeight="1" x14ac:dyDescent="0.25">
      <c r="BA1358" s="395"/>
      <c r="BB1358" s="395"/>
      <c r="BC1358" s="395"/>
      <c r="BD1358" s="394"/>
      <c r="BE1358" s="394"/>
    </row>
    <row r="1359" spans="53:57" ht="11.25" customHeight="1" x14ac:dyDescent="0.25">
      <c r="BA1359" s="395"/>
      <c r="BB1359" s="395"/>
      <c r="BC1359" s="395"/>
      <c r="BD1359" s="394"/>
      <c r="BE1359" s="394"/>
    </row>
    <row r="1360" spans="53:57" ht="11.25" customHeight="1" x14ac:dyDescent="0.25">
      <c r="BA1360" s="395"/>
      <c r="BB1360" s="395"/>
      <c r="BC1360" s="395"/>
      <c r="BD1360" s="394"/>
      <c r="BE1360" s="394"/>
    </row>
    <row r="1361" spans="53:57" ht="11.25" customHeight="1" x14ac:dyDescent="0.25">
      <c r="BA1361" s="395"/>
      <c r="BB1361" s="395"/>
      <c r="BC1361" s="395"/>
      <c r="BD1361" s="394"/>
      <c r="BE1361" s="394"/>
    </row>
    <row r="1362" spans="53:57" ht="11.25" customHeight="1" x14ac:dyDescent="0.25">
      <c r="BA1362" s="395"/>
      <c r="BB1362" s="395"/>
      <c r="BC1362" s="395"/>
      <c r="BD1362" s="394"/>
      <c r="BE1362" s="394"/>
    </row>
    <row r="1363" spans="53:57" ht="11.25" customHeight="1" x14ac:dyDescent="0.25">
      <c r="BA1363" s="395"/>
      <c r="BB1363" s="395"/>
      <c r="BC1363" s="395"/>
      <c r="BD1363" s="394"/>
      <c r="BE1363" s="394"/>
    </row>
    <row r="1364" spans="53:57" ht="11.25" customHeight="1" x14ac:dyDescent="0.25">
      <c r="BA1364" s="395"/>
      <c r="BB1364" s="395"/>
      <c r="BC1364" s="395"/>
      <c r="BD1364" s="394"/>
      <c r="BE1364" s="394"/>
    </row>
    <row r="1365" spans="53:57" ht="11.25" customHeight="1" x14ac:dyDescent="0.25">
      <c r="BA1365" s="395"/>
      <c r="BB1365" s="395"/>
      <c r="BC1365" s="395"/>
      <c r="BD1365" s="394"/>
      <c r="BE1365" s="394"/>
    </row>
    <row r="1366" spans="53:57" ht="11.25" customHeight="1" x14ac:dyDescent="0.25">
      <c r="BA1366" s="395"/>
      <c r="BB1366" s="395"/>
      <c r="BC1366" s="395"/>
      <c r="BD1366" s="394"/>
      <c r="BE1366" s="394"/>
    </row>
    <row r="1367" spans="53:57" ht="11.25" customHeight="1" x14ac:dyDescent="0.25">
      <c r="BA1367" s="395"/>
      <c r="BB1367" s="395"/>
      <c r="BC1367" s="395"/>
      <c r="BD1367" s="394"/>
      <c r="BE1367" s="394"/>
    </row>
    <row r="1368" spans="53:57" ht="11.25" customHeight="1" x14ac:dyDescent="0.25">
      <c r="BA1368" s="395"/>
      <c r="BB1368" s="395"/>
      <c r="BC1368" s="395"/>
      <c r="BD1368" s="394"/>
      <c r="BE1368" s="394"/>
    </row>
    <row r="1369" spans="53:57" ht="11.25" customHeight="1" x14ac:dyDescent="0.25">
      <c r="BA1369" s="395"/>
      <c r="BB1369" s="395"/>
      <c r="BC1369" s="395"/>
      <c r="BD1369" s="394"/>
      <c r="BE1369" s="394"/>
    </row>
    <row r="1370" spans="53:57" ht="11.25" customHeight="1" x14ac:dyDescent="0.25">
      <c r="BA1370" s="395"/>
      <c r="BB1370" s="395"/>
      <c r="BC1370" s="395"/>
      <c r="BD1370" s="394"/>
      <c r="BE1370" s="394"/>
    </row>
    <row r="1371" spans="53:57" ht="11.25" customHeight="1" x14ac:dyDescent="0.25">
      <c r="BA1371" s="395"/>
      <c r="BB1371" s="395"/>
      <c r="BC1371" s="395"/>
      <c r="BD1371" s="394"/>
      <c r="BE1371" s="394"/>
    </row>
    <row r="1372" spans="53:57" ht="11.25" customHeight="1" x14ac:dyDescent="0.25">
      <c r="BA1372" s="395"/>
      <c r="BB1372" s="395"/>
      <c r="BC1372" s="395"/>
      <c r="BD1372" s="394"/>
      <c r="BE1372" s="394"/>
    </row>
    <row r="1373" spans="53:57" ht="11.25" customHeight="1" x14ac:dyDescent="0.25">
      <c r="BA1373" s="395"/>
      <c r="BB1373" s="395"/>
      <c r="BC1373" s="395"/>
      <c r="BD1373" s="394"/>
      <c r="BE1373" s="394"/>
    </row>
    <row r="1374" spans="53:57" ht="11.25" customHeight="1" x14ac:dyDescent="0.25">
      <c r="BA1374" s="395"/>
      <c r="BB1374" s="395"/>
      <c r="BC1374" s="395"/>
      <c r="BD1374" s="394"/>
      <c r="BE1374" s="394"/>
    </row>
    <row r="1375" spans="53:57" ht="11.25" customHeight="1" x14ac:dyDescent="0.25">
      <c r="BA1375" s="395"/>
      <c r="BB1375" s="395"/>
      <c r="BC1375" s="395"/>
      <c r="BD1375" s="394"/>
      <c r="BE1375" s="394"/>
    </row>
    <row r="1376" spans="53:57" ht="11.25" customHeight="1" x14ac:dyDescent="0.25">
      <c r="BA1376" s="395"/>
      <c r="BB1376" s="395"/>
      <c r="BC1376" s="395"/>
      <c r="BD1376" s="394"/>
      <c r="BE1376" s="394"/>
    </row>
    <row r="1377" spans="53:57" ht="11.25" customHeight="1" x14ac:dyDescent="0.25">
      <c r="BA1377" s="395"/>
      <c r="BB1377" s="395"/>
      <c r="BC1377" s="395"/>
      <c r="BD1377" s="394"/>
      <c r="BE1377" s="394"/>
    </row>
    <row r="1378" spans="53:57" ht="11.25" customHeight="1" x14ac:dyDescent="0.25">
      <c r="BA1378" s="395"/>
      <c r="BB1378" s="395"/>
      <c r="BC1378" s="395"/>
      <c r="BD1378" s="394"/>
      <c r="BE1378" s="394"/>
    </row>
    <row r="1379" spans="53:57" ht="11.25" customHeight="1" x14ac:dyDescent="0.25">
      <c r="BA1379" s="395"/>
      <c r="BB1379" s="395"/>
      <c r="BC1379" s="395"/>
      <c r="BD1379" s="394"/>
      <c r="BE1379" s="394"/>
    </row>
    <row r="1380" spans="53:57" ht="11.25" customHeight="1" x14ac:dyDescent="0.25">
      <c r="BA1380" s="395"/>
      <c r="BB1380" s="395"/>
      <c r="BC1380" s="395"/>
      <c r="BD1380" s="394"/>
      <c r="BE1380" s="394"/>
    </row>
    <row r="1381" spans="53:57" ht="11.25" customHeight="1" x14ac:dyDescent="0.25">
      <c r="BA1381" s="395"/>
      <c r="BB1381" s="395"/>
      <c r="BC1381" s="395"/>
      <c r="BD1381" s="394"/>
      <c r="BE1381" s="394"/>
    </row>
    <row r="1382" spans="53:57" ht="11.25" customHeight="1" x14ac:dyDescent="0.25">
      <c r="BA1382" s="395"/>
      <c r="BB1382" s="395"/>
      <c r="BC1382" s="395"/>
      <c r="BD1382" s="394"/>
      <c r="BE1382" s="394"/>
    </row>
    <row r="1383" spans="53:57" ht="11.25" customHeight="1" x14ac:dyDescent="0.25">
      <c r="BA1383" s="395"/>
      <c r="BB1383" s="395"/>
      <c r="BC1383" s="395"/>
      <c r="BD1383" s="394"/>
      <c r="BE1383" s="394"/>
    </row>
    <row r="1384" spans="53:57" ht="11.25" customHeight="1" x14ac:dyDescent="0.25">
      <c r="BA1384" s="395"/>
      <c r="BB1384" s="395"/>
      <c r="BC1384" s="395"/>
      <c r="BD1384" s="394"/>
      <c r="BE1384" s="394"/>
    </row>
    <row r="1385" spans="53:57" ht="11.25" customHeight="1" x14ac:dyDescent="0.25">
      <c r="BA1385" s="395"/>
      <c r="BB1385" s="395"/>
      <c r="BC1385" s="395"/>
      <c r="BD1385" s="394"/>
      <c r="BE1385" s="394"/>
    </row>
    <row r="1386" spans="53:57" ht="11.25" customHeight="1" x14ac:dyDescent="0.25">
      <c r="BA1386" s="395"/>
      <c r="BB1386" s="395"/>
      <c r="BC1386" s="395"/>
      <c r="BD1386" s="394"/>
      <c r="BE1386" s="394"/>
    </row>
    <row r="1387" spans="53:57" ht="11.25" customHeight="1" x14ac:dyDescent="0.25">
      <c r="BA1387" s="395"/>
      <c r="BB1387" s="395"/>
      <c r="BC1387" s="395"/>
      <c r="BD1387" s="394"/>
      <c r="BE1387" s="394"/>
    </row>
    <row r="1388" spans="53:57" ht="11.25" customHeight="1" x14ac:dyDescent="0.25">
      <c r="BA1388" s="395"/>
      <c r="BB1388" s="395"/>
      <c r="BC1388" s="395"/>
      <c r="BD1388" s="394"/>
      <c r="BE1388" s="394"/>
    </row>
    <row r="1389" spans="53:57" ht="11.25" customHeight="1" x14ac:dyDescent="0.25">
      <c r="BA1389" s="395"/>
      <c r="BB1389" s="395"/>
      <c r="BC1389" s="395"/>
      <c r="BD1389" s="394"/>
      <c r="BE1389" s="394"/>
    </row>
    <row r="1390" spans="53:57" ht="11.25" customHeight="1" x14ac:dyDescent="0.25">
      <c r="BA1390" s="395"/>
      <c r="BB1390" s="395"/>
      <c r="BC1390" s="395"/>
      <c r="BD1390" s="394"/>
      <c r="BE1390" s="394"/>
    </row>
    <row r="1391" spans="53:57" ht="11.25" customHeight="1" x14ac:dyDescent="0.25">
      <c r="BA1391" s="395"/>
      <c r="BB1391" s="395"/>
      <c r="BC1391" s="395"/>
      <c r="BD1391" s="394"/>
      <c r="BE1391" s="394"/>
    </row>
    <row r="1392" spans="53:57" ht="11.25" customHeight="1" x14ac:dyDescent="0.25">
      <c r="BA1392" s="395"/>
      <c r="BB1392" s="395"/>
      <c r="BC1392" s="395"/>
      <c r="BD1392" s="394"/>
      <c r="BE1392" s="394"/>
    </row>
    <row r="1393" spans="53:57" ht="11.25" customHeight="1" x14ac:dyDescent="0.25">
      <c r="BA1393" s="395"/>
      <c r="BB1393" s="395"/>
      <c r="BC1393" s="395"/>
      <c r="BD1393" s="394"/>
      <c r="BE1393" s="394"/>
    </row>
    <row r="1394" spans="53:57" ht="11.25" customHeight="1" x14ac:dyDescent="0.25">
      <c r="BA1394" s="395"/>
      <c r="BB1394" s="395"/>
      <c r="BC1394" s="395"/>
      <c r="BD1394" s="394"/>
      <c r="BE1394" s="394"/>
    </row>
    <row r="1395" spans="53:57" ht="11.25" customHeight="1" x14ac:dyDescent="0.25">
      <c r="BA1395" s="395"/>
      <c r="BB1395" s="395"/>
      <c r="BC1395" s="395"/>
      <c r="BD1395" s="394"/>
      <c r="BE1395" s="394"/>
    </row>
    <row r="1396" spans="53:57" ht="11.25" customHeight="1" x14ac:dyDescent="0.25">
      <c r="BA1396" s="395"/>
      <c r="BB1396" s="395"/>
      <c r="BC1396" s="395"/>
      <c r="BD1396" s="394"/>
      <c r="BE1396" s="394"/>
    </row>
    <row r="1397" spans="53:57" ht="11.25" customHeight="1" x14ac:dyDescent="0.25">
      <c r="BA1397" s="395"/>
      <c r="BB1397" s="395"/>
      <c r="BC1397" s="395"/>
      <c r="BD1397" s="394"/>
      <c r="BE1397" s="394"/>
    </row>
    <row r="1398" spans="53:57" ht="11.25" customHeight="1" x14ac:dyDescent="0.25">
      <c r="BA1398" s="395"/>
      <c r="BB1398" s="395"/>
      <c r="BC1398" s="395"/>
      <c r="BD1398" s="394"/>
      <c r="BE1398" s="394"/>
    </row>
    <row r="1399" spans="53:57" ht="11.25" customHeight="1" x14ac:dyDescent="0.25">
      <c r="BA1399" s="395"/>
      <c r="BB1399" s="395"/>
      <c r="BC1399" s="395"/>
      <c r="BD1399" s="394"/>
      <c r="BE1399" s="394"/>
    </row>
    <row r="1400" spans="53:57" ht="11.25" customHeight="1" x14ac:dyDescent="0.25">
      <c r="BA1400" s="395"/>
      <c r="BB1400" s="395"/>
      <c r="BC1400" s="395"/>
      <c r="BD1400" s="394"/>
      <c r="BE1400" s="394"/>
    </row>
    <row r="1401" spans="53:57" ht="11.25" customHeight="1" x14ac:dyDescent="0.25">
      <c r="BA1401" s="395"/>
      <c r="BB1401" s="395"/>
      <c r="BC1401" s="395"/>
      <c r="BD1401" s="394"/>
      <c r="BE1401" s="394"/>
    </row>
    <row r="1402" spans="53:57" ht="11.25" customHeight="1" x14ac:dyDescent="0.25">
      <c r="BA1402" s="395"/>
      <c r="BB1402" s="395"/>
      <c r="BC1402" s="395"/>
      <c r="BD1402" s="394"/>
      <c r="BE1402" s="394"/>
    </row>
    <row r="1403" spans="53:57" ht="11.25" customHeight="1" x14ac:dyDescent="0.25">
      <c r="BA1403" s="395"/>
      <c r="BB1403" s="395"/>
      <c r="BC1403" s="395"/>
      <c r="BD1403" s="394"/>
      <c r="BE1403" s="394"/>
    </row>
    <row r="1404" spans="53:57" ht="11.25" customHeight="1" x14ac:dyDescent="0.25">
      <c r="BA1404" s="395"/>
      <c r="BB1404" s="395"/>
      <c r="BC1404" s="395"/>
      <c r="BD1404" s="394"/>
      <c r="BE1404" s="394"/>
    </row>
    <row r="1405" spans="53:57" ht="11.25" customHeight="1" x14ac:dyDescent="0.25">
      <c r="BA1405" s="395"/>
      <c r="BB1405" s="395"/>
      <c r="BC1405" s="395"/>
      <c r="BD1405" s="394"/>
      <c r="BE1405" s="394"/>
    </row>
    <row r="1406" spans="53:57" ht="11.25" customHeight="1" x14ac:dyDescent="0.25">
      <c r="BA1406" s="395"/>
      <c r="BB1406" s="395"/>
      <c r="BC1406" s="395"/>
      <c r="BD1406" s="394"/>
      <c r="BE1406" s="394"/>
    </row>
    <row r="1407" spans="53:57" ht="11.25" customHeight="1" x14ac:dyDescent="0.25">
      <c r="BA1407" s="395"/>
      <c r="BB1407" s="395"/>
      <c r="BC1407" s="395"/>
      <c r="BD1407" s="394"/>
      <c r="BE1407" s="394"/>
    </row>
    <row r="1408" spans="53:57" ht="11.25" customHeight="1" x14ac:dyDescent="0.25">
      <c r="BA1408" s="395"/>
      <c r="BB1408" s="395"/>
      <c r="BC1408" s="395"/>
      <c r="BD1408" s="394"/>
      <c r="BE1408" s="394"/>
    </row>
    <row r="1409" spans="53:57" ht="11.25" customHeight="1" x14ac:dyDescent="0.25">
      <c r="BA1409" s="395"/>
      <c r="BB1409" s="395"/>
      <c r="BC1409" s="395"/>
      <c r="BD1409" s="394"/>
      <c r="BE1409" s="394"/>
    </row>
    <row r="1410" spans="53:57" ht="11.25" customHeight="1" x14ac:dyDescent="0.25">
      <c r="BA1410" s="395"/>
      <c r="BB1410" s="395"/>
      <c r="BC1410" s="395"/>
      <c r="BD1410" s="394"/>
      <c r="BE1410" s="394"/>
    </row>
    <row r="1411" spans="53:57" ht="11.25" customHeight="1" x14ac:dyDescent="0.25">
      <c r="BA1411" s="395"/>
      <c r="BB1411" s="395"/>
      <c r="BC1411" s="395"/>
      <c r="BD1411" s="394"/>
      <c r="BE1411" s="394"/>
    </row>
    <row r="1412" spans="53:57" ht="11.25" customHeight="1" x14ac:dyDescent="0.25">
      <c r="BA1412" s="395"/>
      <c r="BB1412" s="395"/>
      <c r="BC1412" s="395"/>
      <c r="BD1412" s="394"/>
      <c r="BE1412" s="394"/>
    </row>
    <row r="1413" spans="53:57" ht="11.25" customHeight="1" x14ac:dyDescent="0.25">
      <c r="BA1413" s="395"/>
      <c r="BB1413" s="395"/>
      <c r="BC1413" s="395"/>
      <c r="BD1413" s="394"/>
      <c r="BE1413" s="394"/>
    </row>
    <row r="1414" spans="53:57" ht="11.25" customHeight="1" x14ac:dyDescent="0.25">
      <c r="BA1414" s="395"/>
      <c r="BB1414" s="395"/>
      <c r="BC1414" s="395"/>
      <c r="BD1414" s="394"/>
      <c r="BE1414" s="394"/>
    </row>
    <row r="1415" spans="53:57" ht="11.25" customHeight="1" x14ac:dyDescent="0.25">
      <c r="BA1415" s="395"/>
      <c r="BB1415" s="395"/>
      <c r="BC1415" s="395"/>
      <c r="BD1415" s="394"/>
      <c r="BE1415" s="394"/>
    </row>
    <row r="1416" spans="53:57" ht="11.25" customHeight="1" x14ac:dyDescent="0.25">
      <c r="BA1416" s="395"/>
      <c r="BB1416" s="395"/>
      <c r="BC1416" s="395"/>
      <c r="BD1416" s="394"/>
      <c r="BE1416" s="394"/>
    </row>
    <row r="1417" spans="53:57" ht="11.25" customHeight="1" x14ac:dyDescent="0.25">
      <c r="BA1417" s="395"/>
      <c r="BB1417" s="395"/>
      <c r="BC1417" s="395"/>
      <c r="BD1417" s="394"/>
      <c r="BE1417" s="394"/>
    </row>
    <row r="1418" spans="53:57" ht="11.25" customHeight="1" x14ac:dyDescent="0.25">
      <c r="BA1418" s="395"/>
      <c r="BB1418" s="395"/>
      <c r="BC1418" s="395"/>
      <c r="BD1418" s="394"/>
      <c r="BE1418" s="394"/>
    </row>
    <row r="1419" spans="53:57" ht="11.25" customHeight="1" x14ac:dyDescent="0.25">
      <c r="BA1419" s="395"/>
      <c r="BB1419" s="395"/>
      <c r="BC1419" s="395"/>
      <c r="BD1419" s="394"/>
      <c r="BE1419" s="394"/>
    </row>
    <row r="1420" spans="53:57" ht="11.25" customHeight="1" x14ac:dyDescent="0.25">
      <c r="BA1420" s="395"/>
      <c r="BB1420" s="395"/>
      <c r="BC1420" s="395"/>
      <c r="BD1420" s="394"/>
      <c r="BE1420" s="394"/>
    </row>
    <row r="1421" spans="53:57" ht="11.25" customHeight="1" x14ac:dyDescent="0.25">
      <c r="BA1421" s="395"/>
      <c r="BB1421" s="395"/>
      <c r="BC1421" s="395"/>
      <c r="BD1421" s="394"/>
      <c r="BE1421" s="394"/>
    </row>
    <row r="1422" spans="53:57" ht="11.25" customHeight="1" x14ac:dyDescent="0.25">
      <c r="BA1422" s="395"/>
      <c r="BB1422" s="395"/>
      <c r="BC1422" s="395"/>
      <c r="BD1422" s="394"/>
      <c r="BE1422" s="394"/>
    </row>
    <row r="1423" spans="53:57" ht="11.25" customHeight="1" x14ac:dyDescent="0.25">
      <c r="BA1423" s="395"/>
      <c r="BB1423" s="395"/>
      <c r="BC1423" s="395"/>
      <c r="BD1423" s="394"/>
      <c r="BE1423" s="394"/>
    </row>
    <row r="1424" spans="53:57" ht="11.25" customHeight="1" x14ac:dyDescent="0.25">
      <c r="BA1424" s="395"/>
      <c r="BB1424" s="395"/>
      <c r="BC1424" s="395"/>
      <c r="BD1424" s="394"/>
      <c r="BE1424" s="394"/>
    </row>
    <row r="1425" spans="53:57" ht="11.25" customHeight="1" x14ac:dyDescent="0.25">
      <c r="BA1425" s="395"/>
      <c r="BB1425" s="395"/>
      <c r="BC1425" s="395"/>
      <c r="BD1425" s="394"/>
      <c r="BE1425" s="394"/>
    </row>
    <row r="1426" spans="53:57" ht="11.25" customHeight="1" x14ac:dyDescent="0.25">
      <c r="BA1426" s="395"/>
      <c r="BB1426" s="395"/>
      <c r="BC1426" s="395"/>
      <c r="BD1426" s="394"/>
      <c r="BE1426" s="394"/>
    </row>
    <row r="1427" spans="53:57" ht="11.25" customHeight="1" x14ac:dyDescent="0.25">
      <c r="BA1427" s="395"/>
      <c r="BB1427" s="395"/>
      <c r="BC1427" s="395"/>
      <c r="BD1427" s="394"/>
      <c r="BE1427" s="394"/>
    </row>
    <row r="1428" spans="53:57" ht="11.25" customHeight="1" x14ac:dyDescent="0.25">
      <c r="BA1428" s="395"/>
      <c r="BB1428" s="395"/>
      <c r="BC1428" s="395"/>
      <c r="BD1428" s="394"/>
      <c r="BE1428" s="394"/>
    </row>
    <row r="1429" spans="53:57" ht="11.25" customHeight="1" x14ac:dyDescent="0.25">
      <c r="BA1429" s="395"/>
      <c r="BB1429" s="395"/>
      <c r="BC1429" s="395"/>
      <c r="BD1429" s="394"/>
      <c r="BE1429" s="394"/>
    </row>
    <row r="1430" spans="53:57" ht="11.25" customHeight="1" x14ac:dyDescent="0.25">
      <c r="BA1430" s="395"/>
      <c r="BB1430" s="395"/>
      <c r="BC1430" s="395"/>
      <c r="BD1430" s="394"/>
      <c r="BE1430" s="394"/>
    </row>
    <row r="1431" spans="53:57" ht="11.25" customHeight="1" x14ac:dyDescent="0.25">
      <c r="BA1431" s="395"/>
      <c r="BB1431" s="395"/>
      <c r="BC1431" s="395"/>
      <c r="BD1431" s="394"/>
      <c r="BE1431" s="394"/>
    </row>
    <row r="1432" spans="53:57" ht="11.25" customHeight="1" x14ac:dyDescent="0.25">
      <c r="BA1432" s="395"/>
      <c r="BB1432" s="395"/>
      <c r="BC1432" s="395"/>
      <c r="BD1432" s="394"/>
      <c r="BE1432" s="394"/>
    </row>
    <row r="1433" spans="53:57" ht="11.25" customHeight="1" x14ac:dyDescent="0.25">
      <c r="BA1433" s="395"/>
      <c r="BB1433" s="395"/>
      <c r="BC1433" s="395"/>
      <c r="BD1433" s="394"/>
      <c r="BE1433" s="394"/>
    </row>
    <row r="1434" spans="53:57" ht="11.25" customHeight="1" x14ac:dyDescent="0.25">
      <c r="BA1434" s="395"/>
      <c r="BB1434" s="395"/>
      <c r="BC1434" s="395"/>
      <c r="BD1434" s="394"/>
      <c r="BE1434" s="394"/>
    </row>
    <row r="1435" spans="53:57" ht="11.25" customHeight="1" x14ac:dyDescent="0.25">
      <c r="BA1435" s="395"/>
      <c r="BB1435" s="395"/>
      <c r="BC1435" s="395"/>
      <c r="BD1435" s="394"/>
      <c r="BE1435" s="394"/>
    </row>
    <row r="1436" spans="53:57" ht="11.25" customHeight="1" x14ac:dyDescent="0.25">
      <c r="BA1436" s="395"/>
      <c r="BB1436" s="395"/>
      <c r="BC1436" s="395"/>
      <c r="BD1436" s="394"/>
      <c r="BE1436" s="394"/>
    </row>
    <row r="1437" spans="53:57" ht="11.25" customHeight="1" x14ac:dyDescent="0.25">
      <c r="BA1437" s="395"/>
      <c r="BB1437" s="395"/>
      <c r="BC1437" s="395"/>
      <c r="BD1437" s="394"/>
      <c r="BE1437" s="394"/>
    </row>
    <row r="1438" spans="53:57" ht="11.25" customHeight="1" x14ac:dyDescent="0.25">
      <c r="BA1438" s="395"/>
      <c r="BB1438" s="395"/>
      <c r="BC1438" s="395"/>
      <c r="BD1438" s="394"/>
      <c r="BE1438" s="394"/>
    </row>
    <row r="1439" spans="53:57" ht="11.25" customHeight="1" x14ac:dyDescent="0.25">
      <c r="BA1439" s="395"/>
      <c r="BB1439" s="395"/>
      <c r="BC1439" s="395"/>
      <c r="BD1439" s="394"/>
      <c r="BE1439" s="394"/>
    </row>
    <row r="1440" spans="53:57" ht="11.25" customHeight="1" x14ac:dyDescent="0.25">
      <c r="BA1440" s="395"/>
      <c r="BB1440" s="395"/>
      <c r="BC1440" s="395"/>
      <c r="BD1440" s="394"/>
      <c r="BE1440" s="394"/>
    </row>
    <row r="1441" spans="53:57" ht="11.25" customHeight="1" x14ac:dyDescent="0.25">
      <c r="BA1441" s="395"/>
      <c r="BB1441" s="395"/>
      <c r="BC1441" s="395"/>
      <c r="BD1441" s="394"/>
      <c r="BE1441" s="394"/>
    </row>
    <row r="1442" spans="53:57" ht="11.25" customHeight="1" x14ac:dyDescent="0.25">
      <c r="BA1442" s="395"/>
      <c r="BB1442" s="395"/>
      <c r="BC1442" s="395"/>
      <c r="BD1442" s="394"/>
      <c r="BE1442" s="394"/>
    </row>
    <row r="1443" spans="53:57" ht="11.25" customHeight="1" x14ac:dyDescent="0.25">
      <c r="BA1443" s="395"/>
      <c r="BB1443" s="395"/>
      <c r="BC1443" s="395"/>
      <c r="BD1443" s="394"/>
      <c r="BE1443" s="394"/>
    </row>
    <row r="1444" spans="53:57" ht="11.25" customHeight="1" x14ac:dyDescent="0.25">
      <c r="BA1444" s="395"/>
      <c r="BB1444" s="395"/>
      <c r="BC1444" s="395"/>
      <c r="BD1444" s="394"/>
      <c r="BE1444" s="394"/>
    </row>
    <row r="1445" spans="53:57" ht="11.25" customHeight="1" x14ac:dyDescent="0.25">
      <c r="BA1445" s="395"/>
      <c r="BB1445" s="395"/>
      <c r="BC1445" s="395"/>
      <c r="BD1445" s="394"/>
      <c r="BE1445" s="394"/>
    </row>
    <row r="1446" spans="53:57" ht="11.25" customHeight="1" x14ac:dyDescent="0.25">
      <c r="BA1446" s="395"/>
      <c r="BB1446" s="395"/>
      <c r="BC1446" s="395"/>
      <c r="BD1446" s="394"/>
      <c r="BE1446" s="394"/>
    </row>
    <row r="1447" spans="53:57" ht="11.25" customHeight="1" x14ac:dyDescent="0.25">
      <c r="BA1447" s="395"/>
      <c r="BB1447" s="395"/>
      <c r="BC1447" s="395"/>
      <c r="BD1447" s="394"/>
      <c r="BE1447" s="394"/>
    </row>
    <row r="1448" spans="53:57" ht="11.25" customHeight="1" x14ac:dyDescent="0.25">
      <c r="BA1448" s="395"/>
      <c r="BB1448" s="395"/>
      <c r="BC1448" s="395"/>
      <c r="BD1448" s="394"/>
      <c r="BE1448" s="394"/>
    </row>
    <row r="1449" spans="53:57" ht="11.25" customHeight="1" x14ac:dyDescent="0.25">
      <c r="BA1449" s="395"/>
      <c r="BB1449" s="395"/>
      <c r="BC1449" s="395"/>
      <c r="BD1449" s="394"/>
      <c r="BE1449" s="394"/>
    </row>
    <row r="1450" spans="53:57" ht="11.25" customHeight="1" x14ac:dyDescent="0.25">
      <c r="BA1450" s="395"/>
      <c r="BB1450" s="395"/>
      <c r="BC1450" s="395"/>
      <c r="BD1450" s="394"/>
      <c r="BE1450" s="394"/>
    </row>
    <row r="1451" spans="53:57" ht="11.25" customHeight="1" x14ac:dyDescent="0.25">
      <c r="BA1451" s="395"/>
      <c r="BB1451" s="395"/>
      <c r="BC1451" s="395"/>
      <c r="BD1451" s="394"/>
      <c r="BE1451" s="394"/>
    </row>
    <row r="1452" spans="53:57" ht="11.25" customHeight="1" x14ac:dyDescent="0.25">
      <c r="BA1452" s="395"/>
      <c r="BB1452" s="395"/>
      <c r="BC1452" s="395"/>
      <c r="BD1452" s="394"/>
      <c r="BE1452" s="394"/>
    </row>
    <row r="1453" spans="53:57" ht="11.25" customHeight="1" x14ac:dyDescent="0.25">
      <c r="BA1453" s="395"/>
      <c r="BB1453" s="395"/>
      <c r="BC1453" s="395"/>
      <c r="BD1453" s="394"/>
      <c r="BE1453" s="394"/>
    </row>
    <row r="1454" spans="53:57" ht="11.25" customHeight="1" x14ac:dyDescent="0.25">
      <c r="BA1454" s="395"/>
      <c r="BB1454" s="395"/>
      <c r="BC1454" s="395"/>
      <c r="BD1454" s="394"/>
      <c r="BE1454" s="394"/>
    </row>
    <row r="1455" spans="53:57" ht="11.25" customHeight="1" x14ac:dyDescent="0.25">
      <c r="BA1455" s="395"/>
      <c r="BB1455" s="395"/>
      <c r="BC1455" s="395"/>
      <c r="BD1455" s="394"/>
      <c r="BE1455" s="394"/>
    </row>
    <row r="1456" spans="53:57" ht="11.25" customHeight="1" x14ac:dyDescent="0.25">
      <c r="BA1456" s="395"/>
      <c r="BB1456" s="395"/>
      <c r="BC1456" s="395"/>
      <c r="BD1456" s="394"/>
      <c r="BE1456" s="394"/>
    </row>
    <row r="1457" spans="53:57" ht="11.25" customHeight="1" x14ac:dyDescent="0.25">
      <c r="BA1457" s="395"/>
      <c r="BB1457" s="395"/>
      <c r="BC1457" s="395"/>
      <c r="BD1457" s="394"/>
      <c r="BE1457" s="394"/>
    </row>
    <row r="1458" spans="53:57" ht="11.25" customHeight="1" x14ac:dyDescent="0.25">
      <c r="BA1458" s="395"/>
      <c r="BB1458" s="395"/>
      <c r="BC1458" s="395"/>
      <c r="BD1458" s="394"/>
      <c r="BE1458" s="394"/>
    </row>
    <row r="1459" spans="53:57" ht="11.25" customHeight="1" x14ac:dyDescent="0.25">
      <c r="BA1459" s="395"/>
      <c r="BB1459" s="395"/>
      <c r="BC1459" s="395"/>
      <c r="BD1459" s="394"/>
      <c r="BE1459" s="394"/>
    </row>
    <row r="1460" spans="53:57" ht="11.25" customHeight="1" x14ac:dyDescent="0.25">
      <c r="BA1460" s="395"/>
      <c r="BB1460" s="395"/>
      <c r="BC1460" s="395"/>
      <c r="BD1460" s="394"/>
      <c r="BE1460" s="394"/>
    </row>
    <row r="1461" spans="53:57" ht="11.25" customHeight="1" x14ac:dyDescent="0.25">
      <c r="BA1461" s="395"/>
      <c r="BB1461" s="395"/>
      <c r="BC1461" s="395"/>
      <c r="BD1461" s="394"/>
      <c r="BE1461" s="394"/>
    </row>
    <row r="1462" spans="53:57" ht="11.25" customHeight="1" x14ac:dyDescent="0.25">
      <c r="BA1462" s="395"/>
      <c r="BB1462" s="395"/>
      <c r="BC1462" s="395"/>
      <c r="BD1462" s="394"/>
      <c r="BE1462" s="394"/>
    </row>
    <row r="1463" spans="53:57" ht="11.25" customHeight="1" x14ac:dyDescent="0.25">
      <c r="BA1463" s="395"/>
      <c r="BB1463" s="395"/>
      <c r="BC1463" s="395"/>
      <c r="BD1463" s="394"/>
      <c r="BE1463" s="394"/>
    </row>
    <row r="1464" spans="53:57" ht="11.25" customHeight="1" x14ac:dyDescent="0.25">
      <c r="BA1464" s="395"/>
      <c r="BB1464" s="395"/>
      <c r="BC1464" s="395"/>
      <c r="BD1464" s="394"/>
      <c r="BE1464" s="394"/>
    </row>
    <row r="1465" spans="53:57" ht="11.25" customHeight="1" x14ac:dyDescent="0.25">
      <c r="BA1465" s="395"/>
      <c r="BB1465" s="395"/>
      <c r="BC1465" s="395"/>
      <c r="BD1465" s="394"/>
      <c r="BE1465" s="394"/>
    </row>
    <row r="1466" spans="53:57" ht="11.25" customHeight="1" x14ac:dyDescent="0.25">
      <c r="BA1466" s="395"/>
      <c r="BB1466" s="395"/>
      <c r="BC1466" s="395"/>
      <c r="BD1466" s="394"/>
      <c r="BE1466" s="394"/>
    </row>
    <row r="1467" spans="53:57" ht="11.25" customHeight="1" x14ac:dyDescent="0.25">
      <c r="BA1467" s="395"/>
      <c r="BB1467" s="395"/>
      <c r="BC1467" s="395"/>
      <c r="BD1467" s="394"/>
      <c r="BE1467" s="394"/>
    </row>
    <row r="1468" spans="53:57" ht="11.25" customHeight="1" x14ac:dyDescent="0.25">
      <c r="BA1468" s="395"/>
      <c r="BB1468" s="395"/>
      <c r="BC1468" s="395"/>
      <c r="BD1468" s="394"/>
      <c r="BE1468" s="394"/>
    </row>
    <row r="1469" spans="53:57" ht="11.25" customHeight="1" x14ac:dyDescent="0.25">
      <c r="BA1469" s="395"/>
      <c r="BB1469" s="395"/>
      <c r="BC1469" s="395"/>
      <c r="BD1469" s="394"/>
      <c r="BE1469" s="394"/>
    </row>
    <row r="1470" spans="53:57" ht="11.25" customHeight="1" x14ac:dyDescent="0.25">
      <c r="BA1470" s="395"/>
      <c r="BB1470" s="395"/>
      <c r="BC1470" s="395"/>
      <c r="BD1470" s="394"/>
      <c r="BE1470" s="394"/>
    </row>
    <row r="1471" spans="53:57" ht="11.25" customHeight="1" x14ac:dyDescent="0.25">
      <c r="BA1471" s="395"/>
      <c r="BB1471" s="395"/>
      <c r="BC1471" s="395"/>
      <c r="BD1471" s="394"/>
      <c r="BE1471" s="394"/>
    </row>
    <row r="1472" spans="53:57" ht="11.25" customHeight="1" x14ac:dyDescent="0.25">
      <c r="BA1472" s="395"/>
      <c r="BB1472" s="395"/>
      <c r="BC1472" s="395"/>
      <c r="BD1472" s="394"/>
      <c r="BE1472" s="394"/>
    </row>
    <row r="1473" spans="53:57" ht="11.25" customHeight="1" x14ac:dyDescent="0.25">
      <c r="BA1473" s="395"/>
      <c r="BB1473" s="395"/>
      <c r="BC1473" s="395"/>
      <c r="BD1473" s="394"/>
      <c r="BE1473" s="394"/>
    </row>
    <row r="1474" spans="53:57" ht="11.25" customHeight="1" x14ac:dyDescent="0.25">
      <c r="BA1474" s="395"/>
      <c r="BB1474" s="395"/>
      <c r="BC1474" s="395"/>
      <c r="BD1474" s="394"/>
      <c r="BE1474" s="394"/>
    </row>
    <row r="1475" spans="53:57" ht="11.25" customHeight="1" x14ac:dyDescent="0.25">
      <c r="BA1475" s="395"/>
      <c r="BB1475" s="395"/>
      <c r="BC1475" s="395"/>
      <c r="BD1475" s="394"/>
      <c r="BE1475" s="394"/>
    </row>
    <row r="1476" spans="53:57" ht="11.25" customHeight="1" x14ac:dyDescent="0.25">
      <c r="BA1476" s="395"/>
      <c r="BB1476" s="395"/>
      <c r="BC1476" s="395"/>
      <c r="BD1476" s="394"/>
      <c r="BE1476" s="394"/>
    </row>
    <row r="1477" spans="53:57" ht="11.25" customHeight="1" x14ac:dyDescent="0.25">
      <c r="BA1477" s="395"/>
      <c r="BB1477" s="395"/>
      <c r="BC1477" s="395"/>
      <c r="BD1477" s="394"/>
      <c r="BE1477" s="394"/>
    </row>
    <row r="1478" spans="53:57" ht="11.25" customHeight="1" x14ac:dyDescent="0.25">
      <c r="BA1478" s="395"/>
      <c r="BB1478" s="395"/>
      <c r="BC1478" s="395"/>
      <c r="BD1478" s="394"/>
      <c r="BE1478" s="394"/>
    </row>
    <row r="1479" spans="53:57" ht="11.25" customHeight="1" x14ac:dyDescent="0.25">
      <c r="BA1479" s="395"/>
      <c r="BB1479" s="395"/>
      <c r="BC1479" s="395"/>
      <c r="BD1479" s="394"/>
      <c r="BE1479" s="394"/>
    </row>
    <row r="1480" spans="53:57" ht="11.25" customHeight="1" x14ac:dyDescent="0.25">
      <c r="BA1480" s="395"/>
      <c r="BB1480" s="395"/>
      <c r="BC1480" s="395"/>
      <c r="BD1480" s="394"/>
      <c r="BE1480" s="394"/>
    </row>
    <row r="1481" spans="53:57" ht="11.25" customHeight="1" x14ac:dyDescent="0.25">
      <c r="BA1481" s="395"/>
      <c r="BB1481" s="395"/>
      <c r="BC1481" s="395"/>
      <c r="BD1481" s="394"/>
      <c r="BE1481" s="394"/>
    </row>
    <row r="1482" spans="53:57" ht="11.25" customHeight="1" x14ac:dyDescent="0.25">
      <c r="BA1482" s="395"/>
      <c r="BB1482" s="395"/>
      <c r="BC1482" s="395"/>
      <c r="BD1482" s="394"/>
      <c r="BE1482" s="394"/>
    </row>
    <row r="1483" spans="53:57" ht="11.25" customHeight="1" x14ac:dyDescent="0.25">
      <c r="BA1483" s="395"/>
      <c r="BB1483" s="395"/>
      <c r="BC1483" s="395"/>
      <c r="BD1483" s="394"/>
      <c r="BE1483" s="394"/>
    </row>
    <row r="1484" spans="53:57" ht="11.25" customHeight="1" x14ac:dyDescent="0.25">
      <c r="BA1484" s="395"/>
      <c r="BB1484" s="395"/>
      <c r="BC1484" s="395"/>
      <c r="BD1484" s="394"/>
      <c r="BE1484" s="394"/>
    </row>
    <row r="1485" spans="53:57" ht="11.25" customHeight="1" x14ac:dyDescent="0.25">
      <c r="BA1485" s="395"/>
      <c r="BB1485" s="395"/>
      <c r="BC1485" s="395"/>
      <c r="BD1485" s="394"/>
      <c r="BE1485" s="394"/>
    </row>
    <row r="1486" spans="53:57" ht="11.25" customHeight="1" x14ac:dyDescent="0.25">
      <c r="BA1486" s="395"/>
      <c r="BB1486" s="395"/>
      <c r="BC1486" s="395"/>
      <c r="BD1486" s="394"/>
      <c r="BE1486" s="394"/>
    </row>
    <row r="1487" spans="53:57" ht="11.25" customHeight="1" x14ac:dyDescent="0.25">
      <c r="BA1487" s="395"/>
      <c r="BB1487" s="395"/>
      <c r="BC1487" s="395"/>
      <c r="BD1487" s="394"/>
      <c r="BE1487" s="394"/>
    </row>
    <row r="1488" spans="53:57" ht="11.25" customHeight="1" x14ac:dyDescent="0.25">
      <c r="BA1488" s="395"/>
      <c r="BB1488" s="395"/>
      <c r="BC1488" s="395"/>
      <c r="BD1488" s="394"/>
      <c r="BE1488" s="394"/>
    </row>
    <row r="1489" spans="53:57" ht="11.25" customHeight="1" x14ac:dyDescent="0.25">
      <c r="BA1489" s="395"/>
      <c r="BB1489" s="395"/>
      <c r="BC1489" s="395"/>
      <c r="BD1489" s="394"/>
      <c r="BE1489" s="394"/>
    </row>
    <row r="1490" spans="53:57" ht="11.25" customHeight="1" x14ac:dyDescent="0.25">
      <c r="BA1490" s="395"/>
      <c r="BB1490" s="395"/>
      <c r="BC1490" s="395"/>
      <c r="BD1490" s="394"/>
      <c r="BE1490" s="394"/>
    </row>
    <row r="1491" spans="53:57" ht="11.25" customHeight="1" x14ac:dyDescent="0.25">
      <c r="BA1491" s="395"/>
      <c r="BB1491" s="395"/>
      <c r="BC1491" s="395"/>
      <c r="BD1491" s="394"/>
      <c r="BE1491" s="394"/>
    </row>
    <row r="1492" spans="53:57" ht="11.25" customHeight="1" x14ac:dyDescent="0.25">
      <c r="BA1492" s="395"/>
      <c r="BB1492" s="395"/>
      <c r="BC1492" s="395"/>
      <c r="BD1492" s="394"/>
      <c r="BE1492" s="394"/>
    </row>
    <row r="1493" spans="53:57" ht="11.25" customHeight="1" x14ac:dyDescent="0.25">
      <c r="BA1493" s="395"/>
      <c r="BB1493" s="395"/>
      <c r="BC1493" s="395"/>
      <c r="BD1493" s="394"/>
      <c r="BE1493" s="394"/>
    </row>
    <row r="1494" spans="53:57" ht="11.25" customHeight="1" x14ac:dyDescent="0.25">
      <c r="BA1494" s="395"/>
      <c r="BB1494" s="395"/>
      <c r="BC1494" s="395"/>
      <c r="BD1494" s="394"/>
      <c r="BE1494" s="394"/>
    </row>
    <row r="1495" spans="53:57" ht="11.25" customHeight="1" x14ac:dyDescent="0.25">
      <c r="BA1495" s="395"/>
      <c r="BB1495" s="395"/>
      <c r="BC1495" s="395"/>
      <c r="BD1495" s="394"/>
      <c r="BE1495" s="394"/>
    </row>
    <row r="1496" spans="53:57" ht="11.25" customHeight="1" x14ac:dyDescent="0.25">
      <c r="BA1496" s="395"/>
      <c r="BB1496" s="395"/>
      <c r="BC1496" s="395"/>
      <c r="BD1496" s="394"/>
      <c r="BE1496" s="394"/>
    </row>
    <row r="1497" spans="53:57" ht="11.25" customHeight="1" x14ac:dyDescent="0.25">
      <c r="BA1497" s="395"/>
      <c r="BB1497" s="395"/>
      <c r="BC1497" s="395"/>
      <c r="BD1497" s="394"/>
      <c r="BE1497" s="394"/>
    </row>
    <row r="1498" spans="53:57" ht="11.25" customHeight="1" x14ac:dyDescent="0.25">
      <c r="BA1498" s="395"/>
      <c r="BB1498" s="395"/>
      <c r="BC1498" s="395"/>
      <c r="BD1498" s="394"/>
      <c r="BE1498" s="394"/>
    </row>
    <row r="1499" spans="53:57" ht="11.25" customHeight="1" x14ac:dyDescent="0.25">
      <c r="BA1499" s="395"/>
      <c r="BB1499" s="395"/>
      <c r="BC1499" s="395"/>
      <c r="BD1499" s="394"/>
      <c r="BE1499" s="394"/>
    </row>
    <row r="1500" spans="53:57" ht="11.25" customHeight="1" x14ac:dyDescent="0.25">
      <c r="BA1500" s="395"/>
      <c r="BB1500" s="395"/>
      <c r="BC1500" s="395"/>
      <c r="BD1500" s="394"/>
      <c r="BE1500" s="394"/>
    </row>
    <row r="1501" spans="53:57" ht="11.25" customHeight="1" x14ac:dyDescent="0.25">
      <c r="BA1501" s="395"/>
      <c r="BB1501" s="395"/>
      <c r="BC1501" s="395"/>
      <c r="BD1501" s="394"/>
      <c r="BE1501" s="394"/>
    </row>
    <row r="1502" spans="53:57" ht="11.25" customHeight="1" x14ac:dyDescent="0.25">
      <c r="BA1502" s="395"/>
      <c r="BB1502" s="395"/>
      <c r="BC1502" s="395"/>
      <c r="BD1502" s="394"/>
      <c r="BE1502" s="394"/>
    </row>
    <row r="1503" spans="53:57" ht="11.25" customHeight="1" x14ac:dyDescent="0.25">
      <c r="BA1503" s="395"/>
      <c r="BB1503" s="395"/>
      <c r="BC1503" s="395"/>
      <c r="BD1503" s="394"/>
      <c r="BE1503" s="394"/>
    </row>
    <row r="1504" spans="53:57" ht="11.25" customHeight="1" x14ac:dyDescent="0.25">
      <c r="BA1504" s="395"/>
      <c r="BB1504" s="395"/>
      <c r="BC1504" s="395"/>
      <c r="BD1504" s="394"/>
      <c r="BE1504" s="394"/>
    </row>
    <row r="1505" spans="53:57" ht="11.25" customHeight="1" x14ac:dyDescent="0.25">
      <c r="BA1505" s="395"/>
      <c r="BB1505" s="395"/>
      <c r="BC1505" s="395"/>
      <c r="BD1505" s="394"/>
      <c r="BE1505" s="394"/>
    </row>
    <row r="1506" spans="53:57" ht="11.25" customHeight="1" x14ac:dyDescent="0.25">
      <c r="BA1506" s="395"/>
      <c r="BB1506" s="395"/>
      <c r="BC1506" s="395"/>
      <c r="BD1506" s="394"/>
      <c r="BE1506" s="394"/>
    </row>
    <row r="1507" spans="53:57" ht="11.25" customHeight="1" x14ac:dyDescent="0.25">
      <c r="BA1507" s="395"/>
      <c r="BB1507" s="395"/>
      <c r="BC1507" s="395"/>
      <c r="BD1507" s="394"/>
      <c r="BE1507" s="394"/>
    </row>
    <row r="1508" spans="53:57" ht="11.25" customHeight="1" x14ac:dyDescent="0.25">
      <c r="BA1508" s="395"/>
      <c r="BB1508" s="395"/>
      <c r="BC1508" s="395"/>
      <c r="BD1508" s="394"/>
      <c r="BE1508" s="394"/>
    </row>
    <row r="1509" spans="53:57" ht="11.25" customHeight="1" x14ac:dyDescent="0.25">
      <c r="BA1509" s="395"/>
      <c r="BB1509" s="395"/>
      <c r="BC1509" s="395"/>
      <c r="BD1509" s="394"/>
      <c r="BE1509" s="394"/>
    </row>
    <row r="1510" spans="53:57" ht="11.25" customHeight="1" x14ac:dyDescent="0.25">
      <c r="BA1510" s="395"/>
      <c r="BB1510" s="395"/>
      <c r="BC1510" s="395"/>
      <c r="BD1510" s="394"/>
      <c r="BE1510" s="394"/>
    </row>
    <row r="1511" spans="53:57" ht="11.25" customHeight="1" x14ac:dyDescent="0.25">
      <c r="BA1511" s="395"/>
      <c r="BB1511" s="395"/>
      <c r="BC1511" s="395"/>
      <c r="BD1511" s="394"/>
      <c r="BE1511" s="394"/>
    </row>
    <row r="1512" spans="53:57" ht="11.25" customHeight="1" x14ac:dyDescent="0.25">
      <c r="BA1512" s="395"/>
      <c r="BB1512" s="395"/>
      <c r="BC1512" s="395"/>
      <c r="BD1512" s="394"/>
      <c r="BE1512" s="394"/>
    </row>
    <row r="1513" spans="53:57" ht="11.25" customHeight="1" x14ac:dyDescent="0.25">
      <c r="BA1513" s="395"/>
      <c r="BB1513" s="395"/>
      <c r="BC1513" s="395"/>
      <c r="BD1513" s="394"/>
      <c r="BE1513" s="394"/>
    </row>
    <row r="1514" spans="53:57" ht="11.25" customHeight="1" x14ac:dyDescent="0.25">
      <c r="BA1514" s="395"/>
      <c r="BB1514" s="395"/>
      <c r="BC1514" s="395"/>
      <c r="BD1514" s="394"/>
      <c r="BE1514" s="394"/>
    </row>
    <row r="1515" spans="53:57" ht="11.25" customHeight="1" x14ac:dyDescent="0.25">
      <c r="BA1515" s="395"/>
      <c r="BB1515" s="395"/>
      <c r="BC1515" s="395"/>
      <c r="BD1515" s="394"/>
      <c r="BE1515" s="394"/>
    </row>
    <row r="1516" spans="53:57" ht="11.25" customHeight="1" x14ac:dyDescent="0.25">
      <c r="BA1516" s="395"/>
      <c r="BB1516" s="395"/>
      <c r="BC1516" s="395"/>
      <c r="BD1516" s="394"/>
      <c r="BE1516" s="394"/>
    </row>
    <row r="1517" spans="53:57" ht="11.25" customHeight="1" x14ac:dyDescent="0.25">
      <c r="BA1517" s="395"/>
      <c r="BB1517" s="395"/>
      <c r="BC1517" s="395"/>
      <c r="BD1517" s="394"/>
      <c r="BE1517" s="394"/>
    </row>
    <row r="1518" spans="53:57" ht="11.25" customHeight="1" x14ac:dyDescent="0.25">
      <c r="BA1518" s="395"/>
      <c r="BB1518" s="395"/>
      <c r="BC1518" s="395"/>
      <c r="BD1518" s="394"/>
      <c r="BE1518" s="394"/>
    </row>
    <row r="1519" spans="53:57" ht="11.25" customHeight="1" x14ac:dyDescent="0.25">
      <c r="BA1519" s="395"/>
      <c r="BB1519" s="395"/>
      <c r="BC1519" s="395"/>
      <c r="BD1519" s="394"/>
      <c r="BE1519" s="394"/>
    </row>
    <row r="1520" spans="53:57" ht="11.25" customHeight="1" x14ac:dyDescent="0.25">
      <c r="BA1520" s="395"/>
      <c r="BB1520" s="395"/>
      <c r="BC1520" s="395"/>
      <c r="BD1520" s="394"/>
      <c r="BE1520" s="394"/>
    </row>
    <row r="1521" spans="53:57" ht="11.25" customHeight="1" x14ac:dyDescent="0.25">
      <c r="BA1521" s="395"/>
      <c r="BB1521" s="395"/>
      <c r="BC1521" s="395"/>
      <c r="BD1521" s="394"/>
      <c r="BE1521" s="394"/>
    </row>
    <row r="1522" spans="53:57" ht="11.25" customHeight="1" x14ac:dyDescent="0.25">
      <c r="BA1522" s="395"/>
      <c r="BB1522" s="395"/>
      <c r="BC1522" s="395"/>
      <c r="BD1522" s="394"/>
      <c r="BE1522" s="394"/>
    </row>
    <row r="1523" spans="53:57" ht="11.25" customHeight="1" x14ac:dyDescent="0.25">
      <c r="BA1523" s="395"/>
      <c r="BB1523" s="395"/>
      <c r="BC1523" s="395"/>
      <c r="BD1523" s="394"/>
      <c r="BE1523" s="394"/>
    </row>
    <row r="1524" spans="53:57" ht="11.25" customHeight="1" x14ac:dyDescent="0.25">
      <c r="BA1524" s="395"/>
      <c r="BB1524" s="395"/>
      <c r="BC1524" s="395"/>
      <c r="BD1524" s="394"/>
      <c r="BE1524" s="394"/>
    </row>
    <row r="1525" spans="53:57" ht="11.25" customHeight="1" x14ac:dyDescent="0.25">
      <c r="BA1525" s="395"/>
      <c r="BB1525" s="395"/>
      <c r="BC1525" s="395"/>
      <c r="BD1525" s="394"/>
      <c r="BE1525" s="394"/>
    </row>
    <row r="1526" spans="53:57" ht="11.25" customHeight="1" x14ac:dyDescent="0.25">
      <c r="BA1526" s="395"/>
      <c r="BB1526" s="395"/>
      <c r="BC1526" s="395"/>
      <c r="BD1526" s="394"/>
      <c r="BE1526" s="394"/>
    </row>
    <row r="1527" spans="53:57" ht="11.25" customHeight="1" x14ac:dyDescent="0.25">
      <c r="BA1527" s="395"/>
      <c r="BB1527" s="395"/>
      <c r="BC1527" s="395"/>
      <c r="BD1527" s="394"/>
      <c r="BE1527" s="394"/>
    </row>
    <row r="1528" spans="53:57" ht="11.25" customHeight="1" x14ac:dyDescent="0.25">
      <c r="BA1528" s="395"/>
      <c r="BB1528" s="395"/>
      <c r="BC1528" s="395"/>
      <c r="BD1528" s="394"/>
      <c r="BE1528" s="394"/>
    </row>
    <row r="1529" spans="53:57" ht="11.25" customHeight="1" x14ac:dyDescent="0.25">
      <c r="BA1529" s="395"/>
      <c r="BB1529" s="395"/>
      <c r="BC1529" s="395"/>
      <c r="BD1529" s="394"/>
      <c r="BE1529" s="394"/>
    </row>
    <row r="1530" spans="53:57" ht="11.25" customHeight="1" x14ac:dyDescent="0.25">
      <c r="BA1530" s="395"/>
      <c r="BB1530" s="395"/>
      <c r="BC1530" s="395"/>
      <c r="BD1530" s="394"/>
      <c r="BE1530" s="394"/>
    </row>
    <row r="1531" spans="53:57" ht="11.25" customHeight="1" x14ac:dyDescent="0.25">
      <c r="BA1531" s="395"/>
      <c r="BB1531" s="395"/>
      <c r="BC1531" s="395"/>
      <c r="BD1531" s="394"/>
      <c r="BE1531" s="394"/>
    </row>
    <row r="1532" spans="53:57" ht="11.25" customHeight="1" x14ac:dyDescent="0.25">
      <c r="BA1532" s="395"/>
      <c r="BB1532" s="395"/>
      <c r="BC1532" s="395"/>
      <c r="BD1532" s="394"/>
      <c r="BE1532" s="394"/>
    </row>
    <row r="1533" spans="53:57" ht="11.25" customHeight="1" x14ac:dyDescent="0.25">
      <c r="BA1533" s="395"/>
      <c r="BB1533" s="395"/>
      <c r="BC1533" s="395"/>
      <c r="BD1533" s="394"/>
      <c r="BE1533" s="394"/>
    </row>
    <row r="1534" spans="53:57" ht="11.25" customHeight="1" x14ac:dyDescent="0.25">
      <c r="BA1534" s="395"/>
      <c r="BB1534" s="395"/>
      <c r="BC1534" s="395"/>
      <c r="BD1534" s="394"/>
      <c r="BE1534" s="394"/>
    </row>
    <row r="1535" spans="53:57" ht="11.25" customHeight="1" x14ac:dyDescent="0.25">
      <c r="BA1535" s="395"/>
      <c r="BB1535" s="395"/>
      <c r="BC1535" s="395"/>
      <c r="BD1535" s="394"/>
      <c r="BE1535" s="394"/>
    </row>
    <row r="1536" spans="53:57" ht="11.25" customHeight="1" x14ac:dyDescent="0.25">
      <c r="BA1536" s="395"/>
      <c r="BB1536" s="395"/>
      <c r="BC1536" s="395"/>
      <c r="BD1536" s="394"/>
      <c r="BE1536" s="394"/>
    </row>
    <row r="1537" spans="53:57" ht="11.25" customHeight="1" x14ac:dyDescent="0.25">
      <c r="BA1537" s="395"/>
      <c r="BB1537" s="395"/>
      <c r="BC1537" s="395"/>
      <c r="BD1537" s="394"/>
      <c r="BE1537" s="394"/>
    </row>
    <row r="1538" spans="53:57" ht="11.25" customHeight="1" x14ac:dyDescent="0.25">
      <c r="BA1538" s="395"/>
      <c r="BB1538" s="395"/>
      <c r="BC1538" s="395"/>
      <c r="BD1538" s="394"/>
      <c r="BE1538" s="394"/>
    </row>
    <row r="1539" spans="53:57" ht="11.25" customHeight="1" x14ac:dyDescent="0.25">
      <c r="BA1539" s="395"/>
      <c r="BB1539" s="395"/>
      <c r="BC1539" s="395"/>
      <c r="BD1539" s="394"/>
      <c r="BE1539" s="394"/>
    </row>
    <row r="1540" spans="53:57" ht="11.25" customHeight="1" x14ac:dyDescent="0.25">
      <c r="BA1540" s="395"/>
      <c r="BB1540" s="395"/>
      <c r="BC1540" s="395"/>
      <c r="BD1540" s="394"/>
      <c r="BE1540" s="394"/>
    </row>
    <row r="1541" spans="53:57" ht="11.25" customHeight="1" x14ac:dyDescent="0.25">
      <c r="BA1541" s="395"/>
      <c r="BB1541" s="395"/>
      <c r="BC1541" s="395"/>
      <c r="BD1541" s="394"/>
      <c r="BE1541" s="394"/>
    </row>
    <row r="1542" spans="53:57" ht="11.25" customHeight="1" x14ac:dyDescent="0.25">
      <c r="BA1542" s="395"/>
      <c r="BB1542" s="395"/>
      <c r="BC1542" s="395"/>
      <c r="BD1542" s="394"/>
      <c r="BE1542" s="394"/>
    </row>
    <row r="1543" spans="53:57" ht="11.25" customHeight="1" x14ac:dyDescent="0.25">
      <c r="BA1543" s="395"/>
      <c r="BB1543" s="395"/>
      <c r="BC1543" s="395"/>
      <c r="BD1543" s="394"/>
      <c r="BE1543" s="394"/>
    </row>
    <row r="1544" spans="53:57" ht="11.25" customHeight="1" x14ac:dyDescent="0.25">
      <c r="BA1544" s="395"/>
      <c r="BB1544" s="395"/>
      <c r="BC1544" s="395"/>
      <c r="BD1544" s="394"/>
      <c r="BE1544" s="394"/>
    </row>
    <row r="1545" spans="53:57" ht="11.25" customHeight="1" x14ac:dyDescent="0.25">
      <c r="BA1545" s="395"/>
      <c r="BB1545" s="395"/>
      <c r="BC1545" s="395"/>
      <c r="BD1545" s="394"/>
      <c r="BE1545" s="394"/>
    </row>
    <row r="1546" spans="53:57" ht="11.25" customHeight="1" x14ac:dyDescent="0.25">
      <c r="BA1546" s="395"/>
      <c r="BB1546" s="395"/>
      <c r="BC1546" s="395"/>
      <c r="BD1546" s="394"/>
      <c r="BE1546" s="394"/>
    </row>
    <row r="1547" spans="53:57" ht="11.25" customHeight="1" x14ac:dyDescent="0.25">
      <c r="BA1547" s="395"/>
      <c r="BB1547" s="395"/>
      <c r="BC1547" s="395"/>
      <c r="BD1547" s="394"/>
      <c r="BE1547" s="394"/>
    </row>
    <row r="1548" spans="53:57" ht="11.25" customHeight="1" x14ac:dyDescent="0.25">
      <c r="BA1548" s="395"/>
      <c r="BB1548" s="395"/>
      <c r="BC1548" s="395"/>
      <c r="BD1548" s="394"/>
      <c r="BE1548" s="394"/>
    </row>
    <row r="1549" spans="53:57" ht="11.25" customHeight="1" x14ac:dyDescent="0.25">
      <c r="BA1549" s="395"/>
      <c r="BB1549" s="395"/>
      <c r="BC1549" s="395"/>
      <c r="BD1549" s="394"/>
      <c r="BE1549" s="394"/>
    </row>
    <row r="1550" spans="53:57" ht="11.25" customHeight="1" x14ac:dyDescent="0.25">
      <c r="BA1550" s="395"/>
      <c r="BB1550" s="395"/>
      <c r="BC1550" s="395"/>
      <c r="BD1550" s="394"/>
      <c r="BE1550" s="394"/>
    </row>
    <row r="1551" spans="53:57" ht="11.25" customHeight="1" x14ac:dyDescent="0.25">
      <c r="BA1551" s="395"/>
      <c r="BB1551" s="395"/>
      <c r="BC1551" s="395"/>
      <c r="BD1551" s="394"/>
      <c r="BE1551" s="394"/>
    </row>
    <row r="1552" spans="53:57" ht="11.25" customHeight="1" x14ac:dyDescent="0.25">
      <c r="BA1552" s="395"/>
      <c r="BB1552" s="395"/>
      <c r="BC1552" s="395"/>
      <c r="BD1552" s="394"/>
      <c r="BE1552" s="394"/>
    </row>
    <row r="1553" spans="53:57" ht="11.25" customHeight="1" x14ac:dyDescent="0.25">
      <c r="BA1553" s="395"/>
      <c r="BB1553" s="395"/>
      <c r="BC1553" s="395"/>
      <c r="BD1553" s="394"/>
      <c r="BE1553" s="394"/>
    </row>
    <row r="1554" spans="53:57" ht="11.25" customHeight="1" x14ac:dyDescent="0.25">
      <c r="BA1554" s="395"/>
      <c r="BB1554" s="395"/>
      <c r="BC1554" s="395"/>
      <c r="BD1554" s="394"/>
      <c r="BE1554" s="394"/>
    </row>
    <row r="1555" spans="53:57" ht="11.25" customHeight="1" x14ac:dyDescent="0.25">
      <c r="BA1555" s="395"/>
      <c r="BB1555" s="395"/>
      <c r="BC1555" s="395"/>
      <c r="BD1555" s="394"/>
      <c r="BE1555" s="394"/>
    </row>
    <row r="1556" spans="53:57" ht="11.25" customHeight="1" x14ac:dyDescent="0.25">
      <c r="BA1556" s="395"/>
      <c r="BB1556" s="395"/>
      <c r="BC1556" s="395"/>
      <c r="BD1556" s="394"/>
      <c r="BE1556" s="394"/>
    </row>
    <row r="1557" spans="53:57" ht="11.25" customHeight="1" x14ac:dyDescent="0.25">
      <c r="BA1557" s="395"/>
      <c r="BB1557" s="395"/>
      <c r="BC1557" s="395"/>
      <c r="BD1557" s="394"/>
      <c r="BE1557" s="394"/>
    </row>
    <row r="1558" spans="53:57" ht="11.25" customHeight="1" x14ac:dyDescent="0.25">
      <c r="BA1558" s="395"/>
      <c r="BB1558" s="395"/>
      <c r="BC1558" s="395"/>
      <c r="BD1558" s="394"/>
      <c r="BE1558" s="394"/>
    </row>
    <row r="1559" spans="53:57" ht="11.25" customHeight="1" x14ac:dyDescent="0.25">
      <c r="BA1559" s="395"/>
      <c r="BB1559" s="395"/>
      <c r="BC1559" s="395"/>
      <c r="BD1559" s="394"/>
      <c r="BE1559" s="394"/>
    </row>
    <row r="1560" spans="53:57" ht="11.25" customHeight="1" x14ac:dyDescent="0.25">
      <c r="BA1560" s="395"/>
      <c r="BB1560" s="395"/>
      <c r="BC1560" s="395"/>
      <c r="BD1560" s="394"/>
      <c r="BE1560" s="394"/>
    </row>
    <row r="1561" spans="53:57" ht="11.25" customHeight="1" x14ac:dyDescent="0.25">
      <c r="BA1561" s="395"/>
      <c r="BB1561" s="395"/>
      <c r="BC1561" s="395"/>
      <c r="BD1561" s="394"/>
      <c r="BE1561" s="394"/>
    </row>
    <row r="1562" spans="53:57" ht="11.25" customHeight="1" x14ac:dyDescent="0.25">
      <c r="BA1562" s="395"/>
      <c r="BB1562" s="395"/>
      <c r="BC1562" s="395"/>
      <c r="BD1562" s="394"/>
      <c r="BE1562" s="394"/>
    </row>
    <row r="1563" spans="53:57" ht="11.25" customHeight="1" x14ac:dyDescent="0.25">
      <c r="BA1563" s="395"/>
      <c r="BB1563" s="395"/>
      <c r="BC1563" s="395"/>
      <c r="BD1563" s="394"/>
      <c r="BE1563" s="394"/>
    </row>
    <row r="1564" spans="53:57" ht="11.25" customHeight="1" x14ac:dyDescent="0.25">
      <c r="BA1564" s="395"/>
      <c r="BB1564" s="395"/>
      <c r="BC1564" s="395"/>
      <c r="BD1564" s="394"/>
      <c r="BE1564" s="394"/>
    </row>
    <row r="1565" spans="53:57" ht="11.25" customHeight="1" x14ac:dyDescent="0.25">
      <c r="BA1565" s="395"/>
      <c r="BB1565" s="395"/>
      <c r="BC1565" s="395"/>
      <c r="BD1565" s="394"/>
      <c r="BE1565" s="394"/>
    </row>
    <row r="1566" spans="53:57" ht="11.25" customHeight="1" x14ac:dyDescent="0.25">
      <c r="BA1566" s="395"/>
      <c r="BB1566" s="395"/>
      <c r="BC1566" s="395"/>
      <c r="BD1566" s="394"/>
      <c r="BE1566" s="394"/>
    </row>
    <row r="1567" spans="53:57" ht="11.25" customHeight="1" x14ac:dyDescent="0.25">
      <c r="BA1567" s="395"/>
      <c r="BB1567" s="395"/>
      <c r="BC1567" s="395"/>
      <c r="BD1567" s="394"/>
      <c r="BE1567" s="394"/>
    </row>
    <row r="1568" spans="53:57" ht="11.25" customHeight="1" x14ac:dyDescent="0.25">
      <c r="BA1568" s="395"/>
      <c r="BB1568" s="395"/>
      <c r="BC1568" s="395"/>
      <c r="BD1568" s="394"/>
      <c r="BE1568" s="394"/>
    </row>
    <row r="1569" spans="53:57" ht="11.25" customHeight="1" x14ac:dyDescent="0.25">
      <c r="BA1569" s="395"/>
      <c r="BB1569" s="395"/>
      <c r="BC1569" s="395"/>
      <c r="BD1569" s="394"/>
      <c r="BE1569" s="394"/>
    </row>
    <row r="1570" spans="53:57" ht="11.25" customHeight="1" x14ac:dyDescent="0.25">
      <c r="BA1570" s="395"/>
      <c r="BB1570" s="395"/>
      <c r="BC1570" s="395"/>
      <c r="BD1570" s="394"/>
      <c r="BE1570" s="394"/>
    </row>
    <row r="1571" spans="53:57" ht="11.25" customHeight="1" x14ac:dyDescent="0.25">
      <c r="BA1571" s="395"/>
      <c r="BB1571" s="395"/>
      <c r="BC1571" s="395"/>
      <c r="BD1571" s="394"/>
      <c r="BE1571" s="394"/>
    </row>
    <row r="1572" spans="53:57" ht="11.25" customHeight="1" x14ac:dyDescent="0.25">
      <c r="BA1572" s="395"/>
      <c r="BB1572" s="395"/>
      <c r="BC1572" s="395"/>
      <c r="BD1572" s="394"/>
      <c r="BE1572" s="394"/>
    </row>
    <row r="1573" spans="53:57" ht="11.25" customHeight="1" x14ac:dyDescent="0.25">
      <c r="BA1573" s="395"/>
      <c r="BB1573" s="395"/>
      <c r="BC1573" s="395"/>
      <c r="BD1573" s="394"/>
      <c r="BE1573" s="394"/>
    </row>
    <row r="1574" spans="53:57" ht="11.25" customHeight="1" x14ac:dyDescent="0.25">
      <c r="BA1574" s="395"/>
      <c r="BB1574" s="395"/>
      <c r="BC1574" s="395"/>
      <c r="BD1574" s="394"/>
      <c r="BE1574" s="394"/>
    </row>
    <row r="1575" spans="53:57" ht="11.25" customHeight="1" x14ac:dyDescent="0.25">
      <c r="BA1575" s="395"/>
      <c r="BB1575" s="395"/>
      <c r="BC1575" s="395"/>
      <c r="BD1575" s="394"/>
      <c r="BE1575" s="394"/>
    </row>
    <row r="1576" spans="53:57" ht="11.25" customHeight="1" x14ac:dyDescent="0.25">
      <c r="BA1576" s="395"/>
      <c r="BB1576" s="395"/>
      <c r="BC1576" s="395"/>
      <c r="BD1576" s="394"/>
      <c r="BE1576" s="394"/>
    </row>
    <row r="1577" spans="53:57" ht="11.25" customHeight="1" x14ac:dyDescent="0.25">
      <c r="BA1577" s="395"/>
      <c r="BB1577" s="395"/>
      <c r="BC1577" s="395"/>
      <c r="BD1577" s="394"/>
      <c r="BE1577" s="394"/>
    </row>
    <row r="1578" spans="53:57" ht="11.25" customHeight="1" x14ac:dyDescent="0.25">
      <c r="BA1578" s="395"/>
      <c r="BB1578" s="395"/>
      <c r="BC1578" s="395"/>
      <c r="BD1578" s="394"/>
      <c r="BE1578" s="394"/>
    </row>
    <row r="1579" spans="53:57" ht="11.25" customHeight="1" x14ac:dyDescent="0.25">
      <c r="BA1579" s="395"/>
      <c r="BB1579" s="395"/>
      <c r="BC1579" s="395"/>
      <c r="BD1579" s="394"/>
      <c r="BE1579" s="394"/>
    </row>
    <row r="1580" spans="53:57" ht="11.25" customHeight="1" x14ac:dyDescent="0.25">
      <c r="BA1580" s="395"/>
      <c r="BB1580" s="395"/>
      <c r="BC1580" s="395"/>
      <c r="BD1580" s="394"/>
      <c r="BE1580" s="394"/>
    </row>
    <row r="1581" spans="53:57" ht="11.25" customHeight="1" x14ac:dyDescent="0.25">
      <c r="BA1581" s="395"/>
      <c r="BB1581" s="395"/>
      <c r="BC1581" s="395"/>
      <c r="BD1581" s="394"/>
      <c r="BE1581" s="394"/>
    </row>
    <row r="1582" spans="53:57" ht="11.25" customHeight="1" x14ac:dyDescent="0.25">
      <c r="BA1582" s="395"/>
      <c r="BB1582" s="395"/>
      <c r="BC1582" s="395"/>
      <c r="BD1582" s="394"/>
      <c r="BE1582" s="394"/>
    </row>
    <row r="1583" spans="53:57" ht="11.25" customHeight="1" x14ac:dyDescent="0.25">
      <c r="BA1583" s="395"/>
      <c r="BB1583" s="395"/>
      <c r="BC1583" s="395"/>
      <c r="BD1583" s="394"/>
      <c r="BE1583" s="394"/>
    </row>
    <row r="1584" spans="53:57" ht="11.25" customHeight="1" x14ac:dyDescent="0.25">
      <c r="BA1584" s="395"/>
      <c r="BB1584" s="395"/>
      <c r="BC1584" s="395"/>
      <c r="BD1584" s="394"/>
      <c r="BE1584" s="394"/>
    </row>
    <row r="1585" spans="53:57" ht="11.25" customHeight="1" x14ac:dyDescent="0.25">
      <c r="BA1585" s="395"/>
      <c r="BB1585" s="395"/>
      <c r="BC1585" s="395"/>
      <c r="BD1585" s="394"/>
      <c r="BE1585" s="394"/>
    </row>
    <row r="1586" spans="53:57" ht="11.25" customHeight="1" x14ac:dyDescent="0.25">
      <c r="BA1586" s="395"/>
      <c r="BB1586" s="395"/>
      <c r="BC1586" s="395"/>
      <c r="BD1586" s="394"/>
      <c r="BE1586" s="394"/>
    </row>
    <row r="1587" spans="53:57" ht="11.25" customHeight="1" x14ac:dyDescent="0.25">
      <c r="BA1587" s="395"/>
      <c r="BB1587" s="395"/>
      <c r="BC1587" s="395"/>
      <c r="BD1587" s="394"/>
      <c r="BE1587" s="394"/>
    </row>
    <row r="1588" spans="53:57" ht="11.25" customHeight="1" x14ac:dyDescent="0.25">
      <c r="BA1588" s="395"/>
      <c r="BB1588" s="395"/>
      <c r="BC1588" s="395"/>
      <c r="BD1588" s="394"/>
      <c r="BE1588" s="394"/>
    </row>
    <row r="1589" spans="53:57" ht="11.25" customHeight="1" x14ac:dyDescent="0.25">
      <c r="BA1589" s="395"/>
      <c r="BB1589" s="395"/>
      <c r="BC1589" s="395"/>
      <c r="BD1589" s="394"/>
      <c r="BE1589" s="394"/>
    </row>
    <row r="1590" spans="53:57" ht="11.25" customHeight="1" x14ac:dyDescent="0.25">
      <c r="BA1590" s="395"/>
      <c r="BB1590" s="395"/>
      <c r="BC1590" s="395"/>
      <c r="BD1590" s="394"/>
      <c r="BE1590" s="394"/>
    </row>
    <row r="1591" spans="53:57" ht="11.25" customHeight="1" x14ac:dyDescent="0.25">
      <c r="BA1591" s="395"/>
      <c r="BB1591" s="395"/>
      <c r="BC1591" s="395"/>
      <c r="BD1591" s="394"/>
      <c r="BE1591" s="394"/>
    </row>
    <row r="1592" spans="53:57" ht="11.25" customHeight="1" x14ac:dyDescent="0.25">
      <c r="BA1592" s="395"/>
      <c r="BB1592" s="395"/>
      <c r="BC1592" s="395"/>
      <c r="BD1592" s="394"/>
      <c r="BE1592" s="394"/>
    </row>
    <row r="1593" spans="53:57" ht="11.25" customHeight="1" x14ac:dyDescent="0.25">
      <c r="BA1593" s="395"/>
      <c r="BB1593" s="395"/>
      <c r="BC1593" s="395"/>
      <c r="BD1593" s="394"/>
      <c r="BE1593" s="394"/>
    </row>
    <row r="1594" spans="53:57" ht="11.25" customHeight="1" x14ac:dyDescent="0.25">
      <c r="BA1594" s="395"/>
      <c r="BB1594" s="395"/>
      <c r="BC1594" s="395"/>
      <c r="BD1594" s="394"/>
      <c r="BE1594" s="394"/>
    </row>
    <row r="1595" spans="53:57" ht="11.25" customHeight="1" x14ac:dyDescent="0.25">
      <c r="BA1595" s="395"/>
      <c r="BB1595" s="395"/>
      <c r="BC1595" s="395"/>
      <c r="BD1595" s="394"/>
      <c r="BE1595" s="394"/>
    </row>
    <row r="1596" spans="53:57" ht="11.25" customHeight="1" x14ac:dyDescent="0.25">
      <c r="BA1596" s="395"/>
      <c r="BB1596" s="395"/>
      <c r="BC1596" s="395"/>
      <c r="BD1596" s="394"/>
      <c r="BE1596" s="394"/>
    </row>
    <row r="1597" spans="53:57" ht="11.25" customHeight="1" x14ac:dyDescent="0.25">
      <c r="BA1597" s="395"/>
      <c r="BB1597" s="395"/>
      <c r="BC1597" s="395"/>
      <c r="BD1597" s="394"/>
      <c r="BE1597" s="394"/>
    </row>
    <row r="1598" spans="53:57" ht="11.25" customHeight="1" x14ac:dyDescent="0.25">
      <c r="BA1598" s="395"/>
      <c r="BB1598" s="395"/>
      <c r="BC1598" s="395"/>
      <c r="BD1598" s="394"/>
      <c r="BE1598" s="394"/>
    </row>
    <row r="1599" spans="53:57" ht="11.25" customHeight="1" x14ac:dyDescent="0.25">
      <c r="BA1599" s="395"/>
      <c r="BB1599" s="395"/>
      <c r="BC1599" s="395"/>
      <c r="BD1599" s="394"/>
      <c r="BE1599" s="394"/>
    </row>
    <row r="1600" spans="53:57" ht="11.25" customHeight="1" x14ac:dyDescent="0.25">
      <c r="BA1600" s="395"/>
      <c r="BB1600" s="395"/>
      <c r="BC1600" s="395"/>
      <c r="BD1600" s="394"/>
      <c r="BE1600" s="394"/>
    </row>
    <row r="1601" spans="53:57" ht="11.25" customHeight="1" x14ac:dyDescent="0.25">
      <c r="BA1601" s="395"/>
      <c r="BB1601" s="395"/>
      <c r="BC1601" s="395"/>
      <c r="BD1601" s="394"/>
      <c r="BE1601" s="394"/>
    </row>
    <row r="1602" spans="53:57" ht="11.25" customHeight="1" x14ac:dyDescent="0.25">
      <c r="BA1602" s="395"/>
      <c r="BB1602" s="395"/>
      <c r="BC1602" s="395"/>
      <c r="BD1602" s="394"/>
      <c r="BE1602" s="394"/>
    </row>
    <row r="1603" spans="53:57" ht="11.25" customHeight="1" x14ac:dyDescent="0.25">
      <c r="BA1603" s="395"/>
      <c r="BB1603" s="395"/>
      <c r="BC1603" s="395"/>
      <c r="BD1603" s="394"/>
      <c r="BE1603" s="394"/>
    </row>
    <row r="1604" spans="53:57" ht="11.25" customHeight="1" x14ac:dyDescent="0.25">
      <c r="BA1604" s="395"/>
      <c r="BB1604" s="395"/>
      <c r="BC1604" s="395"/>
      <c r="BD1604" s="394"/>
      <c r="BE1604" s="394"/>
    </row>
    <row r="1605" spans="53:57" ht="11.25" customHeight="1" x14ac:dyDescent="0.25">
      <c r="BA1605" s="395"/>
      <c r="BB1605" s="395"/>
      <c r="BC1605" s="395"/>
      <c r="BD1605" s="394"/>
      <c r="BE1605" s="394"/>
    </row>
    <row r="1606" spans="53:57" ht="11.25" customHeight="1" x14ac:dyDescent="0.25">
      <c r="BA1606" s="395"/>
      <c r="BB1606" s="395"/>
      <c r="BC1606" s="395"/>
      <c r="BD1606" s="394"/>
      <c r="BE1606" s="394"/>
    </row>
    <row r="1607" spans="53:57" ht="11.25" customHeight="1" x14ac:dyDescent="0.25">
      <c r="BA1607" s="395"/>
      <c r="BB1607" s="395"/>
      <c r="BC1607" s="395"/>
      <c r="BD1607" s="394"/>
      <c r="BE1607" s="394"/>
    </row>
    <row r="1608" spans="53:57" ht="11.25" customHeight="1" x14ac:dyDescent="0.25">
      <c r="BA1608" s="395"/>
      <c r="BB1608" s="395"/>
      <c r="BC1608" s="395"/>
      <c r="BD1608" s="394"/>
      <c r="BE1608" s="394"/>
    </row>
    <row r="1609" spans="53:57" ht="11.25" customHeight="1" x14ac:dyDescent="0.25">
      <c r="BA1609" s="395"/>
      <c r="BB1609" s="395"/>
      <c r="BC1609" s="395"/>
      <c r="BD1609" s="394"/>
      <c r="BE1609" s="394"/>
    </row>
    <row r="1610" spans="53:57" ht="11.25" customHeight="1" x14ac:dyDescent="0.25">
      <c r="BA1610" s="395"/>
      <c r="BB1610" s="395"/>
      <c r="BC1610" s="395"/>
      <c r="BD1610" s="394"/>
      <c r="BE1610" s="394"/>
    </row>
    <row r="1611" spans="53:57" ht="11.25" customHeight="1" x14ac:dyDescent="0.25">
      <c r="BA1611" s="395"/>
      <c r="BB1611" s="395"/>
      <c r="BC1611" s="395"/>
      <c r="BD1611" s="394"/>
      <c r="BE1611" s="394"/>
    </row>
    <row r="1612" spans="53:57" ht="11.25" customHeight="1" x14ac:dyDescent="0.25">
      <c r="BA1612" s="395"/>
      <c r="BB1612" s="395"/>
      <c r="BC1612" s="395"/>
      <c r="BD1612" s="394"/>
      <c r="BE1612" s="394"/>
    </row>
    <row r="1613" spans="53:57" ht="11.25" customHeight="1" x14ac:dyDescent="0.25">
      <c r="BA1613" s="395"/>
      <c r="BB1613" s="395"/>
      <c r="BC1613" s="395"/>
      <c r="BD1613" s="394"/>
      <c r="BE1613" s="394"/>
    </row>
    <row r="1614" spans="53:57" ht="11.25" customHeight="1" x14ac:dyDescent="0.25">
      <c r="BA1614" s="395"/>
      <c r="BB1614" s="395"/>
      <c r="BC1614" s="395"/>
      <c r="BD1614" s="394"/>
      <c r="BE1614" s="394"/>
    </row>
    <row r="1615" spans="53:57" ht="11.25" customHeight="1" x14ac:dyDescent="0.25">
      <c r="BA1615" s="395"/>
      <c r="BB1615" s="395"/>
      <c r="BC1615" s="395"/>
      <c r="BD1615" s="394"/>
      <c r="BE1615" s="394"/>
    </row>
    <row r="1616" spans="53:57" ht="11.25" customHeight="1" x14ac:dyDescent="0.25">
      <c r="BA1616" s="395"/>
      <c r="BB1616" s="395"/>
      <c r="BC1616" s="395"/>
      <c r="BD1616" s="394"/>
      <c r="BE1616" s="394"/>
    </row>
    <row r="1617" spans="53:57" ht="11.25" customHeight="1" x14ac:dyDescent="0.25">
      <c r="BA1617" s="395"/>
      <c r="BB1617" s="395"/>
      <c r="BC1617" s="395"/>
      <c r="BD1617" s="394"/>
      <c r="BE1617" s="394"/>
    </row>
    <row r="1618" spans="53:57" ht="11.25" customHeight="1" x14ac:dyDescent="0.25">
      <c r="BA1618" s="395"/>
      <c r="BB1618" s="395"/>
      <c r="BC1618" s="395"/>
      <c r="BD1618" s="394"/>
      <c r="BE1618" s="394"/>
    </row>
    <row r="1619" spans="53:57" ht="11.25" customHeight="1" x14ac:dyDescent="0.25">
      <c r="BA1619" s="395"/>
      <c r="BB1619" s="395"/>
      <c r="BC1619" s="395"/>
      <c r="BD1619" s="394"/>
      <c r="BE1619" s="394"/>
    </row>
    <row r="1620" spans="53:57" ht="11.25" customHeight="1" x14ac:dyDescent="0.25">
      <c r="BA1620" s="395"/>
      <c r="BB1620" s="395"/>
      <c r="BC1620" s="395"/>
      <c r="BD1620" s="394"/>
      <c r="BE1620" s="394"/>
    </row>
    <row r="1621" spans="53:57" ht="11.25" customHeight="1" x14ac:dyDescent="0.25">
      <c r="BA1621" s="395"/>
      <c r="BB1621" s="395"/>
      <c r="BC1621" s="395"/>
      <c r="BD1621" s="394"/>
      <c r="BE1621" s="394"/>
    </row>
    <row r="1622" spans="53:57" ht="11.25" customHeight="1" x14ac:dyDescent="0.25">
      <c r="BA1622" s="395"/>
      <c r="BB1622" s="395"/>
      <c r="BC1622" s="395"/>
      <c r="BD1622" s="394"/>
      <c r="BE1622" s="394"/>
    </row>
    <row r="1623" spans="53:57" ht="11.25" customHeight="1" x14ac:dyDescent="0.25">
      <c r="BA1623" s="395"/>
      <c r="BB1623" s="395"/>
      <c r="BC1623" s="395"/>
      <c r="BD1623" s="394"/>
      <c r="BE1623" s="394"/>
    </row>
    <row r="1624" spans="53:57" ht="11.25" customHeight="1" x14ac:dyDescent="0.25">
      <c r="BA1624" s="395"/>
      <c r="BB1624" s="395"/>
      <c r="BC1624" s="395"/>
      <c r="BD1624" s="394"/>
      <c r="BE1624" s="394"/>
    </row>
    <row r="1625" spans="53:57" ht="11.25" customHeight="1" x14ac:dyDescent="0.25">
      <c r="BA1625" s="395"/>
      <c r="BB1625" s="395"/>
      <c r="BC1625" s="395"/>
      <c r="BD1625" s="394"/>
      <c r="BE1625" s="394"/>
    </row>
    <row r="1626" spans="53:57" ht="11.25" customHeight="1" x14ac:dyDescent="0.25">
      <c r="BA1626" s="395"/>
      <c r="BB1626" s="395"/>
      <c r="BC1626" s="395"/>
      <c r="BD1626" s="394"/>
      <c r="BE1626" s="394"/>
    </row>
    <row r="1627" spans="53:57" ht="11.25" customHeight="1" x14ac:dyDescent="0.25">
      <c r="BA1627" s="395"/>
      <c r="BB1627" s="395"/>
      <c r="BC1627" s="395"/>
      <c r="BD1627" s="394"/>
      <c r="BE1627" s="394"/>
    </row>
    <row r="1628" spans="53:57" ht="11.25" customHeight="1" x14ac:dyDescent="0.25">
      <c r="BA1628" s="395"/>
      <c r="BB1628" s="395"/>
      <c r="BC1628" s="395"/>
      <c r="BD1628" s="394"/>
      <c r="BE1628" s="394"/>
    </row>
    <row r="1629" spans="53:57" ht="11.25" customHeight="1" x14ac:dyDescent="0.25">
      <c r="BA1629" s="395"/>
      <c r="BB1629" s="395"/>
      <c r="BC1629" s="395"/>
      <c r="BD1629" s="394"/>
      <c r="BE1629" s="394"/>
    </row>
    <row r="1630" spans="53:57" ht="11.25" customHeight="1" x14ac:dyDescent="0.25">
      <c r="BA1630" s="395"/>
      <c r="BB1630" s="395"/>
      <c r="BC1630" s="395"/>
      <c r="BD1630" s="394"/>
      <c r="BE1630" s="394"/>
    </row>
    <row r="1631" spans="53:57" ht="11.25" customHeight="1" x14ac:dyDescent="0.25">
      <c r="BA1631" s="395"/>
      <c r="BB1631" s="395"/>
      <c r="BC1631" s="395"/>
      <c r="BD1631" s="394"/>
      <c r="BE1631" s="394"/>
    </row>
    <row r="1632" spans="53:57" ht="11.25" customHeight="1" x14ac:dyDescent="0.25">
      <c r="BA1632" s="395"/>
      <c r="BB1632" s="395"/>
      <c r="BC1632" s="395"/>
      <c r="BD1632" s="394"/>
      <c r="BE1632" s="394"/>
    </row>
    <row r="1633" spans="53:57" ht="11.25" customHeight="1" x14ac:dyDescent="0.25">
      <c r="BA1633" s="395"/>
      <c r="BB1633" s="395"/>
      <c r="BC1633" s="395"/>
      <c r="BD1633" s="394"/>
      <c r="BE1633" s="394"/>
    </row>
    <row r="1634" spans="53:57" ht="11.25" customHeight="1" x14ac:dyDescent="0.25">
      <c r="BA1634" s="395"/>
      <c r="BB1634" s="395"/>
      <c r="BC1634" s="395"/>
      <c r="BD1634" s="394"/>
      <c r="BE1634" s="394"/>
    </row>
    <row r="1635" spans="53:57" ht="11.25" customHeight="1" x14ac:dyDescent="0.25">
      <c r="BA1635" s="395"/>
      <c r="BB1635" s="395"/>
      <c r="BC1635" s="395"/>
      <c r="BD1635" s="394"/>
      <c r="BE1635" s="394"/>
    </row>
    <row r="1636" spans="53:57" ht="11.25" customHeight="1" x14ac:dyDescent="0.25">
      <c r="BA1636" s="395"/>
      <c r="BB1636" s="395"/>
      <c r="BC1636" s="395"/>
      <c r="BD1636" s="394"/>
      <c r="BE1636" s="394"/>
    </row>
    <row r="1637" spans="53:57" ht="11.25" customHeight="1" x14ac:dyDescent="0.25">
      <c r="BA1637" s="395"/>
      <c r="BB1637" s="395"/>
      <c r="BC1637" s="395"/>
      <c r="BD1637" s="394"/>
      <c r="BE1637" s="394"/>
    </row>
    <row r="1638" spans="53:57" ht="11.25" customHeight="1" x14ac:dyDescent="0.25">
      <c r="BA1638" s="395"/>
      <c r="BB1638" s="395"/>
      <c r="BC1638" s="395"/>
      <c r="BD1638" s="394"/>
      <c r="BE1638" s="394"/>
    </row>
    <row r="1639" spans="53:57" ht="11.25" customHeight="1" x14ac:dyDescent="0.25">
      <c r="BA1639" s="395"/>
      <c r="BB1639" s="395"/>
      <c r="BC1639" s="395"/>
      <c r="BD1639" s="394"/>
      <c r="BE1639" s="394"/>
    </row>
    <row r="1640" spans="53:57" ht="11.25" customHeight="1" x14ac:dyDescent="0.25">
      <c r="BA1640" s="395"/>
      <c r="BB1640" s="395"/>
      <c r="BC1640" s="395"/>
      <c r="BD1640" s="394"/>
      <c r="BE1640" s="394"/>
    </row>
    <row r="1641" spans="53:57" ht="11.25" customHeight="1" x14ac:dyDescent="0.25">
      <c r="BA1641" s="395"/>
      <c r="BB1641" s="395"/>
      <c r="BC1641" s="395"/>
      <c r="BD1641" s="394"/>
      <c r="BE1641" s="394"/>
    </row>
    <row r="1642" spans="53:57" ht="11.25" customHeight="1" x14ac:dyDescent="0.25">
      <c r="BA1642" s="395"/>
      <c r="BB1642" s="395"/>
      <c r="BC1642" s="395"/>
      <c r="BD1642" s="394"/>
      <c r="BE1642" s="394"/>
    </row>
    <row r="1643" spans="53:57" ht="11.25" customHeight="1" x14ac:dyDescent="0.25">
      <c r="BA1643" s="395"/>
      <c r="BB1643" s="395"/>
      <c r="BC1643" s="395"/>
      <c r="BD1643" s="394"/>
      <c r="BE1643" s="394"/>
    </row>
    <row r="1644" spans="53:57" ht="11.25" customHeight="1" x14ac:dyDescent="0.25">
      <c r="BA1644" s="395"/>
      <c r="BB1644" s="395"/>
      <c r="BC1644" s="395"/>
      <c r="BD1644" s="394"/>
      <c r="BE1644" s="394"/>
    </row>
    <row r="1645" spans="53:57" ht="11.25" customHeight="1" x14ac:dyDescent="0.25">
      <c r="BA1645" s="395"/>
      <c r="BB1645" s="395"/>
      <c r="BC1645" s="395"/>
      <c r="BD1645" s="394"/>
      <c r="BE1645" s="394"/>
    </row>
    <row r="1646" spans="53:57" ht="11.25" customHeight="1" x14ac:dyDescent="0.25">
      <c r="BA1646" s="395"/>
      <c r="BB1646" s="395"/>
      <c r="BC1646" s="395"/>
      <c r="BD1646" s="394"/>
      <c r="BE1646" s="394"/>
    </row>
    <row r="1647" spans="53:57" ht="11.25" customHeight="1" x14ac:dyDescent="0.25">
      <c r="BA1647" s="395"/>
      <c r="BB1647" s="395"/>
      <c r="BC1647" s="395"/>
      <c r="BD1647" s="394"/>
      <c r="BE1647" s="394"/>
    </row>
    <row r="1648" spans="53:57" ht="11.25" customHeight="1" x14ac:dyDescent="0.25">
      <c r="BA1648" s="395"/>
      <c r="BB1648" s="395"/>
      <c r="BC1648" s="395"/>
      <c r="BD1648" s="394"/>
      <c r="BE1648" s="394"/>
    </row>
    <row r="1649" spans="53:57" ht="11.25" customHeight="1" x14ac:dyDescent="0.25">
      <c r="BA1649" s="395"/>
      <c r="BB1649" s="395"/>
      <c r="BC1649" s="395"/>
      <c r="BD1649" s="394"/>
      <c r="BE1649" s="394"/>
    </row>
    <row r="1650" spans="53:57" ht="11.25" customHeight="1" x14ac:dyDescent="0.25">
      <c r="BA1650" s="395"/>
      <c r="BB1650" s="395"/>
      <c r="BC1650" s="395"/>
      <c r="BD1650" s="394"/>
      <c r="BE1650" s="394"/>
    </row>
    <row r="1651" spans="53:57" ht="11.25" customHeight="1" x14ac:dyDescent="0.25">
      <c r="BA1651" s="395"/>
      <c r="BB1651" s="395"/>
      <c r="BC1651" s="395"/>
      <c r="BD1651" s="394"/>
      <c r="BE1651" s="394"/>
    </row>
    <row r="1652" spans="53:57" ht="11.25" customHeight="1" x14ac:dyDescent="0.25">
      <c r="BA1652" s="395"/>
      <c r="BB1652" s="395"/>
      <c r="BC1652" s="395"/>
      <c r="BD1652" s="394"/>
      <c r="BE1652" s="394"/>
    </row>
    <row r="1653" spans="53:57" ht="11.25" customHeight="1" x14ac:dyDescent="0.25">
      <c r="BA1653" s="395"/>
      <c r="BB1653" s="395"/>
      <c r="BC1653" s="395"/>
      <c r="BD1653" s="394"/>
      <c r="BE1653" s="394"/>
    </row>
    <row r="1654" spans="53:57" ht="11.25" customHeight="1" x14ac:dyDescent="0.25">
      <c r="BA1654" s="395"/>
      <c r="BB1654" s="395"/>
      <c r="BC1654" s="395"/>
      <c r="BD1654" s="394"/>
      <c r="BE1654" s="394"/>
    </row>
    <row r="1655" spans="53:57" ht="11.25" customHeight="1" x14ac:dyDescent="0.25">
      <c r="BA1655" s="395"/>
      <c r="BB1655" s="395"/>
      <c r="BC1655" s="395"/>
      <c r="BD1655" s="394"/>
      <c r="BE1655" s="394"/>
    </row>
    <row r="1656" spans="53:57" ht="11.25" customHeight="1" x14ac:dyDescent="0.25">
      <c r="BA1656" s="395"/>
      <c r="BB1656" s="395"/>
      <c r="BC1656" s="395"/>
      <c r="BD1656" s="394"/>
      <c r="BE1656" s="394"/>
    </row>
    <row r="1657" spans="53:57" ht="11.25" customHeight="1" x14ac:dyDescent="0.25">
      <c r="BA1657" s="395"/>
      <c r="BB1657" s="395"/>
      <c r="BC1657" s="395"/>
      <c r="BD1657" s="394"/>
      <c r="BE1657" s="394"/>
    </row>
    <row r="1658" spans="53:57" ht="11.25" customHeight="1" x14ac:dyDescent="0.25">
      <c r="BA1658" s="395"/>
      <c r="BB1658" s="395"/>
      <c r="BC1658" s="395"/>
      <c r="BD1658" s="394"/>
      <c r="BE1658" s="394"/>
    </row>
    <row r="1659" spans="53:57" ht="11.25" customHeight="1" x14ac:dyDescent="0.25">
      <c r="BA1659" s="395"/>
      <c r="BB1659" s="395"/>
      <c r="BC1659" s="395"/>
      <c r="BD1659" s="394"/>
      <c r="BE1659" s="394"/>
    </row>
    <row r="1660" spans="53:57" ht="11.25" customHeight="1" x14ac:dyDescent="0.25">
      <c r="BA1660" s="395"/>
      <c r="BB1660" s="395"/>
      <c r="BC1660" s="395"/>
      <c r="BD1660" s="394"/>
      <c r="BE1660" s="394"/>
    </row>
    <row r="1661" spans="53:57" ht="11.25" customHeight="1" x14ac:dyDescent="0.25">
      <c r="BA1661" s="395"/>
      <c r="BB1661" s="395"/>
      <c r="BC1661" s="395"/>
      <c r="BD1661" s="394"/>
      <c r="BE1661" s="394"/>
    </row>
    <row r="1662" spans="53:57" ht="11.25" customHeight="1" x14ac:dyDescent="0.25">
      <c r="BA1662" s="395"/>
      <c r="BB1662" s="395"/>
      <c r="BC1662" s="395"/>
      <c r="BD1662" s="394"/>
      <c r="BE1662" s="394"/>
    </row>
    <row r="1663" spans="53:57" ht="11.25" customHeight="1" x14ac:dyDescent="0.25">
      <c r="BA1663" s="395"/>
      <c r="BB1663" s="395"/>
      <c r="BC1663" s="395"/>
      <c r="BD1663" s="394"/>
      <c r="BE1663" s="394"/>
    </row>
    <row r="1664" spans="53:57" ht="11.25" customHeight="1" x14ac:dyDescent="0.25">
      <c r="BA1664" s="395"/>
      <c r="BB1664" s="395"/>
      <c r="BC1664" s="395"/>
      <c r="BD1664" s="394"/>
      <c r="BE1664" s="394"/>
    </row>
    <row r="1665" spans="53:57" ht="11.25" customHeight="1" x14ac:dyDescent="0.25">
      <c r="BA1665" s="395"/>
      <c r="BB1665" s="395"/>
      <c r="BC1665" s="395"/>
      <c r="BD1665" s="394"/>
      <c r="BE1665" s="394"/>
    </row>
    <row r="1666" spans="53:57" ht="11.25" customHeight="1" x14ac:dyDescent="0.25">
      <c r="BA1666" s="395"/>
      <c r="BB1666" s="395"/>
      <c r="BC1666" s="395"/>
      <c r="BD1666" s="394"/>
      <c r="BE1666" s="394"/>
    </row>
    <row r="1667" spans="53:57" ht="11.25" customHeight="1" x14ac:dyDescent="0.25">
      <c r="BA1667" s="395"/>
      <c r="BB1667" s="395"/>
      <c r="BC1667" s="395"/>
      <c r="BD1667" s="394"/>
      <c r="BE1667" s="394"/>
    </row>
    <row r="1668" spans="53:57" ht="11.25" customHeight="1" x14ac:dyDescent="0.25">
      <c r="BA1668" s="395"/>
      <c r="BB1668" s="395"/>
      <c r="BC1668" s="395"/>
      <c r="BD1668" s="394"/>
      <c r="BE1668" s="394"/>
    </row>
    <row r="1669" spans="53:57" ht="11.25" customHeight="1" x14ac:dyDescent="0.25">
      <c r="BA1669" s="395"/>
      <c r="BB1669" s="395"/>
      <c r="BC1669" s="395"/>
      <c r="BD1669" s="394"/>
      <c r="BE1669" s="394"/>
    </row>
    <row r="1670" spans="53:57" ht="11.25" customHeight="1" x14ac:dyDescent="0.25">
      <c r="BA1670" s="395"/>
      <c r="BB1670" s="395"/>
      <c r="BC1670" s="395"/>
      <c r="BD1670" s="394"/>
      <c r="BE1670" s="394"/>
    </row>
    <row r="1671" spans="53:57" ht="11.25" customHeight="1" x14ac:dyDescent="0.25">
      <c r="BA1671" s="395"/>
      <c r="BB1671" s="395"/>
      <c r="BC1671" s="395"/>
      <c r="BD1671" s="394"/>
      <c r="BE1671" s="394"/>
    </row>
    <row r="1672" spans="53:57" ht="11.25" customHeight="1" x14ac:dyDescent="0.25">
      <c r="BA1672" s="395"/>
      <c r="BB1672" s="395"/>
      <c r="BC1672" s="395"/>
      <c r="BD1672" s="394"/>
      <c r="BE1672" s="394"/>
    </row>
    <row r="1673" spans="53:57" ht="11.25" customHeight="1" x14ac:dyDescent="0.25">
      <c r="BA1673" s="395"/>
      <c r="BB1673" s="395"/>
      <c r="BC1673" s="395"/>
      <c r="BD1673" s="394"/>
      <c r="BE1673" s="394"/>
    </row>
    <row r="1674" spans="53:57" ht="11.25" customHeight="1" x14ac:dyDescent="0.25">
      <c r="BA1674" s="395"/>
      <c r="BB1674" s="395"/>
      <c r="BC1674" s="395"/>
      <c r="BD1674" s="394"/>
      <c r="BE1674" s="394"/>
    </row>
    <row r="1675" spans="53:57" ht="11.25" customHeight="1" x14ac:dyDescent="0.25">
      <c r="BA1675" s="395"/>
      <c r="BB1675" s="395"/>
      <c r="BC1675" s="395"/>
      <c r="BD1675" s="394"/>
      <c r="BE1675" s="394"/>
    </row>
    <row r="1676" spans="53:57" ht="11.25" customHeight="1" x14ac:dyDescent="0.25">
      <c r="BA1676" s="395"/>
      <c r="BB1676" s="395"/>
      <c r="BC1676" s="395"/>
      <c r="BD1676" s="394"/>
      <c r="BE1676" s="394"/>
    </row>
    <row r="1677" spans="53:57" ht="11.25" customHeight="1" x14ac:dyDescent="0.25">
      <c r="BA1677" s="395"/>
      <c r="BB1677" s="395"/>
      <c r="BC1677" s="395"/>
      <c r="BD1677" s="394"/>
      <c r="BE1677" s="394"/>
    </row>
    <row r="1678" spans="53:57" ht="11.25" customHeight="1" x14ac:dyDescent="0.25">
      <c r="BA1678" s="395"/>
      <c r="BB1678" s="395"/>
      <c r="BC1678" s="395"/>
      <c r="BD1678" s="394"/>
      <c r="BE1678" s="394"/>
    </row>
    <row r="1679" spans="53:57" ht="11.25" customHeight="1" x14ac:dyDescent="0.25">
      <c r="BA1679" s="395"/>
      <c r="BB1679" s="395"/>
      <c r="BC1679" s="395"/>
      <c r="BD1679" s="394"/>
      <c r="BE1679" s="394"/>
    </row>
    <row r="1680" spans="53:57" ht="11.25" customHeight="1" x14ac:dyDescent="0.25">
      <c r="BA1680" s="395"/>
      <c r="BB1680" s="395"/>
      <c r="BC1680" s="395"/>
      <c r="BD1680" s="394"/>
      <c r="BE1680" s="394"/>
    </row>
    <row r="1681" spans="53:57" ht="11.25" customHeight="1" x14ac:dyDescent="0.25">
      <c r="BA1681" s="395"/>
      <c r="BB1681" s="395"/>
      <c r="BC1681" s="395"/>
      <c r="BD1681" s="394"/>
      <c r="BE1681" s="394"/>
    </row>
    <row r="1682" spans="53:57" ht="11.25" customHeight="1" x14ac:dyDescent="0.25">
      <c r="BA1682" s="395"/>
      <c r="BB1682" s="395"/>
      <c r="BC1682" s="395"/>
      <c r="BD1682" s="394"/>
      <c r="BE1682" s="394"/>
    </row>
    <row r="1683" spans="53:57" ht="11.25" customHeight="1" x14ac:dyDescent="0.25">
      <c r="BA1683" s="395"/>
      <c r="BB1683" s="395"/>
      <c r="BC1683" s="395"/>
      <c r="BD1683" s="394"/>
      <c r="BE1683" s="394"/>
    </row>
    <row r="1684" spans="53:57" ht="11.25" customHeight="1" x14ac:dyDescent="0.25">
      <c r="BA1684" s="395"/>
      <c r="BB1684" s="395"/>
      <c r="BC1684" s="395"/>
      <c r="BD1684" s="394"/>
      <c r="BE1684" s="394"/>
    </row>
    <row r="1685" spans="53:57" ht="11.25" customHeight="1" x14ac:dyDescent="0.25">
      <c r="BA1685" s="395"/>
      <c r="BB1685" s="395"/>
      <c r="BC1685" s="395"/>
      <c r="BD1685" s="394"/>
      <c r="BE1685" s="394"/>
    </row>
    <row r="1686" spans="53:57" ht="11.25" customHeight="1" x14ac:dyDescent="0.25">
      <c r="BA1686" s="395"/>
      <c r="BB1686" s="395"/>
      <c r="BC1686" s="395"/>
      <c r="BD1686" s="394"/>
      <c r="BE1686" s="394"/>
    </row>
    <row r="1687" spans="53:57" ht="11.25" customHeight="1" x14ac:dyDescent="0.25">
      <c r="BA1687" s="395"/>
      <c r="BB1687" s="395"/>
      <c r="BC1687" s="395"/>
      <c r="BD1687" s="394"/>
      <c r="BE1687" s="394"/>
    </row>
    <row r="1688" spans="53:57" ht="11.25" customHeight="1" x14ac:dyDescent="0.25">
      <c r="BA1688" s="395"/>
      <c r="BB1688" s="395"/>
      <c r="BC1688" s="395"/>
      <c r="BD1688" s="394"/>
      <c r="BE1688" s="394"/>
    </row>
    <row r="1689" spans="53:57" ht="11.25" customHeight="1" x14ac:dyDescent="0.25">
      <c r="BA1689" s="395"/>
      <c r="BB1689" s="395"/>
      <c r="BC1689" s="395"/>
      <c r="BD1689" s="394"/>
      <c r="BE1689" s="394"/>
    </row>
    <row r="1690" spans="53:57" ht="11.25" customHeight="1" x14ac:dyDescent="0.25">
      <c r="BA1690" s="395"/>
      <c r="BB1690" s="395"/>
      <c r="BC1690" s="395"/>
      <c r="BD1690" s="394"/>
      <c r="BE1690" s="394"/>
    </row>
    <row r="1691" spans="53:57" ht="11.25" customHeight="1" x14ac:dyDescent="0.25">
      <c r="BA1691" s="395"/>
      <c r="BB1691" s="395"/>
      <c r="BC1691" s="395"/>
      <c r="BD1691" s="394"/>
      <c r="BE1691" s="394"/>
    </row>
    <row r="1692" spans="53:57" ht="11.25" customHeight="1" x14ac:dyDescent="0.25">
      <c r="BA1692" s="395"/>
      <c r="BB1692" s="395"/>
      <c r="BC1692" s="395"/>
      <c r="BD1692" s="394"/>
      <c r="BE1692" s="394"/>
    </row>
    <row r="1693" spans="53:57" ht="11.25" customHeight="1" x14ac:dyDescent="0.25">
      <c r="BA1693" s="395"/>
      <c r="BB1693" s="395"/>
      <c r="BC1693" s="395"/>
      <c r="BD1693" s="394"/>
      <c r="BE1693" s="394"/>
    </row>
    <row r="1694" spans="53:57" ht="11.25" customHeight="1" x14ac:dyDescent="0.25">
      <c r="BA1694" s="395"/>
      <c r="BB1694" s="395"/>
      <c r="BC1694" s="395"/>
      <c r="BD1694" s="394"/>
      <c r="BE1694" s="394"/>
    </row>
    <row r="1695" spans="53:57" ht="11.25" customHeight="1" x14ac:dyDescent="0.25">
      <c r="BA1695" s="395"/>
      <c r="BB1695" s="395"/>
      <c r="BC1695" s="395"/>
      <c r="BD1695" s="394"/>
      <c r="BE1695" s="394"/>
    </row>
    <row r="1696" spans="53:57" ht="11.25" customHeight="1" x14ac:dyDescent="0.25">
      <c r="BA1696" s="395"/>
      <c r="BB1696" s="395"/>
      <c r="BC1696" s="395"/>
      <c r="BD1696" s="394"/>
      <c r="BE1696" s="394"/>
    </row>
    <row r="1697" spans="53:57" ht="11.25" customHeight="1" x14ac:dyDescent="0.25">
      <c r="BA1697" s="395"/>
      <c r="BB1697" s="395"/>
      <c r="BC1697" s="395"/>
      <c r="BD1697" s="394"/>
      <c r="BE1697" s="394"/>
    </row>
    <row r="1698" spans="53:57" ht="11.25" customHeight="1" x14ac:dyDescent="0.25">
      <c r="BA1698" s="395"/>
      <c r="BB1698" s="395"/>
      <c r="BC1698" s="395"/>
      <c r="BD1698" s="394"/>
      <c r="BE1698" s="394"/>
    </row>
    <row r="1699" spans="53:57" ht="11.25" customHeight="1" x14ac:dyDescent="0.25">
      <c r="BA1699" s="395"/>
      <c r="BB1699" s="395"/>
      <c r="BC1699" s="395"/>
      <c r="BD1699" s="394"/>
      <c r="BE1699" s="394"/>
    </row>
    <row r="1700" spans="53:57" ht="11.25" customHeight="1" x14ac:dyDescent="0.25">
      <c r="BA1700" s="395"/>
      <c r="BB1700" s="395"/>
      <c r="BC1700" s="395"/>
      <c r="BD1700" s="394"/>
      <c r="BE1700" s="394"/>
    </row>
    <row r="1701" spans="53:57" ht="11.25" customHeight="1" x14ac:dyDescent="0.25">
      <c r="BA1701" s="395"/>
      <c r="BB1701" s="395"/>
      <c r="BC1701" s="395"/>
      <c r="BD1701" s="394"/>
      <c r="BE1701" s="394"/>
    </row>
    <row r="1702" spans="53:57" ht="11.25" customHeight="1" x14ac:dyDescent="0.25">
      <c r="BA1702" s="395"/>
      <c r="BB1702" s="395"/>
      <c r="BC1702" s="395"/>
      <c r="BD1702" s="394"/>
      <c r="BE1702" s="394"/>
    </row>
    <row r="1703" spans="53:57" ht="11.25" customHeight="1" x14ac:dyDescent="0.25">
      <c r="BA1703" s="395"/>
      <c r="BB1703" s="395"/>
      <c r="BC1703" s="395"/>
      <c r="BD1703" s="394"/>
      <c r="BE1703" s="394"/>
    </row>
    <row r="1704" spans="53:57" ht="11.25" customHeight="1" x14ac:dyDescent="0.25">
      <c r="BA1704" s="395"/>
      <c r="BB1704" s="395"/>
      <c r="BC1704" s="395"/>
      <c r="BD1704" s="394"/>
      <c r="BE1704" s="394"/>
    </row>
    <row r="1705" spans="53:57" ht="11.25" customHeight="1" x14ac:dyDescent="0.25">
      <c r="BA1705" s="395"/>
      <c r="BB1705" s="395"/>
      <c r="BC1705" s="395"/>
      <c r="BD1705" s="394"/>
      <c r="BE1705" s="394"/>
    </row>
    <row r="1706" spans="53:57" ht="11.25" customHeight="1" x14ac:dyDescent="0.25">
      <c r="BA1706" s="395"/>
      <c r="BB1706" s="395"/>
      <c r="BC1706" s="395"/>
      <c r="BD1706" s="394"/>
      <c r="BE1706" s="394"/>
    </row>
    <row r="1707" spans="53:57" ht="11.25" customHeight="1" x14ac:dyDescent="0.25">
      <c r="BA1707" s="395"/>
      <c r="BB1707" s="395"/>
      <c r="BC1707" s="395"/>
      <c r="BD1707" s="394"/>
      <c r="BE1707" s="394"/>
    </row>
    <row r="1708" spans="53:57" ht="11.25" customHeight="1" x14ac:dyDescent="0.25">
      <c r="BA1708" s="395"/>
      <c r="BB1708" s="395"/>
      <c r="BC1708" s="395"/>
      <c r="BD1708" s="394"/>
      <c r="BE1708" s="394"/>
    </row>
    <row r="1709" spans="53:57" ht="11.25" customHeight="1" x14ac:dyDescent="0.25">
      <c r="BA1709" s="395"/>
      <c r="BB1709" s="395"/>
      <c r="BC1709" s="395"/>
      <c r="BD1709" s="394"/>
      <c r="BE1709" s="394"/>
    </row>
    <row r="1710" spans="53:57" ht="11.25" customHeight="1" x14ac:dyDescent="0.25">
      <c r="BA1710" s="395"/>
      <c r="BB1710" s="395"/>
      <c r="BC1710" s="395"/>
      <c r="BD1710" s="394"/>
      <c r="BE1710" s="394"/>
    </row>
    <row r="1711" spans="53:57" ht="11.25" customHeight="1" x14ac:dyDescent="0.25">
      <c r="BA1711" s="395"/>
      <c r="BB1711" s="395"/>
      <c r="BC1711" s="395"/>
      <c r="BD1711" s="394"/>
      <c r="BE1711" s="394"/>
    </row>
    <row r="1712" spans="53:57" ht="11.25" customHeight="1" x14ac:dyDescent="0.25">
      <c r="BA1712" s="395"/>
      <c r="BB1712" s="395"/>
      <c r="BC1712" s="395"/>
      <c r="BD1712" s="394"/>
      <c r="BE1712" s="394"/>
    </row>
    <row r="1713" spans="53:57" ht="11.25" customHeight="1" x14ac:dyDescent="0.25">
      <c r="BA1713" s="395"/>
      <c r="BB1713" s="395"/>
      <c r="BC1713" s="395"/>
      <c r="BD1713" s="394"/>
      <c r="BE1713" s="394"/>
    </row>
    <row r="1714" spans="53:57" ht="11.25" customHeight="1" x14ac:dyDescent="0.25">
      <c r="BA1714" s="395"/>
      <c r="BB1714" s="395"/>
      <c r="BC1714" s="395"/>
      <c r="BD1714" s="394"/>
      <c r="BE1714" s="394"/>
    </row>
    <row r="1715" spans="53:57" ht="11.25" customHeight="1" x14ac:dyDescent="0.25">
      <c r="BA1715" s="395"/>
      <c r="BB1715" s="395"/>
      <c r="BC1715" s="395"/>
      <c r="BD1715" s="394"/>
      <c r="BE1715" s="394"/>
    </row>
    <row r="1716" spans="53:57" ht="11.25" customHeight="1" x14ac:dyDescent="0.25">
      <c r="BA1716" s="395"/>
      <c r="BB1716" s="395"/>
      <c r="BC1716" s="395"/>
      <c r="BD1716" s="394"/>
      <c r="BE1716" s="394"/>
    </row>
    <row r="1717" spans="53:57" ht="11.25" customHeight="1" x14ac:dyDescent="0.25">
      <c r="BA1717" s="395"/>
      <c r="BB1717" s="395"/>
      <c r="BC1717" s="395"/>
      <c r="BD1717" s="394"/>
      <c r="BE1717" s="394"/>
    </row>
    <row r="1718" spans="53:57" ht="11.25" customHeight="1" x14ac:dyDescent="0.25">
      <c r="BA1718" s="395"/>
      <c r="BB1718" s="395"/>
      <c r="BC1718" s="395"/>
      <c r="BD1718" s="394"/>
      <c r="BE1718" s="394"/>
    </row>
    <row r="1719" spans="53:57" ht="11.25" customHeight="1" x14ac:dyDescent="0.25">
      <c r="BA1719" s="395"/>
      <c r="BB1719" s="395"/>
      <c r="BC1719" s="395"/>
      <c r="BD1719" s="394"/>
      <c r="BE1719" s="394"/>
    </row>
    <row r="1720" spans="53:57" ht="11.25" customHeight="1" x14ac:dyDescent="0.25">
      <c r="BA1720" s="395"/>
      <c r="BB1720" s="395"/>
      <c r="BC1720" s="395"/>
      <c r="BD1720" s="394"/>
      <c r="BE1720" s="394"/>
    </row>
    <row r="1721" spans="53:57" ht="11.25" customHeight="1" x14ac:dyDescent="0.25">
      <c r="BA1721" s="395"/>
      <c r="BB1721" s="395"/>
      <c r="BC1721" s="395"/>
      <c r="BD1721" s="394"/>
      <c r="BE1721" s="394"/>
    </row>
    <row r="1722" spans="53:57" ht="11.25" customHeight="1" x14ac:dyDescent="0.25">
      <c r="BA1722" s="395"/>
      <c r="BB1722" s="395"/>
      <c r="BC1722" s="395"/>
      <c r="BD1722" s="394"/>
      <c r="BE1722" s="394"/>
    </row>
    <row r="1723" spans="53:57" ht="11.25" customHeight="1" x14ac:dyDescent="0.25">
      <c r="BA1723" s="395"/>
      <c r="BB1723" s="395"/>
      <c r="BC1723" s="395"/>
      <c r="BD1723" s="394"/>
      <c r="BE1723" s="394"/>
    </row>
    <row r="1724" spans="53:57" ht="11.25" customHeight="1" x14ac:dyDescent="0.25">
      <c r="BA1724" s="395"/>
      <c r="BB1724" s="395"/>
      <c r="BC1724" s="395"/>
      <c r="BD1724" s="394"/>
      <c r="BE1724" s="394"/>
    </row>
    <row r="1725" spans="53:57" ht="11.25" customHeight="1" x14ac:dyDescent="0.25">
      <c r="BA1725" s="395"/>
      <c r="BB1725" s="395"/>
      <c r="BC1725" s="395"/>
      <c r="BD1725" s="394"/>
      <c r="BE1725" s="394"/>
    </row>
    <row r="1726" spans="53:57" ht="11.25" customHeight="1" x14ac:dyDescent="0.25">
      <c r="BA1726" s="395"/>
      <c r="BB1726" s="395"/>
      <c r="BC1726" s="395"/>
      <c r="BD1726" s="394"/>
      <c r="BE1726" s="394"/>
    </row>
    <row r="1727" spans="53:57" ht="11.25" customHeight="1" x14ac:dyDescent="0.25">
      <c r="BA1727" s="395"/>
      <c r="BB1727" s="395"/>
      <c r="BC1727" s="395"/>
      <c r="BD1727" s="394"/>
      <c r="BE1727" s="394"/>
    </row>
    <row r="1728" spans="53:57" ht="11.25" customHeight="1" x14ac:dyDescent="0.25">
      <c r="BA1728" s="395"/>
      <c r="BB1728" s="395"/>
      <c r="BC1728" s="395"/>
      <c r="BD1728" s="394"/>
      <c r="BE1728" s="394"/>
    </row>
    <row r="1729" spans="53:57" ht="11.25" customHeight="1" x14ac:dyDescent="0.25">
      <c r="BA1729" s="395"/>
      <c r="BB1729" s="395"/>
      <c r="BC1729" s="395"/>
      <c r="BD1729" s="394"/>
      <c r="BE1729" s="394"/>
    </row>
    <row r="1730" spans="53:57" ht="11.25" customHeight="1" x14ac:dyDescent="0.25">
      <c r="BA1730" s="395"/>
      <c r="BB1730" s="395"/>
      <c r="BC1730" s="395"/>
      <c r="BD1730" s="394"/>
      <c r="BE1730" s="394"/>
    </row>
    <row r="1731" spans="53:57" ht="11.25" customHeight="1" x14ac:dyDescent="0.25">
      <c r="BA1731" s="395"/>
      <c r="BB1731" s="395"/>
      <c r="BC1731" s="395"/>
      <c r="BD1731" s="394"/>
      <c r="BE1731" s="394"/>
    </row>
    <row r="1732" spans="53:57" ht="11.25" customHeight="1" x14ac:dyDescent="0.25">
      <c r="BA1732" s="395"/>
      <c r="BB1732" s="395"/>
      <c r="BC1732" s="395"/>
      <c r="BD1732" s="394"/>
      <c r="BE1732" s="394"/>
    </row>
    <row r="1733" spans="53:57" ht="11.25" customHeight="1" x14ac:dyDescent="0.25">
      <c r="BA1733" s="395"/>
      <c r="BB1733" s="395"/>
      <c r="BC1733" s="395"/>
      <c r="BD1733" s="394"/>
      <c r="BE1733" s="394"/>
    </row>
    <row r="1734" spans="53:57" ht="11.25" customHeight="1" x14ac:dyDescent="0.25">
      <c r="BA1734" s="395"/>
      <c r="BB1734" s="395"/>
      <c r="BC1734" s="395"/>
      <c r="BD1734" s="394"/>
      <c r="BE1734" s="394"/>
    </row>
    <row r="1735" spans="53:57" ht="11.25" customHeight="1" x14ac:dyDescent="0.25">
      <c r="BA1735" s="395"/>
      <c r="BB1735" s="395"/>
      <c r="BC1735" s="395"/>
      <c r="BD1735" s="394"/>
      <c r="BE1735" s="394"/>
    </row>
    <row r="1736" spans="53:57" ht="11.25" customHeight="1" x14ac:dyDescent="0.25">
      <c r="BA1736" s="395"/>
      <c r="BB1736" s="395"/>
      <c r="BC1736" s="395"/>
      <c r="BD1736" s="394"/>
      <c r="BE1736" s="394"/>
    </row>
    <row r="1737" spans="53:57" ht="11.25" customHeight="1" x14ac:dyDescent="0.25">
      <c r="BA1737" s="395"/>
      <c r="BB1737" s="395"/>
      <c r="BC1737" s="395"/>
      <c r="BD1737" s="394"/>
      <c r="BE1737" s="394"/>
    </row>
    <row r="1738" spans="53:57" ht="11.25" customHeight="1" x14ac:dyDescent="0.25">
      <c r="BA1738" s="395"/>
      <c r="BB1738" s="395"/>
      <c r="BC1738" s="395"/>
      <c r="BD1738" s="394"/>
      <c r="BE1738" s="394"/>
    </row>
    <row r="1739" spans="53:57" ht="11.25" customHeight="1" x14ac:dyDescent="0.25">
      <c r="BA1739" s="395"/>
      <c r="BB1739" s="395"/>
      <c r="BC1739" s="395"/>
      <c r="BD1739" s="394"/>
      <c r="BE1739" s="394"/>
    </row>
    <row r="1740" spans="53:57" ht="11.25" customHeight="1" x14ac:dyDescent="0.25">
      <c r="BA1740" s="395"/>
      <c r="BB1740" s="395"/>
      <c r="BC1740" s="395"/>
      <c r="BD1740" s="394"/>
      <c r="BE1740" s="394"/>
    </row>
    <row r="1741" spans="53:57" ht="11.25" customHeight="1" x14ac:dyDescent="0.25">
      <c r="BA1741" s="395"/>
      <c r="BB1741" s="395"/>
      <c r="BC1741" s="395"/>
      <c r="BD1741" s="394"/>
      <c r="BE1741" s="394"/>
    </row>
    <row r="1742" spans="53:57" ht="11.25" customHeight="1" x14ac:dyDescent="0.25">
      <c r="BA1742" s="395"/>
      <c r="BB1742" s="395"/>
      <c r="BC1742" s="395"/>
      <c r="BD1742" s="394"/>
      <c r="BE1742" s="394"/>
    </row>
    <row r="1743" spans="53:57" ht="11.25" customHeight="1" x14ac:dyDescent="0.25">
      <c r="BA1743" s="395"/>
      <c r="BB1743" s="395"/>
      <c r="BC1743" s="395"/>
      <c r="BD1743" s="394"/>
      <c r="BE1743" s="394"/>
    </row>
    <row r="1744" spans="53:57" ht="11.25" customHeight="1" x14ac:dyDescent="0.25">
      <c r="BA1744" s="395"/>
      <c r="BB1744" s="395"/>
      <c r="BC1744" s="395"/>
      <c r="BD1744" s="394"/>
      <c r="BE1744" s="394"/>
    </row>
    <row r="1745" spans="53:57" ht="11.25" customHeight="1" x14ac:dyDescent="0.25">
      <c r="BA1745" s="395"/>
      <c r="BB1745" s="395"/>
      <c r="BC1745" s="395"/>
      <c r="BD1745" s="394"/>
      <c r="BE1745" s="394"/>
    </row>
    <row r="1746" spans="53:57" ht="11.25" customHeight="1" x14ac:dyDescent="0.25">
      <c r="BA1746" s="395"/>
      <c r="BB1746" s="395"/>
      <c r="BC1746" s="395"/>
      <c r="BD1746" s="394"/>
      <c r="BE1746" s="394"/>
    </row>
    <row r="1747" spans="53:57" ht="11.25" customHeight="1" x14ac:dyDescent="0.25">
      <c r="BA1747" s="395"/>
      <c r="BB1747" s="395"/>
      <c r="BC1747" s="395"/>
      <c r="BD1747" s="394"/>
      <c r="BE1747" s="394"/>
    </row>
    <row r="1748" spans="53:57" ht="11.25" customHeight="1" x14ac:dyDescent="0.25">
      <c r="BA1748" s="395"/>
      <c r="BB1748" s="395"/>
      <c r="BC1748" s="395"/>
      <c r="BD1748" s="394"/>
      <c r="BE1748" s="394"/>
    </row>
    <row r="1749" spans="53:57" ht="11.25" customHeight="1" x14ac:dyDescent="0.25">
      <c r="BA1749" s="395"/>
      <c r="BB1749" s="395"/>
      <c r="BC1749" s="395"/>
      <c r="BD1749" s="394"/>
      <c r="BE1749" s="394"/>
    </row>
    <row r="1750" spans="53:57" ht="11.25" customHeight="1" x14ac:dyDescent="0.25">
      <c r="BA1750" s="395"/>
      <c r="BB1750" s="395"/>
      <c r="BC1750" s="395"/>
      <c r="BD1750" s="394"/>
      <c r="BE1750" s="394"/>
    </row>
    <row r="1751" spans="53:57" ht="11.25" customHeight="1" x14ac:dyDescent="0.25">
      <c r="BA1751" s="395"/>
      <c r="BB1751" s="395"/>
      <c r="BC1751" s="395"/>
      <c r="BD1751" s="394"/>
      <c r="BE1751" s="394"/>
    </row>
    <row r="1752" spans="53:57" ht="11.25" customHeight="1" x14ac:dyDescent="0.25">
      <c r="BA1752" s="395"/>
      <c r="BB1752" s="395"/>
      <c r="BC1752" s="395"/>
      <c r="BD1752" s="394"/>
      <c r="BE1752" s="394"/>
    </row>
    <row r="1753" spans="53:57" ht="11.25" customHeight="1" x14ac:dyDescent="0.25">
      <c r="BA1753" s="395"/>
      <c r="BB1753" s="395"/>
      <c r="BC1753" s="395"/>
      <c r="BD1753" s="394"/>
      <c r="BE1753" s="394"/>
    </row>
    <row r="1754" spans="53:57" ht="11.25" customHeight="1" x14ac:dyDescent="0.25">
      <c r="BA1754" s="395"/>
      <c r="BB1754" s="395"/>
      <c r="BC1754" s="395"/>
      <c r="BD1754" s="394"/>
      <c r="BE1754" s="394"/>
    </row>
    <row r="1755" spans="53:57" ht="11.25" customHeight="1" x14ac:dyDescent="0.25">
      <c r="BA1755" s="395"/>
      <c r="BB1755" s="395"/>
      <c r="BC1755" s="395"/>
      <c r="BD1755" s="394"/>
      <c r="BE1755" s="394"/>
    </row>
    <row r="1756" spans="53:57" ht="11.25" customHeight="1" x14ac:dyDescent="0.25">
      <c r="BA1756" s="395"/>
      <c r="BB1756" s="395"/>
      <c r="BC1756" s="395"/>
      <c r="BD1756" s="394"/>
      <c r="BE1756" s="394"/>
    </row>
    <row r="1757" spans="53:57" ht="11.25" customHeight="1" x14ac:dyDescent="0.25">
      <c r="BA1757" s="395"/>
      <c r="BB1757" s="395"/>
      <c r="BC1757" s="395"/>
      <c r="BD1757" s="394"/>
      <c r="BE1757" s="394"/>
    </row>
    <row r="1758" spans="53:57" ht="11.25" customHeight="1" x14ac:dyDescent="0.25">
      <c r="BA1758" s="395"/>
      <c r="BB1758" s="395"/>
      <c r="BC1758" s="395"/>
      <c r="BD1758" s="394"/>
      <c r="BE1758" s="394"/>
    </row>
    <row r="1759" spans="53:57" ht="11.25" customHeight="1" x14ac:dyDescent="0.25">
      <c r="BA1759" s="395"/>
      <c r="BB1759" s="395"/>
      <c r="BC1759" s="395"/>
      <c r="BD1759" s="394"/>
      <c r="BE1759" s="394"/>
    </row>
    <row r="1760" spans="53:57" ht="11.25" customHeight="1" x14ac:dyDescent="0.25">
      <c r="BA1760" s="395"/>
      <c r="BB1760" s="395"/>
      <c r="BC1760" s="395"/>
      <c r="BD1760" s="394"/>
      <c r="BE1760" s="394"/>
    </row>
    <row r="1761" spans="53:57" ht="11.25" customHeight="1" x14ac:dyDescent="0.25">
      <c r="BA1761" s="395"/>
      <c r="BB1761" s="395"/>
      <c r="BC1761" s="395"/>
      <c r="BD1761" s="394"/>
      <c r="BE1761" s="394"/>
    </row>
    <row r="1762" spans="53:57" ht="11.25" customHeight="1" x14ac:dyDescent="0.25">
      <c r="BA1762" s="395"/>
      <c r="BB1762" s="395"/>
      <c r="BC1762" s="395"/>
      <c r="BD1762" s="394"/>
      <c r="BE1762" s="394"/>
    </row>
    <row r="1763" spans="53:57" ht="11.25" customHeight="1" x14ac:dyDescent="0.25">
      <c r="BA1763" s="395"/>
      <c r="BB1763" s="395"/>
      <c r="BC1763" s="395"/>
      <c r="BD1763" s="394"/>
      <c r="BE1763" s="394"/>
    </row>
    <row r="1764" spans="53:57" ht="11.25" customHeight="1" x14ac:dyDescent="0.25">
      <c r="BA1764" s="395"/>
      <c r="BB1764" s="395"/>
      <c r="BC1764" s="395"/>
      <c r="BD1764" s="394"/>
      <c r="BE1764" s="394"/>
    </row>
    <row r="1765" spans="53:57" ht="11.25" customHeight="1" x14ac:dyDescent="0.25">
      <c r="BA1765" s="395"/>
      <c r="BB1765" s="395"/>
      <c r="BC1765" s="395"/>
      <c r="BD1765" s="394"/>
      <c r="BE1765" s="394"/>
    </row>
    <row r="1766" spans="53:57" ht="11.25" customHeight="1" x14ac:dyDescent="0.25">
      <c r="BA1766" s="395"/>
      <c r="BB1766" s="395"/>
      <c r="BC1766" s="395"/>
      <c r="BD1766" s="394"/>
      <c r="BE1766" s="394"/>
    </row>
    <row r="1767" spans="53:57" ht="11.25" customHeight="1" x14ac:dyDescent="0.25">
      <c r="BA1767" s="395"/>
      <c r="BB1767" s="395"/>
      <c r="BC1767" s="395"/>
      <c r="BD1767" s="394"/>
      <c r="BE1767" s="394"/>
    </row>
    <row r="1768" spans="53:57" ht="11.25" customHeight="1" x14ac:dyDescent="0.25">
      <c r="BA1768" s="395"/>
      <c r="BB1768" s="395"/>
      <c r="BC1768" s="395"/>
      <c r="BD1768" s="394"/>
      <c r="BE1768" s="394"/>
    </row>
    <row r="1769" spans="53:57" ht="11.25" customHeight="1" x14ac:dyDescent="0.25">
      <c r="BA1769" s="395"/>
      <c r="BB1769" s="395"/>
      <c r="BC1769" s="395"/>
      <c r="BD1769" s="394"/>
      <c r="BE1769" s="394"/>
    </row>
    <row r="1770" spans="53:57" ht="11.25" customHeight="1" x14ac:dyDescent="0.25">
      <c r="BA1770" s="395"/>
      <c r="BB1770" s="395"/>
      <c r="BC1770" s="395"/>
      <c r="BD1770" s="394"/>
      <c r="BE1770" s="394"/>
    </row>
    <row r="1771" spans="53:57" ht="11.25" customHeight="1" x14ac:dyDescent="0.25">
      <c r="BA1771" s="395"/>
      <c r="BB1771" s="395"/>
      <c r="BC1771" s="395"/>
      <c r="BD1771" s="394"/>
      <c r="BE1771" s="394"/>
    </row>
    <row r="1772" spans="53:57" ht="11.25" customHeight="1" x14ac:dyDescent="0.25">
      <c r="BA1772" s="395"/>
      <c r="BB1772" s="395"/>
      <c r="BC1772" s="395"/>
      <c r="BD1772" s="394"/>
      <c r="BE1772" s="394"/>
    </row>
    <row r="1773" spans="53:57" ht="11.25" customHeight="1" x14ac:dyDescent="0.25">
      <c r="BA1773" s="395"/>
      <c r="BB1773" s="395"/>
      <c r="BC1773" s="395"/>
      <c r="BD1773" s="394"/>
      <c r="BE1773" s="394"/>
    </row>
    <row r="1774" spans="53:57" ht="11.25" customHeight="1" x14ac:dyDescent="0.25">
      <c r="BA1774" s="395"/>
      <c r="BB1774" s="395"/>
      <c r="BC1774" s="395"/>
      <c r="BD1774" s="394"/>
      <c r="BE1774" s="394"/>
    </row>
    <row r="1775" spans="53:57" ht="11.25" customHeight="1" x14ac:dyDescent="0.25">
      <c r="BA1775" s="395"/>
      <c r="BB1775" s="395"/>
      <c r="BC1775" s="395"/>
      <c r="BD1775" s="394"/>
      <c r="BE1775" s="394"/>
    </row>
    <row r="1776" spans="53:57" ht="11.25" customHeight="1" x14ac:dyDescent="0.25">
      <c r="BA1776" s="395"/>
      <c r="BB1776" s="395"/>
      <c r="BC1776" s="395"/>
      <c r="BD1776" s="394"/>
      <c r="BE1776" s="394"/>
    </row>
    <row r="1777" spans="53:57" ht="11.25" customHeight="1" x14ac:dyDescent="0.25">
      <c r="BA1777" s="395"/>
      <c r="BB1777" s="395"/>
      <c r="BC1777" s="395"/>
      <c r="BD1777" s="394"/>
      <c r="BE1777" s="394"/>
    </row>
    <row r="1778" spans="53:57" ht="11.25" customHeight="1" x14ac:dyDescent="0.25">
      <c r="BA1778" s="395"/>
      <c r="BB1778" s="395"/>
      <c r="BC1778" s="395"/>
      <c r="BD1778" s="394"/>
      <c r="BE1778" s="394"/>
    </row>
    <row r="1779" spans="53:57" ht="11.25" customHeight="1" x14ac:dyDescent="0.25">
      <c r="BA1779" s="395"/>
      <c r="BB1779" s="395"/>
      <c r="BC1779" s="395"/>
      <c r="BD1779" s="394"/>
      <c r="BE1779" s="394"/>
    </row>
    <row r="1780" spans="53:57" ht="11.25" customHeight="1" x14ac:dyDescent="0.25">
      <c r="BA1780" s="395"/>
      <c r="BB1780" s="395"/>
      <c r="BC1780" s="395"/>
      <c r="BD1780" s="394"/>
      <c r="BE1780" s="394"/>
    </row>
    <row r="1781" spans="53:57" ht="11.25" customHeight="1" x14ac:dyDescent="0.25">
      <c r="BA1781" s="395"/>
      <c r="BB1781" s="395"/>
      <c r="BC1781" s="395"/>
      <c r="BD1781" s="394"/>
      <c r="BE1781" s="394"/>
    </row>
    <row r="1782" spans="53:57" ht="11.25" customHeight="1" x14ac:dyDescent="0.25">
      <c r="BA1782" s="395"/>
      <c r="BB1782" s="395"/>
      <c r="BC1782" s="395"/>
      <c r="BD1782" s="394"/>
      <c r="BE1782" s="394"/>
    </row>
    <row r="1783" spans="53:57" ht="11.25" customHeight="1" x14ac:dyDescent="0.25">
      <c r="BA1783" s="395"/>
      <c r="BB1783" s="395"/>
      <c r="BC1783" s="395"/>
      <c r="BD1783" s="394"/>
      <c r="BE1783" s="394"/>
    </row>
    <row r="1784" spans="53:57" ht="11.25" customHeight="1" x14ac:dyDescent="0.25">
      <c r="BA1784" s="395"/>
      <c r="BB1784" s="395"/>
      <c r="BC1784" s="395"/>
      <c r="BD1784" s="394"/>
      <c r="BE1784" s="394"/>
    </row>
    <row r="1785" spans="53:57" ht="11.25" customHeight="1" x14ac:dyDescent="0.25">
      <c r="BA1785" s="395"/>
      <c r="BB1785" s="395"/>
      <c r="BC1785" s="395"/>
      <c r="BD1785" s="394"/>
      <c r="BE1785" s="394"/>
    </row>
    <row r="1786" spans="53:57" ht="11.25" customHeight="1" x14ac:dyDescent="0.25">
      <c r="BA1786" s="395"/>
      <c r="BB1786" s="395"/>
      <c r="BC1786" s="395"/>
      <c r="BD1786" s="394"/>
      <c r="BE1786" s="394"/>
    </row>
    <row r="1787" spans="53:57" ht="11.25" customHeight="1" x14ac:dyDescent="0.25">
      <c r="BA1787" s="395"/>
      <c r="BB1787" s="395"/>
      <c r="BC1787" s="395"/>
      <c r="BD1787" s="394"/>
      <c r="BE1787" s="394"/>
    </row>
    <row r="1788" spans="53:57" ht="11.25" customHeight="1" x14ac:dyDescent="0.25">
      <c r="BA1788" s="395"/>
      <c r="BB1788" s="395"/>
      <c r="BC1788" s="395"/>
      <c r="BD1788" s="394"/>
      <c r="BE1788" s="394"/>
    </row>
    <row r="1789" spans="53:57" ht="11.25" customHeight="1" x14ac:dyDescent="0.25">
      <c r="BA1789" s="395"/>
      <c r="BB1789" s="395"/>
      <c r="BC1789" s="395"/>
      <c r="BD1789" s="394"/>
      <c r="BE1789" s="394"/>
    </row>
    <row r="1790" spans="53:57" ht="11.25" customHeight="1" x14ac:dyDescent="0.25">
      <c r="BA1790" s="395"/>
      <c r="BB1790" s="395"/>
      <c r="BC1790" s="395"/>
      <c r="BD1790" s="394"/>
      <c r="BE1790" s="394"/>
    </row>
    <row r="1791" spans="53:57" ht="11.25" customHeight="1" x14ac:dyDescent="0.25">
      <c r="BA1791" s="395"/>
      <c r="BB1791" s="395"/>
      <c r="BC1791" s="395"/>
      <c r="BD1791" s="394"/>
      <c r="BE1791" s="394"/>
    </row>
    <row r="1792" spans="53:57" ht="11.25" customHeight="1" x14ac:dyDescent="0.25">
      <c r="BA1792" s="395"/>
      <c r="BB1792" s="395"/>
      <c r="BC1792" s="395"/>
      <c r="BD1792" s="394"/>
      <c r="BE1792" s="394"/>
    </row>
    <row r="1793" spans="53:57" ht="11.25" customHeight="1" x14ac:dyDescent="0.25">
      <c r="BA1793" s="395"/>
      <c r="BB1793" s="395"/>
      <c r="BC1793" s="395"/>
      <c r="BD1793" s="394"/>
      <c r="BE1793" s="394"/>
    </row>
    <row r="1794" spans="53:57" ht="11.25" customHeight="1" x14ac:dyDescent="0.25">
      <c r="BA1794" s="395"/>
      <c r="BB1794" s="395"/>
      <c r="BC1794" s="395"/>
      <c r="BD1794" s="394"/>
      <c r="BE1794" s="394"/>
    </row>
    <row r="1795" spans="53:57" ht="11.25" customHeight="1" x14ac:dyDescent="0.25">
      <c r="BA1795" s="395"/>
      <c r="BB1795" s="395"/>
      <c r="BC1795" s="395"/>
      <c r="BD1795" s="394"/>
      <c r="BE1795" s="394"/>
    </row>
    <row r="1796" spans="53:57" ht="11.25" customHeight="1" x14ac:dyDescent="0.25">
      <c r="BA1796" s="395"/>
      <c r="BB1796" s="395"/>
      <c r="BC1796" s="395"/>
      <c r="BD1796" s="394"/>
      <c r="BE1796" s="394"/>
    </row>
    <row r="1797" spans="53:57" ht="11.25" customHeight="1" x14ac:dyDescent="0.25">
      <c r="BA1797" s="395"/>
      <c r="BB1797" s="395"/>
      <c r="BC1797" s="395"/>
      <c r="BD1797" s="394"/>
      <c r="BE1797" s="394"/>
    </row>
    <row r="1798" spans="53:57" ht="11.25" customHeight="1" x14ac:dyDescent="0.25">
      <c r="BA1798" s="395"/>
      <c r="BB1798" s="395"/>
      <c r="BC1798" s="395"/>
      <c r="BD1798" s="394"/>
      <c r="BE1798" s="394"/>
    </row>
    <row r="1799" spans="53:57" ht="11.25" customHeight="1" x14ac:dyDescent="0.25">
      <c r="BA1799" s="395"/>
      <c r="BB1799" s="395"/>
      <c r="BC1799" s="395"/>
      <c r="BD1799" s="394"/>
      <c r="BE1799" s="394"/>
    </row>
    <row r="1800" spans="53:57" ht="11.25" customHeight="1" x14ac:dyDescent="0.25">
      <c r="BA1800" s="395"/>
      <c r="BB1800" s="395"/>
      <c r="BC1800" s="395"/>
      <c r="BD1800" s="394"/>
      <c r="BE1800" s="394"/>
    </row>
    <row r="1801" spans="53:57" ht="11.25" customHeight="1" x14ac:dyDescent="0.25">
      <c r="BA1801" s="395"/>
      <c r="BB1801" s="395"/>
      <c r="BC1801" s="395"/>
      <c r="BD1801" s="394"/>
      <c r="BE1801" s="394"/>
    </row>
    <row r="1802" spans="53:57" ht="11.25" customHeight="1" x14ac:dyDescent="0.25">
      <c r="BA1802" s="395"/>
      <c r="BB1802" s="395"/>
      <c r="BC1802" s="395"/>
      <c r="BD1802" s="394"/>
      <c r="BE1802" s="394"/>
    </row>
    <row r="1803" spans="53:57" ht="11.25" customHeight="1" x14ac:dyDescent="0.25">
      <c r="BA1803" s="395"/>
      <c r="BB1803" s="395"/>
      <c r="BC1803" s="395"/>
      <c r="BD1803" s="394"/>
      <c r="BE1803" s="394"/>
    </row>
    <row r="1804" spans="53:57" ht="11.25" customHeight="1" x14ac:dyDescent="0.25">
      <c r="BA1804" s="395"/>
      <c r="BB1804" s="395"/>
      <c r="BC1804" s="395"/>
      <c r="BD1804" s="394"/>
      <c r="BE1804" s="394"/>
    </row>
    <row r="1805" spans="53:57" ht="11.25" customHeight="1" x14ac:dyDescent="0.25">
      <c r="BA1805" s="395"/>
      <c r="BB1805" s="395"/>
      <c r="BC1805" s="395"/>
      <c r="BD1805" s="394"/>
      <c r="BE1805" s="394"/>
    </row>
    <row r="1806" spans="53:57" ht="11.25" customHeight="1" x14ac:dyDescent="0.25">
      <c r="BA1806" s="395"/>
      <c r="BB1806" s="395"/>
      <c r="BC1806" s="395"/>
      <c r="BD1806" s="394"/>
      <c r="BE1806" s="394"/>
    </row>
    <row r="1807" spans="53:57" ht="11.25" customHeight="1" x14ac:dyDescent="0.25">
      <c r="BA1807" s="395"/>
      <c r="BB1807" s="395"/>
      <c r="BC1807" s="395"/>
      <c r="BD1807" s="394"/>
      <c r="BE1807" s="394"/>
    </row>
    <row r="1808" spans="53:57" ht="11.25" customHeight="1" x14ac:dyDescent="0.25">
      <c r="BA1808" s="395"/>
      <c r="BB1808" s="395"/>
      <c r="BC1808" s="395"/>
      <c r="BD1808" s="394"/>
      <c r="BE1808" s="394"/>
    </row>
    <row r="1809" spans="53:57" ht="11.25" customHeight="1" x14ac:dyDescent="0.25">
      <c r="BA1809" s="395"/>
      <c r="BB1809" s="395"/>
      <c r="BC1809" s="395"/>
      <c r="BD1809" s="394"/>
      <c r="BE1809" s="394"/>
    </row>
    <row r="1810" spans="53:57" ht="11.25" customHeight="1" x14ac:dyDescent="0.25">
      <c r="BA1810" s="395"/>
      <c r="BB1810" s="395"/>
      <c r="BC1810" s="395"/>
      <c r="BD1810" s="394"/>
      <c r="BE1810" s="394"/>
    </row>
    <row r="1811" spans="53:57" ht="11.25" customHeight="1" x14ac:dyDescent="0.25">
      <c r="BA1811" s="395"/>
      <c r="BB1811" s="395"/>
      <c r="BC1811" s="395"/>
      <c r="BD1811" s="394"/>
      <c r="BE1811" s="394"/>
    </row>
    <row r="1812" spans="53:57" ht="11.25" customHeight="1" x14ac:dyDescent="0.25">
      <c r="BA1812" s="395"/>
      <c r="BB1812" s="395"/>
      <c r="BC1812" s="395"/>
      <c r="BD1812" s="394"/>
      <c r="BE1812" s="394"/>
    </row>
    <row r="1813" spans="53:57" ht="11.25" customHeight="1" x14ac:dyDescent="0.25">
      <c r="BA1813" s="395"/>
      <c r="BB1813" s="395"/>
      <c r="BC1813" s="395"/>
      <c r="BD1813" s="394"/>
      <c r="BE1813" s="394"/>
    </row>
    <row r="1814" spans="53:57" ht="11.25" customHeight="1" x14ac:dyDescent="0.25">
      <c r="BA1814" s="395"/>
      <c r="BB1814" s="395"/>
      <c r="BC1814" s="395"/>
      <c r="BD1814" s="394"/>
      <c r="BE1814" s="394"/>
    </row>
    <row r="1815" spans="53:57" ht="11.25" customHeight="1" x14ac:dyDescent="0.25">
      <c r="BA1815" s="395"/>
      <c r="BB1815" s="395"/>
      <c r="BC1815" s="395"/>
      <c r="BD1815" s="394"/>
      <c r="BE1815" s="394"/>
    </row>
    <row r="1816" spans="53:57" ht="11.25" customHeight="1" x14ac:dyDescent="0.25">
      <c r="BA1816" s="395"/>
      <c r="BB1816" s="395"/>
      <c r="BC1816" s="395"/>
      <c r="BD1816" s="394"/>
      <c r="BE1816" s="394"/>
    </row>
    <row r="1817" spans="53:57" ht="11.25" customHeight="1" x14ac:dyDescent="0.25">
      <c r="BA1817" s="395"/>
      <c r="BB1817" s="395"/>
      <c r="BC1817" s="395"/>
      <c r="BD1817" s="394"/>
      <c r="BE1817" s="394"/>
    </row>
    <row r="1818" spans="53:57" ht="11.25" customHeight="1" x14ac:dyDescent="0.25">
      <c r="BA1818" s="395"/>
      <c r="BB1818" s="395"/>
      <c r="BC1818" s="395"/>
      <c r="BD1818" s="394"/>
      <c r="BE1818" s="394"/>
    </row>
    <row r="1819" spans="53:57" ht="11.25" customHeight="1" x14ac:dyDescent="0.25">
      <c r="BA1819" s="395"/>
      <c r="BB1819" s="395"/>
      <c r="BC1819" s="395"/>
      <c r="BD1819" s="394"/>
      <c r="BE1819" s="394"/>
    </row>
    <row r="1820" spans="53:57" ht="11.25" customHeight="1" x14ac:dyDescent="0.25">
      <c r="BA1820" s="395"/>
      <c r="BB1820" s="395"/>
      <c r="BC1820" s="395"/>
      <c r="BD1820" s="394"/>
      <c r="BE1820" s="394"/>
    </row>
    <row r="1821" spans="53:57" ht="11.25" customHeight="1" x14ac:dyDescent="0.25">
      <c r="BA1821" s="395"/>
      <c r="BB1821" s="395"/>
      <c r="BC1821" s="395"/>
      <c r="BD1821" s="394"/>
      <c r="BE1821" s="394"/>
    </row>
    <row r="1822" spans="53:57" ht="11.25" customHeight="1" x14ac:dyDescent="0.25">
      <c r="BA1822" s="395"/>
      <c r="BB1822" s="395"/>
      <c r="BC1822" s="395"/>
      <c r="BD1822" s="394"/>
      <c r="BE1822" s="394"/>
    </row>
    <row r="1823" spans="53:57" ht="11.25" customHeight="1" x14ac:dyDescent="0.25">
      <c r="BA1823" s="395"/>
      <c r="BB1823" s="395"/>
      <c r="BC1823" s="395"/>
      <c r="BD1823" s="394"/>
      <c r="BE1823" s="394"/>
    </row>
    <row r="1824" spans="53:57" ht="11.25" customHeight="1" x14ac:dyDescent="0.25">
      <c r="BA1824" s="395"/>
      <c r="BB1824" s="395"/>
      <c r="BC1824" s="395"/>
      <c r="BD1824" s="394"/>
      <c r="BE1824" s="394"/>
    </row>
    <row r="1825" spans="53:57" ht="11.25" customHeight="1" x14ac:dyDescent="0.25">
      <c r="BA1825" s="395"/>
      <c r="BB1825" s="395"/>
      <c r="BC1825" s="395"/>
      <c r="BD1825" s="394"/>
      <c r="BE1825" s="394"/>
    </row>
    <row r="1826" spans="53:57" ht="11.25" customHeight="1" x14ac:dyDescent="0.25">
      <c r="BA1826" s="395"/>
      <c r="BB1826" s="395"/>
      <c r="BC1826" s="395"/>
      <c r="BD1826" s="394"/>
      <c r="BE1826" s="394"/>
    </row>
    <row r="1827" spans="53:57" ht="11.25" customHeight="1" x14ac:dyDescent="0.25">
      <c r="BA1827" s="395"/>
      <c r="BB1827" s="395"/>
      <c r="BC1827" s="395"/>
      <c r="BD1827" s="394"/>
      <c r="BE1827" s="394"/>
    </row>
    <row r="1828" spans="53:57" ht="11.25" customHeight="1" x14ac:dyDescent="0.25">
      <c r="BA1828" s="395"/>
      <c r="BB1828" s="395"/>
      <c r="BC1828" s="395"/>
      <c r="BD1828" s="394"/>
      <c r="BE1828" s="394"/>
    </row>
    <row r="1829" spans="53:57" ht="11.25" customHeight="1" x14ac:dyDescent="0.25">
      <c r="BA1829" s="395"/>
      <c r="BB1829" s="395"/>
      <c r="BC1829" s="395"/>
      <c r="BD1829" s="394"/>
      <c r="BE1829" s="394"/>
    </row>
    <row r="1830" spans="53:57" ht="11.25" customHeight="1" x14ac:dyDescent="0.25">
      <c r="BA1830" s="395"/>
      <c r="BB1830" s="395"/>
      <c r="BC1830" s="395"/>
      <c r="BD1830" s="394"/>
      <c r="BE1830" s="394"/>
    </row>
    <row r="1831" spans="53:57" ht="11.25" customHeight="1" x14ac:dyDescent="0.25">
      <c r="BA1831" s="395"/>
      <c r="BB1831" s="395"/>
      <c r="BC1831" s="395"/>
      <c r="BD1831" s="394"/>
      <c r="BE1831" s="394"/>
    </row>
    <row r="1832" spans="53:57" ht="11.25" customHeight="1" x14ac:dyDescent="0.25">
      <c r="BA1832" s="395"/>
      <c r="BB1832" s="395"/>
      <c r="BC1832" s="395"/>
      <c r="BD1832" s="394"/>
      <c r="BE1832" s="394"/>
    </row>
    <row r="1833" spans="53:57" ht="11.25" customHeight="1" x14ac:dyDescent="0.25">
      <c r="BA1833" s="395"/>
      <c r="BB1833" s="395"/>
      <c r="BC1833" s="395"/>
      <c r="BD1833" s="394"/>
      <c r="BE1833" s="394"/>
    </row>
    <row r="1834" spans="53:57" ht="11.25" customHeight="1" x14ac:dyDescent="0.25">
      <c r="BA1834" s="395"/>
      <c r="BB1834" s="395"/>
      <c r="BC1834" s="395"/>
      <c r="BD1834" s="394"/>
      <c r="BE1834" s="394"/>
    </row>
    <row r="1835" spans="53:57" ht="11.25" customHeight="1" x14ac:dyDescent="0.25">
      <c r="BA1835" s="395"/>
      <c r="BB1835" s="395"/>
      <c r="BC1835" s="395"/>
      <c r="BD1835" s="394"/>
      <c r="BE1835" s="394"/>
    </row>
    <row r="1836" spans="53:57" ht="11.25" customHeight="1" x14ac:dyDescent="0.25">
      <c r="BA1836" s="395"/>
      <c r="BB1836" s="395"/>
      <c r="BC1836" s="395"/>
      <c r="BD1836" s="394"/>
      <c r="BE1836" s="394"/>
    </row>
    <row r="1837" spans="53:57" ht="11.25" customHeight="1" x14ac:dyDescent="0.25">
      <c r="BA1837" s="395"/>
      <c r="BB1837" s="395"/>
      <c r="BC1837" s="395"/>
      <c r="BD1837" s="394"/>
      <c r="BE1837" s="394"/>
    </row>
    <row r="1838" spans="53:57" ht="11.25" customHeight="1" x14ac:dyDescent="0.25">
      <c r="BA1838" s="395"/>
      <c r="BB1838" s="395"/>
      <c r="BC1838" s="395"/>
      <c r="BD1838" s="394"/>
      <c r="BE1838" s="394"/>
    </row>
    <row r="1839" spans="53:57" ht="11.25" customHeight="1" x14ac:dyDescent="0.25">
      <c r="BA1839" s="395"/>
      <c r="BB1839" s="395"/>
      <c r="BC1839" s="395"/>
      <c r="BD1839" s="394"/>
      <c r="BE1839" s="394"/>
    </row>
    <row r="1840" spans="53:57" ht="11.25" customHeight="1" x14ac:dyDescent="0.25">
      <c r="BA1840" s="395"/>
      <c r="BB1840" s="395"/>
      <c r="BC1840" s="395"/>
      <c r="BD1840" s="394"/>
      <c r="BE1840" s="394"/>
    </row>
    <row r="1841" spans="53:57" ht="11.25" customHeight="1" x14ac:dyDescent="0.25">
      <c r="BA1841" s="395"/>
      <c r="BB1841" s="395"/>
      <c r="BC1841" s="395"/>
      <c r="BD1841" s="394"/>
      <c r="BE1841" s="394"/>
    </row>
    <row r="1842" spans="53:57" ht="11.25" customHeight="1" x14ac:dyDescent="0.25">
      <c r="BA1842" s="395"/>
      <c r="BB1842" s="395"/>
      <c r="BC1842" s="395"/>
      <c r="BD1842" s="394"/>
      <c r="BE1842" s="394"/>
    </row>
    <row r="1843" spans="53:57" ht="11.25" customHeight="1" x14ac:dyDescent="0.25">
      <c r="BA1843" s="395"/>
      <c r="BB1843" s="395"/>
      <c r="BC1843" s="395"/>
      <c r="BD1843" s="394"/>
      <c r="BE1843" s="394"/>
    </row>
    <row r="1844" spans="53:57" ht="11.25" customHeight="1" x14ac:dyDescent="0.25">
      <c r="BA1844" s="395"/>
      <c r="BB1844" s="395"/>
      <c r="BC1844" s="395"/>
      <c r="BD1844" s="394"/>
      <c r="BE1844" s="394"/>
    </row>
    <row r="1845" spans="53:57" ht="11.25" customHeight="1" x14ac:dyDescent="0.25">
      <c r="BA1845" s="395"/>
      <c r="BB1845" s="395"/>
      <c r="BC1845" s="395"/>
      <c r="BD1845" s="394"/>
      <c r="BE1845" s="394"/>
    </row>
    <row r="1846" spans="53:57" ht="11.25" customHeight="1" x14ac:dyDescent="0.25">
      <c r="BA1846" s="395"/>
      <c r="BB1846" s="395"/>
      <c r="BC1846" s="395"/>
      <c r="BD1846" s="394"/>
      <c r="BE1846" s="394"/>
    </row>
    <row r="1847" spans="53:57" ht="11.25" customHeight="1" x14ac:dyDescent="0.25">
      <c r="BA1847" s="395"/>
      <c r="BB1847" s="395"/>
      <c r="BC1847" s="395"/>
      <c r="BD1847" s="394"/>
      <c r="BE1847" s="394"/>
    </row>
    <row r="1848" spans="53:57" ht="11.25" customHeight="1" x14ac:dyDescent="0.25">
      <c r="BA1848" s="395"/>
      <c r="BB1848" s="395"/>
      <c r="BC1848" s="395"/>
      <c r="BD1848" s="394"/>
      <c r="BE1848" s="394"/>
    </row>
    <row r="1849" spans="53:57" ht="11.25" customHeight="1" x14ac:dyDescent="0.25">
      <c r="BA1849" s="395"/>
      <c r="BB1849" s="395"/>
      <c r="BC1849" s="395"/>
      <c r="BD1849" s="394"/>
      <c r="BE1849" s="394"/>
    </row>
    <row r="1850" spans="53:57" ht="11.25" customHeight="1" x14ac:dyDescent="0.25">
      <c r="BA1850" s="395"/>
      <c r="BB1850" s="395"/>
      <c r="BC1850" s="395"/>
      <c r="BD1850" s="394"/>
      <c r="BE1850" s="394"/>
    </row>
    <row r="1851" spans="53:57" ht="11.25" customHeight="1" x14ac:dyDescent="0.25">
      <c r="BA1851" s="395"/>
      <c r="BB1851" s="395"/>
      <c r="BC1851" s="395"/>
      <c r="BD1851" s="394"/>
      <c r="BE1851" s="394"/>
    </row>
    <row r="1852" spans="53:57" ht="11.25" customHeight="1" x14ac:dyDescent="0.25">
      <c r="BA1852" s="395"/>
      <c r="BB1852" s="395"/>
      <c r="BC1852" s="395"/>
      <c r="BD1852" s="394"/>
      <c r="BE1852" s="394"/>
    </row>
    <row r="1853" spans="53:57" ht="11.25" customHeight="1" x14ac:dyDescent="0.25">
      <c r="BA1853" s="395"/>
      <c r="BB1853" s="395"/>
      <c r="BC1853" s="395"/>
      <c r="BD1853" s="394"/>
      <c r="BE1853" s="394"/>
    </row>
    <row r="1854" spans="53:57" ht="11.25" customHeight="1" x14ac:dyDescent="0.25">
      <c r="BA1854" s="395"/>
      <c r="BB1854" s="395"/>
      <c r="BC1854" s="395"/>
      <c r="BD1854" s="394"/>
      <c r="BE1854" s="394"/>
    </row>
    <row r="1855" spans="53:57" ht="11.25" customHeight="1" x14ac:dyDescent="0.25">
      <c r="BA1855" s="395"/>
      <c r="BB1855" s="395"/>
      <c r="BC1855" s="395"/>
      <c r="BD1855" s="394"/>
      <c r="BE1855" s="394"/>
    </row>
    <row r="1856" spans="53:57" ht="11.25" customHeight="1" x14ac:dyDescent="0.25">
      <c r="BA1856" s="395"/>
      <c r="BB1856" s="395"/>
      <c r="BC1856" s="395"/>
      <c r="BD1856" s="394"/>
      <c r="BE1856" s="394"/>
    </row>
    <row r="1857" spans="53:57" ht="11.25" customHeight="1" x14ac:dyDescent="0.25">
      <c r="BA1857" s="395"/>
      <c r="BB1857" s="395"/>
      <c r="BC1857" s="395"/>
      <c r="BD1857" s="394"/>
      <c r="BE1857" s="394"/>
    </row>
    <row r="1858" spans="53:57" ht="11.25" customHeight="1" x14ac:dyDescent="0.25">
      <c r="BA1858" s="395"/>
      <c r="BB1858" s="395"/>
      <c r="BC1858" s="395"/>
      <c r="BD1858" s="394"/>
      <c r="BE1858" s="394"/>
    </row>
    <row r="1859" spans="53:57" ht="11.25" customHeight="1" x14ac:dyDescent="0.25">
      <c r="BA1859" s="395"/>
      <c r="BB1859" s="395"/>
      <c r="BC1859" s="395"/>
      <c r="BD1859" s="394"/>
      <c r="BE1859" s="394"/>
    </row>
    <row r="1860" spans="53:57" ht="11.25" customHeight="1" x14ac:dyDescent="0.25">
      <c r="BA1860" s="395"/>
      <c r="BB1860" s="395"/>
      <c r="BC1860" s="395"/>
      <c r="BD1860" s="394"/>
      <c r="BE1860" s="394"/>
    </row>
    <row r="1861" spans="53:57" ht="11.25" customHeight="1" x14ac:dyDescent="0.25">
      <c r="BA1861" s="395"/>
      <c r="BB1861" s="395"/>
      <c r="BC1861" s="395"/>
      <c r="BD1861" s="394"/>
      <c r="BE1861" s="394"/>
    </row>
    <row r="1862" spans="53:57" ht="11.25" customHeight="1" x14ac:dyDescent="0.25">
      <c r="BA1862" s="395"/>
      <c r="BB1862" s="395"/>
      <c r="BC1862" s="395"/>
      <c r="BD1862" s="394"/>
      <c r="BE1862" s="394"/>
    </row>
    <row r="1863" spans="53:57" ht="11.25" customHeight="1" x14ac:dyDescent="0.25">
      <c r="BA1863" s="395"/>
      <c r="BB1863" s="395"/>
      <c r="BC1863" s="395"/>
      <c r="BD1863" s="394"/>
      <c r="BE1863" s="394"/>
    </row>
    <row r="1864" spans="53:57" ht="11.25" customHeight="1" x14ac:dyDescent="0.25">
      <c r="BA1864" s="395"/>
      <c r="BB1864" s="395"/>
      <c r="BC1864" s="395"/>
      <c r="BD1864" s="394"/>
      <c r="BE1864" s="394"/>
    </row>
    <row r="1865" spans="53:57" ht="11.25" customHeight="1" x14ac:dyDescent="0.25">
      <c r="BA1865" s="395"/>
      <c r="BB1865" s="395"/>
      <c r="BC1865" s="395"/>
      <c r="BD1865" s="394"/>
      <c r="BE1865" s="394"/>
    </row>
    <row r="1866" spans="53:57" ht="11.25" customHeight="1" x14ac:dyDescent="0.25">
      <c r="BA1866" s="395"/>
      <c r="BB1866" s="395"/>
      <c r="BC1866" s="395"/>
      <c r="BD1866" s="394"/>
      <c r="BE1866" s="394"/>
    </row>
    <row r="1867" spans="53:57" ht="11.25" customHeight="1" x14ac:dyDescent="0.25">
      <c r="BA1867" s="395"/>
      <c r="BB1867" s="395"/>
      <c r="BC1867" s="395"/>
      <c r="BD1867" s="394"/>
      <c r="BE1867" s="394"/>
    </row>
    <row r="1868" spans="53:57" ht="11.25" customHeight="1" x14ac:dyDescent="0.25">
      <c r="BA1868" s="395"/>
      <c r="BB1868" s="395"/>
      <c r="BC1868" s="395"/>
      <c r="BD1868" s="394"/>
      <c r="BE1868" s="394"/>
    </row>
    <row r="1869" spans="53:57" ht="11.25" customHeight="1" x14ac:dyDescent="0.25">
      <c r="BA1869" s="395"/>
      <c r="BB1869" s="395"/>
      <c r="BC1869" s="395"/>
      <c r="BD1869" s="394"/>
      <c r="BE1869" s="394"/>
    </row>
    <row r="1870" spans="53:57" ht="11.25" customHeight="1" x14ac:dyDescent="0.25">
      <c r="BA1870" s="395"/>
      <c r="BB1870" s="395"/>
      <c r="BC1870" s="395"/>
      <c r="BD1870" s="394"/>
      <c r="BE1870" s="394"/>
    </row>
    <row r="1871" spans="53:57" ht="11.25" customHeight="1" x14ac:dyDescent="0.25">
      <c r="BA1871" s="395"/>
      <c r="BB1871" s="395"/>
      <c r="BC1871" s="395"/>
      <c r="BD1871" s="394"/>
      <c r="BE1871" s="394"/>
    </row>
    <row r="1872" spans="53:57" ht="11.25" customHeight="1" x14ac:dyDescent="0.25">
      <c r="BA1872" s="395"/>
      <c r="BB1872" s="395"/>
      <c r="BC1872" s="395"/>
      <c r="BD1872" s="394"/>
      <c r="BE1872" s="394"/>
    </row>
    <row r="1873" spans="53:57" ht="11.25" customHeight="1" x14ac:dyDescent="0.25">
      <c r="BA1873" s="395"/>
      <c r="BB1873" s="395"/>
      <c r="BC1873" s="395"/>
      <c r="BD1873" s="394"/>
      <c r="BE1873" s="394"/>
    </row>
    <row r="1874" spans="53:57" ht="11.25" customHeight="1" x14ac:dyDescent="0.25">
      <c r="BA1874" s="395"/>
      <c r="BB1874" s="395"/>
      <c r="BC1874" s="395"/>
      <c r="BD1874" s="394"/>
      <c r="BE1874" s="394"/>
    </row>
    <row r="1875" spans="53:57" ht="11.25" customHeight="1" x14ac:dyDescent="0.25">
      <c r="BA1875" s="395"/>
      <c r="BB1875" s="395"/>
      <c r="BC1875" s="395"/>
      <c r="BD1875" s="394"/>
      <c r="BE1875" s="394"/>
    </row>
    <row r="1876" spans="53:57" ht="11.25" customHeight="1" x14ac:dyDescent="0.25">
      <c r="BA1876" s="395"/>
      <c r="BB1876" s="395"/>
      <c r="BC1876" s="395"/>
      <c r="BD1876" s="394"/>
      <c r="BE1876" s="394"/>
    </row>
    <row r="1877" spans="53:57" ht="11.25" customHeight="1" x14ac:dyDescent="0.25">
      <c r="BA1877" s="395"/>
      <c r="BB1877" s="395"/>
      <c r="BC1877" s="395"/>
      <c r="BD1877" s="394"/>
      <c r="BE1877" s="394"/>
    </row>
    <row r="1878" spans="53:57" ht="11.25" customHeight="1" x14ac:dyDescent="0.25">
      <c r="BA1878" s="395"/>
      <c r="BB1878" s="395"/>
      <c r="BC1878" s="395"/>
      <c r="BD1878" s="394"/>
      <c r="BE1878" s="394"/>
    </row>
    <row r="1879" spans="53:57" ht="11.25" customHeight="1" x14ac:dyDescent="0.25">
      <c r="BA1879" s="395"/>
      <c r="BB1879" s="395"/>
      <c r="BC1879" s="395"/>
      <c r="BD1879" s="394"/>
      <c r="BE1879" s="394"/>
    </row>
    <row r="1880" spans="53:57" ht="11.25" customHeight="1" x14ac:dyDescent="0.25">
      <c r="BA1880" s="395"/>
      <c r="BB1880" s="395"/>
      <c r="BC1880" s="395"/>
      <c r="BD1880" s="394"/>
      <c r="BE1880" s="394"/>
    </row>
    <row r="1881" spans="53:57" ht="11.25" customHeight="1" x14ac:dyDescent="0.25">
      <c r="BA1881" s="395"/>
      <c r="BB1881" s="395"/>
      <c r="BC1881" s="395"/>
      <c r="BD1881" s="394"/>
      <c r="BE1881" s="394"/>
    </row>
    <row r="1882" spans="53:57" ht="11.25" customHeight="1" x14ac:dyDescent="0.25">
      <c r="BA1882" s="395"/>
      <c r="BB1882" s="395"/>
      <c r="BC1882" s="395"/>
      <c r="BD1882" s="394"/>
      <c r="BE1882" s="394"/>
    </row>
    <row r="1883" spans="53:57" ht="11.25" customHeight="1" x14ac:dyDescent="0.25">
      <c r="BA1883" s="395"/>
      <c r="BB1883" s="395"/>
      <c r="BC1883" s="395"/>
      <c r="BD1883" s="394"/>
      <c r="BE1883" s="394"/>
    </row>
    <row r="1884" spans="53:57" ht="11.25" customHeight="1" x14ac:dyDescent="0.25">
      <c r="BA1884" s="395"/>
      <c r="BB1884" s="395"/>
      <c r="BC1884" s="395"/>
      <c r="BD1884" s="394"/>
      <c r="BE1884" s="394"/>
    </row>
    <row r="1885" spans="53:57" ht="11.25" customHeight="1" x14ac:dyDescent="0.25">
      <c r="BA1885" s="395"/>
      <c r="BB1885" s="395"/>
      <c r="BC1885" s="395"/>
      <c r="BD1885" s="394"/>
      <c r="BE1885" s="394"/>
    </row>
    <row r="1886" spans="53:57" ht="11.25" customHeight="1" x14ac:dyDescent="0.25">
      <c r="BA1886" s="395"/>
      <c r="BB1886" s="395"/>
      <c r="BC1886" s="395"/>
      <c r="BD1886" s="394"/>
      <c r="BE1886" s="394"/>
    </row>
    <row r="1887" spans="53:57" ht="11.25" customHeight="1" x14ac:dyDescent="0.25">
      <c r="BA1887" s="395"/>
      <c r="BB1887" s="395"/>
      <c r="BC1887" s="395"/>
      <c r="BD1887" s="394"/>
      <c r="BE1887" s="394"/>
    </row>
    <row r="1888" spans="53:57" ht="11.25" customHeight="1" x14ac:dyDescent="0.25">
      <c r="BA1888" s="395"/>
      <c r="BB1888" s="395"/>
      <c r="BC1888" s="395"/>
      <c r="BD1888" s="394"/>
      <c r="BE1888" s="394"/>
    </row>
    <row r="1889" spans="53:57" ht="11.25" customHeight="1" x14ac:dyDescent="0.25">
      <c r="BA1889" s="395"/>
      <c r="BB1889" s="395"/>
      <c r="BC1889" s="395"/>
      <c r="BD1889" s="394"/>
      <c r="BE1889" s="394"/>
    </row>
    <row r="1890" spans="53:57" ht="11.25" customHeight="1" x14ac:dyDescent="0.25">
      <c r="BA1890" s="395"/>
      <c r="BB1890" s="395"/>
      <c r="BC1890" s="395"/>
      <c r="BD1890" s="394"/>
      <c r="BE1890" s="394"/>
    </row>
    <row r="1891" spans="53:57" ht="11.25" customHeight="1" x14ac:dyDescent="0.25">
      <c r="BA1891" s="395"/>
      <c r="BB1891" s="395"/>
      <c r="BC1891" s="395"/>
      <c r="BD1891" s="394"/>
      <c r="BE1891" s="394"/>
    </row>
    <row r="1892" spans="53:57" ht="11.25" customHeight="1" x14ac:dyDescent="0.25">
      <c r="BA1892" s="395"/>
      <c r="BB1892" s="395"/>
      <c r="BC1892" s="395"/>
      <c r="BD1892" s="394"/>
      <c r="BE1892" s="394"/>
    </row>
    <row r="1893" spans="53:57" ht="11.25" customHeight="1" x14ac:dyDescent="0.25">
      <c r="BA1893" s="395"/>
      <c r="BB1893" s="395"/>
      <c r="BC1893" s="395"/>
      <c r="BD1893" s="394"/>
      <c r="BE1893" s="394"/>
    </row>
    <row r="1894" spans="53:57" ht="11.25" customHeight="1" x14ac:dyDescent="0.25">
      <c r="BA1894" s="395"/>
      <c r="BB1894" s="395"/>
      <c r="BC1894" s="395"/>
      <c r="BD1894" s="394"/>
      <c r="BE1894" s="394"/>
    </row>
    <row r="1895" spans="53:57" ht="11.25" customHeight="1" x14ac:dyDescent="0.25">
      <c r="BA1895" s="395"/>
      <c r="BB1895" s="395"/>
      <c r="BC1895" s="395"/>
      <c r="BD1895" s="394"/>
      <c r="BE1895" s="394"/>
    </row>
    <row r="1896" spans="53:57" ht="11.25" customHeight="1" x14ac:dyDescent="0.25">
      <c r="BA1896" s="395"/>
      <c r="BB1896" s="395"/>
      <c r="BC1896" s="395"/>
      <c r="BD1896" s="394"/>
      <c r="BE1896" s="394"/>
    </row>
    <row r="1897" spans="53:57" ht="11.25" customHeight="1" x14ac:dyDescent="0.25">
      <c r="BA1897" s="395"/>
      <c r="BB1897" s="395"/>
      <c r="BC1897" s="395"/>
      <c r="BD1897" s="394"/>
      <c r="BE1897" s="394"/>
    </row>
    <row r="1898" spans="53:57" ht="11.25" customHeight="1" x14ac:dyDescent="0.25">
      <c r="BA1898" s="395"/>
      <c r="BB1898" s="395"/>
      <c r="BC1898" s="395"/>
      <c r="BD1898" s="394"/>
      <c r="BE1898" s="394"/>
    </row>
    <row r="1899" spans="53:57" ht="11.25" customHeight="1" x14ac:dyDescent="0.25">
      <c r="BA1899" s="395"/>
      <c r="BB1899" s="395"/>
      <c r="BC1899" s="395"/>
      <c r="BD1899" s="394"/>
      <c r="BE1899" s="394"/>
    </row>
    <row r="1900" spans="53:57" ht="11.25" customHeight="1" x14ac:dyDescent="0.25">
      <c r="BA1900" s="395"/>
      <c r="BB1900" s="395"/>
      <c r="BC1900" s="395"/>
      <c r="BD1900" s="394"/>
      <c r="BE1900" s="394"/>
    </row>
    <row r="1901" spans="53:57" ht="11.25" customHeight="1" x14ac:dyDescent="0.25">
      <c r="BA1901" s="395"/>
      <c r="BB1901" s="395"/>
      <c r="BC1901" s="395"/>
      <c r="BD1901" s="394"/>
      <c r="BE1901" s="394"/>
    </row>
    <row r="1902" spans="53:57" ht="11.25" customHeight="1" x14ac:dyDescent="0.25">
      <c r="BA1902" s="395"/>
      <c r="BB1902" s="395"/>
      <c r="BC1902" s="395"/>
      <c r="BD1902" s="394"/>
      <c r="BE1902" s="394"/>
    </row>
    <row r="1903" spans="53:57" ht="11.25" customHeight="1" x14ac:dyDescent="0.25">
      <c r="BA1903" s="395"/>
      <c r="BB1903" s="395"/>
      <c r="BC1903" s="395"/>
      <c r="BD1903" s="394"/>
      <c r="BE1903" s="394"/>
    </row>
    <row r="1904" spans="53:57" ht="11.25" customHeight="1" x14ac:dyDescent="0.25">
      <c r="BA1904" s="395"/>
      <c r="BB1904" s="395"/>
      <c r="BC1904" s="395"/>
      <c r="BD1904" s="394"/>
      <c r="BE1904" s="394"/>
    </row>
    <row r="1905" spans="53:57" ht="11.25" customHeight="1" x14ac:dyDescent="0.25">
      <c r="BA1905" s="395"/>
      <c r="BB1905" s="395"/>
      <c r="BC1905" s="395"/>
      <c r="BD1905" s="394"/>
      <c r="BE1905" s="394"/>
    </row>
    <row r="1906" spans="53:57" ht="11.25" customHeight="1" x14ac:dyDescent="0.25">
      <c r="BA1906" s="395"/>
      <c r="BB1906" s="395"/>
      <c r="BC1906" s="395"/>
      <c r="BD1906" s="394"/>
      <c r="BE1906" s="394"/>
    </row>
    <row r="1907" spans="53:57" ht="11.25" customHeight="1" x14ac:dyDescent="0.25">
      <c r="BA1907" s="395"/>
      <c r="BB1907" s="395"/>
      <c r="BC1907" s="395"/>
      <c r="BD1907" s="394"/>
      <c r="BE1907" s="394"/>
    </row>
    <row r="1908" spans="53:57" ht="11.25" customHeight="1" x14ac:dyDescent="0.25">
      <c r="BA1908" s="395"/>
      <c r="BB1908" s="395"/>
      <c r="BC1908" s="395"/>
      <c r="BD1908" s="394"/>
      <c r="BE1908" s="394"/>
    </row>
    <row r="1909" spans="53:57" ht="11.25" customHeight="1" x14ac:dyDescent="0.25">
      <c r="BA1909" s="395"/>
      <c r="BB1909" s="395"/>
      <c r="BC1909" s="395"/>
      <c r="BD1909" s="394"/>
      <c r="BE1909" s="394"/>
    </row>
    <row r="1910" spans="53:57" ht="11.25" customHeight="1" x14ac:dyDescent="0.25">
      <c r="BA1910" s="395"/>
      <c r="BB1910" s="395"/>
      <c r="BC1910" s="395"/>
      <c r="BD1910" s="394"/>
      <c r="BE1910" s="394"/>
    </row>
    <row r="1911" spans="53:57" ht="11.25" customHeight="1" x14ac:dyDescent="0.25">
      <c r="BA1911" s="395"/>
      <c r="BB1911" s="395"/>
      <c r="BC1911" s="395"/>
      <c r="BD1911" s="394"/>
      <c r="BE1911" s="394"/>
    </row>
    <row r="1912" spans="53:57" ht="11.25" customHeight="1" x14ac:dyDescent="0.25">
      <c r="BA1912" s="395"/>
      <c r="BB1912" s="395"/>
      <c r="BC1912" s="395"/>
      <c r="BD1912" s="394"/>
      <c r="BE1912" s="394"/>
    </row>
    <row r="1913" spans="53:57" ht="11.25" customHeight="1" x14ac:dyDescent="0.25">
      <c r="BA1913" s="395"/>
      <c r="BB1913" s="395"/>
      <c r="BC1913" s="395"/>
      <c r="BD1913" s="394"/>
      <c r="BE1913" s="394"/>
    </row>
    <row r="1914" spans="53:57" ht="11.25" customHeight="1" x14ac:dyDescent="0.25">
      <c r="BA1914" s="395"/>
      <c r="BB1914" s="395"/>
      <c r="BC1914" s="395"/>
      <c r="BD1914" s="394"/>
      <c r="BE1914" s="394"/>
    </row>
    <row r="1915" spans="53:57" ht="11.25" customHeight="1" x14ac:dyDescent="0.25">
      <c r="BA1915" s="395"/>
      <c r="BB1915" s="395"/>
      <c r="BC1915" s="395"/>
      <c r="BD1915" s="394"/>
      <c r="BE1915" s="394"/>
    </row>
    <row r="1916" spans="53:57" ht="11.25" customHeight="1" x14ac:dyDescent="0.25">
      <c r="BA1916" s="395"/>
      <c r="BB1916" s="395"/>
      <c r="BC1916" s="395"/>
      <c r="BD1916" s="394"/>
      <c r="BE1916" s="394"/>
    </row>
    <row r="1917" spans="53:57" ht="11.25" customHeight="1" x14ac:dyDescent="0.25">
      <c r="BA1917" s="395"/>
      <c r="BB1917" s="395"/>
      <c r="BC1917" s="395"/>
      <c r="BD1917" s="394"/>
      <c r="BE1917" s="394"/>
    </row>
    <row r="1918" spans="53:57" ht="11.25" customHeight="1" x14ac:dyDescent="0.25">
      <c r="BA1918" s="395"/>
      <c r="BB1918" s="395"/>
      <c r="BC1918" s="395"/>
      <c r="BD1918" s="394"/>
      <c r="BE1918" s="394"/>
    </row>
    <row r="1919" spans="53:57" ht="11.25" customHeight="1" x14ac:dyDescent="0.25">
      <c r="BA1919" s="395"/>
      <c r="BB1919" s="395"/>
      <c r="BC1919" s="395"/>
      <c r="BD1919" s="394"/>
      <c r="BE1919" s="394"/>
    </row>
    <row r="1920" spans="53:57" ht="11.25" customHeight="1" x14ac:dyDescent="0.25">
      <c r="BA1920" s="395"/>
      <c r="BB1920" s="395"/>
      <c r="BC1920" s="395"/>
      <c r="BD1920" s="394"/>
      <c r="BE1920" s="394"/>
    </row>
    <row r="1921" spans="53:57" ht="11.25" customHeight="1" x14ac:dyDescent="0.25">
      <c r="BA1921" s="395"/>
      <c r="BB1921" s="395"/>
      <c r="BC1921" s="395"/>
      <c r="BD1921" s="394"/>
      <c r="BE1921" s="394"/>
    </row>
    <row r="1922" spans="53:57" ht="11.25" customHeight="1" x14ac:dyDescent="0.25">
      <c r="BA1922" s="395"/>
      <c r="BB1922" s="395"/>
      <c r="BC1922" s="395"/>
      <c r="BD1922" s="394"/>
      <c r="BE1922" s="394"/>
    </row>
    <row r="1923" spans="53:57" ht="11.25" customHeight="1" x14ac:dyDescent="0.25">
      <c r="BA1923" s="395"/>
      <c r="BB1923" s="395"/>
      <c r="BC1923" s="395"/>
      <c r="BD1923" s="394"/>
      <c r="BE1923" s="394"/>
    </row>
    <row r="1924" spans="53:57" ht="11.25" customHeight="1" x14ac:dyDescent="0.25">
      <c r="BA1924" s="395"/>
      <c r="BB1924" s="395"/>
      <c r="BC1924" s="395"/>
      <c r="BD1924" s="394"/>
      <c r="BE1924" s="394"/>
    </row>
    <row r="1925" spans="53:57" ht="11.25" customHeight="1" x14ac:dyDescent="0.25">
      <c r="BA1925" s="395"/>
      <c r="BB1925" s="395"/>
      <c r="BC1925" s="395"/>
      <c r="BD1925" s="394"/>
      <c r="BE1925" s="394"/>
    </row>
    <row r="1926" spans="53:57" ht="11.25" customHeight="1" x14ac:dyDescent="0.25">
      <c r="BA1926" s="395"/>
      <c r="BB1926" s="395"/>
      <c r="BC1926" s="395"/>
      <c r="BD1926" s="394"/>
      <c r="BE1926" s="394"/>
    </row>
    <row r="1927" spans="53:57" ht="11.25" customHeight="1" x14ac:dyDescent="0.25">
      <c r="BA1927" s="395"/>
      <c r="BB1927" s="395"/>
      <c r="BC1927" s="395"/>
      <c r="BD1927" s="394"/>
      <c r="BE1927" s="394"/>
    </row>
    <row r="1928" spans="53:57" ht="11.25" customHeight="1" x14ac:dyDescent="0.25">
      <c r="BA1928" s="395"/>
      <c r="BB1928" s="395"/>
      <c r="BC1928" s="395"/>
      <c r="BD1928" s="394"/>
      <c r="BE1928" s="394"/>
    </row>
    <row r="1929" spans="53:57" ht="11.25" customHeight="1" x14ac:dyDescent="0.25">
      <c r="BA1929" s="395"/>
      <c r="BB1929" s="395"/>
      <c r="BC1929" s="395"/>
      <c r="BD1929" s="394"/>
      <c r="BE1929" s="394"/>
    </row>
    <row r="1930" spans="53:57" ht="11.25" customHeight="1" x14ac:dyDescent="0.25">
      <c r="BA1930" s="395"/>
      <c r="BB1930" s="395"/>
      <c r="BC1930" s="395"/>
      <c r="BD1930" s="394"/>
      <c r="BE1930" s="394"/>
    </row>
    <row r="1931" spans="53:57" ht="11.25" customHeight="1" x14ac:dyDescent="0.25">
      <c r="BA1931" s="395"/>
      <c r="BB1931" s="395"/>
      <c r="BC1931" s="395"/>
      <c r="BD1931" s="394"/>
      <c r="BE1931" s="394"/>
    </row>
    <row r="1932" spans="53:57" ht="11.25" customHeight="1" x14ac:dyDescent="0.25">
      <c r="BA1932" s="395"/>
      <c r="BB1932" s="395"/>
      <c r="BC1932" s="395"/>
      <c r="BD1932" s="394"/>
      <c r="BE1932" s="394"/>
    </row>
    <row r="1933" spans="53:57" ht="11.25" customHeight="1" x14ac:dyDescent="0.25">
      <c r="BA1933" s="395"/>
      <c r="BB1933" s="395"/>
      <c r="BC1933" s="395"/>
      <c r="BD1933" s="394"/>
      <c r="BE1933" s="394"/>
    </row>
    <row r="1934" spans="53:57" ht="11.25" customHeight="1" x14ac:dyDescent="0.25">
      <c r="BA1934" s="395"/>
      <c r="BB1934" s="395"/>
      <c r="BC1934" s="395"/>
      <c r="BD1934" s="394"/>
      <c r="BE1934" s="394"/>
    </row>
    <row r="1935" spans="53:57" ht="11.25" customHeight="1" x14ac:dyDescent="0.25">
      <c r="BA1935" s="395"/>
      <c r="BB1935" s="395"/>
      <c r="BC1935" s="395"/>
      <c r="BD1935" s="394"/>
      <c r="BE1935" s="394"/>
    </row>
    <row r="1936" spans="53:57" ht="11.25" customHeight="1" x14ac:dyDescent="0.25">
      <c r="BA1936" s="395"/>
      <c r="BB1936" s="395"/>
      <c r="BC1936" s="395"/>
      <c r="BD1936" s="394"/>
      <c r="BE1936" s="394"/>
    </row>
    <row r="1937" spans="53:57" ht="11.25" customHeight="1" x14ac:dyDescent="0.25">
      <c r="BA1937" s="395"/>
      <c r="BB1937" s="395"/>
      <c r="BC1937" s="395"/>
      <c r="BD1937" s="394"/>
      <c r="BE1937" s="394"/>
    </row>
    <row r="1938" spans="53:57" ht="11.25" customHeight="1" x14ac:dyDescent="0.25">
      <c r="BA1938" s="395"/>
      <c r="BB1938" s="395"/>
      <c r="BC1938" s="395"/>
      <c r="BD1938" s="394"/>
      <c r="BE1938" s="394"/>
    </row>
    <row r="1939" spans="53:57" ht="11.25" customHeight="1" x14ac:dyDescent="0.25">
      <c r="BA1939" s="395"/>
      <c r="BB1939" s="395"/>
      <c r="BC1939" s="395"/>
      <c r="BD1939" s="394"/>
      <c r="BE1939" s="394"/>
    </row>
    <row r="1940" spans="53:57" ht="11.25" customHeight="1" x14ac:dyDescent="0.25">
      <c r="BA1940" s="395"/>
      <c r="BB1940" s="395"/>
      <c r="BC1940" s="395"/>
      <c r="BD1940" s="394"/>
      <c r="BE1940" s="394"/>
    </row>
    <row r="1941" spans="53:57" ht="11.25" customHeight="1" x14ac:dyDescent="0.25">
      <c r="BA1941" s="395"/>
      <c r="BB1941" s="395"/>
      <c r="BC1941" s="395"/>
      <c r="BD1941" s="394"/>
      <c r="BE1941" s="394"/>
    </row>
    <row r="1942" spans="53:57" ht="11.25" customHeight="1" x14ac:dyDescent="0.25">
      <c r="BA1942" s="395"/>
      <c r="BB1942" s="395"/>
      <c r="BC1942" s="395"/>
      <c r="BD1942" s="394"/>
      <c r="BE1942" s="394"/>
    </row>
    <row r="1943" spans="53:57" ht="11.25" customHeight="1" x14ac:dyDescent="0.25">
      <c r="BA1943" s="395"/>
      <c r="BB1943" s="395"/>
      <c r="BC1943" s="395"/>
      <c r="BD1943" s="394"/>
      <c r="BE1943" s="394"/>
    </row>
    <row r="1944" spans="53:57" ht="11.25" customHeight="1" x14ac:dyDescent="0.25">
      <c r="BA1944" s="395"/>
      <c r="BB1944" s="395"/>
      <c r="BC1944" s="395"/>
      <c r="BD1944" s="394"/>
      <c r="BE1944" s="394"/>
    </row>
    <row r="1945" spans="53:57" ht="11.25" customHeight="1" x14ac:dyDescent="0.25">
      <c r="BA1945" s="395"/>
      <c r="BB1945" s="395"/>
      <c r="BC1945" s="395"/>
      <c r="BD1945" s="394"/>
      <c r="BE1945" s="394"/>
    </row>
    <row r="1946" spans="53:57" ht="11.25" customHeight="1" x14ac:dyDescent="0.25">
      <c r="BA1946" s="395"/>
      <c r="BB1946" s="395"/>
      <c r="BC1946" s="395"/>
      <c r="BD1946" s="394"/>
      <c r="BE1946" s="394"/>
    </row>
    <row r="1947" spans="53:57" ht="11.25" customHeight="1" x14ac:dyDescent="0.25">
      <c r="BA1947" s="395"/>
      <c r="BB1947" s="395"/>
      <c r="BC1947" s="395"/>
      <c r="BD1947" s="394"/>
      <c r="BE1947" s="394"/>
    </row>
    <row r="1948" spans="53:57" ht="11.25" customHeight="1" x14ac:dyDescent="0.25">
      <c r="BA1948" s="395"/>
      <c r="BB1948" s="395"/>
      <c r="BC1948" s="395"/>
      <c r="BD1948" s="394"/>
      <c r="BE1948" s="394"/>
    </row>
    <row r="1949" spans="53:57" ht="11.25" customHeight="1" x14ac:dyDescent="0.25">
      <c r="BA1949" s="395"/>
      <c r="BB1949" s="395"/>
      <c r="BC1949" s="395"/>
      <c r="BD1949" s="394"/>
      <c r="BE1949" s="394"/>
    </row>
    <row r="1950" spans="53:57" ht="11.25" customHeight="1" x14ac:dyDescent="0.25">
      <c r="BA1950" s="395"/>
      <c r="BB1950" s="395"/>
      <c r="BC1950" s="395"/>
      <c r="BD1950" s="394"/>
      <c r="BE1950" s="394"/>
    </row>
    <row r="1951" spans="53:57" ht="11.25" customHeight="1" x14ac:dyDescent="0.25">
      <c r="BA1951" s="395"/>
      <c r="BB1951" s="395"/>
      <c r="BC1951" s="395"/>
      <c r="BD1951" s="394"/>
      <c r="BE1951" s="394"/>
    </row>
    <row r="1952" spans="53:57" ht="11.25" customHeight="1" x14ac:dyDescent="0.25">
      <c r="BA1952" s="395"/>
      <c r="BB1952" s="395"/>
      <c r="BC1952" s="395"/>
      <c r="BD1952" s="394"/>
      <c r="BE1952" s="394"/>
    </row>
    <row r="1953" spans="53:57" ht="11.25" customHeight="1" x14ac:dyDescent="0.25">
      <c r="BA1953" s="395"/>
      <c r="BB1953" s="395"/>
      <c r="BC1953" s="395"/>
      <c r="BD1953" s="394"/>
      <c r="BE1953" s="394"/>
    </row>
    <row r="1954" spans="53:57" ht="11.25" customHeight="1" x14ac:dyDescent="0.25">
      <c r="BA1954" s="395"/>
      <c r="BB1954" s="395"/>
      <c r="BC1954" s="395"/>
      <c r="BD1954" s="394"/>
      <c r="BE1954" s="394"/>
    </row>
    <row r="1955" spans="53:57" ht="11.25" customHeight="1" x14ac:dyDescent="0.25">
      <c r="BA1955" s="395"/>
      <c r="BB1955" s="395"/>
      <c r="BC1955" s="395"/>
      <c r="BD1955" s="394"/>
      <c r="BE1955" s="394"/>
    </row>
    <row r="1956" spans="53:57" ht="11.25" customHeight="1" x14ac:dyDescent="0.25">
      <c r="BA1956" s="395"/>
      <c r="BB1956" s="395"/>
      <c r="BC1956" s="395"/>
      <c r="BD1956" s="394"/>
      <c r="BE1956" s="394"/>
    </row>
    <row r="1957" spans="53:57" ht="11.25" customHeight="1" x14ac:dyDescent="0.25">
      <c r="BA1957" s="395"/>
      <c r="BB1957" s="395"/>
      <c r="BC1957" s="395"/>
      <c r="BD1957" s="394"/>
      <c r="BE1957" s="394"/>
    </row>
    <row r="1958" spans="53:57" ht="11.25" customHeight="1" x14ac:dyDescent="0.25">
      <c r="BA1958" s="395"/>
      <c r="BB1958" s="395"/>
      <c r="BC1958" s="395"/>
      <c r="BD1958" s="394"/>
      <c r="BE1958" s="394"/>
    </row>
    <row r="1959" spans="53:57" ht="11.25" customHeight="1" x14ac:dyDescent="0.25">
      <c r="BA1959" s="395"/>
      <c r="BB1959" s="395"/>
      <c r="BC1959" s="395"/>
      <c r="BD1959" s="394"/>
      <c r="BE1959" s="394"/>
    </row>
    <row r="1960" spans="53:57" ht="11.25" customHeight="1" x14ac:dyDescent="0.25">
      <c r="BA1960" s="395"/>
      <c r="BB1960" s="395"/>
      <c r="BC1960" s="395"/>
      <c r="BD1960" s="394"/>
      <c r="BE1960" s="394"/>
    </row>
    <row r="1961" spans="53:57" ht="11.25" customHeight="1" x14ac:dyDescent="0.25">
      <c r="BA1961" s="395"/>
      <c r="BB1961" s="395"/>
      <c r="BC1961" s="395"/>
      <c r="BD1961" s="394"/>
      <c r="BE1961" s="394"/>
    </row>
    <row r="1962" spans="53:57" ht="11.25" customHeight="1" x14ac:dyDescent="0.25">
      <c r="BA1962" s="395"/>
      <c r="BB1962" s="395"/>
      <c r="BC1962" s="395"/>
      <c r="BD1962" s="394"/>
      <c r="BE1962" s="394"/>
    </row>
    <row r="1963" spans="53:57" ht="11.25" customHeight="1" x14ac:dyDescent="0.25">
      <c r="BA1963" s="395"/>
      <c r="BB1963" s="395"/>
      <c r="BC1963" s="395"/>
      <c r="BD1963" s="394"/>
      <c r="BE1963" s="394"/>
    </row>
    <row r="1964" spans="53:57" ht="11.25" customHeight="1" x14ac:dyDescent="0.25">
      <c r="BA1964" s="395"/>
      <c r="BB1964" s="395"/>
      <c r="BC1964" s="395"/>
      <c r="BD1964" s="394"/>
      <c r="BE1964" s="394"/>
    </row>
    <row r="1965" spans="53:57" ht="11.25" customHeight="1" x14ac:dyDescent="0.25">
      <c r="BA1965" s="395"/>
      <c r="BB1965" s="395"/>
      <c r="BC1965" s="395"/>
      <c r="BD1965" s="394"/>
      <c r="BE1965" s="394"/>
    </row>
    <row r="1966" spans="53:57" ht="11.25" customHeight="1" x14ac:dyDescent="0.25">
      <c r="BA1966" s="395"/>
      <c r="BB1966" s="395"/>
      <c r="BC1966" s="395"/>
      <c r="BD1966" s="394"/>
      <c r="BE1966" s="394"/>
    </row>
    <row r="1967" spans="53:57" ht="11.25" customHeight="1" x14ac:dyDescent="0.25">
      <c r="BA1967" s="395"/>
      <c r="BB1967" s="395"/>
      <c r="BC1967" s="395"/>
      <c r="BD1967" s="394"/>
      <c r="BE1967" s="394"/>
    </row>
    <row r="1968" spans="53:57" ht="11.25" customHeight="1" x14ac:dyDescent="0.25">
      <c r="BA1968" s="395"/>
      <c r="BB1968" s="395"/>
      <c r="BC1968" s="395"/>
      <c r="BD1968" s="394"/>
      <c r="BE1968" s="394"/>
    </row>
    <row r="1969" spans="53:57" ht="11.25" customHeight="1" x14ac:dyDescent="0.25">
      <c r="BA1969" s="395"/>
      <c r="BB1969" s="395"/>
      <c r="BC1969" s="395"/>
      <c r="BD1969" s="394"/>
      <c r="BE1969" s="394"/>
    </row>
    <row r="1970" spans="53:57" ht="11.25" customHeight="1" x14ac:dyDescent="0.25">
      <c r="BA1970" s="395"/>
      <c r="BB1970" s="395"/>
      <c r="BC1970" s="395"/>
      <c r="BD1970" s="394"/>
      <c r="BE1970" s="394"/>
    </row>
    <row r="1971" spans="53:57" ht="11.25" customHeight="1" x14ac:dyDescent="0.25">
      <c r="BA1971" s="395"/>
      <c r="BB1971" s="395"/>
      <c r="BC1971" s="395"/>
      <c r="BD1971" s="394"/>
      <c r="BE1971" s="394"/>
    </row>
    <row r="1972" spans="53:57" ht="11.25" customHeight="1" x14ac:dyDescent="0.25">
      <c r="BA1972" s="395"/>
      <c r="BB1972" s="395"/>
      <c r="BC1972" s="395"/>
      <c r="BD1972" s="394"/>
      <c r="BE1972" s="394"/>
    </row>
    <row r="1973" spans="53:57" ht="11.25" customHeight="1" x14ac:dyDescent="0.25">
      <c r="BA1973" s="395"/>
      <c r="BB1973" s="395"/>
      <c r="BC1973" s="395"/>
      <c r="BD1973" s="394"/>
      <c r="BE1973" s="394"/>
    </row>
    <row r="1974" spans="53:57" ht="11.25" customHeight="1" x14ac:dyDescent="0.25">
      <c r="BA1974" s="395"/>
      <c r="BB1974" s="395"/>
      <c r="BC1974" s="395"/>
      <c r="BD1974" s="394"/>
      <c r="BE1974" s="394"/>
    </row>
    <row r="1975" spans="53:57" ht="11.25" customHeight="1" x14ac:dyDescent="0.25">
      <c r="BA1975" s="395"/>
      <c r="BB1975" s="395"/>
      <c r="BC1975" s="395"/>
      <c r="BD1975" s="394"/>
      <c r="BE1975" s="394"/>
    </row>
    <row r="1976" spans="53:57" ht="11.25" customHeight="1" x14ac:dyDescent="0.25">
      <c r="BA1976" s="395"/>
      <c r="BB1976" s="395"/>
      <c r="BC1976" s="395"/>
      <c r="BD1976" s="394"/>
      <c r="BE1976" s="394"/>
    </row>
    <row r="1977" spans="53:57" ht="11.25" customHeight="1" x14ac:dyDescent="0.25">
      <c r="BA1977" s="395"/>
      <c r="BB1977" s="395"/>
      <c r="BC1977" s="395"/>
      <c r="BD1977" s="394"/>
      <c r="BE1977" s="394"/>
    </row>
    <row r="1978" spans="53:57" ht="11.25" customHeight="1" x14ac:dyDescent="0.25">
      <c r="BA1978" s="395"/>
      <c r="BB1978" s="395"/>
      <c r="BC1978" s="395"/>
      <c r="BD1978" s="394"/>
      <c r="BE1978" s="394"/>
    </row>
    <row r="1979" spans="53:57" ht="11.25" customHeight="1" x14ac:dyDescent="0.25">
      <c r="BA1979" s="395"/>
      <c r="BB1979" s="395"/>
      <c r="BC1979" s="395"/>
      <c r="BD1979" s="394"/>
      <c r="BE1979" s="394"/>
    </row>
    <row r="1980" spans="53:57" ht="11.25" customHeight="1" x14ac:dyDescent="0.25">
      <c r="BA1980" s="395"/>
      <c r="BB1980" s="395"/>
      <c r="BC1980" s="395"/>
      <c r="BD1980" s="394"/>
      <c r="BE1980" s="394"/>
    </row>
    <row r="1981" spans="53:57" ht="11.25" customHeight="1" x14ac:dyDescent="0.25">
      <c r="BA1981" s="395"/>
      <c r="BB1981" s="395"/>
      <c r="BC1981" s="395"/>
      <c r="BD1981" s="394"/>
      <c r="BE1981" s="394"/>
    </row>
    <row r="1982" spans="53:57" ht="11.25" customHeight="1" x14ac:dyDescent="0.25">
      <c r="BA1982" s="395"/>
      <c r="BB1982" s="395"/>
      <c r="BC1982" s="395"/>
      <c r="BD1982" s="394"/>
      <c r="BE1982" s="394"/>
    </row>
    <row r="1983" spans="53:57" ht="11.25" customHeight="1" x14ac:dyDescent="0.25">
      <c r="BA1983" s="395"/>
      <c r="BB1983" s="395"/>
      <c r="BC1983" s="395"/>
      <c r="BD1983" s="394"/>
      <c r="BE1983" s="394"/>
    </row>
    <row r="1984" spans="53:57" ht="11.25" customHeight="1" x14ac:dyDescent="0.25">
      <c r="BA1984" s="395"/>
      <c r="BB1984" s="395"/>
      <c r="BC1984" s="395"/>
      <c r="BD1984" s="394"/>
      <c r="BE1984" s="394"/>
    </row>
    <row r="1985" spans="53:57" ht="11.25" customHeight="1" x14ac:dyDescent="0.25">
      <c r="BA1985" s="395"/>
      <c r="BB1985" s="395"/>
      <c r="BC1985" s="395"/>
      <c r="BD1985" s="394"/>
      <c r="BE1985" s="394"/>
    </row>
    <row r="1986" spans="53:57" ht="11.25" customHeight="1" x14ac:dyDescent="0.25">
      <c r="BA1986" s="395"/>
      <c r="BB1986" s="395"/>
      <c r="BC1986" s="395"/>
      <c r="BD1986" s="394"/>
      <c r="BE1986" s="394"/>
    </row>
    <row r="1987" spans="53:57" ht="11.25" customHeight="1" x14ac:dyDescent="0.25">
      <c r="BA1987" s="395"/>
      <c r="BB1987" s="395"/>
      <c r="BC1987" s="395"/>
      <c r="BD1987" s="394"/>
      <c r="BE1987" s="394"/>
    </row>
    <row r="1988" spans="53:57" ht="11.25" customHeight="1" x14ac:dyDescent="0.25">
      <c r="BA1988" s="395"/>
      <c r="BB1988" s="395"/>
      <c r="BC1988" s="395"/>
      <c r="BD1988" s="394"/>
      <c r="BE1988" s="394"/>
    </row>
    <row r="1989" spans="53:57" ht="11.25" customHeight="1" x14ac:dyDescent="0.25">
      <c r="BA1989" s="395"/>
      <c r="BB1989" s="395"/>
      <c r="BC1989" s="395"/>
      <c r="BD1989" s="394"/>
      <c r="BE1989" s="394"/>
    </row>
    <row r="1990" spans="53:57" ht="11.25" customHeight="1" x14ac:dyDescent="0.25">
      <c r="BA1990" s="395"/>
      <c r="BB1990" s="395"/>
      <c r="BC1990" s="395"/>
      <c r="BD1990" s="394"/>
      <c r="BE1990" s="394"/>
    </row>
    <row r="1991" spans="53:57" ht="11.25" customHeight="1" x14ac:dyDescent="0.25">
      <c r="BA1991" s="395"/>
      <c r="BB1991" s="395"/>
      <c r="BC1991" s="395"/>
      <c r="BD1991" s="394"/>
      <c r="BE1991" s="394"/>
    </row>
    <row r="1992" spans="53:57" ht="11.25" customHeight="1" x14ac:dyDescent="0.25">
      <c r="BA1992" s="395"/>
      <c r="BB1992" s="395"/>
      <c r="BC1992" s="395"/>
      <c r="BD1992" s="394"/>
      <c r="BE1992" s="394"/>
    </row>
    <row r="1993" spans="53:57" ht="11.25" customHeight="1" x14ac:dyDescent="0.25">
      <c r="BA1993" s="395"/>
      <c r="BB1993" s="395"/>
      <c r="BC1993" s="395"/>
      <c r="BD1993" s="394"/>
      <c r="BE1993" s="394"/>
    </row>
    <row r="1994" spans="53:57" ht="11.25" customHeight="1" x14ac:dyDescent="0.25">
      <c r="BA1994" s="395"/>
      <c r="BB1994" s="395"/>
      <c r="BC1994" s="395"/>
      <c r="BD1994" s="394"/>
      <c r="BE1994" s="394"/>
    </row>
    <row r="1995" spans="53:57" ht="11.25" customHeight="1" x14ac:dyDescent="0.25">
      <c r="BA1995" s="395"/>
      <c r="BB1995" s="395"/>
      <c r="BC1995" s="395"/>
      <c r="BD1995" s="394"/>
      <c r="BE1995" s="394"/>
    </row>
    <row r="1996" spans="53:57" ht="11.25" customHeight="1" x14ac:dyDescent="0.25">
      <c r="BA1996" s="395"/>
      <c r="BB1996" s="395"/>
      <c r="BC1996" s="395"/>
      <c r="BD1996" s="394"/>
      <c r="BE1996" s="394"/>
    </row>
    <row r="1997" spans="53:57" ht="11.25" customHeight="1" x14ac:dyDescent="0.25">
      <c r="BA1997" s="395"/>
      <c r="BB1997" s="395"/>
      <c r="BC1997" s="395"/>
      <c r="BD1997" s="394"/>
      <c r="BE1997" s="394"/>
    </row>
    <row r="1998" spans="53:57" ht="11.25" customHeight="1" x14ac:dyDescent="0.25">
      <c r="BA1998" s="395"/>
      <c r="BB1998" s="395"/>
      <c r="BC1998" s="395"/>
      <c r="BD1998" s="394"/>
      <c r="BE1998" s="394"/>
    </row>
    <row r="1999" spans="53:57" ht="11.25" customHeight="1" x14ac:dyDescent="0.25">
      <c r="BA1999" s="395"/>
      <c r="BB1999" s="395"/>
      <c r="BC1999" s="395"/>
      <c r="BD1999" s="394"/>
      <c r="BE1999" s="394"/>
    </row>
    <row r="2000" spans="53:57" ht="11.25" customHeight="1" x14ac:dyDescent="0.25">
      <c r="BA2000" s="395"/>
      <c r="BB2000" s="395"/>
      <c r="BC2000" s="395"/>
      <c r="BD2000" s="394"/>
      <c r="BE2000" s="394"/>
    </row>
    <row r="2001" spans="53:57" ht="11.25" customHeight="1" x14ac:dyDescent="0.25">
      <c r="BA2001" s="395"/>
      <c r="BB2001" s="395"/>
      <c r="BC2001" s="395"/>
      <c r="BD2001" s="394"/>
      <c r="BE2001" s="394"/>
    </row>
    <row r="2002" spans="53:57" ht="11.25" customHeight="1" x14ac:dyDescent="0.25">
      <c r="BA2002" s="395"/>
      <c r="BB2002" s="395"/>
      <c r="BC2002" s="395"/>
      <c r="BD2002" s="394"/>
      <c r="BE2002" s="394"/>
    </row>
    <row r="2003" spans="53:57" ht="11.25" customHeight="1" x14ac:dyDescent="0.25">
      <c r="BA2003" s="395"/>
      <c r="BB2003" s="395"/>
      <c r="BC2003" s="395"/>
      <c r="BD2003" s="394"/>
      <c r="BE2003" s="394"/>
    </row>
    <row r="2004" spans="53:57" ht="11.25" customHeight="1" x14ac:dyDescent="0.25">
      <c r="BA2004" s="395"/>
      <c r="BB2004" s="395"/>
      <c r="BC2004" s="395"/>
      <c r="BD2004" s="394"/>
      <c r="BE2004" s="394"/>
    </row>
    <row r="2005" spans="53:57" ht="11.25" customHeight="1" x14ac:dyDescent="0.25">
      <c r="BA2005" s="395"/>
      <c r="BB2005" s="395"/>
      <c r="BC2005" s="395"/>
      <c r="BD2005" s="394"/>
      <c r="BE2005" s="394"/>
    </row>
    <row r="2006" spans="53:57" ht="11.25" customHeight="1" x14ac:dyDescent="0.25">
      <c r="BA2006" s="395"/>
      <c r="BB2006" s="395"/>
      <c r="BC2006" s="395"/>
      <c r="BD2006" s="394"/>
      <c r="BE2006" s="394"/>
    </row>
    <row r="2007" spans="53:57" ht="11.25" customHeight="1" x14ac:dyDescent="0.25">
      <c r="BA2007" s="395"/>
      <c r="BB2007" s="395"/>
      <c r="BC2007" s="395"/>
      <c r="BD2007" s="394"/>
      <c r="BE2007" s="394"/>
    </row>
    <row r="2008" spans="53:57" ht="11.25" customHeight="1" x14ac:dyDescent="0.25">
      <c r="BA2008" s="395"/>
      <c r="BB2008" s="395"/>
      <c r="BC2008" s="395"/>
      <c r="BD2008" s="394"/>
      <c r="BE2008" s="394"/>
    </row>
    <row r="2009" spans="53:57" ht="11.25" customHeight="1" x14ac:dyDescent="0.25">
      <c r="BA2009" s="395"/>
      <c r="BB2009" s="395"/>
      <c r="BC2009" s="395"/>
      <c r="BD2009" s="394"/>
      <c r="BE2009" s="394"/>
    </row>
    <row r="2010" spans="53:57" ht="11.25" customHeight="1" x14ac:dyDescent="0.25">
      <c r="BA2010" s="395"/>
      <c r="BB2010" s="395"/>
      <c r="BC2010" s="395"/>
      <c r="BD2010" s="394"/>
      <c r="BE2010" s="394"/>
    </row>
    <row r="2011" spans="53:57" ht="11.25" customHeight="1" x14ac:dyDescent="0.25">
      <c r="BA2011" s="395"/>
      <c r="BB2011" s="395"/>
      <c r="BC2011" s="395"/>
      <c r="BD2011" s="394"/>
      <c r="BE2011" s="394"/>
    </row>
    <row r="2012" spans="53:57" ht="11.25" customHeight="1" x14ac:dyDescent="0.25">
      <c r="BA2012" s="395"/>
      <c r="BB2012" s="395"/>
      <c r="BC2012" s="395"/>
      <c r="BD2012" s="394"/>
      <c r="BE2012" s="394"/>
    </row>
    <row r="2013" spans="53:57" ht="11.25" customHeight="1" x14ac:dyDescent="0.25">
      <c r="BA2013" s="395"/>
      <c r="BB2013" s="395"/>
      <c r="BC2013" s="395"/>
      <c r="BD2013" s="394"/>
      <c r="BE2013" s="394"/>
    </row>
    <row r="2014" spans="53:57" ht="11.25" customHeight="1" x14ac:dyDescent="0.25">
      <c r="BA2014" s="395"/>
      <c r="BB2014" s="395"/>
      <c r="BC2014" s="395"/>
      <c r="BD2014" s="394"/>
      <c r="BE2014" s="394"/>
    </row>
    <row r="2015" spans="53:57" ht="11.25" customHeight="1" x14ac:dyDescent="0.25">
      <c r="BA2015" s="395"/>
      <c r="BB2015" s="395"/>
      <c r="BC2015" s="395"/>
      <c r="BD2015" s="394"/>
      <c r="BE2015" s="394"/>
    </row>
    <row r="2016" spans="53:57" ht="11.25" customHeight="1" x14ac:dyDescent="0.25">
      <c r="BA2016" s="395"/>
      <c r="BB2016" s="395"/>
      <c r="BC2016" s="395"/>
      <c r="BD2016" s="394"/>
      <c r="BE2016" s="394"/>
    </row>
    <row r="2017" spans="53:57" ht="11.25" customHeight="1" x14ac:dyDescent="0.25">
      <c r="BA2017" s="395"/>
      <c r="BB2017" s="395"/>
      <c r="BC2017" s="395"/>
      <c r="BD2017" s="394"/>
      <c r="BE2017" s="394"/>
    </row>
    <row r="2018" spans="53:57" ht="11.25" customHeight="1" x14ac:dyDescent="0.25">
      <c r="BA2018" s="395"/>
      <c r="BB2018" s="395"/>
      <c r="BC2018" s="395"/>
      <c r="BD2018" s="394"/>
      <c r="BE2018" s="394"/>
    </row>
    <row r="2019" spans="53:57" ht="11.25" customHeight="1" x14ac:dyDescent="0.25">
      <c r="BA2019" s="395"/>
      <c r="BB2019" s="395"/>
      <c r="BC2019" s="395"/>
      <c r="BD2019" s="394"/>
      <c r="BE2019" s="394"/>
    </row>
    <row r="2020" spans="53:57" ht="11.25" customHeight="1" x14ac:dyDescent="0.25">
      <c r="BA2020" s="395"/>
      <c r="BB2020" s="395"/>
      <c r="BC2020" s="395"/>
      <c r="BD2020" s="394"/>
      <c r="BE2020" s="394"/>
    </row>
    <row r="2021" spans="53:57" ht="11.25" customHeight="1" x14ac:dyDescent="0.25">
      <c r="BA2021" s="395"/>
      <c r="BB2021" s="395"/>
      <c r="BC2021" s="395"/>
      <c r="BD2021" s="394"/>
      <c r="BE2021" s="394"/>
    </row>
    <row r="2022" spans="53:57" ht="11.25" customHeight="1" x14ac:dyDescent="0.25">
      <c r="BA2022" s="395"/>
      <c r="BB2022" s="395"/>
      <c r="BC2022" s="395"/>
      <c r="BD2022" s="394"/>
      <c r="BE2022" s="394"/>
    </row>
    <row r="2023" spans="53:57" ht="11.25" customHeight="1" x14ac:dyDescent="0.25">
      <c r="BA2023" s="395"/>
      <c r="BB2023" s="395"/>
      <c r="BC2023" s="395"/>
      <c r="BD2023" s="394"/>
      <c r="BE2023" s="394"/>
    </row>
    <row r="2024" spans="53:57" ht="11.25" customHeight="1" x14ac:dyDescent="0.25">
      <c r="BA2024" s="395"/>
      <c r="BB2024" s="395"/>
      <c r="BC2024" s="395"/>
      <c r="BD2024" s="394"/>
      <c r="BE2024" s="394"/>
    </row>
    <row r="2025" spans="53:57" ht="11.25" customHeight="1" x14ac:dyDescent="0.25">
      <c r="BA2025" s="395"/>
      <c r="BB2025" s="395"/>
      <c r="BC2025" s="395"/>
      <c r="BD2025" s="394"/>
      <c r="BE2025" s="394"/>
    </row>
    <row r="2026" spans="53:57" ht="11.25" customHeight="1" x14ac:dyDescent="0.25">
      <c r="BA2026" s="395"/>
      <c r="BB2026" s="395"/>
      <c r="BC2026" s="395"/>
      <c r="BD2026" s="394"/>
      <c r="BE2026" s="394"/>
    </row>
    <row r="2027" spans="53:57" ht="11.25" customHeight="1" x14ac:dyDescent="0.25">
      <c r="BA2027" s="395"/>
      <c r="BB2027" s="395"/>
      <c r="BC2027" s="395"/>
      <c r="BD2027" s="394"/>
      <c r="BE2027" s="394"/>
    </row>
    <row r="2028" spans="53:57" ht="11.25" customHeight="1" x14ac:dyDescent="0.25">
      <c r="BA2028" s="395"/>
      <c r="BB2028" s="395"/>
      <c r="BC2028" s="395"/>
      <c r="BD2028" s="394"/>
      <c r="BE2028" s="394"/>
    </row>
    <row r="2029" spans="53:57" ht="11.25" customHeight="1" x14ac:dyDescent="0.25">
      <c r="BA2029" s="395"/>
      <c r="BB2029" s="395"/>
      <c r="BC2029" s="395"/>
      <c r="BD2029" s="394"/>
      <c r="BE2029" s="394"/>
    </row>
    <row r="2030" spans="53:57" ht="11.25" customHeight="1" x14ac:dyDescent="0.25">
      <c r="BA2030" s="395"/>
      <c r="BB2030" s="395"/>
      <c r="BC2030" s="395"/>
      <c r="BD2030" s="394"/>
      <c r="BE2030" s="394"/>
    </row>
    <row r="2031" spans="53:57" ht="11.25" customHeight="1" x14ac:dyDescent="0.25">
      <c r="BA2031" s="395"/>
      <c r="BB2031" s="395"/>
      <c r="BC2031" s="395"/>
      <c r="BD2031" s="394"/>
      <c r="BE2031" s="394"/>
    </row>
    <row r="2032" spans="53:57" ht="11.25" customHeight="1" x14ac:dyDescent="0.25">
      <c r="BA2032" s="395"/>
      <c r="BB2032" s="395"/>
      <c r="BC2032" s="395"/>
      <c r="BD2032" s="394"/>
      <c r="BE2032" s="394"/>
    </row>
    <row r="2033" spans="53:57" ht="11.25" customHeight="1" x14ac:dyDescent="0.25">
      <c r="BA2033" s="395"/>
      <c r="BB2033" s="395"/>
      <c r="BC2033" s="395"/>
      <c r="BD2033" s="394"/>
      <c r="BE2033" s="394"/>
    </row>
    <row r="2034" spans="53:57" ht="11.25" customHeight="1" x14ac:dyDescent="0.25">
      <c r="BA2034" s="395"/>
      <c r="BB2034" s="395"/>
      <c r="BC2034" s="395"/>
      <c r="BD2034" s="394"/>
      <c r="BE2034" s="394"/>
    </row>
    <row r="2035" spans="53:57" ht="11.25" customHeight="1" x14ac:dyDescent="0.25">
      <c r="BA2035" s="395"/>
      <c r="BB2035" s="395"/>
      <c r="BC2035" s="395"/>
      <c r="BD2035" s="394"/>
      <c r="BE2035" s="394"/>
    </row>
    <row r="2036" spans="53:57" ht="11.25" customHeight="1" x14ac:dyDescent="0.25">
      <c r="BA2036" s="395"/>
      <c r="BB2036" s="395"/>
      <c r="BC2036" s="395"/>
      <c r="BD2036" s="394"/>
      <c r="BE2036" s="394"/>
    </row>
    <row r="2037" spans="53:57" ht="11.25" customHeight="1" x14ac:dyDescent="0.25">
      <c r="BA2037" s="395"/>
      <c r="BB2037" s="395"/>
      <c r="BC2037" s="395"/>
      <c r="BD2037" s="394"/>
      <c r="BE2037" s="394"/>
    </row>
    <row r="2038" spans="53:57" ht="11.25" customHeight="1" x14ac:dyDescent="0.25">
      <c r="BA2038" s="395"/>
      <c r="BB2038" s="395"/>
      <c r="BC2038" s="395"/>
      <c r="BD2038" s="394"/>
      <c r="BE2038" s="394"/>
    </row>
    <row r="2039" spans="53:57" ht="11.25" customHeight="1" x14ac:dyDescent="0.25">
      <c r="BA2039" s="395"/>
      <c r="BB2039" s="395"/>
      <c r="BC2039" s="395"/>
      <c r="BD2039" s="394"/>
      <c r="BE2039" s="394"/>
    </row>
    <row r="2040" spans="53:57" ht="11.25" customHeight="1" x14ac:dyDescent="0.25">
      <c r="BA2040" s="395"/>
      <c r="BB2040" s="395"/>
      <c r="BC2040" s="395"/>
      <c r="BD2040" s="394"/>
      <c r="BE2040" s="394"/>
    </row>
    <row r="2041" spans="53:57" ht="11.25" customHeight="1" x14ac:dyDescent="0.25">
      <c r="BA2041" s="395"/>
      <c r="BB2041" s="395"/>
      <c r="BC2041" s="395"/>
      <c r="BD2041" s="394"/>
      <c r="BE2041" s="394"/>
    </row>
    <row r="2042" spans="53:57" ht="11.25" customHeight="1" x14ac:dyDescent="0.25">
      <c r="BA2042" s="395"/>
      <c r="BB2042" s="395"/>
      <c r="BC2042" s="395"/>
      <c r="BD2042" s="394"/>
      <c r="BE2042" s="394"/>
    </row>
    <row r="2043" spans="53:57" ht="11.25" customHeight="1" x14ac:dyDescent="0.25">
      <c r="BA2043" s="395"/>
      <c r="BB2043" s="395"/>
      <c r="BC2043" s="395"/>
      <c r="BD2043" s="394"/>
      <c r="BE2043" s="394"/>
    </row>
    <row r="2044" spans="53:57" ht="11.25" customHeight="1" x14ac:dyDescent="0.25">
      <c r="BA2044" s="395"/>
      <c r="BB2044" s="395"/>
      <c r="BC2044" s="395"/>
      <c r="BD2044" s="394"/>
      <c r="BE2044" s="394"/>
    </row>
    <row r="2045" spans="53:57" ht="11.25" customHeight="1" x14ac:dyDescent="0.25">
      <c r="BA2045" s="395"/>
      <c r="BB2045" s="395"/>
      <c r="BC2045" s="395"/>
      <c r="BD2045" s="394"/>
      <c r="BE2045" s="394"/>
    </row>
    <row r="2046" spans="53:57" ht="11.25" customHeight="1" x14ac:dyDescent="0.25">
      <c r="BA2046" s="395"/>
      <c r="BB2046" s="395"/>
      <c r="BC2046" s="395"/>
      <c r="BD2046" s="394"/>
      <c r="BE2046" s="394"/>
    </row>
    <row r="2047" spans="53:57" ht="11.25" customHeight="1" x14ac:dyDescent="0.25">
      <c r="BA2047" s="395"/>
      <c r="BB2047" s="395"/>
      <c r="BC2047" s="395"/>
      <c r="BD2047" s="394"/>
      <c r="BE2047" s="394"/>
    </row>
    <row r="2048" spans="53:57" ht="11.25" customHeight="1" x14ac:dyDescent="0.25">
      <c r="BA2048" s="395"/>
      <c r="BB2048" s="395"/>
      <c r="BC2048" s="395"/>
      <c r="BD2048" s="394"/>
      <c r="BE2048" s="394"/>
    </row>
    <row r="2049" spans="53:57" ht="11.25" customHeight="1" x14ac:dyDescent="0.25">
      <c r="BA2049" s="395"/>
      <c r="BB2049" s="395"/>
      <c r="BC2049" s="395"/>
      <c r="BD2049" s="394"/>
      <c r="BE2049" s="394"/>
    </row>
    <row r="2050" spans="53:57" ht="11.25" customHeight="1" x14ac:dyDescent="0.25">
      <c r="BA2050" s="395"/>
      <c r="BB2050" s="395"/>
      <c r="BC2050" s="395"/>
      <c r="BD2050" s="394"/>
      <c r="BE2050" s="394"/>
    </row>
    <row r="2051" spans="53:57" ht="11.25" customHeight="1" x14ac:dyDescent="0.25">
      <c r="BA2051" s="395"/>
      <c r="BB2051" s="395"/>
      <c r="BC2051" s="395"/>
      <c r="BD2051" s="394"/>
      <c r="BE2051" s="394"/>
    </row>
    <row r="2052" spans="53:57" ht="11.25" customHeight="1" x14ac:dyDescent="0.25">
      <c r="BA2052" s="395"/>
      <c r="BB2052" s="395"/>
      <c r="BC2052" s="395"/>
      <c r="BD2052" s="394"/>
      <c r="BE2052" s="394"/>
    </row>
    <row r="2053" spans="53:57" ht="11.25" customHeight="1" x14ac:dyDescent="0.25">
      <c r="BA2053" s="395"/>
      <c r="BB2053" s="395"/>
      <c r="BC2053" s="395"/>
      <c r="BD2053" s="394"/>
      <c r="BE2053" s="394"/>
    </row>
    <row r="2054" spans="53:57" ht="11.25" customHeight="1" x14ac:dyDescent="0.25">
      <c r="BA2054" s="395"/>
      <c r="BB2054" s="395"/>
      <c r="BC2054" s="395"/>
      <c r="BD2054" s="394"/>
      <c r="BE2054" s="394"/>
    </row>
    <row r="2055" spans="53:57" ht="11.25" customHeight="1" x14ac:dyDescent="0.25">
      <c r="BA2055" s="395"/>
      <c r="BB2055" s="395"/>
      <c r="BC2055" s="395"/>
      <c r="BD2055" s="394"/>
      <c r="BE2055" s="394"/>
    </row>
    <row r="2056" spans="53:57" ht="11.25" customHeight="1" x14ac:dyDescent="0.25">
      <c r="BA2056" s="395"/>
      <c r="BB2056" s="395"/>
      <c r="BC2056" s="395"/>
      <c r="BD2056" s="394"/>
      <c r="BE2056" s="394"/>
    </row>
    <row r="2057" spans="53:57" ht="11.25" customHeight="1" x14ac:dyDescent="0.25">
      <c r="BA2057" s="395"/>
      <c r="BB2057" s="395"/>
      <c r="BC2057" s="395"/>
      <c r="BD2057" s="394"/>
      <c r="BE2057" s="394"/>
    </row>
    <row r="2058" spans="53:57" ht="11.25" customHeight="1" x14ac:dyDescent="0.25">
      <c r="BA2058" s="395"/>
      <c r="BB2058" s="395"/>
      <c r="BC2058" s="395"/>
      <c r="BD2058" s="394"/>
      <c r="BE2058" s="394"/>
    </row>
    <row r="2059" spans="53:57" ht="11.25" customHeight="1" x14ac:dyDescent="0.25">
      <c r="BA2059" s="395"/>
      <c r="BB2059" s="395"/>
      <c r="BC2059" s="395"/>
      <c r="BD2059" s="394"/>
      <c r="BE2059" s="394"/>
    </row>
    <row r="2060" spans="53:57" ht="11.25" customHeight="1" x14ac:dyDescent="0.25">
      <c r="BA2060" s="395"/>
      <c r="BB2060" s="395"/>
      <c r="BC2060" s="395"/>
      <c r="BD2060" s="394"/>
      <c r="BE2060" s="394"/>
    </row>
    <row r="2061" spans="53:57" ht="11.25" customHeight="1" x14ac:dyDescent="0.25">
      <c r="BA2061" s="395"/>
      <c r="BB2061" s="395"/>
      <c r="BC2061" s="395"/>
      <c r="BD2061" s="394"/>
      <c r="BE2061" s="394"/>
    </row>
    <row r="2062" spans="53:57" ht="11.25" customHeight="1" x14ac:dyDescent="0.25">
      <c r="BA2062" s="395"/>
      <c r="BB2062" s="395"/>
      <c r="BC2062" s="395"/>
      <c r="BD2062" s="394"/>
      <c r="BE2062" s="394"/>
    </row>
    <row r="2063" spans="53:57" ht="11.25" customHeight="1" x14ac:dyDescent="0.25">
      <c r="BA2063" s="395"/>
      <c r="BB2063" s="395"/>
      <c r="BC2063" s="395"/>
      <c r="BD2063" s="394"/>
      <c r="BE2063" s="394"/>
    </row>
    <row r="2064" spans="53:57" ht="11.25" customHeight="1" x14ac:dyDescent="0.25">
      <c r="BA2064" s="395"/>
      <c r="BB2064" s="395"/>
      <c r="BC2064" s="395"/>
      <c r="BD2064" s="394"/>
      <c r="BE2064" s="394"/>
    </row>
    <row r="2065" spans="53:57" ht="11.25" customHeight="1" x14ac:dyDescent="0.25">
      <c r="BA2065" s="395"/>
      <c r="BB2065" s="395"/>
      <c r="BC2065" s="395"/>
      <c r="BD2065" s="394"/>
      <c r="BE2065" s="394"/>
    </row>
    <row r="2066" spans="53:57" ht="11.25" customHeight="1" x14ac:dyDescent="0.25">
      <c r="BA2066" s="395"/>
      <c r="BB2066" s="395"/>
      <c r="BC2066" s="395"/>
      <c r="BD2066" s="394"/>
      <c r="BE2066" s="394"/>
    </row>
    <row r="2067" spans="53:57" ht="11.25" customHeight="1" x14ac:dyDescent="0.25">
      <c r="BA2067" s="395"/>
      <c r="BB2067" s="395"/>
      <c r="BC2067" s="395"/>
      <c r="BD2067" s="394"/>
      <c r="BE2067" s="394"/>
    </row>
    <row r="2068" spans="53:57" ht="11.25" customHeight="1" x14ac:dyDescent="0.25">
      <c r="BA2068" s="395"/>
      <c r="BB2068" s="395"/>
      <c r="BC2068" s="395"/>
      <c r="BD2068" s="394"/>
      <c r="BE2068" s="394"/>
    </row>
    <row r="2069" spans="53:57" ht="11.25" customHeight="1" x14ac:dyDescent="0.25">
      <c r="BA2069" s="395"/>
      <c r="BB2069" s="395"/>
      <c r="BC2069" s="395"/>
      <c r="BD2069" s="394"/>
      <c r="BE2069" s="394"/>
    </row>
    <row r="2070" spans="53:57" ht="11.25" customHeight="1" x14ac:dyDescent="0.25">
      <c r="BA2070" s="395"/>
      <c r="BB2070" s="395"/>
      <c r="BC2070" s="395"/>
      <c r="BD2070" s="394"/>
      <c r="BE2070" s="394"/>
    </row>
    <row r="2071" spans="53:57" ht="11.25" customHeight="1" x14ac:dyDescent="0.25">
      <c r="BA2071" s="395"/>
      <c r="BB2071" s="395"/>
      <c r="BC2071" s="395"/>
      <c r="BD2071" s="394"/>
      <c r="BE2071" s="394"/>
    </row>
    <row r="2072" spans="53:57" ht="11.25" customHeight="1" x14ac:dyDescent="0.25">
      <c r="BA2072" s="395"/>
      <c r="BB2072" s="395"/>
      <c r="BC2072" s="395"/>
      <c r="BD2072" s="394"/>
      <c r="BE2072" s="394"/>
    </row>
    <row r="2073" spans="53:57" ht="11.25" customHeight="1" x14ac:dyDescent="0.25">
      <c r="BA2073" s="395"/>
      <c r="BB2073" s="395"/>
      <c r="BC2073" s="395"/>
      <c r="BD2073" s="394"/>
      <c r="BE2073" s="394"/>
    </row>
    <row r="2074" spans="53:57" ht="11.25" customHeight="1" x14ac:dyDescent="0.25">
      <c r="BA2074" s="395"/>
      <c r="BB2074" s="395"/>
      <c r="BC2074" s="395"/>
      <c r="BD2074" s="394"/>
      <c r="BE2074" s="394"/>
    </row>
    <row r="2075" spans="53:57" ht="11.25" customHeight="1" x14ac:dyDescent="0.25">
      <c r="BA2075" s="395"/>
      <c r="BB2075" s="395"/>
      <c r="BC2075" s="395"/>
      <c r="BD2075" s="394"/>
      <c r="BE2075" s="394"/>
    </row>
    <row r="2076" spans="53:57" ht="11.25" customHeight="1" x14ac:dyDescent="0.25">
      <c r="BA2076" s="395"/>
      <c r="BB2076" s="395"/>
      <c r="BC2076" s="395"/>
      <c r="BD2076" s="394"/>
      <c r="BE2076" s="394"/>
    </row>
    <row r="2077" spans="53:57" ht="11.25" customHeight="1" x14ac:dyDescent="0.25">
      <c r="BA2077" s="395"/>
      <c r="BB2077" s="395"/>
      <c r="BC2077" s="395"/>
      <c r="BD2077" s="394"/>
      <c r="BE2077" s="394"/>
    </row>
    <row r="2078" spans="53:57" ht="11.25" customHeight="1" x14ac:dyDescent="0.25">
      <c r="BA2078" s="395"/>
      <c r="BB2078" s="395"/>
      <c r="BC2078" s="395"/>
      <c r="BD2078" s="394"/>
      <c r="BE2078" s="394"/>
    </row>
    <row r="2079" spans="53:57" ht="11.25" customHeight="1" x14ac:dyDescent="0.25">
      <c r="BA2079" s="395"/>
      <c r="BB2079" s="395"/>
      <c r="BC2079" s="395"/>
      <c r="BD2079" s="394"/>
      <c r="BE2079" s="394"/>
    </row>
    <row r="2080" spans="53:57" ht="11.25" customHeight="1" x14ac:dyDescent="0.25">
      <c r="BA2080" s="395"/>
      <c r="BB2080" s="395"/>
      <c r="BC2080" s="395"/>
      <c r="BD2080" s="394"/>
      <c r="BE2080" s="394"/>
    </row>
    <row r="2081" spans="53:57" ht="11.25" customHeight="1" x14ac:dyDescent="0.25">
      <c r="BA2081" s="395"/>
      <c r="BB2081" s="395"/>
      <c r="BC2081" s="395"/>
      <c r="BD2081" s="394"/>
      <c r="BE2081" s="394"/>
    </row>
    <row r="2082" spans="53:57" ht="11.25" customHeight="1" x14ac:dyDescent="0.25">
      <c r="BA2082" s="395"/>
      <c r="BB2082" s="395"/>
      <c r="BC2082" s="395"/>
      <c r="BD2082" s="394"/>
      <c r="BE2082" s="394"/>
    </row>
    <row r="2083" spans="53:57" ht="11.25" customHeight="1" x14ac:dyDescent="0.25">
      <c r="BA2083" s="395"/>
      <c r="BB2083" s="395"/>
      <c r="BC2083" s="395"/>
      <c r="BD2083" s="394"/>
      <c r="BE2083" s="394"/>
    </row>
    <row r="2084" spans="53:57" ht="11.25" customHeight="1" x14ac:dyDescent="0.25">
      <c r="BA2084" s="395"/>
      <c r="BB2084" s="395"/>
      <c r="BC2084" s="395"/>
      <c r="BD2084" s="394"/>
      <c r="BE2084" s="394"/>
    </row>
    <row r="2085" spans="53:57" ht="11.25" customHeight="1" x14ac:dyDescent="0.25">
      <c r="BA2085" s="395"/>
      <c r="BB2085" s="395"/>
      <c r="BC2085" s="395"/>
      <c r="BD2085" s="394"/>
      <c r="BE2085" s="394"/>
    </row>
    <row r="2086" spans="53:57" ht="11.25" customHeight="1" x14ac:dyDescent="0.25">
      <c r="BA2086" s="395"/>
      <c r="BB2086" s="395"/>
      <c r="BC2086" s="395"/>
      <c r="BD2086" s="394"/>
      <c r="BE2086" s="394"/>
    </row>
    <row r="2087" spans="53:57" ht="11.25" customHeight="1" x14ac:dyDescent="0.25">
      <c r="BA2087" s="395"/>
      <c r="BB2087" s="395"/>
      <c r="BC2087" s="395"/>
      <c r="BD2087" s="394"/>
      <c r="BE2087" s="394"/>
    </row>
    <row r="2088" spans="53:57" ht="11.25" customHeight="1" x14ac:dyDescent="0.25">
      <c r="BA2088" s="395"/>
      <c r="BB2088" s="395"/>
      <c r="BC2088" s="395"/>
      <c r="BD2088" s="394"/>
      <c r="BE2088" s="394"/>
    </row>
    <row r="2089" spans="53:57" ht="11.25" customHeight="1" x14ac:dyDescent="0.25">
      <c r="BA2089" s="395"/>
      <c r="BB2089" s="395"/>
      <c r="BC2089" s="395"/>
      <c r="BD2089" s="394"/>
      <c r="BE2089" s="394"/>
    </row>
    <row r="2090" spans="53:57" ht="11.25" customHeight="1" x14ac:dyDescent="0.25">
      <c r="BA2090" s="395"/>
      <c r="BB2090" s="395"/>
      <c r="BC2090" s="395"/>
      <c r="BD2090" s="394"/>
      <c r="BE2090" s="394"/>
    </row>
    <row r="2091" spans="53:57" ht="11.25" customHeight="1" x14ac:dyDescent="0.25">
      <c r="BA2091" s="395"/>
      <c r="BB2091" s="395"/>
      <c r="BC2091" s="395"/>
      <c r="BD2091" s="394"/>
      <c r="BE2091" s="394"/>
    </row>
    <row r="2092" spans="53:57" ht="11.25" customHeight="1" x14ac:dyDescent="0.25">
      <c r="BA2092" s="395"/>
      <c r="BB2092" s="395"/>
      <c r="BC2092" s="395"/>
      <c r="BD2092" s="394"/>
      <c r="BE2092" s="394"/>
    </row>
    <row r="2093" spans="53:57" ht="11.25" customHeight="1" x14ac:dyDescent="0.25">
      <c r="BA2093" s="395"/>
      <c r="BB2093" s="395"/>
      <c r="BC2093" s="395"/>
      <c r="BD2093" s="394"/>
      <c r="BE2093" s="394"/>
    </row>
    <row r="2094" spans="53:57" ht="11.25" customHeight="1" x14ac:dyDescent="0.25">
      <c r="BA2094" s="395"/>
      <c r="BB2094" s="395"/>
      <c r="BC2094" s="395"/>
      <c r="BD2094" s="394"/>
      <c r="BE2094" s="394"/>
    </row>
    <row r="2095" spans="53:57" ht="11.25" customHeight="1" x14ac:dyDescent="0.25">
      <c r="BA2095" s="395"/>
      <c r="BB2095" s="395"/>
      <c r="BC2095" s="395"/>
      <c r="BD2095" s="394"/>
      <c r="BE2095" s="394"/>
    </row>
    <row r="2096" spans="53:57" ht="11.25" customHeight="1" x14ac:dyDescent="0.25">
      <c r="BA2096" s="395"/>
      <c r="BB2096" s="395"/>
      <c r="BC2096" s="395"/>
      <c r="BD2096" s="394"/>
      <c r="BE2096" s="394"/>
    </row>
    <row r="2097" spans="53:57" ht="11.25" customHeight="1" x14ac:dyDescent="0.25">
      <c r="BA2097" s="395"/>
      <c r="BB2097" s="395"/>
      <c r="BC2097" s="395"/>
      <c r="BD2097" s="394"/>
      <c r="BE2097" s="394"/>
    </row>
    <row r="2098" spans="53:57" ht="11.25" customHeight="1" x14ac:dyDescent="0.25">
      <c r="BA2098" s="395"/>
      <c r="BB2098" s="395"/>
      <c r="BC2098" s="395"/>
      <c r="BD2098" s="394"/>
      <c r="BE2098" s="394"/>
    </row>
    <row r="2099" spans="53:57" ht="11.25" customHeight="1" x14ac:dyDescent="0.25">
      <c r="BA2099" s="395"/>
      <c r="BB2099" s="395"/>
      <c r="BC2099" s="395"/>
      <c r="BD2099" s="394"/>
      <c r="BE2099" s="394"/>
    </row>
    <row r="2100" spans="53:57" ht="11.25" customHeight="1" x14ac:dyDescent="0.25">
      <c r="BA2100" s="395"/>
      <c r="BB2100" s="395"/>
      <c r="BC2100" s="395"/>
      <c r="BD2100" s="394"/>
      <c r="BE2100" s="394"/>
    </row>
    <row r="2101" spans="53:57" ht="11.25" customHeight="1" x14ac:dyDescent="0.25">
      <c r="BA2101" s="395"/>
      <c r="BB2101" s="395"/>
      <c r="BC2101" s="395"/>
      <c r="BD2101" s="394"/>
      <c r="BE2101" s="394"/>
    </row>
    <row r="2102" spans="53:57" ht="11.25" customHeight="1" x14ac:dyDescent="0.25">
      <c r="BA2102" s="395"/>
      <c r="BB2102" s="395"/>
      <c r="BC2102" s="395"/>
      <c r="BD2102" s="394"/>
      <c r="BE2102" s="394"/>
    </row>
    <row r="2103" spans="53:57" ht="11.25" customHeight="1" x14ac:dyDescent="0.25">
      <c r="BA2103" s="395"/>
      <c r="BB2103" s="395"/>
      <c r="BC2103" s="395"/>
      <c r="BD2103" s="394"/>
      <c r="BE2103" s="394"/>
    </row>
    <row r="2104" spans="53:57" ht="11.25" customHeight="1" x14ac:dyDescent="0.25">
      <c r="BA2104" s="395"/>
      <c r="BB2104" s="395"/>
      <c r="BC2104" s="395"/>
      <c r="BD2104" s="394"/>
      <c r="BE2104" s="394"/>
    </row>
    <row r="2105" spans="53:57" ht="11.25" customHeight="1" x14ac:dyDescent="0.25">
      <c r="BA2105" s="395"/>
      <c r="BB2105" s="395"/>
      <c r="BC2105" s="395"/>
      <c r="BD2105" s="394"/>
      <c r="BE2105" s="394"/>
    </row>
    <row r="2106" spans="53:57" ht="11.25" customHeight="1" x14ac:dyDescent="0.25">
      <c r="BA2106" s="395"/>
      <c r="BB2106" s="395"/>
      <c r="BC2106" s="395"/>
      <c r="BD2106" s="394"/>
      <c r="BE2106" s="394"/>
    </row>
    <row r="2107" spans="53:57" ht="11.25" customHeight="1" x14ac:dyDescent="0.25">
      <c r="BA2107" s="395"/>
      <c r="BB2107" s="395"/>
      <c r="BC2107" s="395"/>
      <c r="BD2107" s="394"/>
      <c r="BE2107" s="394"/>
    </row>
    <row r="2108" spans="53:57" ht="11.25" customHeight="1" x14ac:dyDescent="0.25">
      <c r="BA2108" s="395"/>
      <c r="BB2108" s="395"/>
      <c r="BC2108" s="395"/>
      <c r="BD2108" s="394"/>
      <c r="BE2108" s="394"/>
    </row>
    <row r="2109" spans="53:57" ht="11.25" customHeight="1" x14ac:dyDescent="0.25">
      <c r="BA2109" s="395"/>
      <c r="BB2109" s="395"/>
      <c r="BC2109" s="395"/>
      <c r="BD2109" s="394"/>
      <c r="BE2109" s="394"/>
    </row>
    <row r="2110" spans="53:57" ht="11.25" customHeight="1" x14ac:dyDescent="0.25">
      <c r="BA2110" s="395"/>
      <c r="BB2110" s="395"/>
      <c r="BC2110" s="395"/>
      <c r="BD2110" s="394"/>
      <c r="BE2110" s="394"/>
    </row>
    <row r="2111" spans="53:57" ht="11.25" customHeight="1" x14ac:dyDescent="0.25">
      <c r="BA2111" s="395"/>
      <c r="BB2111" s="395"/>
      <c r="BC2111" s="395"/>
      <c r="BD2111" s="394"/>
      <c r="BE2111" s="394"/>
    </row>
    <row r="2112" spans="53:57" ht="11.25" customHeight="1" x14ac:dyDescent="0.25">
      <c r="BA2112" s="395"/>
      <c r="BB2112" s="395"/>
      <c r="BC2112" s="395"/>
      <c r="BD2112" s="394"/>
      <c r="BE2112" s="394"/>
    </row>
    <row r="2113" spans="53:57" ht="11.25" customHeight="1" x14ac:dyDescent="0.25">
      <c r="BA2113" s="395"/>
      <c r="BB2113" s="395"/>
      <c r="BC2113" s="395"/>
      <c r="BD2113" s="394"/>
      <c r="BE2113" s="394"/>
    </row>
    <row r="2114" spans="53:57" ht="11.25" customHeight="1" x14ac:dyDescent="0.25">
      <c r="BA2114" s="395"/>
      <c r="BB2114" s="395"/>
      <c r="BC2114" s="395"/>
      <c r="BD2114" s="394"/>
      <c r="BE2114" s="394"/>
    </row>
    <row r="2115" spans="53:57" ht="11.25" customHeight="1" x14ac:dyDescent="0.25">
      <c r="BA2115" s="395"/>
      <c r="BB2115" s="395"/>
      <c r="BC2115" s="395"/>
      <c r="BD2115" s="394"/>
      <c r="BE2115" s="394"/>
    </row>
    <row r="2116" spans="53:57" ht="11.25" customHeight="1" x14ac:dyDescent="0.25">
      <c r="BA2116" s="395"/>
      <c r="BB2116" s="395"/>
      <c r="BC2116" s="395"/>
      <c r="BD2116" s="394"/>
      <c r="BE2116" s="394"/>
    </row>
    <row r="2117" spans="53:57" ht="11.25" customHeight="1" x14ac:dyDescent="0.25">
      <c r="BA2117" s="395"/>
      <c r="BB2117" s="395"/>
      <c r="BC2117" s="395"/>
      <c r="BD2117" s="394"/>
      <c r="BE2117" s="394"/>
    </row>
    <row r="2118" spans="53:57" ht="11.25" customHeight="1" x14ac:dyDescent="0.25">
      <c r="BA2118" s="395"/>
      <c r="BB2118" s="395"/>
      <c r="BC2118" s="395"/>
      <c r="BD2118" s="394"/>
      <c r="BE2118" s="394"/>
    </row>
    <row r="2119" spans="53:57" ht="11.25" customHeight="1" x14ac:dyDescent="0.25">
      <c r="BA2119" s="395"/>
      <c r="BB2119" s="395"/>
      <c r="BC2119" s="395"/>
      <c r="BD2119" s="394"/>
      <c r="BE2119" s="394"/>
    </row>
    <row r="2120" spans="53:57" ht="11.25" customHeight="1" x14ac:dyDescent="0.25">
      <c r="BA2120" s="395"/>
      <c r="BB2120" s="395"/>
      <c r="BC2120" s="395"/>
      <c r="BD2120" s="394"/>
      <c r="BE2120" s="394"/>
    </row>
    <row r="2121" spans="53:57" ht="11.25" customHeight="1" x14ac:dyDescent="0.25">
      <c r="BA2121" s="395"/>
      <c r="BB2121" s="395"/>
      <c r="BC2121" s="395"/>
      <c r="BD2121" s="394"/>
      <c r="BE2121" s="394"/>
    </row>
    <row r="2122" spans="53:57" ht="11.25" customHeight="1" x14ac:dyDescent="0.25">
      <c r="BA2122" s="395"/>
      <c r="BB2122" s="395"/>
      <c r="BC2122" s="395"/>
      <c r="BD2122" s="394"/>
      <c r="BE2122" s="394"/>
    </row>
    <row r="2123" spans="53:57" ht="11.25" customHeight="1" x14ac:dyDescent="0.25">
      <c r="BA2123" s="395"/>
      <c r="BB2123" s="395"/>
      <c r="BC2123" s="395"/>
      <c r="BD2123" s="394"/>
      <c r="BE2123" s="394"/>
    </row>
    <row r="2124" spans="53:57" ht="11.25" customHeight="1" x14ac:dyDescent="0.25">
      <c r="BA2124" s="395"/>
      <c r="BB2124" s="395"/>
      <c r="BC2124" s="395"/>
      <c r="BD2124" s="394"/>
      <c r="BE2124" s="394"/>
    </row>
    <row r="2125" spans="53:57" ht="11.25" customHeight="1" x14ac:dyDescent="0.25">
      <c r="BA2125" s="395"/>
      <c r="BB2125" s="395"/>
      <c r="BC2125" s="395"/>
      <c r="BD2125" s="394"/>
      <c r="BE2125" s="394"/>
    </row>
    <row r="2126" spans="53:57" ht="11.25" customHeight="1" x14ac:dyDescent="0.25">
      <c r="BA2126" s="395"/>
      <c r="BB2126" s="395"/>
      <c r="BC2126" s="395"/>
      <c r="BD2126" s="394"/>
      <c r="BE2126" s="394"/>
    </row>
    <row r="2127" spans="53:57" ht="11.25" customHeight="1" x14ac:dyDescent="0.25">
      <c r="BA2127" s="395"/>
      <c r="BB2127" s="395"/>
      <c r="BC2127" s="395"/>
      <c r="BD2127" s="394"/>
      <c r="BE2127" s="394"/>
    </row>
    <row r="2128" spans="53:57" ht="11.25" customHeight="1" x14ac:dyDescent="0.25">
      <c r="BA2128" s="395"/>
      <c r="BB2128" s="395"/>
      <c r="BC2128" s="395"/>
      <c r="BD2128" s="394"/>
      <c r="BE2128" s="394"/>
    </row>
    <row r="2129" spans="53:57" ht="11.25" customHeight="1" x14ac:dyDescent="0.25">
      <c r="BA2129" s="395"/>
      <c r="BB2129" s="395"/>
      <c r="BC2129" s="395"/>
      <c r="BD2129" s="394"/>
      <c r="BE2129" s="394"/>
    </row>
    <row r="2130" spans="53:57" ht="11.25" customHeight="1" x14ac:dyDescent="0.25">
      <c r="BA2130" s="395"/>
      <c r="BB2130" s="395"/>
      <c r="BC2130" s="395"/>
      <c r="BD2130" s="394"/>
      <c r="BE2130" s="394"/>
    </row>
    <row r="2131" spans="53:57" ht="11.25" customHeight="1" x14ac:dyDescent="0.25">
      <c r="BA2131" s="395"/>
      <c r="BB2131" s="395"/>
      <c r="BC2131" s="395"/>
      <c r="BD2131" s="394"/>
      <c r="BE2131" s="394"/>
    </row>
    <row r="2132" spans="53:57" ht="11.25" customHeight="1" x14ac:dyDescent="0.25">
      <c r="BA2132" s="395"/>
      <c r="BB2132" s="395"/>
      <c r="BC2132" s="395"/>
      <c r="BD2132" s="394"/>
      <c r="BE2132" s="394"/>
    </row>
    <row r="2133" spans="53:57" ht="11.25" customHeight="1" x14ac:dyDescent="0.25">
      <c r="BA2133" s="395"/>
      <c r="BB2133" s="395"/>
      <c r="BC2133" s="395"/>
      <c r="BD2133" s="394"/>
      <c r="BE2133" s="394"/>
    </row>
    <row r="2134" spans="53:57" ht="11.25" customHeight="1" x14ac:dyDescent="0.25">
      <c r="BA2134" s="395"/>
      <c r="BB2134" s="395"/>
      <c r="BC2134" s="395"/>
      <c r="BD2134" s="394"/>
      <c r="BE2134" s="394"/>
    </row>
    <row r="2135" spans="53:57" ht="11.25" customHeight="1" x14ac:dyDescent="0.25">
      <c r="BA2135" s="395"/>
      <c r="BB2135" s="395"/>
      <c r="BC2135" s="395"/>
      <c r="BD2135" s="394"/>
      <c r="BE2135" s="394"/>
    </row>
    <row r="2136" spans="53:57" ht="11.25" customHeight="1" x14ac:dyDescent="0.25">
      <c r="BA2136" s="395"/>
      <c r="BB2136" s="395"/>
      <c r="BC2136" s="395"/>
      <c r="BD2136" s="394"/>
      <c r="BE2136" s="394"/>
    </row>
    <row r="2137" spans="53:57" ht="11.25" customHeight="1" x14ac:dyDescent="0.25">
      <c r="BA2137" s="395"/>
      <c r="BB2137" s="395"/>
      <c r="BC2137" s="395"/>
      <c r="BD2137" s="394"/>
      <c r="BE2137" s="394"/>
    </row>
    <row r="2138" spans="53:57" ht="11.25" customHeight="1" x14ac:dyDescent="0.25">
      <c r="BA2138" s="395"/>
      <c r="BB2138" s="395"/>
      <c r="BC2138" s="395"/>
      <c r="BD2138" s="394"/>
      <c r="BE2138" s="394"/>
    </row>
    <row r="2139" spans="53:57" ht="11.25" customHeight="1" x14ac:dyDescent="0.25">
      <c r="BA2139" s="395"/>
      <c r="BB2139" s="395"/>
      <c r="BC2139" s="395"/>
      <c r="BD2139" s="394"/>
      <c r="BE2139" s="394"/>
    </row>
    <row r="2140" spans="53:57" ht="11.25" customHeight="1" x14ac:dyDescent="0.25">
      <c r="BA2140" s="395"/>
      <c r="BB2140" s="395"/>
      <c r="BC2140" s="395"/>
      <c r="BD2140" s="394"/>
      <c r="BE2140" s="394"/>
    </row>
    <row r="2141" spans="53:57" ht="11.25" customHeight="1" x14ac:dyDescent="0.25">
      <c r="BA2141" s="395"/>
      <c r="BB2141" s="395"/>
      <c r="BC2141" s="395"/>
      <c r="BD2141" s="394"/>
      <c r="BE2141" s="394"/>
    </row>
    <row r="2142" spans="53:57" ht="11.25" customHeight="1" x14ac:dyDescent="0.25">
      <c r="BA2142" s="395"/>
      <c r="BB2142" s="395"/>
      <c r="BC2142" s="395"/>
      <c r="BD2142" s="394"/>
      <c r="BE2142" s="394"/>
    </row>
    <row r="2143" spans="53:57" ht="11.25" customHeight="1" x14ac:dyDescent="0.25">
      <c r="BA2143" s="395"/>
      <c r="BB2143" s="395"/>
      <c r="BC2143" s="395"/>
      <c r="BD2143" s="394"/>
      <c r="BE2143" s="394"/>
    </row>
    <row r="2144" spans="53:57" ht="11.25" customHeight="1" x14ac:dyDescent="0.25">
      <c r="BA2144" s="395"/>
      <c r="BB2144" s="395"/>
      <c r="BC2144" s="395"/>
      <c r="BD2144" s="394"/>
      <c r="BE2144" s="394"/>
    </row>
    <row r="2145" spans="53:57" ht="11.25" customHeight="1" x14ac:dyDescent="0.25">
      <c r="BA2145" s="395"/>
      <c r="BB2145" s="395"/>
      <c r="BC2145" s="395"/>
      <c r="BD2145" s="394"/>
      <c r="BE2145" s="394"/>
    </row>
    <row r="2146" spans="53:57" ht="11.25" customHeight="1" x14ac:dyDescent="0.25">
      <c r="BA2146" s="395"/>
      <c r="BB2146" s="395"/>
      <c r="BC2146" s="395"/>
      <c r="BD2146" s="394"/>
      <c r="BE2146" s="394"/>
    </row>
    <row r="2147" spans="53:57" ht="11.25" customHeight="1" x14ac:dyDescent="0.25">
      <c r="BA2147" s="395"/>
      <c r="BB2147" s="395"/>
      <c r="BC2147" s="395"/>
      <c r="BD2147" s="394"/>
      <c r="BE2147" s="394"/>
    </row>
    <row r="2148" spans="53:57" ht="11.25" customHeight="1" x14ac:dyDescent="0.25">
      <c r="BA2148" s="395"/>
      <c r="BB2148" s="395"/>
      <c r="BC2148" s="395"/>
      <c r="BD2148" s="394"/>
      <c r="BE2148" s="394"/>
    </row>
    <row r="2149" spans="53:57" ht="11.25" customHeight="1" x14ac:dyDescent="0.25">
      <c r="BA2149" s="395"/>
      <c r="BB2149" s="395"/>
      <c r="BC2149" s="395"/>
      <c r="BD2149" s="394"/>
      <c r="BE2149" s="394"/>
    </row>
    <row r="2150" spans="53:57" ht="11.25" customHeight="1" x14ac:dyDescent="0.25">
      <c r="BA2150" s="395"/>
      <c r="BB2150" s="395"/>
      <c r="BC2150" s="395"/>
      <c r="BD2150" s="394"/>
      <c r="BE2150" s="394"/>
    </row>
    <row r="2151" spans="53:57" ht="11.25" customHeight="1" x14ac:dyDescent="0.25">
      <c r="BA2151" s="395"/>
      <c r="BB2151" s="395"/>
      <c r="BC2151" s="395"/>
      <c r="BD2151" s="394"/>
      <c r="BE2151" s="394"/>
    </row>
    <row r="2152" spans="53:57" ht="11.25" customHeight="1" x14ac:dyDescent="0.25">
      <c r="BA2152" s="395"/>
      <c r="BB2152" s="395"/>
      <c r="BC2152" s="395"/>
      <c r="BD2152" s="394"/>
      <c r="BE2152" s="394"/>
    </row>
    <row r="2153" spans="53:57" ht="11.25" customHeight="1" x14ac:dyDescent="0.25">
      <c r="BA2153" s="395"/>
      <c r="BB2153" s="395"/>
      <c r="BC2153" s="395"/>
      <c r="BD2153" s="394"/>
      <c r="BE2153" s="394"/>
    </row>
    <row r="2154" spans="53:57" ht="11.25" customHeight="1" x14ac:dyDescent="0.25">
      <c r="BA2154" s="395"/>
      <c r="BB2154" s="395"/>
      <c r="BC2154" s="395"/>
      <c r="BD2154" s="394"/>
      <c r="BE2154" s="394"/>
    </row>
    <row r="2155" spans="53:57" ht="11.25" customHeight="1" x14ac:dyDescent="0.25">
      <c r="BA2155" s="395"/>
      <c r="BB2155" s="395"/>
      <c r="BC2155" s="395"/>
      <c r="BD2155" s="394"/>
      <c r="BE2155" s="394"/>
    </row>
    <row r="2156" spans="53:57" ht="11.25" customHeight="1" x14ac:dyDescent="0.25">
      <c r="BA2156" s="395"/>
      <c r="BB2156" s="395"/>
      <c r="BC2156" s="395"/>
      <c r="BD2156" s="394"/>
      <c r="BE2156" s="394"/>
    </row>
    <row r="2157" spans="53:57" ht="11.25" customHeight="1" x14ac:dyDescent="0.25">
      <c r="BA2157" s="395"/>
      <c r="BB2157" s="395"/>
      <c r="BC2157" s="395"/>
      <c r="BD2157" s="394"/>
      <c r="BE2157" s="394"/>
    </row>
    <row r="2158" spans="53:57" ht="11.25" customHeight="1" x14ac:dyDescent="0.25">
      <c r="BA2158" s="395"/>
      <c r="BB2158" s="395"/>
      <c r="BC2158" s="395"/>
      <c r="BD2158" s="394"/>
      <c r="BE2158" s="394"/>
    </row>
    <row r="2159" spans="53:57" ht="11.25" customHeight="1" x14ac:dyDescent="0.25">
      <c r="BA2159" s="395"/>
      <c r="BB2159" s="395"/>
      <c r="BC2159" s="395"/>
      <c r="BD2159" s="394"/>
      <c r="BE2159" s="394"/>
    </row>
    <row r="2160" spans="53:57" ht="11.25" customHeight="1" x14ac:dyDescent="0.25">
      <c r="BA2160" s="395"/>
      <c r="BB2160" s="395"/>
      <c r="BC2160" s="395"/>
      <c r="BD2160" s="394"/>
      <c r="BE2160" s="394"/>
    </row>
    <row r="2161" spans="53:57" ht="11.25" customHeight="1" x14ac:dyDescent="0.25">
      <c r="BA2161" s="395"/>
      <c r="BB2161" s="395"/>
      <c r="BC2161" s="395"/>
      <c r="BD2161" s="394"/>
      <c r="BE2161" s="394"/>
    </row>
    <row r="2162" spans="53:57" ht="11.25" customHeight="1" x14ac:dyDescent="0.25">
      <c r="BA2162" s="395"/>
      <c r="BB2162" s="395"/>
      <c r="BC2162" s="395"/>
      <c r="BD2162" s="394"/>
      <c r="BE2162" s="394"/>
    </row>
    <row r="2163" spans="53:57" ht="11.25" customHeight="1" x14ac:dyDescent="0.25">
      <c r="BA2163" s="395"/>
      <c r="BB2163" s="395"/>
      <c r="BC2163" s="395"/>
      <c r="BD2163" s="394"/>
      <c r="BE2163" s="394"/>
    </row>
    <row r="2164" spans="53:57" ht="11.25" customHeight="1" x14ac:dyDescent="0.25">
      <c r="BA2164" s="395"/>
      <c r="BB2164" s="395"/>
      <c r="BC2164" s="395"/>
      <c r="BD2164" s="394"/>
      <c r="BE2164" s="394"/>
    </row>
    <row r="2165" spans="53:57" ht="11.25" customHeight="1" x14ac:dyDescent="0.25">
      <c r="BA2165" s="395"/>
      <c r="BB2165" s="395"/>
      <c r="BC2165" s="395"/>
      <c r="BD2165" s="394"/>
      <c r="BE2165" s="394"/>
    </row>
    <row r="2166" spans="53:57" ht="11.25" customHeight="1" x14ac:dyDescent="0.25">
      <c r="BA2166" s="395"/>
      <c r="BB2166" s="395"/>
      <c r="BC2166" s="395"/>
      <c r="BD2166" s="394"/>
      <c r="BE2166" s="394"/>
    </row>
    <row r="2167" spans="53:57" ht="11.25" customHeight="1" x14ac:dyDescent="0.25">
      <c r="BA2167" s="395"/>
      <c r="BB2167" s="395"/>
      <c r="BC2167" s="395"/>
      <c r="BD2167" s="394"/>
      <c r="BE2167" s="394"/>
    </row>
    <row r="2168" spans="53:57" ht="11.25" customHeight="1" x14ac:dyDescent="0.25">
      <c r="BA2168" s="395"/>
      <c r="BB2168" s="395"/>
      <c r="BC2168" s="395"/>
      <c r="BD2168" s="394"/>
      <c r="BE2168" s="394"/>
    </row>
    <row r="2169" spans="53:57" ht="11.25" customHeight="1" x14ac:dyDescent="0.25">
      <c r="BA2169" s="395"/>
      <c r="BB2169" s="395"/>
      <c r="BC2169" s="395"/>
      <c r="BD2169" s="394"/>
      <c r="BE2169" s="394"/>
    </row>
    <row r="2170" spans="53:57" ht="11.25" customHeight="1" x14ac:dyDescent="0.25">
      <c r="BA2170" s="395"/>
      <c r="BB2170" s="395"/>
      <c r="BC2170" s="395"/>
      <c r="BD2170" s="394"/>
      <c r="BE2170" s="394"/>
    </row>
    <row r="2171" spans="53:57" ht="11.25" customHeight="1" x14ac:dyDescent="0.25">
      <c r="BA2171" s="395"/>
      <c r="BB2171" s="395"/>
      <c r="BC2171" s="395"/>
      <c r="BD2171" s="394"/>
      <c r="BE2171" s="394"/>
    </row>
    <row r="2172" spans="53:57" ht="11.25" customHeight="1" x14ac:dyDescent="0.25">
      <c r="BA2172" s="395"/>
      <c r="BB2172" s="395"/>
      <c r="BC2172" s="395"/>
      <c r="BD2172" s="394"/>
      <c r="BE2172" s="394"/>
    </row>
    <row r="2173" spans="53:57" ht="11.25" customHeight="1" x14ac:dyDescent="0.25">
      <c r="BA2173" s="395"/>
      <c r="BB2173" s="395"/>
      <c r="BC2173" s="395"/>
      <c r="BD2173" s="394"/>
      <c r="BE2173" s="394"/>
    </row>
    <row r="2174" spans="53:57" ht="11.25" customHeight="1" x14ac:dyDescent="0.25">
      <c r="BA2174" s="395"/>
      <c r="BB2174" s="395"/>
      <c r="BC2174" s="395"/>
      <c r="BD2174" s="394"/>
      <c r="BE2174" s="394"/>
    </row>
    <row r="2175" spans="53:57" ht="11.25" customHeight="1" x14ac:dyDescent="0.25">
      <c r="BA2175" s="395"/>
      <c r="BB2175" s="395"/>
      <c r="BC2175" s="395"/>
      <c r="BD2175" s="394"/>
      <c r="BE2175" s="394"/>
    </row>
    <row r="2176" spans="53:57" ht="11.25" customHeight="1" x14ac:dyDescent="0.25">
      <c r="BA2176" s="395"/>
      <c r="BB2176" s="395"/>
      <c r="BC2176" s="395"/>
      <c r="BD2176" s="394"/>
      <c r="BE2176" s="394"/>
    </row>
    <row r="2177" spans="53:57" ht="11.25" customHeight="1" x14ac:dyDescent="0.25">
      <c r="BA2177" s="395"/>
      <c r="BB2177" s="395"/>
      <c r="BC2177" s="395"/>
      <c r="BD2177" s="394"/>
      <c r="BE2177" s="394"/>
    </row>
    <row r="2178" spans="53:57" ht="11.25" customHeight="1" x14ac:dyDescent="0.25">
      <c r="BA2178" s="395"/>
      <c r="BB2178" s="395"/>
      <c r="BC2178" s="395"/>
      <c r="BD2178" s="394"/>
      <c r="BE2178" s="394"/>
    </row>
    <row r="2179" spans="53:57" ht="11.25" customHeight="1" x14ac:dyDescent="0.25">
      <c r="BA2179" s="395"/>
      <c r="BB2179" s="395"/>
      <c r="BC2179" s="395"/>
      <c r="BD2179" s="394"/>
      <c r="BE2179" s="394"/>
    </row>
    <row r="2180" spans="53:57" ht="11.25" customHeight="1" x14ac:dyDescent="0.25">
      <c r="BA2180" s="395"/>
      <c r="BB2180" s="395"/>
      <c r="BC2180" s="395"/>
      <c r="BD2180" s="394"/>
      <c r="BE2180" s="394"/>
    </row>
    <row r="2181" spans="53:57" ht="11.25" customHeight="1" x14ac:dyDescent="0.25">
      <c r="BA2181" s="395"/>
      <c r="BB2181" s="395"/>
      <c r="BC2181" s="395"/>
      <c r="BD2181" s="394"/>
      <c r="BE2181" s="394"/>
    </row>
    <row r="2182" spans="53:57" ht="11.25" customHeight="1" x14ac:dyDescent="0.25">
      <c r="BA2182" s="395"/>
      <c r="BB2182" s="395"/>
      <c r="BC2182" s="395"/>
      <c r="BD2182" s="394"/>
      <c r="BE2182" s="394"/>
    </row>
    <row r="2183" spans="53:57" ht="11.25" customHeight="1" x14ac:dyDescent="0.25">
      <c r="BA2183" s="395"/>
      <c r="BB2183" s="395"/>
      <c r="BC2183" s="395"/>
      <c r="BD2183" s="394"/>
      <c r="BE2183" s="394"/>
    </row>
    <row r="2184" spans="53:57" ht="11.25" customHeight="1" x14ac:dyDescent="0.25">
      <c r="BA2184" s="395"/>
      <c r="BB2184" s="395"/>
      <c r="BC2184" s="395"/>
      <c r="BD2184" s="394"/>
      <c r="BE2184" s="394"/>
    </row>
    <row r="2185" spans="53:57" ht="11.25" customHeight="1" x14ac:dyDescent="0.25">
      <c r="BA2185" s="395"/>
      <c r="BB2185" s="395"/>
      <c r="BC2185" s="395"/>
      <c r="BD2185" s="394"/>
      <c r="BE2185" s="394"/>
    </row>
    <row r="2186" spans="53:57" ht="11.25" customHeight="1" x14ac:dyDescent="0.25">
      <c r="BA2186" s="395"/>
      <c r="BB2186" s="395"/>
      <c r="BC2186" s="395"/>
      <c r="BD2186" s="394"/>
      <c r="BE2186" s="394"/>
    </row>
    <row r="2187" spans="53:57" ht="11.25" customHeight="1" x14ac:dyDescent="0.25">
      <c r="BA2187" s="395"/>
      <c r="BB2187" s="395"/>
      <c r="BC2187" s="395"/>
      <c r="BD2187" s="394"/>
      <c r="BE2187" s="394"/>
    </row>
    <row r="2188" spans="53:57" ht="11.25" customHeight="1" x14ac:dyDescent="0.25">
      <c r="BA2188" s="395"/>
      <c r="BB2188" s="395"/>
      <c r="BC2188" s="395"/>
      <c r="BD2188" s="394"/>
      <c r="BE2188" s="394"/>
    </row>
    <row r="2189" spans="53:57" ht="11.25" customHeight="1" x14ac:dyDescent="0.25">
      <c r="BA2189" s="395"/>
      <c r="BB2189" s="395"/>
      <c r="BC2189" s="395"/>
      <c r="BD2189" s="394"/>
      <c r="BE2189" s="394"/>
    </row>
    <row r="2190" spans="53:57" ht="11.25" customHeight="1" x14ac:dyDescent="0.25">
      <c r="BA2190" s="395"/>
      <c r="BB2190" s="395"/>
      <c r="BC2190" s="395"/>
      <c r="BD2190" s="394"/>
      <c r="BE2190" s="394"/>
    </row>
    <row r="2191" spans="53:57" ht="11.25" customHeight="1" x14ac:dyDescent="0.25">
      <c r="BA2191" s="395"/>
      <c r="BB2191" s="395"/>
      <c r="BC2191" s="395"/>
      <c r="BD2191" s="394"/>
      <c r="BE2191" s="394"/>
    </row>
    <row r="2192" spans="53:57" ht="11.25" customHeight="1" x14ac:dyDescent="0.25">
      <c r="BA2192" s="395"/>
      <c r="BB2192" s="395"/>
      <c r="BC2192" s="395"/>
      <c r="BD2192" s="394"/>
      <c r="BE2192" s="394"/>
    </row>
    <row r="2193" spans="53:57" ht="11.25" customHeight="1" x14ac:dyDescent="0.25">
      <c r="BA2193" s="395"/>
      <c r="BB2193" s="395"/>
      <c r="BC2193" s="395"/>
      <c r="BD2193" s="394"/>
      <c r="BE2193" s="394"/>
    </row>
    <row r="2194" spans="53:57" ht="11.25" customHeight="1" x14ac:dyDescent="0.25">
      <c r="BA2194" s="395"/>
      <c r="BB2194" s="395"/>
      <c r="BC2194" s="395"/>
      <c r="BD2194" s="394"/>
      <c r="BE2194" s="394"/>
    </row>
    <row r="2195" spans="53:57" ht="11.25" customHeight="1" x14ac:dyDescent="0.25">
      <c r="BA2195" s="395"/>
      <c r="BB2195" s="395"/>
      <c r="BC2195" s="395"/>
      <c r="BD2195" s="394"/>
      <c r="BE2195" s="394"/>
    </row>
    <row r="2196" spans="53:57" ht="11.25" customHeight="1" x14ac:dyDescent="0.25">
      <c r="BA2196" s="395"/>
      <c r="BB2196" s="395"/>
      <c r="BC2196" s="395"/>
      <c r="BD2196" s="394"/>
      <c r="BE2196" s="394"/>
    </row>
    <row r="2197" spans="53:57" ht="11.25" customHeight="1" x14ac:dyDescent="0.25">
      <c r="BA2197" s="395"/>
      <c r="BB2197" s="395"/>
      <c r="BC2197" s="395"/>
      <c r="BD2197" s="394"/>
      <c r="BE2197" s="394"/>
    </row>
    <row r="2198" spans="53:57" ht="11.25" customHeight="1" x14ac:dyDescent="0.25">
      <c r="BA2198" s="395"/>
      <c r="BB2198" s="395"/>
      <c r="BC2198" s="395"/>
      <c r="BD2198" s="394"/>
      <c r="BE2198" s="394"/>
    </row>
    <row r="2199" spans="53:57" ht="11.25" customHeight="1" x14ac:dyDescent="0.25">
      <c r="BA2199" s="395"/>
      <c r="BB2199" s="395"/>
      <c r="BC2199" s="395"/>
      <c r="BD2199" s="394"/>
      <c r="BE2199" s="394"/>
    </row>
    <row r="2200" spans="53:57" ht="11.25" customHeight="1" x14ac:dyDescent="0.25">
      <c r="BA2200" s="395"/>
      <c r="BB2200" s="395"/>
      <c r="BC2200" s="395"/>
      <c r="BD2200" s="394"/>
      <c r="BE2200" s="394"/>
    </row>
    <row r="2201" spans="53:57" ht="11.25" customHeight="1" x14ac:dyDescent="0.25">
      <c r="BA2201" s="395"/>
      <c r="BB2201" s="395"/>
      <c r="BC2201" s="395"/>
      <c r="BD2201" s="394"/>
      <c r="BE2201" s="394"/>
    </row>
    <row r="2202" spans="53:57" ht="11.25" customHeight="1" x14ac:dyDescent="0.25">
      <c r="BA2202" s="395"/>
      <c r="BB2202" s="395"/>
      <c r="BC2202" s="395"/>
      <c r="BD2202" s="394"/>
      <c r="BE2202" s="394"/>
    </row>
    <row r="2203" spans="53:57" ht="11.25" customHeight="1" x14ac:dyDescent="0.25">
      <c r="BA2203" s="395"/>
      <c r="BB2203" s="395"/>
      <c r="BC2203" s="395"/>
      <c r="BD2203" s="394"/>
      <c r="BE2203" s="394"/>
    </row>
    <row r="2204" spans="53:57" ht="11.25" customHeight="1" x14ac:dyDescent="0.25">
      <c r="BA2204" s="395"/>
      <c r="BB2204" s="395"/>
      <c r="BC2204" s="395"/>
      <c r="BD2204" s="394"/>
      <c r="BE2204" s="394"/>
    </row>
    <row r="2205" spans="53:57" ht="11.25" customHeight="1" x14ac:dyDescent="0.25">
      <c r="BA2205" s="395"/>
      <c r="BB2205" s="395"/>
      <c r="BC2205" s="395"/>
      <c r="BD2205" s="394"/>
      <c r="BE2205" s="394"/>
    </row>
    <row r="2206" spans="53:57" ht="11.25" customHeight="1" x14ac:dyDescent="0.25">
      <c r="BA2206" s="395"/>
      <c r="BB2206" s="395"/>
      <c r="BC2206" s="395"/>
      <c r="BD2206" s="394"/>
      <c r="BE2206" s="394"/>
    </row>
    <row r="2207" spans="53:57" ht="11.25" customHeight="1" x14ac:dyDescent="0.25">
      <c r="BA2207" s="395"/>
      <c r="BB2207" s="395"/>
      <c r="BC2207" s="395"/>
      <c r="BD2207" s="394"/>
      <c r="BE2207" s="394"/>
    </row>
    <row r="2208" spans="53:57" ht="11.25" customHeight="1" x14ac:dyDescent="0.25">
      <c r="BA2208" s="395"/>
      <c r="BB2208" s="395"/>
      <c r="BC2208" s="395"/>
      <c r="BD2208" s="394"/>
      <c r="BE2208" s="394"/>
    </row>
    <row r="2209" spans="53:57" ht="11.25" customHeight="1" x14ac:dyDescent="0.25">
      <c r="BA2209" s="395"/>
      <c r="BB2209" s="395"/>
      <c r="BC2209" s="395"/>
      <c r="BD2209" s="394"/>
      <c r="BE2209" s="394"/>
    </row>
    <row r="2210" spans="53:57" ht="11.25" customHeight="1" x14ac:dyDescent="0.25">
      <c r="BA2210" s="395"/>
      <c r="BB2210" s="395"/>
      <c r="BC2210" s="395"/>
      <c r="BD2210" s="394"/>
      <c r="BE2210" s="394"/>
    </row>
    <row r="2211" spans="53:57" ht="11.25" customHeight="1" x14ac:dyDescent="0.25">
      <c r="BA2211" s="395"/>
      <c r="BB2211" s="395"/>
      <c r="BC2211" s="395"/>
      <c r="BD2211" s="394"/>
      <c r="BE2211" s="394"/>
    </row>
    <row r="2212" spans="53:57" ht="11.25" customHeight="1" x14ac:dyDescent="0.25">
      <c r="BA2212" s="395"/>
      <c r="BB2212" s="395"/>
      <c r="BC2212" s="395"/>
      <c r="BD2212" s="394"/>
      <c r="BE2212" s="394"/>
    </row>
    <row r="2213" spans="53:57" ht="11.25" customHeight="1" x14ac:dyDescent="0.25">
      <c r="BA2213" s="395"/>
      <c r="BB2213" s="395"/>
      <c r="BC2213" s="395"/>
      <c r="BD2213" s="394"/>
      <c r="BE2213" s="394"/>
    </row>
    <row r="2214" spans="53:57" ht="11.25" customHeight="1" x14ac:dyDescent="0.25">
      <c r="BA2214" s="395"/>
      <c r="BB2214" s="395"/>
      <c r="BC2214" s="395"/>
      <c r="BD2214" s="394"/>
      <c r="BE2214" s="394"/>
    </row>
    <row r="2215" spans="53:57" ht="11.25" customHeight="1" x14ac:dyDescent="0.25">
      <c r="BA2215" s="395"/>
      <c r="BB2215" s="395"/>
      <c r="BC2215" s="395"/>
      <c r="BD2215" s="394"/>
      <c r="BE2215" s="394"/>
    </row>
    <row r="2216" spans="53:57" ht="11.25" customHeight="1" x14ac:dyDescent="0.25">
      <c r="BA2216" s="395"/>
      <c r="BB2216" s="395"/>
      <c r="BC2216" s="395"/>
      <c r="BD2216" s="394"/>
      <c r="BE2216" s="394"/>
    </row>
    <row r="2217" spans="53:57" ht="11.25" customHeight="1" x14ac:dyDescent="0.25">
      <c r="BA2217" s="395"/>
      <c r="BB2217" s="395"/>
      <c r="BC2217" s="395"/>
      <c r="BD2217" s="394"/>
      <c r="BE2217" s="394"/>
    </row>
    <row r="2218" spans="53:57" ht="11.25" customHeight="1" x14ac:dyDescent="0.25">
      <c r="BA2218" s="395"/>
      <c r="BB2218" s="395"/>
      <c r="BC2218" s="395"/>
      <c r="BD2218" s="394"/>
      <c r="BE2218" s="394"/>
    </row>
    <row r="2219" spans="53:57" ht="11.25" customHeight="1" x14ac:dyDescent="0.25">
      <c r="BA2219" s="395"/>
      <c r="BB2219" s="395"/>
      <c r="BC2219" s="395"/>
      <c r="BD2219" s="394"/>
      <c r="BE2219" s="394"/>
    </row>
    <row r="2220" spans="53:57" ht="11.25" customHeight="1" x14ac:dyDescent="0.25">
      <c r="BA2220" s="395"/>
      <c r="BB2220" s="395"/>
      <c r="BC2220" s="395"/>
      <c r="BD2220" s="394"/>
      <c r="BE2220" s="394"/>
    </row>
    <row r="2221" spans="53:57" ht="11.25" customHeight="1" x14ac:dyDescent="0.25">
      <c r="BA2221" s="395"/>
      <c r="BB2221" s="395"/>
      <c r="BC2221" s="395"/>
      <c r="BD2221" s="394"/>
      <c r="BE2221" s="394"/>
    </row>
    <row r="2222" spans="53:57" ht="11.25" customHeight="1" x14ac:dyDescent="0.25">
      <c r="BA2222" s="395"/>
      <c r="BB2222" s="395"/>
      <c r="BC2222" s="395"/>
      <c r="BD2222" s="394"/>
      <c r="BE2222" s="394"/>
    </row>
    <row r="2223" spans="53:57" ht="11.25" customHeight="1" x14ac:dyDescent="0.25">
      <c r="BA2223" s="395"/>
      <c r="BB2223" s="395"/>
      <c r="BC2223" s="395"/>
      <c r="BD2223" s="394"/>
      <c r="BE2223" s="394"/>
    </row>
    <row r="2224" spans="53:57" ht="11.25" customHeight="1" x14ac:dyDescent="0.25">
      <c r="BA2224" s="395"/>
      <c r="BB2224" s="395"/>
      <c r="BC2224" s="395"/>
      <c r="BD2224" s="394"/>
      <c r="BE2224" s="394"/>
    </row>
    <row r="2225" spans="53:57" ht="11.25" customHeight="1" x14ac:dyDescent="0.25">
      <c r="BA2225" s="395"/>
      <c r="BB2225" s="395"/>
      <c r="BC2225" s="395"/>
      <c r="BD2225" s="394"/>
      <c r="BE2225" s="394"/>
    </row>
    <row r="2226" spans="53:57" ht="11.25" customHeight="1" x14ac:dyDescent="0.25">
      <c r="BA2226" s="395"/>
      <c r="BB2226" s="395"/>
      <c r="BC2226" s="395"/>
      <c r="BD2226" s="394"/>
      <c r="BE2226" s="394"/>
    </row>
    <row r="2227" spans="53:57" ht="11.25" customHeight="1" x14ac:dyDescent="0.25">
      <c r="BA2227" s="395"/>
      <c r="BB2227" s="395"/>
      <c r="BC2227" s="395"/>
      <c r="BD2227" s="394"/>
      <c r="BE2227" s="394"/>
    </row>
    <row r="2228" spans="53:57" ht="11.25" customHeight="1" x14ac:dyDescent="0.25">
      <c r="BA2228" s="395"/>
      <c r="BB2228" s="395"/>
      <c r="BC2228" s="395"/>
      <c r="BD2228" s="394"/>
      <c r="BE2228" s="394"/>
    </row>
    <row r="2229" spans="53:57" ht="11.25" customHeight="1" x14ac:dyDescent="0.25">
      <c r="BA2229" s="395"/>
      <c r="BB2229" s="395"/>
      <c r="BC2229" s="395"/>
      <c r="BD2229" s="394"/>
      <c r="BE2229" s="394"/>
    </row>
    <row r="2230" spans="53:57" ht="11.25" customHeight="1" x14ac:dyDescent="0.25">
      <c r="BA2230" s="395"/>
      <c r="BB2230" s="395"/>
      <c r="BC2230" s="395"/>
      <c r="BD2230" s="394"/>
      <c r="BE2230" s="394"/>
    </row>
    <row r="2231" spans="53:57" ht="11.25" customHeight="1" x14ac:dyDescent="0.25">
      <c r="BA2231" s="395"/>
      <c r="BB2231" s="395"/>
      <c r="BC2231" s="395"/>
      <c r="BD2231" s="394"/>
      <c r="BE2231" s="394"/>
    </row>
    <row r="2232" spans="53:57" ht="11.25" customHeight="1" x14ac:dyDescent="0.25">
      <c r="BA2232" s="395"/>
      <c r="BB2232" s="395"/>
      <c r="BC2232" s="395"/>
      <c r="BD2232" s="394"/>
      <c r="BE2232" s="394"/>
    </row>
    <row r="2233" spans="53:57" ht="11.25" customHeight="1" x14ac:dyDescent="0.25">
      <c r="BA2233" s="395"/>
      <c r="BB2233" s="395"/>
      <c r="BC2233" s="395"/>
      <c r="BD2233" s="394"/>
      <c r="BE2233" s="394"/>
    </row>
    <row r="2234" spans="53:57" ht="11.25" customHeight="1" x14ac:dyDescent="0.25">
      <c r="BA2234" s="395"/>
      <c r="BB2234" s="395"/>
      <c r="BC2234" s="395"/>
      <c r="BD2234" s="394"/>
      <c r="BE2234" s="394"/>
    </row>
    <row r="2235" spans="53:57" ht="11.25" customHeight="1" x14ac:dyDescent="0.25">
      <c r="BA2235" s="395"/>
      <c r="BB2235" s="395"/>
      <c r="BC2235" s="395"/>
      <c r="BD2235" s="394"/>
      <c r="BE2235" s="394"/>
    </row>
    <row r="2236" spans="53:57" ht="11.25" customHeight="1" x14ac:dyDescent="0.25">
      <c r="BA2236" s="395"/>
      <c r="BB2236" s="395"/>
      <c r="BC2236" s="395"/>
      <c r="BD2236" s="394"/>
      <c r="BE2236" s="394"/>
    </row>
    <row r="2237" spans="53:57" ht="11.25" customHeight="1" x14ac:dyDescent="0.25">
      <c r="BA2237" s="395"/>
      <c r="BB2237" s="395"/>
      <c r="BC2237" s="395"/>
      <c r="BD2237" s="394"/>
      <c r="BE2237" s="394"/>
    </row>
    <row r="2238" spans="53:57" ht="11.25" customHeight="1" x14ac:dyDescent="0.25">
      <c r="BA2238" s="395"/>
      <c r="BB2238" s="395"/>
      <c r="BC2238" s="395"/>
      <c r="BD2238" s="394"/>
      <c r="BE2238" s="394"/>
    </row>
    <row r="2239" spans="53:57" ht="11.25" customHeight="1" x14ac:dyDescent="0.25">
      <c r="BA2239" s="395"/>
      <c r="BB2239" s="395"/>
      <c r="BC2239" s="395"/>
      <c r="BD2239" s="394"/>
      <c r="BE2239" s="394"/>
    </row>
    <row r="2240" spans="53:57" ht="11.25" customHeight="1" x14ac:dyDescent="0.25">
      <c r="BA2240" s="395"/>
      <c r="BB2240" s="395"/>
      <c r="BC2240" s="395"/>
      <c r="BD2240" s="394"/>
      <c r="BE2240" s="394"/>
    </row>
    <row r="2241" spans="53:57" ht="11.25" customHeight="1" x14ac:dyDescent="0.25">
      <c r="BA2241" s="395"/>
      <c r="BB2241" s="395"/>
      <c r="BC2241" s="395"/>
      <c r="BD2241" s="394"/>
      <c r="BE2241" s="394"/>
    </row>
    <row r="2242" spans="53:57" ht="11.25" customHeight="1" x14ac:dyDescent="0.25">
      <c r="BA2242" s="395"/>
      <c r="BB2242" s="395"/>
      <c r="BC2242" s="395"/>
      <c r="BD2242" s="394"/>
      <c r="BE2242" s="394"/>
    </row>
    <row r="2243" spans="53:57" ht="11.25" customHeight="1" x14ac:dyDescent="0.25">
      <c r="BA2243" s="395"/>
      <c r="BB2243" s="395"/>
      <c r="BC2243" s="395"/>
      <c r="BD2243" s="394"/>
      <c r="BE2243" s="394"/>
    </row>
    <row r="2244" spans="53:57" ht="11.25" customHeight="1" x14ac:dyDescent="0.25">
      <c r="BA2244" s="395"/>
      <c r="BB2244" s="395"/>
      <c r="BC2244" s="395"/>
      <c r="BD2244" s="394"/>
      <c r="BE2244" s="394"/>
    </row>
    <row r="2245" spans="53:57" ht="11.25" customHeight="1" x14ac:dyDescent="0.25">
      <c r="BA2245" s="395"/>
      <c r="BB2245" s="395"/>
      <c r="BC2245" s="395"/>
      <c r="BD2245" s="394"/>
      <c r="BE2245" s="394"/>
    </row>
    <row r="2246" spans="53:57" ht="11.25" customHeight="1" x14ac:dyDescent="0.25">
      <c r="BA2246" s="395"/>
      <c r="BB2246" s="395"/>
      <c r="BC2246" s="395"/>
      <c r="BD2246" s="394"/>
      <c r="BE2246" s="394"/>
    </row>
    <row r="2247" spans="53:57" ht="11.25" customHeight="1" x14ac:dyDescent="0.25">
      <c r="BA2247" s="395"/>
      <c r="BB2247" s="395"/>
      <c r="BC2247" s="395"/>
      <c r="BD2247" s="394"/>
      <c r="BE2247" s="394"/>
    </row>
    <row r="2248" spans="53:57" ht="11.25" customHeight="1" x14ac:dyDescent="0.25">
      <c r="BA2248" s="395"/>
      <c r="BB2248" s="395"/>
      <c r="BC2248" s="395"/>
      <c r="BD2248" s="394"/>
      <c r="BE2248" s="394"/>
    </row>
    <row r="2249" spans="53:57" ht="11.25" customHeight="1" x14ac:dyDescent="0.25">
      <c r="BA2249" s="395"/>
      <c r="BB2249" s="395"/>
      <c r="BC2249" s="395"/>
      <c r="BD2249" s="394"/>
      <c r="BE2249" s="394"/>
    </row>
    <row r="2250" spans="53:57" ht="11.25" customHeight="1" x14ac:dyDescent="0.25">
      <c r="BA2250" s="395"/>
      <c r="BB2250" s="395"/>
      <c r="BC2250" s="395"/>
      <c r="BD2250" s="394"/>
      <c r="BE2250" s="394"/>
    </row>
    <row r="2251" spans="53:57" ht="11.25" customHeight="1" x14ac:dyDescent="0.25">
      <c r="BA2251" s="395"/>
      <c r="BB2251" s="395"/>
      <c r="BC2251" s="395"/>
      <c r="BD2251" s="394"/>
      <c r="BE2251" s="394"/>
    </row>
    <row r="2252" spans="53:57" ht="11.25" customHeight="1" x14ac:dyDescent="0.25">
      <c r="BA2252" s="395"/>
      <c r="BB2252" s="395"/>
      <c r="BC2252" s="395"/>
      <c r="BD2252" s="394"/>
      <c r="BE2252" s="394"/>
    </row>
    <row r="2253" spans="53:57" ht="11.25" customHeight="1" x14ac:dyDescent="0.25">
      <c r="BA2253" s="395"/>
      <c r="BB2253" s="395"/>
      <c r="BC2253" s="395"/>
      <c r="BD2253" s="394"/>
      <c r="BE2253" s="394"/>
    </row>
    <row r="2254" spans="53:57" ht="11.25" customHeight="1" x14ac:dyDescent="0.25">
      <c r="BA2254" s="395"/>
      <c r="BB2254" s="395"/>
      <c r="BC2254" s="395"/>
      <c r="BD2254" s="394"/>
      <c r="BE2254" s="394"/>
    </row>
    <row r="2255" spans="53:57" ht="11.25" customHeight="1" x14ac:dyDescent="0.25">
      <c r="BA2255" s="395"/>
      <c r="BB2255" s="395"/>
      <c r="BC2255" s="395"/>
      <c r="BD2255" s="394"/>
      <c r="BE2255" s="394"/>
    </row>
    <row r="2256" spans="53:57" ht="11.25" customHeight="1" x14ac:dyDescent="0.25">
      <c r="BA2256" s="395"/>
      <c r="BB2256" s="395"/>
      <c r="BC2256" s="395"/>
      <c r="BD2256" s="394"/>
      <c r="BE2256" s="394"/>
    </row>
    <row r="2257" spans="53:57" ht="11.25" customHeight="1" x14ac:dyDescent="0.25">
      <c r="BA2257" s="395"/>
      <c r="BB2257" s="395"/>
      <c r="BC2257" s="395"/>
      <c r="BD2257" s="394"/>
      <c r="BE2257" s="394"/>
    </row>
    <row r="2258" spans="53:57" ht="11.25" customHeight="1" x14ac:dyDescent="0.25">
      <c r="BA2258" s="395"/>
      <c r="BB2258" s="395"/>
      <c r="BC2258" s="395"/>
      <c r="BD2258" s="394"/>
      <c r="BE2258" s="394"/>
    </row>
    <row r="2259" spans="53:57" ht="11.25" customHeight="1" x14ac:dyDescent="0.25">
      <c r="BA2259" s="395"/>
      <c r="BB2259" s="395"/>
      <c r="BC2259" s="395"/>
      <c r="BD2259" s="394"/>
      <c r="BE2259" s="394"/>
    </row>
    <row r="2260" spans="53:57" ht="11.25" customHeight="1" x14ac:dyDescent="0.25">
      <c r="BA2260" s="395"/>
      <c r="BB2260" s="395"/>
      <c r="BC2260" s="395"/>
      <c r="BD2260" s="394"/>
      <c r="BE2260" s="394"/>
    </row>
    <row r="2261" spans="53:57" ht="11.25" customHeight="1" x14ac:dyDescent="0.25">
      <c r="BA2261" s="395"/>
      <c r="BB2261" s="395"/>
      <c r="BC2261" s="395"/>
      <c r="BD2261" s="394"/>
      <c r="BE2261" s="394"/>
    </row>
    <row r="2262" spans="53:57" ht="11.25" customHeight="1" x14ac:dyDescent="0.25">
      <c r="BA2262" s="395"/>
      <c r="BB2262" s="395"/>
      <c r="BC2262" s="395"/>
      <c r="BD2262" s="394"/>
      <c r="BE2262" s="394"/>
    </row>
    <row r="2263" spans="53:57" ht="11.25" customHeight="1" x14ac:dyDescent="0.25">
      <c r="BA2263" s="395"/>
      <c r="BB2263" s="395"/>
      <c r="BC2263" s="395"/>
      <c r="BD2263" s="394"/>
      <c r="BE2263" s="394"/>
    </row>
    <row r="2264" spans="53:57" ht="11.25" customHeight="1" x14ac:dyDescent="0.25">
      <c r="BA2264" s="395"/>
      <c r="BB2264" s="395"/>
      <c r="BC2264" s="395"/>
      <c r="BD2264" s="394"/>
      <c r="BE2264" s="394"/>
    </row>
    <row r="2265" spans="53:57" ht="11.25" customHeight="1" x14ac:dyDescent="0.25">
      <c r="BA2265" s="395"/>
      <c r="BB2265" s="395"/>
      <c r="BC2265" s="395"/>
      <c r="BD2265" s="394"/>
      <c r="BE2265" s="394"/>
    </row>
    <row r="2266" spans="53:57" ht="11.25" customHeight="1" x14ac:dyDescent="0.25">
      <c r="BA2266" s="395"/>
      <c r="BB2266" s="395"/>
      <c r="BC2266" s="395"/>
      <c r="BD2266" s="394"/>
      <c r="BE2266" s="394"/>
    </row>
    <row r="2267" spans="53:57" ht="11.25" customHeight="1" x14ac:dyDescent="0.25">
      <c r="BA2267" s="395"/>
      <c r="BB2267" s="395"/>
      <c r="BC2267" s="395"/>
      <c r="BD2267" s="394"/>
      <c r="BE2267" s="394"/>
    </row>
    <row r="2268" spans="53:57" ht="11.25" customHeight="1" x14ac:dyDescent="0.25">
      <c r="BA2268" s="395"/>
      <c r="BB2268" s="395"/>
      <c r="BC2268" s="395"/>
      <c r="BD2268" s="394"/>
      <c r="BE2268" s="394"/>
    </row>
    <row r="2269" spans="53:57" ht="11.25" customHeight="1" x14ac:dyDescent="0.25">
      <c r="BA2269" s="395"/>
      <c r="BB2269" s="395"/>
      <c r="BC2269" s="395"/>
      <c r="BD2269" s="394"/>
      <c r="BE2269" s="394"/>
    </row>
    <row r="2270" spans="53:57" ht="11.25" customHeight="1" x14ac:dyDescent="0.25">
      <c r="BA2270" s="395"/>
      <c r="BB2270" s="395"/>
      <c r="BC2270" s="395"/>
      <c r="BD2270" s="394"/>
      <c r="BE2270" s="394"/>
    </row>
    <row r="2271" spans="53:57" ht="11.25" customHeight="1" x14ac:dyDescent="0.25">
      <c r="BA2271" s="395"/>
      <c r="BB2271" s="395"/>
      <c r="BC2271" s="395"/>
      <c r="BD2271" s="394"/>
      <c r="BE2271" s="394"/>
    </row>
    <row r="2272" spans="53:57" ht="11.25" customHeight="1" x14ac:dyDescent="0.25">
      <c r="BA2272" s="395"/>
      <c r="BB2272" s="395"/>
      <c r="BC2272" s="395"/>
      <c r="BD2272" s="394"/>
      <c r="BE2272" s="394"/>
    </row>
    <row r="2273" spans="53:57" ht="11.25" customHeight="1" x14ac:dyDescent="0.25">
      <c r="BA2273" s="395"/>
      <c r="BB2273" s="395"/>
      <c r="BC2273" s="395"/>
      <c r="BD2273" s="394"/>
      <c r="BE2273" s="394"/>
    </row>
    <row r="2274" spans="53:57" ht="11.25" customHeight="1" x14ac:dyDescent="0.25">
      <c r="BA2274" s="395"/>
      <c r="BB2274" s="395"/>
      <c r="BC2274" s="395"/>
      <c r="BD2274" s="394"/>
      <c r="BE2274" s="394"/>
    </row>
    <row r="2275" spans="53:57" ht="11.25" customHeight="1" x14ac:dyDescent="0.25">
      <c r="BA2275" s="395"/>
      <c r="BB2275" s="395"/>
      <c r="BC2275" s="395"/>
      <c r="BD2275" s="394"/>
      <c r="BE2275" s="394"/>
    </row>
    <row r="2276" spans="53:57" ht="11.25" customHeight="1" x14ac:dyDescent="0.25">
      <c r="BA2276" s="395"/>
      <c r="BB2276" s="395"/>
      <c r="BC2276" s="395"/>
      <c r="BD2276" s="394"/>
      <c r="BE2276" s="394"/>
    </row>
    <row r="2277" spans="53:57" ht="11.25" customHeight="1" x14ac:dyDescent="0.25">
      <c r="BA2277" s="395"/>
      <c r="BB2277" s="395"/>
      <c r="BC2277" s="395"/>
      <c r="BD2277" s="394"/>
      <c r="BE2277" s="394"/>
    </row>
    <row r="2278" spans="53:57" ht="11.25" customHeight="1" x14ac:dyDescent="0.25">
      <c r="BA2278" s="395"/>
      <c r="BB2278" s="395"/>
      <c r="BC2278" s="395"/>
      <c r="BD2278" s="394"/>
      <c r="BE2278" s="394"/>
    </row>
    <row r="2279" spans="53:57" ht="11.25" customHeight="1" x14ac:dyDescent="0.25">
      <c r="BA2279" s="395"/>
      <c r="BB2279" s="395"/>
      <c r="BC2279" s="395"/>
      <c r="BD2279" s="394"/>
      <c r="BE2279" s="394"/>
    </row>
    <row r="2280" spans="53:57" ht="11.25" customHeight="1" x14ac:dyDescent="0.25">
      <c r="BA2280" s="395"/>
      <c r="BB2280" s="395"/>
      <c r="BC2280" s="395"/>
      <c r="BD2280" s="394"/>
      <c r="BE2280" s="394"/>
    </row>
    <row r="2281" spans="53:57" ht="11.25" customHeight="1" x14ac:dyDescent="0.25">
      <c r="BA2281" s="395"/>
      <c r="BB2281" s="395"/>
      <c r="BC2281" s="395"/>
      <c r="BD2281" s="394"/>
      <c r="BE2281" s="394"/>
    </row>
    <row r="2282" spans="53:57" ht="11.25" customHeight="1" x14ac:dyDescent="0.25">
      <c r="BA2282" s="395"/>
      <c r="BB2282" s="395"/>
      <c r="BC2282" s="395"/>
      <c r="BD2282" s="394"/>
      <c r="BE2282" s="394"/>
    </row>
    <row r="2283" spans="53:57" ht="11.25" customHeight="1" x14ac:dyDescent="0.25">
      <c r="BA2283" s="395"/>
      <c r="BB2283" s="395"/>
      <c r="BC2283" s="395"/>
      <c r="BD2283" s="394"/>
      <c r="BE2283" s="394"/>
    </row>
    <row r="2284" spans="53:57" ht="11.25" customHeight="1" x14ac:dyDescent="0.25">
      <c r="BA2284" s="395"/>
      <c r="BB2284" s="395"/>
      <c r="BC2284" s="395"/>
      <c r="BD2284" s="394"/>
      <c r="BE2284" s="394"/>
    </row>
    <row r="2285" spans="53:57" ht="11.25" customHeight="1" x14ac:dyDescent="0.25">
      <c r="BA2285" s="395"/>
      <c r="BB2285" s="395"/>
      <c r="BC2285" s="395"/>
      <c r="BD2285" s="394"/>
      <c r="BE2285" s="394"/>
    </row>
    <row r="2286" spans="53:57" ht="11.25" customHeight="1" x14ac:dyDescent="0.25">
      <c r="BA2286" s="395"/>
      <c r="BB2286" s="395"/>
      <c r="BC2286" s="395"/>
      <c r="BD2286" s="394"/>
      <c r="BE2286" s="394"/>
    </row>
    <row r="2287" spans="53:57" ht="11.25" customHeight="1" x14ac:dyDescent="0.25">
      <c r="BA2287" s="395"/>
      <c r="BB2287" s="395"/>
      <c r="BC2287" s="395"/>
      <c r="BD2287" s="394"/>
      <c r="BE2287" s="394"/>
    </row>
    <row r="2288" spans="53:57" ht="11.25" customHeight="1" x14ac:dyDescent="0.25">
      <c r="BA2288" s="395"/>
      <c r="BB2288" s="395"/>
      <c r="BC2288" s="395"/>
      <c r="BD2288" s="394"/>
      <c r="BE2288" s="394"/>
    </row>
    <row r="2289" spans="53:57" ht="11.25" customHeight="1" x14ac:dyDescent="0.25">
      <c r="BA2289" s="395"/>
      <c r="BB2289" s="395"/>
      <c r="BC2289" s="395"/>
      <c r="BD2289" s="394"/>
      <c r="BE2289" s="394"/>
    </row>
    <row r="2290" spans="53:57" ht="11.25" customHeight="1" x14ac:dyDescent="0.25">
      <c r="BA2290" s="395"/>
      <c r="BB2290" s="395"/>
      <c r="BC2290" s="395"/>
      <c r="BD2290" s="394"/>
      <c r="BE2290" s="394"/>
    </row>
    <row r="2291" spans="53:57" ht="11.25" customHeight="1" x14ac:dyDescent="0.25">
      <c r="BA2291" s="395"/>
      <c r="BB2291" s="395"/>
      <c r="BC2291" s="395"/>
      <c r="BD2291" s="394"/>
      <c r="BE2291" s="394"/>
    </row>
    <row r="2292" spans="53:57" ht="11.25" customHeight="1" x14ac:dyDescent="0.25">
      <c r="BA2292" s="395"/>
      <c r="BB2292" s="395"/>
      <c r="BC2292" s="395"/>
      <c r="BD2292" s="394"/>
      <c r="BE2292" s="394"/>
    </row>
    <row r="2293" spans="53:57" ht="11.25" customHeight="1" x14ac:dyDescent="0.25">
      <c r="BA2293" s="395"/>
      <c r="BB2293" s="395"/>
      <c r="BC2293" s="395"/>
      <c r="BD2293" s="394"/>
      <c r="BE2293" s="394"/>
    </row>
    <row r="2294" spans="53:57" ht="11.25" customHeight="1" x14ac:dyDescent="0.25">
      <c r="BA2294" s="395"/>
      <c r="BB2294" s="395"/>
      <c r="BC2294" s="395"/>
      <c r="BD2294" s="394"/>
      <c r="BE2294" s="394"/>
    </row>
    <row r="2295" spans="53:57" ht="11.25" customHeight="1" x14ac:dyDescent="0.25">
      <c r="BA2295" s="395"/>
      <c r="BB2295" s="395"/>
      <c r="BC2295" s="395"/>
      <c r="BD2295" s="394"/>
      <c r="BE2295" s="394"/>
    </row>
    <row r="2296" spans="53:57" ht="11.25" customHeight="1" x14ac:dyDescent="0.25">
      <c r="BA2296" s="395"/>
      <c r="BB2296" s="395"/>
      <c r="BC2296" s="395"/>
      <c r="BD2296" s="394"/>
      <c r="BE2296" s="394"/>
    </row>
    <row r="2297" spans="53:57" ht="11.25" customHeight="1" x14ac:dyDescent="0.25">
      <c r="BA2297" s="395"/>
      <c r="BB2297" s="395"/>
      <c r="BC2297" s="395"/>
      <c r="BD2297" s="394"/>
      <c r="BE2297" s="394"/>
    </row>
    <row r="2298" spans="53:57" ht="11.25" customHeight="1" x14ac:dyDescent="0.25">
      <c r="BA2298" s="395"/>
      <c r="BB2298" s="395"/>
      <c r="BC2298" s="395"/>
      <c r="BD2298" s="394"/>
      <c r="BE2298" s="394"/>
    </row>
    <row r="2299" spans="53:57" ht="11.25" customHeight="1" x14ac:dyDescent="0.25">
      <c r="BA2299" s="395"/>
      <c r="BB2299" s="395"/>
      <c r="BC2299" s="395"/>
      <c r="BD2299" s="394"/>
      <c r="BE2299" s="394"/>
    </row>
    <row r="2300" spans="53:57" ht="11.25" customHeight="1" x14ac:dyDescent="0.25">
      <c r="BA2300" s="395"/>
      <c r="BB2300" s="395"/>
      <c r="BC2300" s="395"/>
      <c r="BD2300" s="394"/>
      <c r="BE2300" s="394"/>
    </row>
    <row r="2301" spans="53:57" ht="11.25" customHeight="1" x14ac:dyDescent="0.25">
      <c r="BA2301" s="395"/>
      <c r="BB2301" s="395"/>
      <c r="BC2301" s="395"/>
      <c r="BD2301" s="394"/>
      <c r="BE2301" s="394"/>
    </row>
    <row r="2302" spans="53:57" ht="11.25" customHeight="1" x14ac:dyDescent="0.25">
      <c r="BA2302" s="395"/>
      <c r="BB2302" s="395"/>
      <c r="BC2302" s="395"/>
      <c r="BD2302" s="394"/>
      <c r="BE2302" s="394"/>
    </row>
    <row r="2303" spans="53:57" ht="11.25" customHeight="1" x14ac:dyDescent="0.25">
      <c r="BA2303" s="395"/>
      <c r="BB2303" s="395"/>
      <c r="BC2303" s="395"/>
      <c r="BD2303" s="394"/>
      <c r="BE2303" s="394"/>
    </row>
    <row r="2304" spans="53:57" ht="11.25" customHeight="1" x14ac:dyDescent="0.25">
      <c r="BA2304" s="395"/>
      <c r="BB2304" s="395"/>
      <c r="BC2304" s="395"/>
      <c r="BD2304" s="394"/>
      <c r="BE2304" s="394"/>
    </row>
    <row r="2305" spans="53:57" ht="11.25" customHeight="1" x14ac:dyDescent="0.25">
      <c r="BA2305" s="395"/>
      <c r="BB2305" s="395"/>
      <c r="BC2305" s="395"/>
      <c r="BD2305" s="394"/>
      <c r="BE2305" s="394"/>
    </row>
    <row r="2306" spans="53:57" ht="11.25" customHeight="1" x14ac:dyDescent="0.25">
      <c r="BA2306" s="395"/>
      <c r="BB2306" s="395"/>
      <c r="BC2306" s="395"/>
      <c r="BD2306" s="394"/>
      <c r="BE2306" s="394"/>
    </row>
    <row r="2307" spans="53:57" ht="11.25" customHeight="1" x14ac:dyDescent="0.25">
      <c r="BA2307" s="395"/>
      <c r="BB2307" s="395"/>
      <c r="BC2307" s="395"/>
      <c r="BD2307" s="394"/>
      <c r="BE2307" s="394"/>
    </row>
    <row r="2308" spans="53:57" ht="11.25" customHeight="1" x14ac:dyDescent="0.25">
      <c r="BA2308" s="395"/>
      <c r="BB2308" s="395"/>
      <c r="BC2308" s="395"/>
      <c r="BD2308" s="394"/>
      <c r="BE2308" s="394"/>
    </row>
    <row r="2309" spans="53:57" ht="11.25" customHeight="1" x14ac:dyDescent="0.25">
      <c r="BA2309" s="395"/>
      <c r="BB2309" s="395"/>
      <c r="BC2309" s="395"/>
      <c r="BD2309" s="394"/>
      <c r="BE2309" s="394"/>
    </row>
    <row r="2310" spans="53:57" ht="11.25" customHeight="1" x14ac:dyDescent="0.25">
      <c r="BA2310" s="395"/>
      <c r="BB2310" s="395"/>
      <c r="BC2310" s="395"/>
      <c r="BD2310" s="394"/>
      <c r="BE2310" s="394"/>
    </row>
    <row r="2311" spans="53:57" ht="11.25" customHeight="1" x14ac:dyDescent="0.25">
      <c r="BA2311" s="395"/>
      <c r="BB2311" s="395"/>
      <c r="BC2311" s="395"/>
      <c r="BD2311" s="394"/>
      <c r="BE2311" s="394"/>
    </row>
    <row r="2312" spans="53:57" ht="11.25" customHeight="1" x14ac:dyDescent="0.25">
      <c r="BA2312" s="395"/>
      <c r="BB2312" s="395"/>
      <c r="BC2312" s="395"/>
      <c r="BD2312" s="394"/>
      <c r="BE2312" s="394"/>
    </row>
    <row r="2313" spans="53:57" ht="11.25" customHeight="1" x14ac:dyDescent="0.25">
      <c r="BA2313" s="395"/>
      <c r="BB2313" s="395"/>
      <c r="BC2313" s="395"/>
      <c r="BD2313" s="394"/>
      <c r="BE2313" s="394"/>
    </row>
    <row r="2314" spans="53:57" ht="11.25" customHeight="1" x14ac:dyDescent="0.25">
      <c r="BA2314" s="395"/>
      <c r="BB2314" s="395"/>
      <c r="BC2314" s="395"/>
      <c r="BD2314" s="394"/>
      <c r="BE2314" s="394"/>
    </row>
    <row r="2315" spans="53:57" ht="11.25" customHeight="1" x14ac:dyDescent="0.25">
      <c r="BA2315" s="395"/>
      <c r="BB2315" s="395"/>
      <c r="BC2315" s="395"/>
      <c r="BD2315" s="394"/>
      <c r="BE2315" s="394"/>
    </row>
    <row r="2316" spans="53:57" ht="11.25" customHeight="1" x14ac:dyDescent="0.25">
      <c r="BA2316" s="395"/>
      <c r="BB2316" s="395"/>
      <c r="BC2316" s="395"/>
      <c r="BD2316" s="394"/>
      <c r="BE2316" s="394"/>
    </row>
    <row r="2317" spans="53:57" ht="11.25" customHeight="1" x14ac:dyDescent="0.25">
      <c r="BA2317" s="395"/>
      <c r="BB2317" s="395"/>
      <c r="BC2317" s="395"/>
      <c r="BD2317" s="394"/>
      <c r="BE2317" s="394"/>
    </row>
    <row r="2318" spans="53:57" ht="11.25" customHeight="1" x14ac:dyDescent="0.25">
      <c r="BA2318" s="395"/>
      <c r="BB2318" s="395"/>
      <c r="BC2318" s="395"/>
      <c r="BD2318" s="394"/>
      <c r="BE2318" s="394"/>
    </row>
    <row r="2319" spans="53:57" ht="11.25" customHeight="1" x14ac:dyDescent="0.25">
      <c r="BA2319" s="395"/>
      <c r="BB2319" s="395"/>
      <c r="BC2319" s="395"/>
      <c r="BD2319" s="394"/>
      <c r="BE2319" s="394"/>
    </row>
    <row r="2320" spans="53:57" ht="11.25" customHeight="1" x14ac:dyDescent="0.25">
      <c r="BA2320" s="395"/>
      <c r="BB2320" s="395"/>
      <c r="BC2320" s="395"/>
      <c r="BD2320" s="394"/>
      <c r="BE2320" s="394"/>
    </row>
    <row r="2321" spans="53:57" ht="11.25" customHeight="1" x14ac:dyDescent="0.25">
      <c r="BA2321" s="395"/>
      <c r="BB2321" s="395"/>
      <c r="BC2321" s="395"/>
      <c r="BD2321" s="394"/>
      <c r="BE2321" s="394"/>
    </row>
    <row r="2322" spans="53:57" ht="11.25" customHeight="1" x14ac:dyDescent="0.25">
      <c r="BA2322" s="395"/>
      <c r="BB2322" s="395"/>
      <c r="BC2322" s="395"/>
      <c r="BD2322" s="394"/>
      <c r="BE2322" s="394"/>
    </row>
    <row r="2323" spans="53:57" ht="11.25" customHeight="1" x14ac:dyDescent="0.25">
      <c r="BA2323" s="395"/>
      <c r="BB2323" s="395"/>
      <c r="BC2323" s="395"/>
      <c r="BD2323" s="394"/>
      <c r="BE2323" s="394"/>
    </row>
    <row r="2324" spans="53:57" ht="11.25" customHeight="1" x14ac:dyDescent="0.25">
      <c r="BA2324" s="395"/>
      <c r="BB2324" s="395"/>
      <c r="BC2324" s="395"/>
      <c r="BD2324" s="394"/>
      <c r="BE2324" s="394"/>
    </row>
    <row r="2325" spans="53:57" ht="11.25" customHeight="1" x14ac:dyDescent="0.25">
      <c r="BA2325" s="395"/>
      <c r="BB2325" s="395"/>
      <c r="BC2325" s="395"/>
      <c r="BD2325" s="394"/>
      <c r="BE2325" s="394"/>
    </row>
    <row r="2326" spans="53:57" ht="11.25" customHeight="1" x14ac:dyDescent="0.25">
      <c r="BA2326" s="395"/>
      <c r="BB2326" s="395"/>
      <c r="BC2326" s="395"/>
      <c r="BD2326" s="394"/>
      <c r="BE2326" s="394"/>
    </row>
    <row r="2327" spans="53:57" ht="11.25" customHeight="1" x14ac:dyDescent="0.25">
      <c r="BA2327" s="395"/>
      <c r="BB2327" s="395"/>
      <c r="BC2327" s="395"/>
      <c r="BD2327" s="394"/>
      <c r="BE2327" s="394"/>
    </row>
    <row r="2328" spans="53:57" ht="11.25" customHeight="1" x14ac:dyDescent="0.25">
      <c r="BA2328" s="395"/>
      <c r="BB2328" s="395"/>
      <c r="BC2328" s="395"/>
      <c r="BD2328" s="394"/>
      <c r="BE2328" s="394"/>
    </row>
    <row r="2329" spans="53:57" ht="11.25" customHeight="1" x14ac:dyDescent="0.25">
      <c r="BA2329" s="395"/>
      <c r="BB2329" s="395"/>
      <c r="BC2329" s="395"/>
      <c r="BD2329" s="394"/>
      <c r="BE2329" s="394"/>
    </row>
    <row r="2330" spans="53:57" ht="11.25" customHeight="1" x14ac:dyDescent="0.25">
      <c r="BA2330" s="395"/>
      <c r="BB2330" s="395"/>
      <c r="BC2330" s="395"/>
      <c r="BD2330" s="394"/>
      <c r="BE2330" s="394"/>
    </row>
    <row r="2331" spans="53:57" ht="11.25" customHeight="1" x14ac:dyDescent="0.25">
      <c r="BA2331" s="395"/>
      <c r="BB2331" s="395"/>
      <c r="BC2331" s="395"/>
      <c r="BD2331" s="394"/>
      <c r="BE2331" s="394"/>
    </row>
    <row r="2332" spans="53:57" ht="11.25" customHeight="1" x14ac:dyDescent="0.25">
      <c r="BA2332" s="395"/>
      <c r="BB2332" s="395"/>
      <c r="BC2332" s="395"/>
      <c r="BD2332" s="394"/>
      <c r="BE2332" s="394"/>
    </row>
    <row r="2333" spans="53:57" ht="11.25" customHeight="1" x14ac:dyDescent="0.25">
      <c r="BA2333" s="395"/>
      <c r="BB2333" s="395"/>
      <c r="BC2333" s="395"/>
      <c r="BD2333" s="394"/>
      <c r="BE2333" s="394"/>
    </row>
    <row r="2334" spans="53:57" ht="11.25" customHeight="1" x14ac:dyDescent="0.25">
      <c r="BA2334" s="395"/>
      <c r="BB2334" s="395"/>
      <c r="BC2334" s="395"/>
      <c r="BD2334" s="394"/>
      <c r="BE2334" s="394"/>
    </row>
    <row r="2335" spans="53:57" ht="11.25" customHeight="1" x14ac:dyDescent="0.25">
      <c r="BA2335" s="395"/>
      <c r="BB2335" s="395"/>
      <c r="BC2335" s="395"/>
      <c r="BD2335" s="394"/>
      <c r="BE2335" s="394"/>
    </row>
    <row r="2336" spans="53:57" ht="11.25" customHeight="1" x14ac:dyDescent="0.25">
      <c r="BA2336" s="395"/>
      <c r="BB2336" s="395"/>
      <c r="BC2336" s="395"/>
      <c r="BD2336" s="394"/>
      <c r="BE2336" s="394"/>
    </row>
    <row r="2337" spans="53:57" ht="11.25" customHeight="1" x14ac:dyDescent="0.25">
      <c r="BA2337" s="395"/>
      <c r="BB2337" s="395"/>
      <c r="BC2337" s="395"/>
      <c r="BD2337" s="394"/>
      <c r="BE2337" s="394"/>
    </row>
    <row r="2338" spans="53:57" ht="11.25" customHeight="1" x14ac:dyDescent="0.25">
      <c r="BA2338" s="395"/>
      <c r="BB2338" s="395"/>
      <c r="BC2338" s="395"/>
      <c r="BD2338" s="394"/>
      <c r="BE2338" s="394"/>
    </row>
    <row r="2339" spans="53:57" ht="11.25" customHeight="1" x14ac:dyDescent="0.25">
      <c r="BA2339" s="395"/>
      <c r="BB2339" s="395"/>
      <c r="BC2339" s="395"/>
      <c r="BD2339" s="394"/>
      <c r="BE2339" s="394"/>
    </row>
    <row r="2340" spans="53:57" ht="11.25" customHeight="1" x14ac:dyDescent="0.25">
      <c r="BA2340" s="395"/>
      <c r="BB2340" s="395"/>
      <c r="BC2340" s="395"/>
      <c r="BD2340" s="394"/>
      <c r="BE2340" s="394"/>
    </row>
    <row r="2341" spans="53:57" ht="11.25" customHeight="1" x14ac:dyDescent="0.25">
      <c r="BA2341" s="395"/>
      <c r="BB2341" s="395"/>
      <c r="BC2341" s="395"/>
      <c r="BD2341" s="394"/>
      <c r="BE2341" s="394"/>
    </row>
    <row r="2342" spans="53:57" ht="11.25" customHeight="1" x14ac:dyDescent="0.25">
      <c r="BA2342" s="395"/>
      <c r="BB2342" s="395"/>
      <c r="BC2342" s="395"/>
      <c r="BD2342" s="394"/>
      <c r="BE2342" s="394"/>
    </row>
    <row r="2343" spans="53:57" ht="11.25" customHeight="1" x14ac:dyDescent="0.25">
      <c r="BA2343" s="395"/>
      <c r="BB2343" s="395"/>
      <c r="BC2343" s="395"/>
      <c r="BD2343" s="394"/>
      <c r="BE2343" s="394"/>
    </row>
    <row r="2344" spans="53:57" ht="11.25" customHeight="1" x14ac:dyDescent="0.25">
      <c r="BA2344" s="395"/>
      <c r="BB2344" s="395"/>
      <c r="BC2344" s="395"/>
      <c r="BD2344" s="394"/>
      <c r="BE2344" s="394"/>
    </row>
    <row r="2345" spans="53:57" ht="11.25" customHeight="1" x14ac:dyDescent="0.25">
      <c r="BA2345" s="395"/>
      <c r="BB2345" s="395"/>
      <c r="BC2345" s="395"/>
      <c r="BD2345" s="394"/>
      <c r="BE2345" s="394"/>
    </row>
    <row r="2346" spans="53:57" ht="11.25" customHeight="1" x14ac:dyDescent="0.25">
      <c r="BA2346" s="395"/>
      <c r="BB2346" s="395"/>
      <c r="BC2346" s="395"/>
      <c r="BD2346" s="394"/>
      <c r="BE2346" s="394"/>
    </row>
    <row r="2347" spans="53:57" ht="11.25" customHeight="1" x14ac:dyDescent="0.25">
      <c r="BA2347" s="395"/>
      <c r="BB2347" s="395"/>
      <c r="BC2347" s="395"/>
      <c r="BD2347" s="394"/>
      <c r="BE2347" s="394"/>
    </row>
    <row r="2348" spans="53:57" ht="11.25" customHeight="1" x14ac:dyDescent="0.25">
      <c r="BA2348" s="395"/>
      <c r="BB2348" s="395"/>
      <c r="BC2348" s="395"/>
      <c r="BD2348" s="394"/>
      <c r="BE2348" s="394"/>
    </row>
    <row r="2349" spans="53:57" ht="11.25" customHeight="1" x14ac:dyDescent="0.25">
      <c r="BA2349" s="395"/>
      <c r="BB2349" s="395"/>
      <c r="BC2349" s="395"/>
      <c r="BD2349" s="394"/>
      <c r="BE2349" s="394"/>
    </row>
    <row r="2350" spans="53:57" ht="11.25" customHeight="1" x14ac:dyDescent="0.25">
      <c r="BA2350" s="395"/>
      <c r="BB2350" s="395"/>
      <c r="BC2350" s="395"/>
      <c r="BD2350" s="394"/>
      <c r="BE2350" s="394"/>
    </row>
    <row r="2351" spans="53:57" ht="11.25" customHeight="1" x14ac:dyDescent="0.25">
      <c r="BA2351" s="395"/>
      <c r="BB2351" s="395"/>
      <c r="BC2351" s="395"/>
      <c r="BD2351" s="394"/>
      <c r="BE2351" s="394"/>
    </row>
    <row r="2352" spans="53:57" ht="11.25" customHeight="1" x14ac:dyDescent="0.25">
      <c r="BA2352" s="395"/>
      <c r="BB2352" s="395"/>
      <c r="BC2352" s="395"/>
      <c r="BD2352" s="394"/>
      <c r="BE2352" s="394"/>
    </row>
    <row r="2353" spans="53:57" ht="11.25" customHeight="1" x14ac:dyDescent="0.25">
      <c r="BA2353" s="395"/>
      <c r="BB2353" s="395"/>
      <c r="BC2353" s="395"/>
      <c r="BD2353" s="394"/>
      <c r="BE2353" s="394"/>
    </row>
    <row r="2354" spans="53:57" ht="11.25" customHeight="1" x14ac:dyDescent="0.25">
      <c r="BA2354" s="395"/>
      <c r="BB2354" s="395"/>
      <c r="BC2354" s="395"/>
      <c r="BD2354" s="394"/>
      <c r="BE2354" s="394"/>
    </row>
    <row r="2355" spans="53:57" ht="11.25" customHeight="1" x14ac:dyDescent="0.25">
      <c r="BA2355" s="395"/>
      <c r="BB2355" s="395"/>
      <c r="BC2355" s="395"/>
      <c r="BD2355" s="394"/>
      <c r="BE2355" s="394"/>
    </row>
    <row r="2356" spans="53:57" ht="11.25" customHeight="1" x14ac:dyDescent="0.25">
      <c r="BA2356" s="395"/>
      <c r="BB2356" s="395"/>
      <c r="BC2356" s="395"/>
      <c r="BD2356" s="394"/>
      <c r="BE2356" s="394"/>
    </row>
    <row r="2357" spans="53:57" ht="11.25" customHeight="1" x14ac:dyDescent="0.25">
      <c r="BA2357" s="395"/>
      <c r="BB2357" s="395"/>
      <c r="BC2357" s="395"/>
      <c r="BD2357" s="394"/>
      <c r="BE2357" s="394"/>
    </row>
    <row r="2358" spans="53:57" ht="11.25" customHeight="1" x14ac:dyDescent="0.25">
      <c r="BA2358" s="395"/>
      <c r="BB2358" s="395"/>
      <c r="BC2358" s="395"/>
      <c r="BD2358" s="394"/>
      <c r="BE2358" s="394"/>
    </row>
    <row r="2359" spans="53:57" ht="11.25" customHeight="1" x14ac:dyDescent="0.25">
      <c r="BA2359" s="395"/>
      <c r="BB2359" s="395"/>
      <c r="BC2359" s="395"/>
      <c r="BD2359" s="394"/>
      <c r="BE2359" s="394"/>
    </row>
    <row r="2360" spans="53:57" ht="11.25" customHeight="1" x14ac:dyDescent="0.25">
      <c r="BA2360" s="395"/>
      <c r="BB2360" s="395"/>
      <c r="BC2360" s="395"/>
      <c r="BD2360" s="394"/>
      <c r="BE2360" s="394"/>
    </row>
    <row r="2361" spans="53:57" ht="11.25" customHeight="1" x14ac:dyDescent="0.25">
      <c r="BA2361" s="395"/>
      <c r="BB2361" s="395"/>
      <c r="BC2361" s="395"/>
      <c r="BD2361" s="394"/>
      <c r="BE2361" s="394"/>
    </row>
    <row r="2362" spans="53:57" ht="11.25" customHeight="1" x14ac:dyDescent="0.25">
      <c r="BA2362" s="395"/>
      <c r="BB2362" s="395"/>
      <c r="BC2362" s="395"/>
      <c r="BD2362" s="394"/>
      <c r="BE2362" s="394"/>
    </row>
    <row r="2363" spans="53:57" ht="11.25" customHeight="1" x14ac:dyDescent="0.25">
      <c r="BA2363" s="395"/>
      <c r="BB2363" s="395"/>
      <c r="BC2363" s="395"/>
      <c r="BD2363" s="394"/>
      <c r="BE2363" s="394"/>
    </row>
    <row r="2364" spans="53:57" ht="11.25" customHeight="1" x14ac:dyDescent="0.25">
      <c r="BA2364" s="395"/>
      <c r="BB2364" s="395"/>
      <c r="BC2364" s="395"/>
      <c r="BD2364" s="394"/>
      <c r="BE2364" s="394"/>
    </row>
    <row r="2365" spans="53:57" ht="11.25" customHeight="1" x14ac:dyDescent="0.25">
      <c r="BA2365" s="395"/>
      <c r="BB2365" s="395"/>
      <c r="BC2365" s="395"/>
      <c r="BD2365" s="394"/>
      <c r="BE2365" s="394"/>
    </row>
    <row r="2366" spans="53:57" ht="11.25" customHeight="1" x14ac:dyDescent="0.25">
      <c r="BA2366" s="395"/>
      <c r="BB2366" s="395"/>
      <c r="BC2366" s="395"/>
      <c r="BD2366" s="394"/>
      <c r="BE2366" s="394"/>
    </row>
    <row r="2367" spans="53:57" ht="11.25" customHeight="1" x14ac:dyDescent="0.25">
      <c r="BE2367" s="398"/>
    </row>
    <row r="2368" spans="53:57" ht="11.25" customHeight="1" x14ac:dyDescent="0.25">
      <c r="BE2368" s="398"/>
    </row>
    <row r="2369" spans="57:57" ht="11.25" customHeight="1" x14ac:dyDescent="0.25">
      <c r="BE2369" s="398"/>
    </row>
    <row r="2370" spans="57:57" ht="11.25" customHeight="1" x14ac:dyDescent="0.25">
      <c r="BE2370" s="398"/>
    </row>
    <row r="2371" spans="57:57" ht="11.25" customHeight="1" x14ac:dyDescent="0.25">
      <c r="BE2371" s="398"/>
    </row>
    <row r="2372" spans="57:57" ht="11.25" customHeight="1" x14ac:dyDescent="0.25">
      <c r="BE2372" s="398"/>
    </row>
    <row r="2373" spans="57:57" ht="11.25" customHeight="1" x14ac:dyDescent="0.25">
      <c r="BE2373" s="398"/>
    </row>
    <row r="2374" spans="57:57" ht="11.25" customHeight="1" x14ac:dyDescent="0.25">
      <c r="BE2374" s="398"/>
    </row>
    <row r="2375" spans="57:57" ht="11.25" customHeight="1" x14ac:dyDescent="0.25">
      <c r="BE2375" s="398"/>
    </row>
    <row r="2376" spans="57:57" ht="11.25" customHeight="1" x14ac:dyDescent="0.25">
      <c r="BE2376" s="398"/>
    </row>
    <row r="2377" spans="57:57" ht="11.25" customHeight="1" x14ac:dyDescent="0.25">
      <c r="BE2377" s="398"/>
    </row>
    <row r="2378" spans="57:57" ht="11.25" customHeight="1" x14ac:dyDescent="0.25">
      <c r="BE2378" s="398"/>
    </row>
    <row r="2379" spans="57:57" ht="11.25" customHeight="1" x14ac:dyDescent="0.25">
      <c r="BE2379" s="398"/>
    </row>
    <row r="2380" spans="57:57" ht="11.25" customHeight="1" x14ac:dyDescent="0.25">
      <c r="BE2380" s="398"/>
    </row>
    <row r="2381" spans="57:57" ht="11.25" customHeight="1" x14ac:dyDescent="0.25">
      <c r="BE2381" s="398"/>
    </row>
    <row r="2382" spans="57:57" ht="11.25" customHeight="1" x14ac:dyDescent="0.25">
      <c r="BE2382" s="398"/>
    </row>
    <row r="2383" spans="57:57" ht="11.25" customHeight="1" x14ac:dyDescent="0.25">
      <c r="BE2383" s="398"/>
    </row>
    <row r="2384" spans="57:57" ht="11.25" customHeight="1" x14ac:dyDescent="0.25">
      <c r="BE2384" s="398"/>
    </row>
    <row r="2385" spans="57:57" x14ac:dyDescent="0.25">
      <c r="BE2385" s="398"/>
    </row>
    <row r="2386" spans="57:57" x14ac:dyDescent="0.25">
      <c r="BE2386" s="398"/>
    </row>
    <row r="2387" spans="57:57" x14ac:dyDescent="0.25">
      <c r="BE2387" s="398"/>
    </row>
    <row r="2388" spans="57:57" x14ac:dyDescent="0.25">
      <c r="BE2388" s="398"/>
    </row>
    <row r="2389" spans="57:57" x14ac:dyDescent="0.25">
      <c r="BE2389" s="398"/>
    </row>
    <row r="2390" spans="57:57" x14ac:dyDescent="0.25">
      <c r="BE2390" s="398"/>
    </row>
    <row r="2391" spans="57:57" x14ac:dyDescent="0.25">
      <c r="BE2391" s="398"/>
    </row>
    <row r="2392" spans="57:57" x14ac:dyDescent="0.25">
      <c r="BE2392" s="398"/>
    </row>
    <row r="2393" spans="57:57" x14ac:dyDescent="0.25">
      <c r="BE2393" s="398"/>
    </row>
    <row r="2394" spans="57:57" x14ac:dyDescent="0.25">
      <c r="BE2394" s="398"/>
    </row>
    <row r="2395" spans="57:57" x14ac:dyDescent="0.25">
      <c r="BE2395" s="398"/>
    </row>
    <row r="2396" spans="57:57" x14ac:dyDescent="0.25">
      <c r="BE2396" s="398"/>
    </row>
    <row r="2397" spans="57:57" x14ac:dyDescent="0.25">
      <c r="BE2397" s="398"/>
    </row>
    <row r="2398" spans="57:57" x14ac:dyDescent="0.25">
      <c r="BE2398" s="398"/>
    </row>
    <row r="2399" spans="57:57" x14ac:dyDescent="0.25">
      <c r="BE2399" s="398"/>
    </row>
    <row r="2400" spans="57:57" x14ac:dyDescent="0.25">
      <c r="BE2400" s="398"/>
    </row>
    <row r="2401" spans="57:57" x14ac:dyDescent="0.25">
      <c r="BE2401" s="398"/>
    </row>
    <row r="2402" spans="57:57" x14ac:dyDescent="0.25">
      <c r="BE2402" s="398"/>
    </row>
    <row r="2403" spans="57:57" x14ac:dyDescent="0.25">
      <c r="BE2403" s="398"/>
    </row>
    <row r="2404" spans="57:57" x14ac:dyDescent="0.25">
      <c r="BE2404" s="398"/>
    </row>
    <row r="2405" spans="57:57" x14ac:dyDescent="0.25">
      <c r="BE2405" s="398"/>
    </row>
    <row r="2406" spans="57:57" x14ac:dyDescent="0.25">
      <c r="BE2406" s="398"/>
    </row>
    <row r="2407" spans="57:57" x14ac:dyDescent="0.25">
      <c r="BE2407" s="398"/>
    </row>
    <row r="2408" spans="57:57" x14ac:dyDescent="0.25">
      <c r="BE2408" s="398"/>
    </row>
    <row r="2409" spans="57:57" x14ac:dyDescent="0.25">
      <c r="BE2409" s="398"/>
    </row>
    <row r="2410" spans="57:57" x14ac:dyDescent="0.25">
      <c r="BE2410" s="398"/>
    </row>
    <row r="2411" spans="57:57" x14ac:dyDescent="0.25">
      <c r="BE2411" s="398"/>
    </row>
    <row r="2412" spans="57:57" x14ac:dyDescent="0.25">
      <c r="BE2412" s="398"/>
    </row>
    <row r="2413" spans="57:57" x14ac:dyDescent="0.25">
      <c r="BE2413" s="398"/>
    </row>
    <row r="2414" spans="57:57" x14ac:dyDescent="0.25">
      <c r="BE2414" s="398"/>
    </row>
    <row r="2415" spans="57:57" x14ac:dyDescent="0.25">
      <c r="BE2415" s="398"/>
    </row>
    <row r="2416" spans="57:57" x14ac:dyDescent="0.25">
      <c r="BE2416" s="398"/>
    </row>
    <row r="2417" spans="57:57" x14ac:dyDescent="0.25">
      <c r="BE2417" s="398"/>
    </row>
    <row r="2418" spans="57:57" x14ac:dyDescent="0.25">
      <c r="BE2418" s="398"/>
    </row>
    <row r="2419" spans="57:57" x14ac:dyDescent="0.25">
      <c r="BE2419" s="398"/>
    </row>
    <row r="2420" spans="57:57" x14ac:dyDescent="0.25">
      <c r="BE2420" s="398"/>
    </row>
    <row r="2421" spans="57:57" x14ac:dyDescent="0.25">
      <c r="BE2421" s="398"/>
    </row>
    <row r="2422" spans="57:57" x14ac:dyDescent="0.25">
      <c r="BE2422" s="398"/>
    </row>
    <row r="2423" spans="57:57" x14ac:dyDescent="0.25">
      <c r="BE2423" s="398"/>
    </row>
    <row r="2424" spans="57:57" x14ac:dyDescent="0.25">
      <c r="BE2424" s="398"/>
    </row>
    <row r="2425" spans="57:57" x14ac:dyDescent="0.25">
      <c r="BE2425" s="398"/>
    </row>
    <row r="2426" spans="57:57" x14ac:dyDescent="0.25">
      <c r="BE2426" s="398"/>
    </row>
    <row r="2427" spans="57:57" x14ac:dyDescent="0.25">
      <c r="BE2427" s="398"/>
    </row>
    <row r="2428" spans="57:57" x14ac:dyDescent="0.25">
      <c r="BE2428" s="398"/>
    </row>
    <row r="2429" spans="57:57" x14ac:dyDescent="0.25">
      <c r="BE2429" s="398"/>
    </row>
    <row r="2430" spans="57:57" x14ac:dyDescent="0.25">
      <c r="BE2430" s="398"/>
    </row>
    <row r="2431" spans="57:57" x14ac:dyDescent="0.25">
      <c r="BE2431" s="398"/>
    </row>
    <row r="2432" spans="57:57" x14ac:dyDescent="0.25">
      <c r="BE2432" s="398"/>
    </row>
    <row r="2433" spans="57:57" x14ac:dyDescent="0.25">
      <c r="BE2433" s="398"/>
    </row>
    <row r="2434" spans="57:57" x14ac:dyDescent="0.25">
      <c r="BE2434" s="398"/>
    </row>
    <row r="2435" spans="57:57" x14ac:dyDescent="0.25">
      <c r="BE2435" s="398"/>
    </row>
    <row r="2436" spans="57:57" x14ac:dyDescent="0.25">
      <c r="BE2436" s="398"/>
    </row>
    <row r="2437" spans="57:57" x14ac:dyDescent="0.25">
      <c r="BE2437" s="398"/>
    </row>
    <row r="2438" spans="57:57" x14ac:dyDescent="0.25">
      <c r="BE2438" s="398"/>
    </row>
    <row r="2439" spans="57:57" x14ac:dyDescent="0.25">
      <c r="BE2439" s="398"/>
    </row>
    <row r="2440" spans="57:57" x14ac:dyDescent="0.25">
      <c r="BE2440" s="398"/>
    </row>
    <row r="2441" spans="57:57" x14ac:dyDescent="0.25">
      <c r="BE2441" s="398"/>
    </row>
    <row r="2442" spans="57:57" x14ac:dyDescent="0.25">
      <c r="BE2442" s="398"/>
    </row>
    <row r="2443" spans="57:57" x14ac:dyDescent="0.25">
      <c r="BE2443" s="398"/>
    </row>
    <row r="2444" spans="57:57" x14ac:dyDescent="0.25">
      <c r="BE2444" s="398"/>
    </row>
    <row r="2445" spans="57:57" x14ac:dyDescent="0.25">
      <c r="BE2445" s="398"/>
    </row>
    <row r="2446" spans="57:57" x14ac:dyDescent="0.25">
      <c r="BE2446" s="398"/>
    </row>
    <row r="2447" spans="57:57" x14ac:dyDescent="0.25">
      <c r="BE2447" s="398"/>
    </row>
    <row r="2448" spans="57:57" x14ac:dyDescent="0.25">
      <c r="BE2448" s="398"/>
    </row>
    <row r="2449" spans="57:57" x14ac:dyDescent="0.25">
      <c r="BE2449" s="398"/>
    </row>
    <row r="2450" spans="57:57" x14ac:dyDescent="0.25">
      <c r="BE2450" s="398"/>
    </row>
    <row r="2451" spans="57:57" x14ac:dyDescent="0.25">
      <c r="BE2451" s="398"/>
    </row>
    <row r="2452" spans="57:57" x14ac:dyDescent="0.25">
      <c r="BE2452" s="398"/>
    </row>
    <row r="2453" spans="57:57" x14ac:dyDescent="0.25">
      <c r="BE2453" s="398"/>
    </row>
    <row r="2454" spans="57:57" x14ac:dyDescent="0.25">
      <c r="BE2454" s="398"/>
    </row>
    <row r="2455" spans="57:57" x14ac:dyDescent="0.25">
      <c r="BE2455" s="398"/>
    </row>
    <row r="2456" spans="57:57" x14ac:dyDescent="0.25">
      <c r="BE2456" s="398"/>
    </row>
    <row r="2457" spans="57:57" x14ac:dyDescent="0.25">
      <c r="BE2457" s="398"/>
    </row>
    <row r="2458" spans="57:57" x14ac:dyDescent="0.25">
      <c r="BE2458" s="398"/>
    </row>
    <row r="2459" spans="57:57" x14ac:dyDescent="0.25">
      <c r="BE2459" s="398"/>
    </row>
    <row r="2460" spans="57:57" x14ac:dyDescent="0.25">
      <c r="BE2460" s="398"/>
    </row>
    <row r="2461" spans="57:57" x14ac:dyDescent="0.25">
      <c r="BE2461" s="398"/>
    </row>
    <row r="2462" spans="57:57" x14ac:dyDescent="0.25">
      <c r="BE2462" s="398"/>
    </row>
    <row r="2463" spans="57:57" x14ac:dyDescent="0.25">
      <c r="BE2463" s="398"/>
    </row>
    <row r="2464" spans="57:57" x14ac:dyDescent="0.25">
      <c r="BE2464" s="398"/>
    </row>
    <row r="2465" spans="57:57" x14ac:dyDescent="0.25">
      <c r="BE2465" s="398"/>
    </row>
    <row r="2466" spans="57:57" x14ac:dyDescent="0.25">
      <c r="BE2466" s="398"/>
    </row>
    <row r="2467" spans="57:57" x14ac:dyDescent="0.25">
      <c r="BE2467" s="398"/>
    </row>
    <row r="2468" spans="57:57" x14ac:dyDescent="0.25">
      <c r="BE2468" s="398"/>
    </row>
    <row r="2469" spans="57:57" x14ac:dyDescent="0.25">
      <c r="BE2469" s="398"/>
    </row>
    <row r="2470" spans="57:57" x14ac:dyDescent="0.25">
      <c r="BE2470" s="398"/>
    </row>
    <row r="2471" spans="57:57" x14ac:dyDescent="0.25">
      <c r="BE2471" s="398"/>
    </row>
    <row r="2472" spans="57:57" x14ac:dyDescent="0.25">
      <c r="BE2472" s="398"/>
    </row>
    <row r="2473" spans="57:57" x14ac:dyDescent="0.25">
      <c r="BE2473" s="398"/>
    </row>
    <row r="2474" spans="57:57" x14ac:dyDescent="0.25">
      <c r="BE2474" s="398"/>
    </row>
    <row r="2475" spans="57:57" x14ac:dyDescent="0.25">
      <c r="BE2475" s="398"/>
    </row>
    <row r="2476" spans="57:57" x14ac:dyDescent="0.25">
      <c r="BE2476" s="398"/>
    </row>
    <row r="2477" spans="57:57" x14ac:dyDescent="0.25">
      <c r="BE2477" s="398"/>
    </row>
    <row r="2478" spans="57:57" x14ac:dyDescent="0.25">
      <c r="BE2478" s="398"/>
    </row>
    <row r="2479" spans="57:57" x14ac:dyDescent="0.25">
      <c r="BE2479" s="398"/>
    </row>
    <row r="2480" spans="57:57" x14ac:dyDescent="0.25">
      <c r="BE2480" s="398"/>
    </row>
    <row r="2481" spans="57:57" x14ac:dyDescent="0.25">
      <c r="BE2481" s="398"/>
    </row>
    <row r="2482" spans="57:57" x14ac:dyDescent="0.25">
      <c r="BE2482" s="398"/>
    </row>
    <row r="2483" spans="57:57" x14ac:dyDescent="0.25">
      <c r="BE2483" s="398"/>
    </row>
    <row r="2484" spans="57:57" x14ac:dyDescent="0.25">
      <c r="BE2484" s="398"/>
    </row>
    <row r="2485" spans="57:57" x14ac:dyDescent="0.25">
      <c r="BE2485" s="398"/>
    </row>
    <row r="2486" spans="57:57" x14ac:dyDescent="0.25">
      <c r="BE2486" s="398"/>
    </row>
    <row r="2487" spans="57:57" x14ac:dyDescent="0.25">
      <c r="BE2487" s="398"/>
    </row>
    <row r="2488" spans="57:57" x14ac:dyDescent="0.25">
      <c r="BE2488" s="398"/>
    </row>
    <row r="2489" spans="57:57" x14ac:dyDescent="0.25">
      <c r="BE2489" s="398"/>
    </row>
    <row r="2490" spans="57:57" x14ac:dyDescent="0.25">
      <c r="BE2490" s="398"/>
    </row>
    <row r="2491" spans="57:57" x14ac:dyDescent="0.25">
      <c r="BE2491" s="398"/>
    </row>
    <row r="2492" spans="57:57" x14ac:dyDescent="0.25">
      <c r="BE2492" s="398"/>
    </row>
    <row r="2493" spans="57:57" x14ac:dyDescent="0.25">
      <c r="BE2493" s="398"/>
    </row>
    <row r="2494" spans="57:57" x14ac:dyDescent="0.25">
      <c r="BE2494" s="398"/>
    </row>
    <row r="2495" spans="57:57" x14ac:dyDescent="0.25">
      <c r="BE2495" s="398"/>
    </row>
    <row r="2496" spans="57:57" x14ac:dyDescent="0.25">
      <c r="BE2496" s="398"/>
    </row>
    <row r="2497" spans="57:57" x14ac:dyDescent="0.25">
      <c r="BE2497" s="398"/>
    </row>
    <row r="2498" spans="57:57" x14ac:dyDescent="0.25">
      <c r="BE2498" s="398"/>
    </row>
    <row r="2499" spans="57:57" x14ac:dyDescent="0.25">
      <c r="BE2499" s="398"/>
    </row>
    <row r="2500" spans="57:57" x14ac:dyDescent="0.25">
      <c r="BE2500" s="398"/>
    </row>
    <row r="2501" spans="57:57" x14ac:dyDescent="0.25">
      <c r="BE2501" s="398"/>
    </row>
    <row r="2502" spans="57:57" x14ac:dyDescent="0.25">
      <c r="BE2502" s="398"/>
    </row>
    <row r="2503" spans="57:57" x14ac:dyDescent="0.25">
      <c r="BE2503" s="398"/>
    </row>
    <row r="2504" spans="57:57" x14ac:dyDescent="0.25">
      <c r="BE2504" s="398"/>
    </row>
    <row r="2505" spans="57:57" x14ac:dyDescent="0.25">
      <c r="BE2505" s="398"/>
    </row>
    <row r="2506" spans="57:57" x14ac:dyDescent="0.25">
      <c r="BE2506" s="398"/>
    </row>
    <row r="2507" spans="57:57" x14ac:dyDescent="0.25">
      <c r="BE2507" s="398"/>
    </row>
    <row r="2508" spans="57:57" x14ac:dyDescent="0.25">
      <c r="BE2508" s="398"/>
    </row>
    <row r="2509" spans="57:57" x14ac:dyDescent="0.25">
      <c r="BE2509" s="398"/>
    </row>
    <row r="2510" spans="57:57" x14ac:dyDescent="0.25">
      <c r="BE2510" s="398"/>
    </row>
    <row r="2511" spans="57:57" x14ac:dyDescent="0.25">
      <c r="BE2511" s="398"/>
    </row>
    <row r="2512" spans="57:57" x14ac:dyDescent="0.25">
      <c r="BE2512" s="398"/>
    </row>
    <row r="2513" spans="57:57" x14ac:dyDescent="0.25">
      <c r="BE2513" s="398"/>
    </row>
    <row r="2514" spans="57:57" x14ac:dyDescent="0.25">
      <c r="BE2514" s="398"/>
    </row>
    <row r="2515" spans="57:57" x14ac:dyDescent="0.25">
      <c r="BE2515" s="398"/>
    </row>
    <row r="2516" spans="57:57" x14ac:dyDescent="0.25">
      <c r="BE2516" s="398"/>
    </row>
    <row r="2517" spans="57:57" x14ac:dyDescent="0.25">
      <c r="BE2517" s="398"/>
    </row>
    <row r="2518" spans="57:57" x14ac:dyDescent="0.25">
      <c r="BE2518" s="398"/>
    </row>
    <row r="2519" spans="57:57" x14ac:dyDescent="0.25">
      <c r="BE2519" s="398"/>
    </row>
    <row r="2520" spans="57:57" x14ac:dyDescent="0.25">
      <c r="BE2520" s="398"/>
    </row>
    <row r="2521" spans="57:57" x14ac:dyDescent="0.25">
      <c r="BE2521" s="398"/>
    </row>
    <row r="2522" spans="57:57" x14ac:dyDescent="0.25">
      <c r="BE2522" s="398"/>
    </row>
    <row r="2523" spans="57:57" x14ac:dyDescent="0.25">
      <c r="BE2523" s="398"/>
    </row>
    <row r="2524" spans="57:57" x14ac:dyDescent="0.25">
      <c r="BE2524" s="398"/>
    </row>
    <row r="2525" spans="57:57" x14ac:dyDescent="0.25">
      <c r="BE2525" s="398"/>
    </row>
    <row r="2526" spans="57:57" x14ac:dyDescent="0.25">
      <c r="BE2526" s="398"/>
    </row>
    <row r="2527" spans="57:57" x14ac:dyDescent="0.25">
      <c r="BE2527" s="398"/>
    </row>
    <row r="2528" spans="57:57" x14ac:dyDescent="0.25">
      <c r="BE2528" s="398"/>
    </row>
    <row r="2529" spans="57:57" x14ac:dyDescent="0.25">
      <c r="BE2529" s="398"/>
    </row>
    <row r="2530" spans="57:57" x14ac:dyDescent="0.25">
      <c r="BE2530" s="398"/>
    </row>
    <row r="2531" spans="57:57" x14ac:dyDescent="0.25">
      <c r="BE2531" s="398"/>
    </row>
    <row r="2532" spans="57:57" x14ac:dyDescent="0.25">
      <c r="BE2532" s="398"/>
    </row>
    <row r="2533" spans="57:57" x14ac:dyDescent="0.25">
      <c r="BE2533" s="398"/>
    </row>
    <row r="2534" spans="57:57" x14ac:dyDescent="0.25">
      <c r="BE2534" s="398"/>
    </row>
    <row r="2535" spans="57:57" x14ac:dyDescent="0.25">
      <c r="BE2535" s="398"/>
    </row>
    <row r="2536" spans="57:57" x14ac:dyDescent="0.25">
      <c r="BE2536" s="398"/>
    </row>
    <row r="2537" spans="57:57" x14ac:dyDescent="0.25">
      <c r="BE2537" s="398"/>
    </row>
    <row r="2538" spans="57:57" x14ac:dyDescent="0.25">
      <c r="BE2538" s="398"/>
    </row>
    <row r="2539" spans="57:57" x14ac:dyDescent="0.25">
      <c r="BE2539" s="398"/>
    </row>
    <row r="2540" spans="57:57" x14ac:dyDescent="0.25">
      <c r="BE2540" s="398"/>
    </row>
    <row r="2541" spans="57:57" x14ac:dyDescent="0.25">
      <c r="BE2541" s="398"/>
    </row>
    <row r="2542" spans="57:57" x14ac:dyDescent="0.25">
      <c r="BE2542" s="398"/>
    </row>
    <row r="2543" spans="57:57" x14ac:dyDescent="0.25">
      <c r="BE2543" s="398"/>
    </row>
    <row r="2544" spans="57:57" x14ac:dyDescent="0.25">
      <c r="BE2544" s="398"/>
    </row>
    <row r="2545" spans="57:57" x14ac:dyDescent="0.25">
      <c r="BE2545" s="398"/>
    </row>
    <row r="2546" spans="57:57" x14ac:dyDescent="0.25">
      <c r="BE2546" s="398"/>
    </row>
    <row r="2547" spans="57:57" x14ac:dyDescent="0.25">
      <c r="BE2547" s="398"/>
    </row>
    <row r="2548" spans="57:57" x14ac:dyDescent="0.25">
      <c r="BE2548" s="398"/>
    </row>
    <row r="2549" spans="57:57" x14ac:dyDescent="0.25">
      <c r="BE2549" s="398"/>
    </row>
    <row r="2550" spans="57:57" x14ac:dyDescent="0.25">
      <c r="BE2550" s="398"/>
    </row>
    <row r="2551" spans="57:57" x14ac:dyDescent="0.25">
      <c r="BE2551" s="398"/>
    </row>
    <row r="2552" spans="57:57" x14ac:dyDescent="0.25">
      <c r="BE2552" s="398"/>
    </row>
    <row r="2553" spans="57:57" x14ac:dyDescent="0.25">
      <c r="BE2553" s="398"/>
    </row>
    <row r="2554" spans="57:57" x14ac:dyDescent="0.25">
      <c r="BE2554" s="398"/>
    </row>
    <row r="2555" spans="57:57" x14ac:dyDescent="0.25">
      <c r="BE2555" s="398"/>
    </row>
    <row r="2556" spans="57:57" x14ac:dyDescent="0.25">
      <c r="BE2556" s="398"/>
    </row>
    <row r="2557" spans="57:57" x14ac:dyDescent="0.25">
      <c r="BE2557" s="398"/>
    </row>
    <row r="2558" spans="57:57" x14ac:dyDescent="0.25">
      <c r="BE2558" s="398"/>
    </row>
    <row r="2559" spans="57:57" x14ac:dyDescent="0.25">
      <c r="BE2559" s="398"/>
    </row>
    <row r="2560" spans="57:57" x14ac:dyDescent="0.25">
      <c r="BE2560" s="398"/>
    </row>
    <row r="2561" spans="57:57" x14ac:dyDescent="0.25">
      <c r="BE2561" s="398"/>
    </row>
    <row r="2562" spans="57:57" x14ac:dyDescent="0.25">
      <c r="BE2562" s="398"/>
    </row>
    <row r="2563" spans="57:57" x14ac:dyDescent="0.25">
      <c r="BE2563" s="398"/>
    </row>
    <row r="2564" spans="57:57" x14ac:dyDescent="0.25">
      <c r="BE2564" s="398"/>
    </row>
    <row r="2565" spans="57:57" x14ac:dyDescent="0.25">
      <c r="BE2565" s="398"/>
    </row>
    <row r="2566" spans="57:57" x14ac:dyDescent="0.25">
      <c r="BE2566" s="398"/>
    </row>
    <row r="2567" spans="57:57" x14ac:dyDescent="0.25">
      <c r="BE2567" s="398"/>
    </row>
    <row r="2568" spans="57:57" x14ac:dyDescent="0.25">
      <c r="BE2568" s="398"/>
    </row>
    <row r="2569" spans="57:57" x14ac:dyDescent="0.25">
      <c r="BE2569" s="398"/>
    </row>
    <row r="2570" spans="57:57" x14ac:dyDescent="0.25">
      <c r="BE2570" s="398"/>
    </row>
    <row r="2571" spans="57:57" x14ac:dyDescent="0.25">
      <c r="BE2571" s="398"/>
    </row>
    <row r="2572" spans="57:57" x14ac:dyDescent="0.25">
      <c r="BE2572" s="398"/>
    </row>
    <row r="2573" spans="57:57" x14ac:dyDescent="0.25">
      <c r="BE2573" s="398"/>
    </row>
    <row r="2574" spans="57:57" x14ac:dyDescent="0.25">
      <c r="BE2574" s="398"/>
    </row>
    <row r="2575" spans="57:57" x14ac:dyDescent="0.25">
      <c r="BE2575" s="398"/>
    </row>
    <row r="2576" spans="57:57" x14ac:dyDescent="0.25">
      <c r="BE2576" s="398"/>
    </row>
    <row r="2577" spans="57:57" x14ac:dyDescent="0.25">
      <c r="BE2577" s="398"/>
    </row>
    <row r="2578" spans="57:57" x14ac:dyDescent="0.25">
      <c r="BE2578" s="398"/>
    </row>
    <row r="2579" spans="57:57" x14ac:dyDescent="0.25">
      <c r="BE2579" s="398"/>
    </row>
    <row r="2580" spans="57:57" x14ac:dyDescent="0.25">
      <c r="BE2580" s="398"/>
    </row>
    <row r="2581" spans="57:57" x14ac:dyDescent="0.25">
      <c r="BE2581" s="398"/>
    </row>
    <row r="2582" spans="57:57" x14ac:dyDescent="0.25">
      <c r="BE2582" s="398"/>
    </row>
    <row r="2583" spans="57:57" x14ac:dyDescent="0.25">
      <c r="BE2583" s="398"/>
    </row>
    <row r="2584" spans="57:57" x14ac:dyDescent="0.25">
      <c r="BE2584" s="398"/>
    </row>
    <row r="2585" spans="57:57" x14ac:dyDescent="0.25">
      <c r="BE2585" s="398"/>
    </row>
    <row r="2586" spans="57:57" x14ac:dyDescent="0.25">
      <c r="BE2586" s="398"/>
    </row>
    <row r="2587" spans="57:57" x14ac:dyDescent="0.25">
      <c r="BE2587" s="398"/>
    </row>
    <row r="2588" spans="57:57" x14ac:dyDescent="0.25">
      <c r="BE2588" s="398"/>
    </row>
    <row r="2589" spans="57:57" x14ac:dyDescent="0.25">
      <c r="BE2589" s="398"/>
    </row>
    <row r="2590" spans="57:57" x14ac:dyDescent="0.25">
      <c r="BE2590" s="398"/>
    </row>
    <row r="2591" spans="57:57" x14ac:dyDescent="0.25">
      <c r="BE2591" s="398"/>
    </row>
    <row r="2592" spans="57:57" x14ac:dyDescent="0.25">
      <c r="BE2592" s="398"/>
    </row>
    <row r="2593" spans="57:57" x14ac:dyDescent="0.25">
      <c r="BE2593" s="398"/>
    </row>
    <row r="2594" spans="57:57" x14ac:dyDescent="0.25">
      <c r="BE2594" s="398"/>
    </row>
    <row r="2595" spans="57:57" x14ac:dyDescent="0.25">
      <c r="BE2595" s="398"/>
    </row>
    <row r="2596" spans="57:57" x14ac:dyDescent="0.25">
      <c r="BE2596" s="398"/>
    </row>
    <row r="2597" spans="57:57" x14ac:dyDescent="0.25">
      <c r="BE2597" s="398"/>
    </row>
    <row r="2598" spans="57:57" x14ac:dyDescent="0.25">
      <c r="BE2598" s="398"/>
    </row>
    <row r="2599" spans="57:57" x14ac:dyDescent="0.25">
      <c r="BE2599" s="398"/>
    </row>
    <row r="2600" spans="57:57" x14ac:dyDescent="0.25">
      <c r="BE2600" s="398"/>
    </row>
    <row r="2601" spans="57:57" x14ac:dyDescent="0.25">
      <c r="BE2601" s="398"/>
    </row>
    <row r="2602" spans="57:57" x14ac:dyDescent="0.25">
      <c r="BE2602" s="398"/>
    </row>
    <row r="2603" spans="57:57" x14ac:dyDescent="0.25">
      <c r="BE2603" s="398"/>
    </row>
    <row r="2604" spans="57:57" x14ac:dyDescent="0.25">
      <c r="BE2604" s="398"/>
    </row>
    <row r="2605" spans="57:57" x14ac:dyDescent="0.25">
      <c r="BE2605" s="398"/>
    </row>
    <row r="2606" spans="57:57" x14ac:dyDescent="0.25">
      <c r="BE2606" s="398"/>
    </row>
    <row r="2607" spans="57:57" x14ac:dyDescent="0.25">
      <c r="BE2607" s="398"/>
    </row>
    <row r="2608" spans="57:57" x14ac:dyDescent="0.25">
      <c r="BE2608" s="398"/>
    </row>
    <row r="2609" spans="57:57" x14ac:dyDescent="0.25">
      <c r="BE2609" s="398"/>
    </row>
    <row r="2610" spans="57:57" x14ac:dyDescent="0.25">
      <c r="BE2610" s="398"/>
    </row>
    <row r="2611" spans="57:57" x14ac:dyDescent="0.25">
      <c r="BE2611" s="398"/>
    </row>
    <row r="2612" spans="57:57" x14ac:dyDescent="0.25">
      <c r="BE2612" s="398"/>
    </row>
    <row r="2613" spans="57:57" x14ac:dyDescent="0.25">
      <c r="BE2613" s="398"/>
    </row>
    <row r="2614" spans="57:57" x14ac:dyDescent="0.25">
      <c r="BE2614" s="398"/>
    </row>
    <row r="2615" spans="57:57" x14ac:dyDescent="0.25">
      <c r="BE2615" s="398"/>
    </row>
    <row r="2616" spans="57:57" x14ac:dyDescent="0.25">
      <c r="BE2616" s="398"/>
    </row>
    <row r="2617" spans="57:57" x14ac:dyDescent="0.25">
      <c r="BE2617" s="398"/>
    </row>
    <row r="2618" spans="57:57" x14ac:dyDescent="0.25">
      <c r="BE2618" s="398"/>
    </row>
    <row r="2619" spans="57:57" x14ac:dyDescent="0.25">
      <c r="BE2619" s="398"/>
    </row>
    <row r="2620" spans="57:57" x14ac:dyDescent="0.25">
      <c r="BE2620" s="398"/>
    </row>
    <row r="2621" spans="57:57" x14ac:dyDescent="0.25">
      <c r="BE2621" s="398"/>
    </row>
    <row r="2622" spans="57:57" x14ac:dyDescent="0.25">
      <c r="BE2622" s="398"/>
    </row>
    <row r="2623" spans="57:57" x14ac:dyDescent="0.25">
      <c r="BE2623" s="398"/>
    </row>
    <row r="2624" spans="57:57" x14ac:dyDescent="0.25">
      <c r="BE2624" s="398"/>
    </row>
    <row r="2625" spans="57:57" x14ac:dyDescent="0.25">
      <c r="BE2625" s="398"/>
    </row>
    <row r="2626" spans="57:57" x14ac:dyDescent="0.25">
      <c r="BE2626" s="398"/>
    </row>
    <row r="2627" spans="57:57" x14ac:dyDescent="0.25">
      <c r="BE2627" s="398"/>
    </row>
    <row r="2628" spans="57:57" x14ac:dyDescent="0.25">
      <c r="BE2628" s="398"/>
    </row>
    <row r="2629" spans="57:57" x14ac:dyDescent="0.25">
      <c r="BE2629" s="398"/>
    </row>
    <row r="2630" spans="57:57" x14ac:dyDescent="0.25">
      <c r="BE2630" s="398"/>
    </row>
    <row r="2631" spans="57:57" x14ac:dyDescent="0.25">
      <c r="BE2631" s="398"/>
    </row>
    <row r="2632" spans="57:57" x14ac:dyDescent="0.25">
      <c r="BE2632" s="398"/>
    </row>
    <row r="2633" spans="57:57" x14ac:dyDescent="0.25">
      <c r="BE2633" s="398"/>
    </row>
    <row r="2634" spans="57:57" x14ac:dyDescent="0.25">
      <c r="BE2634" s="398"/>
    </row>
    <row r="2635" spans="57:57" x14ac:dyDescent="0.25">
      <c r="BE2635" s="398"/>
    </row>
    <row r="2636" spans="57:57" x14ac:dyDescent="0.25">
      <c r="BE2636" s="398"/>
    </row>
    <row r="2637" spans="57:57" x14ac:dyDescent="0.25">
      <c r="BE2637" s="398"/>
    </row>
    <row r="2638" spans="57:57" x14ac:dyDescent="0.25">
      <c r="BE2638" s="398"/>
    </row>
    <row r="2639" spans="57:57" x14ac:dyDescent="0.25">
      <c r="BE2639" s="398"/>
    </row>
    <row r="2640" spans="57:57" x14ac:dyDescent="0.25">
      <c r="BE2640" s="398"/>
    </row>
    <row r="2641" spans="57:57" x14ac:dyDescent="0.25">
      <c r="BE2641" s="398"/>
    </row>
    <row r="2642" spans="57:57" x14ac:dyDescent="0.25">
      <c r="BE2642" s="398"/>
    </row>
    <row r="2643" spans="57:57" x14ac:dyDescent="0.25">
      <c r="BE2643" s="398"/>
    </row>
    <row r="2644" spans="57:57" x14ac:dyDescent="0.25">
      <c r="BE2644" s="398"/>
    </row>
    <row r="2645" spans="57:57" x14ac:dyDescent="0.25">
      <c r="BE2645" s="398"/>
    </row>
    <row r="2646" spans="57:57" x14ac:dyDescent="0.25">
      <c r="BE2646" s="398"/>
    </row>
    <row r="2647" spans="57:57" x14ac:dyDescent="0.25">
      <c r="BE2647" s="398"/>
    </row>
    <row r="2648" spans="57:57" x14ac:dyDescent="0.25">
      <c r="BE2648" s="398"/>
    </row>
    <row r="2649" spans="57:57" x14ac:dyDescent="0.25">
      <c r="BE2649" s="398"/>
    </row>
    <row r="2650" spans="57:57" x14ac:dyDescent="0.25">
      <c r="BE2650" s="398"/>
    </row>
    <row r="2651" spans="57:57" x14ac:dyDescent="0.25">
      <c r="BE2651" s="398"/>
    </row>
    <row r="2652" spans="57:57" x14ac:dyDescent="0.25">
      <c r="BE2652" s="398"/>
    </row>
    <row r="2653" spans="57:57" x14ac:dyDescent="0.25">
      <c r="BE2653" s="398"/>
    </row>
    <row r="2654" spans="57:57" x14ac:dyDescent="0.25">
      <c r="BE2654" s="398"/>
    </row>
    <row r="2655" spans="57:57" x14ac:dyDescent="0.25">
      <c r="BE2655" s="398"/>
    </row>
    <row r="2656" spans="57:57" x14ac:dyDescent="0.25">
      <c r="BE2656" s="398"/>
    </row>
    <row r="2657" spans="57:57" x14ac:dyDescent="0.25">
      <c r="BE2657" s="398"/>
    </row>
    <row r="2658" spans="57:57" x14ac:dyDescent="0.25">
      <c r="BE2658" s="398"/>
    </row>
    <row r="2659" spans="57:57" x14ac:dyDescent="0.25">
      <c r="BE2659" s="398"/>
    </row>
    <row r="2660" spans="57:57" x14ac:dyDescent="0.25">
      <c r="BE2660" s="398"/>
    </row>
    <row r="2661" spans="57:57" x14ac:dyDescent="0.25">
      <c r="BE2661" s="398"/>
    </row>
    <row r="2662" spans="57:57" x14ac:dyDescent="0.25">
      <c r="BE2662" s="398"/>
    </row>
    <row r="2663" spans="57:57" x14ac:dyDescent="0.25">
      <c r="BE2663" s="398"/>
    </row>
    <row r="2664" spans="57:57" x14ac:dyDescent="0.25">
      <c r="BE2664" s="398"/>
    </row>
    <row r="2665" spans="57:57" x14ac:dyDescent="0.25">
      <c r="BE2665" s="398"/>
    </row>
    <row r="2666" spans="57:57" x14ac:dyDescent="0.25">
      <c r="BE2666" s="398"/>
    </row>
    <row r="2667" spans="57:57" x14ac:dyDescent="0.25">
      <c r="BE2667" s="398"/>
    </row>
    <row r="2668" spans="57:57" x14ac:dyDescent="0.25">
      <c r="BE2668" s="398"/>
    </row>
    <row r="2669" spans="57:57" x14ac:dyDescent="0.25">
      <c r="BE2669" s="398"/>
    </row>
    <row r="2670" spans="57:57" x14ac:dyDescent="0.25">
      <c r="BE2670" s="398"/>
    </row>
    <row r="2671" spans="57:57" x14ac:dyDescent="0.25">
      <c r="BE2671" s="398"/>
    </row>
    <row r="2672" spans="57:57" x14ac:dyDescent="0.25">
      <c r="BE2672" s="398"/>
    </row>
    <row r="2673" spans="57:57" x14ac:dyDescent="0.25">
      <c r="BE2673" s="398"/>
    </row>
    <row r="2674" spans="57:57" x14ac:dyDescent="0.25">
      <c r="BE2674" s="398"/>
    </row>
    <row r="2675" spans="57:57" x14ac:dyDescent="0.25">
      <c r="BE2675" s="398"/>
    </row>
    <row r="2676" spans="57:57" x14ac:dyDescent="0.25">
      <c r="BE2676" s="398"/>
    </row>
    <row r="2677" spans="57:57" x14ac:dyDescent="0.25">
      <c r="BE2677" s="398"/>
    </row>
    <row r="2678" spans="57:57" x14ac:dyDescent="0.25">
      <c r="BE2678" s="398"/>
    </row>
    <row r="2679" spans="57:57" x14ac:dyDescent="0.25">
      <c r="BE2679" s="398"/>
    </row>
    <row r="2680" spans="57:57" x14ac:dyDescent="0.25">
      <c r="BE2680" s="398"/>
    </row>
    <row r="2681" spans="57:57" x14ac:dyDescent="0.25">
      <c r="BE2681" s="398"/>
    </row>
    <row r="2682" spans="57:57" x14ac:dyDescent="0.25">
      <c r="BE2682" s="398"/>
    </row>
    <row r="2683" spans="57:57" x14ac:dyDescent="0.25">
      <c r="BE2683" s="398"/>
    </row>
    <row r="2684" spans="57:57" x14ac:dyDescent="0.25">
      <c r="BE2684" s="398"/>
    </row>
    <row r="2685" spans="57:57" x14ac:dyDescent="0.25">
      <c r="BE2685" s="398"/>
    </row>
    <row r="2686" spans="57:57" x14ac:dyDescent="0.25">
      <c r="BE2686" s="398"/>
    </row>
    <row r="2687" spans="57:57" x14ac:dyDescent="0.25">
      <c r="BE2687" s="398"/>
    </row>
    <row r="2688" spans="57:57" x14ac:dyDescent="0.25">
      <c r="BE2688" s="398"/>
    </row>
    <row r="2689" spans="57:57" x14ac:dyDescent="0.25">
      <c r="BE2689" s="398"/>
    </row>
    <row r="2690" spans="57:57" x14ac:dyDescent="0.25">
      <c r="BE2690" s="398"/>
    </row>
    <row r="2691" spans="57:57" x14ac:dyDescent="0.25">
      <c r="BE2691" s="398"/>
    </row>
    <row r="2692" spans="57:57" x14ac:dyDescent="0.25">
      <c r="BE2692" s="398"/>
    </row>
    <row r="2693" spans="57:57" x14ac:dyDescent="0.25">
      <c r="BE2693" s="398"/>
    </row>
    <row r="2694" spans="57:57" x14ac:dyDescent="0.25">
      <c r="BE2694" s="398"/>
    </row>
    <row r="2695" spans="57:57" x14ac:dyDescent="0.25">
      <c r="BE2695" s="398"/>
    </row>
    <row r="2696" spans="57:57" x14ac:dyDescent="0.25">
      <c r="BE2696" s="398"/>
    </row>
    <row r="2697" spans="57:57" x14ac:dyDescent="0.25">
      <c r="BE2697" s="398"/>
    </row>
    <row r="2698" spans="57:57" x14ac:dyDescent="0.25">
      <c r="BE2698" s="398"/>
    </row>
    <row r="2699" spans="57:57" x14ac:dyDescent="0.25">
      <c r="BE2699" s="398"/>
    </row>
    <row r="2700" spans="57:57" x14ac:dyDescent="0.25">
      <c r="BE2700" s="398"/>
    </row>
    <row r="2701" spans="57:57" x14ac:dyDescent="0.25">
      <c r="BE2701" s="398"/>
    </row>
    <row r="2702" spans="57:57" x14ac:dyDescent="0.25">
      <c r="BE2702" s="398"/>
    </row>
    <row r="2703" spans="57:57" x14ac:dyDescent="0.25">
      <c r="BE2703" s="398"/>
    </row>
    <row r="2704" spans="57:57" x14ac:dyDescent="0.25">
      <c r="BE2704" s="398"/>
    </row>
    <row r="2705" spans="57:57" x14ac:dyDescent="0.25">
      <c r="BE2705" s="398"/>
    </row>
    <row r="2706" spans="57:57" x14ac:dyDescent="0.25">
      <c r="BE2706" s="398"/>
    </row>
    <row r="2707" spans="57:57" x14ac:dyDescent="0.25">
      <c r="BE2707" s="398"/>
    </row>
    <row r="2708" spans="57:57" x14ac:dyDescent="0.25">
      <c r="BE2708" s="398"/>
    </row>
    <row r="2709" spans="57:57" x14ac:dyDescent="0.25">
      <c r="BE2709" s="398"/>
    </row>
    <row r="2710" spans="57:57" x14ac:dyDescent="0.25">
      <c r="BE2710" s="398"/>
    </row>
    <row r="2711" spans="57:57" x14ac:dyDescent="0.25">
      <c r="BE2711" s="398"/>
    </row>
    <row r="2712" spans="57:57" x14ac:dyDescent="0.25">
      <c r="BE2712" s="398"/>
    </row>
    <row r="2713" spans="57:57" x14ac:dyDescent="0.25">
      <c r="BE2713" s="398"/>
    </row>
    <row r="2714" spans="57:57" x14ac:dyDescent="0.25">
      <c r="BE2714" s="398"/>
    </row>
    <row r="2715" spans="57:57" x14ac:dyDescent="0.25">
      <c r="BE2715" s="398"/>
    </row>
    <row r="2716" spans="57:57" x14ac:dyDescent="0.25">
      <c r="BE2716" s="398"/>
    </row>
    <row r="2717" spans="57:57" x14ac:dyDescent="0.25">
      <c r="BE2717" s="398"/>
    </row>
    <row r="2718" spans="57:57" x14ac:dyDescent="0.25">
      <c r="BE2718" s="398"/>
    </row>
    <row r="2719" spans="57:57" x14ac:dyDescent="0.25">
      <c r="BE2719" s="398"/>
    </row>
    <row r="2720" spans="57:57" x14ac:dyDescent="0.25">
      <c r="BE2720" s="398"/>
    </row>
    <row r="2721" spans="57:57" x14ac:dyDescent="0.25">
      <c r="BE2721" s="398"/>
    </row>
    <row r="2722" spans="57:57" x14ac:dyDescent="0.25">
      <c r="BE2722" s="398"/>
    </row>
    <row r="2723" spans="57:57" x14ac:dyDescent="0.25">
      <c r="BE2723" s="398"/>
    </row>
    <row r="2724" spans="57:57" x14ac:dyDescent="0.25">
      <c r="BE2724" s="398"/>
    </row>
    <row r="2725" spans="57:57" x14ac:dyDescent="0.25">
      <c r="BE2725" s="398"/>
    </row>
    <row r="2726" spans="57:57" x14ac:dyDescent="0.25">
      <c r="BE2726" s="398"/>
    </row>
    <row r="2727" spans="57:57" x14ac:dyDescent="0.25">
      <c r="BE2727" s="398"/>
    </row>
    <row r="2728" spans="57:57" x14ac:dyDescent="0.25">
      <c r="BE2728" s="398"/>
    </row>
    <row r="2729" spans="57:57" x14ac:dyDescent="0.25">
      <c r="BE2729" s="398"/>
    </row>
    <row r="2730" spans="57:57" x14ac:dyDescent="0.25">
      <c r="BE2730" s="398"/>
    </row>
    <row r="2731" spans="57:57" x14ac:dyDescent="0.25">
      <c r="BE2731" s="398"/>
    </row>
    <row r="2732" spans="57:57" x14ac:dyDescent="0.25">
      <c r="BE2732" s="398"/>
    </row>
    <row r="2733" spans="57:57" x14ac:dyDescent="0.25">
      <c r="BE2733" s="398"/>
    </row>
    <row r="2734" spans="57:57" x14ac:dyDescent="0.25">
      <c r="BE2734" s="398"/>
    </row>
    <row r="2735" spans="57:57" x14ac:dyDescent="0.25">
      <c r="BE2735" s="398"/>
    </row>
    <row r="2736" spans="57:57" x14ac:dyDescent="0.25">
      <c r="BE2736" s="398"/>
    </row>
    <row r="2737" spans="57:57" x14ac:dyDescent="0.25">
      <c r="BE2737" s="398"/>
    </row>
    <row r="2738" spans="57:57" x14ac:dyDescent="0.25">
      <c r="BE2738" s="398"/>
    </row>
    <row r="2739" spans="57:57" x14ac:dyDescent="0.25">
      <c r="BE2739" s="398"/>
    </row>
    <row r="2740" spans="57:57" x14ac:dyDescent="0.25">
      <c r="BE2740" s="398"/>
    </row>
    <row r="2741" spans="57:57" x14ac:dyDescent="0.25">
      <c r="BE2741" s="398"/>
    </row>
    <row r="2742" spans="57:57" x14ac:dyDescent="0.25">
      <c r="BE2742" s="398"/>
    </row>
    <row r="2743" spans="57:57" x14ac:dyDescent="0.25">
      <c r="BE2743" s="398"/>
    </row>
    <row r="2744" spans="57:57" x14ac:dyDescent="0.25">
      <c r="BE2744" s="398"/>
    </row>
    <row r="2745" spans="57:57" x14ac:dyDescent="0.25">
      <c r="BE2745" s="398"/>
    </row>
    <row r="2746" spans="57:57" x14ac:dyDescent="0.25">
      <c r="BE2746" s="398"/>
    </row>
    <row r="2747" spans="57:57" x14ac:dyDescent="0.25">
      <c r="BE2747" s="398"/>
    </row>
    <row r="2748" spans="57:57" x14ac:dyDescent="0.25">
      <c r="BE2748" s="398"/>
    </row>
    <row r="2749" spans="57:57" x14ac:dyDescent="0.25">
      <c r="BE2749" s="398"/>
    </row>
    <row r="2750" spans="57:57" x14ac:dyDescent="0.25">
      <c r="BE2750" s="398"/>
    </row>
    <row r="2751" spans="57:57" x14ac:dyDescent="0.25">
      <c r="BE2751" s="398"/>
    </row>
    <row r="2752" spans="57:57" x14ac:dyDescent="0.25">
      <c r="BE2752" s="398"/>
    </row>
    <row r="2753" spans="57:57" x14ac:dyDescent="0.25">
      <c r="BE2753" s="398"/>
    </row>
    <row r="2754" spans="57:57" x14ac:dyDescent="0.25">
      <c r="BE2754" s="398"/>
    </row>
    <row r="2755" spans="57:57" x14ac:dyDescent="0.25">
      <c r="BE2755" s="398"/>
    </row>
    <row r="2756" spans="57:57" x14ac:dyDescent="0.25">
      <c r="BE2756" s="398"/>
    </row>
    <row r="2757" spans="57:57" x14ac:dyDescent="0.25">
      <c r="BE2757" s="398"/>
    </row>
    <row r="2758" spans="57:57" x14ac:dyDescent="0.25">
      <c r="BE2758" s="398"/>
    </row>
    <row r="2759" spans="57:57" x14ac:dyDescent="0.25">
      <c r="BE2759" s="398"/>
    </row>
    <row r="2760" spans="57:57" x14ac:dyDescent="0.25">
      <c r="BE2760" s="398"/>
    </row>
    <row r="2761" spans="57:57" x14ac:dyDescent="0.25">
      <c r="BE2761" s="398"/>
    </row>
    <row r="2762" spans="57:57" x14ac:dyDescent="0.25">
      <c r="BE2762" s="398"/>
    </row>
    <row r="2763" spans="57:57" x14ac:dyDescent="0.25">
      <c r="BE2763" s="398"/>
    </row>
    <row r="2764" spans="57:57" x14ac:dyDescent="0.25">
      <c r="BE2764" s="398"/>
    </row>
    <row r="2765" spans="57:57" x14ac:dyDescent="0.25">
      <c r="BE2765" s="398"/>
    </row>
    <row r="2766" spans="57:57" x14ac:dyDescent="0.25">
      <c r="BE2766" s="398"/>
    </row>
    <row r="2767" spans="57:57" x14ac:dyDescent="0.25">
      <c r="BE2767" s="398"/>
    </row>
    <row r="2768" spans="57:57" x14ac:dyDescent="0.25">
      <c r="BE2768" s="398"/>
    </row>
    <row r="2769" spans="57:57" x14ac:dyDescent="0.25">
      <c r="BE2769" s="398"/>
    </row>
    <row r="2770" spans="57:57" x14ac:dyDescent="0.25">
      <c r="BE2770" s="398"/>
    </row>
    <row r="2771" spans="57:57" x14ac:dyDescent="0.25">
      <c r="BE2771" s="398"/>
    </row>
    <row r="2772" spans="57:57" x14ac:dyDescent="0.25">
      <c r="BE2772" s="398"/>
    </row>
    <row r="2773" spans="57:57" x14ac:dyDescent="0.25">
      <c r="BE2773" s="398"/>
    </row>
    <row r="2774" spans="57:57" x14ac:dyDescent="0.25">
      <c r="BE2774" s="398"/>
    </row>
    <row r="2775" spans="57:57" x14ac:dyDescent="0.25">
      <c r="BE2775" s="398"/>
    </row>
    <row r="2776" spans="57:57" x14ac:dyDescent="0.25">
      <c r="BE2776" s="398"/>
    </row>
    <row r="2777" spans="57:57" x14ac:dyDescent="0.25">
      <c r="BE2777" s="398"/>
    </row>
    <row r="2778" spans="57:57" x14ac:dyDescent="0.25">
      <c r="BE2778" s="398"/>
    </row>
    <row r="2779" spans="57:57" x14ac:dyDescent="0.25">
      <c r="BE2779" s="398"/>
    </row>
    <row r="2780" spans="57:57" x14ac:dyDescent="0.25">
      <c r="BE2780" s="398"/>
    </row>
    <row r="2781" spans="57:57" x14ac:dyDescent="0.25">
      <c r="BE2781" s="398"/>
    </row>
    <row r="2782" spans="57:57" x14ac:dyDescent="0.25">
      <c r="BE2782" s="398"/>
    </row>
    <row r="2783" spans="57:57" x14ac:dyDescent="0.25">
      <c r="BE2783" s="398"/>
    </row>
    <row r="2784" spans="57:57" x14ac:dyDescent="0.25">
      <c r="BE2784" s="398"/>
    </row>
    <row r="2785" spans="57:57" x14ac:dyDescent="0.25">
      <c r="BE2785" s="398"/>
    </row>
    <row r="2786" spans="57:57" x14ac:dyDescent="0.25">
      <c r="BE2786" s="398"/>
    </row>
    <row r="2787" spans="57:57" x14ac:dyDescent="0.25">
      <c r="BE2787" s="398"/>
    </row>
    <row r="2788" spans="57:57" x14ac:dyDescent="0.25">
      <c r="BE2788" s="398"/>
    </row>
    <row r="2789" spans="57:57" x14ac:dyDescent="0.25">
      <c r="BE2789" s="398"/>
    </row>
    <row r="2790" spans="57:57" x14ac:dyDescent="0.25">
      <c r="BE2790" s="398"/>
    </row>
    <row r="2791" spans="57:57" x14ac:dyDescent="0.25">
      <c r="BE2791" s="398"/>
    </row>
    <row r="2792" spans="57:57" x14ac:dyDescent="0.25">
      <c r="BE2792" s="398"/>
    </row>
    <row r="2793" spans="57:57" x14ac:dyDescent="0.25">
      <c r="BE2793" s="398"/>
    </row>
    <row r="2794" spans="57:57" x14ac:dyDescent="0.25">
      <c r="BE2794" s="398"/>
    </row>
    <row r="2795" spans="57:57" x14ac:dyDescent="0.25">
      <c r="BE2795" s="398"/>
    </row>
    <row r="2796" spans="57:57" x14ac:dyDescent="0.25">
      <c r="BE2796" s="398"/>
    </row>
    <row r="2797" spans="57:57" x14ac:dyDescent="0.25">
      <c r="BE2797" s="398"/>
    </row>
    <row r="2798" spans="57:57" x14ac:dyDescent="0.25">
      <c r="BE2798" s="398"/>
    </row>
    <row r="2799" spans="57:57" x14ac:dyDescent="0.25">
      <c r="BE2799" s="398"/>
    </row>
    <row r="2800" spans="57:57" x14ac:dyDescent="0.25">
      <c r="BE2800" s="398"/>
    </row>
    <row r="2801" spans="57:57" x14ac:dyDescent="0.25">
      <c r="BE2801" s="398"/>
    </row>
    <row r="2802" spans="57:57" x14ac:dyDescent="0.25">
      <c r="BE2802" s="398"/>
    </row>
    <row r="2803" spans="57:57" x14ac:dyDescent="0.25">
      <c r="BE2803" s="398"/>
    </row>
    <row r="2804" spans="57:57" x14ac:dyDescent="0.25">
      <c r="BE2804" s="398"/>
    </row>
    <row r="2805" spans="57:57" x14ac:dyDescent="0.25">
      <c r="BE2805" s="398"/>
    </row>
    <row r="2806" spans="57:57" x14ac:dyDescent="0.25">
      <c r="BE2806" s="398"/>
    </row>
    <row r="2807" spans="57:57" x14ac:dyDescent="0.25">
      <c r="BE2807" s="398"/>
    </row>
    <row r="2808" spans="57:57" x14ac:dyDescent="0.25">
      <c r="BE2808" s="398"/>
    </row>
    <row r="2809" spans="57:57" x14ac:dyDescent="0.25">
      <c r="BE2809" s="398"/>
    </row>
    <row r="2810" spans="57:57" x14ac:dyDescent="0.25">
      <c r="BE2810" s="398"/>
    </row>
    <row r="2811" spans="57:57" x14ac:dyDescent="0.25">
      <c r="BE2811" s="398"/>
    </row>
    <row r="2812" spans="57:57" x14ac:dyDescent="0.25">
      <c r="BE2812" s="398"/>
    </row>
    <row r="2813" spans="57:57" x14ac:dyDescent="0.25">
      <c r="BE2813" s="398"/>
    </row>
    <row r="2814" spans="57:57" x14ac:dyDescent="0.25">
      <c r="BE2814" s="398"/>
    </row>
    <row r="2815" spans="57:57" x14ac:dyDescent="0.25">
      <c r="BE2815" s="398"/>
    </row>
    <row r="2816" spans="57:57" x14ac:dyDescent="0.25">
      <c r="BE2816" s="398"/>
    </row>
    <row r="2817" spans="57:57" x14ac:dyDescent="0.25">
      <c r="BE2817" s="398"/>
    </row>
    <row r="2818" spans="57:57" x14ac:dyDescent="0.25">
      <c r="BE2818" s="398"/>
    </row>
    <row r="2819" spans="57:57" x14ac:dyDescent="0.25">
      <c r="BE2819" s="398"/>
    </row>
    <row r="2820" spans="57:57" x14ac:dyDescent="0.25">
      <c r="BE2820" s="398"/>
    </row>
    <row r="2821" spans="57:57" x14ac:dyDescent="0.25">
      <c r="BE2821" s="398"/>
    </row>
    <row r="2822" spans="57:57" x14ac:dyDescent="0.25">
      <c r="BE2822" s="398"/>
    </row>
    <row r="2823" spans="57:57" x14ac:dyDescent="0.25">
      <c r="BE2823" s="398"/>
    </row>
    <row r="2824" spans="57:57" x14ac:dyDescent="0.25">
      <c r="BE2824" s="398"/>
    </row>
    <row r="2825" spans="57:57" x14ac:dyDescent="0.25">
      <c r="BE2825" s="398"/>
    </row>
    <row r="2826" spans="57:57" x14ac:dyDescent="0.25">
      <c r="BE2826" s="398"/>
    </row>
    <row r="2827" spans="57:57" x14ac:dyDescent="0.25">
      <c r="BE2827" s="398"/>
    </row>
    <row r="2828" spans="57:57" x14ac:dyDescent="0.25">
      <c r="BE2828" s="398"/>
    </row>
    <row r="2829" spans="57:57" x14ac:dyDescent="0.25">
      <c r="BE2829" s="398"/>
    </row>
    <row r="2830" spans="57:57" x14ac:dyDescent="0.25">
      <c r="BE2830" s="398"/>
    </row>
    <row r="2831" spans="57:57" x14ac:dyDescent="0.25">
      <c r="BE2831" s="398"/>
    </row>
    <row r="2832" spans="57:57" x14ac:dyDescent="0.25">
      <c r="BE2832" s="398"/>
    </row>
    <row r="2833" spans="57:57" x14ac:dyDescent="0.25">
      <c r="BE2833" s="398"/>
    </row>
    <row r="2834" spans="57:57" x14ac:dyDescent="0.25">
      <c r="BE2834" s="398"/>
    </row>
    <row r="2835" spans="57:57" x14ac:dyDescent="0.25">
      <c r="BE2835" s="398"/>
    </row>
    <row r="2836" spans="57:57" x14ac:dyDescent="0.25">
      <c r="BE2836" s="398"/>
    </row>
    <row r="2837" spans="57:57" x14ac:dyDescent="0.25">
      <c r="BE2837" s="398"/>
    </row>
    <row r="2838" spans="57:57" x14ac:dyDescent="0.25">
      <c r="BE2838" s="398"/>
    </row>
    <row r="2839" spans="57:57" x14ac:dyDescent="0.25">
      <c r="BE2839" s="398"/>
    </row>
    <row r="2840" spans="57:57" x14ac:dyDescent="0.25">
      <c r="BE2840" s="398"/>
    </row>
    <row r="2841" spans="57:57" x14ac:dyDescent="0.25">
      <c r="BE2841" s="398"/>
    </row>
    <row r="2842" spans="57:57" x14ac:dyDescent="0.25">
      <c r="BE2842" s="398"/>
    </row>
    <row r="2843" spans="57:57" x14ac:dyDescent="0.25">
      <c r="BE2843" s="398"/>
    </row>
    <row r="2844" spans="57:57" x14ac:dyDescent="0.25">
      <c r="BE2844" s="398"/>
    </row>
    <row r="2845" spans="57:57" x14ac:dyDescent="0.25">
      <c r="BE2845" s="398"/>
    </row>
    <row r="2846" spans="57:57" x14ac:dyDescent="0.25">
      <c r="BE2846" s="398"/>
    </row>
    <row r="2847" spans="57:57" x14ac:dyDescent="0.25">
      <c r="BE2847" s="398"/>
    </row>
    <row r="2848" spans="57:57" x14ac:dyDescent="0.25">
      <c r="BE2848" s="398"/>
    </row>
    <row r="2849" spans="57:57" x14ac:dyDescent="0.25">
      <c r="BE2849" s="398"/>
    </row>
    <row r="2850" spans="57:57" x14ac:dyDescent="0.25">
      <c r="BE2850" s="398"/>
    </row>
    <row r="2851" spans="57:57" x14ac:dyDescent="0.25">
      <c r="BE2851" s="398"/>
    </row>
    <row r="2852" spans="57:57" x14ac:dyDescent="0.25">
      <c r="BE2852" s="398"/>
    </row>
    <row r="2853" spans="57:57" x14ac:dyDescent="0.25">
      <c r="BE2853" s="398"/>
    </row>
    <row r="2854" spans="57:57" x14ac:dyDescent="0.25">
      <c r="BE2854" s="398"/>
    </row>
    <row r="2855" spans="57:57" x14ac:dyDescent="0.25">
      <c r="BE2855" s="398"/>
    </row>
    <row r="2856" spans="57:57" x14ac:dyDescent="0.25">
      <c r="BE2856" s="398"/>
    </row>
    <row r="2857" spans="57:57" x14ac:dyDescent="0.25">
      <c r="BE2857" s="398"/>
    </row>
    <row r="2858" spans="57:57" x14ac:dyDescent="0.25">
      <c r="BE2858" s="398"/>
    </row>
    <row r="2859" spans="57:57" x14ac:dyDescent="0.25">
      <c r="BE2859" s="398"/>
    </row>
    <row r="2860" spans="57:57" x14ac:dyDescent="0.25">
      <c r="BE2860" s="398"/>
    </row>
    <row r="2861" spans="57:57" x14ac:dyDescent="0.25">
      <c r="BE2861" s="398"/>
    </row>
    <row r="2862" spans="57:57" x14ac:dyDescent="0.25">
      <c r="BE2862" s="398"/>
    </row>
    <row r="2863" spans="57:57" x14ac:dyDescent="0.25">
      <c r="BE2863" s="398"/>
    </row>
    <row r="2864" spans="57:57" x14ac:dyDescent="0.25">
      <c r="BE2864" s="398"/>
    </row>
    <row r="2865" spans="57:57" x14ac:dyDescent="0.25">
      <c r="BE2865" s="398"/>
    </row>
    <row r="2866" spans="57:57" x14ac:dyDescent="0.25">
      <c r="BE2866" s="398"/>
    </row>
    <row r="2867" spans="57:57" x14ac:dyDescent="0.25">
      <c r="BE2867" s="398"/>
    </row>
    <row r="2868" spans="57:57" x14ac:dyDescent="0.25">
      <c r="BE2868" s="398"/>
    </row>
    <row r="2869" spans="57:57" x14ac:dyDescent="0.25">
      <c r="BE2869" s="398"/>
    </row>
    <row r="2870" spans="57:57" x14ac:dyDescent="0.25">
      <c r="BE2870" s="398"/>
    </row>
    <row r="2871" spans="57:57" x14ac:dyDescent="0.25">
      <c r="BE2871" s="398"/>
    </row>
    <row r="2872" spans="57:57" x14ac:dyDescent="0.25">
      <c r="BE2872" s="398"/>
    </row>
    <row r="2873" spans="57:57" x14ac:dyDescent="0.25">
      <c r="BE2873" s="398"/>
    </row>
    <row r="2874" spans="57:57" x14ac:dyDescent="0.25">
      <c r="BE2874" s="398"/>
    </row>
    <row r="2875" spans="57:57" x14ac:dyDescent="0.25">
      <c r="BE2875" s="398"/>
    </row>
    <row r="2876" spans="57:57" x14ac:dyDescent="0.25">
      <c r="BE2876" s="398"/>
    </row>
    <row r="2877" spans="57:57" x14ac:dyDescent="0.25">
      <c r="BE2877" s="398"/>
    </row>
    <row r="2878" spans="57:57" x14ac:dyDescent="0.25">
      <c r="BE2878" s="398"/>
    </row>
    <row r="2879" spans="57:57" x14ac:dyDescent="0.25">
      <c r="BE2879" s="398"/>
    </row>
    <row r="2880" spans="57:57" x14ac:dyDescent="0.25">
      <c r="BE2880" s="398"/>
    </row>
    <row r="2881" spans="57:57" x14ac:dyDescent="0.25">
      <c r="BE2881" s="398"/>
    </row>
    <row r="2882" spans="57:57" x14ac:dyDescent="0.25">
      <c r="BE2882" s="398"/>
    </row>
    <row r="2883" spans="57:57" x14ac:dyDescent="0.25">
      <c r="BE2883" s="398"/>
    </row>
    <row r="2884" spans="57:57" x14ac:dyDescent="0.25">
      <c r="BE2884" s="398"/>
    </row>
    <row r="2885" spans="57:57" x14ac:dyDescent="0.25">
      <c r="BE2885" s="398"/>
    </row>
    <row r="2886" spans="57:57" x14ac:dyDescent="0.25">
      <c r="BE2886" s="398"/>
    </row>
    <row r="2887" spans="57:57" x14ac:dyDescent="0.25">
      <c r="BE2887" s="398"/>
    </row>
    <row r="2888" spans="57:57" x14ac:dyDescent="0.25">
      <c r="BE2888" s="398"/>
    </row>
    <row r="2889" spans="57:57" x14ac:dyDescent="0.25">
      <c r="BE2889" s="398"/>
    </row>
    <row r="2890" spans="57:57" x14ac:dyDescent="0.25">
      <c r="BE2890" s="398"/>
    </row>
    <row r="2891" spans="57:57" x14ac:dyDescent="0.25">
      <c r="BE2891" s="398"/>
    </row>
    <row r="2892" spans="57:57" x14ac:dyDescent="0.25">
      <c r="BE2892" s="398"/>
    </row>
    <row r="2893" spans="57:57" x14ac:dyDescent="0.25">
      <c r="BE2893" s="398"/>
    </row>
    <row r="2894" spans="57:57" x14ac:dyDescent="0.25">
      <c r="BE2894" s="398"/>
    </row>
    <row r="2895" spans="57:57" x14ac:dyDescent="0.25">
      <c r="BE2895" s="398"/>
    </row>
    <row r="2896" spans="57:57" x14ac:dyDescent="0.25">
      <c r="BE2896" s="398"/>
    </row>
    <row r="2897" spans="57:57" x14ac:dyDescent="0.25">
      <c r="BE2897" s="398"/>
    </row>
    <row r="2898" spans="57:57" x14ac:dyDescent="0.25">
      <c r="BE2898" s="398"/>
    </row>
    <row r="2899" spans="57:57" x14ac:dyDescent="0.25">
      <c r="BE2899" s="398"/>
    </row>
    <row r="2900" spans="57:57" x14ac:dyDescent="0.25">
      <c r="BE2900" s="398"/>
    </row>
    <row r="2901" spans="57:57" x14ac:dyDescent="0.25">
      <c r="BE2901" s="398"/>
    </row>
    <row r="2902" spans="57:57" x14ac:dyDescent="0.25">
      <c r="BE2902" s="398"/>
    </row>
    <row r="2903" spans="57:57" x14ac:dyDescent="0.25">
      <c r="BE2903" s="398"/>
    </row>
    <row r="2904" spans="57:57" x14ac:dyDescent="0.25">
      <c r="BE2904" s="398"/>
    </row>
    <row r="2905" spans="57:57" x14ac:dyDescent="0.25">
      <c r="BE2905" s="398"/>
    </row>
    <row r="2906" spans="57:57" x14ac:dyDescent="0.25">
      <c r="BE2906" s="398"/>
    </row>
    <row r="2907" spans="57:57" x14ac:dyDescent="0.25">
      <c r="BE2907" s="398"/>
    </row>
    <row r="2908" spans="57:57" x14ac:dyDescent="0.25">
      <c r="BE2908" s="398"/>
    </row>
    <row r="2909" spans="57:57" x14ac:dyDescent="0.25">
      <c r="BE2909" s="398"/>
    </row>
    <row r="2910" spans="57:57" x14ac:dyDescent="0.25">
      <c r="BE2910" s="398"/>
    </row>
    <row r="2911" spans="57:57" x14ac:dyDescent="0.25">
      <c r="BE2911" s="398"/>
    </row>
    <row r="2912" spans="57:57" x14ac:dyDescent="0.25">
      <c r="BE2912" s="398"/>
    </row>
    <row r="2913" spans="57:57" x14ac:dyDescent="0.25">
      <c r="BE2913" s="398"/>
    </row>
    <row r="2914" spans="57:57" x14ac:dyDescent="0.25">
      <c r="BE2914" s="398"/>
    </row>
    <row r="2915" spans="57:57" x14ac:dyDescent="0.25">
      <c r="BE2915" s="398"/>
    </row>
    <row r="2916" spans="57:57" x14ac:dyDescent="0.25">
      <c r="BE2916" s="398"/>
    </row>
    <row r="2917" spans="57:57" x14ac:dyDescent="0.25">
      <c r="BE2917" s="398"/>
    </row>
    <row r="2918" spans="57:57" x14ac:dyDescent="0.25">
      <c r="BE2918" s="398"/>
    </row>
    <row r="2919" spans="57:57" x14ac:dyDescent="0.25">
      <c r="BE2919" s="398"/>
    </row>
    <row r="2920" spans="57:57" x14ac:dyDescent="0.25">
      <c r="BE2920" s="398"/>
    </row>
    <row r="2921" spans="57:57" x14ac:dyDescent="0.25">
      <c r="BE2921" s="398"/>
    </row>
    <row r="2922" spans="57:57" x14ac:dyDescent="0.25">
      <c r="BE2922" s="398"/>
    </row>
    <row r="2923" spans="57:57" x14ac:dyDescent="0.25">
      <c r="BE2923" s="398"/>
    </row>
    <row r="2924" spans="57:57" x14ac:dyDescent="0.25">
      <c r="BE2924" s="398"/>
    </row>
    <row r="2925" spans="57:57" x14ac:dyDescent="0.25">
      <c r="BE2925" s="398"/>
    </row>
    <row r="2926" spans="57:57" x14ac:dyDescent="0.25">
      <c r="BE2926" s="398"/>
    </row>
    <row r="2927" spans="57:57" x14ac:dyDescent="0.25">
      <c r="BE2927" s="398"/>
    </row>
    <row r="2928" spans="57:57" x14ac:dyDescent="0.25">
      <c r="BE2928" s="398"/>
    </row>
    <row r="2929" spans="57:57" x14ac:dyDescent="0.25">
      <c r="BE2929" s="398"/>
    </row>
    <row r="2930" spans="57:57" x14ac:dyDescent="0.25">
      <c r="BE2930" s="398"/>
    </row>
    <row r="2931" spans="57:57" x14ac:dyDescent="0.25">
      <c r="BE2931" s="398"/>
    </row>
    <row r="2932" spans="57:57" x14ac:dyDescent="0.25">
      <c r="BE2932" s="398"/>
    </row>
    <row r="2933" spans="57:57" x14ac:dyDescent="0.25">
      <c r="BE2933" s="398"/>
    </row>
    <row r="2934" spans="57:57" x14ac:dyDescent="0.25">
      <c r="BE2934" s="398"/>
    </row>
    <row r="2935" spans="57:57" x14ac:dyDescent="0.25">
      <c r="BE2935" s="398"/>
    </row>
    <row r="2936" spans="57:57" x14ac:dyDescent="0.25">
      <c r="BE2936" s="398"/>
    </row>
    <row r="2937" spans="57:57" x14ac:dyDescent="0.25">
      <c r="BE2937" s="398"/>
    </row>
    <row r="2938" spans="57:57" x14ac:dyDescent="0.25">
      <c r="BE2938" s="398"/>
    </row>
    <row r="2939" spans="57:57" x14ac:dyDescent="0.25">
      <c r="BE2939" s="398"/>
    </row>
    <row r="2940" spans="57:57" x14ac:dyDescent="0.25">
      <c r="BE2940" s="398"/>
    </row>
    <row r="2941" spans="57:57" x14ac:dyDescent="0.25">
      <c r="BE2941" s="398"/>
    </row>
    <row r="2942" spans="57:57" x14ac:dyDescent="0.25">
      <c r="BE2942" s="398"/>
    </row>
    <row r="2943" spans="57:57" x14ac:dyDescent="0.25">
      <c r="BE2943" s="398"/>
    </row>
    <row r="2944" spans="57:57" x14ac:dyDescent="0.25">
      <c r="BE2944" s="398"/>
    </row>
    <row r="2945" spans="57:57" x14ac:dyDescent="0.25">
      <c r="BE2945" s="398"/>
    </row>
    <row r="2946" spans="57:57" x14ac:dyDescent="0.25">
      <c r="BE2946" s="398"/>
    </row>
    <row r="2947" spans="57:57" x14ac:dyDescent="0.25">
      <c r="BE2947" s="398"/>
    </row>
    <row r="2948" spans="57:57" x14ac:dyDescent="0.25">
      <c r="BE2948" s="398"/>
    </row>
    <row r="2949" spans="57:57" x14ac:dyDescent="0.25">
      <c r="BE2949" s="398"/>
    </row>
    <row r="2950" spans="57:57" x14ac:dyDescent="0.25">
      <c r="BE2950" s="398"/>
    </row>
    <row r="2951" spans="57:57" x14ac:dyDescent="0.25">
      <c r="BE2951" s="398"/>
    </row>
    <row r="2952" spans="57:57" x14ac:dyDescent="0.25">
      <c r="BE2952" s="398"/>
    </row>
    <row r="2953" spans="57:57" x14ac:dyDescent="0.25">
      <c r="BE2953" s="398"/>
    </row>
    <row r="2954" spans="57:57" x14ac:dyDescent="0.25">
      <c r="BE2954" s="398"/>
    </row>
    <row r="2955" spans="57:57" x14ac:dyDescent="0.25">
      <c r="BE2955" s="398"/>
    </row>
    <row r="2956" spans="57:57" x14ac:dyDescent="0.25">
      <c r="BE2956" s="398"/>
    </row>
    <row r="2957" spans="57:57" x14ac:dyDescent="0.25">
      <c r="BE2957" s="398"/>
    </row>
    <row r="2958" spans="57:57" x14ac:dyDescent="0.25">
      <c r="BE2958" s="398"/>
    </row>
    <row r="2959" spans="57:57" x14ac:dyDescent="0.25">
      <c r="BE2959" s="398"/>
    </row>
    <row r="2960" spans="57:57" x14ac:dyDescent="0.25">
      <c r="BE2960" s="398"/>
    </row>
    <row r="2961" spans="57:57" x14ac:dyDescent="0.25">
      <c r="BE2961" s="398"/>
    </row>
    <row r="2962" spans="57:57" x14ac:dyDescent="0.25">
      <c r="BE2962" s="398"/>
    </row>
    <row r="2963" spans="57:57" x14ac:dyDescent="0.25">
      <c r="BE2963" s="398"/>
    </row>
    <row r="2964" spans="57:57" x14ac:dyDescent="0.25">
      <c r="BE2964" s="398"/>
    </row>
    <row r="2965" spans="57:57" x14ac:dyDescent="0.25">
      <c r="BE2965" s="398"/>
    </row>
    <row r="2966" spans="57:57" x14ac:dyDescent="0.25">
      <c r="BE2966" s="398"/>
    </row>
    <row r="2967" spans="57:57" x14ac:dyDescent="0.25">
      <c r="BE2967" s="398"/>
    </row>
    <row r="2968" spans="57:57" x14ac:dyDescent="0.25">
      <c r="BE2968" s="398"/>
    </row>
    <row r="2969" spans="57:57" x14ac:dyDescent="0.25">
      <c r="BE2969" s="398"/>
    </row>
    <row r="2970" spans="57:57" x14ac:dyDescent="0.25">
      <c r="BE2970" s="398"/>
    </row>
    <row r="2971" spans="57:57" x14ac:dyDescent="0.25">
      <c r="BE2971" s="398"/>
    </row>
    <row r="2972" spans="57:57" x14ac:dyDescent="0.25">
      <c r="BE2972" s="398"/>
    </row>
    <row r="2973" spans="57:57" x14ac:dyDescent="0.25">
      <c r="BE2973" s="398"/>
    </row>
    <row r="2974" spans="57:57" x14ac:dyDescent="0.25">
      <c r="BE2974" s="398"/>
    </row>
    <row r="2975" spans="57:57" x14ac:dyDescent="0.25">
      <c r="BE2975" s="398"/>
    </row>
    <row r="2976" spans="57:57" x14ac:dyDescent="0.25">
      <c r="BE2976" s="398"/>
    </row>
    <row r="2977" spans="57:57" x14ac:dyDescent="0.25">
      <c r="BE2977" s="398"/>
    </row>
    <row r="2978" spans="57:57" x14ac:dyDescent="0.25">
      <c r="BE2978" s="398"/>
    </row>
    <row r="2979" spans="57:57" x14ac:dyDescent="0.25">
      <c r="BE2979" s="398"/>
    </row>
    <row r="2980" spans="57:57" x14ac:dyDescent="0.25">
      <c r="BE2980" s="398"/>
    </row>
    <row r="2981" spans="57:57" x14ac:dyDescent="0.25">
      <c r="BE2981" s="398"/>
    </row>
    <row r="2982" spans="57:57" x14ac:dyDescent="0.25">
      <c r="BE2982" s="398"/>
    </row>
    <row r="2983" spans="57:57" x14ac:dyDescent="0.25">
      <c r="BE2983" s="398"/>
    </row>
    <row r="2984" spans="57:57" x14ac:dyDescent="0.25">
      <c r="BE2984" s="398"/>
    </row>
    <row r="2985" spans="57:57" x14ac:dyDescent="0.25">
      <c r="BE2985" s="398"/>
    </row>
    <row r="2986" spans="57:57" x14ac:dyDescent="0.25">
      <c r="BE2986" s="398"/>
    </row>
    <row r="2987" spans="57:57" x14ac:dyDescent="0.25">
      <c r="BE2987" s="398"/>
    </row>
    <row r="2988" spans="57:57" x14ac:dyDescent="0.25">
      <c r="BE2988" s="398"/>
    </row>
    <row r="2989" spans="57:57" x14ac:dyDescent="0.25">
      <c r="BE2989" s="398"/>
    </row>
    <row r="2990" spans="57:57" x14ac:dyDescent="0.25">
      <c r="BE2990" s="398"/>
    </row>
    <row r="2991" spans="57:57" x14ac:dyDescent="0.25">
      <c r="BE2991" s="398"/>
    </row>
    <row r="2992" spans="57:57" x14ac:dyDescent="0.25">
      <c r="BE2992" s="398"/>
    </row>
    <row r="2993" spans="57:57" x14ac:dyDescent="0.25">
      <c r="BE2993" s="398"/>
    </row>
    <row r="2994" spans="57:57" x14ac:dyDescent="0.25">
      <c r="BE2994" s="398"/>
    </row>
    <row r="2995" spans="57:57" x14ac:dyDescent="0.25">
      <c r="BE2995" s="398"/>
    </row>
    <row r="2996" spans="57:57" x14ac:dyDescent="0.25">
      <c r="BE2996" s="398"/>
    </row>
    <row r="2997" spans="57:57" x14ac:dyDescent="0.25">
      <c r="BE2997" s="398"/>
    </row>
    <row r="2998" spans="57:57" x14ac:dyDescent="0.25">
      <c r="BE2998" s="398"/>
    </row>
    <row r="2999" spans="57:57" x14ac:dyDescent="0.25">
      <c r="BE2999" s="398"/>
    </row>
    <row r="3000" spans="57:57" x14ac:dyDescent="0.25">
      <c r="BE3000" s="398"/>
    </row>
    <row r="3001" spans="57:57" x14ac:dyDescent="0.25">
      <c r="BE3001" s="398"/>
    </row>
    <row r="3002" spans="57:57" x14ac:dyDescent="0.25">
      <c r="BE3002" s="398"/>
    </row>
    <row r="3003" spans="57:57" x14ac:dyDescent="0.25">
      <c r="BE3003" s="398"/>
    </row>
    <row r="3004" spans="57:57" x14ac:dyDescent="0.25">
      <c r="BE3004" s="398"/>
    </row>
    <row r="3005" spans="57:57" x14ac:dyDescent="0.25">
      <c r="BE3005" s="398"/>
    </row>
    <row r="3006" spans="57:57" x14ac:dyDescent="0.25">
      <c r="BE3006" s="398"/>
    </row>
    <row r="3007" spans="57:57" x14ac:dyDescent="0.25">
      <c r="BE3007" s="398"/>
    </row>
    <row r="3008" spans="57:57" x14ac:dyDescent="0.25">
      <c r="BE3008" s="398"/>
    </row>
    <row r="3009" spans="57:57" x14ac:dyDescent="0.25">
      <c r="BE3009" s="398"/>
    </row>
    <row r="3010" spans="57:57" x14ac:dyDescent="0.25">
      <c r="BE3010" s="398"/>
    </row>
    <row r="3011" spans="57:57" x14ac:dyDescent="0.25">
      <c r="BE3011" s="398"/>
    </row>
    <row r="3012" spans="57:57" x14ac:dyDescent="0.25">
      <c r="BE3012" s="398"/>
    </row>
    <row r="3013" spans="57:57" x14ac:dyDescent="0.25">
      <c r="BE3013" s="398"/>
    </row>
    <row r="3014" spans="57:57" x14ac:dyDescent="0.25">
      <c r="BE3014" s="398"/>
    </row>
    <row r="3015" spans="57:57" x14ac:dyDescent="0.25">
      <c r="BE3015" s="398"/>
    </row>
    <row r="3016" spans="57:57" x14ac:dyDescent="0.25">
      <c r="BE3016" s="398"/>
    </row>
    <row r="3017" spans="57:57" x14ac:dyDescent="0.25">
      <c r="BE3017" s="398"/>
    </row>
    <row r="3018" spans="57:57" x14ac:dyDescent="0.25">
      <c r="BE3018" s="398"/>
    </row>
    <row r="3019" spans="57:57" x14ac:dyDescent="0.25">
      <c r="BE3019" s="398"/>
    </row>
    <row r="3020" spans="57:57" x14ac:dyDescent="0.25">
      <c r="BE3020" s="398"/>
    </row>
    <row r="3021" spans="57:57" x14ac:dyDescent="0.25">
      <c r="BE3021" s="398"/>
    </row>
    <row r="3022" spans="57:57" x14ac:dyDescent="0.25">
      <c r="BE3022" s="398"/>
    </row>
    <row r="3023" spans="57:57" x14ac:dyDescent="0.25">
      <c r="BE3023" s="398"/>
    </row>
    <row r="3024" spans="57:57" x14ac:dyDescent="0.25">
      <c r="BE3024" s="398"/>
    </row>
    <row r="3025" spans="57:57" x14ac:dyDescent="0.25">
      <c r="BE3025" s="398"/>
    </row>
    <row r="3026" spans="57:57" x14ac:dyDescent="0.25">
      <c r="BE3026" s="398"/>
    </row>
    <row r="3027" spans="57:57" x14ac:dyDescent="0.25">
      <c r="BE3027" s="398"/>
    </row>
    <row r="3028" spans="57:57" x14ac:dyDescent="0.25">
      <c r="BE3028" s="398"/>
    </row>
    <row r="3029" spans="57:57" x14ac:dyDescent="0.25">
      <c r="BE3029" s="398"/>
    </row>
    <row r="3030" spans="57:57" x14ac:dyDescent="0.25">
      <c r="BE3030" s="398"/>
    </row>
    <row r="3031" spans="57:57" x14ac:dyDescent="0.25">
      <c r="BE3031" s="398"/>
    </row>
    <row r="3032" spans="57:57" x14ac:dyDescent="0.25">
      <c r="BE3032" s="398"/>
    </row>
    <row r="3033" spans="57:57" x14ac:dyDescent="0.25">
      <c r="BE3033" s="398"/>
    </row>
    <row r="3034" spans="57:57" x14ac:dyDescent="0.25">
      <c r="BE3034" s="398"/>
    </row>
    <row r="3035" spans="57:57" x14ac:dyDescent="0.25">
      <c r="BE3035" s="398"/>
    </row>
    <row r="3036" spans="57:57" x14ac:dyDescent="0.25">
      <c r="BE3036" s="398"/>
    </row>
    <row r="3037" spans="57:57" x14ac:dyDescent="0.25">
      <c r="BE3037" s="398"/>
    </row>
    <row r="3038" spans="57:57" x14ac:dyDescent="0.25">
      <c r="BE3038" s="398"/>
    </row>
    <row r="3039" spans="57:57" x14ac:dyDescent="0.25">
      <c r="BE3039" s="398"/>
    </row>
    <row r="3040" spans="57:57" x14ac:dyDescent="0.25">
      <c r="BE3040" s="398"/>
    </row>
    <row r="3041" spans="57:57" x14ac:dyDescent="0.25">
      <c r="BE3041" s="398"/>
    </row>
    <row r="3042" spans="57:57" x14ac:dyDescent="0.25">
      <c r="BE3042" s="398"/>
    </row>
    <row r="3043" spans="57:57" x14ac:dyDescent="0.25">
      <c r="BE3043" s="398"/>
    </row>
    <row r="3044" spans="57:57" x14ac:dyDescent="0.25">
      <c r="BE3044" s="398"/>
    </row>
    <row r="3045" spans="57:57" x14ac:dyDescent="0.25">
      <c r="BE3045" s="398"/>
    </row>
    <row r="3046" spans="57:57" x14ac:dyDescent="0.25">
      <c r="BE3046" s="398"/>
    </row>
    <row r="3047" spans="57:57" x14ac:dyDescent="0.25">
      <c r="BE3047" s="398"/>
    </row>
    <row r="3048" spans="57:57" x14ac:dyDescent="0.25">
      <c r="BE3048" s="398"/>
    </row>
    <row r="3049" spans="57:57" x14ac:dyDescent="0.25">
      <c r="BE3049" s="398"/>
    </row>
    <row r="3050" spans="57:57" x14ac:dyDescent="0.25">
      <c r="BE3050" s="398"/>
    </row>
    <row r="3051" spans="57:57" x14ac:dyDescent="0.25">
      <c r="BE3051" s="398"/>
    </row>
    <row r="3052" spans="57:57" x14ac:dyDescent="0.25">
      <c r="BE3052" s="398"/>
    </row>
    <row r="3053" spans="57:57" x14ac:dyDescent="0.25">
      <c r="BE3053" s="398"/>
    </row>
    <row r="3054" spans="57:57" x14ac:dyDescent="0.25">
      <c r="BE3054" s="398"/>
    </row>
    <row r="3055" spans="57:57" x14ac:dyDescent="0.25">
      <c r="BE3055" s="398"/>
    </row>
    <row r="3056" spans="57:57" x14ac:dyDescent="0.25">
      <c r="BE3056" s="398"/>
    </row>
    <row r="3057" spans="57:57" x14ac:dyDescent="0.25">
      <c r="BE3057" s="398"/>
    </row>
    <row r="3058" spans="57:57" x14ac:dyDescent="0.25">
      <c r="BE3058" s="398"/>
    </row>
    <row r="3059" spans="57:57" x14ac:dyDescent="0.25">
      <c r="BE3059" s="398"/>
    </row>
    <row r="3060" spans="57:57" x14ac:dyDescent="0.25">
      <c r="BE3060" s="398"/>
    </row>
    <row r="3061" spans="57:57" x14ac:dyDescent="0.25">
      <c r="BE3061" s="398"/>
    </row>
    <row r="3062" spans="57:57" x14ac:dyDescent="0.25">
      <c r="BE3062" s="398"/>
    </row>
    <row r="3063" spans="57:57" x14ac:dyDescent="0.25">
      <c r="BE3063" s="398"/>
    </row>
    <row r="3064" spans="57:57" x14ac:dyDescent="0.25">
      <c r="BE3064" s="398"/>
    </row>
    <row r="3065" spans="57:57" x14ac:dyDescent="0.25">
      <c r="BE3065" s="398"/>
    </row>
    <row r="3066" spans="57:57" x14ac:dyDescent="0.25">
      <c r="BE3066" s="398"/>
    </row>
    <row r="3067" spans="57:57" x14ac:dyDescent="0.25">
      <c r="BE3067" s="398"/>
    </row>
    <row r="3068" spans="57:57" x14ac:dyDescent="0.25">
      <c r="BE3068" s="398"/>
    </row>
    <row r="3069" spans="57:57" x14ac:dyDescent="0.25">
      <c r="BE3069" s="398"/>
    </row>
    <row r="3070" spans="57:57" x14ac:dyDescent="0.25">
      <c r="BE3070" s="398"/>
    </row>
    <row r="3071" spans="57:57" x14ac:dyDescent="0.25">
      <c r="BE3071" s="398"/>
    </row>
    <row r="3072" spans="57:57" x14ac:dyDescent="0.25">
      <c r="BE3072" s="398"/>
    </row>
    <row r="3073" spans="57:57" x14ac:dyDescent="0.25">
      <c r="BE3073" s="398"/>
    </row>
    <row r="3074" spans="57:57" x14ac:dyDescent="0.25">
      <c r="BE3074" s="398"/>
    </row>
    <row r="3075" spans="57:57" x14ac:dyDescent="0.25">
      <c r="BE3075" s="398"/>
    </row>
    <row r="3076" spans="57:57" x14ac:dyDescent="0.25">
      <c r="BE3076" s="398"/>
    </row>
    <row r="3077" spans="57:57" x14ac:dyDescent="0.25">
      <c r="BE3077" s="398"/>
    </row>
    <row r="3078" spans="57:57" x14ac:dyDescent="0.25">
      <c r="BE3078" s="398"/>
    </row>
    <row r="3079" spans="57:57" x14ac:dyDescent="0.25">
      <c r="BE3079" s="398"/>
    </row>
    <row r="3080" spans="57:57" x14ac:dyDescent="0.25">
      <c r="BE3080" s="398"/>
    </row>
    <row r="3081" spans="57:57" x14ac:dyDescent="0.25">
      <c r="BE3081" s="398"/>
    </row>
    <row r="3082" spans="57:57" x14ac:dyDescent="0.25">
      <c r="BE3082" s="398"/>
    </row>
    <row r="3083" spans="57:57" x14ac:dyDescent="0.25">
      <c r="BE3083" s="398"/>
    </row>
    <row r="3084" spans="57:57" x14ac:dyDescent="0.25">
      <c r="BE3084" s="398"/>
    </row>
    <row r="3085" spans="57:57" x14ac:dyDescent="0.25">
      <c r="BE3085" s="398"/>
    </row>
    <row r="3086" spans="57:57" x14ac:dyDescent="0.25">
      <c r="BE3086" s="398"/>
    </row>
    <row r="3087" spans="57:57" x14ac:dyDescent="0.25">
      <c r="BE3087" s="398"/>
    </row>
    <row r="3088" spans="57:57" x14ac:dyDescent="0.25">
      <c r="BE3088" s="398"/>
    </row>
    <row r="3089" spans="57:57" x14ac:dyDescent="0.25">
      <c r="BE3089" s="398"/>
    </row>
    <row r="3090" spans="57:57" x14ac:dyDescent="0.25">
      <c r="BE3090" s="398"/>
    </row>
    <row r="3091" spans="57:57" x14ac:dyDescent="0.25">
      <c r="BE3091" s="398"/>
    </row>
    <row r="3092" spans="57:57" x14ac:dyDescent="0.25">
      <c r="BE3092" s="398"/>
    </row>
    <row r="3093" spans="57:57" x14ac:dyDescent="0.25">
      <c r="BE3093" s="398"/>
    </row>
    <row r="3094" spans="57:57" x14ac:dyDescent="0.25">
      <c r="BE3094" s="398"/>
    </row>
    <row r="3095" spans="57:57" x14ac:dyDescent="0.25">
      <c r="BE3095" s="398"/>
    </row>
    <row r="3096" spans="57:57" x14ac:dyDescent="0.25">
      <c r="BE3096" s="398"/>
    </row>
    <row r="3097" spans="57:57" x14ac:dyDescent="0.25">
      <c r="BE3097" s="398"/>
    </row>
    <row r="3098" spans="57:57" x14ac:dyDescent="0.25">
      <c r="BE3098" s="398"/>
    </row>
    <row r="3099" spans="57:57" x14ac:dyDescent="0.25">
      <c r="BE3099" s="398"/>
    </row>
    <row r="3100" spans="57:57" x14ac:dyDescent="0.25">
      <c r="BE3100" s="398"/>
    </row>
    <row r="3101" spans="57:57" x14ac:dyDescent="0.25">
      <c r="BE3101" s="398"/>
    </row>
    <row r="3102" spans="57:57" x14ac:dyDescent="0.25">
      <c r="BE3102" s="398"/>
    </row>
    <row r="3103" spans="57:57" x14ac:dyDescent="0.25">
      <c r="BE3103" s="398"/>
    </row>
    <row r="3104" spans="57:57" x14ac:dyDescent="0.25">
      <c r="BE3104" s="398"/>
    </row>
    <row r="3105" spans="57:57" x14ac:dyDescent="0.25">
      <c r="BE3105" s="398"/>
    </row>
    <row r="3106" spans="57:57" x14ac:dyDescent="0.25">
      <c r="BE3106" s="398"/>
    </row>
    <row r="3107" spans="57:57" x14ac:dyDescent="0.25">
      <c r="BE3107" s="398"/>
    </row>
    <row r="3108" spans="57:57" x14ac:dyDescent="0.25">
      <c r="BE3108" s="398"/>
    </row>
    <row r="3109" spans="57:57" x14ac:dyDescent="0.25">
      <c r="BE3109" s="398"/>
    </row>
    <row r="3110" spans="57:57" x14ac:dyDescent="0.25">
      <c r="BE3110" s="398"/>
    </row>
    <row r="3111" spans="57:57" x14ac:dyDescent="0.25">
      <c r="BE3111" s="398"/>
    </row>
    <row r="3112" spans="57:57" x14ac:dyDescent="0.25">
      <c r="BE3112" s="398"/>
    </row>
    <row r="3113" spans="57:57" x14ac:dyDescent="0.25">
      <c r="BE3113" s="398"/>
    </row>
    <row r="3114" spans="57:57" x14ac:dyDescent="0.25">
      <c r="BE3114" s="398"/>
    </row>
    <row r="3115" spans="57:57" x14ac:dyDescent="0.25">
      <c r="BE3115" s="398"/>
    </row>
    <row r="3116" spans="57:57" x14ac:dyDescent="0.25">
      <c r="BE3116" s="398"/>
    </row>
    <row r="3117" spans="57:57" x14ac:dyDescent="0.25">
      <c r="BE3117" s="398"/>
    </row>
    <row r="3118" spans="57:57" x14ac:dyDescent="0.25">
      <c r="BE3118" s="398"/>
    </row>
    <row r="3119" spans="57:57" x14ac:dyDescent="0.25">
      <c r="BE3119" s="398"/>
    </row>
    <row r="3120" spans="57:57" x14ac:dyDescent="0.25">
      <c r="BE3120" s="398"/>
    </row>
    <row r="3121" spans="57:57" x14ac:dyDescent="0.25">
      <c r="BE3121" s="398"/>
    </row>
    <row r="3122" spans="57:57" x14ac:dyDescent="0.25">
      <c r="BE3122" s="398"/>
    </row>
    <row r="3123" spans="57:57" x14ac:dyDescent="0.25">
      <c r="BE3123" s="398"/>
    </row>
    <row r="3124" spans="57:57" x14ac:dyDescent="0.25">
      <c r="BE3124" s="398"/>
    </row>
    <row r="3125" spans="57:57" x14ac:dyDescent="0.25">
      <c r="BE3125" s="398"/>
    </row>
    <row r="3126" spans="57:57" x14ac:dyDescent="0.25">
      <c r="BE3126" s="398"/>
    </row>
    <row r="3127" spans="57:57" x14ac:dyDescent="0.25">
      <c r="BE3127" s="398"/>
    </row>
    <row r="3128" spans="57:57" x14ac:dyDescent="0.25">
      <c r="BE3128" s="398"/>
    </row>
    <row r="3129" spans="57:57" x14ac:dyDescent="0.25">
      <c r="BE3129" s="398"/>
    </row>
    <row r="3130" spans="57:57" x14ac:dyDescent="0.25">
      <c r="BE3130" s="398"/>
    </row>
    <row r="3131" spans="57:57" x14ac:dyDescent="0.25">
      <c r="BE3131" s="398"/>
    </row>
    <row r="3132" spans="57:57" x14ac:dyDescent="0.25">
      <c r="BE3132" s="398"/>
    </row>
    <row r="3133" spans="57:57" x14ac:dyDescent="0.25">
      <c r="BE3133" s="398"/>
    </row>
    <row r="3134" spans="57:57" x14ac:dyDescent="0.25">
      <c r="BE3134" s="398"/>
    </row>
    <row r="3135" spans="57:57" x14ac:dyDescent="0.25">
      <c r="BE3135" s="398"/>
    </row>
    <row r="3136" spans="57:57" x14ac:dyDescent="0.25">
      <c r="BE3136" s="398"/>
    </row>
    <row r="3137" spans="57:57" x14ac:dyDescent="0.25">
      <c r="BE3137" s="398"/>
    </row>
    <row r="3138" spans="57:57" x14ac:dyDescent="0.25">
      <c r="BE3138" s="398"/>
    </row>
    <row r="3139" spans="57:57" x14ac:dyDescent="0.25">
      <c r="BE3139" s="398"/>
    </row>
    <row r="3140" spans="57:57" x14ac:dyDescent="0.25">
      <c r="BE3140" s="398"/>
    </row>
    <row r="3141" spans="57:57" x14ac:dyDescent="0.25">
      <c r="BE3141" s="398"/>
    </row>
    <row r="3142" spans="57:57" x14ac:dyDescent="0.25">
      <c r="BE3142" s="398"/>
    </row>
    <row r="3143" spans="57:57" x14ac:dyDescent="0.25">
      <c r="BE3143" s="398"/>
    </row>
    <row r="3144" spans="57:57" x14ac:dyDescent="0.25">
      <c r="BE3144" s="398"/>
    </row>
    <row r="3145" spans="57:57" x14ac:dyDescent="0.25">
      <c r="BE3145" s="398"/>
    </row>
    <row r="3146" spans="57:57" x14ac:dyDescent="0.25">
      <c r="BE3146" s="398"/>
    </row>
    <row r="3147" spans="57:57" x14ac:dyDescent="0.25">
      <c r="BE3147" s="398"/>
    </row>
    <row r="3148" spans="57:57" x14ac:dyDescent="0.25">
      <c r="BE3148" s="398"/>
    </row>
    <row r="3149" spans="57:57" x14ac:dyDescent="0.25">
      <c r="BE3149" s="398"/>
    </row>
    <row r="3150" spans="57:57" x14ac:dyDescent="0.25">
      <c r="BE3150" s="398"/>
    </row>
    <row r="3151" spans="57:57" x14ac:dyDescent="0.25">
      <c r="BE3151" s="398"/>
    </row>
    <row r="3152" spans="57:57" x14ac:dyDescent="0.25">
      <c r="BE3152" s="398"/>
    </row>
    <row r="3153" spans="57:57" x14ac:dyDescent="0.25">
      <c r="BE3153" s="398"/>
    </row>
    <row r="3154" spans="57:57" x14ac:dyDescent="0.25">
      <c r="BE3154" s="398"/>
    </row>
    <row r="3155" spans="57:57" x14ac:dyDescent="0.25">
      <c r="BE3155" s="398"/>
    </row>
    <row r="3156" spans="57:57" x14ac:dyDescent="0.25">
      <c r="BE3156" s="398"/>
    </row>
    <row r="3157" spans="57:57" x14ac:dyDescent="0.25">
      <c r="BE3157" s="398"/>
    </row>
    <row r="3158" spans="57:57" x14ac:dyDescent="0.25">
      <c r="BE3158" s="398"/>
    </row>
    <row r="3159" spans="57:57" x14ac:dyDescent="0.25">
      <c r="BE3159" s="398"/>
    </row>
    <row r="3160" spans="57:57" x14ac:dyDescent="0.25">
      <c r="BE3160" s="398"/>
    </row>
    <row r="3161" spans="57:57" x14ac:dyDescent="0.25">
      <c r="BE3161" s="398"/>
    </row>
    <row r="3162" spans="57:57" x14ac:dyDescent="0.25">
      <c r="BE3162" s="398"/>
    </row>
    <row r="3163" spans="57:57" x14ac:dyDescent="0.25">
      <c r="BE3163" s="398"/>
    </row>
    <row r="3164" spans="57:57" x14ac:dyDescent="0.25">
      <c r="BE3164" s="398"/>
    </row>
    <row r="3165" spans="57:57" x14ac:dyDescent="0.25">
      <c r="BE3165" s="398"/>
    </row>
    <row r="3166" spans="57:57" x14ac:dyDescent="0.25">
      <c r="BE3166" s="398"/>
    </row>
    <row r="3167" spans="57:57" x14ac:dyDescent="0.25">
      <c r="BE3167" s="398"/>
    </row>
    <row r="3168" spans="57:57" x14ac:dyDescent="0.25">
      <c r="BE3168" s="398"/>
    </row>
    <row r="3169" spans="57:57" x14ac:dyDescent="0.25">
      <c r="BE3169" s="398"/>
    </row>
    <row r="3170" spans="57:57" x14ac:dyDescent="0.25">
      <c r="BE3170" s="398"/>
    </row>
    <row r="3171" spans="57:57" x14ac:dyDescent="0.25">
      <c r="BE3171" s="398"/>
    </row>
    <row r="3172" spans="57:57" x14ac:dyDescent="0.25">
      <c r="BE3172" s="398"/>
    </row>
    <row r="3173" spans="57:57" x14ac:dyDescent="0.25">
      <c r="BE3173" s="398"/>
    </row>
    <row r="3174" spans="57:57" x14ac:dyDescent="0.25">
      <c r="BE3174" s="398"/>
    </row>
    <row r="3175" spans="57:57" x14ac:dyDescent="0.25">
      <c r="BE3175" s="398"/>
    </row>
    <row r="3176" spans="57:57" x14ac:dyDescent="0.25">
      <c r="BE3176" s="398"/>
    </row>
    <row r="3177" spans="57:57" x14ac:dyDescent="0.25">
      <c r="BE3177" s="398"/>
    </row>
    <row r="3178" spans="57:57" x14ac:dyDescent="0.25">
      <c r="BE3178" s="398"/>
    </row>
    <row r="3179" spans="57:57" x14ac:dyDescent="0.25">
      <c r="BE3179" s="398"/>
    </row>
    <row r="3180" spans="57:57" x14ac:dyDescent="0.25">
      <c r="BE3180" s="398"/>
    </row>
    <row r="3181" spans="57:57" x14ac:dyDescent="0.25">
      <c r="BE3181" s="398"/>
    </row>
    <row r="3182" spans="57:57" x14ac:dyDescent="0.25">
      <c r="BE3182" s="398"/>
    </row>
    <row r="3183" spans="57:57" x14ac:dyDescent="0.25">
      <c r="BE3183" s="398"/>
    </row>
    <row r="3184" spans="57:57" x14ac:dyDescent="0.25">
      <c r="BE3184" s="398"/>
    </row>
    <row r="3185" spans="57:57" x14ac:dyDescent="0.25">
      <c r="BE3185" s="398"/>
    </row>
    <row r="3186" spans="57:57" x14ac:dyDescent="0.25">
      <c r="BE3186" s="398"/>
    </row>
    <row r="3187" spans="57:57" x14ac:dyDescent="0.25">
      <c r="BE3187" s="398"/>
    </row>
    <row r="3188" spans="57:57" x14ac:dyDescent="0.25">
      <c r="BE3188" s="398"/>
    </row>
    <row r="3189" spans="57:57" x14ac:dyDescent="0.25">
      <c r="BE3189" s="398"/>
    </row>
    <row r="3190" spans="57:57" x14ac:dyDescent="0.25">
      <c r="BE3190" s="398"/>
    </row>
    <row r="3191" spans="57:57" x14ac:dyDescent="0.25">
      <c r="BE3191" s="398"/>
    </row>
    <row r="3192" spans="57:57" x14ac:dyDescent="0.25">
      <c r="BE3192" s="398"/>
    </row>
    <row r="3193" spans="57:57" x14ac:dyDescent="0.25">
      <c r="BE3193" s="398"/>
    </row>
    <row r="3194" spans="57:57" x14ac:dyDescent="0.25">
      <c r="BE3194" s="398"/>
    </row>
    <row r="3195" spans="57:57" x14ac:dyDescent="0.25">
      <c r="BE3195" s="398"/>
    </row>
    <row r="3196" spans="57:57" x14ac:dyDescent="0.25">
      <c r="BE3196" s="398"/>
    </row>
    <row r="3197" spans="57:57" x14ac:dyDescent="0.25">
      <c r="BE3197" s="398"/>
    </row>
    <row r="3198" spans="57:57" x14ac:dyDescent="0.25">
      <c r="BE3198" s="398"/>
    </row>
    <row r="3199" spans="57:57" x14ac:dyDescent="0.25">
      <c r="BE3199" s="398"/>
    </row>
    <row r="3200" spans="57:57" x14ac:dyDescent="0.25">
      <c r="BE3200" s="398"/>
    </row>
    <row r="3201" spans="57:57" x14ac:dyDescent="0.25">
      <c r="BE3201" s="398"/>
    </row>
    <row r="3202" spans="57:57" x14ac:dyDescent="0.25">
      <c r="BE3202" s="398"/>
    </row>
    <row r="3203" spans="57:57" x14ac:dyDescent="0.25">
      <c r="BE3203" s="398"/>
    </row>
    <row r="3204" spans="57:57" x14ac:dyDescent="0.25">
      <c r="BE3204" s="398"/>
    </row>
    <row r="3205" spans="57:57" x14ac:dyDescent="0.25">
      <c r="BE3205" s="398"/>
    </row>
    <row r="3206" spans="57:57" x14ac:dyDescent="0.25">
      <c r="BE3206" s="398"/>
    </row>
    <row r="3207" spans="57:57" x14ac:dyDescent="0.25">
      <c r="BE3207" s="398"/>
    </row>
    <row r="3208" spans="57:57" x14ac:dyDescent="0.25">
      <c r="BE3208" s="398"/>
    </row>
    <row r="3209" spans="57:57" x14ac:dyDescent="0.25">
      <c r="BE3209" s="398"/>
    </row>
    <row r="3210" spans="57:57" x14ac:dyDescent="0.25">
      <c r="BE3210" s="398"/>
    </row>
    <row r="3211" spans="57:57" x14ac:dyDescent="0.25">
      <c r="BE3211" s="398"/>
    </row>
    <row r="3212" spans="57:57" x14ac:dyDescent="0.25">
      <c r="BE3212" s="398"/>
    </row>
    <row r="3213" spans="57:57" x14ac:dyDescent="0.25">
      <c r="BE3213" s="398"/>
    </row>
    <row r="3214" spans="57:57" x14ac:dyDescent="0.25">
      <c r="BE3214" s="398"/>
    </row>
    <row r="3215" spans="57:57" x14ac:dyDescent="0.25">
      <c r="BE3215" s="398"/>
    </row>
    <row r="3216" spans="57:57" x14ac:dyDescent="0.25">
      <c r="BE3216" s="398"/>
    </row>
    <row r="3217" spans="57:57" x14ac:dyDescent="0.25">
      <c r="BE3217" s="398"/>
    </row>
    <row r="3218" spans="57:57" x14ac:dyDescent="0.25">
      <c r="BE3218" s="398"/>
    </row>
    <row r="3219" spans="57:57" x14ac:dyDescent="0.25">
      <c r="BE3219" s="398"/>
    </row>
    <row r="3220" spans="57:57" x14ac:dyDescent="0.25">
      <c r="BE3220" s="398"/>
    </row>
    <row r="3221" spans="57:57" x14ac:dyDescent="0.25">
      <c r="BE3221" s="398"/>
    </row>
    <row r="3222" spans="57:57" x14ac:dyDescent="0.25">
      <c r="BE3222" s="398"/>
    </row>
    <row r="3223" spans="57:57" x14ac:dyDescent="0.25">
      <c r="BE3223" s="398"/>
    </row>
    <row r="3224" spans="57:57" x14ac:dyDescent="0.25">
      <c r="BE3224" s="398"/>
    </row>
    <row r="3225" spans="57:57" x14ac:dyDescent="0.25">
      <c r="BE3225" s="398"/>
    </row>
    <row r="3226" spans="57:57" x14ac:dyDescent="0.25">
      <c r="BE3226" s="398"/>
    </row>
    <row r="3227" spans="57:57" x14ac:dyDescent="0.25">
      <c r="BE3227" s="398"/>
    </row>
    <row r="3228" spans="57:57" x14ac:dyDescent="0.25">
      <c r="BE3228" s="398"/>
    </row>
    <row r="3229" spans="57:57" x14ac:dyDescent="0.25">
      <c r="BE3229" s="398"/>
    </row>
    <row r="3230" spans="57:57" x14ac:dyDescent="0.25">
      <c r="BE3230" s="398"/>
    </row>
    <row r="3231" spans="57:57" x14ac:dyDescent="0.25">
      <c r="BE3231" s="398"/>
    </row>
    <row r="3232" spans="57:57" x14ac:dyDescent="0.25">
      <c r="BE3232" s="398"/>
    </row>
    <row r="3233" spans="57:57" x14ac:dyDescent="0.25">
      <c r="BE3233" s="398"/>
    </row>
    <row r="3234" spans="57:57" x14ac:dyDescent="0.25">
      <c r="BE3234" s="398"/>
    </row>
    <row r="3235" spans="57:57" x14ac:dyDescent="0.25">
      <c r="BE3235" s="398"/>
    </row>
    <row r="3236" spans="57:57" x14ac:dyDescent="0.25">
      <c r="BE3236" s="398"/>
    </row>
    <row r="3237" spans="57:57" x14ac:dyDescent="0.25">
      <c r="BE3237" s="398"/>
    </row>
    <row r="3238" spans="57:57" x14ac:dyDescent="0.25">
      <c r="BE3238" s="398"/>
    </row>
    <row r="3239" spans="57:57" x14ac:dyDescent="0.25">
      <c r="BE3239" s="398"/>
    </row>
    <row r="3240" spans="57:57" x14ac:dyDescent="0.25">
      <c r="BE3240" s="398"/>
    </row>
    <row r="3241" spans="57:57" x14ac:dyDescent="0.25">
      <c r="BE3241" s="398"/>
    </row>
    <row r="3242" spans="57:57" x14ac:dyDescent="0.25">
      <c r="BE3242" s="398"/>
    </row>
    <row r="3243" spans="57:57" x14ac:dyDescent="0.25">
      <c r="BE3243" s="398"/>
    </row>
    <row r="3244" spans="57:57" x14ac:dyDescent="0.25">
      <c r="BE3244" s="398"/>
    </row>
    <row r="3245" spans="57:57" x14ac:dyDescent="0.25">
      <c r="BE3245" s="398"/>
    </row>
    <row r="3246" spans="57:57" x14ac:dyDescent="0.25">
      <c r="BE3246" s="398"/>
    </row>
    <row r="3247" spans="57:57" x14ac:dyDescent="0.25">
      <c r="BE3247" s="398"/>
    </row>
    <row r="3248" spans="57:57" x14ac:dyDescent="0.25">
      <c r="BE3248" s="398"/>
    </row>
    <row r="3249" spans="57:57" x14ac:dyDescent="0.25">
      <c r="BE3249" s="398"/>
    </row>
    <row r="3250" spans="57:57" x14ac:dyDescent="0.25">
      <c r="BE3250" s="398"/>
    </row>
    <row r="3251" spans="57:57" x14ac:dyDescent="0.25">
      <c r="BE3251" s="398"/>
    </row>
    <row r="3252" spans="57:57" x14ac:dyDescent="0.25">
      <c r="BE3252" s="398"/>
    </row>
    <row r="3253" spans="57:57" x14ac:dyDescent="0.25">
      <c r="BE3253" s="398"/>
    </row>
    <row r="3254" spans="57:57" x14ac:dyDescent="0.25">
      <c r="BE3254" s="398"/>
    </row>
    <row r="3255" spans="57:57" x14ac:dyDescent="0.25">
      <c r="BE3255" s="398"/>
    </row>
    <row r="3256" spans="57:57" x14ac:dyDescent="0.25">
      <c r="BE3256" s="398"/>
    </row>
    <row r="3257" spans="57:57" x14ac:dyDescent="0.25">
      <c r="BE3257" s="398"/>
    </row>
    <row r="3258" spans="57:57" x14ac:dyDescent="0.25">
      <c r="BE3258" s="398"/>
    </row>
    <row r="3259" spans="57:57" x14ac:dyDescent="0.25">
      <c r="BE3259" s="398"/>
    </row>
    <row r="3260" spans="57:57" x14ac:dyDescent="0.25">
      <c r="BE3260" s="398"/>
    </row>
    <row r="3261" spans="57:57" x14ac:dyDescent="0.25">
      <c r="BE3261" s="398"/>
    </row>
    <row r="3262" spans="57:57" x14ac:dyDescent="0.25">
      <c r="BE3262" s="398"/>
    </row>
    <row r="3263" spans="57:57" x14ac:dyDescent="0.25">
      <c r="BE3263" s="398"/>
    </row>
    <row r="3264" spans="57:57" x14ac:dyDescent="0.25">
      <c r="BE3264" s="398"/>
    </row>
    <row r="3265" spans="57:57" x14ac:dyDescent="0.25">
      <c r="BE3265" s="398"/>
    </row>
    <row r="3266" spans="57:57" x14ac:dyDescent="0.25">
      <c r="BE3266" s="398"/>
    </row>
    <row r="3267" spans="57:57" x14ac:dyDescent="0.25">
      <c r="BE3267" s="398"/>
    </row>
    <row r="3268" spans="57:57" x14ac:dyDescent="0.25">
      <c r="BE3268" s="398"/>
    </row>
    <row r="3269" spans="57:57" x14ac:dyDescent="0.25">
      <c r="BE3269" s="398"/>
    </row>
    <row r="3270" spans="57:57" x14ac:dyDescent="0.25">
      <c r="BE3270" s="398"/>
    </row>
    <row r="3271" spans="57:57" x14ac:dyDescent="0.25">
      <c r="BE3271" s="398"/>
    </row>
    <row r="3272" spans="57:57" x14ac:dyDescent="0.25">
      <c r="BE3272" s="398"/>
    </row>
    <row r="3273" spans="57:57" x14ac:dyDescent="0.25">
      <c r="BE3273" s="398"/>
    </row>
    <row r="3274" spans="57:57" x14ac:dyDescent="0.25">
      <c r="BE3274" s="398"/>
    </row>
    <row r="3275" spans="57:57" x14ac:dyDescent="0.25">
      <c r="BE3275" s="398"/>
    </row>
    <row r="3276" spans="57:57" x14ac:dyDescent="0.25">
      <c r="BE3276" s="398"/>
    </row>
    <row r="3277" spans="57:57" x14ac:dyDescent="0.25">
      <c r="BE3277" s="398"/>
    </row>
    <row r="3278" spans="57:57" x14ac:dyDescent="0.25">
      <c r="BE3278" s="398"/>
    </row>
    <row r="3279" spans="57:57" x14ac:dyDescent="0.25">
      <c r="BE3279" s="398"/>
    </row>
    <row r="3280" spans="57:57" x14ac:dyDescent="0.25">
      <c r="BE3280" s="398"/>
    </row>
    <row r="3281" spans="57:57" x14ac:dyDescent="0.25">
      <c r="BE3281" s="398"/>
    </row>
    <row r="3282" spans="57:57" x14ac:dyDescent="0.25">
      <c r="BE3282" s="398"/>
    </row>
    <row r="3283" spans="57:57" x14ac:dyDescent="0.25">
      <c r="BE3283" s="398"/>
    </row>
    <row r="3284" spans="57:57" x14ac:dyDescent="0.25">
      <c r="BE3284" s="398"/>
    </row>
    <row r="3285" spans="57:57" x14ac:dyDescent="0.25">
      <c r="BE3285" s="398"/>
    </row>
    <row r="3286" spans="57:57" x14ac:dyDescent="0.25">
      <c r="BE3286" s="398"/>
    </row>
    <row r="3287" spans="57:57" x14ac:dyDescent="0.25">
      <c r="BE3287" s="398"/>
    </row>
    <row r="3288" spans="57:57" x14ac:dyDescent="0.25">
      <c r="BE3288" s="398"/>
    </row>
    <row r="3289" spans="57:57" x14ac:dyDescent="0.25">
      <c r="BE3289" s="398"/>
    </row>
    <row r="3290" spans="57:57" x14ac:dyDescent="0.25">
      <c r="BE3290" s="398"/>
    </row>
    <row r="3291" spans="57:57" x14ac:dyDescent="0.25">
      <c r="BE3291" s="398"/>
    </row>
    <row r="3292" spans="57:57" x14ac:dyDescent="0.25">
      <c r="BE3292" s="398"/>
    </row>
    <row r="3293" spans="57:57" x14ac:dyDescent="0.25">
      <c r="BE3293" s="398"/>
    </row>
    <row r="3294" spans="57:57" x14ac:dyDescent="0.25">
      <c r="BE3294" s="398"/>
    </row>
    <row r="3295" spans="57:57" x14ac:dyDescent="0.25">
      <c r="BE3295" s="398"/>
    </row>
    <row r="3296" spans="57:57" x14ac:dyDescent="0.25">
      <c r="BE3296" s="398"/>
    </row>
    <row r="3297" spans="57:57" x14ac:dyDescent="0.25">
      <c r="BE3297" s="398"/>
    </row>
    <row r="3298" spans="57:57" x14ac:dyDescent="0.25">
      <c r="BE3298" s="398"/>
    </row>
    <row r="3299" spans="57:57" x14ac:dyDescent="0.25">
      <c r="BE3299" s="398"/>
    </row>
    <row r="3300" spans="57:57" x14ac:dyDescent="0.25">
      <c r="BE3300" s="398"/>
    </row>
    <row r="3301" spans="57:57" x14ac:dyDescent="0.25">
      <c r="BE3301" s="398"/>
    </row>
    <row r="3302" spans="57:57" x14ac:dyDescent="0.25">
      <c r="BE3302" s="398"/>
    </row>
    <row r="3303" spans="57:57" x14ac:dyDescent="0.25">
      <c r="BE3303" s="398"/>
    </row>
    <row r="3304" spans="57:57" x14ac:dyDescent="0.25">
      <c r="BE3304" s="398"/>
    </row>
    <row r="3305" spans="57:57" x14ac:dyDescent="0.25">
      <c r="BE3305" s="398"/>
    </row>
    <row r="3306" spans="57:57" x14ac:dyDescent="0.25">
      <c r="BE3306" s="398"/>
    </row>
    <row r="3307" spans="57:57" x14ac:dyDescent="0.25">
      <c r="BE3307" s="398"/>
    </row>
    <row r="3308" spans="57:57" x14ac:dyDescent="0.25">
      <c r="BE3308" s="398"/>
    </row>
    <row r="3309" spans="57:57" x14ac:dyDescent="0.25">
      <c r="BE3309" s="398"/>
    </row>
    <row r="3310" spans="57:57" x14ac:dyDescent="0.25">
      <c r="BE3310" s="398"/>
    </row>
    <row r="3311" spans="57:57" x14ac:dyDescent="0.25">
      <c r="BE3311" s="398"/>
    </row>
    <row r="3312" spans="57:57" x14ac:dyDescent="0.25">
      <c r="BE3312" s="398"/>
    </row>
    <row r="3313" spans="57:57" x14ac:dyDescent="0.25">
      <c r="BE3313" s="398"/>
    </row>
    <row r="3314" spans="57:57" x14ac:dyDescent="0.25">
      <c r="BE3314" s="398"/>
    </row>
    <row r="3315" spans="57:57" x14ac:dyDescent="0.25">
      <c r="BE3315" s="398"/>
    </row>
    <row r="3316" spans="57:57" x14ac:dyDescent="0.25">
      <c r="BE3316" s="398"/>
    </row>
    <row r="3317" spans="57:57" x14ac:dyDescent="0.25">
      <c r="BE3317" s="398"/>
    </row>
    <row r="3318" spans="57:57" x14ac:dyDescent="0.25">
      <c r="BE3318" s="398"/>
    </row>
    <row r="3319" spans="57:57" x14ac:dyDescent="0.25">
      <c r="BE3319" s="398"/>
    </row>
    <row r="3320" spans="57:57" x14ac:dyDescent="0.25">
      <c r="BE3320" s="398"/>
    </row>
    <row r="3321" spans="57:57" x14ac:dyDescent="0.25">
      <c r="BE3321" s="398"/>
    </row>
    <row r="3322" spans="57:57" x14ac:dyDescent="0.25">
      <c r="BE3322" s="398"/>
    </row>
    <row r="3323" spans="57:57" x14ac:dyDescent="0.25">
      <c r="BE3323" s="398"/>
    </row>
    <row r="3324" spans="57:57" x14ac:dyDescent="0.25">
      <c r="BE3324" s="398"/>
    </row>
    <row r="3325" spans="57:57" x14ac:dyDescent="0.25">
      <c r="BE3325" s="398"/>
    </row>
    <row r="3326" spans="57:57" x14ac:dyDescent="0.25">
      <c r="BE3326" s="398"/>
    </row>
    <row r="3327" spans="57:57" x14ac:dyDescent="0.25">
      <c r="BE3327" s="398"/>
    </row>
    <row r="3328" spans="57:57" x14ac:dyDescent="0.25">
      <c r="BE3328" s="398"/>
    </row>
    <row r="3329" spans="57:57" x14ac:dyDescent="0.25">
      <c r="BE3329" s="398"/>
    </row>
    <row r="3330" spans="57:57" x14ac:dyDescent="0.25">
      <c r="BE3330" s="398"/>
    </row>
    <row r="3331" spans="57:57" x14ac:dyDescent="0.25">
      <c r="BE3331" s="398"/>
    </row>
    <row r="3332" spans="57:57" x14ac:dyDescent="0.25">
      <c r="BE3332" s="398"/>
    </row>
    <row r="3333" spans="57:57" x14ac:dyDescent="0.25">
      <c r="BE3333" s="398"/>
    </row>
    <row r="3334" spans="57:57" x14ac:dyDescent="0.25">
      <c r="BE3334" s="398"/>
    </row>
    <row r="3335" spans="57:57" x14ac:dyDescent="0.25">
      <c r="BE3335" s="398"/>
    </row>
    <row r="3336" spans="57:57" x14ac:dyDescent="0.25">
      <c r="BE3336" s="398"/>
    </row>
    <row r="3337" spans="57:57" x14ac:dyDescent="0.25">
      <c r="BE3337" s="398"/>
    </row>
    <row r="3338" spans="57:57" x14ac:dyDescent="0.25">
      <c r="BE3338" s="398"/>
    </row>
    <row r="3339" spans="57:57" x14ac:dyDescent="0.25">
      <c r="BE3339" s="398"/>
    </row>
    <row r="3340" spans="57:57" x14ac:dyDescent="0.25">
      <c r="BE3340" s="398"/>
    </row>
    <row r="3341" spans="57:57" x14ac:dyDescent="0.25">
      <c r="BE3341" s="398"/>
    </row>
    <row r="3342" spans="57:57" x14ac:dyDescent="0.25">
      <c r="BE3342" s="398"/>
    </row>
    <row r="3343" spans="57:57" x14ac:dyDescent="0.25">
      <c r="BE3343" s="398"/>
    </row>
    <row r="3344" spans="57:57" x14ac:dyDescent="0.25">
      <c r="BE3344" s="398"/>
    </row>
    <row r="3345" spans="57:57" x14ac:dyDescent="0.25">
      <c r="BE3345" s="398"/>
    </row>
    <row r="3346" spans="57:57" x14ac:dyDescent="0.25">
      <c r="BE3346" s="398"/>
    </row>
    <row r="3347" spans="57:57" x14ac:dyDescent="0.25">
      <c r="BE3347" s="398"/>
    </row>
    <row r="3348" spans="57:57" x14ac:dyDescent="0.25">
      <c r="BE3348" s="398"/>
    </row>
    <row r="3349" spans="57:57" x14ac:dyDescent="0.25">
      <c r="BE3349" s="398"/>
    </row>
    <row r="3350" spans="57:57" x14ac:dyDescent="0.25">
      <c r="BE3350" s="398"/>
    </row>
    <row r="3351" spans="57:57" x14ac:dyDescent="0.25">
      <c r="BE3351" s="398"/>
    </row>
    <row r="3352" spans="57:57" x14ac:dyDescent="0.25">
      <c r="BE3352" s="398"/>
    </row>
    <row r="3353" spans="57:57" x14ac:dyDescent="0.25">
      <c r="BE3353" s="398"/>
    </row>
    <row r="3354" spans="57:57" x14ac:dyDescent="0.25">
      <c r="BE3354" s="398"/>
    </row>
    <row r="3355" spans="57:57" x14ac:dyDescent="0.25">
      <c r="BE3355" s="398"/>
    </row>
    <row r="3356" spans="57:57" x14ac:dyDescent="0.25">
      <c r="BE3356" s="398"/>
    </row>
    <row r="3357" spans="57:57" x14ac:dyDescent="0.25">
      <c r="BE3357" s="398"/>
    </row>
    <row r="3358" spans="57:57" x14ac:dyDescent="0.25">
      <c r="BE3358" s="398"/>
    </row>
    <row r="3359" spans="57:57" x14ac:dyDescent="0.25">
      <c r="BE3359" s="398"/>
    </row>
    <row r="3360" spans="57:57" x14ac:dyDescent="0.25">
      <c r="BE3360" s="398"/>
    </row>
    <row r="3361" spans="57:57" x14ac:dyDescent="0.25">
      <c r="BE3361" s="398"/>
    </row>
    <row r="3362" spans="57:57" x14ac:dyDescent="0.25">
      <c r="BE3362" s="398"/>
    </row>
    <row r="3363" spans="57:57" x14ac:dyDescent="0.25">
      <c r="BE3363" s="398"/>
    </row>
    <row r="3364" spans="57:57" x14ac:dyDescent="0.25">
      <c r="BE3364" s="398"/>
    </row>
    <row r="3365" spans="57:57" x14ac:dyDescent="0.25">
      <c r="BE3365" s="398"/>
    </row>
    <row r="3366" spans="57:57" x14ac:dyDescent="0.25">
      <c r="BE3366" s="398"/>
    </row>
    <row r="3367" spans="57:57" x14ac:dyDescent="0.25">
      <c r="BE3367" s="398"/>
    </row>
    <row r="3368" spans="57:57" x14ac:dyDescent="0.25">
      <c r="BE3368" s="398"/>
    </row>
    <row r="3369" spans="57:57" x14ac:dyDescent="0.25">
      <c r="BE3369" s="398"/>
    </row>
    <row r="3370" spans="57:57" x14ac:dyDescent="0.25">
      <c r="BE3370" s="398"/>
    </row>
    <row r="3371" spans="57:57" x14ac:dyDescent="0.25">
      <c r="BE3371" s="398"/>
    </row>
    <row r="3372" spans="57:57" x14ac:dyDescent="0.25">
      <c r="BE3372" s="398"/>
    </row>
    <row r="3373" spans="57:57" x14ac:dyDescent="0.25">
      <c r="BE3373" s="398"/>
    </row>
    <row r="3374" spans="57:57" x14ac:dyDescent="0.25">
      <c r="BE3374" s="398"/>
    </row>
    <row r="3375" spans="57:57" x14ac:dyDescent="0.25">
      <c r="BE3375" s="398"/>
    </row>
    <row r="3376" spans="57:57" x14ac:dyDescent="0.25">
      <c r="BE3376" s="398"/>
    </row>
    <row r="3377" spans="57:57" x14ac:dyDescent="0.25">
      <c r="BE3377" s="398"/>
    </row>
    <row r="3378" spans="57:57" x14ac:dyDescent="0.25">
      <c r="BE3378" s="398"/>
    </row>
    <row r="3379" spans="57:57" x14ac:dyDescent="0.25">
      <c r="BE3379" s="398"/>
    </row>
    <row r="3380" spans="57:57" x14ac:dyDescent="0.25">
      <c r="BE3380" s="398"/>
    </row>
    <row r="3381" spans="57:57" x14ac:dyDescent="0.25">
      <c r="BE3381" s="398"/>
    </row>
    <row r="3382" spans="57:57" x14ac:dyDescent="0.25">
      <c r="BE3382" s="398"/>
    </row>
    <row r="3383" spans="57:57" x14ac:dyDescent="0.25">
      <c r="BE3383" s="398"/>
    </row>
    <row r="3384" spans="57:57" x14ac:dyDescent="0.25">
      <c r="BE3384" s="398"/>
    </row>
    <row r="3385" spans="57:57" x14ac:dyDescent="0.25">
      <c r="BE3385" s="398"/>
    </row>
    <row r="3386" spans="57:57" x14ac:dyDescent="0.25">
      <c r="BE3386" s="398"/>
    </row>
    <row r="3387" spans="57:57" x14ac:dyDescent="0.25">
      <c r="BE3387" s="398"/>
    </row>
    <row r="3388" spans="57:57" x14ac:dyDescent="0.25">
      <c r="BE3388" s="398"/>
    </row>
    <row r="3389" spans="57:57" x14ac:dyDescent="0.25">
      <c r="BE3389" s="398"/>
    </row>
    <row r="3390" spans="57:57" x14ac:dyDescent="0.25">
      <c r="BE3390" s="398"/>
    </row>
    <row r="3391" spans="57:57" x14ac:dyDescent="0.25">
      <c r="BE3391" s="398"/>
    </row>
    <row r="3392" spans="57:57" x14ac:dyDescent="0.25">
      <c r="BE3392" s="398"/>
    </row>
    <row r="3393" spans="57:57" x14ac:dyDescent="0.25">
      <c r="BE3393" s="398"/>
    </row>
    <row r="3394" spans="57:57" x14ac:dyDescent="0.25">
      <c r="BE3394" s="398"/>
    </row>
    <row r="3395" spans="57:57" x14ac:dyDescent="0.25">
      <c r="BE3395" s="398"/>
    </row>
    <row r="3396" spans="57:57" x14ac:dyDescent="0.25">
      <c r="BE3396" s="398"/>
    </row>
    <row r="3397" spans="57:57" x14ac:dyDescent="0.25">
      <c r="BE3397" s="398"/>
    </row>
    <row r="3398" spans="57:57" x14ac:dyDescent="0.25">
      <c r="BE3398" s="398"/>
    </row>
    <row r="3399" spans="57:57" x14ac:dyDescent="0.25">
      <c r="BE3399" s="398"/>
    </row>
    <row r="3400" spans="57:57" x14ac:dyDescent="0.25">
      <c r="BE3400" s="398"/>
    </row>
    <row r="3401" spans="57:57" x14ac:dyDescent="0.25">
      <c r="BE3401" s="398"/>
    </row>
    <row r="3402" spans="57:57" x14ac:dyDescent="0.25">
      <c r="BE3402" s="398"/>
    </row>
    <row r="3403" spans="57:57" x14ac:dyDescent="0.25">
      <c r="BE3403" s="398"/>
    </row>
    <row r="3404" spans="57:57" x14ac:dyDescent="0.25">
      <c r="BE3404" s="398"/>
    </row>
    <row r="3405" spans="57:57" x14ac:dyDescent="0.25">
      <c r="BE3405" s="398"/>
    </row>
    <row r="3406" spans="57:57" x14ac:dyDescent="0.25">
      <c r="BE3406" s="398"/>
    </row>
    <row r="3407" spans="57:57" x14ac:dyDescent="0.25">
      <c r="BE3407" s="398"/>
    </row>
    <row r="3408" spans="57:57" x14ac:dyDescent="0.25">
      <c r="BE3408" s="398"/>
    </row>
    <row r="3409" spans="57:57" x14ac:dyDescent="0.25">
      <c r="BE3409" s="398"/>
    </row>
    <row r="3410" spans="57:57" x14ac:dyDescent="0.25">
      <c r="BE3410" s="398"/>
    </row>
    <row r="3411" spans="57:57" x14ac:dyDescent="0.25">
      <c r="BE3411" s="398"/>
    </row>
    <row r="3412" spans="57:57" x14ac:dyDescent="0.25">
      <c r="BE3412" s="398"/>
    </row>
    <row r="3413" spans="57:57" x14ac:dyDescent="0.25">
      <c r="BE3413" s="398"/>
    </row>
    <row r="3414" spans="57:57" x14ac:dyDescent="0.25">
      <c r="BE3414" s="398"/>
    </row>
    <row r="3415" spans="57:57" x14ac:dyDescent="0.25">
      <c r="BE3415" s="398"/>
    </row>
    <row r="3416" spans="57:57" x14ac:dyDescent="0.25">
      <c r="BE3416" s="398"/>
    </row>
    <row r="3417" spans="57:57" x14ac:dyDescent="0.25">
      <c r="BE3417" s="398"/>
    </row>
    <row r="3418" spans="57:57" x14ac:dyDescent="0.25">
      <c r="BE3418" s="398"/>
    </row>
    <row r="3419" spans="57:57" x14ac:dyDescent="0.25">
      <c r="BE3419" s="398"/>
    </row>
    <row r="3420" spans="57:57" x14ac:dyDescent="0.25">
      <c r="BE3420" s="398"/>
    </row>
    <row r="3421" spans="57:57" x14ac:dyDescent="0.25">
      <c r="BE3421" s="398"/>
    </row>
    <row r="3422" spans="57:57" x14ac:dyDescent="0.25">
      <c r="BE3422" s="398"/>
    </row>
    <row r="3423" spans="57:57" x14ac:dyDescent="0.25">
      <c r="BE3423" s="398"/>
    </row>
    <row r="3424" spans="57:57" x14ac:dyDescent="0.25">
      <c r="BE3424" s="398"/>
    </row>
    <row r="3425" spans="57:57" x14ac:dyDescent="0.25">
      <c r="BE3425" s="398"/>
    </row>
    <row r="3426" spans="57:57" x14ac:dyDescent="0.25">
      <c r="BE3426" s="398"/>
    </row>
    <row r="3427" spans="57:57" x14ac:dyDescent="0.25">
      <c r="BE3427" s="398"/>
    </row>
    <row r="3428" spans="57:57" x14ac:dyDescent="0.25">
      <c r="BE3428" s="398"/>
    </row>
    <row r="3429" spans="57:57" x14ac:dyDescent="0.25">
      <c r="BE3429" s="398"/>
    </row>
    <row r="3430" spans="57:57" x14ac:dyDescent="0.25">
      <c r="BE3430" s="398"/>
    </row>
    <row r="3431" spans="57:57" x14ac:dyDescent="0.25">
      <c r="BE3431" s="398"/>
    </row>
    <row r="3432" spans="57:57" x14ac:dyDescent="0.25">
      <c r="BE3432" s="398"/>
    </row>
    <row r="3433" spans="57:57" x14ac:dyDescent="0.25">
      <c r="BE3433" s="398"/>
    </row>
    <row r="3434" spans="57:57" x14ac:dyDescent="0.25">
      <c r="BE3434" s="398"/>
    </row>
    <row r="3435" spans="57:57" x14ac:dyDescent="0.25">
      <c r="BE3435" s="398"/>
    </row>
    <row r="3436" spans="57:57" x14ac:dyDescent="0.25">
      <c r="BE3436" s="398"/>
    </row>
    <row r="3437" spans="57:57" x14ac:dyDescent="0.25">
      <c r="BE3437" s="398"/>
    </row>
    <row r="3438" spans="57:57" x14ac:dyDescent="0.25">
      <c r="BE3438" s="398"/>
    </row>
    <row r="3439" spans="57:57" x14ac:dyDescent="0.25">
      <c r="BE3439" s="398"/>
    </row>
    <row r="3440" spans="57:57" x14ac:dyDescent="0.25">
      <c r="BE3440" s="398"/>
    </row>
    <row r="3441" spans="57:57" x14ac:dyDescent="0.25">
      <c r="BE3441" s="398"/>
    </row>
    <row r="3442" spans="57:57" x14ac:dyDescent="0.25">
      <c r="BE3442" s="398"/>
    </row>
    <row r="3443" spans="57:57" x14ac:dyDescent="0.25">
      <c r="BE3443" s="398"/>
    </row>
    <row r="3444" spans="57:57" x14ac:dyDescent="0.25">
      <c r="BE3444" s="398"/>
    </row>
    <row r="3445" spans="57:57" x14ac:dyDescent="0.25">
      <c r="BE3445" s="398"/>
    </row>
    <row r="3446" spans="57:57" x14ac:dyDescent="0.25">
      <c r="BE3446" s="398"/>
    </row>
    <row r="3447" spans="57:57" x14ac:dyDescent="0.25">
      <c r="BE3447" s="398"/>
    </row>
    <row r="3448" spans="57:57" x14ac:dyDescent="0.25">
      <c r="BE3448" s="398"/>
    </row>
    <row r="3449" spans="57:57" x14ac:dyDescent="0.25">
      <c r="BE3449" s="398"/>
    </row>
    <row r="3450" spans="57:57" x14ac:dyDescent="0.25">
      <c r="BE3450" s="398"/>
    </row>
    <row r="3451" spans="57:57" x14ac:dyDescent="0.25">
      <c r="BE3451" s="398"/>
    </row>
    <row r="3452" spans="57:57" x14ac:dyDescent="0.25">
      <c r="BE3452" s="398"/>
    </row>
    <row r="3453" spans="57:57" x14ac:dyDescent="0.25">
      <c r="BE3453" s="398"/>
    </row>
    <row r="3454" spans="57:57" x14ac:dyDescent="0.25">
      <c r="BE3454" s="398"/>
    </row>
    <row r="3455" spans="57:57" x14ac:dyDescent="0.25">
      <c r="BE3455" s="398"/>
    </row>
    <row r="3456" spans="57:57" x14ac:dyDescent="0.25">
      <c r="BE3456" s="398"/>
    </row>
    <row r="3457" spans="57:57" x14ac:dyDescent="0.25">
      <c r="BE3457" s="398"/>
    </row>
    <row r="3458" spans="57:57" x14ac:dyDescent="0.25">
      <c r="BE3458" s="398"/>
    </row>
    <row r="3459" spans="57:57" x14ac:dyDescent="0.25">
      <c r="BE3459" s="398"/>
    </row>
    <row r="3460" spans="57:57" x14ac:dyDescent="0.25">
      <c r="BE3460" s="398"/>
    </row>
    <row r="3461" spans="57:57" x14ac:dyDescent="0.25">
      <c r="BE3461" s="398"/>
    </row>
    <row r="3462" spans="57:57" x14ac:dyDescent="0.25">
      <c r="BE3462" s="398"/>
    </row>
    <row r="3463" spans="57:57" x14ac:dyDescent="0.25">
      <c r="BE3463" s="398"/>
    </row>
    <row r="3464" spans="57:57" x14ac:dyDescent="0.25">
      <c r="BE3464" s="398"/>
    </row>
    <row r="3465" spans="57:57" x14ac:dyDescent="0.25">
      <c r="BE3465" s="398"/>
    </row>
    <row r="3466" spans="57:57" x14ac:dyDescent="0.25">
      <c r="BE3466" s="398"/>
    </row>
    <row r="3467" spans="57:57" x14ac:dyDescent="0.25">
      <c r="BE3467" s="398"/>
    </row>
    <row r="3468" spans="57:57" x14ac:dyDescent="0.25">
      <c r="BE3468" s="398"/>
    </row>
    <row r="3469" spans="57:57" x14ac:dyDescent="0.25">
      <c r="BE3469" s="398"/>
    </row>
    <row r="3470" spans="57:57" x14ac:dyDescent="0.25">
      <c r="BE3470" s="398"/>
    </row>
    <row r="3471" spans="57:57" x14ac:dyDescent="0.25">
      <c r="BE3471" s="398"/>
    </row>
    <row r="3472" spans="57:57" x14ac:dyDescent="0.25">
      <c r="BE3472" s="398"/>
    </row>
    <row r="3473" spans="57:57" x14ac:dyDescent="0.25">
      <c r="BE3473" s="398"/>
    </row>
    <row r="3474" spans="57:57" x14ac:dyDescent="0.25">
      <c r="BE3474" s="398"/>
    </row>
    <row r="3475" spans="57:57" x14ac:dyDescent="0.25">
      <c r="BE3475" s="398"/>
    </row>
    <row r="3476" spans="57:57" x14ac:dyDescent="0.25">
      <c r="BE3476" s="398"/>
    </row>
    <row r="3477" spans="57:57" x14ac:dyDescent="0.25">
      <c r="BE3477" s="398"/>
    </row>
    <row r="3478" spans="57:57" x14ac:dyDescent="0.25">
      <c r="BE3478" s="398"/>
    </row>
    <row r="3479" spans="57:57" x14ac:dyDescent="0.25">
      <c r="BE3479" s="398"/>
    </row>
    <row r="3480" spans="57:57" x14ac:dyDescent="0.25">
      <c r="BE3480" s="398"/>
    </row>
    <row r="3481" spans="57:57" x14ac:dyDescent="0.25">
      <c r="BE3481" s="398"/>
    </row>
    <row r="3482" spans="57:57" x14ac:dyDescent="0.25">
      <c r="BE3482" s="398"/>
    </row>
    <row r="3483" spans="57:57" x14ac:dyDescent="0.25">
      <c r="BE3483" s="398"/>
    </row>
    <row r="3484" spans="57:57" x14ac:dyDescent="0.25">
      <c r="BE3484" s="398"/>
    </row>
    <row r="3485" spans="57:57" x14ac:dyDescent="0.25">
      <c r="BE3485" s="398"/>
    </row>
    <row r="3486" spans="57:57" x14ac:dyDescent="0.25">
      <c r="BE3486" s="398"/>
    </row>
    <row r="3487" spans="57:57" x14ac:dyDescent="0.25">
      <c r="BE3487" s="398"/>
    </row>
    <row r="3488" spans="57:57" x14ac:dyDescent="0.25">
      <c r="BE3488" s="398"/>
    </row>
    <row r="3489" spans="57:57" x14ac:dyDescent="0.25">
      <c r="BE3489" s="398"/>
    </row>
    <row r="3490" spans="57:57" x14ac:dyDescent="0.25">
      <c r="BE3490" s="398"/>
    </row>
    <row r="3491" spans="57:57" x14ac:dyDescent="0.25">
      <c r="BE3491" s="398"/>
    </row>
    <row r="3492" spans="57:57" x14ac:dyDescent="0.25">
      <c r="BE3492" s="398"/>
    </row>
    <row r="3493" spans="57:57" x14ac:dyDescent="0.25">
      <c r="BE3493" s="398"/>
    </row>
    <row r="3494" spans="57:57" x14ac:dyDescent="0.25">
      <c r="BE3494" s="398"/>
    </row>
    <row r="3495" spans="57:57" x14ac:dyDescent="0.25">
      <c r="BE3495" s="398"/>
    </row>
    <row r="3496" spans="57:57" x14ac:dyDescent="0.25">
      <c r="BE3496" s="398"/>
    </row>
    <row r="3497" spans="57:57" x14ac:dyDescent="0.25">
      <c r="BE3497" s="398"/>
    </row>
    <row r="3498" spans="57:57" x14ac:dyDescent="0.25">
      <c r="BE3498" s="398"/>
    </row>
    <row r="3499" spans="57:57" x14ac:dyDescent="0.25">
      <c r="BE3499" s="398"/>
    </row>
    <row r="3500" spans="57:57" x14ac:dyDescent="0.25">
      <c r="BE3500" s="398"/>
    </row>
    <row r="3501" spans="57:57" x14ac:dyDescent="0.25">
      <c r="BE3501" s="398"/>
    </row>
    <row r="3502" spans="57:57" x14ac:dyDescent="0.25">
      <c r="BE3502" s="398"/>
    </row>
    <row r="3503" spans="57:57" x14ac:dyDescent="0.25">
      <c r="BE3503" s="398"/>
    </row>
    <row r="3504" spans="57:57" x14ac:dyDescent="0.25">
      <c r="BE3504" s="398"/>
    </row>
    <row r="3505" spans="57:57" x14ac:dyDescent="0.25">
      <c r="BE3505" s="398"/>
    </row>
    <row r="3506" spans="57:57" x14ac:dyDescent="0.25">
      <c r="BE3506" s="398"/>
    </row>
    <row r="3507" spans="57:57" x14ac:dyDescent="0.25">
      <c r="BE3507" s="398"/>
    </row>
    <row r="3508" spans="57:57" x14ac:dyDescent="0.25">
      <c r="BE3508" s="398"/>
    </row>
    <row r="3509" spans="57:57" x14ac:dyDescent="0.25">
      <c r="BE3509" s="398"/>
    </row>
    <row r="3510" spans="57:57" x14ac:dyDescent="0.25">
      <c r="BE3510" s="398"/>
    </row>
    <row r="3511" spans="57:57" x14ac:dyDescent="0.25">
      <c r="BE3511" s="398"/>
    </row>
    <row r="3512" spans="57:57" x14ac:dyDescent="0.25">
      <c r="BE3512" s="398"/>
    </row>
    <row r="3513" spans="57:57" x14ac:dyDescent="0.25">
      <c r="BE3513" s="398"/>
    </row>
    <row r="3514" spans="57:57" x14ac:dyDescent="0.25">
      <c r="BE3514" s="398"/>
    </row>
    <row r="3515" spans="57:57" x14ac:dyDescent="0.25">
      <c r="BE3515" s="398"/>
    </row>
    <row r="3516" spans="57:57" x14ac:dyDescent="0.25">
      <c r="BE3516" s="398"/>
    </row>
    <row r="3517" spans="57:57" x14ac:dyDescent="0.25">
      <c r="BE3517" s="398"/>
    </row>
    <row r="3518" spans="57:57" x14ac:dyDescent="0.25">
      <c r="BE3518" s="398"/>
    </row>
    <row r="3519" spans="57:57" x14ac:dyDescent="0.25">
      <c r="BE3519" s="398"/>
    </row>
    <row r="3520" spans="57:57" x14ac:dyDescent="0.25">
      <c r="BE3520" s="398"/>
    </row>
    <row r="3521" spans="57:57" x14ac:dyDescent="0.25">
      <c r="BE3521" s="398"/>
    </row>
    <row r="3522" spans="57:57" x14ac:dyDescent="0.25">
      <c r="BE3522" s="398"/>
    </row>
    <row r="3523" spans="57:57" x14ac:dyDescent="0.25">
      <c r="BE3523" s="398"/>
    </row>
    <row r="3524" spans="57:57" x14ac:dyDescent="0.25">
      <c r="BE3524" s="398"/>
    </row>
    <row r="3525" spans="57:57" x14ac:dyDescent="0.25">
      <c r="BE3525" s="398"/>
    </row>
    <row r="3526" spans="57:57" x14ac:dyDescent="0.25">
      <c r="BE3526" s="398"/>
    </row>
    <row r="3527" spans="57:57" x14ac:dyDescent="0.25">
      <c r="BE3527" s="398"/>
    </row>
    <row r="3528" spans="57:57" x14ac:dyDescent="0.25">
      <c r="BE3528" s="398"/>
    </row>
    <row r="3529" spans="57:57" x14ac:dyDescent="0.25">
      <c r="BE3529" s="398"/>
    </row>
    <row r="3530" spans="57:57" x14ac:dyDescent="0.25">
      <c r="BE3530" s="398"/>
    </row>
    <row r="3531" spans="57:57" x14ac:dyDescent="0.25">
      <c r="BE3531" s="398"/>
    </row>
    <row r="3532" spans="57:57" x14ac:dyDescent="0.25">
      <c r="BE3532" s="398"/>
    </row>
    <row r="3533" spans="57:57" x14ac:dyDescent="0.25">
      <c r="BE3533" s="398"/>
    </row>
    <row r="3534" spans="57:57" x14ac:dyDescent="0.25">
      <c r="BE3534" s="398"/>
    </row>
    <row r="3535" spans="57:57" x14ac:dyDescent="0.25">
      <c r="BE3535" s="398"/>
    </row>
  </sheetData>
  <dataValidations count="6">
    <dataValidation type="list" allowBlank="1" showInputMessage="1" showErrorMessage="1" sqref="B23:B30">
      <formula1>"IMM,ASX"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H34:H99 H3:H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C2" sqref="C2"/>
    </sheetView>
  </sheetViews>
  <sheetFormatPr defaultRowHeight="11.25" x14ac:dyDescent="0.2"/>
  <cols>
    <col min="1" max="2" width="2.7109375" style="36" customWidth="1"/>
    <col min="3" max="3" width="11" style="36" bestFit="1" customWidth="1"/>
    <col min="4" max="4" width="16" style="36" bestFit="1" customWidth="1"/>
    <col min="5" max="5" width="17.28515625" style="36" bestFit="1" customWidth="1"/>
    <col min="6" max="6" width="15.140625" style="36" bestFit="1" customWidth="1"/>
    <col min="7" max="8" width="12" style="36" bestFit="1" customWidth="1"/>
    <col min="9" max="9" width="15.140625" style="36" bestFit="1" customWidth="1"/>
    <col min="10" max="10" width="31.7109375" style="36" bestFit="1" customWidth="1"/>
    <col min="11" max="12" width="15.7109375" style="36" customWidth="1"/>
    <col min="13" max="14" width="2.7109375" style="36" customWidth="1"/>
    <col min="15" max="15" width="6" style="36" bestFit="1" customWidth="1"/>
    <col min="16" max="16" width="12" style="36" bestFit="1" customWidth="1"/>
    <col min="17" max="17" width="17.28515625" style="36" bestFit="1" customWidth="1"/>
    <col min="18" max="18" width="7" style="36" bestFit="1" customWidth="1"/>
    <col min="19" max="19" width="9.85546875" style="36" bestFit="1" customWidth="1"/>
    <col min="20" max="20" width="8.140625" style="36" bestFit="1" customWidth="1"/>
    <col min="21" max="21" width="15.140625" style="36" bestFit="1" customWidth="1"/>
    <col min="22" max="22" width="13.7109375" style="36" customWidth="1"/>
    <col min="23" max="23" width="12" style="36" bestFit="1" customWidth="1"/>
    <col min="24" max="24" width="8" style="36" bestFit="1" customWidth="1"/>
    <col min="25" max="25" width="13.5703125" style="36" bestFit="1" customWidth="1"/>
    <col min="26" max="26" width="8" style="36" bestFit="1" customWidth="1"/>
    <col min="27" max="27" width="2.7109375" style="36" customWidth="1"/>
    <col min="28" max="28" width="15.5703125" style="36" bestFit="1" customWidth="1"/>
    <col min="29" max="29" width="7.140625" style="36" bestFit="1" customWidth="1"/>
    <col min="30" max="31" width="2.7109375" style="36" customWidth="1"/>
    <col min="32" max="16384" width="9.140625" style="36"/>
  </cols>
  <sheetData>
    <row r="1" spans="2:32" s="35" customFormat="1" ht="11.25" customHeight="1" x14ac:dyDescent="0.2">
      <c r="AE1" s="36"/>
    </row>
    <row r="2" spans="2:32" s="35" customFormat="1" ht="11.25" customHeight="1" x14ac:dyDescent="0.2">
      <c r="B2" s="47"/>
      <c r="C2" s="48" t="s">
        <v>253</v>
      </c>
      <c r="D2" s="48"/>
      <c r="E2" s="48"/>
      <c r="F2" s="48"/>
      <c r="G2" s="48"/>
      <c r="H2" s="37" t="s">
        <v>48</v>
      </c>
      <c r="I2" s="23" t="s">
        <v>49</v>
      </c>
      <c r="J2" s="48"/>
      <c r="K2" s="48"/>
      <c r="L2" s="48"/>
      <c r="M2" s="48"/>
      <c r="N2" s="48"/>
      <c r="O2" s="48"/>
      <c r="P2" s="42"/>
      <c r="Q2" s="42"/>
      <c r="R2" s="42"/>
      <c r="S2" s="42"/>
      <c r="T2" s="42"/>
      <c r="U2" s="42"/>
      <c r="V2" s="42"/>
      <c r="W2" s="42"/>
      <c r="X2" s="49">
        <f>MAX(Z5:Z8)</f>
        <v>0</v>
      </c>
      <c r="Y2" s="42"/>
      <c r="Z2" s="42"/>
      <c r="AA2" s="43"/>
      <c r="AE2" s="36"/>
    </row>
    <row r="3" spans="2:32" s="35" customFormat="1" ht="22.5" customHeight="1" x14ac:dyDescent="0.2">
      <c r="B3" s="50"/>
      <c r="C3" s="37" t="s">
        <v>51</v>
      </c>
      <c r="D3" s="37" t="str">
        <f t="shared" ref="D3:D8" si="0">$C$2&amp;UPPER(Currency)&amp;$C3</f>
        <v>Mx_EURSTD</v>
      </c>
      <c r="E3" s="38" t="str">
        <f>_xll.qlRelinkableHandleYieldTermStructure(D3,,Permanent,Trigger,ObjectOverwrite)</f>
        <v>Mx_EURSTD#0000</v>
      </c>
      <c r="F3" s="39" t="str">
        <f>_xll.ohRangeRetrieveError(E3)</f>
        <v/>
      </c>
      <c r="G3" s="8"/>
      <c r="H3" s="8"/>
      <c r="I3" s="8"/>
      <c r="J3" s="8"/>
      <c r="K3" s="8"/>
      <c r="L3" s="8"/>
      <c r="M3" s="1"/>
      <c r="N3" s="1"/>
      <c r="O3" s="41" t="s">
        <v>50</v>
      </c>
      <c r="P3" s="41" t="s">
        <v>73</v>
      </c>
      <c r="Q3" s="41" t="s">
        <v>74</v>
      </c>
      <c r="R3" s="41" t="s">
        <v>75</v>
      </c>
      <c r="S3" s="41" t="s">
        <v>53</v>
      </c>
      <c r="T3" s="41" t="s">
        <v>54</v>
      </c>
      <c r="U3" s="41" t="s">
        <v>55</v>
      </c>
      <c r="V3" s="41" t="s">
        <v>56</v>
      </c>
      <c r="W3" s="41" t="s">
        <v>57</v>
      </c>
      <c r="X3" s="41" t="s">
        <v>58</v>
      </c>
      <c r="Y3" s="41" t="s">
        <v>59</v>
      </c>
      <c r="Z3" s="41"/>
      <c r="AA3" s="44"/>
      <c r="AE3" s="36"/>
    </row>
    <row r="4" spans="2:32" s="35" customFormat="1" ht="11.25" customHeight="1" x14ac:dyDescent="0.2">
      <c r="B4" s="50"/>
      <c r="C4" s="37" t="s">
        <v>60</v>
      </c>
      <c r="D4" s="37" t="str">
        <f t="shared" si="0"/>
        <v>Mx_EURON</v>
      </c>
      <c r="E4" s="38" t="str">
        <f>_xll.qlRelinkableHandleYieldTermStructure(D4,,Permanent,Trigger,ObjectOverwrite)</f>
        <v>Mx_EURON#0000</v>
      </c>
      <c r="F4" s="39" t="str">
        <f>_xll.ohRangeRetrieveError(E4)</f>
        <v/>
      </c>
      <c r="G4" s="24" t="s">
        <v>52</v>
      </c>
      <c r="H4" s="24" t="s">
        <v>52</v>
      </c>
      <c r="I4" s="24" t="str">
        <f>_xll.qlEonia(G4,E4,Permanent,Trigger,ObjectOverwrite)</f>
        <v>Eonia#0000</v>
      </c>
      <c r="J4" s="24" t="str">
        <f>_xll.qlLastFixingQuote(H4&amp;"LastFixing_Quote",I4,Permanent,Trigger,ObjectOverwrite)</f>
        <v>EoniaLastFixing_Quote#0000</v>
      </c>
      <c r="K4" s="40"/>
      <c r="L4" s="39" t="str">
        <f>_xll.ohRangeRetrieveError(J2)</f>
        <v/>
      </c>
      <c r="M4" s="1"/>
      <c r="N4" s="1"/>
      <c r="O4" s="25" t="s">
        <v>60</v>
      </c>
      <c r="P4" s="25" t="s">
        <v>61</v>
      </c>
      <c r="Q4" s="26">
        <f>$F$15</f>
        <v>42242</v>
      </c>
      <c r="R4" s="27" t="e">
        <f>G15</f>
        <v>#N/A</v>
      </c>
      <c r="S4" s="25" t="e">
        <f>IF(AND(ISNUMBER(R4),R4&lt;&gt;0%,_xll.ohTrigger(Trigger)+1),TRUE,FALSE)</f>
        <v>#N/A</v>
      </c>
      <c r="T4" s="25" t="e">
        <f>IF($S4,_xll.qlIndexAddFixings(U4,Q4,R4/100,TRUE,ISERROR($V7)),NA())</f>
        <v>#N/A</v>
      </c>
      <c r="U4" s="57" t="str">
        <f>I4</f>
        <v>Eonia#0000</v>
      </c>
      <c r="V4" s="25" t="e">
        <f>_xll.qlIndexFixing(U4,Q4,TRUE,S4)</f>
        <v>#NUM!</v>
      </c>
      <c r="W4" s="25" t="e">
        <f>IF(T4,_xll.qlIndexFixing(U4,Q4,FALSE,S4),"-")</f>
        <v>#N/A</v>
      </c>
      <c r="X4" s="25" t="e">
        <f>V4-W4</f>
        <v>#NUM!</v>
      </c>
      <c r="Y4" s="25" t="e">
        <f>_xll.qlIndexFixing(U4,Q4,TRUE,$W4)</f>
        <v>#NUM!</v>
      </c>
      <c r="Z4" s="25">
        <f>IF(ISERROR(X4),0,ABS(X4))</f>
        <v>0</v>
      </c>
      <c r="AA4" s="44"/>
      <c r="AE4" s="36"/>
    </row>
    <row r="5" spans="2:32" s="35" customFormat="1" ht="11.25" customHeight="1" x14ac:dyDescent="0.2">
      <c r="B5" s="50"/>
      <c r="C5" s="37" t="s">
        <v>2</v>
      </c>
      <c r="D5" s="37" t="str">
        <f t="shared" si="0"/>
        <v>Mx_EUR1M</v>
      </c>
      <c r="E5" s="38" t="str">
        <f>_xll.qlRelinkableHandleYieldTermStructure(D5,,Permanent,Trigger,ObjectOverwrite)</f>
        <v>Mx_EUR1M#0000</v>
      </c>
      <c r="F5" s="39" t="str">
        <f>_xll.ohRangeRetrieveError(E5)</f>
        <v/>
      </c>
      <c r="G5" s="24" t="s">
        <v>2</v>
      </c>
      <c r="H5" s="24" t="str">
        <f>PROPER(Currency)&amp;FamilyName&amp;$G5</f>
        <v>Euribor1M</v>
      </c>
      <c r="I5" s="24" t="str">
        <f>_xll.qlEuribor(H5,G5,E5,Permanent,Trigger,ObjectOverwrite)</f>
        <v>Euribor1M#0000</v>
      </c>
      <c r="J5" s="24" t="str">
        <f>_xll.qlLastFixingQuote(H5&amp;"LastFixing_Quote",I5,Permanent,Trigger,ObjectOverwrite)</f>
        <v>Euribor1MLastFixing_Quote#0000</v>
      </c>
      <c r="K5" s="40" t="str">
        <f>_xll.ohRangeRetrieveError(I4)</f>
        <v/>
      </c>
      <c r="L5" s="39" t="str">
        <f>_xll.ohRangeRetrieveError(J3)</f>
        <v/>
      </c>
      <c r="M5" s="1"/>
      <c r="N5" s="1"/>
      <c r="O5" s="25" t="s">
        <v>2</v>
      </c>
      <c r="P5" s="25" t="str">
        <f>Currency&amp;"IBOR"&amp;$O5&amp;"D="</f>
        <v>EURIBOR1MD=</v>
      </c>
      <c r="Q5" s="26">
        <f>$F$15</f>
        <v>42242</v>
      </c>
      <c r="R5" s="27" t="e">
        <v>#N/A</v>
      </c>
      <c r="S5" s="25" t="e">
        <f>IF(AND(ISNUMBER(R5),R5&lt;&gt;0%,_xll.ohTrigger(Trigger)+1),TRUE,FALSE)</f>
        <v>#N/A</v>
      </c>
      <c r="T5" s="25" t="e">
        <f>IF($S5,_xll.qlIndexAddFixings(U5,Q5,R5/100,TRUE,ISERROR($V8)),NA())</f>
        <v>#N/A</v>
      </c>
      <c r="U5" s="57" t="str">
        <f>I5</f>
        <v>Euribor1M#0000</v>
      </c>
      <c r="V5" s="25" t="e">
        <f>_xll.qlIndexFixing(U5,Q5,TRUE,S5)</f>
        <v>#NUM!</v>
      </c>
      <c r="W5" s="25" t="e">
        <f>IF(T5,_xll.qlIndexFixing(U5,Q5,FALSE,S5),"-")</f>
        <v>#N/A</v>
      </c>
      <c r="X5" s="25" t="e">
        <f>V5-W5</f>
        <v>#NUM!</v>
      </c>
      <c r="Y5" s="25" t="e">
        <f>_xll.qlIndexFixing(U5,Q5,TRUE,$W5)</f>
        <v>#NUM!</v>
      </c>
      <c r="Z5" s="25">
        <f>IF(ISERROR(X5),0,ABS(X5))</f>
        <v>0</v>
      </c>
      <c r="AA5" s="44"/>
      <c r="AE5" s="36"/>
    </row>
    <row r="6" spans="2:32" s="35" customFormat="1" ht="11.25" customHeight="1" x14ac:dyDescent="0.2">
      <c r="B6" s="50"/>
      <c r="C6" s="37" t="s">
        <v>0</v>
      </c>
      <c r="D6" s="37" t="str">
        <f t="shared" si="0"/>
        <v>Mx_EUR3M</v>
      </c>
      <c r="E6" s="38" t="str">
        <f>_xll.qlRelinkableHandleYieldTermStructure(D6,,Permanent,Trigger,ObjectOverwrite)</f>
        <v>Mx_EUR3M#0000</v>
      </c>
      <c r="F6" s="39" t="str">
        <f>_xll.ohRangeRetrieveError(E6)</f>
        <v/>
      </c>
      <c r="G6" s="24" t="s">
        <v>0</v>
      </c>
      <c r="H6" s="24" t="str">
        <f>PROPER(Currency)&amp;FamilyName&amp;$G6</f>
        <v>Euribor3M</v>
      </c>
      <c r="I6" s="24" t="str">
        <f>_xll.qlEuribor(H6,G6,E6,Permanent,Trigger,ObjectOverwrite)</f>
        <v>Euribor3M#0000</v>
      </c>
      <c r="J6" s="24" t="str">
        <f>_xll.qlLastFixingQuote(H6&amp;"LastFixing_Quote",I6,Permanent,Trigger,ObjectOverwrite)</f>
        <v>Euribor3MLastFixing_Quote#0000</v>
      </c>
      <c r="K6" s="40" t="str">
        <f>_xll.ohRangeRetrieveError(I5)</f>
        <v/>
      </c>
      <c r="L6" s="39" t="str">
        <f>_xll.ohRangeRetrieveError(J4)</f>
        <v/>
      </c>
      <c r="M6" s="1"/>
      <c r="N6" s="1"/>
      <c r="O6" s="28" t="s">
        <v>0</v>
      </c>
      <c r="P6" s="28" t="str">
        <f>Currency&amp;"IBOR"&amp;$O6&amp;"D="</f>
        <v>EURIBOR3MD=</v>
      </c>
      <c r="Q6" s="29">
        <f>$F$15</f>
        <v>42242</v>
      </c>
      <c r="R6" s="30" t="e">
        <v>#N/A</v>
      </c>
      <c r="S6" s="28" t="e">
        <f>IF(AND(ISNUMBER(R6),R6&lt;&gt;0%,_xll.ohTrigger(Trigger)+1),TRUE,FALSE)</f>
        <v>#N/A</v>
      </c>
      <c r="T6" s="28" t="e">
        <f>IF($S6,_xll.qlIndexAddFixings(U6,Q6,R6/100,TRUE,ISERROR($V9)),NA())</f>
        <v>#N/A</v>
      </c>
      <c r="U6" s="58" t="str">
        <f>I6</f>
        <v>Euribor3M#0000</v>
      </c>
      <c r="V6" s="28" t="e">
        <f>_xll.qlIndexFixing(U6,Q6,TRUE,S6)</f>
        <v>#NUM!</v>
      </c>
      <c r="W6" s="28" t="e">
        <f>IF(T6,_xll.qlIndexFixing(U6,Q6,FALSE,S6),"-")</f>
        <v>#N/A</v>
      </c>
      <c r="X6" s="28" t="e">
        <f>V6-W6</f>
        <v>#NUM!</v>
      </c>
      <c r="Y6" s="28" t="e">
        <f>_xll.qlIndexFixing(U6,Q6,TRUE,$W6)</f>
        <v>#NUM!</v>
      </c>
      <c r="Z6" s="28">
        <f>IF(ISERROR(X6),0,ABS(X6))</f>
        <v>0</v>
      </c>
      <c r="AA6" s="44"/>
      <c r="AE6" s="36"/>
    </row>
    <row r="7" spans="2:32" s="35" customFormat="1" ht="11.25" customHeight="1" x14ac:dyDescent="0.2">
      <c r="B7" s="50"/>
      <c r="C7" s="37" t="s">
        <v>3</v>
      </c>
      <c r="D7" s="37" t="str">
        <f t="shared" si="0"/>
        <v>Mx_EUR6M</v>
      </c>
      <c r="E7" s="38" t="str">
        <f>_xll.qlRelinkableHandleYieldTermStructure(D7,,Permanent,Trigger,ObjectOverwrite)</f>
        <v>Mx_EUR6M#0000</v>
      </c>
      <c r="F7" s="39" t="str">
        <f>_xll.ohRangeRetrieveError(E7)</f>
        <v/>
      </c>
      <c r="G7" s="24" t="s">
        <v>3</v>
      </c>
      <c r="H7" s="24" t="str">
        <f>PROPER(Currency)&amp;FamilyName&amp;$G7</f>
        <v>Euribor6M</v>
      </c>
      <c r="I7" s="24" t="str">
        <f>_xll.qlEuribor(H7,G7,E7,Permanent,Trigger,ObjectOverwrite)</f>
        <v>Euribor6M#0000</v>
      </c>
      <c r="J7" s="24" t="str">
        <f>_xll.qlLastFixingQuote(H7&amp;"LastFixing_Quote",I7,Permanent,Trigger,ObjectOverwrite)</f>
        <v>Euribor6MLastFixing_Quote#0000</v>
      </c>
      <c r="K7" s="40"/>
      <c r="L7" s="39" t="str">
        <f>_xll.ohRangeRetrieveError(J5)</f>
        <v/>
      </c>
      <c r="M7" s="1"/>
      <c r="N7" s="1"/>
      <c r="O7" s="28" t="s">
        <v>3</v>
      </c>
      <c r="P7" s="28" t="str">
        <f>Currency&amp;"IBOR"&amp;$O7&amp;"D="</f>
        <v>EURIBOR6MD=</v>
      </c>
      <c r="Q7" s="29">
        <f>$F$15</f>
        <v>42242</v>
      </c>
      <c r="R7" s="30" t="e">
        <v>#N/A</v>
      </c>
      <c r="S7" s="28" t="e">
        <f>IF(AND(ISNUMBER(R7),R7&lt;&gt;0%,_xll.ohTrigger(Trigger)+1),TRUE,FALSE)</f>
        <v>#N/A</v>
      </c>
      <c r="T7" s="28" t="e">
        <f>IF($S7,_xll.qlIndexAddFixings(U7,Q7,R7/100,TRUE,ISERROR(#REF!)),NA())</f>
        <v>#N/A</v>
      </c>
      <c r="U7" s="58" t="str">
        <f>I7</f>
        <v>Euribor6M#0000</v>
      </c>
      <c r="V7" s="28" t="e">
        <f>_xll.qlIndexFixing(U7,Q7,TRUE,S7)</f>
        <v>#NUM!</v>
      </c>
      <c r="W7" s="28" t="e">
        <f>IF(T7,_xll.qlIndexFixing(U7,Q7,FALSE,S7),"-")</f>
        <v>#N/A</v>
      </c>
      <c r="X7" s="28" t="e">
        <f>V7-W7</f>
        <v>#NUM!</v>
      </c>
      <c r="Y7" s="28" t="e">
        <f>_xll.qlIndexFixing(U7,Q7,TRUE,$W7)</f>
        <v>#NUM!</v>
      </c>
      <c r="Z7" s="28">
        <f>IF(ISERROR(X7),0,ABS(X7))</f>
        <v>0</v>
      </c>
      <c r="AA7" s="44"/>
      <c r="AE7" s="36"/>
    </row>
    <row r="8" spans="2:32" s="35" customFormat="1" ht="11.25" customHeight="1" x14ac:dyDescent="0.2">
      <c r="B8" s="50"/>
      <c r="C8" s="37" t="s">
        <v>46</v>
      </c>
      <c r="D8" s="37" t="str">
        <f t="shared" si="0"/>
        <v>Mx_EUR1Y</v>
      </c>
      <c r="E8" s="38" t="str">
        <f>_xll.qlRelinkableHandleYieldTermStructure(D8,,Permanent,Trigger,ObjectOverwrite)</f>
        <v>Mx_EUR1Y#0000</v>
      </c>
      <c r="F8" s="39" t="str">
        <f>_xll.ohRangeRetrieveError(E8)</f>
        <v/>
      </c>
      <c r="G8" s="24" t="s">
        <v>46</v>
      </c>
      <c r="H8" s="24" t="str">
        <f>PROPER(Currency)&amp;FamilyName&amp;$G8</f>
        <v>Euribor1Y</v>
      </c>
      <c r="I8" s="24" t="str">
        <f>_xll.qlEuribor(H8,G8,E8,Permanent,Trigger,ObjectOverwrite)</f>
        <v>Euribor1Y#0000</v>
      </c>
      <c r="J8" s="24" t="str">
        <f>_xll.qlLastFixingQuote(H8&amp;"LastFixing_Quote",I8,Permanent,Trigger,ObjectOverwrite)</f>
        <v>Euribor1YLastFixing_Quote#0000</v>
      </c>
      <c r="K8" s="40" t="str">
        <f>_xll.ohRangeRetrieveError(I6)</f>
        <v/>
      </c>
      <c r="L8" s="39" t="str">
        <f>_xll.ohRangeRetrieveError(J6)</f>
        <v/>
      </c>
      <c r="M8" s="1"/>
      <c r="N8" s="1"/>
      <c r="O8" s="31" t="s">
        <v>46</v>
      </c>
      <c r="P8" s="31" t="str">
        <f>Currency&amp;"IBOR"&amp;$O8&amp;"D="</f>
        <v>EURIBOR1YD=</v>
      </c>
      <c r="Q8" s="32">
        <f>$F$15</f>
        <v>42242</v>
      </c>
      <c r="R8" s="33" t="e">
        <v>#N/A</v>
      </c>
      <c r="S8" s="31" t="e">
        <f>IF(AND(ISNUMBER(R8),R8&lt;&gt;0%,_xll.ohTrigger(Trigger)+1),TRUE,FALSE)</f>
        <v>#N/A</v>
      </c>
      <c r="T8" s="31" t="e">
        <f>IF($S8,_xll.qlIndexAddFixings(U8,Q8,R8/100,TRUE,ISERROR(#REF!)),NA())</f>
        <v>#N/A</v>
      </c>
      <c r="U8" s="59" t="str">
        <f>I8</f>
        <v>Euribor1Y#0000</v>
      </c>
      <c r="V8" s="31" t="e">
        <f>_xll.qlIndexFixing(U8,Q8,TRUE,S8)</f>
        <v>#NUM!</v>
      </c>
      <c r="W8" s="31" t="e">
        <f>IF(T8,_xll.qlIndexFixing(U8,Q8,FALSE,S8),"-")</f>
        <v>#N/A</v>
      </c>
      <c r="X8" s="31" t="e">
        <f>V8-W8</f>
        <v>#NUM!</v>
      </c>
      <c r="Y8" s="31" t="e">
        <f>_xll.qlIndexFixing(U8,Q8,TRUE,$W8)</f>
        <v>#NUM!</v>
      </c>
      <c r="Z8" s="31">
        <f>IF(ISERROR(X8),0,ABS(X8))</f>
        <v>0</v>
      </c>
      <c r="AA8" s="44"/>
      <c r="AE8" s="36"/>
    </row>
    <row r="9" spans="2:32" s="35" customFormat="1" ht="11.25" customHeight="1" x14ac:dyDescent="0.2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6"/>
      <c r="AE9" s="36"/>
    </row>
    <row r="10" spans="2:32" s="35" customFormat="1" ht="11.25" customHeight="1" x14ac:dyDescent="0.2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O10" s="36"/>
      <c r="AE10" s="36"/>
    </row>
    <row r="11" spans="2:32" s="35" customFormat="1" ht="11.25" customHeight="1" x14ac:dyDescent="0.2">
      <c r="B11" s="53"/>
      <c r="C11" s="53"/>
      <c r="D11" s="56"/>
      <c r="E11" s="53"/>
      <c r="F11" s="53"/>
      <c r="G11" s="53"/>
      <c r="H11" s="53"/>
      <c r="I11" s="53"/>
      <c r="J11" s="53"/>
      <c r="K11" s="54"/>
      <c r="L11" s="36"/>
      <c r="M11" s="36"/>
      <c r="AC11" s="36"/>
      <c r="AD11" s="36"/>
      <c r="AE11" s="36"/>
      <c r="AF11" s="36"/>
    </row>
    <row r="12" spans="2:32" s="35" customFormat="1" ht="22.5" customHeight="1" x14ac:dyDescent="0.2">
      <c r="B12" s="53"/>
      <c r="C12" s="37" t="s">
        <v>72</v>
      </c>
      <c r="D12" s="21" t="s">
        <v>66</v>
      </c>
      <c r="E12" s="20" t="s">
        <v>67</v>
      </c>
      <c r="F12" s="41" t="str">
        <f>_xll.RHistory(P4:P8,D12:E12,D13,,"CH:In;Fd TSREPEAT:N SORT:"&amp;"DESC",F13)</f>
        <v>Paused at 12:49:58</v>
      </c>
      <c r="G12" s="55"/>
      <c r="H12" s="55"/>
      <c r="I12" s="55"/>
      <c r="J12" s="55"/>
      <c r="L12" s="36"/>
      <c r="M12" s="36"/>
      <c r="AC12" s="36"/>
      <c r="AD12" s="36"/>
      <c r="AE12" s="36"/>
      <c r="AF12" s="36"/>
    </row>
    <row r="13" spans="2:32" s="35" customFormat="1" ht="11.25" customHeight="1" x14ac:dyDescent="0.2">
      <c r="B13" s="53"/>
      <c r="C13" s="37" t="s">
        <v>65</v>
      </c>
      <c r="D13" s="22" t="str">
        <f>"START:"&amp;D14&amp; " END:"&amp;D15&amp;" INTERVAL:1D"</f>
        <v>START:42242 END:42242 INTERVAL:1D</v>
      </c>
      <c r="E13" s="53"/>
      <c r="F13" s="37"/>
      <c r="G13" s="37" t="s">
        <v>61</v>
      </c>
      <c r="H13" s="37" t="s">
        <v>68</v>
      </c>
      <c r="I13" s="37" t="s">
        <v>69</v>
      </c>
      <c r="J13" s="37" t="s">
        <v>70</v>
      </c>
      <c r="K13" s="37" t="s">
        <v>71</v>
      </c>
      <c r="L13" s="36"/>
      <c r="M13" s="36"/>
      <c r="AC13" s="36"/>
      <c r="AD13" s="36"/>
      <c r="AE13" s="36"/>
      <c r="AF13" s="36"/>
    </row>
    <row r="14" spans="2:32" s="35" customFormat="1" ht="11.25" customHeight="1" x14ac:dyDescent="0.2">
      <c r="B14" s="53"/>
      <c r="C14" s="37" t="s">
        <v>62</v>
      </c>
      <c r="D14" s="34">
        <f>Evaluationdate</f>
        <v>42242</v>
      </c>
      <c r="E14" s="53"/>
      <c r="F14" s="37" t="s">
        <v>256</v>
      </c>
      <c r="G14" s="23" t="s">
        <v>227</v>
      </c>
      <c r="H14" s="23" t="s">
        <v>257</v>
      </c>
      <c r="I14" s="23" t="s">
        <v>227</v>
      </c>
      <c r="J14" s="23" t="s">
        <v>257</v>
      </c>
      <c r="K14" s="23" t="s">
        <v>257</v>
      </c>
      <c r="L14" s="36"/>
      <c r="M14" s="36"/>
      <c r="AC14" s="36"/>
      <c r="AD14" s="36"/>
      <c r="AE14" s="36"/>
      <c r="AF14" s="36"/>
    </row>
    <row r="15" spans="2:32" s="35" customFormat="1" ht="11.25" customHeight="1" x14ac:dyDescent="0.2">
      <c r="B15" s="53"/>
      <c r="C15" s="37" t="s">
        <v>64</v>
      </c>
      <c r="D15" s="34">
        <f>D14</f>
        <v>42242</v>
      </c>
      <c r="E15" s="53"/>
      <c r="F15" s="34">
        <v>42242</v>
      </c>
      <c r="G15" s="23" t="e">
        <v>#N/A</v>
      </c>
      <c r="H15" s="23">
        <v>-9.8000000000000004E-2</v>
      </c>
      <c r="I15" s="23" t="e">
        <v>#N/A</v>
      </c>
      <c r="J15" s="23">
        <v>3.9E-2</v>
      </c>
      <c r="K15" s="23">
        <v>0.16</v>
      </c>
      <c r="L15" s="36"/>
      <c r="M15" s="36"/>
      <c r="AC15" s="36"/>
      <c r="AD15" s="36"/>
      <c r="AE15" s="36"/>
      <c r="AF15" s="36"/>
    </row>
    <row r="16" spans="2:32" ht="11.25" customHeight="1" x14ac:dyDescent="0.2"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/>
  </sheetViews>
  <sheetFormatPr defaultRowHeight="11.25" x14ac:dyDescent="0.2"/>
  <cols>
    <col min="1" max="1" width="4" style="80" bestFit="1" customWidth="1"/>
    <col min="2" max="2" width="10" style="80" bestFit="1" customWidth="1"/>
    <col min="3" max="3" width="16.140625" style="80" bestFit="1" customWidth="1"/>
    <col min="4" max="4" width="10" style="80" bestFit="1" customWidth="1"/>
    <col min="5" max="5" width="4.42578125" style="80" customWidth="1"/>
    <col min="6" max="7" width="2" style="80" bestFit="1" customWidth="1"/>
    <col min="8" max="8" width="11" style="80" bestFit="1" customWidth="1"/>
    <col min="9" max="9" width="2" style="80" bestFit="1" customWidth="1"/>
    <col min="10" max="10" width="2.7109375" style="80" customWidth="1"/>
    <col min="11" max="11" width="4" style="80" bestFit="1" customWidth="1"/>
    <col min="12" max="12" width="10" style="80" bestFit="1" customWidth="1"/>
    <col min="13" max="13" width="16.140625" style="80" bestFit="1" customWidth="1"/>
    <col min="14" max="15" width="10" style="80" bestFit="1" customWidth="1"/>
    <col min="16" max="17" width="2" style="80" bestFit="1" customWidth="1"/>
    <col min="18" max="18" width="11" style="80" bestFit="1" customWidth="1"/>
    <col min="19" max="19" width="2" style="80" bestFit="1" customWidth="1"/>
    <col min="20" max="20" width="2.7109375" style="80" customWidth="1"/>
    <col min="21" max="21" width="4" style="80" bestFit="1" customWidth="1"/>
    <col min="22" max="22" width="10" style="80" bestFit="1" customWidth="1"/>
    <col min="23" max="23" width="16.140625" style="80" bestFit="1" customWidth="1"/>
    <col min="24" max="24" width="10" style="80" bestFit="1" customWidth="1"/>
    <col min="25" max="25" width="4" style="80" bestFit="1" customWidth="1"/>
    <col min="26" max="27" width="2" style="80" bestFit="1" customWidth="1"/>
    <col min="28" max="28" width="11" style="80" bestFit="1" customWidth="1"/>
    <col min="29" max="29" width="2" style="80" bestFit="1" customWidth="1"/>
    <col min="30" max="30" width="2.7109375" style="80" customWidth="1"/>
    <col min="31" max="31" width="4" style="80" bestFit="1" customWidth="1"/>
    <col min="32" max="32" width="10" style="80" bestFit="1" customWidth="1"/>
    <col min="33" max="33" width="16.140625" style="80" bestFit="1" customWidth="1"/>
    <col min="34" max="34" width="10" style="80" bestFit="1" customWidth="1"/>
    <col min="35" max="35" width="4" style="80" bestFit="1" customWidth="1"/>
    <col min="36" max="37" width="2" style="80" bestFit="1" customWidth="1"/>
    <col min="38" max="38" width="11" style="80" bestFit="1" customWidth="1"/>
    <col min="39" max="39" width="2" style="80" bestFit="1" customWidth="1"/>
    <col min="40" max="40" width="2.7109375" style="80" customWidth="1"/>
    <col min="41" max="41" width="4" style="80" bestFit="1" customWidth="1"/>
    <col min="42" max="42" width="10" style="80" bestFit="1" customWidth="1"/>
    <col min="43" max="43" width="16.140625" style="80" bestFit="1" customWidth="1"/>
    <col min="44" max="45" width="10" style="80" bestFit="1" customWidth="1"/>
    <col min="46" max="47" width="2" style="80" bestFit="1" customWidth="1"/>
    <col min="48" max="48" width="11" style="80" bestFit="1" customWidth="1"/>
    <col min="49" max="49" width="2" style="80" bestFit="1" customWidth="1"/>
    <col min="50" max="50" width="2.7109375" style="80" customWidth="1"/>
    <col min="51" max="51" width="4" style="80" bestFit="1" customWidth="1"/>
    <col min="52" max="52" width="10" style="80" bestFit="1" customWidth="1"/>
    <col min="53" max="53" width="7" style="80" bestFit="1" customWidth="1"/>
    <col min="54" max="54" width="10" style="80" bestFit="1" customWidth="1"/>
    <col min="55" max="55" width="4" style="80" bestFit="1" customWidth="1"/>
    <col min="56" max="57" width="2" style="80" bestFit="1" customWidth="1"/>
    <col min="58" max="58" width="11" style="80" bestFit="1" customWidth="1"/>
    <col min="59" max="59" width="2" style="80" bestFit="1" customWidth="1"/>
    <col min="60" max="16384" width="9.140625" style="80"/>
  </cols>
  <sheetData>
    <row r="1" spans="1:59" x14ac:dyDescent="0.2">
      <c r="A1" s="219" t="s">
        <v>29</v>
      </c>
      <c r="B1" s="199" t="s">
        <v>77</v>
      </c>
      <c r="C1" s="199"/>
      <c r="D1" s="199"/>
      <c r="E1" s="199"/>
      <c r="F1" s="199"/>
      <c r="G1" s="199"/>
      <c r="H1" s="199"/>
      <c r="I1" s="198"/>
      <c r="K1" s="219" t="s">
        <v>29</v>
      </c>
      <c r="L1" s="199" t="s">
        <v>125</v>
      </c>
      <c r="M1" s="199"/>
      <c r="N1" s="199"/>
      <c r="O1" s="199"/>
      <c r="P1" s="199"/>
      <c r="Q1" s="199"/>
      <c r="R1" s="199"/>
      <c r="S1" s="198"/>
      <c r="U1" s="219" t="s">
        <v>29</v>
      </c>
      <c r="V1" s="199" t="s">
        <v>130</v>
      </c>
      <c r="W1" s="199"/>
      <c r="X1" s="199"/>
      <c r="Y1" s="199"/>
      <c r="Z1" s="199"/>
      <c r="AA1" s="199"/>
      <c r="AB1" s="199"/>
      <c r="AC1" s="198"/>
      <c r="AE1" s="219" t="s">
        <v>29</v>
      </c>
      <c r="AF1" s="199" t="s">
        <v>157</v>
      </c>
      <c r="AG1" s="199"/>
      <c r="AH1" s="199"/>
      <c r="AI1" s="199"/>
      <c r="AJ1" s="199"/>
      <c r="AK1" s="199"/>
      <c r="AL1" s="199"/>
      <c r="AM1" s="198"/>
      <c r="AO1" s="219" t="s">
        <v>29</v>
      </c>
      <c r="AP1" s="199" t="s">
        <v>134</v>
      </c>
      <c r="AQ1" s="199"/>
      <c r="AR1" s="199"/>
      <c r="AS1" s="199"/>
      <c r="AT1" s="199"/>
      <c r="AU1" s="199"/>
      <c r="AV1" s="199"/>
      <c r="AW1" s="198"/>
      <c r="AY1" s="219" t="s">
        <v>29</v>
      </c>
      <c r="AZ1" s="199" t="s">
        <v>139</v>
      </c>
      <c r="BA1" s="199"/>
      <c r="BB1" s="199"/>
      <c r="BC1" s="199"/>
      <c r="BD1" s="199"/>
      <c r="BE1" s="199"/>
      <c r="BF1" s="199"/>
      <c r="BG1" s="198"/>
    </row>
    <row r="2" spans="1:59" x14ac:dyDescent="0.2">
      <c r="A2" s="9" t="s">
        <v>41</v>
      </c>
      <c r="B2" s="222">
        <v>42206</v>
      </c>
      <c r="C2" s="9" t="s">
        <v>78</v>
      </c>
      <c r="D2" s="222">
        <v>42207</v>
      </c>
      <c r="E2" s="9" t="s">
        <v>79</v>
      </c>
      <c r="F2" s="9">
        <v>0</v>
      </c>
      <c r="G2" s="9">
        <v>0</v>
      </c>
      <c r="H2" s="220">
        <v>-0.1099999</v>
      </c>
      <c r="I2" s="9">
        <v>0</v>
      </c>
      <c r="K2" s="9" t="s">
        <v>41</v>
      </c>
      <c r="L2" s="222">
        <v>42206</v>
      </c>
      <c r="M2" s="9" t="s">
        <v>126</v>
      </c>
      <c r="N2" s="222">
        <v>42207</v>
      </c>
      <c r="O2" s="9" t="s">
        <v>79</v>
      </c>
      <c r="P2" s="9">
        <v>0</v>
      </c>
      <c r="Q2" s="9">
        <v>0</v>
      </c>
      <c r="R2" s="220">
        <v>-0.1099999</v>
      </c>
      <c r="S2" s="9">
        <v>0</v>
      </c>
      <c r="U2" s="9" t="s">
        <v>41</v>
      </c>
      <c r="V2" s="222">
        <v>42206</v>
      </c>
      <c r="W2" s="9" t="s">
        <v>78</v>
      </c>
      <c r="X2" s="222">
        <v>42207</v>
      </c>
      <c r="Y2" s="9" t="s">
        <v>79</v>
      </c>
      <c r="Z2" s="9">
        <v>0</v>
      </c>
      <c r="AA2" s="9">
        <v>0</v>
      </c>
      <c r="AB2" s="220">
        <v>-0.1099999</v>
      </c>
      <c r="AC2" s="9">
        <v>0</v>
      </c>
      <c r="AE2" s="9" t="s">
        <v>41</v>
      </c>
      <c r="AF2" s="222">
        <v>42206</v>
      </c>
      <c r="AG2" s="9" t="s">
        <v>158</v>
      </c>
      <c r="AH2" s="222">
        <v>42207</v>
      </c>
      <c r="AI2" s="9" t="s">
        <v>79</v>
      </c>
      <c r="AJ2" s="9">
        <v>0</v>
      </c>
      <c r="AK2" s="9">
        <v>0</v>
      </c>
      <c r="AL2" s="220">
        <v>-7.9051360000000001E-2</v>
      </c>
      <c r="AM2" s="9">
        <v>0</v>
      </c>
      <c r="AO2" s="9" t="s">
        <v>41</v>
      </c>
      <c r="AP2" s="222">
        <v>42206</v>
      </c>
      <c r="AQ2" s="9" t="s">
        <v>78</v>
      </c>
      <c r="AR2" s="222">
        <v>42207</v>
      </c>
      <c r="AS2" s="9" t="s">
        <v>79</v>
      </c>
      <c r="AT2" s="9">
        <v>0</v>
      </c>
      <c r="AU2" s="9">
        <v>0</v>
      </c>
      <c r="AV2" s="220">
        <v>-0.1099999</v>
      </c>
      <c r="AW2" s="9">
        <v>0</v>
      </c>
      <c r="AY2" s="9" t="s">
        <v>41</v>
      </c>
      <c r="AZ2" s="222">
        <v>42206</v>
      </c>
      <c r="BA2" s="9" t="s">
        <v>126</v>
      </c>
      <c r="BB2" s="222">
        <v>42207</v>
      </c>
      <c r="BC2" s="9" t="s">
        <v>79</v>
      </c>
      <c r="BD2" s="9">
        <v>0</v>
      </c>
      <c r="BE2" s="9">
        <v>0</v>
      </c>
      <c r="BF2" s="220">
        <v>-0.1099999</v>
      </c>
      <c r="BG2" s="9">
        <v>0</v>
      </c>
    </row>
    <row r="3" spans="1:59" x14ac:dyDescent="0.2">
      <c r="A3" s="9" t="s">
        <v>41</v>
      </c>
      <c r="B3" s="222">
        <v>42207</v>
      </c>
      <c r="C3" s="9" t="s">
        <v>78</v>
      </c>
      <c r="D3" s="222">
        <v>42208</v>
      </c>
      <c r="E3" s="9" t="s">
        <v>80</v>
      </c>
      <c r="F3" s="9">
        <v>0</v>
      </c>
      <c r="G3" s="9">
        <v>0</v>
      </c>
      <c r="H3" s="220">
        <v>-0.11</v>
      </c>
      <c r="I3" s="9">
        <v>0</v>
      </c>
      <c r="K3" s="9" t="s">
        <v>41</v>
      </c>
      <c r="L3" s="222">
        <v>42207</v>
      </c>
      <c r="M3" s="9" t="s">
        <v>126</v>
      </c>
      <c r="N3" s="222">
        <v>42208</v>
      </c>
      <c r="O3" s="9" t="s">
        <v>80</v>
      </c>
      <c r="P3" s="9">
        <v>0</v>
      </c>
      <c r="Q3" s="9">
        <v>0</v>
      </c>
      <c r="R3" s="220">
        <v>-0.11</v>
      </c>
      <c r="S3" s="9">
        <v>0</v>
      </c>
      <c r="U3" s="9" t="s">
        <v>41</v>
      </c>
      <c r="V3" s="222">
        <v>42207</v>
      </c>
      <c r="W3" s="9" t="s">
        <v>78</v>
      </c>
      <c r="X3" s="222">
        <v>42208</v>
      </c>
      <c r="Y3" s="9" t="s">
        <v>80</v>
      </c>
      <c r="Z3" s="9">
        <v>0</v>
      </c>
      <c r="AA3" s="9">
        <v>0</v>
      </c>
      <c r="AB3" s="220">
        <v>-0.11</v>
      </c>
      <c r="AC3" s="9">
        <v>0</v>
      </c>
      <c r="AE3" s="9" t="s">
        <v>41</v>
      </c>
      <c r="AF3" s="222">
        <v>42207</v>
      </c>
      <c r="AG3" s="9" t="s">
        <v>158</v>
      </c>
      <c r="AH3" s="222">
        <v>42208</v>
      </c>
      <c r="AI3" s="9" t="s">
        <v>80</v>
      </c>
      <c r="AJ3" s="9">
        <v>0</v>
      </c>
      <c r="AK3" s="9">
        <v>0</v>
      </c>
      <c r="AL3" s="220">
        <v>-7.8355645000000002E-2</v>
      </c>
      <c r="AM3" s="9">
        <v>0</v>
      </c>
      <c r="AO3" s="9" t="s">
        <v>41</v>
      </c>
      <c r="AP3" s="222">
        <v>42207</v>
      </c>
      <c r="AQ3" s="9" t="s">
        <v>78</v>
      </c>
      <c r="AR3" s="222">
        <v>42208</v>
      </c>
      <c r="AS3" s="9" t="s">
        <v>80</v>
      </c>
      <c r="AT3" s="9">
        <v>0</v>
      </c>
      <c r="AU3" s="9">
        <v>0</v>
      </c>
      <c r="AV3" s="220">
        <v>-0.11</v>
      </c>
      <c r="AW3" s="9">
        <v>0</v>
      </c>
      <c r="AY3" s="9" t="s">
        <v>41</v>
      </c>
      <c r="AZ3" s="222">
        <v>42207</v>
      </c>
      <c r="BA3" s="9" t="s">
        <v>126</v>
      </c>
      <c r="BB3" s="222">
        <v>42208</v>
      </c>
      <c r="BC3" s="9" t="s">
        <v>80</v>
      </c>
      <c r="BD3" s="9">
        <v>0</v>
      </c>
      <c r="BE3" s="9">
        <v>0</v>
      </c>
      <c r="BF3" s="220">
        <v>-0.11</v>
      </c>
      <c r="BG3" s="9">
        <v>0</v>
      </c>
    </row>
    <row r="4" spans="1:59" x14ac:dyDescent="0.2">
      <c r="A4" s="9" t="s">
        <v>41</v>
      </c>
      <c r="B4" s="222">
        <v>42208</v>
      </c>
      <c r="C4" s="9" t="s">
        <v>81</v>
      </c>
      <c r="D4" s="222">
        <v>42209</v>
      </c>
      <c r="E4" s="9" t="s">
        <v>82</v>
      </c>
      <c r="F4" s="9">
        <v>0</v>
      </c>
      <c r="G4" s="9">
        <v>0</v>
      </c>
      <c r="H4" s="220">
        <v>-2.1299999999999999E-2</v>
      </c>
      <c r="I4" s="9">
        <v>0</v>
      </c>
      <c r="K4" s="9" t="s">
        <v>41</v>
      </c>
      <c r="L4" s="222">
        <v>42208</v>
      </c>
      <c r="M4" s="9" t="s">
        <v>126</v>
      </c>
      <c r="N4" s="222">
        <v>42209</v>
      </c>
      <c r="O4" s="9" t="s">
        <v>82</v>
      </c>
      <c r="P4" s="9">
        <v>0</v>
      </c>
      <c r="Q4" s="9">
        <v>0</v>
      </c>
      <c r="R4" s="220">
        <v>-0.11</v>
      </c>
      <c r="S4" s="9">
        <v>0</v>
      </c>
      <c r="U4" s="9" t="s">
        <v>41</v>
      </c>
      <c r="V4" s="222">
        <v>42208</v>
      </c>
      <c r="W4" s="9" t="s">
        <v>131</v>
      </c>
      <c r="X4" s="222">
        <v>42209</v>
      </c>
      <c r="Y4" s="9" t="s">
        <v>82</v>
      </c>
      <c r="Z4" s="9">
        <v>0</v>
      </c>
      <c r="AA4" s="9">
        <v>0</v>
      </c>
      <c r="AB4" s="220">
        <v>0.2253</v>
      </c>
      <c r="AC4" s="9">
        <v>0</v>
      </c>
      <c r="AE4" s="9" t="s">
        <v>41</v>
      </c>
      <c r="AF4" s="222">
        <v>42208</v>
      </c>
      <c r="AG4" s="9" t="s">
        <v>158</v>
      </c>
      <c r="AH4" s="222">
        <v>42209</v>
      </c>
      <c r="AI4" s="9" t="s">
        <v>82</v>
      </c>
      <c r="AJ4" s="9">
        <v>0</v>
      </c>
      <c r="AK4" s="9">
        <v>0</v>
      </c>
      <c r="AL4" s="220">
        <v>-7.7684418000000005E-2</v>
      </c>
      <c r="AM4" s="9">
        <v>0</v>
      </c>
      <c r="AO4" s="9" t="s">
        <v>41</v>
      </c>
      <c r="AP4" s="222">
        <v>42208</v>
      </c>
      <c r="AQ4" s="9" t="s">
        <v>135</v>
      </c>
      <c r="AR4" s="222">
        <v>42209</v>
      </c>
      <c r="AS4" s="9" t="s">
        <v>82</v>
      </c>
      <c r="AT4" s="9">
        <v>0</v>
      </c>
      <c r="AU4" s="9">
        <v>0</v>
      </c>
      <c r="AV4" s="220">
        <v>0.17760000000000001</v>
      </c>
      <c r="AW4" s="9">
        <v>0</v>
      </c>
      <c r="AY4" s="9" t="s">
        <v>41</v>
      </c>
      <c r="AZ4" s="222">
        <v>42208</v>
      </c>
      <c r="BA4" s="9" t="s">
        <v>126</v>
      </c>
      <c r="BB4" s="222">
        <v>42209</v>
      </c>
      <c r="BC4" s="9" t="s">
        <v>82</v>
      </c>
      <c r="BD4" s="9">
        <v>0</v>
      </c>
      <c r="BE4" s="9">
        <v>0</v>
      </c>
      <c r="BF4" s="220">
        <v>-0.11</v>
      </c>
      <c r="BG4" s="9">
        <v>0</v>
      </c>
    </row>
    <row r="5" spans="1:59" x14ac:dyDescent="0.2">
      <c r="A5" s="9" t="s">
        <v>41</v>
      </c>
      <c r="B5" s="222">
        <v>42208</v>
      </c>
      <c r="C5" s="9" t="s">
        <v>81</v>
      </c>
      <c r="D5" s="222">
        <v>42215</v>
      </c>
      <c r="E5" s="9" t="s">
        <v>83</v>
      </c>
      <c r="F5" s="9">
        <v>0</v>
      </c>
      <c r="G5" s="9">
        <v>0</v>
      </c>
      <c r="H5" s="220">
        <v>-2.6599999999999999E-2</v>
      </c>
      <c r="I5" s="9">
        <v>0</v>
      </c>
      <c r="K5" s="9" t="s">
        <v>41</v>
      </c>
      <c r="L5" s="222">
        <v>42208</v>
      </c>
      <c r="M5" s="9" t="s">
        <v>126</v>
      </c>
      <c r="N5" s="222">
        <v>42215</v>
      </c>
      <c r="O5" s="9" t="s">
        <v>83</v>
      </c>
      <c r="P5" s="9">
        <v>0</v>
      </c>
      <c r="Q5" s="9">
        <v>0</v>
      </c>
      <c r="R5" s="220">
        <v>-0.11</v>
      </c>
      <c r="S5" s="9">
        <v>0</v>
      </c>
      <c r="U5" s="9" t="s">
        <v>41</v>
      </c>
      <c r="V5" s="222">
        <v>42208</v>
      </c>
      <c r="W5" s="9" t="s">
        <v>131</v>
      </c>
      <c r="X5" s="222">
        <v>42215</v>
      </c>
      <c r="Y5" s="9" t="s">
        <v>83</v>
      </c>
      <c r="Z5" s="9">
        <v>0</v>
      </c>
      <c r="AA5" s="9">
        <v>0</v>
      </c>
      <c r="AB5" s="220">
        <v>6.7000000000000002E-3</v>
      </c>
      <c r="AC5" s="9">
        <v>0</v>
      </c>
      <c r="AE5" s="9" t="s">
        <v>41</v>
      </c>
      <c r="AF5" s="222">
        <v>42208</v>
      </c>
      <c r="AG5" s="9" t="s">
        <v>158</v>
      </c>
      <c r="AH5" s="222">
        <v>42215</v>
      </c>
      <c r="AI5" s="9" t="s">
        <v>83</v>
      </c>
      <c r="AJ5" s="9">
        <v>0</v>
      </c>
      <c r="AK5" s="9">
        <v>0</v>
      </c>
      <c r="AL5" s="220">
        <v>-7.2800000000000004E-2</v>
      </c>
      <c r="AM5" s="9">
        <v>0</v>
      </c>
      <c r="AO5" s="9" t="s">
        <v>41</v>
      </c>
      <c r="AP5" s="222">
        <v>42208</v>
      </c>
      <c r="AQ5" s="9" t="s">
        <v>135</v>
      </c>
      <c r="AR5" s="222">
        <v>42215</v>
      </c>
      <c r="AS5" s="9" t="s">
        <v>83</v>
      </c>
      <c r="AT5" s="9">
        <v>0</v>
      </c>
      <c r="AU5" s="9">
        <v>0</v>
      </c>
      <c r="AV5" s="220">
        <v>0.1656</v>
      </c>
      <c r="AW5" s="9">
        <v>0</v>
      </c>
      <c r="AY5" s="9" t="s">
        <v>41</v>
      </c>
      <c r="AZ5" s="222">
        <v>42208</v>
      </c>
      <c r="BA5" s="9" t="s">
        <v>140</v>
      </c>
      <c r="BB5" s="222">
        <v>42215</v>
      </c>
      <c r="BC5" s="9" t="s">
        <v>83</v>
      </c>
      <c r="BD5" s="9">
        <v>0</v>
      </c>
      <c r="BE5" s="9">
        <v>0</v>
      </c>
      <c r="BF5" s="220">
        <v>-0.122</v>
      </c>
      <c r="BG5" s="9">
        <v>0</v>
      </c>
    </row>
    <row r="6" spans="1:59" x14ac:dyDescent="0.2">
      <c r="A6" s="9" t="s">
        <v>41</v>
      </c>
      <c r="B6" s="222">
        <v>42208</v>
      </c>
      <c r="C6" s="9" t="s">
        <v>81</v>
      </c>
      <c r="D6" s="222">
        <v>42222</v>
      </c>
      <c r="E6" s="9" t="s">
        <v>84</v>
      </c>
      <c r="F6" s="9">
        <v>0</v>
      </c>
      <c r="G6" s="9">
        <v>0</v>
      </c>
      <c r="H6" s="220">
        <v>-3.2800000000000003E-2</v>
      </c>
      <c r="I6" s="9">
        <v>0</v>
      </c>
      <c r="K6" s="9" t="s">
        <v>41</v>
      </c>
      <c r="L6" s="222">
        <v>42208</v>
      </c>
      <c r="M6" s="9" t="s">
        <v>126</v>
      </c>
      <c r="N6" s="222">
        <v>42222</v>
      </c>
      <c r="O6" s="9" t="s">
        <v>84</v>
      </c>
      <c r="P6" s="9">
        <v>0</v>
      </c>
      <c r="Q6" s="9">
        <v>0</v>
      </c>
      <c r="R6" s="220">
        <v>-0.1</v>
      </c>
      <c r="S6" s="9">
        <v>0</v>
      </c>
      <c r="U6" s="9" t="s">
        <v>41</v>
      </c>
      <c r="V6" s="222">
        <v>42208</v>
      </c>
      <c r="W6" s="9" t="s">
        <v>131</v>
      </c>
      <c r="X6" s="222">
        <v>42222</v>
      </c>
      <c r="Y6" s="9" t="s">
        <v>84</v>
      </c>
      <c r="Z6" s="9">
        <v>0</v>
      </c>
      <c r="AA6" s="9">
        <v>0</v>
      </c>
      <c r="AB6" s="220">
        <v>2.0400000000000001E-2</v>
      </c>
      <c r="AC6" s="9">
        <v>0</v>
      </c>
      <c r="AE6" s="9" t="s">
        <v>41</v>
      </c>
      <c r="AF6" s="222">
        <v>42208</v>
      </c>
      <c r="AG6" s="9" t="s">
        <v>158</v>
      </c>
      <c r="AH6" s="222">
        <v>42222</v>
      </c>
      <c r="AI6" s="9" t="s">
        <v>84</v>
      </c>
      <c r="AJ6" s="9">
        <v>0</v>
      </c>
      <c r="AK6" s="9">
        <v>0</v>
      </c>
      <c r="AL6" s="220">
        <v>-6.59E-2</v>
      </c>
      <c r="AM6" s="9">
        <v>0</v>
      </c>
      <c r="AO6" s="9" t="s">
        <v>41</v>
      </c>
      <c r="AP6" s="222">
        <v>42208</v>
      </c>
      <c r="AQ6" s="9" t="s">
        <v>135</v>
      </c>
      <c r="AR6" s="222">
        <v>42222</v>
      </c>
      <c r="AS6" s="9" t="s">
        <v>84</v>
      </c>
      <c r="AT6" s="9">
        <v>0</v>
      </c>
      <c r="AU6" s="9">
        <v>0</v>
      </c>
      <c r="AV6" s="220">
        <v>0.1736</v>
      </c>
      <c r="AW6" s="9">
        <v>0</v>
      </c>
      <c r="AY6" s="9" t="s">
        <v>41</v>
      </c>
      <c r="AZ6" s="222">
        <v>42208</v>
      </c>
      <c r="BA6" s="9" t="s">
        <v>140</v>
      </c>
      <c r="BB6" s="222">
        <v>42222</v>
      </c>
      <c r="BC6" s="9" t="s">
        <v>84</v>
      </c>
      <c r="BD6" s="9">
        <v>0</v>
      </c>
      <c r="BE6" s="9">
        <v>0</v>
      </c>
      <c r="BF6" s="220">
        <v>-0.114</v>
      </c>
      <c r="BG6" s="9">
        <v>0</v>
      </c>
    </row>
    <row r="7" spans="1:59" x14ac:dyDescent="0.2">
      <c r="A7" s="9" t="s">
        <v>41</v>
      </c>
      <c r="B7" s="222">
        <v>42208</v>
      </c>
      <c r="C7" s="9" t="s">
        <v>81</v>
      </c>
      <c r="D7" s="222">
        <v>42229</v>
      </c>
      <c r="E7" s="9" t="s">
        <v>85</v>
      </c>
      <c r="F7" s="9">
        <v>0</v>
      </c>
      <c r="G7" s="9">
        <v>0</v>
      </c>
      <c r="H7" s="220">
        <v>-3.3799999999999997E-2</v>
      </c>
      <c r="I7" s="9">
        <v>0</v>
      </c>
      <c r="K7" s="9" t="s">
        <v>41</v>
      </c>
      <c r="L7" s="222">
        <v>42208</v>
      </c>
      <c r="M7" s="9" t="s">
        <v>126</v>
      </c>
      <c r="N7" s="222">
        <v>42229</v>
      </c>
      <c r="O7" s="9" t="s">
        <v>85</v>
      </c>
      <c r="P7" s="9">
        <v>0</v>
      </c>
      <c r="Q7" s="9">
        <v>0</v>
      </c>
      <c r="R7" s="220">
        <v>-0.09</v>
      </c>
      <c r="S7" s="9">
        <v>0</v>
      </c>
      <c r="U7" s="9" t="s">
        <v>41</v>
      </c>
      <c r="V7" s="222">
        <v>42208</v>
      </c>
      <c r="W7" s="9" t="s">
        <v>131</v>
      </c>
      <c r="X7" s="222">
        <v>42229</v>
      </c>
      <c r="Y7" s="9" t="s">
        <v>85</v>
      </c>
      <c r="Z7" s="9">
        <v>0</v>
      </c>
      <c r="AA7" s="9">
        <v>0</v>
      </c>
      <c r="AB7" s="220">
        <v>2.2700000000000001E-2</v>
      </c>
      <c r="AC7" s="9">
        <v>0</v>
      </c>
      <c r="AE7" s="9" t="s">
        <v>41</v>
      </c>
      <c r="AF7" s="222">
        <v>42208</v>
      </c>
      <c r="AG7" s="9" t="s">
        <v>158</v>
      </c>
      <c r="AH7" s="222">
        <v>42229</v>
      </c>
      <c r="AI7" s="9" t="s">
        <v>85</v>
      </c>
      <c r="AJ7" s="9">
        <v>0</v>
      </c>
      <c r="AK7" s="9">
        <v>0</v>
      </c>
      <c r="AL7" s="220">
        <v>-6.9800000000000001E-2</v>
      </c>
      <c r="AM7" s="9">
        <v>0</v>
      </c>
      <c r="AO7" s="9" t="s">
        <v>41</v>
      </c>
      <c r="AP7" s="222">
        <v>42208</v>
      </c>
      <c r="AQ7" s="9" t="s">
        <v>135</v>
      </c>
      <c r="AR7" s="222">
        <v>42229</v>
      </c>
      <c r="AS7" s="9" t="s">
        <v>85</v>
      </c>
      <c r="AT7" s="9">
        <v>0</v>
      </c>
      <c r="AU7" s="9">
        <v>0</v>
      </c>
      <c r="AV7" s="220">
        <v>0.1706</v>
      </c>
      <c r="AW7" s="9">
        <v>0</v>
      </c>
      <c r="AY7" s="9" t="s">
        <v>41</v>
      </c>
      <c r="AZ7" s="222">
        <v>42208</v>
      </c>
      <c r="BA7" s="9" t="s">
        <v>140</v>
      </c>
      <c r="BB7" s="222">
        <v>42229</v>
      </c>
      <c r="BC7" s="9" t="s">
        <v>85</v>
      </c>
      <c r="BD7" s="9">
        <v>0</v>
      </c>
      <c r="BE7" s="9">
        <v>0</v>
      </c>
      <c r="BF7" s="220">
        <v>-0.11700000000000001</v>
      </c>
      <c r="BG7" s="9">
        <v>0</v>
      </c>
    </row>
    <row r="8" spans="1:59" x14ac:dyDescent="0.2">
      <c r="A8" s="9" t="s">
        <v>41</v>
      </c>
      <c r="B8" s="222">
        <v>42208</v>
      </c>
      <c r="C8" s="9" t="s">
        <v>81</v>
      </c>
      <c r="D8" s="222">
        <v>42240</v>
      </c>
      <c r="E8" s="9" t="s">
        <v>2</v>
      </c>
      <c r="F8" s="9">
        <v>0</v>
      </c>
      <c r="G8" s="9">
        <v>0</v>
      </c>
      <c r="H8" s="220">
        <v>-3.27E-2</v>
      </c>
      <c r="I8" s="9">
        <v>0</v>
      </c>
      <c r="K8" s="9" t="s">
        <v>41</v>
      </c>
      <c r="L8" s="222">
        <v>42208</v>
      </c>
      <c r="M8" s="9" t="s">
        <v>126</v>
      </c>
      <c r="N8" s="222">
        <v>42240</v>
      </c>
      <c r="O8" s="9" t="s">
        <v>2</v>
      </c>
      <c r="P8" s="9">
        <v>0</v>
      </c>
      <c r="Q8" s="9">
        <v>0</v>
      </c>
      <c r="R8" s="220">
        <v>-7.0000000000000007E-2</v>
      </c>
      <c r="S8" s="9">
        <v>0</v>
      </c>
      <c r="U8" s="9" t="s">
        <v>41</v>
      </c>
      <c r="V8" s="222">
        <v>42208</v>
      </c>
      <c r="W8" s="9" t="s">
        <v>131</v>
      </c>
      <c r="X8" s="222">
        <v>42240</v>
      </c>
      <c r="Y8" s="9" t="s">
        <v>2</v>
      </c>
      <c r="Z8" s="9">
        <v>0</v>
      </c>
      <c r="AA8" s="9">
        <v>0</v>
      </c>
      <c r="AB8" s="220">
        <v>2.8899999999999999E-2</v>
      </c>
      <c r="AC8" s="9">
        <v>0</v>
      </c>
      <c r="AE8" s="9" t="s">
        <v>41</v>
      </c>
      <c r="AF8" s="222">
        <v>42208</v>
      </c>
      <c r="AG8" s="9" t="s">
        <v>158</v>
      </c>
      <c r="AH8" s="222">
        <v>42240</v>
      </c>
      <c r="AI8" s="9" t="s">
        <v>2</v>
      </c>
      <c r="AJ8" s="9">
        <v>0</v>
      </c>
      <c r="AK8" s="9">
        <v>0</v>
      </c>
      <c r="AL8" s="220">
        <v>-7.2999999999999995E-2</v>
      </c>
      <c r="AM8" s="9">
        <v>0</v>
      </c>
      <c r="AO8" s="9" t="s">
        <v>41</v>
      </c>
      <c r="AP8" s="222">
        <v>42208</v>
      </c>
      <c r="AQ8" s="9" t="s">
        <v>135</v>
      </c>
      <c r="AR8" s="222">
        <v>42240</v>
      </c>
      <c r="AS8" s="9" t="s">
        <v>2</v>
      </c>
      <c r="AT8" s="9">
        <v>0</v>
      </c>
      <c r="AU8" s="9">
        <v>0</v>
      </c>
      <c r="AV8" s="220">
        <v>0.1686</v>
      </c>
      <c r="AW8" s="9">
        <v>0</v>
      </c>
      <c r="AY8" s="9" t="s">
        <v>41</v>
      </c>
      <c r="AZ8" s="222">
        <v>42208</v>
      </c>
      <c r="BA8" s="9" t="s">
        <v>140</v>
      </c>
      <c r="BB8" s="222">
        <v>42240</v>
      </c>
      <c r="BC8" s="9" t="s">
        <v>2</v>
      </c>
      <c r="BD8" s="9">
        <v>0</v>
      </c>
      <c r="BE8" s="9">
        <v>0</v>
      </c>
      <c r="BF8" s="220">
        <v>-0.11899999999999999</v>
      </c>
      <c r="BG8" s="9">
        <v>0</v>
      </c>
    </row>
    <row r="9" spans="1:59" x14ac:dyDescent="0.2">
      <c r="A9" s="9" t="s">
        <v>41</v>
      </c>
      <c r="B9" s="222">
        <v>42208</v>
      </c>
      <c r="C9" s="9" t="s">
        <v>81</v>
      </c>
      <c r="D9" s="222">
        <v>42270</v>
      </c>
      <c r="E9" s="9" t="s">
        <v>86</v>
      </c>
      <c r="F9" s="9">
        <v>0</v>
      </c>
      <c r="G9" s="9">
        <v>0</v>
      </c>
      <c r="H9" s="220">
        <v>-2.53E-2</v>
      </c>
      <c r="I9" s="9">
        <v>0</v>
      </c>
      <c r="K9" s="9" t="s">
        <v>41</v>
      </c>
      <c r="L9" s="222">
        <v>42208</v>
      </c>
      <c r="M9" s="9" t="s">
        <v>126</v>
      </c>
      <c r="N9" s="222">
        <v>42270</v>
      </c>
      <c r="O9" s="9" t="s">
        <v>86</v>
      </c>
      <c r="P9" s="9">
        <v>0</v>
      </c>
      <c r="Q9" s="9">
        <v>0</v>
      </c>
      <c r="R9" s="220">
        <v>-0.04</v>
      </c>
      <c r="S9" s="9">
        <v>0</v>
      </c>
      <c r="T9" s="196"/>
      <c r="U9" s="9" t="s">
        <v>41</v>
      </c>
      <c r="V9" s="222">
        <v>42208</v>
      </c>
      <c r="W9" s="9" t="s">
        <v>131</v>
      </c>
      <c r="X9" s="222">
        <v>42270</v>
      </c>
      <c r="Y9" s="9" t="s">
        <v>86</v>
      </c>
      <c r="Z9" s="9">
        <v>0</v>
      </c>
      <c r="AA9" s="9">
        <v>0</v>
      </c>
      <c r="AB9" s="220">
        <v>2.81E-2</v>
      </c>
      <c r="AC9" s="9">
        <v>0</v>
      </c>
      <c r="AE9" s="9" t="s">
        <v>40</v>
      </c>
      <c r="AF9" s="222">
        <v>42208</v>
      </c>
      <c r="AG9" s="9" t="s">
        <v>159</v>
      </c>
      <c r="AH9" s="222">
        <v>42270</v>
      </c>
      <c r="AI9" s="9" t="s">
        <v>86</v>
      </c>
      <c r="AJ9" s="9">
        <v>0</v>
      </c>
      <c r="AK9" s="9">
        <v>0</v>
      </c>
      <c r="AL9" s="220">
        <v>-7.7001379999999994E-2</v>
      </c>
      <c r="AM9" s="9">
        <v>0</v>
      </c>
      <c r="AO9" s="9" t="s">
        <v>41</v>
      </c>
      <c r="AP9" s="222">
        <v>42208</v>
      </c>
      <c r="AQ9" s="9" t="s">
        <v>135</v>
      </c>
      <c r="AR9" s="222">
        <v>42270</v>
      </c>
      <c r="AS9" s="9" t="s">
        <v>86</v>
      </c>
      <c r="AT9" s="9">
        <v>0</v>
      </c>
      <c r="AU9" s="9">
        <v>0</v>
      </c>
      <c r="AV9" s="220">
        <v>0.1656</v>
      </c>
      <c r="AW9" s="9">
        <v>0</v>
      </c>
      <c r="AY9" s="9" t="s">
        <v>41</v>
      </c>
      <c r="AZ9" s="222">
        <v>42208</v>
      </c>
      <c r="BA9" s="9" t="s">
        <v>140</v>
      </c>
      <c r="BB9" s="222">
        <v>42270</v>
      </c>
      <c r="BC9" s="9" t="s">
        <v>86</v>
      </c>
      <c r="BD9" s="9">
        <v>0</v>
      </c>
      <c r="BE9" s="9">
        <v>0</v>
      </c>
      <c r="BF9" s="220">
        <v>-0.122</v>
      </c>
      <c r="BG9" s="9">
        <v>0</v>
      </c>
    </row>
    <row r="10" spans="1:59" x14ac:dyDescent="0.2">
      <c r="A10" s="9" t="s">
        <v>41</v>
      </c>
      <c r="B10" s="222">
        <v>42208</v>
      </c>
      <c r="C10" s="9" t="s">
        <v>81</v>
      </c>
      <c r="D10" s="222">
        <v>42300</v>
      </c>
      <c r="E10" s="9" t="s">
        <v>0</v>
      </c>
      <c r="F10" s="9">
        <v>0</v>
      </c>
      <c r="G10" s="9">
        <v>0</v>
      </c>
      <c r="H10" s="220">
        <v>-1.95E-2</v>
      </c>
      <c r="I10" s="9">
        <v>0</v>
      </c>
      <c r="K10" s="9" t="s">
        <v>41</v>
      </c>
      <c r="L10" s="222">
        <v>42208</v>
      </c>
      <c r="M10" s="9" t="s">
        <v>126</v>
      </c>
      <c r="N10" s="222">
        <v>42300</v>
      </c>
      <c r="O10" s="9" t="s">
        <v>0</v>
      </c>
      <c r="P10" s="9">
        <v>0</v>
      </c>
      <c r="Q10" s="9">
        <v>0</v>
      </c>
      <c r="R10" s="220">
        <v>-0.01</v>
      </c>
      <c r="S10" s="9">
        <v>0</v>
      </c>
      <c r="U10" s="9" t="s">
        <v>41</v>
      </c>
      <c r="V10" s="222">
        <v>42208</v>
      </c>
      <c r="W10" s="9" t="s">
        <v>131</v>
      </c>
      <c r="X10" s="222">
        <v>42300</v>
      </c>
      <c r="Y10" s="9" t="s">
        <v>0</v>
      </c>
      <c r="Z10" s="9">
        <v>0</v>
      </c>
      <c r="AA10" s="9">
        <v>0</v>
      </c>
      <c r="AB10" s="220">
        <v>3.73E-2</v>
      </c>
      <c r="AC10" s="9">
        <v>0</v>
      </c>
      <c r="AE10" s="9" t="s">
        <v>40</v>
      </c>
      <c r="AF10" s="222">
        <v>42208</v>
      </c>
      <c r="AG10" s="9" t="s">
        <v>159</v>
      </c>
      <c r="AH10" s="222">
        <v>42300</v>
      </c>
      <c r="AI10" s="9" t="s">
        <v>0</v>
      </c>
      <c r="AJ10" s="9">
        <v>0</v>
      </c>
      <c r="AK10" s="9">
        <v>0</v>
      </c>
      <c r="AL10" s="220">
        <v>-7.9003006000000001E-2</v>
      </c>
      <c r="AM10" s="9">
        <v>0</v>
      </c>
      <c r="AO10" s="9" t="s">
        <v>41</v>
      </c>
      <c r="AP10" s="222">
        <v>42208</v>
      </c>
      <c r="AQ10" s="9" t="s">
        <v>135</v>
      </c>
      <c r="AR10" s="222">
        <v>42300</v>
      </c>
      <c r="AS10" s="9" t="s">
        <v>0</v>
      </c>
      <c r="AT10" s="9">
        <v>0</v>
      </c>
      <c r="AU10" s="9">
        <v>0</v>
      </c>
      <c r="AV10" s="220">
        <v>0.16350000000000001</v>
      </c>
      <c r="AW10" s="9">
        <v>0</v>
      </c>
      <c r="AY10" s="9" t="s">
        <v>41</v>
      </c>
      <c r="AZ10" s="222">
        <v>42208</v>
      </c>
      <c r="BA10" s="9" t="s">
        <v>140</v>
      </c>
      <c r="BB10" s="222">
        <v>42300</v>
      </c>
      <c r="BC10" s="9" t="s">
        <v>0</v>
      </c>
      <c r="BD10" s="9">
        <v>0</v>
      </c>
      <c r="BE10" s="9">
        <v>0</v>
      </c>
      <c r="BF10" s="220">
        <v>-0.124</v>
      </c>
      <c r="BG10" s="9">
        <v>0</v>
      </c>
    </row>
    <row r="11" spans="1:59" x14ac:dyDescent="0.2">
      <c r="A11" s="9" t="s">
        <v>41</v>
      </c>
      <c r="B11" s="222">
        <v>42208</v>
      </c>
      <c r="C11" s="9" t="s">
        <v>81</v>
      </c>
      <c r="D11" s="222">
        <v>42331</v>
      </c>
      <c r="E11" s="9" t="s">
        <v>87</v>
      </c>
      <c r="F11" s="9">
        <v>0</v>
      </c>
      <c r="G11" s="9">
        <v>0</v>
      </c>
      <c r="H11" s="220">
        <v>-2.1499999999999998E-2</v>
      </c>
      <c r="I11" s="9">
        <v>0</v>
      </c>
      <c r="K11" s="9" t="s">
        <v>41</v>
      </c>
      <c r="L11" s="222">
        <v>42208</v>
      </c>
      <c r="M11" s="9" t="s">
        <v>126</v>
      </c>
      <c r="N11" s="222">
        <v>42331</v>
      </c>
      <c r="O11" s="9" t="s">
        <v>87</v>
      </c>
      <c r="P11" s="9">
        <v>0</v>
      </c>
      <c r="Q11" s="9">
        <v>0</v>
      </c>
      <c r="R11" s="220">
        <v>0.01</v>
      </c>
      <c r="S11" s="9">
        <v>0</v>
      </c>
      <c r="U11" s="9" t="s">
        <v>41</v>
      </c>
      <c r="V11" s="222">
        <v>42208</v>
      </c>
      <c r="W11" s="9" t="s">
        <v>131</v>
      </c>
      <c r="X11" s="222">
        <v>42331</v>
      </c>
      <c r="Y11" s="9" t="s">
        <v>87</v>
      </c>
      <c r="Z11" s="9">
        <v>0</v>
      </c>
      <c r="AA11" s="9">
        <v>0</v>
      </c>
      <c r="AB11" s="220">
        <v>4.1399999999999999E-2</v>
      </c>
      <c r="AC11" s="9">
        <v>0</v>
      </c>
      <c r="AE11" s="9" t="s">
        <v>40</v>
      </c>
      <c r="AF11" s="222">
        <v>42208</v>
      </c>
      <c r="AG11" s="9" t="s">
        <v>159</v>
      </c>
      <c r="AH11" s="222">
        <v>42331</v>
      </c>
      <c r="AI11" s="9" t="s">
        <v>87</v>
      </c>
      <c r="AJ11" s="9">
        <v>0</v>
      </c>
      <c r="AK11" s="9">
        <v>0</v>
      </c>
      <c r="AL11" s="220">
        <v>-8.0004715000000004E-2</v>
      </c>
      <c r="AM11" s="9">
        <v>0</v>
      </c>
      <c r="AO11" s="9" t="s">
        <v>41</v>
      </c>
      <c r="AP11" s="222">
        <v>42208</v>
      </c>
      <c r="AQ11" s="9" t="s">
        <v>135</v>
      </c>
      <c r="AR11" s="222">
        <v>42331</v>
      </c>
      <c r="AS11" s="9" t="s">
        <v>87</v>
      </c>
      <c r="AT11" s="9">
        <v>0</v>
      </c>
      <c r="AU11" s="9">
        <v>0</v>
      </c>
      <c r="AV11" s="220">
        <v>0.1605</v>
      </c>
      <c r="AW11" s="9">
        <v>0</v>
      </c>
      <c r="AY11" s="9" t="s">
        <v>41</v>
      </c>
      <c r="AZ11" s="222">
        <v>42208</v>
      </c>
      <c r="BA11" s="9" t="s">
        <v>140</v>
      </c>
      <c r="BB11" s="222">
        <v>42331</v>
      </c>
      <c r="BC11" s="9" t="s">
        <v>87</v>
      </c>
      <c r="BD11" s="9">
        <v>0</v>
      </c>
      <c r="BE11" s="9">
        <v>0</v>
      </c>
      <c r="BF11" s="220">
        <v>-0.127</v>
      </c>
      <c r="BG11" s="9">
        <v>0</v>
      </c>
    </row>
    <row r="12" spans="1:59" x14ac:dyDescent="0.2">
      <c r="A12" s="9" t="s">
        <v>41</v>
      </c>
      <c r="B12" s="222">
        <v>42208</v>
      </c>
      <c r="C12" s="9" t="s">
        <v>81</v>
      </c>
      <c r="D12" s="222">
        <v>42361</v>
      </c>
      <c r="E12" s="9" t="s">
        <v>88</v>
      </c>
      <c r="F12" s="9">
        <v>0</v>
      </c>
      <c r="G12" s="9">
        <v>0</v>
      </c>
      <c r="H12" s="220">
        <v>-2.1000000000000001E-2</v>
      </c>
      <c r="I12" s="9">
        <v>0</v>
      </c>
      <c r="K12" s="9" t="s">
        <v>41</v>
      </c>
      <c r="L12" s="222">
        <v>42208</v>
      </c>
      <c r="M12" s="9" t="s">
        <v>126</v>
      </c>
      <c r="N12" s="222">
        <v>42361</v>
      </c>
      <c r="O12" s="9" t="s">
        <v>88</v>
      </c>
      <c r="P12" s="9">
        <v>0</v>
      </c>
      <c r="Q12" s="9">
        <v>0</v>
      </c>
      <c r="R12" s="220">
        <v>0.03</v>
      </c>
      <c r="S12" s="9">
        <v>0</v>
      </c>
      <c r="U12" s="9" t="s">
        <v>41</v>
      </c>
      <c r="V12" s="222">
        <v>42208</v>
      </c>
      <c r="W12" s="9" t="s">
        <v>131</v>
      </c>
      <c r="X12" s="222">
        <v>42361</v>
      </c>
      <c r="Y12" s="9" t="s">
        <v>88</v>
      </c>
      <c r="Z12" s="9">
        <v>0</v>
      </c>
      <c r="AA12" s="9">
        <v>0</v>
      </c>
      <c r="AB12" s="220">
        <v>4.65E-2</v>
      </c>
      <c r="AC12" s="9">
        <v>0</v>
      </c>
      <c r="AE12" s="9" t="s">
        <v>40</v>
      </c>
      <c r="AF12" s="222">
        <v>42208</v>
      </c>
      <c r="AG12" s="9" t="s">
        <v>159</v>
      </c>
      <c r="AH12" s="222">
        <v>42361</v>
      </c>
      <c r="AI12" s="9" t="s">
        <v>88</v>
      </c>
      <c r="AJ12" s="9">
        <v>0</v>
      </c>
      <c r="AK12" s="9">
        <v>0</v>
      </c>
      <c r="AL12" s="220">
        <v>-8.2005939999999999E-2</v>
      </c>
      <c r="AM12" s="9">
        <v>0</v>
      </c>
      <c r="AO12" s="9" t="s">
        <v>41</v>
      </c>
      <c r="AP12" s="222">
        <v>42208</v>
      </c>
      <c r="AQ12" s="9" t="s">
        <v>135</v>
      </c>
      <c r="AR12" s="222">
        <v>42361</v>
      </c>
      <c r="AS12" s="9" t="s">
        <v>88</v>
      </c>
      <c r="AT12" s="9">
        <v>0</v>
      </c>
      <c r="AU12" s="9">
        <v>0</v>
      </c>
      <c r="AV12" s="220">
        <v>0.1595</v>
      </c>
      <c r="AW12" s="9">
        <v>0</v>
      </c>
      <c r="AY12" s="9" t="s">
        <v>41</v>
      </c>
      <c r="AZ12" s="222">
        <v>42208</v>
      </c>
      <c r="BA12" s="9" t="s">
        <v>140</v>
      </c>
      <c r="BB12" s="222">
        <v>42361</v>
      </c>
      <c r="BC12" s="9" t="s">
        <v>88</v>
      </c>
      <c r="BD12" s="9">
        <v>0</v>
      </c>
      <c r="BE12" s="9">
        <v>0</v>
      </c>
      <c r="BF12" s="220">
        <v>-0.128</v>
      </c>
      <c r="BG12" s="9">
        <v>0</v>
      </c>
    </row>
    <row r="13" spans="1:59" x14ac:dyDescent="0.2">
      <c r="A13" s="9" t="s">
        <v>41</v>
      </c>
      <c r="B13" s="222">
        <v>42208</v>
      </c>
      <c r="C13" s="9" t="s">
        <v>81</v>
      </c>
      <c r="D13" s="222">
        <v>42394</v>
      </c>
      <c r="E13" s="9" t="s">
        <v>3</v>
      </c>
      <c r="F13" s="9">
        <v>0</v>
      </c>
      <c r="G13" s="9">
        <v>0</v>
      </c>
      <c r="H13" s="220">
        <v>-1.84E-2</v>
      </c>
      <c r="I13" s="9">
        <v>0</v>
      </c>
      <c r="K13" s="9" t="s">
        <v>41</v>
      </c>
      <c r="L13" s="222">
        <v>42208</v>
      </c>
      <c r="M13" s="9" t="s">
        <v>126</v>
      </c>
      <c r="N13" s="222">
        <v>42394</v>
      </c>
      <c r="O13" s="9" t="s">
        <v>3</v>
      </c>
      <c r="P13" s="9">
        <v>0</v>
      </c>
      <c r="Q13" s="9">
        <v>0</v>
      </c>
      <c r="R13" s="220">
        <v>0.06</v>
      </c>
      <c r="S13" s="9">
        <v>0</v>
      </c>
      <c r="U13" s="9" t="s">
        <v>41</v>
      </c>
      <c r="V13" s="222">
        <v>42208</v>
      </c>
      <c r="W13" s="9" t="s">
        <v>131</v>
      </c>
      <c r="X13" s="222">
        <v>42394</v>
      </c>
      <c r="Y13" s="9" t="s">
        <v>3</v>
      </c>
      <c r="Z13" s="9">
        <v>0</v>
      </c>
      <c r="AA13" s="9">
        <v>0</v>
      </c>
      <c r="AB13" s="220">
        <v>4.82E-2</v>
      </c>
      <c r="AC13" s="9">
        <v>0</v>
      </c>
      <c r="AE13" s="9" t="s">
        <v>40</v>
      </c>
      <c r="AF13" s="222">
        <v>42208</v>
      </c>
      <c r="AG13" s="9" t="s">
        <v>159</v>
      </c>
      <c r="AH13" s="222">
        <v>42394</v>
      </c>
      <c r="AI13" s="9" t="s">
        <v>3</v>
      </c>
      <c r="AJ13" s="9">
        <v>0</v>
      </c>
      <c r="AK13" s="9">
        <v>0</v>
      </c>
      <c r="AL13" s="220">
        <v>-8.1008195000000005E-2</v>
      </c>
      <c r="AM13" s="9">
        <v>0</v>
      </c>
      <c r="AO13" s="9" t="s">
        <v>41</v>
      </c>
      <c r="AP13" s="222">
        <v>42208</v>
      </c>
      <c r="AQ13" s="9" t="s">
        <v>135</v>
      </c>
      <c r="AR13" s="222">
        <v>42394</v>
      </c>
      <c r="AS13" s="9" t="s">
        <v>3</v>
      </c>
      <c r="AT13" s="9">
        <v>0</v>
      </c>
      <c r="AU13" s="9">
        <v>0</v>
      </c>
      <c r="AV13" s="220">
        <v>0.1605</v>
      </c>
      <c r="AW13" s="9">
        <v>0</v>
      </c>
      <c r="AY13" s="9" t="s">
        <v>41</v>
      </c>
      <c r="AZ13" s="222">
        <v>42208</v>
      </c>
      <c r="BA13" s="9" t="s">
        <v>140</v>
      </c>
      <c r="BB13" s="222">
        <v>42394</v>
      </c>
      <c r="BC13" s="9" t="s">
        <v>3</v>
      </c>
      <c r="BD13" s="9">
        <v>0</v>
      </c>
      <c r="BE13" s="9">
        <v>0</v>
      </c>
      <c r="BF13" s="220">
        <v>-0.127</v>
      </c>
      <c r="BG13" s="9">
        <v>0</v>
      </c>
    </row>
    <row r="14" spans="1:59" x14ac:dyDescent="0.2">
      <c r="A14" s="9" t="s">
        <v>41</v>
      </c>
      <c r="B14" s="222">
        <v>42208</v>
      </c>
      <c r="C14" s="9" t="s">
        <v>81</v>
      </c>
      <c r="D14" s="222">
        <v>42423</v>
      </c>
      <c r="E14" s="9" t="s">
        <v>89</v>
      </c>
      <c r="F14" s="9">
        <v>0</v>
      </c>
      <c r="G14" s="9">
        <v>0</v>
      </c>
      <c r="H14" s="220">
        <v>-1.7999999999999999E-2</v>
      </c>
      <c r="I14" s="9">
        <v>0</v>
      </c>
      <c r="K14" s="9" t="s">
        <v>41</v>
      </c>
      <c r="L14" s="222">
        <v>42208</v>
      </c>
      <c r="M14" s="9" t="s">
        <v>126</v>
      </c>
      <c r="N14" s="222">
        <v>42423</v>
      </c>
      <c r="O14" s="9" t="s">
        <v>89</v>
      </c>
      <c r="P14" s="9">
        <v>0</v>
      </c>
      <c r="Q14" s="9">
        <v>0</v>
      </c>
      <c r="R14" s="220">
        <v>0.08</v>
      </c>
      <c r="S14" s="9">
        <v>0</v>
      </c>
      <c r="U14" s="9" t="s">
        <v>41</v>
      </c>
      <c r="V14" s="222">
        <v>42208</v>
      </c>
      <c r="W14" s="9" t="s">
        <v>131</v>
      </c>
      <c r="X14" s="222">
        <v>42423</v>
      </c>
      <c r="Y14" s="9" t="s">
        <v>89</v>
      </c>
      <c r="Z14" s="9">
        <v>0</v>
      </c>
      <c r="AA14" s="9">
        <v>0</v>
      </c>
      <c r="AB14" s="220">
        <v>4.7800000000000002E-2</v>
      </c>
      <c r="AC14" s="9">
        <v>0</v>
      </c>
      <c r="AE14" s="9" t="s">
        <v>40</v>
      </c>
      <c r="AF14" s="222">
        <v>42208</v>
      </c>
      <c r="AG14" s="9" t="s">
        <v>159</v>
      </c>
      <c r="AH14" s="222">
        <v>42423</v>
      </c>
      <c r="AI14" s="9" t="s">
        <v>89</v>
      </c>
      <c r="AJ14" s="9">
        <v>0</v>
      </c>
      <c r="AK14" s="9">
        <v>0</v>
      </c>
      <c r="AL14" s="220">
        <v>-8.1009859000000004E-2</v>
      </c>
      <c r="AM14" s="9">
        <v>0</v>
      </c>
      <c r="AO14" s="9" t="s">
        <v>41</v>
      </c>
      <c r="AP14" s="222">
        <v>42208</v>
      </c>
      <c r="AQ14" s="9" t="s">
        <v>135</v>
      </c>
      <c r="AR14" s="222">
        <v>42423</v>
      </c>
      <c r="AS14" s="9" t="s">
        <v>89</v>
      </c>
      <c r="AT14" s="9">
        <v>0</v>
      </c>
      <c r="AU14" s="9">
        <v>0</v>
      </c>
      <c r="AV14" s="220">
        <v>0.1595</v>
      </c>
      <c r="AW14" s="9">
        <v>0</v>
      </c>
      <c r="AY14" s="9" t="s">
        <v>41</v>
      </c>
      <c r="AZ14" s="222">
        <v>42208</v>
      </c>
      <c r="BA14" s="9" t="s">
        <v>140</v>
      </c>
      <c r="BB14" s="222">
        <v>42423</v>
      </c>
      <c r="BC14" s="9" t="s">
        <v>89</v>
      </c>
      <c r="BD14" s="9">
        <v>0</v>
      </c>
      <c r="BE14" s="9">
        <v>0</v>
      </c>
      <c r="BF14" s="220">
        <v>-0.128</v>
      </c>
      <c r="BG14" s="9">
        <v>0</v>
      </c>
    </row>
    <row r="15" spans="1:59" x14ac:dyDescent="0.2">
      <c r="A15" s="9" t="s">
        <v>41</v>
      </c>
      <c r="B15" s="222">
        <v>42208</v>
      </c>
      <c r="C15" s="9" t="s">
        <v>90</v>
      </c>
      <c r="D15" s="222">
        <v>42445</v>
      </c>
      <c r="E15" s="9" t="s">
        <v>252</v>
      </c>
      <c r="F15" s="9">
        <v>0</v>
      </c>
      <c r="G15" s="9">
        <v>0</v>
      </c>
      <c r="H15" s="220">
        <v>-1.7858599999999999E-2</v>
      </c>
      <c r="I15" s="9">
        <v>0</v>
      </c>
      <c r="K15" s="9" t="s">
        <v>41</v>
      </c>
      <c r="L15" s="222">
        <v>42208</v>
      </c>
      <c r="M15" s="9" t="s">
        <v>127</v>
      </c>
      <c r="N15" s="222">
        <v>42445</v>
      </c>
      <c r="O15" s="312" t="s">
        <v>252</v>
      </c>
      <c r="P15" s="9">
        <v>0</v>
      </c>
      <c r="Q15" s="9">
        <v>0</v>
      </c>
      <c r="R15" s="220">
        <v>9.5172413999999997E-2</v>
      </c>
      <c r="S15" s="9">
        <v>0</v>
      </c>
      <c r="U15" s="9" t="s">
        <v>41</v>
      </c>
      <c r="V15" s="222">
        <v>42208</v>
      </c>
      <c r="W15" s="9" t="s">
        <v>132</v>
      </c>
      <c r="X15" s="222">
        <v>42445</v>
      </c>
      <c r="Y15" s="9" t="s">
        <v>252</v>
      </c>
      <c r="Z15" s="9">
        <v>0</v>
      </c>
      <c r="AA15" s="9">
        <v>0</v>
      </c>
      <c r="AB15" s="220">
        <v>4.59414E-2</v>
      </c>
      <c r="AC15" s="9">
        <v>0</v>
      </c>
      <c r="AE15" s="9" t="s">
        <v>40</v>
      </c>
      <c r="AF15" s="222">
        <v>42208</v>
      </c>
      <c r="AG15" s="9" t="s">
        <v>159</v>
      </c>
      <c r="AH15" s="222">
        <v>42452</v>
      </c>
      <c r="AI15" s="9" t="s">
        <v>141</v>
      </c>
      <c r="AJ15" s="9">
        <v>0</v>
      </c>
      <c r="AK15" s="9">
        <v>0</v>
      </c>
      <c r="AL15" s="220">
        <v>-8.1011649000000005E-2</v>
      </c>
      <c r="AM15" s="9">
        <v>0</v>
      </c>
      <c r="AO15" s="9" t="s">
        <v>41</v>
      </c>
      <c r="AP15" s="222">
        <v>42208</v>
      </c>
      <c r="AQ15" s="9" t="s">
        <v>136</v>
      </c>
      <c r="AR15" s="222">
        <v>42445</v>
      </c>
      <c r="AS15" s="9" t="s">
        <v>252</v>
      </c>
      <c r="AT15" s="9">
        <v>0</v>
      </c>
      <c r="AU15" s="9">
        <v>0</v>
      </c>
      <c r="AV15" s="220">
        <v>0.14804139999999999</v>
      </c>
      <c r="AW15" s="9">
        <v>0</v>
      </c>
      <c r="AY15" s="9" t="s">
        <v>41</v>
      </c>
      <c r="AZ15" s="222">
        <v>42208</v>
      </c>
      <c r="BA15" s="9" t="s">
        <v>140</v>
      </c>
      <c r="BB15" s="222">
        <v>42452</v>
      </c>
      <c r="BC15" s="9" t="s">
        <v>141</v>
      </c>
      <c r="BD15" s="9">
        <v>0</v>
      </c>
      <c r="BE15" s="9">
        <v>0</v>
      </c>
      <c r="BF15" s="220">
        <v>-0.129</v>
      </c>
      <c r="BG15" s="9">
        <v>0</v>
      </c>
    </row>
    <row r="16" spans="1:59" x14ac:dyDescent="0.2">
      <c r="A16" s="9" t="s">
        <v>39</v>
      </c>
      <c r="B16" s="222">
        <v>42445</v>
      </c>
      <c r="C16" s="9" t="s">
        <v>91</v>
      </c>
      <c r="D16" s="222">
        <v>42537</v>
      </c>
      <c r="E16" s="9">
        <v>42430</v>
      </c>
      <c r="F16" s="9">
        <v>0</v>
      </c>
      <c r="G16" s="9">
        <v>0</v>
      </c>
      <c r="H16" s="220">
        <v>100.0125</v>
      </c>
      <c r="I16" s="9">
        <v>0</v>
      </c>
      <c r="K16" s="9" t="s">
        <v>39</v>
      </c>
      <c r="L16" s="222">
        <v>42445</v>
      </c>
      <c r="M16" s="9" t="s">
        <v>128</v>
      </c>
      <c r="N16" s="222">
        <v>42537</v>
      </c>
      <c r="O16" s="9">
        <v>42430</v>
      </c>
      <c r="P16" s="9">
        <v>0</v>
      </c>
      <c r="Q16" s="9">
        <v>0</v>
      </c>
      <c r="R16" s="220">
        <v>100.0125</v>
      </c>
      <c r="S16" s="9">
        <v>0</v>
      </c>
      <c r="U16" s="9" t="s">
        <v>39</v>
      </c>
      <c r="V16" s="222">
        <v>42445</v>
      </c>
      <c r="W16" s="9" t="s">
        <v>133</v>
      </c>
      <c r="X16" s="222">
        <v>42537</v>
      </c>
      <c r="Y16" s="9">
        <v>42430</v>
      </c>
      <c r="Z16" s="9">
        <v>0</v>
      </c>
      <c r="AA16" s="9">
        <v>0</v>
      </c>
      <c r="AB16" s="220">
        <v>99.927199999999999</v>
      </c>
      <c r="AC16" s="9">
        <v>0</v>
      </c>
      <c r="AE16" s="9" t="s">
        <v>40</v>
      </c>
      <c r="AF16" s="222">
        <v>42208</v>
      </c>
      <c r="AG16" s="9" t="s">
        <v>159</v>
      </c>
      <c r="AH16" s="222">
        <v>42485</v>
      </c>
      <c r="AI16" s="9" t="s">
        <v>142</v>
      </c>
      <c r="AJ16" s="9">
        <v>0</v>
      </c>
      <c r="AK16" s="9">
        <v>0</v>
      </c>
      <c r="AL16" s="220">
        <v>-8.1013801999999996E-2</v>
      </c>
      <c r="AM16" s="9">
        <v>0</v>
      </c>
      <c r="AO16" s="9" t="s">
        <v>39</v>
      </c>
      <c r="AP16" s="222">
        <v>42445</v>
      </c>
      <c r="AQ16" s="9" t="s">
        <v>137</v>
      </c>
      <c r="AR16" s="222">
        <v>42537</v>
      </c>
      <c r="AS16" s="9">
        <v>42430</v>
      </c>
      <c r="AT16" s="9">
        <v>0</v>
      </c>
      <c r="AU16" s="9">
        <v>0</v>
      </c>
      <c r="AV16" s="220">
        <v>99.790599999999998</v>
      </c>
      <c r="AW16" s="9">
        <v>0</v>
      </c>
      <c r="AY16" s="9" t="s">
        <v>41</v>
      </c>
      <c r="AZ16" s="222">
        <v>42208</v>
      </c>
      <c r="BA16" s="9" t="s">
        <v>140</v>
      </c>
      <c r="BB16" s="222">
        <v>42485</v>
      </c>
      <c r="BC16" s="9" t="s">
        <v>142</v>
      </c>
      <c r="BD16" s="9">
        <v>0</v>
      </c>
      <c r="BE16" s="9">
        <v>0</v>
      </c>
      <c r="BF16" s="220">
        <v>-0.129</v>
      </c>
      <c r="BG16" s="9">
        <v>0</v>
      </c>
    </row>
    <row r="17" spans="1:59" x14ac:dyDescent="0.2">
      <c r="A17" s="9" t="s">
        <v>39</v>
      </c>
      <c r="B17" s="222">
        <v>42536</v>
      </c>
      <c r="C17" s="9" t="s">
        <v>91</v>
      </c>
      <c r="D17" s="222">
        <v>42628</v>
      </c>
      <c r="E17" s="9">
        <v>42522</v>
      </c>
      <c r="F17" s="9">
        <v>0</v>
      </c>
      <c r="G17" s="9">
        <v>0</v>
      </c>
      <c r="H17" s="220">
        <v>100.0025</v>
      </c>
      <c r="I17" s="9">
        <v>0</v>
      </c>
      <c r="K17" s="9" t="s">
        <v>39</v>
      </c>
      <c r="L17" s="222">
        <v>42536</v>
      </c>
      <c r="M17" s="9" t="s">
        <v>128</v>
      </c>
      <c r="N17" s="222">
        <v>42628</v>
      </c>
      <c r="O17" s="9">
        <v>42522</v>
      </c>
      <c r="P17" s="9">
        <v>0</v>
      </c>
      <c r="Q17" s="9">
        <v>0</v>
      </c>
      <c r="R17" s="220">
        <v>100.0025</v>
      </c>
      <c r="S17" s="9">
        <v>0</v>
      </c>
      <c r="U17" s="9" t="s">
        <v>39</v>
      </c>
      <c r="V17" s="222">
        <v>42536</v>
      </c>
      <c r="W17" s="9" t="s">
        <v>133</v>
      </c>
      <c r="X17" s="222">
        <v>42628</v>
      </c>
      <c r="Y17" s="9">
        <v>42522</v>
      </c>
      <c r="Z17" s="9">
        <v>0</v>
      </c>
      <c r="AA17" s="9">
        <v>0</v>
      </c>
      <c r="AB17" s="220">
        <v>99.915300000000002</v>
      </c>
      <c r="AC17" s="9">
        <v>0</v>
      </c>
      <c r="AE17" s="9" t="s">
        <v>40</v>
      </c>
      <c r="AF17" s="222">
        <v>42208</v>
      </c>
      <c r="AG17" s="9" t="s">
        <v>159</v>
      </c>
      <c r="AH17" s="222">
        <v>42513</v>
      </c>
      <c r="AI17" s="9" t="s">
        <v>143</v>
      </c>
      <c r="AJ17" s="9">
        <v>0</v>
      </c>
      <c r="AK17" s="9">
        <v>0</v>
      </c>
      <c r="AL17" s="220">
        <v>-8.1015512999999997E-2</v>
      </c>
      <c r="AM17" s="9">
        <v>0</v>
      </c>
      <c r="AO17" s="9" t="s">
        <v>39</v>
      </c>
      <c r="AP17" s="222">
        <v>42536</v>
      </c>
      <c r="AQ17" s="9" t="s">
        <v>137</v>
      </c>
      <c r="AR17" s="222">
        <v>42628</v>
      </c>
      <c r="AS17" s="9">
        <v>42522</v>
      </c>
      <c r="AT17" s="9">
        <v>0</v>
      </c>
      <c r="AU17" s="9">
        <v>0</v>
      </c>
      <c r="AV17" s="220">
        <v>99.780699999999996</v>
      </c>
      <c r="AW17" s="9">
        <v>0</v>
      </c>
      <c r="AY17" s="9" t="s">
        <v>41</v>
      </c>
      <c r="AZ17" s="222">
        <v>42208</v>
      </c>
      <c r="BA17" s="9" t="s">
        <v>140</v>
      </c>
      <c r="BB17" s="222">
        <v>42513</v>
      </c>
      <c r="BC17" s="9" t="s">
        <v>143</v>
      </c>
      <c r="BD17" s="9">
        <v>0</v>
      </c>
      <c r="BE17" s="9">
        <v>0</v>
      </c>
      <c r="BF17" s="220">
        <v>-0.129</v>
      </c>
      <c r="BG17" s="9">
        <v>0</v>
      </c>
    </row>
    <row r="18" spans="1:59" x14ac:dyDescent="0.2">
      <c r="A18" s="9" t="s">
        <v>39</v>
      </c>
      <c r="B18" s="222">
        <v>42634</v>
      </c>
      <c r="C18" s="9" t="s">
        <v>91</v>
      </c>
      <c r="D18" s="222">
        <v>42725</v>
      </c>
      <c r="E18" s="9">
        <v>42614</v>
      </c>
      <c r="F18" s="9">
        <v>0</v>
      </c>
      <c r="G18" s="9">
        <v>0</v>
      </c>
      <c r="H18" s="220">
        <v>99.982500000000002</v>
      </c>
      <c r="I18" s="9">
        <v>0</v>
      </c>
      <c r="K18" s="9" t="s">
        <v>39</v>
      </c>
      <c r="L18" s="222">
        <v>42634</v>
      </c>
      <c r="M18" s="9" t="s">
        <v>128</v>
      </c>
      <c r="N18" s="222">
        <v>42725</v>
      </c>
      <c r="O18" s="9">
        <v>42614</v>
      </c>
      <c r="P18" s="9">
        <v>0</v>
      </c>
      <c r="Q18" s="9">
        <v>0</v>
      </c>
      <c r="R18" s="220">
        <v>99.982500000000002</v>
      </c>
      <c r="S18" s="9">
        <v>0</v>
      </c>
      <c r="U18" s="9" t="s">
        <v>39</v>
      </c>
      <c r="V18" s="222">
        <v>42634</v>
      </c>
      <c r="W18" s="9" t="s">
        <v>133</v>
      </c>
      <c r="X18" s="222">
        <v>42725</v>
      </c>
      <c r="Y18" s="9">
        <v>42614</v>
      </c>
      <c r="Z18" s="9">
        <v>0</v>
      </c>
      <c r="AA18" s="9">
        <v>0</v>
      </c>
      <c r="AB18" s="220">
        <v>99.889300000000006</v>
      </c>
      <c r="AC18" s="9">
        <v>0</v>
      </c>
      <c r="AE18" s="9" t="s">
        <v>40</v>
      </c>
      <c r="AF18" s="222">
        <v>42208</v>
      </c>
      <c r="AG18" s="9" t="s">
        <v>159</v>
      </c>
      <c r="AH18" s="222">
        <v>42544</v>
      </c>
      <c r="AI18" s="9" t="s">
        <v>144</v>
      </c>
      <c r="AJ18" s="9">
        <v>0</v>
      </c>
      <c r="AK18" s="9">
        <v>0</v>
      </c>
      <c r="AL18" s="220">
        <v>-8.0017818000000004E-2</v>
      </c>
      <c r="AM18" s="9">
        <v>0</v>
      </c>
      <c r="AO18" s="9" t="s">
        <v>39</v>
      </c>
      <c r="AP18" s="222">
        <v>42634</v>
      </c>
      <c r="AQ18" s="9" t="s">
        <v>137</v>
      </c>
      <c r="AR18" s="222">
        <v>42725</v>
      </c>
      <c r="AS18" s="9">
        <v>42614</v>
      </c>
      <c r="AT18" s="9">
        <v>0</v>
      </c>
      <c r="AU18" s="9">
        <v>0</v>
      </c>
      <c r="AV18" s="220">
        <v>99.7607</v>
      </c>
      <c r="AW18" s="9">
        <v>0</v>
      </c>
      <c r="AY18" s="9" t="s">
        <v>41</v>
      </c>
      <c r="AZ18" s="222">
        <v>42208</v>
      </c>
      <c r="BA18" s="9" t="s">
        <v>140</v>
      </c>
      <c r="BB18" s="222">
        <v>42544</v>
      </c>
      <c r="BC18" s="9" t="s">
        <v>144</v>
      </c>
      <c r="BD18" s="9">
        <v>0</v>
      </c>
      <c r="BE18" s="9">
        <v>0</v>
      </c>
      <c r="BF18" s="220">
        <v>-0.13</v>
      </c>
      <c r="BG18" s="9">
        <v>0</v>
      </c>
    </row>
    <row r="19" spans="1:59" x14ac:dyDescent="0.2">
      <c r="A19" s="9" t="s">
        <v>39</v>
      </c>
      <c r="B19" s="222">
        <v>42725</v>
      </c>
      <c r="C19" s="9" t="s">
        <v>91</v>
      </c>
      <c r="D19" s="222">
        <v>42815</v>
      </c>
      <c r="E19" s="9">
        <v>42705</v>
      </c>
      <c r="F19" s="9">
        <v>0</v>
      </c>
      <c r="G19" s="9">
        <v>0</v>
      </c>
      <c r="H19" s="220">
        <v>99.952749999999995</v>
      </c>
      <c r="I19" s="9">
        <v>0</v>
      </c>
      <c r="K19" s="9" t="s">
        <v>39</v>
      </c>
      <c r="L19" s="222">
        <v>42725</v>
      </c>
      <c r="M19" s="9" t="s">
        <v>128</v>
      </c>
      <c r="N19" s="222">
        <v>42815</v>
      </c>
      <c r="O19" s="9">
        <v>42705</v>
      </c>
      <c r="P19" s="9">
        <v>0</v>
      </c>
      <c r="Q19" s="9">
        <v>0</v>
      </c>
      <c r="R19" s="220">
        <v>99.952749999999995</v>
      </c>
      <c r="S19" s="9">
        <v>0</v>
      </c>
      <c r="U19" s="9" t="s">
        <v>39</v>
      </c>
      <c r="V19" s="222">
        <v>42725</v>
      </c>
      <c r="W19" s="9" t="s">
        <v>133</v>
      </c>
      <c r="X19" s="222">
        <v>42815</v>
      </c>
      <c r="Y19" s="9">
        <v>42705</v>
      </c>
      <c r="Z19" s="9">
        <v>0</v>
      </c>
      <c r="AA19" s="9">
        <v>0</v>
      </c>
      <c r="AB19" s="220">
        <v>99.851650000000006</v>
      </c>
      <c r="AC19" s="9">
        <v>0</v>
      </c>
      <c r="AE19" s="9" t="s">
        <v>40</v>
      </c>
      <c r="AF19" s="222">
        <v>42208</v>
      </c>
      <c r="AG19" s="9" t="s">
        <v>159</v>
      </c>
      <c r="AH19" s="222">
        <v>42576</v>
      </c>
      <c r="AI19" s="9" t="s">
        <v>160</v>
      </c>
      <c r="AJ19" s="9">
        <v>0</v>
      </c>
      <c r="AK19" s="9">
        <v>0</v>
      </c>
      <c r="AL19" s="220">
        <v>-8.0019214000000005E-2</v>
      </c>
      <c r="AM19" s="9">
        <v>0</v>
      </c>
      <c r="AO19" s="9" t="s">
        <v>39</v>
      </c>
      <c r="AP19" s="222">
        <v>42725</v>
      </c>
      <c r="AQ19" s="9" t="s">
        <v>137</v>
      </c>
      <c r="AR19" s="222">
        <v>42815</v>
      </c>
      <c r="AS19" s="9">
        <v>42705</v>
      </c>
      <c r="AT19" s="9">
        <v>0</v>
      </c>
      <c r="AU19" s="9">
        <v>0</v>
      </c>
      <c r="AV19" s="220">
        <v>99.731049999999996</v>
      </c>
      <c r="AW19" s="9">
        <v>0</v>
      </c>
      <c r="AY19" s="9" t="s">
        <v>41</v>
      </c>
      <c r="AZ19" s="222">
        <v>42208</v>
      </c>
      <c r="BA19" s="9" t="s">
        <v>140</v>
      </c>
      <c r="BB19" s="222">
        <v>42576</v>
      </c>
      <c r="BC19" s="9" t="s">
        <v>46</v>
      </c>
      <c r="BD19" s="9">
        <v>0</v>
      </c>
      <c r="BE19" s="9">
        <v>0</v>
      </c>
      <c r="BF19" s="220">
        <v>-0.13</v>
      </c>
      <c r="BG19" s="9">
        <v>0</v>
      </c>
    </row>
    <row r="20" spans="1:59" x14ac:dyDescent="0.2">
      <c r="A20" s="9" t="s">
        <v>39</v>
      </c>
      <c r="B20" s="222">
        <v>42809</v>
      </c>
      <c r="C20" s="9" t="s">
        <v>91</v>
      </c>
      <c r="D20" s="222">
        <v>42901</v>
      </c>
      <c r="E20" s="9">
        <v>42795</v>
      </c>
      <c r="F20" s="9">
        <v>0</v>
      </c>
      <c r="G20" s="9">
        <v>0</v>
      </c>
      <c r="H20" s="220">
        <v>99.914000000000001</v>
      </c>
      <c r="I20" s="9">
        <v>0</v>
      </c>
      <c r="K20" s="9" t="s">
        <v>39</v>
      </c>
      <c r="L20" s="222">
        <v>42809</v>
      </c>
      <c r="M20" s="9" t="s">
        <v>128</v>
      </c>
      <c r="N20" s="222">
        <v>42901</v>
      </c>
      <c r="O20" s="9">
        <v>42795</v>
      </c>
      <c r="P20" s="9">
        <v>0</v>
      </c>
      <c r="Q20" s="9">
        <v>0</v>
      </c>
      <c r="R20" s="220">
        <v>99.914000000000001</v>
      </c>
      <c r="S20" s="9">
        <v>0</v>
      </c>
      <c r="U20" s="9" t="s">
        <v>39</v>
      </c>
      <c r="V20" s="222">
        <v>42809</v>
      </c>
      <c r="W20" s="9" t="s">
        <v>133</v>
      </c>
      <c r="X20" s="222">
        <v>42901</v>
      </c>
      <c r="Y20" s="9">
        <v>42795</v>
      </c>
      <c r="Z20" s="9">
        <v>0</v>
      </c>
      <c r="AA20" s="9">
        <v>0</v>
      </c>
      <c r="AB20" s="220">
        <v>99.802400000000006</v>
      </c>
      <c r="AC20" s="9">
        <v>0</v>
      </c>
      <c r="AE20" s="9" t="s">
        <v>40</v>
      </c>
      <c r="AF20" s="222">
        <v>42208</v>
      </c>
      <c r="AG20" s="9" t="s">
        <v>161</v>
      </c>
      <c r="AH20" s="222">
        <v>42667</v>
      </c>
      <c r="AI20" s="9" t="s">
        <v>162</v>
      </c>
      <c r="AJ20" s="9">
        <v>0</v>
      </c>
      <c r="AK20" s="9">
        <v>0</v>
      </c>
      <c r="AL20" s="220">
        <v>-8.0656815000000007E-2</v>
      </c>
      <c r="AM20" s="9">
        <v>0</v>
      </c>
      <c r="AO20" s="9" t="s">
        <v>39</v>
      </c>
      <c r="AP20" s="222">
        <v>42809</v>
      </c>
      <c r="AQ20" s="9" t="s">
        <v>137</v>
      </c>
      <c r="AR20" s="222">
        <v>42901</v>
      </c>
      <c r="AS20" s="9">
        <v>42795</v>
      </c>
      <c r="AT20" s="9">
        <v>0</v>
      </c>
      <c r="AU20" s="9">
        <v>0</v>
      </c>
      <c r="AV20" s="220">
        <v>99.6922</v>
      </c>
      <c r="AW20" s="9">
        <v>0</v>
      </c>
      <c r="AY20" s="9" t="s">
        <v>41</v>
      </c>
      <c r="AZ20" s="222">
        <v>42208</v>
      </c>
      <c r="BA20" s="9" t="s">
        <v>140</v>
      </c>
      <c r="BB20" s="222">
        <v>42605</v>
      </c>
      <c r="BC20" s="9" t="s">
        <v>145</v>
      </c>
      <c r="BD20" s="9">
        <v>0</v>
      </c>
      <c r="BE20" s="9">
        <v>0</v>
      </c>
      <c r="BF20" s="220">
        <v>-0.129</v>
      </c>
      <c r="BG20" s="9">
        <v>0</v>
      </c>
    </row>
    <row r="21" spans="1:59" x14ac:dyDescent="0.2">
      <c r="A21" s="9" t="s">
        <v>39</v>
      </c>
      <c r="B21" s="222">
        <v>42907</v>
      </c>
      <c r="C21" s="9" t="s">
        <v>91</v>
      </c>
      <c r="D21" s="222">
        <v>42999</v>
      </c>
      <c r="E21" s="9">
        <v>42887</v>
      </c>
      <c r="F21" s="9">
        <v>0</v>
      </c>
      <c r="G21" s="9">
        <v>0</v>
      </c>
      <c r="H21" s="220">
        <v>99.873000000000005</v>
      </c>
      <c r="I21" s="9">
        <v>0</v>
      </c>
      <c r="K21" s="9" t="s">
        <v>39</v>
      </c>
      <c r="L21" s="222">
        <v>42907</v>
      </c>
      <c r="M21" s="9" t="s">
        <v>128</v>
      </c>
      <c r="N21" s="222">
        <v>42999</v>
      </c>
      <c r="O21" s="9">
        <v>42887</v>
      </c>
      <c r="P21" s="9">
        <v>0</v>
      </c>
      <c r="Q21" s="9">
        <v>0</v>
      </c>
      <c r="R21" s="220">
        <v>99.873000000000005</v>
      </c>
      <c r="S21" s="9">
        <v>0</v>
      </c>
      <c r="U21" s="9" t="s">
        <v>39</v>
      </c>
      <c r="V21" s="222">
        <v>42907</v>
      </c>
      <c r="W21" s="9" t="s">
        <v>133</v>
      </c>
      <c r="X21" s="222">
        <v>42999</v>
      </c>
      <c r="Y21" s="9">
        <v>42887</v>
      </c>
      <c r="Z21" s="9">
        <v>0</v>
      </c>
      <c r="AA21" s="9">
        <v>0</v>
      </c>
      <c r="AB21" s="220">
        <v>99.769499999999994</v>
      </c>
      <c r="AC21" s="9">
        <v>0</v>
      </c>
      <c r="AE21" s="9" t="s">
        <v>40</v>
      </c>
      <c r="AF21" s="222">
        <v>42208</v>
      </c>
      <c r="AG21" s="9" t="s">
        <v>161</v>
      </c>
      <c r="AH21" s="222">
        <v>42758</v>
      </c>
      <c r="AI21" s="9" t="s">
        <v>163</v>
      </c>
      <c r="AJ21" s="9">
        <v>0</v>
      </c>
      <c r="AK21" s="9">
        <v>0</v>
      </c>
      <c r="AL21" s="220">
        <v>-7.7209764E-2</v>
      </c>
      <c r="AM21" s="9">
        <v>0</v>
      </c>
      <c r="AO21" s="9" t="s">
        <v>39</v>
      </c>
      <c r="AP21" s="222">
        <v>42907</v>
      </c>
      <c r="AQ21" s="9" t="s">
        <v>137</v>
      </c>
      <c r="AR21" s="222">
        <v>42999</v>
      </c>
      <c r="AS21" s="9">
        <v>42887</v>
      </c>
      <c r="AT21" s="9">
        <v>0</v>
      </c>
      <c r="AU21" s="9">
        <v>0</v>
      </c>
      <c r="AV21" s="220">
        <v>99.651200000000003</v>
      </c>
      <c r="AW21" s="9">
        <v>0</v>
      </c>
      <c r="AY21" s="9" t="s">
        <v>41</v>
      </c>
      <c r="AZ21" s="222">
        <v>42208</v>
      </c>
      <c r="BA21" s="9" t="s">
        <v>140</v>
      </c>
      <c r="BB21" s="222">
        <v>42636</v>
      </c>
      <c r="BC21" s="9" t="s">
        <v>146</v>
      </c>
      <c r="BD21" s="9">
        <v>0</v>
      </c>
      <c r="BE21" s="9">
        <v>0</v>
      </c>
      <c r="BF21" s="220">
        <v>-0.129</v>
      </c>
      <c r="BG21" s="9">
        <v>0</v>
      </c>
    </row>
    <row r="22" spans="1:59" x14ac:dyDescent="0.2">
      <c r="A22" s="9" t="s">
        <v>40</v>
      </c>
      <c r="B22" s="222">
        <v>42208</v>
      </c>
      <c r="C22" s="9" t="s">
        <v>92</v>
      </c>
      <c r="D22" s="222">
        <v>43304</v>
      </c>
      <c r="E22" s="9" t="s">
        <v>93</v>
      </c>
      <c r="F22" s="9">
        <v>0</v>
      </c>
      <c r="G22" s="9">
        <v>0</v>
      </c>
      <c r="H22" s="220">
        <v>9.1999999999999998E-2</v>
      </c>
      <c r="I22" s="9">
        <v>0</v>
      </c>
      <c r="K22" s="9" t="s">
        <v>40</v>
      </c>
      <c r="L22" s="222">
        <v>42208</v>
      </c>
      <c r="M22" s="9" t="s">
        <v>129</v>
      </c>
      <c r="N22" s="222">
        <v>43304</v>
      </c>
      <c r="O22" s="9" t="s">
        <v>93</v>
      </c>
      <c r="P22" s="9">
        <v>0</v>
      </c>
      <c r="Q22" s="9">
        <v>0</v>
      </c>
      <c r="R22" s="220">
        <v>0.184</v>
      </c>
      <c r="S22" s="9">
        <v>0</v>
      </c>
      <c r="U22" s="9" t="s">
        <v>40</v>
      </c>
      <c r="V22" s="222">
        <v>42208</v>
      </c>
      <c r="W22" s="9" t="s">
        <v>129</v>
      </c>
      <c r="X22" s="222">
        <v>43304</v>
      </c>
      <c r="Y22" s="9" t="s">
        <v>93</v>
      </c>
      <c r="Z22" s="9">
        <v>0</v>
      </c>
      <c r="AA22" s="9">
        <v>0</v>
      </c>
      <c r="AB22" s="220">
        <v>0.184</v>
      </c>
      <c r="AC22" s="9">
        <v>0</v>
      </c>
      <c r="AE22" s="9" t="s">
        <v>40</v>
      </c>
      <c r="AF22" s="222">
        <v>42208</v>
      </c>
      <c r="AG22" s="9" t="s">
        <v>161</v>
      </c>
      <c r="AH22" s="222">
        <v>42849</v>
      </c>
      <c r="AI22" s="9" t="s">
        <v>164</v>
      </c>
      <c r="AJ22" s="9">
        <v>0</v>
      </c>
      <c r="AK22" s="9">
        <v>0</v>
      </c>
      <c r="AL22" s="220">
        <v>-7.0839485999999993E-2</v>
      </c>
      <c r="AM22" s="9">
        <v>0</v>
      </c>
      <c r="AO22" s="9" t="s">
        <v>40</v>
      </c>
      <c r="AP22" s="222">
        <v>42208</v>
      </c>
      <c r="AQ22" s="9" t="s">
        <v>138</v>
      </c>
      <c r="AR22" s="222">
        <v>43304</v>
      </c>
      <c r="AS22" s="9" t="s">
        <v>93</v>
      </c>
      <c r="AT22" s="9">
        <v>0</v>
      </c>
      <c r="AU22" s="9">
        <v>0</v>
      </c>
      <c r="AV22" s="220">
        <v>0.308</v>
      </c>
      <c r="AW22" s="9">
        <v>0</v>
      </c>
      <c r="AY22" s="9" t="s">
        <v>41</v>
      </c>
      <c r="AZ22" s="222">
        <v>42208</v>
      </c>
      <c r="BA22" s="9" t="s">
        <v>140</v>
      </c>
      <c r="BB22" s="222">
        <v>42667</v>
      </c>
      <c r="BC22" s="9" t="s">
        <v>147</v>
      </c>
      <c r="BD22" s="9">
        <v>0</v>
      </c>
      <c r="BE22" s="9">
        <v>0</v>
      </c>
      <c r="BF22" s="220">
        <v>-0.128</v>
      </c>
      <c r="BG22" s="9">
        <v>0</v>
      </c>
    </row>
    <row r="23" spans="1:59" x14ac:dyDescent="0.2">
      <c r="A23" s="9" t="s">
        <v>40</v>
      </c>
      <c r="B23" s="222">
        <v>42208</v>
      </c>
      <c r="C23" s="9" t="s">
        <v>92</v>
      </c>
      <c r="D23" s="222">
        <v>43669</v>
      </c>
      <c r="E23" s="9" t="s">
        <v>94</v>
      </c>
      <c r="F23" s="9">
        <v>0</v>
      </c>
      <c r="G23" s="9">
        <v>0</v>
      </c>
      <c r="H23" s="220">
        <v>0.20599999999999999</v>
      </c>
      <c r="I23" s="9">
        <v>0</v>
      </c>
      <c r="K23" s="9" t="s">
        <v>40</v>
      </c>
      <c r="L23" s="222">
        <v>42208</v>
      </c>
      <c r="M23" s="9" t="s">
        <v>129</v>
      </c>
      <c r="N23" s="222">
        <v>43669</v>
      </c>
      <c r="O23" s="9" t="s">
        <v>94</v>
      </c>
      <c r="P23" s="9">
        <v>0</v>
      </c>
      <c r="Q23" s="9">
        <v>0</v>
      </c>
      <c r="R23" s="220">
        <v>0.30299999999999999</v>
      </c>
      <c r="S23" s="9">
        <v>0</v>
      </c>
      <c r="U23" s="9" t="s">
        <v>40</v>
      </c>
      <c r="V23" s="222">
        <v>42208</v>
      </c>
      <c r="W23" s="9" t="s">
        <v>129</v>
      </c>
      <c r="X23" s="222">
        <v>43669</v>
      </c>
      <c r="Y23" s="9" t="s">
        <v>94</v>
      </c>
      <c r="Z23" s="9">
        <v>0</v>
      </c>
      <c r="AA23" s="9">
        <v>0</v>
      </c>
      <c r="AB23" s="220">
        <v>0.30299999999999999</v>
      </c>
      <c r="AC23" s="9">
        <v>0</v>
      </c>
      <c r="AE23" s="9" t="s">
        <v>40</v>
      </c>
      <c r="AF23" s="222">
        <v>42208</v>
      </c>
      <c r="AG23" s="9" t="s">
        <v>161</v>
      </c>
      <c r="AH23" s="222">
        <v>42940</v>
      </c>
      <c r="AI23" s="9" t="s">
        <v>156</v>
      </c>
      <c r="AJ23" s="9">
        <v>0</v>
      </c>
      <c r="AK23" s="9">
        <v>0</v>
      </c>
      <c r="AL23" s="220">
        <v>-6.2E-2</v>
      </c>
      <c r="AM23" s="9">
        <v>0</v>
      </c>
      <c r="AO23" s="9" t="s">
        <v>40</v>
      </c>
      <c r="AP23" s="222">
        <v>42208</v>
      </c>
      <c r="AQ23" s="9" t="s">
        <v>138</v>
      </c>
      <c r="AR23" s="222">
        <v>43669</v>
      </c>
      <c r="AS23" s="9" t="s">
        <v>94</v>
      </c>
      <c r="AT23" s="9">
        <v>0</v>
      </c>
      <c r="AU23" s="9">
        <v>0</v>
      </c>
      <c r="AV23" s="220">
        <v>0.42799999999999999</v>
      </c>
      <c r="AW23" s="9">
        <v>0</v>
      </c>
      <c r="AY23" s="9" t="s">
        <v>41</v>
      </c>
      <c r="AZ23" s="222">
        <v>42208</v>
      </c>
      <c r="BA23" s="9" t="s">
        <v>140</v>
      </c>
      <c r="BB23" s="222">
        <v>42697</v>
      </c>
      <c r="BC23" s="9" t="s">
        <v>148</v>
      </c>
      <c r="BD23" s="9">
        <v>0</v>
      </c>
      <c r="BE23" s="9">
        <v>0</v>
      </c>
      <c r="BF23" s="220">
        <v>-0.128</v>
      </c>
      <c r="BG23" s="9">
        <v>0</v>
      </c>
    </row>
    <row r="24" spans="1:59" x14ac:dyDescent="0.2">
      <c r="A24" s="9" t="s">
        <v>40</v>
      </c>
      <c r="B24" s="222">
        <v>42208</v>
      </c>
      <c r="C24" s="9" t="s">
        <v>92</v>
      </c>
      <c r="D24" s="222">
        <v>44035</v>
      </c>
      <c r="E24" s="9" t="s">
        <v>95</v>
      </c>
      <c r="F24" s="9">
        <v>0</v>
      </c>
      <c r="G24" s="9">
        <v>0</v>
      </c>
      <c r="H24" s="220">
        <v>0.34599999999999997</v>
      </c>
      <c r="I24" s="9">
        <v>0</v>
      </c>
      <c r="K24" s="9" t="s">
        <v>40</v>
      </c>
      <c r="L24" s="222">
        <v>42208</v>
      </c>
      <c r="M24" s="9" t="s">
        <v>129</v>
      </c>
      <c r="N24" s="222">
        <v>44035</v>
      </c>
      <c r="O24" s="9" t="s">
        <v>95</v>
      </c>
      <c r="P24" s="9">
        <v>0</v>
      </c>
      <c r="Q24" s="9">
        <v>0</v>
      </c>
      <c r="R24" s="220">
        <v>0.44500000000000001</v>
      </c>
      <c r="S24" s="9">
        <v>0</v>
      </c>
      <c r="U24" s="9" t="s">
        <v>40</v>
      </c>
      <c r="V24" s="222">
        <v>42208</v>
      </c>
      <c r="W24" s="9" t="s">
        <v>129</v>
      </c>
      <c r="X24" s="222">
        <v>44035</v>
      </c>
      <c r="Y24" s="9" t="s">
        <v>95</v>
      </c>
      <c r="Z24" s="9">
        <v>0</v>
      </c>
      <c r="AA24" s="9">
        <v>0</v>
      </c>
      <c r="AB24" s="220">
        <v>0.44500000000000001</v>
      </c>
      <c r="AC24" s="9">
        <v>0</v>
      </c>
      <c r="AE24" s="9" t="s">
        <v>40</v>
      </c>
      <c r="AF24" s="222">
        <v>42208</v>
      </c>
      <c r="AG24" s="9" t="s">
        <v>161</v>
      </c>
      <c r="AH24" s="222">
        <v>43031</v>
      </c>
      <c r="AI24" s="9" t="s">
        <v>165</v>
      </c>
      <c r="AJ24" s="9">
        <v>0</v>
      </c>
      <c r="AK24" s="9">
        <v>0</v>
      </c>
      <c r="AL24" s="220">
        <v>-5.0619694E-2</v>
      </c>
      <c r="AM24" s="9">
        <v>0</v>
      </c>
      <c r="AO24" s="9" t="s">
        <v>40</v>
      </c>
      <c r="AP24" s="222">
        <v>42208</v>
      </c>
      <c r="AQ24" s="9" t="s">
        <v>138</v>
      </c>
      <c r="AR24" s="222">
        <v>44035</v>
      </c>
      <c r="AS24" s="9" t="s">
        <v>95</v>
      </c>
      <c r="AT24" s="9">
        <v>0</v>
      </c>
      <c r="AU24" s="9">
        <v>0</v>
      </c>
      <c r="AV24" s="220">
        <v>0.56999999999999995</v>
      </c>
      <c r="AW24" s="9">
        <v>0</v>
      </c>
      <c r="AY24" s="9" t="s">
        <v>41</v>
      </c>
      <c r="AZ24" s="222">
        <v>42208</v>
      </c>
      <c r="BA24" s="9" t="s">
        <v>140</v>
      </c>
      <c r="BB24" s="222">
        <v>42727</v>
      </c>
      <c r="BC24" s="9" t="s">
        <v>149</v>
      </c>
      <c r="BD24" s="9">
        <v>0</v>
      </c>
      <c r="BE24" s="9">
        <v>0</v>
      </c>
      <c r="BF24" s="220">
        <v>-0.127</v>
      </c>
      <c r="BG24" s="9">
        <v>0</v>
      </c>
    </row>
    <row r="25" spans="1:59" x14ac:dyDescent="0.2">
      <c r="A25" s="9" t="s">
        <v>40</v>
      </c>
      <c r="B25" s="222">
        <v>42208</v>
      </c>
      <c r="C25" s="9" t="s">
        <v>92</v>
      </c>
      <c r="D25" s="222">
        <v>44400</v>
      </c>
      <c r="E25" s="9" t="s">
        <v>96</v>
      </c>
      <c r="F25" s="9">
        <v>0</v>
      </c>
      <c r="G25" s="9">
        <v>0</v>
      </c>
      <c r="H25" s="220">
        <v>0.49099999999999999</v>
      </c>
      <c r="I25" s="9">
        <v>0</v>
      </c>
      <c r="K25" s="9" t="s">
        <v>40</v>
      </c>
      <c r="L25" s="222">
        <v>42208</v>
      </c>
      <c r="M25" s="9" t="s">
        <v>129</v>
      </c>
      <c r="N25" s="222">
        <v>44400</v>
      </c>
      <c r="O25" s="9" t="s">
        <v>96</v>
      </c>
      <c r="P25" s="9">
        <v>0</v>
      </c>
      <c r="Q25" s="9">
        <v>0</v>
      </c>
      <c r="R25" s="220">
        <v>0.59</v>
      </c>
      <c r="S25" s="9">
        <v>0</v>
      </c>
      <c r="U25" s="9" t="s">
        <v>40</v>
      </c>
      <c r="V25" s="222">
        <v>42208</v>
      </c>
      <c r="W25" s="9" t="s">
        <v>129</v>
      </c>
      <c r="X25" s="222">
        <v>44400</v>
      </c>
      <c r="Y25" s="9" t="s">
        <v>96</v>
      </c>
      <c r="Z25" s="9">
        <v>0</v>
      </c>
      <c r="AA25" s="9">
        <v>0</v>
      </c>
      <c r="AB25" s="220">
        <v>0.59</v>
      </c>
      <c r="AC25" s="9">
        <v>0</v>
      </c>
      <c r="AE25" s="9" t="s">
        <v>40</v>
      </c>
      <c r="AF25" s="222">
        <v>42208</v>
      </c>
      <c r="AG25" s="9" t="s">
        <v>161</v>
      </c>
      <c r="AH25" s="222">
        <v>43123</v>
      </c>
      <c r="AI25" s="9" t="s">
        <v>166</v>
      </c>
      <c r="AJ25" s="9">
        <v>0</v>
      </c>
      <c r="AK25" s="9">
        <v>0</v>
      </c>
      <c r="AL25" s="220">
        <v>-3.6349461E-2</v>
      </c>
      <c r="AM25" s="9">
        <v>0</v>
      </c>
      <c r="AO25" s="9" t="s">
        <v>40</v>
      </c>
      <c r="AP25" s="222">
        <v>42208</v>
      </c>
      <c r="AQ25" s="9" t="s">
        <v>138</v>
      </c>
      <c r="AR25" s="222">
        <v>44400</v>
      </c>
      <c r="AS25" s="9" t="s">
        <v>96</v>
      </c>
      <c r="AT25" s="9">
        <v>0</v>
      </c>
      <c r="AU25" s="9">
        <v>0</v>
      </c>
      <c r="AV25" s="220">
        <v>0.71399999999999997</v>
      </c>
      <c r="AW25" s="9">
        <v>0</v>
      </c>
      <c r="AY25" s="9" t="s">
        <v>41</v>
      </c>
      <c r="AZ25" s="222">
        <v>42208</v>
      </c>
      <c r="BA25" s="9" t="s">
        <v>140</v>
      </c>
      <c r="BB25" s="222">
        <v>42758</v>
      </c>
      <c r="BC25" s="9" t="s">
        <v>150</v>
      </c>
      <c r="BD25" s="9">
        <v>0</v>
      </c>
      <c r="BE25" s="9">
        <v>0</v>
      </c>
      <c r="BF25" s="220">
        <v>-0.126</v>
      </c>
      <c r="BG25" s="9">
        <v>0</v>
      </c>
    </row>
    <row r="26" spans="1:59" x14ac:dyDescent="0.2">
      <c r="A26" s="9" t="s">
        <v>40</v>
      </c>
      <c r="B26" s="222">
        <v>42208</v>
      </c>
      <c r="C26" s="9" t="s">
        <v>92</v>
      </c>
      <c r="D26" s="222">
        <v>44767</v>
      </c>
      <c r="E26" s="9" t="s">
        <v>97</v>
      </c>
      <c r="F26" s="9">
        <v>0</v>
      </c>
      <c r="G26" s="9">
        <v>0</v>
      </c>
      <c r="H26" s="220">
        <v>0.63600000000000001</v>
      </c>
      <c r="I26" s="9">
        <v>0</v>
      </c>
      <c r="K26" s="9" t="s">
        <v>40</v>
      </c>
      <c r="L26" s="222">
        <v>42208</v>
      </c>
      <c r="M26" s="9" t="s">
        <v>129</v>
      </c>
      <c r="N26" s="222">
        <v>44767</v>
      </c>
      <c r="O26" s="9" t="s">
        <v>97</v>
      </c>
      <c r="P26" s="9">
        <v>0</v>
      </c>
      <c r="Q26" s="9">
        <v>0</v>
      </c>
      <c r="R26" s="220">
        <v>0.73299999999999998</v>
      </c>
      <c r="S26" s="9">
        <v>0</v>
      </c>
      <c r="U26" s="9" t="s">
        <v>40</v>
      </c>
      <c r="V26" s="222">
        <v>42208</v>
      </c>
      <c r="W26" s="9" t="s">
        <v>129</v>
      </c>
      <c r="X26" s="222">
        <v>44767</v>
      </c>
      <c r="Y26" s="9" t="s">
        <v>97</v>
      </c>
      <c r="Z26" s="9">
        <v>0</v>
      </c>
      <c r="AA26" s="9">
        <v>0</v>
      </c>
      <c r="AB26" s="220">
        <v>0.73299999999999998</v>
      </c>
      <c r="AC26" s="9">
        <v>0</v>
      </c>
      <c r="AE26" s="9" t="s">
        <v>40</v>
      </c>
      <c r="AF26" s="222">
        <v>42208</v>
      </c>
      <c r="AG26" s="9" t="s">
        <v>161</v>
      </c>
      <c r="AH26" s="222">
        <v>43213</v>
      </c>
      <c r="AI26" s="9" t="s">
        <v>167</v>
      </c>
      <c r="AJ26" s="9">
        <v>0</v>
      </c>
      <c r="AK26" s="9">
        <v>0</v>
      </c>
      <c r="AL26" s="220">
        <v>-1.9617516000000002E-2</v>
      </c>
      <c r="AM26" s="9">
        <v>0</v>
      </c>
      <c r="AO26" s="9" t="s">
        <v>40</v>
      </c>
      <c r="AP26" s="222">
        <v>42208</v>
      </c>
      <c r="AQ26" s="9" t="s">
        <v>138</v>
      </c>
      <c r="AR26" s="222">
        <v>44767</v>
      </c>
      <c r="AS26" s="9" t="s">
        <v>97</v>
      </c>
      <c r="AT26" s="9">
        <v>0</v>
      </c>
      <c r="AU26" s="9">
        <v>0</v>
      </c>
      <c r="AV26" s="220">
        <v>0.85499999999999998</v>
      </c>
      <c r="AW26" s="9">
        <v>0</v>
      </c>
      <c r="AY26" s="9" t="s">
        <v>41</v>
      </c>
      <c r="AZ26" s="222">
        <v>42208</v>
      </c>
      <c r="BA26" s="9" t="s">
        <v>140</v>
      </c>
      <c r="BB26" s="222">
        <v>42789</v>
      </c>
      <c r="BC26" s="9" t="s">
        <v>151</v>
      </c>
      <c r="BD26" s="9">
        <v>0</v>
      </c>
      <c r="BE26" s="9">
        <v>0</v>
      </c>
      <c r="BF26" s="220">
        <v>-0.124</v>
      </c>
      <c r="BG26" s="9">
        <v>0</v>
      </c>
    </row>
    <row r="27" spans="1:59" x14ac:dyDescent="0.2">
      <c r="A27" s="9" t="s">
        <v>40</v>
      </c>
      <c r="B27" s="222">
        <v>42208</v>
      </c>
      <c r="C27" s="9" t="s">
        <v>92</v>
      </c>
      <c r="D27" s="222">
        <v>45131</v>
      </c>
      <c r="E27" s="9" t="s">
        <v>98</v>
      </c>
      <c r="F27" s="9">
        <v>0</v>
      </c>
      <c r="G27" s="9">
        <v>0</v>
      </c>
      <c r="H27" s="220">
        <v>0.77300000000000002</v>
      </c>
      <c r="I27" s="9">
        <v>0</v>
      </c>
      <c r="K27" s="9" t="s">
        <v>40</v>
      </c>
      <c r="L27" s="222">
        <v>42208</v>
      </c>
      <c r="M27" s="9" t="s">
        <v>129</v>
      </c>
      <c r="N27" s="222">
        <v>45131</v>
      </c>
      <c r="O27" s="9" t="s">
        <v>98</v>
      </c>
      <c r="P27" s="9">
        <v>0</v>
      </c>
      <c r="Q27" s="9">
        <v>0</v>
      </c>
      <c r="R27" s="220">
        <v>0.86699999999999999</v>
      </c>
      <c r="S27" s="9">
        <v>0</v>
      </c>
      <c r="U27" s="9" t="s">
        <v>40</v>
      </c>
      <c r="V27" s="222">
        <v>42208</v>
      </c>
      <c r="W27" s="9" t="s">
        <v>129</v>
      </c>
      <c r="X27" s="222">
        <v>45131</v>
      </c>
      <c r="Y27" s="9" t="s">
        <v>98</v>
      </c>
      <c r="Z27" s="9">
        <v>0</v>
      </c>
      <c r="AA27" s="9">
        <v>0</v>
      </c>
      <c r="AB27" s="220">
        <v>0.86699999999999999</v>
      </c>
      <c r="AC27" s="9">
        <v>0</v>
      </c>
      <c r="AE27" s="9" t="s">
        <v>40</v>
      </c>
      <c r="AF27" s="222">
        <v>42208</v>
      </c>
      <c r="AG27" s="9" t="s">
        <v>161</v>
      </c>
      <c r="AH27" s="222">
        <v>43304</v>
      </c>
      <c r="AI27" s="9" t="s">
        <v>93</v>
      </c>
      <c r="AJ27" s="9">
        <v>0</v>
      </c>
      <c r="AK27" s="9">
        <v>0</v>
      </c>
      <c r="AL27" s="220">
        <v>1E-3</v>
      </c>
      <c r="AM27" s="9">
        <v>0</v>
      </c>
      <c r="AO27" s="9" t="s">
        <v>40</v>
      </c>
      <c r="AP27" s="222">
        <v>42208</v>
      </c>
      <c r="AQ27" s="9" t="s">
        <v>138</v>
      </c>
      <c r="AR27" s="222">
        <v>45131</v>
      </c>
      <c r="AS27" s="9" t="s">
        <v>98</v>
      </c>
      <c r="AT27" s="9">
        <v>0</v>
      </c>
      <c r="AU27" s="9">
        <v>0</v>
      </c>
      <c r="AV27" s="220">
        <v>0.98699999999999999</v>
      </c>
      <c r="AW27" s="9">
        <v>0</v>
      </c>
      <c r="AY27" s="9" t="s">
        <v>41</v>
      </c>
      <c r="AZ27" s="222">
        <v>42208</v>
      </c>
      <c r="BA27" s="9" t="s">
        <v>140</v>
      </c>
      <c r="BB27" s="222">
        <v>42817</v>
      </c>
      <c r="BC27" s="9" t="s">
        <v>152</v>
      </c>
      <c r="BD27" s="9">
        <v>0</v>
      </c>
      <c r="BE27" s="9">
        <v>0</v>
      </c>
      <c r="BF27" s="220">
        <v>-0.122</v>
      </c>
      <c r="BG27" s="9">
        <v>0</v>
      </c>
    </row>
    <row r="28" spans="1:59" x14ac:dyDescent="0.2">
      <c r="A28" s="9" t="s">
        <v>40</v>
      </c>
      <c r="B28" s="222">
        <v>42208</v>
      </c>
      <c r="C28" s="9" t="s">
        <v>92</v>
      </c>
      <c r="D28" s="222">
        <v>45496</v>
      </c>
      <c r="E28" s="9" t="s">
        <v>99</v>
      </c>
      <c r="F28" s="9">
        <v>0</v>
      </c>
      <c r="G28" s="9">
        <v>0</v>
      </c>
      <c r="H28" s="220">
        <v>0.89700000000000002</v>
      </c>
      <c r="I28" s="9">
        <v>0</v>
      </c>
      <c r="K28" s="9" t="s">
        <v>40</v>
      </c>
      <c r="L28" s="222">
        <v>42208</v>
      </c>
      <c r="M28" s="9" t="s">
        <v>129</v>
      </c>
      <c r="N28" s="222">
        <v>45496</v>
      </c>
      <c r="O28" s="9" t="s">
        <v>99</v>
      </c>
      <c r="P28" s="9">
        <v>0</v>
      </c>
      <c r="Q28" s="9">
        <v>0</v>
      </c>
      <c r="R28" s="220">
        <v>0.98799999999999999</v>
      </c>
      <c r="S28" s="9">
        <v>0</v>
      </c>
      <c r="U28" s="9" t="s">
        <v>40</v>
      </c>
      <c r="V28" s="222">
        <v>42208</v>
      </c>
      <c r="W28" s="9" t="s">
        <v>129</v>
      </c>
      <c r="X28" s="222">
        <v>45496</v>
      </c>
      <c r="Y28" s="9" t="s">
        <v>99</v>
      </c>
      <c r="Z28" s="9">
        <v>0</v>
      </c>
      <c r="AA28" s="9">
        <v>0</v>
      </c>
      <c r="AB28" s="220">
        <v>0.98799999999999999</v>
      </c>
      <c r="AC28" s="9">
        <v>0</v>
      </c>
      <c r="AE28" s="9" t="s">
        <v>40</v>
      </c>
      <c r="AF28" s="222">
        <v>42208</v>
      </c>
      <c r="AG28" s="9" t="s">
        <v>161</v>
      </c>
      <c r="AH28" s="222">
        <v>43669</v>
      </c>
      <c r="AI28" s="9" t="s">
        <v>94</v>
      </c>
      <c r="AJ28" s="9">
        <v>0</v>
      </c>
      <c r="AK28" s="9">
        <v>0</v>
      </c>
      <c r="AL28" s="220">
        <v>0.105</v>
      </c>
      <c r="AM28" s="9">
        <v>0</v>
      </c>
      <c r="AO28" s="9" t="s">
        <v>40</v>
      </c>
      <c r="AP28" s="222">
        <v>42208</v>
      </c>
      <c r="AQ28" s="9" t="s">
        <v>138</v>
      </c>
      <c r="AR28" s="222">
        <v>45496</v>
      </c>
      <c r="AS28" s="9" t="s">
        <v>99</v>
      </c>
      <c r="AT28" s="9">
        <v>0</v>
      </c>
      <c r="AU28" s="9">
        <v>0</v>
      </c>
      <c r="AV28" s="220">
        <v>1.1060000000000001</v>
      </c>
      <c r="AW28" s="9">
        <v>0</v>
      </c>
      <c r="AY28" s="9" t="s">
        <v>41</v>
      </c>
      <c r="AZ28" s="222">
        <v>42208</v>
      </c>
      <c r="BA28" s="9" t="s">
        <v>140</v>
      </c>
      <c r="BB28" s="222">
        <v>42849</v>
      </c>
      <c r="BC28" s="9" t="s">
        <v>153</v>
      </c>
      <c r="BD28" s="9">
        <v>0</v>
      </c>
      <c r="BE28" s="9">
        <v>0</v>
      </c>
      <c r="BF28" s="220">
        <v>-0.11899999999999999</v>
      </c>
      <c r="BG28" s="9">
        <v>0</v>
      </c>
    </row>
    <row r="29" spans="1:59" x14ac:dyDescent="0.2">
      <c r="A29" s="9" t="s">
        <v>40</v>
      </c>
      <c r="B29" s="222">
        <v>42208</v>
      </c>
      <c r="C29" s="9" t="s">
        <v>92</v>
      </c>
      <c r="D29" s="222">
        <v>45861</v>
      </c>
      <c r="E29" s="9" t="s">
        <v>100</v>
      </c>
      <c r="F29" s="9">
        <v>0</v>
      </c>
      <c r="G29" s="9">
        <v>0</v>
      </c>
      <c r="H29" s="220">
        <v>1.008</v>
      </c>
      <c r="I29" s="9">
        <v>0</v>
      </c>
      <c r="K29" s="9" t="s">
        <v>40</v>
      </c>
      <c r="L29" s="222">
        <v>42208</v>
      </c>
      <c r="M29" s="9" t="s">
        <v>129</v>
      </c>
      <c r="N29" s="222">
        <v>45861</v>
      </c>
      <c r="O29" s="9" t="s">
        <v>100</v>
      </c>
      <c r="P29" s="9">
        <v>0</v>
      </c>
      <c r="Q29" s="9">
        <v>0</v>
      </c>
      <c r="R29" s="220">
        <v>1.095</v>
      </c>
      <c r="S29" s="9">
        <v>0</v>
      </c>
      <c r="U29" s="9" t="s">
        <v>40</v>
      </c>
      <c r="V29" s="222">
        <v>42208</v>
      </c>
      <c r="W29" s="9" t="s">
        <v>129</v>
      </c>
      <c r="X29" s="222">
        <v>45861</v>
      </c>
      <c r="Y29" s="9" t="s">
        <v>100</v>
      </c>
      <c r="Z29" s="9">
        <v>0</v>
      </c>
      <c r="AA29" s="9">
        <v>0</v>
      </c>
      <c r="AB29" s="220">
        <v>1.095</v>
      </c>
      <c r="AC29" s="9">
        <v>0</v>
      </c>
      <c r="AE29" s="9" t="s">
        <v>40</v>
      </c>
      <c r="AF29" s="222">
        <v>42208</v>
      </c>
      <c r="AG29" s="9" t="s">
        <v>161</v>
      </c>
      <c r="AH29" s="222">
        <v>44035</v>
      </c>
      <c r="AI29" s="9" t="s">
        <v>95</v>
      </c>
      <c r="AJ29" s="9">
        <v>0</v>
      </c>
      <c r="AK29" s="9">
        <v>0</v>
      </c>
      <c r="AL29" s="220">
        <v>0.24199999999999999</v>
      </c>
      <c r="AM29" s="9">
        <v>0</v>
      </c>
      <c r="AO29" s="9" t="s">
        <v>40</v>
      </c>
      <c r="AP29" s="222">
        <v>42208</v>
      </c>
      <c r="AQ29" s="9" t="s">
        <v>138</v>
      </c>
      <c r="AR29" s="222">
        <v>45861</v>
      </c>
      <c r="AS29" s="9" t="s">
        <v>100</v>
      </c>
      <c r="AT29" s="9">
        <v>0</v>
      </c>
      <c r="AU29" s="9">
        <v>0</v>
      </c>
      <c r="AV29" s="220">
        <v>1.21</v>
      </c>
      <c r="AW29" s="9">
        <v>0</v>
      </c>
      <c r="AY29" s="9" t="s">
        <v>41</v>
      </c>
      <c r="AZ29" s="222">
        <v>42208</v>
      </c>
      <c r="BA29" s="9" t="s">
        <v>140</v>
      </c>
      <c r="BB29" s="222">
        <v>42878</v>
      </c>
      <c r="BC29" s="9" t="s">
        <v>154</v>
      </c>
      <c r="BD29" s="9">
        <v>0</v>
      </c>
      <c r="BE29" s="9">
        <v>0</v>
      </c>
      <c r="BF29" s="220">
        <v>-0.11600000000000001</v>
      </c>
      <c r="BG29" s="9">
        <v>0</v>
      </c>
    </row>
    <row r="30" spans="1:59" x14ac:dyDescent="0.2">
      <c r="A30" s="9" t="s">
        <v>40</v>
      </c>
      <c r="B30" s="222">
        <v>42208</v>
      </c>
      <c r="C30" s="9" t="s">
        <v>92</v>
      </c>
      <c r="D30" s="222">
        <v>46226</v>
      </c>
      <c r="E30" s="9" t="s">
        <v>101</v>
      </c>
      <c r="F30" s="9">
        <v>0</v>
      </c>
      <c r="G30" s="9">
        <v>0</v>
      </c>
      <c r="H30" s="220">
        <v>1.10814491</v>
      </c>
      <c r="I30" s="9">
        <v>0</v>
      </c>
      <c r="K30" s="9" t="s">
        <v>40</v>
      </c>
      <c r="L30" s="222">
        <v>42208</v>
      </c>
      <c r="M30" s="9" t="s">
        <v>129</v>
      </c>
      <c r="N30" s="222">
        <v>46226</v>
      </c>
      <c r="O30" s="9" t="s">
        <v>101</v>
      </c>
      <c r="P30" s="9">
        <v>0</v>
      </c>
      <c r="Q30" s="9">
        <v>0</v>
      </c>
      <c r="R30" s="220">
        <v>1.191439591</v>
      </c>
      <c r="S30" s="9">
        <v>0</v>
      </c>
      <c r="U30" s="9" t="s">
        <v>40</v>
      </c>
      <c r="V30" s="222">
        <v>42208</v>
      </c>
      <c r="W30" s="9" t="s">
        <v>129</v>
      </c>
      <c r="X30" s="222">
        <v>46226</v>
      </c>
      <c r="Y30" s="9" t="s">
        <v>101</v>
      </c>
      <c r="Z30" s="9">
        <v>0</v>
      </c>
      <c r="AA30" s="9">
        <v>0</v>
      </c>
      <c r="AB30" s="220">
        <v>1.191439591</v>
      </c>
      <c r="AC30" s="9">
        <v>0</v>
      </c>
      <c r="AE30" s="9" t="s">
        <v>40</v>
      </c>
      <c r="AF30" s="222">
        <v>42208</v>
      </c>
      <c r="AG30" s="9" t="s">
        <v>161</v>
      </c>
      <c r="AH30" s="222">
        <v>44400</v>
      </c>
      <c r="AI30" s="9" t="s">
        <v>96</v>
      </c>
      <c r="AJ30" s="9">
        <v>0</v>
      </c>
      <c r="AK30" s="9">
        <v>0</v>
      </c>
      <c r="AL30" s="220">
        <v>0.38700000000000001</v>
      </c>
      <c r="AM30" s="9">
        <v>0</v>
      </c>
      <c r="AO30" s="9" t="s">
        <v>40</v>
      </c>
      <c r="AP30" s="222">
        <v>42208</v>
      </c>
      <c r="AQ30" s="9" t="s">
        <v>138</v>
      </c>
      <c r="AR30" s="222">
        <v>46226</v>
      </c>
      <c r="AS30" s="9" t="s">
        <v>101</v>
      </c>
      <c r="AT30" s="9">
        <v>0</v>
      </c>
      <c r="AU30" s="9">
        <v>0</v>
      </c>
      <c r="AV30" s="220">
        <v>1.3026509159999999</v>
      </c>
      <c r="AW30" s="9">
        <v>0</v>
      </c>
      <c r="AY30" s="9" t="s">
        <v>41</v>
      </c>
      <c r="AZ30" s="222">
        <v>42208</v>
      </c>
      <c r="BA30" s="9" t="s">
        <v>140</v>
      </c>
      <c r="BB30" s="222">
        <v>42909</v>
      </c>
      <c r="BC30" s="9" t="s">
        <v>155</v>
      </c>
      <c r="BD30" s="9">
        <v>0</v>
      </c>
      <c r="BE30" s="9">
        <v>0</v>
      </c>
      <c r="BF30" s="220">
        <v>-0.114</v>
      </c>
      <c r="BG30" s="9">
        <v>0</v>
      </c>
    </row>
    <row r="31" spans="1:59" x14ac:dyDescent="0.2">
      <c r="A31" s="9" t="s">
        <v>40</v>
      </c>
      <c r="B31" s="222">
        <v>42208</v>
      </c>
      <c r="C31" s="9" t="s">
        <v>92</v>
      </c>
      <c r="D31" s="222">
        <v>46591</v>
      </c>
      <c r="E31" s="9" t="s">
        <v>102</v>
      </c>
      <c r="F31" s="9">
        <v>0</v>
      </c>
      <c r="G31" s="9">
        <v>0</v>
      </c>
      <c r="H31" s="220">
        <v>1.196</v>
      </c>
      <c r="I31" s="9">
        <v>0</v>
      </c>
      <c r="K31" s="9" t="s">
        <v>40</v>
      </c>
      <c r="L31" s="222">
        <v>42208</v>
      </c>
      <c r="M31" s="9" t="s">
        <v>129</v>
      </c>
      <c r="N31" s="222">
        <v>46591</v>
      </c>
      <c r="O31" s="9" t="s">
        <v>102</v>
      </c>
      <c r="P31" s="9">
        <v>0</v>
      </c>
      <c r="Q31" s="9">
        <v>0</v>
      </c>
      <c r="R31" s="220">
        <v>1.276</v>
      </c>
      <c r="S31" s="9">
        <v>0</v>
      </c>
      <c r="U31" s="9" t="s">
        <v>40</v>
      </c>
      <c r="V31" s="222">
        <v>42208</v>
      </c>
      <c r="W31" s="9" t="s">
        <v>129</v>
      </c>
      <c r="X31" s="222">
        <v>46591</v>
      </c>
      <c r="Y31" s="9" t="s">
        <v>102</v>
      </c>
      <c r="Z31" s="9">
        <v>0</v>
      </c>
      <c r="AA31" s="9">
        <v>0</v>
      </c>
      <c r="AB31" s="220">
        <v>1.276</v>
      </c>
      <c r="AC31" s="9">
        <v>0</v>
      </c>
      <c r="AE31" s="9" t="s">
        <v>40</v>
      </c>
      <c r="AF31" s="222">
        <v>42208</v>
      </c>
      <c r="AG31" s="9" t="s">
        <v>161</v>
      </c>
      <c r="AH31" s="222">
        <v>44767</v>
      </c>
      <c r="AI31" s="9" t="s">
        <v>97</v>
      </c>
      <c r="AJ31" s="9">
        <v>0</v>
      </c>
      <c r="AK31" s="9">
        <v>0</v>
      </c>
      <c r="AL31" s="220">
        <v>0.53300000000000003</v>
      </c>
      <c r="AM31" s="9">
        <v>0</v>
      </c>
      <c r="AO31" s="9" t="s">
        <v>40</v>
      </c>
      <c r="AP31" s="222">
        <v>42208</v>
      </c>
      <c r="AQ31" s="9" t="s">
        <v>138</v>
      </c>
      <c r="AR31" s="222">
        <v>46591</v>
      </c>
      <c r="AS31" s="9" t="s">
        <v>102</v>
      </c>
      <c r="AT31" s="9">
        <v>0</v>
      </c>
      <c r="AU31" s="9">
        <v>0</v>
      </c>
      <c r="AV31" s="220">
        <v>1.383</v>
      </c>
      <c r="AW31" s="9">
        <v>0</v>
      </c>
      <c r="AY31" s="9" t="s">
        <v>41</v>
      </c>
      <c r="AZ31" s="222">
        <v>42208</v>
      </c>
      <c r="BA31" s="9" t="s">
        <v>140</v>
      </c>
      <c r="BB31" s="222">
        <v>42940</v>
      </c>
      <c r="BC31" s="9" t="s">
        <v>156</v>
      </c>
      <c r="BD31" s="9">
        <v>0</v>
      </c>
      <c r="BE31" s="9">
        <v>0</v>
      </c>
      <c r="BF31" s="220">
        <v>-0.111</v>
      </c>
      <c r="BG31" s="9">
        <v>0</v>
      </c>
    </row>
    <row r="32" spans="1:59" x14ac:dyDescent="0.2">
      <c r="A32" s="9" t="s">
        <v>40</v>
      </c>
      <c r="B32" s="222">
        <v>42208</v>
      </c>
      <c r="C32" s="9" t="s">
        <v>92</v>
      </c>
      <c r="D32" s="222">
        <v>46958</v>
      </c>
      <c r="E32" s="9" t="s">
        <v>103</v>
      </c>
      <c r="F32" s="9">
        <v>0</v>
      </c>
      <c r="G32" s="9">
        <v>0</v>
      </c>
      <c r="H32" s="220">
        <v>1.271321667</v>
      </c>
      <c r="I32" s="9">
        <v>0</v>
      </c>
      <c r="K32" s="9" t="s">
        <v>40</v>
      </c>
      <c r="L32" s="222">
        <v>42208</v>
      </c>
      <c r="M32" s="9" t="s">
        <v>129</v>
      </c>
      <c r="N32" s="222">
        <v>46958</v>
      </c>
      <c r="O32" s="9" t="s">
        <v>103</v>
      </c>
      <c r="P32" s="9">
        <v>0</v>
      </c>
      <c r="Q32" s="9">
        <v>0</v>
      </c>
      <c r="R32" s="220">
        <v>1.348229533</v>
      </c>
      <c r="S32" s="9">
        <v>0</v>
      </c>
      <c r="U32" s="9" t="s">
        <v>40</v>
      </c>
      <c r="V32" s="222">
        <v>42208</v>
      </c>
      <c r="W32" s="9" t="s">
        <v>129</v>
      </c>
      <c r="X32" s="222">
        <v>46958</v>
      </c>
      <c r="Y32" s="9" t="s">
        <v>103</v>
      </c>
      <c r="Z32" s="9">
        <v>0</v>
      </c>
      <c r="AA32" s="9">
        <v>0</v>
      </c>
      <c r="AB32" s="220">
        <v>1.348229533</v>
      </c>
      <c r="AC32" s="9">
        <v>0</v>
      </c>
      <c r="AE32" s="9" t="s">
        <v>40</v>
      </c>
      <c r="AF32" s="222">
        <v>42208</v>
      </c>
      <c r="AG32" s="9" t="s">
        <v>161</v>
      </c>
      <c r="AH32" s="222">
        <v>45131</v>
      </c>
      <c r="AI32" s="9" t="s">
        <v>98</v>
      </c>
      <c r="AJ32" s="9">
        <v>0</v>
      </c>
      <c r="AK32" s="9">
        <v>0</v>
      </c>
      <c r="AL32" s="220">
        <v>0.67100000000000004</v>
      </c>
      <c r="AM32" s="9">
        <v>0</v>
      </c>
      <c r="AO32" s="9" t="s">
        <v>40</v>
      </c>
      <c r="AP32" s="222">
        <v>42208</v>
      </c>
      <c r="AQ32" s="9" t="s">
        <v>138</v>
      </c>
      <c r="AR32" s="222">
        <v>46958</v>
      </c>
      <c r="AS32" s="9" t="s">
        <v>103</v>
      </c>
      <c r="AT32" s="9">
        <v>0</v>
      </c>
      <c r="AU32" s="9">
        <v>0</v>
      </c>
      <c r="AV32" s="220">
        <v>1.4509053000000001</v>
      </c>
      <c r="AW32" s="9">
        <v>0</v>
      </c>
      <c r="AY32" s="9" t="s">
        <v>41</v>
      </c>
      <c r="AZ32" s="222">
        <v>42208</v>
      </c>
      <c r="BA32" s="9" t="s">
        <v>140</v>
      </c>
      <c r="BB32" s="222">
        <v>43304</v>
      </c>
      <c r="BC32" s="9" t="s">
        <v>93</v>
      </c>
      <c r="BD32" s="9">
        <v>0</v>
      </c>
      <c r="BE32" s="9">
        <v>0</v>
      </c>
      <c r="BF32" s="220">
        <v>-4.7E-2</v>
      </c>
      <c r="BG32" s="9">
        <v>0</v>
      </c>
    </row>
    <row r="33" spans="1:59" x14ac:dyDescent="0.2">
      <c r="A33" s="9" t="s">
        <v>40</v>
      </c>
      <c r="B33" s="222">
        <v>42208</v>
      </c>
      <c r="C33" s="9" t="s">
        <v>92</v>
      </c>
      <c r="D33" s="222">
        <v>47322</v>
      </c>
      <c r="E33" s="9" t="s">
        <v>104</v>
      </c>
      <c r="F33" s="9">
        <v>0</v>
      </c>
      <c r="G33" s="9">
        <v>0</v>
      </c>
      <c r="H33" s="220">
        <v>1.33463179</v>
      </c>
      <c r="I33" s="9">
        <v>0</v>
      </c>
      <c r="K33" s="9" t="s">
        <v>40</v>
      </c>
      <c r="L33" s="222">
        <v>42208</v>
      </c>
      <c r="M33" s="9" t="s">
        <v>129</v>
      </c>
      <c r="N33" s="222">
        <v>47322</v>
      </c>
      <c r="O33" s="9" t="s">
        <v>104</v>
      </c>
      <c r="P33" s="9">
        <v>0</v>
      </c>
      <c r="Q33" s="9">
        <v>0</v>
      </c>
      <c r="R33" s="220">
        <v>1.408564511</v>
      </c>
      <c r="S33" s="9">
        <v>0</v>
      </c>
      <c r="U33" s="9" t="s">
        <v>40</v>
      </c>
      <c r="V33" s="222">
        <v>42208</v>
      </c>
      <c r="W33" s="9" t="s">
        <v>129</v>
      </c>
      <c r="X33" s="222">
        <v>47322</v>
      </c>
      <c r="Y33" s="9" t="s">
        <v>104</v>
      </c>
      <c r="Z33" s="9">
        <v>0</v>
      </c>
      <c r="AA33" s="9">
        <v>0</v>
      </c>
      <c r="AB33" s="220">
        <v>1.408564511</v>
      </c>
      <c r="AC33" s="9">
        <v>0</v>
      </c>
      <c r="AE33" s="9" t="s">
        <v>40</v>
      </c>
      <c r="AF33" s="222">
        <v>42208</v>
      </c>
      <c r="AG33" s="9" t="s">
        <v>161</v>
      </c>
      <c r="AH33" s="222">
        <v>45496</v>
      </c>
      <c r="AI33" s="9" t="s">
        <v>99</v>
      </c>
      <c r="AJ33" s="9">
        <v>0</v>
      </c>
      <c r="AK33" s="9">
        <v>0</v>
      </c>
      <c r="AL33" s="220">
        <v>0.79600000000000004</v>
      </c>
      <c r="AM33" s="9">
        <v>0</v>
      </c>
      <c r="AO33" s="9" t="s">
        <v>40</v>
      </c>
      <c r="AP33" s="222">
        <v>42208</v>
      </c>
      <c r="AQ33" s="9" t="s">
        <v>138</v>
      </c>
      <c r="AR33" s="222">
        <v>47322</v>
      </c>
      <c r="AS33" s="9" t="s">
        <v>104</v>
      </c>
      <c r="AT33" s="9">
        <v>0</v>
      </c>
      <c r="AU33" s="9">
        <v>0</v>
      </c>
      <c r="AV33" s="220">
        <v>1.5071590050000001</v>
      </c>
      <c r="AW33" s="9">
        <v>0</v>
      </c>
      <c r="AY33" s="9" t="s">
        <v>41</v>
      </c>
      <c r="AZ33" s="222">
        <v>42208</v>
      </c>
      <c r="BA33" s="9" t="s">
        <v>140</v>
      </c>
      <c r="BB33" s="222">
        <v>43669</v>
      </c>
      <c r="BC33" s="9" t="s">
        <v>94</v>
      </c>
      <c r="BD33" s="9">
        <v>0</v>
      </c>
      <c r="BE33" s="9">
        <v>0</v>
      </c>
      <c r="BF33" s="220">
        <v>5.8999999999999997E-2</v>
      </c>
      <c r="BG33" s="9">
        <v>0</v>
      </c>
    </row>
    <row r="34" spans="1:59" x14ac:dyDescent="0.2">
      <c r="A34" s="9" t="s">
        <v>40</v>
      </c>
      <c r="B34" s="222">
        <v>42208</v>
      </c>
      <c r="C34" s="9" t="s">
        <v>92</v>
      </c>
      <c r="D34" s="222">
        <v>11162</v>
      </c>
      <c r="E34" s="9" t="s">
        <v>105</v>
      </c>
      <c r="F34" s="9">
        <v>0</v>
      </c>
      <c r="G34" s="9">
        <v>0</v>
      </c>
      <c r="H34" s="220">
        <v>1.389</v>
      </c>
      <c r="I34" s="9">
        <v>0</v>
      </c>
      <c r="K34" s="9" t="s">
        <v>40</v>
      </c>
      <c r="L34" s="222">
        <v>42208</v>
      </c>
      <c r="M34" s="9" t="s">
        <v>129</v>
      </c>
      <c r="N34" s="222">
        <v>11162</v>
      </c>
      <c r="O34" s="9" t="s">
        <v>105</v>
      </c>
      <c r="P34" s="9">
        <v>0</v>
      </c>
      <c r="Q34" s="9">
        <v>0</v>
      </c>
      <c r="R34" s="220">
        <v>1.46</v>
      </c>
      <c r="S34" s="9">
        <v>0</v>
      </c>
      <c r="U34" s="9" t="s">
        <v>40</v>
      </c>
      <c r="V34" s="222">
        <v>42208</v>
      </c>
      <c r="W34" s="9" t="s">
        <v>129</v>
      </c>
      <c r="X34" s="222">
        <v>11162</v>
      </c>
      <c r="Y34" s="9" t="s">
        <v>105</v>
      </c>
      <c r="Z34" s="9">
        <v>0</v>
      </c>
      <c r="AA34" s="9">
        <v>0</v>
      </c>
      <c r="AB34" s="220">
        <v>1.46</v>
      </c>
      <c r="AC34" s="9">
        <v>0</v>
      </c>
      <c r="AE34" s="9" t="s">
        <v>40</v>
      </c>
      <c r="AF34" s="222">
        <v>42208</v>
      </c>
      <c r="AG34" s="9" t="s">
        <v>161</v>
      </c>
      <c r="AH34" s="222">
        <v>45861</v>
      </c>
      <c r="AI34" s="9" t="s">
        <v>100</v>
      </c>
      <c r="AJ34" s="9">
        <v>0</v>
      </c>
      <c r="AK34" s="9">
        <v>0</v>
      </c>
      <c r="AL34" s="220">
        <v>0.90800000000000003</v>
      </c>
      <c r="AM34" s="9">
        <v>0</v>
      </c>
      <c r="AO34" s="9" t="s">
        <v>40</v>
      </c>
      <c r="AP34" s="222">
        <v>42208</v>
      </c>
      <c r="AQ34" s="9" t="s">
        <v>138</v>
      </c>
      <c r="AR34" s="222">
        <v>11162</v>
      </c>
      <c r="AS34" s="9" t="s">
        <v>105</v>
      </c>
      <c r="AT34" s="9">
        <v>0</v>
      </c>
      <c r="AU34" s="9">
        <v>0</v>
      </c>
      <c r="AV34" s="220">
        <v>1.5549999999999999</v>
      </c>
      <c r="AW34" s="9">
        <v>0</v>
      </c>
      <c r="AY34" s="9" t="s">
        <v>41</v>
      </c>
      <c r="AZ34" s="222">
        <v>42208</v>
      </c>
      <c r="BA34" s="9" t="s">
        <v>140</v>
      </c>
      <c r="BB34" s="222">
        <v>44035</v>
      </c>
      <c r="BC34" s="9" t="s">
        <v>95</v>
      </c>
      <c r="BD34" s="9">
        <v>0</v>
      </c>
      <c r="BE34" s="9">
        <v>0</v>
      </c>
      <c r="BF34" s="220">
        <v>0.19</v>
      </c>
      <c r="BG34" s="9">
        <v>0</v>
      </c>
    </row>
    <row r="35" spans="1:59" x14ac:dyDescent="0.2">
      <c r="A35" s="9" t="s">
        <v>40</v>
      </c>
      <c r="B35" s="222">
        <v>42208</v>
      </c>
      <c r="C35" s="9" t="s">
        <v>92</v>
      </c>
      <c r="D35" s="222">
        <v>11527</v>
      </c>
      <c r="E35" s="9" t="s">
        <v>106</v>
      </c>
      <c r="F35" s="9">
        <v>0</v>
      </c>
      <c r="G35" s="9">
        <v>0</v>
      </c>
      <c r="H35" s="220">
        <v>1.435651818</v>
      </c>
      <c r="I35" s="9">
        <v>0</v>
      </c>
      <c r="K35" s="9" t="s">
        <v>40</v>
      </c>
      <c r="L35" s="222">
        <v>42208</v>
      </c>
      <c r="M35" s="9" t="s">
        <v>129</v>
      </c>
      <c r="N35" s="222">
        <v>11527</v>
      </c>
      <c r="O35" s="9" t="s">
        <v>106</v>
      </c>
      <c r="P35" s="9">
        <v>0</v>
      </c>
      <c r="Q35" s="9">
        <v>0</v>
      </c>
      <c r="R35" s="220">
        <v>1.5037487599999999</v>
      </c>
      <c r="S35" s="9">
        <v>0</v>
      </c>
      <c r="U35" s="9" t="s">
        <v>40</v>
      </c>
      <c r="V35" s="222">
        <v>42208</v>
      </c>
      <c r="W35" s="9" t="s">
        <v>129</v>
      </c>
      <c r="X35" s="222">
        <v>11527</v>
      </c>
      <c r="Y35" s="9" t="s">
        <v>106</v>
      </c>
      <c r="Z35" s="9">
        <v>0</v>
      </c>
      <c r="AA35" s="9">
        <v>0</v>
      </c>
      <c r="AB35" s="220">
        <v>1.5037487599999999</v>
      </c>
      <c r="AC35" s="9">
        <v>0</v>
      </c>
      <c r="AE35" s="9" t="s">
        <v>40</v>
      </c>
      <c r="AF35" s="222">
        <v>42208</v>
      </c>
      <c r="AG35" s="9" t="s">
        <v>161</v>
      </c>
      <c r="AH35" s="222">
        <v>46226</v>
      </c>
      <c r="AI35" s="9" t="s">
        <v>101</v>
      </c>
      <c r="AJ35" s="9">
        <v>0</v>
      </c>
      <c r="AK35" s="9">
        <v>0</v>
      </c>
      <c r="AL35" s="220">
        <v>1.009000382</v>
      </c>
      <c r="AM35" s="9">
        <v>0</v>
      </c>
      <c r="AO35" s="9" t="s">
        <v>40</v>
      </c>
      <c r="AP35" s="222">
        <v>42208</v>
      </c>
      <c r="AQ35" s="9" t="s">
        <v>138</v>
      </c>
      <c r="AR35" s="222">
        <v>11527</v>
      </c>
      <c r="AS35" s="9" t="s">
        <v>106</v>
      </c>
      <c r="AT35" s="9">
        <v>0</v>
      </c>
      <c r="AU35" s="9">
        <v>0</v>
      </c>
      <c r="AV35" s="220">
        <v>1.5957862119999999</v>
      </c>
      <c r="AW35" s="9">
        <v>0</v>
      </c>
      <c r="AY35" s="9" t="s">
        <v>41</v>
      </c>
      <c r="AZ35" s="222">
        <v>42208</v>
      </c>
      <c r="BA35" s="9" t="s">
        <v>140</v>
      </c>
      <c r="BB35" s="222">
        <v>44400</v>
      </c>
      <c r="BC35" s="9" t="s">
        <v>96</v>
      </c>
      <c r="BD35" s="9">
        <v>0</v>
      </c>
      <c r="BE35" s="9">
        <v>0</v>
      </c>
      <c r="BF35" s="220">
        <v>0.33400000000000002</v>
      </c>
      <c r="BG35" s="9">
        <v>0</v>
      </c>
    </row>
    <row r="36" spans="1:59" x14ac:dyDescent="0.2">
      <c r="A36" s="9" t="s">
        <v>40</v>
      </c>
      <c r="B36" s="222">
        <v>42208</v>
      </c>
      <c r="C36" s="9" t="s">
        <v>92</v>
      </c>
      <c r="D36" s="222">
        <v>11893</v>
      </c>
      <c r="E36" s="9" t="s">
        <v>107</v>
      </c>
      <c r="F36" s="9">
        <v>0</v>
      </c>
      <c r="G36" s="9">
        <v>0</v>
      </c>
      <c r="H36" s="220">
        <v>1.475558889</v>
      </c>
      <c r="I36" s="9">
        <v>0</v>
      </c>
      <c r="K36" s="9" t="s">
        <v>40</v>
      </c>
      <c r="L36" s="222">
        <v>42208</v>
      </c>
      <c r="M36" s="9" t="s">
        <v>129</v>
      </c>
      <c r="N36" s="222">
        <v>11893</v>
      </c>
      <c r="O36" s="9" t="s">
        <v>107</v>
      </c>
      <c r="P36" s="9">
        <v>0</v>
      </c>
      <c r="Q36" s="9">
        <v>0</v>
      </c>
      <c r="R36" s="220">
        <v>1.5408475500000001</v>
      </c>
      <c r="S36" s="9">
        <v>0</v>
      </c>
      <c r="U36" s="9" t="s">
        <v>40</v>
      </c>
      <c r="V36" s="222">
        <v>42208</v>
      </c>
      <c r="W36" s="9" t="s">
        <v>129</v>
      </c>
      <c r="X36" s="222">
        <v>11893</v>
      </c>
      <c r="Y36" s="9" t="s">
        <v>107</v>
      </c>
      <c r="Z36" s="9">
        <v>0</v>
      </c>
      <c r="AA36" s="9">
        <v>0</v>
      </c>
      <c r="AB36" s="220">
        <v>1.5408475500000001</v>
      </c>
      <c r="AC36" s="9">
        <v>0</v>
      </c>
      <c r="AE36" s="9" t="s">
        <v>40</v>
      </c>
      <c r="AF36" s="222">
        <v>42208</v>
      </c>
      <c r="AG36" s="9" t="s">
        <v>161</v>
      </c>
      <c r="AH36" s="222">
        <v>46591</v>
      </c>
      <c r="AI36" s="9" t="s">
        <v>102</v>
      </c>
      <c r="AJ36" s="9">
        <v>0</v>
      </c>
      <c r="AK36" s="9">
        <v>0</v>
      </c>
      <c r="AL36" s="220">
        <v>1.0980000000000001</v>
      </c>
      <c r="AM36" s="9">
        <v>0</v>
      </c>
      <c r="AO36" s="9" t="s">
        <v>40</v>
      </c>
      <c r="AP36" s="222">
        <v>42208</v>
      </c>
      <c r="AQ36" s="9" t="s">
        <v>138</v>
      </c>
      <c r="AR36" s="222">
        <v>11893</v>
      </c>
      <c r="AS36" s="9" t="s">
        <v>107</v>
      </c>
      <c r="AT36" s="9">
        <v>0</v>
      </c>
      <c r="AU36" s="9">
        <v>0</v>
      </c>
      <c r="AV36" s="220">
        <v>1.630439202</v>
      </c>
      <c r="AW36" s="9">
        <v>0</v>
      </c>
      <c r="AY36" s="9" t="s">
        <v>41</v>
      </c>
      <c r="AZ36" s="222">
        <v>42208</v>
      </c>
      <c r="BA36" s="9" t="s">
        <v>140</v>
      </c>
      <c r="BB36" s="222">
        <v>44767</v>
      </c>
      <c r="BC36" s="9" t="s">
        <v>97</v>
      </c>
      <c r="BD36" s="9">
        <v>0</v>
      </c>
      <c r="BE36" s="9">
        <v>0</v>
      </c>
      <c r="BF36" s="220">
        <v>0.47799999999999998</v>
      </c>
      <c r="BG36" s="9">
        <v>0</v>
      </c>
    </row>
    <row r="37" spans="1:59" x14ac:dyDescent="0.2">
      <c r="A37" s="9" t="s">
        <v>40</v>
      </c>
      <c r="B37" s="222">
        <v>42208</v>
      </c>
      <c r="C37" s="9" t="s">
        <v>92</v>
      </c>
      <c r="D37" s="222">
        <v>12260</v>
      </c>
      <c r="E37" s="9" t="s">
        <v>108</v>
      </c>
      <c r="F37" s="9">
        <v>0</v>
      </c>
      <c r="G37" s="9">
        <v>0</v>
      </c>
      <c r="H37" s="220">
        <v>1.508686172</v>
      </c>
      <c r="I37" s="9">
        <v>0</v>
      </c>
      <c r="K37" s="9" t="s">
        <v>40</v>
      </c>
      <c r="L37" s="222">
        <v>42208</v>
      </c>
      <c r="M37" s="9" t="s">
        <v>129</v>
      </c>
      <c r="N37" s="222">
        <v>12260</v>
      </c>
      <c r="O37" s="9" t="s">
        <v>108</v>
      </c>
      <c r="P37" s="9">
        <v>0</v>
      </c>
      <c r="Q37" s="9">
        <v>0</v>
      </c>
      <c r="R37" s="220">
        <v>1.571309683</v>
      </c>
      <c r="S37" s="9">
        <v>0</v>
      </c>
      <c r="U37" s="9" t="s">
        <v>40</v>
      </c>
      <c r="V37" s="222">
        <v>42208</v>
      </c>
      <c r="W37" s="9" t="s">
        <v>129</v>
      </c>
      <c r="X37" s="222">
        <v>12260</v>
      </c>
      <c r="Y37" s="9" t="s">
        <v>108</v>
      </c>
      <c r="Z37" s="9">
        <v>0</v>
      </c>
      <c r="AA37" s="9">
        <v>0</v>
      </c>
      <c r="AB37" s="220">
        <v>1.571309683</v>
      </c>
      <c r="AC37" s="9">
        <v>0</v>
      </c>
      <c r="AE37" s="9" t="s">
        <v>40</v>
      </c>
      <c r="AF37" s="222">
        <v>42208</v>
      </c>
      <c r="AG37" s="9" t="s">
        <v>161</v>
      </c>
      <c r="AH37" s="222">
        <v>46958</v>
      </c>
      <c r="AI37" s="9" t="s">
        <v>103</v>
      </c>
      <c r="AJ37" s="9">
        <v>0</v>
      </c>
      <c r="AK37" s="9">
        <v>0</v>
      </c>
      <c r="AL37" s="220">
        <v>1.1750415000000001</v>
      </c>
      <c r="AM37" s="9">
        <v>0</v>
      </c>
      <c r="AO37" s="9" t="s">
        <v>40</v>
      </c>
      <c r="AP37" s="222">
        <v>42208</v>
      </c>
      <c r="AQ37" s="9" t="s">
        <v>138</v>
      </c>
      <c r="AR37" s="222">
        <v>12260</v>
      </c>
      <c r="AS37" s="9" t="s">
        <v>108</v>
      </c>
      <c r="AT37" s="9">
        <v>0</v>
      </c>
      <c r="AU37" s="9">
        <v>0</v>
      </c>
      <c r="AV37" s="220">
        <v>1.6588038860000001</v>
      </c>
      <c r="AW37" s="9">
        <v>0</v>
      </c>
      <c r="AY37" s="9" t="s">
        <v>41</v>
      </c>
      <c r="AZ37" s="222">
        <v>42208</v>
      </c>
      <c r="BA37" s="9" t="s">
        <v>140</v>
      </c>
      <c r="BB37" s="222">
        <v>45131</v>
      </c>
      <c r="BC37" s="9" t="s">
        <v>98</v>
      </c>
      <c r="BD37" s="9">
        <v>0</v>
      </c>
      <c r="BE37" s="9">
        <v>0</v>
      </c>
      <c r="BF37" s="220">
        <v>0.61199999999999999</v>
      </c>
      <c r="BG37" s="9">
        <v>0</v>
      </c>
    </row>
    <row r="38" spans="1:59" x14ac:dyDescent="0.2">
      <c r="A38" s="9" t="s">
        <v>40</v>
      </c>
      <c r="B38" s="222">
        <v>42208</v>
      </c>
      <c r="C38" s="9" t="s">
        <v>92</v>
      </c>
      <c r="D38" s="222">
        <v>12624</v>
      </c>
      <c r="E38" s="9" t="s">
        <v>109</v>
      </c>
      <c r="F38" s="9">
        <v>0</v>
      </c>
      <c r="G38" s="9">
        <v>0</v>
      </c>
      <c r="H38" s="220">
        <v>1.5353020770000001</v>
      </c>
      <c r="I38" s="9">
        <v>0</v>
      </c>
      <c r="K38" s="9" t="s">
        <v>40</v>
      </c>
      <c r="L38" s="222">
        <v>42208</v>
      </c>
      <c r="M38" s="9" t="s">
        <v>129</v>
      </c>
      <c r="N38" s="222">
        <v>12624</v>
      </c>
      <c r="O38" s="9" t="s">
        <v>109</v>
      </c>
      <c r="P38" s="9">
        <v>0</v>
      </c>
      <c r="Q38" s="9">
        <v>0</v>
      </c>
      <c r="R38" s="220">
        <v>1.595491062</v>
      </c>
      <c r="S38" s="9">
        <v>0</v>
      </c>
      <c r="U38" s="9" t="s">
        <v>40</v>
      </c>
      <c r="V38" s="222">
        <v>42208</v>
      </c>
      <c r="W38" s="9" t="s">
        <v>129</v>
      </c>
      <c r="X38" s="222">
        <v>12624</v>
      </c>
      <c r="Y38" s="9" t="s">
        <v>109</v>
      </c>
      <c r="Z38" s="9">
        <v>0</v>
      </c>
      <c r="AA38" s="9">
        <v>0</v>
      </c>
      <c r="AB38" s="220">
        <v>1.595491062</v>
      </c>
      <c r="AC38" s="9">
        <v>0</v>
      </c>
      <c r="AE38" s="9" t="s">
        <v>40</v>
      </c>
      <c r="AF38" s="222">
        <v>42208</v>
      </c>
      <c r="AG38" s="9" t="s">
        <v>161</v>
      </c>
      <c r="AH38" s="222">
        <v>47322</v>
      </c>
      <c r="AI38" s="9" t="s">
        <v>104</v>
      </c>
      <c r="AJ38" s="9">
        <v>0</v>
      </c>
      <c r="AK38" s="9">
        <v>0</v>
      </c>
      <c r="AL38" s="220">
        <v>1.240437193</v>
      </c>
      <c r="AM38" s="9">
        <v>0</v>
      </c>
      <c r="AO38" s="9" t="s">
        <v>40</v>
      </c>
      <c r="AP38" s="222">
        <v>42208</v>
      </c>
      <c r="AQ38" s="9" t="s">
        <v>138</v>
      </c>
      <c r="AR38" s="222">
        <v>12624</v>
      </c>
      <c r="AS38" s="9" t="s">
        <v>109</v>
      </c>
      <c r="AT38" s="9">
        <v>0</v>
      </c>
      <c r="AU38" s="9">
        <v>0</v>
      </c>
      <c r="AV38" s="220">
        <v>1.681156731</v>
      </c>
      <c r="AW38" s="9">
        <v>0</v>
      </c>
      <c r="AY38" s="9" t="s">
        <v>41</v>
      </c>
      <c r="AZ38" s="222">
        <v>42208</v>
      </c>
      <c r="BA38" s="9" t="s">
        <v>140</v>
      </c>
      <c r="BB38" s="222">
        <v>45496</v>
      </c>
      <c r="BC38" s="9" t="s">
        <v>99</v>
      </c>
      <c r="BD38" s="9">
        <v>0</v>
      </c>
      <c r="BE38" s="9">
        <v>0</v>
      </c>
      <c r="BF38" s="220">
        <v>0.73599999999999999</v>
      </c>
      <c r="BG38" s="9">
        <v>0</v>
      </c>
    </row>
    <row r="39" spans="1:59" x14ac:dyDescent="0.2">
      <c r="A39" s="9" t="s">
        <v>40</v>
      </c>
      <c r="B39" s="222">
        <v>42208</v>
      </c>
      <c r="C39" s="9" t="s">
        <v>92</v>
      </c>
      <c r="D39" s="222">
        <v>12988</v>
      </c>
      <c r="E39" s="9" t="s">
        <v>110</v>
      </c>
      <c r="F39" s="9">
        <v>0</v>
      </c>
      <c r="G39" s="9">
        <v>0</v>
      </c>
      <c r="H39" s="220">
        <v>1.556</v>
      </c>
      <c r="I39" s="9">
        <v>0</v>
      </c>
      <c r="K39" s="9" t="s">
        <v>40</v>
      </c>
      <c r="L39" s="222">
        <v>42208</v>
      </c>
      <c r="M39" s="9" t="s">
        <v>129</v>
      </c>
      <c r="N39" s="222">
        <v>12988</v>
      </c>
      <c r="O39" s="9" t="s">
        <v>110</v>
      </c>
      <c r="P39" s="9">
        <v>0</v>
      </c>
      <c r="Q39" s="9">
        <v>0</v>
      </c>
      <c r="R39" s="220">
        <v>1.6140000000000001</v>
      </c>
      <c r="S39" s="9">
        <v>0</v>
      </c>
      <c r="U39" s="9" t="s">
        <v>40</v>
      </c>
      <c r="V39" s="222">
        <v>42208</v>
      </c>
      <c r="W39" s="9" t="s">
        <v>129</v>
      </c>
      <c r="X39" s="222">
        <v>12988</v>
      </c>
      <c r="Y39" s="9" t="s">
        <v>110</v>
      </c>
      <c r="Z39" s="9">
        <v>0</v>
      </c>
      <c r="AA39" s="9">
        <v>0</v>
      </c>
      <c r="AB39" s="220">
        <v>1.6140000000000001</v>
      </c>
      <c r="AC39" s="9">
        <v>0</v>
      </c>
      <c r="AE39" s="9" t="s">
        <v>40</v>
      </c>
      <c r="AF39" s="222">
        <v>42208</v>
      </c>
      <c r="AG39" s="9" t="s">
        <v>161</v>
      </c>
      <c r="AH39" s="222">
        <v>11162</v>
      </c>
      <c r="AI39" s="9" t="s">
        <v>105</v>
      </c>
      <c r="AJ39" s="9">
        <v>0</v>
      </c>
      <c r="AK39" s="9">
        <v>0</v>
      </c>
      <c r="AL39" s="220">
        <v>1.2969999999999999</v>
      </c>
      <c r="AM39" s="9">
        <v>0</v>
      </c>
      <c r="AO39" s="9" t="s">
        <v>40</v>
      </c>
      <c r="AP39" s="222">
        <v>42208</v>
      </c>
      <c r="AQ39" s="9" t="s">
        <v>138</v>
      </c>
      <c r="AR39" s="222">
        <v>12988</v>
      </c>
      <c r="AS39" s="9" t="s">
        <v>110</v>
      </c>
      <c r="AT39" s="9">
        <v>0</v>
      </c>
      <c r="AU39" s="9">
        <v>0</v>
      </c>
      <c r="AV39" s="220">
        <v>1.698</v>
      </c>
      <c r="AW39" s="9">
        <v>0</v>
      </c>
      <c r="AY39" s="9" t="s">
        <v>41</v>
      </c>
      <c r="AZ39" s="222">
        <v>42208</v>
      </c>
      <c r="BA39" s="9" t="s">
        <v>140</v>
      </c>
      <c r="BB39" s="222">
        <v>45861</v>
      </c>
      <c r="BC39" s="9" t="s">
        <v>100</v>
      </c>
      <c r="BD39" s="9">
        <v>0</v>
      </c>
      <c r="BE39" s="9">
        <v>0</v>
      </c>
      <c r="BF39" s="220">
        <v>0.84899999999999998</v>
      </c>
      <c r="BG39" s="9">
        <v>0</v>
      </c>
    </row>
    <row r="40" spans="1:59" x14ac:dyDescent="0.2">
      <c r="A40" s="9" t="s">
        <v>40</v>
      </c>
      <c r="B40" s="222">
        <v>42208</v>
      </c>
      <c r="C40" s="9" t="s">
        <v>92</v>
      </c>
      <c r="D40" s="222">
        <v>13354</v>
      </c>
      <c r="E40" s="9" t="s">
        <v>111</v>
      </c>
      <c r="F40" s="9">
        <v>0</v>
      </c>
      <c r="G40" s="9">
        <v>0</v>
      </c>
      <c r="H40" s="220">
        <v>1.571497782</v>
      </c>
      <c r="I40" s="9">
        <v>0</v>
      </c>
      <c r="K40" s="9" t="s">
        <v>40</v>
      </c>
      <c r="L40" s="222">
        <v>42208</v>
      </c>
      <c r="M40" s="9" t="s">
        <v>129</v>
      </c>
      <c r="N40" s="222">
        <v>13354</v>
      </c>
      <c r="O40" s="9" t="s">
        <v>111</v>
      </c>
      <c r="P40" s="9">
        <v>0</v>
      </c>
      <c r="Q40" s="9">
        <v>0</v>
      </c>
      <c r="R40" s="220">
        <v>1.627564274</v>
      </c>
      <c r="S40" s="9">
        <v>0</v>
      </c>
      <c r="U40" s="9" t="s">
        <v>40</v>
      </c>
      <c r="V40" s="222">
        <v>42208</v>
      </c>
      <c r="W40" s="9" t="s">
        <v>129</v>
      </c>
      <c r="X40" s="222">
        <v>13354</v>
      </c>
      <c r="Y40" s="9" t="s">
        <v>111</v>
      </c>
      <c r="Z40" s="9">
        <v>0</v>
      </c>
      <c r="AA40" s="9">
        <v>0</v>
      </c>
      <c r="AB40" s="220">
        <v>1.627564274</v>
      </c>
      <c r="AC40" s="9">
        <v>0</v>
      </c>
      <c r="AE40" s="9" t="s">
        <v>40</v>
      </c>
      <c r="AF40" s="222">
        <v>42208</v>
      </c>
      <c r="AG40" s="9" t="s">
        <v>161</v>
      </c>
      <c r="AH40" s="222">
        <v>11527</v>
      </c>
      <c r="AI40" s="9" t="s">
        <v>106</v>
      </c>
      <c r="AJ40" s="9">
        <v>0</v>
      </c>
      <c r="AK40" s="9">
        <v>0</v>
      </c>
      <c r="AL40" s="220">
        <v>1.3457896330000001</v>
      </c>
      <c r="AM40" s="9">
        <v>0</v>
      </c>
      <c r="AO40" s="9" t="s">
        <v>40</v>
      </c>
      <c r="AP40" s="222">
        <v>42208</v>
      </c>
      <c r="AQ40" s="9" t="s">
        <v>138</v>
      </c>
      <c r="AR40" s="222">
        <v>13354</v>
      </c>
      <c r="AS40" s="9" t="s">
        <v>111</v>
      </c>
      <c r="AT40" s="9">
        <v>0</v>
      </c>
      <c r="AU40" s="9">
        <v>0</v>
      </c>
      <c r="AV40" s="220">
        <v>1.7100011939999999</v>
      </c>
      <c r="AW40" s="9">
        <v>0</v>
      </c>
      <c r="AY40" s="9" t="s">
        <v>41</v>
      </c>
      <c r="AZ40" s="222">
        <v>42208</v>
      </c>
      <c r="BA40" s="9" t="s">
        <v>140</v>
      </c>
      <c r="BB40" s="222">
        <v>46226</v>
      </c>
      <c r="BC40" s="9" t="s">
        <v>101</v>
      </c>
      <c r="BD40" s="9">
        <v>0</v>
      </c>
      <c r="BE40" s="9">
        <v>0</v>
      </c>
      <c r="BF40" s="220">
        <v>0.95</v>
      </c>
      <c r="BG40" s="9">
        <v>0</v>
      </c>
    </row>
    <row r="41" spans="1:59" x14ac:dyDescent="0.2">
      <c r="A41" s="9" t="s">
        <v>40</v>
      </c>
      <c r="B41" s="222">
        <v>42208</v>
      </c>
      <c r="C41" s="9" t="s">
        <v>92</v>
      </c>
      <c r="D41" s="222">
        <v>13719</v>
      </c>
      <c r="E41" s="9" t="s">
        <v>112</v>
      </c>
      <c r="F41" s="9">
        <v>0</v>
      </c>
      <c r="G41" s="9">
        <v>0</v>
      </c>
      <c r="H41" s="220">
        <v>1.582569978</v>
      </c>
      <c r="I41" s="9">
        <v>0</v>
      </c>
      <c r="K41" s="9" t="s">
        <v>40</v>
      </c>
      <c r="L41" s="222">
        <v>42208</v>
      </c>
      <c r="M41" s="9" t="s">
        <v>129</v>
      </c>
      <c r="N41" s="222">
        <v>13719</v>
      </c>
      <c r="O41" s="9" t="s">
        <v>112</v>
      </c>
      <c r="P41" s="9">
        <v>0</v>
      </c>
      <c r="Q41" s="9">
        <v>0</v>
      </c>
      <c r="R41" s="220">
        <v>1.6369161699999999</v>
      </c>
      <c r="S41" s="9">
        <v>0</v>
      </c>
      <c r="U41" s="9" t="s">
        <v>40</v>
      </c>
      <c r="V41" s="222">
        <v>42208</v>
      </c>
      <c r="W41" s="9" t="s">
        <v>129</v>
      </c>
      <c r="X41" s="222">
        <v>13719</v>
      </c>
      <c r="Y41" s="9" t="s">
        <v>112</v>
      </c>
      <c r="Z41" s="9">
        <v>0</v>
      </c>
      <c r="AA41" s="9">
        <v>0</v>
      </c>
      <c r="AB41" s="220">
        <v>1.6369161699999999</v>
      </c>
      <c r="AC41" s="9">
        <v>0</v>
      </c>
      <c r="AE41" s="9" t="s">
        <v>40</v>
      </c>
      <c r="AF41" s="222">
        <v>42208</v>
      </c>
      <c r="AG41" s="9" t="s">
        <v>161</v>
      </c>
      <c r="AH41" s="222">
        <v>11893</v>
      </c>
      <c r="AI41" s="9" t="s">
        <v>107</v>
      </c>
      <c r="AJ41" s="9">
        <v>0</v>
      </c>
      <c r="AK41" s="9">
        <v>0</v>
      </c>
      <c r="AL41" s="220">
        <v>1.3877512999999999</v>
      </c>
      <c r="AM41" s="9">
        <v>0</v>
      </c>
      <c r="AO41" s="9" t="s">
        <v>40</v>
      </c>
      <c r="AP41" s="222">
        <v>42208</v>
      </c>
      <c r="AQ41" s="9" t="s">
        <v>138</v>
      </c>
      <c r="AR41" s="222">
        <v>13719</v>
      </c>
      <c r="AS41" s="9" t="s">
        <v>112</v>
      </c>
      <c r="AT41" s="9">
        <v>0</v>
      </c>
      <c r="AU41" s="9">
        <v>0</v>
      </c>
      <c r="AV41" s="220">
        <v>1.7178721880000001</v>
      </c>
      <c r="AW41" s="9">
        <v>0</v>
      </c>
      <c r="AY41" s="9" t="s">
        <v>41</v>
      </c>
      <c r="AZ41" s="222">
        <v>42208</v>
      </c>
      <c r="BA41" s="9" t="s">
        <v>140</v>
      </c>
      <c r="BB41" s="222">
        <v>46591</v>
      </c>
      <c r="BC41" s="9" t="s">
        <v>102</v>
      </c>
      <c r="BD41" s="9">
        <v>0</v>
      </c>
      <c r="BE41" s="9">
        <v>0</v>
      </c>
      <c r="BF41" s="220">
        <v>1.04</v>
      </c>
      <c r="BG41" s="9">
        <v>0</v>
      </c>
    </row>
    <row r="42" spans="1:59" x14ac:dyDescent="0.2">
      <c r="A42" s="9" t="s">
        <v>40</v>
      </c>
      <c r="B42" s="222">
        <v>42208</v>
      </c>
      <c r="C42" s="9" t="s">
        <v>92</v>
      </c>
      <c r="D42" s="222">
        <v>14084</v>
      </c>
      <c r="E42" s="9" t="s">
        <v>113</v>
      </c>
      <c r="F42" s="9">
        <v>0</v>
      </c>
      <c r="G42" s="9">
        <v>0</v>
      </c>
      <c r="H42" s="220">
        <v>1.5906736429999999</v>
      </c>
      <c r="I42" s="9">
        <v>0</v>
      </c>
      <c r="K42" s="9" t="s">
        <v>40</v>
      </c>
      <c r="L42" s="222">
        <v>42208</v>
      </c>
      <c r="M42" s="9" t="s">
        <v>129</v>
      </c>
      <c r="N42" s="222">
        <v>14084</v>
      </c>
      <c r="O42" s="9" t="s">
        <v>113</v>
      </c>
      <c r="P42" s="9">
        <v>0</v>
      </c>
      <c r="Q42" s="9">
        <v>0</v>
      </c>
      <c r="R42" s="220">
        <v>1.6434621119999999</v>
      </c>
      <c r="S42" s="9">
        <v>0</v>
      </c>
      <c r="U42" s="9" t="s">
        <v>40</v>
      </c>
      <c r="V42" s="222">
        <v>42208</v>
      </c>
      <c r="W42" s="9" t="s">
        <v>129</v>
      </c>
      <c r="X42" s="222">
        <v>14084</v>
      </c>
      <c r="Y42" s="9" t="s">
        <v>113</v>
      </c>
      <c r="Z42" s="9">
        <v>0</v>
      </c>
      <c r="AA42" s="9">
        <v>0</v>
      </c>
      <c r="AB42" s="220">
        <v>1.6434621119999999</v>
      </c>
      <c r="AC42" s="9">
        <v>0</v>
      </c>
      <c r="AE42" s="9" t="s">
        <v>40</v>
      </c>
      <c r="AF42" s="222">
        <v>42208</v>
      </c>
      <c r="AG42" s="9" t="s">
        <v>161</v>
      </c>
      <c r="AH42" s="222">
        <v>12260</v>
      </c>
      <c r="AI42" s="9" t="s">
        <v>108</v>
      </c>
      <c r="AJ42" s="9">
        <v>0</v>
      </c>
      <c r="AK42" s="9">
        <v>0</v>
      </c>
      <c r="AL42" s="220">
        <v>1.422883696</v>
      </c>
      <c r="AM42" s="9">
        <v>0</v>
      </c>
      <c r="AO42" s="9" t="s">
        <v>40</v>
      </c>
      <c r="AP42" s="222">
        <v>42208</v>
      </c>
      <c r="AQ42" s="9" t="s">
        <v>138</v>
      </c>
      <c r="AR42" s="222">
        <v>14084</v>
      </c>
      <c r="AS42" s="9" t="s">
        <v>113</v>
      </c>
      <c r="AT42" s="9">
        <v>0</v>
      </c>
      <c r="AU42" s="9">
        <v>0</v>
      </c>
      <c r="AV42" s="220">
        <v>1.7230200899999999</v>
      </c>
      <c r="AW42" s="9">
        <v>0</v>
      </c>
      <c r="AY42" s="9" t="s">
        <v>41</v>
      </c>
      <c r="AZ42" s="222">
        <v>42208</v>
      </c>
      <c r="BA42" s="9" t="s">
        <v>140</v>
      </c>
      <c r="BB42" s="222">
        <v>46958</v>
      </c>
      <c r="BC42" s="9" t="s">
        <v>103</v>
      </c>
      <c r="BD42" s="9">
        <v>0</v>
      </c>
      <c r="BE42" s="9">
        <v>0</v>
      </c>
      <c r="BF42" s="220">
        <v>1.1180000000000001</v>
      </c>
      <c r="BG42" s="9">
        <v>0</v>
      </c>
    </row>
    <row r="43" spans="1:59" x14ac:dyDescent="0.2">
      <c r="A43" s="9" t="s">
        <v>40</v>
      </c>
      <c r="B43" s="222">
        <v>42208</v>
      </c>
      <c r="C43" s="9" t="s">
        <v>92</v>
      </c>
      <c r="D43" s="222">
        <v>14451</v>
      </c>
      <c r="E43" s="9" t="s">
        <v>114</v>
      </c>
      <c r="F43" s="9">
        <v>0</v>
      </c>
      <c r="G43" s="9">
        <v>0</v>
      </c>
      <c r="H43" s="220">
        <v>1.596848686</v>
      </c>
      <c r="I43" s="9">
        <v>0</v>
      </c>
      <c r="K43" s="9" t="s">
        <v>40</v>
      </c>
      <c r="L43" s="222">
        <v>42208</v>
      </c>
      <c r="M43" s="9" t="s">
        <v>129</v>
      </c>
      <c r="N43" s="222">
        <v>14451</v>
      </c>
      <c r="O43" s="9" t="s">
        <v>114</v>
      </c>
      <c r="P43" s="9">
        <v>0</v>
      </c>
      <c r="Q43" s="9">
        <v>0</v>
      </c>
      <c r="R43" s="220">
        <v>1.648192149</v>
      </c>
      <c r="S43" s="9">
        <v>0</v>
      </c>
      <c r="U43" s="9" t="s">
        <v>40</v>
      </c>
      <c r="V43" s="222">
        <v>42208</v>
      </c>
      <c r="W43" s="9" t="s">
        <v>129</v>
      </c>
      <c r="X43" s="222">
        <v>14451</v>
      </c>
      <c r="Y43" s="9" t="s">
        <v>114</v>
      </c>
      <c r="Z43" s="9">
        <v>0</v>
      </c>
      <c r="AA43" s="9">
        <v>0</v>
      </c>
      <c r="AB43" s="220">
        <v>1.648192149</v>
      </c>
      <c r="AC43" s="9">
        <v>0</v>
      </c>
      <c r="AE43" s="9" t="s">
        <v>40</v>
      </c>
      <c r="AF43" s="222">
        <v>42208</v>
      </c>
      <c r="AG43" s="9" t="s">
        <v>161</v>
      </c>
      <c r="AH43" s="222">
        <v>12624</v>
      </c>
      <c r="AI43" s="9" t="s">
        <v>109</v>
      </c>
      <c r="AJ43" s="9">
        <v>0</v>
      </c>
      <c r="AK43" s="9">
        <v>0</v>
      </c>
      <c r="AL43" s="220">
        <v>1.451427869</v>
      </c>
      <c r="AM43" s="9">
        <v>0</v>
      </c>
      <c r="AO43" s="9" t="s">
        <v>40</v>
      </c>
      <c r="AP43" s="222">
        <v>42208</v>
      </c>
      <c r="AQ43" s="9" t="s">
        <v>138</v>
      </c>
      <c r="AR43" s="222">
        <v>14451</v>
      </c>
      <c r="AS43" s="9" t="s">
        <v>114</v>
      </c>
      <c r="AT43" s="9">
        <v>0</v>
      </c>
      <c r="AU43" s="9">
        <v>0</v>
      </c>
      <c r="AV43" s="220">
        <v>1.7264243130000001</v>
      </c>
      <c r="AW43" s="9">
        <v>0</v>
      </c>
      <c r="AY43" s="9" t="s">
        <v>41</v>
      </c>
      <c r="AZ43" s="222">
        <v>42208</v>
      </c>
      <c r="BA43" s="9" t="s">
        <v>140</v>
      </c>
      <c r="BB43" s="222">
        <v>47322</v>
      </c>
      <c r="BC43" s="9" t="s">
        <v>104</v>
      </c>
      <c r="BD43" s="9">
        <v>0</v>
      </c>
      <c r="BE43" s="9">
        <v>0</v>
      </c>
      <c r="BF43" s="220">
        <v>1.1839999999999999</v>
      </c>
      <c r="BG43" s="9">
        <v>0</v>
      </c>
    </row>
    <row r="44" spans="1:59" x14ac:dyDescent="0.2">
      <c r="A44" s="9" t="s">
        <v>40</v>
      </c>
      <c r="B44" s="222">
        <v>42208</v>
      </c>
      <c r="C44" s="9" t="s">
        <v>92</v>
      </c>
      <c r="D44" s="222">
        <v>14815</v>
      </c>
      <c r="E44" s="9" t="s">
        <v>115</v>
      </c>
      <c r="F44" s="9">
        <v>0</v>
      </c>
      <c r="G44" s="9">
        <v>0</v>
      </c>
      <c r="H44" s="220">
        <v>1.6020000000000001</v>
      </c>
      <c r="I44" s="9">
        <v>0</v>
      </c>
      <c r="K44" s="9" t="s">
        <v>40</v>
      </c>
      <c r="L44" s="222">
        <v>42208</v>
      </c>
      <c r="M44" s="9" t="s">
        <v>129</v>
      </c>
      <c r="N44" s="222">
        <v>14815</v>
      </c>
      <c r="O44" s="9" t="s">
        <v>115</v>
      </c>
      <c r="P44" s="9">
        <v>0</v>
      </c>
      <c r="Q44" s="9">
        <v>0</v>
      </c>
      <c r="R44" s="220">
        <v>1.6519999999999999</v>
      </c>
      <c r="S44" s="9">
        <v>0</v>
      </c>
      <c r="U44" s="9" t="s">
        <v>40</v>
      </c>
      <c r="V44" s="222">
        <v>42208</v>
      </c>
      <c r="W44" s="9" t="s">
        <v>129</v>
      </c>
      <c r="X44" s="222">
        <v>14815</v>
      </c>
      <c r="Y44" s="9" t="s">
        <v>115</v>
      </c>
      <c r="Z44" s="9">
        <v>0</v>
      </c>
      <c r="AA44" s="9">
        <v>0</v>
      </c>
      <c r="AB44" s="220">
        <v>1.6519999999999999</v>
      </c>
      <c r="AC44" s="9">
        <v>0</v>
      </c>
      <c r="AE44" s="9" t="s">
        <v>40</v>
      </c>
      <c r="AF44" s="222">
        <v>42208</v>
      </c>
      <c r="AG44" s="9" t="s">
        <v>161</v>
      </c>
      <c r="AH44" s="222">
        <v>12988</v>
      </c>
      <c r="AI44" s="9" t="s">
        <v>110</v>
      </c>
      <c r="AJ44" s="9">
        <v>0</v>
      </c>
      <c r="AK44" s="9">
        <v>0</v>
      </c>
      <c r="AL44" s="220">
        <v>1.474</v>
      </c>
      <c r="AM44" s="9">
        <v>0</v>
      </c>
      <c r="AO44" s="9" t="s">
        <v>40</v>
      </c>
      <c r="AP44" s="222">
        <v>42208</v>
      </c>
      <c r="AQ44" s="9" t="s">
        <v>138</v>
      </c>
      <c r="AR44" s="222">
        <v>14815</v>
      </c>
      <c r="AS44" s="9" t="s">
        <v>115</v>
      </c>
      <c r="AT44" s="9">
        <v>0</v>
      </c>
      <c r="AU44" s="9">
        <v>0</v>
      </c>
      <c r="AV44" s="220">
        <v>1.7290000000000001</v>
      </c>
      <c r="AW44" s="9">
        <v>0</v>
      </c>
      <c r="AY44" s="9" t="s">
        <v>41</v>
      </c>
      <c r="AZ44" s="222">
        <v>42208</v>
      </c>
      <c r="BA44" s="9" t="s">
        <v>140</v>
      </c>
      <c r="BB44" s="222">
        <v>11162</v>
      </c>
      <c r="BC44" s="9" t="s">
        <v>105</v>
      </c>
      <c r="BD44" s="9">
        <v>0</v>
      </c>
      <c r="BE44" s="9">
        <v>0</v>
      </c>
      <c r="BF44" s="220">
        <v>1.2410000000000001</v>
      </c>
      <c r="BG44" s="9">
        <v>0</v>
      </c>
    </row>
    <row r="45" spans="1:59" x14ac:dyDescent="0.2">
      <c r="A45" s="9" t="s">
        <v>40</v>
      </c>
      <c r="B45" s="222">
        <v>42208</v>
      </c>
      <c r="C45" s="9" t="s">
        <v>92</v>
      </c>
      <c r="D45" s="222">
        <v>15180</v>
      </c>
      <c r="E45" s="9" t="s">
        <v>116</v>
      </c>
      <c r="F45" s="9">
        <v>0</v>
      </c>
      <c r="G45" s="9">
        <v>0</v>
      </c>
      <c r="H45" s="220">
        <v>1.6065216</v>
      </c>
      <c r="I45" s="9">
        <v>0</v>
      </c>
      <c r="K45" s="9" t="s">
        <v>40</v>
      </c>
      <c r="L45" s="222">
        <v>42208</v>
      </c>
      <c r="M45" s="9" t="s">
        <v>129</v>
      </c>
      <c r="N45" s="222">
        <v>15180</v>
      </c>
      <c r="O45" s="9" t="s">
        <v>116</v>
      </c>
      <c r="P45" s="9">
        <v>0</v>
      </c>
      <c r="Q45" s="9">
        <v>0</v>
      </c>
      <c r="R45" s="220">
        <v>1.6552293419999999</v>
      </c>
      <c r="S45" s="9">
        <v>0</v>
      </c>
      <c r="U45" s="9" t="s">
        <v>40</v>
      </c>
      <c r="V45" s="222">
        <v>42208</v>
      </c>
      <c r="W45" s="9" t="s">
        <v>129</v>
      </c>
      <c r="X45" s="222">
        <v>15180</v>
      </c>
      <c r="Y45" s="9" t="s">
        <v>116</v>
      </c>
      <c r="Z45" s="9">
        <v>0</v>
      </c>
      <c r="AA45" s="9">
        <v>0</v>
      </c>
      <c r="AB45" s="220">
        <v>1.6552293419999999</v>
      </c>
      <c r="AC45" s="9">
        <v>0</v>
      </c>
      <c r="AE45" s="9" t="s">
        <v>40</v>
      </c>
      <c r="AF45" s="222">
        <v>42208</v>
      </c>
      <c r="AG45" s="9" t="s">
        <v>161</v>
      </c>
      <c r="AH45" s="222">
        <v>13354</v>
      </c>
      <c r="AI45" s="9" t="s">
        <v>111</v>
      </c>
      <c r="AJ45" s="9">
        <v>0</v>
      </c>
      <c r="AK45" s="9">
        <v>0</v>
      </c>
      <c r="AL45" s="220">
        <v>1.4913172269999999</v>
      </c>
      <c r="AM45" s="9">
        <v>0</v>
      </c>
      <c r="AO45" s="9" t="s">
        <v>40</v>
      </c>
      <c r="AP45" s="222">
        <v>42208</v>
      </c>
      <c r="AQ45" s="9" t="s">
        <v>138</v>
      </c>
      <c r="AR45" s="222">
        <v>15180</v>
      </c>
      <c r="AS45" s="9" t="s">
        <v>116</v>
      </c>
      <c r="AT45" s="9">
        <v>0</v>
      </c>
      <c r="AU45" s="9">
        <v>0</v>
      </c>
      <c r="AV45" s="220">
        <v>1.7310615970000001</v>
      </c>
      <c r="AW45" s="9">
        <v>0</v>
      </c>
      <c r="AY45" s="9" t="s">
        <v>41</v>
      </c>
      <c r="AZ45" s="222">
        <v>42208</v>
      </c>
      <c r="BA45" s="9" t="s">
        <v>140</v>
      </c>
      <c r="BB45" s="222">
        <v>11527</v>
      </c>
      <c r="BC45" s="9" t="s">
        <v>106</v>
      </c>
      <c r="BD45" s="9">
        <v>0</v>
      </c>
      <c r="BE45" s="9">
        <v>0</v>
      </c>
      <c r="BF45" s="220">
        <v>1.29</v>
      </c>
      <c r="BG45" s="9">
        <v>0</v>
      </c>
    </row>
    <row r="46" spans="1:59" x14ac:dyDescent="0.2">
      <c r="A46" s="9" t="s">
        <v>40</v>
      </c>
      <c r="B46" s="222">
        <v>42208</v>
      </c>
      <c r="C46" s="9" t="s">
        <v>92</v>
      </c>
      <c r="D46" s="222">
        <v>15545</v>
      </c>
      <c r="E46" s="9" t="s">
        <v>117</v>
      </c>
      <c r="F46" s="9">
        <v>0</v>
      </c>
      <c r="G46" s="9">
        <v>0</v>
      </c>
      <c r="H46" s="220">
        <v>1.6107636329999999</v>
      </c>
      <c r="I46" s="9">
        <v>0</v>
      </c>
      <c r="K46" s="9" t="s">
        <v>40</v>
      </c>
      <c r="L46" s="222">
        <v>42208</v>
      </c>
      <c r="M46" s="9" t="s">
        <v>129</v>
      </c>
      <c r="N46" s="222">
        <v>15545</v>
      </c>
      <c r="O46" s="9" t="s">
        <v>117</v>
      </c>
      <c r="P46" s="9">
        <v>0</v>
      </c>
      <c r="Q46" s="9">
        <v>0</v>
      </c>
      <c r="R46" s="220">
        <v>1.6582298040000001</v>
      </c>
      <c r="S46" s="9">
        <v>0</v>
      </c>
      <c r="U46" s="9" t="s">
        <v>40</v>
      </c>
      <c r="V46" s="222">
        <v>42208</v>
      </c>
      <c r="W46" s="9" t="s">
        <v>129</v>
      </c>
      <c r="X46" s="222">
        <v>15545</v>
      </c>
      <c r="Y46" s="9" t="s">
        <v>117</v>
      </c>
      <c r="Z46" s="9">
        <v>0</v>
      </c>
      <c r="AA46" s="9">
        <v>0</v>
      </c>
      <c r="AB46" s="220">
        <v>1.6582298040000001</v>
      </c>
      <c r="AC46" s="9">
        <v>0</v>
      </c>
      <c r="AE46" s="9" t="s">
        <v>40</v>
      </c>
      <c r="AF46" s="222">
        <v>42208</v>
      </c>
      <c r="AG46" s="9" t="s">
        <v>161</v>
      </c>
      <c r="AH46" s="222">
        <v>13719</v>
      </c>
      <c r="AI46" s="9" t="s">
        <v>112</v>
      </c>
      <c r="AJ46" s="9">
        <v>0</v>
      </c>
      <c r="AK46" s="9">
        <v>0</v>
      </c>
      <c r="AL46" s="220">
        <v>1.5041284850000001</v>
      </c>
      <c r="AM46" s="9">
        <v>0</v>
      </c>
      <c r="AO46" s="9" t="s">
        <v>40</v>
      </c>
      <c r="AP46" s="222">
        <v>42208</v>
      </c>
      <c r="AQ46" s="9" t="s">
        <v>138</v>
      </c>
      <c r="AR46" s="222">
        <v>15545</v>
      </c>
      <c r="AS46" s="9" t="s">
        <v>117</v>
      </c>
      <c r="AT46" s="9">
        <v>0</v>
      </c>
      <c r="AU46" s="9">
        <v>0</v>
      </c>
      <c r="AV46" s="220">
        <v>1.732973651</v>
      </c>
      <c r="AW46" s="9">
        <v>0</v>
      </c>
      <c r="AY46" s="9" t="s">
        <v>41</v>
      </c>
      <c r="AZ46" s="222">
        <v>42208</v>
      </c>
      <c r="BA46" s="9" t="s">
        <v>140</v>
      </c>
      <c r="BB46" s="222">
        <v>11893</v>
      </c>
      <c r="BC46" s="9" t="s">
        <v>107</v>
      </c>
      <c r="BD46" s="9">
        <v>0</v>
      </c>
      <c r="BE46" s="9">
        <v>0</v>
      </c>
      <c r="BF46" s="220">
        <v>1.3320000000000001</v>
      </c>
      <c r="BG46" s="9">
        <v>0</v>
      </c>
    </row>
    <row r="47" spans="1:59" x14ac:dyDescent="0.2">
      <c r="A47" s="9" t="s">
        <v>40</v>
      </c>
      <c r="B47" s="222">
        <v>42208</v>
      </c>
      <c r="C47" s="9" t="s">
        <v>92</v>
      </c>
      <c r="D47" s="222">
        <v>15910</v>
      </c>
      <c r="E47" s="9" t="s">
        <v>118</v>
      </c>
      <c r="F47" s="9">
        <v>0</v>
      </c>
      <c r="G47" s="9">
        <v>0</v>
      </c>
      <c r="H47" s="220">
        <v>1.614839492</v>
      </c>
      <c r="I47" s="9">
        <v>0</v>
      </c>
      <c r="K47" s="9" t="s">
        <v>40</v>
      </c>
      <c r="L47" s="222">
        <v>42208</v>
      </c>
      <c r="M47" s="9" t="s">
        <v>129</v>
      </c>
      <c r="N47" s="222">
        <v>15910</v>
      </c>
      <c r="O47" s="9" t="s">
        <v>118</v>
      </c>
      <c r="P47" s="9">
        <v>0</v>
      </c>
      <c r="Q47" s="9">
        <v>0</v>
      </c>
      <c r="R47" s="220">
        <v>1.6611101880000001</v>
      </c>
      <c r="S47" s="9">
        <v>0</v>
      </c>
      <c r="U47" s="9" t="s">
        <v>40</v>
      </c>
      <c r="V47" s="222">
        <v>42208</v>
      </c>
      <c r="W47" s="9" t="s">
        <v>129</v>
      </c>
      <c r="X47" s="222">
        <v>15910</v>
      </c>
      <c r="Y47" s="9" t="s">
        <v>118</v>
      </c>
      <c r="Z47" s="9">
        <v>0</v>
      </c>
      <c r="AA47" s="9">
        <v>0</v>
      </c>
      <c r="AB47" s="220">
        <v>1.6611101880000001</v>
      </c>
      <c r="AC47" s="9">
        <v>0</v>
      </c>
      <c r="AE47" s="9" t="s">
        <v>40</v>
      </c>
      <c r="AF47" s="222">
        <v>42208</v>
      </c>
      <c r="AG47" s="9" t="s">
        <v>161</v>
      </c>
      <c r="AH47" s="222">
        <v>14084</v>
      </c>
      <c r="AI47" s="9" t="s">
        <v>113</v>
      </c>
      <c r="AJ47" s="9">
        <v>0</v>
      </c>
      <c r="AK47" s="9">
        <v>0</v>
      </c>
      <c r="AL47" s="220">
        <v>1.5138575830000001</v>
      </c>
      <c r="AM47" s="9">
        <v>0</v>
      </c>
      <c r="AO47" s="9" t="s">
        <v>40</v>
      </c>
      <c r="AP47" s="222">
        <v>42208</v>
      </c>
      <c r="AQ47" s="9" t="s">
        <v>138</v>
      </c>
      <c r="AR47" s="222">
        <v>15910</v>
      </c>
      <c r="AS47" s="9" t="s">
        <v>118</v>
      </c>
      <c r="AT47" s="9">
        <v>0</v>
      </c>
      <c r="AU47" s="9">
        <v>0</v>
      </c>
      <c r="AV47" s="220">
        <v>1.7348498320000001</v>
      </c>
      <c r="AW47" s="9">
        <v>0</v>
      </c>
      <c r="AY47" s="9" t="s">
        <v>41</v>
      </c>
      <c r="AZ47" s="222">
        <v>42208</v>
      </c>
      <c r="BA47" s="9" t="s">
        <v>140</v>
      </c>
      <c r="BB47" s="222">
        <v>12260</v>
      </c>
      <c r="BC47" s="9" t="s">
        <v>108</v>
      </c>
      <c r="BD47" s="9">
        <v>0</v>
      </c>
      <c r="BE47" s="9">
        <v>0</v>
      </c>
      <c r="BF47" s="220">
        <v>1.3680000000000001</v>
      </c>
      <c r="BG47" s="9">
        <v>0</v>
      </c>
    </row>
    <row r="48" spans="1:59" x14ac:dyDescent="0.2">
      <c r="A48" s="9" t="s">
        <v>40</v>
      </c>
      <c r="B48" s="222">
        <v>42208</v>
      </c>
      <c r="C48" s="9" t="s">
        <v>92</v>
      </c>
      <c r="D48" s="222">
        <v>16278</v>
      </c>
      <c r="E48" s="9" t="s">
        <v>119</v>
      </c>
      <c r="F48" s="9">
        <v>0</v>
      </c>
      <c r="G48" s="9">
        <v>0</v>
      </c>
      <c r="H48" s="220">
        <v>1.618995033</v>
      </c>
      <c r="I48" s="9">
        <v>0</v>
      </c>
      <c r="K48" s="9" t="s">
        <v>40</v>
      </c>
      <c r="L48" s="222">
        <v>42208</v>
      </c>
      <c r="M48" s="9" t="s">
        <v>129</v>
      </c>
      <c r="N48" s="222">
        <v>16278</v>
      </c>
      <c r="O48" s="9" t="s">
        <v>119</v>
      </c>
      <c r="P48" s="9">
        <v>0</v>
      </c>
      <c r="Q48" s="9">
        <v>0</v>
      </c>
      <c r="R48" s="220">
        <v>1.6641063810000001</v>
      </c>
      <c r="S48" s="9">
        <v>0</v>
      </c>
      <c r="U48" s="9" t="s">
        <v>40</v>
      </c>
      <c r="V48" s="222">
        <v>42208</v>
      </c>
      <c r="W48" s="9" t="s">
        <v>129</v>
      </c>
      <c r="X48" s="222">
        <v>16278</v>
      </c>
      <c r="Y48" s="9" t="s">
        <v>119</v>
      </c>
      <c r="Z48" s="9">
        <v>0</v>
      </c>
      <c r="AA48" s="9">
        <v>0</v>
      </c>
      <c r="AB48" s="220">
        <v>1.6641063810000001</v>
      </c>
      <c r="AC48" s="9">
        <v>0</v>
      </c>
      <c r="AE48" s="9" t="s">
        <v>40</v>
      </c>
      <c r="AF48" s="222">
        <v>42208</v>
      </c>
      <c r="AG48" s="9" t="s">
        <v>161</v>
      </c>
      <c r="AH48" s="222">
        <v>14451</v>
      </c>
      <c r="AI48" s="9" t="s">
        <v>114</v>
      </c>
      <c r="AJ48" s="9">
        <v>0</v>
      </c>
      <c r="AK48" s="9">
        <v>0</v>
      </c>
      <c r="AL48" s="220">
        <v>1.521528464</v>
      </c>
      <c r="AM48" s="9">
        <v>0</v>
      </c>
      <c r="AO48" s="9" t="s">
        <v>40</v>
      </c>
      <c r="AP48" s="222">
        <v>42208</v>
      </c>
      <c r="AQ48" s="9" t="s">
        <v>138</v>
      </c>
      <c r="AR48" s="222">
        <v>16278</v>
      </c>
      <c r="AS48" s="9" t="s">
        <v>119</v>
      </c>
      <c r="AT48" s="9">
        <v>0</v>
      </c>
      <c r="AU48" s="9">
        <v>0</v>
      </c>
      <c r="AV48" s="220">
        <v>1.736928236</v>
      </c>
      <c r="AW48" s="9">
        <v>0</v>
      </c>
      <c r="AY48" s="9" t="s">
        <v>41</v>
      </c>
      <c r="AZ48" s="222">
        <v>42208</v>
      </c>
      <c r="BA48" s="9" t="s">
        <v>140</v>
      </c>
      <c r="BB48" s="222">
        <v>12624</v>
      </c>
      <c r="BC48" s="9" t="s">
        <v>109</v>
      </c>
      <c r="BD48" s="9">
        <v>0</v>
      </c>
      <c r="BE48" s="9">
        <v>0</v>
      </c>
      <c r="BF48" s="220">
        <v>1.397</v>
      </c>
      <c r="BG48" s="9">
        <v>0</v>
      </c>
    </row>
    <row r="49" spans="1:59" x14ac:dyDescent="0.2">
      <c r="A49" s="9" t="s">
        <v>40</v>
      </c>
      <c r="B49" s="222">
        <v>42208</v>
      </c>
      <c r="C49" s="9" t="s">
        <v>92</v>
      </c>
      <c r="D49" s="222">
        <v>16642</v>
      </c>
      <c r="E49" s="9" t="s">
        <v>120</v>
      </c>
      <c r="F49" s="9">
        <v>0</v>
      </c>
      <c r="G49" s="9">
        <v>0</v>
      </c>
      <c r="H49" s="220">
        <v>1.623</v>
      </c>
      <c r="I49" s="9">
        <v>0</v>
      </c>
      <c r="K49" s="9" t="s">
        <v>40</v>
      </c>
      <c r="L49" s="222">
        <v>42208</v>
      </c>
      <c r="M49" s="9" t="s">
        <v>129</v>
      </c>
      <c r="N49" s="222">
        <v>16642</v>
      </c>
      <c r="O49" s="9" t="s">
        <v>120</v>
      </c>
      <c r="P49" s="9">
        <v>0</v>
      </c>
      <c r="Q49" s="9">
        <v>0</v>
      </c>
      <c r="R49" s="220">
        <v>1.667</v>
      </c>
      <c r="S49" s="9">
        <v>0</v>
      </c>
      <c r="U49" s="9" t="s">
        <v>40</v>
      </c>
      <c r="V49" s="222">
        <v>42208</v>
      </c>
      <c r="W49" s="9" t="s">
        <v>129</v>
      </c>
      <c r="X49" s="222">
        <v>16642</v>
      </c>
      <c r="Y49" s="9" t="s">
        <v>120</v>
      </c>
      <c r="Z49" s="9">
        <v>0</v>
      </c>
      <c r="AA49" s="9">
        <v>0</v>
      </c>
      <c r="AB49" s="220">
        <v>1.667</v>
      </c>
      <c r="AC49" s="9">
        <v>0</v>
      </c>
      <c r="AE49" s="9" t="s">
        <v>40</v>
      </c>
      <c r="AF49" s="222">
        <v>42208</v>
      </c>
      <c r="AG49" s="9" t="s">
        <v>161</v>
      </c>
      <c r="AH49" s="222">
        <v>14815</v>
      </c>
      <c r="AI49" s="9" t="s">
        <v>115</v>
      </c>
      <c r="AJ49" s="9">
        <v>0</v>
      </c>
      <c r="AK49" s="9">
        <v>0</v>
      </c>
      <c r="AL49" s="220">
        <v>1.528</v>
      </c>
      <c r="AM49" s="9">
        <v>0</v>
      </c>
      <c r="AO49" s="9" t="s">
        <v>40</v>
      </c>
      <c r="AP49" s="222">
        <v>42208</v>
      </c>
      <c r="AQ49" s="9" t="s">
        <v>138</v>
      </c>
      <c r="AR49" s="222">
        <v>16642</v>
      </c>
      <c r="AS49" s="9" t="s">
        <v>120</v>
      </c>
      <c r="AT49" s="9">
        <v>0</v>
      </c>
      <c r="AU49" s="9">
        <v>0</v>
      </c>
      <c r="AV49" s="220">
        <v>1.7390000000000001</v>
      </c>
      <c r="AW49" s="9">
        <v>0</v>
      </c>
      <c r="AY49" s="9" t="s">
        <v>41</v>
      </c>
      <c r="AZ49" s="222">
        <v>42208</v>
      </c>
      <c r="BA49" s="9" t="s">
        <v>140</v>
      </c>
      <c r="BB49" s="222">
        <v>12988</v>
      </c>
      <c r="BC49" s="9" t="s">
        <v>110</v>
      </c>
      <c r="BD49" s="9">
        <v>0</v>
      </c>
      <c r="BE49" s="9">
        <v>0</v>
      </c>
      <c r="BF49" s="220">
        <v>1.421</v>
      </c>
      <c r="BG49" s="9">
        <v>0</v>
      </c>
    </row>
    <row r="50" spans="1:59" x14ac:dyDescent="0.2">
      <c r="A50" s="9" t="s">
        <v>40</v>
      </c>
      <c r="B50" s="222">
        <v>42208</v>
      </c>
      <c r="C50" s="9" t="s">
        <v>92</v>
      </c>
      <c r="D50" s="222">
        <v>17006</v>
      </c>
      <c r="E50" s="9" t="s">
        <v>121</v>
      </c>
      <c r="F50" s="9">
        <v>0</v>
      </c>
      <c r="G50" s="9">
        <v>0</v>
      </c>
      <c r="H50" s="220">
        <v>1.6270430389999999</v>
      </c>
      <c r="I50" s="9">
        <v>0</v>
      </c>
      <c r="K50" s="9" t="s">
        <v>40</v>
      </c>
      <c r="L50" s="222">
        <v>42208</v>
      </c>
      <c r="M50" s="9" t="s">
        <v>129</v>
      </c>
      <c r="N50" s="222">
        <v>17006</v>
      </c>
      <c r="O50" s="9" t="s">
        <v>121</v>
      </c>
      <c r="P50" s="9">
        <v>0</v>
      </c>
      <c r="Q50" s="9">
        <v>0</v>
      </c>
      <c r="R50" s="220">
        <v>1.6699613499999999</v>
      </c>
      <c r="S50" s="9">
        <v>0</v>
      </c>
      <c r="U50" s="9" t="s">
        <v>40</v>
      </c>
      <c r="V50" s="222">
        <v>42208</v>
      </c>
      <c r="W50" s="9" t="s">
        <v>129</v>
      </c>
      <c r="X50" s="222">
        <v>17006</v>
      </c>
      <c r="Y50" s="9" t="s">
        <v>121</v>
      </c>
      <c r="Z50" s="9">
        <v>0</v>
      </c>
      <c r="AA50" s="9">
        <v>0</v>
      </c>
      <c r="AB50" s="220">
        <v>1.6699613499999999</v>
      </c>
      <c r="AC50" s="9">
        <v>0</v>
      </c>
      <c r="AE50" s="9" t="s">
        <v>40</v>
      </c>
      <c r="AF50" s="222">
        <v>42208</v>
      </c>
      <c r="AG50" s="9" t="s">
        <v>161</v>
      </c>
      <c r="AH50" s="222">
        <v>15180</v>
      </c>
      <c r="AI50" s="9" t="s">
        <v>116</v>
      </c>
      <c r="AJ50" s="9">
        <v>0</v>
      </c>
      <c r="AK50" s="9">
        <v>0</v>
      </c>
      <c r="AL50" s="220">
        <v>1.5336904200000001</v>
      </c>
      <c r="AM50" s="9">
        <v>0</v>
      </c>
      <c r="AO50" s="9" t="s">
        <v>40</v>
      </c>
      <c r="AP50" s="222">
        <v>42208</v>
      </c>
      <c r="AQ50" s="9" t="s">
        <v>138</v>
      </c>
      <c r="AR50" s="222">
        <v>17006</v>
      </c>
      <c r="AS50" s="9" t="s">
        <v>121</v>
      </c>
      <c r="AT50" s="9">
        <v>0</v>
      </c>
      <c r="AU50" s="9">
        <v>0</v>
      </c>
      <c r="AV50" s="220">
        <v>1.7412369839999999</v>
      </c>
      <c r="AW50" s="9">
        <v>0</v>
      </c>
      <c r="AY50" s="9" t="s">
        <v>41</v>
      </c>
      <c r="AZ50" s="222">
        <v>42208</v>
      </c>
      <c r="BA50" s="9" t="s">
        <v>140</v>
      </c>
      <c r="BB50" s="222">
        <v>13354</v>
      </c>
      <c r="BC50" s="9" t="s">
        <v>111</v>
      </c>
      <c r="BD50" s="9">
        <v>0</v>
      </c>
      <c r="BE50" s="9">
        <v>0</v>
      </c>
      <c r="BF50" s="220">
        <v>1.4390000000000001</v>
      </c>
      <c r="BG50" s="9">
        <v>0</v>
      </c>
    </row>
    <row r="51" spans="1:59" x14ac:dyDescent="0.2">
      <c r="A51" s="9" t="s">
        <v>40</v>
      </c>
      <c r="B51" s="222">
        <v>42208</v>
      </c>
      <c r="C51" s="9" t="s">
        <v>92</v>
      </c>
      <c r="D51" s="222">
        <v>17371</v>
      </c>
      <c r="E51" s="9" t="s">
        <v>122</v>
      </c>
      <c r="F51" s="9">
        <v>0</v>
      </c>
      <c r="G51" s="9">
        <v>0</v>
      </c>
      <c r="H51" s="220">
        <v>1.630988933</v>
      </c>
      <c r="I51" s="9">
        <v>0</v>
      </c>
      <c r="K51" s="9" t="s">
        <v>40</v>
      </c>
      <c r="L51" s="222">
        <v>42208</v>
      </c>
      <c r="M51" s="9" t="s">
        <v>129</v>
      </c>
      <c r="N51" s="222">
        <v>17371</v>
      </c>
      <c r="O51" s="9" t="s">
        <v>122</v>
      </c>
      <c r="P51" s="9">
        <v>0</v>
      </c>
      <c r="Q51" s="9">
        <v>0</v>
      </c>
      <c r="R51" s="220">
        <v>1.6728212149999999</v>
      </c>
      <c r="S51" s="9">
        <v>0</v>
      </c>
      <c r="U51" s="9" t="s">
        <v>40</v>
      </c>
      <c r="V51" s="222">
        <v>42208</v>
      </c>
      <c r="W51" s="9" t="s">
        <v>129</v>
      </c>
      <c r="X51" s="222">
        <v>17371</v>
      </c>
      <c r="Y51" s="9" t="s">
        <v>122</v>
      </c>
      <c r="Z51" s="9">
        <v>0</v>
      </c>
      <c r="AA51" s="9">
        <v>0</v>
      </c>
      <c r="AB51" s="220">
        <v>1.6728212149999999</v>
      </c>
      <c r="AC51" s="9">
        <v>0</v>
      </c>
      <c r="AE51" s="9" t="s">
        <v>40</v>
      </c>
      <c r="AF51" s="222">
        <v>42208</v>
      </c>
      <c r="AG51" s="9" t="s">
        <v>161</v>
      </c>
      <c r="AH51" s="222">
        <v>15545</v>
      </c>
      <c r="AI51" s="9" t="s">
        <v>117</v>
      </c>
      <c r="AJ51" s="9">
        <v>0</v>
      </c>
      <c r="AK51" s="9">
        <v>0</v>
      </c>
      <c r="AL51" s="220">
        <v>1.538977372</v>
      </c>
      <c r="AM51" s="9">
        <v>0</v>
      </c>
      <c r="AO51" s="9" t="s">
        <v>40</v>
      </c>
      <c r="AP51" s="222">
        <v>42208</v>
      </c>
      <c r="AQ51" s="9" t="s">
        <v>138</v>
      </c>
      <c r="AR51" s="222">
        <v>17371</v>
      </c>
      <c r="AS51" s="9" t="s">
        <v>122</v>
      </c>
      <c r="AT51" s="9">
        <v>0</v>
      </c>
      <c r="AU51" s="9">
        <v>0</v>
      </c>
      <c r="AV51" s="220">
        <v>1.7434888120000001</v>
      </c>
      <c r="AW51" s="9">
        <v>0</v>
      </c>
      <c r="AY51" s="9" t="s">
        <v>41</v>
      </c>
      <c r="AZ51" s="222">
        <v>42208</v>
      </c>
      <c r="BA51" s="9" t="s">
        <v>140</v>
      </c>
      <c r="BB51" s="222">
        <v>13719</v>
      </c>
      <c r="BC51" s="9" t="s">
        <v>112</v>
      </c>
      <c r="BD51" s="9">
        <v>0</v>
      </c>
      <c r="BE51" s="9">
        <v>0</v>
      </c>
      <c r="BF51" s="220">
        <v>1.454</v>
      </c>
      <c r="BG51" s="9">
        <v>0</v>
      </c>
    </row>
    <row r="52" spans="1:59" x14ac:dyDescent="0.2">
      <c r="A52" s="9" t="s">
        <v>40</v>
      </c>
      <c r="B52" s="222">
        <v>42208</v>
      </c>
      <c r="C52" s="9" t="s">
        <v>92</v>
      </c>
      <c r="D52" s="222">
        <v>17737</v>
      </c>
      <c r="E52" s="9" t="s">
        <v>123</v>
      </c>
      <c r="F52" s="9">
        <v>0</v>
      </c>
      <c r="G52" s="9">
        <v>0</v>
      </c>
      <c r="H52" s="220">
        <v>1.6347714520000001</v>
      </c>
      <c r="I52" s="9">
        <v>0</v>
      </c>
      <c r="K52" s="9" t="s">
        <v>40</v>
      </c>
      <c r="L52" s="222">
        <v>42208</v>
      </c>
      <c r="M52" s="9" t="s">
        <v>129</v>
      </c>
      <c r="N52" s="222">
        <v>17737</v>
      </c>
      <c r="O52" s="9" t="s">
        <v>123</v>
      </c>
      <c r="P52" s="9">
        <v>0</v>
      </c>
      <c r="Q52" s="9">
        <v>0</v>
      </c>
      <c r="R52" s="220">
        <v>1.675483134</v>
      </c>
      <c r="S52" s="9">
        <v>0</v>
      </c>
      <c r="U52" s="9" t="s">
        <v>40</v>
      </c>
      <c r="V52" s="222">
        <v>42208</v>
      </c>
      <c r="W52" s="9" t="s">
        <v>129</v>
      </c>
      <c r="X52" s="222">
        <v>17737</v>
      </c>
      <c r="Y52" s="9" t="s">
        <v>123</v>
      </c>
      <c r="Z52" s="9">
        <v>0</v>
      </c>
      <c r="AA52" s="9">
        <v>0</v>
      </c>
      <c r="AB52" s="220">
        <v>1.675483134</v>
      </c>
      <c r="AC52" s="9">
        <v>0</v>
      </c>
      <c r="AE52" s="9" t="s">
        <v>40</v>
      </c>
      <c r="AF52" s="222">
        <v>42208</v>
      </c>
      <c r="AG52" s="9" t="s">
        <v>161</v>
      </c>
      <c r="AH52" s="222">
        <v>15910</v>
      </c>
      <c r="AI52" s="9" t="s">
        <v>118</v>
      </c>
      <c r="AJ52" s="9">
        <v>0</v>
      </c>
      <c r="AK52" s="9">
        <v>0</v>
      </c>
      <c r="AL52" s="220">
        <v>1.5440168160000001</v>
      </c>
      <c r="AM52" s="9">
        <v>0</v>
      </c>
      <c r="AO52" s="9" t="s">
        <v>40</v>
      </c>
      <c r="AP52" s="222">
        <v>42208</v>
      </c>
      <c r="AQ52" s="9" t="s">
        <v>138</v>
      </c>
      <c r="AR52" s="222">
        <v>17737</v>
      </c>
      <c r="AS52" s="9" t="s">
        <v>123</v>
      </c>
      <c r="AT52" s="9">
        <v>0</v>
      </c>
      <c r="AU52" s="9">
        <v>0</v>
      </c>
      <c r="AV52" s="220">
        <v>1.745685406</v>
      </c>
      <c r="AW52" s="9">
        <v>0</v>
      </c>
      <c r="AY52" s="9" t="s">
        <v>41</v>
      </c>
      <c r="AZ52" s="222">
        <v>42208</v>
      </c>
      <c r="BA52" s="9" t="s">
        <v>140</v>
      </c>
      <c r="BB52" s="222">
        <v>14084</v>
      </c>
      <c r="BC52" s="9" t="s">
        <v>113</v>
      </c>
      <c r="BD52" s="9">
        <v>0</v>
      </c>
      <c r="BE52" s="9">
        <v>0</v>
      </c>
      <c r="BF52" s="220">
        <v>1.4650000000000001</v>
      </c>
      <c r="BG52" s="9">
        <v>0</v>
      </c>
    </row>
    <row r="53" spans="1:59" x14ac:dyDescent="0.2">
      <c r="A53" s="9" t="s">
        <v>40</v>
      </c>
      <c r="B53" s="222">
        <v>42208</v>
      </c>
      <c r="C53" s="9" t="s">
        <v>92</v>
      </c>
      <c r="D53" s="222">
        <v>18102</v>
      </c>
      <c r="E53" s="9" t="s">
        <v>124</v>
      </c>
      <c r="F53" s="9">
        <v>0</v>
      </c>
      <c r="G53" s="9">
        <v>0</v>
      </c>
      <c r="H53" s="220">
        <v>1.63802333</v>
      </c>
      <c r="I53" s="9">
        <v>0</v>
      </c>
      <c r="K53" s="9" t="s">
        <v>40</v>
      </c>
      <c r="L53" s="222">
        <v>42208</v>
      </c>
      <c r="M53" s="9" t="s">
        <v>129</v>
      </c>
      <c r="N53" s="222">
        <v>18102</v>
      </c>
      <c r="O53" s="9" t="s">
        <v>124</v>
      </c>
      <c r="P53" s="9">
        <v>0</v>
      </c>
      <c r="Q53" s="9">
        <v>0</v>
      </c>
      <c r="R53" s="220">
        <v>1.6775525630000001</v>
      </c>
      <c r="S53" s="9">
        <v>0</v>
      </c>
      <c r="U53" s="9" t="s">
        <v>40</v>
      </c>
      <c r="V53" s="222">
        <v>42208</v>
      </c>
      <c r="W53" s="9" t="s">
        <v>129</v>
      </c>
      <c r="X53" s="222">
        <v>18102</v>
      </c>
      <c r="Y53" s="9" t="s">
        <v>124</v>
      </c>
      <c r="Z53" s="9">
        <v>0</v>
      </c>
      <c r="AA53" s="9">
        <v>0</v>
      </c>
      <c r="AB53" s="220">
        <v>1.6775525630000001</v>
      </c>
      <c r="AC53" s="9">
        <v>0</v>
      </c>
      <c r="AE53" s="9" t="s">
        <v>40</v>
      </c>
      <c r="AF53" s="222">
        <v>42208</v>
      </c>
      <c r="AG53" s="9" t="s">
        <v>161</v>
      </c>
      <c r="AH53" s="222">
        <v>16278</v>
      </c>
      <c r="AI53" s="9" t="s">
        <v>119</v>
      </c>
      <c r="AJ53" s="9">
        <v>0</v>
      </c>
      <c r="AK53" s="9">
        <v>0</v>
      </c>
      <c r="AL53" s="220">
        <v>1.5490931889999999</v>
      </c>
      <c r="AM53" s="9">
        <v>0</v>
      </c>
      <c r="AO53" s="9" t="s">
        <v>40</v>
      </c>
      <c r="AP53" s="222">
        <v>42208</v>
      </c>
      <c r="AQ53" s="9" t="s">
        <v>138</v>
      </c>
      <c r="AR53" s="222">
        <v>18102</v>
      </c>
      <c r="AS53" s="9" t="s">
        <v>124</v>
      </c>
      <c r="AT53" s="9">
        <v>0</v>
      </c>
      <c r="AU53" s="9">
        <v>0</v>
      </c>
      <c r="AV53" s="220">
        <v>1.747443799</v>
      </c>
      <c r="AW53" s="9">
        <v>0</v>
      </c>
      <c r="AY53" s="9" t="s">
        <v>41</v>
      </c>
      <c r="AZ53" s="222">
        <v>42208</v>
      </c>
      <c r="BA53" s="9" t="s">
        <v>140</v>
      </c>
      <c r="BB53" s="222">
        <v>14451</v>
      </c>
      <c r="BC53" s="9" t="s">
        <v>114</v>
      </c>
      <c r="BD53" s="9">
        <v>0</v>
      </c>
      <c r="BE53" s="9">
        <v>0</v>
      </c>
      <c r="BF53" s="220">
        <v>1.4730000000000001</v>
      </c>
      <c r="BG53" s="9">
        <v>0</v>
      </c>
    </row>
    <row r="54" spans="1:59" x14ac:dyDescent="0.2">
      <c r="A54" s="9" t="s">
        <v>40</v>
      </c>
      <c r="B54" s="222">
        <v>42208</v>
      </c>
      <c r="C54" s="9" t="s">
        <v>92</v>
      </c>
      <c r="D54" s="222">
        <v>18469</v>
      </c>
      <c r="E54" s="9" t="s">
        <v>168</v>
      </c>
      <c r="F54" s="9">
        <v>0</v>
      </c>
      <c r="G54" s="9">
        <v>0</v>
      </c>
      <c r="H54" s="220">
        <v>1.6407471309999999</v>
      </c>
      <c r="I54" s="9">
        <v>0</v>
      </c>
      <c r="K54" s="9" t="s">
        <v>40</v>
      </c>
      <c r="L54" s="222">
        <v>42208</v>
      </c>
      <c r="M54" s="9" t="s">
        <v>129</v>
      </c>
      <c r="N54" s="222">
        <v>18469</v>
      </c>
      <c r="O54" s="9" t="s">
        <v>168</v>
      </c>
      <c r="P54" s="9">
        <v>0</v>
      </c>
      <c r="Q54" s="9">
        <v>0</v>
      </c>
      <c r="R54" s="220">
        <v>1.679</v>
      </c>
      <c r="S54" s="9">
        <v>0</v>
      </c>
      <c r="U54" s="9" t="s">
        <v>40</v>
      </c>
      <c r="V54" s="222">
        <v>42208</v>
      </c>
      <c r="W54" s="9" t="s">
        <v>129</v>
      </c>
      <c r="X54" s="222">
        <v>18469</v>
      </c>
      <c r="Y54" s="9" t="s">
        <v>168</v>
      </c>
      <c r="Z54" s="9">
        <v>0</v>
      </c>
      <c r="AA54" s="9">
        <v>0</v>
      </c>
      <c r="AB54" s="220">
        <v>1.679</v>
      </c>
      <c r="AC54" s="9">
        <v>0</v>
      </c>
      <c r="AE54" s="9" t="s">
        <v>40</v>
      </c>
      <c r="AF54" s="222">
        <v>42208</v>
      </c>
      <c r="AG54" s="9" t="s">
        <v>161</v>
      </c>
      <c r="AH54" s="222">
        <v>16642</v>
      </c>
      <c r="AI54" s="9" t="s">
        <v>120</v>
      </c>
      <c r="AJ54" s="9">
        <v>0</v>
      </c>
      <c r="AK54" s="9">
        <v>0</v>
      </c>
      <c r="AL54" s="220">
        <v>1.554</v>
      </c>
      <c r="AM54" s="9">
        <v>0</v>
      </c>
      <c r="AO54" s="9" t="s">
        <v>40</v>
      </c>
      <c r="AP54" s="222">
        <v>42208</v>
      </c>
      <c r="AQ54" s="9" t="s">
        <v>138</v>
      </c>
      <c r="AR54" s="222">
        <v>18469</v>
      </c>
      <c r="AS54" s="9" t="s">
        <v>168</v>
      </c>
      <c r="AT54" s="9">
        <v>0</v>
      </c>
      <c r="AU54" s="9">
        <v>0</v>
      </c>
      <c r="AV54" s="220">
        <v>1.7487524270000001</v>
      </c>
      <c r="AW54" s="9">
        <v>0</v>
      </c>
      <c r="AY54" s="9" t="s">
        <v>41</v>
      </c>
      <c r="AZ54" s="222">
        <v>42208</v>
      </c>
      <c r="BA54" s="9" t="s">
        <v>140</v>
      </c>
      <c r="BB54" s="222">
        <v>14815</v>
      </c>
      <c r="BC54" s="9" t="s">
        <v>115</v>
      </c>
      <c r="BD54" s="9">
        <v>0</v>
      </c>
      <c r="BE54" s="9">
        <v>0</v>
      </c>
      <c r="BF54" s="220">
        <v>1.48</v>
      </c>
      <c r="BG54" s="9">
        <v>0</v>
      </c>
    </row>
    <row r="55" spans="1:59" x14ac:dyDescent="0.2">
      <c r="A55" s="9" t="s">
        <v>40</v>
      </c>
      <c r="B55" s="222">
        <v>42208</v>
      </c>
      <c r="C55" s="9" t="s">
        <v>92</v>
      </c>
      <c r="D55" s="222">
        <v>18833</v>
      </c>
      <c r="E55" s="9" t="s">
        <v>169</v>
      </c>
      <c r="F55" s="9">
        <v>0</v>
      </c>
      <c r="G55" s="9">
        <v>0</v>
      </c>
      <c r="H55" s="220">
        <v>1.6428041330000001</v>
      </c>
      <c r="I55" s="9">
        <v>0</v>
      </c>
      <c r="K55" s="9" t="s">
        <v>40</v>
      </c>
      <c r="L55" s="222">
        <v>42208</v>
      </c>
      <c r="M55" s="9" t="s">
        <v>129</v>
      </c>
      <c r="N55" s="222">
        <v>18833</v>
      </c>
      <c r="O55" s="9" t="s">
        <v>169</v>
      </c>
      <c r="P55" s="9">
        <v>0</v>
      </c>
      <c r="Q55" s="9">
        <v>0</v>
      </c>
      <c r="R55" s="220">
        <v>1.6797467159999999</v>
      </c>
      <c r="S55" s="9">
        <v>0</v>
      </c>
      <c r="U55" s="9" t="s">
        <v>40</v>
      </c>
      <c r="V55" s="222">
        <v>42208</v>
      </c>
      <c r="W55" s="9" t="s">
        <v>129</v>
      </c>
      <c r="X55" s="222">
        <v>18833</v>
      </c>
      <c r="Y55" s="9" t="s">
        <v>169</v>
      </c>
      <c r="Z55" s="9">
        <v>0</v>
      </c>
      <c r="AA55" s="9">
        <v>0</v>
      </c>
      <c r="AB55" s="220">
        <v>1.6797467159999999</v>
      </c>
      <c r="AC55" s="9">
        <v>0</v>
      </c>
      <c r="AE55" s="9" t="s">
        <v>40</v>
      </c>
      <c r="AF55" s="222">
        <v>42208</v>
      </c>
      <c r="AG55" s="9" t="s">
        <v>161</v>
      </c>
      <c r="AH55" s="222">
        <v>17006</v>
      </c>
      <c r="AI55" s="9" t="s">
        <v>121</v>
      </c>
      <c r="AJ55" s="9">
        <v>0</v>
      </c>
      <c r="AK55" s="9">
        <v>0</v>
      </c>
      <c r="AL55" s="220">
        <v>1.5589509029999999</v>
      </c>
      <c r="AM55" s="9">
        <v>0</v>
      </c>
      <c r="AO55" s="9" t="s">
        <v>40</v>
      </c>
      <c r="AP55" s="222">
        <v>42208</v>
      </c>
      <c r="AQ55" s="9" t="s">
        <v>138</v>
      </c>
      <c r="AR55" s="222">
        <v>18833</v>
      </c>
      <c r="AS55" s="9" t="s">
        <v>169</v>
      </c>
      <c r="AT55" s="9">
        <v>0</v>
      </c>
      <c r="AU55" s="9">
        <v>0</v>
      </c>
      <c r="AV55" s="220">
        <v>1.7494832039999999</v>
      </c>
      <c r="AW55" s="9">
        <v>0</v>
      </c>
      <c r="AY55" s="9" t="s">
        <v>41</v>
      </c>
      <c r="AZ55" s="222">
        <v>42208</v>
      </c>
      <c r="BA55" s="9" t="s">
        <v>140</v>
      </c>
      <c r="BB55" s="222">
        <v>15180</v>
      </c>
      <c r="BC55" s="9" t="s">
        <v>116</v>
      </c>
      <c r="BD55" s="9">
        <v>0</v>
      </c>
      <c r="BE55" s="9">
        <v>0</v>
      </c>
      <c r="BF55" s="220">
        <v>1.486</v>
      </c>
      <c r="BG55" s="9">
        <v>0</v>
      </c>
    </row>
    <row r="56" spans="1:59" x14ac:dyDescent="0.2">
      <c r="A56" s="9" t="s">
        <v>40</v>
      </c>
      <c r="B56" s="222">
        <v>42208</v>
      </c>
      <c r="C56" s="9" t="s">
        <v>92</v>
      </c>
      <c r="D56" s="222">
        <v>19198</v>
      </c>
      <c r="E56" s="9" t="s">
        <v>170</v>
      </c>
      <c r="F56" s="9">
        <v>0</v>
      </c>
      <c r="G56" s="9">
        <v>0</v>
      </c>
      <c r="H56" s="220">
        <v>1.644216103</v>
      </c>
      <c r="I56" s="9">
        <v>0</v>
      </c>
      <c r="K56" s="9" t="s">
        <v>40</v>
      </c>
      <c r="L56" s="222">
        <v>42208</v>
      </c>
      <c r="M56" s="9" t="s">
        <v>129</v>
      </c>
      <c r="N56" s="222">
        <v>19198</v>
      </c>
      <c r="O56" s="9" t="s">
        <v>170</v>
      </c>
      <c r="P56" s="9">
        <v>0</v>
      </c>
      <c r="Q56" s="9">
        <v>0</v>
      </c>
      <c r="R56" s="220">
        <v>1.680086277</v>
      </c>
      <c r="S56" s="9">
        <v>0</v>
      </c>
      <c r="U56" s="9" t="s">
        <v>40</v>
      </c>
      <c r="V56" s="222">
        <v>42208</v>
      </c>
      <c r="W56" s="9" t="s">
        <v>129</v>
      </c>
      <c r="X56" s="222">
        <v>19198</v>
      </c>
      <c r="Y56" s="9" t="s">
        <v>170</v>
      </c>
      <c r="Z56" s="9">
        <v>0</v>
      </c>
      <c r="AA56" s="9">
        <v>0</v>
      </c>
      <c r="AB56" s="220">
        <v>1.680086277</v>
      </c>
      <c r="AC56" s="9">
        <v>0</v>
      </c>
      <c r="AE56" s="9" t="s">
        <v>40</v>
      </c>
      <c r="AF56" s="222">
        <v>42208</v>
      </c>
      <c r="AG56" s="9" t="s">
        <v>161</v>
      </c>
      <c r="AH56" s="222">
        <v>17371</v>
      </c>
      <c r="AI56" s="9" t="s">
        <v>122</v>
      </c>
      <c r="AJ56" s="9">
        <v>0</v>
      </c>
      <c r="AK56" s="9">
        <v>0</v>
      </c>
      <c r="AL56" s="220">
        <v>1.5638066909999999</v>
      </c>
      <c r="AM56" s="9">
        <v>0</v>
      </c>
      <c r="AO56" s="9" t="s">
        <v>40</v>
      </c>
      <c r="AP56" s="222">
        <v>42208</v>
      </c>
      <c r="AQ56" s="9" t="s">
        <v>138</v>
      </c>
      <c r="AR56" s="222">
        <v>19198</v>
      </c>
      <c r="AS56" s="9" t="s">
        <v>170</v>
      </c>
      <c r="AT56" s="9">
        <v>0</v>
      </c>
      <c r="AU56" s="9">
        <v>0</v>
      </c>
      <c r="AV56" s="220">
        <v>1.7496408189999999</v>
      </c>
      <c r="AW56" s="9">
        <v>0</v>
      </c>
      <c r="AY56" s="9" t="s">
        <v>41</v>
      </c>
      <c r="AZ56" s="222">
        <v>42208</v>
      </c>
      <c r="BA56" s="9" t="s">
        <v>140</v>
      </c>
      <c r="BB56" s="222">
        <v>15545</v>
      </c>
      <c r="BC56" s="9" t="s">
        <v>117</v>
      </c>
      <c r="BD56" s="9">
        <v>0</v>
      </c>
      <c r="BE56" s="9">
        <v>0</v>
      </c>
      <c r="BF56" s="220">
        <v>1.492</v>
      </c>
      <c r="BG56" s="9">
        <v>0</v>
      </c>
    </row>
    <row r="57" spans="1:59" x14ac:dyDescent="0.2">
      <c r="A57" s="9" t="s">
        <v>40</v>
      </c>
      <c r="B57" s="222">
        <v>42208</v>
      </c>
      <c r="C57" s="9" t="s">
        <v>92</v>
      </c>
      <c r="D57" s="222">
        <v>19563</v>
      </c>
      <c r="E57" s="9" t="s">
        <v>171</v>
      </c>
      <c r="F57" s="9">
        <v>0</v>
      </c>
      <c r="G57" s="9">
        <v>0</v>
      </c>
      <c r="H57" s="220">
        <v>1.644719925</v>
      </c>
      <c r="I57" s="9">
        <v>0</v>
      </c>
      <c r="K57" s="9" t="s">
        <v>40</v>
      </c>
      <c r="L57" s="222">
        <v>42208</v>
      </c>
      <c r="M57" s="9" t="s">
        <v>129</v>
      </c>
      <c r="N57" s="222">
        <v>19563</v>
      </c>
      <c r="O57" s="9" t="s">
        <v>171</v>
      </c>
      <c r="P57" s="9">
        <v>0</v>
      </c>
      <c r="Q57" s="9">
        <v>0</v>
      </c>
      <c r="R57" s="220">
        <v>1.680064827</v>
      </c>
      <c r="S57" s="9">
        <v>0</v>
      </c>
      <c r="U57" s="9" t="s">
        <v>40</v>
      </c>
      <c r="V57" s="222">
        <v>42208</v>
      </c>
      <c r="W57" s="9" t="s">
        <v>129</v>
      </c>
      <c r="X57" s="222">
        <v>19563</v>
      </c>
      <c r="Y57" s="9" t="s">
        <v>171</v>
      </c>
      <c r="Z57" s="9">
        <v>0</v>
      </c>
      <c r="AA57" s="9">
        <v>0</v>
      </c>
      <c r="AB57" s="220">
        <v>1.680064827</v>
      </c>
      <c r="AC57" s="9">
        <v>0</v>
      </c>
      <c r="AE57" s="9" t="s">
        <v>40</v>
      </c>
      <c r="AF57" s="222">
        <v>42208</v>
      </c>
      <c r="AG57" s="9" t="s">
        <v>161</v>
      </c>
      <c r="AH57" s="222">
        <v>17737</v>
      </c>
      <c r="AI57" s="9" t="s">
        <v>123</v>
      </c>
      <c r="AJ57" s="9">
        <v>0</v>
      </c>
      <c r="AK57" s="9">
        <v>0</v>
      </c>
      <c r="AL57" s="220">
        <v>1.5684856170000001</v>
      </c>
      <c r="AM57" s="9">
        <v>0</v>
      </c>
      <c r="AO57" s="9" t="s">
        <v>40</v>
      </c>
      <c r="AP57" s="222">
        <v>42208</v>
      </c>
      <c r="AQ57" s="9" t="s">
        <v>138</v>
      </c>
      <c r="AR57" s="222">
        <v>19563</v>
      </c>
      <c r="AS57" s="9" t="s">
        <v>171</v>
      </c>
      <c r="AT57" s="9">
        <v>0</v>
      </c>
      <c r="AU57" s="9">
        <v>0</v>
      </c>
      <c r="AV57" s="220">
        <v>1.748947746</v>
      </c>
      <c r="AW57" s="9">
        <v>0</v>
      </c>
      <c r="AY57" s="9" t="s">
        <v>41</v>
      </c>
      <c r="AZ57" s="222">
        <v>42208</v>
      </c>
      <c r="BA57" s="9" t="s">
        <v>140</v>
      </c>
      <c r="BB57" s="222">
        <v>15910</v>
      </c>
      <c r="BC57" s="9" t="s">
        <v>118</v>
      </c>
      <c r="BD57" s="9">
        <v>0</v>
      </c>
      <c r="BE57" s="9">
        <v>0</v>
      </c>
      <c r="BF57" s="220">
        <v>1.498</v>
      </c>
      <c r="BG57" s="9">
        <v>0</v>
      </c>
    </row>
    <row r="58" spans="1:59" x14ac:dyDescent="0.2">
      <c r="A58" s="9" t="s">
        <v>40</v>
      </c>
      <c r="B58" s="222">
        <v>42208</v>
      </c>
      <c r="C58" s="9" t="s">
        <v>92</v>
      </c>
      <c r="D58" s="222">
        <v>19928</v>
      </c>
      <c r="E58" s="9" t="s">
        <v>172</v>
      </c>
      <c r="F58" s="9">
        <v>0</v>
      </c>
      <c r="G58" s="9">
        <v>0</v>
      </c>
      <c r="H58" s="220">
        <v>1.6443350839999999</v>
      </c>
      <c r="I58" s="9">
        <v>0</v>
      </c>
      <c r="K58" s="9" t="s">
        <v>40</v>
      </c>
      <c r="L58" s="222">
        <v>42208</v>
      </c>
      <c r="M58" s="9" t="s">
        <v>129</v>
      </c>
      <c r="N58" s="222">
        <v>19928</v>
      </c>
      <c r="O58" s="9" t="s">
        <v>172</v>
      </c>
      <c r="P58" s="9">
        <v>0</v>
      </c>
      <c r="Q58" s="9">
        <v>0</v>
      </c>
      <c r="R58" s="220">
        <v>1.6799763059999999</v>
      </c>
      <c r="S58" s="9">
        <v>0</v>
      </c>
      <c r="U58" s="9" t="s">
        <v>40</v>
      </c>
      <c r="V58" s="222">
        <v>42208</v>
      </c>
      <c r="W58" s="9" t="s">
        <v>129</v>
      </c>
      <c r="X58" s="222">
        <v>19928</v>
      </c>
      <c r="Y58" s="9" t="s">
        <v>172</v>
      </c>
      <c r="Z58" s="9">
        <v>0</v>
      </c>
      <c r="AA58" s="9">
        <v>0</v>
      </c>
      <c r="AB58" s="220">
        <v>1.6799763059999999</v>
      </c>
      <c r="AC58" s="9">
        <v>0</v>
      </c>
      <c r="AE58" s="9" t="s">
        <v>40</v>
      </c>
      <c r="AF58" s="222">
        <v>42208</v>
      </c>
      <c r="AG58" s="9" t="s">
        <v>161</v>
      </c>
      <c r="AH58" s="222">
        <v>18102</v>
      </c>
      <c r="AI58" s="9" t="s">
        <v>124</v>
      </c>
      <c r="AJ58" s="9">
        <v>0</v>
      </c>
      <c r="AK58" s="9">
        <v>0</v>
      </c>
      <c r="AL58" s="220">
        <v>1.572614054</v>
      </c>
      <c r="AM58" s="9">
        <v>0</v>
      </c>
      <c r="AO58" s="9" t="s">
        <v>40</v>
      </c>
      <c r="AP58" s="222">
        <v>42208</v>
      </c>
      <c r="AQ58" s="9" t="s">
        <v>138</v>
      </c>
      <c r="AR58" s="222">
        <v>19928</v>
      </c>
      <c r="AS58" s="9" t="s">
        <v>172</v>
      </c>
      <c r="AT58" s="9">
        <v>0</v>
      </c>
      <c r="AU58" s="9">
        <v>0</v>
      </c>
      <c r="AV58" s="220">
        <v>1.7474231769999999</v>
      </c>
      <c r="AW58" s="9">
        <v>0</v>
      </c>
      <c r="AY58" s="9" t="s">
        <v>41</v>
      </c>
      <c r="AZ58" s="222">
        <v>42208</v>
      </c>
      <c r="BA58" s="9" t="s">
        <v>140</v>
      </c>
      <c r="BB58" s="222">
        <v>16278</v>
      </c>
      <c r="BC58" s="9" t="s">
        <v>119</v>
      </c>
      <c r="BD58" s="9">
        <v>0</v>
      </c>
      <c r="BE58" s="9">
        <v>0</v>
      </c>
      <c r="BF58" s="220">
        <v>1.504</v>
      </c>
      <c r="BG58" s="9">
        <v>0</v>
      </c>
    </row>
    <row r="59" spans="1:59" x14ac:dyDescent="0.2">
      <c r="A59" s="9" t="s">
        <v>40</v>
      </c>
      <c r="B59" s="222">
        <v>42208</v>
      </c>
      <c r="C59" s="9" t="s">
        <v>92</v>
      </c>
      <c r="D59" s="222">
        <v>20293</v>
      </c>
      <c r="E59" s="9" t="s">
        <v>173</v>
      </c>
      <c r="F59" s="9">
        <v>0</v>
      </c>
      <c r="G59" s="9">
        <v>0</v>
      </c>
      <c r="H59" s="220">
        <v>1.643</v>
      </c>
      <c r="I59" s="9">
        <v>0</v>
      </c>
      <c r="K59" s="9" t="s">
        <v>40</v>
      </c>
      <c r="L59" s="222">
        <v>42208</v>
      </c>
      <c r="M59" s="9" t="s">
        <v>129</v>
      </c>
      <c r="N59" s="222">
        <v>20293</v>
      </c>
      <c r="O59" s="9" t="s">
        <v>173</v>
      </c>
      <c r="P59" s="9">
        <v>0</v>
      </c>
      <c r="Q59" s="9">
        <v>0</v>
      </c>
      <c r="R59" s="220">
        <v>1.68</v>
      </c>
      <c r="S59" s="9">
        <v>0</v>
      </c>
      <c r="U59" s="9" t="s">
        <v>40</v>
      </c>
      <c r="V59" s="222">
        <v>42208</v>
      </c>
      <c r="W59" s="9" t="s">
        <v>129</v>
      </c>
      <c r="X59" s="222">
        <v>20293</v>
      </c>
      <c r="Y59" s="9" t="s">
        <v>173</v>
      </c>
      <c r="Z59" s="9">
        <v>0</v>
      </c>
      <c r="AA59" s="9">
        <v>0</v>
      </c>
      <c r="AB59" s="220">
        <v>1.68</v>
      </c>
      <c r="AC59" s="9">
        <v>0</v>
      </c>
      <c r="AE59" s="9" t="s">
        <v>40</v>
      </c>
      <c r="AF59" s="222">
        <v>42208</v>
      </c>
      <c r="AG59" s="9" t="s">
        <v>161</v>
      </c>
      <c r="AH59" s="222">
        <v>18469</v>
      </c>
      <c r="AI59" s="9" t="s">
        <v>168</v>
      </c>
      <c r="AJ59" s="9">
        <v>0</v>
      </c>
      <c r="AK59" s="9">
        <v>0</v>
      </c>
      <c r="AL59" s="220">
        <v>1.5761890119999999</v>
      </c>
      <c r="AM59" s="9">
        <v>0</v>
      </c>
      <c r="AO59" s="9" t="s">
        <v>40</v>
      </c>
      <c r="AP59" s="222">
        <v>42208</v>
      </c>
      <c r="AQ59" s="9" t="s">
        <v>138</v>
      </c>
      <c r="AR59" s="222">
        <v>20293</v>
      </c>
      <c r="AS59" s="9" t="s">
        <v>173</v>
      </c>
      <c r="AT59" s="9">
        <v>0</v>
      </c>
      <c r="AU59" s="9">
        <v>0</v>
      </c>
      <c r="AV59" s="220">
        <v>1.7450000000000001</v>
      </c>
      <c r="AW59" s="9">
        <v>0</v>
      </c>
      <c r="AY59" s="9" t="s">
        <v>41</v>
      </c>
      <c r="AZ59" s="222">
        <v>42208</v>
      </c>
      <c r="BA59" s="9" t="s">
        <v>140</v>
      </c>
      <c r="BB59" s="222">
        <v>16642</v>
      </c>
      <c r="BC59" s="9" t="s">
        <v>120</v>
      </c>
      <c r="BD59" s="9">
        <v>0</v>
      </c>
      <c r="BE59" s="9">
        <v>0</v>
      </c>
      <c r="BF59" s="220">
        <v>1.5089999999999999</v>
      </c>
      <c r="BG59" s="9">
        <v>0</v>
      </c>
    </row>
    <row r="60" spans="1:59" x14ac:dyDescent="0.2">
      <c r="A60" s="9" t="s">
        <v>40</v>
      </c>
      <c r="B60" s="222">
        <v>42208</v>
      </c>
      <c r="C60" s="9" t="s">
        <v>92</v>
      </c>
      <c r="D60" s="222">
        <v>23946</v>
      </c>
      <c r="E60" s="9" t="s">
        <v>174</v>
      </c>
      <c r="F60" s="9">
        <v>0</v>
      </c>
      <c r="G60" s="9">
        <v>0</v>
      </c>
      <c r="H60" s="220">
        <v>1.607</v>
      </c>
      <c r="I60" s="9">
        <v>0</v>
      </c>
      <c r="K60" s="9" t="s">
        <v>40</v>
      </c>
      <c r="L60" s="222">
        <v>42208</v>
      </c>
      <c r="M60" s="9" t="s">
        <v>129</v>
      </c>
      <c r="N60" s="222">
        <v>23946</v>
      </c>
      <c r="O60" s="9" t="s">
        <v>174</v>
      </c>
      <c r="P60" s="9">
        <v>0</v>
      </c>
      <c r="Q60" s="9">
        <v>0</v>
      </c>
      <c r="R60" s="220">
        <v>1.639</v>
      </c>
      <c r="S60" s="9">
        <v>0</v>
      </c>
      <c r="U60" s="9" t="s">
        <v>40</v>
      </c>
      <c r="V60" s="222">
        <v>42208</v>
      </c>
      <c r="W60" s="9" t="s">
        <v>129</v>
      </c>
      <c r="X60" s="222">
        <v>23946</v>
      </c>
      <c r="Y60" s="9" t="s">
        <v>174</v>
      </c>
      <c r="Z60" s="9">
        <v>0</v>
      </c>
      <c r="AA60" s="9">
        <v>0</v>
      </c>
      <c r="AB60" s="220">
        <v>1.639</v>
      </c>
      <c r="AC60" s="9">
        <v>0</v>
      </c>
      <c r="AE60" s="9" t="s">
        <v>40</v>
      </c>
      <c r="AF60" s="222">
        <v>42208</v>
      </c>
      <c r="AG60" s="9" t="s">
        <v>161</v>
      </c>
      <c r="AH60" s="222">
        <v>18833</v>
      </c>
      <c r="AI60" s="9" t="s">
        <v>169</v>
      </c>
      <c r="AJ60" s="9">
        <v>0</v>
      </c>
      <c r="AK60" s="9">
        <v>0</v>
      </c>
      <c r="AL60" s="220">
        <v>1.579053037</v>
      </c>
      <c r="AM60" s="9">
        <v>0</v>
      </c>
      <c r="AO60" s="9" t="s">
        <v>40</v>
      </c>
      <c r="AP60" s="222">
        <v>42208</v>
      </c>
      <c r="AQ60" s="9" t="s">
        <v>138</v>
      </c>
      <c r="AR60" s="222">
        <v>23946</v>
      </c>
      <c r="AS60" s="9" t="s">
        <v>174</v>
      </c>
      <c r="AT60" s="9">
        <v>0</v>
      </c>
      <c r="AU60" s="9">
        <v>0</v>
      </c>
      <c r="AV60" s="220">
        <v>1.7</v>
      </c>
      <c r="AW60" s="9">
        <v>0</v>
      </c>
      <c r="AY60" s="9" t="s">
        <v>41</v>
      </c>
      <c r="AZ60" s="222">
        <v>42208</v>
      </c>
      <c r="BA60" s="9" t="s">
        <v>140</v>
      </c>
      <c r="BB60" s="222">
        <v>18469</v>
      </c>
      <c r="BC60" s="9" t="s">
        <v>168</v>
      </c>
      <c r="BD60" s="9">
        <v>0</v>
      </c>
      <c r="BE60" s="9">
        <v>0</v>
      </c>
      <c r="BF60" s="220">
        <v>1.532</v>
      </c>
      <c r="BG60" s="9">
        <v>0</v>
      </c>
    </row>
    <row r="61" spans="1:59" x14ac:dyDescent="0.2">
      <c r="A61" s="9" t="s">
        <v>40</v>
      </c>
      <c r="B61" s="222">
        <v>42208</v>
      </c>
      <c r="C61" s="9" t="s">
        <v>92</v>
      </c>
      <c r="D61" s="222">
        <v>27598</v>
      </c>
      <c r="E61" s="9" t="s">
        <v>175</v>
      </c>
      <c r="F61" s="9">
        <v>0</v>
      </c>
      <c r="G61" s="9">
        <v>0</v>
      </c>
      <c r="H61" s="220">
        <v>1.595</v>
      </c>
      <c r="I61" s="9">
        <v>0</v>
      </c>
      <c r="K61" s="9" t="s">
        <v>40</v>
      </c>
      <c r="L61" s="222">
        <v>42208</v>
      </c>
      <c r="M61" s="9" t="s">
        <v>129</v>
      </c>
      <c r="N61" s="222">
        <v>27598</v>
      </c>
      <c r="O61" s="9" t="s">
        <v>175</v>
      </c>
      <c r="P61" s="9">
        <v>0</v>
      </c>
      <c r="Q61" s="9">
        <v>0</v>
      </c>
      <c r="R61" s="220">
        <v>1.6240000000000001</v>
      </c>
      <c r="S61" s="9">
        <v>0</v>
      </c>
      <c r="U61" s="9" t="s">
        <v>40</v>
      </c>
      <c r="V61" s="222">
        <v>42208</v>
      </c>
      <c r="W61" s="9" t="s">
        <v>129</v>
      </c>
      <c r="X61" s="222">
        <v>27598</v>
      </c>
      <c r="Y61" s="9" t="s">
        <v>175</v>
      </c>
      <c r="Z61" s="9">
        <v>0</v>
      </c>
      <c r="AA61" s="9">
        <v>0</v>
      </c>
      <c r="AB61" s="220">
        <v>1.6240000000000001</v>
      </c>
      <c r="AC61" s="9">
        <v>0</v>
      </c>
      <c r="AE61" s="9" t="s">
        <v>40</v>
      </c>
      <c r="AF61" s="222">
        <v>42208</v>
      </c>
      <c r="AG61" s="9" t="s">
        <v>161</v>
      </c>
      <c r="AH61" s="222">
        <v>19198</v>
      </c>
      <c r="AI61" s="9" t="s">
        <v>170</v>
      </c>
      <c r="AJ61" s="9">
        <v>0</v>
      </c>
      <c r="AK61" s="9">
        <v>0</v>
      </c>
      <c r="AL61" s="220">
        <v>1.5812276059999999</v>
      </c>
      <c r="AM61" s="9">
        <v>0</v>
      </c>
      <c r="AO61" s="9" t="s">
        <v>40</v>
      </c>
      <c r="AP61" s="222">
        <v>42208</v>
      </c>
      <c r="AQ61" s="9" t="s">
        <v>138</v>
      </c>
      <c r="AR61" s="222">
        <v>27598</v>
      </c>
      <c r="AS61" s="9" t="s">
        <v>175</v>
      </c>
      <c r="AT61" s="9">
        <v>0</v>
      </c>
      <c r="AU61" s="9">
        <v>0</v>
      </c>
      <c r="AV61" s="220">
        <v>1.681</v>
      </c>
      <c r="AW61" s="9">
        <v>0</v>
      </c>
      <c r="AY61" s="9" t="s">
        <v>41</v>
      </c>
      <c r="AZ61" s="222">
        <v>42208</v>
      </c>
      <c r="BA61" s="9" t="s">
        <v>140</v>
      </c>
      <c r="BB61" s="222">
        <v>20293</v>
      </c>
      <c r="BC61" s="9" t="s">
        <v>173</v>
      </c>
      <c r="BD61" s="9">
        <v>0</v>
      </c>
      <c r="BE61" s="9">
        <v>0</v>
      </c>
      <c r="BF61" s="220">
        <v>1.542</v>
      </c>
      <c r="BG61" s="9">
        <v>0</v>
      </c>
    </row>
    <row r="62" spans="1:59" x14ac:dyDescent="0.2">
      <c r="A62" s="9"/>
      <c r="B62" s="222"/>
      <c r="C62" s="9"/>
      <c r="D62" s="222"/>
      <c r="E62" s="9"/>
      <c r="F62" s="9"/>
      <c r="G62" s="9"/>
      <c r="H62" s="220"/>
      <c r="I62" s="9"/>
      <c r="K62" s="9"/>
      <c r="L62" s="222"/>
      <c r="M62" s="9"/>
      <c r="N62" s="222"/>
      <c r="O62" s="9"/>
      <c r="P62" s="9"/>
      <c r="Q62" s="9"/>
      <c r="R62" s="220"/>
      <c r="S62" s="9"/>
      <c r="U62" s="9"/>
      <c r="V62" s="222"/>
      <c r="W62" s="9"/>
      <c r="X62" s="222"/>
      <c r="Y62" s="9"/>
      <c r="Z62" s="9"/>
      <c r="AA62" s="9"/>
      <c r="AB62" s="220"/>
      <c r="AC62" s="9"/>
      <c r="AE62" s="9" t="s">
        <v>40</v>
      </c>
      <c r="AF62" s="222">
        <v>42208</v>
      </c>
      <c r="AG62" s="9" t="s">
        <v>161</v>
      </c>
      <c r="AH62" s="222">
        <v>19563</v>
      </c>
      <c r="AI62" s="9" t="s">
        <v>171</v>
      </c>
      <c r="AJ62" s="9">
        <v>0</v>
      </c>
      <c r="AK62" s="9">
        <v>0</v>
      </c>
      <c r="AL62" s="220">
        <v>1.582448828</v>
      </c>
      <c r="AM62" s="9">
        <v>0</v>
      </c>
      <c r="AO62" s="9"/>
      <c r="AP62" s="222"/>
      <c r="AQ62" s="9"/>
      <c r="AR62" s="222"/>
      <c r="AS62" s="9"/>
      <c r="AT62" s="9"/>
      <c r="AU62" s="9"/>
      <c r="AV62" s="220"/>
      <c r="AW62" s="9"/>
      <c r="AY62" s="9" t="s">
        <v>41</v>
      </c>
      <c r="AZ62" s="222">
        <v>42208</v>
      </c>
      <c r="BA62" s="9" t="s">
        <v>140</v>
      </c>
      <c r="BB62" s="222">
        <v>23946</v>
      </c>
      <c r="BC62" s="9" t="s">
        <v>174</v>
      </c>
      <c r="BD62" s="9">
        <v>0</v>
      </c>
      <c r="BE62" s="9">
        <v>0</v>
      </c>
      <c r="BF62" s="220">
        <v>1.516</v>
      </c>
      <c r="BG62" s="9">
        <v>0</v>
      </c>
    </row>
    <row r="63" spans="1:59" x14ac:dyDescent="0.2">
      <c r="A63" s="9"/>
      <c r="B63" s="222"/>
      <c r="C63" s="9"/>
      <c r="D63" s="222"/>
      <c r="E63" s="9"/>
      <c r="F63" s="9"/>
      <c r="G63" s="9"/>
      <c r="H63" s="220"/>
      <c r="I63" s="9"/>
      <c r="K63" s="9"/>
      <c r="L63" s="222"/>
      <c r="M63" s="9"/>
      <c r="N63" s="222"/>
      <c r="O63" s="9"/>
      <c r="P63" s="9"/>
      <c r="Q63" s="9"/>
      <c r="R63" s="220"/>
      <c r="S63" s="9"/>
      <c r="U63" s="9"/>
      <c r="V63" s="222"/>
      <c r="W63" s="9"/>
      <c r="X63" s="222"/>
      <c r="Y63" s="9"/>
      <c r="Z63" s="9"/>
      <c r="AA63" s="9"/>
      <c r="AB63" s="220"/>
      <c r="AC63" s="9"/>
      <c r="AE63" s="9" t="s">
        <v>40</v>
      </c>
      <c r="AF63" s="222">
        <v>42208</v>
      </c>
      <c r="AG63" s="9" t="s">
        <v>161</v>
      </c>
      <c r="AH63" s="222">
        <v>19928</v>
      </c>
      <c r="AI63" s="9" t="s">
        <v>172</v>
      </c>
      <c r="AJ63" s="9">
        <v>0</v>
      </c>
      <c r="AK63" s="9">
        <v>0</v>
      </c>
      <c r="AL63" s="220">
        <v>1.5827281419999999</v>
      </c>
      <c r="AM63" s="9">
        <v>0</v>
      </c>
      <c r="AO63" s="9"/>
      <c r="AP63" s="222"/>
      <c r="AQ63" s="9"/>
      <c r="AR63" s="222"/>
      <c r="AS63" s="9"/>
      <c r="AT63" s="9"/>
      <c r="AU63" s="9"/>
      <c r="AV63" s="220"/>
      <c r="AW63" s="9"/>
      <c r="AY63" s="9" t="s">
        <v>41</v>
      </c>
      <c r="AZ63" s="222">
        <v>42208</v>
      </c>
      <c r="BA63" s="9" t="s">
        <v>140</v>
      </c>
      <c r="BB63" s="222">
        <v>27598</v>
      </c>
      <c r="BC63" s="9" t="s">
        <v>175</v>
      </c>
      <c r="BD63" s="9">
        <v>0</v>
      </c>
      <c r="BE63" s="9">
        <v>0</v>
      </c>
      <c r="BF63" s="220">
        <v>1.5109999999999999</v>
      </c>
      <c r="BG63" s="9">
        <v>0</v>
      </c>
    </row>
    <row r="64" spans="1:59" x14ac:dyDescent="0.2">
      <c r="A64" s="9"/>
      <c r="B64" s="222"/>
      <c r="C64" s="9"/>
      <c r="D64" s="222"/>
      <c r="E64" s="9"/>
      <c r="F64" s="9"/>
      <c r="G64" s="9"/>
      <c r="H64" s="220"/>
      <c r="I64" s="9"/>
      <c r="K64" s="9"/>
      <c r="L64" s="222"/>
      <c r="M64" s="9"/>
      <c r="N64" s="222"/>
      <c r="O64" s="9"/>
      <c r="P64" s="9"/>
      <c r="Q64" s="9"/>
      <c r="R64" s="220"/>
      <c r="S64" s="9"/>
      <c r="U64" s="9"/>
      <c r="V64" s="222"/>
      <c r="W64" s="9"/>
      <c r="X64" s="222"/>
      <c r="Y64" s="9"/>
      <c r="Z64" s="9"/>
      <c r="AA64" s="9"/>
      <c r="AB64" s="220"/>
      <c r="AC64" s="9"/>
      <c r="AE64" s="9" t="s">
        <v>40</v>
      </c>
      <c r="AF64" s="222">
        <v>42208</v>
      </c>
      <c r="AG64" s="9" t="s">
        <v>161</v>
      </c>
      <c r="AH64" s="222">
        <v>20293</v>
      </c>
      <c r="AI64" s="9" t="s">
        <v>173</v>
      </c>
      <c r="AJ64" s="9">
        <v>0</v>
      </c>
      <c r="AK64" s="9">
        <v>0</v>
      </c>
      <c r="AL64" s="220">
        <v>1.5820000000000001</v>
      </c>
      <c r="AM64" s="9">
        <v>0</v>
      </c>
      <c r="AO64" s="9"/>
      <c r="AP64" s="222"/>
      <c r="AQ64" s="9"/>
      <c r="AR64" s="222"/>
      <c r="AS64" s="9"/>
      <c r="AT64" s="9"/>
      <c r="AU64" s="9"/>
      <c r="AV64" s="220"/>
      <c r="AW64" s="9"/>
      <c r="AY64" s="9"/>
      <c r="AZ64" s="222"/>
      <c r="BA64" s="9"/>
      <c r="BB64" s="222"/>
      <c r="BC64" s="9"/>
      <c r="BD64" s="9"/>
      <c r="BE64" s="9"/>
      <c r="BF64" s="220"/>
      <c r="BG64" s="9"/>
    </row>
    <row r="65" spans="1:59" x14ac:dyDescent="0.2">
      <c r="A65" s="9"/>
      <c r="B65" s="222"/>
      <c r="C65" s="9"/>
      <c r="D65" s="222"/>
      <c r="E65" s="9"/>
      <c r="F65" s="9"/>
      <c r="G65" s="9"/>
      <c r="H65" s="220"/>
      <c r="I65" s="9"/>
      <c r="K65" s="9"/>
      <c r="L65" s="222"/>
      <c r="M65" s="9"/>
      <c r="N65" s="222"/>
      <c r="O65" s="9"/>
      <c r="P65" s="9"/>
      <c r="Q65" s="9"/>
      <c r="R65" s="220"/>
      <c r="S65" s="9"/>
      <c r="U65" s="9"/>
      <c r="V65" s="222"/>
      <c r="W65" s="9"/>
      <c r="X65" s="222"/>
      <c r="Y65" s="9"/>
      <c r="Z65" s="9"/>
      <c r="AA65" s="9"/>
      <c r="AB65" s="220"/>
      <c r="AC65" s="9"/>
      <c r="AE65" s="9" t="s">
        <v>40</v>
      </c>
      <c r="AF65" s="222">
        <v>42208</v>
      </c>
      <c r="AG65" s="9" t="s">
        <v>161</v>
      </c>
      <c r="AH65" s="222">
        <v>23946</v>
      </c>
      <c r="AI65" s="9" t="s">
        <v>174</v>
      </c>
      <c r="AJ65" s="9">
        <v>0</v>
      </c>
      <c r="AK65" s="9">
        <v>0</v>
      </c>
      <c r="AL65" s="220">
        <v>1.55</v>
      </c>
      <c r="AM65" s="9">
        <v>0</v>
      </c>
      <c r="AO65" s="9"/>
      <c r="AP65" s="222"/>
      <c r="AQ65" s="9"/>
      <c r="AR65" s="222"/>
      <c r="AS65" s="9"/>
      <c r="AT65" s="9"/>
      <c r="AU65" s="9"/>
      <c r="AV65" s="220"/>
      <c r="AW65" s="9"/>
      <c r="AY65" s="9"/>
      <c r="AZ65" s="222"/>
      <c r="BA65" s="9"/>
      <c r="BB65" s="222"/>
      <c r="BC65" s="9"/>
      <c r="BD65" s="9"/>
      <c r="BE65" s="9"/>
      <c r="BF65" s="220"/>
      <c r="BG65" s="9"/>
    </row>
    <row r="66" spans="1:59" x14ac:dyDescent="0.2">
      <c r="A66" s="9"/>
      <c r="B66" s="222"/>
      <c r="C66" s="9"/>
      <c r="D66" s="222"/>
      <c r="E66" s="9"/>
      <c r="F66" s="9"/>
      <c r="G66" s="9"/>
      <c r="H66" s="220"/>
      <c r="I66" s="9"/>
      <c r="K66" s="9"/>
      <c r="L66" s="222"/>
      <c r="M66" s="9"/>
      <c r="N66" s="222"/>
      <c r="O66" s="9"/>
      <c r="P66" s="9"/>
      <c r="Q66" s="9"/>
      <c r="R66" s="220"/>
      <c r="S66" s="9"/>
      <c r="U66" s="9"/>
      <c r="V66" s="222"/>
      <c r="W66" s="9"/>
      <c r="X66" s="222"/>
      <c r="Y66" s="9"/>
      <c r="Z66" s="9"/>
      <c r="AA66" s="9"/>
      <c r="AB66" s="220"/>
      <c r="AC66" s="9"/>
      <c r="AE66" s="9" t="s">
        <v>40</v>
      </c>
      <c r="AF66" s="222">
        <v>42208</v>
      </c>
      <c r="AG66" s="9" t="s">
        <v>161</v>
      </c>
      <c r="AH66" s="222">
        <v>27598</v>
      </c>
      <c r="AI66" s="9" t="s">
        <v>175</v>
      </c>
      <c r="AJ66" s="9">
        <v>0</v>
      </c>
      <c r="AK66" s="9">
        <v>0</v>
      </c>
      <c r="AL66" s="220">
        <v>1.5409999999999999</v>
      </c>
      <c r="AM66" s="9">
        <v>0</v>
      </c>
      <c r="AO66" s="9"/>
      <c r="AP66" s="222"/>
      <c r="AQ66" s="9"/>
      <c r="AR66" s="222"/>
      <c r="AS66" s="9"/>
      <c r="AT66" s="9"/>
      <c r="AU66" s="9"/>
      <c r="AV66" s="220"/>
      <c r="AW66" s="9"/>
      <c r="AY66" s="9"/>
      <c r="AZ66" s="222"/>
      <c r="BA66" s="9"/>
      <c r="BB66" s="222"/>
      <c r="BC66" s="9"/>
      <c r="BD66" s="9"/>
      <c r="BE66" s="9"/>
      <c r="BF66" s="220"/>
      <c r="BG66" s="9"/>
    </row>
    <row r="67" spans="1:59" x14ac:dyDescent="0.2">
      <c r="A67" s="9"/>
      <c r="B67" s="222"/>
      <c r="C67" s="9"/>
      <c r="D67" s="222"/>
      <c r="E67" s="9"/>
      <c r="F67" s="9"/>
      <c r="G67" s="9"/>
      <c r="H67" s="220"/>
      <c r="I67" s="9"/>
      <c r="K67" s="9"/>
      <c r="L67" s="222"/>
      <c r="M67" s="9"/>
      <c r="N67" s="222"/>
      <c r="O67" s="9"/>
      <c r="P67" s="9"/>
      <c r="Q67" s="9"/>
      <c r="R67" s="220"/>
      <c r="S67" s="9"/>
      <c r="U67" s="9"/>
      <c r="V67" s="222"/>
      <c r="W67" s="9"/>
      <c r="X67" s="222"/>
      <c r="Y67" s="9"/>
      <c r="Z67" s="9"/>
      <c r="AA67" s="9"/>
      <c r="AB67" s="220"/>
      <c r="AC67" s="9"/>
      <c r="AE67" s="9"/>
      <c r="AF67" s="222"/>
      <c r="AG67" s="9"/>
      <c r="AH67" s="222"/>
      <c r="AI67" s="9"/>
      <c r="AJ67" s="9"/>
      <c r="AK67" s="9"/>
      <c r="AL67" s="220"/>
      <c r="AM67" s="9"/>
      <c r="AO67" s="9"/>
      <c r="AP67" s="222"/>
      <c r="AQ67" s="9"/>
      <c r="AR67" s="222"/>
      <c r="AS67" s="9"/>
      <c r="AT67" s="9"/>
      <c r="AU67" s="9"/>
      <c r="AV67" s="220"/>
      <c r="AW67" s="9"/>
      <c r="AY67" s="9"/>
      <c r="AZ67" s="222"/>
      <c r="BA67" s="9"/>
      <c r="BB67" s="222"/>
      <c r="BC67" s="9"/>
      <c r="BD67" s="9"/>
      <c r="BE67" s="9"/>
      <c r="BF67" s="220"/>
      <c r="BG67" s="9"/>
    </row>
    <row r="68" spans="1:59" x14ac:dyDescent="0.2">
      <c r="A68" s="9"/>
      <c r="B68" s="222"/>
      <c r="C68" s="9"/>
      <c r="D68" s="222"/>
      <c r="E68" s="9"/>
      <c r="F68" s="9"/>
      <c r="G68" s="9"/>
      <c r="H68" s="220"/>
      <c r="I68" s="9"/>
      <c r="K68" s="9"/>
      <c r="L68" s="222"/>
      <c r="M68" s="9"/>
      <c r="N68" s="222"/>
      <c r="O68" s="9"/>
      <c r="P68" s="9"/>
      <c r="Q68" s="9"/>
      <c r="R68" s="220"/>
      <c r="S68" s="9"/>
      <c r="U68" s="9"/>
      <c r="V68" s="222"/>
      <c r="W68" s="9"/>
      <c r="X68" s="222"/>
      <c r="Y68" s="9"/>
      <c r="Z68" s="9"/>
      <c r="AA68" s="9"/>
      <c r="AB68" s="220"/>
      <c r="AC68" s="9"/>
      <c r="AE68" s="9"/>
      <c r="AF68" s="222"/>
      <c r="AG68" s="9"/>
      <c r="AH68" s="222"/>
      <c r="AI68" s="9"/>
      <c r="AJ68" s="9"/>
      <c r="AK68" s="9"/>
      <c r="AL68" s="220"/>
      <c r="AM68" s="9"/>
      <c r="AO68" s="9"/>
      <c r="AP68" s="222"/>
      <c r="AQ68" s="9"/>
      <c r="AR68" s="222"/>
      <c r="AS68" s="9"/>
      <c r="AT68" s="9"/>
      <c r="AU68" s="9"/>
      <c r="AV68" s="220"/>
      <c r="AW68" s="9"/>
      <c r="AY68" s="9"/>
      <c r="AZ68" s="222"/>
      <c r="BA68" s="9"/>
      <c r="BB68" s="222"/>
      <c r="BC68" s="9"/>
      <c r="BD68" s="9"/>
      <c r="BE68" s="9"/>
      <c r="BF68" s="220"/>
      <c r="BG68" s="9"/>
    </row>
    <row r="69" spans="1:59" x14ac:dyDescent="0.2">
      <c r="A69" s="9"/>
      <c r="B69" s="222"/>
      <c r="C69" s="9"/>
      <c r="D69" s="222"/>
      <c r="E69" s="9"/>
      <c r="F69" s="9"/>
      <c r="G69" s="9"/>
      <c r="H69" s="220"/>
      <c r="I69" s="9"/>
      <c r="K69" s="9"/>
      <c r="L69" s="222"/>
      <c r="M69" s="9"/>
      <c r="N69" s="222"/>
      <c r="O69" s="9"/>
      <c r="P69" s="9"/>
      <c r="Q69" s="9"/>
      <c r="R69" s="220"/>
      <c r="S69" s="9"/>
      <c r="U69" s="9"/>
      <c r="V69" s="222"/>
      <c r="W69" s="9"/>
      <c r="X69" s="222"/>
      <c r="Y69" s="9"/>
      <c r="Z69" s="9"/>
      <c r="AA69" s="9"/>
      <c r="AB69" s="220"/>
      <c r="AC69" s="9"/>
      <c r="AE69" s="9"/>
      <c r="AF69" s="222"/>
      <c r="AG69" s="9"/>
      <c r="AH69" s="222"/>
      <c r="AI69" s="9"/>
      <c r="AJ69" s="9"/>
      <c r="AK69" s="9"/>
      <c r="AL69" s="220"/>
      <c r="AM69" s="9"/>
      <c r="AO69" s="9"/>
      <c r="AP69" s="222"/>
      <c r="AQ69" s="9"/>
      <c r="AR69" s="222"/>
      <c r="AS69" s="9"/>
      <c r="AT69" s="9"/>
      <c r="AU69" s="9"/>
      <c r="AV69" s="220"/>
      <c r="AW69" s="9"/>
      <c r="AY69" s="9"/>
      <c r="AZ69" s="222"/>
      <c r="BA69" s="9"/>
      <c r="BB69" s="222"/>
      <c r="BC69" s="9"/>
      <c r="BD69" s="9"/>
      <c r="BE69" s="9"/>
      <c r="BF69" s="220"/>
      <c r="BG69" s="9"/>
    </row>
    <row r="70" spans="1:59" x14ac:dyDescent="0.2">
      <c r="A70" s="9"/>
      <c r="B70" s="222"/>
      <c r="C70" s="9"/>
      <c r="D70" s="222"/>
      <c r="E70" s="9"/>
      <c r="F70" s="9"/>
      <c r="G70" s="9"/>
      <c r="H70" s="220"/>
      <c r="I70" s="9"/>
      <c r="K70" s="9"/>
      <c r="L70" s="222"/>
      <c r="M70" s="9"/>
      <c r="N70" s="222"/>
      <c r="O70" s="9"/>
      <c r="P70" s="9"/>
      <c r="Q70" s="9"/>
      <c r="R70" s="220"/>
      <c r="S70" s="9"/>
      <c r="U70" s="9"/>
      <c r="V70" s="222"/>
      <c r="W70" s="9"/>
      <c r="X70" s="222"/>
      <c r="Y70" s="9"/>
      <c r="Z70" s="9"/>
      <c r="AA70" s="9"/>
      <c r="AB70" s="220"/>
      <c r="AC70" s="9"/>
      <c r="AE70" s="9"/>
      <c r="AF70" s="222"/>
      <c r="AG70" s="9"/>
      <c r="AH70" s="222"/>
      <c r="AI70" s="9"/>
      <c r="AJ70" s="9"/>
      <c r="AK70" s="9"/>
      <c r="AL70" s="220"/>
      <c r="AM70" s="9"/>
      <c r="AO70" s="9"/>
      <c r="AP70" s="222"/>
      <c r="AQ70" s="9"/>
      <c r="AR70" s="222"/>
      <c r="AS70" s="9"/>
      <c r="AT70" s="9"/>
      <c r="AU70" s="9"/>
      <c r="AV70" s="220"/>
      <c r="AW70" s="9"/>
      <c r="AY70" s="9"/>
      <c r="AZ70" s="222"/>
      <c r="BA70" s="9"/>
      <c r="BB70" s="222"/>
      <c r="BC70" s="9"/>
      <c r="BD70" s="9"/>
      <c r="BE70" s="9"/>
      <c r="BF70" s="220"/>
      <c r="BG70" s="9"/>
    </row>
    <row r="71" spans="1:59" x14ac:dyDescent="0.2">
      <c r="A71" s="9"/>
      <c r="B71" s="222"/>
      <c r="C71" s="9"/>
      <c r="D71" s="222"/>
      <c r="E71" s="9"/>
      <c r="F71" s="9"/>
      <c r="G71" s="9"/>
      <c r="H71" s="220"/>
      <c r="I71" s="9"/>
      <c r="K71" s="9"/>
      <c r="L71" s="222"/>
      <c r="M71" s="9"/>
      <c r="N71" s="222"/>
      <c r="O71" s="9"/>
      <c r="P71" s="9"/>
      <c r="Q71" s="9"/>
      <c r="R71" s="220"/>
      <c r="S71" s="9"/>
      <c r="U71" s="9"/>
      <c r="V71" s="222"/>
      <c r="W71" s="9"/>
      <c r="X71" s="222"/>
      <c r="Y71" s="9"/>
      <c r="Z71" s="9"/>
      <c r="AA71" s="9"/>
      <c r="AB71" s="220"/>
      <c r="AC71" s="9"/>
      <c r="AE71" s="9"/>
      <c r="AF71" s="222"/>
      <c r="AG71" s="9"/>
      <c r="AH71" s="222"/>
      <c r="AI71" s="9"/>
      <c r="AJ71" s="9"/>
      <c r="AK71" s="9"/>
      <c r="AL71" s="220"/>
      <c r="AM71" s="9"/>
      <c r="AO71" s="9"/>
      <c r="AP71" s="222"/>
      <c r="AQ71" s="9"/>
      <c r="AR71" s="222"/>
      <c r="AS71" s="9"/>
      <c r="AT71" s="9"/>
      <c r="AU71" s="9"/>
      <c r="AV71" s="220"/>
      <c r="AW71" s="9"/>
      <c r="AY71" s="9"/>
      <c r="AZ71" s="222"/>
      <c r="BA71" s="9"/>
      <c r="BB71" s="222"/>
      <c r="BC71" s="9"/>
      <c r="BD71" s="9"/>
      <c r="BE71" s="9"/>
      <c r="BF71" s="220"/>
      <c r="BG71" s="9"/>
    </row>
    <row r="72" spans="1:59" x14ac:dyDescent="0.2">
      <c r="A72" s="9"/>
      <c r="B72" s="222"/>
      <c r="C72" s="9"/>
      <c r="D72" s="222"/>
      <c r="E72" s="9"/>
      <c r="F72" s="9"/>
      <c r="G72" s="9"/>
      <c r="H72" s="220"/>
      <c r="I72" s="9"/>
      <c r="K72" s="9"/>
      <c r="L72" s="222"/>
      <c r="M72" s="9"/>
      <c r="N72" s="222"/>
      <c r="O72" s="9"/>
      <c r="P72" s="9"/>
      <c r="Q72" s="9"/>
      <c r="R72" s="220"/>
      <c r="S72" s="9"/>
      <c r="U72" s="9"/>
      <c r="V72" s="222"/>
      <c r="W72" s="9"/>
      <c r="X72" s="222"/>
      <c r="Y72" s="9"/>
      <c r="Z72" s="9"/>
      <c r="AA72" s="9"/>
      <c r="AB72" s="220"/>
      <c r="AC72" s="9"/>
      <c r="AE72" s="9"/>
      <c r="AF72" s="222"/>
      <c r="AG72" s="9"/>
      <c r="AH72" s="222"/>
      <c r="AI72" s="9"/>
      <c r="AJ72" s="9"/>
      <c r="AK72" s="9"/>
      <c r="AL72" s="220"/>
      <c r="AM72" s="9"/>
      <c r="AO72" s="9"/>
      <c r="AP72" s="222"/>
      <c r="AQ72" s="9"/>
      <c r="AR72" s="222"/>
      <c r="AS72" s="9"/>
      <c r="AT72" s="9"/>
      <c r="AU72" s="9"/>
      <c r="AV72" s="220"/>
      <c r="AW72" s="9"/>
      <c r="AY72" s="9"/>
      <c r="AZ72" s="222"/>
      <c r="BA72" s="9"/>
      <c r="BB72" s="222"/>
      <c r="BC72" s="9"/>
      <c r="BD72" s="9"/>
      <c r="BE72" s="9"/>
      <c r="BF72" s="220"/>
      <c r="BG72" s="9"/>
    </row>
    <row r="73" spans="1:59" x14ac:dyDescent="0.2">
      <c r="A73" s="9"/>
      <c r="B73" s="222"/>
      <c r="C73" s="9"/>
      <c r="D73" s="222"/>
      <c r="E73" s="9"/>
      <c r="F73" s="9"/>
      <c r="G73" s="9"/>
      <c r="H73" s="220"/>
      <c r="I73" s="9"/>
      <c r="K73" s="9"/>
      <c r="L73" s="222"/>
      <c r="M73" s="9"/>
      <c r="N73" s="222"/>
      <c r="O73" s="9"/>
      <c r="P73" s="9"/>
      <c r="Q73" s="9"/>
      <c r="R73" s="220"/>
      <c r="S73" s="9"/>
      <c r="U73" s="9"/>
      <c r="V73" s="222"/>
      <c r="W73" s="9"/>
      <c r="X73" s="222"/>
      <c r="Y73" s="9"/>
      <c r="Z73" s="9"/>
      <c r="AA73" s="9"/>
      <c r="AB73" s="220"/>
      <c r="AC73" s="9"/>
      <c r="AE73" s="9"/>
      <c r="AF73" s="222"/>
      <c r="AG73" s="9"/>
      <c r="AH73" s="222"/>
      <c r="AI73" s="9"/>
      <c r="AJ73" s="9"/>
      <c r="AK73" s="9"/>
      <c r="AL73" s="220"/>
      <c r="AM73" s="9"/>
      <c r="AO73" s="9"/>
      <c r="AP73" s="222"/>
      <c r="AQ73" s="9"/>
      <c r="AR73" s="222"/>
      <c r="AS73" s="9"/>
      <c r="AT73" s="9"/>
      <c r="AU73" s="9"/>
      <c r="AV73" s="220"/>
      <c r="AW73" s="9"/>
      <c r="AY73" s="9"/>
      <c r="AZ73" s="222"/>
      <c r="BA73" s="9"/>
      <c r="BB73" s="222"/>
      <c r="BC73" s="9"/>
      <c r="BD73" s="9"/>
      <c r="BE73" s="9"/>
      <c r="BF73" s="220"/>
      <c r="BG73" s="9"/>
    </row>
    <row r="74" spans="1:59" x14ac:dyDescent="0.2">
      <c r="A74" s="11"/>
      <c r="B74" s="223"/>
      <c r="C74" s="11"/>
      <c r="D74" s="223"/>
      <c r="E74" s="11"/>
      <c r="F74" s="11"/>
      <c r="G74" s="11"/>
      <c r="H74" s="221"/>
      <c r="I74" s="11"/>
      <c r="K74" s="11"/>
      <c r="L74" s="223"/>
      <c r="M74" s="11"/>
      <c r="N74" s="223"/>
      <c r="O74" s="11"/>
      <c r="P74" s="11"/>
      <c r="Q74" s="11"/>
      <c r="R74" s="221"/>
      <c r="S74" s="11"/>
      <c r="U74" s="11"/>
      <c r="V74" s="223"/>
      <c r="W74" s="11"/>
      <c r="X74" s="223"/>
      <c r="Y74" s="11"/>
      <c r="Z74" s="11"/>
      <c r="AA74" s="11"/>
      <c r="AB74" s="221"/>
      <c r="AC74" s="11"/>
      <c r="AE74" s="11"/>
      <c r="AF74" s="223"/>
      <c r="AG74" s="11"/>
      <c r="AH74" s="223"/>
      <c r="AI74" s="11"/>
      <c r="AJ74" s="11"/>
      <c r="AK74" s="11"/>
      <c r="AL74" s="221"/>
      <c r="AM74" s="11"/>
      <c r="AO74" s="11"/>
      <c r="AP74" s="223"/>
      <c r="AQ74" s="11"/>
      <c r="AR74" s="223"/>
      <c r="AS74" s="11"/>
      <c r="AT74" s="11"/>
      <c r="AU74" s="11"/>
      <c r="AV74" s="221"/>
      <c r="AW74" s="11"/>
      <c r="AY74" s="11"/>
      <c r="AZ74" s="223"/>
      <c r="BA74" s="11"/>
      <c r="BB74" s="223"/>
      <c r="BC74" s="11"/>
      <c r="BD74" s="11"/>
      <c r="BE74" s="11"/>
      <c r="BF74" s="221"/>
      <c r="BG74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Y143"/>
  <sheetViews>
    <sheetView workbookViewId="0">
      <selection activeCell="B3" sqref="B3"/>
    </sheetView>
  </sheetViews>
  <sheetFormatPr defaultRowHeight="11.25" outlineLevelRow="1" outlineLevelCol="1" x14ac:dyDescent="0.2"/>
  <cols>
    <col min="1" max="1" width="2.7109375" style="80" customWidth="1"/>
    <col min="2" max="2" width="3" style="80" customWidth="1"/>
    <col min="3" max="3" width="9.7109375" style="88" customWidth="1"/>
    <col min="4" max="4" width="20.7109375" style="88" customWidth="1"/>
    <col min="5" max="5" width="24.42578125" style="88" hidden="1" customWidth="1" outlineLevel="1"/>
    <col min="6" max="6" width="9" style="88" bestFit="1" customWidth="1" collapsed="1"/>
    <col min="7" max="7" width="11.28515625" style="88" hidden="1" customWidth="1" outlineLevel="1"/>
    <col min="8" max="8" width="2.7109375" style="88" customWidth="1" collapsed="1"/>
    <col min="9" max="9" width="3" style="88" customWidth="1"/>
    <col min="10" max="10" width="9.7109375" style="88" customWidth="1"/>
    <col min="11" max="11" width="20.7109375" style="88" customWidth="1"/>
    <col min="12" max="12" width="24.42578125" style="88" hidden="1" customWidth="1" outlineLevel="1"/>
    <col min="13" max="13" width="9" style="88" bestFit="1" customWidth="1" collapsed="1"/>
    <col min="14" max="14" width="11.28515625" style="88" hidden="1" customWidth="1" outlineLevel="1"/>
    <col min="15" max="15" width="2.7109375" style="88" customWidth="1" collapsed="1"/>
    <col min="16" max="16" width="3" style="88" customWidth="1"/>
    <col min="17" max="17" width="9.7109375" style="88" customWidth="1"/>
    <col min="18" max="18" width="20.7109375" style="88" customWidth="1"/>
    <col min="19" max="19" width="24.42578125" style="88" hidden="1" customWidth="1" outlineLevel="1"/>
    <col min="20" max="21" width="9" style="88" hidden="1" customWidth="1" outlineLevel="1"/>
    <col min="22" max="22" width="9" style="88" bestFit="1" customWidth="1" collapsed="1"/>
    <col min="23" max="23" width="11.28515625" style="88" hidden="1" customWidth="1" outlineLevel="1"/>
    <col min="24" max="24" width="2.7109375" style="88" customWidth="1" collapsed="1"/>
    <col min="25" max="25" width="3" style="88" customWidth="1"/>
    <col min="26" max="26" width="9.7109375" style="88" customWidth="1"/>
    <col min="27" max="27" width="20.7109375" style="88" customWidth="1"/>
    <col min="28" max="28" width="26.5703125" style="88" hidden="1" customWidth="1" outlineLevel="1"/>
    <col min="29" max="30" width="10.7109375" style="88" hidden="1" customWidth="1" outlineLevel="1"/>
    <col min="31" max="31" width="9" style="88" bestFit="1" customWidth="1" collapsed="1"/>
    <col min="32" max="32" width="10.7109375" style="88" hidden="1" customWidth="1" outlineLevel="1"/>
    <col min="33" max="33" width="2.7109375" style="88" customWidth="1" collapsed="1"/>
    <col min="34" max="34" width="3" style="88" customWidth="1"/>
    <col min="35" max="35" width="9.7109375" style="88" customWidth="1"/>
    <col min="36" max="36" width="20.7109375" style="88" customWidth="1"/>
    <col min="37" max="37" width="28.5703125" style="88" hidden="1" customWidth="1" outlineLevel="1"/>
    <col min="38" max="38" width="9" style="88" bestFit="1" customWidth="1" collapsed="1"/>
    <col min="39" max="39" width="10.7109375" style="88" hidden="1" customWidth="1" outlineLevel="1"/>
    <col min="40" max="40" width="2.7109375" style="80" customWidth="1" collapsed="1"/>
    <col min="41" max="41" width="3" style="88" customWidth="1"/>
    <col min="42" max="42" width="9.7109375" style="88" customWidth="1"/>
    <col min="43" max="43" width="20.7109375" style="88" customWidth="1"/>
    <col min="44" max="44" width="26.5703125" style="88" hidden="1" customWidth="1" outlineLevel="1"/>
    <col min="45" max="46" width="10.7109375" style="88" hidden="1" customWidth="1" outlineLevel="1"/>
    <col min="47" max="47" width="9" style="88" bestFit="1" customWidth="1" collapsed="1"/>
    <col min="48" max="48" width="10.7109375" style="88" hidden="1" customWidth="1" outlineLevel="1"/>
    <col min="49" max="49" width="2.5703125" style="88" customWidth="1" collapsed="1"/>
    <col min="50" max="50" width="10" style="80" bestFit="1" customWidth="1"/>
    <col min="51" max="52" width="13.140625" style="80" bestFit="1" customWidth="1"/>
    <col min="53" max="53" width="8" style="80" bestFit="1" customWidth="1"/>
    <col min="54" max="16384" width="9.140625" style="80"/>
  </cols>
  <sheetData>
    <row r="1" spans="2:51" x14ac:dyDescent="0.2">
      <c r="V1" s="80"/>
      <c r="W1" s="80"/>
      <c r="X1" s="80"/>
      <c r="Y1" s="80"/>
      <c r="Z1" s="80"/>
      <c r="AA1" s="80"/>
      <c r="AB1" s="80"/>
      <c r="AO1" s="80"/>
      <c r="AP1" s="80"/>
      <c r="AQ1" s="80"/>
      <c r="AR1" s="80"/>
      <c r="AW1" s="160"/>
    </row>
    <row r="2" spans="2:51" s="204" customFormat="1" ht="13.5" x14ac:dyDescent="0.25">
      <c r="B2" s="200" t="s">
        <v>60</v>
      </c>
      <c r="C2" s="201"/>
      <c r="D2" s="202"/>
      <c r="E2" s="203"/>
      <c r="F2" s="168">
        <f>_xll.ohTrigger(F4:F102)</f>
        <v>0</v>
      </c>
      <c r="G2" s="203"/>
      <c r="H2" s="203"/>
      <c r="I2" s="200" t="s">
        <v>2</v>
      </c>
      <c r="J2" s="201"/>
      <c r="K2" s="202"/>
      <c r="L2" s="203"/>
      <c r="M2" s="168">
        <f>_xll.ohTrigger(M4:M102)</f>
        <v>0</v>
      </c>
      <c r="N2" s="203"/>
      <c r="O2" s="203"/>
      <c r="P2" s="200" t="s">
        <v>0</v>
      </c>
      <c r="Q2" s="201"/>
      <c r="R2" s="202"/>
      <c r="S2" s="203"/>
      <c r="T2" s="203"/>
      <c r="U2" s="203"/>
      <c r="V2" s="168">
        <f>_xll.ohTrigger(V4:V102)</f>
        <v>1</v>
      </c>
      <c r="W2" s="203"/>
      <c r="Y2" s="200" t="s">
        <v>3</v>
      </c>
      <c r="Z2" s="201"/>
      <c r="AA2" s="202"/>
      <c r="AB2" s="203"/>
      <c r="AD2" s="88"/>
      <c r="AE2" s="168">
        <f>_xll.ohTrigger(AE4:AE102)</f>
        <v>1</v>
      </c>
      <c r="AF2" s="203"/>
      <c r="AG2" s="203"/>
      <c r="AH2" s="200" t="s">
        <v>160</v>
      </c>
      <c r="AI2" s="201"/>
      <c r="AJ2" s="202"/>
      <c r="AK2" s="203"/>
      <c r="AL2" s="168">
        <f>_xll.ohTrigger(AL4:AL102)</f>
        <v>1</v>
      </c>
      <c r="AM2" s="203"/>
      <c r="AO2" s="200" t="s">
        <v>51</v>
      </c>
      <c r="AP2" s="201"/>
      <c r="AQ2" s="202"/>
      <c r="AR2" s="203"/>
      <c r="AT2" s="88"/>
      <c r="AU2" s="168">
        <f>_xll.ohTrigger(AU4:AU102)</f>
        <v>1</v>
      </c>
      <c r="AV2" s="203"/>
      <c r="AW2" s="160"/>
      <c r="AX2" s="169" t="s">
        <v>127</v>
      </c>
      <c r="AY2" s="170" t="str">
        <f>"#"&amp;YEAR($AY$5)&amp;IF(MONTH($AY$5)=12,MONTH($AY$5),"0"&amp;(MONTH($AY$5)))&amp;DAY($AY$5)</f>
        <v>#20160316</v>
      </c>
    </row>
    <row r="3" spans="2:51" s="204" customFormat="1" ht="13.5" x14ac:dyDescent="0.25">
      <c r="B3" s="205"/>
      <c r="C3" s="205" t="s">
        <v>50</v>
      </c>
      <c r="D3" s="206" t="s">
        <v>210</v>
      </c>
      <c r="E3" s="206" t="s">
        <v>208</v>
      </c>
      <c r="F3" s="206" t="s">
        <v>34</v>
      </c>
      <c r="G3" s="207" t="s">
        <v>209</v>
      </c>
      <c r="H3" s="203"/>
      <c r="I3" s="205"/>
      <c r="J3" s="205" t="s">
        <v>50</v>
      </c>
      <c r="K3" s="206" t="s">
        <v>210</v>
      </c>
      <c r="L3" s="206" t="s">
        <v>208</v>
      </c>
      <c r="M3" s="206" t="s">
        <v>34</v>
      </c>
      <c r="N3" s="205" t="s">
        <v>209</v>
      </c>
      <c r="O3" s="203"/>
      <c r="P3" s="205"/>
      <c r="Q3" s="205" t="s">
        <v>50</v>
      </c>
      <c r="R3" s="206" t="s">
        <v>210</v>
      </c>
      <c r="S3" s="206" t="s">
        <v>208</v>
      </c>
      <c r="T3" s="206" t="s">
        <v>219</v>
      </c>
      <c r="U3" s="206" t="s">
        <v>218</v>
      </c>
      <c r="V3" s="206" t="s">
        <v>34</v>
      </c>
      <c r="W3" s="205" t="s">
        <v>209</v>
      </c>
      <c r="Y3" s="205"/>
      <c r="Z3" s="205" t="s">
        <v>50</v>
      </c>
      <c r="AA3" s="206" t="s">
        <v>210</v>
      </c>
      <c r="AB3" s="206" t="s">
        <v>208</v>
      </c>
      <c r="AC3" s="206" t="s">
        <v>219</v>
      </c>
      <c r="AD3" s="206" t="s">
        <v>218</v>
      </c>
      <c r="AE3" s="206" t="s">
        <v>220</v>
      </c>
      <c r="AF3" s="205" t="s">
        <v>209</v>
      </c>
      <c r="AG3" s="208"/>
      <c r="AH3" s="205"/>
      <c r="AI3" s="205" t="s">
        <v>50</v>
      </c>
      <c r="AJ3" s="206" t="s">
        <v>210</v>
      </c>
      <c r="AK3" s="206" t="s">
        <v>208</v>
      </c>
      <c r="AL3" s="206" t="s">
        <v>34</v>
      </c>
      <c r="AM3" s="205" t="s">
        <v>209</v>
      </c>
      <c r="AO3" s="205"/>
      <c r="AP3" s="205" t="s">
        <v>50</v>
      </c>
      <c r="AQ3" s="206" t="s">
        <v>210</v>
      </c>
      <c r="AR3" s="206" t="s">
        <v>208</v>
      </c>
      <c r="AS3" s="206" t="s">
        <v>219</v>
      </c>
      <c r="AT3" s="206" t="s">
        <v>218</v>
      </c>
      <c r="AU3" s="206" t="s">
        <v>220</v>
      </c>
      <c r="AV3" s="205" t="s">
        <v>209</v>
      </c>
      <c r="AW3" s="160"/>
      <c r="AX3" s="171" t="str">
        <f>_xll.qlIMMNextCode(Settlementdate,TRUE,Trigger)</f>
        <v>U5</v>
      </c>
      <c r="AY3" s="458">
        <f>_xll.qlIMMdate(AX3,Settlementdate,Trigger)</f>
        <v>42263</v>
      </c>
    </row>
    <row r="4" spans="2:51" x14ac:dyDescent="0.2">
      <c r="B4" s="187" t="str">
        <f>IF(F4="","","Dp")</f>
        <v/>
      </c>
      <c r="C4" s="187" t="s">
        <v>60</v>
      </c>
      <c r="D4" s="188" t="str">
        <f>Currency&amp;"X"&amp;C4&amp;"D="</f>
        <v>EURXOND=</v>
      </c>
      <c r="E4" s="188" t="str">
        <f>_xll.qlSimpleQuote(D4&amp;$B$2,,,Permanent,Trigger,ObjectOverwrite)</f>
        <v>EURXOND=ON#0000</v>
      </c>
      <c r="F4" s="189" t="str">
        <f>IFERROR(_xll.RtGet("DTSIMI1",D4,"ASK")/100,"")</f>
        <v/>
      </c>
      <c r="G4" s="189">
        <f>_xll.qlSimpleQuoteSetValue(E4,F4,Trigger)</f>
        <v>0</v>
      </c>
      <c r="I4" s="187" t="s">
        <v>233</v>
      </c>
      <c r="J4" s="188" t="s">
        <v>60</v>
      </c>
      <c r="K4" s="188" t="str">
        <f>Currency&amp;"YC"&amp;$I$2&amp;"_"&amp;J4&amp;"D"</f>
        <v>EURYC1M_OND</v>
      </c>
      <c r="L4" s="188" t="str">
        <f>_xll.qlSimpleQuote(K4&amp;$I$2,,,Permanent,Trigger,ObjectOverwrite)</f>
        <v>EURYC1M_OND1M#0000</v>
      </c>
      <c r="M4" s="189" t="str">
        <f>IFERROR(_xll.RtGet("DTSIMI1",K4,"ASK")/100,"")</f>
        <v/>
      </c>
      <c r="N4" s="434">
        <f>_xll.qlSimpleQuoteSetValue(L4,M4,Trigger)</f>
        <v>0</v>
      </c>
      <c r="P4" s="187" t="s">
        <v>233</v>
      </c>
      <c r="Q4" s="188" t="s">
        <v>60</v>
      </c>
      <c r="R4" s="188" t="str">
        <f>Currency&amp;"X"&amp;Q4&amp;"D="</f>
        <v>EURXOND=</v>
      </c>
      <c r="S4" s="188" t="str">
        <f>_xll.qlSimpleQuote(R4&amp;$P$2,,,Permanent,Trigger,ObjectOverwrite)</f>
        <v>EURXOND=3M#0000</v>
      </c>
      <c r="T4" s="260" t="str">
        <f>IFERROR(_xll.RtGet("DTSIMI1",R4,$T$3)/100,"")</f>
        <v/>
      </c>
      <c r="U4" s="260" t="str">
        <f>IFERROR(_xll.RtGet("DTSIMI1",R4,$U$3)/100,"")</f>
        <v/>
      </c>
      <c r="V4" s="189" t="str">
        <f>IFERROR(AVERAGE(T4:U4),"")</f>
        <v/>
      </c>
      <c r="W4" s="434">
        <f>_xll.qlSimpleQuoteSetValue(S4,V4,Trigger)</f>
        <v>0</v>
      </c>
      <c r="X4" s="80"/>
      <c r="Y4" s="187" t="s">
        <v>233</v>
      </c>
      <c r="Z4" s="188" t="s">
        <v>60</v>
      </c>
      <c r="AA4" s="188" t="str">
        <f>Currency&amp;"X"&amp;Z4&amp;"D="</f>
        <v>EURXOND=</v>
      </c>
      <c r="AB4" s="188" t="str">
        <f>_xll.qlSimpleQuote(AA4&amp;$Y$2,,,Permanent,Trigger,ObjectOverwrite)</f>
        <v>EURXOND=6M#0000</v>
      </c>
      <c r="AC4" s="189" t="str">
        <f>IFERROR(_xll.RtGet("DTSIMI1",AA4,$AC$3)/100,"")</f>
        <v/>
      </c>
      <c r="AD4" s="189" t="str">
        <f>IFERROR(_xll.RtGet("DTSIMI1",AA4,$AD$3)/100,"")</f>
        <v/>
      </c>
      <c r="AE4" s="189" t="str">
        <f>IFERROR(AVERAGE(AC4,AD4),"")</f>
        <v/>
      </c>
      <c r="AF4" s="189">
        <f>_xll.qlSimpleQuoteSetValue(AB4,AE4,Trigger)</f>
        <v>0</v>
      </c>
      <c r="AG4" s="89"/>
      <c r="AH4" s="187" t="s">
        <v>233</v>
      </c>
      <c r="AI4" s="188" t="s">
        <v>60</v>
      </c>
      <c r="AJ4" s="188" t="str">
        <f>Currency&amp;"X"&amp;AI4&amp;"D="</f>
        <v>EURXOND=</v>
      </c>
      <c r="AK4" s="189" t="str">
        <f>_xll.qlSimpleQuote(AJ4&amp;$AH$2,,,Permanent,Trigger,ObjectOverwrite)</f>
        <v>EURXOND=12M#0000</v>
      </c>
      <c r="AL4" s="189" t="str">
        <f>IFERROR(_xll.RtGet("DTSIMI1",AJ4,"ASK")/100,"")</f>
        <v/>
      </c>
      <c r="AM4" s="434">
        <f>_xll.qlSimpleQuoteSetValue(AK4,AL4,Trigger)</f>
        <v>0</v>
      </c>
      <c r="AO4" s="187" t="s">
        <v>233</v>
      </c>
      <c r="AP4" s="188" t="s">
        <v>60</v>
      </c>
      <c r="AQ4" s="188" t="str">
        <f t="shared" ref="AQ4:AQ22" si="0">Currency&amp;"X"&amp;IF(LEFT(AP4,1)="#","STUB",AP4)&amp;"D="</f>
        <v>EURXOND=</v>
      </c>
      <c r="AR4" s="188" t="str">
        <f>_xll.qlSimpleQuote(AQ4&amp;$AO$2,,,Permanent,Trigger,ObjectOverwrite)</f>
        <v>EURXOND=STD#0000</v>
      </c>
      <c r="AS4" s="189" t="str">
        <f>IFERROR(_xll.RtGet("DTSIMI1",AQ4,$AC$3)/100,"")</f>
        <v/>
      </c>
      <c r="AT4" s="189" t="str">
        <f>IFERROR(_xll.RtGet("DTSIMI1",AQ4,$AD$3)/100,"")</f>
        <v/>
      </c>
      <c r="AU4" s="189" t="str">
        <f>IFERROR(AVERAGE(AS4,AT4),"")</f>
        <v/>
      </c>
      <c r="AV4" s="189">
        <f>_xll.qlSimpleQuoteSetValue(AR4,AU4,Trigger)</f>
        <v>0</v>
      </c>
      <c r="AW4" s="160"/>
      <c r="AX4" s="94" t="str">
        <f>_xll.qlIMMNextCode(AX3,TRUE,Trigger)</f>
        <v>Z5</v>
      </c>
      <c r="AY4" s="459">
        <f>_xll.qlIMMdate(AX4,Settlementdate,Trigger)</f>
        <v>42354</v>
      </c>
    </row>
    <row r="5" spans="2:51" x14ac:dyDescent="0.2">
      <c r="B5" s="190" t="str">
        <f t="shared" ref="B5:B22" si="1">IF(F5="","","Dp")</f>
        <v/>
      </c>
      <c r="C5" s="190" t="s">
        <v>176</v>
      </c>
      <c r="D5" s="191" t="str">
        <f>Currency&amp;"X"&amp;J5&amp;"D="</f>
        <v>EURXTND=</v>
      </c>
      <c r="E5" s="191" t="str">
        <f>_xll.qlSimpleQuote(D5&amp;$B$2,,,Permanent,Trigger,ObjectOverwrite)</f>
        <v>EURXTND=ON#0000</v>
      </c>
      <c r="F5" s="192" t="str">
        <f>IFERROR(_xll.RtGet("DTSIMI1",D5,"ASK")/100,"")</f>
        <v/>
      </c>
      <c r="G5" s="192">
        <f>_xll.qlSimpleQuoteSetValue(E5,F5,Trigger)</f>
        <v>0</v>
      </c>
      <c r="I5" s="190" t="s">
        <v>233</v>
      </c>
      <c r="J5" s="191" t="s">
        <v>176</v>
      </c>
      <c r="K5" s="191" t="str">
        <f>Currency&amp;"YC"&amp;$I$2&amp;"_"&amp;J5&amp;"D"</f>
        <v>EURYC1M_TND</v>
      </c>
      <c r="L5" s="192" t="str">
        <f>_xll.qlSimpleQuote(K5&amp;$I$2,,,Permanent,Trigger,ObjectOverwrite)</f>
        <v>EURYC1M_TND1M#0000</v>
      </c>
      <c r="M5" s="192" t="str">
        <f>IFERROR(_xll.RtGet("DTSIMI1",K5,"ASK")/100,"")</f>
        <v/>
      </c>
      <c r="N5" s="435">
        <f>_xll.qlSimpleQuoteSetValue(L5,M5,Trigger)</f>
        <v>0</v>
      </c>
      <c r="O5" s="160"/>
      <c r="P5" s="190" t="s">
        <v>233</v>
      </c>
      <c r="Q5" s="191" t="s">
        <v>176</v>
      </c>
      <c r="R5" s="191" t="str">
        <f>Currency&amp;"X"&amp;Q5&amp;"D="</f>
        <v>EURXTND=</v>
      </c>
      <c r="S5" s="192" t="str">
        <f>_xll.qlSimpleQuote(R5&amp;$P$2,,,Permanent,Trigger,ObjectOverwrite)</f>
        <v>EURXTND=3M#0000</v>
      </c>
      <c r="T5" s="192" t="str">
        <f>IFERROR(_xll.RtGet("DTSIMI1",R5,$T$3)/100,"")</f>
        <v/>
      </c>
      <c r="U5" s="192" t="str">
        <f>IFERROR(_xll.RtGet("DTSIMI1",R5,$U$3)/100,"")</f>
        <v/>
      </c>
      <c r="V5" s="192" t="str">
        <f t="shared" ref="V5:V68" si="2">IFERROR(AVERAGE(T5:U5),"")</f>
        <v/>
      </c>
      <c r="W5" s="435">
        <f>_xll.qlSimpleQuoteSetValue(S5,V5,Trigger)</f>
        <v>0</v>
      </c>
      <c r="X5" s="80"/>
      <c r="Y5" s="190" t="s">
        <v>233</v>
      </c>
      <c r="Z5" s="191" t="s">
        <v>176</v>
      </c>
      <c r="AA5" s="191" t="str">
        <f>Currency&amp;"X"&amp;Z5&amp;"D="</f>
        <v>EURXTND=</v>
      </c>
      <c r="AB5" s="192" t="str">
        <f>_xll.qlSimpleQuote(AA5&amp;$Y$2,,,Permanent,Trigger,ObjectOverwrite)</f>
        <v>EURXTND=6M#0000</v>
      </c>
      <c r="AC5" s="192" t="str">
        <f>IFERROR(_xll.RtGet("DTSIMI1",AA5,$AC$3)/100,"")</f>
        <v/>
      </c>
      <c r="AD5" s="192" t="str">
        <f>IFERROR(_xll.RtGet("DTSIMI1",AA5,$AD$3)/100,"")</f>
        <v/>
      </c>
      <c r="AE5" s="192" t="str">
        <f t="shared" ref="AE5:AE68" si="3">IFERROR(AVERAGE(AC5,AD5),"")</f>
        <v/>
      </c>
      <c r="AF5" s="192">
        <f>_xll.qlSimpleQuoteSetValue(AB5,AE5,Trigger)</f>
        <v>0</v>
      </c>
      <c r="AG5" s="89"/>
      <c r="AH5" s="190" t="s">
        <v>233</v>
      </c>
      <c r="AI5" s="191" t="s">
        <v>176</v>
      </c>
      <c r="AJ5" s="191" t="str">
        <f>Currency&amp;"X"&amp;AI5&amp;"D="</f>
        <v>EURXTND=</v>
      </c>
      <c r="AK5" s="192" t="str">
        <f>_xll.qlSimpleQuote(AJ5&amp;$AH$2,,,Permanent,Trigger,ObjectOverwrite)</f>
        <v>EURXTND=12M#0000</v>
      </c>
      <c r="AL5" s="192" t="str">
        <f>IFERROR(_xll.RtGet("DTSIMI1",AJ5,"ASK")/100,"")</f>
        <v/>
      </c>
      <c r="AM5" s="435">
        <f>_xll.qlSimpleQuoteSetValue(AK5,AL5,Trigger)</f>
        <v>0</v>
      </c>
      <c r="AO5" s="190" t="s">
        <v>233</v>
      </c>
      <c r="AP5" s="191" t="s">
        <v>176</v>
      </c>
      <c r="AQ5" s="191" t="str">
        <f t="shared" si="0"/>
        <v>EURXTND=</v>
      </c>
      <c r="AR5" s="192" t="str">
        <f>_xll.qlSimpleQuote(AQ5&amp;$AO$2,,,Permanent,Trigger,ObjectOverwrite)</f>
        <v>EURXTND=STD#0000</v>
      </c>
      <c r="AS5" s="192" t="str">
        <f>IFERROR(_xll.RtGet("DTSIMI1",AQ5,$AC$3)/100,"")</f>
        <v/>
      </c>
      <c r="AT5" s="192" t="str">
        <f>IFERROR(_xll.RtGet("DTSIMI1",AQ5,$AD$3)/100,"")</f>
        <v/>
      </c>
      <c r="AU5" s="192" t="str">
        <f t="shared" ref="AU5:AU68" si="4">IFERROR(AVERAGE(AS5,AT5),"")</f>
        <v/>
      </c>
      <c r="AV5" s="192">
        <f>_xll.qlSimpleQuoteSetValue(AR5,AU5,Trigger)</f>
        <v>0</v>
      </c>
      <c r="AW5" s="160"/>
      <c r="AX5" s="171" t="str">
        <f>_xll.qlIMMNextCode(AX4,TRUE,Trigger)</f>
        <v>H6</v>
      </c>
      <c r="AY5" s="458">
        <f>_xll.qlIMMdate(AX5,Settlementdate,Trigger)</f>
        <v>42445</v>
      </c>
    </row>
    <row r="6" spans="2:51" x14ac:dyDescent="0.2">
      <c r="B6" s="176" t="str">
        <f t="shared" si="1"/>
        <v/>
      </c>
      <c r="C6" s="176" t="s">
        <v>177</v>
      </c>
      <c r="D6" s="176" t="str">
        <f>Currency&amp;"X"&amp;C6&amp;"D="</f>
        <v>EURXSND=</v>
      </c>
      <c r="E6" s="176" t="str">
        <f>_xll.qlSimpleQuote(D6&amp;$B$2,,,Permanent,Trigger,ObjectOverwrite)</f>
        <v>EURXSND=ON#0000</v>
      </c>
      <c r="F6" s="193" t="str">
        <f>IFERROR(_xll.RtGet("DTSIMI1",D6,"ASK")/100,"")</f>
        <v/>
      </c>
      <c r="G6" s="193">
        <f>_xll.qlSimpleQuoteSetValue(E6,F6,Trigger)</f>
        <v>0</v>
      </c>
      <c r="I6" s="176" t="s">
        <v>233</v>
      </c>
      <c r="J6" s="176" t="s">
        <v>177</v>
      </c>
      <c r="K6" s="176" t="str">
        <f>Currency&amp;"YC"&amp;$I$2&amp;"_"&amp;J6&amp;"D"</f>
        <v>EURYC1M_SND</v>
      </c>
      <c r="L6" s="193" t="str">
        <f>_xll.qlSimpleQuote(K6&amp;$I$2,,,Permanent,Trigger,ObjectOverwrite)</f>
        <v>EURYC1M_SND1M#0000</v>
      </c>
      <c r="M6" s="193" t="str">
        <f>IFERROR(_xll.RtGet("DTSIMI1",K6,"ASK")/100,"")</f>
        <v/>
      </c>
      <c r="N6" s="436">
        <f>_xll.qlSimpleQuoteSetValue(L6,M6,Trigger)</f>
        <v>0</v>
      </c>
      <c r="O6" s="160"/>
      <c r="P6" s="176" t="s">
        <v>233</v>
      </c>
      <c r="Q6" s="176" t="s">
        <v>177</v>
      </c>
      <c r="R6" s="176" t="str">
        <f t="shared" ref="R6:R22" si="5">Currency&amp;"_CURVE_DEP"&amp;$P$2&amp;"_"&amp;Q6</f>
        <v>EUR_CURVE_DEP3M_SN</v>
      </c>
      <c r="S6" s="193" t="str">
        <f>_xll.qlSimpleQuote(R6,,,Permanent,Trigger,ObjectOverwrite)</f>
        <v>EUR_CURVE_DEP3M_SN#0000</v>
      </c>
      <c r="T6" s="193" t="str">
        <f>IFERROR(_xll.RtGet("DTSIMI1",R6,$T$3)/100,"")</f>
        <v/>
      </c>
      <c r="U6" s="193" t="str">
        <f>IFERROR(_xll.RtGet("DTSIMI1",R6,$U$3)/100,"")</f>
        <v/>
      </c>
      <c r="V6" s="193" t="str">
        <f t="shared" si="2"/>
        <v/>
      </c>
      <c r="W6" s="436">
        <f>_xll.qlSimpleQuoteSetValue(S6,V6,Trigger)</f>
        <v>0</v>
      </c>
      <c r="X6" s="80"/>
      <c r="Y6" s="176" t="s">
        <v>233</v>
      </c>
      <c r="Z6" s="176" t="s">
        <v>177</v>
      </c>
      <c r="AA6" s="176" t="str">
        <f t="shared" ref="AA6:AA21" si="6">Currency&amp;"_CURVE_DEP"&amp;$Y$2&amp;"_"&amp;Z6</f>
        <v>EUR_CURVE_DEP6M_SN</v>
      </c>
      <c r="AB6" s="193" t="str">
        <f>_xll.qlSimpleQuote(AA6,,,Permanent,Trigger,ObjectOverwrite)</f>
        <v>EUR_CURVE_DEP6M_SN#0000</v>
      </c>
      <c r="AC6" s="193" t="str">
        <f>IFERROR(_xll.RtGet("DTSIMI1",AA6,$AC$3)/100,"")</f>
        <v/>
      </c>
      <c r="AD6" s="256" t="str">
        <f>IFERROR(_xll.RtGet("DTSIMI1",AA6,$AD$3)/100,"")</f>
        <v/>
      </c>
      <c r="AE6" s="256" t="str">
        <f t="shared" si="3"/>
        <v/>
      </c>
      <c r="AF6" s="256">
        <f>_xll.qlSimpleQuoteSetValue(AB6,AE6,Trigger)</f>
        <v>0</v>
      </c>
      <c r="AG6" s="89"/>
      <c r="AH6" s="176" t="s">
        <v>233</v>
      </c>
      <c r="AI6" s="176" t="s">
        <v>177</v>
      </c>
      <c r="AJ6" s="176" t="str">
        <f t="shared" ref="AJ6:AJ22" si="7">Currency&amp;"_CURVE_DEP12M"&amp;"_"&amp;AI6</f>
        <v>EUR_CURVE_DEP12M_SN</v>
      </c>
      <c r="AK6" s="193" t="str">
        <f>_xll.qlSimpleQuote(AJ6,,,Permanent,Trigger,ObjectOverwrite)</f>
        <v>EUR_CURVE_DEP12M_SN#0000</v>
      </c>
      <c r="AL6" s="193" t="str">
        <f>IFERROR(_xll.RtGet("DTSIMI1",AJ6,"ASK")/100,"")</f>
        <v/>
      </c>
      <c r="AM6" s="436">
        <f>_xll.qlSimpleQuoteSetValue(AK6,AL6,Trigger)</f>
        <v>0</v>
      </c>
      <c r="AO6" s="176" t="s">
        <v>233</v>
      </c>
      <c r="AP6" s="176" t="s">
        <v>177</v>
      </c>
      <c r="AQ6" s="176" t="str">
        <f t="shared" si="0"/>
        <v>EURXSND=</v>
      </c>
      <c r="AR6" s="193" t="str">
        <f>_xll.qlSimpleQuote(AQ6,,,Permanent,Trigger,ObjectOverwrite)</f>
        <v>EURXSND=#0000</v>
      </c>
      <c r="AS6" s="193" t="str">
        <f>IFERROR(_xll.RtGet("DTSIMI1",AQ6,$AC$3)/100,"")</f>
        <v/>
      </c>
      <c r="AT6" s="256" t="str">
        <f>IFERROR(_xll.RtGet("DTSIMI1",AQ6,$AD$3)/100,"")</f>
        <v/>
      </c>
      <c r="AU6" s="256" t="str">
        <f t="shared" si="4"/>
        <v/>
      </c>
      <c r="AV6" s="256">
        <f>_xll.qlSimpleQuoteSetValue(AR6,AU6,Trigger)</f>
        <v>0</v>
      </c>
      <c r="AW6" s="160"/>
    </row>
    <row r="7" spans="2:51" x14ac:dyDescent="0.2">
      <c r="B7" s="176" t="str">
        <f t="shared" si="1"/>
        <v/>
      </c>
      <c r="C7" s="176" t="s">
        <v>83</v>
      </c>
      <c r="D7" s="177" t="str">
        <f t="shared" ref="D7:D21" si="8">Currency&amp;"OISDDS"&amp;C7</f>
        <v>EUROISDDS1W</v>
      </c>
      <c r="E7" s="177" t="str">
        <f>_xll.qlSimpleQuote(D7,,,Permanent,Trigger,ObjectOverwrite)</f>
        <v>EUROISDDS1W#0000</v>
      </c>
      <c r="F7" s="161" t="str">
        <f>IFERROR(_xll.RtGet("DTSIMI1",D7,"ASK")/100,"")</f>
        <v/>
      </c>
      <c r="G7" s="161">
        <f>_xll.qlSimpleQuoteSetValue(E7,F7,Trigger)</f>
        <v>0</v>
      </c>
      <c r="I7" s="176" t="s">
        <v>233</v>
      </c>
      <c r="J7" s="177" t="s">
        <v>83</v>
      </c>
      <c r="K7" s="194" t="str">
        <f>Currency&amp;"YC"&amp;$I$2&amp;"_"&amp;"SW"&amp;"D"</f>
        <v>EURYC1M_SWD</v>
      </c>
      <c r="L7" s="161" t="str">
        <f>_xll.qlSimpleQuote(K7,,,Permanent,Trigger,ObjectOverwrite)</f>
        <v>EURYC1M_SWD#0000</v>
      </c>
      <c r="M7" s="161" t="str">
        <f>IFERROR(_xll.RtGet("DTSIMI1",K7,"ASK")/100,"")</f>
        <v/>
      </c>
      <c r="N7" s="436">
        <f>_xll.qlSimpleQuoteSetValue(L7,M7,Trigger)</f>
        <v>0</v>
      </c>
      <c r="O7" s="160"/>
      <c r="P7" s="176" t="s">
        <v>233</v>
      </c>
      <c r="Q7" s="177" t="s">
        <v>83</v>
      </c>
      <c r="R7" s="177" t="str">
        <f t="shared" si="5"/>
        <v>EUR_CURVE_DEP3M_1W</v>
      </c>
      <c r="S7" s="161" t="str">
        <f>_xll.qlSimpleQuote(R7,,,Permanent,Trigger,ObjectOverwrite)</f>
        <v>EUR_CURVE_DEP3M_1W#0000</v>
      </c>
      <c r="T7" s="161" t="str">
        <f>IFERROR(_xll.RtGet("DTSIMI1",R7,$T$3)/100,"")</f>
        <v/>
      </c>
      <c r="U7" s="161" t="str">
        <f>IFERROR(_xll.RtGet("DTSIMI1",R7,$U$3)/100,"")</f>
        <v/>
      </c>
      <c r="V7" s="161" t="str">
        <f t="shared" si="2"/>
        <v/>
      </c>
      <c r="W7" s="436">
        <f>_xll.qlSimpleQuoteSetValue(S7,V7,Trigger)</f>
        <v>0</v>
      </c>
      <c r="X7" s="80"/>
      <c r="Y7" s="176" t="s">
        <v>233</v>
      </c>
      <c r="Z7" s="177" t="s">
        <v>83</v>
      </c>
      <c r="AA7" s="177" t="str">
        <f t="shared" si="6"/>
        <v>EUR_CURVE_DEP6M_1W</v>
      </c>
      <c r="AB7" s="161" t="str">
        <f>_xll.qlSimpleQuote(AA7,,,Permanent,Trigger,ObjectOverwrite)</f>
        <v>EUR_CURVE_DEP6M_1W#0000</v>
      </c>
      <c r="AC7" s="161" t="str">
        <f>IFERROR(_xll.RtGet("DTSIMI1",AA7,$AC$3)/100,"")</f>
        <v/>
      </c>
      <c r="AD7" s="161" t="str">
        <f>IFERROR(_xll.RtGet("DTSIMI1",AA7,$AD$3)/100,"")</f>
        <v/>
      </c>
      <c r="AE7" s="161" t="str">
        <f t="shared" si="3"/>
        <v/>
      </c>
      <c r="AF7" s="161">
        <f>_xll.qlSimpleQuoteSetValue(AB7,AE7,Trigger)</f>
        <v>0</v>
      </c>
      <c r="AG7" s="89"/>
      <c r="AH7" s="176" t="s">
        <v>233</v>
      </c>
      <c r="AI7" s="177" t="s">
        <v>83</v>
      </c>
      <c r="AJ7" s="177" t="str">
        <f t="shared" si="7"/>
        <v>EUR_CURVE_DEP12M_1W</v>
      </c>
      <c r="AK7" s="161" t="str">
        <f>_xll.qlSimpleQuote(AJ7,,,Permanent,Trigger,ObjectOverwrite)</f>
        <v>EUR_CURVE_DEP12M_1W#0000</v>
      </c>
      <c r="AL7" s="161" t="str">
        <f>IFERROR(_xll.RtGet("DTSIMI1",AJ7,"ASK")/100,"")</f>
        <v/>
      </c>
      <c r="AM7" s="436">
        <f>_xll.qlSimpleQuoteSetValue(AK7,AL7,Trigger)</f>
        <v>0</v>
      </c>
      <c r="AO7" s="176"/>
      <c r="AP7" s="177" t="s">
        <v>83</v>
      </c>
      <c r="AQ7" s="177" t="str">
        <f t="shared" si="0"/>
        <v>EURX1WD=</v>
      </c>
      <c r="AR7" s="161" t="str">
        <f>_xll.qlSimpleQuote(AQ7,,,Permanent,Trigger,ObjectOverwrite)</f>
        <v>EURX1WD=#0000</v>
      </c>
      <c r="AS7" s="161" t="str">
        <f>IFERROR(_xll.RtGet("DTSIMI1",AQ7,$AC$3)/100,"")</f>
        <v/>
      </c>
      <c r="AT7" s="161" t="str">
        <f>IFERROR(_xll.RtGet("DTSIMI1",AQ7,$AD$3)/100,"")</f>
        <v/>
      </c>
      <c r="AU7" s="161" t="str">
        <f t="shared" si="4"/>
        <v/>
      </c>
      <c r="AV7" s="161">
        <f>_xll.qlSimpleQuoteSetValue(AR7,AU7,Trigger)</f>
        <v>0</v>
      </c>
      <c r="AW7" s="160"/>
    </row>
    <row r="8" spans="2:51" x14ac:dyDescent="0.2">
      <c r="B8" s="176" t="str">
        <f t="shared" si="1"/>
        <v/>
      </c>
      <c r="C8" s="176" t="s">
        <v>84</v>
      </c>
      <c r="D8" s="177" t="str">
        <f t="shared" si="8"/>
        <v>EUROISDDS2W</v>
      </c>
      <c r="E8" s="177" t="str">
        <f>_xll.qlSimpleQuote(D8,,,Permanent,Trigger,ObjectOverwrite)</f>
        <v>EUROISDDS2W#0000</v>
      </c>
      <c r="F8" s="161" t="str">
        <f>IFERROR(_xll.RtGet("DTSIMI1",D8,"ASK")/100,"")</f>
        <v/>
      </c>
      <c r="G8" s="161">
        <f>_xll.qlSimpleQuoteSetValue(E8,F8,Trigger)</f>
        <v>0</v>
      </c>
      <c r="I8" s="176" t="s">
        <v>233</v>
      </c>
      <c r="J8" s="177" t="s">
        <v>84</v>
      </c>
      <c r="K8" s="177" t="str">
        <f>Currency&amp;"YC"&amp;$I$2&amp;"_"&amp;J8&amp;"D"</f>
        <v>EURYC1M_2WD</v>
      </c>
      <c r="L8" s="161" t="str">
        <f>_xll.qlSimpleQuote(K8,,,Permanent,Trigger,ObjectOverwrite)</f>
        <v>EURYC1M_2WD#0000</v>
      </c>
      <c r="M8" s="161" t="str">
        <f>IFERROR(_xll.RtGet("DTSIMI1",K8,"ASK")/100,"")</f>
        <v/>
      </c>
      <c r="N8" s="436">
        <f>_xll.qlSimpleQuoteSetValue(L8,M8,Trigger)</f>
        <v>0</v>
      </c>
      <c r="O8" s="160"/>
      <c r="P8" s="176" t="s">
        <v>233</v>
      </c>
      <c r="Q8" s="177" t="s">
        <v>84</v>
      </c>
      <c r="R8" s="177" t="str">
        <f t="shared" si="5"/>
        <v>EUR_CURVE_DEP3M_2W</v>
      </c>
      <c r="S8" s="161" t="str">
        <f>_xll.qlSimpleQuote(R8,,,Permanent,Trigger,ObjectOverwrite)</f>
        <v>EUR_CURVE_DEP3M_2W#0000</v>
      </c>
      <c r="T8" s="161" t="str">
        <f>IFERROR(_xll.RtGet("DTSIMI1",R8,$T$3)/100,"")</f>
        <v/>
      </c>
      <c r="U8" s="161" t="str">
        <f>IFERROR(_xll.RtGet("DTSIMI1",R8,$U$3)/100,"")</f>
        <v/>
      </c>
      <c r="V8" s="161" t="str">
        <f t="shared" si="2"/>
        <v/>
      </c>
      <c r="W8" s="436">
        <f>_xll.qlSimpleQuoteSetValue(S8,V8,Trigger)</f>
        <v>0</v>
      </c>
      <c r="X8" s="80"/>
      <c r="Y8" s="176" t="s">
        <v>233</v>
      </c>
      <c r="Z8" s="177" t="s">
        <v>84</v>
      </c>
      <c r="AA8" s="177" t="str">
        <f t="shared" si="6"/>
        <v>EUR_CURVE_DEP6M_2W</v>
      </c>
      <c r="AB8" s="161" t="str">
        <f>_xll.qlSimpleQuote(AA8,,,Permanent,Trigger,ObjectOverwrite)</f>
        <v>EUR_CURVE_DEP6M_2W#0000</v>
      </c>
      <c r="AC8" s="161" t="str">
        <f>IFERROR(_xll.RtGet("DTSIMI1",AA8,$AC$3)/100,"")</f>
        <v/>
      </c>
      <c r="AD8" s="161" t="str">
        <f>IFERROR(_xll.RtGet("DTSIMI1",AA8,$AD$3)/100,"")</f>
        <v/>
      </c>
      <c r="AE8" s="161" t="str">
        <f t="shared" si="3"/>
        <v/>
      </c>
      <c r="AF8" s="161">
        <f>_xll.qlSimpleQuoteSetValue(AB8,AE8,Trigger)</f>
        <v>0</v>
      </c>
      <c r="AG8" s="89"/>
      <c r="AH8" s="176" t="s">
        <v>233</v>
      </c>
      <c r="AI8" s="177" t="s">
        <v>84</v>
      </c>
      <c r="AJ8" s="177" t="str">
        <f t="shared" si="7"/>
        <v>EUR_CURVE_DEP12M_2W</v>
      </c>
      <c r="AK8" s="161" t="str">
        <f>_xll.qlSimpleQuote(AJ8,,,Permanent,Trigger,ObjectOverwrite)</f>
        <v>EUR_CURVE_DEP12M_2W#0000</v>
      </c>
      <c r="AL8" s="161" t="str">
        <f>IFERROR(_xll.RtGet("DTSIMI1",AJ8,"ASK")/100,"")</f>
        <v/>
      </c>
      <c r="AM8" s="436">
        <f>_xll.qlSimpleQuoteSetValue(AK8,AL8,Trigger)</f>
        <v>0</v>
      </c>
      <c r="AO8" s="176" t="s">
        <v>233</v>
      </c>
      <c r="AP8" s="177" t="s">
        <v>84</v>
      </c>
      <c r="AQ8" s="177" t="str">
        <f t="shared" si="0"/>
        <v>EURX2WD=</v>
      </c>
      <c r="AR8" s="161" t="str">
        <f>_xll.qlSimpleQuote(AQ8,,,Permanent,Trigger,ObjectOverwrite)</f>
        <v>EURX2WD=#0000</v>
      </c>
      <c r="AS8" s="161" t="str">
        <f>IFERROR(_xll.RtGet("DTSIMI1",AQ8,$AC$3)/100,"")</f>
        <v/>
      </c>
      <c r="AT8" s="161" t="str">
        <f>IFERROR(_xll.RtGet("DTSIMI1",AQ8,$AD$3)/100,"")</f>
        <v/>
      </c>
      <c r="AU8" s="161" t="str">
        <f t="shared" si="4"/>
        <v/>
      </c>
      <c r="AV8" s="161">
        <f>_xll.qlSimpleQuoteSetValue(AR8,AU8,Trigger)</f>
        <v>0</v>
      </c>
      <c r="AW8" s="160"/>
    </row>
    <row r="9" spans="2:51" x14ac:dyDescent="0.2">
      <c r="B9" s="176" t="str">
        <f t="shared" si="1"/>
        <v/>
      </c>
      <c r="C9" s="176" t="s">
        <v>85</v>
      </c>
      <c r="D9" s="177" t="str">
        <f t="shared" si="8"/>
        <v>EUROISDDS3W</v>
      </c>
      <c r="E9" s="177" t="str">
        <f>_xll.qlSimpleQuote(D9,,,Permanent,Trigger,ObjectOverwrite)</f>
        <v>EUROISDDS3W#0000</v>
      </c>
      <c r="F9" s="161" t="str">
        <f>IFERROR(_xll.RtGet("DTSIMI1",D9,"ASK")/100,"")</f>
        <v/>
      </c>
      <c r="G9" s="161">
        <f>_xll.qlSimpleQuoteSetValue(E9,F9,Trigger)</f>
        <v>0</v>
      </c>
      <c r="I9" s="176" t="s">
        <v>233</v>
      </c>
      <c r="J9" s="177" t="s">
        <v>85</v>
      </c>
      <c r="K9" s="177" t="str">
        <f>Currency&amp;"YC"&amp;$I$2&amp;"_"&amp;J9&amp;"D"</f>
        <v>EURYC1M_3WD</v>
      </c>
      <c r="L9" s="161" t="str">
        <f>_xll.qlSimpleQuote(K9,,,Permanent,Trigger,ObjectOverwrite)</f>
        <v>EURYC1M_3WD#0000</v>
      </c>
      <c r="M9" s="161" t="str">
        <f>IFERROR(_xll.RtGet("DTSIMI1",K9,"ASK")/100,"")</f>
        <v/>
      </c>
      <c r="N9" s="436">
        <f>_xll.qlSimpleQuoteSetValue(L9,M9,Trigger)</f>
        <v>0</v>
      </c>
      <c r="O9" s="160"/>
      <c r="P9" s="176" t="s">
        <v>233</v>
      </c>
      <c r="Q9" s="177" t="s">
        <v>85</v>
      </c>
      <c r="R9" s="177" t="str">
        <f t="shared" si="5"/>
        <v>EUR_CURVE_DEP3M_3W</v>
      </c>
      <c r="S9" s="161" t="str">
        <f>_xll.qlSimpleQuote(R9,,,Permanent,Trigger,ObjectOverwrite)</f>
        <v>EUR_CURVE_DEP3M_3W#0000</v>
      </c>
      <c r="T9" s="161" t="str">
        <f>IFERROR(_xll.RtGet("DTSIMI1",R9,$T$3)/100,"")</f>
        <v/>
      </c>
      <c r="U9" s="161" t="str">
        <f>IFERROR(_xll.RtGet("DTSIMI1",R9,$U$3)/100,"")</f>
        <v/>
      </c>
      <c r="V9" s="161" t="str">
        <f t="shared" si="2"/>
        <v/>
      </c>
      <c r="W9" s="436">
        <f>_xll.qlSimpleQuoteSetValue(S9,V9,Trigger)</f>
        <v>0</v>
      </c>
      <c r="X9" s="80"/>
      <c r="Y9" s="176" t="s">
        <v>233</v>
      </c>
      <c r="Z9" s="177" t="s">
        <v>85</v>
      </c>
      <c r="AA9" s="177" t="str">
        <f t="shared" si="6"/>
        <v>EUR_CURVE_DEP6M_3W</v>
      </c>
      <c r="AB9" s="161" t="str">
        <f>_xll.qlSimpleQuote(AA9,,,Permanent,Trigger,ObjectOverwrite)</f>
        <v>EUR_CURVE_DEP6M_3W#0000</v>
      </c>
      <c r="AC9" s="161" t="str">
        <f>IFERROR(_xll.RtGet("DTSIMI1",AA9,$AC$3)/100,"")</f>
        <v/>
      </c>
      <c r="AD9" s="161" t="str">
        <f>IFERROR(_xll.RtGet("DTSIMI1",AA9,$AD$3)/100,"")</f>
        <v/>
      </c>
      <c r="AE9" s="161" t="str">
        <f t="shared" si="3"/>
        <v/>
      </c>
      <c r="AF9" s="161">
        <f>_xll.qlSimpleQuoteSetValue(AB9,AE9,Trigger)</f>
        <v>0</v>
      </c>
      <c r="AG9" s="89"/>
      <c r="AH9" s="176" t="s">
        <v>233</v>
      </c>
      <c r="AI9" s="177" t="s">
        <v>85</v>
      </c>
      <c r="AJ9" s="177" t="str">
        <f t="shared" si="7"/>
        <v>EUR_CURVE_DEP12M_3W</v>
      </c>
      <c r="AK9" s="161" t="str">
        <f>_xll.qlSimpleQuote(AJ9,,,Permanent,Trigger,ObjectOverwrite)</f>
        <v>EUR_CURVE_DEP12M_3W#0000</v>
      </c>
      <c r="AL9" s="161" t="str">
        <f>IFERROR(_xll.RtGet("DTSIMI1",AJ9,"ASK")/100,"")</f>
        <v/>
      </c>
      <c r="AM9" s="436">
        <f>_xll.qlSimpleQuoteSetValue(AK9,AL9,Trigger)</f>
        <v>0</v>
      </c>
      <c r="AO9" s="176" t="s">
        <v>233</v>
      </c>
      <c r="AP9" s="177" t="s">
        <v>85</v>
      </c>
      <c r="AQ9" s="177" t="str">
        <f t="shared" si="0"/>
        <v>EURX3WD=</v>
      </c>
      <c r="AR9" s="161" t="str">
        <f>_xll.qlSimpleQuote(AQ9,,,Permanent,Trigger,ObjectOverwrite)</f>
        <v>EURX3WD=#0000</v>
      </c>
      <c r="AS9" s="161" t="str">
        <f>IFERROR(_xll.RtGet("DTSIMI1",AQ9,$AC$3)/100,"")</f>
        <v/>
      </c>
      <c r="AT9" s="161" t="str">
        <f>IFERROR(_xll.RtGet("DTSIMI1",AQ9,$AD$3)/100,"")</f>
        <v/>
      </c>
      <c r="AU9" s="161" t="str">
        <f t="shared" si="4"/>
        <v/>
      </c>
      <c r="AV9" s="161">
        <f>_xll.qlSimpleQuoteSetValue(AR9,AU9,Trigger)</f>
        <v>0</v>
      </c>
      <c r="AW9" s="160"/>
    </row>
    <row r="10" spans="2:51" x14ac:dyDescent="0.2">
      <c r="B10" s="190" t="str">
        <f t="shared" si="1"/>
        <v/>
      </c>
      <c r="C10" s="190" t="s">
        <v>2</v>
      </c>
      <c r="D10" s="191" t="str">
        <f t="shared" si="8"/>
        <v>EUROISDDS1M</v>
      </c>
      <c r="E10" s="191" t="str">
        <f>_xll.qlSimpleQuote(D10,,,Permanent,Trigger,ObjectOverwrite)</f>
        <v>EUROISDDS1M#0000</v>
      </c>
      <c r="F10" s="192" t="str">
        <f>IFERROR(_xll.RtGet("DTSIMI1",D10,"ASK")/100,"")</f>
        <v/>
      </c>
      <c r="G10" s="192">
        <f>_xll.qlSimpleQuoteSetValue(E10,F10,Trigger)</f>
        <v>0</v>
      </c>
      <c r="I10" s="190" t="s">
        <v>233</v>
      </c>
      <c r="J10" s="191" t="s">
        <v>2</v>
      </c>
      <c r="K10" s="191" t="str">
        <f>Currency&amp;"YC"&amp;$I$2&amp;"_"&amp;J10&amp;"D"</f>
        <v>EURYC1M_1MD</v>
      </c>
      <c r="L10" s="192" t="str">
        <f>_xll.qlSimpleQuote(K10,,,Permanent,Trigger,ObjectOverwrite)</f>
        <v>EURYC1M_1MD#0000</v>
      </c>
      <c r="M10" s="192" t="str">
        <f>IFERROR(_xll.RtGet("DTSIMI1",K10,"ASK")/100,"")</f>
        <v/>
      </c>
      <c r="N10" s="435">
        <f>_xll.qlSimpleQuoteSetValue(L10,M10,Trigger)</f>
        <v>0</v>
      </c>
      <c r="O10" s="160"/>
      <c r="P10" s="190" t="s">
        <v>233</v>
      </c>
      <c r="Q10" s="191" t="s">
        <v>2</v>
      </c>
      <c r="R10" s="191" t="str">
        <f t="shared" si="5"/>
        <v>EUR_CURVE_DEP3M_1M</v>
      </c>
      <c r="S10" s="192" t="str">
        <f>_xll.qlSimpleQuote(R10,,,Permanent,Trigger,ObjectOverwrite)</f>
        <v>EUR_CURVE_DEP3M_1M#0000</v>
      </c>
      <c r="T10" s="192" t="str">
        <f>IFERROR(_xll.RtGet("DTSIMI1",R10,$T$3)/100,"")</f>
        <v/>
      </c>
      <c r="U10" s="192" t="str">
        <f>IFERROR(_xll.RtGet("DTSIMI1",R10,$U$3)/100,"")</f>
        <v/>
      </c>
      <c r="V10" s="192" t="str">
        <f t="shared" si="2"/>
        <v/>
      </c>
      <c r="W10" s="435">
        <f>_xll.qlSimpleQuoteSetValue(S10,V10,Trigger)</f>
        <v>0</v>
      </c>
      <c r="X10" s="80"/>
      <c r="Y10" s="190" t="s">
        <v>233</v>
      </c>
      <c r="Z10" s="191" t="s">
        <v>2</v>
      </c>
      <c r="AA10" s="191" t="str">
        <f t="shared" si="6"/>
        <v>EUR_CURVE_DEP6M_1M</v>
      </c>
      <c r="AB10" s="192" t="str">
        <f>_xll.qlSimpleQuote(AA10,,,Permanent,Trigger,ObjectOverwrite)</f>
        <v>EUR_CURVE_DEP6M_1M#0000</v>
      </c>
      <c r="AC10" s="192" t="str">
        <f>IFERROR(_xll.RtGet("DTSIMI1",AA10,$AC$3)/100,"")</f>
        <v/>
      </c>
      <c r="AD10" s="192" t="str">
        <f>IFERROR(_xll.RtGet("DTSIMI1",AA10,$AD$3)/100,"")</f>
        <v/>
      </c>
      <c r="AE10" s="192" t="str">
        <f t="shared" si="3"/>
        <v/>
      </c>
      <c r="AF10" s="192">
        <f>_xll.qlSimpleQuoteSetValue(AB10,AE10,Trigger)</f>
        <v>0</v>
      </c>
      <c r="AG10" s="89"/>
      <c r="AH10" s="190" t="s">
        <v>233</v>
      </c>
      <c r="AI10" s="191" t="s">
        <v>2</v>
      </c>
      <c r="AJ10" s="191" t="str">
        <f t="shared" si="7"/>
        <v>EUR_CURVE_DEP12M_1M</v>
      </c>
      <c r="AK10" s="192" t="str">
        <f>_xll.qlSimpleQuote(AJ10,,,Permanent,Trigger,ObjectOverwrite)</f>
        <v>EUR_CURVE_DEP12M_1M#0000</v>
      </c>
      <c r="AL10" s="192" t="str">
        <f>IFERROR(_xll.RtGet("DTSIMI1",AJ10,"ASK")/100,"")</f>
        <v/>
      </c>
      <c r="AM10" s="435">
        <f>_xll.qlSimpleQuoteSetValue(AK10,AL10,Trigger)</f>
        <v>0</v>
      </c>
      <c r="AO10" s="190" t="s">
        <v>233</v>
      </c>
      <c r="AP10" s="191" t="s">
        <v>2</v>
      </c>
      <c r="AQ10" s="191" t="str">
        <f t="shared" si="0"/>
        <v>EURX1MD=</v>
      </c>
      <c r="AR10" s="192" t="str">
        <f>_xll.qlSimpleQuote(AQ10,,,Permanent,Trigger,ObjectOverwrite)</f>
        <v>EURX1MD=#0000</v>
      </c>
      <c r="AS10" s="192" t="str">
        <f>IFERROR(_xll.RtGet("DTSIMI1",AQ10,$AC$3)/100,"")</f>
        <v/>
      </c>
      <c r="AT10" s="192" t="str">
        <f>IFERROR(_xll.RtGet("DTSIMI1",AQ10,$AD$3)/100,"")</f>
        <v/>
      </c>
      <c r="AU10" s="192" t="str">
        <f t="shared" si="4"/>
        <v/>
      </c>
      <c r="AV10" s="192">
        <f>_xll.qlSimpleQuoteSetValue(AR10,AU10,Trigger)</f>
        <v>0</v>
      </c>
      <c r="AW10" s="160"/>
    </row>
    <row r="11" spans="2:51" x14ac:dyDescent="0.2">
      <c r="B11" s="176" t="str">
        <f t="shared" si="1"/>
        <v/>
      </c>
      <c r="C11" s="176" t="s">
        <v>86</v>
      </c>
      <c r="D11" s="177" t="str">
        <f t="shared" si="8"/>
        <v>EUROISDDS2M</v>
      </c>
      <c r="E11" s="177" t="str">
        <f>_xll.qlSimpleQuote(D11,,,Permanent,Trigger,ObjectOverwrite)</f>
        <v>EUROISDDS2M#0000</v>
      </c>
      <c r="F11" s="161" t="str">
        <f>IFERROR(_xll.RtGet("DTSIMI1",D11,"ASK")/100,"")</f>
        <v/>
      </c>
      <c r="G11" s="161">
        <f>_xll.qlSimpleQuoteSetValue(E11,F11,Trigger)</f>
        <v>0</v>
      </c>
      <c r="I11" s="178" t="s">
        <v>235</v>
      </c>
      <c r="J11" s="181" t="s">
        <v>86</v>
      </c>
      <c r="K11" s="181" t="str">
        <f t="shared" ref="K11:K21" si="9">Currency&amp;"X1S"&amp;J11&amp;"="</f>
        <v>EURX1S2M=</v>
      </c>
      <c r="L11" s="104" t="str">
        <f>_xll.qlSimpleQuote(K11,,,Permanent,Trigger,ObjectOverwrite)</f>
        <v>EURX1S2M=#0000</v>
      </c>
      <c r="M11" s="104" t="str">
        <f>IFERROR(_xll.RtGet("DTSIMI1",K11,"ASK")/100,"")</f>
        <v/>
      </c>
      <c r="N11" s="182">
        <f>_xll.qlSimpleQuoteSetValue(L11,M11,Trigger)</f>
        <v>0</v>
      </c>
      <c r="O11" s="160"/>
      <c r="P11" s="176" t="s">
        <v>233</v>
      </c>
      <c r="Q11" s="177" t="s">
        <v>86</v>
      </c>
      <c r="R11" s="177" t="str">
        <f t="shared" si="5"/>
        <v>EUR_CURVE_DEP3M_2M</v>
      </c>
      <c r="S11" s="161" t="str">
        <f>_xll.qlSimpleQuote(R11,,,Permanent,Trigger,ObjectOverwrite)</f>
        <v>EUR_CURVE_DEP3M_2M#0000</v>
      </c>
      <c r="T11" s="161" t="str">
        <f>IFERROR(_xll.RtGet("DTSIMI1",R11,$T$3)/100,"")</f>
        <v/>
      </c>
      <c r="U11" s="161" t="str">
        <f>IFERROR(_xll.RtGet("DTSIMI1",R11,$U$3)/100,"")</f>
        <v/>
      </c>
      <c r="V11" s="161" t="str">
        <f t="shared" si="2"/>
        <v/>
      </c>
      <c r="W11" s="436">
        <f>_xll.qlSimpleQuoteSetValue(S11,V11,Trigger)</f>
        <v>0</v>
      </c>
      <c r="X11" s="80"/>
      <c r="Y11" s="176" t="s">
        <v>233</v>
      </c>
      <c r="Z11" s="177" t="s">
        <v>86</v>
      </c>
      <c r="AA11" s="177" t="str">
        <f t="shared" si="6"/>
        <v>EUR_CURVE_DEP6M_2M</v>
      </c>
      <c r="AB11" s="161" t="str">
        <f>_xll.qlSimpleQuote(AA11,,,Permanent,Trigger,ObjectOverwrite)</f>
        <v>EUR_CURVE_DEP6M_2M#0000</v>
      </c>
      <c r="AC11" s="161" t="str">
        <f>IFERROR(_xll.RtGet("DTSIMI1",AA11,$AC$3)/100,"")</f>
        <v/>
      </c>
      <c r="AD11" s="161" t="str">
        <f>IFERROR(_xll.RtGet("DTSIMI1",AA11,$AD$3)/100,"")</f>
        <v/>
      </c>
      <c r="AE11" s="161" t="str">
        <f t="shared" si="3"/>
        <v/>
      </c>
      <c r="AF11" s="161">
        <f>_xll.qlSimpleQuoteSetValue(AB11,AE11,Trigger)</f>
        <v>0</v>
      </c>
      <c r="AG11" s="89"/>
      <c r="AH11" s="176" t="s">
        <v>233</v>
      </c>
      <c r="AI11" s="177" t="s">
        <v>86</v>
      </c>
      <c r="AJ11" s="177" t="str">
        <f t="shared" si="7"/>
        <v>EUR_CURVE_DEP12M_2M</v>
      </c>
      <c r="AK11" s="161" t="str">
        <f>_xll.qlSimpleQuote(AJ11,,,Permanent,Trigger,ObjectOverwrite)</f>
        <v>EUR_CURVE_DEP12M_2M#0000</v>
      </c>
      <c r="AL11" s="161" t="str">
        <f>IFERROR(_xll.RtGet("DTSIMI1",AJ11,"ASK")/100,"")</f>
        <v/>
      </c>
      <c r="AM11" s="436">
        <f>_xll.qlSimpleQuoteSetValue(AK11,AL11,Trigger)</f>
        <v>0</v>
      </c>
      <c r="AO11" s="176" t="s">
        <v>233</v>
      </c>
      <c r="AP11" s="177" t="s">
        <v>86</v>
      </c>
      <c r="AQ11" s="177" t="str">
        <f t="shared" si="0"/>
        <v>EURX2MD=</v>
      </c>
      <c r="AR11" s="161" t="str">
        <f>_xll.qlSimpleQuote(AQ11,,,Permanent,Trigger,ObjectOverwrite)</f>
        <v>EURX2MD=#0000</v>
      </c>
      <c r="AS11" s="161" t="str">
        <f>IFERROR(_xll.RtGet("DTSIMI1",AQ11,$AC$3)/100,"")</f>
        <v/>
      </c>
      <c r="AT11" s="161" t="str">
        <f>IFERROR(_xll.RtGet("DTSIMI1",AQ11,$AD$3)/100,"")</f>
        <v/>
      </c>
      <c r="AU11" s="161" t="str">
        <f t="shared" si="4"/>
        <v/>
      </c>
      <c r="AV11" s="161">
        <f>_xll.qlSimpleQuoteSetValue(AR11,AU11,Trigger)</f>
        <v>0</v>
      </c>
      <c r="AW11" s="160"/>
    </row>
    <row r="12" spans="2:51" x14ac:dyDescent="0.2">
      <c r="B12" s="190" t="str">
        <f t="shared" si="1"/>
        <v/>
      </c>
      <c r="C12" s="190" t="s">
        <v>0</v>
      </c>
      <c r="D12" s="191" t="str">
        <f t="shared" si="8"/>
        <v>EUROISDDS3M</v>
      </c>
      <c r="E12" s="191" t="str">
        <f>_xll.qlSimpleQuote(D12,,,Permanent,Trigger,ObjectOverwrite)</f>
        <v>EUROISDDS3M#0000</v>
      </c>
      <c r="F12" s="192" t="str">
        <f>IFERROR(_xll.RtGet("DTSIMI1",D12,"ASK")/100,"")</f>
        <v/>
      </c>
      <c r="G12" s="192">
        <f>_xll.qlSimpleQuoteSetValue(E12,F12,Trigger)</f>
        <v>0</v>
      </c>
      <c r="I12" s="183" t="s">
        <v>235</v>
      </c>
      <c r="J12" s="184" t="s">
        <v>0</v>
      </c>
      <c r="K12" s="184" t="str">
        <f t="shared" si="9"/>
        <v>EURX1S3M=</v>
      </c>
      <c r="L12" s="105" t="str">
        <f>_xll.qlSimpleQuote(K12,,,Permanent,Trigger,ObjectOverwrite)</f>
        <v>EURX1S3M=#0000</v>
      </c>
      <c r="M12" s="105" t="str">
        <f>IFERROR(_xll.RtGet("DTSIMI1",K12,"ASK")/100,"")</f>
        <v/>
      </c>
      <c r="N12" s="185">
        <f>_xll.qlSimpleQuoteSetValue(L12,M12,Trigger)</f>
        <v>0</v>
      </c>
      <c r="O12" s="160"/>
      <c r="P12" s="190" t="s">
        <v>233</v>
      </c>
      <c r="Q12" s="191" t="s">
        <v>0</v>
      </c>
      <c r="R12" s="191" t="str">
        <f t="shared" si="5"/>
        <v>EUR_CURVE_DEP3M_3M</v>
      </c>
      <c r="S12" s="192" t="str">
        <f>_xll.qlSimpleQuote(R12,,,Permanent,Trigger,ObjectOverwrite)</f>
        <v>EUR_CURVE_DEP3M_3M#0000</v>
      </c>
      <c r="T12" s="192" t="str">
        <f>IFERROR(_xll.RtGet("DTSIMI1",R12,$T$3)/100,"")</f>
        <v/>
      </c>
      <c r="U12" s="192" t="str">
        <f>IFERROR(_xll.RtGet("DTSIMI1",R12,$U$3)/100,"")</f>
        <v/>
      </c>
      <c r="V12" s="192" t="str">
        <f t="shared" si="2"/>
        <v/>
      </c>
      <c r="W12" s="435">
        <f>_xll.qlSimpleQuoteSetValue(S12,V12,Trigger)</f>
        <v>0</v>
      </c>
      <c r="X12" s="80"/>
      <c r="Y12" s="190" t="s">
        <v>233</v>
      </c>
      <c r="Z12" s="191" t="s">
        <v>0</v>
      </c>
      <c r="AA12" s="191" t="str">
        <f t="shared" si="6"/>
        <v>EUR_CURVE_DEP6M_3M</v>
      </c>
      <c r="AB12" s="192" t="str">
        <f>_xll.qlSimpleQuote(AA12,,,Permanent,Trigger,ObjectOverwrite)</f>
        <v>EUR_CURVE_DEP6M_3M#0000</v>
      </c>
      <c r="AC12" s="192" t="str">
        <f>IFERROR(_xll.RtGet("DTSIMI1",AA12,$AC$3)/100,"")</f>
        <v/>
      </c>
      <c r="AD12" s="192" t="str">
        <f>IFERROR(_xll.RtGet("DTSIMI1",AA12,$AD$3)/100,"")</f>
        <v/>
      </c>
      <c r="AE12" s="192" t="str">
        <f t="shared" si="3"/>
        <v/>
      </c>
      <c r="AF12" s="192">
        <f>_xll.qlSimpleQuoteSetValue(AB12,AE12,Trigger)</f>
        <v>0</v>
      </c>
      <c r="AG12" s="89"/>
      <c r="AH12" s="190" t="s">
        <v>233</v>
      </c>
      <c r="AI12" s="191" t="s">
        <v>0</v>
      </c>
      <c r="AJ12" s="191" t="str">
        <f t="shared" si="7"/>
        <v>EUR_CURVE_DEP12M_3M</v>
      </c>
      <c r="AK12" s="192" t="str">
        <f>_xll.qlSimpleQuote(AJ12,,,Permanent,Trigger,ObjectOverwrite)</f>
        <v>EUR_CURVE_DEP12M_3M#0000</v>
      </c>
      <c r="AL12" s="192" t="str">
        <f>IFERROR(_xll.RtGet("DTSIMI1",AJ12,"ASK")/100,"")</f>
        <v/>
      </c>
      <c r="AM12" s="435">
        <f>_xll.qlSimpleQuoteSetValue(AK12,AL12,Trigger)</f>
        <v>0</v>
      </c>
      <c r="AO12" s="190" t="s">
        <v>233</v>
      </c>
      <c r="AP12" s="191" t="s">
        <v>0</v>
      </c>
      <c r="AQ12" s="191" t="str">
        <f t="shared" si="0"/>
        <v>EURX3MD=</v>
      </c>
      <c r="AR12" s="192" t="str">
        <f>_xll.qlSimpleQuote(AQ12,,,Permanent,Trigger,ObjectOverwrite)</f>
        <v>EURX3MD=#0000</v>
      </c>
      <c r="AS12" s="192" t="str">
        <f>IFERROR(_xll.RtGet("DTSIMI1",AQ12,$AC$3)/100,"")</f>
        <v/>
      </c>
      <c r="AT12" s="192" t="str">
        <f>IFERROR(_xll.RtGet("DTSIMI1",AQ12,$AD$3)/100,"")</f>
        <v/>
      </c>
      <c r="AU12" s="192" t="str">
        <f t="shared" si="4"/>
        <v/>
      </c>
      <c r="AV12" s="192">
        <f>_xll.qlSimpleQuoteSetValue(AR12,AU12,Trigger)</f>
        <v>0</v>
      </c>
      <c r="AW12" s="160"/>
    </row>
    <row r="13" spans="2:51" x14ac:dyDescent="0.2">
      <c r="B13" s="176" t="str">
        <f t="shared" si="1"/>
        <v/>
      </c>
      <c r="C13" s="176" t="s">
        <v>87</v>
      </c>
      <c r="D13" s="177" t="str">
        <f t="shared" si="8"/>
        <v>EUROISDDS4M</v>
      </c>
      <c r="E13" s="177" t="str">
        <f>_xll.qlSimpleQuote(D13,,,Permanent,Trigger,ObjectOverwrite)</f>
        <v>EUROISDDS4M#0000</v>
      </c>
      <c r="F13" s="161" t="str">
        <f>IFERROR(_xll.RtGet("DTSIMI1",D13,"ASK")/100,"")</f>
        <v/>
      </c>
      <c r="G13" s="161">
        <f>_xll.qlSimpleQuoteSetValue(E13,F13,Trigger)</f>
        <v>0</v>
      </c>
      <c r="I13" s="180" t="s">
        <v>235</v>
      </c>
      <c r="J13" s="181" t="s">
        <v>87</v>
      </c>
      <c r="K13" s="181" t="str">
        <f t="shared" si="9"/>
        <v>EURX1S4M=</v>
      </c>
      <c r="L13" s="104" t="str">
        <f>_xll.qlSimpleQuote(K13,,,Permanent,Trigger,ObjectOverwrite)</f>
        <v>EURX1S4M=#0000</v>
      </c>
      <c r="M13" s="104" t="str">
        <f>IFERROR(_xll.RtGet("DTSIMI1",K13,"ASK")/100,"")</f>
        <v/>
      </c>
      <c r="N13" s="182">
        <f>_xll.qlSimpleQuoteSetValue(L13,M13,Trigger)</f>
        <v>0</v>
      </c>
      <c r="O13" s="160"/>
      <c r="P13" s="176" t="s">
        <v>233</v>
      </c>
      <c r="Q13" s="177" t="s">
        <v>87</v>
      </c>
      <c r="R13" s="177" t="str">
        <f t="shared" si="5"/>
        <v>EUR_CURVE_DEP3M_4M</v>
      </c>
      <c r="S13" s="161" t="str">
        <f>_xll.qlSimpleQuote(R13,,,Permanent,Trigger,ObjectOverwrite)</f>
        <v>EUR_CURVE_DEP3M_4M#0000</v>
      </c>
      <c r="T13" s="161" t="str">
        <f>IFERROR(_xll.RtGet("DTSIMI1",R13,$T$3)/100,"")</f>
        <v/>
      </c>
      <c r="U13" s="161" t="str">
        <f>IFERROR(_xll.RtGet("DTSIMI1",R13,$U$3)/100,"")</f>
        <v/>
      </c>
      <c r="V13" s="161" t="str">
        <f t="shared" si="2"/>
        <v/>
      </c>
      <c r="W13" s="436">
        <f>_xll.qlSimpleQuoteSetValue(S13,V13,Trigger)</f>
        <v>0</v>
      </c>
      <c r="X13" s="80"/>
      <c r="Y13" s="176" t="s">
        <v>233</v>
      </c>
      <c r="Z13" s="177" t="s">
        <v>87</v>
      </c>
      <c r="AA13" s="177" t="str">
        <f t="shared" si="6"/>
        <v>EUR_CURVE_DEP6M_4M</v>
      </c>
      <c r="AB13" s="161" t="str">
        <f>_xll.qlSimpleQuote(AA13,,,Permanent,Trigger,ObjectOverwrite)</f>
        <v>EUR_CURVE_DEP6M_4M#0000</v>
      </c>
      <c r="AC13" s="161" t="str">
        <f>IFERROR(_xll.RtGet("DTSIMI1",AA13,$AC$3)/100,"")</f>
        <v/>
      </c>
      <c r="AD13" s="161" t="str">
        <f>IFERROR(_xll.RtGet("DTSIMI1",AA13,$AD$3)/100,"")</f>
        <v/>
      </c>
      <c r="AE13" s="161" t="str">
        <f t="shared" si="3"/>
        <v/>
      </c>
      <c r="AF13" s="161">
        <f>_xll.qlSimpleQuoteSetValue(AB13,AE13,Trigger)</f>
        <v>0</v>
      </c>
      <c r="AG13" s="89"/>
      <c r="AH13" s="176" t="s">
        <v>233</v>
      </c>
      <c r="AI13" s="177" t="s">
        <v>87</v>
      </c>
      <c r="AJ13" s="177" t="str">
        <f t="shared" si="7"/>
        <v>EUR_CURVE_DEP12M_4M</v>
      </c>
      <c r="AK13" s="161" t="str">
        <f>_xll.qlSimpleQuote(AJ13,,,Permanent,Trigger,ObjectOverwrite)</f>
        <v>EUR_CURVE_DEP12M_4M#0000</v>
      </c>
      <c r="AL13" s="161" t="str">
        <f>IFERROR(_xll.RtGet("DTSIMI1",AJ13,"ASK")/100,"")</f>
        <v/>
      </c>
      <c r="AM13" s="436">
        <f>_xll.qlSimpleQuoteSetValue(AK13,AL13,Trigger)</f>
        <v>0</v>
      </c>
      <c r="AO13" s="176" t="s">
        <v>233</v>
      </c>
      <c r="AP13" s="177" t="s">
        <v>87</v>
      </c>
      <c r="AQ13" s="177" t="str">
        <f t="shared" si="0"/>
        <v>EURX4MD=</v>
      </c>
      <c r="AR13" s="161" t="str">
        <f>_xll.qlSimpleQuote(AQ13,,,Permanent,Trigger,ObjectOverwrite)</f>
        <v>EURX4MD=#0000</v>
      </c>
      <c r="AS13" s="161" t="str">
        <f>IFERROR(_xll.RtGet("DTSIMI1",AQ13,$AC$3)/100,"")</f>
        <v/>
      </c>
      <c r="AT13" s="161" t="str">
        <f>IFERROR(_xll.RtGet("DTSIMI1",AQ13,$AD$3)/100,"")</f>
        <v/>
      </c>
      <c r="AU13" s="161" t="str">
        <f t="shared" si="4"/>
        <v/>
      </c>
      <c r="AV13" s="161">
        <f>_xll.qlSimpleQuoteSetValue(AR13,AU13,Trigger)</f>
        <v>0</v>
      </c>
      <c r="AW13" s="160"/>
    </row>
    <row r="14" spans="2:51" x14ac:dyDescent="0.2">
      <c r="B14" s="176" t="str">
        <f t="shared" si="1"/>
        <v/>
      </c>
      <c r="C14" s="176" t="s">
        <v>88</v>
      </c>
      <c r="D14" s="177" t="str">
        <f t="shared" si="8"/>
        <v>EUROISDDS5M</v>
      </c>
      <c r="E14" s="177" t="str">
        <f>_xll.qlSimpleQuote(D14,,,Permanent,Trigger,ObjectOverwrite)</f>
        <v>EUROISDDS5M#0000</v>
      </c>
      <c r="F14" s="161" t="str">
        <f>IFERROR(_xll.RtGet("DTSIMI1",D14,"ASK")/100,"")</f>
        <v/>
      </c>
      <c r="G14" s="161">
        <f>_xll.qlSimpleQuoteSetValue(E14,F14,Trigger)</f>
        <v>0</v>
      </c>
      <c r="I14" s="180" t="s">
        <v>235</v>
      </c>
      <c r="J14" s="181" t="s">
        <v>88</v>
      </c>
      <c r="K14" s="181" t="str">
        <f t="shared" si="9"/>
        <v>EURX1S5M=</v>
      </c>
      <c r="L14" s="104" t="str">
        <f>_xll.qlSimpleQuote(K14,,,Permanent,Trigger,ObjectOverwrite)</f>
        <v>EURX1S5M=#0000</v>
      </c>
      <c r="M14" s="104" t="str">
        <f>IFERROR(_xll.RtGet("DTSIMI1",K14,"ASK")/100,"")</f>
        <v/>
      </c>
      <c r="N14" s="182">
        <f>_xll.qlSimpleQuoteSetValue(L14,M14,Trigger)</f>
        <v>0</v>
      </c>
      <c r="O14" s="160"/>
      <c r="P14" s="176" t="s">
        <v>233</v>
      </c>
      <c r="Q14" s="177" t="s">
        <v>88</v>
      </c>
      <c r="R14" s="177" t="str">
        <f t="shared" si="5"/>
        <v>EUR_CURVE_DEP3M_5M</v>
      </c>
      <c r="S14" s="161" t="str">
        <f>_xll.qlSimpleQuote(R14,,,Permanent,Trigger,ObjectOverwrite)</f>
        <v>EUR_CURVE_DEP3M_5M#0000</v>
      </c>
      <c r="T14" s="161" t="str">
        <f>IFERROR(_xll.RtGet("DTSIMI1",R14,$T$3)/100,"")</f>
        <v/>
      </c>
      <c r="U14" s="161" t="str">
        <f>IFERROR(_xll.RtGet("DTSIMI1",R14,$U$3)/100,"")</f>
        <v/>
      </c>
      <c r="V14" s="161" t="str">
        <f t="shared" si="2"/>
        <v/>
      </c>
      <c r="W14" s="436">
        <f>_xll.qlSimpleQuoteSetValue(S14,V14,Trigger)</f>
        <v>0</v>
      </c>
      <c r="X14" s="80"/>
      <c r="Y14" s="176" t="s">
        <v>233</v>
      </c>
      <c r="Z14" s="177" t="s">
        <v>88</v>
      </c>
      <c r="AA14" s="177" t="str">
        <f t="shared" si="6"/>
        <v>EUR_CURVE_DEP6M_5M</v>
      </c>
      <c r="AB14" s="161" t="str">
        <f>_xll.qlSimpleQuote(AA14,,,Permanent,Trigger,ObjectOverwrite)</f>
        <v>EUR_CURVE_DEP6M_5M#0000</v>
      </c>
      <c r="AC14" s="161" t="str">
        <f>IFERROR(_xll.RtGet("DTSIMI1",AA14,$AC$3)/100,"")</f>
        <v/>
      </c>
      <c r="AD14" s="161" t="str">
        <f>IFERROR(_xll.RtGet("DTSIMI1",AA14,$AD$3)/100,"")</f>
        <v/>
      </c>
      <c r="AE14" s="161" t="str">
        <f t="shared" si="3"/>
        <v/>
      </c>
      <c r="AF14" s="161">
        <f>_xll.qlSimpleQuoteSetValue(AB14,AE14,Trigger)</f>
        <v>0</v>
      </c>
      <c r="AG14" s="89"/>
      <c r="AH14" s="176" t="s">
        <v>233</v>
      </c>
      <c r="AI14" s="177" t="s">
        <v>88</v>
      </c>
      <c r="AJ14" s="177" t="str">
        <f t="shared" si="7"/>
        <v>EUR_CURVE_DEP12M_5M</v>
      </c>
      <c r="AK14" s="161" t="str">
        <f>_xll.qlSimpleQuote(AJ14,,,Permanent,Trigger,ObjectOverwrite)</f>
        <v>EUR_CURVE_DEP12M_5M#0000</v>
      </c>
      <c r="AL14" s="161" t="str">
        <f>IFERROR(_xll.RtGet("DTSIMI1",AJ14,"ASK")/100,"")</f>
        <v/>
      </c>
      <c r="AM14" s="436">
        <f>_xll.qlSimpleQuoteSetValue(AK14,AL14,Trigger)</f>
        <v>0</v>
      </c>
      <c r="AO14" s="176" t="s">
        <v>233</v>
      </c>
      <c r="AP14" s="177" t="s">
        <v>88</v>
      </c>
      <c r="AQ14" s="177" t="str">
        <f t="shared" si="0"/>
        <v>EURX5MD=</v>
      </c>
      <c r="AR14" s="161" t="str">
        <f>_xll.qlSimpleQuote(AQ14,,,Permanent,Trigger,ObjectOverwrite)</f>
        <v>EURX5MD=#0000</v>
      </c>
      <c r="AS14" s="161" t="str">
        <f>IFERROR(_xll.RtGet("DTSIMI1",AQ14,$AC$3)/100,"")</f>
        <v/>
      </c>
      <c r="AT14" s="161" t="str">
        <f>IFERROR(_xll.RtGet("DTSIMI1",AQ14,$AD$3)/100,"")</f>
        <v/>
      </c>
      <c r="AU14" s="161" t="str">
        <f t="shared" si="4"/>
        <v/>
      </c>
      <c r="AV14" s="161">
        <f>_xll.qlSimpleQuoteSetValue(AR14,AU14,Trigger)</f>
        <v>0</v>
      </c>
      <c r="AW14" s="160"/>
    </row>
    <row r="15" spans="2:51" x14ac:dyDescent="0.2">
      <c r="B15" s="190" t="str">
        <f t="shared" si="1"/>
        <v/>
      </c>
      <c r="C15" s="190" t="s">
        <v>3</v>
      </c>
      <c r="D15" s="191" t="str">
        <f t="shared" si="8"/>
        <v>EUROISDDS6M</v>
      </c>
      <c r="E15" s="191" t="str">
        <f>_xll.qlSimpleQuote(D15,,,Permanent,Trigger,ObjectOverwrite)</f>
        <v>EUROISDDS6M#0000</v>
      </c>
      <c r="F15" s="192" t="str">
        <f>IFERROR(_xll.RtGet("DTSIMI1",D15,"ASK")/100,"")</f>
        <v/>
      </c>
      <c r="G15" s="192">
        <f>_xll.qlSimpleQuoteSetValue(E15,F15,Trigger)</f>
        <v>0</v>
      </c>
      <c r="I15" s="183" t="s">
        <v>235</v>
      </c>
      <c r="J15" s="184" t="s">
        <v>3</v>
      </c>
      <c r="K15" s="184" t="str">
        <f t="shared" si="9"/>
        <v>EURX1S6M=</v>
      </c>
      <c r="L15" s="105" t="str">
        <f>_xll.qlSimpleQuote(K15,,,Permanent,Trigger,ObjectOverwrite)</f>
        <v>EURX1S6M=#0000</v>
      </c>
      <c r="M15" s="105" t="str">
        <f>IFERROR(_xll.RtGet("DTSIMI1",K15,"ASK")/100,"")</f>
        <v/>
      </c>
      <c r="N15" s="185">
        <f>_xll.qlSimpleQuoteSetValue(L15,M15,Trigger)</f>
        <v>0</v>
      </c>
      <c r="O15" s="160"/>
      <c r="P15" s="190" t="s">
        <v>233</v>
      </c>
      <c r="Q15" s="191" t="s">
        <v>3</v>
      </c>
      <c r="R15" s="191" t="str">
        <f t="shared" si="5"/>
        <v>EUR_CURVE_DEP3M_6M</v>
      </c>
      <c r="S15" s="192" t="str">
        <f>_xll.qlSimpleQuote(R15,,,Permanent,Trigger,ObjectOverwrite)</f>
        <v>EUR_CURVE_DEP3M_6M#0000</v>
      </c>
      <c r="T15" s="192" t="str">
        <f>IFERROR(_xll.RtGet("DTSIMI1",R15,$T$3)/100,"")</f>
        <v/>
      </c>
      <c r="U15" s="192" t="str">
        <f>IFERROR(_xll.RtGet("DTSIMI1",R15,$U$3)/100,"")</f>
        <v/>
      </c>
      <c r="V15" s="192" t="str">
        <f t="shared" si="2"/>
        <v/>
      </c>
      <c r="W15" s="435">
        <f>_xll.qlSimpleQuoteSetValue(S15,V15,Trigger)</f>
        <v>0</v>
      </c>
      <c r="X15" s="80"/>
      <c r="Y15" s="190" t="s">
        <v>233</v>
      </c>
      <c r="Z15" s="191" t="s">
        <v>3</v>
      </c>
      <c r="AA15" s="191" t="str">
        <f t="shared" si="6"/>
        <v>EUR_CURVE_DEP6M_6M</v>
      </c>
      <c r="AB15" s="192" t="str">
        <f>_xll.qlSimpleQuote(AA15,,,Permanent,Trigger,ObjectOverwrite)</f>
        <v>EUR_CURVE_DEP6M_6M#0000</v>
      </c>
      <c r="AC15" s="192" t="str">
        <f>IFERROR(_xll.RtGet("DTSIMI1",AA15,$AC$3)/100,"")</f>
        <v/>
      </c>
      <c r="AD15" s="192" t="str">
        <f>IFERROR(_xll.RtGet("DTSIMI1",AA15,$AD$3)/100,"")</f>
        <v/>
      </c>
      <c r="AE15" s="192" t="str">
        <f t="shared" si="3"/>
        <v/>
      </c>
      <c r="AF15" s="192">
        <f>_xll.qlSimpleQuoteSetValue(AB15,AE15,Trigger)</f>
        <v>0</v>
      </c>
      <c r="AG15" s="89"/>
      <c r="AH15" s="190" t="s">
        <v>233</v>
      </c>
      <c r="AI15" s="191" t="s">
        <v>3</v>
      </c>
      <c r="AJ15" s="191" t="str">
        <f t="shared" si="7"/>
        <v>EUR_CURVE_DEP12M_6M</v>
      </c>
      <c r="AK15" s="192" t="str">
        <f>_xll.qlSimpleQuote(AJ15,,,Permanent,Trigger,ObjectOverwrite)</f>
        <v>EUR_CURVE_DEP12M_6M#0000</v>
      </c>
      <c r="AL15" s="192" t="str">
        <f>IFERROR(_xll.RtGet("DTSIMI1",AJ15,"ASK")/100,"")</f>
        <v/>
      </c>
      <c r="AM15" s="435">
        <f>_xll.qlSimpleQuoteSetValue(AK15,AL15,Trigger)</f>
        <v>0</v>
      </c>
      <c r="AO15" s="190" t="s">
        <v>233</v>
      </c>
      <c r="AP15" s="191" t="s">
        <v>3</v>
      </c>
      <c r="AQ15" s="191" t="str">
        <f t="shared" si="0"/>
        <v>EURX6MD=</v>
      </c>
      <c r="AR15" s="192" t="str">
        <f>_xll.qlSimpleQuote(AQ15,,,Permanent,Trigger,ObjectOverwrite)</f>
        <v>EURX6MD=#0000</v>
      </c>
      <c r="AS15" s="192" t="str">
        <f>IFERROR(_xll.RtGet("DTSIMI1",AQ15,$AC$3)/100,"")</f>
        <v/>
      </c>
      <c r="AT15" s="192" t="str">
        <f>IFERROR(_xll.RtGet("DTSIMI1",AQ15,$AD$3)/100,"")</f>
        <v/>
      </c>
      <c r="AU15" s="192" t="str">
        <f t="shared" si="4"/>
        <v/>
      </c>
      <c r="AV15" s="192">
        <f>_xll.qlSimpleQuoteSetValue(AR15,AU15,Trigger)</f>
        <v>0</v>
      </c>
      <c r="AW15" s="160"/>
    </row>
    <row r="16" spans="2:51" x14ac:dyDescent="0.2">
      <c r="B16" s="176" t="str">
        <f t="shared" si="1"/>
        <v/>
      </c>
      <c r="C16" s="176" t="s">
        <v>89</v>
      </c>
      <c r="D16" s="177" t="str">
        <f t="shared" si="8"/>
        <v>EUROISDDS7M</v>
      </c>
      <c r="E16" s="177" t="str">
        <f>_xll.qlSimpleQuote(D16,,,Permanent,Trigger,ObjectOverwrite)</f>
        <v>EUROISDDS7M#0000</v>
      </c>
      <c r="F16" s="161" t="str">
        <f>IFERROR(_xll.RtGet("DTSIMI1",D16,"ASK")/100,"")</f>
        <v/>
      </c>
      <c r="G16" s="161">
        <f>_xll.qlSimpleQuoteSetValue(E16,F16,Trigger)</f>
        <v>0</v>
      </c>
      <c r="I16" s="180" t="s">
        <v>235</v>
      </c>
      <c r="J16" s="181" t="s">
        <v>89</v>
      </c>
      <c r="K16" s="181" t="str">
        <f t="shared" si="9"/>
        <v>EURX1S7M=</v>
      </c>
      <c r="L16" s="104" t="str">
        <f>_xll.qlSimpleQuote(K16,,,Permanent,Trigger,ObjectOverwrite)</f>
        <v>EURX1S7M=#0000</v>
      </c>
      <c r="M16" s="104" t="str">
        <f>IFERROR(_xll.RtGet("DTSIMI1",K16,"ASK")/100,"")</f>
        <v/>
      </c>
      <c r="N16" s="182">
        <f>_xll.qlSimpleQuoteSetValue(L16,M16,Trigger)</f>
        <v>0</v>
      </c>
      <c r="O16" s="160"/>
      <c r="P16" s="176" t="s">
        <v>233</v>
      </c>
      <c r="Q16" s="177" t="s">
        <v>89</v>
      </c>
      <c r="R16" s="177" t="str">
        <f t="shared" si="5"/>
        <v>EUR_CURVE_DEP3M_7M</v>
      </c>
      <c r="S16" s="161" t="str">
        <f>_xll.qlSimpleQuote(R16,,,Permanent,Trigger,ObjectOverwrite)</f>
        <v>EUR_CURVE_DEP3M_7M#0000</v>
      </c>
      <c r="T16" s="161" t="str">
        <f>IFERROR(_xll.RtGet("DTSIMI1",R16,$T$3)/100,"")</f>
        <v/>
      </c>
      <c r="U16" s="161" t="str">
        <f>IFERROR(_xll.RtGet("DTSIMI1",R16,$U$3)/100,"")</f>
        <v/>
      </c>
      <c r="V16" s="161" t="str">
        <f t="shared" si="2"/>
        <v/>
      </c>
      <c r="W16" s="436">
        <f>_xll.qlSimpleQuoteSetValue(S16,V16,Trigger)</f>
        <v>0</v>
      </c>
      <c r="X16" s="80"/>
      <c r="Y16" s="176" t="s">
        <v>233</v>
      </c>
      <c r="Z16" s="177" t="s">
        <v>89</v>
      </c>
      <c r="AA16" s="177" t="str">
        <f t="shared" si="6"/>
        <v>EUR_CURVE_DEP6M_7M</v>
      </c>
      <c r="AB16" s="161" t="str">
        <f>_xll.qlSimpleQuote(AA16,,,Permanent,Trigger,ObjectOverwrite)</f>
        <v>EUR_CURVE_DEP6M_7M#0000</v>
      </c>
      <c r="AC16" s="161" t="str">
        <f>IFERROR(_xll.RtGet("DTSIMI1",AA16,$AC$3)/100,"")</f>
        <v/>
      </c>
      <c r="AD16" s="161" t="str">
        <f>IFERROR(_xll.RtGet("DTSIMI1",AA16,$AD$3)/100,"")</f>
        <v/>
      </c>
      <c r="AE16" s="161" t="str">
        <f t="shared" si="3"/>
        <v/>
      </c>
      <c r="AF16" s="161">
        <f>_xll.qlSimpleQuoteSetValue(AB16,AE16,Trigger)</f>
        <v>0</v>
      </c>
      <c r="AG16" s="89"/>
      <c r="AH16" s="176" t="s">
        <v>233</v>
      </c>
      <c r="AI16" s="177" t="s">
        <v>89</v>
      </c>
      <c r="AJ16" s="177" t="str">
        <f t="shared" si="7"/>
        <v>EUR_CURVE_DEP12M_7M</v>
      </c>
      <c r="AK16" s="161" t="str">
        <f>_xll.qlSimpleQuote(AJ16,,,Permanent,Trigger,ObjectOverwrite)</f>
        <v>EUR_CURVE_DEP12M_7M#0000</v>
      </c>
      <c r="AL16" s="161" t="str">
        <f>IFERROR(_xll.RtGet("DTSIMI1",AJ16,"ASK")/100,"")</f>
        <v/>
      </c>
      <c r="AM16" s="436">
        <f>_xll.qlSimpleQuoteSetValue(AK16,AL16,Trigger)</f>
        <v>0</v>
      </c>
      <c r="AO16" s="176" t="s">
        <v>233</v>
      </c>
      <c r="AP16" s="177" t="s">
        <v>89</v>
      </c>
      <c r="AQ16" s="177" t="str">
        <f t="shared" si="0"/>
        <v>EURX7MD=</v>
      </c>
      <c r="AR16" s="161" t="str">
        <f>_xll.qlSimpleQuote(AQ16,,,Permanent,Trigger,ObjectOverwrite)</f>
        <v>EURX7MD=#0000</v>
      </c>
      <c r="AS16" s="161" t="str">
        <f>IFERROR(_xll.RtGet("DTSIMI1",AQ16,$AC$3)/100,"")</f>
        <v/>
      </c>
      <c r="AT16" s="161" t="str">
        <f>IFERROR(_xll.RtGet("DTSIMI1",AQ16,$AD$3)/100,"")</f>
        <v/>
      </c>
      <c r="AU16" s="161" t="str">
        <f t="shared" si="4"/>
        <v/>
      </c>
      <c r="AV16" s="161">
        <f>_xll.qlSimpleQuoteSetValue(AR16,AU16,Trigger)</f>
        <v>0</v>
      </c>
      <c r="AW16" s="160"/>
    </row>
    <row r="17" spans="2:51" x14ac:dyDescent="0.2">
      <c r="B17" s="176" t="str">
        <f t="shared" si="1"/>
        <v/>
      </c>
      <c r="C17" s="176" t="s">
        <v>141</v>
      </c>
      <c r="D17" s="177" t="str">
        <f t="shared" si="8"/>
        <v>EUROISDDS8M</v>
      </c>
      <c r="E17" s="177" t="str">
        <f>_xll.qlSimpleQuote(D17,,,Permanent,Trigger,ObjectOverwrite)</f>
        <v>EUROISDDS8M#0000</v>
      </c>
      <c r="F17" s="161" t="str">
        <f>IFERROR(_xll.RtGet("DTSIMI1",D17,"ASK")/100,"")</f>
        <v/>
      </c>
      <c r="G17" s="161">
        <f>_xll.qlSimpleQuoteSetValue(E17,F17,Trigger)</f>
        <v>0</v>
      </c>
      <c r="I17" s="180" t="s">
        <v>235</v>
      </c>
      <c r="J17" s="181" t="s">
        <v>141</v>
      </c>
      <c r="K17" s="181" t="str">
        <f t="shared" si="9"/>
        <v>EURX1S8M=</v>
      </c>
      <c r="L17" s="104" t="str">
        <f>_xll.qlSimpleQuote(K17,,,Permanent,Trigger,ObjectOverwrite)</f>
        <v>EURX1S8M=#0000</v>
      </c>
      <c r="M17" s="104" t="str">
        <f>IFERROR(_xll.RtGet("DTSIMI1",K17,"ASK")/100,"")</f>
        <v/>
      </c>
      <c r="N17" s="182">
        <f>_xll.qlSimpleQuoteSetValue(L17,M17,Trigger)</f>
        <v>0</v>
      </c>
      <c r="O17" s="160"/>
      <c r="P17" s="176" t="s">
        <v>233</v>
      </c>
      <c r="Q17" s="177" t="s">
        <v>141</v>
      </c>
      <c r="R17" s="177" t="str">
        <f t="shared" si="5"/>
        <v>EUR_CURVE_DEP3M_8M</v>
      </c>
      <c r="S17" s="161" t="str">
        <f>_xll.qlSimpleQuote(R17,,,Permanent,Trigger,ObjectOverwrite)</f>
        <v>EUR_CURVE_DEP3M_8M#0000</v>
      </c>
      <c r="T17" s="161" t="str">
        <f>IFERROR(_xll.RtGet("DTSIMI1",R17,$T$3)/100,"")</f>
        <v/>
      </c>
      <c r="U17" s="161" t="str">
        <f>IFERROR(_xll.RtGet("DTSIMI1",R17,$U$3)/100,"")</f>
        <v/>
      </c>
      <c r="V17" s="161" t="str">
        <f t="shared" si="2"/>
        <v/>
      </c>
      <c r="W17" s="436">
        <f>_xll.qlSimpleQuoteSetValue(S17,V17,Trigger)</f>
        <v>0</v>
      </c>
      <c r="X17" s="80"/>
      <c r="Y17" s="176" t="s">
        <v>233</v>
      </c>
      <c r="Z17" s="177" t="s">
        <v>141</v>
      </c>
      <c r="AA17" s="177" t="str">
        <f t="shared" si="6"/>
        <v>EUR_CURVE_DEP6M_8M</v>
      </c>
      <c r="AB17" s="161" t="str">
        <f>_xll.qlSimpleQuote(AA17,,,Permanent,Trigger,ObjectOverwrite)</f>
        <v>EUR_CURVE_DEP6M_8M#0000</v>
      </c>
      <c r="AC17" s="161" t="str">
        <f>IFERROR(_xll.RtGet("DTSIMI1",AA17,$AC$3)/100,"")</f>
        <v/>
      </c>
      <c r="AD17" s="161" t="str">
        <f>IFERROR(_xll.RtGet("DTSIMI1",AA17,$AD$3)/100,"")</f>
        <v/>
      </c>
      <c r="AE17" s="161" t="str">
        <f t="shared" si="3"/>
        <v/>
      </c>
      <c r="AF17" s="161">
        <f>_xll.qlSimpleQuoteSetValue(AB17,AE17,Trigger)</f>
        <v>0</v>
      </c>
      <c r="AG17" s="89"/>
      <c r="AH17" s="176" t="s">
        <v>233</v>
      </c>
      <c r="AI17" s="177" t="s">
        <v>141</v>
      </c>
      <c r="AJ17" s="177" t="str">
        <f t="shared" si="7"/>
        <v>EUR_CURVE_DEP12M_8M</v>
      </c>
      <c r="AK17" s="161" t="str">
        <f>_xll.qlSimpleQuote(AJ17,,,Permanent,Trigger,ObjectOverwrite)</f>
        <v>EUR_CURVE_DEP12M_8M#0000</v>
      </c>
      <c r="AL17" s="161" t="str">
        <f>IFERROR(_xll.RtGet("DTSIMI1",AJ17,"ASK")/100,"")</f>
        <v/>
      </c>
      <c r="AM17" s="436">
        <f>_xll.qlSimpleQuoteSetValue(AK17,AL17,Trigger)</f>
        <v>0</v>
      </c>
      <c r="AO17" s="176" t="s">
        <v>233</v>
      </c>
      <c r="AP17" s="177" t="s">
        <v>141</v>
      </c>
      <c r="AQ17" s="177" t="str">
        <f t="shared" si="0"/>
        <v>EURX8MD=</v>
      </c>
      <c r="AR17" s="161" t="str">
        <f>_xll.qlSimpleQuote(AQ17,,,Permanent,Trigger,ObjectOverwrite)</f>
        <v>EURX8MD=#0000</v>
      </c>
      <c r="AS17" s="161" t="str">
        <f>IFERROR(_xll.RtGet("DTSIMI1",AQ17,$AC$3)/100,"")</f>
        <v/>
      </c>
      <c r="AT17" s="161" t="str">
        <f>IFERROR(_xll.RtGet("DTSIMI1",AQ17,$AD$3)/100,"")</f>
        <v/>
      </c>
      <c r="AU17" s="161" t="str">
        <f t="shared" si="4"/>
        <v/>
      </c>
      <c r="AV17" s="161">
        <f>_xll.qlSimpleQuoteSetValue(AR17,AU17,Trigger)</f>
        <v>0</v>
      </c>
      <c r="AW17" s="160"/>
    </row>
    <row r="18" spans="2:51" x14ac:dyDescent="0.2">
      <c r="B18" s="176" t="str">
        <f t="shared" si="1"/>
        <v/>
      </c>
      <c r="C18" s="176" t="s">
        <v>142</v>
      </c>
      <c r="D18" s="177" t="str">
        <f t="shared" si="8"/>
        <v>EUROISDDS9M</v>
      </c>
      <c r="E18" s="177" t="str">
        <f>_xll.qlSimpleQuote(D18,,,Permanent,Trigger,ObjectOverwrite)</f>
        <v>EUROISDDS9M#0000</v>
      </c>
      <c r="F18" s="161" t="str">
        <f>IFERROR(_xll.RtGet("DTSIMI1",D18,"ASK")/100,"")</f>
        <v/>
      </c>
      <c r="G18" s="161">
        <f>_xll.qlSimpleQuoteSetValue(E18,F18,Trigger)</f>
        <v>0</v>
      </c>
      <c r="I18" s="180" t="s">
        <v>235</v>
      </c>
      <c r="J18" s="181" t="s">
        <v>142</v>
      </c>
      <c r="K18" s="181" t="str">
        <f t="shared" si="9"/>
        <v>EURX1S9M=</v>
      </c>
      <c r="L18" s="104" t="str">
        <f>_xll.qlSimpleQuote(K18,,,Permanent,Trigger,ObjectOverwrite)</f>
        <v>EURX1S9M=#0000</v>
      </c>
      <c r="M18" s="104" t="str">
        <f>IFERROR(_xll.RtGet("DTSIMI1",K18,"ASK")/100,"")</f>
        <v/>
      </c>
      <c r="N18" s="182">
        <f>_xll.qlSimpleQuoteSetValue(L18,M18,Trigger)</f>
        <v>0</v>
      </c>
      <c r="O18" s="160"/>
      <c r="P18" s="176" t="s">
        <v>233</v>
      </c>
      <c r="Q18" s="177" t="s">
        <v>142</v>
      </c>
      <c r="R18" s="177" t="str">
        <f t="shared" si="5"/>
        <v>EUR_CURVE_DEP3M_9M</v>
      </c>
      <c r="S18" s="161" t="str">
        <f>_xll.qlSimpleQuote(R18,,,Permanent,Trigger,ObjectOverwrite)</f>
        <v>EUR_CURVE_DEP3M_9M#0000</v>
      </c>
      <c r="T18" s="161" t="str">
        <f>IFERROR(_xll.RtGet("DTSIMI1",R18,$T$3)/100,"")</f>
        <v/>
      </c>
      <c r="U18" s="161" t="str">
        <f>IFERROR(_xll.RtGet("DTSIMI1",R18,$U$3)/100,"")</f>
        <v/>
      </c>
      <c r="V18" s="161" t="str">
        <f t="shared" si="2"/>
        <v/>
      </c>
      <c r="W18" s="436">
        <f>_xll.qlSimpleQuoteSetValue(S18,V18,Trigger)</f>
        <v>0</v>
      </c>
      <c r="X18" s="80"/>
      <c r="Y18" s="176" t="s">
        <v>233</v>
      </c>
      <c r="Z18" s="177" t="s">
        <v>142</v>
      </c>
      <c r="AA18" s="177" t="str">
        <f t="shared" si="6"/>
        <v>EUR_CURVE_DEP6M_9M</v>
      </c>
      <c r="AB18" s="161" t="str">
        <f>_xll.qlSimpleQuote(AA18,,,Permanent,Trigger,ObjectOverwrite)</f>
        <v>EUR_CURVE_DEP6M_9M#0000</v>
      </c>
      <c r="AC18" s="161" t="str">
        <f>IFERROR(_xll.RtGet("DTSIMI1",AA18,$AC$3)/100,"")</f>
        <v/>
      </c>
      <c r="AD18" s="161" t="str">
        <f>IFERROR(_xll.RtGet("DTSIMI1",AA18,$AD$3)/100,"")</f>
        <v/>
      </c>
      <c r="AE18" s="161" t="str">
        <f t="shared" si="3"/>
        <v/>
      </c>
      <c r="AF18" s="161">
        <f>_xll.qlSimpleQuoteSetValue(AB18,AE18,Trigger)</f>
        <v>0</v>
      </c>
      <c r="AG18" s="89"/>
      <c r="AH18" s="176" t="s">
        <v>233</v>
      </c>
      <c r="AI18" s="177" t="s">
        <v>142</v>
      </c>
      <c r="AJ18" s="177" t="str">
        <f t="shared" si="7"/>
        <v>EUR_CURVE_DEP12M_9M</v>
      </c>
      <c r="AK18" s="161" t="str">
        <f>_xll.qlSimpleQuote(AJ18,,,Permanent,Trigger,ObjectOverwrite)</f>
        <v>EUR_CURVE_DEP12M_9M#0000</v>
      </c>
      <c r="AL18" s="161" t="str">
        <f>IFERROR(_xll.RtGet("DTSIMI1",AJ18,"ASK")/100,"")</f>
        <v/>
      </c>
      <c r="AM18" s="436">
        <f>_xll.qlSimpleQuoteSetValue(AK18,AL18,Trigger)</f>
        <v>0</v>
      </c>
      <c r="AO18" s="176" t="s">
        <v>233</v>
      </c>
      <c r="AP18" s="177" t="s">
        <v>142</v>
      </c>
      <c r="AQ18" s="177" t="str">
        <f t="shared" si="0"/>
        <v>EURX9MD=</v>
      </c>
      <c r="AR18" s="161" t="str">
        <f>_xll.qlSimpleQuote(AQ18,,,Permanent,Trigger,ObjectOverwrite)</f>
        <v>EURX9MD=#0000</v>
      </c>
      <c r="AS18" s="161" t="str">
        <f>IFERROR(_xll.RtGet("DTSIMI1",AQ18,$AC$3)/100,"")</f>
        <v/>
      </c>
      <c r="AT18" s="161" t="str">
        <f>IFERROR(_xll.RtGet("DTSIMI1",AQ18,$AD$3)/100,"")</f>
        <v/>
      </c>
      <c r="AU18" s="161" t="str">
        <f t="shared" si="4"/>
        <v/>
      </c>
      <c r="AV18" s="161">
        <f>_xll.qlSimpleQuoteSetValue(AR18,AU18,Trigger)</f>
        <v>0</v>
      </c>
      <c r="AW18" s="160"/>
    </row>
    <row r="19" spans="2:51" x14ac:dyDescent="0.2">
      <c r="B19" s="176" t="str">
        <f t="shared" si="1"/>
        <v/>
      </c>
      <c r="C19" s="176" t="s">
        <v>143</v>
      </c>
      <c r="D19" s="177" t="str">
        <f t="shared" si="8"/>
        <v>EUROISDDS10M</v>
      </c>
      <c r="E19" s="177" t="str">
        <f>_xll.qlSimpleQuote(D19,,,Permanent,Trigger,ObjectOverwrite)</f>
        <v>EUROISDDS10M#0000</v>
      </c>
      <c r="F19" s="161" t="str">
        <f>IFERROR(_xll.RtGet("DTSIMI1",D19,"ASK")/100,"")</f>
        <v/>
      </c>
      <c r="G19" s="161">
        <f>_xll.qlSimpleQuoteSetValue(E19,F19,Trigger)</f>
        <v>0</v>
      </c>
      <c r="I19" s="180" t="s">
        <v>235</v>
      </c>
      <c r="J19" s="181" t="s">
        <v>143</v>
      </c>
      <c r="K19" s="181" t="str">
        <f t="shared" si="9"/>
        <v>EURX1S10M=</v>
      </c>
      <c r="L19" s="104" t="str">
        <f>_xll.qlSimpleQuote(K19,,,Permanent,Trigger,ObjectOverwrite)</f>
        <v>EURX1S10M=#0000</v>
      </c>
      <c r="M19" s="104" t="str">
        <f>IFERROR(_xll.RtGet("DTSIMI1",K19,"ASK")/100,"")</f>
        <v/>
      </c>
      <c r="N19" s="182">
        <f>_xll.qlSimpleQuoteSetValue(L19,M19,Trigger)</f>
        <v>0</v>
      </c>
      <c r="O19" s="160"/>
      <c r="P19" s="176" t="s">
        <v>233</v>
      </c>
      <c r="Q19" s="177" t="s">
        <v>143</v>
      </c>
      <c r="R19" s="177" t="str">
        <f t="shared" si="5"/>
        <v>EUR_CURVE_DEP3M_10M</v>
      </c>
      <c r="S19" s="161" t="str">
        <f>_xll.qlSimpleQuote(R19,,,Permanent,Trigger,ObjectOverwrite)</f>
        <v>EUR_CURVE_DEP3M_10M#0000</v>
      </c>
      <c r="T19" s="161" t="str">
        <f>IFERROR(_xll.RtGet("DTSIMI1",R19,$T$3)/100,"")</f>
        <v/>
      </c>
      <c r="U19" s="161" t="str">
        <f>IFERROR(_xll.RtGet("DTSIMI1",R19,$U$3)/100,"")</f>
        <v/>
      </c>
      <c r="V19" s="161" t="str">
        <f t="shared" si="2"/>
        <v/>
      </c>
      <c r="W19" s="436">
        <f>_xll.qlSimpleQuoteSetValue(S19,V19,Trigger)</f>
        <v>0</v>
      </c>
      <c r="X19" s="80"/>
      <c r="Y19" s="176" t="s">
        <v>233</v>
      </c>
      <c r="Z19" s="177" t="s">
        <v>143</v>
      </c>
      <c r="AA19" s="177" t="str">
        <f t="shared" si="6"/>
        <v>EUR_CURVE_DEP6M_10M</v>
      </c>
      <c r="AB19" s="161" t="str">
        <f>_xll.qlSimpleQuote(AA19,,,Permanent,Trigger,ObjectOverwrite)</f>
        <v>EUR_CURVE_DEP6M_10M#0000</v>
      </c>
      <c r="AC19" s="161" t="str">
        <f>IFERROR(_xll.RtGet("DTSIMI1",AA19,$AC$3)/100,"")</f>
        <v/>
      </c>
      <c r="AD19" s="161" t="str">
        <f>IFERROR(_xll.RtGet("DTSIMI1",AA19,$AD$3)/100,"")</f>
        <v/>
      </c>
      <c r="AE19" s="161" t="str">
        <f t="shared" si="3"/>
        <v/>
      </c>
      <c r="AF19" s="161">
        <f>_xll.qlSimpleQuoteSetValue(AB19,AE19,Trigger)</f>
        <v>0</v>
      </c>
      <c r="AG19" s="89"/>
      <c r="AH19" s="176" t="s">
        <v>233</v>
      </c>
      <c r="AI19" s="177" t="s">
        <v>143</v>
      </c>
      <c r="AJ19" s="177" t="str">
        <f t="shared" si="7"/>
        <v>EUR_CURVE_DEP12M_10M</v>
      </c>
      <c r="AK19" s="161" t="str">
        <f>_xll.qlSimpleQuote(AJ19,,,Permanent,Trigger,ObjectOverwrite)</f>
        <v>EUR_CURVE_DEP12M_10M#0000</v>
      </c>
      <c r="AL19" s="161" t="str">
        <f>IFERROR(_xll.RtGet("DTSIMI1",AJ19,"ASK")/100,"")</f>
        <v/>
      </c>
      <c r="AM19" s="436">
        <f>_xll.qlSimpleQuoteSetValue(AK19,AL19,Trigger)</f>
        <v>0</v>
      </c>
      <c r="AO19" s="176" t="s">
        <v>233</v>
      </c>
      <c r="AP19" s="177" t="s">
        <v>143</v>
      </c>
      <c r="AQ19" s="177" t="str">
        <f t="shared" si="0"/>
        <v>EURX10MD=</v>
      </c>
      <c r="AR19" s="161" t="str">
        <f>_xll.qlSimpleQuote(AQ19,,,Permanent,Trigger,ObjectOverwrite)</f>
        <v>EURX10MD=#0000</v>
      </c>
      <c r="AS19" s="161" t="str">
        <f>IFERROR(_xll.RtGet("DTSIMI1",AQ19,$AC$3)/100,"")</f>
        <v/>
      </c>
      <c r="AT19" s="161" t="str">
        <f>IFERROR(_xll.RtGet("DTSIMI1",AQ19,$AD$3)/100,"")</f>
        <v/>
      </c>
      <c r="AU19" s="161" t="str">
        <f t="shared" si="4"/>
        <v/>
      </c>
      <c r="AV19" s="161">
        <f>_xll.qlSimpleQuoteSetValue(AR19,AU19,Trigger)</f>
        <v>0</v>
      </c>
      <c r="AW19" s="160"/>
    </row>
    <row r="20" spans="2:51" x14ac:dyDescent="0.2">
      <c r="B20" s="176" t="str">
        <f t="shared" si="1"/>
        <v/>
      </c>
      <c r="C20" s="176" t="s">
        <v>144</v>
      </c>
      <c r="D20" s="177" t="str">
        <f t="shared" si="8"/>
        <v>EUROISDDS11M</v>
      </c>
      <c r="E20" s="177" t="str">
        <f>_xll.qlSimpleQuote(D20,,,Permanent,Trigger,ObjectOverwrite)</f>
        <v>EUROISDDS11M#0000</v>
      </c>
      <c r="F20" s="161" t="str">
        <f>IFERROR(_xll.RtGet("DTSIMI1",D20,"ASK")/100,"")</f>
        <v/>
      </c>
      <c r="G20" s="161">
        <f>_xll.qlSimpleQuoteSetValue(E20,F20,Trigger)</f>
        <v>0</v>
      </c>
      <c r="I20" s="180" t="s">
        <v>235</v>
      </c>
      <c r="J20" s="181" t="s">
        <v>144</v>
      </c>
      <c r="K20" s="181" t="str">
        <f t="shared" si="9"/>
        <v>EURX1S11M=</v>
      </c>
      <c r="L20" s="104" t="str">
        <f>_xll.qlSimpleQuote(K20,,,Permanent,Trigger,ObjectOverwrite)</f>
        <v>EURX1S11M=#0000</v>
      </c>
      <c r="M20" s="104" t="str">
        <f>IFERROR(_xll.RtGet("DTSIMI1",K20,"ASK")/100,"")</f>
        <v/>
      </c>
      <c r="N20" s="182">
        <f>_xll.qlSimpleQuoteSetValue(L20,M20,Trigger)</f>
        <v>0</v>
      </c>
      <c r="O20" s="88" t="s">
        <v>198</v>
      </c>
      <c r="P20" s="176" t="s">
        <v>233</v>
      </c>
      <c r="Q20" s="177" t="s">
        <v>144</v>
      </c>
      <c r="R20" s="177" t="str">
        <f t="shared" si="5"/>
        <v>EUR_CURVE_DEP3M_11M</v>
      </c>
      <c r="S20" s="161" t="str">
        <f>_xll.qlSimpleQuote(R20,,,Permanent,Trigger,ObjectOverwrite)</f>
        <v>EUR_CURVE_DEP3M_11M#0000</v>
      </c>
      <c r="T20" s="161" t="str">
        <f>IFERROR(_xll.RtGet("DTSIMI1",R20,$T$3)/100,"")</f>
        <v/>
      </c>
      <c r="U20" s="161" t="str">
        <f>IFERROR(_xll.RtGet("DTSIMI1",R20,$U$3)/100,"")</f>
        <v/>
      </c>
      <c r="V20" s="161" t="str">
        <f t="shared" si="2"/>
        <v/>
      </c>
      <c r="W20" s="436">
        <f>_xll.qlSimpleQuoteSetValue(S20,V20,Trigger)</f>
        <v>0</v>
      </c>
      <c r="X20" s="80"/>
      <c r="Y20" s="176" t="s">
        <v>233</v>
      </c>
      <c r="Z20" s="177" t="s">
        <v>144</v>
      </c>
      <c r="AA20" s="177" t="str">
        <f t="shared" si="6"/>
        <v>EUR_CURVE_DEP6M_11M</v>
      </c>
      <c r="AB20" s="161" t="str">
        <f>_xll.qlSimpleQuote(AA20,,,Permanent,Trigger,ObjectOverwrite)</f>
        <v>EUR_CURVE_DEP6M_11M#0000</v>
      </c>
      <c r="AC20" s="161" t="str">
        <f>IFERROR(_xll.RtGet("DTSIMI1",AA20,$AC$3)/100,"")</f>
        <v/>
      </c>
      <c r="AD20" s="161" t="str">
        <f>IFERROR(_xll.RtGet("DTSIMI1",AA20,$AD$3)/100,"")</f>
        <v/>
      </c>
      <c r="AE20" s="161" t="str">
        <f t="shared" si="3"/>
        <v/>
      </c>
      <c r="AF20" s="161">
        <f>_xll.qlSimpleQuoteSetValue(AB20,AE20,Trigger)</f>
        <v>0</v>
      </c>
      <c r="AG20" s="89"/>
      <c r="AH20" s="176" t="s">
        <v>233</v>
      </c>
      <c r="AI20" s="177" t="s">
        <v>144</v>
      </c>
      <c r="AJ20" s="177" t="str">
        <f t="shared" si="7"/>
        <v>EUR_CURVE_DEP12M_11M</v>
      </c>
      <c r="AK20" s="161" t="str">
        <f>_xll.qlSimpleQuote(AJ20,,,Permanent,Trigger,ObjectOverwrite)</f>
        <v>EUR_CURVE_DEP12M_11M#0000</v>
      </c>
      <c r="AL20" s="161" t="str">
        <f>IFERROR(_xll.RtGet("DTSIMI1",AJ20,"ASK")/100,"")</f>
        <v/>
      </c>
      <c r="AM20" s="436">
        <f>_xll.qlSimpleQuoteSetValue(AK20,AL20,Trigger)</f>
        <v>0</v>
      </c>
      <c r="AO20" s="176" t="s">
        <v>233</v>
      </c>
      <c r="AP20" s="177" t="s">
        <v>144</v>
      </c>
      <c r="AQ20" s="177" t="str">
        <f t="shared" si="0"/>
        <v>EURX11MD=</v>
      </c>
      <c r="AR20" s="161" t="str">
        <f>_xll.qlSimpleQuote(AQ20,,,Permanent,Trigger,ObjectOverwrite)</f>
        <v>EURX11MD=#0000</v>
      </c>
      <c r="AS20" s="161" t="str">
        <f>IFERROR(_xll.RtGet("DTSIMI1",AQ20,$AC$3)/100,"")</f>
        <v/>
      </c>
      <c r="AT20" s="161" t="str">
        <f>IFERROR(_xll.RtGet("DTSIMI1",AQ20,$AD$3)/100,"")</f>
        <v/>
      </c>
      <c r="AU20" s="161" t="str">
        <f t="shared" si="4"/>
        <v/>
      </c>
      <c r="AV20" s="161">
        <f>_xll.qlSimpleQuoteSetValue(AR20,AU20,Trigger)</f>
        <v>0</v>
      </c>
      <c r="AW20" s="160"/>
    </row>
    <row r="21" spans="2:51" x14ac:dyDescent="0.2">
      <c r="B21" s="176" t="str">
        <f t="shared" si="1"/>
        <v/>
      </c>
      <c r="C21" s="176" t="s">
        <v>160</v>
      </c>
      <c r="D21" s="177" t="str">
        <f t="shared" si="8"/>
        <v>EUROISDDS12M</v>
      </c>
      <c r="E21" s="177" t="str">
        <f>_xll.qlSimpleQuote(D21,,,Permanent,Trigger,ObjectOverwrite)</f>
        <v>EUROISDDS12M#0000</v>
      </c>
      <c r="F21" s="162" t="str">
        <f>IFERROR(_xll.RtGet("DTSIMI1",D21,"ASK")/100,"")</f>
        <v/>
      </c>
      <c r="G21" s="162">
        <f>_xll.qlSimpleQuoteSetValue(E21,F21,Trigger)</f>
        <v>0</v>
      </c>
      <c r="I21" s="180" t="s">
        <v>235</v>
      </c>
      <c r="J21" s="181" t="s">
        <v>160</v>
      </c>
      <c r="K21" s="181" t="str">
        <f t="shared" si="9"/>
        <v>EURX1S12M=</v>
      </c>
      <c r="L21" s="211" t="str">
        <f>_xll.qlSimpleQuote(K21,,,Permanent,Trigger,ObjectOverwrite)</f>
        <v>EURX1S12M=#0000</v>
      </c>
      <c r="M21" s="211" t="str">
        <f>IFERROR(_xll.RtGet("DTSIMI1",K21,"ASK")/100,"")</f>
        <v/>
      </c>
      <c r="N21" s="182">
        <f>_xll.qlSimpleQuoteSetValue(L21,M21,Trigger)</f>
        <v>0</v>
      </c>
      <c r="O21" s="88" t="s">
        <v>198</v>
      </c>
      <c r="P21" s="176" t="s">
        <v>233</v>
      </c>
      <c r="Q21" s="177" t="s">
        <v>160</v>
      </c>
      <c r="R21" s="177" t="str">
        <f t="shared" si="5"/>
        <v>EUR_CURVE_DEP3M_12M</v>
      </c>
      <c r="S21" s="162" t="str">
        <f>_xll.qlSimpleQuote(R21,,,Permanent,Trigger,ObjectOverwrite)</f>
        <v>EUR_CURVE_DEP3M_12M#0000</v>
      </c>
      <c r="T21" s="162" t="str">
        <f>IFERROR(_xll.RtGet("DTSIMI1",R21,$T$3)/100,"")</f>
        <v/>
      </c>
      <c r="U21" s="162" t="str">
        <f>IFERROR(_xll.RtGet("DTSIMI1",R21,$U$3)/100,"")</f>
        <v/>
      </c>
      <c r="V21" s="162" t="str">
        <f t="shared" si="2"/>
        <v/>
      </c>
      <c r="W21" s="436">
        <f>_xll.qlSimpleQuoteSetValue(S21,V21,Trigger)</f>
        <v>0</v>
      </c>
      <c r="Y21" s="176" t="s">
        <v>233</v>
      </c>
      <c r="Z21" s="177" t="s">
        <v>160</v>
      </c>
      <c r="AA21" s="177" t="str">
        <f t="shared" si="6"/>
        <v>EUR_CURVE_DEP6M_12M</v>
      </c>
      <c r="AB21" s="162" t="str">
        <f>_xll.qlSimpleQuote(AA21,,,Permanent,Trigger,ObjectOverwrite)</f>
        <v>EUR_CURVE_DEP6M_12M#0000</v>
      </c>
      <c r="AC21" s="162" t="str">
        <f>IFERROR(_xll.RtGet("DTSIMI1",AA21,$AC$3)/100,"")</f>
        <v/>
      </c>
      <c r="AD21" s="161" t="str">
        <f>IFERROR(_xll.RtGet("DTSIMI1",AA21,$AD$3)/100,"")</f>
        <v/>
      </c>
      <c r="AE21" s="161" t="str">
        <f t="shared" si="3"/>
        <v/>
      </c>
      <c r="AF21" s="161">
        <f>_xll.qlSimpleQuoteSetValue(AB21,AE21,Trigger)</f>
        <v>0</v>
      </c>
      <c r="AH21" s="176" t="s">
        <v>233</v>
      </c>
      <c r="AI21" s="177" t="s">
        <v>160</v>
      </c>
      <c r="AJ21" s="177" t="str">
        <f t="shared" si="7"/>
        <v>EUR_CURVE_DEP12M_12M</v>
      </c>
      <c r="AK21" s="162" t="str">
        <f>_xll.qlSimpleQuote(AJ21,,,Permanent,Trigger,ObjectOverwrite)</f>
        <v>EUR_CURVE_DEP12M_12M#0000</v>
      </c>
      <c r="AL21" s="162" t="str">
        <f>IFERROR(_xll.RtGet("DTSIMI1",AJ21,"ASK")/100,"")</f>
        <v/>
      </c>
      <c r="AM21" s="436">
        <f>_xll.qlSimpleQuoteSetValue(AK21,AL21,Trigger)</f>
        <v>0</v>
      </c>
      <c r="AO21" s="176" t="s">
        <v>233</v>
      </c>
      <c r="AP21" s="177" t="s">
        <v>46</v>
      </c>
      <c r="AQ21" s="177" t="str">
        <f t="shared" si="0"/>
        <v>EURX1YD=</v>
      </c>
      <c r="AR21" s="162" t="str">
        <f>_xll.qlSimpleQuote(AQ21,,,Permanent,Trigger,ObjectOverwrite)</f>
        <v>EURX1YD=#0000</v>
      </c>
      <c r="AS21" s="162" t="str">
        <f>IFERROR(_xll.RtGet("DTSIMI1",AQ21,$AC$3)/100,"")</f>
        <v/>
      </c>
      <c r="AT21" s="161" t="str">
        <f>IFERROR(_xll.RtGet("DTSIMI1",AQ21,$AD$3)/100,"")</f>
        <v/>
      </c>
      <c r="AU21" s="161" t="str">
        <f t="shared" si="4"/>
        <v/>
      </c>
      <c r="AV21" s="161">
        <f>_xll.qlSimpleQuoteSetValue(AR21,AU21,Trigger)</f>
        <v>0</v>
      </c>
      <c r="AW21" s="160"/>
    </row>
    <row r="22" spans="2:51" x14ac:dyDescent="0.2">
      <c r="B22" s="151" t="str">
        <f t="shared" si="1"/>
        <v/>
      </c>
      <c r="C22" s="173" t="str">
        <f>Stub</f>
        <v>#20160316</v>
      </c>
      <c r="D22" s="174"/>
      <c r="E22" s="174"/>
      <c r="F22" s="152"/>
      <c r="G22" s="152"/>
      <c r="H22" s="88" t="s">
        <v>198</v>
      </c>
      <c r="I22" s="173" t="str">
        <f>IF(M22="","","Dp")</f>
        <v/>
      </c>
      <c r="J22" s="174" t="str">
        <f>Stub</f>
        <v>#20160316</v>
      </c>
      <c r="K22" s="174"/>
      <c r="L22" s="152"/>
      <c r="M22" s="152"/>
      <c r="N22" s="175"/>
      <c r="O22" s="88" t="s">
        <v>198</v>
      </c>
      <c r="P22" s="173" t="s">
        <v>233</v>
      </c>
      <c r="Q22" s="174" t="str">
        <f>Stub</f>
        <v>#20160316</v>
      </c>
      <c r="R22" s="174" t="str">
        <f t="shared" si="5"/>
        <v>EUR_CURVE_DEP3M_#20160316</v>
      </c>
      <c r="S22" s="152" t="str">
        <f>_xll.qlSimpleQuote("STUB"&amp;$P$2,,,Permanent,Trigger,ObjectOverwrite)</f>
        <v>STUB3M#0000</v>
      </c>
      <c r="T22" s="152" t="str">
        <f>IFERROR(_xll.RtGet("DTSIMI1",R22,$T$3)/100,"")</f>
        <v/>
      </c>
      <c r="U22" s="152" t="str">
        <f>IFERROR(_xll.RtGet("DTSIMI1",R22,$U$3)/100,"")</f>
        <v/>
      </c>
      <c r="V22" s="152" t="str">
        <f t="shared" si="2"/>
        <v/>
      </c>
      <c r="W22" s="175">
        <f>_xll.qlSimpleQuoteSetValue(S22,V22,Trigger)</f>
        <v>0</v>
      </c>
      <c r="Y22" s="173" t="s">
        <v>233</v>
      </c>
      <c r="Z22" s="174" t="str">
        <f>Stub</f>
        <v>#20160316</v>
      </c>
      <c r="AA22" s="174" t="str">
        <f>Currency&amp;"_CURVE_DEP"&amp;$Y$2&amp;"_"&amp;Z22</f>
        <v>EUR_CURVE_DEP6M_#20160316</v>
      </c>
      <c r="AB22" s="152" t="str">
        <f>_xll.qlSimpleQuote("STUB"&amp;$Y$2,,,Permanent,Trigger,ObjectOverwrite)</f>
        <v>STUB6M#0000</v>
      </c>
      <c r="AC22" s="152" t="str">
        <f>IFERROR(_xll.RtGet("DTSIMI1",AA22,$AC$3)/100,"")</f>
        <v/>
      </c>
      <c r="AD22" s="152" t="str">
        <f>IFERROR(_xll.RtGet("DTSIMI1",AA22,$AD$3)/100,"")</f>
        <v/>
      </c>
      <c r="AE22" s="152" t="str">
        <f t="shared" si="3"/>
        <v/>
      </c>
      <c r="AF22" s="152">
        <f>_xll.qlSimpleQuoteSetValue(AB22,AE22,Trigger)</f>
        <v>0</v>
      </c>
      <c r="AH22" s="173" t="s">
        <v>233</v>
      </c>
      <c r="AI22" s="174" t="str">
        <f>Stub</f>
        <v>#20160316</v>
      </c>
      <c r="AJ22" s="174" t="str">
        <f t="shared" si="7"/>
        <v>EUR_CURVE_DEP12M_#20160316</v>
      </c>
      <c r="AK22" s="152" t="str">
        <f>_xll.qlSimpleQuote("STUB"&amp;$AH$2,,,Permanent,Trigger,ObjectOverwrite)</f>
        <v>STUB12M#0000</v>
      </c>
      <c r="AL22" s="152" t="str">
        <f>IFERROR(_xll.RtGet("DTSIMI1",AJ22,"ASK")/100,"")</f>
        <v/>
      </c>
      <c r="AM22" s="175">
        <f>_xll.qlSimpleQuoteSetValue(AK22,AL22,Trigger)</f>
        <v>0</v>
      </c>
      <c r="AO22" s="173" t="s">
        <v>233</v>
      </c>
      <c r="AP22" s="174" t="str">
        <f>Stub</f>
        <v>#20160316</v>
      </c>
      <c r="AQ22" s="174" t="str">
        <f t="shared" si="0"/>
        <v>EURXSTUBD=</v>
      </c>
      <c r="AR22" s="152" t="str">
        <f>_xll.qlSimpleQuote("STUB"&amp;$AO$2,,,Permanent,Trigger,ObjectOverwrite)</f>
        <v>STUBSTD#0000</v>
      </c>
      <c r="AS22" s="152" t="str">
        <f>IFERROR(_xll.RtGet("DTSIMI1",AQ22,$AC$3)/100,"")</f>
        <v/>
      </c>
      <c r="AT22" s="152" t="str">
        <f>IFERROR(_xll.RtGet("DTSIMI1",AQ22,$AD$3)/100,"")</f>
        <v/>
      </c>
      <c r="AU22" s="152" t="str">
        <f t="shared" si="4"/>
        <v/>
      </c>
      <c r="AV22" s="152">
        <f>_xll.qlSimpleQuoteSetValue(AR22,AU22,Trigger)</f>
        <v>0</v>
      </c>
      <c r="AW22" s="160"/>
      <c r="AX22" s="94" t="s">
        <v>224</v>
      </c>
      <c r="AY22" s="94" t="s">
        <v>225</v>
      </c>
    </row>
    <row r="23" spans="2:51" x14ac:dyDescent="0.2">
      <c r="B23" s="224"/>
      <c r="C23" s="225" t="str">
        <f>Q23</f>
        <v>H6</v>
      </c>
      <c r="D23" s="226"/>
      <c r="E23" s="226"/>
      <c r="F23" s="227"/>
      <c r="G23" s="195"/>
      <c r="H23" s="88" t="s">
        <v>198</v>
      </c>
      <c r="I23" s="225" t="str">
        <f>IF(M23="","","Sf")</f>
        <v/>
      </c>
      <c r="J23" s="226" t="str">
        <f>Q23</f>
        <v>H6</v>
      </c>
      <c r="K23" s="226"/>
      <c r="L23" s="227"/>
      <c r="M23" s="231"/>
      <c r="N23" s="209"/>
      <c r="O23" s="88" t="s">
        <v>198</v>
      </c>
      <c r="P23" s="225" t="s">
        <v>234</v>
      </c>
      <c r="Q23" s="226" t="str">
        <f>_xll.qlIMMNextCode(DATE(RIGHT(LEFT(Stub,5),4),LEFT(RIGHT(Stub,4),2),RIGHT(Stub,2))-1)</f>
        <v>H6</v>
      </c>
      <c r="R23" s="226" t="str">
        <f t="shared" ref="R23:R28" si="10">Currency&amp;"_CURVE_FUT"&amp;$P$2&amp;"_"&amp;Q23</f>
        <v>EUR_CURVE_FUT3M_H6</v>
      </c>
      <c r="S23" s="227" t="str">
        <f>_xll.qlSimpleQuote(R23,,,Permanent,Trigger,ObjectOverwrite)</f>
        <v>EUR_CURVE_FUT3M_H6#0000</v>
      </c>
      <c r="T23" s="227" t="str">
        <f>IFERROR(_xll.RtGet("DTSIMI1",R23,$T$3),"")</f>
        <v>#N/A Paused at 12:49:57</v>
      </c>
      <c r="U23" s="227" t="str">
        <f>IFERROR(_xll.RtGet("DTSIMI1",R23,$U$3),"")</f>
        <v>#N/A Paused at 12:49:57</v>
      </c>
      <c r="V23" s="233" t="str">
        <f t="shared" si="2"/>
        <v/>
      </c>
      <c r="W23" s="209">
        <f>_xll.qlSimpleQuoteSetValue(S23,V23,Trigger)</f>
        <v>0</v>
      </c>
      <c r="Y23" s="225" t="s">
        <v>234</v>
      </c>
      <c r="Z23" s="226" t="str">
        <f>Q23</f>
        <v>H6</v>
      </c>
      <c r="AA23" s="226" t="str">
        <f t="shared" ref="AA23:AA28" si="11">Currency&amp;"_CURVE_FUT"&amp;$Y$2&amp;"_"&amp;Z23</f>
        <v>EUR_CURVE_FUT6M_H6</v>
      </c>
      <c r="AB23" s="227" t="str">
        <f>_xll.qlSimpleQuote(AA23,,,Permanent,Trigger,ObjectOverwrite)</f>
        <v>EUR_CURVE_FUT6M_H6#0000</v>
      </c>
      <c r="AC23" s="231" t="str">
        <f>IFERROR(_xll.RtGet("DTSIMI1",AA23,$AC$3),"")</f>
        <v>#N/A Paused at 12:49:57</v>
      </c>
      <c r="AD23" s="231" t="str">
        <f>IFERROR(_xll.RtGet("DTSIMI1",AA23,$AD$3),"")</f>
        <v>#N/A Paused at 12:49:57</v>
      </c>
      <c r="AE23" s="231" t="str">
        <f t="shared" si="3"/>
        <v/>
      </c>
      <c r="AF23" s="257">
        <f>_xll.qlSimpleQuoteSetValue(AB23,AE23,Trigger)</f>
        <v>0</v>
      </c>
      <c r="AH23" s="225" t="s">
        <v>234</v>
      </c>
      <c r="AI23" s="226" t="str">
        <f>Q23</f>
        <v>H6</v>
      </c>
      <c r="AJ23" s="226" t="str">
        <f t="shared" ref="AJ23:AJ28" si="12">Currency&amp;"_CURVE_FUT"&amp;$AH$2&amp;"_"&amp;AI23</f>
        <v>EUR_CURVE_FUT12M_H6</v>
      </c>
      <c r="AK23" s="227" t="str">
        <f>_xll.qlSimpleQuote(AJ23,,,Permanent,Trigger,ObjectOverwrite)</f>
        <v>EUR_CURVE_FUT12M_H6#0000</v>
      </c>
      <c r="AL23" s="233" t="str">
        <f>IFERROR(_xll.RtGet("DTSIMI1",AJ23,"ASK"),"")</f>
        <v>#N/A Paused at 12:49:57</v>
      </c>
      <c r="AM23" s="209">
        <f>_xll.qlSimpleQuoteSetValue(AK23,AL23,Trigger)</f>
        <v>0</v>
      </c>
      <c r="AO23" s="225" t="s">
        <v>234</v>
      </c>
      <c r="AP23" s="226" t="str">
        <f>_xll.qlIMMNextCode(DATE(RIGHT(LEFT(Stub,5),4),LEFT(RIGHT(Stub,4),2),RIGHT(Stub,2))-1)</f>
        <v>H6</v>
      </c>
      <c r="AQ23" s="226" t="str">
        <f t="shared" ref="AQ23:AQ28" si="13">Currency&amp;"_CURVE_FUT"&amp;$P$2&amp;"_"&amp;AP23</f>
        <v>EUR_CURVE_FUT3M_H6</v>
      </c>
      <c r="AR23" s="227" t="str">
        <f>_xll.qlSimpleQuote(AQ23,,,Permanent,Trigger,ObjectOverwrite)</f>
        <v>EUR_CURVE_FUT3M_H6#0000</v>
      </c>
      <c r="AS23" s="227" t="str">
        <f>IFERROR(_xll.RtGet("DTSIMI1",AQ23,$T$3),"")</f>
        <v>#N/A Paused at 12:49:57</v>
      </c>
      <c r="AT23" s="227" t="str">
        <f>IFERROR(_xll.RtGet("DTSIMI1",AQ23,$U$3),"")</f>
        <v>#N/A Paused at 12:49:57</v>
      </c>
      <c r="AU23" s="233" t="str">
        <f t="shared" ref="AU23:AU28" si="14">IFERROR(AVERAGE(AS23:AT23),"")</f>
        <v/>
      </c>
      <c r="AV23" s="209"/>
      <c r="AW23" s="401"/>
      <c r="AX23" s="261">
        <f>AY23</f>
        <v>0</v>
      </c>
      <c r="AY23" s="261">
        <v>0</v>
      </c>
    </row>
    <row r="24" spans="2:51" x14ac:dyDescent="0.2">
      <c r="B24" s="224"/>
      <c r="C24" s="225" t="str">
        <f t="shared" ref="C24:C28" si="15">Q24</f>
        <v>M6</v>
      </c>
      <c r="D24" s="226"/>
      <c r="E24" s="226"/>
      <c r="F24" s="227"/>
      <c r="G24" s="195"/>
      <c r="H24" s="88" t="s">
        <v>198</v>
      </c>
      <c r="I24" s="225" t="str">
        <f t="shared" ref="I24:I28" si="16">IF(M24="","","Sf")</f>
        <v/>
      </c>
      <c r="J24" s="226" t="str">
        <f t="shared" ref="J24:J28" si="17">Q24</f>
        <v>M6</v>
      </c>
      <c r="K24" s="226"/>
      <c r="L24" s="227"/>
      <c r="M24" s="231"/>
      <c r="N24" s="209"/>
      <c r="O24" s="88" t="s">
        <v>198</v>
      </c>
      <c r="P24" s="225" t="s">
        <v>234</v>
      </c>
      <c r="Q24" s="226" t="str">
        <f>_xll.qlIMMNextCode(Q23)</f>
        <v>M6</v>
      </c>
      <c r="R24" s="226" t="str">
        <f t="shared" si="10"/>
        <v>EUR_CURVE_FUT3M_M6</v>
      </c>
      <c r="S24" s="227" t="str">
        <f>_xll.qlSimpleQuote(R24,,,Permanent,Trigger,ObjectOverwrite)</f>
        <v>EUR_CURVE_FUT3M_M6#0000</v>
      </c>
      <c r="T24" s="227" t="str">
        <f>IFERROR(_xll.RtGet("DTSIMI1",R24,$T$3),"")</f>
        <v>#N/A Paused at 12:49:57</v>
      </c>
      <c r="U24" s="227" t="str">
        <f>IFERROR(_xll.RtGet("DTSIMI1",R24,$U$3),"")</f>
        <v>#N/A Paused at 12:49:57</v>
      </c>
      <c r="V24" s="233" t="str">
        <f t="shared" si="2"/>
        <v/>
      </c>
      <c r="W24" s="209">
        <f>_xll.qlSimpleQuoteSetValue(S24,V24,Trigger)</f>
        <v>0</v>
      </c>
      <c r="Y24" s="225" t="s">
        <v>234</v>
      </c>
      <c r="Z24" s="226" t="str">
        <f t="shared" ref="Z24:Z28" si="18">Q24</f>
        <v>M6</v>
      </c>
      <c r="AA24" s="226" t="str">
        <f t="shared" si="11"/>
        <v>EUR_CURVE_FUT6M_M6</v>
      </c>
      <c r="AB24" s="227" t="str">
        <f>_xll.qlSimpleQuote(AA24,,,Permanent,Trigger,ObjectOverwrite)</f>
        <v>EUR_CURVE_FUT6M_M6#0000</v>
      </c>
      <c r="AC24" s="231" t="str">
        <f>IFERROR(_xll.RtGet("DTSIMI1",AA24,$AC$3),"")</f>
        <v>#N/A Paused at 12:49:57</v>
      </c>
      <c r="AD24" s="231" t="str">
        <f>IFERROR(_xll.RtGet("DTSIMI1",AA24,$AD$3),"")</f>
        <v>#N/A Paused at 12:49:57</v>
      </c>
      <c r="AE24" s="231" t="str">
        <f t="shared" si="3"/>
        <v/>
      </c>
      <c r="AF24" s="257">
        <f>_xll.qlSimpleQuoteSetValue(AB24,AE24,Trigger)</f>
        <v>0</v>
      </c>
      <c r="AH24" s="225" t="s">
        <v>234</v>
      </c>
      <c r="AI24" s="226" t="str">
        <f t="shared" ref="AI24:AI28" si="19">Q24</f>
        <v>M6</v>
      </c>
      <c r="AJ24" s="226" t="str">
        <f t="shared" si="12"/>
        <v>EUR_CURVE_FUT12M_M6</v>
      </c>
      <c r="AK24" s="227" t="str">
        <f>_xll.qlSimpleQuote(AJ24,,,Permanent,Trigger,ObjectOverwrite)</f>
        <v>EUR_CURVE_FUT12M_M6#0000</v>
      </c>
      <c r="AL24" s="233" t="str">
        <f>IFERROR(_xll.RtGet("DTSIMI1",AJ24,"ASK"),"")</f>
        <v>#N/A Paused at 12:49:57</v>
      </c>
      <c r="AM24" s="209">
        <f>_xll.qlSimpleQuoteSetValue(AK24,AL24,Trigger)</f>
        <v>0</v>
      </c>
      <c r="AO24" s="225" t="s">
        <v>234</v>
      </c>
      <c r="AP24" s="226" t="str">
        <f>_xll.qlIMMNextCode(AP23)</f>
        <v>M6</v>
      </c>
      <c r="AQ24" s="226" t="str">
        <f t="shared" si="13"/>
        <v>EUR_CURVE_FUT3M_M6</v>
      </c>
      <c r="AR24" s="227" t="str">
        <f>_xll.qlSimpleQuote(AQ24,,,Permanent,Trigger,ObjectOverwrite)</f>
        <v>EUR_CURVE_FUT3M_M6#0000</v>
      </c>
      <c r="AS24" s="227" t="str">
        <f>IFERROR(_xll.RtGet("DTSIMI1",AQ24,$T$3),"")</f>
        <v>#N/A Paused at 12:49:57</v>
      </c>
      <c r="AT24" s="227" t="str">
        <f>IFERROR(_xll.RtGet("DTSIMI1",AQ24,$U$3),"")</f>
        <v>#N/A Paused at 12:49:57</v>
      </c>
      <c r="AU24" s="233" t="str">
        <f t="shared" si="14"/>
        <v/>
      </c>
      <c r="AV24" s="209"/>
      <c r="AW24" s="401"/>
      <c r="AX24" s="262">
        <f t="shared" ref="AX24:AX28" si="20">AY24</f>
        <v>-2.5000000000000001E-4</v>
      </c>
      <c r="AY24" s="262">
        <v>-2.5000000000000001E-4</v>
      </c>
    </row>
    <row r="25" spans="2:51" x14ac:dyDescent="0.2">
      <c r="B25" s="224"/>
      <c r="C25" s="225" t="str">
        <f t="shared" si="15"/>
        <v>U6</v>
      </c>
      <c r="D25" s="226"/>
      <c r="E25" s="226"/>
      <c r="F25" s="227"/>
      <c r="G25" s="195"/>
      <c r="H25" s="88" t="s">
        <v>198</v>
      </c>
      <c r="I25" s="225" t="str">
        <f t="shared" si="16"/>
        <v/>
      </c>
      <c r="J25" s="226" t="str">
        <f t="shared" si="17"/>
        <v>U6</v>
      </c>
      <c r="K25" s="226"/>
      <c r="L25" s="227"/>
      <c r="M25" s="231"/>
      <c r="N25" s="209"/>
      <c r="O25" s="88" t="s">
        <v>198</v>
      </c>
      <c r="P25" s="225" t="s">
        <v>234</v>
      </c>
      <c r="Q25" s="226" t="str">
        <f>_xll.qlIMMNextCode(Q24)</f>
        <v>U6</v>
      </c>
      <c r="R25" s="226" t="str">
        <f t="shared" si="10"/>
        <v>EUR_CURVE_FUT3M_U6</v>
      </c>
      <c r="S25" s="227" t="str">
        <f>_xll.qlSimpleQuote(R25,,,Permanent,Trigger,ObjectOverwrite)</f>
        <v>EUR_CURVE_FUT3M_U6#0000</v>
      </c>
      <c r="T25" s="227" t="str">
        <f>IFERROR(_xll.RtGet("DTSIMI1",R25,$T$3),"")</f>
        <v>#N/A Paused at 12:49:57</v>
      </c>
      <c r="U25" s="227" t="str">
        <f>IFERROR(_xll.RtGet("DTSIMI1",R25,$U$3),"")</f>
        <v>#N/A Paused at 12:49:57</v>
      </c>
      <c r="V25" s="233" t="str">
        <f t="shared" si="2"/>
        <v/>
      </c>
      <c r="W25" s="209">
        <f>_xll.qlSimpleQuoteSetValue(S25,V25,Trigger)</f>
        <v>0</v>
      </c>
      <c r="Y25" s="225" t="s">
        <v>234</v>
      </c>
      <c r="Z25" s="226" t="str">
        <f t="shared" si="18"/>
        <v>U6</v>
      </c>
      <c r="AA25" s="226" t="str">
        <f t="shared" si="11"/>
        <v>EUR_CURVE_FUT6M_U6</v>
      </c>
      <c r="AB25" s="227" t="str">
        <f>_xll.qlSimpleQuote(AA25,,,Permanent,Trigger,ObjectOverwrite)</f>
        <v>EUR_CURVE_FUT6M_U6#0000</v>
      </c>
      <c r="AC25" s="231" t="str">
        <f>IFERROR(_xll.RtGet("DTSIMI1",AA25,$AC$3),"")</f>
        <v>#N/A Paused at 12:49:57</v>
      </c>
      <c r="AD25" s="231" t="str">
        <f>IFERROR(_xll.RtGet("DTSIMI1",AA25,$AD$3),"")</f>
        <v>#N/A Paused at 12:49:57</v>
      </c>
      <c r="AE25" s="231" t="str">
        <f t="shared" si="3"/>
        <v/>
      </c>
      <c r="AF25" s="257">
        <f>_xll.qlSimpleQuoteSetValue(AB25,AE25,Trigger)</f>
        <v>0</v>
      </c>
      <c r="AH25" s="225" t="s">
        <v>234</v>
      </c>
      <c r="AI25" s="226" t="str">
        <f t="shared" si="19"/>
        <v>U6</v>
      </c>
      <c r="AJ25" s="226" t="str">
        <f t="shared" si="12"/>
        <v>EUR_CURVE_FUT12M_U6</v>
      </c>
      <c r="AK25" s="227" t="str">
        <f>_xll.qlSimpleQuote(AJ25,,,Permanent,Trigger,ObjectOverwrite)</f>
        <v>EUR_CURVE_FUT12M_U6#0000</v>
      </c>
      <c r="AL25" s="233" t="str">
        <f>IFERROR(_xll.RtGet("DTSIMI1",AJ25,"ASK"),"")</f>
        <v>#N/A Paused at 12:49:57</v>
      </c>
      <c r="AM25" s="209">
        <f>_xll.qlSimpleQuoteSetValue(AK25,AL25,Trigger)</f>
        <v>0</v>
      </c>
      <c r="AO25" s="225" t="s">
        <v>234</v>
      </c>
      <c r="AP25" s="226" t="str">
        <f>_xll.qlIMMNextCode(AP24)</f>
        <v>U6</v>
      </c>
      <c r="AQ25" s="226" t="str">
        <f t="shared" si="13"/>
        <v>EUR_CURVE_FUT3M_U6</v>
      </c>
      <c r="AR25" s="227" t="str">
        <f>_xll.qlSimpleQuote(AQ25,,,Permanent,Trigger,ObjectOverwrite)</f>
        <v>EUR_CURVE_FUT3M_U6#0000</v>
      </c>
      <c r="AS25" s="227" t="str">
        <f>IFERROR(_xll.RtGet("DTSIMI1",AQ25,$T$3),"")</f>
        <v>#N/A Paused at 12:49:57</v>
      </c>
      <c r="AT25" s="227" t="str">
        <f>IFERROR(_xll.RtGet("DTSIMI1",AQ25,$U$3),"")</f>
        <v>#N/A Paused at 12:49:57</v>
      </c>
      <c r="AU25" s="233" t="str">
        <f t="shared" si="14"/>
        <v/>
      </c>
      <c r="AV25" s="209"/>
      <c r="AW25" s="401"/>
      <c r="AX25" s="262">
        <f t="shared" si="20"/>
        <v>-2.5000000000000001E-4</v>
      </c>
      <c r="AY25" s="262">
        <v>-2.5000000000000001E-4</v>
      </c>
    </row>
    <row r="26" spans="2:51" x14ac:dyDescent="0.2">
      <c r="B26" s="224"/>
      <c r="C26" s="225" t="str">
        <f t="shared" si="15"/>
        <v>Z6</v>
      </c>
      <c r="D26" s="226"/>
      <c r="E26" s="226"/>
      <c r="F26" s="227"/>
      <c r="G26" s="195"/>
      <c r="H26" s="88" t="s">
        <v>198</v>
      </c>
      <c r="I26" s="225" t="str">
        <f t="shared" si="16"/>
        <v/>
      </c>
      <c r="J26" s="226" t="str">
        <f t="shared" si="17"/>
        <v>Z6</v>
      </c>
      <c r="K26" s="226"/>
      <c r="L26" s="227"/>
      <c r="M26" s="231"/>
      <c r="N26" s="209"/>
      <c r="O26" s="88" t="s">
        <v>198</v>
      </c>
      <c r="P26" s="225" t="s">
        <v>234</v>
      </c>
      <c r="Q26" s="226" t="str">
        <f>_xll.qlIMMNextCode(Q25)</f>
        <v>Z6</v>
      </c>
      <c r="R26" s="226" t="str">
        <f t="shared" si="10"/>
        <v>EUR_CURVE_FUT3M_Z6</v>
      </c>
      <c r="S26" s="227" t="str">
        <f>_xll.qlSimpleQuote(R26,,,Permanent,Trigger,ObjectOverwrite)</f>
        <v>EUR_CURVE_FUT3M_Z6#0000</v>
      </c>
      <c r="T26" s="227" t="str">
        <f>IFERROR(_xll.RtGet("DTSIMI1",R26,$T$3),"")</f>
        <v>#N/A Paused at 12:49:57</v>
      </c>
      <c r="U26" s="227" t="str">
        <f>IFERROR(_xll.RtGet("DTSIMI1",R26,$U$3),"")</f>
        <v>#N/A Paused at 12:49:57</v>
      </c>
      <c r="V26" s="233" t="str">
        <f t="shared" si="2"/>
        <v/>
      </c>
      <c r="W26" s="209">
        <f>_xll.qlSimpleQuoteSetValue(S26,V26,Trigger)</f>
        <v>0</v>
      </c>
      <c r="Y26" s="225" t="s">
        <v>234</v>
      </c>
      <c r="Z26" s="226" t="str">
        <f t="shared" si="18"/>
        <v>Z6</v>
      </c>
      <c r="AA26" s="226" t="str">
        <f t="shared" si="11"/>
        <v>EUR_CURVE_FUT6M_Z6</v>
      </c>
      <c r="AB26" s="227" t="str">
        <f>_xll.qlSimpleQuote(AA26,,,Permanent,Trigger,ObjectOverwrite)</f>
        <v>EUR_CURVE_FUT6M_Z6#0000</v>
      </c>
      <c r="AC26" s="231" t="str">
        <f>IFERROR(_xll.RtGet("DTSIMI1",AA26,$AC$3),"")</f>
        <v>#N/A Paused at 12:49:57</v>
      </c>
      <c r="AD26" s="231" t="str">
        <f>IFERROR(_xll.RtGet("DTSIMI1",AA26,$AD$3),"")</f>
        <v>#N/A Paused at 12:49:57</v>
      </c>
      <c r="AE26" s="231" t="str">
        <f t="shared" si="3"/>
        <v/>
      </c>
      <c r="AF26" s="257">
        <f>_xll.qlSimpleQuoteSetValue(AB26,AE26,Trigger)</f>
        <v>0</v>
      </c>
      <c r="AH26" s="225" t="s">
        <v>234</v>
      </c>
      <c r="AI26" s="226" t="str">
        <f t="shared" si="19"/>
        <v>Z6</v>
      </c>
      <c r="AJ26" s="226" t="str">
        <f t="shared" si="12"/>
        <v>EUR_CURVE_FUT12M_Z6</v>
      </c>
      <c r="AK26" s="227" t="str">
        <f>_xll.qlSimpleQuote(AJ26,,,Permanent,Trigger,ObjectOverwrite)</f>
        <v>EUR_CURVE_FUT12M_Z6#0000</v>
      </c>
      <c r="AL26" s="233" t="str">
        <f>IFERROR(_xll.RtGet("DTSIMI1",AJ26,"ASK"),"")</f>
        <v>#N/A Paused at 12:49:57</v>
      </c>
      <c r="AM26" s="209">
        <f>_xll.qlSimpleQuoteSetValue(AK26,AL26,Trigger)</f>
        <v>0</v>
      </c>
      <c r="AO26" s="225" t="s">
        <v>234</v>
      </c>
      <c r="AP26" s="226" t="str">
        <f>_xll.qlIMMNextCode(AP25)</f>
        <v>Z6</v>
      </c>
      <c r="AQ26" s="226" t="str">
        <f t="shared" si="13"/>
        <v>EUR_CURVE_FUT3M_Z6</v>
      </c>
      <c r="AR26" s="227" t="str">
        <f>_xll.qlSimpleQuote(AQ26,,,Permanent,Trigger,ObjectOverwrite)</f>
        <v>EUR_CURVE_FUT3M_Z6#0000</v>
      </c>
      <c r="AS26" s="227" t="str">
        <f>IFERROR(_xll.RtGet("DTSIMI1",AQ26,$T$3),"")</f>
        <v>#N/A Paused at 12:49:57</v>
      </c>
      <c r="AT26" s="227" t="str">
        <f>IFERROR(_xll.RtGet("DTSIMI1",AQ26,$U$3),"")</f>
        <v>#N/A Paused at 12:49:57</v>
      </c>
      <c r="AU26" s="233" t="str">
        <f t="shared" si="14"/>
        <v/>
      </c>
      <c r="AV26" s="209"/>
      <c r="AW26" s="401"/>
      <c r="AX26" s="262">
        <f t="shared" si="20"/>
        <v>0</v>
      </c>
      <c r="AY26" s="262">
        <v>0</v>
      </c>
    </row>
    <row r="27" spans="2:51" x14ac:dyDescent="0.2">
      <c r="B27" s="224"/>
      <c r="C27" s="225" t="str">
        <f t="shared" si="15"/>
        <v>H7</v>
      </c>
      <c r="D27" s="226"/>
      <c r="E27" s="226"/>
      <c r="F27" s="227"/>
      <c r="G27" s="195"/>
      <c r="H27" s="88" t="s">
        <v>198</v>
      </c>
      <c r="I27" s="225" t="str">
        <f t="shared" si="16"/>
        <v/>
      </c>
      <c r="J27" s="226" t="str">
        <f t="shared" si="17"/>
        <v>H7</v>
      </c>
      <c r="K27" s="226"/>
      <c r="L27" s="227"/>
      <c r="M27" s="231"/>
      <c r="N27" s="209"/>
      <c r="O27" s="88" t="s">
        <v>198</v>
      </c>
      <c r="P27" s="225" t="s">
        <v>234</v>
      </c>
      <c r="Q27" s="226" t="str">
        <f>_xll.qlIMMNextCode(Q26)</f>
        <v>H7</v>
      </c>
      <c r="R27" s="226" t="str">
        <f t="shared" si="10"/>
        <v>EUR_CURVE_FUT3M_H7</v>
      </c>
      <c r="S27" s="227" t="str">
        <f>_xll.qlSimpleQuote(R27,,,Permanent,Trigger,ObjectOverwrite)</f>
        <v>EUR_CURVE_FUT3M_H7#0000</v>
      </c>
      <c r="T27" s="227" t="str">
        <f>IFERROR(_xll.RtGet("DTSIMI1",R27,$T$3),"")</f>
        <v>#N/A Paused at 12:49:57</v>
      </c>
      <c r="U27" s="227" t="str">
        <f>IFERROR(_xll.RtGet("DTSIMI1",R27,$U$3),"")</f>
        <v>#N/A Paused at 12:49:57</v>
      </c>
      <c r="V27" s="233" t="str">
        <f t="shared" si="2"/>
        <v/>
      </c>
      <c r="W27" s="209">
        <f>_xll.qlSimpleQuoteSetValue(S27,V27,Trigger)</f>
        <v>0</v>
      </c>
      <c r="Y27" s="225" t="s">
        <v>234</v>
      </c>
      <c r="Z27" s="226" t="str">
        <f t="shared" si="18"/>
        <v>H7</v>
      </c>
      <c r="AA27" s="226" t="str">
        <f t="shared" si="11"/>
        <v>EUR_CURVE_FUT6M_H7</v>
      </c>
      <c r="AB27" s="227" t="str">
        <f>_xll.qlSimpleQuote(AA27,,,Permanent,Trigger,ObjectOverwrite)</f>
        <v>EUR_CURVE_FUT6M_H7#0000</v>
      </c>
      <c r="AC27" s="231" t="str">
        <f>IFERROR(_xll.RtGet("DTSIMI1",AA27,$AC$3),"")</f>
        <v>#N/A Paused at 12:49:57</v>
      </c>
      <c r="AD27" s="231" t="str">
        <f>IFERROR(_xll.RtGet("DTSIMI1",AA27,$AD$3),"")</f>
        <v>#N/A Paused at 12:49:57</v>
      </c>
      <c r="AE27" s="231" t="str">
        <f t="shared" si="3"/>
        <v/>
      </c>
      <c r="AF27" s="257">
        <f>_xll.qlSimpleQuoteSetValue(AB27,AE27,Trigger)</f>
        <v>0</v>
      </c>
      <c r="AH27" s="225" t="s">
        <v>234</v>
      </c>
      <c r="AI27" s="226" t="str">
        <f t="shared" si="19"/>
        <v>H7</v>
      </c>
      <c r="AJ27" s="226" t="str">
        <f t="shared" si="12"/>
        <v>EUR_CURVE_FUT12M_H7</v>
      </c>
      <c r="AK27" s="227" t="str">
        <f>_xll.qlSimpleQuote(AJ27,,,Permanent,Trigger,ObjectOverwrite)</f>
        <v>EUR_CURVE_FUT12M_H7#0000</v>
      </c>
      <c r="AL27" s="233" t="str">
        <f>IFERROR(_xll.RtGet("DTSIMI1",AJ27,"ASK"),"")</f>
        <v>#N/A Paused at 12:49:57</v>
      </c>
      <c r="AM27" s="209">
        <f>_xll.qlSimpleQuoteSetValue(AK27,AL27,Trigger)</f>
        <v>0</v>
      </c>
      <c r="AO27" s="225" t="s">
        <v>234</v>
      </c>
      <c r="AP27" s="226" t="str">
        <f>_xll.qlIMMNextCode(AP26)</f>
        <v>H7</v>
      </c>
      <c r="AQ27" s="226" t="str">
        <f t="shared" si="13"/>
        <v>EUR_CURVE_FUT3M_H7</v>
      </c>
      <c r="AR27" s="227" t="str">
        <f>_xll.qlSimpleQuote(AQ27,,,Permanent,Trigger,ObjectOverwrite)</f>
        <v>EUR_CURVE_FUT3M_H7#0000</v>
      </c>
      <c r="AS27" s="227" t="str">
        <f>IFERROR(_xll.RtGet("DTSIMI1",AQ27,$T$3),"")</f>
        <v>#N/A Paused at 12:49:57</v>
      </c>
      <c r="AT27" s="227" t="str">
        <f>IFERROR(_xll.RtGet("DTSIMI1",AQ27,$U$3),"")</f>
        <v>#N/A Paused at 12:49:57</v>
      </c>
      <c r="AU27" s="233" t="str">
        <f t="shared" si="14"/>
        <v/>
      </c>
      <c r="AV27" s="209"/>
      <c r="AW27" s="401"/>
      <c r="AX27" s="262">
        <f t="shared" si="20"/>
        <v>0</v>
      </c>
      <c r="AY27" s="262">
        <v>0</v>
      </c>
    </row>
    <row r="28" spans="2:51" x14ac:dyDescent="0.2">
      <c r="B28" s="224"/>
      <c r="C28" s="228" t="str">
        <f t="shared" si="15"/>
        <v>M7</v>
      </c>
      <c r="D28" s="229"/>
      <c r="E28" s="229"/>
      <c r="F28" s="230"/>
      <c r="G28" s="197"/>
      <c r="H28" s="88" t="s">
        <v>198</v>
      </c>
      <c r="I28" s="228" t="str">
        <f t="shared" si="16"/>
        <v/>
      </c>
      <c r="J28" s="229" t="str">
        <f t="shared" si="17"/>
        <v>M7</v>
      </c>
      <c r="K28" s="229"/>
      <c r="L28" s="230"/>
      <c r="M28" s="232"/>
      <c r="N28" s="210"/>
      <c r="O28" s="89" t="s">
        <v>198</v>
      </c>
      <c r="P28" s="228" t="s">
        <v>234</v>
      </c>
      <c r="Q28" s="229" t="str">
        <f>_xll.qlIMMNextCode(Q27)</f>
        <v>M7</v>
      </c>
      <c r="R28" s="229" t="str">
        <f t="shared" si="10"/>
        <v>EUR_CURVE_FUT3M_M7</v>
      </c>
      <c r="S28" s="230" t="str">
        <f>_xll.qlSimpleQuote(R28,,,Permanent,Trigger,ObjectOverwrite)</f>
        <v>EUR_CURVE_FUT3M_M7#0000</v>
      </c>
      <c r="T28" s="230" t="str">
        <f>IFERROR(_xll.RtGet("DTSIMI1",R28,$T$3),"")</f>
        <v>#N/A Paused at 12:49:57</v>
      </c>
      <c r="U28" s="230" t="str">
        <f>IFERROR(_xll.RtGet("DTSIMI1",R28,$U$3),"")</f>
        <v>#N/A Paused at 12:49:57</v>
      </c>
      <c r="V28" s="234" t="str">
        <f t="shared" si="2"/>
        <v/>
      </c>
      <c r="W28" s="210">
        <f>_xll.qlSimpleQuoteSetValue(S28,V28,Trigger)</f>
        <v>0</v>
      </c>
      <c r="Y28" s="228" t="s">
        <v>234</v>
      </c>
      <c r="Z28" s="229" t="str">
        <f t="shared" si="18"/>
        <v>M7</v>
      </c>
      <c r="AA28" s="229" t="str">
        <f t="shared" si="11"/>
        <v>EUR_CURVE_FUT6M_M7</v>
      </c>
      <c r="AB28" s="230" t="str">
        <f>_xll.qlSimpleQuote(AA28,,,Permanent,Trigger,ObjectOverwrite)</f>
        <v>EUR_CURVE_FUT6M_M7#0000</v>
      </c>
      <c r="AC28" s="232" t="str">
        <f>IFERROR(_xll.RtGet("DTSIMI1",AA28,$AC$3),"")</f>
        <v>#N/A Paused at 12:49:57</v>
      </c>
      <c r="AD28" s="232" t="str">
        <f>IFERROR(_xll.RtGet("DTSIMI1",AA28,$AD$3),"")</f>
        <v>#N/A Paused at 12:49:57</v>
      </c>
      <c r="AE28" s="232" t="str">
        <f t="shared" si="3"/>
        <v/>
      </c>
      <c r="AF28" s="258">
        <f>_xll.qlSimpleQuoteSetValue(AB28,AE28,Trigger)</f>
        <v>0</v>
      </c>
      <c r="AH28" s="228" t="s">
        <v>234</v>
      </c>
      <c r="AI28" s="229" t="str">
        <f t="shared" si="19"/>
        <v>M7</v>
      </c>
      <c r="AJ28" s="229" t="str">
        <f t="shared" si="12"/>
        <v>EUR_CURVE_FUT12M_M7</v>
      </c>
      <c r="AK28" s="230" t="str">
        <f>_xll.qlSimpleQuote(AJ28,,,Permanent,Trigger,ObjectOverwrite)</f>
        <v>EUR_CURVE_FUT12M_M7#0000</v>
      </c>
      <c r="AL28" s="234" t="str">
        <f>IFERROR(_xll.RtGet("DTSIMI1",AJ28,"ASK"),"")</f>
        <v>#N/A Paused at 12:49:57</v>
      </c>
      <c r="AM28" s="210">
        <f>_xll.qlSimpleQuoteSetValue(AK28,AL28,Trigger)</f>
        <v>0</v>
      </c>
      <c r="AO28" s="228" t="s">
        <v>234</v>
      </c>
      <c r="AP28" s="229" t="str">
        <f>_xll.qlIMMNextCode(AP27)</f>
        <v>M7</v>
      </c>
      <c r="AQ28" s="229" t="str">
        <f t="shared" si="13"/>
        <v>EUR_CURVE_FUT3M_M7</v>
      </c>
      <c r="AR28" s="230" t="str">
        <f>_xll.qlSimpleQuote(AQ28,,,Permanent,Trigger,ObjectOverwrite)</f>
        <v>EUR_CURVE_FUT3M_M7#0000</v>
      </c>
      <c r="AS28" s="230" t="str">
        <f>IFERROR(_xll.RtGet("DTSIMI1",AQ28,$T$3),"")</f>
        <v>#N/A Paused at 12:49:57</v>
      </c>
      <c r="AT28" s="230" t="str">
        <f>IFERROR(_xll.RtGet("DTSIMI1",AQ28,$U$3),"")</f>
        <v>#N/A Paused at 12:49:57</v>
      </c>
      <c r="AU28" s="234" t="str">
        <f t="shared" si="14"/>
        <v/>
      </c>
      <c r="AV28" s="210"/>
      <c r="AW28" s="401"/>
      <c r="AX28" s="263">
        <f t="shared" si="20"/>
        <v>1.75E-3</v>
      </c>
      <c r="AY28" s="263">
        <v>1.75E-3</v>
      </c>
    </row>
    <row r="29" spans="2:51" x14ac:dyDescent="0.2">
      <c r="B29" s="95" t="str">
        <f>IF(F29="","","Dp")</f>
        <v/>
      </c>
      <c r="C29" s="180" t="s">
        <v>46</v>
      </c>
      <c r="D29" s="181" t="str">
        <f t="shared" ref="D29:D60" si="21">Currency&amp;"OISDDS"&amp;C29</f>
        <v>EUROISDDS1Y</v>
      </c>
      <c r="E29" s="181" t="str">
        <f>_xll.qlSimpleQuote(D29,,,Permanent,Trigger,ObjectOverwrite)</f>
        <v>EUROISDDS1Y#0000</v>
      </c>
      <c r="F29" s="104" t="str">
        <f>IFERROR(_xll.RtGet("DTSIMI1",D29,"ask")/100,"")</f>
        <v/>
      </c>
      <c r="G29" s="60">
        <f>_xll.qlSimpleQuoteSetValue(E29,F29,Trigger)</f>
        <v>0</v>
      </c>
      <c r="H29" s="89" t="s">
        <v>198</v>
      </c>
      <c r="I29" s="180"/>
      <c r="J29" s="181" t="s">
        <v>46</v>
      </c>
      <c r="K29" s="181" t="str">
        <f>Currency&amp;"YC"&amp;$I$2&amp;"_AB1E_"&amp;J29</f>
        <v>EURYC1M_AB1E_1Y</v>
      </c>
      <c r="L29" s="104" t="str">
        <f>_xll.qlSimpleQuote(K29,,,Permanent,Trigger,ObjectOverwrite)</f>
        <v>EURYC1M_AB1E_1Y#0000</v>
      </c>
      <c r="M29" s="104" t="str">
        <f>IFERROR(_xll.RtGet("DTSIMI1",K29,"ASK")/100,"")</f>
        <v/>
      </c>
      <c r="N29" s="172">
        <f>_xll.qlSimpleQuoteSetValue(L29,M29,Trigger)</f>
        <v>0</v>
      </c>
      <c r="O29" s="89" t="s">
        <v>198</v>
      </c>
      <c r="P29" s="180"/>
      <c r="Q29" s="181" t="s">
        <v>46</v>
      </c>
      <c r="R29" s="181" t="str">
        <f>Currency&amp;"_CURVE_"&amp;$P$2&amp;"_"&amp;Q29</f>
        <v>EUR_CURVE_3M_1Y</v>
      </c>
      <c r="S29" s="104" t="str">
        <f>_xll.qlSimpleQuote(R29,,,Permanent,Trigger,ObjectOverwrite)</f>
        <v>EUR_CURVE_3M_1Y#0000</v>
      </c>
      <c r="T29" s="104" t="str">
        <f>IFERROR(_xll.RtGet("DTSIMI1",R29,$T$3)/100,"")</f>
        <v/>
      </c>
      <c r="U29" s="104" t="str">
        <f>IFERROR(_xll.RtGet("DTSIMI1",R29,$U$3)/100,"")</f>
        <v/>
      </c>
      <c r="V29" s="104" t="str">
        <f t="shared" si="2"/>
        <v/>
      </c>
      <c r="W29" s="172">
        <f>_xll.qlSimpleQuoteSetValue(S29,V29,Trigger)</f>
        <v>0</v>
      </c>
      <c r="X29" s="89"/>
      <c r="Y29" s="180"/>
      <c r="Z29" s="181" t="s">
        <v>46</v>
      </c>
      <c r="AA29" s="181" t="str">
        <f>Currency&amp;"AB6R"&amp;Z29&amp;"="</f>
        <v>EURAB6R1Y=</v>
      </c>
      <c r="AB29" s="104" t="str">
        <f>_xll.qlSimpleQuote(AA29,,,Permanent,Trigger,ObjectOverwrite)</f>
        <v>EURAB6R1Y=#0000</v>
      </c>
      <c r="AC29" s="104" t="str">
        <f>IFERROR(_xll.RtGet("DTSIMI1",AA29,$AC$3)/100,"")</f>
        <v/>
      </c>
      <c r="AD29" s="104" t="str">
        <f>IFERROR(_xll.RtGet("DTSIMI1",AA29,$AD$3)/100,"")</f>
        <v/>
      </c>
      <c r="AE29" s="104" t="str">
        <f t="shared" si="3"/>
        <v/>
      </c>
      <c r="AF29" s="104">
        <f>_xll.qlSimpleQuoteSetValue(AB29,AE29,Trigger)</f>
        <v>0</v>
      </c>
      <c r="AG29" s="89"/>
      <c r="AH29" s="180"/>
      <c r="AI29" s="181" t="s">
        <v>46</v>
      </c>
      <c r="AJ29" s="181" t="str">
        <f>Currency&amp;"_CURVE_"&amp;$AH$2&amp;"_"&amp;AI29</f>
        <v>EUR_CURVE_12M_1Y</v>
      </c>
      <c r="AK29" s="104" t="str">
        <f>_xll.qlSimpleQuote(AJ29,,,Permanent,Trigger,ObjectOverwrite)</f>
        <v>EUR_CURVE_12M_1Y#0000</v>
      </c>
      <c r="AL29" s="104" t="str">
        <f>IFERROR(_xll.RtGet("DTSIMI1",AJ29,"ASK")/100,"")</f>
        <v/>
      </c>
      <c r="AM29" s="172">
        <f>_xll.qlSimpleQuoteSetValue(AK29,AL29,Trigger)</f>
        <v>0</v>
      </c>
      <c r="AO29" s="180"/>
      <c r="AP29" s="181" t="s">
        <v>46</v>
      </c>
      <c r="AQ29" s="181" t="str">
        <f>Currency&amp;"AB6R"&amp;AP29&amp;"="</f>
        <v>EURAB6R1Y=</v>
      </c>
      <c r="AR29" s="104" t="str">
        <f>_xll.qlSimpleQuote(AQ29,,,Permanent,Trigger,ObjectOverwrite)</f>
        <v>EURAB6R1Y=#0000</v>
      </c>
      <c r="AS29" s="104" t="str">
        <f>IFERROR(_xll.RtGet("DTSIMI1",AQ29,$AC$3)/100,"")</f>
        <v/>
      </c>
      <c r="AT29" s="104" t="str">
        <f>IFERROR(_xll.RtGet("DTSIMI1",AQ29,$AD$3)/100,"")</f>
        <v/>
      </c>
      <c r="AU29" s="104" t="str">
        <f t="shared" si="4"/>
        <v/>
      </c>
      <c r="AV29" s="104"/>
      <c r="AW29" s="160"/>
    </row>
    <row r="30" spans="2:51" x14ac:dyDescent="0.2">
      <c r="B30" s="97" t="str">
        <f t="shared" ref="B30:B93" si="22">IF(F30="","","Dp")</f>
        <v/>
      </c>
      <c r="C30" s="180" t="s">
        <v>145</v>
      </c>
      <c r="D30" s="181" t="str">
        <f t="shared" si="21"/>
        <v>EUROISDDS13M</v>
      </c>
      <c r="E30" s="181" t="str">
        <f>_xll.qlSimpleQuote(D30,,,Permanent,Trigger,ObjectOverwrite)</f>
        <v>EUROISDDS13M#0000</v>
      </c>
      <c r="F30" s="104" t="str">
        <f>IFERROR(_xll.RtGet("DTSIMI1",D30,"ask")/100,"")</f>
        <v/>
      </c>
      <c r="G30" s="104">
        <f>_xll.qlSimpleQuoteSetValue(E30,F30,Trigger)</f>
        <v>0</v>
      </c>
      <c r="H30" s="89" t="s">
        <v>198</v>
      </c>
      <c r="I30" s="180" t="str">
        <f t="shared" ref="I30:I92" si="23">IF(ISBLANK(J30),"","SW")</f>
        <v/>
      </c>
      <c r="J30" s="181"/>
      <c r="K30" s="181"/>
      <c r="L30" s="104"/>
      <c r="M30" s="104"/>
      <c r="N30" s="182"/>
      <c r="O30" s="88" t="s">
        <v>198</v>
      </c>
      <c r="P30" s="180" t="str">
        <f t="shared" ref="P30:P92" si="24">IF(ISBLANK(Q30),"","SW")</f>
        <v/>
      </c>
      <c r="Q30" s="181"/>
      <c r="R30" s="181"/>
      <c r="S30" s="104"/>
      <c r="T30" s="104" t="str">
        <f>IFERROR(_xll.RtGet("DTSIMI1",R30,$T$3)/100,"")</f>
        <v/>
      </c>
      <c r="U30" s="104" t="str">
        <f>IFERROR(_xll.RtGet("DTSIMI1",R30,$U$3)/100,"")</f>
        <v/>
      </c>
      <c r="V30" s="104" t="str">
        <f t="shared" si="2"/>
        <v/>
      </c>
      <c r="W30" s="182"/>
      <c r="X30" s="89"/>
      <c r="Y30" s="180" t="str">
        <f t="shared" ref="Y30:Y92" si="25">IF(ISBLANK(Z30),"","SW")</f>
        <v/>
      </c>
      <c r="Z30" s="181"/>
      <c r="AA30" s="181"/>
      <c r="AB30" s="104"/>
      <c r="AC30" s="104" t="str">
        <f>IFERROR(_xll.RtGet("DTSIMI1",AA30,$AC$3)/100,"")</f>
        <v/>
      </c>
      <c r="AD30" s="104" t="str">
        <f>IFERROR(_xll.RtGet("DTSIMI1",AA30,$AD$3)/100,"")</f>
        <v/>
      </c>
      <c r="AE30" s="104" t="str">
        <f t="shared" si="3"/>
        <v/>
      </c>
      <c r="AF30" s="104"/>
      <c r="AG30" s="89"/>
      <c r="AH30" s="180"/>
      <c r="AI30" s="181"/>
      <c r="AJ30" s="181"/>
      <c r="AK30" s="104"/>
      <c r="AL30" s="104"/>
      <c r="AM30" s="179"/>
      <c r="AO30" s="180" t="str">
        <f t="shared" ref="AO30:AO92" si="26">IF(ISBLANK(AP30),"","SW")</f>
        <v/>
      </c>
      <c r="AP30" s="181"/>
      <c r="AQ30" s="181"/>
      <c r="AR30" s="104"/>
      <c r="AS30" s="104" t="str">
        <f>IFERROR(_xll.RtGet("DTSIMI1",AQ30,$AC$3)/100,"")</f>
        <v/>
      </c>
      <c r="AT30" s="104" t="str">
        <f>IFERROR(_xll.RtGet("DTSIMI1",AQ30,$AD$3)/100,"")</f>
        <v/>
      </c>
      <c r="AU30" s="104" t="str">
        <f t="shared" si="4"/>
        <v/>
      </c>
      <c r="AV30" s="104"/>
      <c r="AW30" s="160"/>
    </row>
    <row r="31" spans="2:51" x14ac:dyDescent="0.2">
      <c r="B31" s="97" t="str">
        <f t="shared" si="22"/>
        <v/>
      </c>
      <c r="C31" s="180" t="s">
        <v>146</v>
      </c>
      <c r="D31" s="181" t="str">
        <f t="shared" si="21"/>
        <v>EUROISDDS14M</v>
      </c>
      <c r="E31" s="181" t="str">
        <f>_xll.qlSimpleQuote(D31,,,Permanent,Trigger,ObjectOverwrite)</f>
        <v>EUROISDDS14M#0000</v>
      </c>
      <c r="F31" s="104" t="str">
        <f>IFERROR(_xll.RtGet("DTSIMI1",D31,"ask")/100,"")</f>
        <v/>
      </c>
      <c r="G31" s="104">
        <f>_xll.qlSimpleQuoteSetValue(E31,F31,Trigger)</f>
        <v>0</v>
      </c>
      <c r="H31" s="89"/>
      <c r="I31" s="180" t="str">
        <f t="shared" si="23"/>
        <v/>
      </c>
      <c r="J31" s="181"/>
      <c r="K31" s="181"/>
      <c r="L31" s="104"/>
      <c r="M31" s="104"/>
      <c r="N31" s="182"/>
      <c r="O31" s="89"/>
      <c r="P31" s="180" t="str">
        <f t="shared" si="24"/>
        <v/>
      </c>
      <c r="Q31" s="181"/>
      <c r="R31" s="181"/>
      <c r="S31" s="104"/>
      <c r="T31" s="104" t="str">
        <f>IFERROR(_xll.RtGet("DTSIMI1",R31,$T$3)/100,"")</f>
        <v/>
      </c>
      <c r="U31" s="104" t="str">
        <f>IFERROR(_xll.RtGet("DTSIMI1",R31,$U$3)/100,"")</f>
        <v/>
      </c>
      <c r="V31" s="104" t="str">
        <f t="shared" si="2"/>
        <v/>
      </c>
      <c r="W31" s="182"/>
      <c r="X31" s="87"/>
      <c r="Y31" s="180" t="str">
        <f t="shared" si="25"/>
        <v/>
      </c>
      <c r="Z31" s="181"/>
      <c r="AA31" s="181"/>
      <c r="AB31" s="104"/>
      <c r="AC31" s="104" t="str">
        <f>IFERROR(_xll.RtGet("DTSIMI1",AA31,$AC$3)/100,"")</f>
        <v/>
      </c>
      <c r="AD31" s="104" t="str">
        <f>IFERROR(_xll.RtGet("DTSIMI1",AA31,$AD$3)/100,"")</f>
        <v/>
      </c>
      <c r="AE31" s="104" t="str">
        <f t="shared" si="3"/>
        <v/>
      </c>
      <c r="AF31" s="104"/>
      <c r="AG31" s="89"/>
      <c r="AH31" s="180"/>
      <c r="AI31" s="181"/>
      <c r="AJ31" s="181"/>
      <c r="AK31" s="104"/>
      <c r="AL31" s="104"/>
      <c r="AM31" s="182"/>
      <c r="AO31" s="180"/>
      <c r="AP31" s="181"/>
      <c r="AQ31" s="181"/>
      <c r="AR31" s="104"/>
      <c r="AS31" s="104" t="str">
        <f>IFERROR(_xll.RtGet("DTSIMI1",AQ31,$AC$3)/100,"")</f>
        <v/>
      </c>
      <c r="AT31" s="104" t="str">
        <f>IFERROR(_xll.RtGet("DTSIMI1",AQ31,$AD$3)/100,"")</f>
        <v/>
      </c>
      <c r="AU31" s="104" t="str">
        <f t="shared" si="4"/>
        <v/>
      </c>
      <c r="AV31" s="104"/>
      <c r="AW31" s="160"/>
    </row>
    <row r="32" spans="2:51" x14ac:dyDescent="0.2">
      <c r="B32" s="97" t="str">
        <f t="shared" si="22"/>
        <v/>
      </c>
      <c r="C32" s="180" t="s">
        <v>147</v>
      </c>
      <c r="D32" s="181" t="str">
        <f t="shared" si="21"/>
        <v>EUROISDDS15M</v>
      </c>
      <c r="E32" s="181" t="str">
        <f>_xll.qlSimpleQuote(D32,,,Permanent,Trigger,ObjectOverwrite)</f>
        <v>EUROISDDS15M#0000</v>
      </c>
      <c r="F32" s="104" t="str">
        <f>IFERROR(_xll.RtGet("DTSIMI1",D32,"ask")/100,"")</f>
        <v/>
      </c>
      <c r="G32" s="104">
        <f>_xll.qlSimpleQuoteSetValue(E32,F32,Trigger)</f>
        <v>0</v>
      </c>
      <c r="H32" s="89"/>
      <c r="I32" s="180" t="str">
        <f t="shared" si="23"/>
        <v>SW</v>
      </c>
      <c r="J32" s="181" t="s">
        <v>162</v>
      </c>
      <c r="K32" s="181" t="str">
        <f>Currency&amp;"YC"&amp;$I$2&amp;"_AB1E_"&amp;J32</f>
        <v>EURYC1M_AB1E_1Y3M</v>
      </c>
      <c r="L32" s="104" t="str">
        <f>_xll.qlSimpleQuote(K32,,,Permanent,Trigger,ObjectOverwrite)</f>
        <v>EURYC1M_AB1E_1Y3M#0000</v>
      </c>
      <c r="M32" s="104" t="str">
        <f>IFERROR(_xll.RtGet("DTSIMI1",K32,"ASK")/100,"")</f>
        <v/>
      </c>
      <c r="N32" s="182">
        <f>_xll.qlSimpleQuoteSetValue(L32,M32,Trigger)</f>
        <v>0</v>
      </c>
      <c r="O32" s="89"/>
      <c r="P32" s="180"/>
      <c r="Q32" s="181" t="s">
        <v>162</v>
      </c>
      <c r="R32" s="181" t="str">
        <f>Currency&amp;"_CURVE_"&amp;$P$2&amp;"_"&amp;Q32</f>
        <v>EUR_CURVE_3M_1Y3M</v>
      </c>
      <c r="S32" s="104"/>
      <c r="T32" s="104"/>
      <c r="U32" s="104"/>
      <c r="V32" s="104"/>
      <c r="W32" s="182"/>
      <c r="X32" s="87"/>
      <c r="Y32" s="180"/>
      <c r="Z32" s="181" t="s">
        <v>162</v>
      </c>
      <c r="AA32" s="181" t="str">
        <f>Currency&amp;"AB6R"&amp;Z32&amp;"="</f>
        <v>EURAB6R1Y3M=</v>
      </c>
      <c r="AB32" s="104"/>
      <c r="AC32" s="104" t="str">
        <f>IFERROR(_xll.RtGet("DTSIMI1",AA32,$AC$3)/100,"")</f>
        <v/>
      </c>
      <c r="AD32" s="104" t="str">
        <f>IFERROR(_xll.RtGet("DTSIMI1",AA32,$AD$3)/100,"")</f>
        <v/>
      </c>
      <c r="AE32" s="104" t="str">
        <f t="shared" si="3"/>
        <v/>
      </c>
      <c r="AF32" s="104"/>
      <c r="AG32" s="89"/>
      <c r="AH32" s="180"/>
      <c r="AI32" s="181" t="s">
        <v>162</v>
      </c>
      <c r="AJ32" s="181" t="str">
        <f>Currency&amp;"_CURVE_"&amp;$AH$2&amp;"_"&amp;AI32</f>
        <v>EUR_CURVE_12M_1Y3M</v>
      </c>
      <c r="AK32" s="104"/>
      <c r="AL32" s="104"/>
      <c r="AM32" s="182"/>
      <c r="AO32" s="180"/>
      <c r="AP32" s="181" t="s">
        <v>162</v>
      </c>
      <c r="AQ32" s="181" t="str">
        <f>Currency&amp;"AB6R"&amp;AP32&amp;"="</f>
        <v>EURAB6R1Y3M=</v>
      </c>
      <c r="AR32" s="104"/>
      <c r="AS32" s="104" t="str">
        <f>IFERROR(_xll.RtGet("DTSIMI1",AQ32,$AC$3)/100,"")</f>
        <v/>
      </c>
      <c r="AT32" s="104" t="str">
        <f>IFERROR(_xll.RtGet("DTSIMI1",AQ32,$AD$3)/100,"")</f>
        <v/>
      </c>
      <c r="AU32" s="104" t="str">
        <f t="shared" si="4"/>
        <v/>
      </c>
      <c r="AV32" s="104"/>
      <c r="AW32" s="160"/>
    </row>
    <row r="33" spans="2:49" x14ac:dyDescent="0.2">
      <c r="B33" s="97" t="str">
        <f t="shared" si="22"/>
        <v/>
      </c>
      <c r="C33" s="180" t="s">
        <v>148</v>
      </c>
      <c r="D33" s="181" t="str">
        <f t="shared" si="21"/>
        <v>EUROISDDS16M</v>
      </c>
      <c r="E33" s="181" t="str">
        <f>_xll.qlSimpleQuote(D33,,,Permanent,Trigger,ObjectOverwrite)</f>
        <v>EUROISDDS16M#0000</v>
      </c>
      <c r="F33" s="104" t="str">
        <f>IFERROR(_xll.RtGet("DTSIMI1",D33,"ask")/100,"")</f>
        <v/>
      </c>
      <c r="G33" s="104">
        <f>_xll.qlSimpleQuoteSetValue(E33,F33,Trigger)</f>
        <v>0</v>
      </c>
      <c r="H33" s="89"/>
      <c r="I33" s="180" t="str">
        <f t="shared" si="23"/>
        <v/>
      </c>
      <c r="J33" s="181"/>
      <c r="K33" s="181"/>
      <c r="L33" s="104"/>
      <c r="M33" s="104"/>
      <c r="N33" s="182"/>
      <c r="O33" s="89"/>
      <c r="P33" s="180"/>
      <c r="Q33" s="181"/>
      <c r="R33" s="181"/>
      <c r="S33" s="104"/>
      <c r="T33" s="104"/>
      <c r="U33" s="104"/>
      <c r="V33" s="104"/>
      <c r="W33" s="182"/>
      <c r="X33" s="87"/>
      <c r="Y33" s="180"/>
      <c r="Z33" s="181"/>
      <c r="AA33" s="181"/>
      <c r="AB33" s="104"/>
      <c r="AC33" s="104" t="str">
        <f>IFERROR(_xll.RtGet("DTSIMI1",AA33,$AC$3)/100,"")</f>
        <v/>
      </c>
      <c r="AD33" s="104" t="str">
        <f>IFERROR(_xll.RtGet("DTSIMI1",AA33,$AD$3)/100,"")</f>
        <v/>
      </c>
      <c r="AE33" s="104" t="str">
        <f t="shared" si="3"/>
        <v/>
      </c>
      <c r="AF33" s="104"/>
      <c r="AG33" s="89"/>
      <c r="AH33" s="180"/>
      <c r="AI33" s="181"/>
      <c r="AJ33" s="181"/>
      <c r="AK33" s="104"/>
      <c r="AL33" s="104"/>
      <c r="AM33" s="182"/>
      <c r="AO33" s="180"/>
      <c r="AP33" s="181"/>
      <c r="AQ33" s="181"/>
      <c r="AR33" s="104"/>
      <c r="AS33" s="104" t="str">
        <f>IFERROR(_xll.RtGet("DTSIMI1",AQ33,$AC$3)/100,"")</f>
        <v/>
      </c>
      <c r="AT33" s="104" t="str">
        <f>IFERROR(_xll.RtGet("DTSIMI1",AQ33,$AD$3)/100,"")</f>
        <v/>
      </c>
      <c r="AU33" s="104" t="str">
        <f t="shared" si="4"/>
        <v/>
      </c>
      <c r="AV33" s="104"/>
      <c r="AW33" s="160"/>
    </row>
    <row r="34" spans="2:49" x14ac:dyDescent="0.2">
      <c r="B34" s="97" t="str">
        <f t="shared" si="22"/>
        <v/>
      </c>
      <c r="C34" s="180" t="s">
        <v>149</v>
      </c>
      <c r="D34" s="181" t="str">
        <f t="shared" si="21"/>
        <v>EUROISDDS17M</v>
      </c>
      <c r="E34" s="181" t="str">
        <f>_xll.qlSimpleQuote(D34,,,Permanent,Trigger,ObjectOverwrite)</f>
        <v>EUROISDDS17M#0000</v>
      </c>
      <c r="F34" s="104" t="str">
        <f>IFERROR(_xll.RtGet("DTSIMI1",D34,"ask")/100,"")</f>
        <v/>
      </c>
      <c r="G34" s="104">
        <f>_xll.qlSimpleQuoteSetValue(E34,F34,Trigger)</f>
        <v>0</v>
      </c>
      <c r="H34" s="89"/>
      <c r="I34" s="180" t="str">
        <f t="shared" si="23"/>
        <v/>
      </c>
      <c r="J34" s="181"/>
      <c r="K34" s="181"/>
      <c r="L34" s="104"/>
      <c r="M34" s="104"/>
      <c r="N34" s="182"/>
      <c r="O34" s="89"/>
      <c r="P34" s="180"/>
      <c r="Q34" s="181"/>
      <c r="R34" s="181"/>
      <c r="S34" s="104"/>
      <c r="T34" s="104"/>
      <c r="U34" s="104"/>
      <c r="V34" s="104"/>
      <c r="W34" s="182"/>
      <c r="X34" s="87"/>
      <c r="Y34" s="180"/>
      <c r="Z34" s="181"/>
      <c r="AA34" s="181"/>
      <c r="AB34" s="104"/>
      <c r="AC34" s="104" t="str">
        <f>IFERROR(_xll.RtGet("DTSIMI1",AA34,$AC$3)/100,"")</f>
        <v/>
      </c>
      <c r="AD34" s="104" t="str">
        <f>IFERROR(_xll.RtGet("DTSIMI1",AA34,$AD$3)/100,"")</f>
        <v/>
      </c>
      <c r="AE34" s="104" t="str">
        <f t="shared" si="3"/>
        <v/>
      </c>
      <c r="AF34" s="104"/>
      <c r="AG34" s="89"/>
      <c r="AH34" s="180"/>
      <c r="AI34" s="181"/>
      <c r="AJ34" s="181"/>
      <c r="AK34" s="104"/>
      <c r="AL34" s="104"/>
      <c r="AM34" s="182"/>
      <c r="AO34" s="180"/>
      <c r="AP34" s="181"/>
      <c r="AQ34" s="181"/>
      <c r="AR34" s="104"/>
      <c r="AS34" s="104" t="str">
        <f>IFERROR(_xll.RtGet("DTSIMI1",AQ34,$AC$3)/100,"")</f>
        <v/>
      </c>
      <c r="AT34" s="104" t="str">
        <f>IFERROR(_xll.RtGet("DTSIMI1",AQ34,$AD$3)/100,"")</f>
        <v/>
      </c>
      <c r="AU34" s="104" t="str">
        <f t="shared" si="4"/>
        <v/>
      </c>
      <c r="AV34" s="104"/>
      <c r="AW34" s="160"/>
    </row>
    <row r="35" spans="2:49" x14ac:dyDescent="0.2">
      <c r="B35" s="97" t="str">
        <f t="shared" si="22"/>
        <v/>
      </c>
      <c r="C35" s="180" t="s">
        <v>150</v>
      </c>
      <c r="D35" s="181" t="str">
        <f t="shared" si="21"/>
        <v>EUROISDDS18M</v>
      </c>
      <c r="E35" s="181" t="str">
        <f>_xll.qlSimpleQuote(D35,,,Permanent,Trigger,ObjectOverwrite)</f>
        <v>EUROISDDS18M#0000</v>
      </c>
      <c r="F35" s="104" t="str">
        <f>IFERROR(_xll.RtGet("DTSIMI1",D35,"ask")/100,"")</f>
        <v/>
      </c>
      <c r="G35" s="104">
        <f>_xll.qlSimpleQuoteSetValue(E35,F35,Trigger)</f>
        <v>0</v>
      </c>
      <c r="H35" s="89"/>
      <c r="I35" s="180" t="str">
        <f t="shared" si="23"/>
        <v>SW</v>
      </c>
      <c r="J35" s="181" t="s">
        <v>163</v>
      </c>
      <c r="K35" s="181" t="str">
        <f>Currency&amp;"YC"&amp;$I$2&amp;"_AB1E_"&amp;J35</f>
        <v>EURYC1M_AB1E_1Y6M</v>
      </c>
      <c r="L35" s="104" t="str">
        <f>_xll.qlSimpleQuote(K35,,,Permanent,Trigger,ObjectOverwrite)</f>
        <v>EURYC1M_AB1E_1Y6M#0000</v>
      </c>
      <c r="M35" s="104" t="str">
        <f>IFERROR(_xll.RtGet("DTSIMI1",K35,"ASK")/100,"")</f>
        <v/>
      </c>
      <c r="N35" s="182">
        <f>_xll.qlSimpleQuoteSetValue(L35,M35,Trigger)</f>
        <v>0</v>
      </c>
      <c r="O35" s="89"/>
      <c r="P35" s="180"/>
      <c r="Q35" s="181" t="s">
        <v>163</v>
      </c>
      <c r="R35" s="181" t="str">
        <f>Currency&amp;"_CURVE_"&amp;$P$2&amp;"_"&amp;Q35</f>
        <v>EUR_CURVE_3M_1Y6M</v>
      </c>
      <c r="S35" s="104"/>
      <c r="T35" s="104"/>
      <c r="U35" s="104"/>
      <c r="V35" s="104"/>
      <c r="W35" s="182"/>
      <c r="X35" s="87"/>
      <c r="Y35" s="180"/>
      <c r="Z35" s="181" t="s">
        <v>163</v>
      </c>
      <c r="AA35" s="181" t="str">
        <f>Currency&amp;"AB6R"&amp;Z35&amp;"="</f>
        <v>EURAB6R1Y6M=</v>
      </c>
      <c r="AB35" s="104"/>
      <c r="AC35" s="104" t="str">
        <f>IFERROR(_xll.RtGet("DTSIMI1",AA35,$AC$3)/100,"")</f>
        <v/>
      </c>
      <c r="AD35" s="104" t="str">
        <f>IFERROR(_xll.RtGet("DTSIMI1",AA35,$AD$3)/100,"")</f>
        <v/>
      </c>
      <c r="AE35" s="104" t="str">
        <f t="shared" si="3"/>
        <v/>
      </c>
      <c r="AF35" s="104"/>
      <c r="AG35" s="89"/>
      <c r="AH35" s="180"/>
      <c r="AI35" s="181" t="s">
        <v>163</v>
      </c>
      <c r="AJ35" s="181" t="str">
        <f>Currency&amp;"_CURVE_"&amp;$AH$2&amp;"_"&amp;AI35</f>
        <v>EUR_CURVE_12M_1Y6M</v>
      </c>
      <c r="AK35" s="104"/>
      <c r="AL35" s="104"/>
      <c r="AM35" s="182"/>
      <c r="AO35" s="180"/>
      <c r="AP35" s="181" t="s">
        <v>163</v>
      </c>
      <c r="AQ35" s="181" t="str">
        <f>Currency&amp;"AB6R"&amp;AP35&amp;"="</f>
        <v>EURAB6R1Y6M=</v>
      </c>
      <c r="AR35" s="104"/>
      <c r="AS35" s="104" t="str">
        <f>IFERROR(_xll.RtGet("DTSIMI1",AQ35,$AC$3)/100,"")</f>
        <v/>
      </c>
      <c r="AT35" s="104" t="str">
        <f>IFERROR(_xll.RtGet("DTSIMI1",AQ35,$AD$3)/100,"")</f>
        <v/>
      </c>
      <c r="AU35" s="104" t="str">
        <f t="shared" si="4"/>
        <v/>
      </c>
      <c r="AV35" s="104"/>
      <c r="AW35" s="160"/>
    </row>
    <row r="36" spans="2:49" x14ac:dyDescent="0.2">
      <c r="B36" s="97" t="str">
        <f t="shared" si="22"/>
        <v/>
      </c>
      <c r="C36" s="180" t="s">
        <v>151</v>
      </c>
      <c r="D36" s="181" t="str">
        <f t="shared" si="21"/>
        <v>EUROISDDS19M</v>
      </c>
      <c r="E36" s="181" t="str">
        <f>_xll.qlSimpleQuote(D36,,,Permanent,Trigger,ObjectOverwrite)</f>
        <v>EUROISDDS19M#0000</v>
      </c>
      <c r="F36" s="104" t="str">
        <f>IFERROR(_xll.RtGet("DTSIMI1",D36,"ask")/100,"")</f>
        <v/>
      </c>
      <c r="G36" s="104">
        <f>_xll.qlSimpleQuoteSetValue(E36,F36,Trigger)</f>
        <v>0</v>
      </c>
      <c r="H36" s="89"/>
      <c r="I36" s="180" t="str">
        <f t="shared" si="23"/>
        <v/>
      </c>
      <c r="J36" s="181"/>
      <c r="K36" s="181"/>
      <c r="L36" s="104"/>
      <c r="M36" s="104"/>
      <c r="N36" s="182"/>
      <c r="O36" s="89"/>
      <c r="P36" s="180"/>
      <c r="Q36" s="181"/>
      <c r="R36" s="181"/>
      <c r="S36" s="104"/>
      <c r="T36" s="104"/>
      <c r="U36" s="104"/>
      <c r="V36" s="104"/>
      <c r="W36" s="182"/>
      <c r="X36" s="87"/>
      <c r="Y36" s="180"/>
      <c r="Z36" s="181"/>
      <c r="AA36" s="181"/>
      <c r="AB36" s="104"/>
      <c r="AC36" s="104" t="str">
        <f>IFERROR(_xll.RtGet("DTSIMI1",AA36,$AC$3)/100,"")</f>
        <v/>
      </c>
      <c r="AD36" s="104" t="str">
        <f>IFERROR(_xll.RtGet("DTSIMI1",AA36,$AD$3)/100,"")</f>
        <v/>
      </c>
      <c r="AE36" s="104" t="str">
        <f t="shared" si="3"/>
        <v/>
      </c>
      <c r="AF36" s="104"/>
      <c r="AG36" s="89"/>
      <c r="AH36" s="180"/>
      <c r="AI36" s="181"/>
      <c r="AJ36" s="181"/>
      <c r="AK36" s="104"/>
      <c r="AL36" s="104"/>
      <c r="AM36" s="182"/>
      <c r="AO36" s="180"/>
      <c r="AP36" s="181"/>
      <c r="AQ36" s="181"/>
      <c r="AR36" s="104"/>
      <c r="AS36" s="104" t="str">
        <f>IFERROR(_xll.RtGet("DTSIMI1",AQ36,$AC$3)/100,"")</f>
        <v/>
      </c>
      <c r="AT36" s="104" t="str">
        <f>IFERROR(_xll.RtGet("DTSIMI1",AQ36,$AD$3)/100,"")</f>
        <v/>
      </c>
      <c r="AU36" s="104" t="str">
        <f t="shared" si="4"/>
        <v/>
      </c>
      <c r="AV36" s="104"/>
      <c r="AW36" s="160"/>
    </row>
    <row r="37" spans="2:49" x14ac:dyDescent="0.2">
      <c r="B37" s="97" t="str">
        <f t="shared" si="22"/>
        <v/>
      </c>
      <c r="C37" s="180" t="s">
        <v>152</v>
      </c>
      <c r="D37" s="181" t="str">
        <f t="shared" si="21"/>
        <v>EUROISDDS20M</v>
      </c>
      <c r="E37" s="181" t="str">
        <f>_xll.qlSimpleQuote(D37,,,Permanent,Trigger,ObjectOverwrite)</f>
        <v>EUROISDDS20M#0000</v>
      </c>
      <c r="F37" s="104" t="str">
        <f>IFERROR(_xll.RtGet("DTSIMI1",D37,"ask")/100,"")</f>
        <v/>
      </c>
      <c r="G37" s="104">
        <f>_xll.qlSimpleQuoteSetValue(E37,F37,Trigger)</f>
        <v>0</v>
      </c>
      <c r="H37" s="89"/>
      <c r="I37" s="180" t="str">
        <f t="shared" si="23"/>
        <v/>
      </c>
      <c r="J37" s="181"/>
      <c r="K37" s="181"/>
      <c r="L37" s="104"/>
      <c r="M37" s="104"/>
      <c r="N37" s="182"/>
      <c r="O37" s="89"/>
      <c r="P37" s="180"/>
      <c r="Q37" s="181"/>
      <c r="R37" s="181"/>
      <c r="S37" s="104"/>
      <c r="T37" s="104"/>
      <c r="U37" s="104"/>
      <c r="V37" s="104"/>
      <c r="W37" s="182"/>
      <c r="X37" s="87"/>
      <c r="Y37" s="180"/>
      <c r="Z37" s="181"/>
      <c r="AA37" s="181"/>
      <c r="AB37" s="104"/>
      <c r="AC37" s="104" t="str">
        <f>IFERROR(_xll.RtGet("DTSIMI1",AA37,$AC$3)/100,"")</f>
        <v/>
      </c>
      <c r="AD37" s="104" t="str">
        <f>IFERROR(_xll.RtGet("DTSIMI1",AA37,$AD$3)/100,"")</f>
        <v/>
      </c>
      <c r="AE37" s="104" t="str">
        <f t="shared" si="3"/>
        <v/>
      </c>
      <c r="AF37" s="104"/>
      <c r="AG37" s="89"/>
      <c r="AH37" s="180"/>
      <c r="AI37" s="181"/>
      <c r="AJ37" s="181"/>
      <c r="AK37" s="104"/>
      <c r="AL37" s="104"/>
      <c r="AM37" s="182"/>
      <c r="AO37" s="180"/>
      <c r="AP37" s="181"/>
      <c r="AQ37" s="181"/>
      <c r="AR37" s="104"/>
      <c r="AS37" s="104" t="str">
        <f>IFERROR(_xll.RtGet("DTSIMI1",AQ37,$AC$3)/100,"")</f>
        <v/>
      </c>
      <c r="AT37" s="104" t="str">
        <f>IFERROR(_xll.RtGet("DTSIMI1",AQ37,$AD$3)/100,"")</f>
        <v/>
      </c>
      <c r="AU37" s="104" t="str">
        <f t="shared" si="4"/>
        <v/>
      </c>
      <c r="AV37" s="104"/>
      <c r="AW37" s="160"/>
    </row>
    <row r="38" spans="2:49" x14ac:dyDescent="0.2">
      <c r="B38" s="97" t="str">
        <f t="shared" si="22"/>
        <v/>
      </c>
      <c r="C38" s="180" t="s">
        <v>153</v>
      </c>
      <c r="D38" s="181" t="str">
        <f t="shared" si="21"/>
        <v>EUROISDDS21M</v>
      </c>
      <c r="E38" s="181" t="str">
        <f>_xll.qlSimpleQuote(D38,,,Permanent,Trigger,ObjectOverwrite)</f>
        <v>EUROISDDS21M#0000</v>
      </c>
      <c r="F38" s="104" t="str">
        <f>IFERROR(_xll.RtGet("DTSIMI1",D38,"ask")/100,"")</f>
        <v/>
      </c>
      <c r="G38" s="104">
        <f>_xll.qlSimpleQuoteSetValue(E38,F38,Trigger)</f>
        <v>0</v>
      </c>
      <c r="H38" s="89"/>
      <c r="I38" s="180" t="str">
        <f t="shared" si="23"/>
        <v>SW</v>
      </c>
      <c r="J38" s="181" t="s">
        <v>164</v>
      </c>
      <c r="K38" s="181" t="str">
        <f>Currency&amp;"YC"&amp;$I$2&amp;"_AB1E_"&amp;J38</f>
        <v>EURYC1M_AB1E_1Y9M</v>
      </c>
      <c r="L38" s="104" t="str">
        <f>_xll.qlSimpleQuote(K38,,,Permanent,Trigger,ObjectOverwrite)</f>
        <v>EURYC1M_AB1E_1Y9M#0000</v>
      </c>
      <c r="M38" s="104" t="str">
        <f>IFERROR(_xll.RtGet("DTSIMI1",K38,"ASK")/100,"")</f>
        <v/>
      </c>
      <c r="N38" s="182">
        <f>_xll.qlSimpleQuoteSetValue(L38,M38,Trigger)</f>
        <v>0</v>
      </c>
      <c r="O38" s="89"/>
      <c r="P38" s="180"/>
      <c r="Q38" s="181" t="s">
        <v>164</v>
      </c>
      <c r="R38" s="181" t="str">
        <f>Currency&amp;"_CURVE_"&amp;$P$2&amp;"_"&amp;Q38</f>
        <v>EUR_CURVE_3M_1Y9M</v>
      </c>
      <c r="S38" s="104"/>
      <c r="T38" s="104"/>
      <c r="U38" s="104"/>
      <c r="V38" s="104"/>
      <c r="W38" s="182"/>
      <c r="X38" s="87"/>
      <c r="Y38" s="180"/>
      <c r="Z38" s="181" t="s">
        <v>164</v>
      </c>
      <c r="AA38" s="181" t="str">
        <f>Currency&amp;"AB6R"&amp;Z38&amp;"="</f>
        <v>EURAB6R1Y9M=</v>
      </c>
      <c r="AB38" s="104"/>
      <c r="AC38" s="104" t="str">
        <f>IFERROR(_xll.RtGet("DTSIMI1",AA38,$AC$3)/100,"")</f>
        <v/>
      </c>
      <c r="AD38" s="104" t="str">
        <f>IFERROR(_xll.RtGet("DTSIMI1",AA38,$AD$3)/100,"")</f>
        <v/>
      </c>
      <c r="AE38" s="104" t="str">
        <f t="shared" si="3"/>
        <v/>
      </c>
      <c r="AF38" s="104"/>
      <c r="AG38" s="89"/>
      <c r="AH38" s="180"/>
      <c r="AI38" s="181" t="s">
        <v>164</v>
      </c>
      <c r="AJ38" s="181" t="str">
        <f>Currency&amp;"_CURVE_"&amp;$AH$2&amp;"_"&amp;AI38</f>
        <v>EUR_CURVE_12M_1Y9M</v>
      </c>
      <c r="AK38" s="104"/>
      <c r="AL38" s="104"/>
      <c r="AM38" s="182"/>
      <c r="AO38" s="180"/>
      <c r="AP38" s="181" t="s">
        <v>164</v>
      </c>
      <c r="AQ38" s="181" t="str">
        <f>Currency&amp;"AB6R"&amp;AP38&amp;"="</f>
        <v>EURAB6R1Y9M=</v>
      </c>
      <c r="AR38" s="104"/>
      <c r="AS38" s="104" t="str">
        <f>IFERROR(_xll.RtGet("DTSIMI1",AQ38,$AC$3)/100,"")</f>
        <v/>
      </c>
      <c r="AT38" s="104" t="str">
        <f>IFERROR(_xll.RtGet("DTSIMI1",AQ38,$AD$3)/100,"")</f>
        <v/>
      </c>
      <c r="AU38" s="104" t="str">
        <f t="shared" si="4"/>
        <v/>
      </c>
      <c r="AV38" s="104"/>
      <c r="AW38" s="160"/>
    </row>
    <row r="39" spans="2:49" x14ac:dyDescent="0.2">
      <c r="B39" s="97" t="str">
        <f t="shared" si="22"/>
        <v/>
      </c>
      <c r="C39" s="180" t="s">
        <v>154</v>
      </c>
      <c r="D39" s="181" t="str">
        <f t="shared" si="21"/>
        <v>EUROISDDS22M</v>
      </c>
      <c r="E39" s="181" t="str">
        <f>_xll.qlSimpleQuote(D39,,,Permanent,Trigger,ObjectOverwrite)</f>
        <v>EUROISDDS22M#0000</v>
      </c>
      <c r="F39" s="104" t="str">
        <f>IFERROR(_xll.RtGet("DTSIMI1",D39,"ask")/100,"")</f>
        <v/>
      </c>
      <c r="G39" s="104">
        <f>_xll.qlSimpleQuoteSetValue(E39,F39,Trigger)</f>
        <v>0</v>
      </c>
      <c r="H39" s="89"/>
      <c r="I39" s="180" t="str">
        <f t="shared" si="23"/>
        <v/>
      </c>
      <c r="J39" s="181"/>
      <c r="K39" s="181"/>
      <c r="L39" s="104"/>
      <c r="M39" s="104"/>
      <c r="N39" s="182"/>
      <c r="O39" s="89"/>
      <c r="P39" s="180"/>
      <c r="Q39" s="181"/>
      <c r="R39" s="181"/>
      <c r="S39" s="104"/>
      <c r="T39" s="104"/>
      <c r="U39" s="104"/>
      <c r="V39" s="104"/>
      <c r="W39" s="182"/>
      <c r="X39" s="87"/>
      <c r="Y39" s="180"/>
      <c r="Z39" s="181"/>
      <c r="AA39" s="181"/>
      <c r="AB39" s="104"/>
      <c r="AC39" s="104" t="str">
        <f>IFERROR(_xll.RtGet("DTSIMI1",AA39,$AC$3)/100,"")</f>
        <v/>
      </c>
      <c r="AD39" s="104" t="str">
        <f>IFERROR(_xll.RtGet("DTSIMI1",AA39,$AD$3)/100,"")</f>
        <v/>
      </c>
      <c r="AE39" s="104" t="str">
        <f t="shared" si="3"/>
        <v/>
      </c>
      <c r="AF39" s="104"/>
      <c r="AG39" s="89"/>
      <c r="AH39" s="180"/>
      <c r="AI39" s="181"/>
      <c r="AJ39" s="181"/>
      <c r="AK39" s="104"/>
      <c r="AL39" s="104"/>
      <c r="AM39" s="182"/>
      <c r="AO39" s="180" t="str">
        <f t="shared" si="26"/>
        <v/>
      </c>
      <c r="AP39" s="181"/>
      <c r="AQ39" s="181"/>
      <c r="AR39" s="104"/>
      <c r="AS39" s="104" t="str">
        <f>IFERROR(_xll.RtGet("DTSIMI1",AQ39,$AC$3)/100,"")</f>
        <v/>
      </c>
      <c r="AT39" s="104" t="str">
        <f>IFERROR(_xll.RtGet("DTSIMI1",AQ39,$AD$3)/100,"")</f>
        <v/>
      </c>
      <c r="AU39" s="104" t="str">
        <f t="shared" si="4"/>
        <v/>
      </c>
      <c r="AV39" s="104"/>
      <c r="AW39" s="160"/>
    </row>
    <row r="40" spans="2:49" x14ac:dyDescent="0.2">
      <c r="B40" s="97" t="str">
        <f t="shared" si="22"/>
        <v/>
      </c>
      <c r="C40" s="180" t="s">
        <v>155</v>
      </c>
      <c r="D40" s="181" t="str">
        <f t="shared" si="21"/>
        <v>EUROISDDS23M</v>
      </c>
      <c r="E40" s="181" t="str">
        <f>_xll.qlSimpleQuote(D40,,,Permanent,Trigger,ObjectOverwrite)</f>
        <v>EUROISDDS23M#0000</v>
      </c>
      <c r="F40" s="104" t="str">
        <f>IFERROR(_xll.RtGet("DTSIMI1",D40,"ask")/100,"")</f>
        <v/>
      </c>
      <c r="G40" s="104">
        <f>_xll.qlSimpleQuoteSetValue(E40,F40,Trigger)</f>
        <v>0</v>
      </c>
      <c r="H40" s="89"/>
      <c r="I40" s="180" t="str">
        <f t="shared" si="23"/>
        <v/>
      </c>
      <c r="J40" s="181"/>
      <c r="K40" s="181"/>
      <c r="L40" s="104"/>
      <c r="M40" s="104"/>
      <c r="N40" s="182"/>
      <c r="O40" s="89"/>
      <c r="P40" s="180"/>
      <c r="Q40" s="181"/>
      <c r="R40" s="181"/>
      <c r="S40" s="104"/>
      <c r="T40" s="104"/>
      <c r="U40" s="104"/>
      <c r="V40" s="104"/>
      <c r="W40" s="182"/>
      <c r="X40" s="87"/>
      <c r="Y40" s="180" t="str">
        <f t="shared" si="25"/>
        <v/>
      </c>
      <c r="Z40" s="181"/>
      <c r="AA40" s="181"/>
      <c r="AB40" s="104"/>
      <c r="AC40" s="104" t="str">
        <f>IFERROR(_xll.RtGet("DTSIMI1",AA40,$AC$3)/100,"")</f>
        <v/>
      </c>
      <c r="AD40" s="104" t="str">
        <f>IFERROR(_xll.RtGet("DTSIMI1",AA40,$AD$3)/100,"")</f>
        <v/>
      </c>
      <c r="AE40" s="104" t="str">
        <f t="shared" si="3"/>
        <v/>
      </c>
      <c r="AF40" s="104"/>
      <c r="AG40" s="89"/>
      <c r="AH40" s="180"/>
      <c r="AI40" s="181"/>
      <c r="AJ40" s="181"/>
      <c r="AK40" s="104"/>
      <c r="AL40" s="104"/>
      <c r="AM40" s="185"/>
      <c r="AO40" s="180" t="str">
        <f t="shared" si="26"/>
        <v/>
      </c>
      <c r="AP40" s="181"/>
      <c r="AQ40" s="181"/>
      <c r="AR40" s="104"/>
      <c r="AS40" s="104" t="str">
        <f>IFERROR(_xll.RtGet("DTSIMI1",AQ40,$AC$3)/100,"")</f>
        <v/>
      </c>
      <c r="AT40" s="104" t="str">
        <f>IFERROR(_xll.RtGet("DTSIMI1",AQ40,$AD$3)/100,"")</f>
        <v/>
      </c>
      <c r="AU40" s="104" t="str">
        <f t="shared" si="4"/>
        <v/>
      </c>
      <c r="AV40" s="104"/>
      <c r="AW40" s="160"/>
    </row>
    <row r="41" spans="2:49" x14ac:dyDescent="0.2">
      <c r="B41" s="97" t="str">
        <f t="shared" si="22"/>
        <v/>
      </c>
      <c r="C41" s="180" t="s">
        <v>156</v>
      </c>
      <c r="D41" s="181" t="str">
        <f t="shared" si="21"/>
        <v>EUROISDDS2Y</v>
      </c>
      <c r="E41" s="181" t="str">
        <f>_xll.qlSimpleQuote(D41,,,Permanent,Trigger,ObjectOverwrite)</f>
        <v>EUROISDDS2Y#0000</v>
      </c>
      <c r="F41" s="104" t="str">
        <f>IFERROR(_xll.RtGet("DTSIMI1",D41,"ask")/100,"")</f>
        <v/>
      </c>
      <c r="G41" s="104">
        <f>_xll.qlSimpleQuoteSetValue(E41,F41,Trigger)</f>
        <v>0</v>
      </c>
      <c r="H41" s="89"/>
      <c r="I41" s="180" t="str">
        <f t="shared" si="23"/>
        <v>SW</v>
      </c>
      <c r="J41" s="181" t="s">
        <v>156</v>
      </c>
      <c r="K41" s="181" t="str">
        <f t="shared" ref="K41:K72" si="27">Currency&amp;"YC"&amp;$I$2&amp;"_AB1E_"&amp;J41</f>
        <v>EURYC1M_AB1E_2Y</v>
      </c>
      <c r="L41" s="104" t="str">
        <f>_xll.qlSimpleQuote(K41,,,Permanent,Trigger,ObjectOverwrite)</f>
        <v>EURYC1M_AB1E_2Y#0000</v>
      </c>
      <c r="M41" s="104" t="str">
        <f>IFERROR(_xll.RtGet("DTSIMI1",K41,"ASK")/100,"")</f>
        <v/>
      </c>
      <c r="N41" s="182">
        <f>_xll.qlSimpleQuoteSetValue(L41,M41,Trigger)</f>
        <v>0</v>
      </c>
      <c r="O41" s="89"/>
      <c r="P41" s="180"/>
      <c r="Q41" s="181" t="s">
        <v>156</v>
      </c>
      <c r="R41" s="181" t="str">
        <f>Currency&amp;"_CURVE_"&amp;$P$2&amp;"_"&amp;Q41</f>
        <v>EUR_CURVE_3M_2Y</v>
      </c>
      <c r="S41" s="104" t="str">
        <f>_xll.qlSimpleQuote(R41,,,Permanent,Trigger,ObjectOverwrite)</f>
        <v>EUR_CURVE_3M_2Y#0000</v>
      </c>
      <c r="T41" s="104" t="str">
        <f>IFERROR(_xll.RtGet("DTSIMI1",R41,$T$3)/100,"")</f>
        <v/>
      </c>
      <c r="U41" s="104" t="str">
        <f>IFERROR(_xll.RtGet("DTSIMI1",R41,$U$3)/100,"")</f>
        <v/>
      </c>
      <c r="V41" s="104" t="str">
        <f t="shared" si="2"/>
        <v/>
      </c>
      <c r="W41" s="182">
        <f>_xll.qlSimpleQuoteSetValue(S41,V41,Trigger)</f>
        <v>0</v>
      </c>
      <c r="X41" s="87"/>
      <c r="Y41" s="180"/>
      <c r="Z41" s="181" t="s">
        <v>156</v>
      </c>
      <c r="AA41" s="181" t="str">
        <f t="shared" ref="AA41:AA72" si="28">Currency&amp;"AB6R"&amp;Z41&amp;"="</f>
        <v>EURAB6R2Y=</v>
      </c>
      <c r="AB41" s="104" t="str">
        <f>_xll.qlSimpleQuote(AA41,,,Permanent,Trigger,ObjectOverwrite)</f>
        <v>EURAB6R2Y=#0000</v>
      </c>
      <c r="AC41" s="104" t="str">
        <f>IFERROR(_xll.RtGet("DTSIMI1",AA41,$AC$3)/100,"")</f>
        <v/>
      </c>
      <c r="AD41" s="104" t="str">
        <f>IFERROR(_xll.RtGet("DTSIMI1",AA41,$AD$3)/100,"")</f>
        <v/>
      </c>
      <c r="AE41" s="104" t="str">
        <f t="shared" si="3"/>
        <v/>
      </c>
      <c r="AF41" s="104">
        <f>_xll.qlSimpleQuoteSetValue(AB41,AE41,Trigger)</f>
        <v>0</v>
      </c>
      <c r="AG41" s="89"/>
      <c r="AH41" s="180"/>
      <c r="AI41" s="181" t="s">
        <v>156</v>
      </c>
      <c r="AJ41" s="181" t="str">
        <f t="shared" ref="AJ41:AJ72" si="29">Currency&amp;"_CURVE_"&amp;$AH$2&amp;"_"&amp;AI41</f>
        <v>EUR_CURVE_12M_2Y</v>
      </c>
      <c r="AK41" s="104" t="str">
        <f>_xll.qlSimpleQuote(AJ41,,,Permanent,Trigger,ObjectOverwrite)</f>
        <v>EUR_CURVE_12M_2Y#0000</v>
      </c>
      <c r="AL41" s="104" t="str">
        <f>IFERROR(_xll.RtGet("DTSIMI1",AJ41,"ASK")/100,"")</f>
        <v/>
      </c>
      <c r="AM41" s="182">
        <f>_xll.qlSimpleQuoteSetValue(AK41,AL41,Trigger)</f>
        <v>0</v>
      </c>
      <c r="AO41" s="180"/>
      <c r="AP41" s="181" t="s">
        <v>156</v>
      </c>
      <c r="AQ41" s="181" t="str">
        <f t="shared" ref="AQ41:AQ102" si="30">Currency&amp;"AB6R"&amp;AP41&amp;"="</f>
        <v>EURAB6R2Y=</v>
      </c>
      <c r="AR41" s="104" t="str">
        <f>_xll.qlSimpleQuote(AQ41,,,Permanent,Trigger,ObjectOverwrite)</f>
        <v>EURAB6R2Y=#0000</v>
      </c>
      <c r="AS41" s="104" t="str">
        <f>IFERROR(_xll.RtGet("DTSIMI1",AQ41,$AC$3)/100,"")</f>
        <v/>
      </c>
      <c r="AT41" s="104" t="str">
        <f>IFERROR(_xll.RtGet("DTSIMI1",AQ41,$AD$3)/100,"")</f>
        <v/>
      </c>
      <c r="AU41" s="104" t="str">
        <f t="shared" si="4"/>
        <v/>
      </c>
      <c r="AV41" s="104"/>
      <c r="AW41" s="160"/>
    </row>
    <row r="42" spans="2:49" hidden="1" outlineLevel="1" x14ac:dyDescent="0.2">
      <c r="B42" s="97" t="str">
        <f t="shared" si="22"/>
        <v/>
      </c>
      <c r="C42" s="180" t="s">
        <v>165</v>
      </c>
      <c r="D42" s="181" t="str">
        <f t="shared" si="21"/>
        <v>EUROISDDS2Y3M</v>
      </c>
      <c r="E42" s="181"/>
      <c r="F42" s="104" t="str">
        <f>IFERROR(_xll.RtGet("DTSIMI1",D42,"ask")/100,"")</f>
        <v/>
      </c>
      <c r="G42" s="104" t="e">
        <f>_xll.qlSimpleQuoteSetValue(E42,F42,Trigger)</f>
        <v>#NUM!</v>
      </c>
      <c r="H42" s="89"/>
      <c r="I42" s="180" t="str">
        <f t="shared" si="23"/>
        <v>SW</v>
      </c>
      <c r="J42" s="181" t="s">
        <v>165</v>
      </c>
      <c r="K42" s="181" t="str">
        <f t="shared" si="27"/>
        <v>EURYC1M_AB1E_2Y3M</v>
      </c>
      <c r="L42" s="104" t="str">
        <f>_xll.qlSimpleQuote(K42,,,Permanent,Trigger,ObjectOverwrite)</f>
        <v>EURYC1M_AB1E_2Y3M#0000</v>
      </c>
      <c r="M42" s="104" t="str">
        <f>IFERROR(_xll.RtGet("DTSIMI1",K42,"ASK")/100,"")</f>
        <v/>
      </c>
      <c r="N42" s="182">
        <f>_xll.qlSimpleQuoteSetValue(L42,M42,Trigger)</f>
        <v>0</v>
      </c>
      <c r="O42" s="89"/>
      <c r="P42" s="180"/>
      <c r="Q42" s="181" t="s">
        <v>165</v>
      </c>
      <c r="R42" s="181" t="str">
        <f>Currency&amp;"_CURVE_"&amp;$P$2&amp;"_"&amp;Q42</f>
        <v>EUR_CURVE_3M_2Y3M</v>
      </c>
      <c r="S42" s="104"/>
      <c r="T42" s="104" t="str">
        <f>IFERROR(_xll.RtGet("DTSIMI1",R42,$T$3)/100,"")</f>
        <v/>
      </c>
      <c r="U42" s="104" t="str">
        <f>IFERROR(_xll.RtGet("DTSIMI1",R42,$U$3)/100,"")</f>
        <v/>
      </c>
      <c r="V42" s="104" t="str">
        <f t="shared" si="2"/>
        <v/>
      </c>
      <c r="W42" s="182"/>
      <c r="X42" s="87"/>
      <c r="Y42" s="180"/>
      <c r="Z42" s="181" t="s">
        <v>165</v>
      </c>
      <c r="AA42" s="181" t="str">
        <f t="shared" si="28"/>
        <v>EURAB6R2Y3M=</v>
      </c>
      <c r="AB42" s="104"/>
      <c r="AC42" s="104" t="str">
        <f>IFERROR(_xll.RtGet("DTSIMI1",AA42,$AC$3)/100,"")</f>
        <v/>
      </c>
      <c r="AD42" s="104" t="str">
        <f>IFERROR(_xll.RtGet("DTSIMI1",AA42,$AD$3)/100,"")</f>
        <v/>
      </c>
      <c r="AE42" s="104" t="str">
        <f t="shared" si="3"/>
        <v/>
      </c>
      <c r="AF42" s="104"/>
      <c r="AG42" s="89"/>
      <c r="AH42" s="180"/>
      <c r="AI42" s="181" t="s">
        <v>165</v>
      </c>
      <c r="AJ42" s="181" t="str">
        <f t="shared" si="29"/>
        <v>EUR_CURVE_12M_2Y3M</v>
      </c>
      <c r="AK42" s="104"/>
      <c r="AL42" s="104" t="str">
        <f>IFERROR(_xll.RtGet("DTSIMI1",AJ42,"ASK")/100,"")</f>
        <v/>
      </c>
      <c r="AM42" s="182" t="e">
        <f>_xll.qlSimpleQuoteSetValue(AK42,AL42,Trigger)</f>
        <v>#NUM!</v>
      </c>
      <c r="AO42" s="180"/>
      <c r="AP42" s="181" t="s">
        <v>165</v>
      </c>
      <c r="AQ42" s="181"/>
      <c r="AR42" s="104"/>
      <c r="AS42" s="104" t="str">
        <f>IFERROR(_xll.RtGet("DTSIMI1",AQ42,$AC$3)/100,"")</f>
        <v/>
      </c>
      <c r="AT42" s="104" t="str">
        <f>IFERROR(_xll.RtGet("DTSIMI1",AQ42,$AD$3)/100,"")</f>
        <v/>
      </c>
      <c r="AU42" s="104" t="str">
        <f t="shared" si="4"/>
        <v/>
      </c>
      <c r="AV42" s="104"/>
      <c r="AW42" s="160"/>
    </row>
    <row r="43" spans="2:49" hidden="1" outlineLevel="1" x14ac:dyDescent="0.2">
      <c r="B43" s="97" t="str">
        <f t="shared" si="22"/>
        <v/>
      </c>
      <c r="C43" s="180" t="s">
        <v>166</v>
      </c>
      <c r="D43" s="181" t="str">
        <f t="shared" si="21"/>
        <v>EUROISDDS2Y6M</v>
      </c>
      <c r="E43" s="181"/>
      <c r="F43" s="104" t="str">
        <f>IFERROR(_xll.RtGet("DTSIMI1",D43,"ask")/100,"")</f>
        <v/>
      </c>
      <c r="G43" s="104" t="e">
        <f>_xll.qlSimpleQuoteSetValue(E43,F43,Trigger)</f>
        <v>#NUM!</v>
      </c>
      <c r="H43" s="89"/>
      <c r="I43" s="180" t="str">
        <f t="shared" si="23"/>
        <v>SW</v>
      </c>
      <c r="J43" s="181" t="s">
        <v>166</v>
      </c>
      <c r="K43" s="181" t="str">
        <f t="shared" si="27"/>
        <v>EURYC1M_AB1E_2Y6M</v>
      </c>
      <c r="L43" s="104" t="str">
        <f>_xll.qlSimpleQuote(K43,,,Permanent,Trigger,ObjectOverwrite)</f>
        <v>EURYC1M_AB1E_2Y6M#0000</v>
      </c>
      <c r="M43" s="104" t="str">
        <f>IFERROR(_xll.RtGet("DTSIMI1",K43,"ASK")/100,"")</f>
        <v/>
      </c>
      <c r="N43" s="182">
        <f>_xll.qlSimpleQuoteSetValue(L43,M43,Trigger)</f>
        <v>0</v>
      </c>
      <c r="O43" s="89"/>
      <c r="P43" s="180"/>
      <c r="Q43" s="181" t="s">
        <v>166</v>
      </c>
      <c r="R43" s="181" t="str">
        <f t="shared" ref="R43:R72" si="31">Currency&amp;"_CURVE_"&amp;$P$2&amp;"_"&amp;Q43</f>
        <v>EUR_CURVE_3M_2Y6M</v>
      </c>
      <c r="S43" s="104"/>
      <c r="T43" s="104" t="str">
        <f>IFERROR(_xll.RtGet("DTSIMI1",R43,$T$3)/100,"")</f>
        <v/>
      </c>
      <c r="U43" s="104" t="str">
        <f>IFERROR(_xll.RtGet("DTSIMI1",R43,$U$3)/100,"")</f>
        <v/>
      </c>
      <c r="V43" s="104" t="str">
        <f t="shared" si="2"/>
        <v/>
      </c>
      <c r="W43" s="182"/>
      <c r="X43" s="87"/>
      <c r="Y43" s="180"/>
      <c r="Z43" s="181" t="s">
        <v>166</v>
      </c>
      <c r="AA43" s="181" t="str">
        <f t="shared" si="28"/>
        <v>EURAB6R2Y6M=</v>
      </c>
      <c r="AB43" s="104"/>
      <c r="AC43" s="104" t="str">
        <f>IFERROR(_xll.RtGet("DTSIMI1",AA43,$AC$3)/100,"")</f>
        <v/>
      </c>
      <c r="AD43" s="104" t="str">
        <f>IFERROR(_xll.RtGet("DTSIMI1",AA43,$AD$3)/100,"")</f>
        <v/>
      </c>
      <c r="AE43" s="104" t="str">
        <f t="shared" si="3"/>
        <v/>
      </c>
      <c r="AF43" s="104"/>
      <c r="AG43" s="89"/>
      <c r="AH43" s="180"/>
      <c r="AI43" s="181" t="s">
        <v>166</v>
      </c>
      <c r="AJ43" s="181" t="str">
        <f t="shared" si="29"/>
        <v>EUR_CURVE_12M_2Y6M</v>
      </c>
      <c r="AK43" s="104"/>
      <c r="AL43" s="104" t="str">
        <f>IFERROR(_xll.RtGet("DTSIMI1",AJ43,"ASK")/100,"")</f>
        <v/>
      </c>
      <c r="AM43" s="182" t="e">
        <f>_xll.qlSimpleQuoteSetValue(AK43,AL43,Trigger)</f>
        <v>#NUM!</v>
      </c>
      <c r="AO43" s="180"/>
      <c r="AP43" s="181" t="s">
        <v>166</v>
      </c>
      <c r="AQ43" s="181"/>
      <c r="AR43" s="104"/>
      <c r="AS43" s="104" t="str">
        <f>IFERROR(_xll.RtGet("DTSIMI1",AQ43,$AC$3)/100,"")</f>
        <v/>
      </c>
      <c r="AT43" s="104" t="str">
        <f>IFERROR(_xll.RtGet("DTSIMI1",AQ43,$AD$3)/100,"")</f>
        <v/>
      </c>
      <c r="AU43" s="104" t="str">
        <f t="shared" si="4"/>
        <v/>
      </c>
      <c r="AV43" s="104"/>
      <c r="AW43" s="160"/>
    </row>
    <row r="44" spans="2:49" hidden="1" outlineLevel="1" x14ac:dyDescent="0.2">
      <c r="B44" s="97" t="str">
        <f t="shared" si="22"/>
        <v/>
      </c>
      <c r="C44" s="180" t="s">
        <v>167</v>
      </c>
      <c r="D44" s="181" t="str">
        <f t="shared" si="21"/>
        <v>EUROISDDS2Y9M</v>
      </c>
      <c r="E44" s="181"/>
      <c r="F44" s="104" t="str">
        <f>IFERROR(_xll.RtGet("DTSIMI1",D44,"ask")/100,"")</f>
        <v/>
      </c>
      <c r="G44" s="104" t="e">
        <f>_xll.qlSimpleQuoteSetValue(E44,F44,Trigger)</f>
        <v>#NUM!</v>
      </c>
      <c r="H44" s="89"/>
      <c r="I44" s="180" t="str">
        <f t="shared" si="23"/>
        <v>SW</v>
      </c>
      <c r="J44" s="181" t="s">
        <v>167</v>
      </c>
      <c r="K44" s="181" t="str">
        <f t="shared" si="27"/>
        <v>EURYC1M_AB1E_2Y9M</v>
      </c>
      <c r="L44" s="104" t="str">
        <f>_xll.qlSimpleQuote(K44,,,Permanent,Trigger,ObjectOverwrite)</f>
        <v>EURYC1M_AB1E_2Y9M#0000</v>
      </c>
      <c r="M44" s="104" t="str">
        <f>IFERROR(_xll.RtGet("DTSIMI1",K44,"ASK")/100,"")</f>
        <v/>
      </c>
      <c r="N44" s="182">
        <f>_xll.qlSimpleQuoteSetValue(L44,M44,Trigger)</f>
        <v>0</v>
      </c>
      <c r="O44" s="89"/>
      <c r="P44" s="180"/>
      <c r="Q44" s="181" t="s">
        <v>167</v>
      </c>
      <c r="R44" s="181" t="str">
        <f t="shared" si="31"/>
        <v>EUR_CURVE_3M_2Y9M</v>
      </c>
      <c r="S44" s="104"/>
      <c r="T44" s="104" t="str">
        <f>IFERROR(_xll.RtGet("DTSIMI1",R44,$T$3)/100,"")</f>
        <v/>
      </c>
      <c r="U44" s="104" t="str">
        <f>IFERROR(_xll.RtGet("DTSIMI1",R44,$U$3)/100,"")</f>
        <v/>
      </c>
      <c r="V44" s="104" t="str">
        <f t="shared" si="2"/>
        <v/>
      </c>
      <c r="W44" s="182"/>
      <c r="X44" s="87"/>
      <c r="Y44" s="180"/>
      <c r="Z44" s="181" t="s">
        <v>167</v>
      </c>
      <c r="AA44" s="181" t="str">
        <f t="shared" si="28"/>
        <v>EURAB6R2Y9M=</v>
      </c>
      <c r="AB44" s="104"/>
      <c r="AC44" s="104" t="str">
        <f>IFERROR(_xll.RtGet("DTSIMI1",AA44,$AC$3)/100,"")</f>
        <v/>
      </c>
      <c r="AD44" s="104" t="str">
        <f>IFERROR(_xll.RtGet("DTSIMI1",AA44,$AD$3)/100,"")</f>
        <v/>
      </c>
      <c r="AE44" s="104" t="str">
        <f t="shared" si="3"/>
        <v/>
      </c>
      <c r="AF44" s="104"/>
      <c r="AG44" s="89"/>
      <c r="AH44" s="180"/>
      <c r="AI44" s="181" t="s">
        <v>167</v>
      </c>
      <c r="AJ44" s="181" t="str">
        <f t="shared" si="29"/>
        <v>EUR_CURVE_12M_2Y9M</v>
      </c>
      <c r="AK44" s="104"/>
      <c r="AL44" s="104" t="str">
        <f>IFERROR(_xll.RtGet("DTSIMI1",AJ44,"ASK")/100,"")</f>
        <v/>
      </c>
      <c r="AM44" s="182" t="e">
        <f>_xll.qlSimpleQuoteSetValue(AK44,AL44,Trigger)</f>
        <v>#NUM!</v>
      </c>
      <c r="AO44" s="180"/>
      <c r="AP44" s="181" t="s">
        <v>167</v>
      </c>
      <c r="AQ44" s="181"/>
      <c r="AR44" s="104"/>
      <c r="AS44" s="104" t="str">
        <f>IFERROR(_xll.RtGet("DTSIMI1",AQ44,$AC$3)/100,"")</f>
        <v/>
      </c>
      <c r="AT44" s="104" t="str">
        <f>IFERROR(_xll.RtGet("DTSIMI1",AQ44,$AD$3)/100,"")</f>
        <v/>
      </c>
      <c r="AU44" s="104" t="str">
        <f t="shared" si="4"/>
        <v/>
      </c>
      <c r="AV44" s="104"/>
      <c r="AW44" s="160"/>
    </row>
    <row r="45" spans="2:49" collapsed="1" x14ac:dyDescent="0.2">
      <c r="B45" s="97" t="str">
        <f t="shared" si="22"/>
        <v/>
      </c>
      <c r="C45" s="180" t="s">
        <v>93</v>
      </c>
      <c r="D45" s="181" t="str">
        <f t="shared" si="21"/>
        <v>EUROISDDS3Y</v>
      </c>
      <c r="E45" s="181" t="str">
        <f>_xll.qlSimpleQuote(D45,,,Permanent,Trigger,ObjectOverwrite)</f>
        <v>EUROISDDS3Y#0000</v>
      </c>
      <c r="F45" s="104" t="str">
        <f>IFERROR(_xll.RtGet("DTSIMI1",D45,"ask")/100,"")</f>
        <v/>
      </c>
      <c r="G45" s="104">
        <f>_xll.qlSimpleQuoteSetValue(E45,F45,Trigger)</f>
        <v>0</v>
      </c>
      <c r="H45" s="89"/>
      <c r="I45" s="180" t="str">
        <f t="shared" si="23"/>
        <v>SW</v>
      </c>
      <c r="J45" s="181" t="s">
        <v>93</v>
      </c>
      <c r="K45" s="181" t="str">
        <f t="shared" si="27"/>
        <v>EURYC1M_AB1E_3Y</v>
      </c>
      <c r="L45" s="104" t="str">
        <f>_xll.qlSimpleQuote(K45,,,Permanent,Trigger,ObjectOverwrite)</f>
        <v>EURYC1M_AB1E_3Y#0000</v>
      </c>
      <c r="M45" s="104" t="str">
        <f>IFERROR(_xll.RtGet("DTSIMI1",K45,"ASK")/100,"")</f>
        <v/>
      </c>
      <c r="N45" s="182">
        <f>_xll.qlSimpleQuoteSetValue(L45,M45,Trigger)</f>
        <v>0</v>
      </c>
      <c r="O45" s="89"/>
      <c r="P45" s="180" t="str">
        <f t="shared" si="24"/>
        <v>SW</v>
      </c>
      <c r="Q45" s="181" t="s">
        <v>93</v>
      </c>
      <c r="R45" s="181" t="str">
        <f t="shared" si="31"/>
        <v>EUR_CURVE_3M_3Y</v>
      </c>
      <c r="S45" s="104" t="str">
        <f>_xll.qlSimpleQuote(R45,,,Permanent,Trigger,ObjectOverwrite)</f>
        <v>EUR_CURVE_3M_3Y#0000</v>
      </c>
      <c r="T45" s="104" t="str">
        <f>IFERROR(_xll.RtGet("DTSIMI1",R45,$T$3)/100,"")</f>
        <v/>
      </c>
      <c r="U45" s="104" t="str">
        <f>IFERROR(_xll.RtGet("DTSIMI1",R45,$U$3)/100,"")</f>
        <v/>
      </c>
      <c r="V45" s="104" t="str">
        <f t="shared" si="2"/>
        <v/>
      </c>
      <c r="W45" s="182">
        <f>_xll.qlSimpleQuoteSetValue(S45,V45,Trigger)</f>
        <v>0</v>
      </c>
      <c r="X45" s="87"/>
      <c r="Y45" s="180" t="str">
        <f t="shared" si="25"/>
        <v>SW</v>
      </c>
      <c r="Z45" s="181" t="s">
        <v>93</v>
      </c>
      <c r="AA45" s="181" t="str">
        <f t="shared" si="28"/>
        <v>EURAB6R3Y=</v>
      </c>
      <c r="AB45" s="104" t="str">
        <f>_xll.qlSimpleQuote(AA45,,,Permanent,Trigger,ObjectOverwrite)</f>
        <v>EURAB6R3Y=#0000</v>
      </c>
      <c r="AC45" s="104" t="str">
        <f>IFERROR(_xll.RtGet("DTSIMI1",AA45,$AC$3)/100,"")</f>
        <v/>
      </c>
      <c r="AD45" s="104" t="str">
        <f>IFERROR(_xll.RtGet("DTSIMI1",AA45,$AD$3)/100,"")</f>
        <v/>
      </c>
      <c r="AE45" s="104" t="str">
        <f t="shared" si="3"/>
        <v/>
      </c>
      <c r="AF45" s="104">
        <f>_xll.qlSimpleQuoteSetValue(AB45,AE45,Trigger)</f>
        <v>0</v>
      </c>
      <c r="AG45" s="89"/>
      <c r="AH45" s="180" t="str">
        <f t="shared" ref="AH45:AH92" si="32">IF(ISBLANK(AI45),"","SW")</f>
        <v>SW</v>
      </c>
      <c r="AI45" s="181" t="s">
        <v>93</v>
      </c>
      <c r="AJ45" s="181" t="str">
        <f t="shared" si="29"/>
        <v>EUR_CURVE_12M_3Y</v>
      </c>
      <c r="AK45" s="104" t="str">
        <f>_xll.qlSimpleQuote(AJ45,,,Permanent,Trigger,ObjectOverwrite)</f>
        <v>EUR_CURVE_12M_3Y#0000</v>
      </c>
      <c r="AL45" s="104" t="str">
        <f>IFERROR(_xll.RtGet("DTSIMI1",AJ45,"ASK")/100,"")</f>
        <v/>
      </c>
      <c r="AM45" s="182">
        <f>_xll.qlSimpleQuoteSetValue(AK45,AL45,Trigger)</f>
        <v>0</v>
      </c>
      <c r="AO45" s="180" t="str">
        <f t="shared" si="26"/>
        <v>SW</v>
      </c>
      <c r="AP45" s="181" t="s">
        <v>93</v>
      </c>
      <c r="AQ45" s="181" t="str">
        <f t="shared" si="30"/>
        <v>EURAB6R3Y=</v>
      </c>
      <c r="AR45" s="104" t="str">
        <f>_xll.qlSimpleQuote(AQ45,,,Permanent,Trigger,ObjectOverwrite)</f>
        <v>EURAB6R3Y=#0000</v>
      </c>
      <c r="AS45" s="104" t="str">
        <f>IFERROR(_xll.RtGet("DTSIMI1",AQ45,$AC$3)/100,"")</f>
        <v/>
      </c>
      <c r="AT45" s="104" t="str">
        <f>IFERROR(_xll.RtGet("DTSIMI1",AQ45,$AD$3)/100,"")</f>
        <v/>
      </c>
      <c r="AU45" s="104" t="str">
        <f t="shared" si="4"/>
        <v/>
      </c>
      <c r="AV45" s="104"/>
      <c r="AW45" s="160"/>
    </row>
    <row r="46" spans="2:49" x14ac:dyDescent="0.2">
      <c r="B46" s="97" t="str">
        <f t="shared" si="22"/>
        <v/>
      </c>
      <c r="C46" s="180" t="s">
        <v>94</v>
      </c>
      <c r="D46" s="181" t="str">
        <f t="shared" si="21"/>
        <v>EUROISDDS4Y</v>
      </c>
      <c r="E46" s="181" t="str">
        <f>_xll.qlSimpleQuote(D46,,,Permanent,Trigger,ObjectOverwrite)</f>
        <v>EUROISDDS4Y#0000</v>
      </c>
      <c r="F46" s="104" t="str">
        <f>IFERROR(_xll.RtGet("DTSIMI1",D46,"ask")/100,"")</f>
        <v/>
      </c>
      <c r="G46" s="104">
        <f>_xll.qlSimpleQuoteSetValue(E46,F46,Trigger)</f>
        <v>0</v>
      </c>
      <c r="H46" s="89"/>
      <c r="I46" s="180" t="str">
        <f t="shared" si="23"/>
        <v>SW</v>
      </c>
      <c r="J46" s="181" t="s">
        <v>94</v>
      </c>
      <c r="K46" s="181" t="str">
        <f t="shared" si="27"/>
        <v>EURYC1M_AB1E_4Y</v>
      </c>
      <c r="L46" s="104" t="str">
        <f>_xll.qlSimpleQuote(K46,,,Permanent,Trigger,ObjectOverwrite)</f>
        <v>EURYC1M_AB1E_4Y#0000</v>
      </c>
      <c r="M46" s="104" t="str">
        <f>IFERROR(_xll.RtGet("DTSIMI1",K46,"ASK")/100,"")</f>
        <v/>
      </c>
      <c r="N46" s="182">
        <f>_xll.qlSimpleQuoteSetValue(L46,M46,Trigger)</f>
        <v>0</v>
      </c>
      <c r="O46" s="89"/>
      <c r="P46" s="180" t="str">
        <f t="shared" si="24"/>
        <v>SW</v>
      </c>
      <c r="Q46" s="181" t="s">
        <v>94</v>
      </c>
      <c r="R46" s="181" t="str">
        <f t="shared" si="31"/>
        <v>EUR_CURVE_3M_4Y</v>
      </c>
      <c r="S46" s="104" t="str">
        <f>_xll.qlSimpleQuote(R46,,,Permanent,Trigger,ObjectOverwrite)</f>
        <v>EUR_CURVE_3M_4Y#0000</v>
      </c>
      <c r="T46" s="104" t="str">
        <f>IFERROR(_xll.RtGet("DTSIMI1",R46,$T$3)/100,"")</f>
        <v/>
      </c>
      <c r="U46" s="104" t="str">
        <f>IFERROR(_xll.RtGet("DTSIMI1",R46,$U$3)/100,"")</f>
        <v/>
      </c>
      <c r="V46" s="104" t="str">
        <f t="shared" si="2"/>
        <v/>
      </c>
      <c r="W46" s="182">
        <f>_xll.qlSimpleQuoteSetValue(S46,V46,Trigger)</f>
        <v>0</v>
      </c>
      <c r="X46" s="87"/>
      <c r="Y46" s="180" t="str">
        <f t="shared" si="25"/>
        <v>SW</v>
      </c>
      <c r="Z46" s="181" t="s">
        <v>94</v>
      </c>
      <c r="AA46" s="181" t="str">
        <f t="shared" si="28"/>
        <v>EURAB6R4Y=</v>
      </c>
      <c r="AB46" s="104" t="str">
        <f>_xll.qlSimpleQuote(AA46,,,Permanent,Trigger,ObjectOverwrite)</f>
        <v>EURAB6R4Y=#0000</v>
      </c>
      <c r="AC46" s="104" t="str">
        <f>IFERROR(_xll.RtGet("DTSIMI1",AA46,$AC$3)/100,"")</f>
        <v/>
      </c>
      <c r="AD46" s="104" t="str">
        <f>IFERROR(_xll.RtGet("DTSIMI1",AA46,$AD$3)/100,"")</f>
        <v/>
      </c>
      <c r="AE46" s="104" t="str">
        <f t="shared" si="3"/>
        <v/>
      </c>
      <c r="AF46" s="104">
        <f>_xll.qlSimpleQuoteSetValue(AB46,AE46,Trigger)</f>
        <v>0</v>
      </c>
      <c r="AG46" s="89"/>
      <c r="AH46" s="180" t="str">
        <f t="shared" si="32"/>
        <v>SW</v>
      </c>
      <c r="AI46" s="181" t="s">
        <v>94</v>
      </c>
      <c r="AJ46" s="181" t="str">
        <f t="shared" si="29"/>
        <v>EUR_CURVE_12M_4Y</v>
      </c>
      <c r="AK46" s="104" t="str">
        <f>_xll.qlSimpleQuote(AJ46,,,Permanent,Trigger,ObjectOverwrite)</f>
        <v>EUR_CURVE_12M_4Y#0000</v>
      </c>
      <c r="AL46" s="104" t="str">
        <f>IFERROR(_xll.RtGet("DTSIMI1",AJ46,"ASK")/100,"")</f>
        <v/>
      </c>
      <c r="AM46" s="182">
        <f>_xll.qlSimpleQuoteSetValue(AK46,AL46,Trigger)</f>
        <v>0</v>
      </c>
      <c r="AO46" s="180" t="str">
        <f t="shared" si="26"/>
        <v>SW</v>
      </c>
      <c r="AP46" s="181" t="s">
        <v>94</v>
      </c>
      <c r="AQ46" s="181" t="str">
        <f t="shared" si="30"/>
        <v>EURAB6R4Y=</v>
      </c>
      <c r="AR46" s="104" t="str">
        <f>_xll.qlSimpleQuote(AQ46,,,Permanent,Trigger,ObjectOverwrite)</f>
        <v>EURAB6R4Y=#0000</v>
      </c>
      <c r="AS46" s="104" t="str">
        <f>IFERROR(_xll.RtGet("DTSIMI1",AQ46,$AC$3)/100,"")</f>
        <v/>
      </c>
      <c r="AT46" s="104" t="str">
        <f>IFERROR(_xll.RtGet("DTSIMI1",AQ46,$AD$3)/100,"")</f>
        <v/>
      </c>
      <c r="AU46" s="104" t="str">
        <f t="shared" si="4"/>
        <v/>
      </c>
      <c r="AV46" s="104"/>
      <c r="AW46" s="160"/>
    </row>
    <row r="47" spans="2:49" x14ac:dyDescent="0.2">
      <c r="B47" s="97" t="str">
        <f t="shared" si="22"/>
        <v/>
      </c>
      <c r="C47" s="180" t="s">
        <v>95</v>
      </c>
      <c r="D47" s="181" t="str">
        <f t="shared" si="21"/>
        <v>EUROISDDS5Y</v>
      </c>
      <c r="E47" s="181" t="str">
        <f>_xll.qlSimpleQuote(D47,,,Permanent,Trigger,ObjectOverwrite)</f>
        <v>EUROISDDS5Y#0000</v>
      </c>
      <c r="F47" s="104" t="str">
        <f>IFERROR(_xll.RtGet("DTSIMI1",D47,"ask")/100,"")</f>
        <v/>
      </c>
      <c r="G47" s="104">
        <f>_xll.qlSimpleQuoteSetValue(E47,F47,Trigger)</f>
        <v>0</v>
      </c>
      <c r="H47" s="89"/>
      <c r="I47" s="180" t="str">
        <f t="shared" si="23"/>
        <v>SW</v>
      </c>
      <c r="J47" s="181" t="s">
        <v>95</v>
      </c>
      <c r="K47" s="181" t="str">
        <f t="shared" si="27"/>
        <v>EURYC1M_AB1E_5Y</v>
      </c>
      <c r="L47" s="104" t="str">
        <f>_xll.qlSimpleQuote(K47,,,Permanent,Trigger,ObjectOverwrite)</f>
        <v>EURYC1M_AB1E_5Y#0000</v>
      </c>
      <c r="M47" s="104" t="str">
        <f>IFERROR(_xll.RtGet("DTSIMI1",K47,"ASK")/100,"")</f>
        <v/>
      </c>
      <c r="N47" s="182">
        <f>_xll.qlSimpleQuoteSetValue(L47,M47,Trigger)</f>
        <v>0</v>
      </c>
      <c r="O47" s="89"/>
      <c r="P47" s="180" t="str">
        <f t="shared" si="24"/>
        <v>SW</v>
      </c>
      <c r="Q47" s="181" t="s">
        <v>95</v>
      </c>
      <c r="R47" s="181" t="str">
        <f t="shared" si="31"/>
        <v>EUR_CURVE_3M_5Y</v>
      </c>
      <c r="S47" s="104" t="str">
        <f>_xll.qlSimpleQuote(R47,,,Permanent,Trigger,ObjectOverwrite)</f>
        <v>EUR_CURVE_3M_5Y#0000</v>
      </c>
      <c r="T47" s="104" t="str">
        <f>IFERROR(_xll.RtGet("DTSIMI1",R47,$T$3)/100,"")</f>
        <v/>
      </c>
      <c r="U47" s="104" t="str">
        <f>IFERROR(_xll.RtGet("DTSIMI1",R47,$U$3)/100,"")</f>
        <v/>
      </c>
      <c r="V47" s="104" t="str">
        <f t="shared" si="2"/>
        <v/>
      </c>
      <c r="W47" s="182">
        <f>_xll.qlSimpleQuoteSetValue(S47,V47,Trigger)</f>
        <v>0</v>
      </c>
      <c r="X47" s="87"/>
      <c r="Y47" s="180" t="str">
        <f t="shared" si="25"/>
        <v>SW</v>
      </c>
      <c r="Z47" s="181" t="s">
        <v>95</v>
      </c>
      <c r="AA47" s="181" t="str">
        <f t="shared" si="28"/>
        <v>EURAB6R5Y=</v>
      </c>
      <c r="AB47" s="104" t="str">
        <f>_xll.qlSimpleQuote(AA47,,,Permanent,Trigger,ObjectOverwrite)</f>
        <v>EURAB6R5Y=#0000</v>
      </c>
      <c r="AC47" s="104" t="str">
        <f>IFERROR(_xll.RtGet("DTSIMI1",AA47,$AC$3)/100,"")</f>
        <v/>
      </c>
      <c r="AD47" s="104" t="str">
        <f>IFERROR(_xll.RtGet("DTSIMI1",AA47,$AD$3)/100,"")</f>
        <v/>
      </c>
      <c r="AE47" s="104" t="str">
        <f t="shared" si="3"/>
        <v/>
      </c>
      <c r="AF47" s="104">
        <f>_xll.qlSimpleQuoteSetValue(AB47,AE47,Trigger)</f>
        <v>0</v>
      </c>
      <c r="AG47" s="89"/>
      <c r="AH47" s="180" t="str">
        <f t="shared" si="32"/>
        <v>SW</v>
      </c>
      <c r="AI47" s="181" t="s">
        <v>95</v>
      </c>
      <c r="AJ47" s="181" t="str">
        <f t="shared" si="29"/>
        <v>EUR_CURVE_12M_5Y</v>
      </c>
      <c r="AK47" s="104" t="str">
        <f>_xll.qlSimpleQuote(AJ47,,,Permanent,Trigger,ObjectOverwrite)</f>
        <v>EUR_CURVE_12M_5Y#0000</v>
      </c>
      <c r="AL47" s="104" t="str">
        <f>IFERROR(_xll.RtGet("DTSIMI1",AJ47,"ASK")/100,"")</f>
        <v/>
      </c>
      <c r="AM47" s="182">
        <f>_xll.qlSimpleQuoteSetValue(AK47,AL47,Trigger)</f>
        <v>0</v>
      </c>
      <c r="AO47" s="180" t="str">
        <f t="shared" si="26"/>
        <v>SW</v>
      </c>
      <c r="AP47" s="181" t="s">
        <v>95</v>
      </c>
      <c r="AQ47" s="181" t="str">
        <f t="shared" si="30"/>
        <v>EURAB6R5Y=</v>
      </c>
      <c r="AR47" s="104" t="str">
        <f>_xll.qlSimpleQuote(AQ47,,,Permanent,Trigger,ObjectOverwrite)</f>
        <v>EURAB6R5Y=#0000</v>
      </c>
      <c r="AS47" s="104" t="str">
        <f>IFERROR(_xll.RtGet("DTSIMI1",AQ47,$AC$3)/100,"")</f>
        <v/>
      </c>
      <c r="AT47" s="104" t="str">
        <f>IFERROR(_xll.RtGet("DTSIMI1",AQ47,$AD$3)/100,"")</f>
        <v/>
      </c>
      <c r="AU47" s="104" t="str">
        <f t="shared" si="4"/>
        <v/>
      </c>
      <c r="AV47" s="104"/>
      <c r="AW47" s="160"/>
    </row>
    <row r="48" spans="2:49" x14ac:dyDescent="0.2">
      <c r="B48" s="97" t="str">
        <f t="shared" si="22"/>
        <v/>
      </c>
      <c r="C48" s="180" t="s">
        <v>96</v>
      </c>
      <c r="D48" s="181" t="str">
        <f t="shared" si="21"/>
        <v>EUROISDDS6Y</v>
      </c>
      <c r="E48" s="181" t="str">
        <f>_xll.qlSimpleQuote(D48,,,Permanent,Trigger,ObjectOverwrite)</f>
        <v>EUROISDDS6Y#0000</v>
      </c>
      <c r="F48" s="104" t="str">
        <f>IFERROR(_xll.RtGet("DTSIMI1",D48,"ask")/100,"")</f>
        <v/>
      </c>
      <c r="G48" s="104">
        <f>_xll.qlSimpleQuoteSetValue(E48,F48,Trigger)</f>
        <v>0</v>
      </c>
      <c r="I48" s="180" t="str">
        <f t="shared" si="23"/>
        <v>SW</v>
      </c>
      <c r="J48" s="181" t="s">
        <v>96</v>
      </c>
      <c r="K48" s="181" t="str">
        <f t="shared" si="27"/>
        <v>EURYC1M_AB1E_6Y</v>
      </c>
      <c r="L48" s="104" t="str">
        <f>_xll.qlSimpleQuote(K48,,,Permanent,Trigger,ObjectOverwrite)</f>
        <v>EURYC1M_AB1E_6Y#0000</v>
      </c>
      <c r="M48" s="104" t="str">
        <f>IFERROR(_xll.RtGet("DTSIMI1",K48,"ASK")/100,"")</f>
        <v/>
      </c>
      <c r="N48" s="182">
        <f>_xll.qlSimpleQuoteSetValue(L48,M48,Trigger)</f>
        <v>0</v>
      </c>
      <c r="O48" s="89"/>
      <c r="P48" s="180" t="str">
        <f t="shared" si="24"/>
        <v>SW</v>
      </c>
      <c r="Q48" s="181" t="s">
        <v>96</v>
      </c>
      <c r="R48" s="181" t="str">
        <f t="shared" si="31"/>
        <v>EUR_CURVE_3M_6Y</v>
      </c>
      <c r="S48" s="104" t="str">
        <f>_xll.qlSimpleQuote(R48,,,Permanent,Trigger,ObjectOverwrite)</f>
        <v>EUR_CURVE_3M_6Y#0000</v>
      </c>
      <c r="T48" s="104" t="str">
        <f>IFERROR(_xll.RtGet("DTSIMI1",R48,$T$3)/100,"")</f>
        <v/>
      </c>
      <c r="U48" s="104" t="str">
        <f>IFERROR(_xll.RtGet("DTSIMI1",R48,$U$3)/100,"")</f>
        <v/>
      </c>
      <c r="V48" s="104" t="str">
        <f t="shared" si="2"/>
        <v/>
      </c>
      <c r="W48" s="182">
        <f>_xll.qlSimpleQuoteSetValue(S48,V48,Trigger)</f>
        <v>0</v>
      </c>
      <c r="X48" s="80"/>
      <c r="Y48" s="180" t="str">
        <f t="shared" si="25"/>
        <v>SW</v>
      </c>
      <c r="Z48" s="181" t="s">
        <v>96</v>
      </c>
      <c r="AA48" s="181" t="str">
        <f t="shared" si="28"/>
        <v>EURAB6R6Y=</v>
      </c>
      <c r="AB48" s="104" t="str">
        <f>_xll.qlSimpleQuote(AA48,,,Permanent,Trigger,ObjectOverwrite)</f>
        <v>EURAB6R6Y=#0000</v>
      </c>
      <c r="AC48" s="104" t="str">
        <f>IFERROR(_xll.RtGet("DTSIMI1",AA48,$AC$3)/100,"")</f>
        <v/>
      </c>
      <c r="AD48" s="104" t="str">
        <f>IFERROR(_xll.RtGet("DTSIMI1",AA48,$AD$3)/100,"")</f>
        <v/>
      </c>
      <c r="AE48" s="104" t="str">
        <f t="shared" si="3"/>
        <v/>
      </c>
      <c r="AF48" s="104">
        <f>_xll.qlSimpleQuoteSetValue(AB48,AE48,Trigger)</f>
        <v>0</v>
      </c>
      <c r="AG48" s="89"/>
      <c r="AH48" s="180" t="str">
        <f t="shared" si="32"/>
        <v>SW</v>
      </c>
      <c r="AI48" s="181" t="s">
        <v>96</v>
      </c>
      <c r="AJ48" s="181" t="str">
        <f t="shared" si="29"/>
        <v>EUR_CURVE_12M_6Y</v>
      </c>
      <c r="AK48" s="104" t="str">
        <f>_xll.qlSimpleQuote(AJ48,,,Permanent,Trigger,ObjectOverwrite)</f>
        <v>EUR_CURVE_12M_6Y#0000</v>
      </c>
      <c r="AL48" s="104" t="str">
        <f>IFERROR(_xll.RtGet("DTSIMI1",AJ48,"ASK")/100,"")</f>
        <v/>
      </c>
      <c r="AM48" s="182">
        <f>_xll.qlSimpleQuoteSetValue(AK48,AL48,Trigger)</f>
        <v>0</v>
      </c>
      <c r="AO48" s="180" t="str">
        <f t="shared" si="26"/>
        <v>SW</v>
      </c>
      <c r="AP48" s="181" t="s">
        <v>96</v>
      </c>
      <c r="AQ48" s="181" t="str">
        <f t="shared" si="30"/>
        <v>EURAB6R6Y=</v>
      </c>
      <c r="AR48" s="104" t="str">
        <f>_xll.qlSimpleQuote(AQ48,,,Permanent,Trigger,ObjectOverwrite)</f>
        <v>EURAB6R6Y=#0000</v>
      </c>
      <c r="AS48" s="104" t="str">
        <f>IFERROR(_xll.RtGet("DTSIMI1",AQ48,$AC$3)/100,"")</f>
        <v/>
      </c>
      <c r="AT48" s="104" t="str">
        <f>IFERROR(_xll.RtGet("DTSIMI1",AQ48,$AD$3)/100,"")</f>
        <v/>
      </c>
      <c r="AU48" s="104" t="str">
        <f t="shared" si="4"/>
        <v/>
      </c>
      <c r="AV48" s="104"/>
      <c r="AW48" s="160"/>
    </row>
    <row r="49" spans="2:49" x14ac:dyDescent="0.2">
      <c r="B49" s="97" t="str">
        <f t="shared" si="22"/>
        <v/>
      </c>
      <c r="C49" s="180" t="s">
        <v>97</v>
      </c>
      <c r="D49" s="181" t="str">
        <f t="shared" si="21"/>
        <v>EUROISDDS7Y</v>
      </c>
      <c r="E49" s="181" t="str">
        <f>_xll.qlSimpleQuote(D49,,,Permanent,Trigger,ObjectOverwrite)</f>
        <v>EUROISDDS7Y#0000</v>
      </c>
      <c r="F49" s="104" t="str">
        <f>IFERROR(_xll.RtGet("DTSIMI1",D49,"ask")/100,"")</f>
        <v/>
      </c>
      <c r="G49" s="104">
        <f>_xll.qlSimpleQuoteSetValue(E49,F49,Trigger)</f>
        <v>0</v>
      </c>
      <c r="I49" s="180" t="str">
        <f t="shared" si="23"/>
        <v>SW</v>
      </c>
      <c r="J49" s="181" t="s">
        <v>97</v>
      </c>
      <c r="K49" s="181" t="str">
        <f t="shared" si="27"/>
        <v>EURYC1M_AB1E_7Y</v>
      </c>
      <c r="L49" s="104" t="str">
        <f>_xll.qlSimpleQuote(K49,,,Permanent,Trigger,ObjectOverwrite)</f>
        <v>EURYC1M_AB1E_7Y#0000</v>
      </c>
      <c r="M49" s="104" t="str">
        <f>IFERROR(_xll.RtGet("DTSIMI1",K49,"ASK")/100,"")</f>
        <v/>
      </c>
      <c r="N49" s="182">
        <f>_xll.qlSimpleQuoteSetValue(L49,M49,Trigger)</f>
        <v>0</v>
      </c>
      <c r="O49" s="89"/>
      <c r="P49" s="180" t="str">
        <f t="shared" si="24"/>
        <v>SW</v>
      </c>
      <c r="Q49" s="181" t="s">
        <v>97</v>
      </c>
      <c r="R49" s="181" t="str">
        <f t="shared" si="31"/>
        <v>EUR_CURVE_3M_7Y</v>
      </c>
      <c r="S49" s="104" t="str">
        <f>_xll.qlSimpleQuote(R49,,,Permanent,Trigger,ObjectOverwrite)</f>
        <v>EUR_CURVE_3M_7Y#0000</v>
      </c>
      <c r="T49" s="104" t="str">
        <f>IFERROR(_xll.RtGet("DTSIMI1",R49,$T$3)/100,"")</f>
        <v/>
      </c>
      <c r="U49" s="104" t="str">
        <f>IFERROR(_xll.RtGet("DTSIMI1",R49,$U$3)/100,"")</f>
        <v/>
      </c>
      <c r="V49" s="104" t="str">
        <f t="shared" si="2"/>
        <v/>
      </c>
      <c r="W49" s="182">
        <f>_xll.qlSimpleQuoteSetValue(S49,V49,Trigger)</f>
        <v>0</v>
      </c>
      <c r="X49" s="80"/>
      <c r="Y49" s="180" t="str">
        <f t="shared" si="25"/>
        <v>SW</v>
      </c>
      <c r="Z49" s="181" t="s">
        <v>97</v>
      </c>
      <c r="AA49" s="181" t="str">
        <f t="shared" si="28"/>
        <v>EURAB6R7Y=</v>
      </c>
      <c r="AB49" s="104" t="str">
        <f>_xll.qlSimpleQuote(AA49,,,Permanent,Trigger,ObjectOverwrite)</f>
        <v>EURAB6R7Y=#0000</v>
      </c>
      <c r="AC49" s="104" t="str">
        <f>IFERROR(_xll.RtGet("DTSIMI1",AA49,$AC$3)/100,"")</f>
        <v/>
      </c>
      <c r="AD49" s="104" t="str">
        <f>IFERROR(_xll.RtGet("DTSIMI1",AA49,$AD$3)/100,"")</f>
        <v/>
      </c>
      <c r="AE49" s="104" t="str">
        <f t="shared" si="3"/>
        <v/>
      </c>
      <c r="AF49" s="104">
        <f>_xll.qlSimpleQuoteSetValue(AB49,AE49,Trigger)</f>
        <v>0</v>
      </c>
      <c r="AG49" s="89"/>
      <c r="AH49" s="180" t="str">
        <f t="shared" si="32"/>
        <v>SW</v>
      </c>
      <c r="AI49" s="181" t="s">
        <v>97</v>
      </c>
      <c r="AJ49" s="181" t="str">
        <f t="shared" si="29"/>
        <v>EUR_CURVE_12M_7Y</v>
      </c>
      <c r="AK49" s="104" t="str">
        <f>_xll.qlSimpleQuote(AJ49,,,Permanent,Trigger,ObjectOverwrite)</f>
        <v>EUR_CURVE_12M_7Y#0000</v>
      </c>
      <c r="AL49" s="104" t="str">
        <f>IFERROR(_xll.RtGet("DTSIMI1",AJ49,"ASK")/100,"")</f>
        <v/>
      </c>
      <c r="AM49" s="182">
        <f>_xll.qlSimpleQuoteSetValue(AK49,AL49,Trigger)</f>
        <v>0</v>
      </c>
      <c r="AO49" s="180" t="str">
        <f t="shared" si="26"/>
        <v>SW</v>
      </c>
      <c r="AP49" s="181" t="s">
        <v>97</v>
      </c>
      <c r="AQ49" s="181" t="str">
        <f t="shared" si="30"/>
        <v>EURAB6R7Y=</v>
      </c>
      <c r="AR49" s="104" t="str">
        <f>_xll.qlSimpleQuote(AQ49,,,Permanent,Trigger,ObjectOverwrite)</f>
        <v>EURAB6R7Y=#0000</v>
      </c>
      <c r="AS49" s="104" t="str">
        <f>IFERROR(_xll.RtGet("DTSIMI1",AQ49,$AC$3)/100,"")</f>
        <v/>
      </c>
      <c r="AT49" s="104" t="str">
        <f>IFERROR(_xll.RtGet("DTSIMI1",AQ49,$AD$3)/100,"")</f>
        <v/>
      </c>
      <c r="AU49" s="104" t="str">
        <f t="shared" si="4"/>
        <v/>
      </c>
      <c r="AV49" s="104"/>
      <c r="AW49" s="160"/>
    </row>
    <row r="50" spans="2:49" x14ac:dyDescent="0.2">
      <c r="B50" s="97" t="str">
        <f t="shared" si="22"/>
        <v/>
      </c>
      <c r="C50" s="180" t="s">
        <v>98</v>
      </c>
      <c r="D50" s="181" t="str">
        <f t="shared" si="21"/>
        <v>EUROISDDS8Y</v>
      </c>
      <c r="E50" s="181" t="str">
        <f>_xll.qlSimpleQuote(D50,,,Permanent,Trigger,ObjectOverwrite)</f>
        <v>EUROISDDS8Y#0000</v>
      </c>
      <c r="F50" s="104" t="str">
        <f>IFERROR(_xll.RtGet("DTSIMI1",D50,"ask")/100,"")</f>
        <v/>
      </c>
      <c r="G50" s="104">
        <f>_xll.qlSimpleQuoteSetValue(E50,F50,Trigger)</f>
        <v>0</v>
      </c>
      <c r="I50" s="180" t="str">
        <f t="shared" si="23"/>
        <v>SW</v>
      </c>
      <c r="J50" s="181" t="s">
        <v>98</v>
      </c>
      <c r="K50" s="181" t="str">
        <f t="shared" si="27"/>
        <v>EURYC1M_AB1E_8Y</v>
      </c>
      <c r="L50" s="104" t="str">
        <f>_xll.qlSimpleQuote(K50,,,Permanent,Trigger,ObjectOverwrite)</f>
        <v>EURYC1M_AB1E_8Y#0000</v>
      </c>
      <c r="M50" s="104" t="str">
        <f>IFERROR(_xll.RtGet("DTSIMI1",K50,"ASK")/100,"")</f>
        <v/>
      </c>
      <c r="N50" s="182">
        <f>_xll.qlSimpleQuoteSetValue(L50,M50,Trigger)</f>
        <v>0</v>
      </c>
      <c r="O50" s="89"/>
      <c r="P50" s="180" t="str">
        <f t="shared" si="24"/>
        <v>SW</v>
      </c>
      <c r="Q50" s="181" t="s">
        <v>98</v>
      </c>
      <c r="R50" s="181" t="str">
        <f t="shared" si="31"/>
        <v>EUR_CURVE_3M_8Y</v>
      </c>
      <c r="S50" s="104" t="str">
        <f>_xll.qlSimpleQuote(R50,,,Permanent,Trigger,ObjectOverwrite)</f>
        <v>EUR_CURVE_3M_8Y#0000</v>
      </c>
      <c r="T50" s="104" t="str">
        <f>IFERROR(_xll.RtGet("DTSIMI1",R50,$T$3)/100,"")</f>
        <v/>
      </c>
      <c r="U50" s="104" t="str">
        <f>IFERROR(_xll.RtGet("DTSIMI1",R50,$U$3)/100,"")</f>
        <v/>
      </c>
      <c r="V50" s="104" t="str">
        <f t="shared" si="2"/>
        <v/>
      </c>
      <c r="W50" s="182">
        <f>_xll.qlSimpleQuoteSetValue(S50,V50,Trigger)</f>
        <v>0</v>
      </c>
      <c r="X50" s="80"/>
      <c r="Y50" s="180" t="str">
        <f t="shared" si="25"/>
        <v>SW</v>
      </c>
      <c r="Z50" s="181" t="s">
        <v>98</v>
      </c>
      <c r="AA50" s="181" t="str">
        <f t="shared" si="28"/>
        <v>EURAB6R8Y=</v>
      </c>
      <c r="AB50" s="104" t="str">
        <f>_xll.qlSimpleQuote(AA50,,,Permanent,Trigger,ObjectOverwrite)</f>
        <v>EURAB6R8Y=#0000</v>
      </c>
      <c r="AC50" s="104" t="str">
        <f>IFERROR(_xll.RtGet("DTSIMI1",AA50,$AC$3)/100,"")</f>
        <v/>
      </c>
      <c r="AD50" s="104" t="str">
        <f>IFERROR(_xll.RtGet("DTSIMI1",AA50,$AD$3)/100,"")</f>
        <v/>
      </c>
      <c r="AE50" s="104" t="str">
        <f t="shared" si="3"/>
        <v/>
      </c>
      <c r="AF50" s="104">
        <f>_xll.qlSimpleQuoteSetValue(AB50,AE50,Trigger)</f>
        <v>0</v>
      </c>
      <c r="AG50" s="89"/>
      <c r="AH50" s="180" t="str">
        <f t="shared" si="32"/>
        <v>SW</v>
      </c>
      <c r="AI50" s="181" t="s">
        <v>98</v>
      </c>
      <c r="AJ50" s="181" t="str">
        <f t="shared" si="29"/>
        <v>EUR_CURVE_12M_8Y</v>
      </c>
      <c r="AK50" s="104" t="str">
        <f>_xll.qlSimpleQuote(AJ50,,,Permanent,Trigger,ObjectOverwrite)</f>
        <v>EUR_CURVE_12M_8Y#0000</v>
      </c>
      <c r="AL50" s="104" t="str">
        <f>IFERROR(_xll.RtGet("DTSIMI1",AJ50,"ASK")/100,"")</f>
        <v/>
      </c>
      <c r="AM50" s="182">
        <f>_xll.qlSimpleQuoteSetValue(AK50,AL50,Trigger)</f>
        <v>0</v>
      </c>
      <c r="AO50" s="180" t="str">
        <f t="shared" si="26"/>
        <v>SW</v>
      </c>
      <c r="AP50" s="181" t="s">
        <v>98</v>
      </c>
      <c r="AQ50" s="181" t="str">
        <f t="shared" si="30"/>
        <v>EURAB6R8Y=</v>
      </c>
      <c r="AR50" s="104" t="str">
        <f>_xll.qlSimpleQuote(AQ50,,,Permanent,Trigger,ObjectOverwrite)</f>
        <v>EURAB6R8Y=#0000</v>
      </c>
      <c r="AS50" s="104" t="str">
        <f>IFERROR(_xll.RtGet("DTSIMI1",AQ50,$AC$3)/100,"")</f>
        <v/>
      </c>
      <c r="AT50" s="104" t="str">
        <f>IFERROR(_xll.RtGet("DTSIMI1",AQ50,$AD$3)/100,"")</f>
        <v/>
      </c>
      <c r="AU50" s="104" t="str">
        <f t="shared" si="4"/>
        <v/>
      </c>
      <c r="AV50" s="104"/>
      <c r="AW50" s="160"/>
    </row>
    <row r="51" spans="2:49" x14ac:dyDescent="0.2">
      <c r="B51" s="97" t="str">
        <f t="shared" si="22"/>
        <v/>
      </c>
      <c r="C51" s="180" t="s">
        <v>99</v>
      </c>
      <c r="D51" s="181" t="str">
        <f t="shared" si="21"/>
        <v>EUROISDDS9Y</v>
      </c>
      <c r="E51" s="181" t="str">
        <f>_xll.qlSimpleQuote(D51,,,Permanent,Trigger,ObjectOverwrite)</f>
        <v>EUROISDDS9Y#0000</v>
      </c>
      <c r="F51" s="104" t="str">
        <f>IFERROR(_xll.RtGet("DTSIMI1",D51,"ask")/100,"")</f>
        <v/>
      </c>
      <c r="G51" s="104">
        <f>_xll.qlSimpleQuoteSetValue(E51,F51,Trigger)</f>
        <v>0</v>
      </c>
      <c r="I51" s="180" t="str">
        <f t="shared" si="23"/>
        <v>SW</v>
      </c>
      <c r="J51" s="181" t="s">
        <v>99</v>
      </c>
      <c r="K51" s="181" t="str">
        <f t="shared" si="27"/>
        <v>EURYC1M_AB1E_9Y</v>
      </c>
      <c r="L51" s="104" t="str">
        <f>_xll.qlSimpleQuote(K51,,,Permanent,Trigger,ObjectOverwrite)</f>
        <v>EURYC1M_AB1E_9Y#0000</v>
      </c>
      <c r="M51" s="104" t="str">
        <f>IFERROR(_xll.RtGet("DTSIMI1",K51,"ASK")/100,"")</f>
        <v/>
      </c>
      <c r="N51" s="182">
        <f>_xll.qlSimpleQuoteSetValue(L51,M51,Trigger)</f>
        <v>0</v>
      </c>
      <c r="O51" s="89"/>
      <c r="P51" s="180" t="str">
        <f t="shared" si="24"/>
        <v>SW</v>
      </c>
      <c r="Q51" s="181" t="s">
        <v>99</v>
      </c>
      <c r="R51" s="181" t="str">
        <f t="shared" si="31"/>
        <v>EUR_CURVE_3M_9Y</v>
      </c>
      <c r="S51" s="104" t="str">
        <f>_xll.qlSimpleQuote(R51,,,Permanent,Trigger,ObjectOverwrite)</f>
        <v>EUR_CURVE_3M_9Y#0000</v>
      </c>
      <c r="T51" s="104" t="str">
        <f>IFERROR(_xll.RtGet("DTSIMI1",R51,$T$3)/100,"")</f>
        <v/>
      </c>
      <c r="U51" s="104" t="str">
        <f>IFERROR(_xll.RtGet("DTSIMI1",R51,$U$3)/100,"")</f>
        <v/>
      </c>
      <c r="V51" s="104" t="str">
        <f t="shared" si="2"/>
        <v/>
      </c>
      <c r="W51" s="182">
        <f>_xll.qlSimpleQuoteSetValue(S51,V51,Trigger)</f>
        <v>0</v>
      </c>
      <c r="X51" s="80"/>
      <c r="Y51" s="180" t="str">
        <f t="shared" si="25"/>
        <v>SW</v>
      </c>
      <c r="Z51" s="181" t="s">
        <v>99</v>
      </c>
      <c r="AA51" s="181" t="str">
        <f t="shared" si="28"/>
        <v>EURAB6R9Y=</v>
      </c>
      <c r="AB51" s="104" t="str">
        <f>_xll.qlSimpleQuote(AA51,,,Permanent,Trigger,ObjectOverwrite)</f>
        <v>EURAB6R9Y=#0000</v>
      </c>
      <c r="AC51" s="104" t="str">
        <f>IFERROR(_xll.RtGet("DTSIMI1",AA51,$AC$3)/100,"")</f>
        <v/>
      </c>
      <c r="AD51" s="104" t="str">
        <f>IFERROR(_xll.RtGet("DTSIMI1",AA51,$AD$3)/100,"")</f>
        <v/>
      </c>
      <c r="AE51" s="104" t="str">
        <f t="shared" si="3"/>
        <v/>
      </c>
      <c r="AF51" s="104">
        <f>_xll.qlSimpleQuoteSetValue(AB51,AE51,Trigger)</f>
        <v>0</v>
      </c>
      <c r="AG51" s="89"/>
      <c r="AH51" s="180" t="str">
        <f t="shared" si="32"/>
        <v>SW</v>
      </c>
      <c r="AI51" s="181" t="s">
        <v>99</v>
      </c>
      <c r="AJ51" s="181" t="str">
        <f t="shared" si="29"/>
        <v>EUR_CURVE_12M_9Y</v>
      </c>
      <c r="AK51" s="104" t="str">
        <f>_xll.qlSimpleQuote(AJ51,,,Permanent,Trigger,ObjectOverwrite)</f>
        <v>EUR_CURVE_12M_9Y#0000</v>
      </c>
      <c r="AL51" s="104" t="str">
        <f>IFERROR(_xll.RtGet("DTSIMI1",AJ51,"ASK")/100,"")</f>
        <v/>
      </c>
      <c r="AM51" s="182">
        <f>_xll.qlSimpleQuoteSetValue(AK51,AL51,Trigger)</f>
        <v>0</v>
      </c>
      <c r="AO51" s="180" t="str">
        <f t="shared" si="26"/>
        <v>SW</v>
      </c>
      <c r="AP51" s="181" t="s">
        <v>99</v>
      </c>
      <c r="AQ51" s="181" t="str">
        <f t="shared" si="30"/>
        <v>EURAB6R9Y=</v>
      </c>
      <c r="AR51" s="104" t="str">
        <f>_xll.qlSimpleQuote(AQ51,,,Permanent,Trigger,ObjectOverwrite)</f>
        <v>EURAB6R9Y=#0000</v>
      </c>
      <c r="AS51" s="104" t="str">
        <f>IFERROR(_xll.RtGet("DTSIMI1",AQ51,$AC$3)/100,"")</f>
        <v/>
      </c>
      <c r="AT51" s="104" t="str">
        <f>IFERROR(_xll.RtGet("DTSIMI1",AQ51,$AD$3)/100,"")</f>
        <v/>
      </c>
      <c r="AU51" s="104" t="str">
        <f t="shared" si="4"/>
        <v/>
      </c>
      <c r="AV51" s="104"/>
      <c r="AW51" s="160"/>
    </row>
    <row r="52" spans="2:49" x14ac:dyDescent="0.2">
      <c r="B52" s="97" t="str">
        <f t="shared" si="22"/>
        <v/>
      </c>
      <c r="C52" s="180" t="s">
        <v>100</v>
      </c>
      <c r="D52" s="181" t="str">
        <f t="shared" si="21"/>
        <v>EUROISDDS10Y</v>
      </c>
      <c r="E52" s="181" t="str">
        <f>_xll.qlSimpleQuote(D52,,,Permanent,Trigger,ObjectOverwrite)</f>
        <v>EUROISDDS10Y#0000</v>
      </c>
      <c r="F52" s="104" t="str">
        <f>IFERROR(_xll.RtGet("DTSIMI1",D52,"ask")/100,"")</f>
        <v/>
      </c>
      <c r="G52" s="104">
        <f>_xll.qlSimpleQuoteSetValue(E52,F52,Trigger)</f>
        <v>0</v>
      </c>
      <c r="I52" s="180" t="str">
        <f t="shared" si="23"/>
        <v>SW</v>
      </c>
      <c r="J52" s="181" t="s">
        <v>100</v>
      </c>
      <c r="K52" s="181" t="str">
        <f t="shared" si="27"/>
        <v>EURYC1M_AB1E_10Y</v>
      </c>
      <c r="L52" s="104" t="str">
        <f>_xll.qlSimpleQuote(K52,,,Permanent,Trigger,ObjectOverwrite)</f>
        <v>EURYC1M_AB1E_10Y#0000</v>
      </c>
      <c r="M52" s="104" t="str">
        <f>IFERROR(_xll.RtGet("DTSIMI1",K52,"ASK")/100,"")</f>
        <v/>
      </c>
      <c r="N52" s="182">
        <f>_xll.qlSimpleQuoteSetValue(L52,M52,Trigger)</f>
        <v>0</v>
      </c>
      <c r="O52" s="89"/>
      <c r="P52" s="180" t="str">
        <f t="shared" si="24"/>
        <v>SW</v>
      </c>
      <c r="Q52" s="181" t="s">
        <v>100</v>
      </c>
      <c r="R52" s="181" t="str">
        <f t="shared" si="31"/>
        <v>EUR_CURVE_3M_10Y</v>
      </c>
      <c r="S52" s="104" t="str">
        <f>_xll.qlSimpleQuote(R52,,,Permanent,Trigger,ObjectOverwrite)</f>
        <v>EUR_CURVE_3M_10Y#0000</v>
      </c>
      <c r="T52" s="104" t="str">
        <f>IFERROR(_xll.RtGet("DTSIMI1",R52,$T$3)/100,"")</f>
        <v/>
      </c>
      <c r="U52" s="104" t="str">
        <f>IFERROR(_xll.RtGet("DTSIMI1",R52,$U$3)/100,"")</f>
        <v/>
      </c>
      <c r="V52" s="104" t="str">
        <f t="shared" si="2"/>
        <v/>
      </c>
      <c r="W52" s="182">
        <f>_xll.qlSimpleQuoteSetValue(S52,V52,Trigger)</f>
        <v>0</v>
      </c>
      <c r="X52" s="80"/>
      <c r="Y52" s="180" t="str">
        <f t="shared" si="25"/>
        <v>SW</v>
      </c>
      <c r="Z52" s="181" t="s">
        <v>100</v>
      </c>
      <c r="AA52" s="181" t="str">
        <f t="shared" si="28"/>
        <v>EURAB6R10Y=</v>
      </c>
      <c r="AB52" s="104" t="str">
        <f>_xll.qlSimpleQuote(AA52,,,Permanent,Trigger,ObjectOverwrite)</f>
        <v>EURAB6R10Y=#0000</v>
      </c>
      <c r="AC52" s="104" t="str">
        <f>IFERROR(_xll.RtGet("DTSIMI1",AA52,$AC$3)/100,"")</f>
        <v/>
      </c>
      <c r="AD52" s="104" t="str">
        <f>IFERROR(_xll.RtGet("DTSIMI1",AA52,$AD$3)/100,"")</f>
        <v/>
      </c>
      <c r="AE52" s="104" t="str">
        <f t="shared" si="3"/>
        <v/>
      </c>
      <c r="AF52" s="104">
        <f>_xll.qlSimpleQuoteSetValue(AB52,AE52,Trigger)</f>
        <v>0</v>
      </c>
      <c r="AG52" s="89"/>
      <c r="AH52" s="180" t="str">
        <f t="shared" si="32"/>
        <v>SW</v>
      </c>
      <c r="AI52" s="181" t="s">
        <v>100</v>
      </c>
      <c r="AJ52" s="181" t="str">
        <f t="shared" si="29"/>
        <v>EUR_CURVE_12M_10Y</v>
      </c>
      <c r="AK52" s="104" t="str">
        <f>_xll.qlSimpleQuote(AJ52,,,Permanent,Trigger,ObjectOverwrite)</f>
        <v>EUR_CURVE_12M_10Y#0000</v>
      </c>
      <c r="AL52" s="104" t="str">
        <f>IFERROR(_xll.RtGet("DTSIMI1",AJ52,"ASK")/100,"")</f>
        <v/>
      </c>
      <c r="AM52" s="182">
        <f>_xll.qlSimpleQuoteSetValue(AK52,AL52,Trigger)</f>
        <v>0</v>
      </c>
      <c r="AO52" s="180" t="str">
        <f t="shared" si="26"/>
        <v>SW</v>
      </c>
      <c r="AP52" s="181" t="s">
        <v>100</v>
      </c>
      <c r="AQ52" s="181" t="str">
        <f t="shared" si="30"/>
        <v>EURAB6R10Y=</v>
      </c>
      <c r="AR52" s="104" t="str">
        <f>_xll.qlSimpleQuote(AQ52,,,Permanent,Trigger,ObjectOverwrite)</f>
        <v>EURAB6R10Y=#0000</v>
      </c>
      <c r="AS52" s="104" t="str">
        <f>IFERROR(_xll.RtGet("DTSIMI1",AQ52,$AC$3)/100,"")</f>
        <v/>
      </c>
      <c r="AT52" s="104" t="str">
        <f>IFERROR(_xll.RtGet("DTSIMI1",AQ52,$AD$3)/100,"")</f>
        <v/>
      </c>
      <c r="AU52" s="104" t="str">
        <f t="shared" si="4"/>
        <v/>
      </c>
      <c r="AV52" s="104"/>
      <c r="AW52" s="160"/>
    </row>
    <row r="53" spans="2:49" x14ac:dyDescent="0.2">
      <c r="B53" s="97" t="str">
        <f t="shared" si="22"/>
        <v/>
      </c>
      <c r="C53" s="180" t="s">
        <v>101</v>
      </c>
      <c r="D53" s="181" t="str">
        <f t="shared" si="21"/>
        <v>EUROISDDS11Y</v>
      </c>
      <c r="E53" s="181" t="str">
        <f>_xll.qlSimpleQuote(D53,,,Permanent,Trigger,ObjectOverwrite)</f>
        <v>EUROISDDS11Y#0000</v>
      </c>
      <c r="F53" s="104" t="str">
        <f>IFERROR(_xll.RtGet("DTSIMI1",D53,"ask")/100,"")</f>
        <v/>
      </c>
      <c r="G53" s="104">
        <f>_xll.qlSimpleQuoteSetValue(E53,F53,Trigger)</f>
        <v>0</v>
      </c>
      <c r="I53" s="180" t="str">
        <f t="shared" si="23"/>
        <v>SW</v>
      </c>
      <c r="J53" s="181" t="s">
        <v>101</v>
      </c>
      <c r="K53" s="181" t="str">
        <f t="shared" si="27"/>
        <v>EURYC1M_AB1E_11Y</v>
      </c>
      <c r="L53" s="104" t="str">
        <f>_xll.qlSimpleQuote(K53,,,Permanent,Trigger,ObjectOverwrite)</f>
        <v>EURYC1M_AB1E_11Y#0000</v>
      </c>
      <c r="M53" s="104" t="str">
        <f>IFERROR(_xll.RtGet("DTSIMI1",K53,"ASK")/100,"")</f>
        <v/>
      </c>
      <c r="N53" s="182">
        <f>_xll.qlSimpleQuoteSetValue(L53,M53,Trigger)</f>
        <v>0</v>
      </c>
      <c r="O53" s="89"/>
      <c r="P53" s="180" t="str">
        <f t="shared" si="24"/>
        <v>SW</v>
      </c>
      <c r="Q53" s="181" t="s">
        <v>101</v>
      </c>
      <c r="R53" s="181" t="str">
        <f t="shared" si="31"/>
        <v>EUR_CURVE_3M_11Y</v>
      </c>
      <c r="S53" s="104" t="str">
        <f>_xll.qlSimpleQuote(R53,,,Permanent,Trigger,ObjectOverwrite)</f>
        <v>EUR_CURVE_3M_11Y#0000</v>
      </c>
      <c r="T53" s="104" t="str">
        <f>IFERROR(_xll.RtGet("DTSIMI1",R53,$T$3)/100,"")</f>
        <v/>
      </c>
      <c r="U53" s="104" t="str">
        <f>IFERROR(_xll.RtGet("DTSIMI1",R53,$U$3)/100,"")</f>
        <v/>
      </c>
      <c r="V53" s="104" t="str">
        <f t="shared" si="2"/>
        <v/>
      </c>
      <c r="W53" s="182">
        <f>_xll.qlSimpleQuoteSetValue(S53,V53,Trigger)</f>
        <v>0</v>
      </c>
      <c r="X53" s="80"/>
      <c r="Y53" s="180" t="str">
        <f t="shared" si="25"/>
        <v>SW</v>
      </c>
      <c r="Z53" s="181" t="s">
        <v>101</v>
      </c>
      <c r="AA53" s="181" t="str">
        <f t="shared" si="28"/>
        <v>EURAB6R11Y=</v>
      </c>
      <c r="AB53" s="104" t="str">
        <f>_xll.qlSimpleQuote(AA53,,,Permanent,Trigger,ObjectOverwrite)</f>
        <v>EURAB6R11Y=#0000</v>
      </c>
      <c r="AC53" s="104" t="str">
        <f>IFERROR(_xll.RtGet("DTSIMI1",AA53,$AC$3)/100,"")</f>
        <v/>
      </c>
      <c r="AD53" s="104" t="str">
        <f>IFERROR(_xll.RtGet("DTSIMI1",AA53,$AD$3)/100,"")</f>
        <v/>
      </c>
      <c r="AE53" s="104" t="str">
        <f t="shared" si="3"/>
        <v/>
      </c>
      <c r="AF53" s="104">
        <f>_xll.qlSimpleQuoteSetValue(AB53,AE53,Trigger)</f>
        <v>0</v>
      </c>
      <c r="AG53" s="89"/>
      <c r="AH53" s="180" t="str">
        <f t="shared" si="32"/>
        <v>SW</v>
      </c>
      <c r="AI53" s="181" t="s">
        <v>101</v>
      </c>
      <c r="AJ53" s="181" t="str">
        <f t="shared" si="29"/>
        <v>EUR_CURVE_12M_11Y</v>
      </c>
      <c r="AK53" s="104" t="str">
        <f>_xll.qlSimpleQuote(AJ53,,,Permanent,Trigger,ObjectOverwrite)</f>
        <v>EUR_CURVE_12M_11Y#0000</v>
      </c>
      <c r="AL53" s="104" t="str">
        <f>IFERROR(_xll.RtGet("DTSIMI1",AJ53,"ASK")/100,"")</f>
        <v/>
      </c>
      <c r="AM53" s="182">
        <f>_xll.qlSimpleQuoteSetValue(AK53,AL53,Trigger)</f>
        <v>0</v>
      </c>
      <c r="AO53" s="180" t="str">
        <f t="shared" si="26"/>
        <v>SW</v>
      </c>
      <c r="AP53" s="181" t="s">
        <v>101</v>
      </c>
      <c r="AQ53" s="181" t="str">
        <f t="shared" si="30"/>
        <v>EURAB6R11Y=</v>
      </c>
      <c r="AR53" s="104" t="str">
        <f>_xll.qlSimpleQuote(AQ53,,,Permanent,Trigger,ObjectOverwrite)</f>
        <v>EURAB6R11Y=#0000</v>
      </c>
      <c r="AS53" s="104" t="str">
        <f>IFERROR(_xll.RtGet("DTSIMI1",AQ53,$AC$3)/100,"")</f>
        <v/>
      </c>
      <c r="AT53" s="104" t="str">
        <f>IFERROR(_xll.RtGet("DTSIMI1",AQ53,$AD$3)/100,"")</f>
        <v/>
      </c>
      <c r="AU53" s="104" t="str">
        <f t="shared" si="4"/>
        <v/>
      </c>
      <c r="AV53" s="104"/>
      <c r="AW53" s="160"/>
    </row>
    <row r="54" spans="2:49" x14ac:dyDescent="0.2">
      <c r="B54" s="97" t="str">
        <f t="shared" si="22"/>
        <v/>
      </c>
      <c r="C54" s="180" t="s">
        <v>102</v>
      </c>
      <c r="D54" s="181" t="str">
        <f t="shared" si="21"/>
        <v>EUROISDDS12Y</v>
      </c>
      <c r="E54" s="181" t="str">
        <f>_xll.qlSimpleQuote(D54,,,Permanent,Trigger,ObjectOverwrite)</f>
        <v>EUROISDDS12Y#0000</v>
      </c>
      <c r="F54" s="104" t="str">
        <f>IFERROR(_xll.RtGet("DTSIMI1",D54,"ask")/100,"")</f>
        <v/>
      </c>
      <c r="G54" s="104">
        <f>_xll.qlSimpleQuoteSetValue(E54,F54,Trigger)</f>
        <v>0</v>
      </c>
      <c r="I54" s="180" t="str">
        <f t="shared" si="23"/>
        <v>SW</v>
      </c>
      <c r="J54" s="181" t="s">
        <v>102</v>
      </c>
      <c r="K54" s="181" t="str">
        <f t="shared" si="27"/>
        <v>EURYC1M_AB1E_12Y</v>
      </c>
      <c r="L54" s="104" t="str">
        <f>_xll.qlSimpleQuote(K54,,,Permanent,Trigger,ObjectOverwrite)</f>
        <v>EURYC1M_AB1E_12Y#0000</v>
      </c>
      <c r="M54" s="104" t="str">
        <f>IFERROR(_xll.RtGet("DTSIMI1",K54,"ASK")/100,"")</f>
        <v/>
      </c>
      <c r="N54" s="182">
        <f>_xll.qlSimpleQuoteSetValue(L54,M54,Trigger)</f>
        <v>0</v>
      </c>
      <c r="O54" s="89"/>
      <c r="P54" s="180" t="str">
        <f t="shared" si="24"/>
        <v>SW</v>
      </c>
      <c r="Q54" s="181" t="s">
        <v>102</v>
      </c>
      <c r="R54" s="181" t="str">
        <f t="shared" si="31"/>
        <v>EUR_CURVE_3M_12Y</v>
      </c>
      <c r="S54" s="104" t="str">
        <f>_xll.qlSimpleQuote(R54,,,Permanent,Trigger,ObjectOverwrite)</f>
        <v>EUR_CURVE_3M_12Y#0000</v>
      </c>
      <c r="T54" s="104" t="str">
        <f>IFERROR(_xll.RtGet("DTSIMI1",R54,$T$3)/100,"")</f>
        <v/>
      </c>
      <c r="U54" s="104" t="str">
        <f>IFERROR(_xll.RtGet("DTSIMI1",R54,$U$3)/100,"")</f>
        <v/>
      </c>
      <c r="V54" s="104" t="str">
        <f t="shared" si="2"/>
        <v/>
      </c>
      <c r="W54" s="182">
        <f>_xll.qlSimpleQuoteSetValue(S54,V54,Trigger)</f>
        <v>0</v>
      </c>
      <c r="X54" s="80"/>
      <c r="Y54" s="180" t="str">
        <f t="shared" si="25"/>
        <v>SW</v>
      </c>
      <c r="Z54" s="181" t="s">
        <v>102</v>
      </c>
      <c r="AA54" s="181" t="str">
        <f t="shared" si="28"/>
        <v>EURAB6R12Y=</v>
      </c>
      <c r="AB54" s="104" t="str">
        <f>_xll.qlSimpleQuote(AA54,,,Permanent,Trigger,ObjectOverwrite)</f>
        <v>EURAB6R12Y=#0000</v>
      </c>
      <c r="AC54" s="104" t="str">
        <f>IFERROR(_xll.RtGet("DTSIMI1",AA54,$AC$3)/100,"")</f>
        <v/>
      </c>
      <c r="AD54" s="104" t="str">
        <f>IFERROR(_xll.RtGet("DTSIMI1",AA54,$AD$3)/100,"")</f>
        <v/>
      </c>
      <c r="AE54" s="104" t="str">
        <f t="shared" si="3"/>
        <v/>
      </c>
      <c r="AF54" s="104">
        <f>_xll.qlSimpleQuoteSetValue(AB54,AE54,Trigger)</f>
        <v>0</v>
      </c>
      <c r="AG54" s="89"/>
      <c r="AH54" s="180" t="str">
        <f t="shared" si="32"/>
        <v>SW</v>
      </c>
      <c r="AI54" s="181" t="s">
        <v>102</v>
      </c>
      <c r="AJ54" s="181" t="str">
        <f t="shared" si="29"/>
        <v>EUR_CURVE_12M_12Y</v>
      </c>
      <c r="AK54" s="104" t="str">
        <f>_xll.qlSimpleQuote(AJ54,,,Permanent,Trigger,ObjectOverwrite)</f>
        <v>EUR_CURVE_12M_12Y#0000</v>
      </c>
      <c r="AL54" s="104" t="str">
        <f>IFERROR(_xll.RtGet("DTSIMI1",AJ54,"ASK")/100,"")</f>
        <v/>
      </c>
      <c r="AM54" s="182">
        <f>_xll.qlSimpleQuoteSetValue(AK54,AL54,Trigger)</f>
        <v>0</v>
      </c>
      <c r="AO54" s="180" t="str">
        <f t="shared" si="26"/>
        <v>SW</v>
      </c>
      <c r="AP54" s="181" t="s">
        <v>102</v>
      </c>
      <c r="AQ54" s="181" t="str">
        <f t="shared" si="30"/>
        <v>EURAB6R12Y=</v>
      </c>
      <c r="AR54" s="104" t="str">
        <f>_xll.qlSimpleQuote(AQ54,,,Permanent,Trigger,ObjectOverwrite)</f>
        <v>EURAB6R12Y=#0000</v>
      </c>
      <c r="AS54" s="104" t="str">
        <f>IFERROR(_xll.RtGet("DTSIMI1",AQ54,$AC$3)/100,"")</f>
        <v/>
      </c>
      <c r="AT54" s="104" t="str">
        <f>IFERROR(_xll.RtGet("DTSIMI1",AQ54,$AD$3)/100,"")</f>
        <v/>
      </c>
      <c r="AU54" s="104" t="str">
        <f t="shared" si="4"/>
        <v/>
      </c>
      <c r="AV54" s="104"/>
      <c r="AW54" s="160"/>
    </row>
    <row r="55" spans="2:49" x14ac:dyDescent="0.2">
      <c r="B55" s="97" t="str">
        <f t="shared" si="22"/>
        <v/>
      </c>
      <c r="C55" s="180" t="s">
        <v>103</v>
      </c>
      <c r="D55" s="181" t="str">
        <f t="shared" si="21"/>
        <v>EUROISDDS13Y</v>
      </c>
      <c r="E55" s="181" t="str">
        <f>_xll.qlSimpleQuote(D55,,,Permanent,Trigger,ObjectOverwrite)</f>
        <v>EUROISDDS13Y#0000</v>
      </c>
      <c r="F55" s="104" t="str">
        <f>IFERROR(_xll.RtGet("DTSIMI1",D55,"ask")/100,"")</f>
        <v/>
      </c>
      <c r="G55" s="104">
        <f>_xll.qlSimpleQuoteSetValue(E55,F55,Trigger)</f>
        <v>0</v>
      </c>
      <c r="I55" s="180" t="str">
        <f t="shared" si="23"/>
        <v>SW</v>
      </c>
      <c r="J55" s="181" t="s">
        <v>103</v>
      </c>
      <c r="K55" s="181" t="str">
        <f t="shared" si="27"/>
        <v>EURYC1M_AB1E_13Y</v>
      </c>
      <c r="L55" s="104" t="str">
        <f>_xll.qlSimpleQuote(K55,,,Permanent,Trigger,ObjectOverwrite)</f>
        <v>EURYC1M_AB1E_13Y#0000</v>
      </c>
      <c r="M55" s="104" t="str">
        <f>IFERROR(_xll.RtGet("DTSIMI1",K55,"ASK")/100,"")</f>
        <v/>
      </c>
      <c r="N55" s="182">
        <f>_xll.qlSimpleQuoteSetValue(L55,M55,Trigger)</f>
        <v>0</v>
      </c>
      <c r="O55" s="89"/>
      <c r="P55" s="180" t="str">
        <f t="shared" si="24"/>
        <v>SW</v>
      </c>
      <c r="Q55" s="181" t="s">
        <v>103</v>
      </c>
      <c r="R55" s="181" t="str">
        <f t="shared" si="31"/>
        <v>EUR_CURVE_3M_13Y</v>
      </c>
      <c r="S55" s="104" t="str">
        <f>_xll.qlSimpleQuote(R55,,,Permanent,Trigger,ObjectOverwrite)</f>
        <v>EUR_CURVE_3M_13Y#0000</v>
      </c>
      <c r="T55" s="104" t="str">
        <f>IFERROR(_xll.RtGet("DTSIMI1",R55,$T$3)/100,"")</f>
        <v/>
      </c>
      <c r="U55" s="104" t="str">
        <f>IFERROR(_xll.RtGet("DTSIMI1",R55,$U$3)/100,"")</f>
        <v/>
      </c>
      <c r="V55" s="104" t="str">
        <f t="shared" si="2"/>
        <v/>
      </c>
      <c r="W55" s="182">
        <f>_xll.qlSimpleQuoteSetValue(S55,V55,Trigger)</f>
        <v>0</v>
      </c>
      <c r="X55" s="80"/>
      <c r="Y55" s="180" t="str">
        <f t="shared" si="25"/>
        <v>SW</v>
      </c>
      <c r="Z55" s="181" t="s">
        <v>103</v>
      </c>
      <c r="AA55" s="181" t="str">
        <f t="shared" si="28"/>
        <v>EURAB6R13Y=</v>
      </c>
      <c r="AB55" s="104" t="str">
        <f>_xll.qlSimpleQuote(AA55,,,Permanent,Trigger,ObjectOverwrite)</f>
        <v>EURAB6R13Y=#0000</v>
      </c>
      <c r="AC55" s="104" t="str">
        <f>IFERROR(_xll.RtGet("DTSIMI1",AA55,$AC$3)/100,"")</f>
        <v/>
      </c>
      <c r="AD55" s="104" t="str">
        <f>IFERROR(_xll.RtGet("DTSIMI1",AA55,$AD$3)/100,"")</f>
        <v/>
      </c>
      <c r="AE55" s="104" t="str">
        <f t="shared" si="3"/>
        <v/>
      </c>
      <c r="AF55" s="104">
        <f>_xll.qlSimpleQuoteSetValue(AB55,AE55,Trigger)</f>
        <v>0</v>
      </c>
      <c r="AG55" s="89"/>
      <c r="AH55" s="180" t="str">
        <f t="shared" si="32"/>
        <v>SW</v>
      </c>
      <c r="AI55" s="181" t="s">
        <v>103</v>
      </c>
      <c r="AJ55" s="181" t="str">
        <f t="shared" si="29"/>
        <v>EUR_CURVE_12M_13Y</v>
      </c>
      <c r="AK55" s="104" t="str">
        <f>_xll.qlSimpleQuote(AJ55,,,Permanent,Trigger,ObjectOverwrite)</f>
        <v>EUR_CURVE_12M_13Y#0000</v>
      </c>
      <c r="AL55" s="104" t="str">
        <f>IFERROR(_xll.RtGet("DTSIMI1",AJ55,"ASK")/100,"")</f>
        <v/>
      </c>
      <c r="AM55" s="182">
        <f>_xll.qlSimpleQuoteSetValue(AK55,AL55,Trigger)</f>
        <v>0</v>
      </c>
      <c r="AO55" s="180" t="str">
        <f t="shared" si="26"/>
        <v>SW</v>
      </c>
      <c r="AP55" s="181" t="s">
        <v>103</v>
      </c>
      <c r="AQ55" s="181" t="str">
        <f t="shared" si="30"/>
        <v>EURAB6R13Y=</v>
      </c>
      <c r="AR55" s="104" t="str">
        <f>_xll.qlSimpleQuote(AQ55,,,Permanent,Trigger,ObjectOverwrite)</f>
        <v>EURAB6R13Y=#0000</v>
      </c>
      <c r="AS55" s="104" t="str">
        <f>IFERROR(_xll.RtGet("DTSIMI1",AQ55,$AC$3)/100,"")</f>
        <v/>
      </c>
      <c r="AT55" s="104" t="str">
        <f>IFERROR(_xll.RtGet("DTSIMI1",AQ55,$AD$3)/100,"")</f>
        <v/>
      </c>
      <c r="AU55" s="104" t="str">
        <f t="shared" si="4"/>
        <v/>
      </c>
      <c r="AV55" s="104"/>
      <c r="AW55" s="160"/>
    </row>
    <row r="56" spans="2:49" x14ac:dyDescent="0.2">
      <c r="B56" s="97" t="str">
        <f t="shared" si="22"/>
        <v/>
      </c>
      <c r="C56" s="180" t="s">
        <v>104</v>
      </c>
      <c r="D56" s="181" t="str">
        <f t="shared" si="21"/>
        <v>EUROISDDS14Y</v>
      </c>
      <c r="E56" s="181" t="str">
        <f>_xll.qlSimpleQuote(D56,,,Permanent,Trigger,ObjectOverwrite)</f>
        <v>EUROISDDS14Y#0000</v>
      </c>
      <c r="F56" s="104" t="str">
        <f>IFERROR(_xll.RtGet("DTSIMI1",D56,"ask")/100,"")</f>
        <v/>
      </c>
      <c r="G56" s="104">
        <f>_xll.qlSimpleQuoteSetValue(E56,F56,Trigger)</f>
        <v>0</v>
      </c>
      <c r="I56" s="180" t="str">
        <f t="shared" si="23"/>
        <v>SW</v>
      </c>
      <c r="J56" s="181" t="s">
        <v>104</v>
      </c>
      <c r="K56" s="181" t="str">
        <f t="shared" si="27"/>
        <v>EURYC1M_AB1E_14Y</v>
      </c>
      <c r="L56" s="104" t="str">
        <f>_xll.qlSimpleQuote(K56,,,Permanent,Trigger,ObjectOverwrite)</f>
        <v>EURYC1M_AB1E_14Y#0000</v>
      </c>
      <c r="M56" s="104" t="str">
        <f>IFERROR(_xll.RtGet("DTSIMI1",K56,"ASK")/100,"")</f>
        <v/>
      </c>
      <c r="N56" s="182">
        <f>_xll.qlSimpleQuoteSetValue(L56,M56,Trigger)</f>
        <v>0</v>
      </c>
      <c r="O56" s="89"/>
      <c r="P56" s="180" t="str">
        <f t="shared" si="24"/>
        <v>SW</v>
      </c>
      <c r="Q56" s="181" t="s">
        <v>104</v>
      </c>
      <c r="R56" s="181" t="str">
        <f t="shared" si="31"/>
        <v>EUR_CURVE_3M_14Y</v>
      </c>
      <c r="S56" s="104" t="str">
        <f>_xll.qlSimpleQuote(R56,,,Permanent,Trigger,ObjectOverwrite)</f>
        <v>EUR_CURVE_3M_14Y#0000</v>
      </c>
      <c r="T56" s="104" t="str">
        <f>IFERROR(_xll.RtGet("DTSIMI1",R56,$T$3)/100,"")</f>
        <v/>
      </c>
      <c r="U56" s="104" t="str">
        <f>IFERROR(_xll.RtGet("DTSIMI1",R56,$U$3)/100,"")</f>
        <v/>
      </c>
      <c r="V56" s="104" t="str">
        <f t="shared" si="2"/>
        <v/>
      </c>
      <c r="W56" s="182">
        <f>_xll.qlSimpleQuoteSetValue(S56,V56,Trigger)</f>
        <v>0</v>
      </c>
      <c r="X56" s="80"/>
      <c r="Y56" s="180" t="str">
        <f t="shared" si="25"/>
        <v>SW</v>
      </c>
      <c r="Z56" s="181" t="s">
        <v>104</v>
      </c>
      <c r="AA56" s="181" t="str">
        <f t="shared" si="28"/>
        <v>EURAB6R14Y=</v>
      </c>
      <c r="AB56" s="104" t="str">
        <f>_xll.qlSimpleQuote(AA56,,,Permanent,Trigger,ObjectOverwrite)</f>
        <v>EURAB6R14Y=#0000</v>
      </c>
      <c r="AC56" s="104" t="str">
        <f>IFERROR(_xll.RtGet("DTSIMI1",AA56,$AC$3)/100,"")</f>
        <v/>
      </c>
      <c r="AD56" s="104" t="str">
        <f>IFERROR(_xll.RtGet("DTSIMI1",AA56,$AD$3)/100,"")</f>
        <v/>
      </c>
      <c r="AE56" s="104" t="str">
        <f t="shared" si="3"/>
        <v/>
      </c>
      <c r="AF56" s="104">
        <f>_xll.qlSimpleQuoteSetValue(AB56,AE56,Trigger)</f>
        <v>0</v>
      </c>
      <c r="AG56" s="89"/>
      <c r="AH56" s="180" t="str">
        <f t="shared" si="32"/>
        <v>SW</v>
      </c>
      <c r="AI56" s="181" t="s">
        <v>104</v>
      </c>
      <c r="AJ56" s="181" t="str">
        <f t="shared" si="29"/>
        <v>EUR_CURVE_12M_14Y</v>
      </c>
      <c r="AK56" s="104" t="str">
        <f>_xll.qlSimpleQuote(AJ56,,,Permanent,Trigger,ObjectOverwrite)</f>
        <v>EUR_CURVE_12M_14Y#0000</v>
      </c>
      <c r="AL56" s="104" t="str">
        <f>IFERROR(_xll.RtGet("DTSIMI1",AJ56,"ASK")/100,"")</f>
        <v/>
      </c>
      <c r="AM56" s="182">
        <f>_xll.qlSimpleQuoteSetValue(AK56,AL56,Trigger)</f>
        <v>0</v>
      </c>
      <c r="AO56" s="180" t="str">
        <f t="shared" si="26"/>
        <v>SW</v>
      </c>
      <c r="AP56" s="181" t="s">
        <v>104</v>
      </c>
      <c r="AQ56" s="181" t="str">
        <f t="shared" si="30"/>
        <v>EURAB6R14Y=</v>
      </c>
      <c r="AR56" s="104" t="str">
        <f>_xll.qlSimpleQuote(AQ56,,,Permanent,Trigger,ObjectOverwrite)</f>
        <v>EURAB6R14Y=#0000</v>
      </c>
      <c r="AS56" s="104" t="str">
        <f>IFERROR(_xll.RtGet("DTSIMI1",AQ56,$AC$3)/100,"")</f>
        <v/>
      </c>
      <c r="AT56" s="104" t="str">
        <f>IFERROR(_xll.RtGet("DTSIMI1",AQ56,$AD$3)/100,"")</f>
        <v/>
      </c>
      <c r="AU56" s="104" t="str">
        <f t="shared" si="4"/>
        <v/>
      </c>
      <c r="AV56" s="104"/>
      <c r="AW56" s="160"/>
    </row>
    <row r="57" spans="2:49" x14ac:dyDescent="0.2">
      <c r="B57" s="97" t="str">
        <f t="shared" si="22"/>
        <v/>
      </c>
      <c r="C57" s="180" t="s">
        <v>105</v>
      </c>
      <c r="D57" s="181" t="str">
        <f t="shared" si="21"/>
        <v>EUROISDDS15Y</v>
      </c>
      <c r="E57" s="181" t="str">
        <f>_xll.qlSimpleQuote(D57,,,Permanent,Trigger,ObjectOverwrite)</f>
        <v>EUROISDDS15Y#0000</v>
      </c>
      <c r="F57" s="104" t="str">
        <f>IFERROR(_xll.RtGet("DTSIMI1",D57,"ask")/100,"")</f>
        <v/>
      </c>
      <c r="G57" s="104">
        <f>_xll.qlSimpleQuoteSetValue(E57,F57,Trigger)</f>
        <v>0</v>
      </c>
      <c r="I57" s="180" t="str">
        <f t="shared" si="23"/>
        <v>SW</v>
      </c>
      <c r="J57" s="181" t="s">
        <v>105</v>
      </c>
      <c r="K57" s="181" t="str">
        <f t="shared" si="27"/>
        <v>EURYC1M_AB1E_15Y</v>
      </c>
      <c r="L57" s="104" t="str">
        <f>_xll.qlSimpleQuote(K57,,,Permanent,Trigger,ObjectOverwrite)</f>
        <v>EURYC1M_AB1E_15Y#0000</v>
      </c>
      <c r="M57" s="104" t="str">
        <f>IFERROR(_xll.RtGet("DTSIMI1",K57,"ASK")/100,"")</f>
        <v/>
      </c>
      <c r="N57" s="182">
        <f>_xll.qlSimpleQuoteSetValue(L57,M57,Trigger)</f>
        <v>0</v>
      </c>
      <c r="O57" s="89"/>
      <c r="P57" s="180" t="str">
        <f t="shared" si="24"/>
        <v>SW</v>
      </c>
      <c r="Q57" s="181" t="s">
        <v>105</v>
      </c>
      <c r="R57" s="181" t="str">
        <f t="shared" si="31"/>
        <v>EUR_CURVE_3M_15Y</v>
      </c>
      <c r="S57" s="104" t="str">
        <f>_xll.qlSimpleQuote(R57,,,Permanent,Trigger,ObjectOverwrite)</f>
        <v>EUR_CURVE_3M_15Y#0000</v>
      </c>
      <c r="T57" s="104" t="str">
        <f>IFERROR(_xll.RtGet("DTSIMI1",R57,$T$3)/100,"")</f>
        <v/>
      </c>
      <c r="U57" s="104" t="str">
        <f>IFERROR(_xll.RtGet("DTSIMI1",R57,$U$3)/100,"")</f>
        <v/>
      </c>
      <c r="V57" s="104" t="str">
        <f t="shared" si="2"/>
        <v/>
      </c>
      <c r="W57" s="182">
        <f>_xll.qlSimpleQuoteSetValue(S57,V57,Trigger)</f>
        <v>0</v>
      </c>
      <c r="X57" s="80"/>
      <c r="Y57" s="180" t="str">
        <f t="shared" si="25"/>
        <v>SW</v>
      </c>
      <c r="Z57" s="181" t="s">
        <v>105</v>
      </c>
      <c r="AA57" s="181" t="str">
        <f t="shared" si="28"/>
        <v>EURAB6R15Y=</v>
      </c>
      <c r="AB57" s="104" t="str">
        <f>_xll.qlSimpleQuote(AA57,,,Permanent,Trigger,ObjectOverwrite)</f>
        <v>EURAB6R15Y=#0000</v>
      </c>
      <c r="AC57" s="104" t="str">
        <f>IFERROR(_xll.RtGet("DTSIMI1",AA57,$AC$3)/100,"")</f>
        <v/>
      </c>
      <c r="AD57" s="104" t="str">
        <f>IFERROR(_xll.RtGet("DTSIMI1",AA57,$AD$3)/100,"")</f>
        <v/>
      </c>
      <c r="AE57" s="104" t="str">
        <f t="shared" si="3"/>
        <v/>
      </c>
      <c r="AF57" s="104">
        <f>_xll.qlSimpleQuoteSetValue(AB57,AE57,Trigger)</f>
        <v>0</v>
      </c>
      <c r="AG57" s="89"/>
      <c r="AH57" s="180" t="str">
        <f t="shared" si="32"/>
        <v>SW</v>
      </c>
      <c r="AI57" s="181" t="s">
        <v>105</v>
      </c>
      <c r="AJ57" s="181" t="str">
        <f t="shared" si="29"/>
        <v>EUR_CURVE_12M_15Y</v>
      </c>
      <c r="AK57" s="104" t="str">
        <f>_xll.qlSimpleQuote(AJ57,,,Permanent,Trigger,ObjectOverwrite)</f>
        <v>EUR_CURVE_12M_15Y#0000</v>
      </c>
      <c r="AL57" s="104" t="str">
        <f>IFERROR(_xll.RtGet("DTSIMI1",AJ57,"ASK")/100,"")</f>
        <v/>
      </c>
      <c r="AM57" s="182">
        <f>_xll.qlSimpleQuoteSetValue(AK57,AL57,Trigger)</f>
        <v>0</v>
      </c>
      <c r="AO57" s="180" t="str">
        <f t="shared" si="26"/>
        <v>SW</v>
      </c>
      <c r="AP57" s="181" t="s">
        <v>105</v>
      </c>
      <c r="AQ57" s="181" t="str">
        <f t="shared" si="30"/>
        <v>EURAB6R15Y=</v>
      </c>
      <c r="AR57" s="104" t="str">
        <f>_xll.qlSimpleQuote(AQ57,,,Permanent,Trigger,ObjectOverwrite)</f>
        <v>EURAB6R15Y=#0000</v>
      </c>
      <c r="AS57" s="104" t="str">
        <f>IFERROR(_xll.RtGet("DTSIMI1",AQ57,$AC$3)/100,"")</f>
        <v/>
      </c>
      <c r="AT57" s="104" t="str">
        <f>IFERROR(_xll.RtGet("DTSIMI1",AQ57,$AD$3)/100,"")</f>
        <v/>
      </c>
      <c r="AU57" s="104" t="str">
        <f t="shared" si="4"/>
        <v/>
      </c>
      <c r="AV57" s="104"/>
      <c r="AW57" s="160"/>
    </row>
    <row r="58" spans="2:49" x14ac:dyDescent="0.2">
      <c r="B58" s="97" t="str">
        <f t="shared" si="22"/>
        <v/>
      </c>
      <c r="C58" s="180" t="s">
        <v>106</v>
      </c>
      <c r="D58" s="181" t="str">
        <f t="shared" si="21"/>
        <v>EUROISDDS16Y</v>
      </c>
      <c r="E58" s="181" t="str">
        <f>_xll.qlSimpleQuote(D58,,,Permanent,Trigger,ObjectOverwrite)</f>
        <v>EUROISDDS16Y#0000</v>
      </c>
      <c r="F58" s="104" t="str">
        <f>IFERROR(_xll.RtGet("DTSIMI1",D58,"ask")/100,"")</f>
        <v/>
      </c>
      <c r="G58" s="104">
        <f>_xll.qlSimpleQuoteSetValue(E58,F58,Trigger)</f>
        <v>0</v>
      </c>
      <c r="I58" s="180" t="str">
        <f t="shared" si="23"/>
        <v>SW</v>
      </c>
      <c r="J58" s="181" t="s">
        <v>106</v>
      </c>
      <c r="K58" s="181" t="str">
        <f t="shared" si="27"/>
        <v>EURYC1M_AB1E_16Y</v>
      </c>
      <c r="L58" s="104" t="str">
        <f>_xll.qlSimpleQuote(K58,,,Permanent,Trigger,ObjectOverwrite)</f>
        <v>EURYC1M_AB1E_16Y#0000</v>
      </c>
      <c r="M58" s="104" t="str">
        <f>IFERROR(_xll.RtGet("DTSIMI1",K58,"ASK")/100,"")</f>
        <v/>
      </c>
      <c r="N58" s="182">
        <f>_xll.qlSimpleQuoteSetValue(L58,M58,Trigger)</f>
        <v>0</v>
      </c>
      <c r="O58" s="89"/>
      <c r="P58" s="180" t="str">
        <f t="shared" si="24"/>
        <v>SW</v>
      </c>
      <c r="Q58" s="181" t="s">
        <v>106</v>
      </c>
      <c r="R58" s="181" t="str">
        <f t="shared" si="31"/>
        <v>EUR_CURVE_3M_16Y</v>
      </c>
      <c r="S58" s="104" t="str">
        <f>_xll.qlSimpleQuote(R58,,,Permanent,Trigger,ObjectOverwrite)</f>
        <v>EUR_CURVE_3M_16Y#0000</v>
      </c>
      <c r="T58" s="104" t="str">
        <f>IFERROR(_xll.RtGet("DTSIMI1",R58,$T$3)/100,"")</f>
        <v/>
      </c>
      <c r="U58" s="104" t="str">
        <f>IFERROR(_xll.RtGet("DTSIMI1",R58,$U$3)/100,"")</f>
        <v/>
      </c>
      <c r="V58" s="104" t="str">
        <f t="shared" si="2"/>
        <v/>
      </c>
      <c r="W58" s="182">
        <f>_xll.qlSimpleQuoteSetValue(S58,V58,Trigger)</f>
        <v>0</v>
      </c>
      <c r="X58" s="80"/>
      <c r="Y58" s="180" t="str">
        <f t="shared" si="25"/>
        <v>SW</v>
      </c>
      <c r="Z58" s="181" t="s">
        <v>106</v>
      </c>
      <c r="AA58" s="181" t="str">
        <f t="shared" si="28"/>
        <v>EURAB6R16Y=</v>
      </c>
      <c r="AB58" s="104" t="str">
        <f>_xll.qlSimpleQuote(AA58,,,Permanent,Trigger,ObjectOverwrite)</f>
        <v>EURAB6R16Y=#0000</v>
      </c>
      <c r="AC58" s="104" t="str">
        <f>IFERROR(_xll.RtGet("DTSIMI1",AA58,$AC$3)/100,"")</f>
        <v/>
      </c>
      <c r="AD58" s="104" t="str">
        <f>IFERROR(_xll.RtGet("DTSIMI1",AA58,$AD$3)/100,"")</f>
        <v/>
      </c>
      <c r="AE58" s="104" t="str">
        <f t="shared" si="3"/>
        <v/>
      </c>
      <c r="AF58" s="104">
        <f>_xll.qlSimpleQuoteSetValue(AB58,AE58,Trigger)</f>
        <v>0</v>
      </c>
      <c r="AG58" s="89"/>
      <c r="AH58" s="180" t="str">
        <f t="shared" si="32"/>
        <v>SW</v>
      </c>
      <c r="AI58" s="181" t="s">
        <v>106</v>
      </c>
      <c r="AJ58" s="181" t="str">
        <f t="shared" si="29"/>
        <v>EUR_CURVE_12M_16Y</v>
      </c>
      <c r="AK58" s="104" t="str">
        <f>_xll.qlSimpleQuote(AJ58,,,Permanent,Trigger,ObjectOverwrite)</f>
        <v>EUR_CURVE_12M_16Y#0000</v>
      </c>
      <c r="AL58" s="104" t="str">
        <f>IFERROR(_xll.RtGet("DTSIMI1",AJ58,"ASK")/100,"")</f>
        <v/>
      </c>
      <c r="AM58" s="182">
        <f>_xll.qlSimpleQuoteSetValue(AK58,AL58,Trigger)</f>
        <v>0</v>
      </c>
      <c r="AO58" s="180" t="str">
        <f t="shared" si="26"/>
        <v>SW</v>
      </c>
      <c r="AP58" s="181" t="s">
        <v>106</v>
      </c>
      <c r="AQ58" s="181" t="str">
        <f t="shared" si="30"/>
        <v>EURAB6R16Y=</v>
      </c>
      <c r="AR58" s="104" t="str">
        <f>_xll.qlSimpleQuote(AQ58,,,Permanent,Trigger,ObjectOverwrite)</f>
        <v>EURAB6R16Y=#0000</v>
      </c>
      <c r="AS58" s="104" t="str">
        <f>IFERROR(_xll.RtGet("DTSIMI1",AQ58,$AC$3)/100,"")</f>
        <v/>
      </c>
      <c r="AT58" s="104" t="str">
        <f>IFERROR(_xll.RtGet("DTSIMI1",AQ58,$AD$3)/100,"")</f>
        <v/>
      </c>
      <c r="AU58" s="104" t="str">
        <f t="shared" si="4"/>
        <v/>
      </c>
      <c r="AV58" s="104"/>
      <c r="AW58" s="160"/>
    </row>
    <row r="59" spans="2:49" x14ac:dyDescent="0.2">
      <c r="B59" s="97" t="str">
        <f t="shared" si="22"/>
        <v/>
      </c>
      <c r="C59" s="180" t="s">
        <v>107</v>
      </c>
      <c r="D59" s="181" t="str">
        <f t="shared" si="21"/>
        <v>EUROISDDS17Y</v>
      </c>
      <c r="E59" s="181" t="str">
        <f>_xll.qlSimpleQuote(D59,,,Permanent,Trigger,ObjectOverwrite)</f>
        <v>EUROISDDS17Y#0000</v>
      </c>
      <c r="F59" s="104" t="str">
        <f>IFERROR(_xll.RtGet("DTSIMI1",D59,"ask")/100,"")</f>
        <v/>
      </c>
      <c r="G59" s="104">
        <f>_xll.qlSimpleQuoteSetValue(E59,F59,Trigger)</f>
        <v>0</v>
      </c>
      <c r="I59" s="180" t="str">
        <f t="shared" si="23"/>
        <v>SW</v>
      </c>
      <c r="J59" s="181" t="s">
        <v>107</v>
      </c>
      <c r="K59" s="181" t="str">
        <f t="shared" si="27"/>
        <v>EURYC1M_AB1E_17Y</v>
      </c>
      <c r="L59" s="104" t="str">
        <f>_xll.qlSimpleQuote(K59,,,Permanent,Trigger,ObjectOverwrite)</f>
        <v>EURYC1M_AB1E_17Y#0000</v>
      </c>
      <c r="M59" s="104" t="str">
        <f>IFERROR(_xll.RtGet("DTSIMI1",K59,"ASK")/100,"")</f>
        <v/>
      </c>
      <c r="N59" s="182">
        <f>_xll.qlSimpleQuoteSetValue(L59,M59,Trigger)</f>
        <v>0</v>
      </c>
      <c r="O59" s="89"/>
      <c r="P59" s="180" t="str">
        <f t="shared" si="24"/>
        <v>SW</v>
      </c>
      <c r="Q59" s="181" t="s">
        <v>107</v>
      </c>
      <c r="R59" s="181" t="str">
        <f t="shared" si="31"/>
        <v>EUR_CURVE_3M_17Y</v>
      </c>
      <c r="S59" s="104" t="str">
        <f>_xll.qlSimpleQuote(R59,,,Permanent,Trigger,ObjectOverwrite)</f>
        <v>EUR_CURVE_3M_17Y#0000</v>
      </c>
      <c r="T59" s="104" t="str">
        <f>IFERROR(_xll.RtGet("DTSIMI1",R59,$T$3)/100,"")</f>
        <v/>
      </c>
      <c r="U59" s="104" t="str">
        <f>IFERROR(_xll.RtGet("DTSIMI1",R59,$U$3)/100,"")</f>
        <v/>
      </c>
      <c r="V59" s="104" t="str">
        <f t="shared" si="2"/>
        <v/>
      </c>
      <c r="W59" s="182">
        <f>_xll.qlSimpleQuoteSetValue(S59,V59,Trigger)</f>
        <v>0</v>
      </c>
      <c r="X59" s="80"/>
      <c r="Y59" s="180" t="str">
        <f t="shared" si="25"/>
        <v>SW</v>
      </c>
      <c r="Z59" s="181" t="s">
        <v>107</v>
      </c>
      <c r="AA59" s="181" t="str">
        <f t="shared" si="28"/>
        <v>EURAB6R17Y=</v>
      </c>
      <c r="AB59" s="104" t="str">
        <f>_xll.qlSimpleQuote(AA59,,,Permanent,Trigger,ObjectOverwrite)</f>
        <v>EURAB6R17Y=#0000</v>
      </c>
      <c r="AC59" s="104" t="str">
        <f>IFERROR(_xll.RtGet("DTSIMI1",AA59,$AC$3)/100,"")</f>
        <v/>
      </c>
      <c r="AD59" s="104" t="str">
        <f>IFERROR(_xll.RtGet("DTSIMI1",AA59,$AD$3)/100,"")</f>
        <v/>
      </c>
      <c r="AE59" s="104" t="str">
        <f t="shared" si="3"/>
        <v/>
      </c>
      <c r="AF59" s="104">
        <f>_xll.qlSimpleQuoteSetValue(AB59,AE59,Trigger)</f>
        <v>0</v>
      </c>
      <c r="AG59" s="89"/>
      <c r="AH59" s="180" t="str">
        <f t="shared" si="32"/>
        <v>SW</v>
      </c>
      <c r="AI59" s="181" t="s">
        <v>107</v>
      </c>
      <c r="AJ59" s="181" t="str">
        <f t="shared" si="29"/>
        <v>EUR_CURVE_12M_17Y</v>
      </c>
      <c r="AK59" s="104" t="str">
        <f>_xll.qlSimpleQuote(AJ59,,,Permanent,Trigger,ObjectOverwrite)</f>
        <v>EUR_CURVE_12M_17Y#0000</v>
      </c>
      <c r="AL59" s="104" t="str">
        <f>IFERROR(_xll.RtGet("DTSIMI1",AJ59,"ASK")/100,"")</f>
        <v/>
      </c>
      <c r="AM59" s="182">
        <f>_xll.qlSimpleQuoteSetValue(AK59,AL59,Trigger)</f>
        <v>0</v>
      </c>
      <c r="AO59" s="180" t="str">
        <f t="shared" si="26"/>
        <v>SW</v>
      </c>
      <c r="AP59" s="181" t="s">
        <v>107</v>
      </c>
      <c r="AQ59" s="181" t="str">
        <f t="shared" si="30"/>
        <v>EURAB6R17Y=</v>
      </c>
      <c r="AR59" s="104" t="str">
        <f>_xll.qlSimpleQuote(AQ59,,,Permanent,Trigger,ObjectOverwrite)</f>
        <v>EURAB6R17Y=#0000</v>
      </c>
      <c r="AS59" s="104" t="str">
        <f>IFERROR(_xll.RtGet("DTSIMI1",AQ59,$AC$3)/100,"")</f>
        <v/>
      </c>
      <c r="AT59" s="104" t="str">
        <f>IFERROR(_xll.RtGet("DTSIMI1",AQ59,$AD$3)/100,"")</f>
        <v/>
      </c>
      <c r="AU59" s="104" t="str">
        <f t="shared" si="4"/>
        <v/>
      </c>
      <c r="AV59" s="104"/>
      <c r="AW59" s="160"/>
    </row>
    <row r="60" spans="2:49" x14ac:dyDescent="0.2">
      <c r="B60" s="97" t="str">
        <f t="shared" si="22"/>
        <v/>
      </c>
      <c r="C60" s="180" t="s">
        <v>108</v>
      </c>
      <c r="D60" s="181" t="str">
        <f t="shared" si="21"/>
        <v>EUROISDDS18Y</v>
      </c>
      <c r="E60" s="181" t="str">
        <f>_xll.qlSimpleQuote(D60,,,Permanent,Trigger,ObjectOverwrite)</f>
        <v>EUROISDDS18Y#0000</v>
      </c>
      <c r="F60" s="104" t="str">
        <f>IFERROR(_xll.RtGet("DTSIMI1",D60,"ask")/100,"")</f>
        <v/>
      </c>
      <c r="G60" s="104">
        <f>_xll.qlSimpleQuoteSetValue(E60,F60,Trigger)</f>
        <v>0</v>
      </c>
      <c r="I60" s="180" t="str">
        <f t="shared" si="23"/>
        <v>SW</v>
      </c>
      <c r="J60" s="181" t="s">
        <v>108</v>
      </c>
      <c r="K60" s="181" t="str">
        <f t="shared" si="27"/>
        <v>EURYC1M_AB1E_18Y</v>
      </c>
      <c r="L60" s="104" t="str">
        <f>_xll.qlSimpleQuote(K60,,,Permanent,Trigger,ObjectOverwrite)</f>
        <v>EURYC1M_AB1E_18Y#0000</v>
      </c>
      <c r="M60" s="104" t="str">
        <f>IFERROR(_xll.RtGet("DTSIMI1",K60,"ASK")/100,"")</f>
        <v/>
      </c>
      <c r="N60" s="182">
        <f>_xll.qlSimpleQuoteSetValue(L60,M60,Trigger)</f>
        <v>0</v>
      </c>
      <c r="O60" s="89"/>
      <c r="P60" s="180" t="str">
        <f t="shared" si="24"/>
        <v>SW</v>
      </c>
      <c r="Q60" s="181" t="s">
        <v>108</v>
      </c>
      <c r="R60" s="181" t="str">
        <f t="shared" si="31"/>
        <v>EUR_CURVE_3M_18Y</v>
      </c>
      <c r="S60" s="104" t="str">
        <f>_xll.qlSimpleQuote(R60,,,Permanent,Trigger,ObjectOverwrite)</f>
        <v>EUR_CURVE_3M_18Y#0000</v>
      </c>
      <c r="T60" s="104" t="str">
        <f>IFERROR(_xll.RtGet("DTSIMI1",R60,$T$3)/100,"")</f>
        <v/>
      </c>
      <c r="U60" s="104" t="str">
        <f>IFERROR(_xll.RtGet("DTSIMI1",R60,$U$3)/100,"")</f>
        <v/>
      </c>
      <c r="V60" s="104" t="str">
        <f t="shared" si="2"/>
        <v/>
      </c>
      <c r="W60" s="182">
        <f>_xll.qlSimpleQuoteSetValue(S60,V60,Trigger)</f>
        <v>0</v>
      </c>
      <c r="X60" s="80"/>
      <c r="Y60" s="180" t="str">
        <f t="shared" si="25"/>
        <v>SW</v>
      </c>
      <c r="Z60" s="181" t="s">
        <v>108</v>
      </c>
      <c r="AA60" s="181" t="str">
        <f t="shared" si="28"/>
        <v>EURAB6R18Y=</v>
      </c>
      <c r="AB60" s="104" t="str">
        <f>_xll.qlSimpleQuote(AA60,,,Permanent,Trigger,ObjectOverwrite)</f>
        <v>EURAB6R18Y=#0000</v>
      </c>
      <c r="AC60" s="104" t="str">
        <f>IFERROR(_xll.RtGet("DTSIMI1",AA60,$AC$3)/100,"")</f>
        <v/>
      </c>
      <c r="AD60" s="104" t="str">
        <f>IFERROR(_xll.RtGet("DTSIMI1",AA60,$AD$3)/100,"")</f>
        <v/>
      </c>
      <c r="AE60" s="104" t="str">
        <f t="shared" si="3"/>
        <v/>
      </c>
      <c r="AF60" s="104">
        <f>_xll.qlSimpleQuoteSetValue(AB60,AE60,Trigger)</f>
        <v>0</v>
      </c>
      <c r="AG60" s="89"/>
      <c r="AH60" s="180" t="str">
        <f t="shared" si="32"/>
        <v>SW</v>
      </c>
      <c r="AI60" s="181" t="s">
        <v>108</v>
      </c>
      <c r="AJ60" s="181" t="str">
        <f t="shared" si="29"/>
        <v>EUR_CURVE_12M_18Y</v>
      </c>
      <c r="AK60" s="104" t="str">
        <f>_xll.qlSimpleQuote(AJ60,,,Permanent,Trigger,ObjectOverwrite)</f>
        <v>EUR_CURVE_12M_18Y#0000</v>
      </c>
      <c r="AL60" s="104" t="str">
        <f>IFERROR(_xll.RtGet("DTSIMI1",AJ60,"ASK")/100,"")</f>
        <v/>
      </c>
      <c r="AM60" s="182">
        <f>_xll.qlSimpleQuoteSetValue(AK60,AL60,Trigger)</f>
        <v>0</v>
      </c>
      <c r="AO60" s="180" t="str">
        <f t="shared" si="26"/>
        <v>SW</v>
      </c>
      <c r="AP60" s="181" t="s">
        <v>108</v>
      </c>
      <c r="AQ60" s="181" t="str">
        <f t="shared" si="30"/>
        <v>EURAB6R18Y=</v>
      </c>
      <c r="AR60" s="104" t="str">
        <f>_xll.qlSimpleQuote(AQ60,,,Permanent,Trigger,ObjectOverwrite)</f>
        <v>EURAB6R18Y=#0000</v>
      </c>
      <c r="AS60" s="104" t="str">
        <f>IFERROR(_xll.RtGet("DTSIMI1",AQ60,$AC$3)/100,"")</f>
        <v/>
      </c>
      <c r="AT60" s="104" t="str">
        <f>IFERROR(_xll.RtGet("DTSIMI1",AQ60,$AD$3)/100,"")</f>
        <v/>
      </c>
      <c r="AU60" s="104" t="str">
        <f t="shared" si="4"/>
        <v/>
      </c>
      <c r="AV60" s="104"/>
      <c r="AW60" s="160"/>
    </row>
    <row r="61" spans="2:49" x14ac:dyDescent="0.2">
      <c r="B61" s="97" t="str">
        <f t="shared" si="22"/>
        <v/>
      </c>
      <c r="C61" s="180" t="s">
        <v>109</v>
      </c>
      <c r="D61" s="181" t="str">
        <f t="shared" ref="D61:D92" si="33">Currency&amp;"OISDDS"&amp;C61</f>
        <v>EUROISDDS19Y</v>
      </c>
      <c r="E61" s="181" t="str">
        <f>_xll.qlSimpleQuote(D61,,,Permanent,Trigger,ObjectOverwrite)</f>
        <v>EUROISDDS19Y#0000</v>
      </c>
      <c r="F61" s="104" t="str">
        <f>IFERROR(_xll.RtGet("DTSIMI1",D61,"ask")/100,"")</f>
        <v/>
      </c>
      <c r="G61" s="104">
        <f>_xll.qlSimpleQuoteSetValue(E61,F61,Trigger)</f>
        <v>0</v>
      </c>
      <c r="I61" s="180" t="str">
        <f t="shared" si="23"/>
        <v>SW</v>
      </c>
      <c r="J61" s="181" t="s">
        <v>109</v>
      </c>
      <c r="K61" s="181" t="str">
        <f t="shared" si="27"/>
        <v>EURYC1M_AB1E_19Y</v>
      </c>
      <c r="L61" s="104" t="str">
        <f>_xll.qlSimpleQuote(K61,,,Permanent,Trigger,ObjectOverwrite)</f>
        <v>EURYC1M_AB1E_19Y#0000</v>
      </c>
      <c r="M61" s="104" t="str">
        <f>IFERROR(_xll.RtGet("DTSIMI1",K61,"ASK")/100,"")</f>
        <v/>
      </c>
      <c r="N61" s="182">
        <f>_xll.qlSimpleQuoteSetValue(L61,M61,Trigger)</f>
        <v>0</v>
      </c>
      <c r="O61" s="89"/>
      <c r="P61" s="180" t="str">
        <f t="shared" si="24"/>
        <v>SW</v>
      </c>
      <c r="Q61" s="181" t="s">
        <v>109</v>
      </c>
      <c r="R61" s="181" t="str">
        <f t="shared" si="31"/>
        <v>EUR_CURVE_3M_19Y</v>
      </c>
      <c r="S61" s="104" t="str">
        <f>_xll.qlSimpleQuote(R61,,,Permanent,Trigger,ObjectOverwrite)</f>
        <v>EUR_CURVE_3M_19Y#0000</v>
      </c>
      <c r="T61" s="104" t="str">
        <f>IFERROR(_xll.RtGet("DTSIMI1",R61,$T$3)/100,"")</f>
        <v/>
      </c>
      <c r="U61" s="104" t="str">
        <f>IFERROR(_xll.RtGet("DTSIMI1",R61,$U$3)/100,"")</f>
        <v/>
      </c>
      <c r="V61" s="104" t="str">
        <f t="shared" si="2"/>
        <v/>
      </c>
      <c r="W61" s="182">
        <f>_xll.qlSimpleQuoteSetValue(S61,V61,Trigger)</f>
        <v>0</v>
      </c>
      <c r="X61" s="80"/>
      <c r="Y61" s="180" t="str">
        <f t="shared" si="25"/>
        <v>SW</v>
      </c>
      <c r="Z61" s="181" t="s">
        <v>109</v>
      </c>
      <c r="AA61" s="181" t="str">
        <f t="shared" si="28"/>
        <v>EURAB6R19Y=</v>
      </c>
      <c r="AB61" s="104" t="str">
        <f>_xll.qlSimpleQuote(AA61,,,Permanent,Trigger,ObjectOverwrite)</f>
        <v>EURAB6R19Y=#0000</v>
      </c>
      <c r="AC61" s="104" t="str">
        <f>IFERROR(_xll.RtGet("DTSIMI1",AA61,$AC$3)/100,"")</f>
        <v/>
      </c>
      <c r="AD61" s="104" t="str">
        <f>IFERROR(_xll.RtGet("DTSIMI1",AA61,$AD$3)/100,"")</f>
        <v/>
      </c>
      <c r="AE61" s="104" t="str">
        <f t="shared" si="3"/>
        <v/>
      </c>
      <c r="AF61" s="104">
        <f>_xll.qlSimpleQuoteSetValue(AB61,AE61,Trigger)</f>
        <v>0</v>
      </c>
      <c r="AG61" s="89"/>
      <c r="AH61" s="180" t="str">
        <f t="shared" si="32"/>
        <v>SW</v>
      </c>
      <c r="AI61" s="181" t="s">
        <v>109</v>
      </c>
      <c r="AJ61" s="181" t="str">
        <f t="shared" si="29"/>
        <v>EUR_CURVE_12M_19Y</v>
      </c>
      <c r="AK61" s="104" t="str">
        <f>_xll.qlSimpleQuote(AJ61,,,Permanent,Trigger,ObjectOverwrite)</f>
        <v>EUR_CURVE_12M_19Y#0000</v>
      </c>
      <c r="AL61" s="104" t="str">
        <f>IFERROR(_xll.RtGet("DTSIMI1",AJ61,"ASK")/100,"")</f>
        <v/>
      </c>
      <c r="AM61" s="182">
        <f>_xll.qlSimpleQuoteSetValue(AK61,AL61,Trigger)</f>
        <v>0</v>
      </c>
      <c r="AO61" s="180" t="str">
        <f t="shared" si="26"/>
        <v>SW</v>
      </c>
      <c r="AP61" s="181" t="s">
        <v>109</v>
      </c>
      <c r="AQ61" s="181" t="str">
        <f t="shared" si="30"/>
        <v>EURAB6R19Y=</v>
      </c>
      <c r="AR61" s="104" t="str">
        <f>_xll.qlSimpleQuote(AQ61,,,Permanent,Trigger,ObjectOverwrite)</f>
        <v>EURAB6R19Y=#0000</v>
      </c>
      <c r="AS61" s="104" t="str">
        <f>IFERROR(_xll.RtGet("DTSIMI1",AQ61,$AC$3)/100,"")</f>
        <v/>
      </c>
      <c r="AT61" s="104" t="str">
        <f>IFERROR(_xll.RtGet("DTSIMI1",AQ61,$AD$3)/100,"")</f>
        <v/>
      </c>
      <c r="AU61" s="104" t="str">
        <f t="shared" si="4"/>
        <v/>
      </c>
      <c r="AV61" s="104"/>
      <c r="AW61" s="160"/>
    </row>
    <row r="62" spans="2:49" x14ac:dyDescent="0.2">
      <c r="B62" s="97" t="str">
        <f t="shared" si="22"/>
        <v/>
      </c>
      <c r="C62" s="180" t="s">
        <v>110</v>
      </c>
      <c r="D62" s="181" t="str">
        <f t="shared" si="33"/>
        <v>EUROISDDS20Y</v>
      </c>
      <c r="E62" s="181" t="str">
        <f>_xll.qlSimpleQuote(D62,,,Permanent,Trigger,ObjectOverwrite)</f>
        <v>EUROISDDS20Y#0000</v>
      </c>
      <c r="F62" s="104" t="str">
        <f>IFERROR(_xll.RtGet("DTSIMI1",D62,"ask")/100,"")</f>
        <v/>
      </c>
      <c r="G62" s="104">
        <f>_xll.qlSimpleQuoteSetValue(E62,F62,Trigger)</f>
        <v>0</v>
      </c>
      <c r="I62" s="180" t="str">
        <f t="shared" si="23"/>
        <v>SW</v>
      </c>
      <c r="J62" s="181" t="s">
        <v>110</v>
      </c>
      <c r="K62" s="181" t="str">
        <f t="shared" si="27"/>
        <v>EURYC1M_AB1E_20Y</v>
      </c>
      <c r="L62" s="104" t="str">
        <f>_xll.qlSimpleQuote(K62,,,Permanent,Trigger,ObjectOverwrite)</f>
        <v>EURYC1M_AB1E_20Y#0000</v>
      </c>
      <c r="M62" s="104" t="str">
        <f>IFERROR(_xll.RtGet("DTSIMI1",K62,"ASK")/100,"")</f>
        <v/>
      </c>
      <c r="N62" s="182">
        <f>_xll.qlSimpleQuoteSetValue(L62,M62,Trigger)</f>
        <v>0</v>
      </c>
      <c r="O62" s="89"/>
      <c r="P62" s="180" t="str">
        <f t="shared" si="24"/>
        <v>SW</v>
      </c>
      <c r="Q62" s="181" t="s">
        <v>110</v>
      </c>
      <c r="R62" s="181" t="str">
        <f t="shared" si="31"/>
        <v>EUR_CURVE_3M_20Y</v>
      </c>
      <c r="S62" s="104" t="str">
        <f>_xll.qlSimpleQuote(R62,,,Permanent,Trigger,ObjectOverwrite)</f>
        <v>EUR_CURVE_3M_20Y#0000</v>
      </c>
      <c r="T62" s="104" t="str">
        <f>IFERROR(_xll.RtGet("DTSIMI1",R62,$T$3)/100,"")</f>
        <v/>
      </c>
      <c r="U62" s="104" t="str">
        <f>IFERROR(_xll.RtGet("DTSIMI1",R62,$U$3)/100,"")</f>
        <v/>
      </c>
      <c r="V62" s="104" t="str">
        <f t="shared" si="2"/>
        <v/>
      </c>
      <c r="W62" s="182">
        <f>_xll.qlSimpleQuoteSetValue(S62,V62,Trigger)</f>
        <v>0</v>
      </c>
      <c r="X62" s="80"/>
      <c r="Y62" s="180" t="str">
        <f t="shared" si="25"/>
        <v>SW</v>
      </c>
      <c r="Z62" s="181" t="s">
        <v>110</v>
      </c>
      <c r="AA62" s="181" t="str">
        <f t="shared" si="28"/>
        <v>EURAB6R20Y=</v>
      </c>
      <c r="AB62" s="104" t="str">
        <f>_xll.qlSimpleQuote(AA62,,,Permanent,Trigger,ObjectOverwrite)</f>
        <v>EURAB6R20Y=#0000</v>
      </c>
      <c r="AC62" s="104" t="str">
        <f>IFERROR(_xll.RtGet("DTSIMI1",AA62,$AC$3)/100,"")</f>
        <v/>
      </c>
      <c r="AD62" s="104" t="str">
        <f>IFERROR(_xll.RtGet("DTSIMI1",AA62,$AD$3)/100,"")</f>
        <v/>
      </c>
      <c r="AE62" s="104" t="str">
        <f t="shared" si="3"/>
        <v/>
      </c>
      <c r="AF62" s="104">
        <f>_xll.qlSimpleQuoteSetValue(AB62,AE62,Trigger)</f>
        <v>0</v>
      </c>
      <c r="AG62" s="89"/>
      <c r="AH62" s="180" t="str">
        <f t="shared" si="32"/>
        <v>SW</v>
      </c>
      <c r="AI62" s="181" t="s">
        <v>110</v>
      </c>
      <c r="AJ62" s="181" t="str">
        <f t="shared" si="29"/>
        <v>EUR_CURVE_12M_20Y</v>
      </c>
      <c r="AK62" s="104" t="str">
        <f>_xll.qlSimpleQuote(AJ62,,,Permanent,Trigger,ObjectOverwrite)</f>
        <v>EUR_CURVE_12M_20Y#0000</v>
      </c>
      <c r="AL62" s="104" t="str">
        <f>IFERROR(_xll.RtGet("DTSIMI1",AJ62,"ASK")/100,"")</f>
        <v/>
      </c>
      <c r="AM62" s="182">
        <f>_xll.qlSimpleQuoteSetValue(AK62,AL62,Trigger)</f>
        <v>0</v>
      </c>
      <c r="AO62" s="180" t="str">
        <f t="shared" si="26"/>
        <v>SW</v>
      </c>
      <c r="AP62" s="181" t="s">
        <v>110</v>
      </c>
      <c r="AQ62" s="181" t="str">
        <f t="shared" si="30"/>
        <v>EURAB6R20Y=</v>
      </c>
      <c r="AR62" s="104" t="str">
        <f>_xll.qlSimpleQuote(AQ62,,,Permanent,Trigger,ObjectOverwrite)</f>
        <v>EURAB6R20Y=#0000</v>
      </c>
      <c r="AS62" s="104" t="str">
        <f>IFERROR(_xll.RtGet("DTSIMI1",AQ62,$AC$3)/100,"")</f>
        <v/>
      </c>
      <c r="AT62" s="104" t="str">
        <f>IFERROR(_xll.RtGet("DTSIMI1",AQ62,$AD$3)/100,"")</f>
        <v/>
      </c>
      <c r="AU62" s="104" t="str">
        <f t="shared" si="4"/>
        <v/>
      </c>
      <c r="AV62" s="104"/>
      <c r="AW62" s="160"/>
    </row>
    <row r="63" spans="2:49" x14ac:dyDescent="0.2">
      <c r="B63" s="97" t="str">
        <f t="shared" si="22"/>
        <v/>
      </c>
      <c r="C63" s="180" t="s">
        <v>111</v>
      </c>
      <c r="D63" s="181" t="str">
        <f t="shared" si="33"/>
        <v>EUROISDDS21Y</v>
      </c>
      <c r="E63" s="181" t="str">
        <f>_xll.qlSimpleQuote(D63,,,Permanent,Trigger,ObjectOverwrite)</f>
        <v>EUROISDDS21Y#0000</v>
      </c>
      <c r="F63" s="104" t="str">
        <f>IFERROR(_xll.RtGet("DTSIMI1",D63,"ask")/100,"")</f>
        <v/>
      </c>
      <c r="G63" s="104">
        <f>_xll.qlSimpleQuoteSetValue(E63,F63,Trigger)</f>
        <v>0</v>
      </c>
      <c r="I63" s="180" t="str">
        <f t="shared" si="23"/>
        <v>SW</v>
      </c>
      <c r="J63" s="181" t="s">
        <v>111</v>
      </c>
      <c r="K63" s="181" t="str">
        <f t="shared" si="27"/>
        <v>EURYC1M_AB1E_21Y</v>
      </c>
      <c r="L63" s="104" t="str">
        <f>_xll.qlSimpleQuote(K63,,,Permanent,Trigger,ObjectOverwrite)</f>
        <v>EURYC1M_AB1E_21Y#0000</v>
      </c>
      <c r="M63" s="104" t="str">
        <f>IFERROR(_xll.RtGet("DTSIMI1",K63,"ASK")/100,"")</f>
        <v/>
      </c>
      <c r="N63" s="182">
        <f>_xll.qlSimpleQuoteSetValue(L63,M63,Trigger)</f>
        <v>0</v>
      </c>
      <c r="O63" s="89"/>
      <c r="P63" s="180" t="str">
        <f t="shared" si="24"/>
        <v>SW</v>
      </c>
      <c r="Q63" s="181" t="s">
        <v>111</v>
      </c>
      <c r="R63" s="181" t="str">
        <f t="shared" si="31"/>
        <v>EUR_CURVE_3M_21Y</v>
      </c>
      <c r="S63" s="104" t="str">
        <f>_xll.qlSimpleQuote(R63,,,Permanent,Trigger,ObjectOverwrite)</f>
        <v>EUR_CURVE_3M_21Y#0000</v>
      </c>
      <c r="T63" s="104" t="str">
        <f>IFERROR(_xll.RtGet("DTSIMI1",R63,$T$3)/100,"")</f>
        <v/>
      </c>
      <c r="U63" s="104" t="str">
        <f>IFERROR(_xll.RtGet("DTSIMI1",R63,$U$3)/100,"")</f>
        <v/>
      </c>
      <c r="V63" s="104" t="str">
        <f t="shared" si="2"/>
        <v/>
      </c>
      <c r="W63" s="182">
        <f>_xll.qlSimpleQuoteSetValue(S63,V63,Trigger)</f>
        <v>0</v>
      </c>
      <c r="X63" s="80"/>
      <c r="Y63" s="180" t="str">
        <f t="shared" si="25"/>
        <v>SW</v>
      </c>
      <c r="Z63" s="181" t="s">
        <v>111</v>
      </c>
      <c r="AA63" s="181" t="str">
        <f t="shared" si="28"/>
        <v>EURAB6R21Y=</v>
      </c>
      <c r="AB63" s="104" t="str">
        <f>_xll.qlSimpleQuote(AA63,,,Permanent,Trigger,ObjectOverwrite)</f>
        <v>EURAB6R21Y=#0000</v>
      </c>
      <c r="AC63" s="104" t="str">
        <f>IFERROR(_xll.RtGet("DTSIMI1",AA63,$AC$3)/100,"")</f>
        <v/>
      </c>
      <c r="AD63" s="104" t="str">
        <f>IFERROR(_xll.RtGet("DTSIMI1",AA63,$AD$3)/100,"")</f>
        <v/>
      </c>
      <c r="AE63" s="104" t="str">
        <f t="shared" si="3"/>
        <v/>
      </c>
      <c r="AF63" s="104">
        <f>_xll.qlSimpleQuoteSetValue(AB63,AE63,Trigger)</f>
        <v>0</v>
      </c>
      <c r="AG63" s="89"/>
      <c r="AH63" s="180" t="str">
        <f t="shared" si="32"/>
        <v>SW</v>
      </c>
      <c r="AI63" s="181" t="s">
        <v>111</v>
      </c>
      <c r="AJ63" s="181" t="str">
        <f t="shared" si="29"/>
        <v>EUR_CURVE_12M_21Y</v>
      </c>
      <c r="AK63" s="104" t="str">
        <f>_xll.qlSimpleQuote(AJ63,,,Permanent,Trigger,ObjectOverwrite)</f>
        <v>EUR_CURVE_12M_21Y#0000</v>
      </c>
      <c r="AL63" s="104" t="str">
        <f>IFERROR(_xll.RtGet("DTSIMI1",AJ63,"ASK")/100,"")</f>
        <v/>
      </c>
      <c r="AM63" s="182">
        <f>_xll.qlSimpleQuoteSetValue(AK63,AL63,Trigger)</f>
        <v>0</v>
      </c>
      <c r="AO63" s="180" t="str">
        <f t="shared" si="26"/>
        <v>SW</v>
      </c>
      <c r="AP63" s="181" t="s">
        <v>111</v>
      </c>
      <c r="AQ63" s="181" t="str">
        <f t="shared" si="30"/>
        <v>EURAB6R21Y=</v>
      </c>
      <c r="AR63" s="104" t="str">
        <f>_xll.qlSimpleQuote(AQ63,,,Permanent,Trigger,ObjectOverwrite)</f>
        <v>EURAB6R21Y=#0000</v>
      </c>
      <c r="AS63" s="104" t="str">
        <f>IFERROR(_xll.RtGet("DTSIMI1",AQ63,$AC$3)/100,"")</f>
        <v/>
      </c>
      <c r="AT63" s="104" t="str">
        <f>IFERROR(_xll.RtGet("DTSIMI1",AQ63,$AD$3)/100,"")</f>
        <v/>
      </c>
      <c r="AU63" s="104" t="str">
        <f t="shared" si="4"/>
        <v/>
      </c>
      <c r="AV63" s="104"/>
      <c r="AW63" s="160"/>
    </row>
    <row r="64" spans="2:49" x14ac:dyDescent="0.2">
      <c r="B64" s="97" t="str">
        <f t="shared" si="22"/>
        <v/>
      </c>
      <c r="C64" s="180" t="s">
        <v>112</v>
      </c>
      <c r="D64" s="181" t="str">
        <f t="shared" si="33"/>
        <v>EUROISDDS22Y</v>
      </c>
      <c r="E64" s="181" t="str">
        <f>_xll.qlSimpleQuote(D64,,,Permanent,Trigger,ObjectOverwrite)</f>
        <v>EUROISDDS22Y#0000</v>
      </c>
      <c r="F64" s="104" t="str">
        <f>IFERROR(_xll.RtGet("DTSIMI1",D64,"ask")/100,"")</f>
        <v/>
      </c>
      <c r="G64" s="104">
        <f>_xll.qlSimpleQuoteSetValue(E64,F64,Trigger)</f>
        <v>0</v>
      </c>
      <c r="I64" s="180" t="str">
        <f t="shared" si="23"/>
        <v>SW</v>
      </c>
      <c r="J64" s="181" t="s">
        <v>112</v>
      </c>
      <c r="K64" s="181" t="str">
        <f t="shared" si="27"/>
        <v>EURYC1M_AB1E_22Y</v>
      </c>
      <c r="L64" s="104" t="str">
        <f>_xll.qlSimpleQuote(K64,,,Permanent,Trigger,ObjectOverwrite)</f>
        <v>EURYC1M_AB1E_22Y#0000</v>
      </c>
      <c r="M64" s="104" t="str">
        <f>IFERROR(_xll.RtGet("DTSIMI1",K64,"ASK")/100,"")</f>
        <v/>
      </c>
      <c r="N64" s="182">
        <f>_xll.qlSimpleQuoteSetValue(L64,M64,Trigger)</f>
        <v>0</v>
      </c>
      <c r="O64" s="89"/>
      <c r="P64" s="180" t="str">
        <f t="shared" si="24"/>
        <v>SW</v>
      </c>
      <c r="Q64" s="181" t="s">
        <v>112</v>
      </c>
      <c r="R64" s="181" t="str">
        <f t="shared" si="31"/>
        <v>EUR_CURVE_3M_22Y</v>
      </c>
      <c r="S64" s="104" t="str">
        <f>_xll.qlSimpleQuote(R64,,,Permanent,Trigger,ObjectOverwrite)</f>
        <v>EUR_CURVE_3M_22Y#0000</v>
      </c>
      <c r="T64" s="104" t="str">
        <f>IFERROR(_xll.RtGet("DTSIMI1",R64,$T$3)/100,"")</f>
        <v/>
      </c>
      <c r="U64" s="104" t="str">
        <f>IFERROR(_xll.RtGet("DTSIMI1",R64,$U$3)/100,"")</f>
        <v/>
      </c>
      <c r="V64" s="104" t="str">
        <f t="shared" si="2"/>
        <v/>
      </c>
      <c r="W64" s="182">
        <f>_xll.qlSimpleQuoteSetValue(S64,V64,Trigger)</f>
        <v>0</v>
      </c>
      <c r="X64" s="80"/>
      <c r="Y64" s="180" t="str">
        <f t="shared" si="25"/>
        <v>SW</v>
      </c>
      <c r="Z64" s="181" t="s">
        <v>112</v>
      </c>
      <c r="AA64" s="181" t="str">
        <f t="shared" si="28"/>
        <v>EURAB6R22Y=</v>
      </c>
      <c r="AB64" s="104" t="str">
        <f>_xll.qlSimpleQuote(AA64,,,Permanent,Trigger,ObjectOverwrite)</f>
        <v>EURAB6R22Y=#0000</v>
      </c>
      <c r="AC64" s="104" t="str">
        <f>IFERROR(_xll.RtGet("DTSIMI1",AA64,$AC$3)/100,"")</f>
        <v/>
      </c>
      <c r="AD64" s="104" t="str">
        <f>IFERROR(_xll.RtGet("DTSIMI1",AA64,$AD$3)/100,"")</f>
        <v/>
      </c>
      <c r="AE64" s="104" t="str">
        <f t="shared" si="3"/>
        <v/>
      </c>
      <c r="AF64" s="104">
        <f>_xll.qlSimpleQuoteSetValue(AB64,AE64,Trigger)</f>
        <v>0</v>
      </c>
      <c r="AG64" s="89"/>
      <c r="AH64" s="180" t="str">
        <f t="shared" si="32"/>
        <v>SW</v>
      </c>
      <c r="AI64" s="181" t="s">
        <v>112</v>
      </c>
      <c r="AJ64" s="181" t="str">
        <f t="shared" si="29"/>
        <v>EUR_CURVE_12M_22Y</v>
      </c>
      <c r="AK64" s="104" t="str">
        <f>_xll.qlSimpleQuote(AJ64,,,Permanent,Trigger,ObjectOverwrite)</f>
        <v>EUR_CURVE_12M_22Y#0000</v>
      </c>
      <c r="AL64" s="104" t="str">
        <f>IFERROR(_xll.RtGet("DTSIMI1",AJ64,"ASK")/100,"")</f>
        <v/>
      </c>
      <c r="AM64" s="182">
        <f>_xll.qlSimpleQuoteSetValue(AK64,AL64,Trigger)</f>
        <v>0</v>
      </c>
      <c r="AO64" s="180" t="str">
        <f t="shared" si="26"/>
        <v>SW</v>
      </c>
      <c r="AP64" s="181" t="s">
        <v>112</v>
      </c>
      <c r="AQ64" s="181" t="str">
        <f t="shared" si="30"/>
        <v>EURAB6R22Y=</v>
      </c>
      <c r="AR64" s="104" t="str">
        <f>_xll.qlSimpleQuote(AQ64,,,Permanent,Trigger,ObjectOverwrite)</f>
        <v>EURAB6R22Y=#0000</v>
      </c>
      <c r="AS64" s="104" t="str">
        <f>IFERROR(_xll.RtGet("DTSIMI1",AQ64,$AC$3)/100,"")</f>
        <v/>
      </c>
      <c r="AT64" s="104" t="str">
        <f>IFERROR(_xll.RtGet("DTSIMI1",AQ64,$AD$3)/100,"")</f>
        <v/>
      </c>
      <c r="AU64" s="104" t="str">
        <f t="shared" si="4"/>
        <v/>
      </c>
      <c r="AV64" s="104"/>
      <c r="AW64" s="160"/>
    </row>
    <row r="65" spans="2:49" x14ac:dyDescent="0.2">
      <c r="B65" s="97" t="str">
        <f t="shared" si="22"/>
        <v/>
      </c>
      <c r="C65" s="180" t="s">
        <v>113</v>
      </c>
      <c r="D65" s="181" t="str">
        <f t="shared" si="33"/>
        <v>EUROISDDS23Y</v>
      </c>
      <c r="E65" s="181" t="str">
        <f>_xll.qlSimpleQuote(D65,,,Permanent,Trigger,ObjectOverwrite)</f>
        <v>EUROISDDS23Y#0000</v>
      </c>
      <c r="F65" s="104" t="str">
        <f>IFERROR(_xll.RtGet("DTSIMI1",D65,"ask")/100,"")</f>
        <v/>
      </c>
      <c r="G65" s="104">
        <f>_xll.qlSimpleQuoteSetValue(E65,F65,Trigger)</f>
        <v>0</v>
      </c>
      <c r="I65" s="180" t="str">
        <f t="shared" si="23"/>
        <v>SW</v>
      </c>
      <c r="J65" s="181" t="s">
        <v>113</v>
      </c>
      <c r="K65" s="181" t="str">
        <f t="shared" si="27"/>
        <v>EURYC1M_AB1E_23Y</v>
      </c>
      <c r="L65" s="104" t="str">
        <f>_xll.qlSimpleQuote(K65,,,Permanent,Trigger,ObjectOverwrite)</f>
        <v>EURYC1M_AB1E_23Y#0000</v>
      </c>
      <c r="M65" s="104" t="str">
        <f>IFERROR(_xll.RtGet("DTSIMI1",K65,"ASK")/100,"")</f>
        <v/>
      </c>
      <c r="N65" s="182">
        <f>_xll.qlSimpleQuoteSetValue(L65,M65,Trigger)</f>
        <v>0</v>
      </c>
      <c r="O65" s="89"/>
      <c r="P65" s="180" t="str">
        <f t="shared" si="24"/>
        <v>SW</v>
      </c>
      <c r="Q65" s="181" t="s">
        <v>113</v>
      </c>
      <c r="R65" s="181" t="str">
        <f t="shared" si="31"/>
        <v>EUR_CURVE_3M_23Y</v>
      </c>
      <c r="S65" s="104" t="str">
        <f>_xll.qlSimpleQuote(R65,,,Permanent,Trigger,ObjectOverwrite)</f>
        <v>EUR_CURVE_3M_23Y#0000</v>
      </c>
      <c r="T65" s="104" t="str">
        <f>IFERROR(_xll.RtGet("DTSIMI1",R65,$T$3)/100,"")</f>
        <v/>
      </c>
      <c r="U65" s="104" t="str">
        <f>IFERROR(_xll.RtGet("DTSIMI1",R65,$U$3)/100,"")</f>
        <v/>
      </c>
      <c r="V65" s="104" t="str">
        <f t="shared" si="2"/>
        <v/>
      </c>
      <c r="W65" s="182">
        <f>_xll.qlSimpleQuoteSetValue(S65,V65,Trigger)</f>
        <v>0</v>
      </c>
      <c r="X65" s="80"/>
      <c r="Y65" s="180" t="str">
        <f t="shared" si="25"/>
        <v>SW</v>
      </c>
      <c r="Z65" s="181" t="s">
        <v>113</v>
      </c>
      <c r="AA65" s="181" t="str">
        <f t="shared" si="28"/>
        <v>EURAB6R23Y=</v>
      </c>
      <c r="AB65" s="104" t="str">
        <f>_xll.qlSimpleQuote(AA65,,,Permanent,Trigger,ObjectOverwrite)</f>
        <v>EURAB6R23Y=#0000</v>
      </c>
      <c r="AC65" s="104" t="str">
        <f>IFERROR(_xll.RtGet("DTSIMI1",AA65,$AC$3)/100,"")</f>
        <v/>
      </c>
      <c r="AD65" s="104" t="str">
        <f>IFERROR(_xll.RtGet("DTSIMI1",AA65,$AD$3)/100,"")</f>
        <v/>
      </c>
      <c r="AE65" s="104" t="str">
        <f t="shared" si="3"/>
        <v/>
      </c>
      <c r="AF65" s="104">
        <f>_xll.qlSimpleQuoteSetValue(AB65,AE65,Trigger)</f>
        <v>0</v>
      </c>
      <c r="AG65" s="89"/>
      <c r="AH65" s="180" t="str">
        <f t="shared" si="32"/>
        <v>SW</v>
      </c>
      <c r="AI65" s="181" t="s">
        <v>113</v>
      </c>
      <c r="AJ65" s="181" t="str">
        <f t="shared" si="29"/>
        <v>EUR_CURVE_12M_23Y</v>
      </c>
      <c r="AK65" s="104" t="str">
        <f>_xll.qlSimpleQuote(AJ65,,,Permanent,Trigger,ObjectOverwrite)</f>
        <v>EUR_CURVE_12M_23Y#0000</v>
      </c>
      <c r="AL65" s="104" t="str">
        <f>IFERROR(_xll.RtGet("DTSIMI1",AJ65,"ASK")/100,"")</f>
        <v/>
      </c>
      <c r="AM65" s="182">
        <f>_xll.qlSimpleQuoteSetValue(AK65,AL65,Trigger)</f>
        <v>0</v>
      </c>
      <c r="AO65" s="180" t="str">
        <f t="shared" si="26"/>
        <v>SW</v>
      </c>
      <c r="AP65" s="181" t="s">
        <v>113</v>
      </c>
      <c r="AQ65" s="181" t="str">
        <f t="shared" si="30"/>
        <v>EURAB6R23Y=</v>
      </c>
      <c r="AR65" s="104" t="str">
        <f>_xll.qlSimpleQuote(AQ65,,,Permanent,Trigger,ObjectOverwrite)</f>
        <v>EURAB6R23Y=#0000</v>
      </c>
      <c r="AS65" s="104" t="str">
        <f>IFERROR(_xll.RtGet("DTSIMI1",AQ65,$AC$3)/100,"")</f>
        <v/>
      </c>
      <c r="AT65" s="104" t="str">
        <f>IFERROR(_xll.RtGet("DTSIMI1",AQ65,$AD$3)/100,"")</f>
        <v/>
      </c>
      <c r="AU65" s="104" t="str">
        <f t="shared" si="4"/>
        <v/>
      </c>
      <c r="AV65" s="104"/>
      <c r="AW65" s="160"/>
    </row>
    <row r="66" spans="2:49" x14ac:dyDescent="0.2">
      <c r="B66" s="97" t="str">
        <f t="shared" si="22"/>
        <v/>
      </c>
      <c r="C66" s="180" t="s">
        <v>114</v>
      </c>
      <c r="D66" s="181" t="str">
        <f t="shared" si="33"/>
        <v>EUROISDDS24Y</v>
      </c>
      <c r="E66" s="181" t="str">
        <f>_xll.qlSimpleQuote(D66,,,Permanent,Trigger,ObjectOverwrite)</f>
        <v>EUROISDDS24Y#0000</v>
      </c>
      <c r="F66" s="104" t="str">
        <f>IFERROR(_xll.RtGet("DTSIMI1",D66,"ask")/100,"")</f>
        <v/>
      </c>
      <c r="G66" s="104">
        <f>_xll.qlSimpleQuoteSetValue(E66,F66,Trigger)</f>
        <v>0</v>
      </c>
      <c r="I66" s="180" t="str">
        <f t="shared" si="23"/>
        <v>SW</v>
      </c>
      <c r="J66" s="181" t="s">
        <v>114</v>
      </c>
      <c r="K66" s="181" t="str">
        <f t="shared" si="27"/>
        <v>EURYC1M_AB1E_24Y</v>
      </c>
      <c r="L66" s="104" t="str">
        <f>_xll.qlSimpleQuote(K66,,,Permanent,Trigger,ObjectOverwrite)</f>
        <v>EURYC1M_AB1E_24Y#0000</v>
      </c>
      <c r="M66" s="104" t="str">
        <f>IFERROR(_xll.RtGet("DTSIMI1",K66,"ASK")/100,"")</f>
        <v/>
      </c>
      <c r="N66" s="182">
        <f>_xll.qlSimpleQuoteSetValue(L66,M66,Trigger)</f>
        <v>0</v>
      </c>
      <c r="O66" s="89"/>
      <c r="P66" s="180" t="str">
        <f t="shared" si="24"/>
        <v>SW</v>
      </c>
      <c r="Q66" s="181" t="s">
        <v>114</v>
      </c>
      <c r="R66" s="181" t="str">
        <f t="shared" si="31"/>
        <v>EUR_CURVE_3M_24Y</v>
      </c>
      <c r="S66" s="104" t="str">
        <f>_xll.qlSimpleQuote(R66,,,Permanent,Trigger,ObjectOverwrite)</f>
        <v>EUR_CURVE_3M_24Y#0000</v>
      </c>
      <c r="T66" s="104" t="str">
        <f>IFERROR(_xll.RtGet("DTSIMI1",R66,$T$3)/100,"")</f>
        <v/>
      </c>
      <c r="U66" s="104" t="str">
        <f>IFERROR(_xll.RtGet("DTSIMI1",R66,$U$3)/100,"")</f>
        <v/>
      </c>
      <c r="V66" s="104" t="str">
        <f t="shared" si="2"/>
        <v/>
      </c>
      <c r="W66" s="182">
        <f>_xll.qlSimpleQuoteSetValue(S66,V66,Trigger)</f>
        <v>0</v>
      </c>
      <c r="X66" s="80"/>
      <c r="Y66" s="180" t="str">
        <f t="shared" si="25"/>
        <v>SW</v>
      </c>
      <c r="Z66" s="181" t="s">
        <v>114</v>
      </c>
      <c r="AA66" s="181" t="str">
        <f t="shared" si="28"/>
        <v>EURAB6R24Y=</v>
      </c>
      <c r="AB66" s="104" t="str">
        <f>_xll.qlSimpleQuote(AA66,,,Permanent,Trigger,ObjectOverwrite)</f>
        <v>EURAB6R24Y=#0000</v>
      </c>
      <c r="AC66" s="104" t="str">
        <f>IFERROR(_xll.RtGet("DTSIMI1",AA66,$AC$3)/100,"")</f>
        <v/>
      </c>
      <c r="AD66" s="104" t="str">
        <f>IFERROR(_xll.RtGet("DTSIMI1",AA66,$AD$3)/100,"")</f>
        <v/>
      </c>
      <c r="AE66" s="104" t="str">
        <f t="shared" si="3"/>
        <v/>
      </c>
      <c r="AF66" s="104">
        <f>_xll.qlSimpleQuoteSetValue(AB66,AE66,Trigger)</f>
        <v>0</v>
      </c>
      <c r="AG66" s="89"/>
      <c r="AH66" s="180" t="str">
        <f t="shared" si="32"/>
        <v>SW</v>
      </c>
      <c r="AI66" s="181" t="s">
        <v>114</v>
      </c>
      <c r="AJ66" s="181" t="str">
        <f t="shared" si="29"/>
        <v>EUR_CURVE_12M_24Y</v>
      </c>
      <c r="AK66" s="104" t="str">
        <f>_xll.qlSimpleQuote(AJ66,,,Permanent,Trigger,ObjectOverwrite)</f>
        <v>EUR_CURVE_12M_24Y#0000</v>
      </c>
      <c r="AL66" s="104" t="str">
        <f>IFERROR(_xll.RtGet("DTSIMI1",AJ66,"ASK")/100,"")</f>
        <v/>
      </c>
      <c r="AM66" s="182">
        <f>_xll.qlSimpleQuoteSetValue(AK66,AL66,Trigger)</f>
        <v>0</v>
      </c>
      <c r="AO66" s="180" t="str">
        <f t="shared" si="26"/>
        <v>SW</v>
      </c>
      <c r="AP66" s="181" t="s">
        <v>114</v>
      </c>
      <c r="AQ66" s="181" t="str">
        <f t="shared" si="30"/>
        <v>EURAB6R24Y=</v>
      </c>
      <c r="AR66" s="104" t="str">
        <f>_xll.qlSimpleQuote(AQ66,,,Permanent,Trigger,ObjectOverwrite)</f>
        <v>EURAB6R24Y=#0000</v>
      </c>
      <c r="AS66" s="104" t="str">
        <f>IFERROR(_xll.RtGet("DTSIMI1",AQ66,$AC$3)/100,"")</f>
        <v/>
      </c>
      <c r="AT66" s="104" t="str">
        <f>IFERROR(_xll.RtGet("DTSIMI1",AQ66,$AD$3)/100,"")</f>
        <v/>
      </c>
      <c r="AU66" s="104" t="str">
        <f t="shared" si="4"/>
        <v/>
      </c>
      <c r="AV66" s="104"/>
      <c r="AW66" s="160"/>
    </row>
    <row r="67" spans="2:49" x14ac:dyDescent="0.2">
      <c r="B67" s="97" t="str">
        <f t="shared" si="22"/>
        <v/>
      </c>
      <c r="C67" s="180" t="s">
        <v>115</v>
      </c>
      <c r="D67" s="181" t="str">
        <f t="shared" si="33"/>
        <v>EUROISDDS25Y</v>
      </c>
      <c r="E67" s="181" t="str">
        <f>_xll.qlSimpleQuote(D67,,,Permanent,Trigger,ObjectOverwrite)</f>
        <v>EUROISDDS25Y#0000</v>
      </c>
      <c r="F67" s="104" t="str">
        <f>IFERROR(_xll.RtGet("DTSIMI1",D67,"ask")/100,"")</f>
        <v/>
      </c>
      <c r="G67" s="104">
        <f>_xll.qlSimpleQuoteSetValue(E67,F67,Trigger)</f>
        <v>0</v>
      </c>
      <c r="I67" s="180" t="str">
        <f t="shared" si="23"/>
        <v>SW</v>
      </c>
      <c r="J67" s="181" t="s">
        <v>115</v>
      </c>
      <c r="K67" s="181" t="str">
        <f t="shared" si="27"/>
        <v>EURYC1M_AB1E_25Y</v>
      </c>
      <c r="L67" s="104" t="str">
        <f>_xll.qlSimpleQuote(K67,,,Permanent,Trigger,ObjectOverwrite)</f>
        <v>EURYC1M_AB1E_25Y#0000</v>
      </c>
      <c r="M67" s="104" t="str">
        <f>IFERROR(_xll.RtGet("DTSIMI1",K67,"ASK")/100,"")</f>
        <v/>
      </c>
      <c r="N67" s="182">
        <f>_xll.qlSimpleQuoteSetValue(L67,M67,Trigger)</f>
        <v>0</v>
      </c>
      <c r="O67" s="89"/>
      <c r="P67" s="180" t="str">
        <f t="shared" si="24"/>
        <v>SW</v>
      </c>
      <c r="Q67" s="181" t="s">
        <v>115</v>
      </c>
      <c r="R67" s="181" t="str">
        <f t="shared" si="31"/>
        <v>EUR_CURVE_3M_25Y</v>
      </c>
      <c r="S67" s="104" t="str">
        <f>_xll.qlSimpleQuote(R67,,,Permanent,Trigger,ObjectOverwrite)</f>
        <v>EUR_CURVE_3M_25Y#0000</v>
      </c>
      <c r="T67" s="104" t="str">
        <f>IFERROR(_xll.RtGet("DTSIMI1",R67,$T$3)/100,"")</f>
        <v/>
      </c>
      <c r="U67" s="104" t="str">
        <f>IFERROR(_xll.RtGet("DTSIMI1",R67,$U$3)/100,"")</f>
        <v/>
      </c>
      <c r="V67" s="104" t="str">
        <f t="shared" si="2"/>
        <v/>
      </c>
      <c r="W67" s="182">
        <f>_xll.qlSimpleQuoteSetValue(S67,V67,Trigger)</f>
        <v>0</v>
      </c>
      <c r="X67" s="80"/>
      <c r="Y67" s="180" t="str">
        <f t="shared" si="25"/>
        <v>SW</v>
      </c>
      <c r="Z67" s="181" t="s">
        <v>115</v>
      </c>
      <c r="AA67" s="181" t="str">
        <f t="shared" si="28"/>
        <v>EURAB6R25Y=</v>
      </c>
      <c r="AB67" s="104" t="str">
        <f>_xll.qlSimpleQuote(AA67,,,Permanent,Trigger,ObjectOverwrite)</f>
        <v>EURAB6R25Y=#0000</v>
      </c>
      <c r="AC67" s="104" t="str">
        <f>IFERROR(_xll.RtGet("DTSIMI1",AA67,$AC$3)/100,"")</f>
        <v/>
      </c>
      <c r="AD67" s="104" t="str">
        <f>IFERROR(_xll.RtGet("DTSIMI1",AA67,$AD$3)/100,"")</f>
        <v/>
      </c>
      <c r="AE67" s="104" t="str">
        <f t="shared" si="3"/>
        <v/>
      </c>
      <c r="AF67" s="104">
        <f>_xll.qlSimpleQuoteSetValue(AB67,AE67,Trigger)</f>
        <v>0</v>
      </c>
      <c r="AG67" s="89"/>
      <c r="AH67" s="180" t="str">
        <f t="shared" si="32"/>
        <v>SW</v>
      </c>
      <c r="AI67" s="181" t="s">
        <v>115</v>
      </c>
      <c r="AJ67" s="181" t="str">
        <f t="shared" si="29"/>
        <v>EUR_CURVE_12M_25Y</v>
      </c>
      <c r="AK67" s="104" t="str">
        <f>_xll.qlSimpleQuote(AJ67,,,Permanent,Trigger,ObjectOverwrite)</f>
        <v>EUR_CURVE_12M_25Y#0000</v>
      </c>
      <c r="AL67" s="104" t="str">
        <f>IFERROR(_xll.RtGet("DTSIMI1",AJ67,"ASK")/100,"")</f>
        <v/>
      </c>
      <c r="AM67" s="182">
        <f>_xll.qlSimpleQuoteSetValue(AK67,AL67,Trigger)</f>
        <v>0</v>
      </c>
      <c r="AO67" s="180" t="str">
        <f t="shared" si="26"/>
        <v>SW</v>
      </c>
      <c r="AP67" s="181" t="s">
        <v>115</v>
      </c>
      <c r="AQ67" s="181" t="str">
        <f t="shared" si="30"/>
        <v>EURAB6R25Y=</v>
      </c>
      <c r="AR67" s="104" t="str">
        <f>_xll.qlSimpleQuote(AQ67,,,Permanent,Trigger,ObjectOverwrite)</f>
        <v>EURAB6R25Y=#0000</v>
      </c>
      <c r="AS67" s="104" t="str">
        <f>IFERROR(_xll.RtGet("DTSIMI1",AQ67,$AC$3)/100,"")</f>
        <v/>
      </c>
      <c r="AT67" s="104" t="str">
        <f>IFERROR(_xll.RtGet("DTSIMI1",AQ67,$AD$3)/100,"")</f>
        <v/>
      </c>
      <c r="AU67" s="104" t="str">
        <f t="shared" si="4"/>
        <v/>
      </c>
      <c r="AV67" s="104"/>
      <c r="AW67" s="160"/>
    </row>
    <row r="68" spans="2:49" x14ac:dyDescent="0.2">
      <c r="B68" s="97" t="str">
        <f t="shared" si="22"/>
        <v/>
      </c>
      <c r="C68" s="180" t="s">
        <v>116</v>
      </c>
      <c r="D68" s="181" t="str">
        <f t="shared" si="33"/>
        <v>EUROISDDS26Y</v>
      </c>
      <c r="E68" s="181" t="str">
        <f>_xll.qlSimpleQuote(D68,,,Permanent,Trigger,ObjectOverwrite)</f>
        <v>EUROISDDS26Y#0000</v>
      </c>
      <c r="F68" s="104" t="str">
        <f>IFERROR(_xll.RtGet("DTSIMI1",D68,"ask")/100,"")</f>
        <v/>
      </c>
      <c r="G68" s="104">
        <f>_xll.qlSimpleQuoteSetValue(E68,F68,Trigger)</f>
        <v>0</v>
      </c>
      <c r="I68" s="180" t="str">
        <f t="shared" si="23"/>
        <v>SW</v>
      </c>
      <c r="J68" s="181" t="s">
        <v>116</v>
      </c>
      <c r="K68" s="181" t="str">
        <f t="shared" si="27"/>
        <v>EURYC1M_AB1E_26Y</v>
      </c>
      <c r="L68" s="104" t="str">
        <f>_xll.qlSimpleQuote(K68,,,Permanent,Trigger,ObjectOverwrite)</f>
        <v>EURYC1M_AB1E_26Y#0000</v>
      </c>
      <c r="M68" s="104" t="str">
        <f>IFERROR(_xll.RtGet("DTSIMI1",K68,"ASK")/100,"")</f>
        <v/>
      </c>
      <c r="N68" s="182">
        <f>_xll.qlSimpleQuoteSetValue(L68,M68,Trigger)</f>
        <v>0</v>
      </c>
      <c r="O68" s="89"/>
      <c r="P68" s="180" t="str">
        <f t="shared" si="24"/>
        <v>SW</v>
      </c>
      <c r="Q68" s="181" t="s">
        <v>116</v>
      </c>
      <c r="R68" s="181" t="str">
        <f t="shared" si="31"/>
        <v>EUR_CURVE_3M_26Y</v>
      </c>
      <c r="S68" s="104" t="str">
        <f>_xll.qlSimpleQuote(R68,,,Permanent,Trigger,ObjectOverwrite)</f>
        <v>EUR_CURVE_3M_26Y#0000</v>
      </c>
      <c r="T68" s="104" t="str">
        <f>IFERROR(_xll.RtGet("DTSIMI1",R68,$T$3)/100,"")</f>
        <v/>
      </c>
      <c r="U68" s="104" t="str">
        <f>IFERROR(_xll.RtGet("DTSIMI1",R68,$U$3)/100,"")</f>
        <v/>
      </c>
      <c r="V68" s="104" t="str">
        <f t="shared" si="2"/>
        <v/>
      </c>
      <c r="W68" s="182">
        <f>_xll.qlSimpleQuoteSetValue(S68,V68,Trigger)</f>
        <v>0</v>
      </c>
      <c r="X68" s="80"/>
      <c r="Y68" s="180" t="str">
        <f t="shared" si="25"/>
        <v>SW</v>
      </c>
      <c r="Z68" s="181" t="s">
        <v>116</v>
      </c>
      <c r="AA68" s="181" t="str">
        <f t="shared" si="28"/>
        <v>EURAB6R26Y=</v>
      </c>
      <c r="AB68" s="104" t="str">
        <f>_xll.qlSimpleQuote(AA68,,,Permanent,Trigger,ObjectOverwrite)</f>
        <v>EURAB6R26Y=#0000</v>
      </c>
      <c r="AC68" s="104" t="str">
        <f>IFERROR(_xll.RtGet("DTSIMI1",AA68,$AC$3)/100,"")</f>
        <v/>
      </c>
      <c r="AD68" s="104" t="str">
        <f>IFERROR(_xll.RtGet("DTSIMI1",AA68,$AD$3)/100,"")</f>
        <v/>
      </c>
      <c r="AE68" s="104" t="str">
        <f t="shared" si="3"/>
        <v/>
      </c>
      <c r="AF68" s="104">
        <f>_xll.qlSimpleQuoteSetValue(AB68,AE68,Trigger)</f>
        <v>0</v>
      </c>
      <c r="AG68" s="89"/>
      <c r="AH68" s="180" t="str">
        <f t="shared" si="32"/>
        <v>SW</v>
      </c>
      <c r="AI68" s="181" t="s">
        <v>116</v>
      </c>
      <c r="AJ68" s="181" t="str">
        <f t="shared" si="29"/>
        <v>EUR_CURVE_12M_26Y</v>
      </c>
      <c r="AK68" s="104" t="str">
        <f>_xll.qlSimpleQuote(AJ68,,,Permanent,Trigger,ObjectOverwrite)</f>
        <v>EUR_CURVE_12M_26Y#0000</v>
      </c>
      <c r="AL68" s="104" t="str">
        <f>IFERROR(_xll.RtGet("DTSIMI1",AJ68,"ASK")/100,"")</f>
        <v/>
      </c>
      <c r="AM68" s="182">
        <f>_xll.qlSimpleQuoteSetValue(AK68,AL68,Trigger)</f>
        <v>0</v>
      </c>
      <c r="AO68" s="180" t="str">
        <f t="shared" si="26"/>
        <v>SW</v>
      </c>
      <c r="AP68" s="181" t="s">
        <v>116</v>
      </c>
      <c r="AQ68" s="181" t="str">
        <f t="shared" si="30"/>
        <v>EURAB6R26Y=</v>
      </c>
      <c r="AR68" s="104" t="str">
        <f>_xll.qlSimpleQuote(AQ68,,,Permanent,Trigger,ObjectOverwrite)</f>
        <v>EURAB6R26Y=#0000</v>
      </c>
      <c r="AS68" s="104" t="str">
        <f>IFERROR(_xll.RtGet("DTSIMI1",AQ68,$AC$3)/100,"")</f>
        <v/>
      </c>
      <c r="AT68" s="104" t="str">
        <f>IFERROR(_xll.RtGet("DTSIMI1",AQ68,$AD$3)/100,"")</f>
        <v/>
      </c>
      <c r="AU68" s="104" t="str">
        <f t="shared" si="4"/>
        <v/>
      </c>
      <c r="AV68" s="104"/>
      <c r="AW68" s="160"/>
    </row>
    <row r="69" spans="2:49" x14ac:dyDescent="0.2">
      <c r="B69" s="97" t="str">
        <f t="shared" si="22"/>
        <v/>
      </c>
      <c r="C69" s="180" t="s">
        <v>117</v>
      </c>
      <c r="D69" s="181" t="str">
        <f t="shared" si="33"/>
        <v>EUROISDDS27Y</v>
      </c>
      <c r="E69" s="181" t="str">
        <f>_xll.qlSimpleQuote(D69,,,Permanent,Trigger,ObjectOverwrite)</f>
        <v>EUROISDDS27Y#0000</v>
      </c>
      <c r="F69" s="104" t="str">
        <f>IFERROR(_xll.RtGet("DTSIMI1",D69,"ask")/100,"")</f>
        <v/>
      </c>
      <c r="G69" s="104">
        <f>_xll.qlSimpleQuoteSetValue(E69,F69,Trigger)</f>
        <v>0</v>
      </c>
      <c r="I69" s="180" t="str">
        <f t="shared" si="23"/>
        <v>SW</v>
      </c>
      <c r="J69" s="181" t="s">
        <v>117</v>
      </c>
      <c r="K69" s="181" t="str">
        <f t="shared" si="27"/>
        <v>EURYC1M_AB1E_27Y</v>
      </c>
      <c r="L69" s="104" t="str">
        <f>_xll.qlSimpleQuote(K69,,,Permanent,Trigger,ObjectOverwrite)</f>
        <v>EURYC1M_AB1E_27Y#0000</v>
      </c>
      <c r="M69" s="104" t="str">
        <f>IFERROR(_xll.RtGet("DTSIMI1",K69,"ASK")/100,"")</f>
        <v/>
      </c>
      <c r="N69" s="182">
        <f>_xll.qlSimpleQuoteSetValue(L69,M69,Trigger)</f>
        <v>0</v>
      </c>
      <c r="O69" s="89"/>
      <c r="P69" s="180" t="str">
        <f t="shared" si="24"/>
        <v>SW</v>
      </c>
      <c r="Q69" s="181" t="s">
        <v>117</v>
      </c>
      <c r="R69" s="181" t="str">
        <f t="shared" si="31"/>
        <v>EUR_CURVE_3M_27Y</v>
      </c>
      <c r="S69" s="104" t="str">
        <f>_xll.qlSimpleQuote(R69,,,Permanent,Trigger,ObjectOverwrite)</f>
        <v>EUR_CURVE_3M_27Y#0000</v>
      </c>
      <c r="T69" s="104" t="str">
        <f>IFERROR(_xll.RtGet("DTSIMI1",R69,$T$3)/100,"")</f>
        <v/>
      </c>
      <c r="U69" s="104" t="str">
        <f>IFERROR(_xll.RtGet("DTSIMI1",R69,$U$3)/100,"")</f>
        <v/>
      </c>
      <c r="V69" s="104" t="str">
        <f t="shared" ref="V69:V102" si="34">IFERROR(AVERAGE(T69:U69),"")</f>
        <v/>
      </c>
      <c r="W69" s="182">
        <f>_xll.qlSimpleQuoteSetValue(S69,V69,Trigger)</f>
        <v>0</v>
      </c>
      <c r="X69" s="80"/>
      <c r="Y69" s="180" t="str">
        <f t="shared" si="25"/>
        <v>SW</v>
      </c>
      <c r="Z69" s="181" t="s">
        <v>117</v>
      </c>
      <c r="AA69" s="181" t="str">
        <f t="shared" si="28"/>
        <v>EURAB6R27Y=</v>
      </c>
      <c r="AB69" s="104" t="str">
        <f>_xll.qlSimpleQuote(AA69,,,Permanent,Trigger,ObjectOverwrite)</f>
        <v>EURAB6R27Y=#0000</v>
      </c>
      <c r="AC69" s="104" t="str">
        <f>IFERROR(_xll.RtGet("DTSIMI1",AA69,$AC$3)/100,"")</f>
        <v/>
      </c>
      <c r="AD69" s="104" t="str">
        <f>IFERROR(_xll.RtGet("DTSIMI1",AA69,$AD$3)/100,"")</f>
        <v/>
      </c>
      <c r="AE69" s="104" t="str">
        <f t="shared" ref="AE69:AE102" si="35">IFERROR(AVERAGE(AC69,AD69),"")</f>
        <v/>
      </c>
      <c r="AF69" s="104">
        <f>_xll.qlSimpleQuoteSetValue(AB69,AE69,Trigger)</f>
        <v>0</v>
      </c>
      <c r="AG69" s="89"/>
      <c r="AH69" s="180" t="str">
        <f t="shared" si="32"/>
        <v>SW</v>
      </c>
      <c r="AI69" s="181" t="s">
        <v>117</v>
      </c>
      <c r="AJ69" s="181" t="str">
        <f t="shared" si="29"/>
        <v>EUR_CURVE_12M_27Y</v>
      </c>
      <c r="AK69" s="104" t="str">
        <f>_xll.qlSimpleQuote(AJ69,,,Permanent,Trigger,ObjectOverwrite)</f>
        <v>EUR_CURVE_12M_27Y#0000</v>
      </c>
      <c r="AL69" s="104" t="str">
        <f>IFERROR(_xll.RtGet("DTSIMI1",AJ69,"ASK")/100,"")</f>
        <v/>
      </c>
      <c r="AM69" s="182">
        <f>_xll.qlSimpleQuoteSetValue(AK69,AL69,Trigger)</f>
        <v>0</v>
      </c>
      <c r="AO69" s="180" t="str">
        <f t="shared" si="26"/>
        <v>SW</v>
      </c>
      <c r="AP69" s="181" t="s">
        <v>117</v>
      </c>
      <c r="AQ69" s="181" t="str">
        <f t="shared" si="30"/>
        <v>EURAB6R27Y=</v>
      </c>
      <c r="AR69" s="104" t="str">
        <f>_xll.qlSimpleQuote(AQ69,,,Permanent,Trigger,ObjectOverwrite)</f>
        <v>EURAB6R27Y=#0000</v>
      </c>
      <c r="AS69" s="104" t="str">
        <f>IFERROR(_xll.RtGet("DTSIMI1",AQ69,$AC$3)/100,"")</f>
        <v/>
      </c>
      <c r="AT69" s="104" t="str">
        <f>IFERROR(_xll.RtGet("DTSIMI1",AQ69,$AD$3)/100,"")</f>
        <v/>
      </c>
      <c r="AU69" s="104" t="str">
        <f t="shared" ref="AU69:AU102" si="36">IFERROR(AVERAGE(AS69,AT69),"")</f>
        <v/>
      </c>
      <c r="AV69" s="104"/>
      <c r="AW69" s="160"/>
    </row>
    <row r="70" spans="2:49" x14ac:dyDescent="0.2">
      <c r="B70" s="97" t="str">
        <f t="shared" si="22"/>
        <v/>
      </c>
      <c r="C70" s="180" t="s">
        <v>118</v>
      </c>
      <c r="D70" s="181" t="str">
        <f t="shared" si="33"/>
        <v>EUROISDDS28Y</v>
      </c>
      <c r="E70" s="181" t="str">
        <f>_xll.qlSimpleQuote(D70,,,Permanent,Trigger,ObjectOverwrite)</f>
        <v>EUROISDDS28Y#0000</v>
      </c>
      <c r="F70" s="104" t="str">
        <f>IFERROR(_xll.RtGet("DTSIMI1",D70,"ask")/100,"")</f>
        <v/>
      </c>
      <c r="G70" s="104">
        <f>_xll.qlSimpleQuoteSetValue(E70,F70,Trigger)</f>
        <v>0</v>
      </c>
      <c r="I70" s="180" t="str">
        <f t="shared" si="23"/>
        <v>SW</v>
      </c>
      <c r="J70" s="181" t="s">
        <v>118</v>
      </c>
      <c r="K70" s="181" t="str">
        <f t="shared" si="27"/>
        <v>EURYC1M_AB1E_28Y</v>
      </c>
      <c r="L70" s="104" t="str">
        <f>_xll.qlSimpleQuote(K70,,,Permanent,Trigger,ObjectOverwrite)</f>
        <v>EURYC1M_AB1E_28Y#0000</v>
      </c>
      <c r="M70" s="104" t="str">
        <f>IFERROR(_xll.RtGet("DTSIMI1",K70,"ASK")/100,"")</f>
        <v/>
      </c>
      <c r="N70" s="182">
        <f>_xll.qlSimpleQuoteSetValue(L70,M70,Trigger)</f>
        <v>0</v>
      </c>
      <c r="O70" s="89"/>
      <c r="P70" s="180" t="str">
        <f t="shared" si="24"/>
        <v>SW</v>
      </c>
      <c r="Q70" s="181" t="s">
        <v>118</v>
      </c>
      <c r="R70" s="181" t="str">
        <f t="shared" si="31"/>
        <v>EUR_CURVE_3M_28Y</v>
      </c>
      <c r="S70" s="104" t="str">
        <f>_xll.qlSimpleQuote(R70,,,Permanent,Trigger,ObjectOverwrite)</f>
        <v>EUR_CURVE_3M_28Y#0000</v>
      </c>
      <c r="T70" s="104" t="str">
        <f>IFERROR(_xll.RtGet("DTSIMI1",R70,$T$3)/100,"")</f>
        <v/>
      </c>
      <c r="U70" s="104" t="str">
        <f>IFERROR(_xll.RtGet("DTSIMI1",R70,$U$3)/100,"")</f>
        <v/>
      </c>
      <c r="V70" s="104" t="str">
        <f t="shared" si="34"/>
        <v/>
      </c>
      <c r="W70" s="182">
        <f>_xll.qlSimpleQuoteSetValue(S70,V70,Trigger)</f>
        <v>0</v>
      </c>
      <c r="X70" s="80"/>
      <c r="Y70" s="180" t="str">
        <f t="shared" si="25"/>
        <v>SW</v>
      </c>
      <c r="Z70" s="181" t="s">
        <v>118</v>
      </c>
      <c r="AA70" s="181" t="str">
        <f t="shared" si="28"/>
        <v>EURAB6R28Y=</v>
      </c>
      <c r="AB70" s="104" t="str">
        <f>_xll.qlSimpleQuote(AA70,,,Permanent,Trigger,ObjectOverwrite)</f>
        <v>EURAB6R28Y=#0000</v>
      </c>
      <c r="AC70" s="104" t="str">
        <f>IFERROR(_xll.RtGet("DTSIMI1",AA70,$AC$3)/100,"")</f>
        <v/>
      </c>
      <c r="AD70" s="104" t="str">
        <f>IFERROR(_xll.RtGet("DTSIMI1",AA70,$AD$3)/100,"")</f>
        <v/>
      </c>
      <c r="AE70" s="104" t="str">
        <f t="shared" si="35"/>
        <v/>
      </c>
      <c r="AF70" s="104">
        <f>_xll.qlSimpleQuoteSetValue(AB70,AE70,Trigger)</f>
        <v>0</v>
      </c>
      <c r="AG70" s="89"/>
      <c r="AH70" s="180" t="str">
        <f t="shared" si="32"/>
        <v>SW</v>
      </c>
      <c r="AI70" s="181" t="s">
        <v>118</v>
      </c>
      <c r="AJ70" s="181" t="str">
        <f t="shared" si="29"/>
        <v>EUR_CURVE_12M_28Y</v>
      </c>
      <c r="AK70" s="104" t="str">
        <f>_xll.qlSimpleQuote(AJ70,,,Permanent,Trigger,ObjectOverwrite)</f>
        <v>EUR_CURVE_12M_28Y#0000</v>
      </c>
      <c r="AL70" s="104" t="str">
        <f>IFERROR(_xll.RtGet("DTSIMI1",AJ70,"ASK")/100,"")</f>
        <v/>
      </c>
      <c r="AM70" s="182">
        <f>_xll.qlSimpleQuoteSetValue(AK70,AL70,Trigger)</f>
        <v>0</v>
      </c>
      <c r="AO70" s="180" t="str">
        <f t="shared" si="26"/>
        <v>SW</v>
      </c>
      <c r="AP70" s="181" t="s">
        <v>118</v>
      </c>
      <c r="AQ70" s="181" t="str">
        <f t="shared" si="30"/>
        <v>EURAB6R28Y=</v>
      </c>
      <c r="AR70" s="104" t="str">
        <f>_xll.qlSimpleQuote(AQ70,,,Permanent,Trigger,ObjectOverwrite)</f>
        <v>EURAB6R28Y=#0000</v>
      </c>
      <c r="AS70" s="104" t="str">
        <f>IFERROR(_xll.RtGet("DTSIMI1",AQ70,$AC$3)/100,"")</f>
        <v/>
      </c>
      <c r="AT70" s="104" t="str">
        <f>IFERROR(_xll.RtGet("DTSIMI1",AQ70,$AD$3)/100,"")</f>
        <v/>
      </c>
      <c r="AU70" s="104" t="str">
        <f t="shared" si="36"/>
        <v/>
      </c>
      <c r="AV70" s="104"/>
      <c r="AW70" s="160"/>
    </row>
    <row r="71" spans="2:49" x14ac:dyDescent="0.2">
      <c r="B71" s="97" t="str">
        <f t="shared" si="22"/>
        <v/>
      </c>
      <c r="C71" s="180" t="s">
        <v>119</v>
      </c>
      <c r="D71" s="181" t="str">
        <f t="shared" si="33"/>
        <v>EUROISDDS29Y</v>
      </c>
      <c r="E71" s="181" t="str">
        <f>_xll.qlSimpleQuote(D71,,,Permanent,Trigger,ObjectOverwrite)</f>
        <v>EUROISDDS29Y#0000</v>
      </c>
      <c r="F71" s="104" t="str">
        <f>IFERROR(_xll.RtGet("DTSIMI1",D71,"ask")/100,"")</f>
        <v/>
      </c>
      <c r="G71" s="104">
        <f>_xll.qlSimpleQuoteSetValue(E71,F71,Trigger)</f>
        <v>0</v>
      </c>
      <c r="I71" s="180" t="str">
        <f t="shared" si="23"/>
        <v>SW</v>
      </c>
      <c r="J71" s="181" t="s">
        <v>119</v>
      </c>
      <c r="K71" s="181" t="str">
        <f t="shared" si="27"/>
        <v>EURYC1M_AB1E_29Y</v>
      </c>
      <c r="L71" s="104" t="str">
        <f>_xll.qlSimpleQuote(K71,,,Permanent,Trigger,ObjectOverwrite)</f>
        <v>EURYC1M_AB1E_29Y#0000</v>
      </c>
      <c r="M71" s="104" t="str">
        <f>IFERROR(_xll.RtGet("DTSIMI1",K71,"ASK")/100,"")</f>
        <v/>
      </c>
      <c r="N71" s="182">
        <f>_xll.qlSimpleQuoteSetValue(L71,M71,Trigger)</f>
        <v>0</v>
      </c>
      <c r="O71" s="89"/>
      <c r="P71" s="180" t="str">
        <f t="shared" si="24"/>
        <v>SW</v>
      </c>
      <c r="Q71" s="181" t="s">
        <v>119</v>
      </c>
      <c r="R71" s="181" t="str">
        <f t="shared" si="31"/>
        <v>EUR_CURVE_3M_29Y</v>
      </c>
      <c r="S71" s="104" t="str">
        <f>_xll.qlSimpleQuote(R71,,,Permanent,Trigger,ObjectOverwrite)</f>
        <v>EUR_CURVE_3M_29Y#0000</v>
      </c>
      <c r="T71" s="104" t="str">
        <f>IFERROR(_xll.RtGet("DTSIMI1",R71,$T$3)/100,"")</f>
        <v/>
      </c>
      <c r="U71" s="104" t="str">
        <f>IFERROR(_xll.RtGet("DTSIMI1",R71,$U$3)/100,"")</f>
        <v/>
      </c>
      <c r="V71" s="104" t="str">
        <f t="shared" si="34"/>
        <v/>
      </c>
      <c r="W71" s="182">
        <f>_xll.qlSimpleQuoteSetValue(S71,V71,Trigger)</f>
        <v>0</v>
      </c>
      <c r="X71" s="80"/>
      <c r="Y71" s="180" t="str">
        <f t="shared" si="25"/>
        <v>SW</v>
      </c>
      <c r="Z71" s="181" t="s">
        <v>119</v>
      </c>
      <c r="AA71" s="181" t="str">
        <f t="shared" si="28"/>
        <v>EURAB6R29Y=</v>
      </c>
      <c r="AB71" s="104" t="str">
        <f>_xll.qlSimpleQuote(AA71,,,Permanent,Trigger,ObjectOverwrite)</f>
        <v>EURAB6R29Y=#0000</v>
      </c>
      <c r="AC71" s="104" t="str">
        <f>IFERROR(_xll.RtGet("DTSIMI1",AA71,$AC$3)/100,"")</f>
        <v/>
      </c>
      <c r="AD71" s="104" t="str">
        <f>IFERROR(_xll.RtGet("DTSIMI1",AA71,$AD$3)/100,"")</f>
        <v/>
      </c>
      <c r="AE71" s="104" t="str">
        <f t="shared" si="35"/>
        <v/>
      </c>
      <c r="AF71" s="104">
        <f>_xll.qlSimpleQuoteSetValue(AB71,AE71,Trigger)</f>
        <v>0</v>
      </c>
      <c r="AG71" s="89"/>
      <c r="AH71" s="180" t="str">
        <f t="shared" si="32"/>
        <v>SW</v>
      </c>
      <c r="AI71" s="181" t="s">
        <v>119</v>
      </c>
      <c r="AJ71" s="181" t="str">
        <f t="shared" si="29"/>
        <v>EUR_CURVE_12M_29Y</v>
      </c>
      <c r="AK71" s="104" t="str">
        <f>_xll.qlSimpleQuote(AJ71,,,Permanent,Trigger,ObjectOverwrite)</f>
        <v>EUR_CURVE_12M_29Y#0000</v>
      </c>
      <c r="AL71" s="104" t="str">
        <f>IFERROR(_xll.RtGet("DTSIMI1",AJ71,"ASK")/100,"")</f>
        <v/>
      </c>
      <c r="AM71" s="182">
        <f>_xll.qlSimpleQuoteSetValue(AK71,AL71,Trigger)</f>
        <v>0</v>
      </c>
      <c r="AO71" s="180" t="str">
        <f t="shared" si="26"/>
        <v>SW</v>
      </c>
      <c r="AP71" s="181" t="s">
        <v>119</v>
      </c>
      <c r="AQ71" s="181" t="str">
        <f t="shared" si="30"/>
        <v>EURAB6R29Y=</v>
      </c>
      <c r="AR71" s="104" t="str">
        <f>_xll.qlSimpleQuote(AQ71,,,Permanent,Trigger,ObjectOverwrite)</f>
        <v>EURAB6R29Y=#0000</v>
      </c>
      <c r="AS71" s="104" t="str">
        <f>IFERROR(_xll.RtGet("DTSIMI1",AQ71,$AC$3)/100,"")</f>
        <v/>
      </c>
      <c r="AT71" s="104" t="str">
        <f>IFERROR(_xll.RtGet("DTSIMI1",AQ71,$AD$3)/100,"")</f>
        <v/>
      </c>
      <c r="AU71" s="104" t="str">
        <f t="shared" si="36"/>
        <v/>
      </c>
      <c r="AV71" s="104"/>
      <c r="AW71" s="160"/>
    </row>
    <row r="72" spans="2:49" x14ac:dyDescent="0.2">
      <c r="B72" s="97" t="str">
        <f t="shared" si="22"/>
        <v/>
      </c>
      <c r="C72" s="180" t="s">
        <v>120</v>
      </c>
      <c r="D72" s="181" t="str">
        <f t="shared" si="33"/>
        <v>EUROISDDS30Y</v>
      </c>
      <c r="E72" s="181" t="str">
        <f>_xll.qlSimpleQuote(D72,,,Permanent,Trigger,ObjectOverwrite)</f>
        <v>EUROISDDS30Y#0000</v>
      </c>
      <c r="F72" s="104" t="str">
        <f>IFERROR(_xll.RtGet("DTSIMI1",D72,"ask")/100,"")</f>
        <v/>
      </c>
      <c r="G72" s="104">
        <f>_xll.qlSimpleQuoteSetValue(E72,F72,Trigger)</f>
        <v>0</v>
      </c>
      <c r="I72" s="180" t="str">
        <f t="shared" si="23"/>
        <v>SW</v>
      </c>
      <c r="J72" s="181" t="s">
        <v>120</v>
      </c>
      <c r="K72" s="181" t="str">
        <f t="shared" si="27"/>
        <v>EURYC1M_AB1E_30Y</v>
      </c>
      <c r="L72" s="104" t="str">
        <f>_xll.qlSimpleQuote(K72,,,Permanent,Trigger,ObjectOverwrite)</f>
        <v>EURYC1M_AB1E_30Y#0000</v>
      </c>
      <c r="M72" s="104" t="str">
        <f>IFERROR(_xll.RtGet("DTSIMI1",K72,"ASK")/100,"")</f>
        <v/>
      </c>
      <c r="N72" s="182">
        <f>_xll.qlSimpleQuoteSetValue(L72,M72,Trigger)</f>
        <v>0</v>
      </c>
      <c r="O72" s="89"/>
      <c r="P72" s="180" t="str">
        <f t="shared" si="24"/>
        <v>SW</v>
      </c>
      <c r="Q72" s="181" t="s">
        <v>120</v>
      </c>
      <c r="R72" s="181" t="str">
        <f t="shared" si="31"/>
        <v>EUR_CURVE_3M_30Y</v>
      </c>
      <c r="S72" s="104" t="str">
        <f>_xll.qlSimpleQuote(R72,,,Permanent,Trigger,ObjectOverwrite)</f>
        <v>EUR_CURVE_3M_30Y#0000</v>
      </c>
      <c r="T72" s="104" t="str">
        <f>IFERROR(_xll.RtGet("DTSIMI1",R72,$T$3)/100,"")</f>
        <v/>
      </c>
      <c r="U72" s="104" t="str">
        <f>IFERROR(_xll.RtGet("DTSIMI1",R72,$U$3)/100,"")</f>
        <v/>
      </c>
      <c r="V72" s="104" t="str">
        <f t="shared" si="34"/>
        <v/>
      </c>
      <c r="W72" s="182">
        <f>_xll.qlSimpleQuoteSetValue(S72,V72,Trigger)</f>
        <v>0</v>
      </c>
      <c r="X72" s="80"/>
      <c r="Y72" s="180" t="str">
        <f t="shared" si="25"/>
        <v>SW</v>
      </c>
      <c r="Z72" s="181" t="s">
        <v>120</v>
      </c>
      <c r="AA72" s="181" t="str">
        <f t="shared" si="28"/>
        <v>EURAB6R30Y=</v>
      </c>
      <c r="AB72" s="104" t="str">
        <f>_xll.qlSimpleQuote(AA72,,,Permanent,Trigger,ObjectOverwrite)</f>
        <v>EURAB6R30Y=#0000</v>
      </c>
      <c r="AC72" s="104" t="str">
        <f>IFERROR(_xll.RtGet("DTSIMI1",AA72,$AC$3)/100,"")</f>
        <v/>
      </c>
      <c r="AD72" s="104" t="str">
        <f>IFERROR(_xll.RtGet("DTSIMI1",AA72,$AD$3)/100,"")</f>
        <v/>
      </c>
      <c r="AE72" s="104" t="str">
        <f t="shared" si="35"/>
        <v/>
      </c>
      <c r="AF72" s="104">
        <f>_xll.qlSimpleQuoteSetValue(AB72,AE72,Trigger)</f>
        <v>0</v>
      </c>
      <c r="AG72" s="89"/>
      <c r="AH72" s="180" t="str">
        <f t="shared" si="32"/>
        <v>SW</v>
      </c>
      <c r="AI72" s="181" t="s">
        <v>120</v>
      </c>
      <c r="AJ72" s="181" t="str">
        <f t="shared" si="29"/>
        <v>EUR_CURVE_12M_30Y</v>
      </c>
      <c r="AK72" s="104" t="str">
        <f>_xll.qlSimpleQuote(AJ72,,,Permanent,Trigger,ObjectOverwrite)</f>
        <v>EUR_CURVE_12M_30Y#0000</v>
      </c>
      <c r="AL72" s="104" t="str">
        <f>IFERROR(_xll.RtGet("DTSIMI1",AJ72,"ASK")/100,"")</f>
        <v/>
      </c>
      <c r="AM72" s="182">
        <f>_xll.qlSimpleQuoteSetValue(AK72,AL72,Trigger)</f>
        <v>0</v>
      </c>
      <c r="AO72" s="180" t="str">
        <f t="shared" si="26"/>
        <v>SW</v>
      </c>
      <c r="AP72" s="181" t="s">
        <v>120</v>
      </c>
      <c r="AQ72" s="181" t="str">
        <f t="shared" si="30"/>
        <v>EURAB6R30Y=</v>
      </c>
      <c r="AR72" s="104" t="str">
        <f>_xll.qlSimpleQuote(AQ72,,,Permanent,Trigger,ObjectOverwrite)</f>
        <v>EURAB6R30Y=#0000</v>
      </c>
      <c r="AS72" s="104" t="str">
        <f>IFERROR(_xll.RtGet("DTSIMI1",AQ72,$AC$3)/100,"")</f>
        <v/>
      </c>
      <c r="AT72" s="104" t="str">
        <f>IFERROR(_xll.RtGet("DTSIMI1",AQ72,$AD$3)/100,"")</f>
        <v/>
      </c>
      <c r="AU72" s="104" t="str">
        <f t="shared" si="36"/>
        <v/>
      </c>
      <c r="AV72" s="104"/>
      <c r="AW72" s="160"/>
    </row>
    <row r="73" spans="2:49" x14ac:dyDescent="0.2">
      <c r="B73" s="97" t="str">
        <f t="shared" si="22"/>
        <v/>
      </c>
      <c r="C73" s="180" t="s">
        <v>121</v>
      </c>
      <c r="D73" s="181" t="str">
        <f t="shared" si="33"/>
        <v>EUROISDDS31Y</v>
      </c>
      <c r="E73" s="181"/>
      <c r="F73" s="104" t="str">
        <f>IFERROR(_xll.RtGet("DTSIMI1",D73,"ask")/100,"")</f>
        <v/>
      </c>
      <c r="G73" s="104" t="e">
        <f>_xll.qlSimpleQuoteSetValue(E73,F73,Trigger)</f>
        <v>#NUM!</v>
      </c>
      <c r="I73" s="180" t="str">
        <f t="shared" si="23"/>
        <v>SW</v>
      </c>
      <c r="J73" s="181" t="s">
        <v>121</v>
      </c>
      <c r="K73" s="181" t="str">
        <f t="shared" ref="K73:K102" si="37">Currency&amp;"YC"&amp;$I$2&amp;"_AB1E_"&amp;J73</f>
        <v>EURYC1M_AB1E_31Y</v>
      </c>
      <c r="L73" s="104" t="str">
        <f>_xll.qlSimpleQuote(K73,,,Permanent,Trigger,ObjectOverwrite)</f>
        <v>EURYC1M_AB1E_31Y#0000</v>
      </c>
      <c r="M73" s="104" t="str">
        <f>IFERROR(_xll.RtGet("DTSIMI1",K73,"ASK")/100,"")</f>
        <v/>
      </c>
      <c r="N73" s="182">
        <f>_xll.qlSimpleQuoteSetValue(L73,M73,Trigger)</f>
        <v>0</v>
      </c>
      <c r="O73" s="89"/>
      <c r="P73" s="180" t="str">
        <f t="shared" si="24"/>
        <v>SW</v>
      </c>
      <c r="Q73" s="181" t="s">
        <v>121</v>
      </c>
      <c r="R73" s="181" t="str">
        <f t="shared" ref="R73:R102" si="38">Currency&amp;"_CURVE_"&amp;$P$2&amp;"_"&amp;Q73</f>
        <v>EUR_CURVE_3M_31Y</v>
      </c>
      <c r="S73" s="104" t="str">
        <f>_xll.qlSimpleQuote(R73,,,Permanent,Trigger,ObjectOverwrite)</f>
        <v>EUR_CURVE_3M_31Y#0000</v>
      </c>
      <c r="T73" s="104" t="str">
        <f>IFERROR(_xll.RtGet("DTSIMI1",R73,$T$3)/100,"")</f>
        <v/>
      </c>
      <c r="U73" s="104" t="str">
        <f>IFERROR(_xll.RtGet("DTSIMI1",R73,$U$3)/100,"")</f>
        <v/>
      </c>
      <c r="V73" s="104" t="str">
        <f t="shared" si="34"/>
        <v/>
      </c>
      <c r="W73" s="182">
        <f>_xll.qlSimpleQuoteSetValue(S73,V73,Trigger)</f>
        <v>0</v>
      </c>
      <c r="X73" s="80"/>
      <c r="Y73" s="180" t="str">
        <f t="shared" si="25"/>
        <v>SW</v>
      </c>
      <c r="Z73" s="181" t="s">
        <v>121</v>
      </c>
      <c r="AA73" s="181" t="str">
        <f t="shared" ref="AA73:AA102" si="39">Currency&amp;"AB6R"&amp;Z73&amp;"="</f>
        <v>EURAB6R31Y=</v>
      </c>
      <c r="AB73" s="104" t="str">
        <f>_xll.qlSimpleQuote(AA73,,,Permanent,Trigger,ObjectOverwrite)</f>
        <v>EURAB6R31Y=#0000</v>
      </c>
      <c r="AC73" s="104" t="str">
        <f>IFERROR(_xll.RtGet("DTSIMI1",AA73,$AC$3)/100,"")</f>
        <v/>
      </c>
      <c r="AD73" s="104" t="str">
        <f>IFERROR(_xll.RtGet("DTSIMI1",AA73,$AD$3)/100,"")</f>
        <v/>
      </c>
      <c r="AE73" s="104" t="str">
        <f t="shared" si="35"/>
        <v/>
      </c>
      <c r="AF73" s="104">
        <f>_xll.qlSimpleQuoteSetValue(AB73,AE73,Trigger)</f>
        <v>0</v>
      </c>
      <c r="AG73" s="89"/>
      <c r="AH73" s="180" t="str">
        <f t="shared" si="32"/>
        <v>SW</v>
      </c>
      <c r="AI73" s="181" t="s">
        <v>121</v>
      </c>
      <c r="AJ73" s="181" t="str">
        <f t="shared" ref="AJ73:AJ102" si="40">Currency&amp;"_CURVE_"&amp;$AH$2&amp;"_"&amp;AI73</f>
        <v>EUR_CURVE_12M_31Y</v>
      </c>
      <c r="AK73" s="104" t="str">
        <f>_xll.qlSimpleQuote(AJ73,,,Permanent,Trigger,ObjectOverwrite)</f>
        <v>EUR_CURVE_12M_31Y#0000</v>
      </c>
      <c r="AL73" s="104" t="str">
        <f>IFERROR(_xll.RtGet("DTSIMI1",AJ73,"ASK")/100,"")</f>
        <v/>
      </c>
      <c r="AM73" s="182">
        <f>_xll.qlSimpleQuoteSetValue(AK73,AL73,Trigger)</f>
        <v>0</v>
      </c>
      <c r="AO73" s="180" t="str">
        <f t="shared" si="26"/>
        <v>SW</v>
      </c>
      <c r="AP73" s="181" t="s">
        <v>121</v>
      </c>
      <c r="AQ73" s="181" t="str">
        <f t="shared" si="30"/>
        <v>EURAB6R31Y=</v>
      </c>
      <c r="AR73" s="104" t="str">
        <f>_xll.qlSimpleQuote(AQ73,,,Permanent,Trigger,ObjectOverwrite)</f>
        <v>EURAB6R31Y=#0000</v>
      </c>
      <c r="AS73" s="104" t="str">
        <f>IFERROR(_xll.RtGet("DTSIMI1",AQ73,$AC$3)/100,"")</f>
        <v/>
      </c>
      <c r="AT73" s="104" t="str">
        <f>IFERROR(_xll.RtGet("DTSIMI1",AQ73,$AD$3)/100,"")</f>
        <v/>
      </c>
      <c r="AU73" s="104" t="str">
        <f t="shared" si="36"/>
        <v/>
      </c>
      <c r="AV73" s="104"/>
      <c r="AW73" s="160"/>
    </row>
    <row r="74" spans="2:49" x14ac:dyDescent="0.2">
      <c r="B74" s="97" t="str">
        <f t="shared" si="22"/>
        <v/>
      </c>
      <c r="C74" s="180" t="s">
        <v>122</v>
      </c>
      <c r="D74" s="181" t="str">
        <f t="shared" si="33"/>
        <v>EUROISDDS32Y</v>
      </c>
      <c r="E74" s="181"/>
      <c r="F74" s="104" t="str">
        <f>IFERROR(_xll.RtGet("DTSIMI1",D74,"ask")/100,"")</f>
        <v/>
      </c>
      <c r="G74" s="104" t="e">
        <f>_xll.qlSimpleQuoteSetValue(E74,F74,Trigger)</f>
        <v>#NUM!</v>
      </c>
      <c r="I74" s="180" t="str">
        <f t="shared" si="23"/>
        <v>SW</v>
      </c>
      <c r="J74" s="181" t="s">
        <v>122</v>
      </c>
      <c r="K74" s="181" t="str">
        <f t="shared" si="37"/>
        <v>EURYC1M_AB1E_32Y</v>
      </c>
      <c r="L74" s="104" t="str">
        <f>_xll.qlSimpleQuote(K74,,,Permanent,Trigger,ObjectOverwrite)</f>
        <v>EURYC1M_AB1E_32Y#0000</v>
      </c>
      <c r="M74" s="104" t="str">
        <f>IFERROR(_xll.RtGet("DTSIMI1",K74,"ASK")/100,"")</f>
        <v/>
      </c>
      <c r="N74" s="182">
        <f>_xll.qlSimpleQuoteSetValue(L74,M74,Trigger)</f>
        <v>0</v>
      </c>
      <c r="O74" s="89"/>
      <c r="P74" s="180" t="str">
        <f t="shared" si="24"/>
        <v>SW</v>
      </c>
      <c r="Q74" s="181" t="s">
        <v>122</v>
      </c>
      <c r="R74" s="181" t="str">
        <f t="shared" si="38"/>
        <v>EUR_CURVE_3M_32Y</v>
      </c>
      <c r="S74" s="104" t="str">
        <f>_xll.qlSimpleQuote(R74,,,Permanent,Trigger,ObjectOverwrite)</f>
        <v>EUR_CURVE_3M_32Y#0000</v>
      </c>
      <c r="T74" s="104" t="str">
        <f>IFERROR(_xll.RtGet("DTSIMI1",R74,$T$3)/100,"")</f>
        <v/>
      </c>
      <c r="U74" s="104" t="str">
        <f>IFERROR(_xll.RtGet("DTSIMI1",R74,$U$3)/100,"")</f>
        <v/>
      </c>
      <c r="V74" s="104" t="str">
        <f t="shared" si="34"/>
        <v/>
      </c>
      <c r="W74" s="182">
        <f>_xll.qlSimpleQuoteSetValue(S74,V74,Trigger)</f>
        <v>0</v>
      </c>
      <c r="X74" s="80"/>
      <c r="Y74" s="180" t="str">
        <f t="shared" si="25"/>
        <v>SW</v>
      </c>
      <c r="Z74" s="181" t="s">
        <v>122</v>
      </c>
      <c r="AA74" s="181" t="str">
        <f t="shared" si="39"/>
        <v>EURAB6R32Y=</v>
      </c>
      <c r="AB74" s="104" t="str">
        <f>_xll.qlSimpleQuote(AA74,,,Permanent,Trigger,ObjectOverwrite)</f>
        <v>EURAB6R32Y=#0000</v>
      </c>
      <c r="AC74" s="104" t="str">
        <f>IFERROR(_xll.RtGet("DTSIMI1",AA74,$AC$3)/100,"")</f>
        <v/>
      </c>
      <c r="AD74" s="104" t="str">
        <f>IFERROR(_xll.RtGet("DTSIMI1",AA74,$AD$3)/100,"")</f>
        <v/>
      </c>
      <c r="AE74" s="104" t="str">
        <f t="shared" si="35"/>
        <v/>
      </c>
      <c r="AF74" s="104">
        <f>_xll.qlSimpleQuoteSetValue(AB74,AE74,Trigger)</f>
        <v>0</v>
      </c>
      <c r="AG74" s="89"/>
      <c r="AH74" s="180" t="str">
        <f t="shared" si="32"/>
        <v>SW</v>
      </c>
      <c r="AI74" s="181" t="s">
        <v>122</v>
      </c>
      <c r="AJ74" s="181" t="str">
        <f t="shared" si="40"/>
        <v>EUR_CURVE_12M_32Y</v>
      </c>
      <c r="AK74" s="104" t="str">
        <f>_xll.qlSimpleQuote(AJ74,,,Permanent,Trigger,ObjectOverwrite)</f>
        <v>EUR_CURVE_12M_32Y#0000</v>
      </c>
      <c r="AL74" s="104" t="str">
        <f>IFERROR(_xll.RtGet("DTSIMI1",AJ74,"ASK")/100,"")</f>
        <v/>
      </c>
      <c r="AM74" s="182">
        <f>_xll.qlSimpleQuoteSetValue(AK74,AL74,Trigger)</f>
        <v>0</v>
      </c>
      <c r="AO74" s="180" t="str">
        <f t="shared" si="26"/>
        <v>SW</v>
      </c>
      <c r="AP74" s="181" t="s">
        <v>122</v>
      </c>
      <c r="AQ74" s="181" t="str">
        <f t="shared" si="30"/>
        <v>EURAB6R32Y=</v>
      </c>
      <c r="AR74" s="104" t="str">
        <f>_xll.qlSimpleQuote(AQ74,,,Permanent,Trigger,ObjectOverwrite)</f>
        <v>EURAB6R32Y=#0000</v>
      </c>
      <c r="AS74" s="104" t="str">
        <f>IFERROR(_xll.RtGet("DTSIMI1",AQ74,$AC$3)/100,"")</f>
        <v/>
      </c>
      <c r="AT74" s="104" t="str">
        <f>IFERROR(_xll.RtGet("DTSIMI1",AQ74,$AD$3)/100,"")</f>
        <v/>
      </c>
      <c r="AU74" s="104" t="str">
        <f t="shared" si="36"/>
        <v/>
      </c>
      <c r="AV74" s="104"/>
      <c r="AW74" s="160"/>
    </row>
    <row r="75" spans="2:49" x14ac:dyDescent="0.2">
      <c r="B75" s="97" t="str">
        <f t="shared" si="22"/>
        <v/>
      </c>
      <c r="C75" s="180" t="s">
        <v>123</v>
      </c>
      <c r="D75" s="181" t="str">
        <f t="shared" si="33"/>
        <v>EUROISDDS33Y</v>
      </c>
      <c r="E75" s="181"/>
      <c r="F75" s="104" t="str">
        <f>IFERROR(_xll.RtGet("DTSIMI1",D75,"ask")/100,"")</f>
        <v/>
      </c>
      <c r="G75" s="104" t="e">
        <f>_xll.qlSimpleQuoteSetValue(E75,F75,Trigger)</f>
        <v>#NUM!</v>
      </c>
      <c r="I75" s="180" t="str">
        <f t="shared" si="23"/>
        <v>SW</v>
      </c>
      <c r="J75" s="181" t="s">
        <v>123</v>
      </c>
      <c r="K75" s="181" t="str">
        <f t="shared" si="37"/>
        <v>EURYC1M_AB1E_33Y</v>
      </c>
      <c r="L75" s="104" t="str">
        <f>_xll.qlSimpleQuote(K75,,,Permanent,Trigger,ObjectOverwrite)</f>
        <v>EURYC1M_AB1E_33Y#0000</v>
      </c>
      <c r="M75" s="104" t="str">
        <f>IFERROR(_xll.RtGet("DTSIMI1",K75,"ASK")/100,"")</f>
        <v/>
      </c>
      <c r="N75" s="182">
        <f>_xll.qlSimpleQuoteSetValue(L75,M75,Trigger)</f>
        <v>0</v>
      </c>
      <c r="O75" s="89"/>
      <c r="P75" s="180" t="str">
        <f t="shared" si="24"/>
        <v>SW</v>
      </c>
      <c r="Q75" s="181" t="s">
        <v>123</v>
      </c>
      <c r="R75" s="181" t="str">
        <f t="shared" si="38"/>
        <v>EUR_CURVE_3M_33Y</v>
      </c>
      <c r="S75" s="104" t="str">
        <f>_xll.qlSimpleQuote(R75,,,Permanent,Trigger,ObjectOverwrite)</f>
        <v>EUR_CURVE_3M_33Y#0000</v>
      </c>
      <c r="T75" s="104" t="str">
        <f>IFERROR(_xll.RtGet("DTSIMI1",R75,$T$3)/100,"")</f>
        <v/>
      </c>
      <c r="U75" s="104" t="str">
        <f>IFERROR(_xll.RtGet("DTSIMI1",R75,$U$3)/100,"")</f>
        <v/>
      </c>
      <c r="V75" s="104" t="str">
        <f t="shared" si="34"/>
        <v/>
      </c>
      <c r="W75" s="182">
        <f>_xll.qlSimpleQuoteSetValue(S75,V75,Trigger)</f>
        <v>0</v>
      </c>
      <c r="X75" s="80"/>
      <c r="Y75" s="180" t="str">
        <f t="shared" si="25"/>
        <v>SW</v>
      </c>
      <c r="Z75" s="181" t="s">
        <v>123</v>
      </c>
      <c r="AA75" s="181" t="str">
        <f t="shared" si="39"/>
        <v>EURAB6R33Y=</v>
      </c>
      <c r="AB75" s="104" t="str">
        <f>_xll.qlSimpleQuote(AA75,,,Permanent,Trigger,ObjectOverwrite)</f>
        <v>EURAB6R33Y=#0000</v>
      </c>
      <c r="AC75" s="104" t="str">
        <f>IFERROR(_xll.RtGet("DTSIMI1",AA75,$AC$3)/100,"")</f>
        <v/>
      </c>
      <c r="AD75" s="104" t="str">
        <f>IFERROR(_xll.RtGet("DTSIMI1",AA75,$AD$3)/100,"")</f>
        <v/>
      </c>
      <c r="AE75" s="104" t="str">
        <f t="shared" si="35"/>
        <v/>
      </c>
      <c r="AF75" s="104">
        <f>_xll.qlSimpleQuoteSetValue(AB75,AE75,Trigger)</f>
        <v>0</v>
      </c>
      <c r="AG75" s="89"/>
      <c r="AH75" s="180" t="str">
        <f t="shared" si="32"/>
        <v>SW</v>
      </c>
      <c r="AI75" s="181" t="s">
        <v>123</v>
      </c>
      <c r="AJ75" s="181" t="str">
        <f t="shared" si="40"/>
        <v>EUR_CURVE_12M_33Y</v>
      </c>
      <c r="AK75" s="104" t="str">
        <f>_xll.qlSimpleQuote(AJ75,,,Permanent,Trigger,ObjectOverwrite)</f>
        <v>EUR_CURVE_12M_33Y#0000</v>
      </c>
      <c r="AL75" s="104" t="str">
        <f>IFERROR(_xll.RtGet("DTSIMI1",AJ75,"ASK")/100,"")</f>
        <v/>
      </c>
      <c r="AM75" s="182">
        <f>_xll.qlSimpleQuoteSetValue(AK75,AL75,Trigger)</f>
        <v>0</v>
      </c>
      <c r="AO75" s="180" t="str">
        <f t="shared" si="26"/>
        <v>SW</v>
      </c>
      <c r="AP75" s="181" t="s">
        <v>123</v>
      </c>
      <c r="AQ75" s="181" t="str">
        <f t="shared" si="30"/>
        <v>EURAB6R33Y=</v>
      </c>
      <c r="AR75" s="104" t="str">
        <f>_xll.qlSimpleQuote(AQ75,,,Permanent,Trigger,ObjectOverwrite)</f>
        <v>EURAB6R33Y=#0000</v>
      </c>
      <c r="AS75" s="104" t="str">
        <f>IFERROR(_xll.RtGet("DTSIMI1",AQ75,$AC$3)/100,"")</f>
        <v/>
      </c>
      <c r="AT75" s="104" t="str">
        <f>IFERROR(_xll.RtGet("DTSIMI1",AQ75,$AD$3)/100,"")</f>
        <v/>
      </c>
      <c r="AU75" s="104" t="str">
        <f t="shared" si="36"/>
        <v/>
      </c>
      <c r="AV75" s="104"/>
      <c r="AW75" s="160"/>
    </row>
    <row r="76" spans="2:49" x14ac:dyDescent="0.2">
      <c r="B76" s="97" t="str">
        <f t="shared" si="22"/>
        <v/>
      </c>
      <c r="C76" s="180" t="s">
        <v>124</v>
      </c>
      <c r="D76" s="181" t="str">
        <f t="shared" si="33"/>
        <v>EUROISDDS34Y</v>
      </c>
      <c r="E76" s="181"/>
      <c r="F76" s="104" t="str">
        <f>IFERROR(_xll.RtGet("DTSIMI1",D76,"ask")/100,"")</f>
        <v/>
      </c>
      <c r="G76" s="104" t="e">
        <f>_xll.qlSimpleQuoteSetValue(E76,F76,Trigger)</f>
        <v>#NUM!</v>
      </c>
      <c r="I76" s="180" t="str">
        <f t="shared" si="23"/>
        <v>SW</v>
      </c>
      <c r="J76" s="181" t="s">
        <v>124</v>
      </c>
      <c r="K76" s="181" t="str">
        <f t="shared" si="37"/>
        <v>EURYC1M_AB1E_34Y</v>
      </c>
      <c r="L76" s="104" t="str">
        <f>_xll.qlSimpleQuote(K76,,,Permanent,Trigger,ObjectOverwrite)</f>
        <v>EURYC1M_AB1E_34Y#0000</v>
      </c>
      <c r="M76" s="104" t="str">
        <f>IFERROR(_xll.RtGet("DTSIMI1",K76,"ASK")/100,"")</f>
        <v/>
      </c>
      <c r="N76" s="182">
        <f>_xll.qlSimpleQuoteSetValue(L76,M76,Trigger)</f>
        <v>0</v>
      </c>
      <c r="O76" s="89"/>
      <c r="P76" s="180" t="str">
        <f t="shared" si="24"/>
        <v>SW</v>
      </c>
      <c r="Q76" s="181" t="s">
        <v>124</v>
      </c>
      <c r="R76" s="181" t="str">
        <f t="shared" si="38"/>
        <v>EUR_CURVE_3M_34Y</v>
      </c>
      <c r="S76" s="104" t="str">
        <f>_xll.qlSimpleQuote(R76,,,Permanent,Trigger,ObjectOverwrite)</f>
        <v>EUR_CURVE_3M_34Y#0000</v>
      </c>
      <c r="T76" s="104" t="str">
        <f>IFERROR(_xll.RtGet("DTSIMI1",R76,$T$3)/100,"")</f>
        <v/>
      </c>
      <c r="U76" s="104" t="str">
        <f>IFERROR(_xll.RtGet("DTSIMI1",R76,$U$3)/100,"")</f>
        <v/>
      </c>
      <c r="V76" s="104" t="str">
        <f t="shared" si="34"/>
        <v/>
      </c>
      <c r="W76" s="182">
        <f>_xll.qlSimpleQuoteSetValue(S76,V76,Trigger)</f>
        <v>0</v>
      </c>
      <c r="X76" s="80"/>
      <c r="Y76" s="180" t="str">
        <f t="shared" si="25"/>
        <v>SW</v>
      </c>
      <c r="Z76" s="181" t="s">
        <v>124</v>
      </c>
      <c r="AA76" s="181" t="str">
        <f t="shared" si="39"/>
        <v>EURAB6R34Y=</v>
      </c>
      <c r="AB76" s="104" t="str">
        <f>_xll.qlSimpleQuote(AA76,,,Permanent,Trigger,ObjectOverwrite)</f>
        <v>EURAB6R34Y=#0000</v>
      </c>
      <c r="AC76" s="104" t="str">
        <f>IFERROR(_xll.RtGet("DTSIMI1",AA76,$AC$3)/100,"")</f>
        <v/>
      </c>
      <c r="AD76" s="104" t="str">
        <f>IFERROR(_xll.RtGet("DTSIMI1",AA76,$AD$3)/100,"")</f>
        <v/>
      </c>
      <c r="AE76" s="104" t="str">
        <f t="shared" si="35"/>
        <v/>
      </c>
      <c r="AF76" s="104">
        <f>_xll.qlSimpleQuoteSetValue(AB76,AE76,Trigger)</f>
        <v>0</v>
      </c>
      <c r="AG76" s="89"/>
      <c r="AH76" s="180" t="str">
        <f t="shared" si="32"/>
        <v>SW</v>
      </c>
      <c r="AI76" s="181" t="s">
        <v>124</v>
      </c>
      <c r="AJ76" s="181" t="str">
        <f t="shared" si="40"/>
        <v>EUR_CURVE_12M_34Y</v>
      </c>
      <c r="AK76" s="104" t="str">
        <f>_xll.qlSimpleQuote(AJ76,,,Permanent,Trigger,ObjectOverwrite)</f>
        <v>EUR_CURVE_12M_34Y#0000</v>
      </c>
      <c r="AL76" s="104" t="str">
        <f>IFERROR(_xll.RtGet("DTSIMI1",AJ76,"ASK")/100,"")</f>
        <v/>
      </c>
      <c r="AM76" s="182">
        <f>_xll.qlSimpleQuoteSetValue(AK76,AL76,Trigger)</f>
        <v>0</v>
      </c>
      <c r="AO76" s="180" t="str">
        <f t="shared" si="26"/>
        <v>SW</v>
      </c>
      <c r="AP76" s="181" t="s">
        <v>124</v>
      </c>
      <c r="AQ76" s="181" t="str">
        <f t="shared" si="30"/>
        <v>EURAB6R34Y=</v>
      </c>
      <c r="AR76" s="104" t="str">
        <f>_xll.qlSimpleQuote(AQ76,,,Permanent,Trigger,ObjectOverwrite)</f>
        <v>EURAB6R34Y=#0000</v>
      </c>
      <c r="AS76" s="104" t="str">
        <f>IFERROR(_xll.RtGet("DTSIMI1",AQ76,$AC$3)/100,"")</f>
        <v/>
      </c>
      <c r="AT76" s="104" t="str">
        <f>IFERROR(_xll.RtGet("DTSIMI1",AQ76,$AD$3)/100,"")</f>
        <v/>
      </c>
      <c r="AU76" s="104" t="str">
        <f t="shared" si="36"/>
        <v/>
      </c>
      <c r="AV76" s="104"/>
      <c r="AW76" s="160"/>
    </row>
    <row r="77" spans="2:49" x14ac:dyDescent="0.2">
      <c r="B77" s="97" t="str">
        <f t="shared" si="22"/>
        <v/>
      </c>
      <c r="C77" s="180" t="s">
        <v>168</v>
      </c>
      <c r="D77" s="181" t="str">
        <f t="shared" si="33"/>
        <v>EUROISDDS35Y</v>
      </c>
      <c r="E77" s="181" t="str">
        <f>_xll.qlSimpleQuote(D77,,,Permanent,Trigger,ObjectOverwrite)</f>
        <v>EUROISDDS35Y#0000</v>
      </c>
      <c r="F77" s="104" t="str">
        <f>IFERROR(_xll.RtGet("DTSIMI1",D77,"ask")/100,"")</f>
        <v/>
      </c>
      <c r="G77" s="104">
        <f>_xll.qlSimpleQuoteSetValue(E77,F77,Trigger)</f>
        <v>0</v>
      </c>
      <c r="I77" s="180" t="str">
        <f t="shared" si="23"/>
        <v>SW</v>
      </c>
      <c r="J77" s="181" t="s">
        <v>168</v>
      </c>
      <c r="K77" s="181" t="str">
        <f t="shared" si="37"/>
        <v>EURYC1M_AB1E_35Y</v>
      </c>
      <c r="L77" s="104" t="str">
        <f>_xll.qlSimpleQuote(K77,,,Permanent,Trigger,ObjectOverwrite)</f>
        <v>EURYC1M_AB1E_35Y#0000</v>
      </c>
      <c r="M77" s="104" t="str">
        <f>IFERROR(_xll.RtGet("DTSIMI1",K77,"ASK")/100,"")</f>
        <v/>
      </c>
      <c r="N77" s="182">
        <f>_xll.qlSimpleQuoteSetValue(L77,M77,Trigger)</f>
        <v>0</v>
      </c>
      <c r="O77" s="89"/>
      <c r="P77" s="180" t="str">
        <f t="shared" si="24"/>
        <v>SW</v>
      </c>
      <c r="Q77" s="181" t="s">
        <v>168</v>
      </c>
      <c r="R77" s="181" t="str">
        <f t="shared" si="38"/>
        <v>EUR_CURVE_3M_35Y</v>
      </c>
      <c r="S77" s="104" t="str">
        <f>_xll.qlSimpleQuote(R77,,,Permanent,Trigger,ObjectOverwrite)</f>
        <v>EUR_CURVE_3M_35Y#0000</v>
      </c>
      <c r="T77" s="104" t="str">
        <f>IFERROR(_xll.RtGet("DTSIMI1",R77,$T$3)/100,"")</f>
        <v/>
      </c>
      <c r="U77" s="104" t="str">
        <f>IFERROR(_xll.RtGet("DTSIMI1",R77,$U$3)/100,"")</f>
        <v/>
      </c>
      <c r="V77" s="104" t="str">
        <f t="shared" si="34"/>
        <v/>
      </c>
      <c r="W77" s="182">
        <f>_xll.qlSimpleQuoteSetValue(S77,V77,Trigger)</f>
        <v>0</v>
      </c>
      <c r="X77" s="80"/>
      <c r="Y77" s="180" t="str">
        <f t="shared" si="25"/>
        <v>SW</v>
      </c>
      <c r="Z77" s="181" t="s">
        <v>168</v>
      </c>
      <c r="AA77" s="181" t="str">
        <f t="shared" si="39"/>
        <v>EURAB6R35Y=</v>
      </c>
      <c r="AB77" s="104" t="str">
        <f>_xll.qlSimpleQuote(AA77,,,Permanent,Trigger,ObjectOverwrite)</f>
        <v>EURAB6R35Y=#0000</v>
      </c>
      <c r="AC77" s="104" t="str">
        <f>IFERROR(_xll.RtGet("DTSIMI1",AA77,$AC$3)/100,"")</f>
        <v/>
      </c>
      <c r="AD77" s="104" t="str">
        <f>IFERROR(_xll.RtGet("DTSIMI1",AA77,$AD$3)/100,"")</f>
        <v/>
      </c>
      <c r="AE77" s="104" t="str">
        <f t="shared" si="35"/>
        <v/>
      </c>
      <c r="AF77" s="104">
        <f>_xll.qlSimpleQuoteSetValue(AB77,AE77,Trigger)</f>
        <v>0</v>
      </c>
      <c r="AG77" s="89"/>
      <c r="AH77" s="180" t="str">
        <f t="shared" si="32"/>
        <v>SW</v>
      </c>
      <c r="AI77" s="181" t="s">
        <v>168</v>
      </c>
      <c r="AJ77" s="181" t="str">
        <f t="shared" si="40"/>
        <v>EUR_CURVE_12M_35Y</v>
      </c>
      <c r="AK77" s="104" t="str">
        <f>_xll.qlSimpleQuote(AJ77,,,Permanent,Trigger,ObjectOverwrite)</f>
        <v>EUR_CURVE_12M_35Y#0000</v>
      </c>
      <c r="AL77" s="104" t="str">
        <f>IFERROR(_xll.RtGet("DTSIMI1",AJ77,"ASK")/100,"")</f>
        <v/>
      </c>
      <c r="AM77" s="182">
        <f>_xll.qlSimpleQuoteSetValue(AK77,AL77,Trigger)</f>
        <v>0</v>
      </c>
      <c r="AO77" s="180" t="str">
        <f t="shared" si="26"/>
        <v>SW</v>
      </c>
      <c r="AP77" s="181" t="s">
        <v>168</v>
      </c>
      <c r="AQ77" s="181" t="str">
        <f t="shared" si="30"/>
        <v>EURAB6R35Y=</v>
      </c>
      <c r="AR77" s="104" t="str">
        <f>_xll.qlSimpleQuote(AQ77,,,Permanent,Trigger,ObjectOverwrite)</f>
        <v>EURAB6R35Y=#0000</v>
      </c>
      <c r="AS77" s="104" t="str">
        <f>IFERROR(_xll.RtGet("DTSIMI1",AQ77,$AC$3)/100,"")</f>
        <v/>
      </c>
      <c r="AT77" s="104" t="str">
        <f>IFERROR(_xll.RtGet("DTSIMI1",AQ77,$AD$3)/100,"")</f>
        <v/>
      </c>
      <c r="AU77" s="104" t="str">
        <f t="shared" si="36"/>
        <v/>
      </c>
      <c r="AV77" s="104"/>
      <c r="AW77" s="160"/>
    </row>
    <row r="78" spans="2:49" x14ac:dyDescent="0.2">
      <c r="B78" s="97" t="str">
        <f t="shared" si="22"/>
        <v/>
      </c>
      <c r="C78" s="180" t="s">
        <v>169</v>
      </c>
      <c r="D78" s="181" t="str">
        <f t="shared" si="33"/>
        <v>EUROISDDS36Y</v>
      </c>
      <c r="E78" s="181"/>
      <c r="F78" s="104" t="str">
        <f>IFERROR(_xll.RtGet("DTSIMI1",D78,"ask")/100,"")</f>
        <v/>
      </c>
      <c r="G78" s="104" t="e">
        <f>_xll.qlSimpleQuoteSetValue(E78,F78,Trigger)</f>
        <v>#NUM!</v>
      </c>
      <c r="I78" s="180" t="str">
        <f t="shared" si="23"/>
        <v>SW</v>
      </c>
      <c r="J78" s="181" t="s">
        <v>169</v>
      </c>
      <c r="K78" s="181" t="str">
        <f t="shared" si="37"/>
        <v>EURYC1M_AB1E_36Y</v>
      </c>
      <c r="L78" s="104" t="str">
        <f>_xll.qlSimpleQuote(K78,,,Permanent,Trigger,ObjectOverwrite)</f>
        <v>EURYC1M_AB1E_36Y#0000</v>
      </c>
      <c r="M78" s="104" t="str">
        <f>IFERROR(_xll.RtGet("DTSIMI1",K78,"ASK")/100,"")</f>
        <v/>
      </c>
      <c r="N78" s="182">
        <f>_xll.qlSimpleQuoteSetValue(L78,M78,Trigger)</f>
        <v>0</v>
      </c>
      <c r="O78" s="89"/>
      <c r="P78" s="180" t="str">
        <f t="shared" si="24"/>
        <v>SW</v>
      </c>
      <c r="Q78" s="181" t="s">
        <v>169</v>
      </c>
      <c r="R78" s="181" t="str">
        <f t="shared" si="38"/>
        <v>EUR_CURVE_3M_36Y</v>
      </c>
      <c r="S78" s="104" t="str">
        <f>_xll.qlSimpleQuote(R78,,,Permanent,Trigger,ObjectOverwrite)</f>
        <v>EUR_CURVE_3M_36Y#0000</v>
      </c>
      <c r="T78" s="104" t="str">
        <f>IFERROR(_xll.RtGet("DTSIMI1",R78,$T$3)/100,"")</f>
        <v/>
      </c>
      <c r="U78" s="104" t="str">
        <f>IFERROR(_xll.RtGet("DTSIMI1",R78,$U$3)/100,"")</f>
        <v/>
      </c>
      <c r="V78" s="104" t="str">
        <f t="shared" si="34"/>
        <v/>
      </c>
      <c r="W78" s="182">
        <f>_xll.qlSimpleQuoteSetValue(S78,V78,Trigger)</f>
        <v>0</v>
      </c>
      <c r="X78" s="80"/>
      <c r="Y78" s="180" t="str">
        <f t="shared" si="25"/>
        <v>SW</v>
      </c>
      <c r="Z78" s="181" t="s">
        <v>169</v>
      </c>
      <c r="AA78" s="181" t="str">
        <f t="shared" si="39"/>
        <v>EURAB6R36Y=</v>
      </c>
      <c r="AB78" s="104" t="str">
        <f>_xll.qlSimpleQuote(AA78,,,Permanent,Trigger,ObjectOverwrite)</f>
        <v>EURAB6R36Y=#0000</v>
      </c>
      <c r="AC78" s="104" t="str">
        <f>IFERROR(_xll.RtGet("DTSIMI1",AA78,$AC$3)/100,"")</f>
        <v/>
      </c>
      <c r="AD78" s="104" t="str">
        <f>IFERROR(_xll.RtGet("DTSIMI1",AA78,$AD$3)/100,"")</f>
        <v/>
      </c>
      <c r="AE78" s="104" t="str">
        <f t="shared" si="35"/>
        <v/>
      </c>
      <c r="AF78" s="104">
        <f>_xll.qlSimpleQuoteSetValue(AB78,AE78,Trigger)</f>
        <v>0</v>
      </c>
      <c r="AG78" s="89"/>
      <c r="AH78" s="180" t="str">
        <f t="shared" si="32"/>
        <v>SW</v>
      </c>
      <c r="AI78" s="181" t="s">
        <v>169</v>
      </c>
      <c r="AJ78" s="181" t="str">
        <f t="shared" si="40"/>
        <v>EUR_CURVE_12M_36Y</v>
      </c>
      <c r="AK78" s="104" t="str">
        <f>_xll.qlSimpleQuote(AJ78,,,Permanent,Trigger,ObjectOverwrite)</f>
        <v>EUR_CURVE_12M_36Y#0000</v>
      </c>
      <c r="AL78" s="104" t="str">
        <f>IFERROR(_xll.RtGet("DTSIMI1",AJ78,"ASK")/100,"")</f>
        <v/>
      </c>
      <c r="AM78" s="182">
        <f>_xll.qlSimpleQuoteSetValue(AK78,AL78,Trigger)</f>
        <v>0</v>
      </c>
      <c r="AO78" s="180" t="str">
        <f t="shared" si="26"/>
        <v>SW</v>
      </c>
      <c r="AP78" s="181" t="s">
        <v>169</v>
      </c>
      <c r="AQ78" s="181" t="str">
        <f t="shared" si="30"/>
        <v>EURAB6R36Y=</v>
      </c>
      <c r="AR78" s="104" t="str">
        <f>_xll.qlSimpleQuote(AQ78,,,Permanent,Trigger,ObjectOverwrite)</f>
        <v>EURAB6R36Y=#0000</v>
      </c>
      <c r="AS78" s="104" t="str">
        <f>IFERROR(_xll.RtGet("DTSIMI1",AQ78,$AC$3)/100,"")</f>
        <v/>
      </c>
      <c r="AT78" s="104" t="str">
        <f>IFERROR(_xll.RtGet("DTSIMI1",AQ78,$AD$3)/100,"")</f>
        <v/>
      </c>
      <c r="AU78" s="104" t="str">
        <f t="shared" si="36"/>
        <v/>
      </c>
      <c r="AV78" s="104"/>
      <c r="AW78" s="160"/>
    </row>
    <row r="79" spans="2:49" x14ac:dyDescent="0.2">
      <c r="B79" s="97" t="str">
        <f t="shared" si="22"/>
        <v/>
      </c>
      <c r="C79" s="180" t="s">
        <v>170</v>
      </c>
      <c r="D79" s="181" t="str">
        <f t="shared" si="33"/>
        <v>EUROISDDS37Y</v>
      </c>
      <c r="E79" s="181"/>
      <c r="F79" s="104" t="str">
        <f>IFERROR(_xll.RtGet("DTSIMI1",D79,"ask")/100,"")</f>
        <v/>
      </c>
      <c r="G79" s="104" t="e">
        <f>_xll.qlSimpleQuoteSetValue(E79,F79,Trigger)</f>
        <v>#NUM!</v>
      </c>
      <c r="I79" s="180" t="str">
        <f t="shared" si="23"/>
        <v>SW</v>
      </c>
      <c r="J79" s="181" t="s">
        <v>170</v>
      </c>
      <c r="K79" s="181" t="str">
        <f t="shared" si="37"/>
        <v>EURYC1M_AB1E_37Y</v>
      </c>
      <c r="L79" s="104" t="str">
        <f>_xll.qlSimpleQuote(K79,,,Permanent,Trigger,ObjectOverwrite)</f>
        <v>EURYC1M_AB1E_37Y#0000</v>
      </c>
      <c r="M79" s="104" t="str">
        <f>IFERROR(_xll.RtGet("DTSIMI1",K79,"ASK")/100,"")</f>
        <v/>
      </c>
      <c r="N79" s="182">
        <f>_xll.qlSimpleQuoteSetValue(L79,M79,Trigger)</f>
        <v>0</v>
      </c>
      <c r="O79" s="89"/>
      <c r="P79" s="180" t="str">
        <f t="shared" si="24"/>
        <v>SW</v>
      </c>
      <c r="Q79" s="181" t="s">
        <v>170</v>
      </c>
      <c r="R79" s="181" t="str">
        <f t="shared" si="38"/>
        <v>EUR_CURVE_3M_37Y</v>
      </c>
      <c r="S79" s="104" t="str">
        <f>_xll.qlSimpleQuote(R79,,,Permanent,Trigger,ObjectOverwrite)</f>
        <v>EUR_CURVE_3M_37Y#0000</v>
      </c>
      <c r="T79" s="104" t="str">
        <f>IFERROR(_xll.RtGet("DTSIMI1",R79,$T$3)/100,"")</f>
        <v/>
      </c>
      <c r="U79" s="104" t="str">
        <f>IFERROR(_xll.RtGet("DTSIMI1",R79,$U$3)/100,"")</f>
        <v/>
      </c>
      <c r="V79" s="104" t="str">
        <f t="shared" si="34"/>
        <v/>
      </c>
      <c r="W79" s="182">
        <f>_xll.qlSimpleQuoteSetValue(S79,V79,Trigger)</f>
        <v>0</v>
      </c>
      <c r="X79" s="80"/>
      <c r="Y79" s="180" t="str">
        <f t="shared" si="25"/>
        <v>SW</v>
      </c>
      <c r="Z79" s="181" t="s">
        <v>170</v>
      </c>
      <c r="AA79" s="181" t="str">
        <f t="shared" si="39"/>
        <v>EURAB6R37Y=</v>
      </c>
      <c r="AB79" s="104" t="str">
        <f>_xll.qlSimpleQuote(AA79,,,Permanent,Trigger,ObjectOverwrite)</f>
        <v>EURAB6R37Y=#0000</v>
      </c>
      <c r="AC79" s="104" t="str">
        <f>IFERROR(_xll.RtGet("DTSIMI1",AA79,$AC$3)/100,"")</f>
        <v/>
      </c>
      <c r="AD79" s="104" t="str">
        <f>IFERROR(_xll.RtGet("DTSIMI1",AA79,$AD$3)/100,"")</f>
        <v/>
      </c>
      <c r="AE79" s="104" t="str">
        <f t="shared" si="35"/>
        <v/>
      </c>
      <c r="AF79" s="104">
        <f>_xll.qlSimpleQuoteSetValue(AB79,AE79,Trigger)</f>
        <v>0</v>
      </c>
      <c r="AG79" s="89"/>
      <c r="AH79" s="180" t="str">
        <f t="shared" si="32"/>
        <v>SW</v>
      </c>
      <c r="AI79" s="181" t="s">
        <v>170</v>
      </c>
      <c r="AJ79" s="181" t="str">
        <f t="shared" si="40"/>
        <v>EUR_CURVE_12M_37Y</v>
      </c>
      <c r="AK79" s="104" t="str">
        <f>_xll.qlSimpleQuote(AJ79,,,Permanent,Trigger,ObjectOverwrite)</f>
        <v>EUR_CURVE_12M_37Y#0000</v>
      </c>
      <c r="AL79" s="104" t="str">
        <f>IFERROR(_xll.RtGet("DTSIMI1",AJ79,"ASK")/100,"")</f>
        <v/>
      </c>
      <c r="AM79" s="182">
        <f>_xll.qlSimpleQuoteSetValue(AK79,AL79,Trigger)</f>
        <v>0</v>
      </c>
      <c r="AO79" s="180" t="str">
        <f t="shared" si="26"/>
        <v>SW</v>
      </c>
      <c r="AP79" s="181" t="s">
        <v>170</v>
      </c>
      <c r="AQ79" s="181" t="str">
        <f t="shared" si="30"/>
        <v>EURAB6R37Y=</v>
      </c>
      <c r="AR79" s="104" t="str">
        <f>_xll.qlSimpleQuote(AQ79,,,Permanent,Trigger,ObjectOverwrite)</f>
        <v>EURAB6R37Y=#0000</v>
      </c>
      <c r="AS79" s="104" t="str">
        <f>IFERROR(_xll.RtGet("DTSIMI1",AQ79,$AC$3)/100,"")</f>
        <v/>
      </c>
      <c r="AT79" s="104" t="str">
        <f>IFERROR(_xll.RtGet("DTSIMI1",AQ79,$AD$3)/100,"")</f>
        <v/>
      </c>
      <c r="AU79" s="104" t="str">
        <f t="shared" si="36"/>
        <v/>
      </c>
      <c r="AV79" s="104"/>
      <c r="AW79" s="160"/>
    </row>
    <row r="80" spans="2:49" x14ac:dyDescent="0.2">
      <c r="B80" s="97" t="str">
        <f t="shared" si="22"/>
        <v/>
      </c>
      <c r="C80" s="180" t="s">
        <v>171</v>
      </c>
      <c r="D80" s="181" t="str">
        <f t="shared" si="33"/>
        <v>EUROISDDS38Y</v>
      </c>
      <c r="E80" s="181"/>
      <c r="F80" s="104" t="str">
        <f>IFERROR(_xll.RtGet("DTSIMI1",D80,"ask")/100,"")</f>
        <v/>
      </c>
      <c r="G80" s="104" t="e">
        <f>_xll.qlSimpleQuoteSetValue(E80,F80,Trigger)</f>
        <v>#NUM!</v>
      </c>
      <c r="I80" s="180" t="str">
        <f t="shared" si="23"/>
        <v>SW</v>
      </c>
      <c r="J80" s="181" t="s">
        <v>171</v>
      </c>
      <c r="K80" s="181" t="str">
        <f t="shared" si="37"/>
        <v>EURYC1M_AB1E_38Y</v>
      </c>
      <c r="L80" s="104" t="str">
        <f>_xll.qlSimpleQuote(K80,,,Permanent,Trigger,ObjectOverwrite)</f>
        <v>EURYC1M_AB1E_38Y#0000</v>
      </c>
      <c r="M80" s="104" t="str">
        <f>IFERROR(_xll.RtGet("DTSIMI1",K80,"ASK")/100,"")</f>
        <v/>
      </c>
      <c r="N80" s="182">
        <f>_xll.qlSimpleQuoteSetValue(L80,M80,Trigger)</f>
        <v>0</v>
      </c>
      <c r="O80" s="89"/>
      <c r="P80" s="180" t="str">
        <f t="shared" si="24"/>
        <v>SW</v>
      </c>
      <c r="Q80" s="181" t="s">
        <v>171</v>
      </c>
      <c r="R80" s="181" t="str">
        <f t="shared" si="38"/>
        <v>EUR_CURVE_3M_38Y</v>
      </c>
      <c r="S80" s="104" t="str">
        <f>_xll.qlSimpleQuote(R80,,,Permanent,Trigger,ObjectOverwrite)</f>
        <v>EUR_CURVE_3M_38Y#0000</v>
      </c>
      <c r="T80" s="104" t="str">
        <f>IFERROR(_xll.RtGet("DTSIMI1",R80,$T$3)/100,"")</f>
        <v/>
      </c>
      <c r="U80" s="104" t="str">
        <f>IFERROR(_xll.RtGet("DTSIMI1",R80,$U$3)/100,"")</f>
        <v/>
      </c>
      <c r="V80" s="104" t="str">
        <f t="shared" si="34"/>
        <v/>
      </c>
      <c r="W80" s="182">
        <f>_xll.qlSimpleQuoteSetValue(S80,V80,Trigger)</f>
        <v>0</v>
      </c>
      <c r="X80" s="80"/>
      <c r="Y80" s="180" t="str">
        <f t="shared" si="25"/>
        <v>SW</v>
      </c>
      <c r="Z80" s="181" t="s">
        <v>171</v>
      </c>
      <c r="AA80" s="181" t="str">
        <f t="shared" si="39"/>
        <v>EURAB6R38Y=</v>
      </c>
      <c r="AB80" s="104" t="str">
        <f>_xll.qlSimpleQuote(AA80,,,Permanent,Trigger,ObjectOverwrite)</f>
        <v>EURAB6R38Y=#0000</v>
      </c>
      <c r="AC80" s="104" t="str">
        <f>IFERROR(_xll.RtGet("DTSIMI1",AA80,$AC$3)/100,"")</f>
        <v/>
      </c>
      <c r="AD80" s="104" t="str">
        <f>IFERROR(_xll.RtGet("DTSIMI1",AA80,$AD$3)/100,"")</f>
        <v/>
      </c>
      <c r="AE80" s="104" t="str">
        <f t="shared" si="35"/>
        <v/>
      </c>
      <c r="AF80" s="104">
        <f>_xll.qlSimpleQuoteSetValue(AB80,AE80,Trigger)</f>
        <v>0</v>
      </c>
      <c r="AG80" s="89"/>
      <c r="AH80" s="180" t="str">
        <f t="shared" si="32"/>
        <v>SW</v>
      </c>
      <c r="AI80" s="181" t="s">
        <v>171</v>
      </c>
      <c r="AJ80" s="181" t="str">
        <f t="shared" si="40"/>
        <v>EUR_CURVE_12M_38Y</v>
      </c>
      <c r="AK80" s="104" t="str">
        <f>_xll.qlSimpleQuote(AJ80,,,Permanent,Trigger,ObjectOverwrite)</f>
        <v>EUR_CURVE_12M_38Y#0000</v>
      </c>
      <c r="AL80" s="104" t="str">
        <f>IFERROR(_xll.RtGet("DTSIMI1",AJ80,"ASK")/100,"")</f>
        <v/>
      </c>
      <c r="AM80" s="182">
        <f>_xll.qlSimpleQuoteSetValue(AK80,AL80,Trigger)</f>
        <v>0</v>
      </c>
      <c r="AO80" s="180" t="str">
        <f t="shared" si="26"/>
        <v>SW</v>
      </c>
      <c r="AP80" s="181" t="s">
        <v>171</v>
      </c>
      <c r="AQ80" s="181" t="str">
        <f t="shared" si="30"/>
        <v>EURAB6R38Y=</v>
      </c>
      <c r="AR80" s="104" t="str">
        <f>_xll.qlSimpleQuote(AQ80,,,Permanent,Trigger,ObjectOverwrite)</f>
        <v>EURAB6R38Y=#0000</v>
      </c>
      <c r="AS80" s="104" t="str">
        <f>IFERROR(_xll.RtGet("DTSIMI1",AQ80,$AC$3)/100,"")</f>
        <v/>
      </c>
      <c r="AT80" s="104" t="str">
        <f>IFERROR(_xll.RtGet("DTSIMI1",AQ80,$AD$3)/100,"")</f>
        <v/>
      </c>
      <c r="AU80" s="104" t="str">
        <f t="shared" si="36"/>
        <v/>
      </c>
      <c r="AV80" s="104"/>
      <c r="AW80" s="160"/>
    </row>
    <row r="81" spans="2:51" x14ac:dyDescent="0.2">
      <c r="B81" s="97" t="str">
        <f t="shared" si="22"/>
        <v/>
      </c>
      <c r="C81" s="180" t="s">
        <v>172</v>
      </c>
      <c r="D81" s="181" t="str">
        <f t="shared" si="33"/>
        <v>EUROISDDS39Y</v>
      </c>
      <c r="E81" s="181"/>
      <c r="F81" s="104" t="str">
        <f>IFERROR(_xll.RtGet("DTSIMI1",D81,"ask")/100,"")</f>
        <v/>
      </c>
      <c r="G81" s="104" t="e">
        <f>_xll.qlSimpleQuoteSetValue(E81,F81,Trigger)</f>
        <v>#NUM!</v>
      </c>
      <c r="I81" s="180" t="str">
        <f t="shared" si="23"/>
        <v>SW</v>
      </c>
      <c r="J81" s="181" t="s">
        <v>172</v>
      </c>
      <c r="K81" s="181" t="str">
        <f t="shared" si="37"/>
        <v>EURYC1M_AB1E_39Y</v>
      </c>
      <c r="L81" s="104" t="str">
        <f>_xll.qlSimpleQuote(K81,,,Permanent,Trigger,ObjectOverwrite)</f>
        <v>EURYC1M_AB1E_39Y#0000</v>
      </c>
      <c r="M81" s="104" t="str">
        <f>IFERROR(_xll.RtGet("DTSIMI1",K81,"ASK")/100,"")</f>
        <v/>
      </c>
      <c r="N81" s="182">
        <f>_xll.qlSimpleQuoteSetValue(L81,M81,Trigger)</f>
        <v>0</v>
      </c>
      <c r="O81" s="89"/>
      <c r="P81" s="180" t="str">
        <f t="shared" si="24"/>
        <v>SW</v>
      </c>
      <c r="Q81" s="181" t="s">
        <v>172</v>
      </c>
      <c r="R81" s="181" t="str">
        <f t="shared" si="38"/>
        <v>EUR_CURVE_3M_39Y</v>
      </c>
      <c r="S81" s="104" t="str">
        <f>_xll.qlSimpleQuote(R81,,,Permanent,Trigger,ObjectOverwrite)</f>
        <v>EUR_CURVE_3M_39Y#0000</v>
      </c>
      <c r="T81" s="104" t="str">
        <f>IFERROR(_xll.RtGet("DTSIMI1",R81,$T$3)/100,"")</f>
        <v/>
      </c>
      <c r="U81" s="104" t="str">
        <f>IFERROR(_xll.RtGet("DTSIMI1",R81,$U$3)/100,"")</f>
        <v/>
      </c>
      <c r="V81" s="104" t="str">
        <f t="shared" si="34"/>
        <v/>
      </c>
      <c r="W81" s="182">
        <f>_xll.qlSimpleQuoteSetValue(S81,V81,Trigger)</f>
        <v>0</v>
      </c>
      <c r="X81" s="80"/>
      <c r="Y81" s="180" t="str">
        <f t="shared" si="25"/>
        <v>SW</v>
      </c>
      <c r="Z81" s="181" t="s">
        <v>172</v>
      </c>
      <c r="AA81" s="181" t="str">
        <f t="shared" si="39"/>
        <v>EURAB6R39Y=</v>
      </c>
      <c r="AB81" s="104" t="str">
        <f>_xll.qlSimpleQuote(AA81,,,Permanent,Trigger,ObjectOverwrite)</f>
        <v>EURAB6R39Y=#0000</v>
      </c>
      <c r="AC81" s="104" t="str">
        <f>IFERROR(_xll.RtGet("DTSIMI1",AA81,$AC$3)/100,"")</f>
        <v/>
      </c>
      <c r="AD81" s="104" t="str">
        <f>IFERROR(_xll.RtGet("DTSIMI1",AA81,$AD$3)/100,"")</f>
        <v/>
      </c>
      <c r="AE81" s="104" t="str">
        <f t="shared" si="35"/>
        <v/>
      </c>
      <c r="AF81" s="104">
        <f>_xll.qlSimpleQuoteSetValue(AB81,AE81,Trigger)</f>
        <v>0</v>
      </c>
      <c r="AG81" s="89"/>
      <c r="AH81" s="180" t="str">
        <f t="shared" si="32"/>
        <v>SW</v>
      </c>
      <c r="AI81" s="181" t="s">
        <v>172</v>
      </c>
      <c r="AJ81" s="181" t="str">
        <f t="shared" si="40"/>
        <v>EUR_CURVE_12M_39Y</v>
      </c>
      <c r="AK81" s="104" t="str">
        <f>_xll.qlSimpleQuote(AJ81,,,Permanent,Trigger,ObjectOverwrite)</f>
        <v>EUR_CURVE_12M_39Y#0000</v>
      </c>
      <c r="AL81" s="104" t="str">
        <f>IFERROR(_xll.RtGet("DTSIMI1",AJ81,"ASK")/100,"")</f>
        <v/>
      </c>
      <c r="AM81" s="182">
        <f>_xll.qlSimpleQuoteSetValue(AK81,AL81,Trigger)</f>
        <v>0</v>
      </c>
      <c r="AO81" s="180" t="str">
        <f t="shared" si="26"/>
        <v>SW</v>
      </c>
      <c r="AP81" s="181" t="s">
        <v>172</v>
      </c>
      <c r="AQ81" s="181" t="str">
        <f t="shared" si="30"/>
        <v>EURAB6R39Y=</v>
      </c>
      <c r="AR81" s="104" t="str">
        <f>_xll.qlSimpleQuote(AQ81,,,Permanent,Trigger,ObjectOverwrite)</f>
        <v>EURAB6R39Y=#0000</v>
      </c>
      <c r="AS81" s="104" t="str">
        <f>IFERROR(_xll.RtGet("DTSIMI1",AQ81,$AC$3)/100,"")</f>
        <v/>
      </c>
      <c r="AT81" s="104" t="str">
        <f>IFERROR(_xll.RtGet("DTSIMI1",AQ81,$AD$3)/100,"")</f>
        <v/>
      </c>
      <c r="AU81" s="104" t="str">
        <f t="shared" si="36"/>
        <v/>
      </c>
      <c r="AV81" s="104"/>
      <c r="AW81" s="160"/>
    </row>
    <row r="82" spans="2:51" x14ac:dyDescent="0.2">
      <c r="B82" s="97" t="str">
        <f t="shared" si="22"/>
        <v/>
      </c>
      <c r="C82" s="180" t="s">
        <v>173</v>
      </c>
      <c r="D82" s="181" t="str">
        <f t="shared" si="33"/>
        <v>EUROISDDS40Y</v>
      </c>
      <c r="E82" s="181" t="str">
        <f>_xll.qlSimpleQuote(D82,,,Permanent,Trigger,ObjectOverwrite)</f>
        <v>EUROISDDS40Y#0000</v>
      </c>
      <c r="F82" s="104" t="str">
        <f>IFERROR(_xll.RtGet("DTSIMI1",D82,"ask")/100,"")</f>
        <v/>
      </c>
      <c r="G82" s="104">
        <f>_xll.qlSimpleQuoteSetValue(E82,F82,Trigger)</f>
        <v>0</v>
      </c>
      <c r="I82" s="180" t="str">
        <f t="shared" si="23"/>
        <v>SW</v>
      </c>
      <c r="J82" s="181" t="s">
        <v>173</v>
      </c>
      <c r="K82" s="181" t="str">
        <f t="shared" si="37"/>
        <v>EURYC1M_AB1E_40Y</v>
      </c>
      <c r="L82" s="104" t="str">
        <f>_xll.qlSimpleQuote(K82,,,Permanent,Trigger,ObjectOverwrite)</f>
        <v>EURYC1M_AB1E_40Y#0000</v>
      </c>
      <c r="M82" s="104" t="str">
        <f>IFERROR(_xll.RtGet("DTSIMI1",K82,"ASK")/100,"")</f>
        <v/>
      </c>
      <c r="N82" s="182">
        <f>_xll.qlSimpleQuoteSetValue(L82,M82,Trigger)</f>
        <v>0</v>
      </c>
      <c r="O82" s="89"/>
      <c r="P82" s="180" t="str">
        <f t="shared" si="24"/>
        <v>SW</v>
      </c>
      <c r="Q82" s="181" t="s">
        <v>173</v>
      </c>
      <c r="R82" s="181" t="str">
        <f t="shared" si="38"/>
        <v>EUR_CURVE_3M_40Y</v>
      </c>
      <c r="S82" s="104" t="str">
        <f>_xll.qlSimpleQuote(R82,,,Permanent,Trigger,ObjectOverwrite)</f>
        <v>EUR_CURVE_3M_40Y#0000</v>
      </c>
      <c r="T82" s="104" t="str">
        <f>IFERROR(_xll.RtGet("DTSIMI1",R82,$T$3)/100,"")</f>
        <v/>
      </c>
      <c r="U82" s="104" t="str">
        <f>IFERROR(_xll.RtGet("DTSIMI1",R82,$U$3)/100,"")</f>
        <v/>
      </c>
      <c r="V82" s="104" t="str">
        <f t="shared" si="34"/>
        <v/>
      </c>
      <c r="W82" s="182">
        <f>_xll.qlSimpleQuoteSetValue(S82,V82,Trigger)</f>
        <v>0</v>
      </c>
      <c r="X82" s="80"/>
      <c r="Y82" s="180" t="str">
        <f t="shared" si="25"/>
        <v>SW</v>
      </c>
      <c r="Z82" s="181" t="s">
        <v>173</v>
      </c>
      <c r="AA82" s="181" t="str">
        <f t="shared" si="39"/>
        <v>EURAB6R40Y=</v>
      </c>
      <c r="AB82" s="104" t="str">
        <f>_xll.qlSimpleQuote(AA82,,,Permanent,Trigger,ObjectOverwrite)</f>
        <v>EURAB6R40Y=#0000</v>
      </c>
      <c r="AC82" s="104" t="str">
        <f>IFERROR(_xll.RtGet("DTSIMI1",AA82,$AC$3)/100,"")</f>
        <v/>
      </c>
      <c r="AD82" s="104" t="str">
        <f>IFERROR(_xll.RtGet("DTSIMI1",AA82,$AD$3)/100,"")</f>
        <v/>
      </c>
      <c r="AE82" s="104" t="str">
        <f t="shared" si="35"/>
        <v/>
      </c>
      <c r="AF82" s="104">
        <f>_xll.qlSimpleQuoteSetValue(AB82,AE82,Trigger)</f>
        <v>0</v>
      </c>
      <c r="AG82" s="89"/>
      <c r="AH82" s="180" t="str">
        <f t="shared" si="32"/>
        <v>SW</v>
      </c>
      <c r="AI82" s="181" t="s">
        <v>173</v>
      </c>
      <c r="AJ82" s="181" t="str">
        <f t="shared" si="40"/>
        <v>EUR_CURVE_12M_40Y</v>
      </c>
      <c r="AK82" s="104" t="str">
        <f>_xll.qlSimpleQuote(AJ82,,,Permanent,Trigger,ObjectOverwrite)</f>
        <v>EUR_CURVE_12M_40Y#0000</v>
      </c>
      <c r="AL82" s="104" t="str">
        <f>IFERROR(_xll.RtGet("DTSIMI1",AJ82,"ASK")/100,"")</f>
        <v/>
      </c>
      <c r="AM82" s="182">
        <f>_xll.qlSimpleQuoteSetValue(AK82,AL82,Trigger)</f>
        <v>0</v>
      </c>
      <c r="AO82" s="180" t="str">
        <f t="shared" si="26"/>
        <v>SW</v>
      </c>
      <c r="AP82" s="181" t="s">
        <v>173</v>
      </c>
      <c r="AQ82" s="181" t="str">
        <f t="shared" si="30"/>
        <v>EURAB6R40Y=</v>
      </c>
      <c r="AR82" s="104" t="str">
        <f>_xll.qlSimpleQuote(AQ82,,,Permanent,Trigger,ObjectOverwrite)</f>
        <v>EURAB6R40Y=#0000</v>
      </c>
      <c r="AS82" s="104" t="str">
        <f>IFERROR(_xll.RtGet("DTSIMI1",AQ82,$AC$3)/100,"")</f>
        <v/>
      </c>
      <c r="AT82" s="104" t="str">
        <f>IFERROR(_xll.RtGet("DTSIMI1",AQ82,$AD$3)/100,"")</f>
        <v/>
      </c>
      <c r="AU82" s="104" t="str">
        <f t="shared" si="36"/>
        <v/>
      </c>
      <c r="AV82" s="104"/>
      <c r="AW82" s="160"/>
    </row>
    <row r="83" spans="2:51" hidden="1" outlineLevel="1" x14ac:dyDescent="0.2">
      <c r="B83" s="97" t="str">
        <f t="shared" si="22"/>
        <v/>
      </c>
      <c r="C83" s="180" t="s">
        <v>179</v>
      </c>
      <c r="D83" s="181" t="str">
        <f t="shared" si="33"/>
        <v>EUROISDDS41Y</v>
      </c>
      <c r="E83" s="181"/>
      <c r="F83" s="104" t="str">
        <f>IFERROR(_xll.RtGet("DTSIMI1",D83,"ask")/100,"")</f>
        <v/>
      </c>
      <c r="G83" s="104" t="e">
        <f>_xll.qlSimpleQuoteSetValue(E83,F83,Trigger)</f>
        <v>#NUM!</v>
      </c>
      <c r="I83" s="180" t="str">
        <f t="shared" si="23"/>
        <v>SW</v>
      </c>
      <c r="J83" s="181" t="s">
        <v>179</v>
      </c>
      <c r="K83" s="181" t="str">
        <f t="shared" si="37"/>
        <v>EURYC1M_AB1E_41Y</v>
      </c>
      <c r="L83" s="104" t="str">
        <f>_xll.qlSimpleQuote(K83,,,Permanent,Trigger,ObjectOverwrite)</f>
        <v>EURYC1M_AB1E_41Y#0000</v>
      </c>
      <c r="M83" s="104" t="str">
        <f>IFERROR(_xll.RtGet("DTSIMI1",K83,"ASK")/100,"")</f>
        <v/>
      </c>
      <c r="N83" s="182">
        <f>_xll.qlSimpleQuoteSetValue(L83,M83,Trigger)</f>
        <v>0</v>
      </c>
      <c r="O83" s="89"/>
      <c r="P83" s="180"/>
      <c r="Q83" s="181" t="s">
        <v>179</v>
      </c>
      <c r="R83" s="181" t="str">
        <f t="shared" si="38"/>
        <v>EUR_CURVE_3M_41Y</v>
      </c>
      <c r="S83" s="104"/>
      <c r="T83" s="104" t="str">
        <f>IFERROR(_xll.RtGet("DTSIMI1",R83,$T$3)/100,"")</f>
        <v/>
      </c>
      <c r="U83" s="104" t="str">
        <f>IFERROR(_xll.RtGet("DTSIMI1",R83,$U$3)/100,"")</f>
        <v/>
      </c>
      <c r="V83" s="104" t="str">
        <f t="shared" si="34"/>
        <v/>
      </c>
      <c r="W83" s="182" t="e">
        <f>_xll.qlSimpleQuoteSetValue(S83,V83,Trigger)</f>
        <v>#NUM!</v>
      </c>
      <c r="X83" s="80"/>
      <c r="Y83" s="180"/>
      <c r="Z83" s="181" t="s">
        <v>179</v>
      </c>
      <c r="AA83" s="181" t="str">
        <f t="shared" si="39"/>
        <v>EURAB6R41Y=</v>
      </c>
      <c r="AB83" s="104"/>
      <c r="AC83" s="104" t="str">
        <f>IFERROR(_xll.RtGet("DTSIMI1",AA83,$AC$3)/100,"")</f>
        <v/>
      </c>
      <c r="AD83" s="104" t="str">
        <f>IFERROR(_xll.RtGet("DTSIMI1",AA83,$AD$3)/100,"")</f>
        <v/>
      </c>
      <c r="AE83" s="104" t="str">
        <f t="shared" si="35"/>
        <v/>
      </c>
      <c r="AF83" s="104"/>
      <c r="AG83" s="89"/>
      <c r="AH83" s="180"/>
      <c r="AI83" s="181" t="s">
        <v>179</v>
      </c>
      <c r="AJ83" s="181" t="str">
        <f t="shared" si="40"/>
        <v>EUR_CURVE_12M_41Y</v>
      </c>
      <c r="AK83" s="104"/>
      <c r="AL83" s="104" t="str">
        <f>IFERROR(_xll.RtGet("DTSIMI1",AJ83,"ASK")/100,"")</f>
        <v/>
      </c>
      <c r="AM83" s="182" t="e">
        <f>_xll.qlSimpleQuoteSetValue(AK83,AL83,Trigger)</f>
        <v>#NUM!</v>
      </c>
      <c r="AO83" s="180"/>
      <c r="AP83" s="181" t="s">
        <v>179</v>
      </c>
      <c r="AQ83" s="181"/>
      <c r="AR83" s="104"/>
      <c r="AS83" s="104" t="str">
        <f>IFERROR(_xll.RtGet("DTSIMI1",AQ83,$AC$3)/100,"")</f>
        <v/>
      </c>
      <c r="AT83" s="104" t="str">
        <f>IFERROR(_xll.RtGet("DTSIMI1",AQ83,$AD$3)/100,"")</f>
        <v/>
      </c>
      <c r="AU83" s="104" t="str">
        <f t="shared" si="36"/>
        <v/>
      </c>
      <c r="AV83" s="104"/>
      <c r="AW83" s="160"/>
    </row>
    <row r="84" spans="2:51" hidden="1" outlineLevel="1" x14ac:dyDescent="0.2">
      <c r="B84" s="97" t="str">
        <f t="shared" si="22"/>
        <v/>
      </c>
      <c r="C84" s="180" t="s">
        <v>180</v>
      </c>
      <c r="D84" s="181" t="str">
        <f t="shared" si="33"/>
        <v>EUROISDDS42Y</v>
      </c>
      <c r="E84" s="181"/>
      <c r="F84" s="104" t="str">
        <f>IFERROR(_xll.RtGet("DTSIMI1",D84,"ask")/100,"")</f>
        <v/>
      </c>
      <c r="G84" s="104" t="e">
        <f>_xll.qlSimpleQuoteSetValue(E84,F84,Trigger)</f>
        <v>#NUM!</v>
      </c>
      <c r="I84" s="180" t="str">
        <f t="shared" si="23"/>
        <v>SW</v>
      </c>
      <c r="J84" s="181" t="s">
        <v>180</v>
      </c>
      <c r="K84" s="181" t="str">
        <f t="shared" si="37"/>
        <v>EURYC1M_AB1E_42Y</v>
      </c>
      <c r="L84" s="104" t="str">
        <f>_xll.qlSimpleQuote(K84,,,Permanent,Trigger,ObjectOverwrite)</f>
        <v>EURYC1M_AB1E_42Y#0000</v>
      </c>
      <c r="M84" s="104" t="str">
        <f>IFERROR(_xll.RtGet("DTSIMI1",K84,"ASK")/100,"")</f>
        <v/>
      </c>
      <c r="N84" s="182">
        <f>_xll.qlSimpleQuoteSetValue(L84,M84,Trigger)</f>
        <v>0</v>
      </c>
      <c r="O84" s="89"/>
      <c r="P84" s="180"/>
      <c r="Q84" s="181" t="s">
        <v>180</v>
      </c>
      <c r="R84" s="181" t="str">
        <f t="shared" si="38"/>
        <v>EUR_CURVE_3M_42Y</v>
      </c>
      <c r="S84" s="104"/>
      <c r="T84" s="104" t="str">
        <f>IFERROR(_xll.RtGet("DTSIMI1",R84,$T$3)/100,"")</f>
        <v/>
      </c>
      <c r="U84" s="104" t="str">
        <f>IFERROR(_xll.RtGet("DTSIMI1",R84,$U$3)/100,"")</f>
        <v/>
      </c>
      <c r="V84" s="104" t="str">
        <f t="shared" si="34"/>
        <v/>
      </c>
      <c r="W84" s="182" t="e">
        <f>_xll.qlSimpleQuoteSetValue(S84,V84,Trigger)</f>
        <v>#NUM!</v>
      </c>
      <c r="X84" s="80"/>
      <c r="Y84" s="180"/>
      <c r="Z84" s="181" t="s">
        <v>180</v>
      </c>
      <c r="AA84" s="181" t="str">
        <f t="shared" si="39"/>
        <v>EURAB6R42Y=</v>
      </c>
      <c r="AB84" s="104"/>
      <c r="AC84" s="104" t="str">
        <f>IFERROR(_xll.RtGet("DTSIMI1",AA84,$AC$3)/100,"")</f>
        <v/>
      </c>
      <c r="AD84" s="104" t="str">
        <f>IFERROR(_xll.RtGet("DTSIMI1",AA84,$AD$3)/100,"")</f>
        <v/>
      </c>
      <c r="AE84" s="104" t="str">
        <f t="shared" si="35"/>
        <v/>
      </c>
      <c r="AF84" s="104"/>
      <c r="AG84" s="89"/>
      <c r="AH84" s="180"/>
      <c r="AI84" s="181" t="s">
        <v>180</v>
      </c>
      <c r="AJ84" s="181" t="str">
        <f t="shared" si="40"/>
        <v>EUR_CURVE_12M_42Y</v>
      </c>
      <c r="AK84" s="104"/>
      <c r="AL84" s="104" t="str">
        <f>IFERROR(_xll.RtGet("DTSIMI1",AJ84,"ASK")/100,"")</f>
        <v/>
      </c>
      <c r="AM84" s="182" t="e">
        <f>_xll.qlSimpleQuoteSetValue(AK84,AL84,Trigger)</f>
        <v>#NUM!</v>
      </c>
      <c r="AO84" s="180"/>
      <c r="AP84" s="181" t="s">
        <v>180</v>
      </c>
      <c r="AQ84" s="181"/>
      <c r="AR84" s="104"/>
      <c r="AS84" s="104" t="str">
        <f>IFERROR(_xll.RtGet("DTSIMI1",AQ84,$AC$3)/100,"")</f>
        <v/>
      </c>
      <c r="AT84" s="104" t="str">
        <f>IFERROR(_xll.RtGet("DTSIMI1",AQ84,$AD$3)/100,"")</f>
        <v/>
      </c>
      <c r="AU84" s="104" t="str">
        <f t="shared" si="36"/>
        <v/>
      </c>
      <c r="AV84" s="104"/>
      <c r="AW84" s="160"/>
    </row>
    <row r="85" spans="2:51" hidden="1" outlineLevel="1" x14ac:dyDescent="0.2">
      <c r="B85" s="97" t="str">
        <f t="shared" si="22"/>
        <v/>
      </c>
      <c r="C85" s="180" t="s">
        <v>181</v>
      </c>
      <c r="D85" s="181" t="str">
        <f t="shared" si="33"/>
        <v>EUROISDDS43Y</v>
      </c>
      <c r="E85" s="181"/>
      <c r="F85" s="104" t="str">
        <f>IFERROR(_xll.RtGet("DTSIMI1",D85,"ask")/100,"")</f>
        <v/>
      </c>
      <c r="G85" s="104" t="e">
        <f>_xll.qlSimpleQuoteSetValue(E85,F85,Trigger)</f>
        <v>#NUM!</v>
      </c>
      <c r="I85" s="180" t="str">
        <f t="shared" si="23"/>
        <v>SW</v>
      </c>
      <c r="J85" s="181" t="s">
        <v>181</v>
      </c>
      <c r="K85" s="181" t="str">
        <f t="shared" si="37"/>
        <v>EURYC1M_AB1E_43Y</v>
      </c>
      <c r="L85" s="104" t="str">
        <f>_xll.qlSimpleQuote(K85,,,Permanent,Trigger,ObjectOverwrite)</f>
        <v>EURYC1M_AB1E_43Y#0000</v>
      </c>
      <c r="M85" s="104" t="str">
        <f>IFERROR(_xll.RtGet("DTSIMI1",K85,"ASK")/100,"")</f>
        <v/>
      </c>
      <c r="N85" s="182">
        <f>_xll.qlSimpleQuoteSetValue(L85,M85,Trigger)</f>
        <v>0</v>
      </c>
      <c r="O85" s="89"/>
      <c r="P85" s="180"/>
      <c r="Q85" s="181" t="s">
        <v>181</v>
      </c>
      <c r="R85" s="181" t="str">
        <f t="shared" si="38"/>
        <v>EUR_CURVE_3M_43Y</v>
      </c>
      <c r="S85" s="104"/>
      <c r="T85" s="104" t="str">
        <f>IFERROR(_xll.RtGet("DTSIMI1",R85,$T$3)/100,"")</f>
        <v/>
      </c>
      <c r="U85" s="104" t="str">
        <f>IFERROR(_xll.RtGet("DTSIMI1",R85,$U$3)/100,"")</f>
        <v/>
      </c>
      <c r="V85" s="104" t="str">
        <f t="shared" si="34"/>
        <v/>
      </c>
      <c r="W85" s="182" t="e">
        <f>_xll.qlSimpleQuoteSetValue(S85,V85,Trigger)</f>
        <v>#NUM!</v>
      </c>
      <c r="X85" s="80"/>
      <c r="Y85" s="180"/>
      <c r="Z85" s="181" t="s">
        <v>181</v>
      </c>
      <c r="AA85" s="181" t="str">
        <f t="shared" si="39"/>
        <v>EURAB6R43Y=</v>
      </c>
      <c r="AB85" s="104"/>
      <c r="AC85" s="104" t="str">
        <f>IFERROR(_xll.RtGet("DTSIMI1",AA85,$AC$3)/100,"")</f>
        <v/>
      </c>
      <c r="AD85" s="104" t="str">
        <f>IFERROR(_xll.RtGet("DTSIMI1",AA85,$AD$3)/100,"")</f>
        <v/>
      </c>
      <c r="AE85" s="104" t="str">
        <f t="shared" si="35"/>
        <v/>
      </c>
      <c r="AF85" s="104"/>
      <c r="AG85" s="89"/>
      <c r="AH85" s="180"/>
      <c r="AI85" s="181" t="s">
        <v>181</v>
      </c>
      <c r="AJ85" s="181" t="str">
        <f t="shared" si="40"/>
        <v>EUR_CURVE_12M_43Y</v>
      </c>
      <c r="AK85" s="104"/>
      <c r="AL85" s="104" t="str">
        <f>IFERROR(_xll.RtGet("DTSIMI1",AJ85,"ASK")/100,"")</f>
        <v/>
      </c>
      <c r="AM85" s="182" t="e">
        <f>_xll.qlSimpleQuoteSetValue(AK85,AL85,Trigger)</f>
        <v>#NUM!</v>
      </c>
      <c r="AO85" s="180"/>
      <c r="AP85" s="181" t="s">
        <v>181</v>
      </c>
      <c r="AQ85" s="181"/>
      <c r="AR85" s="104"/>
      <c r="AS85" s="104" t="str">
        <f>IFERROR(_xll.RtGet("DTSIMI1",AQ85,$AC$3)/100,"")</f>
        <v/>
      </c>
      <c r="AT85" s="104" t="str">
        <f>IFERROR(_xll.RtGet("DTSIMI1",AQ85,$AD$3)/100,"")</f>
        <v/>
      </c>
      <c r="AU85" s="104" t="str">
        <f t="shared" si="36"/>
        <v/>
      </c>
      <c r="AV85" s="104"/>
      <c r="AW85" s="160"/>
    </row>
    <row r="86" spans="2:51" hidden="1" outlineLevel="1" x14ac:dyDescent="0.2">
      <c r="B86" s="97" t="str">
        <f t="shared" si="22"/>
        <v/>
      </c>
      <c r="C86" s="180" t="s">
        <v>182</v>
      </c>
      <c r="D86" s="181" t="str">
        <f t="shared" si="33"/>
        <v>EUROISDDS44Y</v>
      </c>
      <c r="E86" s="181"/>
      <c r="F86" s="104" t="str">
        <f>IFERROR(_xll.RtGet("DTSIMI1",D86,"ask")/100,"")</f>
        <v/>
      </c>
      <c r="G86" s="104" t="e">
        <f>_xll.qlSimpleQuoteSetValue(E86,F86,Trigger)</f>
        <v>#NUM!</v>
      </c>
      <c r="I86" s="180" t="str">
        <f t="shared" si="23"/>
        <v>SW</v>
      </c>
      <c r="J86" s="181" t="s">
        <v>182</v>
      </c>
      <c r="K86" s="181" t="str">
        <f t="shared" si="37"/>
        <v>EURYC1M_AB1E_44Y</v>
      </c>
      <c r="L86" s="104" t="str">
        <f>_xll.qlSimpleQuote(K86,,,Permanent,Trigger,ObjectOverwrite)</f>
        <v>EURYC1M_AB1E_44Y#0000</v>
      </c>
      <c r="M86" s="104" t="str">
        <f>IFERROR(_xll.RtGet("DTSIMI1",K86,"ASK")/100,"")</f>
        <v/>
      </c>
      <c r="N86" s="182">
        <f>_xll.qlSimpleQuoteSetValue(L86,M86,Trigger)</f>
        <v>0</v>
      </c>
      <c r="O86" s="89"/>
      <c r="P86" s="180"/>
      <c r="Q86" s="181" t="s">
        <v>182</v>
      </c>
      <c r="R86" s="181" t="str">
        <f t="shared" si="38"/>
        <v>EUR_CURVE_3M_44Y</v>
      </c>
      <c r="S86" s="104"/>
      <c r="T86" s="104" t="str">
        <f>IFERROR(_xll.RtGet("DTSIMI1",R86,$T$3)/100,"")</f>
        <v/>
      </c>
      <c r="U86" s="104" t="str">
        <f>IFERROR(_xll.RtGet("DTSIMI1",R86,$U$3)/100,"")</f>
        <v/>
      </c>
      <c r="V86" s="104" t="str">
        <f t="shared" si="34"/>
        <v/>
      </c>
      <c r="W86" s="182" t="e">
        <f>_xll.qlSimpleQuoteSetValue(S86,V86,Trigger)</f>
        <v>#NUM!</v>
      </c>
      <c r="X86" s="80"/>
      <c r="Y86" s="180"/>
      <c r="Z86" s="181" t="s">
        <v>182</v>
      </c>
      <c r="AA86" s="181" t="str">
        <f t="shared" si="39"/>
        <v>EURAB6R44Y=</v>
      </c>
      <c r="AB86" s="104"/>
      <c r="AC86" s="104" t="str">
        <f>IFERROR(_xll.RtGet("DTSIMI1",AA86,$AC$3)/100,"")</f>
        <v/>
      </c>
      <c r="AD86" s="104" t="str">
        <f>IFERROR(_xll.RtGet("DTSIMI1",AA86,$AD$3)/100,"")</f>
        <v/>
      </c>
      <c r="AE86" s="104" t="str">
        <f t="shared" si="35"/>
        <v/>
      </c>
      <c r="AF86" s="104"/>
      <c r="AG86" s="89"/>
      <c r="AH86" s="180"/>
      <c r="AI86" s="181" t="s">
        <v>182</v>
      </c>
      <c r="AJ86" s="181" t="str">
        <f t="shared" si="40"/>
        <v>EUR_CURVE_12M_44Y</v>
      </c>
      <c r="AK86" s="104"/>
      <c r="AL86" s="104" t="str">
        <f>IFERROR(_xll.RtGet("DTSIMI1",AJ86,"ASK")/100,"")</f>
        <v/>
      </c>
      <c r="AM86" s="182" t="e">
        <f>_xll.qlSimpleQuoteSetValue(AK86,AL86,Trigger)</f>
        <v>#NUM!</v>
      </c>
      <c r="AO86" s="180"/>
      <c r="AP86" s="181" t="s">
        <v>182</v>
      </c>
      <c r="AQ86" s="181"/>
      <c r="AR86" s="104"/>
      <c r="AS86" s="104" t="str">
        <f>IFERROR(_xll.RtGet("DTSIMI1",AQ86,$AC$3)/100,"")</f>
        <v/>
      </c>
      <c r="AT86" s="104" t="str">
        <f>IFERROR(_xll.RtGet("DTSIMI1",AQ86,$AD$3)/100,"")</f>
        <v/>
      </c>
      <c r="AU86" s="104" t="str">
        <f t="shared" si="36"/>
        <v/>
      </c>
      <c r="AV86" s="104"/>
      <c r="AW86" s="160"/>
      <c r="AX86" s="88"/>
      <c r="AY86" s="88"/>
    </row>
    <row r="87" spans="2:51" hidden="1" outlineLevel="1" x14ac:dyDescent="0.2">
      <c r="B87" s="167"/>
      <c r="C87" s="212" t="s">
        <v>183</v>
      </c>
      <c r="D87" s="213" t="str">
        <f t="shared" si="33"/>
        <v>EUROISDDS45Y</v>
      </c>
      <c r="E87" s="213" t="str">
        <f>_xll.qlSimpleQuote(D87,,,Permanent,Trigger,ObjectOverwrite)</f>
        <v>EUROISDDS45Y#0000</v>
      </c>
      <c r="F87" s="214" t="str">
        <f>IFERROR(_xll.RtGet("DTSIMI1",D87,"ask")/100,"")</f>
        <v/>
      </c>
      <c r="G87" s="214">
        <f>_xll.qlSimpleQuoteSetValue(E87,F87,Trigger)</f>
        <v>0</v>
      </c>
      <c r="I87" s="180" t="str">
        <f t="shared" si="23"/>
        <v>SW</v>
      </c>
      <c r="J87" s="181" t="s">
        <v>183</v>
      </c>
      <c r="K87" s="181" t="str">
        <f t="shared" si="37"/>
        <v>EURYC1M_AB1E_45Y</v>
      </c>
      <c r="L87" s="104" t="str">
        <f>_xll.qlSimpleQuote(K87,,,Permanent,Trigger,ObjectOverwrite)</f>
        <v>EURYC1M_AB1E_45Y#0000</v>
      </c>
      <c r="M87" s="104" t="str">
        <f>IFERROR(_xll.RtGet("DTSIMI1",K87,"ASK")/100,"")</f>
        <v/>
      </c>
      <c r="N87" s="182">
        <f>_xll.qlSimpleQuoteSetValue(L87,M87,Trigger)</f>
        <v>0</v>
      </c>
      <c r="O87" s="89"/>
      <c r="P87" s="180"/>
      <c r="Q87" s="181" t="s">
        <v>183</v>
      </c>
      <c r="R87" s="181" t="str">
        <f t="shared" si="38"/>
        <v>EUR_CURVE_3M_45Y</v>
      </c>
      <c r="S87" s="214"/>
      <c r="T87" s="214" t="str">
        <f>IFERROR(_xll.RtGet("DTSIMI1",R87,$T$3)/100,"")</f>
        <v/>
      </c>
      <c r="U87" s="214" t="str">
        <f>IFERROR(_xll.RtGet("DTSIMI1",R87,$U$3)/100,"")</f>
        <v/>
      </c>
      <c r="V87" s="214" t="str">
        <f t="shared" si="34"/>
        <v/>
      </c>
      <c r="W87" s="182" t="e">
        <f>_xll.qlSimpleQuoteSetValue(S87,V87,Trigger)</f>
        <v>#NUM!</v>
      </c>
      <c r="X87" s="80"/>
      <c r="Y87" s="180"/>
      <c r="Z87" s="181" t="s">
        <v>183</v>
      </c>
      <c r="AA87" s="181" t="str">
        <f t="shared" si="39"/>
        <v>EURAB6R45Y=</v>
      </c>
      <c r="AB87" s="214"/>
      <c r="AC87" s="214" t="str">
        <f>IFERROR(_xll.RtGet("DTSIMI1",AA87,$AC$3)/100,"")</f>
        <v/>
      </c>
      <c r="AD87" s="214" t="str">
        <f>IFERROR(_xll.RtGet("DTSIMI1",AA87,$AD$3)/100,"")</f>
        <v/>
      </c>
      <c r="AE87" s="214" t="str">
        <f t="shared" si="35"/>
        <v/>
      </c>
      <c r="AF87" s="214"/>
      <c r="AG87" s="89"/>
      <c r="AH87" s="180"/>
      <c r="AI87" s="181" t="s">
        <v>183</v>
      </c>
      <c r="AJ87" s="181" t="str">
        <f t="shared" si="40"/>
        <v>EUR_CURVE_12M_45Y</v>
      </c>
      <c r="AK87" s="214"/>
      <c r="AL87" s="214" t="str">
        <f>IFERROR(_xll.RtGet("DTSIMI1",AJ87,"ASK")/100,"")</f>
        <v/>
      </c>
      <c r="AM87" s="437" t="e">
        <f>_xll.qlSimpleQuoteSetValue(AK87,AL87,Trigger)</f>
        <v>#NUM!</v>
      </c>
      <c r="AO87" s="180"/>
      <c r="AP87" s="181" t="s">
        <v>183</v>
      </c>
      <c r="AQ87" s="181"/>
      <c r="AR87" s="104"/>
      <c r="AS87" s="104" t="str">
        <f>IFERROR(_xll.RtGet("DTSIMI1",AQ87,$AC$3)/100,"")</f>
        <v/>
      </c>
      <c r="AT87" s="104" t="str">
        <f>IFERROR(_xll.RtGet("DTSIMI1",AQ87,$AD$3)/100,"")</f>
        <v/>
      </c>
      <c r="AU87" s="104" t="str">
        <f t="shared" si="36"/>
        <v/>
      </c>
      <c r="AV87" s="104"/>
      <c r="AW87" s="160"/>
      <c r="AX87" s="88"/>
      <c r="AY87" s="88"/>
    </row>
    <row r="88" spans="2:51" hidden="1" outlineLevel="1" x14ac:dyDescent="0.2">
      <c r="B88" s="97" t="str">
        <f t="shared" si="22"/>
        <v/>
      </c>
      <c r="C88" s="180" t="s">
        <v>184</v>
      </c>
      <c r="D88" s="181" t="str">
        <f t="shared" si="33"/>
        <v>EUROISDDS46Y</v>
      </c>
      <c r="E88" s="181"/>
      <c r="F88" s="104" t="str">
        <f>IFERROR(_xll.RtGet("DTSIMI1",D88,"ask")/100,"")</f>
        <v/>
      </c>
      <c r="G88" s="104" t="e">
        <f>_xll.qlSimpleQuoteSetValue(E88,F88,Trigger)</f>
        <v>#NUM!</v>
      </c>
      <c r="I88" s="180" t="str">
        <f t="shared" si="23"/>
        <v>SW</v>
      </c>
      <c r="J88" s="181" t="s">
        <v>184</v>
      </c>
      <c r="K88" s="181" t="str">
        <f t="shared" si="37"/>
        <v>EURYC1M_AB1E_46Y</v>
      </c>
      <c r="L88" s="104" t="str">
        <f>_xll.qlSimpleQuote(K88,,,Permanent,Trigger,ObjectOverwrite)</f>
        <v>EURYC1M_AB1E_46Y#0000</v>
      </c>
      <c r="M88" s="104" t="str">
        <f>IFERROR(_xll.RtGet("DTSIMI1",K88,"ASK")/100,"")</f>
        <v/>
      </c>
      <c r="N88" s="182">
        <f>_xll.qlSimpleQuoteSetValue(L88,M88,Trigger)</f>
        <v>0</v>
      </c>
      <c r="O88" s="89"/>
      <c r="P88" s="180"/>
      <c r="Q88" s="181" t="s">
        <v>184</v>
      </c>
      <c r="R88" s="181" t="str">
        <f t="shared" si="38"/>
        <v>EUR_CURVE_3M_46Y</v>
      </c>
      <c r="S88" s="104"/>
      <c r="T88" s="104" t="str">
        <f>IFERROR(_xll.RtGet("DTSIMI1",R88,$T$3)/100,"")</f>
        <v/>
      </c>
      <c r="U88" s="104" t="str">
        <f>IFERROR(_xll.RtGet("DTSIMI1",R88,$U$3)/100,"")</f>
        <v/>
      </c>
      <c r="V88" s="104" t="str">
        <f t="shared" si="34"/>
        <v/>
      </c>
      <c r="W88" s="182" t="e">
        <f>_xll.qlSimpleQuoteSetValue(S88,V88,Trigger)</f>
        <v>#NUM!</v>
      </c>
      <c r="X88" s="80"/>
      <c r="Y88" s="180"/>
      <c r="Z88" s="181" t="s">
        <v>184</v>
      </c>
      <c r="AA88" s="181" t="str">
        <f t="shared" si="39"/>
        <v>EURAB6R46Y=</v>
      </c>
      <c r="AB88" s="104"/>
      <c r="AC88" s="104" t="str">
        <f>IFERROR(_xll.RtGet("DTSIMI1",AA88,$AC$3)/100,"")</f>
        <v/>
      </c>
      <c r="AD88" s="104" t="str">
        <f>IFERROR(_xll.RtGet("DTSIMI1",AA88,$AD$3)/100,"")</f>
        <v/>
      </c>
      <c r="AE88" s="104" t="str">
        <f t="shared" si="35"/>
        <v/>
      </c>
      <c r="AF88" s="104"/>
      <c r="AG88" s="89"/>
      <c r="AH88" s="180"/>
      <c r="AI88" s="181" t="s">
        <v>184</v>
      </c>
      <c r="AJ88" s="181" t="str">
        <f t="shared" si="40"/>
        <v>EUR_CURVE_12M_46Y</v>
      </c>
      <c r="AK88" s="104"/>
      <c r="AL88" s="104" t="str">
        <f>IFERROR(_xll.RtGet("DTSIMI1",AJ88,"ASK")/100,"")</f>
        <v/>
      </c>
      <c r="AM88" s="182" t="e">
        <f>_xll.qlSimpleQuoteSetValue(AK88,AL88,Trigger)</f>
        <v>#NUM!</v>
      </c>
      <c r="AO88" s="180"/>
      <c r="AP88" s="181" t="s">
        <v>184</v>
      </c>
      <c r="AQ88" s="181"/>
      <c r="AR88" s="104"/>
      <c r="AS88" s="104" t="str">
        <f>IFERROR(_xll.RtGet("DTSIMI1",AQ88,$AC$3)/100,"")</f>
        <v/>
      </c>
      <c r="AT88" s="104" t="str">
        <f>IFERROR(_xll.RtGet("DTSIMI1",AQ88,$AD$3)/100,"")</f>
        <v/>
      </c>
      <c r="AU88" s="104" t="str">
        <f t="shared" si="36"/>
        <v/>
      </c>
      <c r="AV88" s="104"/>
      <c r="AW88" s="160"/>
      <c r="AX88" s="88"/>
      <c r="AY88" s="88"/>
    </row>
    <row r="89" spans="2:51" hidden="1" outlineLevel="1" x14ac:dyDescent="0.2">
      <c r="B89" s="97" t="str">
        <f t="shared" si="22"/>
        <v/>
      </c>
      <c r="C89" s="180" t="s">
        <v>185</v>
      </c>
      <c r="D89" s="181" t="str">
        <f t="shared" si="33"/>
        <v>EUROISDDS47Y</v>
      </c>
      <c r="E89" s="181"/>
      <c r="F89" s="104" t="str">
        <f>IFERROR(_xll.RtGet("DTSIMI1",D89,"ask")/100,"")</f>
        <v/>
      </c>
      <c r="G89" s="104" t="e">
        <f>_xll.qlSimpleQuoteSetValue(E89,F89,Trigger)</f>
        <v>#NUM!</v>
      </c>
      <c r="I89" s="180" t="str">
        <f t="shared" si="23"/>
        <v>SW</v>
      </c>
      <c r="J89" s="181" t="s">
        <v>185</v>
      </c>
      <c r="K89" s="181" t="str">
        <f t="shared" si="37"/>
        <v>EURYC1M_AB1E_47Y</v>
      </c>
      <c r="L89" s="104" t="str">
        <f>_xll.qlSimpleQuote(K89,,,Permanent,Trigger,ObjectOverwrite)</f>
        <v>EURYC1M_AB1E_47Y#0000</v>
      </c>
      <c r="M89" s="104" t="str">
        <f>IFERROR(_xll.RtGet("DTSIMI1",K89,"ASK")/100,"")</f>
        <v/>
      </c>
      <c r="N89" s="182">
        <f>_xll.qlSimpleQuoteSetValue(L89,M89,Trigger)</f>
        <v>0</v>
      </c>
      <c r="O89" s="89"/>
      <c r="P89" s="180"/>
      <c r="Q89" s="181" t="s">
        <v>185</v>
      </c>
      <c r="R89" s="181" t="str">
        <f t="shared" si="38"/>
        <v>EUR_CURVE_3M_47Y</v>
      </c>
      <c r="S89" s="104"/>
      <c r="T89" s="104" t="str">
        <f>IFERROR(_xll.RtGet("DTSIMI1",R89,$T$3)/100,"")</f>
        <v/>
      </c>
      <c r="U89" s="104" t="str">
        <f>IFERROR(_xll.RtGet("DTSIMI1",R89,$U$3)/100,"")</f>
        <v/>
      </c>
      <c r="V89" s="104" t="str">
        <f t="shared" si="34"/>
        <v/>
      </c>
      <c r="W89" s="182" t="e">
        <f>_xll.qlSimpleQuoteSetValue(S89,V89,Trigger)</f>
        <v>#NUM!</v>
      </c>
      <c r="X89" s="80"/>
      <c r="Y89" s="180"/>
      <c r="Z89" s="181" t="s">
        <v>185</v>
      </c>
      <c r="AA89" s="181" t="str">
        <f t="shared" si="39"/>
        <v>EURAB6R47Y=</v>
      </c>
      <c r="AB89" s="104"/>
      <c r="AC89" s="104" t="str">
        <f>IFERROR(_xll.RtGet("DTSIMI1",AA89,$AC$3)/100,"")</f>
        <v/>
      </c>
      <c r="AD89" s="104" t="str">
        <f>IFERROR(_xll.RtGet("DTSIMI1",AA89,$AD$3)/100,"")</f>
        <v/>
      </c>
      <c r="AE89" s="104" t="str">
        <f t="shared" si="35"/>
        <v/>
      </c>
      <c r="AF89" s="104"/>
      <c r="AG89" s="89"/>
      <c r="AH89" s="180"/>
      <c r="AI89" s="181" t="s">
        <v>185</v>
      </c>
      <c r="AJ89" s="181" t="str">
        <f t="shared" si="40"/>
        <v>EUR_CURVE_12M_47Y</v>
      </c>
      <c r="AK89" s="104"/>
      <c r="AL89" s="104" t="str">
        <f>IFERROR(_xll.RtGet("DTSIMI1",AJ89,"ASK")/100,"")</f>
        <v/>
      </c>
      <c r="AM89" s="182" t="e">
        <f>_xll.qlSimpleQuoteSetValue(AK89,AL89,Trigger)</f>
        <v>#NUM!</v>
      </c>
      <c r="AO89" s="180"/>
      <c r="AP89" s="181" t="s">
        <v>185</v>
      </c>
      <c r="AQ89" s="181"/>
      <c r="AR89" s="104"/>
      <c r="AS89" s="104" t="str">
        <f>IFERROR(_xll.RtGet("DTSIMI1",AQ89,$AC$3)/100,"")</f>
        <v/>
      </c>
      <c r="AT89" s="104" t="str">
        <f>IFERROR(_xll.RtGet("DTSIMI1",AQ89,$AD$3)/100,"")</f>
        <v/>
      </c>
      <c r="AU89" s="104" t="str">
        <f t="shared" si="36"/>
        <v/>
      </c>
      <c r="AV89" s="104"/>
      <c r="AW89" s="160"/>
      <c r="AX89" s="88"/>
      <c r="AY89" s="88"/>
    </row>
    <row r="90" spans="2:51" hidden="1" outlineLevel="1" x14ac:dyDescent="0.2">
      <c r="B90" s="97" t="str">
        <f t="shared" si="22"/>
        <v/>
      </c>
      <c r="C90" s="180" t="s">
        <v>186</v>
      </c>
      <c r="D90" s="181" t="str">
        <f t="shared" si="33"/>
        <v>EUROISDDS48Y</v>
      </c>
      <c r="E90" s="181"/>
      <c r="F90" s="104" t="str">
        <f>IFERROR(_xll.RtGet("DTSIMI1",D90,"ask")/100,"")</f>
        <v/>
      </c>
      <c r="G90" s="104" t="e">
        <f>_xll.qlSimpleQuoteSetValue(E90,F90,Trigger)</f>
        <v>#NUM!</v>
      </c>
      <c r="I90" s="180" t="str">
        <f t="shared" si="23"/>
        <v>SW</v>
      </c>
      <c r="J90" s="181" t="s">
        <v>186</v>
      </c>
      <c r="K90" s="181" t="str">
        <f t="shared" si="37"/>
        <v>EURYC1M_AB1E_48Y</v>
      </c>
      <c r="L90" s="104" t="str">
        <f>_xll.qlSimpleQuote(K90,,,Permanent,Trigger,ObjectOverwrite)</f>
        <v>EURYC1M_AB1E_48Y#0000</v>
      </c>
      <c r="M90" s="104" t="str">
        <f>IFERROR(_xll.RtGet("DTSIMI1",K90,"ASK")/100,"")</f>
        <v/>
      </c>
      <c r="N90" s="182">
        <f>_xll.qlSimpleQuoteSetValue(L90,M90,Trigger)</f>
        <v>0</v>
      </c>
      <c r="O90" s="89"/>
      <c r="P90" s="180"/>
      <c r="Q90" s="181" t="s">
        <v>186</v>
      </c>
      <c r="R90" s="181" t="str">
        <f t="shared" si="38"/>
        <v>EUR_CURVE_3M_48Y</v>
      </c>
      <c r="S90" s="104"/>
      <c r="T90" s="104" t="str">
        <f>IFERROR(_xll.RtGet("DTSIMI1",R90,$T$3)/100,"")</f>
        <v/>
      </c>
      <c r="U90" s="104" t="str">
        <f>IFERROR(_xll.RtGet("DTSIMI1",R90,$U$3)/100,"")</f>
        <v/>
      </c>
      <c r="V90" s="104" t="str">
        <f t="shared" si="34"/>
        <v/>
      </c>
      <c r="W90" s="182" t="e">
        <f>_xll.qlSimpleQuoteSetValue(S90,V90,Trigger)</f>
        <v>#NUM!</v>
      </c>
      <c r="X90" s="80"/>
      <c r="Y90" s="180"/>
      <c r="Z90" s="181" t="s">
        <v>186</v>
      </c>
      <c r="AA90" s="181" t="str">
        <f t="shared" si="39"/>
        <v>EURAB6R48Y=</v>
      </c>
      <c r="AB90" s="104"/>
      <c r="AC90" s="104" t="str">
        <f>IFERROR(_xll.RtGet("DTSIMI1",AA90,$AC$3)/100,"")</f>
        <v/>
      </c>
      <c r="AD90" s="104" t="str">
        <f>IFERROR(_xll.RtGet("DTSIMI1",AA90,$AD$3)/100,"")</f>
        <v/>
      </c>
      <c r="AE90" s="104" t="str">
        <f t="shared" si="35"/>
        <v/>
      </c>
      <c r="AF90" s="104"/>
      <c r="AG90" s="89"/>
      <c r="AH90" s="180"/>
      <c r="AI90" s="181" t="s">
        <v>186</v>
      </c>
      <c r="AJ90" s="181" t="str">
        <f t="shared" si="40"/>
        <v>EUR_CURVE_12M_48Y</v>
      </c>
      <c r="AK90" s="104"/>
      <c r="AL90" s="104" t="str">
        <f>IFERROR(_xll.RtGet("DTSIMI1",AJ90,"ASK")/100,"")</f>
        <v/>
      </c>
      <c r="AM90" s="182" t="e">
        <f>_xll.qlSimpleQuoteSetValue(AK90,AL90,Trigger)</f>
        <v>#NUM!</v>
      </c>
      <c r="AO90" s="180"/>
      <c r="AP90" s="181" t="s">
        <v>186</v>
      </c>
      <c r="AQ90" s="181"/>
      <c r="AR90" s="104"/>
      <c r="AS90" s="104" t="str">
        <f>IFERROR(_xll.RtGet("DTSIMI1",AQ90,$AC$3)/100,"")</f>
        <v/>
      </c>
      <c r="AT90" s="104" t="str">
        <f>IFERROR(_xll.RtGet("DTSIMI1",AQ90,$AD$3)/100,"")</f>
        <v/>
      </c>
      <c r="AU90" s="104" t="str">
        <f t="shared" si="36"/>
        <v/>
      </c>
      <c r="AV90" s="104"/>
      <c r="AW90" s="160"/>
      <c r="AX90" s="88"/>
      <c r="AY90" s="88"/>
    </row>
    <row r="91" spans="2:51" hidden="1" outlineLevel="1" x14ac:dyDescent="0.2">
      <c r="B91" s="97" t="str">
        <f t="shared" si="22"/>
        <v/>
      </c>
      <c r="C91" s="180" t="s">
        <v>187</v>
      </c>
      <c r="D91" s="181" t="str">
        <f t="shared" si="33"/>
        <v>EUROISDDS49Y</v>
      </c>
      <c r="E91" s="181"/>
      <c r="F91" s="104" t="str">
        <f>IFERROR(_xll.RtGet("DTSIMI1",D91,"ask")/100,"")</f>
        <v/>
      </c>
      <c r="G91" s="104" t="e">
        <f>_xll.qlSimpleQuoteSetValue(E91,F91,Trigger)</f>
        <v>#NUM!</v>
      </c>
      <c r="I91" s="180" t="str">
        <f t="shared" si="23"/>
        <v>SW</v>
      </c>
      <c r="J91" s="181" t="s">
        <v>187</v>
      </c>
      <c r="K91" s="181" t="str">
        <f t="shared" si="37"/>
        <v>EURYC1M_AB1E_49Y</v>
      </c>
      <c r="L91" s="104" t="str">
        <f>_xll.qlSimpleQuote(K91,,,Permanent,Trigger,ObjectOverwrite)</f>
        <v>EURYC1M_AB1E_49Y#0000</v>
      </c>
      <c r="M91" s="104" t="str">
        <f>IFERROR(_xll.RtGet("DTSIMI1",K91,"ASK")/100,"")</f>
        <v/>
      </c>
      <c r="N91" s="182">
        <f>_xll.qlSimpleQuoteSetValue(L91,M91,Trigger)</f>
        <v>0</v>
      </c>
      <c r="O91" s="89"/>
      <c r="P91" s="180"/>
      <c r="Q91" s="181" t="s">
        <v>187</v>
      </c>
      <c r="R91" s="181" t="str">
        <f t="shared" si="38"/>
        <v>EUR_CURVE_3M_49Y</v>
      </c>
      <c r="S91" s="104"/>
      <c r="T91" s="104" t="str">
        <f>IFERROR(_xll.RtGet("DTSIMI1",R91,$T$3)/100,"")</f>
        <v/>
      </c>
      <c r="U91" s="104" t="str">
        <f>IFERROR(_xll.RtGet("DTSIMI1",R91,$U$3)/100,"")</f>
        <v/>
      </c>
      <c r="V91" s="104" t="str">
        <f t="shared" si="34"/>
        <v/>
      </c>
      <c r="W91" s="182" t="e">
        <f>_xll.qlSimpleQuoteSetValue(S91,V91,Trigger)</f>
        <v>#NUM!</v>
      </c>
      <c r="X91" s="80"/>
      <c r="Y91" s="180"/>
      <c r="Z91" s="181" t="s">
        <v>187</v>
      </c>
      <c r="AA91" s="181" t="str">
        <f t="shared" si="39"/>
        <v>EURAB6R49Y=</v>
      </c>
      <c r="AB91" s="104"/>
      <c r="AC91" s="104" t="str">
        <f>IFERROR(_xll.RtGet("DTSIMI1",AA91,$AC$3)/100,"")</f>
        <v/>
      </c>
      <c r="AD91" s="104" t="str">
        <f>IFERROR(_xll.RtGet("DTSIMI1",AA91,$AD$3)/100,"")</f>
        <v/>
      </c>
      <c r="AE91" s="104" t="str">
        <f t="shared" si="35"/>
        <v/>
      </c>
      <c r="AF91" s="104"/>
      <c r="AG91" s="89"/>
      <c r="AH91" s="180"/>
      <c r="AI91" s="181" t="s">
        <v>187</v>
      </c>
      <c r="AJ91" s="181" t="str">
        <f t="shared" si="40"/>
        <v>EUR_CURVE_12M_49Y</v>
      </c>
      <c r="AK91" s="104"/>
      <c r="AL91" s="104" t="str">
        <f>IFERROR(_xll.RtGet("DTSIMI1",AJ91,"ASK")/100,"")</f>
        <v/>
      </c>
      <c r="AM91" s="182" t="e">
        <f>_xll.qlSimpleQuoteSetValue(AK91,AL91,Trigger)</f>
        <v>#NUM!</v>
      </c>
      <c r="AO91" s="180"/>
      <c r="AP91" s="181" t="s">
        <v>187</v>
      </c>
      <c r="AQ91" s="181"/>
      <c r="AR91" s="104"/>
      <c r="AS91" s="104" t="str">
        <f>IFERROR(_xll.RtGet("DTSIMI1",AQ91,$AC$3)/100,"")</f>
        <v/>
      </c>
      <c r="AT91" s="104" t="str">
        <f>IFERROR(_xll.RtGet("DTSIMI1",AQ91,$AD$3)/100,"")</f>
        <v/>
      </c>
      <c r="AU91" s="104" t="str">
        <f t="shared" si="36"/>
        <v/>
      </c>
      <c r="AV91" s="104"/>
      <c r="AW91" s="160"/>
      <c r="AX91" s="88"/>
      <c r="AY91" s="88"/>
    </row>
    <row r="92" spans="2:51" collapsed="1" x14ac:dyDescent="0.2">
      <c r="B92" s="97" t="str">
        <f t="shared" si="22"/>
        <v/>
      </c>
      <c r="C92" s="180" t="s">
        <v>174</v>
      </c>
      <c r="D92" s="181" t="str">
        <f t="shared" si="33"/>
        <v>EUROISDDS50Y</v>
      </c>
      <c r="E92" s="181" t="str">
        <f>_xll.qlSimpleQuote(D92,,,Permanent,Trigger,ObjectOverwrite)</f>
        <v>EUROISDDS50Y#0000</v>
      </c>
      <c r="F92" s="104" t="str">
        <f>IFERROR(_xll.RtGet("DTSIMI1",D92,"ask")/100,"")</f>
        <v/>
      </c>
      <c r="G92" s="104">
        <f>_xll.qlSimpleQuoteSetValue(E92,F92,Trigger)</f>
        <v>0</v>
      </c>
      <c r="I92" s="180" t="str">
        <f t="shared" si="23"/>
        <v>SW</v>
      </c>
      <c r="J92" s="181" t="s">
        <v>174</v>
      </c>
      <c r="K92" s="181" t="str">
        <f t="shared" si="37"/>
        <v>EURYC1M_AB1E_50Y</v>
      </c>
      <c r="L92" s="104" t="str">
        <f>_xll.qlSimpleQuote(K92,,,Permanent,Trigger,ObjectOverwrite)</f>
        <v>EURYC1M_AB1E_50Y#0000</v>
      </c>
      <c r="M92" s="104" t="str">
        <f>IFERROR(_xll.RtGet("DTSIMI1",K92,"ASK")/100,"")</f>
        <v/>
      </c>
      <c r="N92" s="182">
        <f>_xll.qlSimpleQuoteSetValue(L92,M92,Trigger)</f>
        <v>0</v>
      </c>
      <c r="O92" s="89"/>
      <c r="P92" s="180" t="str">
        <f t="shared" si="24"/>
        <v>SW</v>
      </c>
      <c r="Q92" s="181" t="s">
        <v>174</v>
      </c>
      <c r="R92" s="181" t="str">
        <f t="shared" si="38"/>
        <v>EUR_CURVE_3M_50Y</v>
      </c>
      <c r="S92" s="104" t="str">
        <f>_xll.qlSimpleQuote(R92,,,Permanent,Trigger,ObjectOverwrite)</f>
        <v>EUR_CURVE_3M_50Y#0000</v>
      </c>
      <c r="T92" s="104" t="str">
        <f>IFERROR(_xll.RtGet("DTSIMI1",R92,$T$3)/100,"")</f>
        <v/>
      </c>
      <c r="U92" s="104" t="str">
        <f>IFERROR(_xll.RtGet("DTSIMI1",R92,$U$3)/100,"")</f>
        <v/>
      </c>
      <c r="V92" s="104" t="str">
        <f t="shared" si="34"/>
        <v/>
      </c>
      <c r="W92" s="182">
        <f>_xll.qlSimpleQuoteSetValue(S92,V92,Trigger)</f>
        <v>0</v>
      </c>
      <c r="X92" s="80"/>
      <c r="Y92" s="180" t="str">
        <f t="shared" si="25"/>
        <v>SW</v>
      </c>
      <c r="Z92" s="181" t="s">
        <v>174</v>
      </c>
      <c r="AA92" s="181" t="str">
        <f t="shared" si="39"/>
        <v>EURAB6R50Y=</v>
      </c>
      <c r="AB92" s="104" t="str">
        <f>_xll.qlSimpleQuote(AA92,,,Permanent,Trigger,ObjectOverwrite)</f>
        <v>EURAB6R50Y=#0000</v>
      </c>
      <c r="AC92" s="104" t="str">
        <f>IFERROR(_xll.RtGet("DTSIMI1",AA92,$AC$3)/100,"")</f>
        <v/>
      </c>
      <c r="AD92" s="104" t="str">
        <f>IFERROR(_xll.RtGet("DTSIMI1",AA92,$AD$3)/100,"")</f>
        <v/>
      </c>
      <c r="AE92" s="104" t="str">
        <f t="shared" si="35"/>
        <v/>
      </c>
      <c r="AF92" s="104">
        <f>_xll.qlSimpleQuoteSetValue(AB92,AE92,Trigger)</f>
        <v>0</v>
      </c>
      <c r="AG92" s="89"/>
      <c r="AH92" s="180" t="str">
        <f t="shared" si="32"/>
        <v>SW</v>
      </c>
      <c r="AI92" s="181" t="s">
        <v>174</v>
      </c>
      <c r="AJ92" s="181" t="str">
        <f t="shared" si="40"/>
        <v>EUR_CURVE_12M_50Y</v>
      </c>
      <c r="AK92" s="104" t="str">
        <f>_xll.qlSimpleQuote(AJ92,,,Permanent,Trigger,ObjectOverwrite)</f>
        <v>EUR_CURVE_12M_50Y#0000</v>
      </c>
      <c r="AL92" s="104" t="str">
        <f>IFERROR(_xll.RtGet("DTSIMI1",AJ92,"ASK")/100,"")</f>
        <v/>
      </c>
      <c r="AM92" s="182">
        <f>_xll.qlSimpleQuoteSetValue(AK92,AL92,Trigger)</f>
        <v>0</v>
      </c>
      <c r="AO92" s="180" t="str">
        <f t="shared" si="26"/>
        <v>SW</v>
      </c>
      <c r="AP92" s="181" t="s">
        <v>174</v>
      </c>
      <c r="AQ92" s="181" t="str">
        <f t="shared" si="30"/>
        <v>EURAB6R50Y=</v>
      </c>
      <c r="AR92" s="104" t="str">
        <f>_xll.qlSimpleQuote(AQ92,,,Permanent,Trigger,ObjectOverwrite)</f>
        <v>EURAB6R50Y=#0000</v>
      </c>
      <c r="AS92" s="104" t="str">
        <f>IFERROR(_xll.RtGet("DTSIMI1",AQ92,$AC$3)/100,"")</f>
        <v/>
      </c>
      <c r="AT92" s="104" t="str">
        <f>IFERROR(_xll.RtGet("DTSIMI1",AQ92,$AD$3)/100,"")</f>
        <v/>
      </c>
      <c r="AU92" s="104" t="str">
        <f t="shared" si="36"/>
        <v/>
      </c>
      <c r="AV92" s="104"/>
      <c r="AW92" s="160"/>
      <c r="AX92" s="88"/>
      <c r="AY92" s="88"/>
    </row>
    <row r="93" spans="2:51" hidden="1" outlineLevel="1" x14ac:dyDescent="0.2">
      <c r="B93" s="97" t="str">
        <f t="shared" si="22"/>
        <v/>
      </c>
      <c r="C93" s="180" t="s">
        <v>188</v>
      </c>
      <c r="D93" s="181" t="str">
        <f t="shared" ref="D93:D102" si="41">Currency&amp;"OISDDS"&amp;C93</f>
        <v>EUROISDDS51Y</v>
      </c>
      <c r="E93" s="181"/>
      <c r="F93" s="104" t="str">
        <f>IFERROR(_xll.RtGet("DTSIMI1",D93,"ask")/100,"")</f>
        <v/>
      </c>
      <c r="G93" s="104" t="e">
        <f>_xll.qlSimpleQuoteSetValue(E93,F93,Trigger)</f>
        <v>#NUM!</v>
      </c>
      <c r="I93" s="180" t="str">
        <f t="shared" ref="I93:I102" si="42">IF(ISBLANK(J93),"","SW")</f>
        <v>SW</v>
      </c>
      <c r="J93" s="181" t="s">
        <v>188</v>
      </c>
      <c r="K93" s="181" t="str">
        <f t="shared" si="37"/>
        <v>EURYC1M_AB1E_51Y</v>
      </c>
      <c r="L93" s="104" t="str">
        <f>_xll.qlSimpleQuote(K93,,,Permanent,Trigger,ObjectOverwrite)</f>
        <v>EURYC1M_AB1E_51Y#0000</v>
      </c>
      <c r="M93" s="104" t="str">
        <f>IFERROR(_xll.RtGet("DTSIMI1",K93,"ASK")/100,"")</f>
        <v/>
      </c>
      <c r="N93" s="182">
        <f>_xll.qlSimpleQuoteSetValue(L93,M93,Trigger)</f>
        <v>0</v>
      </c>
      <c r="O93" s="89"/>
      <c r="P93" s="180"/>
      <c r="Q93" s="181" t="s">
        <v>188</v>
      </c>
      <c r="R93" s="181" t="str">
        <f t="shared" si="38"/>
        <v>EUR_CURVE_3M_51Y</v>
      </c>
      <c r="S93" s="104"/>
      <c r="T93" s="104" t="str">
        <f>IFERROR(_xll.RtGet("DTSIMI1",R93,$T$3)/100,"")</f>
        <v/>
      </c>
      <c r="U93" s="104" t="str">
        <f>IFERROR(_xll.RtGet("DTSIMI1",R93,$U$3)/100,"")</f>
        <v/>
      </c>
      <c r="V93" s="104" t="str">
        <f t="shared" si="34"/>
        <v/>
      </c>
      <c r="W93" s="182" t="e">
        <f>_xll.qlSimpleQuoteSetValue(S93,V93,Trigger)</f>
        <v>#NUM!</v>
      </c>
      <c r="X93" s="80"/>
      <c r="Y93" s="180"/>
      <c r="Z93" s="181" t="s">
        <v>188</v>
      </c>
      <c r="AA93" s="181" t="str">
        <f t="shared" si="39"/>
        <v>EURAB6R51Y=</v>
      </c>
      <c r="AB93" s="104"/>
      <c r="AC93" s="104" t="str">
        <f>IFERROR(_xll.RtGet("DTSIMI1",AA93,$AC$3)/100,"")</f>
        <v/>
      </c>
      <c r="AD93" s="104" t="str">
        <f>IFERROR(_xll.RtGet("DTSIMI1",AA93,$AD$3)/100,"")</f>
        <v/>
      </c>
      <c r="AE93" s="104" t="str">
        <f t="shared" si="35"/>
        <v/>
      </c>
      <c r="AF93" s="104"/>
      <c r="AG93" s="89"/>
      <c r="AH93" s="180"/>
      <c r="AI93" s="181" t="s">
        <v>188</v>
      </c>
      <c r="AJ93" s="181" t="str">
        <f t="shared" si="40"/>
        <v>EUR_CURVE_12M_51Y</v>
      </c>
      <c r="AK93" s="104"/>
      <c r="AL93" s="104" t="str">
        <f>IFERROR(_xll.RtGet("DTSIMI1",AJ93,"ASK")/100,"")</f>
        <v/>
      </c>
      <c r="AM93" s="182" t="e">
        <f>_xll.qlSimpleQuoteSetValue(AK93,AL93,Trigger)</f>
        <v>#NUM!</v>
      </c>
      <c r="AO93" s="180"/>
      <c r="AP93" s="181" t="s">
        <v>188</v>
      </c>
      <c r="AQ93" s="181"/>
      <c r="AR93" s="104"/>
      <c r="AS93" s="104" t="str">
        <f>IFERROR(_xll.RtGet("DTSIMI1",AQ93,$AC$3)/100,"")</f>
        <v/>
      </c>
      <c r="AT93" s="104" t="str">
        <f>IFERROR(_xll.RtGet("DTSIMI1",AQ93,$AD$3)/100,"")</f>
        <v/>
      </c>
      <c r="AU93" s="104" t="str">
        <f t="shared" si="36"/>
        <v/>
      </c>
      <c r="AV93" s="104"/>
      <c r="AW93" s="160"/>
      <c r="AX93" s="88"/>
      <c r="AY93" s="88"/>
    </row>
    <row r="94" spans="2:51" hidden="1" outlineLevel="1" x14ac:dyDescent="0.2">
      <c r="B94" s="97" t="str">
        <f t="shared" ref="B94:B102" si="43">IF(F94="","","Dp")</f>
        <v/>
      </c>
      <c r="C94" s="180" t="s">
        <v>189</v>
      </c>
      <c r="D94" s="181" t="str">
        <f t="shared" si="41"/>
        <v>EUROISDDS52Y</v>
      </c>
      <c r="E94" s="181"/>
      <c r="F94" s="104" t="str">
        <f>IFERROR(_xll.RtGet("DTSIMI1",D94,"ask")/100,"")</f>
        <v/>
      </c>
      <c r="G94" s="104" t="e">
        <f>_xll.qlSimpleQuoteSetValue(E94,F94,Trigger)</f>
        <v>#NUM!</v>
      </c>
      <c r="I94" s="180" t="str">
        <f t="shared" si="42"/>
        <v>SW</v>
      </c>
      <c r="J94" s="181" t="s">
        <v>189</v>
      </c>
      <c r="K94" s="181" t="str">
        <f t="shared" si="37"/>
        <v>EURYC1M_AB1E_52Y</v>
      </c>
      <c r="L94" s="104" t="str">
        <f>_xll.qlSimpleQuote(K94,,,Permanent,Trigger,ObjectOverwrite)</f>
        <v>EURYC1M_AB1E_52Y#0000</v>
      </c>
      <c r="M94" s="104" t="str">
        <f>IFERROR(_xll.RtGet("DTSIMI1",K94,"ASK")/100,"")</f>
        <v/>
      </c>
      <c r="N94" s="182">
        <f>_xll.qlSimpleQuoteSetValue(L94,M94,Trigger)</f>
        <v>0</v>
      </c>
      <c r="O94" s="89"/>
      <c r="P94" s="180"/>
      <c r="Q94" s="181" t="s">
        <v>189</v>
      </c>
      <c r="R94" s="181" t="str">
        <f t="shared" si="38"/>
        <v>EUR_CURVE_3M_52Y</v>
      </c>
      <c r="S94" s="104"/>
      <c r="T94" s="104" t="str">
        <f>IFERROR(_xll.RtGet("DTSIMI1",R94,$T$3)/100,"")</f>
        <v/>
      </c>
      <c r="U94" s="104" t="str">
        <f>IFERROR(_xll.RtGet("DTSIMI1",R94,$U$3)/100,"")</f>
        <v/>
      </c>
      <c r="V94" s="104" t="str">
        <f t="shared" si="34"/>
        <v/>
      </c>
      <c r="W94" s="182" t="e">
        <f>_xll.qlSimpleQuoteSetValue(S94,V94,Trigger)</f>
        <v>#NUM!</v>
      </c>
      <c r="X94" s="80"/>
      <c r="Y94" s="180"/>
      <c r="Z94" s="181" t="s">
        <v>189</v>
      </c>
      <c r="AA94" s="181" t="str">
        <f t="shared" si="39"/>
        <v>EURAB6R52Y=</v>
      </c>
      <c r="AB94" s="104"/>
      <c r="AC94" s="104" t="str">
        <f>IFERROR(_xll.RtGet("DTSIMI1",AA94,$AC$3)/100,"")</f>
        <v/>
      </c>
      <c r="AD94" s="104" t="str">
        <f>IFERROR(_xll.RtGet("DTSIMI1",AA94,$AD$3)/100,"")</f>
        <v/>
      </c>
      <c r="AE94" s="104" t="str">
        <f t="shared" si="35"/>
        <v/>
      </c>
      <c r="AF94" s="104"/>
      <c r="AG94" s="89"/>
      <c r="AH94" s="180"/>
      <c r="AI94" s="181" t="s">
        <v>189</v>
      </c>
      <c r="AJ94" s="181" t="str">
        <f t="shared" si="40"/>
        <v>EUR_CURVE_12M_52Y</v>
      </c>
      <c r="AK94" s="104"/>
      <c r="AL94" s="104" t="str">
        <f>IFERROR(_xll.RtGet("DTSIMI1",AJ94,"ASK")/100,"")</f>
        <v/>
      </c>
      <c r="AM94" s="182" t="e">
        <f>_xll.qlSimpleQuoteSetValue(AK94,AL94,Trigger)</f>
        <v>#NUM!</v>
      </c>
      <c r="AO94" s="180"/>
      <c r="AP94" s="181" t="s">
        <v>189</v>
      </c>
      <c r="AQ94" s="181"/>
      <c r="AR94" s="104"/>
      <c r="AS94" s="104" t="str">
        <f>IFERROR(_xll.RtGet("DTSIMI1",AQ94,$AC$3)/100,"")</f>
        <v/>
      </c>
      <c r="AT94" s="104" t="str">
        <f>IFERROR(_xll.RtGet("DTSIMI1",AQ94,$AD$3)/100,"")</f>
        <v/>
      </c>
      <c r="AU94" s="104" t="str">
        <f t="shared" si="36"/>
        <v/>
      </c>
      <c r="AV94" s="104"/>
      <c r="AW94" s="160"/>
      <c r="AX94" s="88"/>
      <c r="AY94" s="88"/>
    </row>
    <row r="95" spans="2:51" hidden="1" outlineLevel="1" x14ac:dyDescent="0.2">
      <c r="B95" s="97" t="str">
        <f t="shared" si="43"/>
        <v/>
      </c>
      <c r="C95" s="180" t="s">
        <v>190</v>
      </c>
      <c r="D95" s="181" t="str">
        <f t="shared" si="41"/>
        <v>EUROISDDS53Y</v>
      </c>
      <c r="E95" s="181"/>
      <c r="F95" s="104" t="str">
        <f>IFERROR(_xll.RtGet("DTSIMI1",D95,"ask")/100,"")</f>
        <v/>
      </c>
      <c r="G95" s="104" t="e">
        <f>_xll.qlSimpleQuoteSetValue(E95,F95,Trigger)</f>
        <v>#NUM!</v>
      </c>
      <c r="I95" s="180" t="str">
        <f t="shared" si="42"/>
        <v>SW</v>
      </c>
      <c r="J95" s="181" t="s">
        <v>190</v>
      </c>
      <c r="K95" s="181" t="str">
        <f t="shared" si="37"/>
        <v>EURYC1M_AB1E_53Y</v>
      </c>
      <c r="L95" s="104" t="str">
        <f>_xll.qlSimpleQuote(K95,,,Permanent,Trigger,ObjectOverwrite)</f>
        <v>EURYC1M_AB1E_53Y#0000</v>
      </c>
      <c r="M95" s="104" t="str">
        <f>IFERROR(_xll.RtGet("DTSIMI1",K95,"ASK")/100,"")</f>
        <v/>
      </c>
      <c r="N95" s="182">
        <f>_xll.qlSimpleQuoteSetValue(L95,M95,Trigger)</f>
        <v>0</v>
      </c>
      <c r="O95" s="89"/>
      <c r="P95" s="180"/>
      <c r="Q95" s="181" t="s">
        <v>190</v>
      </c>
      <c r="R95" s="181" t="str">
        <f t="shared" si="38"/>
        <v>EUR_CURVE_3M_53Y</v>
      </c>
      <c r="S95" s="104"/>
      <c r="T95" s="104" t="str">
        <f>IFERROR(_xll.RtGet("DTSIMI1",R95,$T$3)/100,"")</f>
        <v/>
      </c>
      <c r="U95" s="104" t="str">
        <f>IFERROR(_xll.RtGet("DTSIMI1",R95,$U$3)/100,"")</f>
        <v/>
      </c>
      <c r="V95" s="104" t="str">
        <f t="shared" si="34"/>
        <v/>
      </c>
      <c r="W95" s="182" t="e">
        <f>_xll.qlSimpleQuoteSetValue(S95,V95,Trigger)</f>
        <v>#NUM!</v>
      </c>
      <c r="X95" s="80"/>
      <c r="Y95" s="180"/>
      <c r="Z95" s="181" t="s">
        <v>190</v>
      </c>
      <c r="AA95" s="181" t="str">
        <f t="shared" si="39"/>
        <v>EURAB6R53Y=</v>
      </c>
      <c r="AB95" s="104"/>
      <c r="AC95" s="104" t="str">
        <f>IFERROR(_xll.RtGet("DTSIMI1",AA95,$AC$3)/100,"")</f>
        <v/>
      </c>
      <c r="AD95" s="104" t="str">
        <f>IFERROR(_xll.RtGet("DTSIMI1",AA95,$AD$3)/100,"")</f>
        <v/>
      </c>
      <c r="AE95" s="104" t="str">
        <f t="shared" si="35"/>
        <v/>
      </c>
      <c r="AF95" s="104"/>
      <c r="AG95" s="89"/>
      <c r="AH95" s="180"/>
      <c r="AI95" s="181" t="s">
        <v>190</v>
      </c>
      <c r="AJ95" s="181" t="str">
        <f t="shared" si="40"/>
        <v>EUR_CURVE_12M_53Y</v>
      </c>
      <c r="AK95" s="104"/>
      <c r="AL95" s="104" t="str">
        <f>IFERROR(_xll.RtGet("DTSIMI1",AJ95,"ASK")/100,"")</f>
        <v/>
      </c>
      <c r="AM95" s="182" t="e">
        <f>_xll.qlSimpleQuoteSetValue(AK95,AL95,Trigger)</f>
        <v>#NUM!</v>
      </c>
      <c r="AO95" s="180"/>
      <c r="AP95" s="181" t="s">
        <v>190</v>
      </c>
      <c r="AQ95" s="181"/>
      <c r="AR95" s="104"/>
      <c r="AS95" s="104" t="str">
        <f>IFERROR(_xll.RtGet("DTSIMI1",AQ95,$AC$3)/100,"")</f>
        <v/>
      </c>
      <c r="AT95" s="104" t="str">
        <f>IFERROR(_xll.RtGet("DTSIMI1",AQ95,$AD$3)/100,"")</f>
        <v/>
      </c>
      <c r="AU95" s="104" t="str">
        <f t="shared" si="36"/>
        <v/>
      </c>
      <c r="AV95" s="104"/>
      <c r="AW95" s="160"/>
    </row>
    <row r="96" spans="2:51" hidden="1" outlineLevel="1" x14ac:dyDescent="0.2">
      <c r="B96" s="97" t="str">
        <f t="shared" si="43"/>
        <v/>
      </c>
      <c r="C96" s="180" t="s">
        <v>191</v>
      </c>
      <c r="D96" s="181" t="str">
        <f t="shared" si="41"/>
        <v>EUROISDDS54Y</v>
      </c>
      <c r="E96" s="181"/>
      <c r="F96" s="104" t="str">
        <f>IFERROR(_xll.RtGet("DTSIMI1",D96,"ask")/100,"")</f>
        <v/>
      </c>
      <c r="G96" s="104" t="e">
        <f>_xll.qlSimpleQuoteSetValue(E96,F96,Trigger)</f>
        <v>#NUM!</v>
      </c>
      <c r="I96" s="180" t="str">
        <f t="shared" si="42"/>
        <v>SW</v>
      </c>
      <c r="J96" s="181" t="s">
        <v>191</v>
      </c>
      <c r="K96" s="181" t="str">
        <f t="shared" si="37"/>
        <v>EURYC1M_AB1E_54Y</v>
      </c>
      <c r="L96" s="104" t="str">
        <f>_xll.qlSimpleQuote(K96,,,Permanent,Trigger,ObjectOverwrite)</f>
        <v>EURYC1M_AB1E_54Y#0000</v>
      </c>
      <c r="M96" s="104" t="str">
        <f>IFERROR(_xll.RtGet("DTSIMI1",K96,"ASK")/100,"")</f>
        <v/>
      </c>
      <c r="N96" s="182">
        <f>_xll.qlSimpleQuoteSetValue(L96,M96,Trigger)</f>
        <v>0</v>
      </c>
      <c r="O96" s="89"/>
      <c r="P96" s="180"/>
      <c r="Q96" s="181" t="s">
        <v>191</v>
      </c>
      <c r="R96" s="181" t="str">
        <f t="shared" si="38"/>
        <v>EUR_CURVE_3M_54Y</v>
      </c>
      <c r="S96" s="104"/>
      <c r="T96" s="104" t="str">
        <f>IFERROR(_xll.RtGet("DTSIMI1",R96,$T$3)/100,"")</f>
        <v/>
      </c>
      <c r="U96" s="104" t="str">
        <f>IFERROR(_xll.RtGet("DTSIMI1",R96,$U$3)/100,"")</f>
        <v/>
      </c>
      <c r="V96" s="104" t="str">
        <f t="shared" si="34"/>
        <v/>
      </c>
      <c r="W96" s="182" t="e">
        <f>_xll.qlSimpleQuoteSetValue(S96,V96,Trigger)</f>
        <v>#NUM!</v>
      </c>
      <c r="X96" s="80"/>
      <c r="Y96" s="180"/>
      <c r="Z96" s="181" t="s">
        <v>191</v>
      </c>
      <c r="AA96" s="181" t="str">
        <f t="shared" si="39"/>
        <v>EURAB6R54Y=</v>
      </c>
      <c r="AB96" s="104"/>
      <c r="AC96" s="104" t="str">
        <f>IFERROR(_xll.RtGet("DTSIMI1",AA96,$AC$3)/100,"")</f>
        <v/>
      </c>
      <c r="AD96" s="104" t="str">
        <f>IFERROR(_xll.RtGet("DTSIMI1",AA96,$AD$3)/100,"")</f>
        <v/>
      </c>
      <c r="AE96" s="104" t="str">
        <f t="shared" si="35"/>
        <v/>
      </c>
      <c r="AF96" s="104"/>
      <c r="AG96" s="89"/>
      <c r="AH96" s="180"/>
      <c r="AI96" s="181" t="s">
        <v>191</v>
      </c>
      <c r="AJ96" s="181" t="str">
        <f t="shared" si="40"/>
        <v>EUR_CURVE_12M_54Y</v>
      </c>
      <c r="AK96" s="104"/>
      <c r="AL96" s="104" t="str">
        <f>IFERROR(_xll.RtGet("DTSIMI1",AJ96,"ASK")/100,"")</f>
        <v/>
      </c>
      <c r="AM96" s="182" t="e">
        <f>_xll.qlSimpleQuoteSetValue(AK96,AL96,Trigger)</f>
        <v>#NUM!</v>
      </c>
      <c r="AO96" s="180"/>
      <c r="AP96" s="181" t="s">
        <v>191</v>
      </c>
      <c r="AQ96" s="181"/>
      <c r="AR96" s="104"/>
      <c r="AS96" s="104" t="str">
        <f>IFERROR(_xll.RtGet("DTSIMI1",AQ96,$AC$3)/100,"")</f>
        <v/>
      </c>
      <c r="AT96" s="104" t="str">
        <f>IFERROR(_xll.RtGet("DTSIMI1",AQ96,$AD$3)/100,"")</f>
        <v/>
      </c>
      <c r="AU96" s="104" t="str">
        <f t="shared" si="36"/>
        <v/>
      </c>
      <c r="AV96" s="104"/>
      <c r="AW96" s="160"/>
    </row>
    <row r="97" spans="2:49" hidden="1" outlineLevel="1" x14ac:dyDescent="0.2">
      <c r="B97" s="97" t="str">
        <f t="shared" si="43"/>
        <v/>
      </c>
      <c r="C97" s="180" t="s">
        <v>192</v>
      </c>
      <c r="D97" s="181" t="str">
        <f t="shared" si="41"/>
        <v>EUROISDDS55Y</v>
      </c>
      <c r="E97" s="181"/>
      <c r="F97" s="104" t="str">
        <f>IFERROR(_xll.RtGet("DTSIMI1",D97,"ask")/100,"")</f>
        <v/>
      </c>
      <c r="G97" s="104" t="e">
        <f>_xll.qlSimpleQuoteSetValue(E97,F97,Trigger)</f>
        <v>#NUM!</v>
      </c>
      <c r="I97" s="180" t="str">
        <f t="shared" si="42"/>
        <v>SW</v>
      </c>
      <c r="J97" s="181" t="s">
        <v>192</v>
      </c>
      <c r="K97" s="181" t="str">
        <f t="shared" si="37"/>
        <v>EURYC1M_AB1E_55Y</v>
      </c>
      <c r="L97" s="104" t="str">
        <f>_xll.qlSimpleQuote(K97,,,Permanent,Trigger,ObjectOverwrite)</f>
        <v>EURYC1M_AB1E_55Y#0000</v>
      </c>
      <c r="M97" s="104" t="str">
        <f>IFERROR(_xll.RtGet("DTSIMI1",K97,"ASK")/100,"")</f>
        <v/>
      </c>
      <c r="N97" s="182">
        <f>_xll.qlSimpleQuoteSetValue(L97,M97,Trigger)</f>
        <v>0</v>
      </c>
      <c r="O97" s="89"/>
      <c r="P97" s="180"/>
      <c r="Q97" s="181" t="s">
        <v>192</v>
      </c>
      <c r="R97" s="181" t="str">
        <f t="shared" si="38"/>
        <v>EUR_CURVE_3M_55Y</v>
      </c>
      <c r="S97" s="104"/>
      <c r="T97" s="104" t="str">
        <f>IFERROR(_xll.RtGet("DTSIMI1",R97,$T$3)/100,"")</f>
        <v/>
      </c>
      <c r="U97" s="104" t="str">
        <f>IFERROR(_xll.RtGet("DTSIMI1",R97,$U$3)/100,"")</f>
        <v/>
      </c>
      <c r="V97" s="104" t="str">
        <f t="shared" si="34"/>
        <v/>
      </c>
      <c r="W97" s="182" t="e">
        <f>_xll.qlSimpleQuoteSetValue(S97,V97,Trigger)</f>
        <v>#NUM!</v>
      </c>
      <c r="X97" s="80"/>
      <c r="Y97" s="180"/>
      <c r="Z97" s="181" t="s">
        <v>192</v>
      </c>
      <c r="AA97" s="181" t="str">
        <f t="shared" si="39"/>
        <v>EURAB6R55Y=</v>
      </c>
      <c r="AB97" s="104"/>
      <c r="AC97" s="104" t="str">
        <f>IFERROR(_xll.RtGet("DTSIMI1",AA97,$AC$3)/100,"")</f>
        <v/>
      </c>
      <c r="AD97" s="104" t="str">
        <f>IFERROR(_xll.RtGet("DTSIMI1",AA97,$AD$3)/100,"")</f>
        <v/>
      </c>
      <c r="AE97" s="104" t="str">
        <f t="shared" si="35"/>
        <v/>
      </c>
      <c r="AF97" s="104"/>
      <c r="AG97" s="89"/>
      <c r="AH97" s="180"/>
      <c r="AI97" s="181" t="s">
        <v>192</v>
      </c>
      <c r="AJ97" s="181" t="str">
        <f t="shared" si="40"/>
        <v>EUR_CURVE_12M_55Y</v>
      </c>
      <c r="AK97" s="104"/>
      <c r="AL97" s="104" t="str">
        <f>IFERROR(_xll.RtGet("DTSIMI1",AJ97,"ASK")/100,"")</f>
        <v/>
      </c>
      <c r="AM97" s="182" t="e">
        <f>_xll.qlSimpleQuoteSetValue(AK97,AL97,Trigger)</f>
        <v>#NUM!</v>
      </c>
      <c r="AO97" s="180"/>
      <c r="AP97" s="181" t="s">
        <v>192</v>
      </c>
      <c r="AQ97" s="181"/>
      <c r="AR97" s="104"/>
      <c r="AS97" s="104" t="str">
        <f>IFERROR(_xll.RtGet("DTSIMI1",AQ97,$AC$3)/100,"")</f>
        <v/>
      </c>
      <c r="AT97" s="104" t="str">
        <f>IFERROR(_xll.RtGet("DTSIMI1",AQ97,$AD$3)/100,"")</f>
        <v/>
      </c>
      <c r="AU97" s="104" t="str">
        <f t="shared" si="36"/>
        <v/>
      </c>
      <c r="AV97" s="104"/>
      <c r="AW97" s="160"/>
    </row>
    <row r="98" spans="2:49" hidden="1" outlineLevel="1" x14ac:dyDescent="0.2">
      <c r="B98" s="97" t="str">
        <f t="shared" si="43"/>
        <v/>
      </c>
      <c r="C98" s="180" t="s">
        <v>193</v>
      </c>
      <c r="D98" s="181" t="str">
        <f t="shared" si="41"/>
        <v>EUROISDDS56Y</v>
      </c>
      <c r="E98" s="181"/>
      <c r="F98" s="104" t="str">
        <f>IFERROR(_xll.RtGet("DTSIMI1",D98,"ask")/100,"")</f>
        <v/>
      </c>
      <c r="G98" s="104" t="e">
        <f>_xll.qlSimpleQuoteSetValue(E98,F98,Trigger)</f>
        <v>#NUM!</v>
      </c>
      <c r="I98" s="180" t="str">
        <f t="shared" si="42"/>
        <v>SW</v>
      </c>
      <c r="J98" s="181" t="s">
        <v>193</v>
      </c>
      <c r="K98" s="181" t="str">
        <f t="shared" si="37"/>
        <v>EURYC1M_AB1E_56Y</v>
      </c>
      <c r="L98" s="104" t="str">
        <f>_xll.qlSimpleQuote(K98,,,Permanent,Trigger,ObjectOverwrite)</f>
        <v>EURYC1M_AB1E_56Y#0000</v>
      </c>
      <c r="M98" s="104" t="str">
        <f>IFERROR(_xll.RtGet("DTSIMI1",K98,"ASK")/100,"")</f>
        <v/>
      </c>
      <c r="N98" s="182">
        <f>_xll.qlSimpleQuoteSetValue(L98,M98,Trigger)</f>
        <v>0</v>
      </c>
      <c r="O98" s="89"/>
      <c r="P98" s="180"/>
      <c r="Q98" s="181" t="s">
        <v>193</v>
      </c>
      <c r="R98" s="181" t="str">
        <f t="shared" si="38"/>
        <v>EUR_CURVE_3M_56Y</v>
      </c>
      <c r="S98" s="104"/>
      <c r="T98" s="104" t="str">
        <f>IFERROR(_xll.RtGet("DTSIMI1",R98,$T$3)/100,"")</f>
        <v/>
      </c>
      <c r="U98" s="104" t="str">
        <f>IFERROR(_xll.RtGet("DTSIMI1",R98,$U$3)/100,"")</f>
        <v/>
      </c>
      <c r="V98" s="104" t="str">
        <f t="shared" si="34"/>
        <v/>
      </c>
      <c r="W98" s="182" t="e">
        <f>_xll.qlSimpleQuoteSetValue(S98,V98,Trigger)</f>
        <v>#NUM!</v>
      </c>
      <c r="X98" s="80"/>
      <c r="Y98" s="180"/>
      <c r="Z98" s="181" t="s">
        <v>193</v>
      </c>
      <c r="AA98" s="181" t="str">
        <f t="shared" si="39"/>
        <v>EURAB6R56Y=</v>
      </c>
      <c r="AB98" s="104"/>
      <c r="AC98" s="104" t="str">
        <f>IFERROR(_xll.RtGet("DTSIMI1",AA98,$AC$3)/100,"")</f>
        <v/>
      </c>
      <c r="AD98" s="104" t="str">
        <f>IFERROR(_xll.RtGet("DTSIMI1",AA98,$AD$3)/100,"")</f>
        <v/>
      </c>
      <c r="AE98" s="104" t="str">
        <f t="shared" si="35"/>
        <v/>
      </c>
      <c r="AF98" s="104"/>
      <c r="AG98" s="89"/>
      <c r="AH98" s="180"/>
      <c r="AI98" s="181" t="s">
        <v>193</v>
      </c>
      <c r="AJ98" s="181" t="str">
        <f t="shared" si="40"/>
        <v>EUR_CURVE_12M_56Y</v>
      </c>
      <c r="AK98" s="104"/>
      <c r="AL98" s="104" t="str">
        <f>IFERROR(_xll.RtGet("DTSIMI1",AJ98,"ASK")/100,"")</f>
        <v/>
      </c>
      <c r="AM98" s="182" t="e">
        <f>_xll.qlSimpleQuoteSetValue(AK98,AL98,Trigger)</f>
        <v>#NUM!</v>
      </c>
      <c r="AO98" s="180"/>
      <c r="AP98" s="181" t="s">
        <v>193</v>
      </c>
      <c r="AQ98" s="181"/>
      <c r="AR98" s="104"/>
      <c r="AS98" s="104" t="str">
        <f>IFERROR(_xll.RtGet("DTSIMI1",AQ98,$AC$3)/100,"")</f>
        <v/>
      </c>
      <c r="AT98" s="104" t="str">
        <f>IFERROR(_xll.RtGet("DTSIMI1",AQ98,$AD$3)/100,"")</f>
        <v/>
      </c>
      <c r="AU98" s="104" t="str">
        <f t="shared" si="36"/>
        <v/>
      </c>
      <c r="AV98" s="104"/>
      <c r="AW98" s="160"/>
    </row>
    <row r="99" spans="2:49" hidden="1" outlineLevel="1" x14ac:dyDescent="0.2">
      <c r="B99" s="97" t="str">
        <f t="shared" si="43"/>
        <v/>
      </c>
      <c r="C99" s="180" t="s">
        <v>194</v>
      </c>
      <c r="D99" s="181" t="str">
        <f t="shared" si="41"/>
        <v>EUROISDDS57Y</v>
      </c>
      <c r="E99" s="181"/>
      <c r="F99" s="104" t="str">
        <f>IFERROR(_xll.RtGet("DTSIMI1",D99,"ask")/100,"")</f>
        <v/>
      </c>
      <c r="G99" s="104" t="e">
        <f>_xll.qlSimpleQuoteSetValue(E99,F99,Trigger)</f>
        <v>#NUM!</v>
      </c>
      <c r="I99" s="180" t="str">
        <f t="shared" si="42"/>
        <v>SW</v>
      </c>
      <c r="J99" s="181" t="s">
        <v>194</v>
      </c>
      <c r="K99" s="181" t="str">
        <f t="shared" si="37"/>
        <v>EURYC1M_AB1E_57Y</v>
      </c>
      <c r="L99" s="104" t="str">
        <f>_xll.qlSimpleQuote(K99,,,Permanent,Trigger,ObjectOverwrite)</f>
        <v>EURYC1M_AB1E_57Y#0000</v>
      </c>
      <c r="M99" s="104" t="str">
        <f>IFERROR(_xll.RtGet("DTSIMI1",K99,"ASK")/100,"")</f>
        <v/>
      </c>
      <c r="N99" s="182">
        <f>_xll.qlSimpleQuoteSetValue(L99,M99,Trigger)</f>
        <v>0</v>
      </c>
      <c r="O99" s="89"/>
      <c r="P99" s="180"/>
      <c r="Q99" s="181" t="s">
        <v>194</v>
      </c>
      <c r="R99" s="181" t="str">
        <f t="shared" si="38"/>
        <v>EUR_CURVE_3M_57Y</v>
      </c>
      <c r="S99" s="104"/>
      <c r="T99" s="104" t="str">
        <f>IFERROR(_xll.RtGet("DTSIMI1",R99,$T$3)/100,"")</f>
        <v/>
      </c>
      <c r="U99" s="104" t="str">
        <f>IFERROR(_xll.RtGet("DTSIMI1",R99,$U$3)/100,"")</f>
        <v/>
      </c>
      <c r="V99" s="104" t="str">
        <f t="shared" si="34"/>
        <v/>
      </c>
      <c r="W99" s="182" t="e">
        <f>_xll.qlSimpleQuoteSetValue(S99,V99,Trigger)</f>
        <v>#NUM!</v>
      </c>
      <c r="X99" s="80"/>
      <c r="Y99" s="180"/>
      <c r="Z99" s="181" t="s">
        <v>194</v>
      </c>
      <c r="AA99" s="181" t="str">
        <f t="shared" si="39"/>
        <v>EURAB6R57Y=</v>
      </c>
      <c r="AB99" s="104"/>
      <c r="AC99" s="104" t="str">
        <f>IFERROR(_xll.RtGet("DTSIMI1",AA99,$AC$3)/100,"")</f>
        <v/>
      </c>
      <c r="AD99" s="104" t="str">
        <f>IFERROR(_xll.RtGet("DTSIMI1",AA99,$AD$3)/100,"")</f>
        <v/>
      </c>
      <c r="AE99" s="104" t="str">
        <f t="shared" si="35"/>
        <v/>
      </c>
      <c r="AF99" s="104"/>
      <c r="AG99" s="89"/>
      <c r="AH99" s="180"/>
      <c r="AI99" s="181" t="s">
        <v>194</v>
      </c>
      <c r="AJ99" s="181" t="str">
        <f t="shared" si="40"/>
        <v>EUR_CURVE_12M_57Y</v>
      </c>
      <c r="AK99" s="104"/>
      <c r="AL99" s="104" t="str">
        <f>IFERROR(_xll.RtGet("DTSIMI1",AJ99,"ASK")/100,"")</f>
        <v/>
      </c>
      <c r="AM99" s="182" t="e">
        <f>_xll.qlSimpleQuoteSetValue(AK99,AL99,Trigger)</f>
        <v>#NUM!</v>
      </c>
      <c r="AO99" s="180"/>
      <c r="AP99" s="181" t="s">
        <v>194</v>
      </c>
      <c r="AQ99" s="181"/>
      <c r="AR99" s="104"/>
      <c r="AS99" s="104" t="str">
        <f>IFERROR(_xll.RtGet("DTSIMI1",AQ99,$AC$3)/100,"")</f>
        <v/>
      </c>
      <c r="AT99" s="104" t="str">
        <f>IFERROR(_xll.RtGet("DTSIMI1",AQ99,$AD$3)/100,"")</f>
        <v/>
      </c>
      <c r="AU99" s="104" t="str">
        <f t="shared" si="36"/>
        <v/>
      </c>
      <c r="AV99" s="104"/>
      <c r="AW99" s="160"/>
    </row>
    <row r="100" spans="2:49" hidden="1" outlineLevel="1" x14ac:dyDescent="0.2">
      <c r="B100" s="97" t="str">
        <f t="shared" si="43"/>
        <v/>
      </c>
      <c r="C100" s="180" t="s">
        <v>195</v>
      </c>
      <c r="D100" s="181" t="str">
        <f t="shared" si="41"/>
        <v>EUROISDDS58Y</v>
      </c>
      <c r="E100" s="181"/>
      <c r="F100" s="104" t="str">
        <f>IFERROR(_xll.RtGet("DTSIMI1",D100,"ask")/100,"")</f>
        <v/>
      </c>
      <c r="G100" s="104" t="e">
        <f>_xll.qlSimpleQuoteSetValue(E100,F100,Trigger)</f>
        <v>#NUM!</v>
      </c>
      <c r="I100" s="180" t="str">
        <f t="shared" si="42"/>
        <v>SW</v>
      </c>
      <c r="J100" s="181" t="s">
        <v>195</v>
      </c>
      <c r="K100" s="181" t="str">
        <f t="shared" si="37"/>
        <v>EURYC1M_AB1E_58Y</v>
      </c>
      <c r="L100" s="104" t="str">
        <f>_xll.qlSimpleQuote(K100,,,Permanent,Trigger,ObjectOverwrite)</f>
        <v>EURYC1M_AB1E_58Y#0000</v>
      </c>
      <c r="M100" s="104" t="str">
        <f>IFERROR(_xll.RtGet("DTSIMI1",K100,"ASK")/100,"")</f>
        <v/>
      </c>
      <c r="N100" s="182">
        <f>_xll.qlSimpleQuoteSetValue(L100,M100,Trigger)</f>
        <v>0</v>
      </c>
      <c r="O100" s="89"/>
      <c r="P100" s="180"/>
      <c r="Q100" s="181" t="s">
        <v>195</v>
      </c>
      <c r="R100" s="181" t="str">
        <f t="shared" si="38"/>
        <v>EUR_CURVE_3M_58Y</v>
      </c>
      <c r="S100" s="104"/>
      <c r="T100" s="104" t="str">
        <f>IFERROR(_xll.RtGet("DTSIMI1",R100,$T$3)/100,"")</f>
        <v/>
      </c>
      <c r="U100" s="104" t="str">
        <f>IFERROR(_xll.RtGet("DTSIMI1",R100,$U$3)/100,"")</f>
        <v/>
      </c>
      <c r="V100" s="104" t="str">
        <f t="shared" si="34"/>
        <v/>
      </c>
      <c r="W100" s="182" t="e">
        <f>_xll.qlSimpleQuoteSetValue(S100,V100,Trigger)</f>
        <v>#NUM!</v>
      </c>
      <c r="X100" s="80"/>
      <c r="Y100" s="180"/>
      <c r="Z100" s="181" t="s">
        <v>195</v>
      </c>
      <c r="AA100" s="181" t="str">
        <f t="shared" si="39"/>
        <v>EURAB6R58Y=</v>
      </c>
      <c r="AB100" s="104"/>
      <c r="AC100" s="104" t="str">
        <f>IFERROR(_xll.RtGet("DTSIMI1",AA100,$AC$3)/100,"")</f>
        <v/>
      </c>
      <c r="AD100" s="104" t="str">
        <f>IFERROR(_xll.RtGet("DTSIMI1",AA100,$AD$3)/100,"")</f>
        <v/>
      </c>
      <c r="AE100" s="104" t="str">
        <f t="shared" si="35"/>
        <v/>
      </c>
      <c r="AF100" s="104"/>
      <c r="AG100" s="89"/>
      <c r="AH100" s="180"/>
      <c r="AI100" s="181" t="s">
        <v>195</v>
      </c>
      <c r="AJ100" s="181" t="str">
        <f t="shared" si="40"/>
        <v>EUR_CURVE_12M_58Y</v>
      </c>
      <c r="AK100" s="104"/>
      <c r="AL100" s="104" t="str">
        <f>IFERROR(_xll.RtGet("DTSIMI1",AJ100,"ASK")/100,"")</f>
        <v/>
      </c>
      <c r="AM100" s="182" t="e">
        <f>_xll.qlSimpleQuoteSetValue(AK100,AL100,Trigger)</f>
        <v>#NUM!</v>
      </c>
      <c r="AO100" s="180"/>
      <c r="AP100" s="181" t="s">
        <v>195</v>
      </c>
      <c r="AQ100" s="181"/>
      <c r="AR100" s="104"/>
      <c r="AS100" s="104" t="str">
        <f>IFERROR(_xll.RtGet("DTSIMI1",AQ100,$AC$3)/100,"")</f>
        <v/>
      </c>
      <c r="AT100" s="104" t="str">
        <f>IFERROR(_xll.RtGet("DTSIMI1",AQ100,$AD$3)/100,"")</f>
        <v/>
      </c>
      <c r="AU100" s="104" t="str">
        <f t="shared" si="36"/>
        <v/>
      </c>
      <c r="AV100" s="104"/>
      <c r="AW100" s="160"/>
    </row>
    <row r="101" spans="2:49" hidden="1" outlineLevel="1" x14ac:dyDescent="0.2">
      <c r="B101" s="97" t="str">
        <f t="shared" si="43"/>
        <v/>
      </c>
      <c r="C101" s="180" t="s">
        <v>196</v>
      </c>
      <c r="D101" s="181" t="str">
        <f t="shared" si="41"/>
        <v>EUROISDDS59Y</v>
      </c>
      <c r="E101" s="181"/>
      <c r="F101" s="104" t="str">
        <f>IFERROR(_xll.RtGet("DTSIMI1",D101,"ask")/100,"")</f>
        <v/>
      </c>
      <c r="G101" s="104" t="e">
        <f>_xll.qlSimpleQuoteSetValue(E101,F101,Trigger)</f>
        <v>#NUM!</v>
      </c>
      <c r="I101" s="180" t="str">
        <f t="shared" si="42"/>
        <v>SW</v>
      </c>
      <c r="J101" s="181" t="s">
        <v>196</v>
      </c>
      <c r="K101" s="181" t="str">
        <f t="shared" si="37"/>
        <v>EURYC1M_AB1E_59Y</v>
      </c>
      <c r="L101" s="104" t="str">
        <f>_xll.qlSimpleQuote(K101,,,Permanent,Trigger,ObjectOverwrite)</f>
        <v>EURYC1M_AB1E_59Y#0000</v>
      </c>
      <c r="M101" s="104" t="str">
        <f>IFERROR(_xll.RtGet("DTSIMI1",K101,"ASK")/100,"")</f>
        <v/>
      </c>
      <c r="N101" s="182">
        <f>_xll.qlSimpleQuoteSetValue(L101,M101,Trigger)</f>
        <v>0</v>
      </c>
      <c r="O101" s="89"/>
      <c r="P101" s="180"/>
      <c r="Q101" s="181" t="s">
        <v>196</v>
      </c>
      <c r="R101" s="181" t="str">
        <f t="shared" si="38"/>
        <v>EUR_CURVE_3M_59Y</v>
      </c>
      <c r="S101" s="104"/>
      <c r="T101" s="104" t="str">
        <f>IFERROR(_xll.RtGet("DTSIMI1",R101,$T$3)/100,"")</f>
        <v/>
      </c>
      <c r="U101" s="104" t="str">
        <f>IFERROR(_xll.RtGet("DTSIMI1",R101,$U$3)/100,"")</f>
        <v/>
      </c>
      <c r="V101" s="104" t="str">
        <f t="shared" si="34"/>
        <v/>
      </c>
      <c r="W101" s="182" t="e">
        <f>_xll.qlSimpleQuoteSetValue(S101,V101,Trigger)</f>
        <v>#NUM!</v>
      </c>
      <c r="X101" s="80"/>
      <c r="Y101" s="180"/>
      <c r="Z101" s="181" t="s">
        <v>196</v>
      </c>
      <c r="AA101" s="181" t="str">
        <f t="shared" si="39"/>
        <v>EURAB6R59Y=</v>
      </c>
      <c r="AB101" s="104"/>
      <c r="AC101" s="104" t="str">
        <f>IFERROR(_xll.RtGet("DTSIMI1",AA101,$AC$3)/100,"")</f>
        <v/>
      </c>
      <c r="AD101" s="104" t="str">
        <f>IFERROR(_xll.RtGet("DTSIMI1",AA101,$AD$3)/100,"")</f>
        <v/>
      </c>
      <c r="AE101" s="104" t="str">
        <f t="shared" si="35"/>
        <v/>
      </c>
      <c r="AF101" s="104"/>
      <c r="AG101" s="89"/>
      <c r="AH101" s="180"/>
      <c r="AI101" s="181" t="s">
        <v>196</v>
      </c>
      <c r="AJ101" s="181" t="str">
        <f t="shared" si="40"/>
        <v>EUR_CURVE_12M_59Y</v>
      </c>
      <c r="AK101" s="104"/>
      <c r="AL101" s="104" t="str">
        <f>IFERROR(_xll.RtGet("DTSIMI1",AJ101,"ASK")/100,"")</f>
        <v/>
      </c>
      <c r="AM101" s="182" t="e">
        <f>_xll.qlSimpleQuoteSetValue(AK101,AL101,Trigger)</f>
        <v>#NUM!</v>
      </c>
      <c r="AO101" s="180"/>
      <c r="AP101" s="181" t="s">
        <v>196</v>
      </c>
      <c r="AQ101" s="181"/>
      <c r="AR101" s="104"/>
      <c r="AS101" s="104" t="str">
        <f>IFERROR(_xll.RtGet("DTSIMI1",AQ101,$AC$3)/100,"")</f>
        <v/>
      </c>
      <c r="AT101" s="104" t="str">
        <f>IFERROR(_xll.RtGet("DTSIMI1",AQ101,$AD$3)/100,"")</f>
        <v/>
      </c>
      <c r="AU101" s="104" t="str">
        <f t="shared" si="36"/>
        <v/>
      </c>
      <c r="AV101" s="104"/>
      <c r="AW101" s="160"/>
    </row>
    <row r="102" spans="2:49" collapsed="1" x14ac:dyDescent="0.2">
      <c r="B102" s="107" t="str">
        <f t="shared" si="43"/>
        <v/>
      </c>
      <c r="C102" s="215" t="s">
        <v>175</v>
      </c>
      <c r="D102" s="215" t="str">
        <f t="shared" si="41"/>
        <v>EUROISDDS60Y</v>
      </c>
      <c r="E102" s="216" t="str">
        <f>_xll.qlSimpleQuote(D102,,,Permanent,Trigger,ObjectOverwrite)</f>
        <v>EUROISDDS60Y#0000</v>
      </c>
      <c r="F102" s="211" t="str">
        <f>IFERROR(_xll.RtGet("DTSIMI1",D102,"ask")/100,"")</f>
        <v/>
      </c>
      <c r="G102" s="211">
        <f>_xll.qlSimpleQuoteSetValue(E102,F102,Trigger)</f>
        <v>0</v>
      </c>
      <c r="I102" s="215" t="str">
        <f t="shared" si="42"/>
        <v>SW</v>
      </c>
      <c r="J102" s="215" t="s">
        <v>175</v>
      </c>
      <c r="K102" s="216" t="str">
        <f t="shared" si="37"/>
        <v>EURYC1M_AB1E_60Y</v>
      </c>
      <c r="L102" s="211" t="str">
        <f>_xll.qlSimpleQuote(K102,,,Permanent,Trigger,ObjectOverwrite)</f>
        <v>EURYC1M_AB1E_60Y#0000</v>
      </c>
      <c r="M102" s="211" t="str">
        <f>IFERROR(_xll.RtGet("DTSIMI1",K102,"ASK")/100,"")</f>
        <v/>
      </c>
      <c r="N102" s="433">
        <f>_xll.qlSimpleQuoteSetValue(L102,M102,Trigger)</f>
        <v>0</v>
      </c>
      <c r="O102" s="89"/>
      <c r="P102" s="215" t="str">
        <f t="shared" ref="P102" si="44">IF(ISBLANK(Q102),"","SW")</f>
        <v>SW</v>
      </c>
      <c r="Q102" s="215" t="s">
        <v>175</v>
      </c>
      <c r="R102" s="216" t="str">
        <f t="shared" si="38"/>
        <v>EUR_CURVE_3M_60Y</v>
      </c>
      <c r="S102" s="211" t="str">
        <f>_xll.qlSimpleQuote(R102,,,Permanent,Trigger,ObjectOverwrite)</f>
        <v>EUR_CURVE_3M_60Y#0000</v>
      </c>
      <c r="T102" s="211" t="str">
        <f>IFERROR(_xll.RtGet("DTSIMI1",R102,$T$3)/100,"")</f>
        <v/>
      </c>
      <c r="U102" s="211" t="str">
        <f>IFERROR(_xll.RtGet("DTSIMI1",R102,$U$3)/100,"")</f>
        <v/>
      </c>
      <c r="V102" s="211" t="str">
        <f t="shared" si="34"/>
        <v/>
      </c>
      <c r="W102" s="433">
        <f>_xll.qlSimpleQuoteSetValue(S102,V102,Trigger)</f>
        <v>0</v>
      </c>
      <c r="X102" s="80"/>
      <c r="Y102" s="215" t="str">
        <f t="shared" ref="Y102" si="45">IF(ISBLANK(Z102),"","SW")</f>
        <v>SW</v>
      </c>
      <c r="Z102" s="215" t="s">
        <v>175</v>
      </c>
      <c r="AA102" s="216" t="str">
        <f t="shared" si="39"/>
        <v>EURAB6R60Y=</v>
      </c>
      <c r="AB102" s="211" t="str">
        <f>_xll.qlSimpleQuote(AA102,,,Permanent,Trigger,ObjectOverwrite)</f>
        <v>EURAB6R60Y=#0000</v>
      </c>
      <c r="AC102" s="211" t="str">
        <f>IFERROR(_xll.RtGet("DTSIMI1",AA102,$AC$3)/100,"")</f>
        <v/>
      </c>
      <c r="AD102" s="211" t="str">
        <f>IFERROR(_xll.RtGet("DTSIMI1",AA102,$AD$3)/100,"")</f>
        <v/>
      </c>
      <c r="AE102" s="211" t="str">
        <f t="shared" si="35"/>
        <v/>
      </c>
      <c r="AF102" s="211">
        <f>_xll.qlSimpleQuoteSetValue(AB102,AE102,Trigger)</f>
        <v>0</v>
      </c>
      <c r="AG102" s="89"/>
      <c r="AH102" s="215" t="str">
        <f t="shared" ref="AH102" si="46">IF(ISBLANK(AI102),"","SW")</f>
        <v>SW</v>
      </c>
      <c r="AI102" s="215" t="s">
        <v>175</v>
      </c>
      <c r="AJ102" s="216" t="str">
        <f t="shared" si="40"/>
        <v>EUR_CURVE_12M_60Y</v>
      </c>
      <c r="AK102" s="211" t="str">
        <f>_xll.qlSimpleQuote(AJ102,,,Permanent,Trigger,ObjectOverwrite)</f>
        <v>EUR_CURVE_12M_60Y#0000</v>
      </c>
      <c r="AL102" s="211" t="str">
        <f>IFERROR(_xll.RtGet("DTSIMI1",AJ102,"ASK")/100,"")</f>
        <v/>
      </c>
      <c r="AM102" s="433">
        <f>_xll.qlSimpleQuoteSetValue(AK102,AL102,Trigger)</f>
        <v>0</v>
      </c>
      <c r="AO102" s="215" t="str">
        <f t="shared" ref="AO102" si="47">IF(ISBLANK(AP102),"","SW")</f>
        <v>SW</v>
      </c>
      <c r="AP102" s="215" t="s">
        <v>175</v>
      </c>
      <c r="AQ102" s="216" t="str">
        <f t="shared" si="30"/>
        <v>EURAB6R60Y=</v>
      </c>
      <c r="AR102" s="211" t="str">
        <f>_xll.qlSimpleQuote(AQ102,,,Permanent,Trigger,ObjectOverwrite)</f>
        <v>EURAB6R60Y=#0000</v>
      </c>
      <c r="AS102" s="211" t="str">
        <f>IFERROR(_xll.RtGet("DTSIMI1",AQ102,$AC$3)/100,"")</f>
        <v/>
      </c>
      <c r="AT102" s="211" t="str">
        <f>IFERROR(_xll.RtGet("DTSIMI1",AQ102,$AD$3)/100,"")</f>
        <v/>
      </c>
      <c r="AU102" s="211" t="str">
        <f t="shared" si="36"/>
        <v/>
      </c>
      <c r="AV102" s="211"/>
      <c r="AW102" s="160"/>
    </row>
    <row r="103" spans="2:49" x14ac:dyDescent="0.2">
      <c r="C103" s="186"/>
      <c r="D103" s="186"/>
      <c r="E103" s="186"/>
      <c r="F103" s="89"/>
      <c r="G103" s="89"/>
      <c r="I103" s="106"/>
      <c r="J103" s="106"/>
      <c r="K103" s="106"/>
      <c r="L103" s="106"/>
      <c r="M103" s="106"/>
      <c r="N103" s="89"/>
      <c r="O103" s="89"/>
      <c r="P103" s="89"/>
      <c r="Q103" s="89"/>
      <c r="R103" s="89"/>
      <c r="S103" s="89"/>
      <c r="T103" s="89"/>
      <c r="U103" s="89"/>
      <c r="V103" s="106"/>
      <c r="W103" s="89"/>
      <c r="X103" s="80"/>
      <c r="Y103" s="80"/>
      <c r="Z103" s="80"/>
      <c r="AA103" s="80"/>
      <c r="AB103" s="80"/>
      <c r="AC103" s="106"/>
      <c r="AD103" s="89"/>
      <c r="AE103" s="89"/>
      <c r="AF103" s="89"/>
      <c r="AG103" s="89"/>
      <c r="AH103" s="89"/>
      <c r="AI103" s="89"/>
      <c r="AJ103" s="89"/>
      <c r="AK103" s="89"/>
      <c r="AL103" s="106"/>
      <c r="AM103" s="89"/>
      <c r="AO103" s="80"/>
      <c r="AP103" s="80"/>
      <c r="AQ103" s="80"/>
      <c r="AR103" s="80"/>
      <c r="AS103" s="106"/>
      <c r="AT103" s="89"/>
      <c r="AU103" s="89"/>
      <c r="AV103" s="89"/>
      <c r="AW103" s="89"/>
    </row>
    <row r="104" spans="2:49" x14ac:dyDescent="0.2">
      <c r="C104" s="186"/>
      <c r="D104" s="186"/>
      <c r="E104" s="186"/>
      <c r="F104" s="89"/>
      <c r="G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0"/>
      <c r="Y104" s="80"/>
      <c r="Z104" s="80"/>
      <c r="AA104" s="80"/>
      <c r="AB104" s="80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O104" s="80"/>
      <c r="AP104" s="80"/>
      <c r="AQ104" s="80"/>
      <c r="AR104" s="80"/>
      <c r="AS104" s="89"/>
      <c r="AT104" s="89"/>
      <c r="AU104" s="89"/>
      <c r="AV104" s="89"/>
      <c r="AW104" s="89"/>
    </row>
    <row r="105" spans="2:49" x14ac:dyDescent="0.2">
      <c r="C105" s="186"/>
      <c r="D105" s="186"/>
      <c r="E105" s="186"/>
      <c r="F105" s="89"/>
      <c r="G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0"/>
      <c r="Y105" s="80"/>
      <c r="Z105" s="80"/>
      <c r="AA105" s="80"/>
      <c r="AB105" s="80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O105" s="80"/>
      <c r="AP105" s="80"/>
      <c r="AQ105" s="80"/>
      <c r="AR105" s="80"/>
      <c r="AS105" s="89"/>
      <c r="AT105" s="89"/>
      <c r="AU105" s="89"/>
      <c r="AV105" s="89"/>
      <c r="AW105" s="89"/>
    </row>
    <row r="106" spans="2:49" x14ac:dyDescent="0.2">
      <c r="C106" s="186"/>
      <c r="D106" s="186"/>
      <c r="E106" s="186"/>
      <c r="F106" s="89"/>
      <c r="G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0"/>
      <c r="Y106" s="80"/>
      <c r="Z106" s="80"/>
      <c r="AA106" s="80"/>
      <c r="AB106" s="80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O106" s="80"/>
      <c r="AP106" s="80"/>
      <c r="AQ106" s="80"/>
      <c r="AR106" s="80"/>
      <c r="AS106" s="89"/>
      <c r="AT106" s="89"/>
      <c r="AU106" s="89"/>
      <c r="AV106" s="89"/>
      <c r="AW106" s="89"/>
    </row>
    <row r="107" spans="2:49" x14ac:dyDescent="0.2">
      <c r="C107" s="186"/>
      <c r="D107" s="186"/>
      <c r="E107" s="186"/>
      <c r="F107" s="89"/>
      <c r="G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0"/>
      <c r="Y107" s="80"/>
      <c r="Z107" s="80"/>
      <c r="AA107" s="80"/>
      <c r="AB107" s="80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O107" s="80"/>
      <c r="AP107" s="80"/>
      <c r="AQ107" s="80"/>
      <c r="AR107" s="80"/>
      <c r="AS107" s="89"/>
      <c r="AT107" s="89"/>
      <c r="AU107" s="89"/>
      <c r="AV107" s="89"/>
      <c r="AW107" s="89"/>
    </row>
    <row r="108" spans="2:49" x14ac:dyDescent="0.2">
      <c r="C108" s="186"/>
      <c r="D108" s="186"/>
      <c r="E108" s="186"/>
      <c r="F108" s="89"/>
      <c r="G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0"/>
      <c r="Y108" s="80"/>
      <c r="Z108" s="80"/>
      <c r="AA108" s="80"/>
      <c r="AB108" s="80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O108" s="80"/>
      <c r="AP108" s="80"/>
      <c r="AQ108" s="80"/>
      <c r="AR108" s="80"/>
      <c r="AS108" s="89"/>
      <c r="AT108" s="89"/>
      <c r="AU108" s="89"/>
      <c r="AV108" s="89"/>
      <c r="AW108" s="89"/>
    </row>
    <row r="109" spans="2:49" x14ac:dyDescent="0.2">
      <c r="C109" s="186"/>
      <c r="D109" s="186"/>
      <c r="E109" s="186"/>
      <c r="F109" s="89"/>
      <c r="G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0"/>
      <c r="Y109" s="80"/>
      <c r="Z109" s="80"/>
      <c r="AA109" s="80"/>
      <c r="AB109" s="80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O109" s="80"/>
      <c r="AP109" s="80"/>
      <c r="AQ109" s="80"/>
      <c r="AR109" s="80"/>
      <c r="AS109" s="89"/>
      <c r="AT109" s="89"/>
      <c r="AU109" s="89"/>
      <c r="AV109" s="89"/>
      <c r="AW109" s="89"/>
    </row>
    <row r="110" spans="2:49" x14ac:dyDescent="0.2">
      <c r="C110" s="186"/>
      <c r="D110" s="186"/>
      <c r="E110" s="186"/>
      <c r="F110" s="89"/>
      <c r="G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0"/>
      <c r="Y110" s="80"/>
      <c r="Z110" s="80"/>
      <c r="AA110" s="80"/>
      <c r="AB110" s="80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O110" s="80"/>
      <c r="AP110" s="80"/>
      <c r="AQ110" s="80"/>
      <c r="AR110" s="80"/>
      <c r="AS110" s="89"/>
      <c r="AT110" s="89"/>
      <c r="AU110" s="89"/>
      <c r="AV110" s="89"/>
      <c r="AW110" s="89"/>
    </row>
    <row r="111" spans="2:49" x14ac:dyDescent="0.2">
      <c r="C111" s="186"/>
      <c r="D111" s="186"/>
      <c r="E111" s="186"/>
      <c r="F111" s="89"/>
      <c r="G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0"/>
      <c r="Y111" s="80"/>
      <c r="Z111" s="80"/>
      <c r="AA111" s="80"/>
      <c r="AB111" s="80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O111" s="80"/>
      <c r="AP111" s="80"/>
      <c r="AQ111" s="80"/>
      <c r="AR111" s="80"/>
      <c r="AS111" s="89"/>
      <c r="AT111" s="89"/>
      <c r="AU111" s="89"/>
      <c r="AV111" s="89"/>
      <c r="AW111" s="89"/>
    </row>
    <row r="112" spans="2:49" x14ac:dyDescent="0.2">
      <c r="C112" s="186"/>
      <c r="D112" s="186"/>
      <c r="E112" s="186"/>
      <c r="F112" s="89"/>
      <c r="G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0"/>
      <c r="Y112" s="80"/>
      <c r="Z112" s="80"/>
      <c r="AA112" s="80"/>
      <c r="AB112" s="80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O112" s="80"/>
      <c r="AP112" s="80"/>
      <c r="AQ112" s="80"/>
      <c r="AR112" s="80"/>
      <c r="AS112" s="89"/>
      <c r="AT112" s="89"/>
      <c r="AU112" s="89"/>
      <c r="AV112" s="89"/>
      <c r="AW112" s="89"/>
    </row>
    <row r="113" spans="3:49" x14ac:dyDescent="0.2">
      <c r="C113" s="186"/>
      <c r="D113" s="186"/>
      <c r="E113" s="186"/>
      <c r="F113" s="89"/>
      <c r="G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0"/>
      <c r="Y113" s="80"/>
      <c r="Z113" s="80"/>
      <c r="AA113" s="80"/>
      <c r="AB113" s="80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O113" s="80"/>
      <c r="AP113" s="80"/>
      <c r="AQ113" s="80"/>
      <c r="AR113" s="80"/>
      <c r="AS113" s="89"/>
      <c r="AT113" s="89"/>
      <c r="AU113" s="89"/>
      <c r="AV113" s="89"/>
      <c r="AW113" s="89"/>
    </row>
    <row r="114" spans="3:49" x14ac:dyDescent="0.2">
      <c r="C114" s="186"/>
      <c r="D114" s="186"/>
      <c r="E114" s="186"/>
      <c r="F114" s="89"/>
      <c r="G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0"/>
      <c r="Y114" s="80"/>
      <c r="Z114" s="80"/>
      <c r="AA114" s="80"/>
      <c r="AB114" s="80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O114" s="80"/>
      <c r="AP114" s="80"/>
      <c r="AQ114" s="80"/>
      <c r="AR114" s="80"/>
      <c r="AS114" s="89"/>
      <c r="AT114" s="89"/>
      <c r="AU114" s="89"/>
      <c r="AV114" s="89"/>
      <c r="AW114" s="89"/>
    </row>
    <row r="115" spans="3:49" x14ac:dyDescent="0.2">
      <c r="C115" s="186"/>
      <c r="D115" s="186"/>
      <c r="E115" s="186"/>
      <c r="F115" s="89"/>
      <c r="G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0"/>
      <c r="Y115" s="80"/>
      <c r="Z115" s="80"/>
      <c r="AA115" s="80"/>
      <c r="AB115" s="80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O115" s="80"/>
      <c r="AP115" s="80"/>
      <c r="AQ115" s="80"/>
      <c r="AR115" s="80"/>
      <c r="AS115" s="89"/>
      <c r="AT115" s="89"/>
      <c r="AU115" s="89"/>
      <c r="AV115" s="89"/>
      <c r="AW115" s="89"/>
    </row>
    <row r="116" spans="3:49" x14ac:dyDescent="0.2">
      <c r="C116" s="186"/>
      <c r="D116" s="186"/>
      <c r="E116" s="186"/>
      <c r="F116" s="89"/>
      <c r="G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0"/>
      <c r="Y116" s="80"/>
      <c r="Z116" s="80"/>
      <c r="AA116" s="80"/>
      <c r="AB116" s="80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O116" s="80"/>
      <c r="AP116" s="80"/>
      <c r="AQ116" s="80"/>
      <c r="AR116" s="80"/>
      <c r="AS116" s="89"/>
      <c r="AT116" s="89"/>
      <c r="AU116" s="89"/>
      <c r="AV116" s="89"/>
      <c r="AW116" s="89"/>
    </row>
    <row r="117" spans="3:49" x14ac:dyDescent="0.2">
      <c r="C117" s="186"/>
      <c r="D117" s="186"/>
      <c r="E117" s="186"/>
      <c r="F117" s="89"/>
      <c r="G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0"/>
      <c r="Y117" s="80"/>
      <c r="Z117" s="80"/>
      <c r="AA117" s="80"/>
      <c r="AB117" s="80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O117" s="80"/>
      <c r="AP117" s="80"/>
      <c r="AQ117" s="80"/>
      <c r="AR117" s="80"/>
      <c r="AS117" s="89"/>
      <c r="AT117" s="89"/>
      <c r="AU117" s="89"/>
      <c r="AV117" s="89"/>
      <c r="AW117" s="89"/>
    </row>
    <row r="118" spans="3:49" x14ac:dyDescent="0.2">
      <c r="C118" s="186"/>
      <c r="D118" s="186"/>
      <c r="E118" s="186"/>
      <c r="F118" s="89"/>
      <c r="G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0"/>
      <c r="Y118" s="80"/>
      <c r="Z118" s="80"/>
      <c r="AA118" s="80"/>
      <c r="AB118" s="80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O118" s="80"/>
      <c r="AP118" s="80"/>
      <c r="AQ118" s="80"/>
      <c r="AR118" s="80"/>
      <c r="AS118" s="89"/>
      <c r="AT118" s="89"/>
      <c r="AU118" s="89"/>
      <c r="AV118" s="89"/>
      <c r="AW118" s="89"/>
    </row>
    <row r="119" spans="3:49" x14ac:dyDescent="0.2">
      <c r="C119" s="186"/>
      <c r="D119" s="186"/>
      <c r="E119" s="186"/>
      <c r="F119" s="89"/>
      <c r="G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0"/>
      <c r="Y119" s="80"/>
      <c r="Z119" s="80"/>
      <c r="AA119" s="80"/>
      <c r="AB119" s="80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O119" s="80"/>
      <c r="AP119" s="80"/>
      <c r="AQ119" s="80"/>
      <c r="AR119" s="80"/>
      <c r="AS119" s="89"/>
      <c r="AT119" s="89"/>
      <c r="AU119" s="89"/>
      <c r="AV119" s="89"/>
      <c r="AW119" s="89"/>
    </row>
    <row r="120" spans="3:49" x14ac:dyDescent="0.2">
      <c r="C120" s="186"/>
      <c r="D120" s="186"/>
      <c r="E120" s="186"/>
      <c r="F120" s="89"/>
      <c r="G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0"/>
      <c r="Y120" s="80"/>
      <c r="Z120" s="80"/>
      <c r="AA120" s="80"/>
      <c r="AB120" s="80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O120" s="80"/>
      <c r="AP120" s="80"/>
      <c r="AQ120" s="80"/>
      <c r="AR120" s="80"/>
      <c r="AS120" s="89"/>
      <c r="AT120" s="89"/>
      <c r="AU120" s="89"/>
      <c r="AV120" s="89"/>
      <c r="AW120" s="89"/>
    </row>
    <row r="121" spans="3:49" x14ac:dyDescent="0.2">
      <c r="C121" s="186"/>
      <c r="D121" s="186"/>
      <c r="E121" s="186"/>
      <c r="F121" s="89"/>
      <c r="G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0"/>
      <c r="Y121" s="80"/>
      <c r="Z121" s="80"/>
      <c r="AA121" s="80"/>
      <c r="AB121" s="80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O121" s="80"/>
      <c r="AP121" s="80"/>
      <c r="AQ121" s="80"/>
      <c r="AR121" s="80"/>
      <c r="AS121" s="89"/>
      <c r="AT121" s="89"/>
      <c r="AU121" s="89"/>
      <c r="AV121" s="89"/>
      <c r="AW121" s="89"/>
    </row>
    <row r="122" spans="3:49" x14ac:dyDescent="0.2">
      <c r="C122" s="186"/>
      <c r="D122" s="186"/>
      <c r="E122" s="186"/>
      <c r="F122" s="89"/>
      <c r="G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0"/>
      <c r="Y122" s="80"/>
      <c r="Z122" s="80"/>
      <c r="AA122" s="80"/>
      <c r="AB122" s="80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O122" s="80"/>
      <c r="AP122" s="80"/>
      <c r="AQ122" s="80"/>
      <c r="AR122" s="80"/>
      <c r="AS122" s="89"/>
      <c r="AT122" s="89"/>
      <c r="AU122" s="89"/>
      <c r="AV122" s="89"/>
      <c r="AW122" s="89"/>
    </row>
    <row r="123" spans="3:49" x14ac:dyDescent="0.2">
      <c r="C123" s="186"/>
      <c r="D123" s="186"/>
      <c r="E123" s="186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0"/>
      <c r="Y123" s="80"/>
      <c r="Z123" s="80"/>
      <c r="AA123" s="80"/>
      <c r="AB123" s="80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O123" s="80"/>
      <c r="AP123" s="80"/>
      <c r="AQ123" s="80"/>
      <c r="AR123" s="80"/>
      <c r="AS123" s="89"/>
      <c r="AT123" s="89"/>
      <c r="AU123" s="89"/>
      <c r="AV123" s="89"/>
      <c r="AW123" s="89"/>
    </row>
    <row r="124" spans="3:49" x14ac:dyDescent="0.2">
      <c r="C124" s="186"/>
      <c r="D124" s="186"/>
      <c r="E124" s="186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0"/>
      <c r="Y124" s="80"/>
      <c r="Z124" s="80"/>
      <c r="AA124" s="80"/>
      <c r="AB124" s="80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O124" s="80"/>
      <c r="AP124" s="80"/>
      <c r="AQ124" s="80"/>
      <c r="AR124" s="80"/>
      <c r="AS124" s="89"/>
      <c r="AT124" s="89"/>
      <c r="AU124" s="89"/>
      <c r="AV124" s="89"/>
      <c r="AW124" s="89"/>
    </row>
    <row r="125" spans="3:49" x14ac:dyDescent="0.2">
      <c r="C125" s="186"/>
      <c r="D125" s="186"/>
      <c r="E125" s="186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0"/>
      <c r="Y125" s="80"/>
      <c r="Z125" s="80"/>
      <c r="AA125" s="80"/>
      <c r="AB125" s="80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O125" s="80"/>
      <c r="AP125" s="80"/>
      <c r="AQ125" s="80"/>
      <c r="AR125" s="80"/>
      <c r="AS125" s="89"/>
      <c r="AT125" s="89"/>
      <c r="AU125" s="89"/>
      <c r="AV125" s="89"/>
      <c r="AW125" s="89"/>
    </row>
    <row r="126" spans="3:49" x14ac:dyDescent="0.2">
      <c r="C126" s="186"/>
      <c r="D126" s="186"/>
      <c r="E126" s="186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O126" s="89"/>
      <c r="AP126" s="89"/>
      <c r="AQ126" s="89"/>
      <c r="AR126" s="89"/>
      <c r="AS126" s="89"/>
      <c r="AT126" s="89"/>
      <c r="AU126" s="89"/>
      <c r="AV126" s="89"/>
      <c r="AW126" s="89"/>
    </row>
    <row r="127" spans="3:49" x14ac:dyDescent="0.2">
      <c r="C127" s="186"/>
      <c r="D127" s="186"/>
      <c r="E127" s="186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O127" s="89"/>
      <c r="AP127" s="89"/>
      <c r="AQ127" s="89"/>
      <c r="AR127" s="89"/>
      <c r="AS127" s="89"/>
      <c r="AT127" s="89"/>
      <c r="AU127" s="89"/>
      <c r="AV127" s="89"/>
      <c r="AW127" s="89"/>
    </row>
    <row r="128" spans="3:49" x14ac:dyDescent="0.2">
      <c r="C128" s="186"/>
      <c r="D128" s="186"/>
      <c r="E128" s="186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O128" s="89"/>
      <c r="AP128" s="89"/>
      <c r="AQ128" s="89"/>
      <c r="AR128" s="89"/>
      <c r="AS128" s="89"/>
      <c r="AT128" s="89"/>
      <c r="AU128" s="89"/>
      <c r="AV128" s="89"/>
      <c r="AW128" s="89"/>
    </row>
    <row r="129" spans="3:49" x14ac:dyDescent="0.2">
      <c r="C129" s="186"/>
      <c r="D129" s="186"/>
      <c r="E129" s="186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O129" s="89"/>
      <c r="AP129" s="89"/>
      <c r="AQ129" s="89"/>
      <c r="AR129" s="89"/>
      <c r="AS129" s="89"/>
      <c r="AT129" s="89"/>
      <c r="AU129" s="89"/>
      <c r="AV129" s="89"/>
      <c r="AW129" s="89"/>
    </row>
    <row r="130" spans="3:49" x14ac:dyDescent="0.2">
      <c r="C130" s="186"/>
      <c r="D130" s="186"/>
      <c r="E130" s="186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O130" s="89"/>
      <c r="AP130" s="89"/>
      <c r="AQ130" s="89"/>
      <c r="AR130" s="89"/>
      <c r="AS130" s="89"/>
      <c r="AT130" s="89"/>
      <c r="AU130" s="89"/>
      <c r="AV130" s="89"/>
      <c r="AW130" s="89"/>
    </row>
    <row r="131" spans="3:49" x14ac:dyDescent="0.2">
      <c r="C131" s="186"/>
      <c r="D131" s="186"/>
      <c r="E131" s="186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O131" s="89"/>
      <c r="AP131" s="89"/>
      <c r="AQ131" s="89"/>
      <c r="AR131" s="89"/>
      <c r="AS131" s="89"/>
      <c r="AT131" s="89"/>
      <c r="AU131" s="89"/>
      <c r="AV131" s="89"/>
      <c r="AW131" s="89"/>
    </row>
    <row r="132" spans="3:49" x14ac:dyDescent="0.2">
      <c r="C132" s="186"/>
      <c r="D132" s="186"/>
      <c r="E132" s="186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O132" s="89"/>
      <c r="AP132" s="89"/>
      <c r="AQ132" s="89"/>
      <c r="AR132" s="89"/>
      <c r="AS132" s="89"/>
      <c r="AT132" s="89"/>
      <c r="AU132" s="89"/>
      <c r="AV132" s="89"/>
      <c r="AW132" s="89"/>
    </row>
    <row r="133" spans="3:49" x14ac:dyDescent="0.2">
      <c r="C133" s="186"/>
      <c r="D133" s="186"/>
      <c r="E133" s="186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O133" s="89"/>
      <c r="AP133" s="89"/>
      <c r="AQ133" s="89"/>
      <c r="AR133" s="89"/>
      <c r="AS133" s="89"/>
      <c r="AT133" s="89"/>
      <c r="AU133" s="89"/>
      <c r="AV133" s="89"/>
      <c r="AW133" s="89"/>
    </row>
    <row r="134" spans="3:49" x14ac:dyDescent="0.2">
      <c r="C134" s="186"/>
      <c r="D134" s="186"/>
      <c r="E134" s="186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O134" s="89"/>
      <c r="AP134" s="89"/>
      <c r="AQ134" s="89"/>
      <c r="AR134" s="89"/>
      <c r="AS134" s="89"/>
      <c r="AT134" s="89"/>
      <c r="AU134" s="89"/>
      <c r="AV134" s="89"/>
      <c r="AW134" s="89"/>
    </row>
    <row r="135" spans="3:49" x14ac:dyDescent="0.2">
      <c r="C135" s="186"/>
      <c r="D135" s="186"/>
      <c r="E135" s="186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O135" s="89"/>
      <c r="AP135" s="89"/>
      <c r="AQ135" s="89"/>
      <c r="AR135" s="89"/>
      <c r="AS135" s="89"/>
      <c r="AT135" s="89"/>
      <c r="AU135" s="89"/>
      <c r="AV135" s="89"/>
      <c r="AW135" s="89"/>
    </row>
    <row r="136" spans="3:49" x14ac:dyDescent="0.2">
      <c r="C136" s="186"/>
      <c r="D136" s="186"/>
      <c r="E136" s="186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O136" s="89"/>
      <c r="AP136" s="89"/>
      <c r="AQ136" s="89"/>
      <c r="AR136" s="89"/>
      <c r="AS136" s="89"/>
      <c r="AT136" s="89"/>
      <c r="AU136" s="89"/>
      <c r="AV136" s="89"/>
      <c r="AW136" s="89"/>
    </row>
    <row r="137" spans="3:49" x14ac:dyDescent="0.2">
      <c r="C137" s="186"/>
      <c r="D137" s="186"/>
      <c r="E137" s="186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O137" s="89"/>
      <c r="AP137" s="89"/>
      <c r="AQ137" s="89"/>
      <c r="AR137" s="89"/>
      <c r="AS137" s="89"/>
      <c r="AT137" s="89"/>
      <c r="AU137" s="89"/>
      <c r="AV137" s="89"/>
      <c r="AW137" s="89"/>
    </row>
    <row r="138" spans="3:49" x14ac:dyDescent="0.2">
      <c r="C138" s="186"/>
      <c r="D138" s="186"/>
      <c r="E138" s="186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O138" s="89"/>
      <c r="AP138" s="89"/>
      <c r="AQ138" s="89"/>
      <c r="AR138" s="89"/>
      <c r="AS138" s="89"/>
      <c r="AT138" s="89"/>
      <c r="AU138" s="89"/>
      <c r="AV138" s="89"/>
      <c r="AW138" s="89"/>
    </row>
    <row r="139" spans="3:49" x14ac:dyDescent="0.2">
      <c r="C139" s="186"/>
      <c r="D139" s="186"/>
      <c r="E139" s="186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O139" s="89"/>
      <c r="AP139" s="89"/>
      <c r="AQ139" s="89"/>
      <c r="AR139" s="89"/>
      <c r="AS139" s="89"/>
      <c r="AT139" s="89"/>
      <c r="AU139" s="89"/>
      <c r="AV139" s="89"/>
      <c r="AW139" s="89"/>
    </row>
    <row r="140" spans="3:49" x14ac:dyDescent="0.2">
      <c r="C140" s="186"/>
      <c r="D140" s="186"/>
      <c r="E140" s="186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O140" s="89"/>
      <c r="AP140" s="89"/>
      <c r="AQ140" s="89"/>
      <c r="AR140" s="89"/>
      <c r="AS140" s="89"/>
      <c r="AT140" s="89"/>
      <c r="AU140" s="89"/>
      <c r="AV140" s="89"/>
      <c r="AW140" s="89"/>
    </row>
    <row r="141" spans="3:49" x14ac:dyDescent="0.2">
      <c r="C141" s="186"/>
      <c r="D141" s="186"/>
      <c r="E141" s="186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O141" s="89"/>
      <c r="AP141" s="89"/>
      <c r="AQ141" s="89"/>
      <c r="AR141" s="89"/>
      <c r="AS141" s="89"/>
      <c r="AT141" s="89"/>
      <c r="AU141" s="89"/>
      <c r="AV141" s="89"/>
      <c r="AW141" s="89"/>
    </row>
    <row r="142" spans="3:49" x14ac:dyDescent="0.2">
      <c r="C142" s="186"/>
      <c r="D142" s="186"/>
      <c r="E142" s="186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O142" s="89"/>
      <c r="AP142" s="89"/>
      <c r="AQ142" s="89"/>
      <c r="AR142" s="89"/>
      <c r="AS142" s="89"/>
      <c r="AT142" s="89"/>
      <c r="AU142" s="89"/>
      <c r="AV142" s="89"/>
      <c r="AW142" s="89"/>
    </row>
    <row r="143" spans="3:49" x14ac:dyDescent="0.2">
      <c r="C143" s="186"/>
      <c r="D143" s="186"/>
      <c r="E143" s="186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O143" s="89"/>
      <c r="AP143" s="89"/>
      <c r="AQ143" s="89"/>
      <c r="AR143" s="89"/>
      <c r="AS143" s="89"/>
      <c r="AT143" s="89"/>
      <c r="AU143" s="89"/>
      <c r="AV143" s="89"/>
      <c r="AW143" s="8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Y143"/>
  <sheetViews>
    <sheetView workbookViewId="0">
      <selection activeCell="B3" sqref="B3"/>
    </sheetView>
  </sheetViews>
  <sheetFormatPr defaultRowHeight="11.25" outlineLevelRow="1" outlineLevelCol="1" x14ac:dyDescent="0.2"/>
  <cols>
    <col min="1" max="1" width="2.7109375" style="80" customWidth="1"/>
    <col min="2" max="2" width="3" style="80" customWidth="1"/>
    <col min="3" max="3" width="9.7109375" style="88" customWidth="1"/>
    <col min="4" max="4" width="20.7109375" style="88" customWidth="1"/>
    <col min="5" max="5" width="24.42578125" style="88" hidden="1" customWidth="1" outlineLevel="1"/>
    <col min="6" max="6" width="9" style="88" bestFit="1" customWidth="1" collapsed="1"/>
    <col min="7" max="7" width="11.28515625" style="88" hidden="1" customWidth="1" outlineLevel="1"/>
    <col min="8" max="8" width="2.7109375" style="88" customWidth="1" collapsed="1"/>
    <col min="9" max="9" width="3" style="88" customWidth="1"/>
    <col min="10" max="10" width="9.7109375" style="88" customWidth="1"/>
    <col min="11" max="11" width="20.7109375" style="88" customWidth="1"/>
    <col min="12" max="12" width="24.42578125" style="88" hidden="1" customWidth="1" outlineLevel="1"/>
    <col min="13" max="13" width="9" style="88" bestFit="1" customWidth="1" collapsed="1"/>
    <col min="14" max="14" width="11.28515625" style="88" hidden="1" customWidth="1" outlineLevel="1"/>
    <col min="15" max="15" width="2.7109375" style="88" customWidth="1" collapsed="1"/>
    <col min="16" max="16" width="3" style="88" customWidth="1"/>
    <col min="17" max="17" width="9.7109375" style="88" customWidth="1"/>
    <col min="18" max="18" width="20.7109375" style="88" customWidth="1"/>
    <col min="19" max="19" width="24.42578125" style="88" hidden="1" customWidth="1" outlineLevel="1"/>
    <col min="20" max="21" width="9" style="88" hidden="1" customWidth="1" outlineLevel="1"/>
    <col min="22" max="22" width="9" style="88" bestFit="1" customWidth="1" collapsed="1"/>
    <col min="23" max="23" width="11.28515625" style="88" hidden="1" customWidth="1" outlineLevel="1"/>
    <col min="24" max="24" width="2.7109375" style="88" customWidth="1" collapsed="1"/>
    <col min="25" max="25" width="3" style="88" customWidth="1"/>
    <col min="26" max="26" width="9.7109375" style="88" customWidth="1"/>
    <col min="27" max="27" width="20.7109375" style="88" customWidth="1"/>
    <col min="28" max="28" width="26.5703125" style="88" hidden="1" customWidth="1" outlineLevel="1"/>
    <col min="29" max="30" width="10.7109375" style="88" hidden="1" customWidth="1" outlineLevel="1"/>
    <col min="31" max="31" width="9" style="88" bestFit="1" customWidth="1" collapsed="1"/>
    <col min="32" max="32" width="10.7109375" style="88" hidden="1" customWidth="1" outlineLevel="1"/>
    <col min="33" max="33" width="2.7109375" style="88" customWidth="1" collapsed="1"/>
    <col min="34" max="34" width="3" style="88" customWidth="1"/>
    <col min="35" max="35" width="9.7109375" style="88" customWidth="1"/>
    <col min="36" max="36" width="20.7109375" style="88" customWidth="1"/>
    <col min="37" max="37" width="28.5703125" style="88" hidden="1" customWidth="1" outlineLevel="1"/>
    <col min="38" max="38" width="9" style="88" bestFit="1" customWidth="1" collapsed="1"/>
    <col min="39" max="39" width="10.7109375" style="88" hidden="1" customWidth="1" outlineLevel="1"/>
    <col min="40" max="40" width="2.7109375" style="80" customWidth="1" collapsed="1"/>
    <col min="41" max="41" width="3" style="88" customWidth="1"/>
    <col min="42" max="42" width="9.7109375" style="88" customWidth="1"/>
    <col min="43" max="43" width="20.7109375" style="88" customWidth="1"/>
    <col min="44" max="44" width="26.5703125" style="88" hidden="1" customWidth="1" outlineLevel="1"/>
    <col min="45" max="46" width="10.7109375" style="88" hidden="1" customWidth="1" outlineLevel="1"/>
    <col min="47" max="47" width="9" style="88" bestFit="1" customWidth="1" collapsed="1"/>
    <col min="48" max="48" width="10.7109375" style="88" hidden="1" customWidth="1" outlineLevel="1"/>
    <col min="49" max="49" width="2.5703125" style="88" customWidth="1" collapsed="1"/>
    <col min="50" max="50" width="10" style="80" bestFit="1" customWidth="1"/>
    <col min="51" max="52" width="13.140625" style="80" bestFit="1" customWidth="1"/>
    <col min="53" max="53" width="8" style="80" bestFit="1" customWidth="1"/>
    <col min="54" max="16384" width="9.140625" style="80"/>
  </cols>
  <sheetData>
    <row r="1" spans="2:51" x14ac:dyDescent="0.2">
      <c r="V1" s="80"/>
      <c r="W1" s="80"/>
      <c r="X1" s="80"/>
      <c r="Y1" s="80"/>
      <c r="Z1" s="80"/>
      <c r="AA1" s="80"/>
      <c r="AB1" s="80"/>
      <c r="AO1" s="80"/>
      <c r="AP1" s="80"/>
      <c r="AQ1" s="80"/>
      <c r="AR1" s="80"/>
      <c r="AW1" s="160"/>
    </row>
    <row r="2" spans="2:51" s="204" customFormat="1" ht="13.5" x14ac:dyDescent="0.25">
      <c r="B2" s="200" t="s">
        <v>60</v>
      </c>
      <c r="C2" s="201"/>
      <c r="D2" s="202"/>
      <c r="E2" s="203"/>
      <c r="F2" s="168">
        <v>0</v>
      </c>
      <c r="G2" s="203"/>
      <c r="H2" s="203"/>
      <c r="I2" s="200" t="s">
        <v>2</v>
      </c>
      <c r="J2" s="201"/>
      <c r="K2" s="202"/>
      <c r="L2" s="203"/>
      <c r="M2" s="168">
        <v>0</v>
      </c>
      <c r="N2" s="203"/>
      <c r="O2" s="203"/>
      <c r="P2" s="200" t="s">
        <v>0</v>
      </c>
      <c r="Q2" s="201"/>
      <c r="R2" s="202"/>
      <c r="S2" s="203"/>
      <c r="T2" s="203"/>
      <c r="U2" s="203"/>
      <c r="V2" s="168">
        <v>0</v>
      </c>
      <c r="W2" s="203"/>
      <c r="Y2" s="200" t="s">
        <v>3</v>
      </c>
      <c r="Z2" s="201"/>
      <c r="AA2" s="202"/>
      <c r="AB2" s="203"/>
      <c r="AD2" s="88"/>
      <c r="AE2" s="168">
        <v>0</v>
      </c>
      <c r="AF2" s="203"/>
      <c r="AG2" s="203"/>
      <c r="AH2" s="200" t="s">
        <v>160</v>
      </c>
      <c r="AI2" s="201"/>
      <c r="AJ2" s="202"/>
      <c r="AK2" s="203"/>
      <c r="AL2" s="168">
        <v>0</v>
      </c>
      <c r="AM2" s="203"/>
      <c r="AO2" s="200" t="s">
        <v>51</v>
      </c>
      <c r="AP2" s="201"/>
      <c r="AQ2" s="202"/>
      <c r="AR2" s="203"/>
      <c r="AT2" s="88"/>
      <c r="AU2" s="168">
        <v>0</v>
      </c>
      <c r="AV2" s="203"/>
      <c r="AW2" s="160"/>
      <c r="AX2" s="169" t="s">
        <v>127</v>
      </c>
      <c r="AY2" s="170" t="s">
        <v>252</v>
      </c>
    </row>
    <row r="3" spans="2:51" s="204" customFormat="1" ht="13.5" x14ac:dyDescent="0.25">
      <c r="B3" s="205"/>
      <c r="C3" s="205" t="s">
        <v>50</v>
      </c>
      <c r="D3" s="206" t="s">
        <v>210</v>
      </c>
      <c r="E3" s="206" t="s">
        <v>208</v>
      </c>
      <c r="F3" s="206" t="s">
        <v>34</v>
      </c>
      <c r="G3" s="207" t="s">
        <v>209</v>
      </c>
      <c r="H3" s="203"/>
      <c r="I3" s="205"/>
      <c r="J3" s="205" t="s">
        <v>50</v>
      </c>
      <c r="K3" s="206" t="s">
        <v>210</v>
      </c>
      <c r="L3" s="206" t="s">
        <v>208</v>
      </c>
      <c r="M3" s="206" t="s">
        <v>34</v>
      </c>
      <c r="N3" s="205" t="s">
        <v>209</v>
      </c>
      <c r="O3" s="203"/>
      <c r="P3" s="205"/>
      <c r="Q3" s="205" t="s">
        <v>50</v>
      </c>
      <c r="R3" s="206" t="s">
        <v>210</v>
      </c>
      <c r="S3" s="206" t="s">
        <v>208</v>
      </c>
      <c r="T3" s="206" t="s">
        <v>219</v>
      </c>
      <c r="U3" s="206" t="s">
        <v>218</v>
      </c>
      <c r="V3" s="206" t="s">
        <v>34</v>
      </c>
      <c r="W3" s="205" t="s">
        <v>209</v>
      </c>
      <c r="Y3" s="205"/>
      <c r="Z3" s="205" t="s">
        <v>50</v>
      </c>
      <c r="AA3" s="206" t="s">
        <v>210</v>
      </c>
      <c r="AB3" s="206" t="s">
        <v>208</v>
      </c>
      <c r="AC3" s="206" t="s">
        <v>219</v>
      </c>
      <c r="AD3" s="206" t="s">
        <v>218</v>
      </c>
      <c r="AE3" s="206" t="s">
        <v>220</v>
      </c>
      <c r="AF3" s="205" t="s">
        <v>209</v>
      </c>
      <c r="AG3" s="208"/>
      <c r="AH3" s="205"/>
      <c r="AI3" s="205" t="s">
        <v>50</v>
      </c>
      <c r="AJ3" s="206" t="s">
        <v>210</v>
      </c>
      <c r="AK3" s="206" t="s">
        <v>208</v>
      </c>
      <c r="AL3" s="206" t="s">
        <v>34</v>
      </c>
      <c r="AM3" s="205" t="s">
        <v>209</v>
      </c>
      <c r="AO3" s="205"/>
      <c r="AP3" s="205" t="s">
        <v>50</v>
      </c>
      <c r="AQ3" s="206" t="s">
        <v>210</v>
      </c>
      <c r="AR3" s="206" t="s">
        <v>208</v>
      </c>
      <c r="AS3" s="206" t="s">
        <v>219</v>
      </c>
      <c r="AT3" s="206" t="s">
        <v>218</v>
      </c>
      <c r="AU3" s="206" t="s">
        <v>220</v>
      </c>
      <c r="AV3" s="205" t="s">
        <v>209</v>
      </c>
      <c r="AW3" s="160"/>
      <c r="AX3" s="171" t="s">
        <v>258</v>
      </c>
      <c r="AY3" s="458">
        <v>42263</v>
      </c>
    </row>
    <row r="4" spans="2:51" x14ac:dyDescent="0.2">
      <c r="B4" s="187" t="s">
        <v>41</v>
      </c>
      <c r="C4" s="187" t="s">
        <v>60</v>
      </c>
      <c r="D4" s="188" t="s">
        <v>259</v>
      </c>
      <c r="E4" s="188" t="s">
        <v>260</v>
      </c>
      <c r="F4" s="189">
        <v>-1.199999E-3</v>
      </c>
      <c r="G4" s="189" t="e">
        <v>#N/A</v>
      </c>
      <c r="I4" s="187" t="s">
        <v>233</v>
      </c>
      <c r="J4" s="188" t="s">
        <v>60</v>
      </c>
      <c r="K4" s="188" t="s">
        <v>261</v>
      </c>
      <c r="L4" s="188" t="s">
        <v>262</v>
      </c>
      <c r="M4" s="189">
        <v>-9.3295150000000007E-4</v>
      </c>
      <c r="N4" s="434" t="e">
        <v>#N/A</v>
      </c>
      <c r="P4" s="187" t="s">
        <v>233</v>
      </c>
      <c r="Q4" s="188" t="s">
        <v>60</v>
      </c>
      <c r="R4" s="188" t="s">
        <v>259</v>
      </c>
      <c r="S4" s="188" t="s">
        <v>263</v>
      </c>
      <c r="T4" s="260">
        <v>-1.199999E-3</v>
      </c>
      <c r="U4" s="260">
        <v>-1.199999E-3</v>
      </c>
      <c r="V4" s="189">
        <v>-1.199999E-3</v>
      </c>
      <c r="W4" s="434" t="e">
        <v>#N/A</v>
      </c>
      <c r="X4" s="80"/>
      <c r="Y4" s="187" t="s">
        <v>233</v>
      </c>
      <c r="Z4" s="188" t="s">
        <v>60</v>
      </c>
      <c r="AA4" s="188" t="s">
        <v>259</v>
      </c>
      <c r="AB4" s="188" t="s">
        <v>264</v>
      </c>
      <c r="AC4" s="189">
        <v>-1.199999E-3</v>
      </c>
      <c r="AD4" s="189">
        <v>-1.199999E-3</v>
      </c>
      <c r="AE4" s="189">
        <v>-1.199999E-3</v>
      </c>
      <c r="AF4" s="189" t="e">
        <v>#N/A</v>
      </c>
      <c r="AG4" s="89"/>
      <c r="AH4" s="187" t="s">
        <v>233</v>
      </c>
      <c r="AI4" s="188" t="s">
        <v>60</v>
      </c>
      <c r="AJ4" s="188" t="s">
        <v>259</v>
      </c>
      <c r="AK4" s="189" t="s">
        <v>265</v>
      </c>
      <c r="AL4" s="189">
        <v>-1.199999E-3</v>
      </c>
      <c r="AM4" s="434" t="e">
        <v>#N/A</v>
      </c>
      <c r="AO4" s="187" t="s">
        <v>233</v>
      </c>
      <c r="AP4" s="188" t="s">
        <v>60</v>
      </c>
      <c r="AQ4" s="188" t="s">
        <v>259</v>
      </c>
      <c r="AR4" s="188" t="s">
        <v>266</v>
      </c>
      <c r="AS4" s="189">
        <v>-1.199999E-3</v>
      </c>
      <c r="AT4" s="189">
        <v>-1.199999E-3</v>
      </c>
      <c r="AU4" s="189">
        <v>-1.199999E-3</v>
      </c>
      <c r="AV4" s="189" t="e">
        <v>#N/A</v>
      </c>
      <c r="AW4" s="160"/>
      <c r="AX4" s="94" t="s">
        <v>267</v>
      </c>
      <c r="AY4" s="459">
        <v>42354</v>
      </c>
    </row>
    <row r="5" spans="2:51" x14ac:dyDescent="0.2">
      <c r="B5" s="190" t="s">
        <v>41</v>
      </c>
      <c r="C5" s="190" t="s">
        <v>176</v>
      </c>
      <c r="D5" s="191" t="s">
        <v>268</v>
      </c>
      <c r="E5" s="191" t="s">
        <v>269</v>
      </c>
      <c r="F5" s="192">
        <v>-1.1999999999999999E-3</v>
      </c>
      <c r="G5" s="192" t="e">
        <v>#N/A</v>
      </c>
      <c r="I5" s="190" t="s">
        <v>233</v>
      </c>
      <c r="J5" s="191" t="s">
        <v>176</v>
      </c>
      <c r="K5" s="191" t="s">
        <v>270</v>
      </c>
      <c r="L5" s="192" t="s">
        <v>271</v>
      </c>
      <c r="M5" s="192">
        <v>-9.3344822999999997E-4</v>
      </c>
      <c r="N5" s="435" t="e">
        <v>#N/A</v>
      </c>
      <c r="O5" s="160"/>
      <c r="P5" s="190" t="s">
        <v>233</v>
      </c>
      <c r="Q5" s="191" t="s">
        <v>176</v>
      </c>
      <c r="R5" s="191" t="s">
        <v>268</v>
      </c>
      <c r="S5" s="192" t="s">
        <v>272</v>
      </c>
      <c r="T5" s="192">
        <v>-1.1999999999999999E-3</v>
      </c>
      <c r="U5" s="192">
        <v>-1.1999999999999999E-3</v>
      </c>
      <c r="V5" s="192">
        <v>-1.1999999999999999E-3</v>
      </c>
      <c r="W5" s="435" t="e">
        <v>#N/A</v>
      </c>
      <c r="X5" s="80"/>
      <c r="Y5" s="190" t="s">
        <v>233</v>
      </c>
      <c r="Z5" s="191" t="s">
        <v>176</v>
      </c>
      <c r="AA5" s="191" t="s">
        <v>268</v>
      </c>
      <c r="AB5" s="192" t="s">
        <v>273</v>
      </c>
      <c r="AC5" s="192">
        <v>-1.1999999999999999E-3</v>
      </c>
      <c r="AD5" s="192">
        <v>-1.1999999999999999E-3</v>
      </c>
      <c r="AE5" s="192">
        <v>-1.1999999999999999E-3</v>
      </c>
      <c r="AF5" s="192" t="e">
        <v>#N/A</v>
      </c>
      <c r="AG5" s="89"/>
      <c r="AH5" s="190" t="s">
        <v>233</v>
      </c>
      <c r="AI5" s="191" t="s">
        <v>176</v>
      </c>
      <c r="AJ5" s="191" t="s">
        <v>268</v>
      </c>
      <c r="AK5" s="192" t="s">
        <v>274</v>
      </c>
      <c r="AL5" s="192">
        <v>-1.1999999999999999E-3</v>
      </c>
      <c r="AM5" s="435" t="e">
        <v>#N/A</v>
      </c>
      <c r="AO5" s="190" t="s">
        <v>233</v>
      </c>
      <c r="AP5" s="191" t="s">
        <v>176</v>
      </c>
      <c r="AQ5" s="191" t="s">
        <v>268</v>
      </c>
      <c r="AR5" s="192" t="s">
        <v>275</v>
      </c>
      <c r="AS5" s="192">
        <v>-1.1999999999999999E-3</v>
      </c>
      <c r="AT5" s="192">
        <v>-1.1999999999999999E-3</v>
      </c>
      <c r="AU5" s="192">
        <v>-1.1999999999999999E-3</v>
      </c>
      <c r="AV5" s="192" t="e">
        <v>#N/A</v>
      </c>
      <c r="AW5" s="160"/>
      <c r="AX5" s="171" t="s">
        <v>276</v>
      </c>
      <c r="AY5" s="458">
        <v>42445</v>
      </c>
    </row>
    <row r="6" spans="2:51" x14ac:dyDescent="0.2">
      <c r="B6" s="176" t="s">
        <v>41</v>
      </c>
      <c r="C6" s="176" t="s">
        <v>177</v>
      </c>
      <c r="D6" s="176" t="s">
        <v>277</v>
      </c>
      <c r="E6" s="176" t="s">
        <v>278</v>
      </c>
      <c r="F6" s="193">
        <v>-1.1999999999999999E-3</v>
      </c>
      <c r="G6" s="193" t="e">
        <v>#N/A</v>
      </c>
      <c r="I6" s="176" t="s">
        <v>233</v>
      </c>
      <c r="J6" s="176" t="s">
        <v>177</v>
      </c>
      <c r="K6" s="176" t="s">
        <v>279</v>
      </c>
      <c r="L6" s="193" t="s">
        <v>280</v>
      </c>
      <c r="M6" s="193">
        <v>-9.3390658000000004E-4</v>
      </c>
      <c r="N6" s="436" t="e">
        <v>#N/A</v>
      </c>
      <c r="O6" s="160"/>
      <c r="P6" s="176" t="s">
        <v>233</v>
      </c>
      <c r="Q6" s="176" t="s">
        <v>177</v>
      </c>
      <c r="R6" s="176" t="s">
        <v>281</v>
      </c>
      <c r="S6" s="193" t="s">
        <v>282</v>
      </c>
      <c r="T6" s="193">
        <v>-1.9599999999999999E-4</v>
      </c>
      <c r="U6" s="193">
        <v>-1.9599999999999999E-4</v>
      </c>
      <c r="V6" s="193">
        <v>-1.9599999999999999E-4</v>
      </c>
      <c r="W6" s="436" t="e">
        <v>#N/A</v>
      </c>
      <c r="X6" s="80"/>
      <c r="Y6" s="176" t="s">
        <v>233</v>
      </c>
      <c r="Z6" s="176" t="s">
        <v>177</v>
      </c>
      <c r="AA6" s="176" t="s">
        <v>283</v>
      </c>
      <c r="AB6" s="193" t="s">
        <v>284</v>
      </c>
      <c r="AC6" s="193">
        <v>7.5500000000000003E-4</v>
      </c>
      <c r="AD6" s="256">
        <v>7.5500000000000003E-4</v>
      </c>
      <c r="AE6" s="256">
        <v>7.5500000000000003E-4</v>
      </c>
      <c r="AF6" s="256" t="e">
        <v>#N/A</v>
      </c>
      <c r="AG6" s="89"/>
      <c r="AH6" s="176" t="s">
        <v>233</v>
      </c>
      <c r="AI6" s="176" t="s">
        <v>177</v>
      </c>
      <c r="AJ6" s="176" t="s">
        <v>285</v>
      </c>
      <c r="AK6" s="193" t="s">
        <v>286</v>
      </c>
      <c r="AL6" s="193">
        <v>1.6309999999999999E-3</v>
      </c>
      <c r="AM6" s="436" t="e">
        <v>#N/A</v>
      </c>
      <c r="AO6" s="176" t="s">
        <v>233</v>
      </c>
      <c r="AP6" s="176" t="s">
        <v>177</v>
      </c>
      <c r="AQ6" s="176" t="s">
        <v>277</v>
      </c>
      <c r="AR6" s="193" t="s">
        <v>287</v>
      </c>
      <c r="AS6" s="193">
        <v>-1.1999999999999999E-3</v>
      </c>
      <c r="AT6" s="256">
        <v>-1.1999999999999999E-3</v>
      </c>
      <c r="AU6" s="256">
        <v>-1.1999999999999999E-3</v>
      </c>
      <c r="AV6" s="256" t="e">
        <v>#N/A</v>
      </c>
      <c r="AW6" s="160"/>
    </row>
    <row r="7" spans="2:51" x14ac:dyDescent="0.2">
      <c r="B7" s="176" t="s">
        <v>41</v>
      </c>
      <c r="C7" s="176" t="s">
        <v>83</v>
      </c>
      <c r="D7" s="177" t="s">
        <v>288</v>
      </c>
      <c r="E7" s="177" t="s">
        <v>289</v>
      </c>
      <c r="F7" s="161">
        <v>-1.23E-3</v>
      </c>
      <c r="G7" s="161" t="e">
        <v>#N/A</v>
      </c>
      <c r="I7" s="176" t="s">
        <v>233</v>
      </c>
      <c r="J7" s="177" t="s">
        <v>83</v>
      </c>
      <c r="K7" s="194" t="s">
        <v>290</v>
      </c>
      <c r="L7" s="161" t="s">
        <v>291</v>
      </c>
      <c r="M7" s="161">
        <v>-9.3800000000000003E-4</v>
      </c>
      <c r="N7" s="436" t="e">
        <v>#N/A</v>
      </c>
      <c r="O7" s="160"/>
      <c r="P7" s="176" t="s">
        <v>233</v>
      </c>
      <c r="Q7" s="177" t="s">
        <v>83</v>
      </c>
      <c r="R7" s="177" t="s">
        <v>292</v>
      </c>
      <c r="S7" s="161" t="s">
        <v>293</v>
      </c>
      <c r="T7" s="161">
        <v>1.2E-5</v>
      </c>
      <c r="U7" s="161">
        <v>-9.8800000000000016E-4</v>
      </c>
      <c r="V7" s="161">
        <v>-4.880000000000001E-4</v>
      </c>
      <c r="W7" s="436" t="e">
        <v>#N/A</v>
      </c>
      <c r="X7" s="80"/>
      <c r="Y7" s="176" t="s">
        <v>233</v>
      </c>
      <c r="Z7" s="177" t="s">
        <v>83</v>
      </c>
      <c r="AA7" s="177" t="s">
        <v>294</v>
      </c>
      <c r="AB7" s="161" t="s">
        <v>295</v>
      </c>
      <c r="AC7" s="161">
        <v>4.84E-4</v>
      </c>
      <c r="AD7" s="161">
        <v>-5.1599999999999997E-4</v>
      </c>
      <c r="AE7" s="161">
        <v>-1.5999999999999982E-5</v>
      </c>
      <c r="AF7" s="161" t="e">
        <v>#N/A</v>
      </c>
      <c r="AG7" s="89"/>
      <c r="AH7" s="176" t="s">
        <v>233</v>
      </c>
      <c r="AI7" s="177" t="s">
        <v>83</v>
      </c>
      <c r="AJ7" s="177" t="s">
        <v>296</v>
      </c>
      <c r="AK7" s="161" t="s">
        <v>297</v>
      </c>
      <c r="AL7" s="161">
        <v>2.101E-3</v>
      </c>
      <c r="AM7" s="436" t="e">
        <v>#N/A</v>
      </c>
      <c r="AO7" s="176"/>
      <c r="AP7" s="177" t="s">
        <v>83</v>
      </c>
      <c r="AQ7" s="177" t="s">
        <v>298</v>
      </c>
      <c r="AR7" s="161" t="s">
        <v>299</v>
      </c>
      <c r="AS7" s="161" t="s">
        <v>300</v>
      </c>
      <c r="AT7" s="161" t="s">
        <v>300</v>
      </c>
      <c r="AU7" s="161" t="s">
        <v>300</v>
      </c>
      <c r="AV7" s="161">
        <v>0</v>
      </c>
      <c r="AW7" s="160"/>
    </row>
    <row r="8" spans="2:51" x14ac:dyDescent="0.2">
      <c r="B8" s="176" t="s">
        <v>41</v>
      </c>
      <c r="C8" s="176" t="s">
        <v>84</v>
      </c>
      <c r="D8" s="177" t="s">
        <v>301</v>
      </c>
      <c r="E8" s="177" t="s">
        <v>302</v>
      </c>
      <c r="F8" s="161">
        <v>-1.24E-3</v>
      </c>
      <c r="G8" s="161" t="e">
        <v>#N/A</v>
      </c>
      <c r="I8" s="176" t="s">
        <v>233</v>
      </c>
      <c r="J8" s="177" t="s">
        <v>84</v>
      </c>
      <c r="K8" s="177" t="s">
        <v>303</v>
      </c>
      <c r="L8" s="161" t="s">
        <v>304</v>
      </c>
      <c r="M8" s="161">
        <v>-9.4900000000000008E-4</v>
      </c>
      <c r="N8" s="436" t="e">
        <v>#N/A</v>
      </c>
      <c r="O8" s="160"/>
      <c r="P8" s="176" t="s">
        <v>233</v>
      </c>
      <c r="Q8" s="177" t="s">
        <v>84</v>
      </c>
      <c r="R8" s="177" t="s">
        <v>305</v>
      </c>
      <c r="S8" s="161" t="s">
        <v>306</v>
      </c>
      <c r="T8" s="161">
        <v>-9.9000000000000008E-5</v>
      </c>
      <c r="U8" s="161">
        <v>-1.0989999999999999E-3</v>
      </c>
      <c r="V8" s="161">
        <v>-5.9899999999999992E-4</v>
      </c>
      <c r="W8" s="436" t="e">
        <v>#N/A</v>
      </c>
      <c r="X8" s="80"/>
      <c r="Y8" s="176" t="s">
        <v>233</v>
      </c>
      <c r="Z8" s="177" t="s">
        <v>84</v>
      </c>
      <c r="AA8" s="177" t="s">
        <v>307</v>
      </c>
      <c r="AB8" s="161" t="s">
        <v>308</v>
      </c>
      <c r="AC8" s="161">
        <v>6.3900000000000003E-4</v>
      </c>
      <c r="AD8" s="161">
        <v>-3.6099999999999999E-4</v>
      </c>
      <c r="AE8" s="161">
        <v>1.3900000000000002E-4</v>
      </c>
      <c r="AF8" s="161" t="e">
        <v>#N/A</v>
      </c>
      <c r="AG8" s="89"/>
      <c r="AH8" s="176" t="s">
        <v>233</v>
      </c>
      <c r="AI8" s="177" t="s">
        <v>84</v>
      </c>
      <c r="AJ8" s="177" t="s">
        <v>309</v>
      </c>
      <c r="AK8" s="161" t="s">
        <v>310</v>
      </c>
      <c r="AL8" s="161">
        <v>2.091E-3</v>
      </c>
      <c r="AM8" s="436" t="e">
        <v>#N/A</v>
      </c>
      <c r="AO8" s="176" t="s">
        <v>233</v>
      </c>
      <c r="AP8" s="177" t="s">
        <v>84</v>
      </c>
      <c r="AQ8" s="177" t="s">
        <v>311</v>
      </c>
      <c r="AR8" s="161" t="s">
        <v>312</v>
      </c>
      <c r="AS8" s="161">
        <v>-1.1000000000000001E-3</v>
      </c>
      <c r="AT8" s="161">
        <v>-1.1000000000000001E-3</v>
      </c>
      <c r="AU8" s="161">
        <v>-1.1000000000000001E-3</v>
      </c>
      <c r="AV8" s="161" t="e">
        <v>#N/A</v>
      </c>
      <c r="AW8" s="160"/>
    </row>
    <row r="9" spans="2:51" x14ac:dyDescent="0.2">
      <c r="B9" s="176" t="s">
        <v>41</v>
      </c>
      <c r="C9" s="176" t="s">
        <v>85</v>
      </c>
      <c r="D9" s="177" t="s">
        <v>313</v>
      </c>
      <c r="E9" s="177" t="s">
        <v>314</v>
      </c>
      <c r="F9" s="161">
        <v>-1.25E-3</v>
      </c>
      <c r="G9" s="161" t="e">
        <v>#N/A</v>
      </c>
      <c r="I9" s="176" t="s">
        <v>233</v>
      </c>
      <c r="J9" s="177" t="s">
        <v>85</v>
      </c>
      <c r="K9" s="177" t="s">
        <v>315</v>
      </c>
      <c r="L9" s="161" t="s">
        <v>316</v>
      </c>
      <c r="M9" s="161">
        <v>-9.6000000000000002E-4</v>
      </c>
      <c r="N9" s="436" t="e">
        <v>#N/A</v>
      </c>
      <c r="O9" s="160"/>
      <c r="P9" s="176" t="s">
        <v>233</v>
      </c>
      <c r="Q9" s="177" t="s">
        <v>85</v>
      </c>
      <c r="R9" s="177" t="s">
        <v>317</v>
      </c>
      <c r="S9" s="161" t="s">
        <v>318</v>
      </c>
      <c r="T9" s="161">
        <v>-2.0000000000000002E-5</v>
      </c>
      <c r="U9" s="161">
        <v>-1.0200000000000001E-3</v>
      </c>
      <c r="V9" s="161">
        <v>-5.2000000000000006E-4</v>
      </c>
      <c r="W9" s="436" t="e">
        <v>#N/A</v>
      </c>
      <c r="X9" s="80"/>
      <c r="Y9" s="176" t="s">
        <v>233</v>
      </c>
      <c r="Z9" s="177" t="s">
        <v>85</v>
      </c>
      <c r="AA9" s="177" t="s">
        <v>319</v>
      </c>
      <c r="AB9" s="161" t="s">
        <v>320</v>
      </c>
      <c r="AC9" s="161">
        <v>7.1599999999999995E-4</v>
      </c>
      <c r="AD9" s="161">
        <v>-2.8399999999999996E-4</v>
      </c>
      <c r="AE9" s="161">
        <v>2.1599999999999999E-4</v>
      </c>
      <c r="AF9" s="161" t="e">
        <v>#N/A</v>
      </c>
      <c r="AG9" s="89"/>
      <c r="AH9" s="176" t="s">
        <v>233</v>
      </c>
      <c r="AI9" s="177" t="s">
        <v>85</v>
      </c>
      <c r="AJ9" s="177" t="s">
        <v>321</v>
      </c>
      <c r="AK9" s="161" t="s">
        <v>322</v>
      </c>
      <c r="AL9" s="161">
        <v>2.081E-3</v>
      </c>
      <c r="AM9" s="436" t="e">
        <v>#N/A</v>
      </c>
      <c r="AO9" s="176" t="s">
        <v>233</v>
      </c>
      <c r="AP9" s="177" t="s">
        <v>85</v>
      </c>
      <c r="AQ9" s="177" t="s">
        <v>323</v>
      </c>
      <c r="AR9" s="161" t="s">
        <v>324</v>
      </c>
      <c r="AS9" s="161">
        <v>-1.1000000000000001E-3</v>
      </c>
      <c r="AT9" s="161">
        <v>-1.1000000000000001E-3</v>
      </c>
      <c r="AU9" s="161">
        <v>-1.1000000000000001E-3</v>
      </c>
      <c r="AV9" s="161" t="e">
        <v>#N/A</v>
      </c>
      <c r="AW9" s="160"/>
    </row>
    <row r="10" spans="2:51" x14ac:dyDescent="0.2">
      <c r="B10" s="190" t="s">
        <v>41</v>
      </c>
      <c r="C10" s="190" t="s">
        <v>2</v>
      </c>
      <c r="D10" s="191" t="s">
        <v>325</v>
      </c>
      <c r="E10" s="191" t="s">
        <v>326</v>
      </c>
      <c r="F10" s="192">
        <v>-1.2700000000000001E-3</v>
      </c>
      <c r="G10" s="192" t="e">
        <v>#N/A</v>
      </c>
      <c r="I10" s="190" t="s">
        <v>233</v>
      </c>
      <c r="J10" s="191" t="s">
        <v>2</v>
      </c>
      <c r="K10" s="191" t="s">
        <v>327</v>
      </c>
      <c r="L10" s="192" t="s">
        <v>328</v>
      </c>
      <c r="M10" s="192">
        <v>-9.7999999999999997E-4</v>
      </c>
      <c r="N10" s="435" t="e">
        <v>#N/A</v>
      </c>
      <c r="O10" s="160"/>
      <c r="P10" s="190" t="s">
        <v>233</v>
      </c>
      <c r="Q10" s="191" t="s">
        <v>2</v>
      </c>
      <c r="R10" s="191" t="s">
        <v>329</v>
      </c>
      <c r="S10" s="192" t="s">
        <v>330</v>
      </c>
      <c r="T10" s="192">
        <v>-1.6299999999999998E-4</v>
      </c>
      <c r="U10" s="192">
        <v>-6.6299999999999996E-4</v>
      </c>
      <c r="V10" s="192">
        <v>-4.1299999999999996E-4</v>
      </c>
      <c r="W10" s="435" t="e">
        <v>#N/A</v>
      </c>
      <c r="X10" s="80"/>
      <c r="Y10" s="190" t="s">
        <v>233</v>
      </c>
      <c r="Z10" s="191" t="s">
        <v>2</v>
      </c>
      <c r="AA10" s="191" t="s">
        <v>331</v>
      </c>
      <c r="AB10" s="192" t="s">
        <v>332</v>
      </c>
      <c r="AC10" s="192">
        <v>5.71E-4</v>
      </c>
      <c r="AD10" s="192">
        <v>7.0999999999999991E-5</v>
      </c>
      <c r="AE10" s="192">
        <v>3.21E-4</v>
      </c>
      <c r="AF10" s="192" t="e">
        <v>#N/A</v>
      </c>
      <c r="AG10" s="89"/>
      <c r="AH10" s="190" t="s">
        <v>233</v>
      </c>
      <c r="AI10" s="191" t="s">
        <v>2</v>
      </c>
      <c r="AJ10" s="191" t="s">
        <v>333</v>
      </c>
      <c r="AK10" s="192" t="s">
        <v>334</v>
      </c>
      <c r="AL10" s="192">
        <v>1.8109999999999999E-3</v>
      </c>
      <c r="AM10" s="435" t="e">
        <v>#N/A</v>
      </c>
      <c r="AO10" s="190" t="s">
        <v>233</v>
      </c>
      <c r="AP10" s="191" t="s">
        <v>2</v>
      </c>
      <c r="AQ10" s="191" t="s">
        <v>335</v>
      </c>
      <c r="AR10" s="192" t="s">
        <v>336</v>
      </c>
      <c r="AS10" s="192">
        <v>-8.9999999999999998E-4</v>
      </c>
      <c r="AT10" s="192">
        <v>-8.9999999999999998E-4</v>
      </c>
      <c r="AU10" s="192">
        <v>-8.9999999999999998E-4</v>
      </c>
      <c r="AV10" s="192" t="e">
        <v>#N/A</v>
      </c>
      <c r="AW10" s="160"/>
    </row>
    <row r="11" spans="2:51" x14ac:dyDescent="0.2">
      <c r="B11" s="176" t="s">
        <v>41</v>
      </c>
      <c r="C11" s="176" t="s">
        <v>86</v>
      </c>
      <c r="D11" s="177" t="s">
        <v>337</v>
      </c>
      <c r="E11" s="177" t="s">
        <v>338</v>
      </c>
      <c r="F11" s="161">
        <v>-1.2800000000000001E-3</v>
      </c>
      <c r="G11" s="161" t="e">
        <v>#N/A</v>
      </c>
      <c r="I11" s="178" t="s">
        <v>235</v>
      </c>
      <c r="J11" s="181" t="s">
        <v>86</v>
      </c>
      <c r="K11" s="181" t="s">
        <v>339</v>
      </c>
      <c r="L11" s="104" t="s">
        <v>340</v>
      </c>
      <c r="M11" s="104">
        <v>-9.9001201000000014E-4</v>
      </c>
      <c r="N11" s="182" t="e">
        <v>#N/A</v>
      </c>
      <c r="O11" s="160"/>
      <c r="P11" s="176" t="s">
        <v>233</v>
      </c>
      <c r="Q11" s="177" t="s">
        <v>86</v>
      </c>
      <c r="R11" s="177" t="s">
        <v>341</v>
      </c>
      <c r="S11" s="161" t="s">
        <v>342</v>
      </c>
      <c r="T11" s="161">
        <v>1.5999999999999999E-5</v>
      </c>
      <c r="U11" s="161">
        <v>-4.84E-4</v>
      </c>
      <c r="V11" s="161">
        <v>-2.34E-4</v>
      </c>
      <c r="W11" s="436" t="e">
        <v>#N/A</v>
      </c>
      <c r="X11" s="80"/>
      <c r="Y11" s="176" t="s">
        <v>233</v>
      </c>
      <c r="Z11" s="177" t="s">
        <v>86</v>
      </c>
      <c r="AA11" s="177" t="s">
        <v>343</v>
      </c>
      <c r="AB11" s="161" t="s">
        <v>344</v>
      </c>
      <c r="AC11" s="161">
        <v>6.4500000000000007E-4</v>
      </c>
      <c r="AD11" s="161">
        <v>1.45E-4</v>
      </c>
      <c r="AE11" s="161">
        <v>3.9500000000000006E-4</v>
      </c>
      <c r="AF11" s="161" t="e">
        <v>#N/A</v>
      </c>
      <c r="AG11" s="89"/>
      <c r="AH11" s="176" t="s">
        <v>233</v>
      </c>
      <c r="AI11" s="177" t="s">
        <v>86</v>
      </c>
      <c r="AJ11" s="177" t="s">
        <v>345</v>
      </c>
      <c r="AK11" s="161" t="s">
        <v>346</v>
      </c>
      <c r="AL11" s="161">
        <v>1.8009999999999999E-3</v>
      </c>
      <c r="AM11" s="436" t="e">
        <v>#N/A</v>
      </c>
      <c r="AO11" s="176" t="s">
        <v>233</v>
      </c>
      <c r="AP11" s="177" t="s">
        <v>86</v>
      </c>
      <c r="AQ11" s="177" t="s">
        <v>347</v>
      </c>
      <c r="AR11" s="161" t="s">
        <v>348</v>
      </c>
      <c r="AS11" s="161">
        <v>-5.0000000000000001E-4</v>
      </c>
      <c r="AT11" s="161">
        <v>-5.0000000000000001E-4</v>
      </c>
      <c r="AU11" s="161">
        <v>-5.0000000000000001E-4</v>
      </c>
      <c r="AV11" s="161" t="e">
        <v>#N/A</v>
      </c>
      <c r="AW11" s="160"/>
    </row>
    <row r="12" spans="2:51" x14ac:dyDescent="0.2">
      <c r="B12" s="190" t="s">
        <v>41</v>
      </c>
      <c r="C12" s="190" t="s">
        <v>0</v>
      </c>
      <c r="D12" s="191" t="s">
        <v>349</v>
      </c>
      <c r="E12" s="191" t="s">
        <v>350</v>
      </c>
      <c r="F12" s="192">
        <v>-1.32E-3</v>
      </c>
      <c r="G12" s="192" t="e">
        <v>#N/A</v>
      </c>
      <c r="I12" s="183" t="s">
        <v>235</v>
      </c>
      <c r="J12" s="184" t="s">
        <v>0</v>
      </c>
      <c r="K12" s="184" t="s">
        <v>351</v>
      </c>
      <c r="L12" s="105" t="s">
        <v>352</v>
      </c>
      <c r="M12" s="105">
        <v>-1.0100251200000001E-3</v>
      </c>
      <c r="N12" s="185" t="e">
        <v>#N/A</v>
      </c>
      <c r="O12" s="160"/>
      <c r="P12" s="190" t="s">
        <v>233</v>
      </c>
      <c r="Q12" s="191" t="s">
        <v>0</v>
      </c>
      <c r="R12" s="191" t="s">
        <v>353</v>
      </c>
      <c r="S12" s="192" t="s">
        <v>354</v>
      </c>
      <c r="T12" s="192">
        <v>-8.4000000000000009E-5</v>
      </c>
      <c r="U12" s="192">
        <v>-5.8399999999999988E-4</v>
      </c>
      <c r="V12" s="192">
        <v>-3.3399999999999993E-4</v>
      </c>
      <c r="W12" s="435" t="e">
        <v>#N/A</v>
      </c>
      <c r="X12" s="80"/>
      <c r="Y12" s="190" t="s">
        <v>233</v>
      </c>
      <c r="Z12" s="191" t="s">
        <v>0</v>
      </c>
      <c r="AA12" s="191" t="s">
        <v>355</v>
      </c>
      <c r="AB12" s="192" t="s">
        <v>356</v>
      </c>
      <c r="AC12" s="192">
        <v>6.4999999999999997E-4</v>
      </c>
      <c r="AD12" s="192">
        <v>1.4999999999999999E-4</v>
      </c>
      <c r="AE12" s="192">
        <v>3.9999999999999996E-4</v>
      </c>
      <c r="AF12" s="192" t="e">
        <v>#N/A</v>
      </c>
      <c r="AG12" s="89"/>
      <c r="AH12" s="190" t="s">
        <v>233</v>
      </c>
      <c r="AI12" s="191" t="s">
        <v>0</v>
      </c>
      <c r="AJ12" s="191" t="s">
        <v>357</v>
      </c>
      <c r="AK12" s="192" t="s">
        <v>358</v>
      </c>
      <c r="AL12" s="192">
        <v>1.7599999999999998E-3</v>
      </c>
      <c r="AM12" s="435" t="e">
        <v>#N/A</v>
      </c>
      <c r="AO12" s="190" t="s">
        <v>233</v>
      </c>
      <c r="AP12" s="191" t="s">
        <v>0</v>
      </c>
      <c r="AQ12" s="191" t="s">
        <v>359</v>
      </c>
      <c r="AR12" s="192" t="s">
        <v>360</v>
      </c>
      <c r="AS12" s="192">
        <v>-2.9999999999999997E-4</v>
      </c>
      <c r="AT12" s="192">
        <v>-2.9999999999999997E-4</v>
      </c>
      <c r="AU12" s="192">
        <v>-2.9999999999999997E-4</v>
      </c>
      <c r="AV12" s="192" t="e">
        <v>#N/A</v>
      </c>
      <c r="AW12" s="160"/>
    </row>
    <row r="13" spans="2:51" x14ac:dyDescent="0.2">
      <c r="B13" s="176" t="s">
        <v>41</v>
      </c>
      <c r="C13" s="176" t="s">
        <v>87</v>
      </c>
      <c r="D13" s="177" t="s">
        <v>361</v>
      </c>
      <c r="E13" s="177" t="s">
        <v>362</v>
      </c>
      <c r="F13" s="161">
        <v>-1.3399999999999998E-3</v>
      </c>
      <c r="G13" s="161" t="e">
        <v>#N/A</v>
      </c>
      <c r="I13" s="180" t="s">
        <v>235</v>
      </c>
      <c r="J13" s="181" t="s">
        <v>87</v>
      </c>
      <c r="K13" s="181" t="s">
        <v>363</v>
      </c>
      <c r="L13" s="104" t="s">
        <v>364</v>
      </c>
      <c r="M13" s="104">
        <v>-1.0100425300000001E-3</v>
      </c>
      <c r="N13" s="182" t="e">
        <v>#N/A</v>
      </c>
      <c r="O13" s="160"/>
      <c r="P13" s="176" t="s">
        <v>233</v>
      </c>
      <c r="Q13" s="177" t="s">
        <v>87</v>
      </c>
      <c r="R13" s="177" t="s">
        <v>365</v>
      </c>
      <c r="S13" s="161" t="s">
        <v>366</v>
      </c>
      <c r="T13" s="161">
        <v>-1.1000000000000002E-4</v>
      </c>
      <c r="U13" s="161">
        <v>-6.0999999999999997E-4</v>
      </c>
      <c r="V13" s="161">
        <v>-3.5999999999999997E-4</v>
      </c>
      <c r="W13" s="436" t="e">
        <v>#N/A</v>
      </c>
      <c r="X13" s="80"/>
      <c r="Y13" s="176" t="s">
        <v>233</v>
      </c>
      <c r="Z13" s="177" t="s">
        <v>87</v>
      </c>
      <c r="AA13" s="177" t="s">
        <v>367</v>
      </c>
      <c r="AB13" s="161" t="s">
        <v>368</v>
      </c>
      <c r="AC13" s="161">
        <v>6.6299999999999996E-4</v>
      </c>
      <c r="AD13" s="161">
        <v>1.6299999999999998E-4</v>
      </c>
      <c r="AE13" s="161">
        <v>4.1299999999999996E-4</v>
      </c>
      <c r="AF13" s="161" t="e">
        <v>#N/A</v>
      </c>
      <c r="AG13" s="89"/>
      <c r="AH13" s="176" t="s">
        <v>233</v>
      </c>
      <c r="AI13" s="177" t="s">
        <v>87</v>
      </c>
      <c r="AJ13" s="177" t="s">
        <v>369</v>
      </c>
      <c r="AK13" s="161" t="s">
        <v>370</v>
      </c>
      <c r="AL13" s="161">
        <v>1.7399999999999998E-3</v>
      </c>
      <c r="AM13" s="436" t="e">
        <v>#N/A</v>
      </c>
      <c r="AO13" s="176" t="s">
        <v>233</v>
      </c>
      <c r="AP13" s="177" t="s">
        <v>87</v>
      </c>
      <c r="AQ13" s="177" t="s">
        <v>371</v>
      </c>
      <c r="AR13" s="161" t="s">
        <v>372</v>
      </c>
      <c r="AS13" s="161">
        <v>1.0000000000000001E-5</v>
      </c>
      <c r="AT13" s="161">
        <v>1.0000000000000001E-5</v>
      </c>
      <c r="AU13" s="161">
        <v>1.0000000000000001E-5</v>
      </c>
      <c r="AV13" s="161" t="e">
        <v>#N/A</v>
      </c>
      <c r="AW13" s="160"/>
    </row>
    <row r="14" spans="2:51" x14ac:dyDescent="0.2">
      <c r="B14" s="176" t="s">
        <v>41</v>
      </c>
      <c r="C14" s="176" t="s">
        <v>88</v>
      </c>
      <c r="D14" s="177" t="s">
        <v>373</v>
      </c>
      <c r="E14" s="177" t="s">
        <v>374</v>
      </c>
      <c r="F14" s="161">
        <v>-1.3399999999999998E-3</v>
      </c>
      <c r="G14" s="161" t="e">
        <v>#N/A</v>
      </c>
      <c r="I14" s="180" t="s">
        <v>235</v>
      </c>
      <c r="J14" s="181" t="s">
        <v>88</v>
      </c>
      <c r="K14" s="181" t="s">
        <v>375</v>
      </c>
      <c r="L14" s="104" t="s">
        <v>376</v>
      </c>
      <c r="M14" s="104">
        <v>-1.01006339E-3</v>
      </c>
      <c r="N14" s="182" t="e">
        <v>#N/A</v>
      </c>
      <c r="O14" s="160"/>
      <c r="P14" s="176" t="s">
        <v>233</v>
      </c>
      <c r="Q14" s="177" t="s">
        <v>88</v>
      </c>
      <c r="R14" s="177" t="s">
        <v>377</v>
      </c>
      <c r="S14" s="161" t="s">
        <v>378</v>
      </c>
      <c r="T14" s="161">
        <v>-6.3999999999999997E-5</v>
      </c>
      <c r="U14" s="161">
        <v>-5.6399999999999994E-4</v>
      </c>
      <c r="V14" s="161">
        <v>-3.1399999999999999E-4</v>
      </c>
      <c r="W14" s="436" t="e">
        <v>#N/A</v>
      </c>
      <c r="X14" s="80"/>
      <c r="Y14" s="176" t="s">
        <v>233</v>
      </c>
      <c r="Z14" s="177" t="s">
        <v>88</v>
      </c>
      <c r="AA14" s="177" t="s">
        <v>379</v>
      </c>
      <c r="AB14" s="161" t="s">
        <v>380</v>
      </c>
      <c r="AC14" s="161">
        <v>6.7500000000000004E-4</v>
      </c>
      <c r="AD14" s="161">
        <v>1.7499999999999997E-4</v>
      </c>
      <c r="AE14" s="161">
        <v>4.2500000000000003E-4</v>
      </c>
      <c r="AF14" s="161" t="e">
        <v>#N/A</v>
      </c>
      <c r="AG14" s="89"/>
      <c r="AH14" s="176" t="s">
        <v>233</v>
      </c>
      <c r="AI14" s="177" t="s">
        <v>88</v>
      </c>
      <c r="AJ14" s="177" t="s">
        <v>381</v>
      </c>
      <c r="AK14" s="161" t="s">
        <v>382</v>
      </c>
      <c r="AL14" s="161">
        <v>1.7399999999999998E-3</v>
      </c>
      <c r="AM14" s="436" t="e">
        <v>#N/A</v>
      </c>
      <c r="AO14" s="176" t="s">
        <v>233</v>
      </c>
      <c r="AP14" s="177" t="s">
        <v>88</v>
      </c>
      <c r="AQ14" s="177" t="s">
        <v>383</v>
      </c>
      <c r="AR14" s="161" t="s">
        <v>384</v>
      </c>
      <c r="AS14" s="161">
        <v>2.7999999999999998E-4</v>
      </c>
      <c r="AT14" s="161">
        <v>2.7999999999999998E-4</v>
      </c>
      <c r="AU14" s="161">
        <v>2.7999999999999998E-4</v>
      </c>
      <c r="AV14" s="161" t="e">
        <v>#N/A</v>
      </c>
      <c r="AW14" s="160"/>
    </row>
    <row r="15" spans="2:51" x14ac:dyDescent="0.2">
      <c r="B15" s="190" t="s">
        <v>41</v>
      </c>
      <c r="C15" s="190" t="s">
        <v>3</v>
      </c>
      <c r="D15" s="191" t="s">
        <v>385</v>
      </c>
      <c r="E15" s="191" t="s">
        <v>386</v>
      </c>
      <c r="F15" s="192">
        <v>-1.3700000000000001E-3</v>
      </c>
      <c r="G15" s="192" t="e">
        <v>#N/A</v>
      </c>
      <c r="I15" s="183" t="s">
        <v>235</v>
      </c>
      <c r="J15" s="184" t="s">
        <v>3</v>
      </c>
      <c r="K15" s="184" t="s">
        <v>387</v>
      </c>
      <c r="L15" s="105" t="s">
        <v>388</v>
      </c>
      <c r="M15" s="105">
        <v>-1.0100875899999998E-3</v>
      </c>
      <c r="N15" s="185" t="e">
        <v>#N/A</v>
      </c>
      <c r="O15" s="160"/>
      <c r="P15" s="190" t="s">
        <v>233</v>
      </c>
      <c r="Q15" s="191" t="s">
        <v>3</v>
      </c>
      <c r="R15" s="191" t="s">
        <v>389</v>
      </c>
      <c r="S15" s="192" t="s">
        <v>390</v>
      </c>
      <c r="T15" s="192">
        <v>-8.1999999999999987E-5</v>
      </c>
      <c r="U15" s="192">
        <v>-5.8200000000000005E-4</v>
      </c>
      <c r="V15" s="192">
        <v>-3.3200000000000005E-4</v>
      </c>
      <c r="W15" s="435" t="e">
        <v>#N/A</v>
      </c>
      <c r="X15" s="80"/>
      <c r="Y15" s="190" t="s">
        <v>233</v>
      </c>
      <c r="Z15" s="191" t="s">
        <v>3</v>
      </c>
      <c r="AA15" s="191" t="s">
        <v>391</v>
      </c>
      <c r="AB15" s="192" t="s">
        <v>392</v>
      </c>
      <c r="AC15" s="192">
        <v>6.3700000000000009E-4</v>
      </c>
      <c r="AD15" s="192">
        <v>1.37E-4</v>
      </c>
      <c r="AE15" s="192">
        <v>3.8700000000000003E-4</v>
      </c>
      <c r="AF15" s="192" t="e">
        <v>#N/A</v>
      </c>
      <c r="AG15" s="89"/>
      <c r="AH15" s="190" t="s">
        <v>233</v>
      </c>
      <c r="AI15" s="191" t="s">
        <v>3</v>
      </c>
      <c r="AJ15" s="191" t="s">
        <v>393</v>
      </c>
      <c r="AK15" s="192" t="s">
        <v>394</v>
      </c>
      <c r="AL15" s="192">
        <v>1.6379999999999999E-3</v>
      </c>
      <c r="AM15" s="435" t="e">
        <v>#N/A</v>
      </c>
      <c r="AO15" s="190" t="s">
        <v>233</v>
      </c>
      <c r="AP15" s="191" t="s">
        <v>3</v>
      </c>
      <c r="AQ15" s="191" t="s">
        <v>395</v>
      </c>
      <c r="AR15" s="192" t="s">
        <v>396</v>
      </c>
      <c r="AS15" s="192">
        <v>5.8E-4</v>
      </c>
      <c r="AT15" s="192">
        <v>5.8E-4</v>
      </c>
      <c r="AU15" s="192">
        <v>5.8E-4</v>
      </c>
      <c r="AV15" s="192" t="e">
        <v>#N/A</v>
      </c>
      <c r="AW15" s="160"/>
    </row>
    <row r="16" spans="2:51" x14ac:dyDescent="0.2">
      <c r="B16" s="176" t="s">
        <v>41</v>
      </c>
      <c r="C16" s="176" t="s">
        <v>89</v>
      </c>
      <c r="D16" s="177" t="s">
        <v>397</v>
      </c>
      <c r="E16" s="177" t="s">
        <v>398</v>
      </c>
      <c r="F16" s="161">
        <v>-1.3900000000000002E-3</v>
      </c>
      <c r="G16" s="161" t="e">
        <v>#N/A</v>
      </c>
      <c r="I16" s="180" t="s">
        <v>235</v>
      </c>
      <c r="J16" s="181" t="s">
        <v>89</v>
      </c>
      <c r="K16" s="181" t="s">
        <v>399</v>
      </c>
      <c r="L16" s="104" t="s">
        <v>400</v>
      </c>
      <c r="M16" s="104">
        <v>-1.0101106299999999E-3</v>
      </c>
      <c r="N16" s="182" t="e">
        <v>#N/A</v>
      </c>
      <c r="O16" s="160"/>
      <c r="P16" s="176" t="s">
        <v>233</v>
      </c>
      <c r="Q16" s="177" t="s">
        <v>89</v>
      </c>
      <c r="R16" s="177" t="s">
        <v>401</v>
      </c>
      <c r="S16" s="161" t="s">
        <v>402</v>
      </c>
      <c r="T16" s="161">
        <v>-9.2E-5</v>
      </c>
      <c r="U16" s="161">
        <v>-5.9199999999999997E-4</v>
      </c>
      <c r="V16" s="161">
        <v>-3.4199999999999996E-4</v>
      </c>
      <c r="W16" s="436" t="e">
        <v>#N/A</v>
      </c>
      <c r="X16" s="80"/>
      <c r="Y16" s="176" t="s">
        <v>233</v>
      </c>
      <c r="Z16" s="177" t="s">
        <v>89</v>
      </c>
      <c r="AA16" s="177" t="s">
        <v>403</v>
      </c>
      <c r="AB16" s="161" t="s">
        <v>404</v>
      </c>
      <c r="AC16" s="161">
        <v>6.0999999999999997E-4</v>
      </c>
      <c r="AD16" s="161">
        <v>1.1000000000000002E-4</v>
      </c>
      <c r="AE16" s="161">
        <v>3.5999999999999997E-4</v>
      </c>
      <c r="AF16" s="161" t="e">
        <v>#N/A</v>
      </c>
      <c r="AG16" s="89"/>
      <c r="AH16" s="176" t="s">
        <v>233</v>
      </c>
      <c r="AI16" s="177" t="s">
        <v>89</v>
      </c>
      <c r="AJ16" s="177" t="s">
        <v>405</v>
      </c>
      <c r="AK16" s="161" t="s">
        <v>406</v>
      </c>
      <c r="AL16" s="161">
        <v>1.552E-3</v>
      </c>
      <c r="AM16" s="436" t="e">
        <v>#N/A</v>
      </c>
      <c r="AO16" s="176" t="s">
        <v>233</v>
      </c>
      <c r="AP16" s="177" t="s">
        <v>89</v>
      </c>
      <c r="AQ16" s="177" t="s">
        <v>407</v>
      </c>
      <c r="AR16" s="161" t="s">
        <v>408</v>
      </c>
      <c r="AS16" s="161">
        <v>7.6999999999999996E-4</v>
      </c>
      <c r="AT16" s="161">
        <v>7.6999999999999996E-4</v>
      </c>
      <c r="AU16" s="161">
        <v>7.6999999999999996E-4</v>
      </c>
      <c r="AV16" s="161" t="e">
        <v>#N/A</v>
      </c>
      <c r="AW16" s="160"/>
    </row>
    <row r="17" spans="2:51" x14ac:dyDescent="0.2">
      <c r="B17" s="176" t="s">
        <v>41</v>
      </c>
      <c r="C17" s="176" t="s">
        <v>141</v>
      </c>
      <c r="D17" s="177" t="s">
        <v>409</v>
      </c>
      <c r="E17" s="177" t="s">
        <v>410</v>
      </c>
      <c r="F17" s="161">
        <v>-1.3999999999999998E-3</v>
      </c>
      <c r="G17" s="161" t="e">
        <v>#N/A</v>
      </c>
      <c r="I17" s="180" t="s">
        <v>235</v>
      </c>
      <c r="J17" s="181" t="s">
        <v>141</v>
      </c>
      <c r="K17" s="181" t="s">
        <v>411</v>
      </c>
      <c r="L17" s="104" t="s">
        <v>412</v>
      </c>
      <c r="M17" s="104">
        <v>-1.01013388E-3</v>
      </c>
      <c r="N17" s="182" t="e">
        <v>#N/A</v>
      </c>
      <c r="O17" s="160"/>
      <c r="P17" s="176" t="s">
        <v>233</v>
      </c>
      <c r="Q17" s="177" t="s">
        <v>141</v>
      </c>
      <c r="R17" s="177" t="s">
        <v>413</v>
      </c>
      <c r="S17" s="161" t="s">
        <v>414</v>
      </c>
      <c r="T17" s="161">
        <v>-9.1000000000000003E-5</v>
      </c>
      <c r="U17" s="161">
        <v>-5.9099999999999995E-4</v>
      </c>
      <c r="V17" s="161">
        <v>-3.4099999999999999E-4</v>
      </c>
      <c r="W17" s="436" t="e">
        <v>#N/A</v>
      </c>
      <c r="X17" s="80"/>
      <c r="Y17" s="176" t="s">
        <v>233</v>
      </c>
      <c r="Z17" s="177" t="s">
        <v>141</v>
      </c>
      <c r="AA17" s="177" t="s">
        <v>415</v>
      </c>
      <c r="AB17" s="161" t="s">
        <v>416</v>
      </c>
      <c r="AC17" s="161">
        <v>3.3599999999999998E-4</v>
      </c>
      <c r="AD17" s="161">
        <v>-1.64E-4</v>
      </c>
      <c r="AE17" s="161">
        <v>8.599999999999999E-5</v>
      </c>
      <c r="AF17" s="161" t="e">
        <v>#N/A</v>
      </c>
      <c r="AG17" s="89"/>
      <c r="AH17" s="176" t="s">
        <v>233</v>
      </c>
      <c r="AI17" s="177" t="s">
        <v>141</v>
      </c>
      <c r="AJ17" s="177" t="s">
        <v>417</v>
      </c>
      <c r="AK17" s="161" t="s">
        <v>418</v>
      </c>
      <c r="AL17" s="161">
        <v>1.4750000000000002E-3</v>
      </c>
      <c r="AM17" s="436" t="e">
        <v>#N/A</v>
      </c>
      <c r="AO17" s="176" t="s">
        <v>233</v>
      </c>
      <c r="AP17" s="177" t="s">
        <v>141</v>
      </c>
      <c r="AQ17" s="177" t="s">
        <v>419</v>
      </c>
      <c r="AR17" s="161" t="s">
        <v>420</v>
      </c>
      <c r="AS17" s="161">
        <v>9.7000000000000005E-4</v>
      </c>
      <c r="AT17" s="161">
        <v>9.7000000000000005E-4</v>
      </c>
      <c r="AU17" s="161">
        <v>9.7000000000000005E-4</v>
      </c>
      <c r="AV17" s="161" t="e">
        <v>#N/A</v>
      </c>
      <c r="AW17" s="160"/>
    </row>
    <row r="18" spans="2:51" x14ac:dyDescent="0.2">
      <c r="B18" s="176" t="s">
        <v>41</v>
      </c>
      <c r="C18" s="176" t="s">
        <v>142</v>
      </c>
      <c r="D18" s="177" t="s">
        <v>421</v>
      </c>
      <c r="E18" s="177" t="s">
        <v>422</v>
      </c>
      <c r="F18" s="161">
        <v>-1.4099999999999998E-3</v>
      </c>
      <c r="G18" s="161" t="e">
        <v>#N/A</v>
      </c>
      <c r="I18" s="180" t="s">
        <v>235</v>
      </c>
      <c r="J18" s="181" t="s">
        <v>142</v>
      </c>
      <c r="K18" s="181" t="s">
        <v>423</v>
      </c>
      <c r="L18" s="104" t="s">
        <v>424</v>
      </c>
      <c r="M18" s="104">
        <v>-1.02015105E-3</v>
      </c>
      <c r="N18" s="182" t="e">
        <v>#N/A</v>
      </c>
      <c r="O18" s="160"/>
      <c r="P18" s="176" t="s">
        <v>233</v>
      </c>
      <c r="Q18" s="177" t="s">
        <v>142</v>
      </c>
      <c r="R18" s="177" t="s">
        <v>425</v>
      </c>
      <c r="S18" s="161" t="s">
        <v>426</v>
      </c>
      <c r="T18" s="161">
        <v>-8.8999999999999995E-5</v>
      </c>
      <c r="U18" s="161">
        <v>-5.889999999999999E-4</v>
      </c>
      <c r="V18" s="161">
        <v>-3.3899999999999995E-4</v>
      </c>
      <c r="W18" s="436" t="e">
        <v>#N/A</v>
      </c>
      <c r="X18" s="80"/>
      <c r="Y18" s="176" t="s">
        <v>233</v>
      </c>
      <c r="Z18" s="177" t="s">
        <v>142</v>
      </c>
      <c r="AA18" s="177" t="s">
        <v>427</v>
      </c>
      <c r="AB18" s="161" t="s">
        <v>428</v>
      </c>
      <c r="AC18" s="161">
        <v>5.9000000000000004E-5</v>
      </c>
      <c r="AD18" s="161">
        <v>-4.4099999999999999E-4</v>
      </c>
      <c r="AE18" s="161">
        <v>-1.9099999999999998E-4</v>
      </c>
      <c r="AF18" s="161" t="e">
        <v>#N/A</v>
      </c>
      <c r="AG18" s="89"/>
      <c r="AH18" s="176" t="s">
        <v>233</v>
      </c>
      <c r="AI18" s="177" t="s">
        <v>142</v>
      </c>
      <c r="AJ18" s="177" t="s">
        <v>429</v>
      </c>
      <c r="AK18" s="161" t="s">
        <v>430</v>
      </c>
      <c r="AL18" s="161">
        <v>1.392E-3</v>
      </c>
      <c r="AM18" s="436" t="e">
        <v>#N/A</v>
      </c>
      <c r="AO18" s="176" t="s">
        <v>233</v>
      </c>
      <c r="AP18" s="177" t="s">
        <v>142</v>
      </c>
      <c r="AQ18" s="177" t="s">
        <v>431</v>
      </c>
      <c r="AR18" s="161" t="s">
        <v>432</v>
      </c>
      <c r="AS18" s="161">
        <v>1.17E-3</v>
      </c>
      <c r="AT18" s="161">
        <v>1.17E-3</v>
      </c>
      <c r="AU18" s="161">
        <v>1.17E-3</v>
      </c>
      <c r="AV18" s="161" t="e">
        <v>#N/A</v>
      </c>
      <c r="AW18" s="160"/>
    </row>
    <row r="19" spans="2:51" x14ac:dyDescent="0.2">
      <c r="B19" s="176" t="s">
        <v>41</v>
      </c>
      <c r="C19" s="176" t="s">
        <v>143</v>
      </c>
      <c r="D19" s="177" t="s">
        <v>433</v>
      </c>
      <c r="E19" s="177" t="s">
        <v>434</v>
      </c>
      <c r="F19" s="161">
        <v>-1.4299999999999998E-3</v>
      </c>
      <c r="G19" s="161" t="e">
        <v>#N/A</v>
      </c>
      <c r="I19" s="180" t="s">
        <v>235</v>
      </c>
      <c r="J19" s="181" t="s">
        <v>143</v>
      </c>
      <c r="K19" s="181" t="s">
        <v>435</v>
      </c>
      <c r="L19" s="104" t="s">
        <v>436</v>
      </c>
      <c r="M19" s="104">
        <v>-1.0301656299999999E-3</v>
      </c>
      <c r="N19" s="182" t="e">
        <v>#N/A</v>
      </c>
      <c r="O19" s="160"/>
      <c r="P19" s="176" t="s">
        <v>233</v>
      </c>
      <c r="Q19" s="177" t="s">
        <v>143</v>
      </c>
      <c r="R19" s="177" t="s">
        <v>437</v>
      </c>
      <c r="S19" s="161" t="s">
        <v>438</v>
      </c>
      <c r="T19" s="161" t="s">
        <v>300</v>
      </c>
      <c r="U19" s="161" t="s">
        <v>300</v>
      </c>
      <c r="V19" s="161" t="s">
        <v>300</v>
      </c>
      <c r="W19" s="436">
        <v>0</v>
      </c>
      <c r="X19" s="80"/>
      <c r="Y19" s="176" t="s">
        <v>233</v>
      </c>
      <c r="Z19" s="177" t="s">
        <v>143</v>
      </c>
      <c r="AA19" s="177" t="s">
        <v>439</v>
      </c>
      <c r="AB19" s="161" t="s">
        <v>440</v>
      </c>
      <c r="AC19" s="161" t="s">
        <v>300</v>
      </c>
      <c r="AD19" s="161" t="s">
        <v>300</v>
      </c>
      <c r="AE19" s="161" t="s">
        <v>300</v>
      </c>
      <c r="AF19" s="161">
        <v>0</v>
      </c>
      <c r="AG19" s="89"/>
      <c r="AH19" s="176" t="s">
        <v>233</v>
      </c>
      <c r="AI19" s="177" t="s">
        <v>143</v>
      </c>
      <c r="AJ19" s="177" t="s">
        <v>441</v>
      </c>
      <c r="AK19" s="161" t="s">
        <v>442</v>
      </c>
      <c r="AL19" s="161" t="s">
        <v>300</v>
      </c>
      <c r="AM19" s="436">
        <v>0</v>
      </c>
      <c r="AO19" s="176" t="s">
        <v>233</v>
      </c>
      <c r="AP19" s="177" t="s">
        <v>143</v>
      </c>
      <c r="AQ19" s="177" t="s">
        <v>443</v>
      </c>
      <c r="AR19" s="161" t="s">
        <v>444</v>
      </c>
      <c r="AS19" s="161">
        <v>1.3700000000000001E-3</v>
      </c>
      <c r="AT19" s="161">
        <v>1.3700000000000001E-3</v>
      </c>
      <c r="AU19" s="161">
        <v>1.3700000000000001E-3</v>
      </c>
      <c r="AV19" s="161" t="e">
        <v>#N/A</v>
      </c>
      <c r="AW19" s="160"/>
    </row>
    <row r="20" spans="2:51" x14ac:dyDescent="0.2">
      <c r="B20" s="176" t="s">
        <v>41</v>
      </c>
      <c r="C20" s="176" t="s">
        <v>144</v>
      </c>
      <c r="D20" s="177" t="s">
        <v>445</v>
      </c>
      <c r="E20" s="177" t="s">
        <v>446</v>
      </c>
      <c r="F20" s="161">
        <v>-1.4399999999999999E-3</v>
      </c>
      <c r="G20" s="161" t="e">
        <v>#N/A</v>
      </c>
      <c r="I20" s="180" t="s">
        <v>235</v>
      </c>
      <c r="J20" s="181" t="s">
        <v>144</v>
      </c>
      <c r="K20" s="181" t="s">
        <v>447</v>
      </c>
      <c r="L20" s="104" t="s">
        <v>448</v>
      </c>
      <c r="M20" s="104">
        <v>-1.0301888600000001E-3</v>
      </c>
      <c r="N20" s="182" t="e">
        <v>#N/A</v>
      </c>
      <c r="O20" s="88" t="s">
        <v>198</v>
      </c>
      <c r="P20" s="176" t="s">
        <v>233</v>
      </c>
      <c r="Q20" s="177" t="s">
        <v>144</v>
      </c>
      <c r="R20" s="177" t="s">
        <v>449</v>
      </c>
      <c r="S20" s="161" t="s">
        <v>450</v>
      </c>
      <c r="T20" s="161" t="s">
        <v>300</v>
      </c>
      <c r="U20" s="161" t="s">
        <v>300</v>
      </c>
      <c r="V20" s="161" t="s">
        <v>300</v>
      </c>
      <c r="W20" s="436">
        <v>0</v>
      </c>
      <c r="X20" s="80"/>
      <c r="Y20" s="176" t="s">
        <v>233</v>
      </c>
      <c r="Z20" s="177" t="s">
        <v>144</v>
      </c>
      <c r="AA20" s="177" t="s">
        <v>451</v>
      </c>
      <c r="AB20" s="161" t="s">
        <v>452</v>
      </c>
      <c r="AC20" s="161" t="s">
        <v>300</v>
      </c>
      <c r="AD20" s="161" t="s">
        <v>300</v>
      </c>
      <c r="AE20" s="161" t="s">
        <v>300</v>
      </c>
      <c r="AF20" s="161">
        <v>0</v>
      </c>
      <c r="AG20" s="89"/>
      <c r="AH20" s="176" t="s">
        <v>233</v>
      </c>
      <c r="AI20" s="177" t="s">
        <v>144</v>
      </c>
      <c r="AJ20" s="177" t="s">
        <v>453</v>
      </c>
      <c r="AK20" s="161" t="s">
        <v>454</v>
      </c>
      <c r="AL20" s="161" t="s">
        <v>300</v>
      </c>
      <c r="AM20" s="436">
        <v>0</v>
      </c>
      <c r="AO20" s="176" t="s">
        <v>233</v>
      </c>
      <c r="AP20" s="177" t="s">
        <v>144</v>
      </c>
      <c r="AQ20" s="177" t="s">
        <v>455</v>
      </c>
      <c r="AR20" s="161" t="s">
        <v>456</v>
      </c>
      <c r="AS20" s="161">
        <v>1.57E-3</v>
      </c>
      <c r="AT20" s="161">
        <v>1.57E-3</v>
      </c>
      <c r="AU20" s="161">
        <v>1.57E-3</v>
      </c>
      <c r="AV20" s="161" t="e">
        <v>#N/A</v>
      </c>
      <c r="AW20" s="160"/>
    </row>
    <row r="21" spans="2:51" x14ac:dyDescent="0.2">
      <c r="B21" s="176" t="s">
        <v>300</v>
      </c>
      <c r="C21" s="176" t="s">
        <v>160</v>
      </c>
      <c r="D21" s="177" t="s">
        <v>457</v>
      </c>
      <c r="E21" s="177" t="s">
        <v>458</v>
      </c>
      <c r="F21" s="162" t="s">
        <v>300</v>
      </c>
      <c r="G21" s="162">
        <v>0</v>
      </c>
      <c r="I21" s="180" t="s">
        <v>235</v>
      </c>
      <c r="J21" s="181" t="s">
        <v>160</v>
      </c>
      <c r="K21" s="181" t="s">
        <v>459</v>
      </c>
      <c r="L21" s="211" t="s">
        <v>460</v>
      </c>
      <c r="M21" s="211">
        <v>-1.03021222E-3</v>
      </c>
      <c r="N21" s="182" t="e">
        <v>#N/A</v>
      </c>
      <c r="O21" s="88" t="s">
        <v>198</v>
      </c>
      <c r="P21" s="176" t="s">
        <v>233</v>
      </c>
      <c r="Q21" s="177" t="s">
        <v>160</v>
      </c>
      <c r="R21" s="177" t="s">
        <v>461</v>
      </c>
      <c r="S21" s="162" t="s">
        <v>462</v>
      </c>
      <c r="T21" s="162" t="s">
        <v>300</v>
      </c>
      <c r="U21" s="162" t="s">
        <v>300</v>
      </c>
      <c r="V21" s="162" t="s">
        <v>300</v>
      </c>
      <c r="W21" s="436">
        <v>0</v>
      </c>
      <c r="Y21" s="176" t="s">
        <v>233</v>
      </c>
      <c r="Z21" s="177" t="s">
        <v>160</v>
      </c>
      <c r="AA21" s="177" t="s">
        <v>463</v>
      </c>
      <c r="AB21" s="162" t="s">
        <v>464</v>
      </c>
      <c r="AC21" s="162" t="s">
        <v>300</v>
      </c>
      <c r="AD21" s="161" t="s">
        <v>300</v>
      </c>
      <c r="AE21" s="161" t="s">
        <v>300</v>
      </c>
      <c r="AF21" s="161">
        <v>0</v>
      </c>
      <c r="AH21" s="176" t="s">
        <v>233</v>
      </c>
      <c r="AI21" s="177" t="s">
        <v>160</v>
      </c>
      <c r="AJ21" s="177" t="s">
        <v>465</v>
      </c>
      <c r="AK21" s="162" t="s">
        <v>466</v>
      </c>
      <c r="AL21" s="162" t="s">
        <v>300</v>
      </c>
      <c r="AM21" s="436">
        <v>0</v>
      </c>
      <c r="AO21" s="176" t="s">
        <v>233</v>
      </c>
      <c r="AP21" s="177" t="s">
        <v>46</v>
      </c>
      <c r="AQ21" s="177" t="s">
        <v>467</v>
      </c>
      <c r="AR21" s="162" t="s">
        <v>468</v>
      </c>
      <c r="AS21" s="162">
        <v>1.7699999999999999E-3</v>
      </c>
      <c r="AT21" s="161">
        <v>1.7699999999999999E-3</v>
      </c>
      <c r="AU21" s="161">
        <v>1.7699999999999999E-3</v>
      </c>
      <c r="AV21" s="161" t="e">
        <v>#N/A</v>
      </c>
      <c r="AW21" s="160"/>
    </row>
    <row r="22" spans="2:51" x14ac:dyDescent="0.2">
      <c r="B22" s="151" t="s">
        <v>300</v>
      </c>
      <c r="C22" s="173" t="s">
        <v>252</v>
      </c>
      <c r="D22" s="174"/>
      <c r="E22" s="174"/>
      <c r="F22" s="152"/>
      <c r="G22" s="152"/>
      <c r="H22" s="88" t="s">
        <v>198</v>
      </c>
      <c r="I22" s="173" t="s">
        <v>300</v>
      </c>
      <c r="J22" s="174" t="s">
        <v>252</v>
      </c>
      <c r="K22" s="174"/>
      <c r="L22" s="152"/>
      <c r="M22" s="152"/>
      <c r="N22" s="175"/>
      <c r="O22" s="88" t="s">
        <v>198</v>
      </c>
      <c r="P22" s="173" t="s">
        <v>233</v>
      </c>
      <c r="Q22" s="174" t="s">
        <v>252</v>
      </c>
      <c r="R22" s="174" t="s">
        <v>469</v>
      </c>
      <c r="S22" s="152" t="s">
        <v>470</v>
      </c>
      <c r="T22" s="152">
        <v>-3.37034E-4</v>
      </c>
      <c r="U22" s="152">
        <v>-3.37034E-4</v>
      </c>
      <c r="V22" s="152">
        <v>-3.37034E-4</v>
      </c>
      <c r="W22" s="175" t="e">
        <v>#N/A</v>
      </c>
      <c r="Y22" s="173" t="s">
        <v>233</v>
      </c>
      <c r="Z22" s="174" t="s">
        <v>252</v>
      </c>
      <c r="AA22" s="174" t="s">
        <v>471</v>
      </c>
      <c r="AB22" s="152" t="s">
        <v>472</v>
      </c>
      <c r="AC22" s="152">
        <v>3.7196600000000005E-4</v>
      </c>
      <c r="AD22" s="152">
        <v>3.7196600000000005E-4</v>
      </c>
      <c r="AE22" s="152">
        <v>3.7196600000000005E-4</v>
      </c>
      <c r="AF22" s="152" t="e">
        <v>#N/A</v>
      </c>
      <c r="AH22" s="173" t="s">
        <v>233</v>
      </c>
      <c r="AI22" s="174" t="s">
        <v>252</v>
      </c>
      <c r="AJ22" s="174" t="s">
        <v>473</v>
      </c>
      <c r="AK22" s="152" t="s">
        <v>474</v>
      </c>
      <c r="AL22" s="152">
        <v>1.3409659999999999E-3</v>
      </c>
      <c r="AM22" s="175" t="e">
        <v>#N/A</v>
      </c>
      <c r="AO22" s="173" t="s">
        <v>233</v>
      </c>
      <c r="AP22" s="174" t="s">
        <v>252</v>
      </c>
      <c r="AQ22" s="174" t="s">
        <v>475</v>
      </c>
      <c r="AR22" s="152" t="s">
        <v>476</v>
      </c>
      <c r="AS22" s="152">
        <v>7.8482759000000001E-4</v>
      </c>
      <c r="AT22" s="152">
        <v>5.8482758999999992E-4</v>
      </c>
      <c r="AU22" s="152">
        <v>6.8482758999999997E-4</v>
      </c>
      <c r="AV22" s="152" t="e">
        <v>#N/A</v>
      </c>
      <c r="AW22" s="160"/>
      <c r="AX22" s="94" t="s">
        <v>224</v>
      </c>
      <c r="AY22" s="94" t="s">
        <v>225</v>
      </c>
    </row>
    <row r="23" spans="2:51" x14ac:dyDescent="0.2">
      <c r="B23" s="224"/>
      <c r="C23" s="225" t="s">
        <v>276</v>
      </c>
      <c r="D23" s="226"/>
      <c r="E23" s="226"/>
      <c r="F23" s="227"/>
      <c r="G23" s="195"/>
      <c r="H23" s="88" t="s">
        <v>198</v>
      </c>
      <c r="I23" s="225" t="s">
        <v>300</v>
      </c>
      <c r="J23" s="226" t="s">
        <v>276</v>
      </c>
      <c r="K23" s="226"/>
      <c r="L23" s="227"/>
      <c r="M23" s="231"/>
      <c r="N23" s="209"/>
      <c r="O23" s="88" t="s">
        <v>198</v>
      </c>
      <c r="P23" s="225" t="s">
        <v>234</v>
      </c>
      <c r="Q23" s="226" t="s">
        <v>276</v>
      </c>
      <c r="R23" s="226" t="s">
        <v>477</v>
      </c>
      <c r="S23" s="227" t="s">
        <v>478</v>
      </c>
      <c r="T23" s="227">
        <v>100.03</v>
      </c>
      <c r="U23" s="227">
        <v>100.02500000000001</v>
      </c>
      <c r="V23" s="233">
        <v>100.0275</v>
      </c>
      <c r="W23" s="209" t="e">
        <v>#N/A</v>
      </c>
      <c r="Y23" s="225" t="s">
        <v>234</v>
      </c>
      <c r="Z23" s="226" t="s">
        <v>276</v>
      </c>
      <c r="AA23" s="226" t="s">
        <v>479</v>
      </c>
      <c r="AB23" s="227" t="s">
        <v>480</v>
      </c>
      <c r="AC23" s="231">
        <v>99.951700000000002</v>
      </c>
      <c r="AD23" s="231">
        <v>99.946700000000007</v>
      </c>
      <c r="AE23" s="231">
        <v>99.949200000000005</v>
      </c>
      <c r="AF23" s="257" t="e">
        <v>#N/A</v>
      </c>
      <c r="AH23" s="225" t="s">
        <v>234</v>
      </c>
      <c r="AI23" s="226" t="s">
        <v>276</v>
      </c>
      <c r="AJ23" s="226" t="s">
        <v>481</v>
      </c>
      <c r="AK23" s="227" t="s">
        <v>482</v>
      </c>
      <c r="AL23" s="233">
        <v>99.813199999999995</v>
      </c>
      <c r="AM23" s="209" t="e">
        <v>#N/A</v>
      </c>
      <c r="AO23" s="225" t="s">
        <v>234</v>
      </c>
      <c r="AP23" s="226" t="s">
        <v>276</v>
      </c>
      <c r="AQ23" s="226" t="s">
        <v>477</v>
      </c>
      <c r="AR23" s="227" t="s">
        <v>478</v>
      </c>
      <c r="AS23" s="227">
        <v>100.03</v>
      </c>
      <c r="AT23" s="227">
        <v>100.02500000000001</v>
      </c>
      <c r="AU23" s="233">
        <v>100.0275</v>
      </c>
      <c r="AV23" s="209"/>
      <c r="AW23" s="401"/>
      <c r="AX23" s="261">
        <v>0</v>
      </c>
      <c r="AY23" s="261">
        <v>0</v>
      </c>
    </row>
    <row r="24" spans="2:51" x14ac:dyDescent="0.2">
      <c r="B24" s="224"/>
      <c r="C24" s="225" t="s">
        <v>483</v>
      </c>
      <c r="D24" s="226"/>
      <c r="E24" s="226"/>
      <c r="F24" s="227"/>
      <c r="G24" s="195"/>
      <c r="H24" s="88" t="s">
        <v>198</v>
      </c>
      <c r="I24" s="225" t="s">
        <v>300</v>
      </c>
      <c r="J24" s="226" t="s">
        <v>483</v>
      </c>
      <c r="K24" s="226"/>
      <c r="L24" s="227"/>
      <c r="M24" s="231"/>
      <c r="N24" s="209"/>
      <c r="O24" s="88" t="s">
        <v>198</v>
      </c>
      <c r="P24" s="225" t="s">
        <v>234</v>
      </c>
      <c r="Q24" s="226" t="s">
        <v>483</v>
      </c>
      <c r="R24" s="226" t="s">
        <v>484</v>
      </c>
      <c r="S24" s="227" t="s">
        <v>485</v>
      </c>
      <c r="T24" s="227">
        <v>100.02500000000001</v>
      </c>
      <c r="U24" s="227">
        <v>100.02</v>
      </c>
      <c r="V24" s="233">
        <v>100.02250000000001</v>
      </c>
      <c r="W24" s="209" t="e">
        <v>#N/A</v>
      </c>
      <c r="Y24" s="225" t="s">
        <v>234</v>
      </c>
      <c r="Z24" s="226" t="s">
        <v>483</v>
      </c>
      <c r="AA24" s="226" t="s">
        <v>486</v>
      </c>
      <c r="AB24" s="227" t="s">
        <v>487</v>
      </c>
      <c r="AC24" s="231">
        <v>99.942999999999998</v>
      </c>
      <c r="AD24" s="231">
        <v>99.938000000000002</v>
      </c>
      <c r="AE24" s="231">
        <v>99.9405</v>
      </c>
      <c r="AF24" s="257" t="e">
        <v>#N/A</v>
      </c>
      <c r="AH24" s="225" t="s">
        <v>234</v>
      </c>
      <c r="AI24" s="226" t="s">
        <v>483</v>
      </c>
      <c r="AJ24" s="226" t="s">
        <v>488</v>
      </c>
      <c r="AK24" s="227" t="s">
        <v>489</v>
      </c>
      <c r="AL24" s="233">
        <v>99.808199999999999</v>
      </c>
      <c r="AM24" s="209" t="e">
        <v>#N/A</v>
      </c>
      <c r="AO24" s="225" t="s">
        <v>234</v>
      </c>
      <c r="AP24" s="226" t="s">
        <v>483</v>
      </c>
      <c r="AQ24" s="226" t="s">
        <v>484</v>
      </c>
      <c r="AR24" s="227" t="s">
        <v>485</v>
      </c>
      <c r="AS24" s="227">
        <v>100.02500000000001</v>
      </c>
      <c r="AT24" s="227">
        <v>100.02</v>
      </c>
      <c r="AU24" s="233">
        <v>100.02250000000001</v>
      </c>
      <c r="AV24" s="209"/>
      <c r="AW24" s="401"/>
      <c r="AX24" s="262">
        <v>-2.5000000000000001E-4</v>
      </c>
      <c r="AY24" s="262">
        <v>-2.5000000000000001E-4</v>
      </c>
    </row>
    <row r="25" spans="2:51" x14ac:dyDescent="0.2">
      <c r="B25" s="224"/>
      <c r="C25" s="225" t="s">
        <v>490</v>
      </c>
      <c r="D25" s="226"/>
      <c r="E25" s="226"/>
      <c r="F25" s="227"/>
      <c r="G25" s="195"/>
      <c r="H25" s="88" t="s">
        <v>198</v>
      </c>
      <c r="I25" s="225" t="s">
        <v>300</v>
      </c>
      <c r="J25" s="226" t="s">
        <v>490</v>
      </c>
      <c r="K25" s="226"/>
      <c r="L25" s="227"/>
      <c r="M25" s="231"/>
      <c r="N25" s="209"/>
      <c r="O25" s="88" t="s">
        <v>198</v>
      </c>
      <c r="P25" s="225" t="s">
        <v>234</v>
      </c>
      <c r="Q25" s="226" t="s">
        <v>490</v>
      </c>
      <c r="R25" s="226" t="s">
        <v>491</v>
      </c>
      <c r="S25" s="227" t="s">
        <v>492</v>
      </c>
      <c r="T25" s="227">
        <v>100</v>
      </c>
      <c r="U25" s="227">
        <v>99.995000000000005</v>
      </c>
      <c r="V25" s="233">
        <v>99.997500000000002</v>
      </c>
      <c r="W25" s="209" t="e">
        <v>#N/A</v>
      </c>
      <c r="Y25" s="225" t="s">
        <v>234</v>
      </c>
      <c r="Z25" s="226" t="s">
        <v>490</v>
      </c>
      <c r="AA25" s="226" t="s">
        <v>493</v>
      </c>
      <c r="AB25" s="227" t="s">
        <v>494</v>
      </c>
      <c r="AC25" s="231">
        <v>99.914199999999994</v>
      </c>
      <c r="AD25" s="231">
        <v>99.909199999999998</v>
      </c>
      <c r="AE25" s="231">
        <v>99.911699999999996</v>
      </c>
      <c r="AF25" s="257" t="e">
        <v>#N/A</v>
      </c>
      <c r="AH25" s="225" t="s">
        <v>234</v>
      </c>
      <c r="AI25" s="226" t="s">
        <v>490</v>
      </c>
      <c r="AJ25" s="226" t="s">
        <v>495</v>
      </c>
      <c r="AK25" s="227" t="s">
        <v>496</v>
      </c>
      <c r="AL25" s="233">
        <v>99.783199999999994</v>
      </c>
      <c r="AM25" s="209" t="e">
        <v>#N/A</v>
      </c>
      <c r="AO25" s="225" t="s">
        <v>234</v>
      </c>
      <c r="AP25" s="226" t="s">
        <v>490</v>
      </c>
      <c r="AQ25" s="226" t="s">
        <v>491</v>
      </c>
      <c r="AR25" s="227" t="s">
        <v>492</v>
      </c>
      <c r="AS25" s="227">
        <v>100</v>
      </c>
      <c r="AT25" s="227">
        <v>99.995000000000005</v>
      </c>
      <c r="AU25" s="233">
        <v>99.997500000000002</v>
      </c>
      <c r="AV25" s="209"/>
      <c r="AW25" s="401"/>
      <c r="AX25" s="262">
        <v>-2.5000000000000001E-4</v>
      </c>
      <c r="AY25" s="262">
        <v>-2.5000000000000001E-4</v>
      </c>
    </row>
    <row r="26" spans="2:51" x14ac:dyDescent="0.2">
      <c r="B26" s="224"/>
      <c r="C26" s="225" t="s">
        <v>497</v>
      </c>
      <c r="D26" s="226"/>
      <c r="E26" s="226"/>
      <c r="F26" s="227"/>
      <c r="G26" s="195"/>
      <c r="H26" s="88" t="s">
        <v>198</v>
      </c>
      <c r="I26" s="225" t="s">
        <v>300</v>
      </c>
      <c r="J26" s="226" t="s">
        <v>497</v>
      </c>
      <c r="K26" s="226"/>
      <c r="L26" s="227"/>
      <c r="M26" s="231"/>
      <c r="N26" s="209"/>
      <c r="O26" s="88" t="s">
        <v>198</v>
      </c>
      <c r="P26" s="225" t="s">
        <v>234</v>
      </c>
      <c r="Q26" s="226" t="s">
        <v>497</v>
      </c>
      <c r="R26" s="226" t="s">
        <v>498</v>
      </c>
      <c r="S26" s="227" t="s">
        <v>499</v>
      </c>
      <c r="T26" s="227">
        <v>99.97</v>
      </c>
      <c r="U26" s="227">
        <v>99.965000000000003</v>
      </c>
      <c r="V26" s="233">
        <v>99.967500000000001</v>
      </c>
      <c r="W26" s="209" t="e">
        <v>#N/A</v>
      </c>
      <c r="Y26" s="225" t="s">
        <v>234</v>
      </c>
      <c r="Z26" s="226" t="s">
        <v>497</v>
      </c>
      <c r="AA26" s="226" t="s">
        <v>500</v>
      </c>
      <c r="AB26" s="227" t="s">
        <v>501</v>
      </c>
      <c r="AC26" s="231">
        <v>99.882900000000006</v>
      </c>
      <c r="AD26" s="231">
        <v>99.877899999999997</v>
      </c>
      <c r="AE26" s="231">
        <v>99.880400000000009</v>
      </c>
      <c r="AF26" s="257" t="e">
        <v>#N/A</v>
      </c>
      <c r="AH26" s="225" t="s">
        <v>234</v>
      </c>
      <c r="AI26" s="226" t="s">
        <v>497</v>
      </c>
      <c r="AJ26" s="226" t="s">
        <v>502</v>
      </c>
      <c r="AK26" s="227" t="s">
        <v>503</v>
      </c>
      <c r="AL26" s="233">
        <v>99.753299999999996</v>
      </c>
      <c r="AM26" s="209" t="e">
        <v>#N/A</v>
      </c>
      <c r="AO26" s="225" t="s">
        <v>234</v>
      </c>
      <c r="AP26" s="226" t="s">
        <v>497</v>
      </c>
      <c r="AQ26" s="226" t="s">
        <v>498</v>
      </c>
      <c r="AR26" s="227" t="s">
        <v>499</v>
      </c>
      <c r="AS26" s="227">
        <v>99.97</v>
      </c>
      <c r="AT26" s="227">
        <v>99.965000000000003</v>
      </c>
      <c r="AU26" s="233">
        <v>99.967500000000001</v>
      </c>
      <c r="AV26" s="209"/>
      <c r="AW26" s="401"/>
      <c r="AX26" s="262">
        <v>0</v>
      </c>
      <c r="AY26" s="262">
        <v>0</v>
      </c>
    </row>
    <row r="27" spans="2:51" x14ac:dyDescent="0.2">
      <c r="B27" s="224"/>
      <c r="C27" s="225" t="s">
        <v>504</v>
      </c>
      <c r="D27" s="226"/>
      <c r="E27" s="226"/>
      <c r="F27" s="227"/>
      <c r="G27" s="195"/>
      <c r="H27" s="88" t="s">
        <v>198</v>
      </c>
      <c r="I27" s="225" t="s">
        <v>300</v>
      </c>
      <c r="J27" s="226" t="s">
        <v>504</v>
      </c>
      <c r="K27" s="226"/>
      <c r="L27" s="227"/>
      <c r="M27" s="231"/>
      <c r="N27" s="209"/>
      <c r="O27" s="88" t="s">
        <v>198</v>
      </c>
      <c r="P27" s="225" t="s">
        <v>234</v>
      </c>
      <c r="Q27" s="226" t="s">
        <v>504</v>
      </c>
      <c r="R27" s="226" t="s">
        <v>505</v>
      </c>
      <c r="S27" s="227" t="s">
        <v>506</v>
      </c>
      <c r="T27" s="227">
        <v>99.93</v>
      </c>
      <c r="U27" s="227">
        <v>99.924999999999997</v>
      </c>
      <c r="V27" s="233">
        <v>99.927500000000009</v>
      </c>
      <c r="W27" s="209" t="e">
        <v>#N/A</v>
      </c>
      <c r="Y27" s="225" t="s">
        <v>234</v>
      </c>
      <c r="Z27" s="226" t="s">
        <v>504</v>
      </c>
      <c r="AA27" s="226" t="s">
        <v>507</v>
      </c>
      <c r="AB27" s="227" t="s">
        <v>508</v>
      </c>
      <c r="AC27" s="231">
        <v>99.835899999999995</v>
      </c>
      <c r="AD27" s="231">
        <v>99.8309</v>
      </c>
      <c r="AE27" s="231">
        <v>99.833399999999997</v>
      </c>
      <c r="AF27" s="257" t="e">
        <v>#N/A</v>
      </c>
      <c r="AH27" s="225" t="s">
        <v>234</v>
      </c>
      <c r="AI27" s="226" t="s">
        <v>504</v>
      </c>
      <c r="AJ27" s="226" t="s">
        <v>509</v>
      </c>
      <c r="AK27" s="227" t="s">
        <v>510</v>
      </c>
      <c r="AL27" s="233">
        <v>99.713400000000007</v>
      </c>
      <c r="AM27" s="209" t="e">
        <v>#N/A</v>
      </c>
      <c r="AO27" s="225" t="s">
        <v>234</v>
      </c>
      <c r="AP27" s="226" t="s">
        <v>504</v>
      </c>
      <c r="AQ27" s="226" t="s">
        <v>505</v>
      </c>
      <c r="AR27" s="227" t="s">
        <v>506</v>
      </c>
      <c r="AS27" s="227">
        <v>99.93</v>
      </c>
      <c r="AT27" s="227">
        <v>99.924999999999997</v>
      </c>
      <c r="AU27" s="233">
        <v>99.927500000000009</v>
      </c>
      <c r="AV27" s="209"/>
      <c r="AW27" s="401"/>
      <c r="AX27" s="262">
        <v>0</v>
      </c>
      <c r="AY27" s="262">
        <v>0</v>
      </c>
    </row>
    <row r="28" spans="2:51" x14ac:dyDescent="0.2">
      <c r="B28" s="224"/>
      <c r="C28" s="228" t="s">
        <v>511</v>
      </c>
      <c r="D28" s="229"/>
      <c r="E28" s="229"/>
      <c r="F28" s="230"/>
      <c r="G28" s="197"/>
      <c r="H28" s="88" t="s">
        <v>198</v>
      </c>
      <c r="I28" s="228" t="s">
        <v>300</v>
      </c>
      <c r="J28" s="229" t="s">
        <v>511</v>
      </c>
      <c r="K28" s="229"/>
      <c r="L28" s="230"/>
      <c r="M28" s="232"/>
      <c r="N28" s="210"/>
      <c r="O28" s="89" t="s">
        <v>198</v>
      </c>
      <c r="P28" s="228" t="s">
        <v>234</v>
      </c>
      <c r="Q28" s="229" t="s">
        <v>511</v>
      </c>
      <c r="R28" s="229" t="s">
        <v>512</v>
      </c>
      <c r="S28" s="230" t="s">
        <v>513</v>
      </c>
      <c r="T28" s="230">
        <v>99.89</v>
      </c>
      <c r="U28" s="230">
        <v>99.88</v>
      </c>
      <c r="V28" s="234">
        <v>99.884999999999991</v>
      </c>
      <c r="W28" s="210" t="e">
        <v>#N/A</v>
      </c>
      <c r="Y28" s="228" t="s">
        <v>234</v>
      </c>
      <c r="Z28" s="229" t="s">
        <v>511</v>
      </c>
      <c r="AA28" s="229" t="s">
        <v>514</v>
      </c>
      <c r="AB28" s="230" t="s">
        <v>515</v>
      </c>
      <c r="AC28" s="232">
        <v>99.8005</v>
      </c>
      <c r="AD28" s="232">
        <v>99.790499999999994</v>
      </c>
      <c r="AE28" s="232">
        <v>99.795500000000004</v>
      </c>
      <c r="AF28" s="258" t="e">
        <v>#N/A</v>
      </c>
      <c r="AH28" s="228" t="s">
        <v>234</v>
      </c>
      <c r="AI28" s="229" t="s">
        <v>511</v>
      </c>
      <c r="AJ28" s="229" t="s">
        <v>516</v>
      </c>
      <c r="AK28" s="230" t="s">
        <v>517</v>
      </c>
      <c r="AL28" s="234">
        <v>99.673299999999998</v>
      </c>
      <c r="AM28" s="210" t="e">
        <v>#N/A</v>
      </c>
      <c r="AO28" s="228" t="s">
        <v>234</v>
      </c>
      <c r="AP28" s="229" t="s">
        <v>511</v>
      </c>
      <c r="AQ28" s="229" t="s">
        <v>512</v>
      </c>
      <c r="AR28" s="230" t="s">
        <v>513</v>
      </c>
      <c r="AS28" s="230">
        <v>99.89</v>
      </c>
      <c r="AT28" s="230">
        <v>99.88</v>
      </c>
      <c r="AU28" s="234">
        <v>99.884999999999991</v>
      </c>
      <c r="AV28" s="210"/>
      <c r="AW28" s="401"/>
      <c r="AX28" s="263">
        <v>1.75E-3</v>
      </c>
      <c r="AY28" s="263">
        <v>1.75E-3</v>
      </c>
    </row>
    <row r="29" spans="2:51" x14ac:dyDescent="0.2">
      <c r="B29" s="95" t="s">
        <v>41</v>
      </c>
      <c r="C29" s="180" t="s">
        <v>46</v>
      </c>
      <c r="D29" s="181" t="s">
        <v>518</v>
      </c>
      <c r="E29" s="181" t="s">
        <v>519</v>
      </c>
      <c r="F29" s="104">
        <v>-1.4399999999999999E-3</v>
      </c>
      <c r="G29" s="60" t="e">
        <v>#N/A</v>
      </c>
      <c r="H29" s="89" t="s">
        <v>198</v>
      </c>
      <c r="I29" s="180"/>
      <c r="J29" s="181" t="s">
        <v>46</v>
      </c>
      <c r="K29" s="181" t="s">
        <v>520</v>
      </c>
      <c r="L29" s="104" t="s">
        <v>521</v>
      </c>
      <c r="M29" s="104">
        <v>5.0891299999999999E-3</v>
      </c>
      <c r="N29" s="172" t="e">
        <v>#N/A</v>
      </c>
      <c r="O29" s="89" t="s">
        <v>198</v>
      </c>
      <c r="P29" s="180"/>
      <c r="Q29" s="181" t="s">
        <v>46</v>
      </c>
      <c r="R29" s="181" t="s">
        <v>522</v>
      </c>
      <c r="S29" s="104" t="s">
        <v>523</v>
      </c>
      <c r="T29" s="104">
        <v>-3.0238828000000003E-4</v>
      </c>
      <c r="U29" s="104">
        <v>-3.0238828000000003E-4</v>
      </c>
      <c r="V29" s="104">
        <v>-3.0238828000000003E-4</v>
      </c>
      <c r="W29" s="172" t="e">
        <v>#N/A</v>
      </c>
      <c r="X29" s="89"/>
      <c r="Y29" s="180"/>
      <c r="Z29" s="181" t="s">
        <v>46</v>
      </c>
      <c r="AA29" s="181" t="s">
        <v>524</v>
      </c>
      <c r="AB29" s="104" t="s">
        <v>525</v>
      </c>
      <c r="AC29" s="104">
        <v>4.5639253000000007E-4</v>
      </c>
      <c r="AD29" s="104">
        <v>4.5639253000000007E-4</v>
      </c>
      <c r="AE29" s="104">
        <v>4.5639253000000007E-4</v>
      </c>
      <c r="AF29" s="104" t="e">
        <v>#N/A</v>
      </c>
      <c r="AG29" s="89"/>
      <c r="AH29" s="180"/>
      <c r="AI29" s="181" t="s">
        <v>46</v>
      </c>
      <c r="AJ29" s="181" t="s">
        <v>526</v>
      </c>
      <c r="AK29" s="104" t="s">
        <v>527</v>
      </c>
      <c r="AL29" s="104">
        <v>1.6265928000000001E-3</v>
      </c>
      <c r="AM29" s="172" t="e">
        <v>#N/A</v>
      </c>
      <c r="AO29" s="180"/>
      <c r="AP29" s="181" t="s">
        <v>46</v>
      </c>
      <c r="AQ29" s="181" t="s">
        <v>524</v>
      </c>
      <c r="AR29" s="104" t="s">
        <v>525</v>
      </c>
      <c r="AS29" s="104">
        <v>4.5639253000000007E-4</v>
      </c>
      <c r="AT29" s="104">
        <v>4.5639253000000007E-4</v>
      </c>
      <c r="AU29" s="104">
        <v>4.5639253000000007E-4</v>
      </c>
      <c r="AV29" s="104"/>
      <c r="AW29" s="160"/>
    </row>
    <row r="30" spans="2:51" x14ac:dyDescent="0.2">
      <c r="B30" s="97" t="s">
        <v>41</v>
      </c>
      <c r="C30" s="180" t="s">
        <v>145</v>
      </c>
      <c r="D30" s="181" t="s">
        <v>528</v>
      </c>
      <c r="E30" s="181" t="s">
        <v>529</v>
      </c>
      <c r="F30" s="104">
        <v>-1.4399999999999999E-3</v>
      </c>
      <c r="G30" s="104" t="e">
        <v>#N/A</v>
      </c>
      <c r="H30" s="89" t="s">
        <v>198</v>
      </c>
      <c r="I30" s="180" t="s">
        <v>300</v>
      </c>
      <c r="J30" s="181"/>
      <c r="K30" s="181"/>
      <c r="L30" s="104"/>
      <c r="M30" s="104"/>
      <c r="N30" s="182"/>
      <c r="O30" s="88" t="s">
        <v>198</v>
      </c>
      <c r="P30" s="180" t="s">
        <v>300</v>
      </c>
      <c r="Q30" s="181"/>
      <c r="R30" s="181"/>
      <c r="S30" s="104"/>
      <c r="T30" s="104" t="s">
        <v>300</v>
      </c>
      <c r="U30" s="104" t="s">
        <v>300</v>
      </c>
      <c r="V30" s="104" t="s">
        <v>300</v>
      </c>
      <c r="W30" s="182"/>
      <c r="X30" s="89"/>
      <c r="Y30" s="180" t="s">
        <v>300</v>
      </c>
      <c r="Z30" s="181"/>
      <c r="AA30" s="181"/>
      <c r="AB30" s="104"/>
      <c r="AC30" s="104" t="s">
        <v>300</v>
      </c>
      <c r="AD30" s="104" t="s">
        <v>300</v>
      </c>
      <c r="AE30" s="104" t="s">
        <v>300</v>
      </c>
      <c r="AF30" s="104"/>
      <c r="AG30" s="89"/>
      <c r="AH30" s="180"/>
      <c r="AI30" s="181"/>
      <c r="AJ30" s="181"/>
      <c r="AK30" s="104"/>
      <c r="AL30" s="104"/>
      <c r="AM30" s="179"/>
      <c r="AO30" s="180" t="s">
        <v>300</v>
      </c>
      <c r="AP30" s="181"/>
      <c r="AQ30" s="181"/>
      <c r="AR30" s="104"/>
      <c r="AS30" s="104" t="s">
        <v>300</v>
      </c>
      <c r="AT30" s="104" t="s">
        <v>300</v>
      </c>
      <c r="AU30" s="104" t="s">
        <v>300</v>
      </c>
      <c r="AV30" s="104"/>
      <c r="AW30" s="160"/>
    </row>
    <row r="31" spans="2:51" x14ac:dyDescent="0.2">
      <c r="B31" s="97" t="s">
        <v>41</v>
      </c>
      <c r="C31" s="180" t="s">
        <v>146</v>
      </c>
      <c r="D31" s="181" t="s">
        <v>530</v>
      </c>
      <c r="E31" s="181" t="s">
        <v>531</v>
      </c>
      <c r="F31" s="104">
        <v>-1.4399999999999999E-3</v>
      </c>
      <c r="G31" s="104" t="e">
        <v>#N/A</v>
      </c>
      <c r="H31" s="89"/>
      <c r="I31" s="180" t="s">
        <v>300</v>
      </c>
      <c r="J31" s="181"/>
      <c r="K31" s="181"/>
      <c r="L31" s="104"/>
      <c r="M31" s="104"/>
      <c r="N31" s="182"/>
      <c r="O31" s="89"/>
      <c r="P31" s="180" t="s">
        <v>300</v>
      </c>
      <c r="Q31" s="181"/>
      <c r="R31" s="181"/>
      <c r="S31" s="104"/>
      <c r="T31" s="104" t="s">
        <v>300</v>
      </c>
      <c r="U31" s="104" t="s">
        <v>300</v>
      </c>
      <c r="V31" s="104" t="s">
        <v>300</v>
      </c>
      <c r="W31" s="182"/>
      <c r="X31" s="87"/>
      <c r="Y31" s="180" t="s">
        <v>300</v>
      </c>
      <c r="Z31" s="181"/>
      <c r="AA31" s="181"/>
      <c r="AB31" s="104"/>
      <c r="AC31" s="104" t="s">
        <v>300</v>
      </c>
      <c r="AD31" s="104" t="s">
        <v>300</v>
      </c>
      <c r="AE31" s="104" t="s">
        <v>300</v>
      </c>
      <c r="AF31" s="104"/>
      <c r="AG31" s="89"/>
      <c r="AH31" s="180"/>
      <c r="AI31" s="181"/>
      <c r="AJ31" s="181"/>
      <c r="AK31" s="104"/>
      <c r="AL31" s="104"/>
      <c r="AM31" s="182"/>
      <c r="AO31" s="180"/>
      <c r="AP31" s="181"/>
      <c r="AQ31" s="181"/>
      <c r="AR31" s="104"/>
      <c r="AS31" s="104" t="s">
        <v>300</v>
      </c>
      <c r="AT31" s="104" t="s">
        <v>300</v>
      </c>
      <c r="AU31" s="104" t="s">
        <v>300</v>
      </c>
      <c r="AV31" s="104"/>
      <c r="AW31" s="160"/>
    </row>
    <row r="32" spans="2:51" x14ac:dyDescent="0.2">
      <c r="B32" s="97" t="s">
        <v>41</v>
      </c>
      <c r="C32" s="180" t="s">
        <v>147</v>
      </c>
      <c r="D32" s="181" t="s">
        <v>532</v>
      </c>
      <c r="E32" s="181" t="s">
        <v>533</v>
      </c>
      <c r="F32" s="104">
        <v>-1.4399999999999999E-3</v>
      </c>
      <c r="G32" s="104" t="e">
        <v>#N/A</v>
      </c>
      <c r="H32" s="89"/>
      <c r="I32" s="180" t="s">
        <v>235</v>
      </c>
      <c r="J32" s="181" t="s">
        <v>162</v>
      </c>
      <c r="K32" s="181" t="s">
        <v>534</v>
      </c>
      <c r="L32" s="104" t="s">
        <v>535</v>
      </c>
      <c r="M32" s="104">
        <v>-1.0265378800000001E-3</v>
      </c>
      <c r="N32" s="182" t="e">
        <v>#N/A</v>
      </c>
      <c r="O32" s="89"/>
      <c r="P32" s="180"/>
      <c r="Q32" s="181" t="s">
        <v>162</v>
      </c>
      <c r="R32" s="181" t="s">
        <v>536</v>
      </c>
      <c r="S32" s="104"/>
      <c r="T32" s="104"/>
      <c r="U32" s="104"/>
      <c r="V32" s="104"/>
      <c r="W32" s="182"/>
      <c r="X32" s="87"/>
      <c r="Y32" s="180"/>
      <c r="Z32" s="181" t="s">
        <v>162</v>
      </c>
      <c r="AA32" s="181" t="s">
        <v>537</v>
      </c>
      <c r="AB32" s="104"/>
      <c r="AC32" s="104" t="s">
        <v>300</v>
      </c>
      <c r="AD32" s="104" t="s">
        <v>300</v>
      </c>
      <c r="AE32" s="104" t="s">
        <v>300</v>
      </c>
      <c r="AF32" s="104"/>
      <c r="AG32" s="89"/>
      <c r="AH32" s="180"/>
      <c r="AI32" s="181" t="s">
        <v>162</v>
      </c>
      <c r="AJ32" s="181" t="s">
        <v>538</v>
      </c>
      <c r="AK32" s="104"/>
      <c r="AL32" s="104"/>
      <c r="AM32" s="182"/>
      <c r="AO32" s="180"/>
      <c r="AP32" s="181" t="s">
        <v>162</v>
      </c>
      <c r="AQ32" s="181" t="s">
        <v>537</v>
      </c>
      <c r="AR32" s="104"/>
      <c r="AS32" s="104" t="s">
        <v>300</v>
      </c>
      <c r="AT32" s="104" t="s">
        <v>300</v>
      </c>
      <c r="AU32" s="104" t="s">
        <v>300</v>
      </c>
      <c r="AV32" s="104"/>
      <c r="AW32" s="160"/>
    </row>
    <row r="33" spans="2:49" x14ac:dyDescent="0.2">
      <c r="B33" s="97" t="s">
        <v>41</v>
      </c>
      <c r="C33" s="180" t="s">
        <v>148</v>
      </c>
      <c r="D33" s="181" t="s">
        <v>539</v>
      </c>
      <c r="E33" s="181" t="s">
        <v>540</v>
      </c>
      <c r="F33" s="104">
        <v>-1.4399999999999999E-3</v>
      </c>
      <c r="G33" s="104" t="e">
        <v>#N/A</v>
      </c>
      <c r="H33" s="89"/>
      <c r="I33" s="180" t="s">
        <v>300</v>
      </c>
      <c r="J33" s="181"/>
      <c r="K33" s="181"/>
      <c r="L33" s="104"/>
      <c r="M33" s="104"/>
      <c r="N33" s="182"/>
      <c r="O33" s="89"/>
      <c r="P33" s="180"/>
      <c r="Q33" s="181"/>
      <c r="R33" s="181"/>
      <c r="S33" s="104"/>
      <c r="T33" s="104"/>
      <c r="U33" s="104"/>
      <c r="V33" s="104"/>
      <c r="W33" s="182"/>
      <c r="X33" s="87"/>
      <c r="Y33" s="180"/>
      <c r="Z33" s="181"/>
      <c r="AA33" s="181"/>
      <c r="AB33" s="104"/>
      <c r="AC33" s="104" t="s">
        <v>300</v>
      </c>
      <c r="AD33" s="104" t="s">
        <v>300</v>
      </c>
      <c r="AE33" s="104" t="s">
        <v>300</v>
      </c>
      <c r="AF33" s="104"/>
      <c r="AG33" s="89"/>
      <c r="AH33" s="180"/>
      <c r="AI33" s="181"/>
      <c r="AJ33" s="181"/>
      <c r="AK33" s="104"/>
      <c r="AL33" s="104"/>
      <c r="AM33" s="182"/>
      <c r="AO33" s="180"/>
      <c r="AP33" s="181"/>
      <c r="AQ33" s="181"/>
      <c r="AR33" s="104"/>
      <c r="AS33" s="104" t="s">
        <v>300</v>
      </c>
      <c r="AT33" s="104" t="s">
        <v>300</v>
      </c>
      <c r="AU33" s="104" t="s">
        <v>300</v>
      </c>
      <c r="AV33" s="104"/>
      <c r="AW33" s="160"/>
    </row>
    <row r="34" spans="2:49" x14ac:dyDescent="0.2">
      <c r="B34" s="97" t="s">
        <v>41</v>
      </c>
      <c r="C34" s="180" t="s">
        <v>149</v>
      </c>
      <c r="D34" s="181" t="s">
        <v>541</v>
      </c>
      <c r="E34" s="181" t="s">
        <v>542</v>
      </c>
      <c r="F34" s="104">
        <v>-1.4199999999999998E-3</v>
      </c>
      <c r="G34" s="104" t="e">
        <v>#N/A</v>
      </c>
      <c r="H34" s="89"/>
      <c r="I34" s="180" t="s">
        <v>300</v>
      </c>
      <c r="J34" s="181"/>
      <c r="K34" s="181"/>
      <c r="L34" s="104"/>
      <c r="M34" s="104"/>
      <c r="N34" s="182"/>
      <c r="O34" s="89"/>
      <c r="P34" s="180"/>
      <c r="Q34" s="181"/>
      <c r="R34" s="181"/>
      <c r="S34" s="104"/>
      <c r="T34" s="104"/>
      <c r="U34" s="104"/>
      <c r="V34" s="104"/>
      <c r="W34" s="182"/>
      <c r="X34" s="87"/>
      <c r="Y34" s="180"/>
      <c r="Z34" s="181"/>
      <c r="AA34" s="181"/>
      <c r="AB34" s="104"/>
      <c r="AC34" s="104" t="s">
        <v>300</v>
      </c>
      <c r="AD34" s="104" t="s">
        <v>300</v>
      </c>
      <c r="AE34" s="104" t="s">
        <v>300</v>
      </c>
      <c r="AF34" s="104"/>
      <c r="AG34" s="89"/>
      <c r="AH34" s="180"/>
      <c r="AI34" s="181"/>
      <c r="AJ34" s="181"/>
      <c r="AK34" s="104"/>
      <c r="AL34" s="104"/>
      <c r="AM34" s="182"/>
      <c r="AO34" s="180"/>
      <c r="AP34" s="181"/>
      <c r="AQ34" s="181"/>
      <c r="AR34" s="104"/>
      <c r="AS34" s="104" t="s">
        <v>300</v>
      </c>
      <c r="AT34" s="104" t="s">
        <v>300</v>
      </c>
      <c r="AU34" s="104" t="s">
        <v>300</v>
      </c>
      <c r="AV34" s="104"/>
      <c r="AW34" s="160"/>
    </row>
    <row r="35" spans="2:49" x14ac:dyDescent="0.2">
      <c r="B35" s="97" t="s">
        <v>41</v>
      </c>
      <c r="C35" s="180" t="s">
        <v>150</v>
      </c>
      <c r="D35" s="181" t="s">
        <v>543</v>
      </c>
      <c r="E35" s="181" t="s">
        <v>544</v>
      </c>
      <c r="F35" s="104">
        <v>-1.4099999999999998E-3</v>
      </c>
      <c r="G35" s="104" t="e">
        <v>#N/A</v>
      </c>
      <c r="H35" s="89"/>
      <c r="I35" s="180" t="s">
        <v>235</v>
      </c>
      <c r="J35" s="181" t="s">
        <v>163</v>
      </c>
      <c r="K35" s="181" t="s">
        <v>545</v>
      </c>
      <c r="L35" s="104" t="s">
        <v>546</v>
      </c>
      <c r="M35" s="104">
        <v>-9.7178239999999995E-4</v>
      </c>
      <c r="N35" s="182" t="e">
        <v>#N/A</v>
      </c>
      <c r="O35" s="89"/>
      <c r="P35" s="180"/>
      <c r="Q35" s="181" t="s">
        <v>163</v>
      </c>
      <c r="R35" s="181" t="s">
        <v>547</v>
      </c>
      <c r="S35" s="104"/>
      <c r="T35" s="104"/>
      <c r="U35" s="104"/>
      <c r="V35" s="104"/>
      <c r="W35" s="182"/>
      <c r="X35" s="87"/>
      <c r="Y35" s="180"/>
      <c r="Z35" s="181" t="s">
        <v>163</v>
      </c>
      <c r="AA35" s="181" t="s">
        <v>548</v>
      </c>
      <c r="AB35" s="104"/>
      <c r="AC35" s="104" t="s">
        <v>300</v>
      </c>
      <c r="AD35" s="104" t="s">
        <v>300</v>
      </c>
      <c r="AE35" s="104" t="s">
        <v>300</v>
      </c>
      <c r="AF35" s="104"/>
      <c r="AG35" s="89"/>
      <c r="AH35" s="180"/>
      <c r="AI35" s="181" t="s">
        <v>163</v>
      </c>
      <c r="AJ35" s="181" t="s">
        <v>549</v>
      </c>
      <c r="AK35" s="104"/>
      <c r="AL35" s="104"/>
      <c r="AM35" s="182"/>
      <c r="AO35" s="180"/>
      <c r="AP35" s="181" t="s">
        <v>163</v>
      </c>
      <c r="AQ35" s="181" t="s">
        <v>548</v>
      </c>
      <c r="AR35" s="104"/>
      <c r="AS35" s="104" t="s">
        <v>300</v>
      </c>
      <c r="AT35" s="104" t="s">
        <v>300</v>
      </c>
      <c r="AU35" s="104" t="s">
        <v>300</v>
      </c>
      <c r="AV35" s="104"/>
      <c r="AW35" s="160"/>
    </row>
    <row r="36" spans="2:49" x14ac:dyDescent="0.2">
      <c r="B36" s="97" t="s">
        <v>41</v>
      </c>
      <c r="C36" s="180" t="s">
        <v>151</v>
      </c>
      <c r="D36" s="181" t="s">
        <v>550</v>
      </c>
      <c r="E36" s="181" t="s">
        <v>551</v>
      </c>
      <c r="F36" s="104">
        <v>-1.3900000000000002E-3</v>
      </c>
      <c r="G36" s="104" t="e">
        <v>#N/A</v>
      </c>
      <c r="H36" s="89"/>
      <c r="I36" s="180" t="s">
        <v>300</v>
      </c>
      <c r="J36" s="181"/>
      <c r="K36" s="181"/>
      <c r="L36" s="104"/>
      <c r="M36" s="104"/>
      <c r="N36" s="182"/>
      <c r="O36" s="89"/>
      <c r="P36" s="180"/>
      <c r="Q36" s="181"/>
      <c r="R36" s="181"/>
      <c r="S36" s="104"/>
      <c r="T36" s="104"/>
      <c r="U36" s="104"/>
      <c r="V36" s="104"/>
      <c r="W36" s="182"/>
      <c r="X36" s="87"/>
      <c r="Y36" s="180"/>
      <c r="Z36" s="181"/>
      <c r="AA36" s="181"/>
      <c r="AB36" s="104"/>
      <c r="AC36" s="104" t="s">
        <v>300</v>
      </c>
      <c r="AD36" s="104" t="s">
        <v>300</v>
      </c>
      <c r="AE36" s="104" t="s">
        <v>300</v>
      </c>
      <c r="AF36" s="104"/>
      <c r="AG36" s="89"/>
      <c r="AH36" s="180"/>
      <c r="AI36" s="181"/>
      <c r="AJ36" s="181"/>
      <c r="AK36" s="104"/>
      <c r="AL36" s="104"/>
      <c r="AM36" s="182"/>
      <c r="AO36" s="180"/>
      <c r="AP36" s="181"/>
      <c r="AQ36" s="181"/>
      <c r="AR36" s="104"/>
      <c r="AS36" s="104" t="s">
        <v>300</v>
      </c>
      <c r="AT36" s="104" t="s">
        <v>300</v>
      </c>
      <c r="AU36" s="104" t="s">
        <v>300</v>
      </c>
      <c r="AV36" s="104"/>
      <c r="AW36" s="160"/>
    </row>
    <row r="37" spans="2:49" x14ac:dyDescent="0.2">
      <c r="B37" s="97" t="s">
        <v>41</v>
      </c>
      <c r="C37" s="180" t="s">
        <v>152</v>
      </c>
      <c r="D37" s="181" t="s">
        <v>552</v>
      </c>
      <c r="E37" s="181" t="s">
        <v>553</v>
      </c>
      <c r="F37" s="104">
        <v>-1.3700000000000001E-3</v>
      </c>
      <c r="G37" s="104" t="e">
        <v>#N/A</v>
      </c>
      <c r="H37" s="89"/>
      <c r="I37" s="180" t="s">
        <v>300</v>
      </c>
      <c r="J37" s="181"/>
      <c r="K37" s="181"/>
      <c r="L37" s="104"/>
      <c r="M37" s="104"/>
      <c r="N37" s="182"/>
      <c r="O37" s="89"/>
      <c r="P37" s="180"/>
      <c r="Q37" s="181"/>
      <c r="R37" s="181"/>
      <c r="S37" s="104"/>
      <c r="T37" s="104"/>
      <c r="U37" s="104"/>
      <c r="V37" s="104"/>
      <c r="W37" s="182"/>
      <c r="X37" s="87"/>
      <c r="Y37" s="180"/>
      <c r="Z37" s="181"/>
      <c r="AA37" s="181"/>
      <c r="AB37" s="104"/>
      <c r="AC37" s="104" t="s">
        <v>300</v>
      </c>
      <c r="AD37" s="104" t="s">
        <v>300</v>
      </c>
      <c r="AE37" s="104" t="s">
        <v>300</v>
      </c>
      <c r="AF37" s="104"/>
      <c r="AG37" s="89"/>
      <c r="AH37" s="180"/>
      <c r="AI37" s="181"/>
      <c r="AJ37" s="181"/>
      <c r="AK37" s="104"/>
      <c r="AL37" s="104"/>
      <c r="AM37" s="182"/>
      <c r="AO37" s="180"/>
      <c r="AP37" s="181"/>
      <c r="AQ37" s="181"/>
      <c r="AR37" s="104"/>
      <c r="AS37" s="104" t="s">
        <v>300</v>
      </c>
      <c r="AT37" s="104" t="s">
        <v>300</v>
      </c>
      <c r="AU37" s="104" t="s">
        <v>300</v>
      </c>
      <c r="AV37" s="104"/>
      <c r="AW37" s="160"/>
    </row>
    <row r="38" spans="2:49" x14ac:dyDescent="0.2">
      <c r="B38" s="97" t="s">
        <v>41</v>
      </c>
      <c r="C38" s="180" t="s">
        <v>153</v>
      </c>
      <c r="D38" s="181" t="s">
        <v>554</v>
      </c>
      <c r="E38" s="181" t="s">
        <v>555</v>
      </c>
      <c r="F38" s="104">
        <v>-1.3500000000000001E-3</v>
      </c>
      <c r="G38" s="104" t="e">
        <v>#N/A</v>
      </c>
      <c r="H38" s="89"/>
      <c r="I38" s="180" t="s">
        <v>235</v>
      </c>
      <c r="J38" s="181" t="s">
        <v>164</v>
      </c>
      <c r="K38" s="181" t="s">
        <v>556</v>
      </c>
      <c r="L38" s="104" t="s">
        <v>557</v>
      </c>
      <c r="M38" s="104">
        <v>-8.8635450000000007E-4</v>
      </c>
      <c r="N38" s="182" t="e">
        <v>#N/A</v>
      </c>
      <c r="O38" s="89"/>
      <c r="P38" s="180"/>
      <c r="Q38" s="181" t="s">
        <v>164</v>
      </c>
      <c r="R38" s="181" t="s">
        <v>558</v>
      </c>
      <c r="S38" s="104"/>
      <c r="T38" s="104"/>
      <c r="U38" s="104"/>
      <c r="V38" s="104"/>
      <c r="W38" s="182"/>
      <c r="X38" s="87"/>
      <c r="Y38" s="180"/>
      <c r="Z38" s="181" t="s">
        <v>164</v>
      </c>
      <c r="AA38" s="181" t="s">
        <v>559</v>
      </c>
      <c r="AB38" s="104"/>
      <c r="AC38" s="104" t="s">
        <v>300</v>
      </c>
      <c r="AD38" s="104" t="s">
        <v>300</v>
      </c>
      <c r="AE38" s="104" t="s">
        <v>300</v>
      </c>
      <c r="AF38" s="104"/>
      <c r="AG38" s="89"/>
      <c r="AH38" s="180"/>
      <c r="AI38" s="181" t="s">
        <v>164</v>
      </c>
      <c r="AJ38" s="181" t="s">
        <v>560</v>
      </c>
      <c r="AK38" s="104"/>
      <c r="AL38" s="104"/>
      <c r="AM38" s="182"/>
      <c r="AO38" s="180"/>
      <c r="AP38" s="181" t="s">
        <v>164</v>
      </c>
      <c r="AQ38" s="181" t="s">
        <v>559</v>
      </c>
      <c r="AR38" s="104"/>
      <c r="AS38" s="104" t="s">
        <v>300</v>
      </c>
      <c r="AT38" s="104" t="s">
        <v>300</v>
      </c>
      <c r="AU38" s="104" t="s">
        <v>300</v>
      </c>
      <c r="AV38" s="104"/>
      <c r="AW38" s="160"/>
    </row>
    <row r="39" spans="2:49" x14ac:dyDescent="0.2">
      <c r="B39" s="97" t="s">
        <v>41</v>
      </c>
      <c r="C39" s="180" t="s">
        <v>154</v>
      </c>
      <c r="D39" s="181" t="s">
        <v>561</v>
      </c>
      <c r="E39" s="181" t="s">
        <v>562</v>
      </c>
      <c r="F39" s="104">
        <v>-1.32E-3</v>
      </c>
      <c r="G39" s="104" t="e">
        <v>#N/A</v>
      </c>
      <c r="H39" s="89"/>
      <c r="I39" s="180" t="s">
        <v>300</v>
      </c>
      <c r="J39" s="181"/>
      <c r="K39" s="181"/>
      <c r="L39" s="104"/>
      <c r="M39" s="104"/>
      <c r="N39" s="182"/>
      <c r="O39" s="89"/>
      <c r="P39" s="180"/>
      <c r="Q39" s="181"/>
      <c r="R39" s="181"/>
      <c r="S39" s="104"/>
      <c r="T39" s="104"/>
      <c r="U39" s="104"/>
      <c r="V39" s="104"/>
      <c r="W39" s="182"/>
      <c r="X39" s="87"/>
      <c r="Y39" s="180"/>
      <c r="Z39" s="181"/>
      <c r="AA39" s="181"/>
      <c r="AB39" s="104"/>
      <c r="AC39" s="104" t="s">
        <v>300</v>
      </c>
      <c r="AD39" s="104" t="s">
        <v>300</v>
      </c>
      <c r="AE39" s="104" t="s">
        <v>300</v>
      </c>
      <c r="AF39" s="104"/>
      <c r="AG39" s="89"/>
      <c r="AH39" s="180"/>
      <c r="AI39" s="181"/>
      <c r="AJ39" s="181"/>
      <c r="AK39" s="104"/>
      <c r="AL39" s="104"/>
      <c r="AM39" s="182"/>
      <c r="AO39" s="180" t="s">
        <v>300</v>
      </c>
      <c r="AP39" s="181"/>
      <c r="AQ39" s="181"/>
      <c r="AR39" s="104"/>
      <c r="AS39" s="104" t="s">
        <v>300</v>
      </c>
      <c r="AT39" s="104" t="s">
        <v>300</v>
      </c>
      <c r="AU39" s="104" t="s">
        <v>300</v>
      </c>
      <c r="AV39" s="104"/>
      <c r="AW39" s="160"/>
    </row>
    <row r="40" spans="2:49" x14ac:dyDescent="0.2">
      <c r="B40" s="97" t="s">
        <v>41</v>
      </c>
      <c r="C40" s="180" t="s">
        <v>155</v>
      </c>
      <c r="D40" s="181" t="s">
        <v>563</v>
      </c>
      <c r="E40" s="181" t="s">
        <v>564</v>
      </c>
      <c r="F40" s="104">
        <v>-1.2900000000000001E-3</v>
      </c>
      <c r="G40" s="104" t="e">
        <v>#N/A</v>
      </c>
      <c r="H40" s="89"/>
      <c r="I40" s="180" t="s">
        <v>300</v>
      </c>
      <c r="J40" s="181"/>
      <c r="K40" s="181"/>
      <c r="L40" s="104"/>
      <c r="M40" s="104"/>
      <c r="N40" s="182"/>
      <c r="O40" s="89"/>
      <c r="P40" s="180"/>
      <c r="Q40" s="181"/>
      <c r="R40" s="181"/>
      <c r="S40" s="104"/>
      <c r="T40" s="104"/>
      <c r="U40" s="104"/>
      <c r="V40" s="104"/>
      <c r="W40" s="182"/>
      <c r="X40" s="87"/>
      <c r="Y40" s="180" t="s">
        <v>300</v>
      </c>
      <c r="Z40" s="181"/>
      <c r="AA40" s="181"/>
      <c r="AB40" s="104"/>
      <c r="AC40" s="104" t="s">
        <v>300</v>
      </c>
      <c r="AD40" s="104" t="s">
        <v>300</v>
      </c>
      <c r="AE40" s="104" t="s">
        <v>300</v>
      </c>
      <c r="AF40" s="104"/>
      <c r="AG40" s="89"/>
      <c r="AH40" s="180"/>
      <c r="AI40" s="181"/>
      <c r="AJ40" s="181"/>
      <c r="AK40" s="104"/>
      <c r="AL40" s="104"/>
      <c r="AM40" s="185"/>
      <c r="AO40" s="180" t="s">
        <v>300</v>
      </c>
      <c r="AP40" s="181"/>
      <c r="AQ40" s="181"/>
      <c r="AR40" s="104"/>
      <c r="AS40" s="104" t="s">
        <v>300</v>
      </c>
      <c r="AT40" s="104" t="s">
        <v>300</v>
      </c>
      <c r="AU40" s="104" t="s">
        <v>300</v>
      </c>
      <c r="AV40" s="104"/>
      <c r="AW40" s="160"/>
    </row>
    <row r="41" spans="2:49" x14ac:dyDescent="0.2">
      <c r="B41" s="97" t="s">
        <v>41</v>
      </c>
      <c r="C41" s="180" t="s">
        <v>156</v>
      </c>
      <c r="D41" s="181" t="s">
        <v>565</v>
      </c>
      <c r="E41" s="181" t="s">
        <v>566</v>
      </c>
      <c r="F41" s="104">
        <v>-1.2600000000000001E-3</v>
      </c>
      <c r="G41" s="104" t="e">
        <v>#N/A</v>
      </c>
      <c r="H41" s="89"/>
      <c r="I41" s="180" t="s">
        <v>235</v>
      </c>
      <c r="J41" s="181" t="s">
        <v>156</v>
      </c>
      <c r="K41" s="181" t="s">
        <v>567</v>
      </c>
      <c r="L41" s="104" t="s">
        <v>568</v>
      </c>
      <c r="M41" s="104">
        <v>-7.7999999999999999E-4</v>
      </c>
      <c r="N41" s="182" t="e">
        <v>#N/A</v>
      </c>
      <c r="O41" s="89"/>
      <c r="P41" s="180"/>
      <c r="Q41" s="181" t="s">
        <v>156</v>
      </c>
      <c r="R41" s="181" t="s">
        <v>569</v>
      </c>
      <c r="S41" s="104" t="s">
        <v>570</v>
      </c>
      <c r="T41" s="104">
        <v>8.7479740000000005E-5</v>
      </c>
      <c r="U41" s="104">
        <v>8.7479740000000005E-5</v>
      </c>
      <c r="V41" s="104">
        <v>8.7479740000000005E-5</v>
      </c>
      <c r="W41" s="182" t="e">
        <v>#N/A</v>
      </c>
      <c r="X41" s="87"/>
      <c r="Y41" s="180"/>
      <c r="Z41" s="181" t="s">
        <v>156</v>
      </c>
      <c r="AA41" s="181" t="s">
        <v>571</v>
      </c>
      <c r="AB41" s="104" t="s">
        <v>572</v>
      </c>
      <c r="AC41" s="104">
        <v>9.0409876999999995E-4</v>
      </c>
      <c r="AD41" s="104">
        <v>9.0409876999999995E-4</v>
      </c>
      <c r="AE41" s="104">
        <v>9.0409876999999995E-4</v>
      </c>
      <c r="AF41" s="104" t="e">
        <v>#N/A</v>
      </c>
      <c r="AG41" s="89"/>
      <c r="AH41" s="180"/>
      <c r="AI41" s="181" t="s">
        <v>156</v>
      </c>
      <c r="AJ41" s="181" t="s">
        <v>573</v>
      </c>
      <c r="AK41" s="104" t="s">
        <v>574</v>
      </c>
      <c r="AL41" s="104">
        <v>2.1550606799999998E-3</v>
      </c>
      <c r="AM41" s="182" t="e">
        <v>#N/A</v>
      </c>
      <c r="AO41" s="180"/>
      <c r="AP41" s="181" t="s">
        <v>156</v>
      </c>
      <c r="AQ41" s="181" t="s">
        <v>571</v>
      </c>
      <c r="AR41" s="104" t="s">
        <v>572</v>
      </c>
      <c r="AS41" s="104">
        <v>9.0409876999999995E-4</v>
      </c>
      <c r="AT41" s="104">
        <v>9.0409876999999995E-4</v>
      </c>
      <c r="AU41" s="104">
        <v>9.0409876999999995E-4</v>
      </c>
      <c r="AV41" s="104"/>
      <c r="AW41" s="160"/>
    </row>
    <row r="42" spans="2:49" hidden="1" outlineLevel="1" x14ac:dyDescent="0.2">
      <c r="B42" s="97" t="s">
        <v>300</v>
      </c>
      <c r="C42" s="180" t="s">
        <v>165</v>
      </c>
      <c r="D42" s="181" t="s">
        <v>575</v>
      </c>
      <c r="E42" s="181"/>
      <c r="F42" s="104" t="s">
        <v>300</v>
      </c>
      <c r="G42" s="104" t="e">
        <v>#NUM!</v>
      </c>
      <c r="H42" s="89"/>
      <c r="I42" s="180" t="s">
        <v>235</v>
      </c>
      <c r="J42" s="181" t="s">
        <v>165</v>
      </c>
      <c r="K42" s="181" t="s">
        <v>576</v>
      </c>
      <c r="L42" s="104" t="s">
        <v>577</v>
      </c>
      <c r="M42" s="104">
        <v>-6.4801414000000002E-4</v>
      </c>
      <c r="N42" s="182" t="e">
        <v>#N/A</v>
      </c>
      <c r="O42" s="89"/>
      <c r="P42" s="180"/>
      <c r="Q42" s="181" t="s">
        <v>165</v>
      </c>
      <c r="R42" s="181" t="s">
        <v>578</v>
      </c>
      <c r="S42" s="104"/>
      <c r="T42" s="104" t="s">
        <v>300</v>
      </c>
      <c r="U42" s="104" t="s">
        <v>300</v>
      </c>
      <c r="V42" s="104" t="s">
        <v>300</v>
      </c>
      <c r="W42" s="182"/>
      <c r="X42" s="87"/>
      <c r="Y42" s="180"/>
      <c r="Z42" s="181" t="s">
        <v>165</v>
      </c>
      <c r="AA42" s="181" t="s">
        <v>579</v>
      </c>
      <c r="AB42" s="104"/>
      <c r="AC42" s="104" t="s">
        <v>300</v>
      </c>
      <c r="AD42" s="104" t="s">
        <v>300</v>
      </c>
      <c r="AE42" s="104" t="s">
        <v>300</v>
      </c>
      <c r="AF42" s="104"/>
      <c r="AG42" s="89"/>
      <c r="AH42" s="180"/>
      <c r="AI42" s="181" t="s">
        <v>165</v>
      </c>
      <c r="AJ42" s="181" t="s">
        <v>580</v>
      </c>
      <c r="AK42" s="104"/>
      <c r="AL42" s="104" t="s">
        <v>300</v>
      </c>
      <c r="AM42" s="182" t="e">
        <v>#NUM!</v>
      </c>
      <c r="AO42" s="180"/>
      <c r="AP42" s="181" t="s">
        <v>165</v>
      </c>
      <c r="AQ42" s="181"/>
      <c r="AR42" s="104"/>
      <c r="AS42" s="104" t="s">
        <v>300</v>
      </c>
      <c r="AT42" s="104" t="s">
        <v>300</v>
      </c>
      <c r="AU42" s="104" t="s">
        <v>300</v>
      </c>
      <c r="AV42" s="104"/>
      <c r="AW42" s="160"/>
    </row>
    <row r="43" spans="2:49" hidden="1" outlineLevel="1" x14ac:dyDescent="0.2">
      <c r="B43" s="97" t="s">
        <v>300</v>
      </c>
      <c r="C43" s="180" t="s">
        <v>166</v>
      </c>
      <c r="D43" s="181" t="s">
        <v>581</v>
      </c>
      <c r="E43" s="181"/>
      <c r="F43" s="104" t="s">
        <v>300</v>
      </c>
      <c r="G43" s="104" t="e">
        <v>#NUM!</v>
      </c>
      <c r="H43" s="89"/>
      <c r="I43" s="180" t="s">
        <v>235</v>
      </c>
      <c r="J43" s="181" t="s">
        <v>166</v>
      </c>
      <c r="K43" s="181" t="s">
        <v>582</v>
      </c>
      <c r="L43" s="104" t="s">
        <v>583</v>
      </c>
      <c r="M43" s="104">
        <v>-4.9130244000000008E-4</v>
      </c>
      <c r="N43" s="182" t="e">
        <v>#N/A</v>
      </c>
      <c r="O43" s="89"/>
      <c r="P43" s="180"/>
      <c r="Q43" s="181" t="s">
        <v>166</v>
      </c>
      <c r="R43" s="181" t="s">
        <v>584</v>
      </c>
      <c r="S43" s="104"/>
      <c r="T43" s="104" t="s">
        <v>300</v>
      </c>
      <c r="U43" s="104" t="s">
        <v>300</v>
      </c>
      <c r="V43" s="104" t="s">
        <v>300</v>
      </c>
      <c r="W43" s="182"/>
      <c r="X43" s="87"/>
      <c r="Y43" s="180"/>
      <c r="Z43" s="181" t="s">
        <v>166</v>
      </c>
      <c r="AA43" s="181" t="s">
        <v>585</v>
      </c>
      <c r="AB43" s="104"/>
      <c r="AC43" s="104" t="s">
        <v>300</v>
      </c>
      <c r="AD43" s="104" t="s">
        <v>300</v>
      </c>
      <c r="AE43" s="104" t="s">
        <v>300</v>
      </c>
      <c r="AF43" s="104"/>
      <c r="AG43" s="89"/>
      <c r="AH43" s="180"/>
      <c r="AI43" s="181" t="s">
        <v>166</v>
      </c>
      <c r="AJ43" s="181" t="s">
        <v>586</v>
      </c>
      <c r="AK43" s="104"/>
      <c r="AL43" s="104" t="s">
        <v>300</v>
      </c>
      <c r="AM43" s="182" t="e">
        <v>#NUM!</v>
      </c>
      <c r="AO43" s="180"/>
      <c r="AP43" s="181" t="s">
        <v>166</v>
      </c>
      <c r="AQ43" s="181"/>
      <c r="AR43" s="104"/>
      <c r="AS43" s="104" t="s">
        <v>300</v>
      </c>
      <c r="AT43" s="104" t="s">
        <v>300</v>
      </c>
      <c r="AU43" s="104" t="s">
        <v>300</v>
      </c>
      <c r="AV43" s="104"/>
      <c r="AW43" s="160"/>
    </row>
    <row r="44" spans="2:49" hidden="1" outlineLevel="1" x14ac:dyDescent="0.2">
      <c r="B44" s="97" t="s">
        <v>300</v>
      </c>
      <c r="C44" s="180" t="s">
        <v>167</v>
      </c>
      <c r="D44" s="181" t="s">
        <v>587</v>
      </c>
      <c r="E44" s="181"/>
      <c r="F44" s="104" t="s">
        <v>300</v>
      </c>
      <c r="G44" s="104" t="e">
        <v>#NUM!</v>
      </c>
      <c r="H44" s="89"/>
      <c r="I44" s="180" t="s">
        <v>235</v>
      </c>
      <c r="J44" s="181" t="s">
        <v>167</v>
      </c>
      <c r="K44" s="181" t="s">
        <v>588</v>
      </c>
      <c r="L44" s="104" t="s">
        <v>589</v>
      </c>
      <c r="M44" s="104">
        <v>-3.1509358999999999E-4</v>
      </c>
      <c r="N44" s="182" t="e">
        <v>#N/A</v>
      </c>
      <c r="O44" s="89"/>
      <c r="P44" s="180"/>
      <c r="Q44" s="181" t="s">
        <v>167</v>
      </c>
      <c r="R44" s="181" t="s">
        <v>590</v>
      </c>
      <c r="S44" s="104"/>
      <c r="T44" s="104" t="s">
        <v>300</v>
      </c>
      <c r="U44" s="104" t="s">
        <v>300</v>
      </c>
      <c r="V44" s="104" t="s">
        <v>300</v>
      </c>
      <c r="W44" s="182"/>
      <c r="X44" s="87"/>
      <c r="Y44" s="180"/>
      <c r="Z44" s="181" t="s">
        <v>167</v>
      </c>
      <c r="AA44" s="181" t="s">
        <v>591</v>
      </c>
      <c r="AB44" s="104"/>
      <c r="AC44" s="104" t="s">
        <v>300</v>
      </c>
      <c r="AD44" s="104" t="s">
        <v>300</v>
      </c>
      <c r="AE44" s="104" t="s">
        <v>300</v>
      </c>
      <c r="AF44" s="104"/>
      <c r="AG44" s="89"/>
      <c r="AH44" s="180"/>
      <c r="AI44" s="181" t="s">
        <v>167</v>
      </c>
      <c r="AJ44" s="181" t="s">
        <v>592</v>
      </c>
      <c r="AK44" s="104"/>
      <c r="AL44" s="104" t="s">
        <v>300</v>
      </c>
      <c r="AM44" s="182" t="e">
        <v>#NUM!</v>
      </c>
      <c r="AO44" s="180"/>
      <c r="AP44" s="181" t="s">
        <v>167</v>
      </c>
      <c r="AQ44" s="181"/>
      <c r="AR44" s="104"/>
      <c r="AS44" s="104" t="s">
        <v>300</v>
      </c>
      <c r="AT44" s="104" t="s">
        <v>300</v>
      </c>
      <c r="AU44" s="104" t="s">
        <v>300</v>
      </c>
      <c r="AV44" s="104"/>
      <c r="AW44" s="160"/>
    </row>
    <row r="45" spans="2:49" collapsed="1" x14ac:dyDescent="0.2">
      <c r="B45" s="97" t="s">
        <v>41</v>
      </c>
      <c r="C45" s="180" t="s">
        <v>93</v>
      </c>
      <c r="D45" s="181" t="s">
        <v>593</v>
      </c>
      <c r="E45" s="181" t="s">
        <v>594</v>
      </c>
      <c r="F45" s="104">
        <v>-5.9999999999999995E-4</v>
      </c>
      <c r="G45" s="104" t="e">
        <v>#N/A</v>
      </c>
      <c r="H45" s="89"/>
      <c r="I45" s="180" t="s">
        <v>235</v>
      </c>
      <c r="J45" s="181" t="s">
        <v>93</v>
      </c>
      <c r="K45" s="181" t="s">
        <v>595</v>
      </c>
      <c r="L45" s="104" t="s">
        <v>596</v>
      </c>
      <c r="M45" s="104">
        <v>-1.1000000000000002E-4</v>
      </c>
      <c r="N45" s="182" t="e">
        <v>#N/A</v>
      </c>
      <c r="O45" s="89"/>
      <c r="P45" s="180" t="s">
        <v>235</v>
      </c>
      <c r="Q45" s="181" t="s">
        <v>93</v>
      </c>
      <c r="R45" s="181" t="s">
        <v>597</v>
      </c>
      <c r="S45" s="104" t="s">
        <v>598</v>
      </c>
      <c r="T45" s="104">
        <v>8.4000000000000003E-4</v>
      </c>
      <c r="U45" s="104">
        <v>8.4000000000000003E-4</v>
      </c>
      <c r="V45" s="104">
        <v>8.4000000000000003E-4</v>
      </c>
      <c r="W45" s="182" t="e">
        <v>#N/A</v>
      </c>
      <c r="X45" s="87"/>
      <c r="Y45" s="180" t="s">
        <v>235</v>
      </c>
      <c r="Z45" s="181" t="s">
        <v>93</v>
      </c>
      <c r="AA45" s="181" t="s">
        <v>599</v>
      </c>
      <c r="AB45" s="104" t="s">
        <v>600</v>
      </c>
      <c r="AC45" s="104">
        <v>1.7499999999999998E-3</v>
      </c>
      <c r="AD45" s="104">
        <v>1.7499999999999998E-3</v>
      </c>
      <c r="AE45" s="104">
        <v>1.7499999999999998E-3</v>
      </c>
      <c r="AF45" s="104" t="e">
        <v>#N/A</v>
      </c>
      <c r="AG45" s="89"/>
      <c r="AH45" s="180" t="s">
        <v>235</v>
      </c>
      <c r="AI45" s="181" t="s">
        <v>93</v>
      </c>
      <c r="AJ45" s="181" t="s">
        <v>601</v>
      </c>
      <c r="AK45" s="104" t="s">
        <v>602</v>
      </c>
      <c r="AL45" s="104">
        <v>3.0599999999999998E-3</v>
      </c>
      <c r="AM45" s="182" t="e">
        <v>#N/A</v>
      </c>
      <c r="AO45" s="180" t="s">
        <v>235</v>
      </c>
      <c r="AP45" s="181" t="s">
        <v>93</v>
      </c>
      <c r="AQ45" s="181" t="s">
        <v>599</v>
      </c>
      <c r="AR45" s="104" t="s">
        <v>600</v>
      </c>
      <c r="AS45" s="104">
        <v>1.7499999999999998E-3</v>
      </c>
      <c r="AT45" s="104">
        <v>1.7499999999999998E-3</v>
      </c>
      <c r="AU45" s="104">
        <v>1.7499999999999998E-3</v>
      </c>
      <c r="AV45" s="104"/>
      <c r="AW45" s="160"/>
    </row>
    <row r="46" spans="2:49" x14ac:dyDescent="0.2">
      <c r="B46" s="97" t="s">
        <v>41</v>
      </c>
      <c r="C46" s="180" t="s">
        <v>94</v>
      </c>
      <c r="D46" s="181" t="s">
        <v>603</v>
      </c>
      <c r="E46" s="181" t="s">
        <v>604</v>
      </c>
      <c r="F46" s="104">
        <v>4.0999999999999994E-4</v>
      </c>
      <c r="G46" s="104" t="e">
        <v>#N/A</v>
      </c>
      <c r="H46" s="89"/>
      <c r="I46" s="180" t="s">
        <v>235</v>
      </c>
      <c r="J46" s="181" t="s">
        <v>94</v>
      </c>
      <c r="K46" s="181" t="s">
        <v>605</v>
      </c>
      <c r="L46" s="104" t="s">
        <v>606</v>
      </c>
      <c r="M46" s="104">
        <v>9.1E-4</v>
      </c>
      <c r="N46" s="182" t="e">
        <v>#N/A</v>
      </c>
      <c r="O46" s="89"/>
      <c r="P46" s="180" t="s">
        <v>235</v>
      </c>
      <c r="Q46" s="181" t="s">
        <v>94</v>
      </c>
      <c r="R46" s="181" t="s">
        <v>607</v>
      </c>
      <c r="S46" s="104" t="s">
        <v>608</v>
      </c>
      <c r="T46" s="104">
        <v>1.9400000000000001E-3</v>
      </c>
      <c r="U46" s="104">
        <v>1.9400000000000001E-3</v>
      </c>
      <c r="V46" s="104">
        <v>1.9400000000000001E-3</v>
      </c>
      <c r="W46" s="182" t="e">
        <v>#N/A</v>
      </c>
      <c r="X46" s="87"/>
      <c r="Y46" s="180" t="s">
        <v>235</v>
      </c>
      <c r="Z46" s="181" t="s">
        <v>94</v>
      </c>
      <c r="AA46" s="181" t="s">
        <v>609</v>
      </c>
      <c r="AB46" s="104" t="s">
        <v>610</v>
      </c>
      <c r="AC46" s="104">
        <v>2.8900000000000002E-3</v>
      </c>
      <c r="AD46" s="104">
        <v>2.8900000000000002E-3</v>
      </c>
      <c r="AE46" s="104">
        <v>2.8900000000000002E-3</v>
      </c>
      <c r="AF46" s="104" t="e">
        <v>#N/A</v>
      </c>
      <c r="AG46" s="89"/>
      <c r="AH46" s="180" t="s">
        <v>235</v>
      </c>
      <c r="AI46" s="181" t="s">
        <v>94</v>
      </c>
      <c r="AJ46" s="181" t="s">
        <v>611</v>
      </c>
      <c r="AK46" s="104" t="s">
        <v>612</v>
      </c>
      <c r="AL46" s="104">
        <v>4.2199999999999998E-3</v>
      </c>
      <c r="AM46" s="182" t="e">
        <v>#N/A</v>
      </c>
      <c r="AO46" s="180" t="s">
        <v>235</v>
      </c>
      <c r="AP46" s="181" t="s">
        <v>94</v>
      </c>
      <c r="AQ46" s="181" t="s">
        <v>609</v>
      </c>
      <c r="AR46" s="104" t="s">
        <v>610</v>
      </c>
      <c r="AS46" s="104">
        <v>2.8900000000000002E-3</v>
      </c>
      <c r="AT46" s="104">
        <v>2.8900000000000002E-3</v>
      </c>
      <c r="AU46" s="104">
        <v>2.8900000000000002E-3</v>
      </c>
      <c r="AV46" s="104"/>
      <c r="AW46" s="160"/>
    </row>
    <row r="47" spans="2:49" x14ac:dyDescent="0.2">
      <c r="B47" s="97" t="s">
        <v>41</v>
      </c>
      <c r="C47" s="180" t="s">
        <v>95</v>
      </c>
      <c r="D47" s="181" t="s">
        <v>613</v>
      </c>
      <c r="E47" s="181" t="s">
        <v>614</v>
      </c>
      <c r="F47" s="104">
        <v>1.58E-3</v>
      </c>
      <c r="G47" s="104" t="e">
        <v>#N/A</v>
      </c>
      <c r="H47" s="89"/>
      <c r="I47" s="180" t="s">
        <v>235</v>
      </c>
      <c r="J47" s="181" t="s">
        <v>95</v>
      </c>
      <c r="K47" s="181" t="s">
        <v>615</v>
      </c>
      <c r="L47" s="104" t="s">
        <v>616</v>
      </c>
      <c r="M47" s="104">
        <v>2.1299999999999999E-3</v>
      </c>
      <c r="N47" s="182" t="e">
        <v>#N/A</v>
      </c>
      <c r="O47" s="89"/>
      <c r="P47" s="180" t="s">
        <v>235</v>
      </c>
      <c r="Q47" s="181" t="s">
        <v>95</v>
      </c>
      <c r="R47" s="181" t="s">
        <v>617</v>
      </c>
      <c r="S47" s="104" t="s">
        <v>618</v>
      </c>
      <c r="T47" s="104">
        <v>3.1900000000000001E-3</v>
      </c>
      <c r="U47" s="104">
        <v>3.1900000000000001E-3</v>
      </c>
      <c r="V47" s="104">
        <v>3.1900000000000001E-3</v>
      </c>
      <c r="W47" s="182" t="e">
        <v>#N/A</v>
      </c>
      <c r="X47" s="87"/>
      <c r="Y47" s="180" t="s">
        <v>235</v>
      </c>
      <c r="Z47" s="181" t="s">
        <v>95</v>
      </c>
      <c r="AA47" s="181" t="s">
        <v>619</v>
      </c>
      <c r="AB47" s="104" t="s">
        <v>620</v>
      </c>
      <c r="AC47" s="104">
        <v>4.1600000000000005E-3</v>
      </c>
      <c r="AD47" s="104">
        <v>4.1600000000000005E-3</v>
      </c>
      <c r="AE47" s="104">
        <v>4.1600000000000005E-3</v>
      </c>
      <c r="AF47" s="104" t="e">
        <v>#N/A</v>
      </c>
      <c r="AG47" s="89"/>
      <c r="AH47" s="180" t="s">
        <v>235</v>
      </c>
      <c r="AI47" s="181" t="s">
        <v>95</v>
      </c>
      <c r="AJ47" s="181" t="s">
        <v>621</v>
      </c>
      <c r="AK47" s="104" t="s">
        <v>622</v>
      </c>
      <c r="AL47" s="104">
        <v>5.4900000000000001E-3</v>
      </c>
      <c r="AM47" s="182" t="e">
        <v>#N/A</v>
      </c>
      <c r="AO47" s="180" t="s">
        <v>235</v>
      </c>
      <c r="AP47" s="181" t="s">
        <v>95</v>
      </c>
      <c r="AQ47" s="181" t="s">
        <v>619</v>
      </c>
      <c r="AR47" s="104" t="s">
        <v>620</v>
      </c>
      <c r="AS47" s="104">
        <v>4.1600000000000005E-3</v>
      </c>
      <c r="AT47" s="104">
        <v>4.1600000000000005E-3</v>
      </c>
      <c r="AU47" s="104">
        <v>4.1600000000000005E-3</v>
      </c>
      <c r="AV47" s="104"/>
      <c r="AW47" s="160"/>
    </row>
    <row r="48" spans="2:49" x14ac:dyDescent="0.2">
      <c r="B48" s="97" t="s">
        <v>41</v>
      </c>
      <c r="C48" s="180" t="s">
        <v>96</v>
      </c>
      <c r="D48" s="181" t="s">
        <v>623</v>
      </c>
      <c r="E48" s="181" t="s">
        <v>624</v>
      </c>
      <c r="F48" s="104">
        <v>2.8399999999999996E-3</v>
      </c>
      <c r="G48" s="104" t="e">
        <v>#N/A</v>
      </c>
      <c r="I48" s="180" t="s">
        <v>235</v>
      </c>
      <c r="J48" s="181" t="s">
        <v>96</v>
      </c>
      <c r="K48" s="181" t="s">
        <v>625</v>
      </c>
      <c r="L48" s="104" t="s">
        <v>626</v>
      </c>
      <c r="M48" s="104">
        <v>3.4100000000000003E-3</v>
      </c>
      <c r="N48" s="182" t="e">
        <v>#N/A</v>
      </c>
      <c r="O48" s="89"/>
      <c r="P48" s="180" t="s">
        <v>235</v>
      </c>
      <c r="Q48" s="181" t="s">
        <v>96</v>
      </c>
      <c r="R48" s="181" t="s">
        <v>627</v>
      </c>
      <c r="S48" s="104" t="s">
        <v>628</v>
      </c>
      <c r="T48" s="104">
        <v>4.4900000000000001E-3</v>
      </c>
      <c r="U48" s="104">
        <v>4.4900000000000001E-3</v>
      </c>
      <c r="V48" s="104">
        <v>4.4900000000000001E-3</v>
      </c>
      <c r="W48" s="182" t="e">
        <v>#N/A</v>
      </c>
      <c r="X48" s="80"/>
      <c r="Y48" s="180" t="s">
        <v>235</v>
      </c>
      <c r="Z48" s="181" t="s">
        <v>96</v>
      </c>
      <c r="AA48" s="181" t="s">
        <v>629</v>
      </c>
      <c r="AB48" s="104" t="s">
        <v>630</v>
      </c>
      <c r="AC48" s="104">
        <v>5.45E-3</v>
      </c>
      <c r="AD48" s="104">
        <v>5.45E-3</v>
      </c>
      <c r="AE48" s="104">
        <v>5.45E-3</v>
      </c>
      <c r="AF48" s="104" t="e">
        <v>#N/A</v>
      </c>
      <c r="AG48" s="89"/>
      <c r="AH48" s="180" t="s">
        <v>235</v>
      </c>
      <c r="AI48" s="181" t="s">
        <v>96</v>
      </c>
      <c r="AJ48" s="181" t="s">
        <v>631</v>
      </c>
      <c r="AK48" s="104" t="s">
        <v>632</v>
      </c>
      <c r="AL48" s="104">
        <v>6.7699999999999991E-3</v>
      </c>
      <c r="AM48" s="182" t="e">
        <v>#N/A</v>
      </c>
      <c r="AO48" s="180" t="s">
        <v>235</v>
      </c>
      <c r="AP48" s="181" t="s">
        <v>96</v>
      </c>
      <c r="AQ48" s="181" t="s">
        <v>629</v>
      </c>
      <c r="AR48" s="104" t="s">
        <v>630</v>
      </c>
      <c r="AS48" s="104">
        <v>5.45E-3</v>
      </c>
      <c r="AT48" s="104">
        <v>5.45E-3</v>
      </c>
      <c r="AU48" s="104">
        <v>5.45E-3</v>
      </c>
      <c r="AV48" s="104"/>
      <c r="AW48" s="160"/>
    </row>
    <row r="49" spans="2:49" x14ac:dyDescent="0.2">
      <c r="B49" s="97" t="s">
        <v>41</v>
      </c>
      <c r="C49" s="180" t="s">
        <v>97</v>
      </c>
      <c r="D49" s="181" t="s">
        <v>633</v>
      </c>
      <c r="E49" s="181" t="s">
        <v>634</v>
      </c>
      <c r="F49" s="104">
        <v>4.1200000000000004E-3</v>
      </c>
      <c r="G49" s="104" t="e">
        <v>#N/A</v>
      </c>
      <c r="I49" s="180" t="s">
        <v>235</v>
      </c>
      <c r="J49" s="181" t="s">
        <v>97</v>
      </c>
      <c r="K49" s="181" t="s">
        <v>635</v>
      </c>
      <c r="L49" s="104" t="s">
        <v>636</v>
      </c>
      <c r="M49" s="104">
        <v>4.7099999999999998E-3</v>
      </c>
      <c r="N49" s="182" t="e">
        <v>#N/A</v>
      </c>
      <c r="O49" s="89"/>
      <c r="P49" s="180" t="s">
        <v>235</v>
      </c>
      <c r="Q49" s="181" t="s">
        <v>97</v>
      </c>
      <c r="R49" s="181" t="s">
        <v>637</v>
      </c>
      <c r="S49" s="104" t="s">
        <v>638</v>
      </c>
      <c r="T49" s="104">
        <v>5.7800000000000004E-3</v>
      </c>
      <c r="U49" s="104">
        <v>5.7800000000000004E-3</v>
      </c>
      <c r="V49" s="104">
        <v>5.7800000000000004E-3</v>
      </c>
      <c r="W49" s="182" t="e">
        <v>#N/A</v>
      </c>
      <c r="X49" s="80"/>
      <c r="Y49" s="180" t="s">
        <v>235</v>
      </c>
      <c r="Z49" s="181" t="s">
        <v>97</v>
      </c>
      <c r="AA49" s="181" t="s">
        <v>639</v>
      </c>
      <c r="AB49" s="104" t="s">
        <v>640</v>
      </c>
      <c r="AC49" s="104">
        <v>6.7300000000000007E-3</v>
      </c>
      <c r="AD49" s="104">
        <v>6.7300000000000007E-3</v>
      </c>
      <c r="AE49" s="104">
        <v>6.7300000000000007E-3</v>
      </c>
      <c r="AF49" s="104" t="e">
        <v>#N/A</v>
      </c>
      <c r="AG49" s="89"/>
      <c r="AH49" s="180" t="s">
        <v>235</v>
      </c>
      <c r="AI49" s="181" t="s">
        <v>97</v>
      </c>
      <c r="AJ49" s="181" t="s">
        <v>641</v>
      </c>
      <c r="AK49" s="104" t="s">
        <v>642</v>
      </c>
      <c r="AL49" s="104">
        <v>8.0399999999999985E-3</v>
      </c>
      <c r="AM49" s="182" t="e">
        <v>#N/A</v>
      </c>
      <c r="AO49" s="180" t="s">
        <v>235</v>
      </c>
      <c r="AP49" s="181" t="s">
        <v>97</v>
      </c>
      <c r="AQ49" s="181" t="s">
        <v>639</v>
      </c>
      <c r="AR49" s="104" t="s">
        <v>640</v>
      </c>
      <c r="AS49" s="104">
        <v>6.7300000000000007E-3</v>
      </c>
      <c r="AT49" s="104">
        <v>6.7300000000000007E-3</v>
      </c>
      <c r="AU49" s="104">
        <v>6.7300000000000007E-3</v>
      </c>
      <c r="AV49" s="104"/>
      <c r="AW49" s="160"/>
    </row>
    <row r="50" spans="2:49" x14ac:dyDescent="0.2">
      <c r="B50" s="97" t="s">
        <v>41</v>
      </c>
      <c r="C50" s="180" t="s">
        <v>98</v>
      </c>
      <c r="D50" s="181" t="s">
        <v>643</v>
      </c>
      <c r="E50" s="181" t="s">
        <v>644</v>
      </c>
      <c r="F50" s="104">
        <v>5.3600000000000002E-3</v>
      </c>
      <c r="G50" s="104" t="e">
        <v>#N/A</v>
      </c>
      <c r="I50" s="180" t="s">
        <v>235</v>
      </c>
      <c r="J50" s="181" t="s">
        <v>98</v>
      </c>
      <c r="K50" s="181" t="s">
        <v>645</v>
      </c>
      <c r="L50" s="104" t="s">
        <v>646</v>
      </c>
      <c r="M50" s="104">
        <v>5.96E-3</v>
      </c>
      <c r="N50" s="182" t="e">
        <v>#N/A</v>
      </c>
      <c r="O50" s="89"/>
      <c r="P50" s="180" t="s">
        <v>235</v>
      </c>
      <c r="Q50" s="181" t="s">
        <v>98</v>
      </c>
      <c r="R50" s="181" t="s">
        <v>647</v>
      </c>
      <c r="S50" s="104" t="s">
        <v>648</v>
      </c>
      <c r="T50" s="104">
        <v>7.0300000000000007E-3</v>
      </c>
      <c r="U50" s="104">
        <v>7.0300000000000007E-3</v>
      </c>
      <c r="V50" s="104">
        <v>7.0300000000000007E-3</v>
      </c>
      <c r="W50" s="182" t="e">
        <v>#N/A</v>
      </c>
      <c r="X50" s="80"/>
      <c r="Y50" s="180" t="s">
        <v>235</v>
      </c>
      <c r="Z50" s="181" t="s">
        <v>98</v>
      </c>
      <c r="AA50" s="181" t="s">
        <v>649</v>
      </c>
      <c r="AB50" s="104" t="s">
        <v>650</v>
      </c>
      <c r="AC50" s="104">
        <v>7.9600000000000001E-3</v>
      </c>
      <c r="AD50" s="104">
        <v>7.9600000000000001E-3</v>
      </c>
      <c r="AE50" s="104">
        <v>7.9600000000000001E-3</v>
      </c>
      <c r="AF50" s="104" t="e">
        <v>#N/A</v>
      </c>
      <c r="AG50" s="89"/>
      <c r="AH50" s="180" t="s">
        <v>235</v>
      </c>
      <c r="AI50" s="181" t="s">
        <v>98</v>
      </c>
      <c r="AJ50" s="181" t="s">
        <v>651</v>
      </c>
      <c r="AK50" s="104" t="s">
        <v>652</v>
      </c>
      <c r="AL50" s="104">
        <v>9.2599999999999991E-3</v>
      </c>
      <c r="AM50" s="182" t="e">
        <v>#N/A</v>
      </c>
      <c r="AO50" s="180" t="s">
        <v>235</v>
      </c>
      <c r="AP50" s="181" t="s">
        <v>98</v>
      </c>
      <c r="AQ50" s="181" t="s">
        <v>649</v>
      </c>
      <c r="AR50" s="104" t="s">
        <v>650</v>
      </c>
      <c r="AS50" s="104">
        <v>7.9600000000000001E-3</v>
      </c>
      <c r="AT50" s="104">
        <v>7.9600000000000001E-3</v>
      </c>
      <c r="AU50" s="104">
        <v>7.9600000000000001E-3</v>
      </c>
      <c r="AV50" s="104"/>
      <c r="AW50" s="160"/>
    </row>
    <row r="51" spans="2:49" x14ac:dyDescent="0.2">
      <c r="B51" s="97" t="s">
        <v>41</v>
      </c>
      <c r="C51" s="180" t="s">
        <v>99</v>
      </c>
      <c r="D51" s="181" t="s">
        <v>653</v>
      </c>
      <c r="E51" s="181" t="s">
        <v>654</v>
      </c>
      <c r="F51" s="104">
        <v>6.5300000000000002E-3</v>
      </c>
      <c r="G51" s="104" t="e">
        <v>#N/A</v>
      </c>
      <c r="I51" s="180" t="s">
        <v>235</v>
      </c>
      <c r="J51" s="181" t="s">
        <v>99</v>
      </c>
      <c r="K51" s="181" t="s">
        <v>655</v>
      </c>
      <c r="L51" s="104" t="s">
        <v>656</v>
      </c>
      <c r="M51" s="104">
        <v>7.1300000000000001E-3</v>
      </c>
      <c r="N51" s="182" t="e">
        <v>#N/A</v>
      </c>
      <c r="O51" s="89"/>
      <c r="P51" s="180" t="s">
        <v>235</v>
      </c>
      <c r="Q51" s="181" t="s">
        <v>99</v>
      </c>
      <c r="R51" s="181" t="s">
        <v>657</v>
      </c>
      <c r="S51" s="104" t="s">
        <v>658</v>
      </c>
      <c r="T51" s="104">
        <v>8.199999999999999E-3</v>
      </c>
      <c r="U51" s="104">
        <v>8.199999999999999E-3</v>
      </c>
      <c r="V51" s="104">
        <v>8.199999999999999E-3</v>
      </c>
      <c r="W51" s="182" t="e">
        <v>#N/A</v>
      </c>
      <c r="X51" s="80"/>
      <c r="Y51" s="180" t="s">
        <v>235</v>
      </c>
      <c r="Z51" s="181" t="s">
        <v>99</v>
      </c>
      <c r="AA51" s="181" t="s">
        <v>659</v>
      </c>
      <c r="AB51" s="104" t="s">
        <v>660</v>
      </c>
      <c r="AC51" s="104">
        <v>9.0900000000000009E-3</v>
      </c>
      <c r="AD51" s="104">
        <v>9.0900000000000009E-3</v>
      </c>
      <c r="AE51" s="104">
        <v>9.0900000000000009E-3</v>
      </c>
      <c r="AF51" s="104" t="e">
        <v>#N/A</v>
      </c>
      <c r="AG51" s="89"/>
      <c r="AH51" s="180" t="s">
        <v>235</v>
      </c>
      <c r="AI51" s="181" t="s">
        <v>99</v>
      </c>
      <c r="AJ51" s="181" t="s">
        <v>661</v>
      </c>
      <c r="AK51" s="104" t="s">
        <v>662</v>
      </c>
      <c r="AL51" s="104">
        <v>1.0369999999999999E-2</v>
      </c>
      <c r="AM51" s="182" t="e">
        <v>#N/A</v>
      </c>
      <c r="AO51" s="180" t="s">
        <v>235</v>
      </c>
      <c r="AP51" s="181" t="s">
        <v>99</v>
      </c>
      <c r="AQ51" s="181" t="s">
        <v>659</v>
      </c>
      <c r="AR51" s="104" t="s">
        <v>660</v>
      </c>
      <c r="AS51" s="104">
        <v>9.0900000000000009E-3</v>
      </c>
      <c r="AT51" s="104">
        <v>9.0900000000000009E-3</v>
      </c>
      <c r="AU51" s="104">
        <v>9.0900000000000009E-3</v>
      </c>
      <c r="AV51" s="104"/>
      <c r="AW51" s="160"/>
    </row>
    <row r="52" spans="2:49" x14ac:dyDescent="0.2">
      <c r="B52" s="97" t="s">
        <v>41</v>
      </c>
      <c r="C52" s="180" t="s">
        <v>100</v>
      </c>
      <c r="D52" s="181" t="s">
        <v>663</v>
      </c>
      <c r="E52" s="181" t="s">
        <v>664</v>
      </c>
      <c r="F52" s="104">
        <v>7.5700000000000003E-3</v>
      </c>
      <c r="G52" s="104" t="e">
        <v>#N/A</v>
      </c>
      <c r="I52" s="180" t="s">
        <v>235</v>
      </c>
      <c r="J52" s="181" t="s">
        <v>100</v>
      </c>
      <c r="K52" s="181" t="s">
        <v>665</v>
      </c>
      <c r="L52" s="104" t="s">
        <v>666</v>
      </c>
      <c r="M52" s="104">
        <v>8.1799999999999998E-3</v>
      </c>
      <c r="N52" s="182" t="e">
        <v>#N/A</v>
      </c>
      <c r="O52" s="89"/>
      <c r="P52" s="180" t="s">
        <v>235</v>
      </c>
      <c r="Q52" s="181" t="s">
        <v>100</v>
      </c>
      <c r="R52" s="181" t="s">
        <v>667</v>
      </c>
      <c r="S52" s="104" t="s">
        <v>668</v>
      </c>
      <c r="T52" s="104">
        <v>9.2300000000000004E-3</v>
      </c>
      <c r="U52" s="104">
        <v>9.2300000000000004E-3</v>
      </c>
      <c r="V52" s="104">
        <v>9.2300000000000004E-3</v>
      </c>
      <c r="W52" s="182" t="e">
        <v>#N/A</v>
      </c>
      <c r="X52" s="80"/>
      <c r="Y52" s="180" t="s">
        <v>235</v>
      </c>
      <c r="Z52" s="181" t="s">
        <v>100</v>
      </c>
      <c r="AA52" s="181" t="s">
        <v>669</v>
      </c>
      <c r="AB52" s="104" t="s">
        <v>670</v>
      </c>
      <c r="AC52" s="104">
        <v>1.008E-2</v>
      </c>
      <c r="AD52" s="104">
        <v>1.008E-2</v>
      </c>
      <c r="AE52" s="104">
        <v>1.008E-2</v>
      </c>
      <c r="AF52" s="104" t="e">
        <v>#N/A</v>
      </c>
      <c r="AG52" s="89"/>
      <c r="AH52" s="180" t="s">
        <v>235</v>
      </c>
      <c r="AI52" s="181" t="s">
        <v>100</v>
      </c>
      <c r="AJ52" s="181" t="s">
        <v>671</v>
      </c>
      <c r="AK52" s="104" t="s">
        <v>672</v>
      </c>
      <c r="AL52" s="104">
        <v>1.133E-2</v>
      </c>
      <c r="AM52" s="182" t="e">
        <v>#N/A</v>
      </c>
      <c r="AO52" s="180" t="s">
        <v>235</v>
      </c>
      <c r="AP52" s="181" t="s">
        <v>100</v>
      </c>
      <c r="AQ52" s="181" t="s">
        <v>669</v>
      </c>
      <c r="AR52" s="104" t="s">
        <v>670</v>
      </c>
      <c r="AS52" s="104">
        <v>1.008E-2</v>
      </c>
      <c r="AT52" s="104">
        <v>1.008E-2</v>
      </c>
      <c r="AU52" s="104">
        <v>1.008E-2</v>
      </c>
      <c r="AV52" s="104"/>
      <c r="AW52" s="160"/>
    </row>
    <row r="53" spans="2:49" x14ac:dyDescent="0.2">
      <c r="B53" s="97" t="s">
        <v>41</v>
      </c>
      <c r="C53" s="180" t="s">
        <v>101</v>
      </c>
      <c r="D53" s="181" t="s">
        <v>673</v>
      </c>
      <c r="E53" s="181" t="s">
        <v>674</v>
      </c>
      <c r="F53" s="104">
        <v>8.4899999999999993E-3</v>
      </c>
      <c r="G53" s="104" t="e">
        <v>#N/A</v>
      </c>
      <c r="I53" s="180" t="s">
        <v>235</v>
      </c>
      <c r="J53" s="181" t="s">
        <v>101</v>
      </c>
      <c r="K53" s="181" t="s">
        <v>675</v>
      </c>
      <c r="L53" s="104" t="s">
        <v>676</v>
      </c>
      <c r="M53" s="104">
        <v>9.1063686500000001E-3</v>
      </c>
      <c r="N53" s="182" t="e">
        <v>#N/A</v>
      </c>
      <c r="O53" s="89"/>
      <c r="P53" s="180" t="s">
        <v>235</v>
      </c>
      <c r="Q53" s="181" t="s">
        <v>101</v>
      </c>
      <c r="R53" s="181" t="s">
        <v>677</v>
      </c>
      <c r="S53" s="104" t="s">
        <v>678</v>
      </c>
      <c r="T53" s="104">
        <v>1.0149634290000001E-2</v>
      </c>
      <c r="U53" s="104">
        <v>1.0149634290000001E-2</v>
      </c>
      <c r="V53" s="104">
        <v>1.0149634290000001E-2</v>
      </c>
      <c r="W53" s="182" t="e">
        <v>#N/A</v>
      </c>
      <c r="X53" s="80"/>
      <c r="Y53" s="180" t="s">
        <v>235</v>
      </c>
      <c r="Z53" s="181" t="s">
        <v>101</v>
      </c>
      <c r="AA53" s="181" t="s">
        <v>679</v>
      </c>
      <c r="AB53" s="104" t="s">
        <v>680</v>
      </c>
      <c r="AC53" s="104">
        <v>1.095876005E-2</v>
      </c>
      <c r="AD53" s="104">
        <v>1.095876005E-2</v>
      </c>
      <c r="AE53" s="104">
        <v>1.095876005E-2</v>
      </c>
      <c r="AF53" s="104" t="e">
        <v>#N/A</v>
      </c>
      <c r="AG53" s="89"/>
      <c r="AH53" s="180" t="s">
        <v>235</v>
      </c>
      <c r="AI53" s="181" t="s">
        <v>101</v>
      </c>
      <c r="AJ53" s="181" t="s">
        <v>681</v>
      </c>
      <c r="AK53" s="104" t="s">
        <v>682</v>
      </c>
      <c r="AL53" s="104">
        <v>1.2166641650000001E-2</v>
      </c>
      <c r="AM53" s="182" t="e">
        <v>#N/A</v>
      </c>
      <c r="AO53" s="180" t="s">
        <v>235</v>
      </c>
      <c r="AP53" s="181" t="s">
        <v>101</v>
      </c>
      <c r="AQ53" s="181" t="s">
        <v>679</v>
      </c>
      <c r="AR53" s="104" t="s">
        <v>680</v>
      </c>
      <c r="AS53" s="104">
        <v>1.095876005E-2</v>
      </c>
      <c r="AT53" s="104">
        <v>1.095876005E-2</v>
      </c>
      <c r="AU53" s="104">
        <v>1.095876005E-2</v>
      </c>
      <c r="AV53" s="104"/>
      <c r="AW53" s="160"/>
    </row>
    <row r="54" spans="2:49" x14ac:dyDescent="0.2">
      <c r="B54" s="97" t="s">
        <v>41</v>
      </c>
      <c r="C54" s="180" t="s">
        <v>102</v>
      </c>
      <c r="D54" s="181" t="s">
        <v>683</v>
      </c>
      <c r="E54" s="181" t="s">
        <v>684</v>
      </c>
      <c r="F54" s="104">
        <v>9.3100000000000006E-3</v>
      </c>
      <c r="G54" s="104" t="e">
        <v>#N/A</v>
      </c>
      <c r="I54" s="180" t="s">
        <v>235</v>
      </c>
      <c r="J54" s="181" t="s">
        <v>102</v>
      </c>
      <c r="K54" s="181" t="s">
        <v>685</v>
      </c>
      <c r="L54" s="104" t="s">
        <v>686</v>
      </c>
      <c r="M54" s="104">
        <v>9.92E-3</v>
      </c>
      <c r="N54" s="182" t="e">
        <v>#N/A</v>
      </c>
      <c r="O54" s="89"/>
      <c r="P54" s="180" t="s">
        <v>235</v>
      </c>
      <c r="Q54" s="181" t="s">
        <v>102</v>
      </c>
      <c r="R54" s="181" t="s">
        <v>687</v>
      </c>
      <c r="S54" s="104" t="s">
        <v>688</v>
      </c>
      <c r="T54" s="104">
        <v>1.0960000000000001E-2</v>
      </c>
      <c r="U54" s="104">
        <v>1.0960000000000001E-2</v>
      </c>
      <c r="V54" s="104">
        <v>1.0960000000000001E-2</v>
      </c>
      <c r="W54" s="182" t="e">
        <v>#N/A</v>
      </c>
      <c r="X54" s="80"/>
      <c r="Y54" s="180" t="s">
        <v>235</v>
      </c>
      <c r="Z54" s="181" t="s">
        <v>102</v>
      </c>
      <c r="AA54" s="181" t="s">
        <v>689</v>
      </c>
      <c r="AB54" s="104" t="s">
        <v>690</v>
      </c>
      <c r="AC54" s="104">
        <v>1.1730000000000001E-2</v>
      </c>
      <c r="AD54" s="104">
        <v>1.1730000000000001E-2</v>
      </c>
      <c r="AE54" s="104">
        <v>1.1730000000000001E-2</v>
      </c>
      <c r="AF54" s="104" t="e">
        <v>#N/A</v>
      </c>
      <c r="AG54" s="89"/>
      <c r="AH54" s="180" t="s">
        <v>235</v>
      </c>
      <c r="AI54" s="181" t="s">
        <v>102</v>
      </c>
      <c r="AJ54" s="181" t="s">
        <v>691</v>
      </c>
      <c r="AK54" s="104" t="s">
        <v>692</v>
      </c>
      <c r="AL54" s="104">
        <v>1.2890000000000002E-2</v>
      </c>
      <c r="AM54" s="182" t="e">
        <v>#N/A</v>
      </c>
      <c r="AO54" s="180" t="s">
        <v>235</v>
      </c>
      <c r="AP54" s="181" t="s">
        <v>102</v>
      </c>
      <c r="AQ54" s="181" t="s">
        <v>689</v>
      </c>
      <c r="AR54" s="104" t="s">
        <v>690</v>
      </c>
      <c r="AS54" s="104">
        <v>1.1730000000000001E-2</v>
      </c>
      <c r="AT54" s="104">
        <v>1.1730000000000001E-2</v>
      </c>
      <c r="AU54" s="104">
        <v>1.1730000000000001E-2</v>
      </c>
      <c r="AV54" s="104"/>
      <c r="AW54" s="160"/>
    </row>
    <row r="55" spans="2:49" x14ac:dyDescent="0.2">
      <c r="B55" s="97" t="s">
        <v>41</v>
      </c>
      <c r="C55" s="180" t="s">
        <v>103</v>
      </c>
      <c r="D55" s="181" t="s">
        <v>693</v>
      </c>
      <c r="E55" s="181" t="s">
        <v>694</v>
      </c>
      <c r="F55" s="104">
        <v>1.0019999999999999E-2</v>
      </c>
      <c r="G55" s="104" t="e">
        <v>#N/A</v>
      </c>
      <c r="I55" s="180" t="s">
        <v>235</v>
      </c>
      <c r="J55" s="181" t="s">
        <v>103</v>
      </c>
      <c r="K55" s="181" t="s">
        <v>695</v>
      </c>
      <c r="L55" s="104" t="s">
        <v>696</v>
      </c>
      <c r="M55" s="104">
        <v>1.062111869E-2</v>
      </c>
      <c r="N55" s="182" t="e">
        <v>#N/A</v>
      </c>
      <c r="O55" s="89"/>
      <c r="P55" s="180" t="s">
        <v>235</v>
      </c>
      <c r="Q55" s="181" t="s">
        <v>103</v>
      </c>
      <c r="R55" s="181" t="s">
        <v>697</v>
      </c>
      <c r="S55" s="104" t="s">
        <v>698</v>
      </c>
      <c r="T55" s="104">
        <v>1.1647857479999999E-2</v>
      </c>
      <c r="U55" s="104">
        <v>1.1647857479999999E-2</v>
      </c>
      <c r="V55" s="104">
        <v>1.1647857479999999E-2</v>
      </c>
      <c r="W55" s="182" t="e">
        <v>#N/A</v>
      </c>
      <c r="X55" s="80"/>
      <c r="Y55" s="180" t="s">
        <v>235</v>
      </c>
      <c r="Z55" s="181" t="s">
        <v>103</v>
      </c>
      <c r="AA55" s="181" t="s">
        <v>699</v>
      </c>
      <c r="AB55" s="104" t="s">
        <v>700</v>
      </c>
      <c r="AC55" s="104">
        <v>1.2384294979999998E-2</v>
      </c>
      <c r="AD55" s="104">
        <v>1.2384294979999998E-2</v>
      </c>
      <c r="AE55" s="104">
        <v>1.2384294979999998E-2</v>
      </c>
      <c r="AF55" s="104" t="e">
        <v>#N/A</v>
      </c>
      <c r="AG55" s="89"/>
      <c r="AH55" s="180" t="s">
        <v>235</v>
      </c>
      <c r="AI55" s="181" t="s">
        <v>103</v>
      </c>
      <c r="AJ55" s="181" t="s">
        <v>701</v>
      </c>
      <c r="AK55" s="104" t="s">
        <v>702</v>
      </c>
      <c r="AL55" s="104">
        <v>1.3497836169999999E-2</v>
      </c>
      <c r="AM55" s="182" t="e">
        <v>#N/A</v>
      </c>
      <c r="AO55" s="180" t="s">
        <v>235</v>
      </c>
      <c r="AP55" s="181" t="s">
        <v>103</v>
      </c>
      <c r="AQ55" s="181" t="s">
        <v>699</v>
      </c>
      <c r="AR55" s="104" t="s">
        <v>700</v>
      </c>
      <c r="AS55" s="104">
        <v>1.2384294979999998E-2</v>
      </c>
      <c r="AT55" s="104">
        <v>1.2384294979999998E-2</v>
      </c>
      <c r="AU55" s="104">
        <v>1.2384294979999998E-2</v>
      </c>
      <c r="AV55" s="104"/>
      <c r="AW55" s="160"/>
    </row>
    <row r="56" spans="2:49" x14ac:dyDescent="0.2">
      <c r="B56" s="97" t="s">
        <v>41</v>
      </c>
      <c r="C56" s="180" t="s">
        <v>104</v>
      </c>
      <c r="D56" s="181" t="s">
        <v>703</v>
      </c>
      <c r="E56" s="181" t="s">
        <v>704</v>
      </c>
      <c r="F56" s="104">
        <v>1.0620000000000001E-2</v>
      </c>
      <c r="G56" s="104" t="e">
        <v>#N/A</v>
      </c>
      <c r="I56" s="180" t="s">
        <v>235</v>
      </c>
      <c r="J56" s="181" t="s">
        <v>104</v>
      </c>
      <c r="K56" s="181" t="s">
        <v>705</v>
      </c>
      <c r="L56" s="104" t="s">
        <v>706</v>
      </c>
      <c r="M56" s="104">
        <v>1.122477019E-2</v>
      </c>
      <c r="N56" s="182" t="e">
        <v>#N/A</v>
      </c>
      <c r="O56" s="89"/>
      <c r="P56" s="180" t="s">
        <v>235</v>
      </c>
      <c r="Q56" s="181" t="s">
        <v>104</v>
      </c>
      <c r="R56" s="181" t="s">
        <v>707</v>
      </c>
      <c r="S56" s="104" t="s">
        <v>708</v>
      </c>
      <c r="T56" s="104">
        <v>1.222998319E-2</v>
      </c>
      <c r="U56" s="104">
        <v>1.222998319E-2</v>
      </c>
      <c r="V56" s="104">
        <v>1.222998319E-2</v>
      </c>
      <c r="W56" s="182" t="e">
        <v>#N/A</v>
      </c>
      <c r="X56" s="80"/>
      <c r="Y56" s="180" t="s">
        <v>235</v>
      </c>
      <c r="Z56" s="181" t="s">
        <v>104</v>
      </c>
      <c r="AA56" s="181" t="s">
        <v>709</v>
      </c>
      <c r="AB56" s="104" t="s">
        <v>710</v>
      </c>
      <c r="AC56" s="104">
        <v>1.2936796779999999E-2</v>
      </c>
      <c r="AD56" s="104">
        <v>1.2936796779999999E-2</v>
      </c>
      <c r="AE56" s="104">
        <v>1.2936796779999999E-2</v>
      </c>
      <c r="AF56" s="104" t="e">
        <v>#N/A</v>
      </c>
      <c r="AG56" s="89"/>
      <c r="AH56" s="180" t="s">
        <v>235</v>
      </c>
      <c r="AI56" s="181" t="s">
        <v>104</v>
      </c>
      <c r="AJ56" s="181" t="s">
        <v>711</v>
      </c>
      <c r="AK56" s="104" t="s">
        <v>712</v>
      </c>
      <c r="AL56" s="104">
        <v>1.400653065E-2</v>
      </c>
      <c r="AM56" s="182" t="e">
        <v>#N/A</v>
      </c>
      <c r="AO56" s="180" t="s">
        <v>235</v>
      </c>
      <c r="AP56" s="181" t="s">
        <v>104</v>
      </c>
      <c r="AQ56" s="181" t="s">
        <v>709</v>
      </c>
      <c r="AR56" s="104" t="s">
        <v>710</v>
      </c>
      <c r="AS56" s="104">
        <v>1.2936796779999999E-2</v>
      </c>
      <c r="AT56" s="104">
        <v>1.2936796779999999E-2</v>
      </c>
      <c r="AU56" s="104">
        <v>1.2936796779999999E-2</v>
      </c>
      <c r="AV56" s="104"/>
      <c r="AW56" s="160"/>
    </row>
    <row r="57" spans="2:49" x14ac:dyDescent="0.2">
      <c r="B57" s="97" t="s">
        <v>41</v>
      </c>
      <c r="C57" s="180" t="s">
        <v>105</v>
      </c>
      <c r="D57" s="181" t="s">
        <v>713</v>
      </c>
      <c r="E57" s="181" t="s">
        <v>714</v>
      </c>
      <c r="F57" s="104">
        <v>1.1129999999999999E-2</v>
      </c>
      <c r="G57" s="104" t="e">
        <v>#N/A</v>
      </c>
      <c r="I57" s="180" t="s">
        <v>235</v>
      </c>
      <c r="J57" s="181" t="s">
        <v>105</v>
      </c>
      <c r="K57" s="181" t="s">
        <v>715</v>
      </c>
      <c r="L57" s="104" t="s">
        <v>716</v>
      </c>
      <c r="M57" s="104">
        <v>1.1739999999999999E-2</v>
      </c>
      <c r="N57" s="182" t="e">
        <v>#N/A</v>
      </c>
      <c r="O57" s="89"/>
      <c r="P57" s="180" t="s">
        <v>235</v>
      </c>
      <c r="Q57" s="181" t="s">
        <v>105</v>
      </c>
      <c r="R57" s="181" t="s">
        <v>717</v>
      </c>
      <c r="S57" s="104" t="s">
        <v>718</v>
      </c>
      <c r="T57" s="104">
        <v>1.272E-2</v>
      </c>
      <c r="U57" s="104">
        <v>1.272E-2</v>
      </c>
      <c r="V57" s="104">
        <v>1.272E-2</v>
      </c>
      <c r="W57" s="182" t="e">
        <v>#N/A</v>
      </c>
      <c r="X57" s="80"/>
      <c r="Y57" s="180" t="s">
        <v>235</v>
      </c>
      <c r="Z57" s="181" t="s">
        <v>105</v>
      </c>
      <c r="AA57" s="181" t="s">
        <v>719</v>
      </c>
      <c r="AB57" s="104" t="s">
        <v>720</v>
      </c>
      <c r="AC57" s="104">
        <v>1.3399999999999999E-2</v>
      </c>
      <c r="AD57" s="104">
        <v>1.3399999999999999E-2</v>
      </c>
      <c r="AE57" s="104">
        <v>1.3399999999999999E-2</v>
      </c>
      <c r="AF57" s="104" t="e">
        <v>#N/A</v>
      </c>
      <c r="AG57" s="89"/>
      <c r="AH57" s="180" t="s">
        <v>235</v>
      </c>
      <c r="AI57" s="181" t="s">
        <v>105</v>
      </c>
      <c r="AJ57" s="181" t="s">
        <v>721</v>
      </c>
      <c r="AK57" s="104" t="s">
        <v>722</v>
      </c>
      <c r="AL57" s="104">
        <v>1.443E-2</v>
      </c>
      <c r="AM57" s="182" t="e">
        <v>#N/A</v>
      </c>
      <c r="AO57" s="180" t="s">
        <v>235</v>
      </c>
      <c r="AP57" s="181" t="s">
        <v>105</v>
      </c>
      <c r="AQ57" s="181" t="s">
        <v>719</v>
      </c>
      <c r="AR57" s="104" t="s">
        <v>720</v>
      </c>
      <c r="AS57" s="104">
        <v>1.3399999999999999E-2</v>
      </c>
      <c r="AT57" s="104">
        <v>1.3399999999999999E-2</v>
      </c>
      <c r="AU57" s="104">
        <v>1.3399999999999999E-2</v>
      </c>
      <c r="AV57" s="104"/>
      <c r="AW57" s="160"/>
    </row>
    <row r="58" spans="2:49" x14ac:dyDescent="0.2">
      <c r="B58" s="97" t="s">
        <v>41</v>
      </c>
      <c r="C58" s="180" t="s">
        <v>106</v>
      </c>
      <c r="D58" s="181" t="s">
        <v>723</v>
      </c>
      <c r="E58" s="181" t="s">
        <v>724</v>
      </c>
      <c r="F58" s="104">
        <v>1.1559999999999999E-2</v>
      </c>
      <c r="G58" s="104" t="e">
        <v>#N/A</v>
      </c>
      <c r="I58" s="180" t="s">
        <v>235</v>
      </c>
      <c r="J58" s="181" t="s">
        <v>106</v>
      </c>
      <c r="K58" s="181" t="s">
        <v>725</v>
      </c>
      <c r="L58" s="104" t="s">
        <v>726</v>
      </c>
      <c r="M58" s="104">
        <v>1.2174588180000001E-2</v>
      </c>
      <c r="N58" s="182" t="e">
        <v>#N/A</v>
      </c>
      <c r="O58" s="89"/>
      <c r="P58" s="180" t="s">
        <v>235</v>
      </c>
      <c r="Q58" s="181" t="s">
        <v>106</v>
      </c>
      <c r="R58" s="181" t="s">
        <v>727</v>
      </c>
      <c r="S58" s="104" t="s">
        <v>728</v>
      </c>
      <c r="T58" s="104">
        <v>1.31286002E-2</v>
      </c>
      <c r="U58" s="104">
        <v>1.31286002E-2</v>
      </c>
      <c r="V58" s="104">
        <v>1.31286002E-2</v>
      </c>
      <c r="W58" s="182" t="e">
        <v>#N/A</v>
      </c>
      <c r="X58" s="80"/>
      <c r="Y58" s="180" t="s">
        <v>235</v>
      </c>
      <c r="Z58" s="181" t="s">
        <v>106</v>
      </c>
      <c r="AA58" s="181" t="s">
        <v>729</v>
      </c>
      <c r="AB58" s="104" t="s">
        <v>730</v>
      </c>
      <c r="AC58" s="104">
        <v>1.378367548E-2</v>
      </c>
      <c r="AD58" s="104">
        <v>1.378367548E-2</v>
      </c>
      <c r="AE58" s="104">
        <v>1.378367548E-2</v>
      </c>
      <c r="AF58" s="104" t="e">
        <v>#N/A</v>
      </c>
      <c r="AG58" s="89"/>
      <c r="AH58" s="180" t="s">
        <v>235</v>
      </c>
      <c r="AI58" s="181" t="s">
        <v>106</v>
      </c>
      <c r="AJ58" s="181" t="s">
        <v>731</v>
      </c>
      <c r="AK58" s="104" t="s">
        <v>732</v>
      </c>
      <c r="AL58" s="104">
        <v>1.477852994E-2</v>
      </c>
      <c r="AM58" s="182" t="e">
        <v>#N/A</v>
      </c>
      <c r="AO58" s="180" t="s">
        <v>235</v>
      </c>
      <c r="AP58" s="181" t="s">
        <v>106</v>
      </c>
      <c r="AQ58" s="181" t="s">
        <v>729</v>
      </c>
      <c r="AR58" s="104" t="s">
        <v>730</v>
      </c>
      <c r="AS58" s="104">
        <v>1.378367548E-2</v>
      </c>
      <c r="AT58" s="104">
        <v>1.378367548E-2</v>
      </c>
      <c r="AU58" s="104">
        <v>1.378367548E-2</v>
      </c>
      <c r="AV58" s="104"/>
      <c r="AW58" s="160"/>
    </row>
    <row r="59" spans="2:49" x14ac:dyDescent="0.2">
      <c r="B59" s="97" t="s">
        <v>41</v>
      </c>
      <c r="C59" s="180" t="s">
        <v>107</v>
      </c>
      <c r="D59" s="181" t="s">
        <v>733</v>
      </c>
      <c r="E59" s="181" t="s">
        <v>734</v>
      </c>
      <c r="F59" s="104">
        <v>1.1930000000000001E-2</v>
      </c>
      <c r="G59" s="104" t="e">
        <v>#N/A</v>
      </c>
      <c r="I59" s="180" t="s">
        <v>235</v>
      </c>
      <c r="J59" s="181" t="s">
        <v>107</v>
      </c>
      <c r="K59" s="181" t="s">
        <v>735</v>
      </c>
      <c r="L59" s="104" t="s">
        <v>736</v>
      </c>
      <c r="M59" s="104">
        <v>1.2542089349999999E-2</v>
      </c>
      <c r="N59" s="182" t="e">
        <v>#N/A</v>
      </c>
      <c r="O59" s="89"/>
      <c r="P59" s="180" t="s">
        <v>235</v>
      </c>
      <c r="Q59" s="181" t="s">
        <v>107</v>
      </c>
      <c r="R59" s="181" t="s">
        <v>737</v>
      </c>
      <c r="S59" s="104" t="s">
        <v>738</v>
      </c>
      <c r="T59" s="104">
        <v>1.3470441979999999E-2</v>
      </c>
      <c r="U59" s="104">
        <v>1.3470441979999999E-2</v>
      </c>
      <c r="V59" s="104">
        <v>1.3470441979999999E-2</v>
      </c>
      <c r="W59" s="182" t="e">
        <v>#N/A</v>
      </c>
      <c r="X59" s="80"/>
      <c r="Y59" s="180" t="s">
        <v>235</v>
      </c>
      <c r="Z59" s="181" t="s">
        <v>107</v>
      </c>
      <c r="AA59" s="181" t="s">
        <v>739</v>
      </c>
      <c r="AB59" s="104" t="s">
        <v>740</v>
      </c>
      <c r="AC59" s="104">
        <v>1.410208581E-2</v>
      </c>
      <c r="AD59" s="104">
        <v>1.410208581E-2</v>
      </c>
      <c r="AE59" s="104">
        <v>1.410208581E-2</v>
      </c>
      <c r="AF59" s="104" t="e">
        <v>#N/A</v>
      </c>
      <c r="AG59" s="89"/>
      <c r="AH59" s="180" t="s">
        <v>235</v>
      </c>
      <c r="AI59" s="181" t="s">
        <v>107</v>
      </c>
      <c r="AJ59" s="181" t="s">
        <v>741</v>
      </c>
      <c r="AK59" s="104" t="s">
        <v>742</v>
      </c>
      <c r="AL59" s="104">
        <v>1.506579026E-2</v>
      </c>
      <c r="AM59" s="182" t="e">
        <v>#N/A</v>
      </c>
      <c r="AO59" s="180" t="s">
        <v>235</v>
      </c>
      <c r="AP59" s="181" t="s">
        <v>107</v>
      </c>
      <c r="AQ59" s="181" t="s">
        <v>739</v>
      </c>
      <c r="AR59" s="104" t="s">
        <v>740</v>
      </c>
      <c r="AS59" s="104">
        <v>1.410208581E-2</v>
      </c>
      <c r="AT59" s="104">
        <v>1.410208581E-2</v>
      </c>
      <c r="AU59" s="104">
        <v>1.410208581E-2</v>
      </c>
      <c r="AV59" s="104"/>
      <c r="AW59" s="160"/>
    </row>
    <row r="60" spans="2:49" x14ac:dyDescent="0.2">
      <c r="B60" s="97" t="s">
        <v>41</v>
      </c>
      <c r="C60" s="180" t="s">
        <v>108</v>
      </c>
      <c r="D60" s="181" t="s">
        <v>743</v>
      </c>
      <c r="E60" s="181" t="s">
        <v>744</v>
      </c>
      <c r="F60" s="104">
        <v>1.2230000000000001E-2</v>
      </c>
      <c r="G60" s="104" t="e">
        <v>#N/A</v>
      </c>
      <c r="I60" s="180" t="s">
        <v>235</v>
      </c>
      <c r="J60" s="181" t="s">
        <v>108</v>
      </c>
      <c r="K60" s="181" t="s">
        <v>745</v>
      </c>
      <c r="L60" s="104" t="s">
        <v>746</v>
      </c>
      <c r="M60" s="104">
        <v>1.284011006E-2</v>
      </c>
      <c r="N60" s="182" t="e">
        <v>#N/A</v>
      </c>
      <c r="O60" s="89"/>
      <c r="P60" s="180" t="s">
        <v>235</v>
      </c>
      <c r="Q60" s="181" t="s">
        <v>108</v>
      </c>
      <c r="R60" s="181" t="s">
        <v>747</v>
      </c>
      <c r="S60" s="104" t="s">
        <v>748</v>
      </c>
      <c r="T60" s="104">
        <v>1.374400844E-2</v>
      </c>
      <c r="U60" s="104">
        <v>1.374400844E-2</v>
      </c>
      <c r="V60" s="104">
        <v>1.374400844E-2</v>
      </c>
      <c r="W60" s="182" t="e">
        <v>#N/A</v>
      </c>
      <c r="X60" s="80"/>
      <c r="Y60" s="180" t="s">
        <v>235</v>
      </c>
      <c r="Z60" s="181" t="s">
        <v>108</v>
      </c>
      <c r="AA60" s="181" t="s">
        <v>749</v>
      </c>
      <c r="AB60" s="104" t="s">
        <v>750</v>
      </c>
      <c r="AC60" s="104">
        <v>1.4353826469999999E-2</v>
      </c>
      <c r="AD60" s="104">
        <v>1.4353826469999999E-2</v>
      </c>
      <c r="AE60" s="104">
        <v>1.4353826469999999E-2</v>
      </c>
      <c r="AF60" s="104" t="e">
        <v>#N/A</v>
      </c>
      <c r="AG60" s="89"/>
      <c r="AH60" s="180" t="s">
        <v>235</v>
      </c>
      <c r="AI60" s="181" t="s">
        <v>108</v>
      </c>
      <c r="AJ60" s="181" t="s">
        <v>751</v>
      </c>
      <c r="AK60" s="104" t="s">
        <v>752</v>
      </c>
      <c r="AL60" s="104">
        <v>1.5290077289999999E-2</v>
      </c>
      <c r="AM60" s="182" t="e">
        <v>#N/A</v>
      </c>
      <c r="AO60" s="180" t="s">
        <v>235</v>
      </c>
      <c r="AP60" s="181" t="s">
        <v>108</v>
      </c>
      <c r="AQ60" s="181" t="s">
        <v>749</v>
      </c>
      <c r="AR60" s="104" t="s">
        <v>750</v>
      </c>
      <c r="AS60" s="104">
        <v>1.4353826469999999E-2</v>
      </c>
      <c r="AT60" s="104">
        <v>1.4353826469999999E-2</v>
      </c>
      <c r="AU60" s="104">
        <v>1.4353826469999999E-2</v>
      </c>
      <c r="AV60" s="104"/>
      <c r="AW60" s="160"/>
    </row>
    <row r="61" spans="2:49" x14ac:dyDescent="0.2">
      <c r="B61" s="97" t="s">
        <v>41</v>
      </c>
      <c r="C61" s="180" t="s">
        <v>109</v>
      </c>
      <c r="D61" s="181" t="s">
        <v>753</v>
      </c>
      <c r="E61" s="181" t="s">
        <v>754</v>
      </c>
      <c r="F61" s="104">
        <v>1.2470000000000002E-2</v>
      </c>
      <c r="G61" s="104" t="e">
        <v>#N/A</v>
      </c>
      <c r="I61" s="180" t="s">
        <v>235</v>
      </c>
      <c r="J61" s="181" t="s">
        <v>109</v>
      </c>
      <c r="K61" s="181" t="s">
        <v>755</v>
      </c>
      <c r="L61" s="104" t="s">
        <v>756</v>
      </c>
      <c r="M61" s="104">
        <v>1.3080948430000001E-2</v>
      </c>
      <c r="N61" s="182" t="e">
        <v>#N/A</v>
      </c>
      <c r="O61" s="89"/>
      <c r="P61" s="180" t="s">
        <v>235</v>
      </c>
      <c r="Q61" s="181" t="s">
        <v>109</v>
      </c>
      <c r="R61" s="181" t="s">
        <v>757</v>
      </c>
      <c r="S61" s="104" t="s">
        <v>758</v>
      </c>
      <c r="T61" s="104">
        <v>1.396195288E-2</v>
      </c>
      <c r="U61" s="104">
        <v>1.396195288E-2</v>
      </c>
      <c r="V61" s="104">
        <v>1.396195288E-2</v>
      </c>
      <c r="W61" s="182" t="e">
        <v>#N/A</v>
      </c>
      <c r="X61" s="80"/>
      <c r="Y61" s="180" t="s">
        <v>235</v>
      </c>
      <c r="Z61" s="181" t="s">
        <v>109</v>
      </c>
      <c r="AA61" s="181" t="s">
        <v>759</v>
      </c>
      <c r="AB61" s="104" t="s">
        <v>760</v>
      </c>
      <c r="AC61" s="104">
        <v>1.455127136E-2</v>
      </c>
      <c r="AD61" s="104">
        <v>1.455127136E-2</v>
      </c>
      <c r="AE61" s="104">
        <v>1.455127136E-2</v>
      </c>
      <c r="AF61" s="104" t="e">
        <v>#N/A</v>
      </c>
      <c r="AG61" s="89"/>
      <c r="AH61" s="180" t="s">
        <v>235</v>
      </c>
      <c r="AI61" s="181" t="s">
        <v>109</v>
      </c>
      <c r="AJ61" s="181" t="s">
        <v>761</v>
      </c>
      <c r="AK61" s="104" t="s">
        <v>762</v>
      </c>
      <c r="AL61" s="104">
        <v>1.5463095620000001E-2</v>
      </c>
      <c r="AM61" s="182" t="e">
        <v>#N/A</v>
      </c>
      <c r="AO61" s="180" t="s">
        <v>235</v>
      </c>
      <c r="AP61" s="181" t="s">
        <v>109</v>
      </c>
      <c r="AQ61" s="181" t="s">
        <v>759</v>
      </c>
      <c r="AR61" s="104" t="s">
        <v>760</v>
      </c>
      <c r="AS61" s="104">
        <v>1.455127136E-2</v>
      </c>
      <c r="AT61" s="104">
        <v>1.455127136E-2</v>
      </c>
      <c r="AU61" s="104">
        <v>1.455127136E-2</v>
      </c>
      <c r="AV61" s="104"/>
      <c r="AW61" s="160"/>
    </row>
    <row r="62" spans="2:49" x14ac:dyDescent="0.2">
      <c r="B62" s="97" t="s">
        <v>41</v>
      </c>
      <c r="C62" s="180" t="s">
        <v>110</v>
      </c>
      <c r="D62" s="181" t="s">
        <v>763</v>
      </c>
      <c r="E62" s="181" t="s">
        <v>764</v>
      </c>
      <c r="F62" s="104">
        <v>1.2669999999999999E-2</v>
      </c>
      <c r="G62" s="104" t="e">
        <v>#N/A</v>
      </c>
      <c r="I62" s="180" t="s">
        <v>235</v>
      </c>
      <c r="J62" s="181" t="s">
        <v>110</v>
      </c>
      <c r="K62" s="181" t="s">
        <v>765</v>
      </c>
      <c r="L62" s="104" t="s">
        <v>766</v>
      </c>
      <c r="M62" s="104">
        <v>1.3269999999999999E-2</v>
      </c>
      <c r="N62" s="182" t="e">
        <v>#N/A</v>
      </c>
      <c r="O62" s="89"/>
      <c r="P62" s="180" t="s">
        <v>235</v>
      </c>
      <c r="Q62" s="181" t="s">
        <v>110</v>
      </c>
      <c r="R62" s="181" t="s">
        <v>767</v>
      </c>
      <c r="S62" s="104" t="s">
        <v>768</v>
      </c>
      <c r="T62" s="104">
        <v>1.413E-2</v>
      </c>
      <c r="U62" s="104">
        <v>1.413E-2</v>
      </c>
      <c r="V62" s="104">
        <v>1.413E-2</v>
      </c>
      <c r="W62" s="182" t="e">
        <v>#N/A</v>
      </c>
      <c r="X62" s="80"/>
      <c r="Y62" s="180" t="s">
        <v>235</v>
      </c>
      <c r="Z62" s="181" t="s">
        <v>110</v>
      </c>
      <c r="AA62" s="181" t="s">
        <v>769</v>
      </c>
      <c r="AB62" s="104" t="s">
        <v>770</v>
      </c>
      <c r="AC62" s="104">
        <v>1.47E-2</v>
      </c>
      <c r="AD62" s="104">
        <v>1.47E-2</v>
      </c>
      <c r="AE62" s="104">
        <v>1.47E-2</v>
      </c>
      <c r="AF62" s="104" t="e">
        <v>#N/A</v>
      </c>
      <c r="AG62" s="89"/>
      <c r="AH62" s="180" t="s">
        <v>235</v>
      </c>
      <c r="AI62" s="181" t="s">
        <v>110</v>
      </c>
      <c r="AJ62" s="181" t="s">
        <v>771</v>
      </c>
      <c r="AK62" s="104" t="s">
        <v>772</v>
      </c>
      <c r="AL62" s="104">
        <v>1.559E-2</v>
      </c>
      <c r="AM62" s="182" t="e">
        <v>#N/A</v>
      </c>
      <c r="AO62" s="180" t="s">
        <v>235</v>
      </c>
      <c r="AP62" s="181" t="s">
        <v>110</v>
      </c>
      <c r="AQ62" s="181" t="s">
        <v>769</v>
      </c>
      <c r="AR62" s="104" t="s">
        <v>770</v>
      </c>
      <c r="AS62" s="104">
        <v>1.47E-2</v>
      </c>
      <c r="AT62" s="104">
        <v>1.47E-2</v>
      </c>
      <c r="AU62" s="104">
        <v>1.47E-2</v>
      </c>
      <c r="AV62" s="104"/>
      <c r="AW62" s="160"/>
    </row>
    <row r="63" spans="2:49" x14ac:dyDescent="0.2">
      <c r="B63" s="97" t="s">
        <v>41</v>
      </c>
      <c r="C63" s="180" t="s">
        <v>111</v>
      </c>
      <c r="D63" s="181" t="s">
        <v>773</v>
      </c>
      <c r="E63" s="181" t="s">
        <v>774</v>
      </c>
      <c r="F63" s="104">
        <v>1.282E-2</v>
      </c>
      <c r="G63" s="104" t="e">
        <v>#N/A</v>
      </c>
      <c r="I63" s="180" t="s">
        <v>235</v>
      </c>
      <c r="J63" s="181" t="s">
        <v>111</v>
      </c>
      <c r="K63" s="181" t="s">
        <v>775</v>
      </c>
      <c r="L63" s="104" t="s">
        <v>776</v>
      </c>
      <c r="M63" s="104">
        <v>1.3413869030000001E-2</v>
      </c>
      <c r="N63" s="182" t="e">
        <v>#N/A</v>
      </c>
      <c r="O63" s="89"/>
      <c r="P63" s="180" t="s">
        <v>235</v>
      </c>
      <c r="Q63" s="181" t="s">
        <v>111</v>
      </c>
      <c r="R63" s="181" t="s">
        <v>777</v>
      </c>
      <c r="S63" s="104" t="s">
        <v>778</v>
      </c>
      <c r="T63" s="104">
        <v>1.4255039819999999E-2</v>
      </c>
      <c r="U63" s="104">
        <v>1.4255039819999999E-2</v>
      </c>
      <c r="V63" s="104">
        <v>1.4255039819999999E-2</v>
      </c>
      <c r="W63" s="182" t="e">
        <v>#N/A</v>
      </c>
      <c r="X63" s="80"/>
      <c r="Y63" s="180" t="s">
        <v>235</v>
      </c>
      <c r="Z63" s="181" t="s">
        <v>111</v>
      </c>
      <c r="AA63" s="181" t="s">
        <v>779</v>
      </c>
      <c r="AB63" s="104" t="s">
        <v>780</v>
      </c>
      <c r="AC63" s="104">
        <v>1.4806897860000001E-2</v>
      </c>
      <c r="AD63" s="104">
        <v>1.4806897860000001E-2</v>
      </c>
      <c r="AE63" s="104">
        <v>1.4806897860000001E-2</v>
      </c>
      <c r="AF63" s="104" t="e">
        <v>#N/A</v>
      </c>
      <c r="AG63" s="89"/>
      <c r="AH63" s="180" t="s">
        <v>235</v>
      </c>
      <c r="AI63" s="181" t="s">
        <v>111</v>
      </c>
      <c r="AJ63" s="181" t="s">
        <v>781</v>
      </c>
      <c r="AK63" s="104" t="s">
        <v>782</v>
      </c>
      <c r="AL63" s="104">
        <v>1.5677470339999999E-2</v>
      </c>
      <c r="AM63" s="182" t="e">
        <v>#N/A</v>
      </c>
      <c r="AO63" s="180" t="s">
        <v>235</v>
      </c>
      <c r="AP63" s="181" t="s">
        <v>111</v>
      </c>
      <c r="AQ63" s="181" t="s">
        <v>779</v>
      </c>
      <c r="AR63" s="104" t="s">
        <v>780</v>
      </c>
      <c r="AS63" s="104">
        <v>1.4806897860000001E-2</v>
      </c>
      <c r="AT63" s="104">
        <v>1.4806897860000001E-2</v>
      </c>
      <c r="AU63" s="104">
        <v>1.4806897860000001E-2</v>
      </c>
      <c r="AV63" s="104"/>
      <c r="AW63" s="160"/>
    </row>
    <row r="64" spans="2:49" x14ac:dyDescent="0.2">
      <c r="B64" s="97" t="s">
        <v>41</v>
      </c>
      <c r="C64" s="180" t="s">
        <v>112</v>
      </c>
      <c r="D64" s="181" t="s">
        <v>783</v>
      </c>
      <c r="E64" s="181" t="s">
        <v>784</v>
      </c>
      <c r="F64" s="104">
        <v>1.294E-2</v>
      </c>
      <c r="G64" s="104" t="e">
        <v>#N/A</v>
      </c>
      <c r="I64" s="180" t="s">
        <v>235</v>
      </c>
      <c r="J64" s="181" t="s">
        <v>112</v>
      </c>
      <c r="K64" s="181" t="s">
        <v>785</v>
      </c>
      <c r="L64" s="104" t="s">
        <v>786</v>
      </c>
      <c r="M64" s="104">
        <v>1.3518810649999999E-2</v>
      </c>
      <c r="N64" s="182" t="e">
        <v>#N/A</v>
      </c>
      <c r="O64" s="89"/>
      <c r="P64" s="180" t="s">
        <v>235</v>
      </c>
      <c r="Q64" s="181" t="s">
        <v>112</v>
      </c>
      <c r="R64" s="181" t="s">
        <v>787</v>
      </c>
      <c r="S64" s="104" t="s">
        <v>788</v>
      </c>
      <c r="T64" s="104">
        <v>1.4342896799999999E-2</v>
      </c>
      <c r="U64" s="104">
        <v>1.4342896799999999E-2</v>
      </c>
      <c r="V64" s="104">
        <v>1.4342896799999999E-2</v>
      </c>
      <c r="W64" s="182" t="e">
        <v>#N/A</v>
      </c>
      <c r="X64" s="80"/>
      <c r="Y64" s="180" t="s">
        <v>235</v>
      </c>
      <c r="Z64" s="181" t="s">
        <v>112</v>
      </c>
      <c r="AA64" s="181" t="s">
        <v>789</v>
      </c>
      <c r="AB64" s="104" t="s">
        <v>790</v>
      </c>
      <c r="AC64" s="104">
        <v>1.4877711220000001E-2</v>
      </c>
      <c r="AD64" s="104">
        <v>1.4877711220000001E-2</v>
      </c>
      <c r="AE64" s="104">
        <v>1.4877711220000001E-2</v>
      </c>
      <c r="AF64" s="104" t="e">
        <v>#N/A</v>
      </c>
      <c r="AG64" s="89"/>
      <c r="AH64" s="180" t="s">
        <v>235</v>
      </c>
      <c r="AI64" s="181" t="s">
        <v>112</v>
      </c>
      <c r="AJ64" s="181" t="s">
        <v>791</v>
      </c>
      <c r="AK64" s="104" t="s">
        <v>792</v>
      </c>
      <c r="AL64" s="104">
        <v>1.573081456E-2</v>
      </c>
      <c r="AM64" s="182" t="e">
        <v>#N/A</v>
      </c>
      <c r="AO64" s="180" t="s">
        <v>235</v>
      </c>
      <c r="AP64" s="181" t="s">
        <v>112</v>
      </c>
      <c r="AQ64" s="181" t="s">
        <v>789</v>
      </c>
      <c r="AR64" s="104" t="s">
        <v>790</v>
      </c>
      <c r="AS64" s="104">
        <v>1.4877711220000001E-2</v>
      </c>
      <c r="AT64" s="104">
        <v>1.4877711220000001E-2</v>
      </c>
      <c r="AU64" s="104">
        <v>1.4877711220000001E-2</v>
      </c>
      <c r="AV64" s="104"/>
      <c r="AW64" s="160"/>
    </row>
    <row r="65" spans="2:49" x14ac:dyDescent="0.2">
      <c r="B65" s="97" t="s">
        <v>41</v>
      </c>
      <c r="C65" s="180" t="s">
        <v>113</v>
      </c>
      <c r="D65" s="181" t="s">
        <v>793</v>
      </c>
      <c r="E65" s="181" t="s">
        <v>794</v>
      </c>
      <c r="F65" s="104">
        <v>1.303E-2</v>
      </c>
      <c r="G65" s="104" t="e">
        <v>#N/A</v>
      </c>
      <c r="I65" s="180" t="s">
        <v>235</v>
      </c>
      <c r="J65" s="181" t="s">
        <v>113</v>
      </c>
      <c r="K65" s="181" t="s">
        <v>795</v>
      </c>
      <c r="L65" s="104" t="s">
        <v>796</v>
      </c>
      <c r="M65" s="104">
        <v>1.3596625099999999E-2</v>
      </c>
      <c r="N65" s="182" t="e">
        <v>#N/A</v>
      </c>
      <c r="O65" s="89"/>
      <c r="P65" s="180" t="s">
        <v>235</v>
      </c>
      <c r="Q65" s="181" t="s">
        <v>113</v>
      </c>
      <c r="R65" s="181" t="s">
        <v>797</v>
      </c>
      <c r="S65" s="104" t="s">
        <v>798</v>
      </c>
      <c r="T65" s="104">
        <v>1.4404938650000001E-2</v>
      </c>
      <c r="U65" s="104">
        <v>1.4404938650000001E-2</v>
      </c>
      <c r="V65" s="104">
        <v>1.4404938650000001E-2</v>
      </c>
      <c r="W65" s="182" t="e">
        <v>#N/A</v>
      </c>
      <c r="X65" s="80"/>
      <c r="Y65" s="180" t="s">
        <v>235</v>
      </c>
      <c r="Z65" s="181" t="s">
        <v>113</v>
      </c>
      <c r="AA65" s="181" t="s">
        <v>799</v>
      </c>
      <c r="AB65" s="104" t="s">
        <v>800</v>
      </c>
      <c r="AC65" s="104">
        <v>1.4923697270000001E-2</v>
      </c>
      <c r="AD65" s="104">
        <v>1.4923697270000001E-2</v>
      </c>
      <c r="AE65" s="104">
        <v>1.4923697270000001E-2</v>
      </c>
      <c r="AF65" s="104" t="e">
        <v>#N/A</v>
      </c>
      <c r="AG65" s="89"/>
      <c r="AH65" s="180" t="s">
        <v>235</v>
      </c>
      <c r="AI65" s="181" t="s">
        <v>113</v>
      </c>
      <c r="AJ65" s="181" t="s">
        <v>801</v>
      </c>
      <c r="AK65" s="104" t="s">
        <v>802</v>
      </c>
      <c r="AL65" s="104">
        <v>1.5760952590000002E-2</v>
      </c>
      <c r="AM65" s="182" t="e">
        <v>#N/A</v>
      </c>
      <c r="AO65" s="180" t="s">
        <v>235</v>
      </c>
      <c r="AP65" s="181" t="s">
        <v>113</v>
      </c>
      <c r="AQ65" s="181" t="s">
        <v>799</v>
      </c>
      <c r="AR65" s="104" t="s">
        <v>800</v>
      </c>
      <c r="AS65" s="104">
        <v>1.4923697270000001E-2</v>
      </c>
      <c r="AT65" s="104">
        <v>1.4923697270000001E-2</v>
      </c>
      <c r="AU65" s="104">
        <v>1.4923697270000001E-2</v>
      </c>
      <c r="AV65" s="104"/>
      <c r="AW65" s="160"/>
    </row>
    <row r="66" spans="2:49" x14ac:dyDescent="0.2">
      <c r="B66" s="97" t="s">
        <v>41</v>
      </c>
      <c r="C66" s="180" t="s">
        <v>114</v>
      </c>
      <c r="D66" s="181" t="s">
        <v>803</v>
      </c>
      <c r="E66" s="181" t="s">
        <v>804</v>
      </c>
      <c r="F66" s="104">
        <v>1.3100000000000001E-2</v>
      </c>
      <c r="G66" s="104" t="e">
        <v>#N/A</v>
      </c>
      <c r="I66" s="180" t="s">
        <v>235</v>
      </c>
      <c r="J66" s="181" t="s">
        <v>114</v>
      </c>
      <c r="K66" s="181" t="s">
        <v>805</v>
      </c>
      <c r="L66" s="104" t="s">
        <v>806</v>
      </c>
      <c r="M66" s="104">
        <v>1.3654198769999999E-2</v>
      </c>
      <c r="N66" s="182" t="e">
        <v>#N/A</v>
      </c>
      <c r="O66" s="89"/>
      <c r="P66" s="180" t="s">
        <v>235</v>
      </c>
      <c r="Q66" s="181" t="s">
        <v>114</v>
      </c>
      <c r="R66" s="181" t="s">
        <v>807</v>
      </c>
      <c r="S66" s="104" t="s">
        <v>808</v>
      </c>
      <c r="T66" s="104">
        <v>1.444793961E-2</v>
      </c>
      <c r="U66" s="104">
        <v>1.444793961E-2</v>
      </c>
      <c r="V66" s="104">
        <v>1.444793961E-2</v>
      </c>
      <c r="W66" s="182" t="e">
        <v>#N/A</v>
      </c>
      <c r="X66" s="80"/>
      <c r="Y66" s="180" t="s">
        <v>235</v>
      </c>
      <c r="Z66" s="181" t="s">
        <v>114</v>
      </c>
      <c r="AA66" s="181" t="s">
        <v>809</v>
      </c>
      <c r="AB66" s="104" t="s">
        <v>810</v>
      </c>
      <c r="AC66" s="104">
        <v>1.4951812320000001E-2</v>
      </c>
      <c r="AD66" s="104">
        <v>1.4951812320000001E-2</v>
      </c>
      <c r="AE66" s="104">
        <v>1.4951812320000001E-2</v>
      </c>
      <c r="AF66" s="104" t="e">
        <v>#N/A</v>
      </c>
      <c r="AG66" s="89"/>
      <c r="AH66" s="180" t="s">
        <v>235</v>
      </c>
      <c r="AI66" s="181" t="s">
        <v>114</v>
      </c>
      <c r="AJ66" s="181" t="s">
        <v>811</v>
      </c>
      <c r="AK66" s="104" t="s">
        <v>812</v>
      </c>
      <c r="AL66" s="104">
        <v>1.577480061E-2</v>
      </c>
      <c r="AM66" s="182" t="e">
        <v>#N/A</v>
      </c>
      <c r="AO66" s="180" t="s">
        <v>235</v>
      </c>
      <c r="AP66" s="181" t="s">
        <v>114</v>
      </c>
      <c r="AQ66" s="181" t="s">
        <v>809</v>
      </c>
      <c r="AR66" s="104" t="s">
        <v>810</v>
      </c>
      <c r="AS66" s="104">
        <v>1.4951812320000001E-2</v>
      </c>
      <c r="AT66" s="104">
        <v>1.4951812320000001E-2</v>
      </c>
      <c r="AU66" s="104">
        <v>1.4951812320000001E-2</v>
      </c>
      <c r="AV66" s="104"/>
      <c r="AW66" s="160"/>
    </row>
    <row r="67" spans="2:49" x14ac:dyDescent="0.2">
      <c r="B67" s="97" t="s">
        <v>41</v>
      </c>
      <c r="C67" s="180" t="s">
        <v>115</v>
      </c>
      <c r="D67" s="181" t="s">
        <v>813</v>
      </c>
      <c r="E67" s="181" t="s">
        <v>814</v>
      </c>
      <c r="F67" s="104">
        <v>1.315E-2</v>
      </c>
      <c r="G67" s="104" t="e">
        <v>#N/A</v>
      </c>
      <c r="I67" s="180" t="s">
        <v>235</v>
      </c>
      <c r="J67" s="181" t="s">
        <v>115</v>
      </c>
      <c r="K67" s="181" t="s">
        <v>815</v>
      </c>
      <c r="L67" s="104" t="s">
        <v>816</v>
      </c>
      <c r="M67" s="104">
        <v>1.37E-2</v>
      </c>
      <c r="N67" s="182" t="e">
        <v>#N/A</v>
      </c>
      <c r="O67" s="89"/>
      <c r="P67" s="180" t="s">
        <v>235</v>
      </c>
      <c r="Q67" s="181" t="s">
        <v>115</v>
      </c>
      <c r="R67" s="181" t="s">
        <v>817</v>
      </c>
      <c r="S67" s="104" t="s">
        <v>818</v>
      </c>
      <c r="T67" s="104">
        <v>1.448E-2</v>
      </c>
      <c r="U67" s="104">
        <v>1.448E-2</v>
      </c>
      <c r="V67" s="104">
        <v>1.448E-2</v>
      </c>
      <c r="W67" s="182" t="e">
        <v>#N/A</v>
      </c>
      <c r="X67" s="80"/>
      <c r="Y67" s="180" t="s">
        <v>235</v>
      </c>
      <c r="Z67" s="181" t="s">
        <v>115</v>
      </c>
      <c r="AA67" s="181" t="s">
        <v>819</v>
      </c>
      <c r="AB67" s="104" t="s">
        <v>820</v>
      </c>
      <c r="AC67" s="104">
        <v>1.4969999999999999E-2</v>
      </c>
      <c r="AD67" s="104">
        <v>1.4969999999999999E-2</v>
      </c>
      <c r="AE67" s="104">
        <v>1.4969999999999999E-2</v>
      </c>
      <c r="AF67" s="104" t="e">
        <v>#N/A</v>
      </c>
      <c r="AG67" s="89"/>
      <c r="AH67" s="180" t="s">
        <v>235</v>
      </c>
      <c r="AI67" s="181" t="s">
        <v>115</v>
      </c>
      <c r="AJ67" s="181" t="s">
        <v>821</v>
      </c>
      <c r="AK67" s="104" t="s">
        <v>822</v>
      </c>
      <c r="AL67" s="104">
        <v>1.5780000000000002E-2</v>
      </c>
      <c r="AM67" s="182" t="e">
        <v>#N/A</v>
      </c>
      <c r="AO67" s="180" t="s">
        <v>235</v>
      </c>
      <c r="AP67" s="181" t="s">
        <v>115</v>
      </c>
      <c r="AQ67" s="181" t="s">
        <v>819</v>
      </c>
      <c r="AR67" s="104" t="s">
        <v>820</v>
      </c>
      <c r="AS67" s="104">
        <v>1.4969999999999999E-2</v>
      </c>
      <c r="AT67" s="104">
        <v>1.4969999999999999E-2</v>
      </c>
      <c r="AU67" s="104">
        <v>1.4969999999999999E-2</v>
      </c>
      <c r="AV67" s="104"/>
      <c r="AW67" s="160"/>
    </row>
    <row r="68" spans="2:49" x14ac:dyDescent="0.2">
      <c r="B68" s="97" t="s">
        <v>41</v>
      </c>
      <c r="C68" s="180" t="s">
        <v>116</v>
      </c>
      <c r="D68" s="181" t="s">
        <v>823</v>
      </c>
      <c r="E68" s="181" t="s">
        <v>824</v>
      </c>
      <c r="F68" s="104">
        <v>1.32E-2</v>
      </c>
      <c r="G68" s="104" t="e">
        <v>#N/A</v>
      </c>
      <c r="I68" s="180" t="s">
        <v>235</v>
      </c>
      <c r="J68" s="181" t="s">
        <v>116</v>
      </c>
      <c r="K68" s="181" t="s">
        <v>825</v>
      </c>
      <c r="L68" s="104" t="s">
        <v>826</v>
      </c>
      <c r="M68" s="104">
        <v>1.3736579970000001E-2</v>
      </c>
      <c r="N68" s="182" t="e">
        <v>#N/A</v>
      </c>
      <c r="O68" s="89"/>
      <c r="P68" s="180" t="s">
        <v>235</v>
      </c>
      <c r="Q68" s="181" t="s">
        <v>116</v>
      </c>
      <c r="R68" s="181" t="s">
        <v>827</v>
      </c>
      <c r="S68" s="104" t="s">
        <v>828</v>
      </c>
      <c r="T68" s="104">
        <v>1.4503379130000001E-2</v>
      </c>
      <c r="U68" s="104">
        <v>1.4503379130000001E-2</v>
      </c>
      <c r="V68" s="104">
        <v>1.4503379130000001E-2</v>
      </c>
      <c r="W68" s="182" t="e">
        <v>#N/A</v>
      </c>
      <c r="X68" s="80"/>
      <c r="Y68" s="180" t="s">
        <v>235</v>
      </c>
      <c r="Z68" s="181" t="s">
        <v>116</v>
      </c>
      <c r="AA68" s="181" t="s">
        <v>829</v>
      </c>
      <c r="AB68" s="104" t="s">
        <v>830</v>
      </c>
      <c r="AC68" s="104">
        <v>1.4980401629999999E-2</v>
      </c>
      <c r="AD68" s="104">
        <v>1.4980401629999999E-2</v>
      </c>
      <c r="AE68" s="104">
        <v>1.4980401629999999E-2</v>
      </c>
      <c r="AF68" s="104" t="e">
        <v>#N/A</v>
      </c>
      <c r="AG68" s="89"/>
      <c r="AH68" s="180" t="s">
        <v>235</v>
      </c>
      <c r="AI68" s="181" t="s">
        <v>116</v>
      </c>
      <c r="AJ68" s="181" t="s">
        <v>831</v>
      </c>
      <c r="AK68" s="104" t="s">
        <v>832</v>
      </c>
      <c r="AL68" s="104">
        <v>1.5778426339999999E-2</v>
      </c>
      <c r="AM68" s="182" t="e">
        <v>#N/A</v>
      </c>
      <c r="AO68" s="180" t="s">
        <v>235</v>
      </c>
      <c r="AP68" s="181" t="s">
        <v>116</v>
      </c>
      <c r="AQ68" s="181" t="s">
        <v>829</v>
      </c>
      <c r="AR68" s="104" t="s">
        <v>830</v>
      </c>
      <c r="AS68" s="104">
        <v>1.4980401629999999E-2</v>
      </c>
      <c r="AT68" s="104">
        <v>1.4980401629999999E-2</v>
      </c>
      <c r="AU68" s="104">
        <v>1.4980401629999999E-2</v>
      </c>
      <c r="AV68" s="104"/>
      <c r="AW68" s="160"/>
    </row>
    <row r="69" spans="2:49" x14ac:dyDescent="0.2">
      <c r="B69" s="97" t="s">
        <v>41</v>
      </c>
      <c r="C69" s="180" t="s">
        <v>117</v>
      </c>
      <c r="D69" s="181" t="s">
        <v>833</v>
      </c>
      <c r="E69" s="181" t="s">
        <v>834</v>
      </c>
      <c r="F69" s="104">
        <v>1.324E-2</v>
      </c>
      <c r="G69" s="104" t="e">
        <v>#N/A</v>
      </c>
      <c r="I69" s="180" t="s">
        <v>235</v>
      </c>
      <c r="J69" s="181" t="s">
        <v>117</v>
      </c>
      <c r="K69" s="181" t="s">
        <v>835</v>
      </c>
      <c r="L69" s="104" t="s">
        <v>836</v>
      </c>
      <c r="M69" s="104">
        <v>1.3768963739999999E-2</v>
      </c>
      <c r="N69" s="182" t="e">
        <v>#N/A</v>
      </c>
      <c r="O69" s="89"/>
      <c r="P69" s="180" t="s">
        <v>235</v>
      </c>
      <c r="Q69" s="181" t="s">
        <v>117</v>
      </c>
      <c r="R69" s="181" t="s">
        <v>837</v>
      </c>
      <c r="S69" s="104" t="s">
        <v>838</v>
      </c>
      <c r="T69" s="104">
        <v>1.452315048E-2</v>
      </c>
      <c r="U69" s="104">
        <v>1.452315048E-2</v>
      </c>
      <c r="V69" s="104">
        <v>1.452315048E-2</v>
      </c>
      <c r="W69" s="182" t="e">
        <v>#N/A</v>
      </c>
      <c r="X69" s="80"/>
      <c r="Y69" s="180" t="s">
        <v>235</v>
      </c>
      <c r="Z69" s="181" t="s">
        <v>117</v>
      </c>
      <c r="AA69" s="181" t="s">
        <v>839</v>
      </c>
      <c r="AB69" s="104" t="s">
        <v>840</v>
      </c>
      <c r="AC69" s="104">
        <v>1.4987905210000001E-2</v>
      </c>
      <c r="AD69" s="104">
        <v>1.4987905210000001E-2</v>
      </c>
      <c r="AE69" s="104">
        <v>1.4987905210000001E-2</v>
      </c>
      <c r="AF69" s="104" t="e">
        <v>#N/A</v>
      </c>
      <c r="AG69" s="89"/>
      <c r="AH69" s="180" t="s">
        <v>235</v>
      </c>
      <c r="AI69" s="181" t="s">
        <v>117</v>
      </c>
      <c r="AJ69" s="181" t="s">
        <v>841</v>
      </c>
      <c r="AK69" s="104" t="s">
        <v>842</v>
      </c>
      <c r="AL69" s="104">
        <v>1.5774977539999999E-2</v>
      </c>
      <c r="AM69" s="182" t="e">
        <v>#N/A</v>
      </c>
      <c r="AO69" s="180" t="s">
        <v>235</v>
      </c>
      <c r="AP69" s="181" t="s">
        <v>117</v>
      </c>
      <c r="AQ69" s="181" t="s">
        <v>839</v>
      </c>
      <c r="AR69" s="104" t="s">
        <v>840</v>
      </c>
      <c r="AS69" s="104">
        <v>1.4987905210000001E-2</v>
      </c>
      <c r="AT69" s="104">
        <v>1.4987905210000001E-2</v>
      </c>
      <c r="AU69" s="104">
        <v>1.4987905210000001E-2</v>
      </c>
      <c r="AV69" s="104"/>
      <c r="AW69" s="160"/>
    </row>
    <row r="70" spans="2:49" x14ac:dyDescent="0.2">
      <c r="B70" s="97" t="s">
        <v>41</v>
      </c>
      <c r="C70" s="180" t="s">
        <v>118</v>
      </c>
      <c r="D70" s="181" t="s">
        <v>843</v>
      </c>
      <c r="E70" s="181" t="s">
        <v>844</v>
      </c>
      <c r="F70" s="104">
        <v>1.3279999999999998E-2</v>
      </c>
      <c r="G70" s="104" t="e">
        <v>#N/A</v>
      </c>
      <c r="I70" s="180" t="s">
        <v>235</v>
      </c>
      <c r="J70" s="181" t="s">
        <v>118</v>
      </c>
      <c r="K70" s="181" t="s">
        <v>845</v>
      </c>
      <c r="L70" s="104" t="s">
        <v>846</v>
      </c>
      <c r="M70" s="104">
        <v>1.380016438E-2</v>
      </c>
      <c r="N70" s="182" t="e">
        <v>#N/A</v>
      </c>
      <c r="O70" s="89"/>
      <c r="P70" s="180" t="s">
        <v>235</v>
      </c>
      <c r="Q70" s="181" t="s">
        <v>118</v>
      </c>
      <c r="R70" s="181" t="s">
        <v>847</v>
      </c>
      <c r="S70" s="104" t="s">
        <v>848</v>
      </c>
      <c r="T70" s="104">
        <v>1.4542337430000002E-2</v>
      </c>
      <c r="U70" s="104">
        <v>1.4542337430000002E-2</v>
      </c>
      <c r="V70" s="104">
        <v>1.4542337430000002E-2</v>
      </c>
      <c r="W70" s="182" t="e">
        <v>#N/A</v>
      </c>
      <c r="X70" s="80"/>
      <c r="Y70" s="180" t="s">
        <v>235</v>
      </c>
      <c r="Z70" s="181" t="s">
        <v>118</v>
      </c>
      <c r="AA70" s="181" t="s">
        <v>849</v>
      </c>
      <c r="AB70" s="104" t="s">
        <v>850</v>
      </c>
      <c r="AC70" s="104">
        <v>1.499529568E-2</v>
      </c>
      <c r="AD70" s="104">
        <v>1.499529568E-2</v>
      </c>
      <c r="AE70" s="104">
        <v>1.499529568E-2</v>
      </c>
      <c r="AF70" s="104" t="e">
        <v>#N/A</v>
      </c>
      <c r="AG70" s="89"/>
      <c r="AH70" s="180" t="s">
        <v>235</v>
      </c>
      <c r="AI70" s="181" t="s">
        <v>118</v>
      </c>
      <c r="AJ70" s="181" t="s">
        <v>851</v>
      </c>
      <c r="AK70" s="104" t="s">
        <v>852</v>
      </c>
      <c r="AL70" s="104">
        <v>1.5772397220000001E-2</v>
      </c>
      <c r="AM70" s="182" t="e">
        <v>#N/A</v>
      </c>
      <c r="AO70" s="180" t="s">
        <v>235</v>
      </c>
      <c r="AP70" s="181" t="s">
        <v>118</v>
      </c>
      <c r="AQ70" s="181" t="s">
        <v>849</v>
      </c>
      <c r="AR70" s="104" t="s">
        <v>850</v>
      </c>
      <c r="AS70" s="104">
        <v>1.499529568E-2</v>
      </c>
      <c r="AT70" s="104">
        <v>1.499529568E-2</v>
      </c>
      <c r="AU70" s="104">
        <v>1.499529568E-2</v>
      </c>
      <c r="AV70" s="104"/>
      <c r="AW70" s="160"/>
    </row>
    <row r="71" spans="2:49" x14ac:dyDescent="0.2">
      <c r="B71" s="97" t="s">
        <v>41</v>
      </c>
      <c r="C71" s="180" t="s">
        <v>119</v>
      </c>
      <c r="D71" s="181" t="s">
        <v>853</v>
      </c>
      <c r="E71" s="181" t="s">
        <v>854</v>
      </c>
      <c r="F71" s="104">
        <v>1.3319999999999999E-2</v>
      </c>
      <c r="G71" s="104" t="e">
        <v>#N/A</v>
      </c>
      <c r="I71" s="180" t="s">
        <v>235</v>
      </c>
      <c r="J71" s="181" t="s">
        <v>119</v>
      </c>
      <c r="K71" s="181" t="s">
        <v>855</v>
      </c>
      <c r="L71" s="104" t="s">
        <v>856</v>
      </c>
      <c r="M71" s="104">
        <v>1.3833963810000001E-2</v>
      </c>
      <c r="N71" s="182" t="e">
        <v>#N/A</v>
      </c>
      <c r="O71" s="89"/>
      <c r="P71" s="180" t="s">
        <v>235</v>
      </c>
      <c r="Q71" s="181" t="s">
        <v>119</v>
      </c>
      <c r="R71" s="181" t="s">
        <v>857</v>
      </c>
      <c r="S71" s="104" t="s">
        <v>858</v>
      </c>
      <c r="T71" s="104">
        <v>1.4564724710000001E-2</v>
      </c>
      <c r="U71" s="104">
        <v>1.4564724710000001E-2</v>
      </c>
      <c r="V71" s="104">
        <v>1.4564724710000001E-2</v>
      </c>
      <c r="W71" s="182" t="e">
        <v>#N/A</v>
      </c>
      <c r="X71" s="80"/>
      <c r="Y71" s="180" t="s">
        <v>235</v>
      </c>
      <c r="Z71" s="181" t="s">
        <v>119</v>
      </c>
      <c r="AA71" s="181" t="s">
        <v>859</v>
      </c>
      <c r="AB71" s="104" t="s">
        <v>860</v>
      </c>
      <c r="AC71" s="104">
        <v>1.5006125759999999E-2</v>
      </c>
      <c r="AD71" s="104">
        <v>1.5006125759999999E-2</v>
      </c>
      <c r="AE71" s="104">
        <v>1.5006125759999999E-2</v>
      </c>
      <c r="AF71" s="104" t="e">
        <v>#N/A</v>
      </c>
      <c r="AG71" s="89"/>
      <c r="AH71" s="180" t="s">
        <v>235</v>
      </c>
      <c r="AI71" s="181" t="s">
        <v>119</v>
      </c>
      <c r="AJ71" s="181" t="s">
        <v>861</v>
      </c>
      <c r="AK71" s="104" t="s">
        <v>862</v>
      </c>
      <c r="AL71" s="104">
        <v>1.5774213400000001E-2</v>
      </c>
      <c r="AM71" s="182" t="e">
        <v>#N/A</v>
      </c>
      <c r="AO71" s="180" t="s">
        <v>235</v>
      </c>
      <c r="AP71" s="181" t="s">
        <v>119</v>
      </c>
      <c r="AQ71" s="181" t="s">
        <v>859</v>
      </c>
      <c r="AR71" s="104" t="s">
        <v>860</v>
      </c>
      <c r="AS71" s="104">
        <v>1.5006125759999999E-2</v>
      </c>
      <c r="AT71" s="104">
        <v>1.5006125759999999E-2</v>
      </c>
      <c r="AU71" s="104">
        <v>1.5006125759999999E-2</v>
      </c>
      <c r="AV71" s="104"/>
      <c r="AW71" s="160"/>
    </row>
    <row r="72" spans="2:49" x14ac:dyDescent="0.2">
      <c r="B72" s="97" t="s">
        <v>41</v>
      </c>
      <c r="C72" s="180" t="s">
        <v>120</v>
      </c>
      <c r="D72" s="181" t="s">
        <v>863</v>
      </c>
      <c r="E72" s="181" t="s">
        <v>864</v>
      </c>
      <c r="F72" s="104">
        <v>1.3359999999999999E-2</v>
      </c>
      <c r="G72" s="104" t="e">
        <v>#N/A</v>
      </c>
      <c r="I72" s="180" t="s">
        <v>235</v>
      </c>
      <c r="J72" s="181" t="s">
        <v>120</v>
      </c>
      <c r="K72" s="181" t="s">
        <v>865</v>
      </c>
      <c r="L72" s="104" t="s">
        <v>866</v>
      </c>
      <c r="M72" s="104">
        <v>1.387E-2</v>
      </c>
      <c r="N72" s="182" t="e">
        <v>#N/A</v>
      </c>
      <c r="O72" s="89"/>
      <c r="P72" s="180" t="s">
        <v>235</v>
      </c>
      <c r="Q72" s="181" t="s">
        <v>120</v>
      </c>
      <c r="R72" s="181" t="s">
        <v>867</v>
      </c>
      <c r="S72" s="104" t="s">
        <v>868</v>
      </c>
      <c r="T72" s="104">
        <v>1.4590000000000001E-2</v>
      </c>
      <c r="U72" s="104">
        <v>1.4590000000000001E-2</v>
      </c>
      <c r="V72" s="104">
        <v>1.4590000000000001E-2</v>
      </c>
      <c r="W72" s="182" t="e">
        <v>#N/A</v>
      </c>
      <c r="X72" s="80"/>
      <c r="Y72" s="180" t="s">
        <v>235</v>
      </c>
      <c r="Z72" s="181" t="s">
        <v>120</v>
      </c>
      <c r="AA72" s="181" t="s">
        <v>869</v>
      </c>
      <c r="AB72" s="104" t="s">
        <v>870</v>
      </c>
      <c r="AC72" s="104">
        <v>1.502E-2</v>
      </c>
      <c r="AD72" s="104">
        <v>1.502E-2</v>
      </c>
      <c r="AE72" s="104">
        <v>1.502E-2</v>
      </c>
      <c r="AF72" s="104" t="e">
        <v>#N/A</v>
      </c>
      <c r="AG72" s="89"/>
      <c r="AH72" s="180" t="s">
        <v>235</v>
      </c>
      <c r="AI72" s="181" t="s">
        <v>120</v>
      </c>
      <c r="AJ72" s="181" t="s">
        <v>871</v>
      </c>
      <c r="AK72" s="104" t="s">
        <v>872</v>
      </c>
      <c r="AL72" s="104">
        <v>1.5780000000000002E-2</v>
      </c>
      <c r="AM72" s="182" t="e">
        <v>#N/A</v>
      </c>
      <c r="AO72" s="180" t="s">
        <v>235</v>
      </c>
      <c r="AP72" s="181" t="s">
        <v>120</v>
      </c>
      <c r="AQ72" s="181" t="s">
        <v>869</v>
      </c>
      <c r="AR72" s="104" t="s">
        <v>870</v>
      </c>
      <c r="AS72" s="104">
        <v>1.502E-2</v>
      </c>
      <c r="AT72" s="104">
        <v>1.502E-2</v>
      </c>
      <c r="AU72" s="104">
        <v>1.502E-2</v>
      </c>
      <c r="AV72" s="104"/>
      <c r="AW72" s="160"/>
    </row>
    <row r="73" spans="2:49" x14ac:dyDescent="0.2">
      <c r="B73" s="97" t="s">
        <v>300</v>
      </c>
      <c r="C73" s="180" t="s">
        <v>121</v>
      </c>
      <c r="D73" s="181" t="s">
        <v>873</v>
      </c>
      <c r="E73" s="181"/>
      <c r="F73" s="104" t="s">
        <v>300</v>
      </c>
      <c r="G73" s="104" t="e">
        <v>#NUM!</v>
      </c>
      <c r="I73" s="180" t="s">
        <v>235</v>
      </c>
      <c r="J73" s="181" t="s">
        <v>121</v>
      </c>
      <c r="K73" s="181" t="s">
        <v>874</v>
      </c>
      <c r="L73" s="104" t="s">
        <v>875</v>
      </c>
      <c r="M73" s="104">
        <v>1.3910762399999999E-2</v>
      </c>
      <c r="N73" s="182" t="e">
        <v>#N/A</v>
      </c>
      <c r="O73" s="89"/>
      <c r="P73" s="180" t="s">
        <v>235</v>
      </c>
      <c r="Q73" s="181" t="s">
        <v>121</v>
      </c>
      <c r="R73" s="181" t="s">
        <v>876</v>
      </c>
      <c r="S73" s="104" t="s">
        <v>877</v>
      </c>
      <c r="T73" s="104">
        <v>1.4620583650000001E-2</v>
      </c>
      <c r="U73" s="104">
        <v>1.4620583650000001E-2</v>
      </c>
      <c r="V73" s="104">
        <v>1.4620583650000001E-2</v>
      </c>
      <c r="W73" s="182" t="e">
        <v>#N/A</v>
      </c>
      <c r="X73" s="80"/>
      <c r="Y73" s="180" t="s">
        <v>235</v>
      </c>
      <c r="Z73" s="181" t="s">
        <v>121</v>
      </c>
      <c r="AA73" s="181" t="s">
        <v>878</v>
      </c>
      <c r="AB73" s="104" t="s">
        <v>879</v>
      </c>
      <c r="AC73" s="104">
        <v>1.5039092800000001E-2</v>
      </c>
      <c r="AD73" s="104">
        <v>1.5039092800000001E-2</v>
      </c>
      <c r="AE73" s="104">
        <v>1.5039092800000001E-2</v>
      </c>
      <c r="AF73" s="104" t="e">
        <v>#N/A</v>
      </c>
      <c r="AG73" s="89"/>
      <c r="AH73" s="180" t="s">
        <v>235</v>
      </c>
      <c r="AI73" s="181" t="s">
        <v>121</v>
      </c>
      <c r="AJ73" s="181" t="s">
        <v>880</v>
      </c>
      <c r="AK73" s="104" t="s">
        <v>881</v>
      </c>
      <c r="AL73" s="104">
        <v>1.5791901489999999E-2</v>
      </c>
      <c r="AM73" s="182" t="e">
        <v>#N/A</v>
      </c>
      <c r="AO73" s="180" t="s">
        <v>235</v>
      </c>
      <c r="AP73" s="181" t="s">
        <v>121</v>
      </c>
      <c r="AQ73" s="181" t="s">
        <v>878</v>
      </c>
      <c r="AR73" s="104" t="s">
        <v>879</v>
      </c>
      <c r="AS73" s="104">
        <v>1.5039092800000001E-2</v>
      </c>
      <c r="AT73" s="104">
        <v>1.5039092800000001E-2</v>
      </c>
      <c r="AU73" s="104">
        <v>1.5039092800000001E-2</v>
      </c>
      <c r="AV73" s="104"/>
      <c r="AW73" s="160"/>
    </row>
    <row r="74" spans="2:49" x14ac:dyDescent="0.2">
      <c r="B74" s="97" t="s">
        <v>300</v>
      </c>
      <c r="C74" s="180" t="s">
        <v>122</v>
      </c>
      <c r="D74" s="181" t="s">
        <v>882</v>
      </c>
      <c r="E74" s="181"/>
      <c r="F74" s="104" t="s">
        <v>300</v>
      </c>
      <c r="G74" s="104" t="e">
        <v>#NUM!</v>
      </c>
      <c r="I74" s="180" t="s">
        <v>235</v>
      </c>
      <c r="J74" s="181" t="s">
        <v>122</v>
      </c>
      <c r="K74" s="181" t="s">
        <v>883</v>
      </c>
      <c r="L74" s="104" t="s">
        <v>884</v>
      </c>
      <c r="M74" s="104">
        <v>1.395406999E-2</v>
      </c>
      <c r="N74" s="182" t="e">
        <v>#N/A</v>
      </c>
      <c r="O74" s="89"/>
      <c r="P74" s="180" t="s">
        <v>235</v>
      </c>
      <c r="Q74" s="181" t="s">
        <v>122</v>
      </c>
      <c r="R74" s="181" t="s">
        <v>885</v>
      </c>
      <c r="S74" s="104" t="s">
        <v>886</v>
      </c>
      <c r="T74" s="104">
        <v>1.4654289609999999E-2</v>
      </c>
      <c r="U74" s="104">
        <v>1.4654289609999999E-2</v>
      </c>
      <c r="V74" s="104">
        <v>1.4654289609999999E-2</v>
      </c>
      <c r="W74" s="182" t="e">
        <v>#N/A</v>
      </c>
      <c r="X74" s="80"/>
      <c r="Y74" s="180" t="s">
        <v>235</v>
      </c>
      <c r="Z74" s="181" t="s">
        <v>122</v>
      </c>
      <c r="AA74" s="181" t="s">
        <v>887</v>
      </c>
      <c r="AB74" s="104" t="s">
        <v>888</v>
      </c>
      <c r="AC74" s="104">
        <v>1.506108687E-2</v>
      </c>
      <c r="AD74" s="104">
        <v>1.506108687E-2</v>
      </c>
      <c r="AE74" s="104">
        <v>1.506108687E-2</v>
      </c>
      <c r="AF74" s="104" t="e">
        <v>#N/A</v>
      </c>
      <c r="AG74" s="89"/>
      <c r="AH74" s="180" t="s">
        <v>235</v>
      </c>
      <c r="AI74" s="181" t="s">
        <v>122</v>
      </c>
      <c r="AJ74" s="181" t="s">
        <v>889</v>
      </c>
      <c r="AK74" s="104" t="s">
        <v>890</v>
      </c>
      <c r="AL74" s="104">
        <v>1.5807759229999999E-2</v>
      </c>
      <c r="AM74" s="182" t="e">
        <v>#N/A</v>
      </c>
      <c r="AO74" s="180" t="s">
        <v>235</v>
      </c>
      <c r="AP74" s="181" t="s">
        <v>122</v>
      </c>
      <c r="AQ74" s="181" t="s">
        <v>887</v>
      </c>
      <c r="AR74" s="104" t="s">
        <v>888</v>
      </c>
      <c r="AS74" s="104">
        <v>1.506108687E-2</v>
      </c>
      <c r="AT74" s="104">
        <v>1.506108687E-2</v>
      </c>
      <c r="AU74" s="104">
        <v>1.506108687E-2</v>
      </c>
      <c r="AV74" s="104"/>
      <c r="AW74" s="160"/>
    </row>
    <row r="75" spans="2:49" x14ac:dyDescent="0.2">
      <c r="B75" s="97" t="s">
        <v>300</v>
      </c>
      <c r="C75" s="180" t="s">
        <v>123</v>
      </c>
      <c r="D75" s="181" t="s">
        <v>891</v>
      </c>
      <c r="E75" s="181"/>
      <c r="F75" s="104" t="s">
        <v>300</v>
      </c>
      <c r="G75" s="104" t="e">
        <v>#NUM!</v>
      </c>
      <c r="I75" s="180" t="s">
        <v>235</v>
      </c>
      <c r="J75" s="181" t="s">
        <v>123</v>
      </c>
      <c r="K75" s="181" t="s">
        <v>892</v>
      </c>
      <c r="L75" s="104" t="s">
        <v>893</v>
      </c>
      <c r="M75" s="104">
        <v>1.3998400790000001E-2</v>
      </c>
      <c r="N75" s="182" t="e">
        <v>#N/A</v>
      </c>
      <c r="O75" s="89"/>
      <c r="P75" s="180" t="s">
        <v>235</v>
      </c>
      <c r="Q75" s="181" t="s">
        <v>123</v>
      </c>
      <c r="R75" s="181" t="s">
        <v>894</v>
      </c>
      <c r="S75" s="104" t="s">
        <v>895</v>
      </c>
      <c r="T75" s="104">
        <v>1.4689575640000001E-2</v>
      </c>
      <c r="U75" s="104">
        <v>1.4689575640000001E-2</v>
      </c>
      <c r="V75" s="104">
        <v>1.4689575640000001E-2</v>
      </c>
      <c r="W75" s="182" t="e">
        <v>#N/A</v>
      </c>
      <c r="X75" s="80"/>
      <c r="Y75" s="180" t="s">
        <v>235</v>
      </c>
      <c r="Z75" s="181" t="s">
        <v>123</v>
      </c>
      <c r="AA75" s="181" t="s">
        <v>896</v>
      </c>
      <c r="AB75" s="104" t="s">
        <v>897</v>
      </c>
      <c r="AC75" s="104">
        <v>1.5084283700000001E-2</v>
      </c>
      <c r="AD75" s="104">
        <v>1.5084283700000001E-2</v>
      </c>
      <c r="AE75" s="104">
        <v>1.5084283700000001E-2</v>
      </c>
      <c r="AF75" s="104" t="e">
        <v>#N/A</v>
      </c>
      <c r="AG75" s="89"/>
      <c r="AH75" s="180" t="s">
        <v>235</v>
      </c>
      <c r="AI75" s="181" t="s">
        <v>123</v>
      </c>
      <c r="AJ75" s="181" t="s">
        <v>898</v>
      </c>
      <c r="AK75" s="104" t="s">
        <v>899</v>
      </c>
      <c r="AL75" s="104">
        <v>1.5826056379999998E-2</v>
      </c>
      <c r="AM75" s="182" t="e">
        <v>#N/A</v>
      </c>
      <c r="AO75" s="180" t="s">
        <v>235</v>
      </c>
      <c r="AP75" s="181" t="s">
        <v>123</v>
      </c>
      <c r="AQ75" s="181" t="s">
        <v>896</v>
      </c>
      <c r="AR75" s="104" t="s">
        <v>897</v>
      </c>
      <c r="AS75" s="104">
        <v>1.5084283700000001E-2</v>
      </c>
      <c r="AT75" s="104">
        <v>1.5084283700000001E-2</v>
      </c>
      <c r="AU75" s="104">
        <v>1.5084283700000001E-2</v>
      </c>
      <c r="AV75" s="104"/>
      <c r="AW75" s="160"/>
    </row>
    <row r="76" spans="2:49" x14ac:dyDescent="0.2">
      <c r="B76" s="97" t="s">
        <v>300</v>
      </c>
      <c r="C76" s="180" t="s">
        <v>124</v>
      </c>
      <c r="D76" s="181" t="s">
        <v>900</v>
      </c>
      <c r="E76" s="181"/>
      <c r="F76" s="104" t="s">
        <v>300</v>
      </c>
      <c r="G76" s="104" t="e">
        <v>#NUM!</v>
      </c>
      <c r="I76" s="180" t="s">
        <v>235</v>
      </c>
      <c r="J76" s="181" t="s">
        <v>124</v>
      </c>
      <c r="K76" s="181" t="s">
        <v>901</v>
      </c>
      <c r="L76" s="104" t="s">
        <v>902</v>
      </c>
      <c r="M76" s="104">
        <v>1.403971174E-2</v>
      </c>
      <c r="N76" s="182" t="e">
        <v>#N/A</v>
      </c>
      <c r="O76" s="89"/>
      <c r="P76" s="180" t="s">
        <v>235</v>
      </c>
      <c r="Q76" s="181" t="s">
        <v>124</v>
      </c>
      <c r="R76" s="181" t="s">
        <v>903</v>
      </c>
      <c r="S76" s="104" t="s">
        <v>904</v>
      </c>
      <c r="T76" s="104">
        <v>1.472227521E-2</v>
      </c>
      <c r="U76" s="104">
        <v>1.472227521E-2</v>
      </c>
      <c r="V76" s="104">
        <v>1.472227521E-2</v>
      </c>
      <c r="W76" s="182" t="e">
        <v>#N/A</v>
      </c>
      <c r="X76" s="80"/>
      <c r="Y76" s="180" t="s">
        <v>235</v>
      </c>
      <c r="Z76" s="181" t="s">
        <v>124</v>
      </c>
      <c r="AA76" s="181" t="s">
        <v>905</v>
      </c>
      <c r="AB76" s="104" t="s">
        <v>906</v>
      </c>
      <c r="AC76" s="104">
        <v>1.5104331850000001E-2</v>
      </c>
      <c r="AD76" s="104">
        <v>1.5104331850000001E-2</v>
      </c>
      <c r="AE76" s="104">
        <v>1.5104331850000001E-2</v>
      </c>
      <c r="AF76" s="104" t="e">
        <v>#N/A</v>
      </c>
      <c r="AG76" s="89"/>
      <c r="AH76" s="180" t="s">
        <v>235</v>
      </c>
      <c r="AI76" s="181" t="s">
        <v>124</v>
      </c>
      <c r="AJ76" s="181" t="s">
        <v>907</v>
      </c>
      <c r="AK76" s="104" t="s">
        <v>908</v>
      </c>
      <c r="AL76" s="104">
        <v>1.5842479279999998E-2</v>
      </c>
      <c r="AM76" s="182" t="e">
        <v>#N/A</v>
      </c>
      <c r="AO76" s="180" t="s">
        <v>235</v>
      </c>
      <c r="AP76" s="181" t="s">
        <v>124</v>
      </c>
      <c r="AQ76" s="181" t="s">
        <v>905</v>
      </c>
      <c r="AR76" s="104" t="s">
        <v>906</v>
      </c>
      <c r="AS76" s="104">
        <v>1.5104331850000001E-2</v>
      </c>
      <c r="AT76" s="104">
        <v>1.5104331850000001E-2</v>
      </c>
      <c r="AU76" s="104">
        <v>1.5104331850000001E-2</v>
      </c>
      <c r="AV76" s="104"/>
      <c r="AW76" s="160"/>
    </row>
    <row r="77" spans="2:49" x14ac:dyDescent="0.2">
      <c r="B77" s="97" t="s">
        <v>41</v>
      </c>
      <c r="C77" s="180" t="s">
        <v>168</v>
      </c>
      <c r="D77" s="181" t="s">
        <v>909</v>
      </c>
      <c r="E77" s="181" t="s">
        <v>910</v>
      </c>
      <c r="F77" s="104">
        <v>1.359E-2</v>
      </c>
      <c r="G77" s="104" t="e">
        <v>#N/A</v>
      </c>
      <c r="I77" s="180" t="s">
        <v>235</v>
      </c>
      <c r="J77" s="181" t="s">
        <v>168</v>
      </c>
      <c r="K77" s="181" t="s">
        <v>911</v>
      </c>
      <c r="L77" s="104" t="s">
        <v>912</v>
      </c>
      <c r="M77" s="104">
        <v>1.4076610089999999E-2</v>
      </c>
      <c r="N77" s="182" t="e">
        <v>#N/A</v>
      </c>
      <c r="O77" s="89"/>
      <c r="P77" s="180" t="s">
        <v>235</v>
      </c>
      <c r="Q77" s="181" t="s">
        <v>168</v>
      </c>
      <c r="R77" s="181" t="s">
        <v>913</v>
      </c>
      <c r="S77" s="104" t="s">
        <v>914</v>
      </c>
      <c r="T77" s="104">
        <v>1.475109877E-2</v>
      </c>
      <c r="U77" s="104">
        <v>1.475109877E-2</v>
      </c>
      <c r="V77" s="104">
        <v>1.475109877E-2</v>
      </c>
      <c r="W77" s="182" t="e">
        <v>#N/A</v>
      </c>
      <c r="X77" s="80"/>
      <c r="Y77" s="180" t="s">
        <v>235</v>
      </c>
      <c r="Z77" s="181" t="s">
        <v>168</v>
      </c>
      <c r="AA77" s="181" t="s">
        <v>915</v>
      </c>
      <c r="AB77" s="104" t="s">
        <v>916</v>
      </c>
      <c r="AC77" s="104">
        <v>1.512E-2</v>
      </c>
      <c r="AD77" s="104">
        <v>1.512E-2</v>
      </c>
      <c r="AE77" s="104">
        <v>1.512E-2</v>
      </c>
      <c r="AF77" s="104" t="e">
        <v>#N/A</v>
      </c>
      <c r="AG77" s="89"/>
      <c r="AH77" s="180" t="s">
        <v>235</v>
      </c>
      <c r="AI77" s="181" t="s">
        <v>168</v>
      </c>
      <c r="AJ77" s="181" t="s">
        <v>917</v>
      </c>
      <c r="AK77" s="104" t="s">
        <v>918</v>
      </c>
      <c r="AL77" s="104">
        <v>1.5855978740000002E-2</v>
      </c>
      <c r="AM77" s="182" t="e">
        <v>#N/A</v>
      </c>
      <c r="AO77" s="180" t="s">
        <v>235</v>
      </c>
      <c r="AP77" s="181" t="s">
        <v>168</v>
      </c>
      <c r="AQ77" s="181" t="s">
        <v>915</v>
      </c>
      <c r="AR77" s="104" t="s">
        <v>916</v>
      </c>
      <c r="AS77" s="104">
        <v>1.512E-2</v>
      </c>
      <c r="AT77" s="104">
        <v>1.512E-2</v>
      </c>
      <c r="AU77" s="104">
        <v>1.512E-2</v>
      </c>
      <c r="AV77" s="104"/>
      <c r="AW77" s="160"/>
    </row>
    <row r="78" spans="2:49" x14ac:dyDescent="0.2">
      <c r="B78" s="97" t="s">
        <v>300</v>
      </c>
      <c r="C78" s="180" t="s">
        <v>169</v>
      </c>
      <c r="D78" s="181" t="s">
        <v>919</v>
      </c>
      <c r="E78" s="181"/>
      <c r="F78" s="104" t="s">
        <v>300</v>
      </c>
      <c r="G78" s="104" t="e">
        <v>#NUM!</v>
      </c>
      <c r="I78" s="180" t="s">
        <v>235</v>
      </c>
      <c r="J78" s="181" t="s">
        <v>169</v>
      </c>
      <c r="K78" s="181" t="s">
        <v>920</v>
      </c>
      <c r="L78" s="104" t="s">
        <v>921</v>
      </c>
      <c r="M78" s="104">
        <v>1.4107794739999999E-2</v>
      </c>
      <c r="N78" s="182" t="e">
        <v>#N/A</v>
      </c>
      <c r="O78" s="89"/>
      <c r="P78" s="180" t="s">
        <v>235</v>
      </c>
      <c r="Q78" s="181" t="s">
        <v>169</v>
      </c>
      <c r="R78" s="181" t="s">
        <v>922</v>
      </c>
      <c r="S78" s="104" t="s">
        <v>923</v>
      </c>
      <c r="T78" s="104">
        <v>1.4774641660000001E-2</v>
      </c>
      <c r="U78" s="104">
        <v>1.4774641660000001E-2</v>
      </c>
      <c r="V78" s="104">
        <v>1.4774641660000001E-2</v>
      </c>
      <c r="W78" s="182" t="e">
        <v>#N/A</v>
      </c>
      <c r="X78" s="80"/>
      <c r="Y78" s="180" t="s">
        <v>235</v>
      </c>
      <c r="Z78" s="181" t="s">
        <v>169</v>
      </c>
      <c r="AA78" s="181" t="s">
        <v>924</v>
      </c>
      <c r="AB78" s="104" t="s">
        <v>925</v>
      </c>
      <c r="AC78" s="104">
        <v>1.513030508E-2</v>
      </c>
      <c r="AD78" s="104">
        <v>1.513030508E-2</v>
      </c>
      <c r="AE78" s="104">
        <v>1.513030508E-2</v>
      </c>
      <c r="AF78" s="104" t="e">
        <v>#N/A</v>
      </c>
      <c r="AG78" s="89"/>
      <c r="AH78" s="180" t="s">
        <v>235</v>
      </c>
      <c r="AI78" s="181" t="s">
        <v>169</v>
      </c>
      <c r="AJ78" s="181" t="s">
        <v>926</v>
      </c>
      <c r="AK78" s="104" t="s">
        <v>927</v>
      </c>
      <c r="AL78" s="104">
        <v>1.5865004750000002E-2</v>
      </c>
      <c r="AM78" s="182" t="e">
        <v>#N/A</v>
      </c>
      <c r="AO78" s="180" t="s">
        <v>235</v>
      </c>
      <c r="AP78" s="181" t="s">
        <v>169</v>
      </c>
      <c r="AQ78" s="181" t="s">
        <v>924</v>
      </c>
      <c r="AR78" s="104" t="s">
        <v>925</v>
      </c>
      <c r="AS78" s="104">
        <v>1.513030508E-2</v>
      </c>
      <c r="AT78" s="104">
        <v>1.513030508E-2</v>
      </c>
      <c r="AU78" s="104">
        <v>1.513030508E-2</v>
      </c>
      <c r="AV78" s="104"/>
      <c r="AW78" s="160"/>
    </row>
    <row r="79" spans="2:49" x14ac:dyDescent="0.2">
      <c r="B79" s="97" t="s">
        <v>300</v>
      </c>
      <c r="C79" s="180" t="s">
        <v>170</v>
      </c>
      <c r="D79" s="181" t="s">
        <v>928</v>
      </c>
      <c r="E79" s="181"/>
      <c r="F79" s="104" t="s">
        <v>300</v>
      </c>
      <c r="G79" s="104" t="e">
        <v>#NUM!</v>
      </c>
      <c r="I79" s="180" t="s">
        <v>235</v>
      </c>
      <c r="J79" s="181" t="s">
        <v>170</v>
      </c>
      <c r="K79" s="181" t="s">
        <v>929</v>
      </c>
      <c r="L79" s="104" t="s">
        <v>930</v>
      </c>
      <c r="M79" s="104">
        <v>1.4132728939999999E-2</v>
      </c>
      <c r="N79" s="182" t="e">
        <v>#N/A</v>
      </c>
      <c r="O79" s="89"/>
      <c r="P79" s="180" t="s">
        <v>235</v>
      </c>
      <c r="Q79" s="181" t="s">
        <v>170</v>
      </c>
      <c r="R79" s="181" t="s">
        <v>931</v>
      </c>
      <c r="S79" s="104" t="s">
        <v>932</v>
      </c>
      <c r="T79" s="104">
        <v>1.4792336709999999E-2</v>
      </c>
      <c r="U79" s="104">
        <v>1.4792336709999999E-2</v>
      </c>
      <c r="V79" s="104">
        <v>1.4792336709999999E-2</v>
      </c>
      <c r="W79" s="182" t="e">
        <v>#N/A</v>
      </c>
      <c r="X79" s="80"/>
      <c r="Y79" s="180" t="s">
        <v>235</v>
      </c>
      <c r="Z79" s="181" t="s">
        <v>170</v>
      </c>
      <c r="AA79" s="181" t="s">
        <v>933</v>
      </c>
      <c r="AB79" s="104" t="s">
        <v>934</v>
      </c>
      <c r="AC79" s="104">
        <v>1.5137511189999999E-2</v>
      </c>
      <c r="AD79" s="104">
        <v>1.5137511189999999E-2</v>
      </c>
      <c r="AE79" s="104">
        <v>1.5137511189999999E-2</v>
      </c>
      <c r="AF79" s="104" t="e">
        <v>#N/A</v>
      </c>
      <c r="AG79" s="89"/>
      <c r="AH79" s="180" t="s">
        <v>235</v>
      </c>
      <c r="AI79" s="181" t="s">
        <v>170</v>
      </c>
      <c r="AJ79" s="181" t="s">
        <v>935</v>
      </c>
      <c r="AK79" s="104" t="s">
        <v>936</v>
      </c>
      <c r="AL79" s="104">
        <v>1.5868966679999999E-2</v>
      </c>
      <c r="AM79" s="182" t="e">
        <v>#N/A</v>
      </c>
      <c r="AO79" s="180" t="s">
        <v>235</v>
      </c>
      <c r="AP79" s="181" t="s">
        <v>170</v>
      </c>
      <c r="AQ79" s="181" t="s">
        <v>933</v>
      </c>
      <c r="AR79" s="104" t="s">
        <v>934</v>
      </c>
      <c r="AS79" s="104">
        <v>1.5137511189999999E-2</v>
      </c>
      <c r="AT79" s="104">
        <v>1.5137511189999999E-2</v>
      </c>
      <c r="AU79" s="104">
        <v>1.5137511189999999E-2</v>
      </c>
      <c r="AV79" s="104"/>
      <c r="AW79" s="160"/>
    </row>
    <row r="80" spans="2:49" x14ac:dyDescent="0.2">
      <c r="B80" s="97" t="s">
        <v>300</v>
      </c>
      <c r="C80" s="180" t="s">
        <v>171</v>
      </c>
      <c r="D80" s="181" t="s">
        <v>937</v>
      </c>
      <c r="E80" s="181"/>
      <c r="F80" s="104" t="s">
        <v>300</v>
      </c>
      <c r="G80" s="104" t="e">
        <v>#NUM!</v>
      </c>
      <c r="I80" s="180" t="s">
        <v>235</v>
      </c>
      <c r="J80" s="181" t="s">
        <v>171</v>
      </c>
      <c r="K80" s="181" t="s">
        <v>938</v>
      </c>
      <c r="L80" s="104" t="s">
        <v>939</v>
      </c>
      <c r="M80" s="104">
        <v>1.4148360509999999E-2</v>
      </c>
      <c r="N80" s="182" t="e">
        <v>#N/A</v>
      </c>
      <c r="O80" s="89"/>
      <c r="P80" s="180" t="s">
        <v>235</v>
      </c>
      <c r="Q80" s="181" t="s">
        <v>171</v>
      </c>
      <c r="R80" s="181" t="s">
        <v>940</v>
      </c>
      <c r="S80" s="104" t="s">
        <v>941</v>
      </c>
      <c r="T80" s="104">
        <v>1.480109334E-2</v>
      </c>
      <c r="U80" s="104">
        <v>1.480109334E-2</v>
      </c>
      <c r="V80" s="104">
        <v>1.480109334E-2</v>
      </c>
      <c r="W80" s="182" t="e">
        <v>#N/A</v>
      </c>
      <c r="X80" s="80"/>
      <c r="Y80" s="180" t="s">
        <v>235</v>
      </c>
      <c r="Z80" s="181" t="s">
        <v>171</v>
      </c>
      <c r="AA80" s="181" t="s">
        <v>942</v>
      </c>
      <c r="AB80" s="104" t="s">
        <v>943</v>
      </c>
      <c r="AC80" s="104">
        <v>1.514170452E-2</v>
      </c>
      <c r="AD80" s="104">
        <v>1.514170452E-2</v>
      </c>
      <c r="AE80" s="104">
        <v>1.514170452E-2</v>
      </c>
      <c r="AF80" s="104" t="e">
        <v>#N/A</v>
      </c>
      <c r="AG80" s="89"/>
      <c r="AH80" s="180" t="s">
        <v>235</v>
      </c>
      <c r="AI80" s="181" t="s">
        <v>171</v>
      </c>
      <c r="AJ80" s="181" t="s">
        <v>944</v>
      </c>
      <c r="AK80" s="104" t="s">
        <v>945</v>
      </c>
      <c r="AL80" s="104">
        <v>1.5864758230000001E-2</v>
      </c>
      <c r="AM80" s="182" t="e">
        <v>#N/A</v>
      </c>
      <c r="AO80" s="180" t="s">
        <v>235</v>
      </c>
      <c r="AP80" s="181" t="s">
        <v>171</v>
      </c>
      <c r="AQ80" s="181" t="s">
        <v>942</v>
      </c>
      <c r="AR80" s="104" t="s">
        <v>943</v>
      </c>
      <c r="AS80" s="104">
        <v>1.514170452E-2</v>
      </c>
      <c r="AT80" s="104">
        <v>1.514170452E-2</v>
      </c>
      <c r="AU80" s="104">
        <v>1.514170452E-2</v>
      </c>
      <c r="AV80" s="104"/>
      <c r="AW80" s="160"/>
    </row>
    <row r="81" spans="2:51" x14ac:dyDescent="0.2">
      <c r="B81" s="97" t="s">
        <v>300</v>
      </c>
      <c r="C81" s="180" t="s">
        <v>172</v>
      </c>
      <c r="D81" s="181" t="s">
        <v>946</v>
      </c>
      <c r="E81" s="181"/>
      <c r="F81" s="104" t="s">
        <v>300</v>
      </c>
      <c r="G81" s="104" t="e">
        <v>#NUM!</v>
      </c>
      <c r="I81" s="180" t="s">
        <v>235</v>
      </c>
      <c r="J81" s="181" t="s">
        <v>172</v>
      </c>
      <c r="K81" s="181" t="s">
        <v>947</v>
      </c>
      <c r="L81" s="104" t="s">
        <v>948</v>
      </c>
      <c r="M81" s="104">
        <v>1.4154462640000001E-2</v>
      </c>
      <c r="N81" s="182" t="e">
        <v>#N/A</v>
      </c>
      <c r="O81" s="89"/>
      <c r="P81" s="180" t="s">
        <v>235</v>
      </c>
      <c r="Q81" s="181" t="s">
        <v>172</v>
      </c>
      <c r="R81" s="181" t="s">
        <v>949</v>
      </c>
      <c r="S81" s="104" t="s">
        <v>950</v>
      </c>
      <c r="T81" s="104">
        <v>1.4800678010000002E-2</v>
      </c>
      <c r="U81" s="104">
        <v>1.4800678010000002E-2</v>
      </c>
      <c r="V81" s="104">
        <v>1.4800678010000002E-2</v>
      </c>
      <c r="W81" s="182" t="e">
        <v>#N/A</v>
      </c>
      <c r="X81" s="80"/>
      <c r="Y81" s="180" t="s">
        <v>235</v>
      </c>
      <c r="Z81" s="181" t="s">
        <v>172</v>
      </c>
      <c r="AA81" s="181" t="s">
        <v>951</v>
      </c>
      <c r="AB81" s="104" t="s">
        <v>952</v>
      </c>
      <c r="AC81" s="104">
        <v>1.514538151E-2</v>
      </c>
      <c r="AD81" s="104">
        <v>1.514538151E-2</v>
      </c>
      <c r="AE81" s="104">
        <v>1.514538151E-2</v>
      </c>
      <c r="AF81" s="104" t="e">
        <v>#N/A</v>
      </c>
      <c r="AG81" s="89"/>
      <c r="AH81" s="180" t="s">
        <v>235</v>
      </c>
      <c r="AI81" s="181" t="s">
        <v>172</v>
      </c>
      <c r="AJ81" s="181" t="s">
        <v>953</v>
      </c>
      <c r="AK81" s="104" t="s">
        <v>954</v>
      </c>
      <c r="AL81" s="104">
        <v>1.5852157190000001E-2</v>
      </c>
      <c r="AM81" s="182" t="e">
        <v>#N/A</v>
      </c>
      <c r="AO81" s="180" t="s">
        <v>235</v>
      </c>
      <c r="AP81" s="181" t="s">
        <v>172</v>
      </c>
      <c r="AQ81" s="181" t="s">
        <v>951</v>
      </c>
      <c r="AR81" s="104" t="s">
        <v>952</v>
      </c>
      <c r="AS81" s="104">
        <v>1.514538151E-2</v>
      </c>
      <c r="AT81" s="104">
        <v>1.514538151E-2</v>
      </c>
      <c r="AU81" s="104">
        <v>1.514538151E-2</v>
      </c>
      <c r="AV81" s="104"/>
      <c r="AW81" s="160"/>
    </row>
    <row r="82" spans="2:51" x14ac:dyDescent="0.2">
      <c r="B82" s="97" t="s">
        <v>41</v>
      </c>
      <c r="C82" s="180" t="s">
        <v>173</v>
      </c>
      <c r="D82" s="181" t="s">
        <v>955</v>
      </c>
      <c r="E82" s="181" t="s">
        <v>956</v>
      </c>
      <c r="F82" s="104">
        <v>1.372E-2</v>
      </c>
      <c r="G82" s="104" t="e">
        <v>#N/A</v>
      </c>
      <c r="I82" s="180" t="s">
        <v>235</v>
      </c>
      <c r="J82" s="181" t="s">
        <v>173</v>
      </c>
      <c r="K82" s="181" t="s">
        <v>957</v>
      </c>
      <c r="L82" s="104" t="s">
        <v>958</v>
      </c>
      <c r="M82" s="104">
        <v>1.4150000000000001E-2</v>
      </c>
      <c r="N82" s="182" t="e">
        <v>#N/A</v>
      </c>
      <c r="O82" s="89"/>
      <c r="P82" s="180" t="s">
        <v>235</v>
      </c>
      <c r="Q82" s="181" t="s">
        <v>173</v>
      </c>
      <c r="R82" s="181" t="s">
        <v>959</v>
      </c>
      <c r="S82" s="104" t="s">
        <v>960</v>
      </c>
      <c r="T82" s="104">
        <v>1.4790000000000001E-2</v>
      </c>
      <c r="U82" s="104">
        <v>1.4790000000000001E-2</v>
      </c>
      <c r="V82" s="104">
        <v>1.4790000000000001E-2</v>
      </c>
      <c r="W82" s="182" t="e">
        <v>#N/A</v>
      </c>
      <c r="X82" s="80"/>
      <c r="Y82" s="180" t="s">
        <v>235</v>
      </c>
      <c r="Z82" s="181" t="s">
        <v>173</v>
      </c>
      <c r="AA82" s="181" t="s">
        <v>961</v>
      </c>
      <c r="AB82" s="104" t="s">
        <v>962</v>
      </c>
      <c r="AC82" s="104">
        <v>1.5150000000000002E-2</v>
      </c>
      <c r="AD82" s="104">
        <v>1.5150000000000002E-2</v>
      </c>
      <c r="AE82" s="104">
        <v>1.5150000000000002E-2</v>
      </c>
      <c r="AF82" s="104" t="e">
        <v>#N/A</v>
      </c>
      <c r="AG82" s="89"/>
      <c r="AH82" s="180" t="s">
        <v>235</v>
      </c>
      <c r="AI82" s="181" t="s">
        <v>173</v>
      </c>
      <c r="AJ82" s="181" t="s">
        <v>963</v>
      </c>
      <c r="AK82" s="104" t="s">
        <v>964</v>
      </c>
      <c r="AL82" s="104">
        <v>1.583E-2</v>
      </c>
      <c r="AM82" s="182" t="e">
        <v>#N/A</v>
      </c>
      <c r="AO82" s="180" t="s">
        <v>235</v>
      </c>
      <c r="AP82" s="181" t="s">
        <v>173</v>
      </c>
      <c r="AQ82" s="181" t="s">
        <v>961</v>
      </c>
      <c r="AR82" s="104" t="s">
        <v>962</v>
      </c>
      <c r="AS82" s="104">
        <v>1.5150000000000002E-2</v>
      </c>
      <c r="AT82" s="104">
        <v>1.5150000000000002E-2</v>
      </c>
      <c r="AU82" s="104">
        <v>1.5150000000000002E-2</v>
      </c>
      <c r="AV82" s="104"/>
      <c r="AW82" s="160"/>
    </row>
    <row r="83" spans="2:51" hidden="1" outlineLevel="1" x14ac:dyDescent="0.2">
      <c r="B83" s="97" t="s">
        <v>300</v>
      </c>
      <c r="C83" s="180" t="s">
        <v>179</v>
      </c>
      <c r="D83" s="181" t="s">
        <v>965</v>
      </c>
      <c r="E83" s="181"/>
      <c r="F83" s="104" t="s">
        <v>300</v>
      </c>
      <c r="G83" s="104" t="e">
        <v>#NUM!</v>
      </c>
      <c r="I83" s="180" t="s">
        <v>235</v>
      </c>
      <c r="J83" s="181" t="s">
        <v>179</v>
      </c>
      <c r="K83" s="181" t="s">
        <v>966</v>
      </c>
      <c r="L83" s="104" t="s">
        <v>967</v>
      </c>
      <c r="M83" s="104">
        <v>2.436601E-2</v>
      </c>
      <c r="N83" s="182" t="e">
        <v>#N/A</v>
      </c>
      <c r="O83" s="89"/>
      <c r="P83" s="180"/>
      <c r="Q83" s="181" t="s">
        <v>179</v>
      </c>
      <c r="R83" s="181" t="s">
        <v>968</v>
      </c>
      <c r="S83" s="104"/>
      <c r="T83" s="104" t="s">
        <v>300</v>
      </c>
      <c r="U83" s="104" t="s">
        <v>300</v>
      </c>
      <c r="V83" s="104" t="s">
        <v>300</v>
      </c>
      <c r="W83" s="182" t="e">
        <v>#NUM!</v>
      </c>
      <c r="X83" s="80"/>
      <c r="Y83" s="180"/>
      <c r="Z83" s="181" t="s">
        <v>179</v>
      </c>
      <c r="AA83" s="181" t="s">
        <v>969</v>
      </c>
      <c r="AB83" s="104"/>
      <c r="AC83" s="104" t="s">
        <v>300</v>
      </c>
      <c r="AD83" s="104" t="s">
        <v>300</v>
      </c>
      <c r="AE83" s="104" t="s">
        <v>300</v>
      </c>
      <c r="AF83" s="104"/>
      <c r="AG83" s="89"/>
      <c r="AH83" s="180"/>
      <c r="AI83" s="181" t="s">
        <v>179</v>
      </c>
      <c r="AJ83" s="181" t="s">
        <v>970</v>
      </c>
      <c r="AK83" s="104"/>
      <c r="AL83" s="104" t="s">
        <v>300</v>
      </c>
      <c r="AM83" s="182" t="e">
        <v>#NUM!</v>
      </c>
      <c r="AO83" s="180"/>
      <c r="AP83" s="181" t="s">
        <v>179</v>
      </c>
      <c r="AQ83" s="181"/>
      <c r="AR83" s="104"/>
      <c r="AS83" s="104" t="s">
        <v>300</v>
      </c>
      <c r="AT83" s="104" t="s">
        <v>300</v>
      </c>
      <c r="AU83" s="104" t="s">
        <v>300</v>
      </c>
      <c r="AV83" s="104"/>
      <c r="AW83" s="160"/>
    </row>
    <row r="84" spans="2:51" hidden="1" outlineLevel="1" x14ac:dyDescent="0.2">
      <c r="B84" s="97" t="s">
        <v>300</v>
      </c>
      <c r="C84" s="180" t="s">
        <v>180</v>
      </c>
      <c r="D84" s="181" t="s">
        <v>971</v>
      </c>
      <c r="E84" s="181"/>
      <c r="F84" s="104" t="s">
        <v>300</v>
      </c>
      <c r="G84" s="104" t="e">
        <v>#NUM!</v>
      </c>
      <c r="I84" s="180" t="s">
        <v>235</v>
      </c>
      <c r="J84" s="181" t="s">
        <v>180</v>
      </c>
      <c r="K84" s="181" t="s">
        <v>972</v>
      </c>
      <c r="L84" s="104" t="s">
        <v>973</v>
      </c>
      <c r="M84" s="104">
        <v>2.4349370000000002E-2</v>
      </c>
      <c r="N84" s="182" t="e">
        <v>#N/A</v>
      </c>
      <c r="O84" s="89"/>
      <c r="P84" s="180"/>
      <c r="Q84" s="181" t="s">
        <v>180</v>
      </c>
      <c r="R84" s="181" t="s">
        <v>974</v>
      </c>
      <c r="S84" s="104"/>
      <c r="T84" s="104" t="s">
        <v>300</v>
      </c>
      <c r="U84" s="104" t="s">
        <v>300</v>
      </c>
      <c r="V84" s="104" t="s">
        <v>300</v>
      </c>
      <c r="W84" s="182" t="e">
        <v>#NUM!</v>
      </c>
      <c r="X84" s="80"/>
      <c r="Y84" s="180"/>
      <c r="Z84" s="181" t="s">
        <v>180</v>
      </c>
      <c r="AA84" s="181" t="s">
        <v>975</v>
      </c>
      <c r="AB84" s="104"/>
      <c r="AC84" s="104" t="s">
        <v>300</v>
      </c>
      <c r="AD84" s="104" t="s">
        <v>300</v>
      </c>
      <c r="AE84" s="104" t="s">
        <v>300</v>
      </c>
      <c r="AF84" s="104"/>
      <c r="AG84" s="89"/>
      <c r="AH84" s="180"/>
      <c r="AI84" s="181" t="s">
        <v>180</v>
      </c>
      <c r="AJ84" s="181" t="s">
        <v>976</v>
      </c>
      <c r="AK84" s="104"/>
      <c r="AL84" s="104" t="s">
        <v>300</v>
      </c>
      <c r="AM84" s="182" t="e">
        <v>#NUM!</v>
      </c>
      <c r="AO84" s="180"/>
      <c r="AP84" s="181" t="s">
        <v>180</v>
      </c>
      <c r="AQ84" s="181"/>
      <c r="AR84" s="104"/>
      <c r="AS84" s="104" t="s">
        <v>300</v>
      </c>
      <c r="AT84" s="104" t="s">
        <v>300</v>
      </c>
      <c r="AU84" s="104" t="s">
        <v>300</v>
      </c>
      <c r="AV84" s="104"/>
      <c r="AW84" s="160"/>
    </row>
    <row r="85" spans="2:51" hidden="1" outlineLevel="1" x14ac:dyDescent="0.2">
      <c r="B85" s="97" t="s">
        <v>300</v>
      </c>
      <c r="C85" s="180" t="s">
        <v>181</v>
      </c>
      <c r="D85" s="181" t="s">
        <v>977</v>
      </c>
      <c r="E85" s="181"/>
      <c r="F85" s="104" t="s">
        <v>300</v>
      </c>
      <c r="G85" s="104" t="e">
        <v>#NUM!</v>
      </c>
      <c r="I85" s="180" t="s">
        <v>235</v>
      </c>
      <c r="J85" s="181" t="s">
        <v>181</v>
      </c>
      <c r="K85" s="181" t="s">
        <v>978</v>
      </c>
      <c r="L85" s="104" t="s">
        <v>979</v>
      </c>
      <c r="M85" s="104">
        <v>2.433364E-2</v>
      </c>
      <c r="N85" s="182" t="e">
        <v>#N/A</v>
      </c>
      <c r="O85" s="89"/>
      <c r="P85" s="180"/>
      <c r="Q85" s="181" t="s">
        <v>181</v>
      </c>
      <c r="R85" s="181" t="s">
        <v>980</v>
      </c>
      <c r="S85" s="104"/>
      <c r="T85" s="104" t="s">
        <v>300</v>
      </c>
      <c r="U85" s="104" t="s">
        <v>300</v>
      </c>
      <c r="V85" s="104" t="s">
        <v>300</v>
      </c>
      <c r="W85" s="182" t="e">
        <v>#NUM!</v>
      </c>
      <c r="X85" s="80"/>
      <c r="Y85" s="180"/>
      <c r="Z85" s="181" t="s">
        <v>181</v>
      </c>
      <c r="AA85" s="181" t="s">
        <v>981</v>
      </c>
      <c r="AB85" s="104"/>
      <c r="AC85" s="104" t="s">
        <v>300</v>
      </c>
      <c r="AD85" s="104" t="s">
        <v>300</v>
      </c>
      <c r="AE85" s="104" t="s">
        <v>300</v>
      </c>
      <c r="AF85" s="104"/>
      <c r="AG85" s="89"/>
      <c r="AH85" s="180"/>
      <c r="AI85" s="181" t="s">
        <v>181</v>
      </c>
      <c r="AJ85" s="181" t="s">
        <v>982</v>
      </c>
      <c r="AK85" s="104"/>
      <c r="AL85" s="104" t="s">
        <v>300</v>
      </c>
      <c r="AM85" s="182" t="e">
        <v>#NUM!</v>
      </c>
      <c r="AO85" s="180"/>
      <c r="AP85" s="181" t="s">
        <v>181</v>
      </c>
      <c r="AQ85" s="181"/>
      <c r="AR85" s="104"/>
      <c r="AS85" s="104" t="s">
        <v>300</v>
      </c>
      <c r="AT85" s="104" t="s">
        <v>300</v>
      </c>
      <c r="AU85" s="104" t="s">
        <v>300</v>
      </c>
      <c r="AV85" s="104"/>
      <c r="AW85" s="160"/>
    </row>
    <row r="86" spans="2:51" hidden="1" outlineLevel="1" x14ac:dyDescent="0.2">
      <c r="B86" s="97" t="s">
        <v>300</v>
      </c>
      <c r="C86" s="180" t="s">
        <v>182</v>
      </c>
      <c r="D86" s="181" t="s">
        <v>983</v>
      </c>
      <c r="E86" s="181"/>
      <c r="F86" s="104" t="s">
        <v>300</v>
      </c>
      <c r="G86" s="104" t="e">
        <v>#NUM!</v>
      </c>
      <c r="I86" s="180" t="s">
        <v>235</v>
      </c>
      <c r="J86" s="181" t="s">
        <v>182</v>
      </c>
      <c r="K86" s="181" t="s">
        <v>984</v>
      </c>
      <c r="L86" s="104" t="s">
        <v>985</v>
      </c>
      <c r="M86" s="104">
        <v>2.4318759999999998E-2</v>
      </c>
      <c r="N86" s="182" t="e">
        <v>#N/A</v>
      </c>
      <c r="O86" s="89"/>
      <c r="P86" s="180"/>
      <c r="Q86" s="181" t="s">
        <v>182</v>
      </c>
      <c r="R86" s="181" t="s">
        <v>986</v>
      </c>
      <c r="S86" s="104"/>
      <c r="T86" s="104" t="s">
        <v>300</v>
      </c>
      <c r="U86" s="104" t="s">
        <v>300</v>
      </c>
      <c r="V86" s="104" t="s">
        <v>300</v>
      </c>
      <c r="W86" s="182" t="e">
        <v>#NUM!</v>
      </c>
      <c r="X86" s="80"/>
      <c r="Y86" s="180"/>
      <c r="Z86" s="181" t="s">
        <v>182</v>
      </c>
      <c r="AA86" s="181" t="s">
        <v>987</v>
      </c>
      <c r="AB86" s="104"/>
      <c r="AC86" s="104" t="s">
        <v>300</v>
      </c>
      <c r="AD86" s="104" t="s">
        <v>300</v>
      </c>
      <c r="AE86" s="104" t="s">
        <v>300</v>
      </c>
      <c r="AF86" s="104"/>
      <c r="AG86" s="89"/>
      <c r="AH86" s="180"/>
      <c r="AI86" s="181" t="s">
        <v>182</v>
      </c>
      <c r="AJ86" s="181" t="s">
        <v>988</v>
      </c>
      <c r="AK86" s="104"/>
      <c r="AL86" s="104" t="s">
        <v>300</v>
      </c>
      <c r="AM86" s="182" t="e">
        <v>#NUM!</v>
      </c>
      <c r="AO86" s="180"/>
      <c r="AP86" s="181" t="s">
        <v>182</v>
      </c>
      <c r="AQ86" s="181"/>
      <c r="AR86" s="104"/>
      <c r="AS86" s="104" t="s">
        <v>300</v>
      </c>
      <c r="AT86" s="104" t="s">
        <v>300</v>
      </c>
      <c r="AU86" s="104" t="s">
        <v>300</v>
      </c>
      <c r="AV86" s="104"/>
      <c r="AW86" s="160"/>
      <c r="AX86" s="88"/>
      <c r="AY86" s="88"/>
    </row>
    <row r="87" spans="2:51" hidden="1" outlineLevel="1" x14ac:dyDescent="0.2">
      <c r="B87" s="167"/>
      <c r="C87" s="212" t="s">
        <v>183</v>
      </c>
      <c r="D87" s="213" t="s">
        <v>989</v>
      </c>
      <c r="E87" s="213" t="s">
        <v>990</v>
      </c>
      <c r="F87" s="214">
        <v>0</v>
      </c>
      <c r="G87" s="214" t="e">
        <v>#N/A</v>
      </c>
      <c r="I87" s="180" t="s">
        <v>235</v>
      </c>
      <c r="J87" s="181" t="s">
        <v>183</v>
      </c>
      <c r="K87" s="181" t="s">
        <v>991</v>
      </c>
      <c r="L87" s="104" t="s">
        <v>992</v>
      </c>
      <c r="M87" s="104">
        <v>2.4305370000000003E-2</v>
      </c>
      <c r="N87" s="182" t="e">
        <v>#N/A</v>
      </c>
      <c r="O87" s="89"/>
      <c r="P87" s="180"/>
      <c r="Q87" s="181" t="s">
        <v>183</v>
      </c>
      <c r="R87" s="181" t="s">
        <v>993</v>
      </c>
      <c r="S87" s="214"/>
      <c r="T87" s="214" t="s">
        <v>300</v>
      </c>
      <c r="U87" s="214" t="s">
        <v>300</v>
      </c>
      <c r="V87" s="214" t="s">
        <v>300</v>
      </c>
      <c r="W87" s="182" t="e">
        <v>#NUM!</v>
      </c>
      <c r="X87" s="80"/>
      <c r="Y87" s="180"/>
      <c r="Z87" s="181" t="s">
        <v>183</v>
      </c>
      <c r="AA87" s="181" t="s">
        <v>994</v>
      </c>
      <c r="AB87" s="214"/>
      <c r="AC87" s="214" t="s">
        <v>300</v>
      </c>
      <c r="AD87" s="214" t="s">
        <v>300</v>
      </c>
      <c r="AE87" s="214" t="s">
        <v>300</v>
      </c>
      <c r="AF87" s="214"/>
      <c r="AG87" s="89"/>
      <c r="AH87" s="180"/>
      <c r="AI87" s="181" t="s">
        <v>183</v>
      </c>
      <c r="AJ87" s="181" t="s">
        <v>995</v>
      </c>
      <c r="AK87" s="214"/>
      <c r="AL87" s="214" t="s">
        <v>300</v>
      </c>
      <c r="AM87" s="437" t="e">
        <v>#NUM!</v>
      </c>
      <c r="AO87" s="180"/>
      <c r="AP87" s="181" t="s">
        <v>183</v>
      </c>
      <c r="AQ87" s="181"/>
      <c r="AR87" s="104"/>
      <c r="AS87" s="104" t="s">
        <v>300</v>
      </c>
      <c r="AT87" s="104" t="s">
        <v>300</v>
      </c>
      <c r="AU87" s="104" t="s">
        <v>300</v>
      </c>
      <c r="AV87" s="104"/>
      <c r="AW87" s="160"/>
      <c r="AX87" s="88"/>
      <c r="AY87" s="88"/>
    </row>
    <row r="88" spans="2:51" hidden="1" outlineLevel="1" x14ac:dyDescent="0.2">
      <c r="B88" s="97" t="s">
        <v>300</v>
      </c>
      <c r="C88" s="180" t="s">
        <v>184</v>
      </c>
      <c r="D88" s="181" t="s">
        <v>996</v>
      </c>
      <c r="E88" s="181"/>
      <c r="F88" s="104" t="s">
        <v>300</v>
      </c>
      <c r="G88" s="104" t="e">
        <v>#NUM!</v>
      </c>
      <c r="I88" s="180" t="s">
        <v>235</v>
      </c>
      <c r="J88" s="181" t="s">
        <v>184</v>
      </c>
      <c r="K88" s="181" t="s">
        <v>997</v>
      </c>
      <c r="L88" s="104" t="s">
        <v>998</v>
      </c>
      <c r="M88" s="104">
        <v>2.4292020000000001E-2</v>
      </c>
      <c r="N88" s="182" t="e">
        <v>#N/A</v>
      </c>
      <c r="O88" s="89"/>
      <c r="P88" s="180"/>
      <c r="Q88" s="181" t="s">
        <v>184</v>
      </c>
      <c r="R88" s="181" t="s">
        <v>999</v>
      </c>
      <c r="S88" s="104"/>
      <c r="T88" s="104" t="s">
        <v>300</v>
      </c>
      <c r="U88" s="104" t="s">
        <v>300</v>
      </c>
      <c r="V88" s="104" t="s">
        <v>300</v>
      </c>
      <c r="W88" s="182" t="e">
        <v>#NUM!</v>
      </c>
      <c r="X88" s="80"/>
      <c r="Y88" s="180"/>
      <c r="Z88" s="181" t="s">
        <v>184</v>
      </c>
      <c r="AA88" s="181" t="s">
        <v>1000</v>
      </c>
      <c r="AB88" s="104"/>
      <c r="AC88" s="104" t="s">
        <v>300</v>
      </c>
      <c r="AD88" s="104" t="s">
        <v>300</v>
      </c>
      <c r="AE88" s="104" t="s">
        <v>300</v>
      </c>
      <c r="AF88" s="104"/>
      <c r="AG88" s="89"/>
      <c r="AH88" s="180"/>
      <c r="AI88" s="181" t="s">
        <v>184</v>
      </c>
      <c r="AJ88" s="181" t="s">
        <v>1001</v>
      </c>
      <c r="AK88" s="104"/>
      <c r="AL88" s="104" t="s">
        <v>300</v>
      </c>
      <c r="AM88" s="182" t="e">
        <v>#NUM!</v>
      </c>
      <c r="AO88" s="180"/>
      <c r="AP88" s="181" t="s">
        <v>184</v>
      </c>
      <c r="AQ88" s="181"/>
      <c r="AR88" s="104"/>
      <c r="AS88" s="104" t="s">
        <v>300</v>
      </c>
      <c r="AT88" s="104" t="s">
        <v>300</v>
      </c>
      <c r="AU88" s="104" t="s">
        <v>300</v>
      </c>
      <c r="AV88" s="104"/>
      <c r="AW88" s="160"/>
      <c r="AX88" s="88"/>
      <c r="AY88" s="88"/>
    </row>
    <row r="89" spans="2:51" hidden="1" outlineLevel="1" x14ac:dyDescent="0.2">
      <c r="B89" s="97" t="s">
        <v>300</v>
      </c>
      <c r="C89" s="180" t="s">
        <v>185</v>
      </c>
      <c r="D89" s="181" t="s">
        <v>1002</v>
      </c>
      <c r="E89" s="181"/>
      <c r="F89" s="104" t="s">
        <v>300</v>
      </c>
      <c r="G89" s="104" t="e">
        <v>#NUM!</v>
      </c>
      <c r="I89" s="180" t="s">
        <v>235</v>
      </c>
      <c r="J89" s="181" t="s">
        <v>185</v>
      </c>
      <c r="K89" s="181" t="s">
        <v>1003</v>
      </c>
      <c r="L89" s="104" t="s">
        <v>1004</v>
      </c>
      <c r="M89" s="104">
        <v>2.4279350000000002E-2</v>
      </c>
      <c r="N89" s="182" t="e">
        <v>#N/A</v>
      </c>
      <c r="O89" s="89"/>
      <c r="P89" s="180"/>
      <c r="Q89" s="181" t="s">
        <v>185</v>
      </c>
      <c r="R89" s="181" t="s">
        <v>1005</v>
      </c>
      <c r="S89" s="104"/>
      <c r="T89" s="104" t="s">
        <v>300</v>
      </c>
      <c r="U89" s="104" t="s">
        <v>300</v>
      </c>
      <c r="V89" s="104" t="s">
        <v>300</v>
      </c>
      <c r="W89" s="182" t="e">
        <v>#NUM!</v>
      </c>
      <c r="X89" s="80"/>
      <c r="Y89" s="180"/>
      <c r="Z89" s="181" t="s">
        <v>185</v>
      </c>
      <c r="AA89" s="181" t="s">
        <v>1006</v>
      </c>
      <c r="AB89" s="104"/>
      <c r="AC89" s="104" t="s">
        <v>300</v>
      </c>
      <c r="AD89" s="104" t="s">
        <v>300</v>
      </c>
      <c r="AE89" s="104" t="s">
        <v>300</v>
      </c>
      <c r="AF89" s="104"/>
      <c r="AG89" s="89"/>
      <c r="AH89" s="180"/>
      <c r="AI89" s="181" t="s">
        <v>185</v>
      </c>
      <c r="AJ89" s="181" t="s">
        <v>1007</v>
      </c>
      <c r="AK89" s="104"/>
      <c r="AL89" s="104" t="s">
        <v>300</v>
      </c>
      <c r="AM89" s="182" t="e">
        <v>#NUM!</v>
      </c>
      <c r="AO89" s="180"/>
      <c r="AP89" s="181" t="s">
        <v>185</v>
      </c>
      <c r="AQ89" s="181"/>
      <c r="AR89" s="104"/>
      <c r="AS89" s="104" t="s">
        <v>300</v>
      </c>
      <c r="AT89" s="104" t="s">
        <v>300</v>
      </c>
      <c r="AU89" s="104" t="s">
        <v>300</v>
      </c>
      <c r="AV89" s="104"/>
      <c r="AW89" s="160"/>
      <c r="AX89" s="88"/>
      <c r="AY89" s="88"/>
    </row>
    <row r="90" spans="2:51" hidden="1" outlineLevel="1" x14ac:dyDescent="0.2">
      <c r="B90" s="97" t="s">
        <v>300</v>
      </c>
      <c r="C90" s="180" t="s">
        <v>186</v>
      </c>
      <c r="D90" s="181" t="s">
        <v>1008</v>
      </c>
      <c r="E90" s="181"/>
      <c r="F90" s="104" t="s">
        <v>300</v>
      </c>
      <c r="G90" s="104" t="e">
        <v>#NUM!</v>
      </c>
      <c r="I90" s="180" t="s">
        <v>235</v>
      </c>
      <c r="J90" s="181" t="s">
        <v>186</v>
      </c>
      <c r="K90" s="181" t="s">
        <v>1009</v>
      </c>
      <c r="L90" s="104" t="s">
        <v>1010</v>
      </c>
      <c r="M90" s="104">
        <v>2.4267259999999999E-2</v>
      </c>
      <c r="N90" s="182" t="e">
        <v>#N/A</v>
      </c>
      <c r="O90" s="89"/>
      <c r="P90" s="180"/>
      <c r="Q90" s="181" t="s">
        <v>186</v>
      </c>
      <c r="R90" s="181" t="s">
        <v>1011</v>
      </c>
      <c r="S90" s="104"/>
      <c r="T90" s="104" t="s">
        <v>300</v>
      </c>
      <c r="U90" s="104" t="s">
        <v>300</v>
      </c>
      <c r="V90" s="104" t="s">
        <v>300</v>
      </c>
      <c r="W90" s="182" t="e">
        <v>#NUM!</v>
      </c>
      <c r="X90" s="80"/>
      <c r="Y90" s="180"/>
      <c r="Z90" s="181" t="s">
        <v>186</v>
      </c>
      <c r="AA90" s="181" t="s">
        <v>1012</v>
      </c>
      <c r="AB90" s="104"/>
      <c r="AC90" s="104" t="s">
        <v>300</v>
      </c>
      <c r="AD90" s="104" t="s">
        <v>300</v>
      </c>
      <c r="AE90" s="104" t="s">
        <v>300</v>
      </c>
      <c r="AF90" s="104"/>
      <c r="AG90" s="89"/>
      <c r="AH90" s="180"/>
      <c r="AI90" s="181" t="s">
        <v>186</v>
      </c>
      <c r="AJ90" s="181" t="s">
        <v>1013</v>
      </c>
      <c r="AK90" s="104"/>
      <c r="AL90" s="104" t="s">
        <v>300</v>
      </c>
      <c r="AM90" s="182" t="e">
        <v>#NUM!</v>
      </c>
      <c r="AO90" s="180"/>
      <c r="AP90" s="181" t="s">
        <v>186</v>
      </c>
      <c r="AQ90" s="181"/>
      <c r="AR90" s="104"/>
      <c r="AS90" s="104" t="s">
        <v>300</v>
      </c>
      <c r="AT90" s="104" t="s">
        <v>300</v>
      </c>
      <c r="AU90" s="104" t="s">
        <v>300</v>
      </c>
      <c r="AV90" s="104"/>
      <c r="AW90" s="160"/>
      <c r="AX90" s="88"/>
      <c r="AY90" s="88"/>
    </row>
    <row r="91" spans="2:51" hidden="1" outlineLevel="1" x14ac:dyDescent="0.2">
      <c r="B91" s="97" t="s">
        <v>300</v>
      </c>
      <c r="C91" s="180" t="s">
        <v>187</v>
      </c>
      <c r="D91" s="181" t="s">
        <v>1014</v>
      </c>
      <c r="E91" s="181"/>
      <c r="F91" s="104" t="s">
        <v>300</v>
      </c>
      <c r="G91" s="104" t="e">
        <v>#NUM!</v>
      </c>
      <c r="I91" s="180" t="s">
        <v>235</v>
      </c>
      <c r="J91" s="181" t="s">
        <v>187</v>
      </c>
      <c r="K91" s="181" t="s">
        <v>1015</v>
      </c>
      <c r="L91" s="104" t="s">
        <v>1016</v>
      </c>
      <c r="M91" s="104">
        <v>2.4256470000000002E-2</v>
      </c>
      <c r="N91" s="182" t="e">
        <v>#N/A</v>
      </c>
      <c r="O91" s="89"/>
      <c r="P91" s="180"/>
      <c r="Q91" s="181" t="s">
        <v>187</v>
      </c>
      <c r="R91" s="181" t="s">
        <v>1017</v>
      </c>
      <c r="S91" s="104"/>
      <c r="T91" s="104" t="s">
        <v>300</v>
      </c>
      <c r="U91" s="104" t="s">
        <v>300</v>
      </c>
      <c r="V91" s="104" t="s">
        <v>300</v>
      </c>
      <c r="W91" s="182" t="e">
        <v>#NUM!</v>
      </c>
      <c r="X91" s="80"/>
      <c r="Y91" s="180"/>
      <c r="Z91" s="181" t="s">
        <v>187</v>
      </c>
      <c r="AA91" s="181" t="s">
        <v>1018</v>
      </c>
      <c r="AB91" s="104"/>
      <c r="AC91" s="104" t="s">
        <v>300</v>
      </c>
      <c r="AD91" s="104" t="s">
        <v>300</v>
      </c>
      <c r="AE91" s="104" t="s">
        <v>300</v>
      </c>
      <c r="AF91" s="104"/>
      <c r="AG91" s="89"/>
      <c r="AH91" s="180"/>
      <c r="AI91" s="181" t="s">
        <v>187</v>
      </c>
      <c r="AJ91" s="181" t="s">
        <v>1019</v>
      </c>
      <c r="AK91" s="104"/>
      <c r="AL91" s="104" t="s">
        <v>300</v>
      </c>
      <c r="AM91" s="182" t="e">
        <v>#NUM!</v>
      </c>
      <c r="AO91" s="180"/>
      <c r="AP91" s="181" t="s">
        <v>187</v>
      </c>
      <c r="AQ91" s="181"/>
      <c r="AR91" s="104"/>
      <c r="AS91" s="104" t="s">
        <v>300</v>
      </c>
      <c r="AT91" s="104" t="s">
        <v>300</v>
      </c>
      <c r="AU91" s="104" t="s">
        <v>300</v>
      </c>
      <c r="AV91" s="104"/>
      <c r="AW91" s="160"/>
      <c r="AX91" s="88"/>
      <c r="AY91" s="88"/>
    </row>
    <row r="92" spans="2:51" collapsed="1" x14ac:dyDescent="0.2">
      <c r="B92" s="97" t="s">
        <v>41</v>
      </c>
      <c r="C92" s="180" t="s">
        <v>174</v>
      </c>
      <c r="D92" s="181" t="s">
        <v>1020</v>
      </c>
      <c r="E92" s="181" t="s">
        <v>1021</v>
      </c>
      <c r="F92" s="104">
        <v>1.3460000000000001E-2</v>
      </c>
      <c r="G92" s="104" t="e">
        <v>#N/A</v>
      </c>
      <c r="I92" s="180" t="s">
        <v>235</v>
      </c>
      <c r="J92" s="181" t="s">
        <v>174</v>
      </c>
      <c r="K92" s="181" t="s">
        <v>1022</v>
      </c>
      <c r="L92" s="104" t="s">
        <v>1023</v>
      </c>
      <c r="M92" s="104">
        <v>1.3839999999999998E-2</v>
      </c>
      <c r="N92" s="182" t="e">
        <v>#N/A</v>
      </c>
      <c r="O92" s="89"/>
      <c r="P92" s="180" t="s">
        <v>235</v>
      </c>
      <c r="Q92" s="181" t="s">
        <v>174</v>
      </c>
      <c r="R92" s="181" t="s">
        <v>1024</v>
      </c>
      <c r="S92" s="104" t="s">
        <v>1025</v>
      </c>
      <c r="T92" s="104">
        <v>1.443E-2</v>
      </c>
      <c r="U92" s="104">
        <v>1.443E-2</v>
      </c>
      <c r="V92" s="104">
        <v>1.443E-2</v>
      </c>
      <c r="W92" s="182" t="e">
        <v>#N/A</v>
      </c>
      <c r="X92" s="80"/>
      <c r="Y92" s="180" t="s">
        <v>235</v>
      </c>
      <c r="Z92" s="181" t="s">
        <v>174</v>
      </c>
      <c r="AA92" s="181" t="s">
        <v>1026</v>
      </c>
      <c r="AB92" s="104" t="s">
        <v>1027</v>
      </c>
      <c r="AC92" s="104">
        <v>1.4750000000000001E-2</v>
      </c>
      <c r="AD92" s="104">
        <v>1.4750000000000001E-2</v>
      </c>
      <c r="AE92" s="104">
        <v>1.4750000000000001E-2</v>
      </c>
      <c r="AF92" s="104" t="e">
        <v>#N/A</v>
      </c>
      <c r="AG92" s="89"/>
      <c r="AH92" s="180" t="s">
        <v>235</v>
      </c>
      <c r="AI92" s="181" t="s">
        <v>174</v>
      </c>
      <c r="AJ92" s="181" t="s">
        <v>1028</v>
      </c>
      <c r="AK92" s="104" t="s">
        <v>1029</v>
      </c>
      <c r="AL92" s="104">
        <v>1.538E-2</v>
      </c>
      <c r="AM92" s="182" t="e">
        <v>#N/A</v>
      </c>
      <c r="AO92" s="180" t="s">
        <v>235</v>
      </c>
      <c r="AP92" s="181" t="s">
        <v>174</v>
      </c>
      <c r="AQ92" s="181" t="s">
        <v>1026</v>
      </c>
      <c r="AR92" s="104" t="s">
        <v>1027</v>
      </c>
      <c r="AS92" s="104">
        <v>1.4750000000000001E-2</v>
      </c>
      <c r="AT92" s="104">
        <v>1.4750000000000001E-2</v>
      </c>
      <c r="AU92" s="104">
        <v>1.4750000000000001E-2</v>
      </c>
      <c r="AV92" s="104"/>
      <c r="AW92" s="160"/>
      <c r="AX92" s="88"/>
      <c r="AY92" s="88"/>
    </row>
    <row r="93" spans="2:51" hidden="1" outlineLevel="1" x14ac:dyDescent="0.2">
      <c r="B93" s="97" t="s">
        <v>300</v>
      </c>
      <c r="C93" s="180" t="s">
        <v>188</v>
      </c>
      <c r="D93" s="181" t="s">
        <v>1030</v>
      </c>
      <c r="E93" s="181"/>
      <c r="F93" s="104" t="s">
        <v>300</v>
      </c>
      <c r="G93" s="104" t="e">
        <v>#NUM!</v>
      </c>
      <c r="I93" s="180" t="s">
        <v>235</v>
      </c>
      <c r="J93" s="181" t="s">
        <v>188</v>
      </c>
      <c r="K93" s="181" t="s">
        <v>1031</v>
      </c>
      <c r="L93" s="104" t="s">
        <v>1032</v>
      </c>
      <c r="M93" s="104">
        <v>2.4235009999999998E-2</v>
      </c>
      <c r="N93" s="182" t="e">
        <v>#N/A</v>
      </c>
      <c r="O93" s="89"/>
      <c r="P93" s="180"/>
      <c r="Q93" s="181" t="s">
        <v>188</v>
      </c>
      <c r="R93" s="181" t="s">
        <v>1033</v>
      </c>
      <c r="S93" s="104"/>
      <c r="T93" s="104" t="s">
        <v>300</v>
      </c>
      <c r="U93" s="104" t="s">
        <v>300</v>
      </c>
      <c r="V93" s="104" t="s">
        <v>300</v>
      </c>
      <c r="W93" s="182" t="e">
        <v>#NUM!</v>
      </c>
      <c r="X93" s="80"/>
      <c r="Y93" s="180"/>
      <c r="Z93" s="181" t="s">
        <v>188</v>
      </c>
      <c r="AA93" s="181" t="s">
        <v>1034</v>
      </c>
      <c r="AB93" s="104"/>
      <c r="AC93" s="104" t="s">
        <v>300</v>
      </c>
      <c r="AD93" s="104" t="s">
        <v>300</v>
      </c>
      <c r="AE93" s="104" t="s">
        <v>300</v>
      </c>
      <c r="AF93" s="104"/>
      <c r="AG93" s="89"/>
      <c r="AH93" s="180"/>
      <c r="AI93" s="181" t="s">
        <v>188</v>
      </c>
      <c r="AJ93" s="181" t="s">
        <v>1035</v>
      </c>
      <c r="AK93" s="104"/>
      <c r="AL93" s="104" t="s">
        <v>300</v>
      </c>
      <c r="AM93" s="182" t="e">
        <v>#NUM!</v>
      </c>
      <c r="AO93" s="180"/>
      <c r="AP93" s="181" t="s">
        <v>188</v>
      </c>
      <c r="AQ93" s="181"/>
      <c r="AR93" s="104"/>
      <c r="AS93" s="104" t="s">
        <v>300</v>
      </c>
      <c r="AT93" s="104" t="s">
        <v>300</v>
      </c>
      <c r="AU93" s="104" t="s">
        <v>300</v>
      </c>
      <c r="AV93" s="104"/>
      <c r="AW93" s="160"/>
      <c r="AX93" s="88"/>
      <c r="AY93" s="88"/>
    </row>
    <row r="94" spans="2:51" hidden="1" outlineLevel="1" x14ac:dyDescent="0.2">
      <c r="B94" s="97" t="s">
        <v>300</v>
      </c>
      <c r="C94" s="180" t="s">
        <v>189</v>
      </c>
      <c r="D94" s="181" t="s">
        <v>1036</v>
      </c>
      <c r="E94" s="181"/>
      <c r="F94" s="104" t="s">
        <v>300</v>
      </c>
      <c r="G94" s="104" t="e">
        <v>#NUM!</v>
      </c>
      <c r="I94" s="180" t="s">
        <v>235</v>
      </c>
      <c r="J94" s="181" t="s">
        <v>189</v>
      </c>
      <c r="K94" s="181" t="s">
        <v>1037</v>
      </c>
      <c r="L94" s="104" t="s">
        <v>1038</v>
      </c>
      <c r="M94" s="104">
        <v>2.422508E-2</v>
      </c>
      <c r="N94" s="182" t="e">
        <v>#N/A</v>
      </c>
      <c r="O94" s="89"/>
      <c r="P94" s="180"/>
      <c r="Q94" s="181" t="s">
        <v>189</v>
      </c>
      <c r="R94" s="181" t="s">
        <v>1039</v>
      </c>
      <c r="S94" s="104"/>
      <c r="T94" s="104" t="s">
        <v>300</v>
      </c>
      <c r="U94" s="104" t="s">
        <v>300</v>
      </c>
      <c r="V94" s="104" t="s">
        <v>300</v>
      </c>
      <c r="W94" s="182" t="e">
        <v>#NUM!</v>
      </c>
      <c r="X94" s="80"/>
      <c r="Y94" s="180"/>
      <c r="Z94" s="181" t="s">
        <v>189</v>
      </c>
      <c r="AA94" s="181" t="s">
        <v>1040</v>
      </c>
      <c r="AB94" s="104"/>
      <c r="AC94" s="104" t="s">
        <v>300</v>
      </c>
      <c r="AD94" s="104" t="s">
        <v>300</v>
      </c>
      <c r="AE94" s="104" t="s">
        <v>300</v>
      </c>
      <c r="AF94" s="104"/>
      <c r="AG94" s="89"/>
      <c r="AH94" s="180"/>
      <c r="AI94" s="181" t="s">
        <v>189</v>
      </c>
      <c r="AJ94" s="181" t="s">
        <v>1041</v>
      </c>
      <c r="AK94" s="104"/>
      <c r="AL94" s="104" t="s">
        <v>300</v>
      </c>
      <c r="AM94" s="182" t="e">
        <v>#NUM!</v>
      </c>
      <c r="AO94" s="180"/>
      <c r="AP94" s="181" t="s">
        <v>189</v>
      </c>
      <c r="AQ94" s="181"/>
      <c r="AR94" s="104"/>
      <c r="AS94" s="104" t="s">
        <v>300</v>
      </c>
      <c r="AT94" s="104" t="s">
        <v>300</v>
      </c>
      <c r="AU94" s="104" t="s">
        <v>300</v>
      </c>
      <c r="AV94" s="104"/>
      <c r="AW94" s="160"/>
      <c r="AX94" s="88"/>
      <c r="AY94" s="88"/>
    </row>
    <row r="95" spans="2:51" hidden="1" outlineLevel="1" x14ac:dyDescent="0.2">
      <c r="B95" s="97" t="s">
        <v>300</v>
      </c>
      <c r="C95" s="180" t="s">
        <v>190</v>
      </c>
      <c r="D95" s="181" t="s">
        <v>1042</v>
      </c>
      <c r="E95" s="181"/>
      <c r="F95" s="104" t="s">
        <v>300</v>
      </c>
      <c r="G95" s="104" t="e">
        <v>#NUM!</v>
      </c>
      <c r="I95" s="180" t="s">
        <v>235</v>
      </c>
      <c r="J95" s="181" t="s">
        <v>190</v>
      </c>
      <c r="K95" s="181" t="s">
        <v>1043</v>
      </c>
      <c r="L95" s="104" t="s">
        <v>1044</v>
      </c>
      <c r="M95" s="104">
        <v>2.42162E-2</v>
      </c>
      <c r="N95" s="182" t="e">
        <v>#N/A</v>
      </c>
      <c r="O95" s="89"/>
      <c r="P95" s="180"/>
      <c r="Q95" s="181" t="s">
        <v>190</v>
      </c>
      <c r="R95" s="181" t="s">
        <v>1045</v>
      </c>
      <c r="S95" s="104"/>
      <c r="T95" s="104" t="s">
        <v>300</v>
      </c>
      <c r="U95" s="104" t="s">
        <v>300</v>
      </c>
      <c r="V95" s="104" t="s">
        <v>300</v>
      </c>
      <c r="W95" s="182" t="e">
        <v>#NUM!</v>
      </c>
      <c r="X95" s="80"/>
      <c r="Y95" s="180"/>
      <c r="Z95" s="181" t="s">
        <v>190</v>
      </c>
      <c r="AA95" s="181" t="s">
        <v>1046</v>
      </c>
      <c r="AB95" s="104"/>
      <c r="AC95" s="104" t="s">
        <v>300</v>
      </c>
      <c r="AD95" s="104" t="s">
        <v>300</v>
      </c>
      <c r="AE95" s="104" t="s">
        <v>300</v>
      </c>
      <c r="AF95" s="104"/>
      <c r="AG95" s="89"/>
      <c r="AH95" s="180"/>
      <c r="AI95" s="181" t="s">
        <v>190</v>
      </c>
      <c r="AJ95" s="181" t="s">
        <v>1047</v>
      </c>
      <c r="AK95" s="104"/>
      <c r="AL95" s="104" t="s">
        <v>300</v>
      </c>
      <c r="AM95" s="182" t="e">
        <v>#NUM!</v>
      </c>
      <c r="AO95" s="180"/>
      <c r="AP95" s="181" t="s">
        <v>190</v>
      </c>
      <c r="AQ95" s="181"/>
      <c r="AR95" s="104"/>
      <c r="AS95" s="104" t="s">
        <v>300</v>
      </c>
      <c r="AT95" s="104" t="s">
        <v>300</v>
      </c>
      <c r="AU95" s="104" t="s">
        <v>300</v>
      </c>
      <c r="AV95" s="104"/>
      <c r="AW95" s="160"/>
    </row>
    <row r="96" spans="2:51" hidden="1" outlineLevel="1" x14ac:dyDescent="0.2">
      <c r="B96" s="97" t="s">
        <v>300</v>
      </c>
      <c r="C96" s="180" t="s">
        <v>191</v>
      </c>
      <c r="D96" s="181" t="s">
        <v>1048</v>
      </c>
      <c r="E96" s="181"/>
      <c r="F96" s="104" t="s">
        <v>300</v>
      </c>
      <c r="G96" s="104" t="e">
        <v>#NUM!</v>
      </c>
      <c r="I96" s="180" t="s">
        <v>235</v>
      </c>
      <c r="J96" s="181" t="s">
        <v>191</v>
      </c>
      <c r="K96" s="181" t="s">
        <v>1049</v>
      </c>
      <c r="L96" s="104" t="s">
        <v>1050</v>
      </c>
      <c r="M96" s="104">
        <v>2.4207100000000002E-2</v>
      </c>
      <c r="N96" s="182" t="e">
        <v>#N/A</v>
      </c>
      <c r="O96" s="89"/>
      <c r="P96" s="180"/>
      <c r="Q96" s="181" t="s">
        <v>191</v>
      </c>
      <c r="R96" s="181" t="s">
        <v>1051</v>
      </c>
      <c r="S96" s="104"/>
      <c r="T96" s="104" t="s">
        <v>300</v>
      </c>
      <c r="U96" s="104" t="s">
        <v>300</v>
      </c>
      <c r="V96" s="104" t="s">
        <v>300</v>
      </c>
      <c r="W96" s="182" t="e">
        <v>#NUM!</v>
      </c>
      <c r="X96" s="80"/>
      <c r="Y96" s="180"/>
      <c r="Z96" s="181" t="s">
        <v>191</v>
      </c>
      <c r="AA96" s="181" t="s">
        <v>1052</v>
      </c>
      <c r="AB96" s="104"/>
      <c r="AC96" s="104" t="s">
        <v>300</v>
      </c>
      <c r="AD96" s="104" t="s">
        <v>300</v>
      </c>
      <c r="AE96" s="104" t="s">
        <v>300</v>
      </c>
      <c r="AF96" s="104"/>
      <c r="AG96" s="89"/>
      <c r="AH96" s="180"/>
      <c r="AI96" s="181" t="s">
        <v>191</v>
      </c>
      <c r="AJ96" s="181" t="s">
        <v>1053</v>
      </c>
      <c r="AK96" s="104"/>
      <c r="AL96" s="104" t="s">
        <v>300</v>
      </c>
      <c r="AM96" s="182" t="e">
        <v>#NUM!</v>
      </c>
      <c r="AO96" s="180"/>
      <c r="AP96" s="181" t="s">
        <v>191</v>
      </c>
      <c r="AQ96" s="181"/>
      <c r="AR96" s="104"/>
      <c r="AS96" s="104" t="s">
        <v>300</v>
      </c>
      <c r="AT96" s="104" t="s">
        <v>300</v>
      </c>
      <c r="AU96" s="104" t="s">
        <v>300</v>
      </c>
      <c r="AV96" s="104"/>
      <c r="AW96" s="160"/>
    </row>
    <row r="97" spans="2:49" hidden="1" outlineLevel="1" x14ac:dyDescent="0.2">
      <c r="B97" s="97" t="s">
        <v>300</v>
      </c>
      <c r="C97" s="180" t="s">
        <v>192</v>
      </c>
      <c r="D97" s="181" t="s">
        <v>1054</v>
      </c>
      <c r="E97" s="181"/>
      <c r="F97" s="104" t="s">
        <v>300</v>
      </c>
      <c r="G97" s="104" t="e">
        <v>#NUM!</v>
      </c>
      <c r="I97" s="180" t="s">
        <v>235</v>
      </c>
      <c r="J97" s="181" t="s">
        <v>192</v>
      </c>
      <c r="K97" s="181" t="s">
        <v>1055</v>
      </c>
      <c r="L97" s="104" t="s">
        <v>1056</v>
      </c>
      <c r="M97" s="104">
        <v>2.419839E-2</v>
      </c>
      <c r="N97" s="182" t="e">
        <v>#N/A</v>
      </c>
      <c r="O97" s="89"/>
      <c r="P97" s="180"/>
      <c r="Q97" s="181" t="s">
        <v>192</v>
      </c>
      <c r="R97" s="181" t="s">
        <v>1057</v>
      </c>
      <c r="S97" s="104"/>
      <c r="T97" s="104" t="s">
        <v>300</v>
      </c>
      <c r="U97" s="104" t="s">
        <v>300</v>
      </c>
      <c r="V97" s="104" t="s">
        <v>300</v>
      </c>
      <c r="W97" s="182" t="e">
        <v>#NUM!</v>
      </c>
      <c r="X97" s="80"/>
      <c r="Y97" s="180"/>
      <c r="Z97" s="181" t="s">
        <v>192</v>
      </c>
      <c r="AA97" s="181" t="s">
        <v>1058</v>
      </c>
      <c r="AB97" s="104"/>
      <c r="AC97" s="104" t="s">
        <v>300</v>
      </c>
      <c r="AD97" s="104" t="s">
        <v>300</v>
      </c>
      <c r="AE97" s="104" t="s">
        <v>300</v>
      </c>
      <c r="AF97" s="104"/>
      <c r="AG97" s="89"/>
      <c r="AH97" s="180"/>
      <c r="AI97" s="181" t="s">
        <v>192</v>
      </c>
      <c r="AJ97" s="181" t="s">
        <v>1059</v>
      </c>
      <c r="AK97" s="104"/>
      <c r="AL97" s="104" t="s">
        <v>300</v>
      </c>
      <c r="AM97" s="182" t="e">
        <v>#NUM!</v>
      </c>
      <c r="AO97" s="180"/>
      <c r="AP97" s="181" t="s">
        <v>192</v>
      </c>
      <c r="AQ97" s="181"/>
      <c r="AR97" s="104"/>
      <c r="AS97" s="104" t="s">
        <v>300</v>
      </c>
      <c r="AT97" s="104" t="s">
        <v>300</v>
      </c>
      <c r="AU97" s="104" t="s">
        <v>300</v>
      </c>
      <c r="AV97" s="104"/>
      <c r="AW97" s="160"/>
    </row>
    <row r="98" spans="2:49" hidden="1" outlineLevel="1" x14ac:dyDescent="0.2">
      <c r="B98" s="97" t="s">
        <v>300</v>
      </c>
      <c r="C98" s="180" t="s">
        <v>193</v>
      </c>
      <c r="D98" s="181" t="s">
        <v>1060</v>
      </c>
      <c r="E98" s="181"/>
      <c r="F98" s="104" t="s">
        <v>300</v>
      </c>
      <c r="G98" s="104" t="e">
        <v>#NUM!</v>
      </c>
      <c r="I98" s="180" t="s">
        <v>235</v>
      </c>
      <c r="J98" s="181" t="s">
        <v>193</v>
      </c>
      <c r="K98" s="181" t="s">
        <v>1061</v>
      </c>
      <c r="L98" s="104" t="s">
        <v>1062</v>
      </c>
      <c r="M98" s="104">
        <v>2.4190040000000003E-2</v>
      </c>
      <c r="N98" s="182" t="e">
        <v>#N/A</v>
      </c>
      <c r="O98" s="89"/>
      <c r="P98" s="180"/>
      <c r="Q98" s="181" t="s">
        <v>193</v>
      </c>
      <c r="R98" s="181" t="s">
        <v>1063</v>
      </c>
      <c r="S98" s="104"/>
      <c r="T98" s="104" t="s">
        <v>300</v>
      </c>
      <c r="U98" s="104" t="s">
        <v>300</v>
      </c>
      <c r="V98" s="104" t="s">
        <v>300</v>
      </c>
      <c r="W98" s="182" t="e">
        <v>#NUM!</v>
      </c>
      <c r="X98" s="80"/>
      <c r="Y98" s="180"/>
      <c r="Z98" s="181" t="s">
        <v>193</v>
      </c>
      <c r="AA98" s="181" t="s">
        <v>1064</v>
      </c>
      <c r="AB98" s="104"/>
      <c r="AC98" s="104" t="s">
        <v>300</v>
      </c>
      <c r="AD98" s="104" t="s">
        <v>300</v>
      </c>
      <c r="AE98" s="104" t="s">
        <v>300</v>
      </c>
      <c r="AF98" s="104"/>
      <c r="AG98" s="89"/>
      <c r="AH98" s="180"/>
      <c r="AI98" s="181" t="s">
        <v>193</v>
      </c>
      <c r="AJ98" s="181" t="s">
        <v>1065</v>
      </c>
      <c r="AK98" s="104"/>
      <c r="AL98" s="104" t="s">
        <v>300</v>
      </c>
      <c r="AM98" s="182" t="e">
        <v>#NUM!</v>
      </c>
      <c r="AO98" s="180"/>
      <c r="AP98" s="181" t="s">
        <v>193</v>
      </c>
      <c r="AQ98" s="181"/>
      <c r="AR98" s="104"/>
      <c r="AS98" s="104" t="s">
        <v>300</v>
      </c>
      <c r="AT98" s="104" t="s">
        <v>300</v>
      </c>
      <c r="AU98" s="104" t="s">
        <v>300</v>
      </c>
      <c r="AV98" s="104"/>
      <c r="AW98" s="160"/>
    </row>
    <row r="99" spans="2:49" hidden="1" outlineLevel="1" x14ac:dyDescent="0.2">
      <c r="B99" s="97" t="s">
        <v>300</v>
      </c>
      <c r="C99" s="180" t="s">
        <v>194</v>
      </c>
      <c r="D99" s="181" t="s">
        <v>1066</v>
      </c>
      <c r="E99" s="181"/>
      <c r="F99" s="104" t="s">
        <v>300</v>
      </c>
      <c r="G99" s="104" t="e">
        <v>#NUM!</v>
      </c>
      <c r="I99" s="180" t="s">
        <v>235</v>
      </c>
      <c r="J99" s="181" t="s">
        <v>194</v>
      </c>
      <c r="K99" s="181" t="s">
        <v>1067</v>
      </c>
      <c r="L99" s="104" t="s">
        <v>1068</v>
      </c>
      <c r="M99" s="104">
        <v>2.4182559999999999E-2</v>
      </c>
      <c r="N99" s="182" t="e">
        <v>#N/A</v>
      </c>
      <c r="O99" s="89"/>
      <c r="P99" s="180"/>
      <c r="Q99" s="181" t="s">
        <v>194</v>
      </c>
      <c r="R99" s="181" t="s">
        <v>1069</v>
      </c>
      <c r="S99" s="104"/>
      <c r="T99" s="104" t="s">
        <v>300</v>
      </c>
      <c r="U99" s="104" t="s">
        <v>300</v>
      </c>
      <c r="V99" s="104" t="s">
        <v>300</v>
      </c>
      <c r="W99" s="182" t="e">
        <v>#NUM!</v>
      </c>
      <c r="X99" s="80"/>
      <c r="Y99" s="180"/>
      <c r="Z99" s="181" t="s">
        <v>194</v>
      </c>
      <c r="AA99" s="181" t="s">
        <v>1070</v>
      </c>
      <c r="AB99" s="104"/>
      <c r="AC99" s="104" t="s">
        <v>300</v>
      </c>
      <c r="AD99" s="104" t="s">
        <v>300</v>
      </c>
      <c r="AE99" s="104" t="s">
        <v>300</v>
      </c>
      <c r="AF99" s="104"/>
      <c r="AG99" s="89"/>
      <c r="AH99" s="180"/>
      <c r="AI99" s="181" t="s">
        <v>194</v>
      </c>
      <c r="AJ99" s="181" t="s">
        <v>1071</v>
      </c>
      <c r="AK99" s="104"/>
      <c r="AL99" s="104" t="s">
        <v>300</v>
      </c>
      <c r="AM99" s="182" t="e">
        <v>#NUM!</v>
      </c>
      <c r="AO99" s="180"/>
      <c r="AP99" s="181" t="s">
        <v>194</v>
      </c>
      <c r="AQ99" s="181"/>
      <c r="AR99" s="104"/>
      <c r="AS99" s="104" t="s">
        <v>300</v>
      </c>
      <c r="AT99" s="104" t="s">
        <v>300</v>
      </c>
      <c r="AU99" s="104" t="s">
        <v>300</v>
      </c>
      <c r="AV99" s="104"/>
      <c r="AW99" s="160"/>
    </row>
    <row r="100" spans="2:49" hidden="1" outlineLevel="1" x14ac:dyDescent="0.2">
      <c r="B100" s="97" t="s">
        <v>300</v>
      </c>
      <c r="C100" s="180" t="s">
        <v>195</v>
      </c>
      <c r="D100" s="181" t="s">
        <v>1072</v>
      </c>
      <c r="E100" s="181"/>
      <c r="F100" s="104" t="s">
        <v>300</v>
      </c>
      <c r="G100" s="104" t="e">
        <v>#NUM!</v>
      </c>
      <c r="I100" s="180" t="s">
        <v>235</v>
      </c>
      <c r="J100" s="181" t="s">
        <v>195</v>
      </c>
      <c r="K100" s="181" t="s">
        <v>1073</v>
      </c>
      <c r="L100" s="104" t="s">
        <v>1074</v>
      </c>
      <c r="M100" s="104">
        <v>2.4174889999999997E-2</v>
      </c>
      <c r="N100" s="182" t="e">
        <v>#N/A</v>
      </c>
      <c r="O100" s="89"/>
      <c r="P100" s="180"/>
      <c r="Q100" s="181" t="s">
        <v>195</v>
      </c>
      <c r="R100" s="181" t="s">
        <v>1075</v>
      </c>
      <c r="S100" s="104"/>
      <c r="T100" s="104" t="s">
        <v>300</v>
      </c>
      <c r="U100" s="104" t="s">
        <v>300</v>
      </c>
      <c r="V100" s="104" t="s">
        <v>300</v>
      </c>
      <c r="W100" s="182" t="e">
        <v>#NUM!</v>
      </c>
      <c r="X100" s="80"/>
      <c r="Y100" s="180"/>
      <c r="Z100" s="181" t="s">
        <v>195</v>
      </c>
      <c r="AA100" s="181" t="s">
        <v>1076</v>
      </c>
      <c r="AB100" s="104"/>
      <c r="AC100" s="104" t="s">
        <v>300</v>
      </c>
      <c r="AD100" s="104" t="s">
        <v>300</v>
      </c>
      <c r="AE100" s="104" t="s">
        <v>300</v>
      </c>
      <c r="AF100" s="104"/>
      <c r="AG100" s="89"/>
      <c r="AH100" s="180"/>
      <c r="AI100" s="181" t="s">
        <v>195</v>
      </c>
      <c r="AJ100" s="181" t="s">
        <v>1077</v>
      </c>
      <c r="AK100" s="104"/>
      <c r="AL100" s="104" t="s">
        <v>300</v>
      </c>
      <c r="AM100" s="182" t="e">
        <v>#NUM!</v>
      </c>
      <c r="AO100" s="180"/>
      <c r="AP100" s="181" t="s">
        <v>195</v>
      </c>
      <c r="AQ100" s="181"/>
      <c r="AR100" s="104"/>
      <c r="AS100" s="104" t="s">
        <v>300</v>
      </c>
      <c r="AT100" s="104" t="s">
        <v>300</v>
      </c>
      <c r="AU100" s="104" t="s">
        <v>300</v>
      </c>
      <c r="AV100" s="104"/>
      <c r="AW100" s="160"/>
    </row>
    <row r="101" spans="2:49" hidden="1" outlineLevel="1" x14ac:dyDescent="0.2">
      <c r="B101" s="97" t="s">
        <v>300</v>
      </c>
      <c r="C101" s="180" t="s">
        <v>196</v>
      </c>
      <c r="D101" s="181" t="s">
        <v>1078</v>
      </c>
      <c r="E101" s="181"/>
      <c r="F101" s="104" t="s">
        <v>300</v>
      </c>
      <c r="G101" s="104" t="e">
        <v>#NUM!</v>
      </c>
      <c r="I101" s="180" t="s">
        <v>235</v>
      </c>
      <c r="J101" s="181" t="s">
        <v>196</v>
      </c>
      <c r="K101" s="181" t="s">
        <v>1079</v>
      </c>
      <c r="L101" s="104" t="s">
        <v>1080</v>
      </c>
      <c r="M101" s="104">
        <v>2.416751E-2</v>
      </c>
      <c r="N101" s="182" t="e">
        <v>#N/A</v>
      </c>
      <c r="O101" s="89"/>
      <c r="P101" s="180"/>
      <c r="Q101" s="181" t="s">
        <v>196</v>
      </c>
      <c r="R101" s="181" t="s">
        <v>1081</v>
      </c>
      <c r="S101" s="104"/>
      <c r="T101" s="104" t="s">
        <v>300</v>
      </c>
      <c r="U101" s="104" t="s">
        <v>300</v>
      </c>
      <c r="V101" s="104" t="s">
        <v>300</v>
      </c>
      <c r="W101" s="182" t="e">
        <v>#NUM!</v>
      </c>
      <c r="X101" s="80"/>
      <c r="Y101" s="180"/>
      <c r="Z101" s="181" t="s">
        <v>196</v>
      </c>
      <c r="AA101" s="181" t="s">
        <v>1082</v>
      </c>
      <c r="AB101" s="104"/>
      <c r="AC101" s="104" t="s">
        <v>300</v>
      </c>
      <c r="AD101" s="104" t="s">
        <v>300</v>
      </c>
      <c r="AE101" s="104" t="s">
        <v>300</v>
      </c>
      <c r="AF101" s="104"/>
      <c r="AG101" s="89"/>
      <c r="AH101" s="180"/>
      <c r="AI101" s="181" t="s">
        <v>196</v>
      </c>
      <c r="AJ101" s="181" t="s">
        <v>1083</v>
      </c>
      <c r="AK101" s="104"/>
      <c r="AL101" s="104" t="s">
        <v>300</v>
      </c>
      <c r="AM101" s="182" t="e">
        <v>#NUM!</v>
      </c>
      <c r="AO101" s="180"/>
      <c r="AP101" s="181" t="s">
        <v>196</v>
      </c>
      <c r="AQ101" s="181"/>
      <c r="AR101" s="104"/>
      <c r="AS101" s="104" t="s">
        <v>300</v>
      </c>
      <c r="AT101" s="104" t="s">
        <v>300</v>
      </c>
      <c r="AU101" s="104" t="s">
        <v>300</v>
      </c>
      <c r="AV101" s="104"/>
      <c r="AW101" s="160"/>
    </row>
    <row r="102" spans="2:49" collapsed="1" x14ac:dyDescent="0.2">
      <c r="B102" s="107" t="s">
        <v>41</v>
      </c>
      <c r="C102" s="215" t="s">
        <v>175</v>
      </c>
      <c r="D102" s="215" t="s">
        <v>1084</v>
      </c>
      <c r="E102" s="216" t="s">
        <v>1085</v>
      </c>
      <c r="F102" s="211">
        <v>1.3420000000000001E-2</v>
      </c>
      <c r="G102" s="211" t="e">
        <v>#N/A</v>
      </c>
      <c r="I102" s="215" t="s">
        <v>235</v>
      </c>
      <c r="J102" s="215" t="s">
        <v>175</v>
      </c>
      <c r="K102" s="216" t="s">
        <v>1086</v>
      </c>
      <c r="L102" s="211" t="s">
        <v>1087</v>
      </c>
      <c r="M102" s="211">
        <v>1.3769999999999999E-2</v>
      </c>
      <c r="N102" s="433" t="e">
        <v>#N/A</v>
      </c>
      <c r="O102" s="89"/>
      <c r="P102" s="215" t="s">
        <v>235</v>
      </c>
      <c r="Q102" s="215" t="s">
        <v>175</v>
      </c>
      <c r="R102" s="216" t="s">
        <v>1088</v>
      </c>
      <c r="S102" s="211" t="s">
        <v>1089</v>
      </c>
      <c r="T102" s="211">
        <v>1.4319999999999999E-2</v>
      </c>
      <c r="U102" s="211">
        <v>1.4319999999999999E-2</v>
      </c>
      <c r="V102" s="211">
        <v>1.4319999999999999E-2</v>
      </c>
      <c r="W102" s="433" t="e">
        <v>#N/A</v>
      </c>
      <c r="X102" s="80"/>
      <c r="Y102" s="215" t="s">
        <v>235</v>
      </c>
      <c r="Z102" s="215" t="s">
        <v>175</v>
      </c>
      <c r="AA102" s="216" t="s">
        <v>1090</v>
      </c>
      <c r="AB102" s="211" t="s">
        <v>1091</v>
      </c>
      <c r="AC102" s="211">
        <v>1.46E-2</v>
      </c>
      <c r="AD102" s="211">
        <v>1.46E-2</v>
      </c>
      <c r="AE102" s="211">
        <v>1.46E-2</v>
      </c>
      <c r="AF102" s="211" t="e">
        <v>#N/A</v>
      </c>
      <c r="AG102" s="89"/>
      <c r="AH102" s="215" t="s">
        <v>235</v>
      </c>
      <c r="AI102" s="215" t="s">
        <v>175</v>
      </c>
      <c r="AJ102" s="216" t="s">
        <v>1092</v>
      </c>
      <c r="AK102" s="211" t="s">
        <v>1093</v>
      </c>
      <c r="AL102" s="211">
        <v>1.5190000000000002E-2</v>
      </c>
      <c r="AM102" s="433" t="e">
        <v>#N/A</v>
      </c>
      <c r="AO102" s="215" t="s">
        <v>235</v>
      </c>
      <c r="AP102" s="215" t="s">
        <v>175</v>
      </c>
      <c r="AQ102" s="216" t="s">
        <v>1090</v>
      </c>
      <c r="AR102" s="211" t="s">
        <v>1091</v>
      </c>
      <c r="AS102" s="211">
        <v>1.46E-2</v>
      </c>
      <c r="AT102" s="211">
        <v>1.46E-2</v>
      </c>
      <c r="AU102" s="211">
        <v>1.46E-2</v>
      </c>
      <c r="AV102" s="211"/>
      <c r="AW102" s="160"/>
    </row>
    <row r="103" spans="2:49" x14ac:dyDescent="0.2">
      <c r="C103" s="186"/>
      <c r="D103" s="186"/>
      <c r="E103" s="186"/>
      <c r="F103" s="89"/>
      <c r="G103" s="89"/>
      <c r="I103" s="106"/>
      <c r="J103" s="106"/>
      <c r="K103" s="106"/>
      <c r="L103" s="106"/>
      <c r="M103" s="106"/>
      <c r="N103" s="89"/>
      <c r="O103" s="89"/>
      <c r="P103" s="89"/>
      <c r="Q103" s="89"/>
      <c r="R103" s="89"/>
      <c r="S103" s="89"/>
      <c r="T103" s="89"/>
      <c r="U103" s="89"/>
      <c r="V103" s="106"/>
      <c r="W103" s="89"/>
      <c r="X103" s="80"/>
      <c r="Y103" s="80"/>
      <c r="Z103" s="80"/>
      <c r="AA103" s="80"/>
      <c r="AB103" s="80"/>
      <c r="AC103" s="106"/>
      <c r="AD103" s="89"/>
      <c r="AE103" s="89"/>
      <c r="AF103" s="89"/>
      <c r="AG103" s="89"/>
      <c r="AH103" s="89"/>
      <c r="AI103" s="89"/>
      <c r="AJ103" s="89"/>
      <c r="AK103" s="89"/>
      <c r="AL103" s="106"/>
      <c r="AM103" s="89"/>
      <c r="AO103" s="80"/>
      <c r="AP103" s="80"/>
      <c r="AQ103" s="80"/>
      <c r="AR103" s="80"/>
      <c r="AS103" s="106"/>
      <c r="AT103" s="89"/>
      <c r="AU103" s="89"/>
      <c r="AV103" s="89"/>
      <c r="AW103" s="89"/>
    </row>
    <row r="104" spans="2:49" x14ac:dyDescent="0.2">
      <c r="C104" s="186"/>
      <c r="D104" s="186"/>
      <c r="E104" s="186"/>
      <c r="F104" s="89"/>
      <c r="G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0"/>
      <c r="Y104" s="80"/>
      <c r="Z104" s="80"/>
      <c r="AA104" s="80"/>
      <c r="AB104" s="80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O104" s="80"/>
      <c r="AP104" s="80"/>
      <c r="AQ104" s="80"/>
      <c r="AR104" s="80"/>
      <c r="AS104" s="89"/>
      <c r="AT104" s="89"/>
      <c r="AU104" s="89"/>
      <c r="AV104" s="89"/>
      <c r="AW104" s="89"/>
    </row>
    <row r="105" spans="2:49" x14ac:dyDescent="0.2">
      <c r="C105" s="186"/>
      <c r="D105" s="186"/>
      <c r="E105" s="186"/>
      <c r="F105" s="89"/>
      <c r="G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0"/>
      <c r="Y105" s="80"/>
      <c r="Z105" s="80"/>
      <c r="AA105" s="80"/>
      <c r="AB105" s="80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O105" s="80"/>
      <c r="AP105" s="80"/>
      <c r="AQ105" s="80"/>
      <c r="AR105" s="80"/>
      <c r="AS105" s="89"/>
      <c r="AT105" s="89"/>
      <c r="AU105" s="89"/>
      <c r="AV105" s="89"/>
      <c r="AW105" s="89"/>
    </row>
    <row r="106" spans="2:49" x14ac:dyDescent="0.2">
      <c r="C106" s="186"/>
      <c r="D106" s="186"/>
      <c r="E106" s="186"/>
      <c r="F106" s="89"/>
      <c r="G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0"/>
      <c r="Y106" s="80"/>
      <c r="Z106" s="80"/>
      <c r="AA106" s="80"/>
      <c r="AB106" s="80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O106" s="80"/>
      <c r="AP106" s="80"/>
      <c r="AQ106" s="80"/>
      <c r="AR106" s="80"/>
      <c r="AS106" s="89"/>
      <c r="AT106" s="89"/>
      <c r="AU106" s="89"/>
      <c r="AV106" s="89"/>
      <c r="AW106" s="89"/>
    </row>
    <row r="107" spans="2:49" x14ac:dyDescent="0.2">
      <c r="C107" s="186"/>
      <c r="D107" s="186"/>
      <c r="E107" s="186"/>
      <c r="F107" s="89"/>
      <c r="G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0"/>
      <c r="Y107" s="80"/>
      <c r="Z107" s="80"/>
      <c r="AA107" s="80"/>
      <c r="AB107" s="80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O107" s="80"/>
      <c r="AP107" s="80"/>
      <c r="AQ107" s="80"/>
      <c r="AR107" s="80"/>
      <c r="AS107" s="89"/>
      <c r="AT107" s="89"/>
      <c r="AU107" s="89"/>
      <c r="AV107" s="89"/>
      <c r="AW107" s="89"/>
    </row>
    <row r="108" spans="2:49" x14ac:dyDescent="0.2">
      <c r="C108" s="186"/>
      <c r="D108" s="186"/>
      <c r="E108" s="186"/>
      <c r="F108" s="89"/>
      <c r="G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0"/>
      <c r="Y108" s="80"/>
      <c r="Z108" s="80"/>
      <c r="AA108" s="80"/>
      <c r="AB108" s="80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O108" s="80"/>
      <c r="AP108" s="80"/>
      <c r="AQ108" s="80"/>
      <c r="AR108" s="80"/>
      <c r="AS108" s="89"/>
      <c r="AT108" s="89"/>
      <c r="AU108" s="89"/>
      <c r="AV108" s="89"/>
      <c r="AW108" s="89"/>
    </row>
    <row r="109" spans="2:49" x14ac:dyDescent="0.2">
      <c r="C109" s="186"/>
      <c r="D109" s="186"/>
      <c r="E109" s="186"/>
      <c r="F109" s="89"/>
      <c r="G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0"/>
      <c r="Y109" s="80"/>
      <c r="Z109" s="80"/>
      <c r="AA109" s="80"/>
      <c r="AB109" s="80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O109" s="80"/>
      <c r="AP109" s="80"/>
      <c r="AQ109" s="80"/>
      <c r="AR109" s="80"/>
      <c r="AS109" s="89"/>
      <c r="AT109" s="89"/>
      <c r="AU109" s="89"/>
      <c r="AV109" s="89"/>
      <c r="AW109" s="89"/>
    </row>
    <row r="110" spans="2:49" x14ac:dyDescent="0.2">
      <c r="C110" s="186"/>
      <c r="D110" s="186"/>
      <c r="E110" s="186"/>
      <c r="F110" s="89"/>
      <c r="G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0"/>
      <c r="Y110" s="80"/>
      <c r="Z110" s="80"/>
      <c r="AA110" s="80"/>
      <c r="AB110" s="80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O110" s="80"/>
      <c r="AP110" s="80"/>
      <c r="AQ110" s="80"/>
      <c r="AR110" s="80"/>
      <c r="AS110" s="89"/>
      <c r="AT110" s="89"/>
      <c r="AU110" s="89"/>
      <c r="AV110" s="89"/>
      <c r="AW110" s="89"/>
    </row>
    <row r="111" spans="2:49" x14ac:dyDescent="0.2">
      <c r="C111" s="186"/>
      <c r="D111" s="186"/>
      <c r="E111" s="186"/>
      <c r="F111" s="89"/>
      <c r="G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0"/>
      <c r="Y111" s="80"/>
      <c r="Z111" s="80"/>
      <c r="AA111" s="80"/>
      <c r="AB111" s="80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O111" s="80"/>
      <c r="AP111" s="80"/>
      <c r="AQ111" s="80"/>
      <c r="AR111" s="80"/>
      <c r="AS111" s="89"/>
      <c r="AT111" s="89"/>
      <c r="AU111" s="89"/>
      <c r="AV111" s="89"/>
      <c r="AW111" s="89"/>
    </row>
    <row r="112" spans="2:49" x14ac:dyDescent="0.2">
      <c r="C112" s="186"/>
      <c r="D112" s="186"/>
      <c r="E112" s="186"/>
      <c r="F112" s="89"/>
      <c r="G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0"/>
      <c r="Y112" s="80"/>
      <c r="Z112" s="80"/>
      <c r="AA112" s="80"/>
      <c r="AB112" s="80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O112" s="80"/>
      <c r="AP112" s="80"/>
      <c r="AQ112" s="80"/>
      <c r="AR112" s="80"/>
      <c r="AS112" s="89"/>
      <c r="AT112" s="89"/>
      <c r="AU112" s="89"/>
      <c r="AV112" s="89"/>
      <c r="AW112" s="89"/>
    </row>
    <row r="113" spans="3:49" x14ac:dyDescent="0.2">
      <c r="C113" s="186"/>
      <c r="D113" s="186"/>
      <c r="E113" s="186"/>
      <c r="F113" s="89"/>
      <c r="G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0"/>
      <c r="Y113" s="80"/>
      <c r="Z113" s="80"/>
      <c r="AA113" s="80"/>
      <c r="AB113" s="80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O113" s="80"/>
      <c r="AP113" s="80"/>
      <c r="AQ113" s="80"/>
      <c r="AR113" s="80"/>
      <c r="AS113" s="89"/>
      <c r="AT113" s="89"/>
      <c r="AU113" s="89"/>
      <c r="AV113" s="89"/>
      <c r="AW113" s="89"/>
    </row>
    <row r="114" spans="3:49" x14ac:dyDescent="0.2">
      <c r="C114" s="186"/>
      <c r="D114" s="186"/>
      <c r="E114" s="186"/>
      <c r="F114" s="89"/>
      <c r="G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0"/>
      <c r="Y114" s="80"/>
      <c r="Z114" s="80"/>
      <c r="AA114" s="80"/>
      <c r="AB114" s="80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O114" s="80"/>
      <c r="AP114" s="80"/>
      <c r="AQ114" s="80"/>
      <c r="AR114" s="80"/>
      <c r="AS114" s="89"/>
      <c r="AT114" s="89"/>
      <c r="AU114" s="89"/>
      <c r="AV114" s="89"/>
      <c r="AW114" s="89"/>
    </row>
    <row r="115" spans="3:49" x14ac:dyDescent="0.2">
      <c r="C115" s="186"/>
      <c r="D115" s="186"/>
      <c r="E115" s="186"/>
      <c r="F115" s="89"/>
      <c r="G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0"/>
      <c r="Y115" s="80"/>
      <c r="Z115" s="80"/>
      <c r="AA115" s="80"/>
      <c r="AB115" s="80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O115" s="80"/>
      <c r="AP115" s="80"/>
      <c r="AQ115" s="80"/>
      <c r="AR115" s="80"/>
      <c r="AS115" s="89"/>
      <c r="AT115" s="89"/>
      <c r="AU115" s="89"/>
      <c r="AV115" s="89"/>
      <c r="AW115" s="89"/>
    </row>
    <row r="116" spans="3:49" x14ac:dyDescent="0.2">
      <c r="C116" s="186"/>
      <c r="D116" s="186"/>
      <c r="E116" s="186"/>
      <c r="F116" s="89"/>
      <c r="G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0"/>
      <c r="Y116" s="80"/>
      <c r="Z116" s="80"/>
      <c r="AA116" s="80"/>
      <c r="AB116" s="80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O116" s="80"/>
      <c r="AP116" s="80"/>
      <c r="AQ116" s="80"/>
      <c r="AR116" s="80"/>
      <c r="AS116" s="89"/>
      <c r="AT116" s="89"/>
      <c r="AU116" s="89"/>
      <c r="AV116" s="89"/>
      <c r="AW116" s="89"/>
    </row>
    <row r="117" spans="3:49" x14ac:dyDescent="0.2">
      <c r="C117" s="186"/>
      <c r="D117" s="186"/>
      <c r="E117" s="186"/>
      <c r="F117" s="89"/>
      <c r="G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0"/>
      <c r="Y117" s="80"/>
      <c r="Z117" s="80"/>
      <c r="AA117" s="80"/>
      <c r="AB117" s="80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O117" s="80"/>
      <c r="AP117" s="80"/>
      <c r="AQ117" s="80"/>
      <c r="AR117" s="80"/>
      <c r="AS117" s="89"/>
      <c r="AT117" s="89"/>
      <c r="AU117" s="89"/>
      <c r="AV117" s="89"/>
      <c r="AW117" s="89"/>
    </row>
    <row r="118" spans="3:49" x14ac:dyDescent="0.2">
      <c r="C118" s="186"/>
      <c r="D118" s="186"/>
      <c r="E118" s="186"/>
      <c r="F118" s="89"/>
      <c r="G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0"/>
      <c r="Y118" s="80"/>
      <c r="Z118" s="80"/>
      <c r="AA118" s="80"/>
      <c r="AB118" s="80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O118" s="80"/>
      <c r="AP118" s="80"/>
      <c r="AQ118" s="80"/>
      <c r="AR118" s="80"/>
      <c r="AS118" s="89"/>
      <c r="AT118" s="89"/>
      <c r="AU118" s="89"/>
      <c r="AV118" s="89"/>
      <c r="AW118" s="89"/>
    </row>
    <row r="119" spans="3:49" x14ac:dyDescent="0.2">
      <c r="C119" s="186"/>
      <c r="D119" s="186"/>
      <c r="E119" s="186"/>
      <c r="F119" s="89"/>
      <c r="G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0"/>
      <c r="Y119" s="80"/>
      <c r="Z119" s="80"/>
      <c r="AA119" s="80"/>
      <c r="AB119" s="80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O119" s="80"/>
      <c r="AP119" s="80"/>
      <c r="AQ119" s="80"/>
      <c r="AR119" s="80"/>
      <c r="AS119" s="89"/>
      <c r="AT119" s="89"/>
      <c r="AU119" s="89"/>
      <c r="AV119" s="89"/>
      <c r="AW119" s="89"/>
    </row>
    <row r="120" spans="3:49" x14ac:dyDescent="0.2">
      <c r="C120" s="186"/>
      <c r="D120" s="186"/>
      <c r="E120" s="186"/>
      <c r="F120" s="89"/>
      <c r="G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0"/>
      <c r="Y120" s="80"/>
      <c r="Z120" s="80"/>
      <c r="AA120" s="80"/>
      <c r="AB120" s="80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O120" s="80"/>
      <c r="AP120" s="80"/>
      <c r="AQ120" s="80"/>
      <c r="AR120" s="80"/>
      <c r="AS120" s="89"/>
      <c r="AT120" s="89"/>
      <c r="AU120" s="89"/>
      <c r="AV120" s="89"/>
      <c r="AW120" s="89"/>
    </row>
    <row r="121" spans="3:49" x14ac:dyDescent="0.2">
      <c r="C121" s="186"/>
      <c r="D121" s="186"/>
      <c r="E121" s="186"/>
      <c r="F121" s="89"/>
      <c r="G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0"/>
      <c r="Y121" s="80"/>
      <c r="Z121" s="80"/>
      <c r="AA121" s="80"/>
      <c r="AB121" s="80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O121" s="80"/>
      <c r="AP121" s="80"/>
      <c r="AQ121" s="80"/>
      <c r="AR121" s="80"/>
      <c r="AS121" s="89"/>
      <c r="AT121" s="89"/>
      <c r="AU121" s="89"/>
      <c r="AV121" s="89"/>
      <c r="AW121" s="89"/>
    </row>
    <row r="122" spans="3:49" x14ac:dyDescent="0.2">
      <c r="C122" s="186"/>
      <c r="D122" s="186"/>
      <c r="E122" s="186"/>
      <c r="F122" s="89"/>
      <c r="G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0"/>
      <c r="Y122" s="80"/>
      <c r="Z122" s="80"/>
      <c r="AA122" s="80"/>
      <c r="AB122" s="80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O122" s="80"/>
      <c r="AP122" s="80"/>
      <c r="AQ122" s="80"/>
      <c r="AR122" s="80"/>
      <c r="AS122" s="89"/>
      <c r="AT122" s="89"/>
      <c r="AU122" s="89"/>
      <c r="AV122" s="89"/>
      <c r="AW122" s="89"/>
    </row>
    <row r="123" spans="3:49" x14ac:dyDescent="0.2">
      <c r="C123" s="186"/>
      <c r="D123" s="186"/>
      <c r="E123" s="186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0"/>
      <c r="Y123" s="80"/>
      <c r="Z123" s="80"/>
      <c r="AA123" s="80"/>
      <c r="AB123" s="80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O123" s="80"/>
      <c r="AP123" s="80"/>
      <c r="AQ123" s="80"/>
      <c r="AR123" s="80"/>
      <c r="AS123" s="89"/>
      <c r="AT123" s="89"/>
      <c r="AU123" s="89"/>
      <c r="AV123" s="89"/>
      <c r="AW123" s="89"/>
    </row>
    <row r="124" spans="3:49" x14ac:dyDescent="0.2">
      <c r="C124" s="186"/>
      <c r="D124" s="186"/>
      <c r="E124" s="186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0"/>
      <c r="Y124" s="80"/>
      <c r="Z124" s="80"/>
      <c r="AA124" s="80"/>
      <c r="AB124" s="80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O124" s="80"/>
      <c r="AP124" s="80"/>
      <c r="AQ124" s="80"/>
      <c r="AR124" s="80"/>
      <c r="AS124" s="89"/>
      <c r="AT124" s="89"/>
      <c r="AU124" s="89"/>
      <c r="AV124" s="89"/>
      <c r="AW124" s="89"/>
    </row>
    <row r="125" spans="3:49" x14ac:dyDescent="0.2">
      <c r="C125" s="186"/>
      <c r="D125" s="186"/>
      <c r="E125" s="186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0"/>
      <c r="Y125" s="80"/>
      <c r="Z125" s="80"/>
      <c r="AA125" s="80"/>
      <c r="AB125" s="80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O125" s="80"/>
      <c r="AP125" s="80"/>
      <c r="AQ125" s="80"/>
      <c r="AR125" s="80"/>
      <c r="AS125" s="89"/>
      <c r="AT125" s="89"/>
      <c r="AU125" s="89"/>
      <c r="AV125" s="89"/>
      <c r="AW125" s="89"/>
    </row>
    <row r="126" spans="3:49" x14ac:dyDescent="0.2">
      <c r="C126" s="186"/>
      <c r="D126" s="186"/>
      <c r="E126" s="186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O126" s="89"/>
      <c r="AP126" s="89"/>
      <c r="AQ126" s="89"/>
      <c r="AR126" s="89"/>
      <c r="AS126" s="89"/>
      <c r="AT126" s="89"/>
      <c r="AU126" s="89"/>
      <c r="AV126" s="89"/>
      <c r="AW126" s="89"/>
    </row>
    <row r="127" spans="3:49" x14ac:dyDescent="0.2">
      <c r="C127" s="186"/>
      <c r="D127" s="186"/>
      <c r="E127" s="186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O127" s="89"/>
      <c r="AP127" s="89"/>
      <c r="AQ127" s="89"/>
      <c r="AR127" s="89"/>
      <c r="AS127" s="89"/>
      <c r="AT127" s="89"/>
      <c r="AU127" s="89"/>
      <c r="AV127" s="89"/>
      <c r="AW127" s="89"/>
    </row>
    <row r="128" spans="3:49" x14ac:dyDescent="0.2">
      <c r="C128" s="186"/>
      <c r="D128" s="186"/>
      <c r="E128" s="186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O128" s="89"/>
      <c r="AP128" s="89"/>
      <c r="AQ128" s="89"/>
      <c r="AR128" s="89"/>
      <c r="AS128" s="89"/>
      <c r="AT128" s="89"/>
      <c r="AU128" s="89"/>
      <c r="AV128" s="89"/>
      <c r="AW128" s="89"/>
    </row>
    <row r="129" spans="3:49" x14ac:dyDescent="0.2">
      <c r="C129" s="186"/>
      <c r="D129" s="186"/>
      <c r="E129" s="186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O129" s="89"/>
      <c r="AP129" s="89"/>
      <c r="AQ129" s="89"/>
      <c r="AR129" s="89"/>
      <c r="AS129" s="89"/>
      <c r="AT129" s="89"/>
      <c r="AU129" s="89"/>
      <c r="AV129" s="89"/>
      <c r="AW129" s="89"/>
    </row>
    <row r="130" spans="3:49" x14ac:dyDescent="0.2">
      <c r="C130" s="186"/>
      <c r="D130" s="186"/>
      <c r="E130" s="186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O130" s="89"/>
      <c r="AP130" s="89"/>
      <c r="AQ130" s="89"/>
      <c r="AR130" s="89"/>
      <c r="AS130" s="89"/>
      <c r="AT130" s="89"/>
      <c r="AU130" s="89"/>
      <c r="AV130" s="89"/>
      <c r="AW130" s="89"/>
    </row>
    <row r="131" spans="3:49" x14ac:dyDescent="0.2">
      <c r="C131" s="186"/>
      <c r="D131" s="186"/>
      <c r="E131" s="186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O131" s="89"/>
      <c r="AP131" s="89"/>
      <c r="AQ131" s="89"/>
      <c r="AR131" s="89"/>
      <c r="AS131" s="89"/>
      <c r="AT131" s="89"/>
      <c r="AU131" s="89"/>
      <c r="AV131" s="89"/>
      <c r="AW131" s="89"/>
    </row>
    <row r="132" spans="3:49" x14ac:dyDescent="0.2">
      <c r="C132" s="186"/>
      <c r="D132" s="186"/>
      <c r="E132" s="186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O132" s="89"/>
      <c r="AP132" s="89"/>
      <c r="AQ132" s="89"/>
      <c r="AR132" s="89"/>
      <c r="AS132" s="89"/>
      <c r="AT132" s="89"/>
      <c r="AU132" s="89"/>
      <c r="AV132" s="89"/>
      <c r="AW132" s="89"/>
    </row>
    <row r="133" spans="3:49" x14ac:dyDescent="0.2">
      <c r="C133" s="186"/>
      <c r="D133" s="186"/>
      <c r="E133" s="186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O133" s="89"/>
      <c r="AP133" s="89"/>
      <c r="AQ133" s="89"/>
      <c r="AR133" s="89"/>
      <c r="AS133" s="89"/>
      <c r="AT133" s="89"/>
      <c r="AU133" s="89"/>
      <c r="AV133" s="89"/>
      <c r="AW133" s="89"/>
    </row>
    <row r="134" spans="3:49" x14ac:dyDescent="0.2">
      <c r="C134" s="186"/>
      <c r="D134" s="186"/>
      <c r="E134" s="186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O134" s="89"/>
      <c r="AP134" s="89"/>
      <c r="AQ134" s="89"/>
      <c r="AR134" s="89"/>
      <c r="AS134" s="89"/>
      <c r="AT134" s="89"/>
      <c r="AU134" s="89"/>
      <c r="AV134" s="89"/>
      <c r="AW134" s="89"/>
    </row>
    <row r="135" spans="3:49" x14ac:dyDescent="0.2">
      <c r="C135" s="186"/>
      <c r="D135" s="186"/>
      <c r="E135" s="186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O135" s="89"/>
      <c r="AP135" s="89"/>
      <c r="AQ135" s="89"/>
      <c r="AR135" s="89"/>
      <c r="AS135" s="89"/>
      <c r="AT135" s="89"/>
      <c r="AU135" s="89"/>
      <c r="AV135" s="89"/>
      <c r="AW135" s="89"/>
    </row>
    <row r="136" spans="3:49" x14ac:dyDescent="0.2">
      <c r="C136" s="186"/>
      <c r="D136" s="186"/>
      <c r="E136" s="186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O136" s="89"/>
      <c r="AP136" s="89"/>
      <c r="AQ136" s="89"/>
      <c r="AR136" s="89"/>
      <c r="AS136" s="89"/>
      <c r="AT136" s="89"/>
      <c r="AU136" s="89"/>
      <c r="AV136" s="89"/>
      <c r="AW136" s="89"/>
    </row>
    <row r="137" spans="3:49" x14ac:dyDescent="0.2">
      <c r="C137" s="186"/>
      <c r="D137" s="186"/>
      <c r="E137" s="186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O137" s="89"/>
      <c r="AP137" s="89"/>
      <c r="AQ137" s="89"/>
      <c r="AR137" s="89"/>
      <c r="AS137" s="89"/>
      <c r="AT137" s="89"/>
      <c r="AU137" s="89"/>
      <c r="AV137" s="89"/>
      <c r="AW137" s="89"/>
    </row>
    <row r="138" spans="3:49" x14ac:dyDescent="0.2">
      <c r="C138" s="186"/>
      <c r="D138" s="186"/>
      <c r="E138" s="186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O138" s="89"/>
      <c r="AP138" s="89"/>
      <c r="AQ138" s="89"/>
      <c r="AR138" s="89"/>
      <c r="AS138" s="89"/>
      <c r="AT138" s="89"/>
      <c r="AU138" s="89"/>
      <c r="AV138" s="89"/>
      <c r="AW138" s="89"/>
    </row>
    <row r="139" spans="3:49" x14ac:dyDescent="0.2">
      <c r="C139" s="186"/>
      <c r="D139" s="186"/>
      <c r="E139" s="186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O139" s="89"/>
      <c r="AP139" s="89"/>
      <c r="AQ139" s="89"/>
      <c r="AR139" s="89"/>
      <c r="AS139" s="89"/>
      <c r="AT139" s="89"/>
      <c r="AU139" s="89"/>
      <c r="AV139" s="89"/>
      <c r="AW139" s="89"/>
    </row>
    <row r="140" spans="3:49" x14ac:dyDescent="0.2">
      <c r="C140" s="186"/>
      <c r="D140" s="186"/>
      <c r="E140" s="186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O140" s="89"/>
      <c r="AP140" s="89"/>
      <c r="AQ140" s="89"/>
      <c r="AR140" s="89"/>
      <c r="AS140" s="89"/>
      <c r="AT140" s="89"/>
      <c r="AU140" s="89"/>
      <c r="AV140" s="89"/>
      <c r="AW140" s="89"/>
    </row>
    <row r="141" spans="3:49" x14ac:dyDescent="0.2">
      <c r="C141" s="186"/>
      <c r="D141" s="186"/>
      <c r="E141" s="186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O141" s="89"/>
      <c r="AP141" s="89"/>
      <c r="AQ141" s="89"/>
      <c r="AR141" s="89"/>
      <c r="AS141" s="89"/>
      <c r="AT141" s="89"/>
      <c r="AU141" s="89"/>
      <c r="AV141" s="89"/>
      <c r="AW141" s="89"/>
    </row>
    <row r="142" spans="3:49" x14ac:dyDescent="0.2">
      <c r="C142" s="186"/>
      <c r="D142" s="186"/>
      <c r="E142" s="186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O142" s="89"/>
      <c r="AP142" s="89"/>
      <c r="AQ142" s="89"/>
      <c r="AR142" s="89"/>
      <c r="AS142" s="89"/>
      <c r="AT142" s="89"/>
      <c r="AU142" s="89"/>
      <c r="AV142" s="89"/>
      <c r="AW142" s="89"/>
    </row>
    <row r="143" spans="3:49" x14ac:dyDescent="0.2">
      <c r="C143" s="186"/>
      <c r="D143" s="186"/>
      <c r="E143" s="186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O143" s="89"/>
      <c r="AP143" s="89"/>
      <c r="AQ143" s="89"/>
      <c r="AR143" s="89"/>
      <c r="AS143" s="89"/>
      <c r="AT143" s="89"/>
      <c r="AU143" s="89"/>
      <c r="AV143" s="89"/>
      <c r="AW143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53</vt:i4>
      </vt:variant>
    </vt:vector>
  </HeadingPairs>
  <TitlesOfParts>
    <vt:vector size="64" baseType="lpstr">
      <vt:lpstr>GeneralSettings</vt:lpstr>
      <vt:lpstr>EURON</vt:lpstr>
      <vt:lpstr>EUR1M</vt:lpstr>
      <vt:lpstr>EUR3M</vt:lpstr>
      <vt:lpstr>EUR6M</vt:lpstr>
      <vt:lpstr>EUR1Y</vt:lpstr>
      <vt:lpstr>EURSTD</vt:lpstr>
      <vt:lpstr>Euribor</vt:lpstr>
      <vt:lpstr>PastedValue</vt:lpstr>
      <vt:lpstr>Quote</vt:lpstr>
      <vt:lpstr>Quote (26-08-2015)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EURSTD!FutTenor</vt:lpstr>
      <vt:lpstr>EUR1M!IborIndex</vt:lpstr>
      <vt:lpstr>EUR1Y!IborIndex</vt:lpstr>
      <vt:lpstr>EUR6M!IborIndex</vt:lpstr>
      <vt:lpstr>EURSTD!IborIndex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EUR6M!RecalcTrigger</vt:lpstr>
      <vt:lpstr>RecalcTrigger</vt:lpstr>
      <vt:lpstr>Settlementdate</vt:lpstr>
      <vt:lpstr>'Quote (26-08-2015)'!Stub</vt:lpstr>
      <vt:lpstr>Stub</vt:lpstr>
      <vt:lpstr>EURSTD!SwapTenor</vt:lpstr>
      <vt:lpstr>EUR1M!Tenor</vt:lpstr>
      <vt:lpstr>EUR1Y!Tenor</vt:lpstr>
      <vt:lpstr>EUR3M!Tenor</vt:lpstr>
      <vt:lpstr>EUR6M!Tenor</vt:lpstr>
      <vt:lpstr>EURON!Tenor</vt:lpstr>
      <vt:lpstr>Trigger</vt:lpstr>
      <vt:lpstr>'Quote (26-08-2015)'!Trigger12M</vt:lpstr>
      <vt:lpstr>Trigger12M</vt:lpstr>
      <vt:lpstr>'Quote (26-08-2015)'!Trigger1M</vt:lpstr>
      <vt:lpstr>Trigger1M</vt:lpstr>
      <vt:lpstr>'Quote (26-08-2015)'!Trigger3M</vt:lpstr>
      <vt:lpstr>Trigger3M</vt:lpstr>
      <vt:lpstr>'Quote (26-08-2015)'!Trigger6M</vt:lpstr>
      <vt:lpstr>Trigger6M</vt:lpstr>
      <vt:lpstr>'Quote (26-08-2015)'!TriggerON</vt:lpstr>
      <vt:lpstr>TriggerON</vt:lpstr>
      <vt:lpstr>'Quote (26-08-2015)'!TriggerSTD</vt:lpstr>
      <vt:lpstr>TriggerSTD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2015-08-26T10:56:23Z</dcterms:modified>
</cp:coreProperties>
</file>